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esmij" sheetId="1" state="visible" r:id="rId1"/>
    <sheet name="Data" sheetId="2" state="visible" r:id="rId2"/>
    <sheet name="Grafieken" sheetId="3" state="visible" r:id="rId3"/>
    <sheet name="Q1_Verdeling" sheetId="4" state="visible" r:id="rId4"/>
    <sheet name="Q2_Ratio" sheetId="5" state="visible" r:id="rId5"/>
    <sheet name="Q3_SEH-arts" sheetId="6" state="visible" r:id="rId6"/>
    <sheet name="Instellingen" sheetId="7" state="visible" r:id="rId7"/>
    <sheet name="Tijdlijn" sheetId="8" state="visible" r:id="rId8"/>
    <sheet name="Grafiekdata" sheetId="9" state="hidden" r:id="rId9"/>
  </sheets>
  <definedNames/>
  <calcPr calcId="124519" fullCalcOnLoad="1"/>
</workbook>
</file>

<file path=xl/styles.xml><?xml version="1.0" encoding="utf-8"?>
<styleSheet xmlns="http://schemas.openxmlformats.org/spreadsheetml/2006/main">
  <numFmts count="4">
    <numFmt numFmtId="164" formatCode="dd-mm-yyyy hh:mm"/>
    <numFmt numFmtId="165" formatCode="yyyy-mm-dd h:mm:ss"/>
    <numFmt numFmtId="166" formatCode="0.0"/>
    <numFmt numFmtId="167" formatCode="0.0%"/>
  </numFmts>
  <fonts count="9">
    <font>
      <name val="Calibri"/>
      <family val="2"/>
      <color theme="1"/>
      <sz val="11"/>
      <scheme val="minor"/>
    </font>
    <font>
      <name val="Arial"/>
      <b val="1"/>
      <color rgb="001F4E79"/>
      <sz val="14"/>
    </font>
    <font>
      <name val="Arial"/>
      <b val="1"/>
      <sz val="10"/>
    </font>
    <font>
      <name val="Arial"/>
      <sz val="10"/>
    </font>
    <font>
      <name val="Arial"/>
      <b val="1"/>
      <color rgb="001F4E79"/>
      <sz val="11"/>
    </font>
    <font>
      <name val="Arial"/>
      <i val="1"/>
      <color rgb="00595959"/>
      <sz val="9"/>
    </font>
    <font>
      <name val="Arial"/>
      <color rgb="000000FF"/>
      <sz val="10"/>
    </font>
    <font>
      <name val="Arial"/>
      <b val="1"/>
      <color rgb="00FFFFFF"/>
      <sz val="11"/>
    </font>
    <font>
      <name val="Arial"/>
      <b val="1"/>
      <color rgb="00C0504D"/>
      <sz val="14"/>
    </font>
  </fonts>
  <fills count="6">
    <fill>
      <patternFill/>
    </fill>
    <fill>
      <patternFill patternType="gray125"/>
    </fill>
    <fill>
      <patternFill patternType="solid">
        <fgColor rgb="00D9E1F2"/>
      </patternFill>
    </fill>
    <fill>
      <patternFill patternType="solid">
        <fgColor rgb="00FFFF00"/>
      </patternFill>
    </fill>
    <fill>
      <patternFill patternType="solid">
        <fgColor rgb="001F4E79"/>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top" wrapText="1"/>
    </xf>
    <xf numFmtId="0" fontId="5" fillId="0" borderId="0" applyAlignment="1" pivotButton="0" quotePrefix="0" xfId="0">
      <alignment vertical="top" wrapText="1"/>
    </xf>
    <xf numFmtId="0" fontId="7" fillId="4" borderId="1" applyAlignment="1" pivotButton="0" quotePrefix="0" xfId="0">
      <alignment horizontal="center" vertical="center" wrapText="1"/>
    </xf>
    <xf numFmtId="0" fontId="3" fillId="5" borderId="1" pivotButton="0" quotePrefix="0" xfId="0"/>
    <xf numFmtId="164" fontId="3" fillId="5" borderId="1" pivotButton="0" quotePrefix="0" xfId="0"/>
    <xf numFmtId="166" fontId="3" fillId="5" borderId="1" pivotButton="0" quotePrefix="0" xfId="0"/>
    <xf numFmtId="1" fontId="3" fillId="5" borderId="1" pivotButton="0" quotePrefix="0" xfId="0"/>
    <xf numFmtId="0" fontId="1" fillId="0" borderId="0" pivotButton="0" quotePrefix="0" xfId="0"/>
    <xf numFmtId="0" fontId="5" fillId="0" borderId="0" pivotButton="0" quotePrefix="0" xfId="0"/>
    <xf numFmtId="0" fontId="2" fillId="0" borderId="0" pivotButton="0" quotePrefix="0" xfId="0"/>
    <xf numFmtId="0" fontId="6" fillId="3" borderId="1" applyAlignment="1" pivotButton="0" quotePrefix="0" xfId="0">
      <alignment horizontal="center" vertical="center"/>
    </xf>
    <xf numFmtId="0" fontId="3" fillId="0" borderId="0" pivotButton="0" quotePrefix="0" xfId="0"/>
    <xf numFmtId="1" fontId="8" fillId="0" borderId="0" pivotButton="0" quotePrefix="0" xfId="0"/>
    <xf numFmtId="1" fontId="1" fillId="0" borderId="0" pivotButton="0" quotePrefix="0" xfId="0"/>
    <xf numFmtId="0" fontId="7" fillId="4" borderId="1" applyAlignment="1" pivotButton="0" quotePrefix="0" xfId="0">
      <alignment horizontal="center" vertical="center"/>
    </xf>
    <xf numFmtId="0" fontId="2" fillId="2" borderId="0" pivotButton="0" quotePrefix="0" xfId="0"/>
    <xf numFmtId="1" fontId="3" fillId="0" borderId="1" applyAlignment="1" pivotButton="0" quotePrefix="0" xfId="0">
      <alignment horizontal="center" vertical="center"/>
    </xf>
    <xf numFmtId="1" fontId="2" fillId="2" borderId="1" applyAlignment="1" pivotButton="0" quotePrefix="0" xfId="0">
      <alignment horizontal="center" vertical="center"/>
    </xf>
    <xf numFmtId="9" fontId="3" fillId="0" borderId="1" applyAlignment="1" pivotButton="0" quotePrefix="0" xfId="0">
      <alignment horizontal="center" vertical="center"/>
    </xf>
    <xf numFmtId="9" fontId="2" fillId="2" borderId="1" applyAlignment="1" pivotButton="0" quotePrefix="0" xfId="0">
      <alignment horizontal="center" vertical="center"/>
    </xf>
    <xf numFmtId="0" fontId="6" fillId="3" borderId="1" pivotButton="0" quotePrefix="0" xfId="0"/>
    <xf numFmtId="0" fontId="3" fillId="0" borderId="1" applyAlignment="1" pivotButton="0" quotePrefix="0" xfId="0">
      <alignment horizontal="center" vertical="center"/>
    </xf>
    <xf numFmtId="1" fontId="3" fillId="0" borderId="1" pivotButton="0" quotePrefix="0" xfId="0"/>
    <xf numFmtId="167" fontId="3" fillId="0" borderId="1" pivotButton="0" quotePrefix="0" xfId="0"/>
    <xf numFmtId="0" fontId="4" fillId="0" borderId="0" pivotButton="0" quotePrefix="0" xfId="0"/>
    <xf numFmtId="0" fontId="4" fillId="2" borderId="0" pivotButton="0" quotePrefix="0" xfId="0"/>
    <xf numFmtId="9" fontId="6" fillId="3" borderId="1" applyAlignment="1" pivotButton="0" quotePrefix="0" xfId="0">
      <alignment horizontal="center" vertical="center"/>
    </xf>
    <xf numFmtId="164" fontId="3" fillId="0" borderId="0" applyAlignment="1" pivotButton="0" quotePrefix="0" xfId="0">
      <alignment horizontal="center" vertical="center"/>
    </xf>
    <xf numFmtId="0" fontId="3" fillId="0" borderId="0" applyAlignment="1" pivotButton="0" quotePrefix="0" xfId="0">
      <alignment horizontal="center" vertical="center"/>
    </xf>
    <xf numFmtId="164" fontId="3" fillId="0" borderId="0" pivotButton="0" quotePrefix="0" xfId="0"/>
    <xf numFmtId="1" fontId="3" fillId="0" borderId="0" pivotButton="0" quotePrefix="0" xfId="0"/>
    <xf numFmtId="1" fontId="0" fillId="0" borderId="0" pivotButton="0" quotePrefix="0" xfId="0"/>
    <xf numFmtId="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chart>
    <title>
      <tx>
        <rich>
          <a:bodyPr/>
          <a:p>
            <a:pPr>
              <a:defRPr/>
            </a:pPr>
            <a:r>
              <a:t>Op een drukke dag (P95): patiënten per uur — langliggers (rood) vs. overige (grijs)</a:t>
            </a:r>
          </a:p>
        </rich>
      </tx>
    </title>
    <plotArea>
      <barChart>
        <barDir val="col"/>
        <grouping val="stacked"/>
        <ser>
          <idx val="0"/>
          <order val="0"/>
          <tx>
            <strRef>
              <f>'Grafiekdata'!T3</f>
            </strRef>
          </tx>
          <spPr>
            <a:solidFill>
              <a:srgbClr val="C0504D"/>
            </a:solidFill>
            <a:ln>
              <a:prstDash val="solid"/>
            </a:ln>
          </spPr>
          <cat>
            <numRef>
              <f>'Grafiekdata'!$S$4:$S$27</f>
            </numRef>
          </cat>
          <val>
            <numRef>
              <f>'Grafiekdata'!$T$4:$T$27</f>
            </numRef>
          </val>
        </ser>
        <ser>
          <idx val="1"/>
          <order val="1"/>
          <tx>
            <strRef>
              <f>'Grafiekdata'!U3</f>
            </strRef>
          </tx>
          <spPr>
            <a:solidFill>
              <a:srgbClr val="BFBFBF"/>
            </a:solidFill>
            <a:ln>
              <a:prstDash val="solid"/>
            </a:ln>
          </spPr>
          <cat>
            <numRef>
              <f>'Grafiekdata'!$S$4:$S$27</f>
            </numRef>
          </cat>
          <val>
            <numRef>
              <f>'Grafiekdata'!$U$4:$U$27</f>
            </numRef>
          </val>
        </ser>
        <gapWidth val="40"/>
        <overlap val="100"/>
        <axId val="10"/>
        <axId val="100"/>
      </barChart>
      <catAx>
        <axId val="10"/>
        <scaling>
          <orientation val="minMax"/>
        </scaling>
        <delete val="0"/>
        <axPos val="l"/>
        <title>
          <tx>
            <rich>
              <a:bodyPr/>
              <a:p>
                <a:pPr>
                  <a:defRPr/>
                </a:pPr>
                <a:r>
                  <a:t>Uur van de dag</a:t>
                </a:r>
              </a:p>
            </rich>
          </tx>
        </title>
        <majorTickMark val="none"/>
        <minorTickMark val="none"/>
        <crossAx val="100"/>
        <lblOffset val="100"/>
      </catAx>
      <valAx>
        <axId val="100"/>
        <scaling>
          <orientation val="minMax"/>
        </scaling>
        <delete val="0"/>
        <axPos val="l"/>
        <majorGridlines/>
        <title>
          <tx>
            <rich>
              <a:bodyPr/>
              <a:p>
                <a:pPr>
                  <a:defRPr/>
                </a:pPr>
                <a:r>
                  <a:t>Aantal patiënten tegelijk</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Welk deel van de patiënten is langligger, per uur (gekozen dag, P95)</a:t>
            </a:r>
          </a:p>
        </rich>
      </tx>
    </title>
    <plotArea>
      <lineChart>
        <grouping val="standard"/>
        <ser>
          <idx val="0"/>
          <order val="0"/>
          <tx>
            <strRef>
              <f>'Grafiekdata'!W3</f>
            </strRef>
          </tx>
          <spPr>
            <a:ln w="28000">
              <a:solidFill>
                <a:srgbClr val="ED7D31"/>
              </a:solidFill>
              <a:prstDash val="solid"/>
            </a:ln>
          </spPr>
          <marker>
            <symbol val="circle"/>
            <size val="4"/>
            <spPr>
              <a:ln>
                <a:prstDash val="solid"/>
              </a:ln>
            </spPr>
          </marker>
          <cat>
            <numRef>
              <f>'Grafiekdata'!$S$4:$S$27</f>
            </numRef>
          </cat>
          <val>
            <numRef>
              <f>'Grafiekdata'!$W$4:$W$27</f>
            </numRef>
          </val>
        </ser>
        <axId val="10"/>
        <axId val="100"/>
      </lineChart>
      <catAx>
        <axId val="10"/>
        <scaling>
          <orientation val="minMax"/>
        </scaling>
        <delete val="0"/>
        <axPos val="l"/>
        <title>
          <tx>
            <rich>
              <a:bodyPr/>
              <a:p>
                <a:pPr>
                  <a:defRPr/>
                </a:pPr>
                <a:r>
                  <a:t>Uur van de dag</a:t>
                </a:r>
              </a:p>
            </rich>
          </tx>
        </title>
        <majorTickMark val="none"/>
        <minorTickMark val="none"/>
        <crossAx val="100"/>
        <lblOffset val="100"/>
      </catAx>
      <valAx>
        <axId val="100"/>
        <scaling>
          <orientation val="minMax"/>
        </scaling>
        <delete val="0"/>
        <axPos val="l"/>
        <majorGridlines/>
        <title>
          <tx>
            <rich>
              <a:bodyPr/>
              <a:p>
                <a:pPr>
                  <a:defRPr/>
                </a:pPr>
                <a:r>
                  <a:t>% langliggers</a:t>
                </a:r>
              </a:p>
            </rich>
          </tx>
        </title>
        <numFmt formatCode="0%" sourceLinked="0"/>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Langliggers per uur — dagen vergeleken (P95) — vraag 1</a:t>
            </a:r>
          </a:p>
        </rich>
      </tx>
    </title>
    <plotArea>
      <lineChart>
        <grouping val="standard"/>
        <ser>
          <idx val="0"/>
          <order val="0"/>
          <tx>
            <strRef>
              <f>'Grafiekdata'!B3</f>
            </strRef>
          </tx>
          <spPr>
            <a:ln>
              <a:prstDash val="solid"/>
            </a:ln>
          </spPr>
          <marker>
            <symbol val="none"/>
            <spPr>
              <a:ln>
                <a:prstDash val="solid"/>
              </a:ln>
            </spPr>
          </marker>
          <cat>
            <numRef>
              <f>'Grafiekdata'!$A$4:$A$27</f>
            </numRef>
          </cat>
          <val>
            <numRef>
              <f>'Grafiekdata'!$B$4:$B$27</f>
            </numRef>
          </val>
        </ser>
        <ser>
          <idx val="1"/>
          <order val="1"/>
          <tx>
            <strRef>
              <f>'Grafiekdata'!C3</f>
            </strRef>
          </tx>
          <spPr>
            <a:ln>
              <a:prstDash val="solid"/>
            </a:ln>
          </spPr>
          <marker>
            <symbol val="none"/>
            <spPr>
              <a:ln>
                <a:prstDash val="solid"/>
              </a:ln>
            </spPr>
          </marker>
          <cat>
            <numRef>
              <f>'Grafiekdata'!$A$4:$A$27</f>
            </numRef>
          </cat>
          <val>
            <numRef>
              <f>'Grafiekdata'!$C$4:$C$27</f>
            </numRef>
          </val>
        </ser>
        <ser>
          <idx val="2"/>
          <order val="2"/>
          <tx>
            <strRef>
              <f>'Grafiekdata'!D3</f>
            </strRef>
          </tx>
          <spPr>
            <a:ln>
              <a:prstDash val="solid"/>
            </a:ln>
          </spPr>
          <marker>
            <symbol val="none"/>
            <spPr>
              <a:ln>
                <a:prstDash val="solid"/>
              </a:ln>
            </spPr>
          </marker>
          <cat>
            <numRef>
              <f>'Grafiekdata'!$A$4:$A$27</f>
            </numRef>
          </cat>
          <val>
            <numRef>
              <f>'Grafiekdata'!$D$4:$D$27</f>
            </numRef>
          </val>
        </ser>
        <ser>
          <idx val="3"/>
          <order val="3"/>
          <tx>
            <strRef>
              <f>'Grafiekdata'!E3</f>
            </strRef>
          </tx>
          <spPr>
            <a:ln>
              <a:prstDash val="solid"/>
            </a:ln>
          </spPr>
          <marker>
            <symbol val="none"/>
            <spPr>
              <a:ln>
                <a:prstDash val="solid"/>
              </a:ln>
            </spPr>
          </marker>
          <cat>
            <numRef>
              <f>'Grafiekdata'!$A$4:$A$27</f>
            </numRef>
          </cat>
          <val>
            <numRef>
              <f>'Grafiekdata'!$E$4:$E$27</f>
            </numRef>
          </val>
        </ser>
        <ser>
          <idx val="4"/>
          <order val="4"/>
          <tx>
            <strRef>
              <f>'Grafiekdata'!F3</f>
            </strRef>
          </tx>
          <spPr>
            <a:ln>
              <a:prstDash val="solid"/>
            </a:ln>
          </spPr>
          <marker>
            <symbol val="none"/>
            <spPr>
              <a:ln>
                <a:prstDash val="solid"/>
              </a:ln>
            </spPr>
          </marker>
          <cat>
            <numRef>
              <f>'Grafiekdata'!$A$4:$A$27</f>
            </numRef>
          </cat>
          <val>
            <numRef>
              <f>'Grafiekdata'!$F$4:$F$27</f>
            </numRef>
          </val>
        </ser>
        <ser>
          <idx val="5"/>
          <order val="5"/>
          <tx>
            <strRef>
              <f>'Grafiekdata'!G3</f>
            </strRef>
          </tx>
          <spPr>
            <a:ln>
              <a:prstDash val="solid"/>
            </a:ln>
          </spPr>
          <marker>
            <symbol val="none"/>
            <spPr>
              <a:ln>
                <a:prstDash val="solid"/>
              </a:ln>
            </spPr>
          </marker>
          <cat>
            <numRef>
              <f>'Grafiekdata'!$A$4:$A$27</f>
            </numRef>
          </cat>
          <val>
            <numRef>
              <f>'Grafiekdata'!$G$4:$G$27</f>
            </numRef>
          </val>
        </ser>
        <ser>
          <idx val="6"/>
          <order val="6"/>
          <tx>
            <strRef>
              <f>'Grafiekdata'!H3</f>
            </strRef>
          </tx>
          <spPr>
            <a:ln>
              <a:prstDash val="solid"/>
            </a:ln>
          </spPr>
          <marker>
            <symbol val="none"/>
            <spPr>
              <a:ln>
                <a:prstDash val="solid"/>
              </a:ln>
            </spPr>
          </marker>
          <cat>
            <numRef>
              <f>'Grafiekdata'!$A$4:$A$27</f>
            </numRef>
          </cat>
          <val>
            <numRef>
              <f>'Grafiekdata'!$H$4:$H$27</f>
            </numRef>
          </val>
        </ser>
        <axId val="10"/>
        <axId val="100"/>
      </lineChart>
      <catAx>
        <axId val="10"/>
        <scaling>
          <orientation val="minMax"/>
        </scaling>
        <delete val="0"/>
        <axPos val="l"/>
        <title>
          <tx>
            <rich>
              <a:bodyPr/>
              <a:p>
                <a:pPr>
                  <a:defRPr/>
                </a:pPr>
                <a:r>
                  <a:t>Uur van de dag</a:t>
                </a:r>
              </a:p>
            </rich>
          </tx>
        </title>
        <majorTickMark val="none"/>
        <minorTickMark val="none"/>
        <crossAx val="100"/>
        <lblOffset val="100"/>
      </catAx>
      <valAx>
        <axId val="100"/>
        <scaling>
          <orientation val="minMax"/>
        </scaling>
        <delete val="0"/>
        <axPos val="l"/>
        <majorGridlines/>
        <title>
          <tx>
            <rich>
              <a:bodyPr/>
              <a:p>
                <a:pPr>
                  <a:defRPr/>
                </a:pPr>
                <a:r>
                  <a:t>Aantal langliggers tegelijk</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Totaal patiënten per uur — dagen vergeleken (P95, = drukte)</a:t>
            </a:r>
          </a:p>
        </rich>
      </tx>
    </title>
    <plotArea>
      <lineChart>
        <grouping val="standard"/>
        <ser>
          <idx val="0"/>
          <order val="0"/>
          <tx>
            <strRef>
              <f>'Grafiekdata'!K3</f>
            </strRef>
          </tx>
          <spPr>
            <a:ln>
              <a:prstDash val="solid"/>
            </a:ln>
          </spPr>
          <marker>
            <symbol val="none"/>
            <spPr>
              <a:ln>
                <a:prstDash val="solid"/>
              </a:ln>
            </spPr>
          </marker>
          <cat>
            <numRef>
              <f>'Grafiekdata'!$J$4:$J$27</f>
            </numRef>
          </cat>
          <val>
            <numRef>
              <f>'Grafiekdata'!$K$4:$K$27</f>
            </numRef>
          </val>
        </ser>
        <ser>
          <idx val="1"/>
          <order val="1"/>
          <tx>
            <strRef>
              <f>'Grafiekdata'!L3</f>
            </strRef>
          </tx>
          <spPr>
            <a:ln>
              <a:prstDash val="solid"/>
            </a:ln>
          </spPr>
          <marker>
            <symbol val="none"/>
            <spPr>
              <a:ln>
                <a:prstDash val="solid"/>
              </a:ln>
            </spPr>
          </marker>
          <cat>
            <numRef>
              <f>'Grafiekdata'!$J$4:$J$27</f>
            </numRef>
          </cat>
          <val>
            <numRef>
              <f>'Grafiekdata'!$L$4:$L$27</f>
            </numRef>
          </val>
        </ser>
        <ser>
          <idx val="2"/>
          <order val="2"/>
          <tx>
            <strRef>
              <f>'Grafiekdata'!M3</f>
            </strRef>
          </tx>
          <spPr>
            <a:ln>
              <a:prstDash val="solid"/>
            </a:ln>
          </spPr>
          <marker>
            <symbol val="none"/>
            <spPr>
              <a:ln>
                <a:prstDash val="solid"/>
              </a:ln>
            </spPr>
          </marker>
          <cat>
            <numRef>
              <f>'Grafiekdata'!$J$4:$J$27</f>
            </numRef>
          </cat>
          <val>
            <numRef>
              <f>'Grafiekdata'!$M$4:$M$27</f>
            </numRef>
          </val>
        </ser>
        <ser>
          <idx val="3"/>
          <order val="3"/>
          <tx>
            <strRef>
              <f>'Grafiekdata'!N3</f>
            </strRef>
          </tx>
          <spPr>
            <a:ln>
              <a:prstDash val="solid"/>
            </a:ln>
          </spPr>
          <marker>
            <symbol val="none"/>
            <spPr>
              <a:ln>
                <a:prstDash val="solid"/>
              </a:ln>
            </spPr>
          </marker>
          <cat>
            <numRef>
              <f>'Grafiekdata'!$J$4:$J$27</f>
            </numRef>
          </cat>
          <val>
            <numRef>
              <f>'Grafiekdata'!$N$4:$N$27</f>
            </numRef>
          </val>
        </ser>
        <ser>
          <idx val="4"/>
          <order val="4"/>
          <tx>
            <strRef>
              <f>'Grafiekdata'!O3</f>
            </strRef>
          </tx>
          <spPr>
            <a:ln>
              <a:prstDash val="solid"/>
            </a:ln>
          </spPr>
          <marker>
            <symbol val="none"/>
            <spPr>
              <a:ln>
                <a:prstDash val="solid"/>
              </a:ln>
            </spPr>
          </marker>
          <cat>
            <numRef>
              <f>'Grafiekdata'!$J$4:$J$27</f>
            </numRef>
          </cat>
          <val>
            <numRef>
              <f>'Grafiekdata'!$O$4:$O$27</f>
            </numRef>
          </val>
        </ser>
        <ser>
          <idx val="5"/>
          <order val="5"/>
          <tx>
            <strRef>
              <f>'Grafiekdata'!P3</f>
            </strRef>
          </tx>
          <spPr>
            <a:ln>
              <a:prstDash val="solid"/>
            </a:ln>
          </spPr>
          <marker>
            <symbol val="none"/>
            <spPr>
              <a:ln>
                <a:prstDash val="solid"/>
              </a:ln>
            </spPr>
          </marker>
          <cat>
            <numRef>
              <f>'Grafiekdata'!$J$4:$J$27</f>
            </numRef>
          </cat>
          <val>
            <numRef>
              <f>'Grafiekdata'!$P$4:$P$27</f>
            </numRef>
          </val>
        </ser>
        <ser>
          <idx val="6"/>
          <order val="6"/>
          <tx>
            <strRef>
              <f>'Grafiekdata'!Q3</f>
            </strRef>
          </tx>
          <spPr>
            <a:ln>
              <a:prstDash val="solid"/>
            </a:ln>
          </spPr>
          <marker>
            <symbol val="none"/>
            <spPr>
              <a:ln>
                <a:prstDash val="solid"/>
              </a:ln>
            </spPr>
          </marker>
          <cat>
            <numRef>
              <f>'Grafiekdata'!$J$4:$J$27</f>
            </numRef>
          </cat>
          <val>
            <numRef>
              <f>'Grafiekdata'!$Q$4:$Q$27</f>
            </numRef>
          </val>
        </ser>
        <axId val="10"/>
        <axId val="100"/>
      </lineChart>
      <catAx>
        <axId val="10"/>
        <scaling>
          <orientation val="minMax"/>
        </scaling>
        <delete val="0"/>
        <axPos val="l"/>
        <title>
          <tx>
            <rich>
              <a:bodyPr/>
              <a:p>
                <a:pPr>
                  <a:defRPr/>
                </a:pPr>
                <a:r>
                  <a:t>Uur van de dag</a:t>
                </a:r>
              </a:p>
            </rich>
          </tx>
        </title>
        <majorTickMark val="none"/>
        <minorTickMark val="none"/>
        <crossAx val="100"/>
        <lblOffset val="100"/>
      </catAx>
      <valAx>
        <axId val="100"/>
        <scaling>
          <orientation val="minMax"/>
        </scaling>
        <delete val="0"/>
        <axPos val="l"/>
        <majorGridlines/>
        <title>
          <tx>
            <rich>
              <a:bodyPr/>
              <a:p>
                <a:pPr>
                  <a:defRPr/>
                </a:pPr>
                <a:r>
                  <a:t>Aantal patiënten tegelijk</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Trajecten en langliggers per specialisme</a:t>
            </a:r>
          </a:p>
        </rich>
      </tx>
    </title>
    <plotArea>
      <barChart>
        <barDir val="col"/>
        <grouping val="clustered"/>
        <ser>
          <idx val="0"/>
          <order val="0"/>
          <tx>
            <strRef>
              <f>'Q3_SEH-arts'!B20</f>
            </strRef>
          </tx>
          <spPr>
            <a:solidFill>
              <a:srgbClr val="BFBFBF"/>
            </a:solidFill>
            <a:ln>
              <a:prstDash val="solid"/>
            </a:ln>
          </spPr>
          <cat>
            <numRef>
              <f>'Q3_SEH-arts'!$A$21:$A$32</f>
            </numRef>
          </cat>
          <val>
            <numRef>
              <f>'Q3_SEH-arts'!$B$21:$B$32</f>
            </numRef>
          </val>
        </ser>
        <ser>
          <idx val="1"/>
          <order val="1"/>
          <tx>
            <strRef>
              <f>'Q3_SEH-arts'!C20</f>
            </strRef>
          </tx>
          <spPr>
            <a:solidFill>
              <a:srgbClr val="C0504D"/>
            </a:solidFill>
            <a:ln>
              <a:prstDash val="solid"/>
            </a:ln>
          </spPr>
          <cat>
            <numRef>
              <f>'Q3_SEH-arts'!$A$21:$A$32</f>
            </numRef>
          </cat>
          <val>
            <numRef>
              <f>'Q3_SEH-arts'!$C$21:$C$32</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_rels/drawing2.xml.rels><Relationships xmlns="http://schemas.openxmlformats.org/package/2006/relationships"><Relationship Type="http://schemas.openxmlformats.org/officeDocument/2006/relationships/chart" Target="/xl/charts/chart5.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6</row>
      <rowOff>0</rowOff>
    </from>
    <ext cx="10800000" cy="342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26</row>
      <rowOff>0</rowOff>
    </from>
    <ext cx="10800000" cy="306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45</row>
      <rowOff>0</rowOff>
    </from>
    <ext cx="10800000" cy="342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65</row>
      <rowOff>0</rowOff>
    </from>
    <ext cx="10800000" cy="3420000"/>
    <graphicFrame>
      <nvGraphicFramePr>
        <cNvPr id="4" name="Chart 4"/>
        <cNvGraphicFramePr/>
      </nvGraphicFramePr>
      <xfrm/>
      <a:graphic>
        <a:graphicData uri="http://schemas.openxmlformats.org/drawingml/2006/chart">
          <c:chart r:id="rId4"/>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3</row>
      <rowOff>0</rowOff>
    </from>
    <ext cx="6480000" cy="306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tData" displayName="tData" ref="A1:AE2" headerRowCount="1">
  <autoFilter ref="A1:AE2"/>
  <tableColumns count="31">
    <tableColumn id="1" name="AfdelingLabel"/>
    <tableColumn id="2" name="SEHTrajectPeriodeIDIntern"/>
    <tableColumn id="3" name="SEHTrajectIDIntern"/>
    <tableColumn id="4" name="Jaar"/>
    <tableColumn id="5" name="WeekNummer"/>
    <tableColumn id="6" name="CodePreferent"/>
    <tableColumn id="7" name="SEHTrajectPeriodeDatumTijdVan"/>
    <tableColumn id="8" name="SEHTrajectPeriodeDatumTijdTotEnMet"/>
    <tableColumn id="9" name="SEHTrajectKlachtOmschrijving"/>
    <tableColumn id="10" name="Omschrijving"/>
    <tableColumn id="11" name="OmschrijvingIntern"/>
    <tableColumn id="12" name="SpecialismeLabelIntern"/>
    <tableColumn id="13" name="SEH specialist"/>
    <tableColumn id="14" name="SpecialismeCodeIntern"/>
    <tableColumn id="15" name="Aantal"/>
    <tableColumn id="16" name="Aantal_Minuten"/>
    <tableColumn id="17" name="Urgentiecategory"/>
    <tableColumn id="18" name="Fasttrack/ RAD geincludeerd"/>
    <tableColumn id="19" name="Start"/>
    <tableColumn id="20" name="Eind"/>
    <tableColumn id="21" name="Minuten"/>
    <tableColumn id="22" name="Uren"/>
    <tableColumn id="23" name="Langer dan 4 uur"/>
    <tableColumn id="24" name="Duur_min"/>
    <tableColumn id="25" name="Langligger"/>
    <tableColumn id="26" name="EersteRegelBezoek"/>
    <tableColumn id="27" name="BezoekStart"/>
    <tableColumn id="28" name="BezoekEind"/>
    <tableColumn id="29" name="BezoekLanglig"/>
    <tableColumn id="30" name="BezoekLangStart"/>
    <tableColumn id="31" name="BezoekLangEind"/>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B2:B29"/>
  <sheetViews>
    <sheetView showGridLines="0" workbookViewId="0">
      <selection activeCell="A1" sqref="A1"/>
    </sheetView>
  </sheetViews>
  <sheetFormatPr baseColWidth="8" defaultRowHeight="15"/>
  <cols>
    <col width="3" customWidth="1" min="1" max="1"/>
    <col width="118" customWidth="1" min="2" max="2"/>
  </cols>
  <sheetData>
    <row r="2">
      <c r="B2" s="1" t="inlineStr">
        <is>
          <t>SEH – Analyse langliggers (&gt; 4 uur) versus werkdruk / bezetting</t>
        </is>
      </c>
    </row>
    <row r="4">
      <c r="B4" s="2" t="inlineStr">
        <is>
          <t>Doel: inzicht of de ligduur toeneemt naarmate de werkdruk op de regievoerend SEH-arts toeneemt.</t>
        </is>
      </c>
    </row>
    <row r="5">
      <c r="B5" s="3" t="inlineStr">
        <is>
          <t>Dit werkboek berekent HOEVEEL patiënten er tegelijk aanwezig zijn (bezetting), gesplitst naar langliggers en het totaal. Zo koppel je de langliggers aan de drukte én aan je artsenbezetting.</t>
        </is>
      </c>
    </row>
    <row r="6">
      <c r="B6" s="2" t="inlineStr">
        <is>
          <t>We rekenen NIET met gemiddelden maar met het 95e PERCENTIEL (P95) = het niveau op de drukke momenten: 95% van de tijd is het niet drukker dan dit getal. Een getal '3' bij maandag 14 uur betekent dus: op een drukke maandag liggen er rond 14 uur zo'n 3 langliggers tegelijk.</t>
        </is>
      </c>
    </row>
    <row r="8">
      <c r="B8" s="4" t="inlineStr">
        <is>
          <t>ZO GEBRUIK JE HET (3 stappen)</t>
        </is>
      </c>
    </row>
    <row r="9">
      <c r="B9" s="3" t="inlineStr">
        <is>
          <t>1.  Plak je VOLLEDIGE patiëntenlijst (alle patiënten, NIET gefilterd) in tabblad 'Data', vanaf rij 2, ín de tabel zodat hij meegroeit. Plak ALLEEN de gegevens (niet de kopregel). De kolomvolgorde is gelijk aan jouw export; de hulpkolommen (X t/m AE) vullen zich vanzelf aan.</t>
        </is>
      </c>
    </row>
    <row r="10">
      <c r="B10" s="5" t="inlineStr">
        <is>
          <t xml:space="preserve">     → Nieuw: kolom 'SpecialismeCodeIntern' (naast de artsnaam) met de afkorting van het specialisme (SEH, MDL, LONG, …). Controleer of de kolomvolgorde klopt met jouw export en versleep zo nodig kolommen.</t>
        </is>
      </c>
    </row>
    <row r="11">
      <c r="B11" s="5" t="inlineStr">
        <is>
          <t xml:space="preserve">     → Je hoeft GEEN aparte gefilterde langliggerslijst te plakken. De langliggers worden automatisch afgeleid uit de ligduur. Zo lopen totaal en langliggers nooit uit de pas.</t>
        </is>
      </c>
    </row>
    <row r="12">
      <c r="B12" s="3" t="inlineStr">
        <is>
          <t>2.  Controleer in 'Instellingen' de drempel voor langligger (standaard 240 min = 4 uur). De gele cel is de enige instelcel.</t>
        </is>
      </c>
    </row>
    <row r="13">
      <c r="B13" s="3" t="inlineStr">
        <is>
          <t>3.  Bekijk de antwoorden. Begin op tabblad 'Grafieken' (kies een dag en zie per uur de langliggers t.o.v. de overige patiënten, plus een vergelijking tussen de dagen). De tabbladen 'Q1/Q2/Q3' bevatten dezelfde cijfers als tabel, voor wie liever de getallen ziet. Alles herrekent automatisch (druk zo nodig op F9).</t>
        </is>
      </c>
    </row>
    <row r="15">
      <c r="B15" s="4" t="inlineStr">
        <is>
          <t>BELANGRIJK VOOR DE BEREKENING</t>
        </is>
      </c>
    </row>
    <row r="16">
      <c r="B16" s="3" t="inlineStr">
        <is>
          <t>•  'Start' (kolom S) en 'Eind' (kolom T) moeten ECHTE datum-tijd-waarden zijn (geen tekst). Rechts uitgelijnd = goed; links uitgelijnd = tekst, eerst omzetten.</t>
        </is>
      </c>
    </row>
    <row r="17">
      <c r="B17" s="3" t="inlineStr">
        <is>
          <t>•  We tellen PATIËNTEN (SEH-bezoeken), niet regels. Eén bezoek = één 'SEHTrajectPeriodeIDIntern'. Bij kamerwissels heeft een bezoek meerdere regels; die worden samengevoegd tot één periode (vroegste Start t/m laatste Eind) en tellen dus 1× mee. Zo krijg je geen onmogelijk hoge aantallen.</t>
        </is>
      </c>
    </row>
    <row r="18">
      <c r="B18" s="3" t="inlineStr">
        <is>
          <t>•  Een patiënt is 'aanwezig' op een uur als zijn bezoek dat uur overlapt. Een langligger = een bezoek met totale ligduur &gt; drempel; die telt als aanwezig gedurende het hele bezoek.</t>
        </is>
      </c>
    </row>
    <row r="19">
      <c r="B19" s="3" t="inlineStr">
        <is>
          <t>•  'Tijdlijn' bouwt eerst per DATUM en UUR de bezetting op (hoeveel bezoeken tegelijk aanwezig). De grafieken en Q1/Q2 nemen daarvan het 95e percentiel per weekdag/uur. Alleen uren binnen jouw data-periode (InBereik=1) tellen mee. Controleer de bezetting gerust op 'Tijdlijn'.</t>
        </is>
      </c>
    </row>
    <row r="21">
      <c r="B21" s="4" t="inlineStr">
        <is>
          <t>DE DRIE VRAGEN – WAAR STAAT HET ANTWOORD</t>
        </is>
      </c>
    </row>
    <row r="22">
      <c r="B22" s="3" t="inlineStr">
        <is>
          <t>Vraag 1 – Verdeling langliggers over week en dag → 'Grafieken' (grafiek 'dagen vergeleken') en, als tabel, 'Q1_Verdeling'. Toont per weekdag en uur hoeveel langliggers er op een drukke dag (P95) tegelijk liggen. Leg dit naast je artsenbezetting.</t>
        </is>
      </c>
    </row>
    <row r="23">
      <c r="B23" s="3" t="inlineStr">
        <is>
          <t>Vraag 2 – Langliggers t.o.v. totaal aanwezig → 'Grafieken' (gestapelde grafiek langliggers vs. overige, en de aandeel-grafiek) en, als tabel, 'Q2_Ratio'. Toont de drukte (P95) en het aandeel dat langligger is.</t>
        </is>
      </c>
    </row>
    <row r="24">
      <c r="B24" s="3" t="inlineStr">
        <is>
          <t>Vraag 3 – Filter op betrokken SEH-arts → 'Q3_SEH-arts': per SEH-arts én per specialisme (SpecialismeCodeIntern) het aantal trajecten, aantal langliggers, % langliggers en de ligduur (P95).</t>
        </is>
      </c>
    </row>
    <row r="26">
      <c r="B26" s="4" t="inlineStr">
        <is>
          <t>LET OP bij vraag 3 (SEH-arts als medebehandelaar)</t>
        </is>
      </c>
    </row>
    <row r="27">
      <c r="B27" s="3" t="inlineStr">
        <is>
          <t>Na ontslag van de SEH wordt soms een poortspecialist hoofdbehandelaar terwijl de SEH-arts medebehandelaar blijft. Met de nieuwe kolom 'SpecialismeCodeIntern' kun je nu filteren op code = 'SEH' om alleen de door SEH-artsen behandelde perioden te bekijken (zie Q3). Let op: als de export bij zo'n periode de poortspecialist (bv. MDL/LONG) toont i.p.v. de SEH-arts, blijft die SEH-arts als MEDEbehandelaar onzichtbaar. Voor 100% zekerheid: vraag in de bron een aparte kolom 'Regievoerend SEH-arts' / 'SEH-arts (mede)behandelaar' mee en filter daarop.</t>
        </is>
      </c>
    </row>
    <row r="29">
      <c r="B29" s="5" t="inlineStr">
        <is>
          <t>Kleuren: GEEL = zelf invullen/instellen · ORANJE = voorbeeldregel (overschrijven of verwijderen) · blauw lettertype = invoer.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2"/>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8" customWidth="1" min="3" max="3"/>
    <col width="7" customWidth="1" min="4" max="4"/>
    <col width="11" customWidth="1" min="5" max="5"/>
    <col width="13" customWidth="1" min="6" max="6"/>
    <col width="20" customWidth="1" min="7" max="7"/>
    <col width="20" customWidth="1" min="8" max="8"/>
    <col width="26" customWidth="1" min="9" max="9"/>
    <col width="22" customWidth="1" min="10" max="10"/>
    <col width="22" customWidth="1" min="11" max="11"/>
    <col width="20" customWidth="1" min="12" max="12"/>
    <col width="16" customWidth="1" min="13" max="13"/>
    <col width="18" customWidth="1" min="14" max="14"/>
    <col width="8" customWidth="1" min="15" max="15"/>
    <col width="14" customWidth="1" min="16" max="16"/>
    <col width="14" customWidth="1" min="17" max="17"/>
    <col width="20" customWidth="1" min="18" max="18"/>
    <col width="18" customWidth="1" min="19" max="19"/>
    <col width="18" customWidth="1" min="20" max="20"/>
    <col width="9" customWidth="1" min="21" max="21"/>
    <col width="8" customWidth="1" min="22" max="22"/>
    <col width="14" customWidth="1" min="23" max="23"/>
    <col width="10" customWidth="1" min="24" max="24"/>
    <col width="11" customWidth="1" min="25" max="25"/>
    <col width="14" customWidth="1" min="26" max="26"/>
    <col width="18" customWidth="1" min="27" max="27"/>
    <col width="18" customWidth="1" min="28" max="28"/>
    <col width="14" customWidth="1" min="29" max="29"/>
    <col width="18" customWidth="1" min="30" max="30"/>
    <col width="18" customWidth="1" min="31" max="31"/>
  </cols>
  <sheetData>
    <row r="1" ht="42" customHeight="1">
      <c r="A1" s="6" t="inlineStr">
        <is>
          <t>AfdelingLabel</t>
        </is>
      </c>
      <c r="B1" s="6" t="inlineStr">
        <is>
          <t>SEHTrajectPeriodeIDIntern</t>
        </is>
      </c>
      <c r="C1" s="6" t="inlineStr">
        <is>
          <t>SEHTrajectIDIntern</t>
        </is>
      </c>
      <c r="D1" s="6" t="inlineStr">
        <is>
          <t>Jaar</t>
        </is>
      </c>
      <c r="E1" s="6" t="inlineStr">
        <is>
          <t>WeekNummer</t>
        </is>
      </c>
      <c r="F1" s="6" t="inlineStr">
        <is>
          <t>CodePreferent</t>
        </is>
      </c>
      <c r="G1" s="6" t="inlineStr">
        <is>
          <t>SEHTrajectPeriodeDatumTijdVan</t>
        </is>
      </c>
      <c r="H1" s="6" t="inlineStr">
        <is>
          <t>SEHTrajectPeriodeDatumTijdTotEnMet</t>
        </is>
      </c>
      <c r="I1" s="6" t="inlineStr">
        <is>
          <t>SEHTrajectKlachtOmschrijving</t>
        </is>
      </c>
      <c r="J1" s="6" t="inlineStr">
        <is>
          <t>Omschrijving</t>
        </is>
      </c>
      <c r="K1" s="6" t="inlineStr">
        <is>
          <t>OmschrijvingIntern</t>
        </is>
      </c>
      <c r="L1" s="6" t="inlineStr">
        <is>
          <t>SpecialismeLabelIntern</t>
        </is>
      </c>
      <c r="M1" s="6" t="inlineStr">
        <is>
          <t>SEH specialist</t>
        </is>
      </c>
      <c r="N1" s="6" t="inlineStr">
        <is>
          <t>SpecialismeCodeIntern</t>
        </is>
      </c>
      <c r="O1" s="6" t="inlineStr">
        <is>
          <t>Aantal</t>
        </is>
      </c>
      <c r="P1" s="6" t="inlineStr">
        <is>
          <t>Aantal_Minuten</t>
        </is>
      </c>
      <c r="Q1" s="6" t="inlineStr">
        <is>
          <t>Urgentiecategory</t>
        </is>
      </c>
      <c r="R1" s="6" t="inlineStr">
        <is>
          <t>Fasttrack/ RAD geincludeerd</t>
        </is>
      </c>
      <c r="S1" s="6" t="inlineStr">
        <is>
          <t>Start</t>
        </is>
      </c>
      <c r="T1" s="6" t="inlineStr">
        <is>
          <t>Eind</t>
        </is>
      </c>
      <c r="U1" s="6" t="inlineStr">
        <is>
          <t>Minuten</t>
        </is>
      </c>
      <c r="V1" s="6" t="inlineStr">
        <is>
          <t>Uren</t>
        </is>
      </c>
      <c r="W1" s="6" t="inlineStr">
        <is>
          <t>Langer dan 4 uur</t>
        </is>
      </c>
      <c r="X1" s="6" t="inlineStr">
        <is>
          <t>Duur_min</t>
        </is>
      </c>
      <c r="Y1" s="6" t="inlineStr">
        <is>
          <t>Langligger</t>
        </is>
      </c>
      <c r="Z1" s="6" t="inlineStr">
        <is>
          <t>EersteRegelBezoek</t>
        </is>
      </c>
      <c r="AA1" s="6" t="inlineStr">
        <is>
          <t>BezoekStart</t>
        </is>
      </c>
      <c r="AB1" s="6" t="inlineStr">
        <is>
          <t>BezoekEind</t>
        </is>
      </c>
      <c r="AC1" s="6" t="inlineStr">
        <is>
          <t>BezoekLanglig</t>
        </is>
      </c>
      <c r="AD1" s="6" t="inlineStr">
        <is>
          <t>BezoekLangStart</t>
        </is>
      </c>
      <c r="AE1" s="6" t="inlineStr">
        <is>
          <t>BezoekLangEind</t>
        </is>
      </c>
    </row>
    <row r="2">
      <c r="A2" s="7" t="inlineStr">
        <is>
          <t>SEH</t>
        </is>
      </c>
      <c r="B2" s="7" t="n">
        <v>1001</v>
      </c>
      <c r="C2" s="7" t="n">
        <v>5001</v>
      </c>
      <c r="D2" s="7" t="n">
        <v>2025</v>
      </c>
      <c r="E2" s="7" t="n">
        <v>24</v>
      </c>
      <c r="F2" s="7" t="n">
        <v>123456</v>
      </c>
      <c r="G2" s="8" t="n">
        <v>45818.58333333334</v>
      </c>
      <c r="H2" s="8" t="n">
        <v>45818.8125</v>
      </c>
      <c r="I2" s="7" t="inlineStr">
        <is>
          <t>Pijn op de borst</t>
        </is>
      </c>
      <c r="J2" s="7" t="inlineStr">
        <is>
          <t>Thoraxpijn</t>
        </is>
      </c>
      <c r="K2" s="7" t="inlineStr">
        <is>
          <t>ACS-analyse</t>
        </is>
      </c>
      <c r="L2" s="7" t="inlineStr">
        <is>
          <t>Cardiologie</t>
        </is>
      </c>
      <c r="M2" s="7" t="inlineStr">
        <is>
          <t>Dr. Jansen</t>
        </is>
      </c>
      <c r="N2" s="7" t="inlineStr">
        <is>
          <t>SEH</t>
        </is>
      </c>
      <c r="O2" s="7" t="n">
        <v>1</v>
      </c>
      <c r="P2" s="7" t="n">
        <v>330</v>
      </c>
      <c r="Q2" s="7" t="inlineStr">
        <is>
          <t>U2</t>
        </is>
      </c>
      <c r="R2" s="7" t="inlineStr">
        <is>
          <t>Nee</t>
        </is>
      </c>
      <c r="S2" s="8" t="n">
        <v>45818.58333333334</v>
      </c>
      <c r="T2" s="8" t="n">
        <v>45818.8125</v>
      </c>
      <c r="U2" s="7" t="n">
        <v>330</v>
      </c>
      <c r="V2" s="9" t="n">
        <v>5.5</v>
      </c>
      <c r="W2" s="7" t="inlineStr">
        <is>
          <t>Ja</t>
        </is>
      </c>
      <c r="X2" s="10">
        <f>IF(OR($S2="",$T2=""),"",($T2-$S2)*1440)</f>
        <v/>
      </c>
      <c r="Y2" s="7">
        <f>IF($X2="","",IF($X2&gt;Instellingen!$B$3,1,0))</f>
        <v/>
      </c>
      <c r="Z2" s="7">
        <f>IF($B2="","",IF(COUNTIF($B$2:$B2,$B2)=1,1,0))</f>
        <v/>
      </c>
      <c r="AA2" s="8">
        <f>IF($Z2=1,_xlfn.MINIFS(tData[Start],tData[SEHTrajectPeriodeIDIntern],$B2),"")</f>
        <v/>
      </c>
      <c r="AB2" s="8">
        <f>IF($Z2=1,_xlfn.MAXIFS(tData[Eind],tData[SEHTrajectPeriodeIDIntern],$B2),"")</f>
        <v/>
      </c>
      <c r="AC2" s="7">
        <f>IF($Z2=1,IF(($AB2-$AA2)*1440&gt;Instellingen!$B$3,1,0),"")</f>
        <v/>
      </c>
      <c r="AD2" s="8">
        <f>IF($AC2=1,$AA2,"")</f>
        <v/>
      </c>
      <c r="AE2" s="8">
        <f>IF($AC2=1,$AB2,"")</f>
        <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B8"/>
  <sheetViews>
    <sheetView showGridLines="0" workbookViewId="0">
      <selection activeCell="A1" sqref="A1"/>
    </sheetView>
  </sheetViews>
  <sheetFormatPr baseColWidth="8" defaultRowHeight="15"/>
  <cols>
    <col width="6" customWidth="1" min="1" max="1"/>
    <col width="15" customWidth="1" min="2" max="2"/>
    <col width="15" customWidth="1" min="3" max="3"/>
    <col width="15" customWidth="1" min="4" max="4"/>
    <col width="15" customWidth="1" min="5" max="5"/>
    <col width="6" customWidth="1" min="6" max="6"/>
    <col hidden="1" width="13" customWidth="1" min="28" max="28"/>
  </cols>
  <sheetData>
    <row r="1">
      <c r="A1" s="11" t="inlineStr">
        <is>
          <t>Langliggers per uur — antwoord op vraag 1 en 2</t>
        </is>
      </c>
      <c r="AB1" s="12" t="inlineStr">
        <is>
          <t>maandag</t>
        </is>
      </c>
    </row>
    <row r="2" ht="28" customHeight="1">
      <c r="A2" s="3" t="inlineStr">
        <is>
          <t>Kies een dag (cel B4). De 1e grafiek toont per uur hoeveel langliggers (rood) en hoeveel overige patiënten (grijs) er tegelijk liggen; samen is dat de drukte. Daaronder: het aandeel langliggers, en een vergelijking tussen alle dagen.</t>
        </is>
      </c>
      <c r="AB2" s="12" t="inlineStr">
        <is>
          <t>dinsdag</t>
        </is>
      </c>
    </row>
    <row r="3" ht="26" customHeight="1">
      <c r="A3" s="5" t="inlineStr">
        <is>
          <t>Alle getallen zijn het 95e PERCENTIEL (P95) = het niveau op de drukke momenten: 95% van de tijd is het niet drukker dan dit. Dus geen gemiddelde, maar 'hoe druk het op een drukke dag is'.</t>
        </is>
      </c>
      <c r="AB3" s="12" t="inlineStr">
        <is>
          <t>woensdag</t>
        </is>
      </c>
    </row>
    <row r="4">
      <c r="A4" s="13" t="inlineStr">
        <is>
          <t>Kies een dag:</t>
        </is>
      </c>
      <c r="B4" s="14" t="inlineStr">
        <is>
          <t>maandag</t>
        </is>
      </c>
      <c r="AB4" s="12" t="inlineStr">
        <is>
          <t>donderdag</t>
        </is>
      </c>
    </row>
    <row r="5">
      <c r="A5" s="13" t="inlineStr">
        <is>
          <t>Op de drukke momenten (P95) liggen er tot:</t>
        </is>
      </c>
      <c r="AB5" s="12" t="inlineStr">
        <is>
          <t>vrijdag</t>
        </is>
      </c>
    </row>
    <row r="6">
      <c r="A6" s="15" t="inlineStr">
        <is>
          <t>langliggers tegelijk →</t>
        </is>
      </c>
      <c r="C6" s="16">
        <f>MAX('Q1_Verdeling'!$C$5:$Z$11)</f>
        <v/>
      </c>
      <c r="D6" s="15" t="inlineStr">
        <is>
          <t>patiënten tegelijk (totaal) →</t>
        </is>
      </c>
      <c r="F6" s="17">
        <f>MAX('Q2_Ratio'!$C$5:$Z$11)</f>
        <v/>
      </c>
      <c r="AB6" s="12" t="inlineStr">
        <is>
          <t>zaterdag</t>
        </is>
      </c>
    </row>
    <row r="7">
      <c r="AB7" s="12" t="inlineStr">
        <is>
          <t>zondag</t>
        </is>
      </c>
    </row>
    <row r="8">
      <c r="AB8">
        <f>MATCH($B$4,$AB$1:$AB$7,0)</f>
        <v/>
      </c>
    </row>
  </sheetData>
  <mergeCells count="3">
    <mergeCell ref="A5:C5"/>
    <mergeCell ref="A3:M3"/>
    <mergeCell ref="A2:M2"/>
  </mergeCells>
  <dataValidations count="1">
    <dataValidation sqref="B4" showDropDown="0" showInputMessage="0" showErrorMessage="0" allowBlank="0" type="list">
      <formula1>=$AB$1:$AB$7</formula1>
    </dataValidation>
  </dataValidation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A12"/>
  <sheetViews>
    <sheetView showGridLines="0" workbookViewId="0">
      <selection activeCell="A1" sqref="A1"/>
    </sheetView>
  </sheetViews>
  <sheetFormatPr baseColWidth="8" defaultRowHeight="15"/>
  <cols>
    <col hidden="1" width="4" customWidth="1" min="1" max="1"/>
    <col width="14" customWidth="1" min="2" max="2"/>
    <col width="5.4" customWidth="1" min="3" max="3"/>
    <col width="5.4" customWidth="1" min="4" max="4"/>
    <col width="5.4" customWidth="1" min="5" max="5"/>
    <col width="5.4" customWidth="1" min="6" max="6"/>
    <col width="5.4" customWidth="1" min="7" max="7"/>
    <col width="5.4" customWidth="1" min="8" max="8"/>
    <col width="5.4" customWidth="1" min="9" max="9"/>
    <col width="5.4" customWidth="1" min="10" max="10"/>
    <col width="5.4" customWidth="1" min="11" max="11"/>
    <col width="5.4" customWidth="1" min="12" max="12"/>
    <col width="5.4" customWidth="1" min="13" max="13"/>
    <col width="5.4" customWidth="1" min="14" max="14"/>
    <col width="5.4" customWidth="1" min="15" max="15"/>
    <col width="5.4" customWidth="1" min="16" max="16"/>
    <col width="5.4" customWidth="1" min="17" max="17"/>
    <col width="5.4" customWidth="1" min="18" max="18"/>
    <col width="5.4" customWidth="1" min="19" max="19"/>
    <col width="5.4" customWidth="1" min="20" max="20"/>
    <col width="5.4" customWidth="1" min="21" max="21"/>
    <col width="5.4" customWidth="1" min="22" max="22"/>
    <col width="5.4" customWidth="1" min="23" max="23"/>
    <col width="5.4" customWidth="1" min="24" max="24"/>
    <col width="5.4" customWidth="1" min="25" max="25"/>
    <col width="5.4" customWidth="1" min="26" max="26"/>
    <col width="9" customWidth="1" min="27" max="27"/>
  </cols>
  <sheetData>
    <row r="1">
      <c r="A1" s="11" t="inlineStr">
        <is>
          <t>Vraag 1 – Langliggers per weekdag en uur (95e percentiel)</t>
        </is>
      </c>
    </row>
    <row r="2">
      <c r="A2" s="5" t="inlineStr">
        <is>
          <t>Op een DRUKKE dag: hoeveel langliggers liggen er tegelijk, per weekdag en uur? Getal = 95e percentiel (P95): 95% van de tijd niet meer dan dit. Donkerder = drukker. Leg dit naast je artsenbezetting.</t>
        </is>
      </c>
    </row>
    <row r="4">
      <c r="A4" s="12" t="inlineStr">
        <is>
          <t>wd</t>
        </is>
      </c>
      <c r="B4" s="18" t="inlineStr">
        <is>
          <t>Weekdag \ Uur</t>
        </is>
      </c>
      <c r="C4" s="18" t="n">
        <v>0</v>
      </c>
      <c r="D4" s="18" t="n">
        <v>1</v>
      </c>
      <c r="E4" s="18" t="n">
        <v>2</v>
      </c>
      <c r="F4" s="18" t="n">
        <v>3</v>
      </c>
      <c r="G4" s="18" t="n">
        <v>4</v>
      </c>
      <c r="H4" s="18" t="n">
        <v>5</v>
      </c>
      <c r="I4" s="18" t="n">
        <v>6</v>
      </c>
      <c r="J4" s="18" t="n">
        <v>7</v>
      </c>
      <c r="K4" s="18" t="n">
        <v>8</v>
      </c>
      <c r="L4" s="18" t="n">
        <v>9</v>
      </c>
      <c r="M4" s="18" t="n">
        <v>10</v>
      </c>
      <c r="N4" s="18" t="n">
        <v>11</v>
      </c>
      <c r="O4" s="18" t="n">
        <v>12</v>
      </c>
      <c r="P4" s="18" t="n">
        <v>13</v>
      </c>
      <c r="Q4" s="18" t="n">
        <v>14</v>
      </c>
      <c r="R4" s="18" t="n">
        <v>15</v>
      </c>
      <c r="S4" s="18" t="n">
        <v>16</v>
      </c>
      <c r="T4" s="18" t="n">
        <v>17</v>
      </c>
      <c r="U4" s="18" t="n">
        <v>18</v>
      </c>
      <c r="V4" s="18" t="n">
        <v>19</v>
      </c>
      <c r="W4" s="18" t="n">
        <v>20</v>
      </c>
      <c r="X4" s="18" t="n">
        <v>21</v>
      </c>
      <c r="Y4" s="18" t="n">
        <v>22</v>
      </c>
      <c r="Z4" s="18" t="n">
        <v>23</v>
      </c>
      <c r="AA4" s="18" t="inlineStr">
        <is>
          <t>Hele dag</t>
        </is>
      </c>
    </row>
    <row r="5">
      <c r="A5" s="12" t="n">
        <v>1</v>
      </c>
      <c r="B5" s="19" t="inlineStr">
        <is>
          <t>maandag</t>
        </is>
      </c>
      <c r="C5" s="20">
        <f t="array" ref="C5">IFERROR(PERCENTILE(IF(Tijdlijn!$G$3:$G$17546=$A5*100+C$4,Tijdlijn!$F$3:$F$17546),Instellingen!$B$4),"")</f>
        <v/>
      </c>
      <c r="D5" s="20">
        <f t="array" ref="D5">IFERROR(PERCENTILE(IF(Tijdlijn!$G$3:$G$17546=$A5*100+D$4,Tijdlijn!$F$3:$F$17546),Instellingen!$B$4),"")</f>
        <v/>
      </c>
      <c r="E5" s="20">
        <f t="array" ref="E5">IFERROR(PERCENTILE(IF(Tijdlijn!$G$3:$G$17546=$A5*100+E$4,Tijdlijn!$F$3:$F$17546),Instellingen!$B$4),"")</f>
        <v/>
      </c>
      <c r="F5" s="20">
        <f t="array" ref="F5">IFERROR(PERCENTILE(IF(Tijdlijn!$G$3:$G$17546=$A5*100+F$4,Tijdlijn!$F$3:$F$17546),Instellingen!$B$4),"")</f>
        <v/>
      </c>
      <c r="G5" s="20">
        <f t="array" ref="G5">IFERROR(PERCENTILE(IF(Tijdlijn!$G$3:$G$17546=$A5*100+G$4,Tijdlijn!$F$3:$F$17546),Instellingen!$B$4),"")</f>
        <v/>
      </c>
      <c r="H5" s="20">
        <f t="array" ref="H5">IFERROR(PERCENTILE(IF(Tijdlijn!$G$3:$G$17546=$A5*100+H$4,Tijdlijn!$F$3:$F$17546),Instellingen!$B$4),"")</f>
        <v/>
      </c>
      <c r="I5" s="20">
        <f t="array" ref="I5">IFERROR(PERCENTILE(IF(Tijdlijn!$G$3:$G$17546=$A5*100+I$4,Tijdlijn!$F$3:$F$17546),Instellingen!$B$4),"")</f>
        <v/>
      </c>
      <c r="J5" s="20">
        <f t="array" ref="J5">IFERROR(PERCENTILE(IF(Tijdlijn!$G$3:$G$17546=$A5*100+J$4,Tijdlijn!$F$3:$F$17546),Instellingen!$B$4),"")</f>
        <v/>
      </c>
      <c r="K5" s="20">
        <f t="array" ref="K5">IFERROR(PERCENTILE(IF(Tijdlijn!$G$3:$G$17546=$A5*100+K$4,Tijdlijn!$F$3:$F$17546),Instellingen!$B$4),"")</f>
        <v/>
      </c>
      <c r="L5" s="20">
        <f t="array" ref="L5">IFERROR(PERCENTILE(IF(Tijdlijn!$G$3:$G$17546=$A5*100+L$4,Tijdlijn!$F$3:$F$17546),Instellingen!$B$4),"")</f>
        <v/>
      </c>
      <c r="M5" s="20">
        <f t="array" ref="M5">IFERROR(PERCENTILE(IF(Tijdlijn!$G$3:$G$17546=$A5*100+M$4,Tijdlijn!$F$3:$F$17546),Instellingen!$B$4),"")</f>
        <v/>
      </c>
      <c r="N5" s="20">
        <f t="array" ref="N5">IFERROR(PERCENTILE(IF(Tijdlijn!$G$3:$G$17546=$A5*100+N$4,Tijdlijn!$F$3:$F$17546),Instellingen!$B$4),"")</f>
        <v/>
      </c>
      <c r="O5" s="20">
        <f t="array" ref="O5">IFERROR(PERCENTILE(IF(Tijdlijn!$G$3:$G$17546=$A5*100+O$4,Tijdlijn!$F$3:$F$17546),Instellingen!$B$4),"")</f>
        <v/>
      </c>
      <c r="P5" s="20">
        <f t="array" ref="P5">IFERROR(PERCENTILE(IF(Tijdlijn!$G$3:$G$17546=$A5*100+P$4,Tijdlijn!$F$3:$F$17546),Instellingen!$B$4),"")</f>
        <v/>
      </c>
      <c r="Q5" s="20">
        <f t="array" ref="Q5">IFERROR(PERCENTILE(IF(Tijdlijn!$G$3:$G$17546=$A5*100+Q$4,Tijdlijn!$F$3:$F$17546),Instellingen!$B$4),"")</f>
        <v/>
      </c>
      <c r="R5" s="20">
        <f t="array" ref="R5">IFERROR(PERCENTILE(IF(Tijdlijn!$G$3:$G$17546=$A5*100+R$4,Tijdlijn!$F$3:$F$17546),Instellingen!$B$4),"")</f>
        <v/>
      </c>
      <c r="S5" s="20">
        <f t="array" ref="S5">IFERROR(PERCENTILE(IF(Tijdlijn!$G$3:$G$17546=$A5*100+S$4,Tijdlijn!$F$3:$F$17546),Instellingen!$B$4),"")</f>
        <v/>
      </c>
      <c r="T5" s="20">
        <f t="array" ref="T5">IFERROR(PERCENTILE(IF(Tijdlijn!$G$3:$G$17546=$A5*100+T$4,Tijdlijn!$F$3:$F$17546),Instellingen!$B$4),"")</f>
        <v/>
      </c>
      <c r="U5" s="20">
        <f t="array" ref="U5">IFERROR(PERCENTILE(IF(Tijdlijn!$G$3:$G$17546=$A5*100+U$4,Tijdlijn!$F$3:$F$17546),Instellingen!$B$4),"")</f>
        <v/>
      </c>
      <c r="V5" s="20">
        <f t="array" ref="V5">IFERROR(PERCENTILE(IF(Tijdlijn!$G$3:$G$17546=$A5*100+V$4,Tijdlijn!$F$3:$F$17546),Instellingen!$B$4),"")</f>
        <v/>
      </c>
      <c r="W5" s="20">
        <f t="array" ref="W5">IFERROR(PERCENTILE(IF(Tijdlijn!$G$3:$G$17546=$A5*100+W$4,Tijdlijn!$F$3:$F$17546),Instellingen!$B$4),"")</f>
        <v/>
      </c>
      <c r="X5" s="20">
        <f t="array" ref="X5">IFERROR(PERCENTILE(IF(Tijdlijn!$G$3:$G$17546=$A5*100+X$4,Tijdlijn!$F$3:$F$17546),Instellingen!$B$4),"")</f>
        <v/>
      </c>
      <c r="Y5" s="20">
        <f t="array" ref="Y5">IFERROR(PERCENTILE(IF(Tijdlijn!$G$3:$G$17546=$A5*100+Y$4,Tijdlijn!$F$3:$F$17546),Instellingen!$B$4),"")</f>
        <v/>
      </c>
      <c r="Z5" s="20">
        <f t="array" ref="Z5">IFERROR(PERCENTILE(IF(Tijdlijn!$G$3:$G$17546=$A5*100+Z$4,Tijdlijn!$F$3:$F$17546),Instellingen!$B$4),"")</f>
        <v/>
      </c>
      <c r="AA5" s="21">
        <f t="array" ref="AA5">IFERROR(PERCENTILE(IF(Tijdlijn!$H$3:$H$17546=$A5,Tijdlijn!$F$3:$F$17546),Instellingen!$B$4),"")</f>
        <v/>
      </c>
    </row>
    <row r="6">
      <c r="A6" s="12" t="n">
        <v>2</v>
      </c>
      <c r="B6" s="19" t="inlineStr">
        <is>
          <t>dinsdag</t>
        </is>
      </c>
      <c r="C6" s="20">
        <f t="array" ref="C6">IFERROR(PERCENTILE(IF(Tijdlijn!$G$3:$G$17546=$A6*100+C$4,Tijdlijn!$F$3:$F$17546),Instellingen!$B$4),"")</f>
        <v/>
      </c>
      <c r="D6" s="20">
        <f t="array" ref="D6">IFERROR(PERCENTILE(IF(Tijdlijn!$G$3:$G$17546=$A6*100+D$4,Tijdlijn!$F$3:$F$17546),Instellingen!$B$4),"")</f>
        <v/>
      </c>
      <c r="E6" s="20">
        <f t="array" ref="E6">IFERROR(PERCENTILE(IF(Tijdlijn!$G$3:$G$17546=$A6*100+E$4,Tijdlijn!$F$3:$F$17546),Instellingen!$B$4),"")</f>
        <v/>
      </c>
      <c r="F6" s="20">
        <f t="array" ref="F6">IFERROR(PERCENTILE(IF(Tijdlijn!$G$3:$G$17546=$A6*100+F$4,Tijdlijn!$F$3:$F$17546),Instellingen!$B$4),"")</f>
        <v/>
      </c>
      <c r="G6" s="20">
        <f t="array" ref="G6">IFERROR(PERCENTILE(IF(Tijdlijn!$G$3:$G$17546=$A6*100+G$4,Tijdlijn!$F$3:$F$17546),Instellingen!$B$4),"")</f>
        <v/>
      </c>
      <c r="H6" s="20">
        <f t="array" ref="H6">IFERROR(PERCENTILE(IF(Tijdlijn!$G$3:$G$17546=$A6*100+H$4,Tijdlijn!$F$3:$F$17546),Instellingen!$B$4),"")</f>
        <v/>
      </c>
      <c r="I6" s="20">
        <f t="array" ref="I6">IFERROR(PERCENTILE(IF(Tijdlijn!$G$3:$G$17546=$A6*100+I$4,Tijdlijn!$F$3:$F$17546),Instellingen!$B$4),"")</f>
        <v/>
      </c>
      <c r="J6" s="20">
        <f t="array" ref="J6">IFERROR(PERCENTILE(IF(Tijdlijn!$G$3:$G$17546=$A6*100+J$4,Tijdlijn!$F$3:$F$17546),Instellingen!$B$4),"")</f>
        <v/>
      </c>
      <c r="K6" s="20">
        <f t="array" ref="K6">IFERROR(PERCENTILE(IF(Tijdlijn!$G$3:$G$17546=$A6*100+K$4,Tijdlijn!$F$3:$F$17546),Instellingen!$B$4),"")</f>
        <v/>
      </c>
      <c r="L6" s="20">
        <f t="array" ref="L6">IFERROR(PERCENTILE(IF(Tijdlijn!$G$3:$G$17546=$A6*100+L$4,Tijdlijn!$F$3:$F$17546),Instellingen!$B$4),"")</f>
        <v/>
      </c>
      <c r="M6" s="20">
        <f t="array" ref="M6">IFERROR(PERCENTILE(IF(Tijdlijn!$G$3:$G$17546=$A6*100+M$4,Tijdlijn!$F$3:$F$17546),Instellingen!$B$4),"")</f>
        <v/>
      </c>
      <c r="N6" s="20">
        <f t="array" ref="N6">IFERROR(PERCENTILE(IF(Tijdlijn!$G$3:$G$17546=$A6*100+N$4,Tijdlijn!$F$3:$F$17546),Instellingen!$B$4),"")</f>
        <v/>
      </c>
      <c r="O6" s="20">
        <f t="array" ref="O6">IFERROR(PERCENTILE(IF(Tijdlijn!$G$3:$G$17546=$A6*100+O$4,Tijdlijn!$F$3:$F$17546),Instellingen!$B$4),"")</f>
        <v/>
      </c>
      <c r="P6" s="20">
        <f t="array" ref="P6">IFERROR(PERCENTILE(IF(Tijdlijn!$G$3:$G$17546=$A6*100+P$4,Tijdlijn!$F$3:$F$17546),Instellingen!$B$4),"")</f>
        <v/>
      </c>
      <c r="Q6" s="20">
        <f t="array" ref="Q6">IFERROR(PERCENTILE(IF(Tijdlijn!$G$3:$G$17546=$A6*100+Q$4,Tijdlijn!$F$3:$F$17546),Instellingen!$B$4),"")</f>
        <v/>
      </c>
      <c r="R6" s="20">
        <f t="array" ref="R6">IFERROR(PERCENTILE(IF(Tijdlijn!$G$3:$G$17546=$A6*100+R$4,Tijdlijn!$F$3:$F$17546),Instellingen!$B$4),"")</f>
        <v/>
      </c>
      <c r="S6" s="20">
        <f t="array" ref="S6">IFERROR(PERCENTILE(IF(Tijdlijn!$G$3:$G$17546=$A6*100+S$4,Tijdlijn!$F$3:$F$17546),Instellingen!$B$4),"")</f>
        <v/>
      </c>
      <c r="T6" s="20">
        <f t="array" ref="T6">IFERROR(PERCENTILE(IF(Tijdlijn!$G$3:$G$17546=$A6*100+T$4,Tijdlijn!$F$3:$F$17546),Instellingen!$B$4),"")</f>
        <v/>
      </c>
      <c r="U6" s="20">
        <f t="array" ref="U6">IFERROR(PERCENTILE(IF(Tijdlijn!$G$3:$G$17546=$A6*100+U$4,Tijdlijn!$F$3:$F$17546),Instellingen!$B$4),"")</f>
        <v/>
      </c>
      <c r="V6" s="20">
        <f t="array" ref="V6">IFERROR(PERCENTILE(IF(Tijdlijn!$G$3:$G$17546=$A6*100+V$4,Tijdlijn!$F$3:$F$17546),Instellingen!$B$4),"")</f>
        <v/>
      </c>
      <c r="W6" s="20">
        <f t="array" ref="W6">IFERROR(PERCENTILE(IF(Tijdlijn!$G$3:$G$17546=$A6*100+W$4,Tijdlijn!$F$3:$F$17546),Instellingen!$B$4),"")</f>
        <v/>
      </c>
      <c r="X6" s="20">
        <f t="array" ref="X6">IFERROR(PERCENTILE(IF(Tijdlijn!$G$3:$G$17546=$A6*100+X$4,Tijdlijn!$F$3:$F$17546),Instellingen!$B$4),"")</f>
        <v/>
      </c>
      <c r="Y6" s="20">
        <f t="array" ref="Y6">IFERROR(PERCENTILE(IF(Tijdlijn!$G$3:$G$17546=$A6*100+Y$4,Tijdlijn!$F$3:$F$17546),Instellingen!$B$4),"")</f>
        <v/>
      </c>
      <c r="Z6" s="20">
        <f t="array" ref="Z6">IFERROR(PERCENTILE(IF(Tijdlijn!$G$3:$G$17546=$A6*100+Z$4,Tijdlijn!$F$3:$F$17546),Instellingen!$B$4),"")</f>
        <v/>
      </c>
      <c r="AA6" s="21">
        <f t="array" ref="AA6">IFERROR(PERCENTILE(IF(Tijdlijn!$H$3:$H$17546=$A6,Tijdlijn!$F$3:$F$17546),Instellingen!$B$4),"")</f>
        <v/>
      </c>
    </row>
    <row r="7">
      <c r="A7" s="12" t="n">
        <v>3</v>
      </c>
      <c r="B7" s="19" t="inlineStr">
        <is>
          <t>woensdag</t>
        </is>
      </c>
      <c r="C7" s="20">
        <f t="array" ref="C7">IFERROR(PERCENTILE(IF(Tijdlijn!$G$3:$G$17546=$A7*100+C$4,Tijdlijn!$F$3:$F$17546),Instellingen!$B$4),"")</f>
        <v/>
      </c>
      <c r="D7" s="20">
        <f t="array" ref="D7">IFERROR(PERCENTILE(IF(Tijdlijn!$G$3:$G$17546=$A7*100+D$4,Tijdlijn!$F$3:$F$17546),Instellingen!$B$4),"")</f>
        <v/>
      </c>
      <c r="E7" s="20">
        <f t="array" ref="E7">IFERROR(PERCENTILE(IF(Tijdlijn!$G$3:$G$17546=$A7*100+E$4,Tijdlijn!$F$3:$F$17546),Instellingen!$B$4),"")</f>
        <v/>
      </c>
      <c r="F7" s="20">
        <f t="array" ref="F7">IFERROR(PERCENTILE(IF(Tijdlijn!$G$3:$G$17546=$A7*100+F$4,Tijdlijn!$F$3:$F$17546),Instellingen!$B$4),"")</f>
        <v/>
      </c>
      <c r="G7" s="20">
        <f t="array" ref="G7">IFERROR(PERCENTILE(IF(Tijdlijn!$G$3:$G$17546=$A7*100+G$4,Tijdlijn!$F$3:$F$17546),Instellingen!$B$4),"")</f>
        <v/>
      </c>
      <c r="H7" s="20">
        <f t="array" ref="H7">IFERROR(PERCENTILE(IF(Tijdlijn!$G$3:$G$17546=$A7*100+H$4,Tijdlijn!$F$3:$F$17546),Instellingen!$B$4),"")</f>
        <v/>
      </c>
      <c r="I7" s="20">
        <f t="array" ref="I7">IFERROR(PERCENTILE(IF(Tijdlijn!$G$3:$G$17546=$A7*100+I$4,Tijdlijn!$F$3:$F$17546),Instellingen!$B$4),"")</f>
        <v/>
      </c>
      <c r="J7" s="20">
        <f t="array" ref="J7">IFERROR(PERCENTILE(IF(Tijdlijn!$G$3:$G$17546=$A7*100+J$4,Tijdlijn!$F$3:$F$17546),Instellingen!$B$4),"")</f>
        <v/>
      </c>
      <c r="K7" s="20">
        <f t="array" ref="K7">IFERROR(PERCENTILE(IF(Tijdlijn!$G$3:$G$17546=$A7*100+K$4,Tijdlijn!$F$3:$F$17546),Instellingen!$B$4),"")</f>
        <v/>
      </c>
      <c r="L7" s="20">
        <f t="array" ref="L7">IFERROR(PERCENTILE(IF(Tijdlijn!$G$3:$G$17546=$A7*100+L$4,Tijdlijn!$F$3:$F$17546),Instellingen!$B$4),"")</f>
        <v/>
      </c>
      <c r="M7" s="20">
        <f t="array" ref="M7">IFERROR(PERCENTILE(IF(Tijdlijn!$G$3:$G$17546=$A7*100+M$4,Tijdlijn!$F$3:$F$17546),Instellingen!$B$4),"")</f>
        <v/>
      </c>
      <c r="N7" s="20">
        <f t="array" ref="N7">IFERROR(PERCENTILE(IF(Tijdlijn!$G$3:$G$17546=$A7*100+N$4,Tijdlijn!$F$3:$F$17546),Instellingen!$B$4),"")</f>
        <v/>
      </c>
      <c r="O7" s="20">
        <f t="array" ref="O7">IFERROR(PERCENTILE(IF(Tijdlijn!$G$3:$G$17546=$A7*100+O$4,Tijdlijn!$F$3:$F$17546),Instellingen!$B$4),"")</f>
        <v/>
      </c>
      <c r="P7" s="20">
        <f t="array" ref="P7">IFERROR(PERCENTILE(IF(Tijdlijn!$G$3:$G$17546=$A7*100+P$4,Tijdlijn!$F$3:$F$17546),Instellingen!$B$4),"")</f>
        <v/>
      </c>
      <c r="Q7" s="20">
        <f t="array" ref="Q7">IFERROR(PERCENTILE(IF(Tijdlijn!$G$3:$G$17546=$A7*100+Q$4,Tijdlijn!$F$3:$F$17546),Instellingen!$B$4),"")</f>
        <v/>
      </c>
      <c r="R7" s="20">
        <f t="array" ref="R7">IFERROR(PERCENTILE(IF(Tijdlijn!$G$3:$G$17546=$A7*100+R$4,Tijdlijn!$F$3:$F$17546),Instellingen!$B$4),"")</f>
        <v/>
      </c>
      <c r="S7" s="20">
        <f t="array" ref="S7">IFERROR(PERCENTILE(IF(Tijdlijn!$G$3:$G$17546=$A7*100+S$4,Tijdlijn!$F$3:$F$17546),Instellingen!$B$4),"")</f>
        <v/>
      </c>
      <c r="T7" s="20">
        <f t="array" ref="T7">IFERROR(PERCENTILE(IF(Tijdlijn!$G$3:$G$17546=$A7*100+T$4,Tijdlijn!$F$3:$F$17546),Instellingen!$B$4),"")</f>
        <v/>
      </c>
      <c r="U7" s="20">
        <f t="array" ref="U7">IFERROR(PERCENTILE(IF(Tijdlijn!$G$3:$G$17546=$A7*100+U$4,Tijdlijn!$F$3:$F$17546),Instellingen!$B$4),"")</f>
        <v/>
      </c>
      <c r="V7" s="20">
        <f t="array" ref="V7">IFERROR(PERCENTILE(IF(Tijdlijn!$G$3:$G$17546=$A7*100+V$4,Tijdlijn!$F$3:$F$17546),Instellingen!$B$4),"")</f>
        <v/>
      </c>
      <c r="W7" s="20">
        <f t="array" ref="W7">IFERROR(PERCENTILE(IF(Tijdlijn!$G$3:$G$17546=$A7*100+W$4,Tijdlijn!$F$3:$F$17546),Instellingen!$B$4),"")</f>
        <v/>
      </c>
      <c r="X7" s="20">
        <f t="array" ref="X7">IFERROR(PERCENTILE(IF(Tijdlijn!$G$3:$G$17546=$A7*100+X$4,Tijdlijn!$F$3:$F$17546),Instellingen!$B$4),"")</f>
        <v/>
      </c>
      <c r="Y7" s="20">
        <f t="array" ref="Y7">IFERROR(PERCENTILE(IF(Tijdlijn!$G$3:$G$17546=$A7*100+Y$4,Tijdlijn!$F$3:$F$17546),Instellingen!$B$4),"")</f>
        <v/>
      </c>
      <c r="Z7" s="20">
        <f t="array" ref="Z7">IFERROR(PERCENTILE(IF(Tijdlijn!$G$3:$G$17546=$A7*100+Z$4,Tijdlijn!$F$3:$F$17546),Instellingen!$B$4),"")</f>
        <v/>
      </c>
      <c r="AA7" s="21">
        <f t="array" ref="AA7">IFERROR(PERCENTILE(IF(Tijdlijn!$H$3:$H$17546=$A7,Tijdlijn!$F$3:$F$17546),Instellingen!$B$4),"")</f>
        <v/>
      </c>
    </row>
    <row r="8">
      <c r="A8" s="12" t="n">
        <v>4</v>
      </c>
      <c r="B8" s="19" t="inlineStr">
        <is>
          <t>donderdag</t>
        </is>
      </c>
      <c r="C8" s="20">
        <f t="array" ref="C8">IFERROR(PERCENTILE(IF(Tijdlijn!$G$3:$G$17546=$A8*100+C$4,Tijdlijn!$F$3:$F$17546),Instellingen!$B$4),"")</f>
        <v/>
      </c>
      <c r="D8" s="20">
        <f t="array" ref="D8">IFERROR(PERCENTILE(IF(Tijdlijn!$G$3:$G$17546=$A8*100+D$4,Tijdlijn!$F$3:$F$17546),Instellingen!$B$4),"")</f>
        <v/>
      </c>
      <c r="E8" s="20">
        <f t="array" ref="E8">IFERROR(PERCENTILE(IF(Tijdlijn!$G$3:$G$17546=$A8*100+E$4,Tijdlijn!$F$3:$F$17546),Instellingen!$B$4),"")</f>
        <v/>
      </c>
      <c r="F8" s="20">
        <f t="array" ref="F8">IFERROR(PERCENTILE(IF(Tijdlijn!$G$3:$G$17546=$A8*100+F$4,Tijdlijn!$F$3:$F$17546),Instellingen!$B$4),"")</f>
        <v/>
      </c>
      <c r="G8" s="20">
        <f t="array" ref="G8">IFERROR(PERCENTILE(IF(Tijdlijn!$G$3:$G$17546=$A8*100+G$4,Tijdlijn!$F$3:$F$17546),Instellingen!$B$4),"")</f>
        <v/>
      </c>
      <c r="H8" s="20">
        <f t="array" ref="H8">IFERROR(PERCENTILE(IF(Tijdlijn!$G$3:$G$17546=$A8*100+H$4,Tijdlijn!$F$3:$F$17546),Instellingen!$B$4),"")</f>
        <v/>
      </c>
      <c r="I8" s="20">
        <f t="array" ref="I8">IFERROR(PERCENTILE(IF(Tijdlijn!$G$3:$G$17546=$A8*100+I$4,Tijdlijn!$F$3:$F$17546),Instellingen!$B$4),"")</f>
        <v/>
      </c>
      <c r="J8" s="20">
        <f t="array" ref="J8">IFERROR(PERCENTILE(IF(Tijdlijn!$G$3:$G$17546=$A8*100+J$4,Tijdlijn!$F$3:$F$17546),Instellingen!$B$4),"")</f>
        <v/>
      </c>
      <c r="K8" s="20">
        <f t="array" ref="K8">IFERROR(PERCENTILE(IF(Tijdlijn!$G$3:$G$17546=$A8*100+K$4,Tijdlijn!$F$3:$F$17546),Instellingen!$B$4),"")</f>
        <v/>
      </c>
      <c r="L8" s="20">
        <f t="array" ref="L8">IFERROR(PERCENTILE(IF(Tijdlijn!$G$3:$G$17546=$A8*100+L$4,Tijdlijn!$F$3:$F$17546),Instellingen!$B$4),"")</f>
        <v/>
      </c>
      <c r="M8" s="20">
        <f t="array" ref="M8">IFERROR(PERCENTILE(IF(Tijdlijn!$G$3:$G$17546=$A8*100+M$4,Tijdlijn!$F$3:$F$17546),Instellingen!$B$4),"")</f>
        <v/>
      </c>
      <c r="N8" s="20">
        <f t="array" ref="N8">IFERROR(PERCENTILE(IF(Tijdlijn!$G$3:$G$17546=$A8*100+N$4,Tijdlijn!$F$3:$F$17546),Instellingen!$B$4),"")</f>
        <v/>
      </c>
      <c r="O8" s="20">
        <f t="array" ref="O8">IFERROR(PERCENTILE(IF(Tijdlijn!$G$3:$G$17546=$A8*100+O$4,Tijdlijn!$F$3:$F$17546),Instellingen!$B$4),"")</f>
        <v/>
      </c>
      <c r="P8" s="20">
        <f t="array" ref="P8">IFERROR(PERCENTILE(IF(Tijdlijn!$G$3:$G$17546=$A8*100+P$4,Tijdlijn!$F$3:$F$17546),Instellingen!$B$4),"")</f>
        <v/>
      </c>
      <c r="Q8" s="20">
        <f t="array" ref="Q8">IFERROR(PERCENTILE(IF(Tijdlijn!$G$3:$G$17546=$A8*100+Q$4,Tijdlijn!$F$3:$F$17546),Instellingen!$B$4),"")</f>
        <v/>
      </c>
      <c r="R8" s="20">
        <f t="array" ref="R8">IFERROR(PERCENTILE(IF(Tijdlijn!$G$3:$G$17546=$A8*100+R$4,Tijdlijn!$F$3:$F$17546),Instellingen!$B$4),"")</f>
        <v/>
      </c>
      <c r="S8" s="20">
        <f t="array" ref="S8">IFERROR(PERCENTILE(IF(Tijdlijn!$G$3:$G$17546=$A8*100+S$4,Tijdlijn!$F$3:$F$17546),Instellingen!$B$4),"")</f>
        <v/>
      </c>
      <c r="T8" s="20">
        <f t="array" ref="T8">IFERROR(PERCENTILE(IF(Tijdlijn!$G$3:$G$17546=$A8*100+T$4,Tijdlijn!$F$3:$F$17546),Instellingen!$B$4),"")</f>
        <v/>
      </c>
      <c r="U8" s="20">
        <f t="array" ref="U8">IFERROR(PERCENTILE(IF(Tijdlijn!$G$3:$G$17546=$A8*100+U$4,Tijdlijn!$F$3:$F$17546),Instellingen!$B$4),"")</f>
        <v/>
      </c>
      <c r="V8" s="20">
        <f t="array" ref="V8">IFERROR(PERCENTILE(IF(Tijdlijn!$G$3:$G$17546=$A8*100+V$4,Tijdlijn!$F$3:$F$17546),Instellingen!$B$4),"")</f>
        <v/>
      </c>
      <c r="W8" s="20">
        <f t="array" ref="W8">IFERROR(PERCENTILE(IF(Tijdlijn!$G$3:$G$17546=$A8*100+W$4,Tijdlijn!$F$3:$F$17546),Instellingen!$B$4),"")</f>
        <v/>
      </c>
      <c r="X8" s="20">
        <f t="array" ref="X8">IFERROR(PERCENTILE(IF(Tijdlijn!$G$3:$G$17546=$A8*100+X$4,Tijdlijn!$F$3:$F$17546),Instellingen!$B$4),"")</f>
        <v/>
      </c>
      <c r="Y8" s="20">
        <f t="array" ref="Y8">IFERROR(PERCENTILE(IF(Tijdlijn!$G$3:$G$17546=$A8*100+Y$4,Tijdlijn!$F$3:$F$17546),Instellingen!$B$4),"")</f>
        <v/>
      </c>
      <c r="Z8" s="20">
        <f t="array" ref="Z8">IFERROR(PERCENTILE(IF(Tijdlijn!$G$3:$G$17546=$A8*100+Z$4,Tijdlijn!$F$3:$F$17546),Instellingen!$B$4),"")</f>
        <v/>
      </c>
      <c r="AA8" s="21">
        <f t="array" ref="AA8">IFERROR(PERCENTILE(IF(Tijdlijn!$H$3:$H$17546=$A8,Tijdlijn!$F$3:$F$17546),Instellingen!$B$4),"")</f>
        <v/>
      </c>
    </row>
    <row r="9">
      <c r="A9" s="12" t="n">
        <v>5</v>
      </c>
      <c r="B9" s="19" t="inlineStr">
        <is>
          <t>vrijdag</t>
        </is>
      </c>
      <c r="C9" s="20">
        <f t="array" ref="C9">IFERROR(PERCENTILE(IF(Tijdlijn!$G$3:$G$17546=$A9*100+C$4,Tijdlijn!$F$3:$F$17546),Instellingen!$B$4),"")</f>
        <v/>
      </c>
      <c r="D9" s="20">
        <f t="array" ref="D9">IFERROR(PERCENTILE(IF(Tijdlijn!$G$3:$G$17546=$A9*100+D$4,Tijdlijn!$F$3:$F$17546),Instellingen!$B$4),"")</f>
        <v/>
      </c>
      <c r="E9" s="20">
        <f t="array" ref="E9">IFERROR(PERCENTILE(IF(Tijdlijn!$G$3:$G$17546=$A9*100+E$4,Tijdlijn!$F$3:$F$17546),Instellingen!$B$4),"")</f>
        <v/>
      </c>
      <c r="F9" s="20">
        <f t="array" ref="F9">IFERROR(PERCENTILE(IF(Tijdlijn!$G$3:$G$17546=$A9*100+F$4,Tijdlijn!$F$3:$F$17546),Instellingen!$B$4),"")</f>
        <v/>
      </c>
      <c r="G9" s="20">
        <f t="array" ref="G9">IFERROR(PERCENTILE(IF(Tijdlijn!$G$3:$G$17546=$A9*100+G$4,Tijdlijn!$F$3:$F$17546),Instellingen!$B$4),"")</f>
        <v/>
      </c>
      <c r="H9" s="20">
        <f t="array" ref="H9">IFERROR(PERCENTILE(IF(Tijdlijn!$G$3:$G$17546=$A9*100+H$4,Tijdlijn!$F$3:$F$17546),Instellingen!$B$4),"")</f>
        <v/>
      </c>
      <c r="I9" s="20">
        <f t="array" ref="I9">IFERROR(PERCENTILE(IF(Tijdlijn!$G$3:$G$17546=$A9*100+I$4,Tijdlijn!$F$3:$F$17546),Instellingen!$B$4),"")</f>
        <v/>
      </c>
      <c r="J9" s="20">
        <f t="array" ref="J9">IFERROR(PERCENTILE(IF(Tijdlijn!$G$3:$G$17546=$A9*100+J$4,Tijdlijn!$F$3:$F$17546),Instellingen!$B$4),"")</f>
        <v/>
      </c>
      <c r="K9" s="20">
        <f t="array" ref="K9">IFERROR(PERCENTILE(IF(Tijdlijn!$G$3:$G$17546=$A9*100+K$4,Tijdlijn!$F$3:$F$17546),Instellingen!$B$4),"")</f>
        <v/>
      </c>
      <c r="L9" s="20">
        <f t="array" ref="L9">IFERROR(PERCENTILE(IF(Tijdlijn!$G$3:$G$17546=$A9*100+L$4,Tijdlijn!$F$3:$F$17546),Instellingen!$B$4),"")</f>
        <v/>
      </c>
      <c r="M9" s="20">
        <f t="array" ref="M9">IFERROR(PERCENTILE(IF(Tijdlijn!$G$3:$G$17546=$A9*100+M$4,Tijdlijn!$F$3:$F$17546),Instellingen!$B$4),"")</f>
        <v/>
      </c>
      <c r="N9" s="20">
        <f t="array" ref="N9">IFERROR(PERCENTILE(IF(Tijdlijn!$G$3:$G$17546=$A9*100+N$4,Tijdlijn!$F$3:$F$17546),Instellingen!$B$4),"")</f>
        <v/>
      </c>
      <c r="O9" s="20">
        <f t="array" ref="O9">IFERROR(PERCENTILE(IF(Tijdlijn!$G$3:$G$17546=$A9*100+O$4,Tijdlijn!$F$3:$F$17546),Instellingen!$B$4),"")</f>
        <v/>
      </c>
      <c r="P9" s="20">
        <f t="array" ref="P9">IFERROR(PERCENTILE(IF(Tijdlijn!$G$3:$G$17546=$A9*100+P$4,Tijdlijn!$F$3:$F$17546),Instellingen!$B$4),"")</f>
        <v/>
      </c>
      <c r="Q9" s="20">
        <f t="array" ref="Q9">IFERROR(PERCENTILE(IF(Tijdlijn!$G$3:$G$17546=$A9*100+Q$4,Tijdlijn!$F$3:$F$17546),Instellingen!$B$4),"")</f>
        <v/>
      </c>
      <c r="R9" s="20">
        <f t="array" ref="R9">IFERROR(PERCENTILE(IF(Tijdlijn!$G$3:$G$17546=$A9*100+R$4,Tijdlijn!$F$3:$F$17546),Instellingen!$B$4),"")</f>
        <v/>
      </c>
      <c r="S9" s="20">
        <f t="array" ref="S9">IFERROR(PERCENTILE(IF(Tijdlijn!$G$3:$G$17546=$A9*100+S$4,Tijdlijn!$F$3:$F$17546),Instellingen!$B$4),"")</f>
        <v/>
      </c>
      <c r="T9" s="20">
        <f t="array" ref="T9">IFERROR(PERCENTILE(IF(Tijdlijn!$G$3:$G$17546=$A9*100+T$4,Tijdlijn!$F$3:$F$17546),Instellingen!$B$4),"")</f>
        <v/>
      </c>
      <c r="U9" s="20">
        <f t="array" ref="U9">IFERROR(PERCENTILE(IF(Tijdlijn!$G$3:$G$17546=$A9*100+U$4,Tijdlijn!$F$3:$F$17546),Instellingen!$B$4),"")</f>
        <v/>
      </c>
      <c r="V9" s="20">
        <f t="array" ref="V9">IFERROR(PERCENTILE(IF(Tijdlijn!$G$3:$G$17546=$A9*100+V$4,Tijdlijn!$F$3:$F$17546),Instellingen!$B$4),"")</f>
        <v/>
      </c>
      <c r="W9" s="20">
        <f t="array" ref="W9">IFERROR(PERCENTILE(IF(Tijdlijn!$G$3:$G$17546=$A9*100+W$4,Tijdlijn!$F$3:$F$17546),Instellingen!$B$4),"")</f>
        <v/>
      </c>
      <c r="X9" s="20">
        <f t="array" ref="X9">IFERROR(PERCENTILE(IF(Tijdlijn!$G$3:$G$17546=$A9*100+X$4,Tijdlijn!$F$3:$F$17546),Instellingen!$B$4),"")</f>
        <v/>
      </c>
      <c r="Y9" s="20">
        <f t="array" ref="Y9">IFERROR(PERCENTILE(IF(Tijdlijn!$G$3:$G$17546=$A9*100+Y$4,Tijdlijn!$F$3:$F$17546),Instellingen!$B$4),"")</f>
        <v/>
      </c>
      <c r="Z9" s="20">
        <f t="array" ref="Z9">IFERROR(PERCENTILE(IF(Tijdlijn!$G$3:$G$17546=$A9*100+Z$4,Tijdlijn!$F$3:$F$17546),Instellingen!$B$4),"")</f>
        <v/>
      </c>
      <c r="AA9" s="21">
        <f t="array" ref="AA9">IFERROR(PERCENTILE(IF(Tijdlijn!$H$3:$H$17546=$A9,Tijdlijn!$F$3:$F$17546),Instellingen!$B$4),"")</f>
        <v/>
      </c>
    </row>
    <row r="10">
      <c r="A10" s="12" t="n">
        <v>6</v>
      </c>
      <c r="B10" s="19" t="inlineStr">
        <is>
          <t>zaterdag</t>
        </is>
      </c>
      <c r="C10" s="20">
        <f t="array" ref="C10">IFERROR(PERCENTILE(IF(Tijdlijn!$G$3:$G$17546=$A10*100+C$4,Tijdlijn!$F$3:$F$17546),Instellingen!$B$4),"")</f>
        <v/>
      </c>
      <c r="D10" s="20">
        <f t="array" ref="D10">IFERROR(PERCENTILE(IF(Tijdlijn!$G$3:$G$17546=$A10*100+D$4,Tijdlijn!$F$3:$F$17546),Instellingen!$B$4),"")</f>
        <v/>
      </c>
      <c r="E10" s="20">
        <f t="array" ref="E10">IFERROR(PERCENTILE(IF(Tijdlijn!$G$3:$G$17546=$A10*100+E$4,Tijdlijn!$F$3:$F$17546),Instellingen!$B$4),"")</f>
        <v/>
      </c>
      <c r="F10" s="20">
        <f t="array" ref="F10">IFERROR(PERCENTILE(IF(Tijdlijn!$G$3:$G$17546=$A10*100+F$4,Tijdlijn!$F$3:$F$17546),Instellingen!$B$4),"")</f>
        <v/>
      </c>
      <c r="G10" s="20">
        <f t="array" ref="G10">IFERROR(PERCENTILE(IF(Tijdlijn!$G$3:$G$17546=$A10*100+G$4,Tijdlijn!$F$3:$F$17546),Instellingen!$B$4),"")</f>
        <v/>
      </c>
      <c r="H10" s="20">
        <f t="array" ref="H10">IFERROR(PERCENTILE(IF(Tijdlijn!$G$3:$G$17546=$A10*100+H$4,Tijdlijn!$F$3:$F$17546),Instellingen!$B$4),"")</f>
        <v/>
      </c>
      <c r="I10" s="20">
        <f t="array" ref="I10">IFERROR(PERCENTILE(IF(Tijdlijn!$G$3:$G$17546=$A10*100+I$4,Tijdlijn!$F$3:$F$17546),Instellingen!$B$4),"")</f>
        <v/>
      </c>
      <c r="J10" s="20">
        <f t="array" ref="J10">IFERROR(PERCENTILE(IF(Tijdlijn!$G$3:$G$17546=$A10*100+J$4,Tijdlijn!$F$3:$F$17546),Instellingen!$B$4),"")</f>
        <v/>
      </c>
      <c r="K10" s="20">
        <f t="array" ref="K10">IFERROR(PERCENTILE(IF(Tijdlijn!$G$3:$G$17546=$A10*100+K$4,Tijdlijn!$F$3:$F$17546),Instellingen!$B$4),"")</f>
        <v/>
      </c>
      <c r="L10" s="20">
        <f t="array" ref="L10">IFERROR(PERCENTILE(IF(Tijdlijn!$G$3:$G$17546=$A10*100+L$4,Tijdlijn!$F$3:$F$17546),Instellingen!$B$4),"")</f>
        <v/>
      </c>
      <c r="M10" s="20">
        <f t="array" ref="M10">IFERROR(PERCENTILE(IF(Tijdlijn!$G$3:$G$17546=$A10*100+M$4,Tijdlijn!$F$3:$F$17546),Instellingen!$B$4),"")</f>
        <v/>
      </c>
      <c r="N10" s="20">
        <f t="array" ref="N10">IFERROR(PERCENTILE(IF(Tijdlijn!$G$3:$G$17546=$A10*100+N$4,Tijdlijn!$F$3:$F$17546),Instellingen!$B$4),"")</f>
        <v/>
      </c>
      <c r="O10" s="20">
        <f t="array" ref="O10">IFERROR(PERCENTILE(IF(Tijdlijn!$G$3:$G$17546=$A10*100+O$4,Tijdlijn!$F$3:$F$17546),Instellingen!$B$4),"")</f>
        <v/>
      </c>
      <c r="P10" s="20">
        <f t="array" ref="P10">IFERROR(PERCENTILE(IF(Tijdlijn!$G$3:$G$17546=$A10*100+P$4,Tijdlijn!$F$3:$F$17546),Instellingen!$B$4),"")</f>
        <v/>
      </c>
      <c r="Q10" s="20">
        <f t="array" ref="Q10">IFERROR(PERCENTILE(IF(Tijdlijn!$G$3:$G$17546=$A10*100+Q$4,Tijdlijn!$F$3:$F$17546),Instellingen!$B$4),"")</f>
        <v/>
      </c>
      <c r="R10" s="20">
        <f t="array" ref="R10">IFERROR(PERCENTILE(IF(Tijdlijn!$G$3:$G$17546=$A10*100+R$4,Tijdlijn!$F$3:$F$17546),Instellingen!$B$4),"")</f>
        <v/>
      </c>
      <c r="S10" s="20">
        <f t="array" ref="S10">IFERROR(PERCENTILE(IF(Tijdlijn!$G$3:$G$17546=$A10*100+S$4,Tijdlijn!$F$3:$F$17546),Instellingen!$B$4),"")</f>
        <v/>
      </c>
      <c r="T10" s="20">
        <f t="array" ref="T10">IFERROR(PERCENTILE(IF(Tijdlijn!$G$3:$G$17546=$A10*100+T$4,Tijdlijn!$F$3:$F$17546),Instellingen!$B$4),"")</f>
        <v/>
      </c>
      <c r="U10" s="20">
        <f t="array" ref="U10">IFERROR(PERCENTILE(IF(Tijdlijn!$G$3:$G$17546=$A10*100+U$4,Tijdlijn!$F$3:$F$17546),Instellingen!$B$4),"")</f>
        <v/>
      </c>
      <c r="V10" s="20">
        <f t="array" ref="V10">IFERROR(PERCENTILE(IF(Tijdlijn!$G$3:$G$17546=$A10*100+V$4,Tijdlijn!$F$3:$F$17546),Instellingen!$B$4),"")</f>
        <v/>
      </c>
      <c r="W10" s="20">
        <f t="array" ref="W10">IFERROR(PERCENTILE(IF(Tijdlijn!$G$3:$G$17546=$A10*100+W$4,Tijdlijn!$F$3:$F$17546),Instellingen!$B$4),"")</f>
        <v/>
      </c>
      <c r="X10" s="20">
        <f t="array" ref="X10">IFERROR(PERCENTILE(IF(Tijdlijn!$G$3:$G$17546=$A10*100+X$4,Tijdlijn!$F$3:$F$17546),Instellingen!$B$4),"")</f>
        <v/>
      </c>
      <c r="Y10" s="20">
        <f t="array" ref="Y10">IFERROR(PERCENTILE(IF(Tijdlijn!$G$3:$G$17546=$A10*100+Y$4,Tijdlijn!$F$3:$F$17546),Instellingen!$B$4),"")</f>
        <v/>
      </c>
      <c r="Z10" s="20">
        <f t="array" ref="Z10">IFERROR(PERCENTILE(IF(Tijdlijn!$G$3:$G$17546=$A10*100+Z$4,Tijdlijn!$F$3:$F$17546),Instellingen!$B$4),"")</f>
        <v/>
      </c>
      <c r="AA10" s="21">
        <f t="array" ref="AA10">IFERROR(PERCENTILE(IF(Tijdlijn!$H$3:$H$17546=$A10,Tijdlijn!$F$3:$F$17546),Instellingen!$B$4),"")</f>
        <v/>
      </c>
    </row>
    <row r="11">
      <c r="A11" s="12" t="n">
        <v>7</v>
      </c>
      <c r="B11" s="19" t="inlineStr">
        <is>
          <t>zondag</t>
        </is>
      </c>
      <c r="C11" s="20">
        <f t="array" ref="C11">IFERROR(PERCENTILE(IF(Tijdlijn!$G$3:$G$17546=$A11*100+C$4,Tijdlijn!$F$3:$F$17546),Instellingen!$B$4),"")</f>
        <v/>
      </c>
      <c r="D11" s="20">
        <f t="array" ref="D11">IFERROR(PERCENTILE(IF(Tijdlijn!$G$3:$G$17546=$A11*100+D$4,Tijdlijn!$F$3:$F$17546),Instellingen!$B$4),"")</f>
        <v/>
      </c>
      <c r="E11" s="20">
        <f t="array" ref="E11">IFERROR(PERCENTILE(IF(Tijdlijn!$G$3:$G$17546=$A11*100+E$4,Tijdlijn!$F$3:$F$17546),Instellingen!$B$4),"")</f>
        <v/>
      </c>
      <c r="F11" s="20">
        <f t="array" ref="F11">IFERROR(PERCENTILE(IF(Tijdlijn!$G$3:$G$17546=$A11*100+F$4,Tijdlijn!$F$3:$F$17546),Instellingen!$B$4),"")</f>
        <v/>
      </c>
      <c r="G11" s="20">
        <f t="array" ref="G11">IFERROR(PERCENTILE(IF(Tijdlijn!$G$3:$G$17546=$A11*100+G$4,Tijdlijn!$F$3:$F$17546),Instellingen!$B$4),"")</f>
        <v/>
      </c>
      <c r="H11" s="20">
        <f t="array" ref="H11">IFERROR(PERCENTILE(IF(Tijdlijn!$G$3:$G$17546=$A11*100+H$4,Tijdlijn!$F$3:$F$17546),Instellingen!$B$4),"")</f>
        <v/>
      </c>
      <c r="I11" s="20">
        <f t="array" ref="I11">IFERROR(PERCENTILE(IF(Tijdlijn!$G$3:$G$17546=$A11*100+I$4,Tijdlijn!$F$3:$F$17546),Instellingen!$B$4),"")</f>
        <v/>
      </c>
      <c r="J11" s="20">
        <f t="array" ref="J11">IFERROR(PERCENTILE(IF(Tijdlijn!$G$3:$G$17546=$A11*100+J$4,Tijdlijn!$F$3:$F$17546),Instellingen!$B$4),"")</f>
        <v/>
      </c>
      <c r="K11" s="20">
        <f t="array" ref="K11">IFERROR(PERCENTILE(IF(Tijdlijn!$G$3:$G$17546=$A11*100+K$4,Tijdlijn!$F$3:$F$17546),Instellingen!$B$4),"")</f>
        <v/>
      </c>
      <c r="L11" s="20">
        <f t="array" ref="L11">IFERROR(PERCENTILE(IF(Tijdlijn!$G$3:$G$17546=$A11*100+L$4,Tijdlijn!$F$3:$F$17546),Instellingen!$B$4),"")</f>
        <v/>
      </c>
      <c r="M11" s="20">
        <f t="array" ref="M11">IFERROR(PERCENTILE(IF(Tijdlijn!$G$3:$G$17546=$A11*100+M$4,Tijdlijn!$F$3:$F$17546),Instellingen!$B$4),"")</f>
        <v/>
      </c>
      <c r="N11" s="20">
        <f t="array" ref="N11">IFERROR(PERCENTILE(IF(Tijdlijn!$G$3:$G$17546=$A11*100+N$4,Tijdlijn!$F$3:$F$17546),Instellingen!$B$4),"")</f>
        <v/>
      </c>
      <c r="O11" s="20">
        <f t="array" ref="O11">IFERROR(PERCENTILE(IF(Tijdlijn!$G$3:$G$17546=$A11*100+O$4,Tijdlijn!$F$3:$F$17546),Instellingen!$B$4),"")</f>
        <v/>
      </c>
      <c r="P11" s="20">
        <f t="array" ref="P11">IFERROR(PERCENTILE(IF(Tijdlijn!$G$3:$G$17546=$A11*100+P$4,Tijdlijn!$F$3:$F$17546),Instellingen!$B$4),"")</f>
        <v/>
      </c>
      <c r="Q11" s="20">
        <f t="array" ref="Q11">IFERROR(PERCENTILE(IF(Tijdlijn!$G$3:$G$17546=$A11*100+Q$4,Tijdlijn!$F$3:$F$17546),Instellingen!$B$4),"")</f>
        <v/>
      </c>
      <c r="R11" s="20">
        <f t="array" ref="R11">IFERROR(PERCENTILE(IF(Tijdlijn!$G$3:$G$17546=$A11*100+R$4,Tijdlijn!$F$3:$F$17546),Instellingen!$B$4),"")</f>
        <v/>
      </c>
      <c r="S11" s="20">
        <f t="array" ref="S11">IFERROR(PERCENTILE(IF(Tijdlijn!$G$3:$G$17546=$A11*100+S$4,Tijdlijn!$F$3:$F$17546),Instellingen!$B$4),"")</f>
        <v/>
      </c>
      <c r="T11" s="20">
        <f t="array" ref="T11">IFERROR(PERCENTILE(IF(Tijdlijn!$G$3:$G$17546=$A11*100+T$4,Tijdlijn!$F$3:$F$17546),Instellingen!$B$4),"")</f>
        <v/>
      </c>
      <c r="U11" s="20">
        <f t="array" ref="U11">IFERROR(PERCENTILE(IF(Tijdlijn!$G$3:$G$17546=$A11*100+U$4,Tijdlijn!$F$3:$F$17546),Instellingen!$B$4),"")</f>
        <v/>
      </c>
      <c r="V11" s="20">
        <f t="array" ref="V11">IFERROR(PERCENTILE(IF(Tijdlijn!$G$3:$G$17546=$A11*100+V$4,Tijdlijn!$F$3:$F$17546),Instellingen!$B$4),"")</f>
        <v/>
      </c>
      <c r="W11" s="20">
        <f t="array" ref="W11">IFERROR(PERCENTILE(IF(Tijdlijn!$G$3:$G$17546=$A11*100+W$4,Tijdlijn!$F$3:$F$17546),Instellingen!$B$4),"")</f>
        <v/>
      </c>
      <c r="X11" s="20">
        <f t="array" ref="X11">IFERROR(PERCENTILE(IF(Tijdlijn!$G$3:$G$17546=$A11*100+X$4,Tijdlijn!$F$3:$F$17546),Instellingen!$B$4),"")</f>
        <v/>
      </c>
      <c r="Y11" s="20">
        <f t="array" ref="Y11">IFERROR(PERCENTILE(IF(Tijdlijn!$G$3:$G$17546=$A11*100+Y$4,Tijdlijn!$F$3:$F$17546),Instellingen!$B$4),"")</f>
        <v/>
      </c>
      <c r="Z11" s="20">
        <f t="array" ref="Z11">IFERROR(PERCENTILE(IF(Tijdlijn!$G$3:$G$17546=$A11*100+Z$4,Tijdlijn!$F$3:$F$17546),Instellingen!$B$4),"")</f>
        <v/>
      </c>
      <c r="AA11" s="21">
        <f t="array" ref="AA11">IFERROR(PERCENTILE(IF(Tijdlijn!$H$3:$H$17546=$A11,Tijdlijn!$F$3:$F$17546),Instellingen!$B$4),"")</f>
        <v/>
      </c>
    </row>
    <row r="12">
      <c r="B12" s="19" t="inlineStr">
        <is>
          <t>Alle dagen</t>
        </is>
      </c>
      <c r="C12" s="21">
        <f t="array" ref="C12">IFERROR(PERCENTILE(IF(Tijdlijn!$I$3:$I$17546=C$4,Tijdlijn!$F$3:$F$17546),Instellingen!$B$4),"")</f>
        <v/>
      </c>
      <c r="D12" s="21">
        <f t="array" ref="D12">IFERROR(PERCENTILE(IF(Tijdlijn!$I$3:$I$17546=D$4,Tijdlijn!$F$3:$F$17546),Instellingen!$B$4),"")</f>
        <v/>
      </c>
      <c r="E12" s="21">
        <f t="array" ref="E12">IFERROR(PERCENTILE(IF(Tijdlijn!$I$3:$I$17546=E$4,Tijdlijn!$F$3:$F$17546),Instellingen!$B$4),"")</f>
        <v/>
      </c>
      <c r="F12" s="21">
        <f t="array" ref="F12">IFERROR(PERCENTILE(IF(Tijdlijn!$I$3:$I$17546=F$4,Tijdlijn!$F$3:$F$17546),Instellingen!$B$4),"")</f>
        <v/>
      </c>
      <c r="G12" s="21">
        <f t="array" ref="G12">IFERROR(PERCENTILE(IF(Tijdlijn!$I$3:$I$17546=G$4,Tijdlijn!$F$3:$F$17546),Instellingen!$B$4),"")</f>
        <v/>
      </c>
      <c r="H12" s="21">
        <f t="array" ref="H12">IFERROR(PERCENTILE(IF(Tijdlijn!$I$3:$I$17546=H$4,Tijdlijn!$F$3:$F$17546),Instellingen!$B$4),"")</f>
        <v/>
      </c>
      <c r="I12" s="21">
        <f t="array" ref="I12">IFERROR(PERCENTILE(IF(Tijdlijn!$I$3:$I$17546=I$4,Tijdlijn!$F$3:$F$17546),Instellingen!$B$4),"")</f>
        <v/>
      </c>
      <c r="J12" s="21">
        <f t="array" ref="J12">IFERROR(PERCENTILE(IF(Tijdlijn!$I$3:$I$17546=J$4,Tijdlijn!$F$3:$F$17546),Instellingen!$B$4),"")</f>
        <v/>
      </c>
      <c r="K12" s="21">
        <f t="array" ref="K12">IFERROR(PERCENTILE(IF(Tijdlijn!$I$3:$I$17546=K$4,Tijdlijn!$F$3:$F$17546),Instellingen!$B$4),"")</f>
        <v/>
      </c>
      <c r="L12" s="21">
        <f t="array" ref="L12">IFERROR(PERCENTILE(IF(Tijdlijn!$I$3:$I$17546=L$4,Tijdlijn!$F$3:$F$17546),Instellingen!$B$4),"")</f>
        <v/>
      </c>
      <c r="M12" s="21">
        <f t="array" ref="M12">IFERROR(PERCENTILE(IF(Tijdlijn!$I$3:$I$17546=M$4,Tijdlijn!$F$3:$F$17546),Instellingen!$B$4),"")</f>
        <v/>
      </c>
      <c r="N12" s="21">
        <f t="array" ref="N12">IFERROR(PERCENTILE(IF(Tijdlijn!$I$3:$I$17546=N$4,Tijdlijn!$F$3:$F$17546),Instellingen!$B$4),"")</f>
        <v/>
      </c>
      <c r="O12" s="21">
        <f t="array" ref="O12">IFERROR(PERCENTILE(IF(Tijdlijn!$I$3:$I$17546=O$4,Tijdlijn!$F$3:$F$17546),Instellingen!$B$4),"")</f>
        <v/>
      </c>
      <c r="P12" s="21">
        <f t="array" ref="P12">IFERROR(PERCENTILE(IF(Tijdlijn!$I$3:$I$17546=P$4,Tijdlijn!$F$3:$F$17546),Instellingen!$B$4),"")</f>
        <v/>
      </c>
      <c r="Q12" s="21">
        <f t="array" ref="Q12">IFERROR(PERCENTILE(IF(Tijdlijn!$I$3:$I$17546=Q$4,Tijdlijn!$F$3:$F$17546),Instellingen!$B$4),"")</f>
        <v/>
      </c>
      <c r="R12" s="21">
        <f t="array" ref="R12">IFERROR(PERCENTILE(IF(Tijdlijn!$I$3:$I$17546=R$4,Tijdlijn!$F$3:$F$17546),Instellingen!$B$4),"")</f>
        <v/>
      </c>
      <c r="S12" s="21">
        <f t="array" ref="S12">IFERROR(PERCENTILE(IF(Tijdlijn!$I$3:$I$17546=S$4,Tijdlijn!$F$3:$F$17546),Instellingen!$B$4),"")</f>
        <v/>
      </c>
      <c r="T12" s="21">
        <f t="array" ref="T12">IFERROR(PERCENTILE(IF(Tijdlijn!$I$3:$I$17546=T$4,Tijdlijn!$F$3:$F$17546),Instellingen!$B$4),"")</f>
        <v/>
      </c>
      <c r="U12" s="21">
        <f t="array" ref="U12">IFERROR(PERCENTILE(IF(Tijdlijn!$I$3:$I$17546=U$4,Tijdlijn!$F$3:$F$17546),Instellingen!$B$4),"")</f>
        <v/>
      </c>
      <c r="V12" s="21">
        <f t="array" ref="V12">IFERROR(PERCENTILE(IF(Tijdlijn!$I$3:$I$17546=V$4,Tijdlijn!$F$3:$F$17546),Instellingen!$B$4),"")</f>
        <v/>
      </c>
      <c r="W12" s="21">
        <f t="array" ref="W12">IFERROR(PERCENTILE(IF(Tijdlijn!$I$3:$I$17546=W$4,Tijdlijn!$F$3:$F$17546),Instellingen!$B$4),"")</f>
        <v/>
      </c>
      <c r="X12" s="21">
        <f t="array" ref="X12">IFERROR(PERCENTILE(IF(Tijdlijn!$I$3:$I$17546=X$4,Tijdlijn!$F$3:$F$17546),Instellingen!$B$4),"")</f>
        <v/>
      </c>
      <c r="Y12" s="21">
        <f t="array" ref="Y12">IFERROR(PERCENTILE(IF(Tijdlijn!$I$3:$I$17546=Y$4,Tijdlijn!$F$3:$F$17546),Instellingen!$B$4),"")</f>
        <v/>
      </c>
      <c r="Z12" s="21">
        <f t="array" ref="Z12">IFERROR(PERCENTILE(IF(Tijdlijn!$I$3:$I$17546=Z$4,Tijdlijn!$F$3:$F$17546),Instellingen!$B$4),"")</f>
        <v/>
      </c>
      <c r="AA12" s="21">
        <f t="array" ref="AA12">IFERROR(PERCENTILE(IF(Tijdlijn!$D$3:$D$17546=1,Tijdlijn!$F$3:$F$17546),Instellingen!$B$4),"")</f>
        <v/>
      </c>
    </row>
  </sheetData>
  <mergeCells count="1">
    <mergeCell ref="A2:L2"/>
  </mergeCells>
  <conditionalFormatting sqref="C5:Z11">
    <cfRule type="colorScale" priority="1">
      <colorScale>
        <cfvo type="min"/>
        <cfvo type="percentile" val="50"/>
        <cfvo type="max"/>
        <color rgb="00FFFFFF"/>
        <color rgb="00FFD966"/>
        <color rgb="00C0504D"/>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26"/>
  <sheetViews>
    <sheetView showGridLines="0" workbookViewId="0">
      <selection activeCell="A1" sqref="A1"/>
    </sheetView>
  </sheetViews>
  <sheetFormatPr baseColWidth="8" defaultRowHeight="15"/>
  <cols>
    <col hidden="1" width="4" customWidth="1" min="1" max="1"/>
    <col width="14" customWidth="1" min="2" max="2"/>
    <col width="5.4" customWidth="1" min="3" max="3"/>
    <col width="5.4" customWidth="1" min="4" max="4"/>
    <col width="5.4" customWidth="1" min="5" max="5"/>
    <col width="5.4" customWidth="1" min="6" max="6"/>
    <col width="5.4" customWidth="1" min="7" max="7"/>
    <col width="5.4" customWidth="1" min="8" max="8"/>
    <col width="5.4" customWidth="1" min="9" max="9"/>
    <col width="5.4" customWidth="1" min="10" max="10"/>
    <col width="5.4" customWidth="1" min="11" max="11"/>
    <col width="5.4" customWidth="1" min="12" max="12"/>
    <col width="5.4" customWidth="1" min="13" max="13"/>
    <col width="5.4" customWidth="1" min="14" max="14"/>
    <col width="5.4" customWidth="1" min="15" max="15"/>
    <col width="5.4" customWidth="1" min="16" max="16"/>
    <col width="5.4" customWidth="1" min="17" max="17"/>
    <col width="5.4" customWidth="1" min="18" max="18"/>
    <col width="5.4" customWidth="1" min="19" max="19"/>
    <col width="5.4" customWidth="1" min="20" max="20"/>
    <col width="5.4" customWidth="1" min="21" max="21"/>
    <col width="5.4" customWidth="1" min="22" max="22"/>
    <col width="5.4" customWidth="1" min="23" max="23"/>
    <col width="5.4" customWidth="1" min="24" max="24"/>
    <col width="5.4" customWidth="1" min="25" max="25"/>
    <col width="5.4" customWidth="1" min="26" max="26"/>
    <col width="9" customWidth="1" min="27" max="27"/>
  </cols>
  <sheetData>
    <row r="1">
      <c r="A1" s="11" t="inlineStr">
        <is>
          <t>Vraag 2 – Totaal aanwezige patiënten per weekdag en uur (95e percentiel)</t>
        </is>
      </c>
    </row>
    <row r="2">
      <c r="A2" s="5" t="inlineStr">
        <is>
          <t>Op een DRUKKE dag: hoeveel patiënten liggen er in totaal tegelijk (= de drukte)? Getal = 95e percentiel. Hieronder het aandeel dat langligger is.</t>
        </is>
      </c>
    </row>
    <row r="4">
      <c r="A4" s="12" t="inlineStr">
        <is>
          <t>wd</t>
        </is>
      </c>
      <c r="B4" s="18" t="inlineStr">
        <is>
          <t>Weekdag \ Uur</t>
        </is>
      </c>
      <c r="C4" s="18" t="n">
        <v>0</v>
      </c>
      <c r="D4" s="18" t="n">
        <v>1</v>
      </c>
      <c r="E4" s="18" t="n">
        <v>2</v>
      </c>
      <c r="F4" s="18" t="n">
        <v>3</v>
      </c>
      <c r="G4" s="18" t="n">
        <v>4</v>
      </c>
      <c r="H4" s="18" t="n">
        <v>5</v>
      </c>
      <c r="I4" s="18" t="n">
        <v>6</v>
      </c>
      <c r="J4" s="18" t="n">
        <v>7</v>
      </c>
      <c r="K4" s="18" t="n">
        <v>8</v>
      </c>
      <c r="L4" s="18" t="n">
        <v>9</v>
      </c>
      <c r="M4" s="18" t="n">
        <v>10</v>
      </c>
      <c r="N4" s="18" t="n">
        <v>11</v>
      </c>
      <c r="O4" s="18" t="n">
        <v>12</v>
      </c>
      <c r="P4" s="18" t="n">
        <v>13</v>
      </c>
      <c r="Q4" s="18" t="n">
        <v>14</v>
      </c>
      <c r="R4" s="18" t="n">
        <v>15</v>
      </c>
      <c r="S4" s="18" t="n">
        <v>16</v>
      </c>
      <c r="T4" s="18" t="n">
        <v>17</v>
      </c>
      <c r="U4" s="18" t="n">
        <v>18</v>
      </c>
      <c r="V4" s="18" t="n">
        <v>19</v>
      </c>
      <c r="W4" s="18" t="n">
        <v>20</v>
      </c>
      <c r="X4" s="18" t="n">
        <v>21</v>
      </c>
      <c r="Y4" s="18" t="n">
        <v>22</v>
      </c>
      <c r="Z4" s="18" t="n">
        <v>23</v>
      </c>
      <c r="AA4" s="18" t="inlineStr">
        <is>
          <t>Hele dag</t>
        </is>
      </c>
    </row>
    <row r="5">
      <c r="A5" s="12" t="n">
        <v>1</v>
      </c>
      <c r="B5" s="19" t="inlineStr">
        <is>
          <t>maandag</t>
        </is>
      </c>
      <c r="C5" s="20">
        <f t="array" ref="C5">IFERROR(PERCENTILE(IF(Tijdlijn!$G$3:$G$17546=$A5*100+C$4,Tijdlijn!$E$3:$E$17546),Instellingen!$B$4),"")</f>
        <v/>
      </c>
      <c r="D5" s="20">
        <f t="array" ref="D5">IFERROR(PERCENTILE(IF(Tijdlijn!$G$3:$G$17546=$A5*100+D$4,Tijdlijn!$E$3:$E$17546),Instellingen!$B$4),"")</f>
        <v/>
      </c>
      <c r="E5" s="20">
        <f t="array" ref="E5">IFERROR(PERCENTILE(IF(Tijdlijn!$G$3:$G$17546=$A5*100+E$4,Tijdlijn!$E$3:$E$17546),Instellingen!$B$4),"")</f>
        <v/>
      </c>
      <c r="F5" s="20">
        <f t="array" ref="F5">IFERROR(PERCENTILE(IF(Tijdlijn!$G$3:$G$17546=$A5*100+F$4,Tijdlijn!$E$3:$E$17546),Instellingen!$B$4),"")</f>
        <v/>
      </c>
      <c r="G5" s="20">
        <f t="array" ref="G5">IFERROR(PERCENTILE(IF(Tijdlijn!$G$3:$G$17546=$A5*100+G$4,Tijdlijn!$E$3:$E$17546),Instellingen!$B$4),"")</f>
        <v/>
      </c>
      <c r="H5" s="20">
        <f t="array" ref="H5">IFERROR(PERCENTILE(IF(Tijdlijn!$G$3:$G$17546=$A5*100+H$4,Tijdlijn!$E$3:$E$17546),Instellingen!$B$4),"")</f>
        <v/>
      </c>
      <c r="I5" s="20">
        <f t="array" ref="I5">IFERROR(PERCENTILE(IF(Tijdlijn!$G$3:$G$17546=$A5*100+I$4,Tijdlijn!$E$3:$E$17546),Instellingen!$B$4),"")</f>
        <v/>
      </c>
      <c r="J5" s="20">
        <f t="array" ref="J5">IFERROR(PERCENTILE(IF(Tijdlijn!$G$3:$G$17546=$A5*100+J$4,Tijdlijn!$E$3:$E$17546),Instellingen!$B$4),"")</f>
        <v/>
      </c>
      <c r="K5" s="20">
        <f t="array" ref="K5">IFERROR(PERCENTILE(IF(Tijdlijn!$G$3:$G$17546=$A5*100+K$4,Tijdlijn!$E$3:$E$17546),Instellingen!$B$4),"")</f>
        <v/>
      </c>
      <c r="L5" s="20">
        <f t="array" ref="L5">IFERROR(PERCENTILE(IF(Tijdlijn!$G$3:$G$17546=$A5*100+L$4,Tijdlijn!$E$3:$E$17546),Instellingen!$B$4),"")</f>
        <v/>
      </c>
      <c r="M5" s="20">
        <f t="array" ref="M5">IFERROR(PERCENTILE(IF(Tijdlijn!$G$3:$G$17546=$A5*100+M$4,Tijdlijn!$E$3:$E$17546),Instellingen!$B$4),"")</f>
        <v/>
      </c>
      <c r="N5" s="20">
        <f t="array" ref="N5">IFERROR(PERCENTILE(IF(Tijdlijn!$G$3:$G$17546=$A5*100+N$4,Tijdlijn!$E$3:$E$17546),Instellingen!$B$4),"")</f>
        <v/>
      </c>
      <c r="O5" s="20">
        <f t="array" ref="O5">IFERROR(PERCENTILE(IF(Tijdlijn!$G$3:$G$17546=$A5*100+O$4,Tijdlijn!$E$3:$E$17546),Instellingen!$B$4),"")</f>
        <v/>
      </c>
      <c r="P5" s="20">
        <f t="array" ref="P5">IFERROR(PERCENTILE(IF(Tijdlijn!$G$3:$G$17546=$A5*100+P$4,Tijdlijn!$E$3:$E$17546),Instellingen!$B$4),"")</f>
        <v/>
      </c>
      <c r="Q5" s="20">
        <f t="array" ref="Q5">IFERROR(PERCENTILE(IF(Tijdlijn!$G$3:$G$17546=$A5*100+Q$4,Tijdlijn!$E$3:$E$17546),Instellingen!$B$4),"")</f>
        <v/>
      </c>
      <c r="R5" s="20">
        <f t="array" ref="R5">IFERROR(PERCENTILE(IF(Tijdlijn!$G$3:$G$17546=$A5*100+R$4,Tijdlijn!$E$3:$E$17546),Instellingen!$B$4),"")</f>
        <v/>
      </c>
      <c r="S5" s="20">
        <f t="array" ref="S5">IFERROR(PERCENTILE(IF(Tijdlijn!$G$3:$G$17546=$A5*100+S$4,Tijdlijn!$E$3:$E$17546),Instellingen!$B$4),"")</f>
        <v/>
      </c>
      <c r="T5" s="20">
        <f t="array" ref="T5">IFERROR(PERCENTILE(IF(Tijdlijn!$G$3:$G$17546=$A5*100+T$4,Tijdlijn!$E$3:$E$17546),Instellingen!$B$4),"")</f>
        <v/>
      </c>
      <c r="U5" s="20">
        <f t="array" ref="U5">IFERROR(PERCENTILE(IF(Tijdlijn!$G$3:$G$17546=$A5*100+U$4,Tijdlijn!$E$3:$E$17546),Instellingen!$B$4),"")</f>
        <v/>
      </c>
      <c r="V5" s="20">
        <f t="array" ref="V5">IFERROR(PERCENTILE(IF(Tijdlijn!$G$3:$G$17546=$A5*100+V$4,Tijdlijn!$E$3:$E$17546),Instellingen!$B$4),"")</f>
        <v/>
      </c>
      <c r="W5" s="20">
        <f t="array" ref="W5">IFERROR(PERCENTILE(IF(Tijdlijn!$G$3:$G$17546=$A5*100+W$4,Tijdlijn!$E$3:$E$17546),Instellingen!$B$4),"")</f>
        <v/>
      </c>
      <c r="X5" s="20">
        <f t="array" ref="X5">IFERROR(PERCENTILE(IF(Tijdlijn!$G$3:$G$17546=$A5*100+X$4,Tijdlijn!$E$3:$E$17546),Instellingen!$B$4),"")</f>
        <v/>
      </c>
      <c r="Y5" s="20">
        <f t="array" ref="Y5">IFERROR(PERCENTILE(IF(Tijdlijn!$G$3:$G$17546=$A5*100+Y$4,Tijdlijn!$E$3:$E$17546),Instellingen!$B$4),"")</f>
        <v/>
      </c>
      <c r="Z5" s="20">
        <f t="array" ref="Z5">IFERROR(PERCENTILE(IF(Tijdlijn!$G$3:$G$17546=$A5*100+Z$4,Tijdlijn!$E$3:$E$17546),Instellingen!$B$4),"")</f>
        <v/>
      </c>
      <c r="AA5" s="21">
        <f t="array" ref="AA5">IFERROR(PERCENTILE(IF(Tijdlijn!$H$3:$H$17546=$A5,Tijdlijn!$E$3:$E$17546),Instellingen!$B$4),"")</f>
        <v/>
      </c>
    </row>
    <row r="6">
      <c r="A6" s="12" t="n">
        <v>2</v>
      </c>
      <c r="B6" s="19" t="inlineStr">
        <is>
          <t>dinsdag</t>
        </is>
      </c>
      <c r="C6" s="20">
        <f t="array" ref="C6">IFERROR(PERCENTILE(IF(Tijdlijn!$G$3:$G$17546=$A6*100+C$4,Tijdlijn!$E$3:$E$17546),Instellingen!$B$4),"")</f>
        <v/>
      </c>
      <c r="D6" s="20">
        <f t="array" ref="D6">IFERROR(PERCENTILE(IF(Tijdlijn!$G$3:$G$17546=$A6*100+D$4,Tijdlijn!$E$3:$E$17546),Instellingen!$B$4),"")</f>
        <v/>
      </c>
      <c r="E6" s="20">
        <f t="array" ref="E6">IFERROR(PERCENTILE(IF(Tijdlijn!$G$3:$G$17546=$A6*100+E$4,Tijdlijn!$E$3:$E$17546),Instellingen!$B$4),"")</f>
        <v/>
      </c>
      <c r="F6" s="20">
        <f t="array" ref="F6">IFERROR(PERCENTILE(IF(Tijdlijn!$G$3:$G$17546=$A6*100+F$4,Tijdlijn!$E$3:$E$17546),Instellingen!$B$4),"")</f>
        <v/>
      </c>
      <c r="G6" s="20">
        <f t="array" ref="G6">IFERROR(PERCENTILE(IF(Tijdlijn!$G$3:$G$17546=$A6*100+G$4,Tijdlijn!$E$3:$E$17546),Instellingen!$B$4),"")</f>
        <v/>
      </c>
      <c r="H6" s="20">
        <f t="array" ref="H6">IFERROR(PERCENTILE(IF(Tijdlijn!$G$3:$G$17546=$A6*100+H$4,Tijdlijn!$E$3:$E$17546),Instellingen!$B$4),"")</f>
        <v/>
      </c>
      <c r="I6" s="20">
        <f t="array" ref="I6">IFERROR(PERCENTILE(IF(Tijdlijn!$G$3:$G$17546=$A6*100+I$4,Tijdlijn!$E$3:$E$17546),Instellingen!$B$4),"")</f>
        <v/>
      </c>
      <c r="J6" s="20">
        <f t="array" ref="J6">IFERROR(PERCENTILE(IF(Tijdlijn!$G$3:$G$17546=$A6*100+J$4,Tijdlijn!$E$3:$E$17546),Instellingen!$B$4),"")</f>
        <v/>
      </c>
      <c r="K6" s="20">
        <f t="array" ref="K6">IFERROR(PERCENTILE(IF(Tijdlijn!$G$3:$G$17546=$A6*100+K$4,Tijdlijn!$E$3:$E$17546),Instellingen!$B$4),"")</f>
        <v/>
      </c>
      <c r="L6" s="20">
        <f t="array" ref="L6">IFERROR(PERCENTILE(IF(Tijdlijn!$G$3:$G$17546=$A6*100+L$4,Tijdlijn!$E$3:$E$17546),Instellingen!$B$4),"")</f>
        <v/>
      </c>
      <c r="M6" s="20">
        <f t="array" ref="M6">IFERROR(PERCENTILE(IF(Tijdlijn!$G$3:$G$17546=$A6*100+M$4,Tijdlijn!$E$3:$E$17546),Instellingen!$B$4),"")</f>
        <v/>
      </c>
      <c r="N6" s="20">
        <f t="array" ref="N6">IFERROR(PERCENTILE(IF(Tijdlijn!$G$3:$G$17546=$A6*100+N$4,Tijdlijn!$E$3:$E$17546),Instellingen!$B$4),"")</f>
        <v/>
      </c>
      <c r="O6" s="20">
        <f t="array" ref="O6">IFERROR(PERCENTILE(IF(Tijdlijn!$G$3:$G$17546=$A6*100+O$4,Tijdlijn!$E$3:$E$17546),Instellingen!$B$4),"")</f>
        <v/>
      </c>
      <c r="P6" s="20">
        <f t="array" ref="P6">IFERROR(PERCENTILE(IF(Tijdlijn!$G$3:$G$17546=$A6*100+P$4,Tijdlijn!$E$3:$E$17546),Instellingen!$B$4),"")</f>
        <v/>
      </c>
      <c r="Q6" s="20">
        <f t="array" ref="Q6">IFERROR(PERCENTILE(IF(Tijdlijn!$G$3:$G$17546=$A6*100+Q$4,Tijdlijn!$E$3:$E$17546),Instellingen!$B$4),"")</f>
        <v/>
      </c>
      <c r="R6" s="20">
        <f t="array" ref="R6">IFERROR(PERCENTILE(IF(Tijdlijn!$G$3:$G$17546=$A6*100+R$4,Tijdlijn!$E$3:$E$17546),Instellingen!$B$4),"")</f>
        <v/>
      </c>
      <c r="S6" s="20">
        <f t="array" ref="S6">IFERROR(PERCENTILE(IF(Tijdlijn!$G$3:$G$17546=$A6*100+S$4,Tijdlijn!$E$3:$E$17546),Instellingen!$B$4),"")</f>
        <v/>
      </c>
      <c r="T6" s="20">
        <f t="array" ref="T6">IFERROR(PERCENTILE(IF(Tijdlijn!$G$3:$G$17546=$A6*100+T$4,Tijdlijn!$E$3:$E$17546),Instellingen!$B$4),"")</f>
        <v/>
      </c>
      <c r="U6" s="20">
        <f t="array" ref="U6">IFERROR(PERCENTILE(IF(Tijdlijn!$G$3:$G$17546=$A6*100+U$4,Tijdlijn!$E$3:$E$17546),Instellingen!$B$4),"")</f>
        <v/>
      </c>
      <c r="V6" s="20">
        <f t="array" ref="V6">IFERROR(PERCENTILE(IF(Tijdlijn!$G$3:$G$17546=$A6*100+V$4,Tijdlijn!$E$3:$E$17546),Instellingen!$B$4),"")</f>
        <v/>
      </c>
      <c r="W6" s="20">
        <f t="array" ref="W6">IFERROR(PERCENTILE(IF(Tijdlijn!$G$3:$G$17546=$A6*100+W$4,Tijdlijn!$E$3:$E$17546),Instellingen!$B$4),"")</f>
        <v/>
      </c>
      <c r="X6" s="20">
        <f t="array" ref="X6">IFERROR(PERCENTILE(IF(Tijdlijn!$G$3:$G$17546=$A6*100+X$4,Tijdlijn!$E$3:$E$17546),Instellingen!$B$4),"")</f>
        <v/>
      </c>
      <c r="Y6" s="20">
        <f t="array" ref="Y6">IFERROR(PERCENTILE(IF(Tijdlijn!$G$3:$G$17546=$A6*100+Y$4,Tijdlijn!$E$3:$E$17546),Instellingen!$B$4),"")</f>
        <v/>
      </c>
      <c r="Z6" s="20">
        <f t="array" ref="Z6">IFERROR(PERCENTILE(IF(Tijdlijn!$G$3:$G$17546=$A6*100+Z$4,Tijdlijn!$E$3:$E$17546),Instellingen!$B$4),"")</f>
        <v/>
      </c>
      <c r="AA6" s="21">
        <f t="array" ref="AA6">IFERROR(PERCENTILE(IF(Tijdlijn!$H$3:$H$17546=$A6,Tijdlijn!$E$3:$E$17546),Instellingen!$B$4),"")</f>
        <v/>
      </c>
    </row>
    <row r="7">
      <c r="A7" s="12" t="n">
        <v>3</v>
      </c>
      <c r="B7" s="19" t="inlineStr">
        <is>
          <t>woensdag</t>
        </is>
      </c>
      <c r="C7" s="20">
        <f t="array" ref="C7">IFERROR(PERCENTILE(IF(Tijdlijn!$G$3:$G$17546=$A7*100+C$4,Tijdlijn!$E$3:$E$17546),Instellingen!$B$4),"")</f>
        <v/>
      </c>
      <c r="D7" s="20">
        <f t="array" ref="D7">IFERROR(PERCENTILE(IF(Tijdlijn!$G$3:$G$17546=$A7*100+D$4,Tijdlijn!$E$3:$E$17546),Instellingen!$B$4),"")</f>
        <v/>
      </c>
      <c r="E7" s="20">
        <f t="array" ref="E7">IFERROR(PERCENTILE(IF(Tijdlijn!$G$3:$G$17546=$A7*100+E$4,Tijdlijn!$E$3:$E$17546),Instellingen!$B$4),"")</f>
        <v/>
      </c>
      <c r="F7" s="20">
        <f t="array" ref="F7">IFERROR(PERCENTILE(IF(Tijdlijn!$G$3:$G$17546=$A7*100+F$4,Tijdlijn!$E$3:$E$17546),Instellingen!$B$4),"")</f>
        <v/>
      </c>
      <c r="G7" s="20">
        <f t="array" ref="G7">IFERROR(PERCENTILE(IF(Tijdlijn!$G$3:$G$17546=$A7*100+G$4,Tijdlijn!$E$3:$E$17546),Instellingen!$B$4),"")</f>
        <v/>
      </c>
      <c r="H7" s="20">
        <f t="array" ref="H7">IFERROR(PERCENTILE(IF(Tijdlijn!$G$3:$G$17546=$A7*100+H$4,Tijdlijn!$E$3:$E$17546),Instellingen!$B$4),"")</f>
        <v/>
      </c>
      <c r="I7" s="20">
        <f t="array" ref="I7">IFERROR(PERCENTILE(IF(Tijdlijn!$G$3:$G$17546=$A7*100+I$4,Tijdlijn!$E$3:$E$17546),Instellingen!$B$4),"")</f>
        <v/>
      </c>
      <c r="J7" s="20">
        <f t="array" ref="J7">IFERROR(PERCENTILE(IF(Tijdlijn!$G$3:$G$17546=$A7*100+J$4,Tijdlijn!$E$3:$E$17546),Instellingen!$B$4),"")</f>
        <v/>
      </c>
      <c r="K7" s="20">
        <f t="array" ref="K7">IFERROR(PERCENTILE(IF(Tijdlijn!$G$3:$G$17546=$A7*100+K$4,Tijdlijn!$E$3:$E$17546),Instellingen!$B$4),"")</f>
        <v/>
      </c>
      <c r="L7" s="20">
        <f t="array" ref="L7">IFERROR(PERCENTILE(IF(Tijdlijn!$G$3:$G$17546=$A7*100+L$4,Tijdlijn!$E$3:$E$17546),Instellingen!$B$4),"")</f>
        <v/>
      </c>
      <c r="M7" s="20">
        <f t="array" ref="M7">IFERROR(PERCENTILE(IF(Tijdlijn!$G$3:$G$17546=$A7*100+M$4,Tijdlijn!$E$3:$E$17546),Instellingen!$B$4),"")</f>
        <v/>
      </c>
      <c r="N7" s="20">
        <f t="array" ref="N7">IFERROR(PERCENTILE(IF(Tijdlijn!$G$3:$G$17546=$A7*100+N$4,Tijdlijn!$E$3:$E$17546),Instellingen!$B$4),"")</f>
        <v/>
      </c>
      <c r="O7" s="20">
        <f t="array" ref="O7">IFERROR(PERCENTILE(IF(Tijdlijn!$G$3:$G$17546=$A7*100+O$4,Tijdlijn!$E$3:$E$17546),Instellingen!$B$4),"")</f>
        <v/>
      </c>
      <c r="P7" s="20">
        <f t="array" ref="P7">IFERROR(PERCENTILE(IF(Tijdlijn!$G$3:$G$17546=$A7*100+P$4,Tijdlijn!$E$3:$E$17546),Instellingen!$B$4),"")</f>
        <v/>
      </c>
      <c r="Q7" s="20">
        <f t="array" ref="Q7">IFERROR(PERCENTILE(IF(Tijdlijn!$G$3:$G$17546=$A7*100+Q$4,Tijdlijn!$E$3:$E$17546),Instellingen!$B$4),"")</f>
        <v/>
      </c>
      <c r="R7" s="20">
        <f t="array" ref="R7">IFERROR(PERCENTILE(IF(Tijdlijn!$G$3:$G$17546=$A7*100+R$4,Tijdlijn!$E$3:$E$17546),Instellingen!$B$4),"")</f>
        <v/>
      </c>
      <c r="S7" s="20">
        <f t="array" ref="S7">IFERROR(PERCENTILE(IF(Tijdlijn!$G$3:$G$17546=$A7*100+S$4,Tijdlijn!$E$3:$E$17546),Instellingen!$B$4),"")</f>
        <v/>
      </c>
      <c r="T7" s="20">
        <f t="array" ref="T7">IFERROR(PERCENTILE(IF(Tijdlijn!$G$3:$G$17546=$A7*100+T$4,Tijdlijn!$E$3:$E$17546),Instellingen!$B$4),"")</f>
        <v/>
      </c>
      <c r="U7" s="20">
        <f t="array" ref="U7">IFERROR(PERCENTILE(IF(Tijdlijn!$G$3:$G$17546=$A7*100+U$4,Tijdlijn!$E$3:$E$17546),Instellingen!$B$4),"")</f>
        <v/>
      </c>
      <c r="V7" s="20">
        <f t="array" ref="V7">IFERROR(PERCENTILE(IF(Tijdlijn!$G$3:$G$17546=$A7*100+V$4,Tijdlijn!$E$3:$E$17546),Instellingen!$B$4),"")</f>
        <v/>
      </c>
      <c r="W7" s="20">
        <f t="array" ref="W7">IFERROR(PERCENTILE(IF(Tijdlijn!$G$3:$G$17546=$A7*100+W$4,Tijdlijn!$E$3:$E$17546),Instellingen!$B$4),"")</f>
        <v/>
      </c>
      <c r="X7" s="20">
        <f t="array" ref="X7">IFERROR(PERCENTILE(IF(Tijdlijn!$G$3:$G$17546=$A7*100+X$4,Tijdlijn!$E$3:$E$17546),Instellingen!$B$4),"")</f>
        <v/>
      </c>
      <c r="Y7" s="20">
        <f t="array" ref="Y7">IFERROR(PERCENTILE(IF(Tijdlijn!$G$3:$G$17546=$A7*100+Y$4,Tijdlijn!$E$3:$E$17546),Instellingen!$B$4),"")</f>
        <v/>
      </c>
      <c r="Z7" s="20">
        <f t="array" ref="Z7">IFERROR(PERCENTILE(IF(Tijdlijn!$G$3:$G$17546=$A7*100+Z$4,Tijdlijn!$E$3:$E$17546),Instellingen!$B$4),"")</f>
        <v/>
      </c>
      <c r="AA7" s="21">
        <f t="array" ref="AA7">IFERROR(PERCENTILE(IF(Tijdlijn!$H$3:$H$17546=$A7,Tijdlijn!$E$3:$E$17546),Instellingen!$B$4),"")</f>
        <v/>
      </c>
    </row>
    <row r="8">
      <c r="A8" s="12" t="n">
        <v>4</v>
      </c>
      <c r="B8" s="19" t="inlineStr">
        <is>
          <t>donderdag</t>
        </is>
      </c>
      <c r="C8" s="20">
        <f t="array" ref="C8">IFERROR(PERCENTILE(IF(Tijdlijn!$G$3:$G$17546=$A8*100+C$4,Tijdlijn!$E$3:$E$17546),Instellingen!$B$4),"")</f>
        <v/>
      </c>
      <c r="D8" s="20">
        <f t="array" ref="D8">IFERROR(PERCENTILE(IF(Tijdlijn!$G$3:$G$17546=$A8*100+D$4,Tijdlijn!$E$3:$E$17546),Instellingen!$B$4),"")</f>
        <v/>
      </c>
      <c r="E8" s="20">
        <f t="array" ref="E8">IFERROR(PERCENTILE(IF(Tijdlijn!$G$3:$G$17546=$A8*100+E$4,Tijdlijn!$E$3:$E$17546),Instellingen!$B$4),"")</f>
        <v/>
      </c>
      <c r="F8" s="20">
        <f t="array" ref="F8">IFERROR(PERCENTILE(IF(Tijdlijn!$G$3:$G$17546=$A8*100+F$4,Tijdlijn!$E$3:$E$17546),Instellingen!$B$4),"")</f>
        <v/>
      </c>
      <c r="G8" s="20">
        <f t="array" ref="G8">IFERROR(PERCENTILE(IF(Tijdlijn!$G$3:$G$17546=$A8*100+G$4,Tijdlijn!$E$3:$E$17546),Instellingen!$B$4),"")</f>
        <v/>
      </c>
      <c r="H8" s="20">
        <f t="array" ref="H8">IFERROR(PERCENTILE(IF(Tijdlijn!$G$3:$G$17546=$A8*100+H$4,Tijdlijn!$E$3:$E$17546),Instellingen!$B$4),"")</f>
        <v/>
      </c>
      <c r="I8" s="20">
        <f t="array" ref="I8">IFERROR(PERCENTILE(IF(Tijdlijn!$G$3:$G$17546=$A8*100+I$4,Tijdlijn!$E$3:$E$17546),Instellingen!$B$4),"")</f>
        <v/>
      </c>
      <c r="J8" s="20">
        <f t="array" ref="J8">IFERROR(PERCENTILE(IF(Tijdlijn!$G$3:$G$17546=$A8*100+J$4,Tijdlijn!$E$3:$E$17546),Instellingen!$B$4),"")</f>
        <v/>
      </c>
      <c r="K8" s="20">
        <f t="array" ref="K8">IFERROR(PERCENTILE(IF(Tijdlijn!$G$3:$G$17546=$A8*100+K$4,Tijdlijn!$E$3:$E$17546),Instellingen!$B$4),"")</f>
        <v/>
      </c>
      <c r="L8" s="20">
        <f t="array" ref="L8">IFERROR(PERCENTILE(IF(Tijdlijn!$G$3:$G$17546=$A8*100+L$4,Tijdlijn!$E$3:$E$17546),Instellingen!$B$4),"")</f>
        <v/>
      </c>
      <c r="M8" s="20">
        <f t="array" ref="M8">IFERROR(PERCENTILE(IF(Tijdlijn!$G$3:$G$17546=$A8*100+M$4,Tijdlijn!$E$3:$E$17546),Instellingen!$B$4),"")</f>
        <v/>
      </c>
      <c r="N8" s="20">
        <f t="array" ref="N8">IFERROR(PERCENTILE(IF(Tijdlijn!$G$3:$G$17546=$A8*100+N$4,Tijdlijn!$E$3:$E$17546),Instellingen!$B$4),"")</f>
        <v/>
      </c>
      <c r="O8" s="20">
        <f t="array" ref="O8">IFERROR(PERCENTILE(IF(Tijdlijn!$G$3:$G$17546=$A8*100+O$4,Tijdlijn!$E$3:$E$17546),Instellingen!$B$4),"")</f>
        <v/>
      </c>
      <c r="P8" s="20">
        <f t="array" ref="P8">IFERROR(PERCENTILE(IF(Tijdlijn!$G$3:$G$17546=$A8*100+P$4,Tijdlijn!$E$3:$E$17546),Instellingen!$B$4),"")</f>
        <v/>
      </c>
      <c r="Q8" s="20">
        <f t="array" ref="Q8">IFERROR(PERCENTILE(IF(Tijdlijn!$G$3:$G$17546=$A8*100+Q$4,Tijdlijn!$E$3:$E$17546),Instellingen!$B$4),"")</f>
        <v/>
      </c>
      <c r="R8" s="20">
        <f t="array" ref="R8">IFERROR(PERCENTILE(IF(Tijdlijn!$G$3:$G$17546=$A8*100+R$4,Tijdlijn!$E$3:$E$17546),Instellingen!$B$4),"")</f>
        <v/>
      </c>
      <c r="S8" s="20">
        <f t="array" ref="S8">IFERROR(PERCENTILE(IF(Tijdlijn!$G$3:$G$17546=$A8*100+S$4,Tijdlijn!$E$3:$E$17546),Instellingen!$B$4),"")</f>
        <v/>
      </c>
      <c r="T8" s="20">
        <f t="array" ref="T8">IFERROR(PERCENTILE(IF(Tijdlijn!$G$3:$G$17546=$A8*100+T$4,Tijdlijn!$E$3:$E$17546),Instellingen!$B$4),"")</f>
        <v/>
      </c>
      <c r="U8" s="20">
        <f t="array" ref="U8">IFERROR(PERCENTILE(IF(Tijdlijn!$G$3:$G$17546=$A8*100+U$4,Tijdlijn!$E$3:$E$17546),Instellingen!$B$4),"")</f>
        <v/>
      </c>
      <c r="V8" s="20">
        <f t="array" ref="V8">IFERROR(PERCENTILE(IF(Tijdlijn!$G$3:$G$17546=$A8*100+V$4,Tijdlijn!$E$3:$E$17546),Instellingen!$B$4),"")</f>
        <v/>
      </c>
      <c r="W8" s="20">
        <f t="array" ref="W8">IFERROR(PERCENTILE(IF(Tijdlijn!$G$3:$G$17546=$A8*100+W$4,Tijdlijn!$E$3:$E$17546),Instellingen!$B$4),"")</f>
        <v/>
      </c>
      <c r="X8" s="20">
        <f t="array" ref="X8">IFERROR(PERCENTILE(IF(Tijdlijn!$G$3:$G$17546=$A8*100+X$4,Tijdlijn!$E$3:$E$17546),Instellingen!$B$4),"")</f>
        <v/>
      </c>
      <c r="Y8" s="20">
        <f t="array" ref="Y8">IFERROR(PERCENTILE(IF(Tijdlijn!$G$3:$G$17546=$A8*100+Y$4,Tijdlijn!$E$3:$E$17546),Instellingen!$B$4),"")</f>
        <v/>
      </c>
      <c r="Z8" s="20">
        <f t="array" ref="Z8">IFERROR(PERCENTILE(IF(Tijdlijn!$G$3:$G$17546=$A8*100+Z$4,Tijdlijn!$E$3:$E$17546),Instellingen!$B$4),"")</f>
        <v/>
      </c>
      <c r="AA8" s="21">
        <f t="array" ref="AA8">IFERROR(PERCENTILE(IF(Tijdlijn!$H$3:$H$17546=$A8,Tijdlijn!$E$3:$E$17546),Instellingen!$B$4),"")</f>
        <v/>
      </c>
    </row>
    <row r="9">
      <c r="A9" s="12" t="n">
        <v>5</v>
      </c>
      <c r="B9" s="19" t="inlineStr">
        <is>
          <t>vrijdag</t>
        </is>
      </c>
      <c r="C9" s="20">
        <f t="array" ref="C9">IFERROR(PERCENTILE(IF(Tijdlijn!$G$3:$G$17546=$A9*100+C$4,Tijdlijn!$E$3:$E$17546),Instellingen!$B$4),"")</f>
        <v/>
      </c>
      <c r="D9" s="20">
        <f t="array" ref="D9">IFERROR(PERCENTILE(IF(Tijdlijn!$G$3:$G$17546=$A9*100+D$4,Tijdlijn!$E$3:$E$17546),Instellingen!$B$4),"")</f>
        <v/>
      </c>
      <c r="E9" s="20">
        <f t="array" ref="E9">IFERROR(PERCENTILE(IF(Tijdlijn!$G$3:$G$17546=$A9*100+E$4,Tijdlijn!$E$3:$E$17546),Instellingen!$B$4),"")</f>
        <v/>
      </c>
      <c r="F9" s="20">
        <f t="array" ref="F9">IFERROR(PERCENTILE(IF(Tijdlijn!$G$3:$G$17546=$A9*100+F$4,Tijdlijn!$E$3:$E$17546),Instellingen!$B$4),"")</f>
        <v/>
      </c>
      <c r="G9" s="20">
        <f t="array" ref="G9">IFERROR(PERCENTILE(IF(Tijdlijn!$G$3:$G$17546=$A9*100+G$4,Tijdlijn!$E$3:$E$17546),Instellingen!$B$4),"")</f>
        <v/>
      </c>
      <c r="H9" s="20">
        <f t="array" ref="H9">IFERROR(PERCENTILE(IF(Tijdlijn!$G$3:$G$17546=$A9*100+H$4,Tijdlijn!$E$3:$E$17546),Instellingen!$B$4),"")</f>
        <v/>
      </c>
      <c r="I9" s="20">
        <f t="array" ref="I9">IFERROR(PERCENTILE(IF(Tijdlijn!$G$3:$G$17546=$A9*100+I$4,Tijdlijn!$E$3:$E$17546),Instellingen!$B$4),"")</f>
        <v/>
      </c>
      <c r="J9" s="20">
        <f t="array" ref="J9">IFERROR(PERCENTILE(IF(Tijdlijn!$G$3:$G$17546=$A9*100+J$4,Tijdlijn!$E$3:$E$17546),Instellingen!$B$4),"")</f>
        <v/>
      </c>
      <c r="K9" s="20">
        <f t="array" ref="K9">IFERROR(PERCENTILE(IF(Tijdlijn!$G$3:$G$17546=$A9*100+K$4,Tijdlijn!$E$3:$E$17546),Instellingen!$B$4),"")</f>
        <v/>
      </c>
      <c r="L9" s="20">
        <f t="array" ref="L9">IFERROR(PERCENTILE(IF(Tijdlijn!$G$3:$G$17546=$A9*100+L$4,Tijdlijn!$E$3:$E$17546),Instellingen!$B$4),"")</f>
        <v/>
      </c>
      <c r="M9" s="20">
        <f t="array" ref="M9">IFERROR(PERCENTILE(IF(Tijdlijn!$G$3:$G$17546=$A9*100+M$4,Tijdlijn!$E$3:$E$17546),Instellingen!$B$4),"")</f>
        <v/>
      </c>
      <c r="N9" s="20">
        <f t="array" ref="N9">IFERROR(PERCENTILE(IF(Tijdlijn!$G$3:$G$17546=$A9*100+N$4,Tijdlijn!$E$3:$E$17546),Instellingen!$B$4),"")</f>
        <v/>
      </c>
      <c r="O9" s="20">
        <f t="array" ref="O9">IFERROR(PERCENTILE(IF(Tijdlijn!$G$3:$G$17546=$A9*100+O$4,Tijdlijn!$E$3:$E$17546),Instellingen!$B$4),"")</f>
        <v/>
      </c>
      <c r="P9" s="20">
        <f t="array" ref="P9">IFERROR(PERCENTILE(IF(Tijdlijn!$G$3:$G$17546=$A9*100+P$4,Tijdlijn!$E$3:$E$17546),Instellingen!$B$4),"")</f>
        <v/>
      </c>
      <c r="Q9" s="20">
        <f t="array" ref="Q9">IFERROR(PERCENTILE(IF(Tijdlijn!$G$3:$G$17546=$A9*100+Q$4,Tijdlijn!$E$3:$E$17546),Instellingen!$B$4),"")</f>
        <v/>
      </c>
      <c r="R9" s="20">
        <f t="array" ref="R9">IFERROR(PERCENTILE(IF(Tijdlijn!$G$3:$G$17546=$A9*100+R$4,Tijdlijn!$E$3:$E$17546),Instellingen!$B$4),"")</f>
        <v/>
      </c>
      <c r="S9" s="20">
        <f t="array" ref="S9">IFERROR(PERCENTILE(IF(Tijdlijn!$G$3:$G$17546=$A9*100+S$4,Tijdlijn!$E$3:$E$17546),Instellingen!$B$4),"")</f>
        <v/>
      </c>
      <c r="T9" s="20">
        <f t="array" ref="T9">IFERROR(PERCENTILE(IF(Tijdlijn!$G$3:$G$17546=$A9*100+T$4,Tijdlijn!$E$3:$E$17546),Instellingen!$B$4),"")</f>
        <v/>
      </c>
      <c r="U9" s="20">
        <f t="array" ref="U9">IFERROR(PERCENTILE(IF(Tijdlijn!$G$3:$G$17546=$A9*100+U$4,Tijdlijn!$E$3:$E$17546),Instellingen!$B$4),"")</f>
        <v/>
      </c>
      <c r="V9" s="20">
        <f t="array" ref="V9">IFERROR(PERCENTILE(IF(Tijdlijn!$G$3:$G$17546=$A9*100+V$4,Tijdlijn!$E$3:$E$17546),Instellingen!$B$4),"")</f>
        <v/>
      </c>
      <c r="W9" s="20">
        <f t="array" ref="W9">IFERROR(PERCENTILE(IF(Tijdlijn!$G$3:$G$17546=$A9*100+W$4,Tijdlijn!$E$3:$E$17546),Instellingen!$B$4),"")</f>
        <v/>
      </c>
      <c r="X9" s="20">
        <f t="array" ref="X9">IFERROR(PERCENTILE(IF(Tijdlijn!$G$3:$G$17546=$A9*100+X$4,Tijdlijn!$E$3:$E$17546),Instellingen!$B$4),"")</f>
        <v/>
      </c>
      <c r="Y9" s="20">
        <f t="array" ref="Y9">IFERROR(PERCENTILE(IF(Tijdlijn!$G$3:$G$17546=$A9*100+Y$4,Tijdlijn!$E$3:$E$17546),Instellingen!$B$4),"")</f>
        <v/>
      </c>
      <c r="Z9" s="20">
        <f t="array" ref="Z9">IFERROR(PERCENTILE(IF(Tijdlijn!$G$3:$G$17546=$A9*100+Z$4,Tijdlijn!$E$3:$E$17546),Instellingen!$B$4),"")</f>
        <v/>
      </c>
      <c r="AA9" s="21">
        <f t="array" ref="AA9">IFERROR(PERCENTILE(IF(Tijdlijn!$H$3:$H$17546=$A9,Tijdlijn!$E$3:$E$17546),Instellingen!$B$4),"")</f>
        <v/>
      </c>
    </row>
    <row r="10">
      <c r="A10" s="12" t="n">
        <v>6</v>
      </c>
      <c r="B10" s="19" t="inlineStr">
        <is>
          <t>zaterdag</t>
        </is>
      </c>
      <c r="C10" s="20">
        <f t="array" ref="C10">IFERROR(PERCENTILE(IF(Tijdlijn!$G$3:$G$17546=$A10*100+C$4,Tijdlijn!$E$3:$E$17546),Instellingen!$B$4),"")</f>
        <v/>
      </c>
      <c r="D10" s="20">
        <f t="array" ref="D10">IFERROR(PERCENTILE(IF(Tijdlijn!$G$3:$G$17546=$A10*100+D$4,Tijdlijn!$E$3:$E$17546),Instellingen!$B$4),"")</f>
        <v/>
      </c>
      <c r="E10" s="20">
        <f t="array" ref="E10">IFERROR(PERCENTILE(IF(Tijdlijn!$G$3:$G$17546=$A10*100+E$4,Tijdlijn!$E$3:$E$17546),Instellingen!$B$4),"")</f>
        <v/>
      </c>
      <c r="F10" s="20">
        <f t="array" ref="F10">IFERROR(PERCENTILE(IF(Tijdlijn!$G$3:$G$17546=$A10*100+F$4,Tijdlijn!$E$3:$E$17546),Instellingen!$B$4),"")</f>
        <v/>
      </c>
      <c r="G10" s="20">
        <f t="array" ref="G10">IFERROR(PERCENTILE(IF(Tijdlijn!$G$3:$G$17546=$A10*100+G$4,Tijdlijn!$E$3:$E$17546),Instellingen!$B$4),"")</f>
        <v/>
      </c>
      <c r="H10" s="20">
        <f t="array" ref="H10">IFERROR(PERCENTILE(IF(Tijdlijn!$G$3:$G$17546=$A10*100+H$4,Tijdlijn!$E$3:$E$17546),Instellingen!$B$4),"")</f>
        <v/>
      </c>
      <c r="I10" s="20">
        <f t="array" ref="I10">IFERROR(PERCENTILE(IF(Tijdlijn!$G$3:$G$17546=$A10*100+I$4,Tijdlijn!$E$3:$E$17546),Instellingen!$B$4),"")</f>
        <v/>
      </c>
      <c r="J10" s="20">
        <f t="array" ref="J10">IFERROR(PERCENTILE(IF(Tijdlijn!$G$3:$G$17546=$A10*100+J$4,Tijdlijn!$E$3:$E$17546),Instellingen!$B$4),"")</f>
        <v/>
      </c>
      <c r="K10" s="20">
        <f t="array" ref="K10">IFERROR(PERCENTILE(IF(Tijdlijn!$G$3:$G$17546=$A10*100+K$4,Tijdlijn!$E$3:$E$17546),Instellingen!$B$4),"")</f>
        <v/>
      </c>
      <c r="L10" s="20">
        <f t="array" ref="L10">IFERROR(PERCENTILE(IF(Tijdlijn!$G$3:$G$17546=$A10*100+L$4,Tijdlijn!$E$3:$E$17546),Instellingen!$B$4),"")</f>
        <v/>
      </c>
      <c r="M10" s="20">
        <f t="array" ref="M10">IFERROR(PERCENTILE(IF(Tijdlijn!$G$3:$G$17546=$A10*100+M$4,Tijdlijn!$E$3:$E$17546),Instellingen!$B$4),"")</f>
        <v/>
      </c>
      <c r="N10" s="20">
        <f t="array" ref="N10">IFERROR(PERCENTILE(IF(Tijdlijn!$G$3:$G$17546=$A10*100+N$4,Tijdlijn!$E$3:$E$17546),Instellingen!$B$4),"")</f>
        <v/>
      </c>
      <c r="O10" s="20">
        <f t="array" ref="O10">IFERROR(PERCENTILE(IF(Tijdlijn!$G$3:$G$17546=$A10*100+O$4,Tijdlijn!$E$3:$E$17546),Instellingen!$B$4),"")</f>
        <v/>
      </c>
      <c r="P10" s="20">
        <f t="array" ref="P10">IFERROR(PERCENTILE(IF(Tijdlijn!$G$3:$G$17546=$A10*100+P$4,Tijdlijn!$E$3:$E$17546),Instellingen!$B$4),"")</f>
        <v/>
      </c>
      <c r="Q10" s="20">
        <f t="array" ref="Q10">IFERROR(PERCENTILE(IF(Tijdlijn!$G$3:$G$17546=$A10*100+Q$4,Tijdlijn!$E$3:$E$17546),Instellingen!$B$4),"")</f>
        <v/>
      </c>
      <c r="R10" s="20">
        <f t="array" ref="R10">IFERROR(PERCENTILE(IF(Tijdlijn!$G$3:$G$17546=$A10*100+R$4,Tijdlijn!$E$3:$E$17546),Instellingen!$B$4),"")</f>
        <v/>
      </c>
      <c r="S10" s="20">
        <f t="array" ref="S10">IFERROR(PERCENTILE(IF(Tijdlijn!$G$3:$G$17546=$A10*100+S$4,Tijdlijn!$E$3:$E$17546),Instellingen!$B$4),"")</f>
        <v/>
      </c>
      <c r="T10" s="20">
        <f t="array" ref="T10">IFERROR(PERCENTILE(IF(Tijdlijn!$G$3:$G$17546=$A10*100+T$4,Tijdlijn!$E$3:$E$17546),Instellingen!$B$4),"")</f>
        <v/>
      </c>
      <c r="U10" s="20">
        <f t="array" ref="U10">IFERROR(PERCENTILE(IF(Tijdlijn!$G$3:$G$17546=$A10*100+U$4,Tijdlijn!$E$3:$E$17546),Instellingen!$B$4),"")</f>
        <v/>
      </c>
      <c r="V10" s="20">
        <f t="array" ref="V10">IFERROR(PERCENTILE(IF(Tijdlijn!$G$3:$G$17546=$A10*100+V$4,Tijdlijn!$E$3:$E$17546),Instellingen!$B$4),"")</f>
        <v/>
      </c>
      <c r="W10" s="20">
        <f t="array" ref="W10">IFERROR(PERCENTILE(IF(Tijdlijn!$G$3:$G$17546=$A10*100+W$4,Tijdlijn!$E$3:$E$17546),Instellingen!$B$4),"")</f>
        <v/>
      </c>
      <c r="X10" s="20">
        <f t="array" ref="X10">IFERROR(PERCENTILE(IF(Tijdlijn!$G$3:$G$17546=$A10*100+X$4,Tijdlijn!$E$3:$E$17546),Instellingen!$B$4),"")</f>
        <v/>
      </c>
      <c r="Y10" s="20">
        <f t="array" ref="Y10">IFERROR(PERCENTILE(IF(Tijdlijn!$G$3:$G$17546=$A10*100+Y$4,Tijdlijn!$E$3:$E$17546),Instellingen!$B$4),"")</f>
        <v/>
      </c>
      <c r="Z10" s="20">
        <f t="array" ref="Z10">IFERROR(PERCENTILE(IF(Tijdlijn!$G$3:$G$17546=$A10*100+Z$4,Tijdlijn!$E$3:$E$17546),Instellingen!$B$4),"")</f>
        <v/>
      </c>
      <c r="AA10" s="21">
        <f t="array" ref="AA10">IFERROR(PERCENTILE(IF(Tijdlijn!$H$3:$H$17546=$A10,Tijdlijn!$E$3:$E$17546),Instellingen!$B$4),"")</f>
        <v/>
      </c>
    </row>
    <row r="11">
      <c r="A11" s="12" t="n">
        <v>7</v>
      </c>
      <c r="B11" s="19" t="inlineStr">
        <is>
          <t>zondag</t>
        </is>
      </c>
      <c r="C11" s="20">
        <f t="array" ref="C11">IFERROR(PERCENTILE(IF(Tijdlijn!$G$3:$G$17546=$A11*100+C$4,Tijdlijn!$E$3:$E$17546),Instellingen!$B$4),"")</f>
        <v/>
      </c>
      <c r="D11" s="20">
        <f t="array" ref="D11">IFERROR(PERCENTILE(IF(Tijdlijn!$G$3:$G$17546=$A11*100+D$4,Tijdlijn!$E$3:$E$17546),Instellingen!$B$4),"")</f>
        <v/>
      </c>
      <c r="E11" s="20">
        <f t="array" ref="E11">IFERROR(PERCENTILE(IF(Tijdlijn!$G$3:$G$17546=$A11*100+E$4,Tijdlijn!$E$3:$E$17546),Instellingen!$B$4),"")</f>
        <v/>
      </c>
      <c r="F11" s="20">
        <f t="array" ref="F11">IFERROR(PERCENTILE(IF(Tijdlijn!$G$3:$G$17546=$A11*100+F$4,Tijdlijn!$E$3:$E$17546),Instellingen!$B$4),"")</f>
        <v/>
      </c>
      <c r="G11" s="20">
        <f t="array" ref="G11">IFERROR(PERCENTILE(IF(Tijdlijn!$G$3:$G$17546=$A11*100+G$4,Tijdlijn!$E$3:$E$17546),Instellingen!$B$4),"")</f>
        <v/>
      </c>
      <c r="H11" s="20">
        <f t="array" ref="H11">IFERROR(PERCENTILE(IF(Tijdlijn!$G$3:$G$17546=$A11*100+H$4,Tijdlijn!$E$3:$E$17546),Instellingen!$B$4),"")</f>
        <v/>
      </c>
      <c r="I11" s="20">
        <f t="array" ref="I11">IFERROR(PERCENTILE(IF(Tijdlijn!$G$3:$G$17546=$A11*100+I$4,Tijdlijn!$E$3:$E$17546),Instellingen!$B$4),"")</f>
        <v/>
      </c>
      <c r="J11" s="20">
        <f t="array" ref="J11">IFERROR(PERCENTILE(IF(Tijdlijn!$G$3:$G$17546=$A11*100+J$4,Tijdlijn!$E$3:$E$17546),Instellingen!$B$4),"")</f>
        <v/>
      </c>
      <c r="K11" s="20">
        <f t="array" ref="K11">IFERROR(PERCENTILE(IF(Tijdlijn!$G$3:$G$17546=$A11*100+K$4,Tijdlijn!$E$3:$E$17546),Instellingen!$B$4),"")</f>
        <v/>
      </c>
      <c r="L11" s="20">
        <f t="array" ref="L11">IFERROR(PERCENTILE(IF(Tijdlijn!$G$3:$G$17546=$A11*100+L$4,Tijdlijn!$E$3:$E$17546),Instellingen!$B$4),"")</f>
        <v/>
      </c>
      <c r="M11" s="20">
        <f t="array" ref="M11">IFERROR(PERCENTILE(IF(Tijdlijn!$G$3:$G$17546=$A11*100+M$4,Tijdlijn!$E$3:$E$17546),Instellingen!$B$4),"")</f>
        <v/>
      </c>
      <c r="N11" s="20">
        <f t="array" ref="N11">IFERROR(PERCENTILE(IF(Tijdlijn!$G$3:$G$17546=$A11*100+N$4,Tijdlijn!$E$3:$E$17546),Instellingen!$B$4),"")</f>
        <v/>
      </c>
      <c r="O11" s="20">
        <f t="array" ref="O11">IFERROR(PERCENTILE(IF(Tijdlijn!$G$3:$G$17546=$A11*100+O$4,Tijdlijn!$E$3:$E$17546),Instellingen!$B$4),"")</f>
        <v/>
      </c>
      <c r="P11" s="20">
        <f t="array" ref="P11">IFERROR(PERCENTILE(IF(Tijdlijn!$G$3:$G$17546=$A11*100+P$4,Tijdlijn!$E$3:$E$17546),Instellingen!$B$4),"")</f>
        <v/>
      </c>
      <c r="Q11" s="20">
        <f t="array" ref="Q11">IFERROR(PERCENTILE(IF(Tijdlijn!$G$3:$G$17546=$A11*100+Q$4,Tijdlijn!$E$3:$E$17546),Instellingen!$B$4),"")</f>
        <v/>
      </c>
      <c r="R11" s="20">
        <f t="array" ref="R11">IFERROR(PERCENTILE(IF(Tijdlijn!$G$3:$G$17546=$A11*100+R$4,Tijdlijn!$E$3:$E$17546),Instellingen!$B$4),"")</f>
        <v/>
      </c>
      <c r="S11" s="20">
        <f t="array" ref="S11">IFERROR(PERCENTILE(IF(Tijdlijn!$G$3:$G$17546=$A11*100+S$4,Tijdlijn!$E$3:$E$17546),Instellingen!$B$4),"")</f>
        <v/>
      </c>
      <c r="T11" s="20">
        <f t="array" ref="T11">IFERROR(PERCENTILE(IF(Tijdlijn!$G$3:$G$17546=$A11*100+T$4,Tijdlijn!$E$3:$E$17546),Instellingen!$B$4),"")</f>
        <v/>
      </c>
      <c r="U11" s="20">
        <f t="array" ref="U11">IFERROR(PERCENTILE(IF(Tijdlijn!$G$3:$G$17546=$A11*100+U$4,Tijdlijn!$E$3:$E$17546),Instellingen!$B$4),"")</f>
        <v/>
      </c>
      <c r="V11" s="20">
        <f t="array" ref="V11">IFERROR(PERCENTILE(IF(Tijdlijn!$G$3:$G$17546=$A11*100+V$4,Tijdlijn!$E$3:$E$17546),Instellingen!$B$4),"")</f>
        <v/>
      </c>
      <c r="W11" s="20">
        <f t="array" ref="W11">IFERROR(PERCENTILE(IF(Tijdlijn!$G$3:$G$17546=$A11*100+W$4,Tijdlijn!$E$3:$E$17546),Instellingen!$B$4),"")</f>
        <v/>
      </c>
      <c r="X11" s="20">
        <f t="array" ref="X11">IFERROR(PERCENTILE(IF(Tijdlijn!$G$3:$G$17546=$A11*100+X$4,Tijdlijn!$E$3:$E$17546),Instellingen!$B$4),"")</f>
        <v/>
      </c>
      <c r="Y11" s="20">
        <f t="array" ref="Y11">IFERROR(PERCENTILE(IF(Tijdlijn!$G$3:$G$17546=$A11*100+Y$4,Tijdlijn!$E$3:$E$17546),Instellingen!$B$4),"")</f>
        <v/>
      </c>
      <c r="Z11" s="20">
        <f t="array" ref="Z11">IFERROR(PERCENTILE(IF(Tijdlijn!$G$3:$G$17546=$A11*100+Z$4,Tijdlijn!$E$3:$E$17546),Instellingen!$B$4),"")</f>
        <v/>
      </c>
      <c r="AA11" s="21">
        <f t="array" ref="AA11">IFERROR(PERCENTILE(IF(Tijdlijn!$H$3:$H$17546=$A11,Tijdlijn!$E$3:$E$17546),Instellingen!$B$4),"")</f>
        <v/>
      </c>
    </row>
    <row r="12">
      <c r="B12" s="19" t="inlineStr">
        <is>
          <t>Alle dagen</t>
        </is>
      </c>
      <c r="C12" s="21">
        <f t="array" ref="C12">IFERROR(PERCENTILE(IF(Tijdlijn!$I$3:$I$17546=C$4,Tijdlijn!$E$3:$E$17546),Instellingen!$B$4),"")</f>
        <v/>
      </c>
      <c r="D12" s="21">
        <f t="array" ref="D12">IFERROR(PERCENTILE(IF(Tijdlijn!$I$3:$I$17546=D$4,Tijdlijn!$E$3:$E$17546),Instellingen!$B$4),"")</f>
        <v/>
      </c>
      <c r="E12" s="21">
        <f t="array" ref="E12">IFERROR(PERCENTILE(IF(Tijdlijn!$I$3:$I$17546=E$4,Tijdlijn!$E$3:$E$17546),Instellingen!$B$4),"")</f>
        <v/>
      </c>
      <c r="F12" s="21">
        <f t="array" ref="F12">IFERROR(PERCENTILE(IF(Tijdlijn!$I$3:$I$17546=F$4,Tijdlijn!$E$3:$E$17546),Instellingen!$B$4),"")</f>
        <v/>
      </c>
      <c r="G12" s="21">
        <f t="array" ref="G12">IFERROR(PERCENTILE(IF(Tijdlijn!$I$3:$I$17546=G$4,Tijdlijn!$E$3:$E$17546),Instellingen!$B$4),"")</f>
        <v/>
      </c>
      <c r="H12" s="21">
        <f t="array" ref="H12">IFERROR(PERCENTILE(IF(Tijdlijn!$I$3:$I$17546=H$4,Tijdlijn!$E$3:$E$17546),Instellingen!$B$4),"")</f>
        <v/>
      </c>
      <c r="I12" s="21">
        <f t="array" ref="I12">IFERROR(PERCENTILE(IF(Tijdlijn!$I$3:$I$17546=I$4,Tijdlijn!$E$3:$E$17546),Instellingen!$B$4),"")</f>
        <v/>
      </c>
      <c r="J12" s="21">
        <f t="array" ref="J12">IFERROR(PERCENTILE(IF(Tijdlijn!$I$3:$I$17546=J$4,Tijdlijn!$E$3:$E$17546),Instellingen!$B$4),"")</f>
        <v/>
      </c>
      <c r="K12" s="21">
        <f t="array" ref="K12">IFERROR(PERCENTILE(IF(Tijdlijn!$I$3:$I$17546=K$4,Tijdlijn!$E$3:$E$17546),Instellingen!$B$4),"")</f>
        <v/>
      </c>
      <c r="L12" s="21">
        <f t="array" ref="L12">IFERROR(PERCENTILE(IF(Tijdlijn!$I$3:$I$17546=L$4,Tijdlijn!$E$3:$E$17546),Instellingen!$B$4),"")</f>
        <v/>
      </c>
      <c r="M12" s="21">
        <f t="array" ref="M12">IFERROR(PERCENTILE(IF(Tijdlijn!$I$3:$I$17546=M$4,Tijdlijn!$E$3:$E$17546),Instellingen!$B$4),"")</f>
        <v/>
      </c>
      <c r="N12" s="21">
        <f t="array" ref="N12">IFERROR(PERCENTILE(IF(Tijdlijn!$I$3:$I$17546=N$4,Tijdlijn!$E$3:$E$17546),Instellingen!$B$4),"")</f>
        <v/>
      </c>
      <c r="O12" s="21">
        <f t="array" ref="O12">IFERROR(PERCENTILE(IF(Tijdlijn!$I$3:$I$17546=O$4,Tijdlijn!$E$3:$E$17546),Instellingen!$B$4),"")</f>
        <v/>
      </c>
      <c r="P12" s="21">
        <f t="array" ref="P12">IFERROR(PERCENTILE(IF(Tijdlijn!$I$3:$I$17546=P$4,Tijdlijn!$E$3:$E$17546),Instellingen!$B$4),"")</f>
        <v/>
      </c>
      <c r="Q12" s="21">
        <f t="array" ref="Q12">IFERROR(PERCENTILE(IF(Tijdlijn!$I$3:$I$17546=Q$4,Tijdlijn!$E$3:$E$17546),Instellingen!$B$4),"")</f>
        <v/>
      </c>
      <c r="R12" s="21">
        <f t="array" ref="R12">IFERROR(PERCENTILE(IF(Tijdlijn!$I$3:$I$17546=R$4,Tijdlijn!$E$3:$E$17546),Instellingen!$B$4),"")</f>
        <v/>
      </c>
      <c r="S12" s="21">
        <f t="array" ref="S12">IFERROR(PERCENTILE(IF(Tijdlijn!$I$3:$I$17546=S$4,Tijdlijn!$E$3:$E$17546),Instellingen!$B$4),"")</f>
        <v/>
      </c>
      <c r="T12" s="21">
        <f t="array" ref="T12">IFERROR(PERCENTILE(IF(Tijdlijn!$I$3:$I$17546=T$4,Tijdlijn!$E$3:$E$17546),Instellingen!$B$4),"")</f>
        <v/>
      </c>
      <c r="U12" s="21">
        <f t="array" ref="U12">IFERROR(PERCENTILE(IF(Tijdlijn!$I$3:$I$17546=U$4,Tijdlijn!$E$3:$E$17546),Instellingen!$B$4),"")</f>
        <v/>
      </c>
      <c r="V12" s="21">
        <f t="array" ref="V12">IFERROR(PERCENTILE(IF(Tijdlijn!$I$3:$I$17546=V$4,Tijdlijn!$E$3:$E$17546),Instellingen!$B$4),"")</f>
        <v/>
      </c>
      <c r="W12" s="21">
        <f t="array" ref="W12">IFERROR(PERCENTILE(IF(Tijdlijn!$I$3:$I$17546=W$4,Tijdlijn!$E$3:$E$17546),Instellingen!$B$4),"")</f>
        <v/>
      </c>
      <c r="X12" s="21">
        <f t="array" ref="X12">IFERROR(PERCENTILE(IF(Tijdlijn!$I$3:$I$17546=X$4,Tijdlijn!$E$3:$E$17546),Instellingen!$B$4),"")</f>
        <v/>
      </c>
      <c r="Y12" s="21">
        <f t="array" ref="Y12">IFERROR(PERCENTILE(IF(Tijdlijn!$I$3:$I$17546=Y$4,Tijdlijn!$E$3:$E$17546),Instellingen!$B$4),"")</f>
        <v/>
      </c>
      <c r="Z12" s="21">
        <f t="array" ref="Z12">IFERROR(PERCENTILE(IF(Tijdlijn!$I$3:$I$17546=Z$4,Tijdlijn!$E$3:$E$17546),Instellingen!$B$4),"")</f>
        <v/>
      </c>
      <c r="AA12" s="21">
        <f t="array" ref="AA12">IFERROR(PERCENTILE(IF(Tijdlijn!$D$3:$D$17546=1,Tijdlijn!$E$3:$E$17546),Instellingen!$B$4),"")</f>
        <v/>
      </c>
    </row>
    <row r="15">
      <c r="A15" s="11" t="inlineStr">
        <is>
          <t>Aandeel langliggers van het totaal (op drukke momenten)</t>
        </is>
      </c>
    </row>
    <row r="16">
      <c r="A16" s="12" t="inlineStr">
        <is>
          <t>Van alle patiënten die er tegelijk liggen: welk deel is langligger? (P95-langliggers ÷ P95-totaal).</t>
        </is>
      </c>
    </row>
    <row r="18">
      <c r="B18" s="18" t="inlineStr">
        <is>
          <t>Weekdag \ Uur</t>
        </is>
      </c>
      <c r="C18" s="18" t="n">
        <v>0</v>
      </c>
      <c r="D18" s="18" t="n">
        <v>1</v>
      </c>
      <c r="E18" s="18" t="n">
        <v>2</v>
      </c>
      <c r="F18" s="18" t="n">
        <v>3</v>
      </c>
      <c r="G18" s="18" t="n">
        <v>4</v>
      </c>
      <c r="H18" s="18" t="n">
        <v>5</v>
      </c>
      <c r="I18" s="18" t="n">
        <v>6</v>
      </c>
      <c r="J18" s="18" t="n">
        <v>7</v>
      </c>
      <c r="K18" s="18" t="n">
        <v>8</v>
      </c>
      <c r="L18" s="18" t="n">
        <v>9</v>
      </c>
      <c r="M18" s="18" t="n">
        <v>10</v>
      </c>
      <c r="N18" s="18" t="n">
        <v>11</v>
      </c>
      <c r="O18" s="18" t="n">
        <v>12</v>
      </c>
      <c r="P18" s="18" t="n">
        <v>13</v>
      </c>
      <c r="Q18" s="18" t="n">
        <v>14</v>
      </c>
      <c r="R18" s="18" t="n">
        <v>15</v>
      </c>
      <c r="S18" s="18" t="n">
        <v>16</v>
      </c>
      <c r="T18" s="18" t="n">
        <v>17</v>
      </c>
      <c r="U18" s="18" t="n">
        <v>18</v>
      </c>
      <c r="V18" s="18" t="n">
        <v>19</v>
      </c>
      <c r="W18" s="18" t="n">
        <v>20</v>
      </c>
      <c r="X18" s="18" t="n">
        <v>21</v>
      </c>
      <c r="Y18" s="18" t="n">
        <v>22</v>
      </c>
      <c r="Z18" s="18" t="n">
        <v>23</v>
      </c>
      <c r="AA18" s="18" t="inlineStr">
        <is>
          <t>Hele dag</t>
        </is>
      </c>
    </row>
    <row r="19">
      <c r="B19" s="19" t="inlineStr">
        <is>
          <t>maandag</t>
        </is>
      </c>
      <c r="C19" s="22">
        <f>IFERROR('Q1_Verdeling'!C5/'Q2_Ratio'!C5,"")</f>
        <v/>
      </c>
      <c r="D19" s="22">
        <f>IFERROR('Q1_Verdeling'!D5/'Q2_Ratio'!D5,"")</f>
        <v/>
      </c>
      <c r="E19" s="22">
        <f>IFERROR('Q1_Verdeling'!E5/'Q2_Ratio'!E5,"")</f>
        <v/>
      </c>
      <c r="F19" s="22">
        <f>IFERROR('Q1_Verdeling'!F5/'Q2_Ratio'!F5,"")</f>
        <v/>
      </c>
      <c r="G19" s="22">
        <f>IFERROR('Q1_Verdeling'!G5/'Q2_Ratio'!G5,"")</f>
        <v/>
      </c>
      <c r="H19" s="22">
        <f>IFERROR('Q1_Verdeling'!H5/'Q2_Ratio'!H5,"")</f>
        <v/>
      </c>
      <c r="I19" s="22">
        <f>IFERROR('Q1_Verdeling'!I5/'Q2_Ratio'!I5,"")</f>
        <v/>
      </c>
      <c r="J19" s="22">
        <f>IFERROR('Q1_Verdeling'!J5/'Q2_Ratio'!J5,"")</f>
        <v/>
      </c>
      <c r="K19" s="22">
        <f>IFERROR('Q1_Verdeling'!K5/'Q2_Ratio'!K5,"")</f>
        <v/>
      </c>
      <c r="L19" s="22">
        <f>IFERROR('Q1_Verdeling'!L5/'Q2_Ratio'!L5,"")</f>
        <v/>
      </c>
      <c r="M19" s="22">
        <f>IFERROR('Q1_Verdeling'!M5/'Q2_Ratio'!M5,"")</f>
        <v/>
      </c>
      <c r="N19" s="22">
        <f>IFERROR('Q1_Verdeling'!N5/'Q2_Ratio'!N5,"")</f>
        <v/>
      </c>
      <c r="O19" s="22">
        <f>IFERROR('Q1_Verdeling'!O5/'Q2_Ratio'!O5,"")</f>
        <v/>
      </c>
      <c r="P19" s="22">
        <f>IFERROR('Q1_Verdeling'!P5/'Q2_Ratio'!P5,"")</f>
        <v/>
      </c>
      <c r="Q19" s="22">
        <f>IFERROR('Q1_Verdeling'!Q5/'Q2_Ratio'!Q5,"")</f>
        <v/>
      </c>
      <c r="R19" s="22">
        <f>IFERROR('Q1_Verdeling'!R5/'Q2_Ratio'!R5,"")</f>
        <v/>
      </c>
      <c r="S19" s="22">
        <f>IFERROR('Q1_Verdeling'!S5/'Q2_Ratio'!S5,"")</f>
        <v/>
      </c>
      <c r="T19" s="22">
        <f>IFERROR('Q1_Verdeling'!T5/'Q2_Ratio'!T5,"")</f>
        <v/>
      </c>
      <c r="U19" s="22">
        <f>IFERROR('Q1_Verdeling'!U5/'Q2_Ratio'!U5,"")</f>
        <v/>
      </c>
      <c r="V19" s="22">
        <f>IFERROR('Q1_Verdeling'!V5/'Q2_Ratio'!V5,"")</f>
        <v/>
      </c>
      <c r="W19" s="22">
        <f>IFERROR('Q1_Verdeling'!W5/'Q2_Ratio'!W5,"")</f>
        <v/>
      </c>
      <c r="X19" s="22">
        <f>IFERROR('Q1_Verdeling'!X5/'Q2_Ratio'!X5,"")</f>
        <v/>
      </c>
      <c r="Y19" s="22">
        <f>IFERROR('Q1_Verdeling'!Y5/'Q2_Ratio'!Y5,"")</f>
        <v/>
      </c>
      <c r="Z19" s="22">
        <f>IFERROR('Q1_Verdeling'!Z5/'Q2_Ratio'!Z5,"")</f>
        <v/>
      </c>
      <c r="AA19" s="23">
        <f>IFERROR('Q1_Verdeling'!AA5/'Q2_Ratio'!AA5,"")</f>
        <v/>
      </c>
    </row>
    <row r="20">
      <c r="B20" s="19" t="inlineStr">
        <is>
          <t>dinsdag</t>
        </is>
      </c>
      <c r="C20" s="22">
        <f>IFERROR('Q1_Verdeling'!C6/'Q2_Ratio'!C6,"")</f>
        <v/>
      </c>
      <c r="D20" s="22">
        <f>IFERROR('Q1_Verdeling'!D6/'Q2_Ratio'!D6,"")</f>
        <v/>
      </c>
      <c r="E20" s="22">
        <f>IFERROR('Q1_Verdeling'!E6/'Q2_Ratio'!E6,"")</f>
        <v/>
      </c>
      <c r="F20" s="22">
        <f>IFERROR('Q1_Verdeling'!F6/'Q2_Ratio'!F6,"")</f>
        <v/>
      </c>
      <c r="G20" s="22">
        <f>IFERROR('Q1_Verdeling'!G6/'Q2_Ratio'!G6,"")</f>
        <v/>
      </c>
      <c r="H20" s="22">
        <f>IFERROR('Q1_Verdeling'!H6/'Q2_Ratio'!H6,"")</f>
        <v/>
      </c>
      <c r="I20" s="22">
        <f>IFERROR('Q1_Verdeling'!I6/'Q2_Ratio'!I6,"")</f>
        <v/>
      </c>
      <c r="J20" s="22">
        <f>IFERROR('Q1_Verdeling'!J6/'Q2_Ratio'!J6,"")</f>
        <v/>
      </c>
      <c r="K20" s="22">
        <f>IFERROR('Q1_Verdeling'!K6/'Q2_Ratio'!K6,"")</f>
        <v/>
      </c>
      <c r="L20" s="22">
        <f>IFERROR('Q1_Verdeling'!L6/'Q2_Ratio'!L6,"")</f>
        <v/>
      </c>
      <c r="M20" s="22">
        <f>IFERROR('Q1_Verdeling'!M6/'Q2_Ratio'!M6,"")</f>
        <v/>
      </c>
      <c r="N20" s="22">
        <f>IFERROR('Q1_Verdeling'!N6/'Q2_Ratio'!N6,"")</f>
        <v/>
      </c>
      <c r="O20" s="22">
        <f>IFERROR('Q1_Verdeling'!O6/'Q2_Ratio'!O6,"")</f>
        <v/>
      </c>
      <c r="P20" s="22">
        <f>IFERROR('Q1_Verdeling'!P6/'Q2_Ratio'!P6,"")</f>
        <v/>
      </c>
      <c r="Q20" s="22">
        <f>IFERROR('Q1_Verdeling'!Q6/'Q2_Ratio'!Q6,"")</f>
        <v/>
      </c>
      <c r="R20" s="22">
        <f>IFERROR('Q1_Verdeling'!R6/'Q2_Ratio'!R6,"")</f>
        <v/>
      </c>
      <c r="S20" s="22">
        <f>IFERROR('Q1_Verdeling'!S6/'Q2_Ratio'!S6,"")</f>
        <v/>
      </c>
      <c r="T20" s="22">
        <f>IFERROR('Q1_Verdeling'!T6/'Q2_Ratio'!T6,"")</f>
        <v/>
      </c>
      <c r="U20" s="22">
        <f>IFERROR('Q1_Verdeling'!U6/'Q2_Ratio'!U6,"")</f>
        <v/>
      </c>
      <c r="V20" s="22">
        <f>IFERROR('Q1_Verdeling'!V6/'Q2_Ratio'!V6,"")</f>
        <v/>
      </c>
      <c r="W20" s="22">
        <f>IFERROR('Q1_Verdeling'!W6/'Q2_Ratio'!W6,"")</f>
        <v/>
      </c>
      <c r="X20" s="22">
        <f>IFERROR('Q1_Verdeling'!X6/'Q2_Ratio'!X6,"")</f>
        <v/>
      </c>
      <c r="Y20" s="22">
        <f>IFERROR('Q1_Verdeling'!Y6/'Q2_Ratio'!Y6,"")</f>
        <v/>
      </c>
      <c r="Z20" s="22">
        <f>IFERROR('Q1_Verdeling'!Z6/'Q2_Ratio'!Z6,"")</f>
        <v/>
      </c>
      <c r="AA20" s="23">
        <f>IFERROR('Q1_Verdeling'!AA6/'Q2_Ratio'!AA6,"")</f>
        <v/>
      </c>
    </row>
    <row r="21">
      <c r="B21" s="19" t="inlineStr">
        <is>
          <t>woensdag</t>
        </is>
      </c>
      <c r="C21" s="22">
        <f>IFERROR('Q1_Verdeling'!C7/'Q2_Ratio'!C7,"")</f>
        <v/>
      </c>
      <c r="D21" s="22">
        <f>IFERROR('Q1_Verdeling'!D7/'Q2_Ratio'!D7,"")</f>
        <v/>
      </c>
      <c r="E21" s="22">
        <f>IFERROR('Q1_Verdeling'!E7/'Q2_Ratio'!E7,"")</f>
        <v/>
      </c>
      <c r="F21" s="22">
        <f>IFERROR('Q1_Verdeling'!F7/'Q2_Ratio'!F7,"")</f>
        <v/>
      </c>
      <c r="G21" s="22">
        <f>IFERROR('Q1_Verdeling'!G7/'Q2_Ratio'!G7,"")</f>
        <v/>
      </c>
      <c r="H21" s="22">
        <f>IFERROR('Q1_Verdeling'!H7/'Q2_Ratio'!H7,"")</f>
        <v/>
      </c>
      <c r="I21" s="22">
        <f>IFERROR('Q1_Verdeling'!I7/'Q2_Ratio'!I7,"")</f>
        <v/>
      </c>
      <c r="J21" s="22">
        <f>IFERROR('Q1_Verdeling'!J7/'Q2_Ratio'!J7,"")</f>
        <v/>
      </c>
      <c r="K21" s="22">
        <f>IFERROR('Q1_Verdeling'!K7/'Q2_Ratio'!K7,"")</f>
        <v/>
      </c>
      <c r="L21" s="22">
        <f>IFERROR('Q1_Verdeling'!L7/'Q2_Ratio'!L7,"")</f>
        <v/>
      </c>
      <c r="M21" s="22">
        <f>IFERROR('Q1_Verdeling'!M7/'Q2_Ratio'!M7,"")</f>
        <v/>
      </c>
      <c r="N21" s="22">
        <f>IFERROR('Q1_Verdeling'!N7/'Q2_Ratio'!N7,"")</f>
        <v/>
      </c>
      <c r="O21" s="22">
        <f>IFERROR('Q1_Verdeling'!O7/'Q2_Ratio'!O7,"")</f>
        <v/>
      </c>
      <c r="P21" s="22">
        <f>IFERROR('Q1_Verdeling'!P7/'Q2_Ratio'!P7,"")</f>
        <v/>
      </c>
      <c r="Q21" s="22">
        <f>IFERROR('Q1_Verdeling'!Q7/'Q2_Ratio'!Q7,"")</f>
        <v/>
      </c>
      <c r="R21" s="22">
        <f>IFERROR('Q1_Verdeling'!R7/'Q2_Ratio'!R7,"")</f>
        <v/>
      </c>
      <c r="S21" s="22">
        <f>IFERROR('Q1_Verdeling'!S7/'Q2_Ratio'!S7,"")</f>
        <v/>
      </c>
      <c r="T21" s="22">
        <f>IFERROR('Q1_Verdeling'!T7/'Q2_Ratio'!T7,"")</f>
        <v/>
      </c>
      <c r="U21" s="22">
        <f>IFERROR('Q1_Verdeling'!U7/'Q2_Ratio'!U7,"")</f>
        <v/>
      </c>
      <c r="V21" s="22">
        <f>IFERROR('Q1_Verdeling'!V7/'Q2_Ratio'!V7,"")</f>
        <v/>
      </c>
      <c r="W21" s="22">
        <f>IFERROR('Q1_Verdeling'!W7/'Q2_Ratio'!W7,"")</f>
        <v/>
      </c>
      <c r="X21" s="22">
        <f>IFERROR('Q1_Verdeling'!X7/'Q2_Ratio'!X7,"")</f>
        <v/>
      </c>
      <c r="Y21" s="22">
        <f>IFERROR('Q1_Verdeling'!Y7/'Q2_Ratio'!Y7,"")</f>
        <v/>
      </c>
      <c r="Z21" s="22">
        <f>IFERROR('Q1_Verdeling'!Z7/'Q2_Ratio'!Z7,"")</f>
        <v/>
      </c>
      <c r="AA21" s="23">
        <f>IFERROR('Q1_Verdeling'!AA7/'Q2_Ratio'!AA7,"")</f>
        <v/>
      </c>
    </row>
    <row r="22">
      <c r="B22" s="19" t="inlineStr">
        <is>
          <t>donderdag</t>
        </is>
      </c>
      <c r="C22" s="22">
        <f>IFERROR('Q1_Verdeling'!C8/'Q2_Ratio'!C8,"")</f>
        <v/>
      </c>
      <c r="D22" s="22">
        <f>IFERROR('Q1_Verdeling'!D8/'Q2_Ratio'!D8,"")</f>
        <v/>
      </c>
      <c r="E22" s="22">
        <f>IFERROR('Q1_Verdeling'!E8/'Q2_Ratio'!E8,"")</f>
        <v/>
      </c>
      <c r="F22" s="22">
        <f>IFERROR('Q1_Verdeling'!F8/'Q2_Ratio'!F8,"")</f>
        <v/>
      </c>
      <c r="G22" s="22">
        <f>IFERROR('Q1_Verdeling'!G8/'Q2_Ratio'!G8,"")</f>
        <v/>
      </c>
      <c r="H22" s="22">
        <f>IFERROR('Q1_Verdeling'!H8/'Q2_Ratio'!H8,"")</f>
        <v/>
      </c>
      <c r="I22" s="22">
        <f>IFERROR('Q1_Verdeling'!I8/'Q2_Ratio'!I8,"")</f>
        <v/>
      </c>
      <c r="J22" s="22">
        <f>IFERROR('Q1_Verdeling'!J8/'Q2_Ratio'!J8,"")</f>
        <v/>
      </c>
      <c r="K22" s="22">
        <f>IFERROR('Q1_Verdeling'!K8/'Q2_Ratio'!K8,"")</f>
        <v/>
      </c>
      <c r="L22" s="22">
        <f>IFERROR('Q1_Verdeling'!L8/'Q2_Ratio'!L8,"")</f>
        <v/>
      </c>
      <c r="M22" s="22">
        <f>IFERROR('Q1_Verdeling'!M8/'Q2_Ratio'!M8,"")</f>
        <v/>
      </c>
      <c r="N22" s="22">
        <f>IFERROR('Q1_Verdeling'!N8/'Q2_Ratio'!N8,"")</f>
        <v/>
      </c>
      <c r="O22" s="22">
        <f>IFERROR('Q1_Verdeling'!O8/'Q2_Ratio'!O8,"")</f>
        <v/>
      </c>
      <c r="P22" s="22">
        <f>IFERROR('Q1_Verdeling'!P8/'Q2_Ratio'!P8,"")</f>
        <v/>
      </c>
      <c r="Q22" s="22">
        <f>IFERROR('Q1_Verdeling'!Q8/'Q2_Ratio'!Q8,"")</f>
        <v/>
      </c>
      <c r="R22" s="22">
        <f>IFERROR('Q1_Verdeling'!R8/'Q2_Ratio'!R8,"")</f>
        <v/>
      </c>
      <c r="S22" s="22">
        <f>IFERROR('Q1_Verdeling'!S8/'Q2_Ratio'!S8,"")</f>
        <v/>
      </c>
      <c r="T22" s="22">
        <f>IFERROR('Q1_Verdeling'!T8/'Q2_Ratio'!T8,"")</f>
        <v/>
      </c>
      <c r="U22" s="22">
        <f>IFERROR('Q1_Verdeling'!U8/'Q2_Ratio'!U8,"")</f>
        <v/>
      </c>
      <c r="V22" s="22">
        <f>IFERROR('Q1_Verdeling'!V8/'Q2_Ratio'!V8,"")</f>
        <v/>
      </c>
      <c r="W22" s="22">
        <f>IFERROR('Q1_Verdeling'!W8/'Q2_Ratio'!W8,"")</f>
        <v/>
      </c>
      <c r="X22" s="22">
        <f>IFERROR('Q1_Verdeling'!X8/'Q2_Ratio'!X8,"")</f>
        <v/>
      </c>
      <c r="Y22" s="22">
        <f>IFERROR('Q1_Verdeling'!Y8/'Q2_Ratio'!Y8,"")</f>
        <v/>
      </c>
      <c r="Z22" s="22">
        <f>IFERROR('Q1_Verdeling'!Z8/'Q2_Ratio'!Z8,"")</f>
        <v/>
      </c>
      <c r="AA22" s="23">
        <f>IFERROR('Q1_Verdeling'!AA8/'Q2_Ratio'!AA8,"")</f>
        <v/>
      </c>
    </row>
    <row r="23">
      <c r="B23" s="19" t="inlineStr">
        <is>
          <t>vrijdag</t>
        </is>
      </c>
      <c r="C23" s="22">
        <f>IFERROR('Q1_Verdeling'!C9/'Q2_Ratio'!C9,"")</f>
        <v/>
      </c>
      <c r="D23" s="22">
        <f>IFERROR('Q1_Verdeling'!D9/'Q2_Ratio'!D9,"")</f>
        <v/>
      </c>
      <c r="E23" s="22">
        <f>IFERROR('Q1_Verdeling'!E9/'Q2_Ratio'!E9,"")</f>
        <v/>
      </c>
      <c r="F23" s="22">
        <f>IFERROR('Q1_Verdeling'!F9/'Q2_Ratio'!F9,"")</f>
        <v/>
      </c>
      <c r="G23" s="22">
        <f>IFERROR('Q1_Verdeling'!G9/'Q2_Ratio'!G9,"")</f>
        <v/>
      </c>
      <c r="H23" s="22">
        <f>IFERROR('Q1_Verdeling'!H9/'Q2_Ratio'!H9,"")</f>
        <v/>
      </c>
      <c r="I23" s="22">
        <f>IFERROR('Q1_Verdeling'!I9/'Q2_Ratio'!I9,"")</f>
        <v/>
      </c>
      <c r="J23" s="22">
        <f>IFERROR('Q1_Verdeling'!J9/'Q2_Ratio'!J9,"")</f>
        <v/>
      </c>
      <c r="K23" s="22">
        <f>IFERROR('Q1_Verdeling'!K9/'Q2_Ratio'!K9,"")</f>
        <v/>
      </c>
      <c r="L23" s="22">
        <f>IFERROR('Q1_Verdeling'!L9/'Q2_Ratio'!L9,"")</f>
        <v/>
      </c>
      <c r="M23" s="22">
        <f>IFERROR('Q1_Verdeling'!M9/'Q2_Ratio'!M9,"")</f>
        <v/>
      </c>
      <c r="N23" s="22">
        <f>IFERROR('Q1_Verdeling'!N9/'Q2_Ratio'!N9,"")</f>
        <v/>
      </c>
      <c r="O23" s="22">
        <f>IFERROR('Q1_Verdeling'!O9/'Q2_Ratio'!O9,"")</f>
        <v/>
      </c>
      <c r="P23" s="22">
        <f>IFERROR('Q1_Verdeling'!P9/'Q2_Ratio'!P9,"")</f>
        <v/>
      </c>
      <c r="Q23" s="22">
        <f>IFERROR('Q1_Verdeling'!Q9/'Q2_Ratio'!Q9,"")</f>
        <v/>
      </c>
      <c r="R23" s="22">
        <f>IFERROR('Q1_Verdeling'!R9/'Q2_Ratio'!R9,"")</f>
        <v/>
      </c>
      <c r="S23" s="22">
        <f>IFERROR('Q1_Verdeling'!S9/'Q2_Ratio'!S9,"")</f>
        <v/>
      </c>
      <c r="T23" s="22">
        <f>IFERROR('Q1_Verdeling'!T9/'Q2_Ratio'!T9,"")</f>
        <v/>
      </c>
      <c r="U23" s="22">
        <f>IFERROR('Q1_Verdeling'!U9/'Q2_Ratio'!U9,"")</f>
        <v/>
      </c>
      <c r="V23" s="22">
        <f>IFERROR('Q1_Verdeling'!V9/'Q2_Ratio'!V9,"")</f>
        <v/>
      </c>
      <c r="W23" s="22">
        <f>IFERROR('Q1_Verdeling'!W9/'Q2_Ratio'!W9,"")</f>
        <v/>
      </c>
      <c r="X23" s="22">
        <f>IFERROR('Q1_Verdeling'!X9/'Q2_Ratio'!X9,"")</f>
        <v/>
      </c>
      <c r="Y23" s="22">
        <f>IFERROR('Q1_Verdeling'!Y9/'Q2_Ratio'!Y9,"")</f>
        <v/>
      </c>
      <c r="Z23" s="22">
        <f>IFERROR('Q1_Verdeling'!Z9/'Q2_Ratio'!Z9,"")</f>
        <v/>
      </c>
      <c r="AA23" s="23">
        <f>IFERROR('Q1_Verdeling'!AA9/'Q2_Ratio'!AA9,"")</f>
        <v/>
      </c>
    </row>
    <row r="24">
      <c r="B24" s="19" t="inlineStr">
        <is>
          <t>zaterdag</t>
        </is>
      </c>
      <c r="C24" s="22">
        <f>IFERROR('Q1_Verdeling'!C10/'Q2_Ratio'!C10,"")</f>
        <v/>
      </c>
      <c r="D24" s="22">
        <f>IFERROR('Q1_Verdeling'!D10/'Q2_Ratio'!D10,"")</f>
        <v/>
      </c>
      <c r="E24" s="22">
        <f>IFERROR('Q1_Verdeling'!E10/'Q2_Ratio'!E10,"")</f>
        <v/>
      </c>
      <c r="F24" s="22">
        <f>IFERROR('Q1_Verdeling'!F10/'Q2_Ratio'!F10,"")</f>
        <v/>
      </c>
      <c r="G24" s="22">
        <f>IFERROR('Q1_Verdeling'!G10/'Q2_Ratio'!G10,"")</f>
        <v/>
      </c>
      <c r="H24" s="22">
        <f>IFERROR('Q1_Verdeling'!H10/'Q2_Ratio'!H10,"")</f>
        <v/>
      </c>
      <c r="I24" s="22">
        <f>IFERROR('Q1_Verdeling'!I10/'Q2_Ratio'!I10,"")</f>
        <v/>
      </c>
      <c r="J24" s="22">
        <f>IFERROR('Q1_Verdeling'!J10/'Q2_Ratio'!J10,"")</f>
        <v/>
      </c>
      <c r="K24" s="22">
        <f>IFERROR('Q1_Verdeling'!K10/'Q2_Ratio'!K10,"")</f>
        <v/>
      </c>
      <c r="L24" s="22">
        <f>IFERROR('Q1_Verdeling'!L10/'Q2_Ratio'!L10,"")</f>
        <v/>
      </c>
      <c r="M24" s="22">
        <f>IFERROR('Q1_Verdeling'!M10/'Q2_Ratio'!M10,"")</f>
        <v/>
      </c>
      <c r="N24" s="22">
        <f>IFERROR('Q1_Verdeling'!N10/'Q2_Ratio'!N10,"")</f>
        <v/>
      </c>
      <c r="O24" s="22">
        <f>IFERROR('Q1_Verdeling'!O10/'Q2_Ratio'!O10,"")</f>
        <v/>
      </c>
      <c r="P24" s="22">
        <f>IFERROR('Q1_Verdeling'!P10/'Q2_Ratio'!P10,"")</f>
        <v/>
      </c>
      <c r="Q24" s="22">
        <f>IFERROR('Q1_Verdeling'!Q10/'Q2_Ratio'!Q10,"")</f>
        <v/>
      </c>
      <c r="R24" s="22">
        <f>IFERROR('Q1_Verdeling'!R10/'Q2_Ratio'!R10,"")</f>
        <v/>
      </c>
      <c r="S24" s="22">
        <f>IFERROR('Q1_Verdeling'!S10/'Q2_Ratio'!S10,"")</f>
        <v/>
      </c>
      <c r="T24" s="22">
        <f>IFERROR('Q1_Verdeling'!T10/'Q2_Ratio'!T10,"")</f>
        <v/>
      </c>
      <c r="U24" s="22">
        <f>IFERROR('Q1_Verdeling'!U10/'Q2_Ratio'!U10,"")</f>
        <v/>
      </c>
      <c r="V24" s="22">
        <f>IFERROR('Q1_Verdeling'!V10/'Q2_Ratio'!V10,"")</f>
        <v/>
      </c>
      <c r="W24" s="22">
        <f>IFERROR('Q1_Verdeling'!W10/'Q2_Ratio'!W10,"")</f>
        <v/>
      </c>
      <c r="X24" s="22">
        <f>IFERROR('Q1_Verdeling'!X10/'Q2_Ratio'!X10,"")</f>
        <v/>
      </c>
      <c r="Y24" s="22">
        <f>IFERROR('Q1_Verdeling'!Y10/'Q2_Ratio'!Y10,"")</f>
        <v/>
      </c>
      <c r="Z24" s="22">
        <f>IFERROR('Q1_Verdeling'!Z10/'Q2_Ratio'!Z10,"")</f>
        <v/>
      </c>
      <c r="AA24" s="23">
        <f>IFERROR('Q1_Verdeling'!AA10/'Q2_Ratio'!AA10,"")</f>
        <v/>
      </c>
    </row>
    <row r="25">
      <c r="B25" s="19" t="inlineStr">
        <is>
          <t>zondag</t>
        </is>
      </c>
      <c r="C25" s="22">
        <f>IFERROR('Q1_Verdeling'!C11/'Q2_Ratio'!C11,"")</f>
        <v/>
      </c>
      <c r="D25" s="22">
        <f>IFERROR('Q1_Verdeling'!D11/'Q2_Ratio'!D11,"")</f>
        <v/>
      </c>
      <c r="E25" s="22">
        <f>IFERROR('Q1_Verdeling'!E11/'Q2_Ratio'!E11,"")</f>
        <v/>
      </c>
      <c r="F25" s="22">
        <f>IFERROR('Q1_Verdeling'!F11/'Q2_Ratio'!F11,"")</f>
        <v/>
      </c>
      <c r="G25" s="22">
        <f>IFERROR('Q1_Verdeling'!G11/'Q2_Ratio'!G11,"")</f>
        <v/>
      </c>
      <c r="H25" s="22">
        <f>IFERROR('Q1_Verdeling'!H11/'Q2_Ratio'!H11,"")</f>
        <v/>
      </c>
      <c r="I25" s="22">
        <f>IFERROR('Q1_Verdeling'!I11/'Q2_Ratio'!I11,"")</f>
        <v/>
      </c>
      <c r="J25" s="22">
        <f>IFERROR('Q1_Verdeling'!J11/'Q2_Ratio'!J11,"")</f>
        <v/>
      </c>
      <c r="K25" s="22">
        <f>IFERROR('Q1_Verdeling'!K11/'Q2_Ratio'!K11,"")</f>
        <v/>
      </c>
      <c r="L25" s="22">
        <f>IFERROR('Q1_Verdeling'!L11/'Q2_Ratio'!L11,"")</f>
        <v/>
      </c>
      <c r="M25" s="22">
        <f>IFERROR('Q1_Verdeling'!M11/'Q2_Ratio'!M11,"")</f>
        <v/>
      </c>
      <c r="N25" s="22">
        <f>IFERROR('Q1_Verdeling'!N11/'Q2_Ratio'!N11,"")</f>
        <v/>
      </c>
      <c r="O25" s="22">
        <f>IFERROR('Q1_Verdeling'!O11/'Q2_Ratio'!O11,"")</f>
        <v/>
      </c>
      <c r="P25" s="22">
        <f>IFERROR('Q1_Verdeling'!P11/'Q2_Ratio'!P11,"")</f>
        <v/>
      </c>
      <c r="Q25" s="22">
        <f>IFERROR('Q1_Verdeling'!Q11/'Q2_Ratio'!Q11,"")</f>
        <v/>
      </c>
      <c r="R25" s="22">
        <f>IFERROR('Q1_Verdeling'!R11/'Q2_Ratio'!R11,"")</f>
        <v/>
      </c>
      <c r="S25" s="22">
        <f>IFERROR('Q1_Verdeling'!S11/'Q2_Ratio'!S11,"")</f>
        <v/>
      </c>
      <c r="T25" s="22">
        <f>IFERROR('Q1_Verdeling'!T11/'Q2_Ratio'!T11,"")</f>
        <v/>
      </c>
      <c r="U25" s="22">
        <f>IFERROR('Q1_Verdeling'!U11/'Q2_Ratio'!U11,"")</f>
        <v/>
      </c>
      <c r="V25" s="22">
        <f>IFERROR('Q1_Verdeling'!V11/'Q2_Ratio'!V11,"")</f>
        <v/>
      </c>
      <c r="W25" s="22">
        <f>IFERROR('Q1_Verdeling'!W11/'Q2_Ratio'!W11,"")</f>
        <v/>
      </c>
      <c r="X25" s="22">
        <f>IFERROR('Q1_Verdeling'!X11/'Q2_Ratio'!X11,"")</f>
        <v/>
      </c>
      <c r="Y25" s="22">
        <f>IFERROR('Q1_Verdeling'!Y11/'Q2_Ratio'!Y11,"")</f>
        <v/>
      </c>
      <c r="Z25" s="22">
        <f>IFERROR('Q1_Verdeling'!Z11/'Q2_Ratio'!Z11,"")</f>
        <v/>
      </c>
      <c r="AA25" s="23">
        <f>IFERROR('Q1_Verdeling'!AA11/'Q2_Ratio'!AA11,"")</f>
        <v/>
      </c>
    </row>
    <row r="26">
      <c r="B26" s="19" t="inlineStr">
        <is>
          <t>Alle dagen</t>
        </is>
      </c>
      <c r="C26" s="23">
        <f>IFERROR('Q1_Verdeling'!C12/'Q2_Ratio'!C12,"")</f>
        <v/>
      </c>
      <c r="D26" s="23">
        <f>IFERROR('Q1_Verdeling'!D12/'Q2_Ratio'!D12,"")</f>
        <v/>
      </c>
      <c r="E26" s="23">
        <f>IFERROR('Q1_Verdeling'!E12/'Q2_Ratio'!E12,"")</f>
        <v/>
      </c>
      <c r="F26" s="23">
        <f>IFERROR('Q1_Verdeling'!F12/'Q2_Ratio'!F12,"")</f>
        <v/>
      </c>
      <c r="G26" s="23">
        <f>IFERROR('Q1_Verdeling'!G12/'Q2_Ratio'!G12,"")</f>
        <v/>
      </c>
      <c r="H26" s="23">
        <f>IFERROR('Q1_Verdeling'!H12/'Q2_Ratio'!H12,"")</f>
        <v/>
      </c>
      <c r="I26" s="23">
        <f>IFERROR('Q1_Verdeling'!I12/'Q2_Ratio'!I12,"")</f>
        <v/>
      </c>
      <c r="J26" s="23">
        <f>IFERROR('Q1_Verdeling'!J12/'Q2_Ratio'!J12,"")</f>
        <v/>
      </c>
      <c r="K26" s="23">
        <f>IFERROR('Q1_Verdeling'!K12/'Q2_Ratio'!K12,"")</f>
        <v/>
      </c>
      <c r="L26" s="23">
        <f>IFERROR('Q1_Verdeling'!L12/'Q2_Ratio'!L12,"")</f>
        <v/>
      </c>
      <c r="M26" s="23">
        <f>IFERROR('Q1_Verdeling'!M12/'Q2_Ratio'!M12,"")</f>
        <v/>
      </c>
      <c r="N26" s="23">
        <f>IFERROR('Q1_Verdeling'!N12/'Q2_Ratio'!N12,"")</f>
        <v/>
      </c>
      <c r="O26" s="23">
        <f>IFERROR('Q1_Verdeling'!O12/'Q2_Ratio'!O12,"")</f>
        <v/>
      </c>
      <c r="P26" s="23">
        <f>IFERROR('Q1_Verdeling'!P12/'Q2_Ratio'!P12,"")</f>
        <v/>
      </c>
      <c r="Q26" s="23">
        <f>IFERROR('Q1_Verdeling'!Q12/'Q2_Ratio'!Q12,"")</f>
        <v/>
      </c>
      <c r="R26" s="23">
        <f>IFERROR('Q1_Verdeling'!R12/'Q2_Ratio'!R12,"")</f>
        <v/>
      </c>
      <c r="S26" s="23">
        <f>IFERROR('Q1_Verdeling'!S12/'Q2_Ratio'!S12,"")</f>
        <v/>
      </c>
      <c r="T26" s="23">
        <f>IFERROR('Q1_Verdeling'!T12/'Q2_Ratio'!T12,"")</f>
        <v/>
      </c>
      <c r="U26" s="23">
        <f>IFERROR('Q1_Verdeling'!U12/'Q2_Ratio'!U12,"")</f>
        <v/>
      </c>
      <c r="V26" s="23">
        <f>IFERROR('Q1_Verdeling'!V12/'Q2_Ratio'!V12,"")</f>
        <v/>
      </c>
      <c r="W26" s="23">
        <f>IFERROR('Q1_Verdeling'!W12/'Q2_Ratio'!W12,"")</f>
        <v/>
      </c>
      <c r="X26" s="23">
        <f>IFERROR('Q1_Verdeling'!X12/'Q2_Ratio'!X12,"")</f>
        <v/>
      </c>
      <c r="Y26" s="23">
        <f>IFERROR('Q1_Verdeling'!Y12/'Q2_Ratio'!Y12,"")</f>
        <v/>
      </c>
      <c r="Z26" s="23">
        <f>IFERROR('Q1_Verdeling'!Z12/'Q2_Ratio'!Z12,"")</f>
        <v/>
      </c>
      <c r="AA26" s="23">
        <f>IFERROR('Q1_Verdeling'!AA12/'Q2_Ratio'!AA12,"")</f>
        <v/>
      </c>
    </row>
  </sheetData>
  <mergeCells count="2">
    <mergeCell ref="A2:L2"/>
    <mergeCell ref="A16:L16"/>
  </mergeCells>
  <conditionalFormatting sqref="C5:Z11">
    <cfRule type="colorScale" priority="1">
      <colorScale>
        <cfvo type="min"/>
        <cfvo type="percentile" val="50"/>
        <cfvo type="max"/>
        <color rgb="00FFFFFF"/>
        <color rgb="00FFD966"/>
        <color rgb="004472C4"/>
      </colorScale>
    </cfRule>
  </conditionalFormatting>
  <conditionalFormatting sqref="C19:Z25">
    <cfRule type="colorScale" priority="2">
      <colorScale>
        <cfvo type="min"/>
        <cfvo type="percentile" val="50"/>
        <cfvo type="max"/>
        <color rgb="00FFFFFF"/>
        <color rgb="00FFD966"/>
        <color rgb="00ED7D31"/>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8"/>
  <sheetViews>
    <sheetView showGridLines="0" workbookViewId="0">
      <selection activeCell="A1" sqref="A1"/>
    </sheetView>
  </sheetViews>
  <sheetFormatPr baseColWidth="8" defaultRowHeight="15"/>
  <cols>
    <col width="24" customWidth="1" min="1" max="1"/>
    <col width="14" customWidth="1" min="2" max="2"/>
    <col width="15" customWidth="1" min="3" max="3"/>
    <col width="16" customWidth="1" min="4" max="4"/>
    <col width="13" customWidth="1" min="5" max="5"/>
    <col width="16" customWidth="1" min="6" max="6"/>
    <col width="22" customWidth="1" min="7" max="7"/>
  </cols>
  <sheetData>
    <row r="1">
      <c r="A1" s="11" t="inlineStr">
        <is>
          <t>Vraag 3 – Per SEH-arts en per specialisme</t>
        </is>
      </c>
    </row>
    <row r="2" ht="44" customHeight="1">
      <c r="A2" s="5" t="inlineStr">
        <is>
          <t>Vul (geel) de namen in zoals ze in kolom 'SEH specialist' staan; de kengetallen verschijnen vanzelf. Kolom 'Specialisme' wordt automatisch opgezocht. Wil je alleen de SEH-artsen? Filter in de onderste tabel op specialisme 'SEH'. Tip: een draaitabel op 'Data' geeft de volledige lijst.</t>
        </is>
      </c>
    </row>
    <row r="4" ht="30" customHeight="1">
      <c r="A4" s="6" t="inlineStr">
        <is>
          <t>SEH-arts (invullen)</t>
        </is>
      </c>
      <c r="B4" s="6" t="inlineStr">
        <is>
          <t>Specialisme</t>
        </is>
      </c>
      <c r="C4" s="6" t="inlineStr">
        <is>
          <t>Aantal trajecten</t>
        </is>
      </c>
      <c r="D4" s="6" t="inlineStr">
        <is>
          <t>Aantal langliggers</t>
        </is>
      </c>
      <c r="E4" s="6" t="inlineStr">
        <is>
          <t>% langliggers</t>
        </is>
      </c>
      <c r="F4" s="6" t="inlineStr">
        <is>
          <t>Ligduur P95 (min)</t>
        </is>
      </c>
      <c r="G4" s="6" t="inlineStr">
        <is>
          <t>Ligduur P95 langlig. (min)</t>
        </is>
      </c>
    </row>
    <row r="5">
      <c r="A5" s="24" t="inlineStr">
        <is>
          <t>Dr. Jansen</t>
        </is>
      </c>
      <c r="B5" s="25">
        <f>IF($A5="","",IFERROR(INDEX(tData[SpecialismeCodeIntern],MATCH($A5,tData[SEH specialist],0)),""))</f>
        <v/>
      </c>
      <c r="C5" s="26">
        <f>IF($A5="","",COUNTIF(tData[SEH specialist],$A5))</f>
        <v/>
      </c>
      <c r="D5" s="26">
        <f>IF($A5="","",COUNTIFS(tData[SEH specialist],$A5,tData[Duur_min],"&gt;"&amp;Instellingen!$B$3))</f>
        <v/>
      </c>
      <c r="E5" s="27">
        <f>IF(OR($A5="",C5=0),"",D5/C5)</f>
        <v/>
      </c>
      <c r="F5" s="26">
        <f t="array" ref="F5">IF($A5="","",IFERROR(PERCENTILE(IF(tData[SEH specialist]=$A5,tData[Duur_min]),Instellingen!$B$4),""))</f>
        <v/>
      </c>
      <c r="G5" s="26">
        <f t="array" ref="G5">IF($A5="","",IFERROR(PERCENTILE(IF((tData[SEH specialist]=$A5)*(tData[Duur_min]&gt;Instellingen!$B$3),tData[Duur_min]),Instellingen!$B$4),""))</f>
        <v/>
      </c>
    </row>
    <row r="6">
      <c r="A6" s="24" t="inlineStr"/>
      <c r="B6" s="25">
        <f>IF($A6="","",IFERROR(INDEX(tData[SpecialismeCodeIntern],MATCH($A6,tData[SEH specialist],0)),""))</f>
        <v/>
      </c>
      <c r="C6" s="26">
        <f>IF($A6="","",COUNTIF(tData[SEH specialist],$A6))</f>
        <v/>
      </c>
      <c r="D6" s="26">
        <f>IF($A6="","",COUNTIFS(tData[SEH specialist],$A6,tData[Duur_min],"&gt;"&amp;Instellingen!$B$3))</f>
        <v/>
      </c>
      <c r="E6" s="27">
        <f>IF(OR($A6="",C6=0),"",D6/C6)</f>
        <v/>
      </c>
      <c r="F6" s="26">
        <f t="array" ref="F6">IF($A6="","",IFERROR(PERCENTILE(IF(tData[SEH specialist]=$A6,tData[Duur_min]),Instellingen!$B$4),""))</f>
        <v/>
      </c>
      <c r="G6" s="26">
        <f t="array" ref="G6">IF($A6="","",IFERROR(PERCENTILE(IF((tData[SEH specialist]=$A6)*(tData[Duur_min]&gt;Instellingen!$B$3),tData[Duur_min]),Instellingen!$B$4),""))</f>
        <v/>
      </c>
    </row>
    <row r="7">
      <c r="A7" s="24" t="inlineStr"/>
      <c r="B7" s="25">
        <f>IF($A7="","",IFERROR(INDEX(tData[SpecialismeCodeIntern],MATCH($A7,tData[SEH specialist],0)),""))</f>
        <v/>
      </c>
      <c r="C7" s="26">
        <f>IF($A7="","",COUNTIF(tData[SEH specialist],$A7))</f>
        <v/>
      </c>
      <c r="D7" s="26">
        <f>IF($A7="","",COUNTIFS(tData[SEH specialist],$A7,tData[Duur_min],"&gt;"&amp;Instellingen!$B$3))</f>
        <v/>
      </c>
      <c r="E7" s="27">
        <f>IF(OR($A7="",C7=0),"",D7/C7)</f>
        <v/>
      </c>
      <c r="F7" s="26">
        <f t="array" ref="F7">IF($A7="","",IFERROR(PERCENTILE(IF(tData[SEH specialist]=$A7,tData[Duur_min]),Instellingen!$B$4),""))</f>
        <v/>
      </c>
      <c r="G7" s="26">
        <f t="array" ref="G7">IF($A7="","",IFERROR(PERCENTILE(IF((tData[SEH specialist]=$A7)*(tData[Duur_min]&gt;Instellingen!$B$3),tData[Duur_min]),Instellingen!$B$4),""))</f>
        <v/>
      </c>
    </row>
    <row r="8">
      <c r="A8" s="24" t="inlineStr"/>
      <c r="B8" s="25">
        <f>IF($A8="","",IFERROR(INDEX(tData[SpecialismeCodeIntern],MATCH($A8,tData[SEH specialist],0)),""))</f>
        <v/>
      </c>
      <c r="C8" s="26">
        <f>IF($A8="","",COUNTIF(tData[SEH specialist],$A8))</f>
        <v/>
      </c>
      <c r="D8" s="26">
        <f>IF($A8="","",COUNTIFS(tData[SEH specialist],$A8,tData[Duur_min],"&gt;"&amp;Instellingen!$B$3))</f>
        <v/>
      </c>
      <c r="E8" s="27">
        <f>IF(OR($A8="",C8=0),"",D8/C8)</f>
        <v/>
      </c>
      <c r="F8" s="26">
        <f t="array" ref="F8">IF($A8="","",IFERROR(PERCENTILE(IF(tData[SEH specialist]=$A8,tData[Duur_min]),Instellingen!$B$4),""))</f>
        <v/>
      </c>
      <c r="G8" s="26">
        <f t="array" ref="G8">IF($A8="","",IFERROR(PERCENTILE(IF((tData[SEH specialist]=$A8)*(tData[Duur_min]&gt;Instellingen!$B$3),tData[Duur_min]),Instellingen!$B$4),""))</f>
        <v/>
      </c>
    </row>
    <row r="9">
      <c r="A9" s="24" t="inlineStr"/>
      <c r="B9" s="25">
        <f>IF($A9="","",IFERROR(INDEX(tData[SpecialismeCodeIntern],MATCH($A9,tData[SEH specialist],0)),""))</f>
        <v/>
      </c>
      <c r="C9" s="26">
        <f>IF($A9="","",COUNTIF(tData[SEH specialist],$A9))</f>
        <v/>
      </c>
      <c r="D9" s="26">
        <f>IF($A9="","",COUNTIFS(tData[SEH specialist],$A9,tData[Duur_min],"&gt;"&amp;Instellingen!$B$3))</f>
        <v/>
      </c>
      <c r="E9" s="27">
        <f>IF(OR($A9="",C9=0),"",D9/C9)</f>
        <v/>
      </c>
      <c r="F9" s="26">
        <f t="array" ref="F9">IF($A9="","",IFERROR(PERCENTILE(IF(tData[SEH specialist]=$A9,tData[Duur_min]),Instellingen!$B$4),""))</f>
        <v/>
      </c>
      <c r="G9" s="26">
        <f t="array" ref="G9">IF($A9="","",IFERROR(PERCENTILE(IF((tData[SEH specialist]=$A9)*(tData[Duur_min]&gt;Instellingen!$B$3),tData[Duur_min]),Instellingen!$B$4),""))</f>
        <v/>
      </c>
    </row>
    <row r="10">
      <c r="A10" s="24" t="inlineStr"/>
      <c r="B10" s="25">
        <f>IF($A10="","",IFERROR(INDEX(tData[SpecialismeCodeIntern],MATCH($A10,tData[SEH specialist],0)),""))</f>
        <v/>
      </c>
      <c r="C10" s="26">
        <f>IF($A10="","",COUNTIF(tData[SEH specialist],$A10))</f>
        <v/>
      </c>
      <c r="D10" s="26">
        <f>IF($A10="","",COUNTIFS(tData[SEH specialist],$A10,tData[Duur_min],"&gt;"&amp;Instellingen!$B$3))</f>
        <v/>
      </c>
      <c r="E10" s="27">
        <f>IF(OR($A10="",C10=0),"",D10/C10)</f>
        <v/>
      </c>
      <c r="F10" s="26">
        <f t="array" ref="F10">IF($A10="","",IFERROR(PERCENTILE(IF(tData[SEH specialist]=$A10,tData[Duur_min]),Instellingen!$B$4),""))</f>
        <v/>
      </c>
      <c r="G10" s="26">
        <f t="array" ref="G10">IF($A10="","",IFERROR(PERCENTILE(IF((tData[SEH specialist]=$A10)*(tData[Duur_min]&gt;Instellingen!$B$3),tData[Duur_min]),Instellingen!$B$4),""))</f>
        <v/>
      </c>
    </row>
    <row r="11">
      <c r="A11" s="24" t="inlineStr"/>
      <c r="B11" s="25">
        <f>IF($A11="","",IFERROR(INDEX(tData[SpecialismeCodeIntern],MATCH($A11,tData[SEH specialist],0)),""))</f>
        <v/>
      </c>
      <c r="C11" s="26">
        <f>IF($A11="","",COUNTIF(tData[SEH specialist],$A11))</f>
        <v/>
      </c>
      <c r="D11" s="26">
        <f>IF($A11="","",COUNTIFS(tData[SEH specialist],$A11,tData[Duur_min],"&gt;"&amp;Instellingen!$B$3))</f>
        <v/>
      </c>
      <c r="E11" s="27">
        <f>IF(OR($A11="",C11=0),"",D11/C11)</f>
        <v/>
      </c>
      <c r="F11" s="26">
        <f t="array" ref="F11">IF($A11="","",IFERROR(PERCENTILE(IF(tData[SEH specialist]=$A11,tData[Duur_min]),Instellingen!$B$4),""))</f>
        <v/>
      </c>
      <c r="G11" s="26">
        <f t="array" ref="G11">IF($A11="","",IFERROR(PERCENTILE(IF((tData[SEH specialist]=$A11)*(tData[Duur_min]&gt;Instellingen!$B$3),tData[Duur_min]),Instellingen!$B$4),""))</f>
        <v/>
      </c>
    </row>
    <row r="12">
      <c r="A12" s="24" t="inlineStr"/>
      <c r="B12" s="25">
        <f>IF($A12="","",IFERROR(INDEX(tData[SpecialismeCodeIntern],MATCH($A12,tData[SEH specialist],0)),""))</f>
        <v/>
      </c>
      <c r="C12" s="26">
        <f>IF($A12="","",COUNTIF(tData[SEH specialist],$A12))</f>
        <v/>
      </c>
      <c r="D12" s="26">
        <f>IF($A12="","",COUNTIFS(tData[SEH specialist],$A12,tData[Duur_min],"&gt;"&amp;Instellingen!$B$3))</f>
        <v/>
      </c>
      <c r="E12" s="27">
        <f>IF(OR($A12="",C12=0),"",D12/C12)</f>
        <v/>
      </c>
      <c r="F12" s="26">
        <f t="array" ref="F12">IF($A12="","",IFERROR(PERCENTILE(IF(tData[SEH specialist]=$A12,tData[Duur_min]),Instellingen!$B$4),""))</f>
        <v/>
      </c>
      <c r="G12" s="26">
        <f t="array" ref="G12">IF($A12="","",IFERROR(PERCENTILE(IF((tData[SEH specialist]=$A12)*(tData[Duur_min]&gt;Instellingen!$B$3),tData[Duur_min]),Instellingen!$B$4),""))</f>
        <v/>
      </c>
    </row>
    <row r="13">
      <c r="A13" s="24" t="inlineStr"/>
      <c r="B13" s="25">
        <f>IF($A13="","",IFERROR(INDEX(tData[SpecialismeCodeIntern],MATCH($A13,tData[SEH specialist],0)),""))</f>
        <v/>
      </c>
      <c r="C13" s="26">
        <f>IF($A13="","",COUNTIF(tData[SEH specialist],$A13))</f>
        <v/>
      </c>
      <c r="D13" s="26">
        <f>IF($A13="","",COUNTIFS(tData[SEH specialist],$A13,tData[Duur_min],"&gt;"&amp;Instellingen!$B$3))</f>
        <v/>
      </c>
      <c r="E13" s="27">
        <f>IF(OR($A13="",C13=0),"",D13/C13)</f>
        <v/>
      </c>
      <c r="F13" s="26">
        <f t="array" ref="F13">IF($A13="","",IFERROR(PERCENTILE(IF(tData[SEH specialist]=$A13,tData[Duur_min]),Instellingen!$B$4),""))</f>
        <v/>
      </c>
      <c r="G13" s="26">
        <f t="array" ref="G13">IF($A13="","",IFERROR(PERCENTILE(IF((tData[SEH specialist]=$A13)*(tData[Duur_min]&gt;Instellingen!$B$3),tData[Duur_min]),Instellingen!$B$4),""))</f>
        <v/>
      </c>
    </row>
    <row r="14">
      <c r="A14" s="24" t="inlineStr"/>
      <c r="B14" s="25">
        <f>IF($A14="","",IFERROR(INDEX(tData[SpecialismeCodeIntern],MATCH($A14,tData[SEH specialist],0)),""))</f>
        <v/>
      </c>
      <c r="C14" s="26">
        <f>IF($A14="","",COUNTIF(tData[SEH specialist],$A14))</f>
        <v/>
      </c>
      <c r="D14" s="26">
        <f>IF($A14="","",COUNTIFS(tData[SEH specialist],$A14,tData[Duur_min],"&gt;"&amp;Instellingen!$B$3))</f>
        <v/>
      </c>
      <c r="E14" s="27">
        <f>IF(OR($A14="",C14=0),"",D14/C14)</f>
        <v/>
      </c>
      <c r="F14" s="26">
        <f t="array" ref="F14">IF($A14="","",IFERROR(PERCENTILE(IF(tData[SEH specialist]=$A14,tData[Duur_min]),Instellingen!$B$4),""))</f>
        <v/>
      </c>
      <c r="G14" s="26">
        <f t="array" ref="G14">IF($A14="","",IFERROR(PERCENTILE(IF((tData[SEH specialist]=$A14)*(tData[Duur_min]&gt;Instellingen!$B$3),tData[Duur_min]),Instellingen!$B$4),""))</f>
        <v/>
      </c>
    </row>
    <row r="15">
      <c r="A15" s="24" t="inlineStr"/>
      <c r="B15" s="25">
        <f>IF($A15="","",IFERROR(INDEX(tData[SpecialismeCodeIntern],MATCH($A15,tData[SEH specialist],0)),""))</f>
        <v/>
      </c>
      <c r="C15" s="26">
        <f>IF($A15="","",COUNTIF(tData[SEH specialist],$A15))</f>
        <v/>
      </c>
      <c r="D15" s="26">
        <f>IF($A15="","",COUNTIFS(tData[SEH specialist],$A15,tData[Duur_min],"&gt;"&amp;Instellingen!$B$3))</f>
        <v/>
      </c>
      <c r="E15" s="27">
        <f>IF(OR($A15="",C15=0),"",D15/C15)</f>
        <v/>
      </c>
      <c r="F15" s="26">
        <f t="array" ref="F15">IF($A15="","",IFERROR(PERCENTILE(IF(tData[SEH specialist]=$A15,tData[Duur_min]),Instellingen!$B$4),""))</f>
        <v/>
      </c>
      <c r="G15" s="26">
        <f t="array" ref="G15">IF($A15="","",IFERROR(PERCENTILE(IF((tData[SEH specialist]=$A15)*(tData[Duur_min]&gt;Instellingen!$B$3),tData[Duur_min]),Instellingen!$B$4),""))</f>
        <v/>
      </c>
    </row>
    <row r="16">
      <c r="A16" s="24" t="inlineStr"/>
      <c r="B16" s="25">
        <f>IF($A16="","",IFERROR(INDEX(tData[SpecialismeCodeIntern],MATCH($A16,tData[SEH specialist],0)),""))</f>
        <v/>
      </c>
      <c r="C16" s="26">
        <f>IF($A16="","",COUNTIF(tData[SEH specialist],$A16))</f>
        <v/>
      </c>
      <c r="D16" s="26">
        <f>IF($A16="","",COUNTIFS(tData[SEH specialist],$A16,tData[Duur_min],"&gt;"&amp;Instellingen!$B$3))</f>
        <v/>
      </c>
      <c r="E16" s="27">
        <f>IF(OR($A16="",C16=0),"",D16/C16)</f>
        <v/>
      </c>
      <c r="F16" s="26">
        <f t="array" ref="F16">IF($A16="","",IFERROR(PERCENTILE(IF(tData[SEH specialist]=$A16,tData[Duur_min]),Instellingen!$B$4),""))</f>
        <v/>
      </c>
      <c r="G16" s="26">
        <f t="array" ref="G16">IF($A16="","",IFERROR(PERCENTILE(IF((tData[SEH specialist]=$A16)*(tData[Duur_min]&gt;Instellingen!$B$3),tData[Duur_min]),Instellingen!$B$4),""))</f>
        <v/>
      </c>
    </row>
    <row r="19">
      <c r="A19" s="28" t="inlineStr">
        <is>
          <t>Per specialisme (SpecialismeCodeIntern)</t>
        </is>
      </c>
    </row>
    <row r="20" ht="30" customHeight="1">
      <c r="A20" s="6" t="inlineStr">
        <is>
          <t>Specialisme (invullen)</t>
        </is>
      </c>
      <c r="B20" s="6" t="inlineStr">
        <is>
          <t>Aantal trajecten</t>
        </is>
      </c>
      <c r="C20" s="6" t="inlineStr">
        <is>
          <t>Aantal langliggers</t>
        </is>
      </c>
      <c r="D20" s="6" t="inlineStr">
        <is>
          <t>% langliggers</t>
        </is>
      </c>
      <c r="E20" s="6" t="inlineStr">
        <is>
          <t>Ligduur P95 (min)</t>
        </is>
      </c>
      <c r="F20" s="6" t="inlineStr">
        <is>
          <t>Ligduur P95 langlig. (min)</t>
        </is>
      </c>
    </row>
    <row r="21">
      <c r="A21" s="24" t="inlineStr">
        <is>
          <t>SEH</t>
        </is>
      </c>
      <c r="B21" s="26">
        <f>IF($A21="","",COUNTIF(tData[SpecialismeCodeIntern],$A21))</f>
        <v/>
      </c>
      <c r="C21" s="26">
        <f>IF($A21="","",COUNTIFS(tData[SpecialismeCodeIntern],$A21,tData[Duur_min],"&gt;"&amp;Instellingen!$B$3))</f>
        <v/>
      </c>
      <c r="D21" s="27">
        <f>IF(OR($A21="",B21=0),"",C21/B21)</f>
        <v/>
      </c>
      <c r="E21" s="26">
        <f t="array" ref="E21">IF($A21="","",IFERROR(PERCENTILE(IF(tData[SpecialismeCodeIntern]=$A21,tData[Duur_min]),Instellingen!$B$4),""))</f>
        <v/>
      </c>
      <c r="F21" s="26">
        <f t="array" ref="F21">IF($A21="","",IFERROR(PERCENTILE(IF((tData[SpecialismeCodeIntern]=$A21)*(tData[Duur_min]&gt;Instellingen!$B$3),tData[Duur_min]),Instellingen!$B$4),""))</f>
        <v/>
      </c>
    </row>
    <row r="22">
      <c r="A22" s="24" t="inlineStr">
        <is>
          <t>MDL</t>
        </is>
      </c>
      <c r="B22" s="26">
        <f>IF($A22="","",COUNTIF(tData[SpecialismeCodeIntern],$A22))</f>
        <v/>
      </c>
      <c r="C22" s="26">
        <f>IF($A22="","",COUNTIFS(tData[SpecialismeCodeIntern],$A22,tData[Duur_min],"&gt;"&amp;Instellingen!$B$3))</f>
        <v/>
      </c>
      <c r="D22" s="27">
        <f>IF(OR($A22="",B22=0),"",C22/B22)</f>
        <v/>
      </c>
      <c r="E22" s="26">
        <f t="array" ref="E22">IF($A22="","",IFERROR(PERCENTILE(IF(tData[SpecialismeCodeIntern]=$A22,tData[Duur_min]),Instellingen!$B$4),""))</f>
        <v/>
      </c>
      <c r="F22" s="26">
        <f t="array" ref="F22">IF($A22="","",IFERROR(PERCENTILE(IF((tData[SpecialismeCodeIntern]=$A22)*(tData[Duur_min]&gt;Instellingen!$B$3),tData[Duur_min]),Instellingen!$B$4),""))</f>
        <v/>
      </c>
    </row>
    <row r="23">
      <c r="A23" s="24" t="inlineStr">
        <is>
          <t>LONG</t>
        </is>
      </c>
      <c r="B23" s="26">
        <f>IF($A23="","",COUNTIF(tData[SpecialismeCodeIntern],$A23))</f>
        <v/>
      </c>
      <c r="C23" s="26">
        <f>IF($A23="","",COUNTIFS(tData[SpecialismeCodeIntern],$A23,tData[Duur_min],"&gt;"&amp;Instellingen!$B$3))</f>
        <v/>
      </c>
      <c r="D23" s="27">
        <f>IF(OR($A23="",B23=0),"",C23/B23)</f>
        <v/>
      </c>
      <c r="E23" s="26">
        <f t="array" ref="E23">IF($A23="","",IFERROR(PERCENTILE(IF(tData[SpecialismeCodeIntern]=$A23,tData[Duur_min]),Instellingen!$B$4),""))</f>
        <v/>
      </c>
      <c r="F23" s="26">
        <f t="array" ref="F23">IF($A23="","",IFERROR(PERCENTILE(IF((tData[SpecialismeCodeIntern]=$A23)*(tData[Duur_min]&gt;Instellingen!$B$3),tData[Duur_min]),Instellingen!$B$4),""))</f>
        <v/>
      </c>
    </row>
    <row r="24">
      <c r="A24" s="24" t="inlineStr">
        <is>
          <t>CARD</t>
        </is>
      </c>
      <c r="B24" s="26">
        <f>IF($A24="","",COUNTIF(tData[SpecialismeCodeIntern],$A24))</f>
        <v/>
      </c>
      <c r="C24" s="26">
        <f>IF($A24="","",COUNTIFS(tData[SpecialismeCodeIntern],$A24,tData[Duur_min],"&gt;"&amp;Instellingen!$B$3))</f>
        <v/>
      </c>
      <c r="D24" s="27">
        <f>IF(OR($A24="",B24=0),"",C24/B24)</f>
        <v/>
      </c>
      <c r="E24" s="26">
        <f t="array" ref="E24">IF($A24="","",IFERROR(PERCENTILE(IF(tData[SpecialismeCodeIntern]=$A24,tData[Duur_min]),Instellingen!$B$4),""))</f>
        <v/>
      </c>
      <c r="F24" s="26">
        <f t="array" ref="F24">IF($A24="","",IFERROR(PERCENTILE(IF((tData[SpecialismeCodeIntern]=$A24)*(tData[Duur_min]&gt;Instellingen!$B$3),tData[Duur_min]),Instellingen!$B$4),""))</f>
        <v/>
      </c>
    </row>
    <row r="25">
      <c r="A25" s="24" t="inlineStr">
        <is>
          <t>CHIR</t>
        </is>
      </c>
      <c r="B25" s="26">
        <f>IF($A25="","",COUNTIF(tData[SpecialismeCodeIntern],$A25))</f>
        <v/>
      </c>
      <c r="C25" s="26">
        <f>IF($A25="","",COUNTIFS(tData[SpecialismeCodeIntern],$A25,tData[Duur_min],"&gt;"&amp;Instellingen!$B$3))</f>
        <v/>
      </c>
      <c r="D25" s="27">
        <f>IF(OR($A25="",B25=0),"",C25/B25)</f>
        <v/>
      </c>
      <c r="E25" s="26">
        <f t="array" ref="E25">IF($A25="","",IFERROR(PERCENTILE(IF(tData[SpecialismeCodeIntern]=$A25,tData[Duur_min]),Instellingen!$B$4),""))</f>
        <v/>
      </c>
      <c r="F25" s="26">
        <f t="array" ref="F25">IF($A25="","",IFERROR(PERCENTILE(IF((tData[SpecialismeCodeIntern]=$A25)*(tData[Duur_min]&gt;Instellingen!$B$3),tData[Duur_min]),Instellingen!$B$4),""))</f>
        <v/>
      </c>
    </row>
    <row r="26">
      <c r="A26" s="24" t="inlineStr">
        <is>
          <t>INT</t>
        </is>
      </c>
      <c r="B26" s="26">
        <f>IF($A26="","",COUNTIF(tData[SpecialismeCodeIntern],$A26))</f>
        <v/>
      </c>
      <c r="C26" s="26">
        <f>IF($A26="","",COUNTIFS(tData[SpecialismeCodeIntern],$A26,tData[Duur_min],"&gt;"&amp;Instellingen!$B$3))</f>
        <v/>
      </c>
      <c r="D26" s="27">
        <f>IF(OR($A26="",B26=0),"",C26/B26)</f>
        <v/>
      </c>
      <c r="E26" s="26">
        <f t="array" ref="E26">IF($A26="","",IFERROR(PERCENTILE(IF(tData[SpecialismeCodeIntern]=$A26,tData[Duur_min]),Instellingen!$B$4),""))</f>
        <v/>
      </c>
      <c r="F26" s="26">
        <f t="array" ref="F26">IF($A26="","",IFERROR(PERCENTILE(IF((tData[SpecialismeCodeIntern]=$A26)*(tData[Duur_min]&gt;Instellingen!$B$3),tData[Duur_min]),Instellingen!$B$4),""))</f>
        <v/>
      </c>
    </row>
    <row r="27">
      <c r="A27" s="24" t="inlineStr">
        <is>
          <t>NEU</t>
        </is>
      </c>
      <c r="B27" s="26">
        <f>IF($A27="","",COUNTIF(tData[SpecialismeCodeIntern],$A27))</f>
        <v/>
      </c>
      <c r="C27" s="26">
        <f>IF($A27="","",COUNTIFS(tData[SpecialismeCodeIntern],$A27,tData[Duur_min],"&gt;"&amp;Instellingen!$B$3))</f>
        <v/>
      </c>
      <c r="D27" s="27">
        <f>IF(OR($A27="",B27=0),"",C27/B27)</f>
        <v/>
      </c>
      <c r="E27" s="26">
        <f t="array" ref="E27">IF($A27="","",IFERROR(PERCENTILE(IF(tData[SpecialismeCodeIntern]=$A27,tData[Duur_min]),Instellingen!$B$4),""))</f>
        <v/>
      </c>
      <c r="F27" s="26">
        <f t="array" ref="F27">IF($A27="","",IFERROR(PERCENTILE(IF((tData[SpecialismeCodeIntern]=$A27)*(tData[Duur_min]&gt;Instellingen!$B$3),tData[Duur_min]),Instellingen!$B$4),""))</f>
        <v/>
      </c>
    </row>
    <row r="28">
      <c r="A28" s="24" t="inlineStr">
        <is>
          <t>URO</t>
        </is>
      </c>
      <c r="B28" s="26">
        <f>IF($A28="","",COUNTIF(tData[SpecialismeCodeIntern],$A28))</f>
        <v/>
      </c>
      <c r="C28" s="26">
        <f>IF($A28="","",COUNTIFS(tData[SpecialismeCodeIntern],$A28,tData[Duur_min],"&gt;"&amp;Instellingen!$B$3))</f>
        <v/>
      </c>
      <c r="D28" s="27">
        <f>IF(OR($A28="",B28=0),"",C28/B28)</f>
        <v/>
      </c>
      <c r="E28" s="26">
        <f t="array" ref="E28">IF($A28="","",IFERROR(PERCENTILE(IF(tData[SpecialismeCodeIntern]=$A28,tData[Duur_min]),Instellingen!$B$4),""))</f>
        <v/>
      </c>
      <c r="F28" s="26">
        <f t="array" ref="F28">IF($A28="","",IFERROR(PERCENTILE(IF((tData[SpecialismeCodeIntern]=$A28)*(tData[Duur_min]&gt;Instellingen!$B$3),tData[Duur_min]),Instellingen!$B$4),""))</f>
        <v/>
      </c>
    </row>
    <row r="29">
      <c r="A29" s="24" t="inlineStr">
        <is>
          <t>ORT</t>
        </is>
      </c>
      <c r="B29" s="26">
        <f>IF($A29="","",COUNTIF(tData[SpecialismeCodeIntern],$A29))</f>
        <v/>
      </c>
      <c r="C29" s="26">
        <f>IF($A29="","",COUNTIFS(tData[SpecialismeCodeIntern],$A29,tData[Duur_min],"&gt;"&amp;Instellingen!$B$3))</f>
        <v/>
      </c>
      <c r="D29" s="27">
        <f>IF(OR($A29="",B29=0),"",C29/B29)</f>
        <v/>
      </c>
      <c r="E29" s="26">
        <f t="array" ref="E29">IF($A29="","",IFERROR(PERCENTILE(IF(tData[SpecialismeCodeIntern]=$A29,tData[Duur_min]),Instellingen!$B$4),""))</f>
        <v/>
      </c>
      <c r="F29" s="26">
        <f t="array" ref="F29">IF($A29="","",IFERROR(PERCENTILE(IF((tData[SpecialismeCodeIntern]=$A29)*(tData[Duur_min]&gt;Instellingen!$B$3),tData[Duur_min]),Instellingen!$B$4),""))</f>
        <v/>
      </c>
    </row>
    <row r="30">
      <c r="A30" s="24" t="inlineStr">
        <is>
          <t>KNO</t>
        </is>
      </c>
      <c r="B30" s="26">
        <f>IF($A30="","",COUNTIF(tData[SpecialismeCodeIntern],$A30))</f>
        <v/>
      </c>
      <c r="C30" s="26">
        <f>IF($A30="","",COUNTIFS(tData[SpecialismeCodeIntern],$A30,tData[Duur_min],"&gt;"&amp;Instellingen!$B$3))</f>
        <v/>
      </c>
      <c r="D30" s="27">
        <f>IF(OR($A30="",B30=0),"",C30/B30)</f>
        <v/>
      </c>
      <c r="E30" s="26">
        <f t="array" ref="E30">IF($A30="","",IFERROR(PERCENTILE(IF(tData[SpecialismeCodeIntern]=$A30,tData[Duur_min]),Instellingen!$B$4),""))</f>
        <v/>
      </c>
      <c r="F30" s="26">
        <f t="array" ref="F30">IF($A30="","",IFERROR(PERCENTILE(IF((tData[SpecialismeCodeIntern]=$A30)*(tData[Duur_min]&gt;Instellingen!$B$3),tData[Duur_min]),Instellingen!$B$4),""))</f>
        <v/>
      </c>
    </row>
    <row r="31">
      <c r="A31" s="24" t="inlineStr">
        <is>
          <t>GYN</t>
        </is>
      </c>
      <c r="B31" s="26">
        <f>IF($A31="","",COUNTIF(tData[SpecialismeCodeIntern],$A31))</f>
        <v/>
      </c>
      <c r="C31" s="26">
        <f>IF($A31="","",COUNTIFS(tData[SpecialismeCodeIntern],$A31,tData[Duur_min],"&gt;"&amp;Instellingen!$B$3))</f>
        <v/>
      </c>
      <c r="D31" s="27">
        <f>IF(OR($A31="",B31=0),"",C31/B31)</f>
        <v/>
      </c>
      <c r="E31" s="26">
        <f t="array" ref="E31">IF($A31="","",IFERROR(PERCENTILE(IF(tData[SpecialismeCodeIntern]=$A31,tData[Duur_min]),Instellingen!$B$4),""))</f>
        <v/>
      </c>
      <c r="F31" s="26">
        <f t="array" ref="F31">IF($A31="","",IFERROR(PERCENTILE(IF((tData[SpecialismeCodeIntern]=$A31)*(tData[Duur_min]&gt;Instellingen!$B$3),tData[Duur_min]),Instellingen!$B$4),""))</f>
        <v/>
      </c>
    </row>
    <row r="32">
      <c r="A32" s="24" t="inlineStr">
        <is>
          <t>KIND</t>
        </is>
      </c>
      <c r="B32" s="26">
        <f>IF($A32="","",COUNTIF(tData[SpecialismeCodeIntern],$A32))</f>
        <v/>
      </c>
      <c r="C32" s="26">
        <f>IF($A32="","",COUNTIFS(tData[SpecialismeCodeIntern],$A32,tData[Duur_min],"&gt;"&amp;Instellingen!$B$3))</f>
        <v/>
      </c>
      <c r="D32" s="27">
        <f>IF(OR($A32="",B32=0),"",C32/B32)</f>
        <v/>
      </c>
      <c r="E32" s="26">
        <f t="array" ref="E32">IF($A32="","",IFERROR(PERCENTILE(IF(tData[SpecialismeCodeIntern]=$A32,tData[Duur_min]),Instellingen!$B$4),""))</f>
        <v/>
      </c>
      <c r="F32" s="26">
        <f t="array" ref="F32">IF($A32="","",IFERROR(PERCENTILE(IF((tData[SpecialismeCodeIntern]=$A32)*(tData[Duur_min]&gt;Instellingen!$B$3),tData[Duur_min]),Instellingen!$B$4),""))</f>
        <v/>
      </c>
    </row>
    <row r="34">
      <c r="A34" s="29" t="inlineStr">
        <is>
          <t>Belangrijk – SEH-arts als medebehandelaar</t>
        </is>
      </c>
    </row>
    <row r="35">
      <c r="A35" s="5" t="inlineStr">
        <is>
          <t>Filter op specialisme 'SEH' om alleen de door SEH-artsen behandelde perioden te zien. Let op: na ontslag van de SEH wordt soms een poortspecialist hoofdbehandelaar (bv. MDL/LONG) terwijl de SEH-arts MEDEbehandelaar blijft. Toont de export dan alleen de poortspecialist, dan is de SEH-arts als medebehandelaar niet zichtbaar. Voor 100% zekerheid: vraag in de bron een aparte kolom 'Regievoerend SEH-arts' / 'SEH-arts (mede)behandelaar' mee, zet die hier bij en filter daarop.</t>
        </is>
      </c>
    </row>
    <row r="36"/>
    <row r="37"/>
    <row r="38"/>
  </sheetData>
  <mergeCells count="2">
    <mergeCell ref="A35:G38"/>
    <mergeCell ref="A2:G2"/>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C11"/>
  <sheetViews>
    <sheetView showGridLines="0" workbookViewId="0">
      <selection activeCell="A1" sqref="A1"/>
    </sheetView>
  </sheetViews>
  <sheetFormatPr baseColWidth="8" defaultRowHeight="15"/>
  <cols>
    <col width="40" customWidth="1" min="1" max="1"/>
    <col width="26" customWidth="1" min="2" max="2"/>
    <col width="62" customWidth="1" min="3" max="3"/>
  </cols>
  <sheetData>
    <row r="1">
      <c r="A1" s="11" t="inlineStr">
        <is>
          <t>Instellingen</t>
        </is>
      </c>
    </row>
    <row r="3">
      <c r="A3" s="13" t="inlineStr">
        <is>
          <t>Drempel langligger (minuten)</t>
        </is>
      </c>
      <c r="B3" s="14" t="n">
        <v>240</v>
      </c>
      <c r="C3" s="5" t="inlineStr">
        <is>
          <t>Invoer. 240 min = 4 uur. Pas aan om bv. &gt; 3 uur te bekijken.</t>
        </is>
      </c>
    </row>
    <row r="4">
      <c r="A4" s="13" t="inlineStr">
        <is>
          <t>Percentiel (0,95 = 95e percentiel)</t>
        </is>
      </c>
      <c r="B4" s="30" t="n">
        <v>0.95</v>
      </c>
      <c r="C4" s="5" t="inlineStr">
        <is>
          <t>Invoer. 0,95 = de drukke momenten (95% van de tijd is het niet drukker dan dit). 0,50 zou de mediaan zijn.</t>
        </is>
      </c>
    </row>
    <row r="6">
      <c r="A6" s="13" t="inlineStr">
        <is>
          <t>Begin data-periode (automatisch)</t>
        </is>
      </c>
      <c r="B6" s="31">
        <f>IFERROR(MIN(tData[Start]),"")</f>
        <v/>
      </c>
      <c r="C6" s="5" t="inlineStr">
        <is>
          <t>Vroegste Start in je data.</t>
        </is>
      </c>
    </row>
    <row r="7">
      <c r="A7" s="13" t="inlineStr">
        <is>
          <t>Einde data-periode (automatisch)</t>
        </is>
      </c>
      <c r="B7" s="31">
        <f>IFERROR(MAX(tData[Eind]),"")</f>
        <v/>
      </c>
      <c r="C7" s="5" t="inlineStr">
        <is>
          <t>Laatste Eind in je data.</t>
        </is>
      </c>
    </row>
    <row r="9">
      <c r="A9" s="13" t="inlineStr">
        <is>
          <t>Aantal SEH-bezoeken (patiënten)</t>
        </is>
      </c>
      <c r="B9" s="32">
        <f>COUNTIF(tData[EersteRegelBezoek],1)</f>
        <v/>
      </c>
      <c r="C9" s="5" t="inlineStr">
        <is>
          <t>Elk SEH-bezoek (periode-ID) telt 1×, ook bij kamerwissels. Dit is de basis voor de bezetting.</t>
        </is>
      </c>
    </row>
    <row r="10">
      <c r="A10" s="13" t="inlineStr">
        <is>
          <t>Aantal langligger-bezoeken</t>
        </is>
      </c>
      <c r="B10" s="32">
        <f>COUNTIF(tData[BezoekLanglig],1)</f>
        <v/>
      </c>
      <c r="C10" s="5" t="inlineStr">
        <is>
          <t>Bezoeken met totale ligduur (max Eind – min Start) boven de drempel.</t>
        </is>
      </c>
    </row>
    <row r="11">
      <c r="A11" s="13" t="inlineStr">
        <is>
          <t>Aantal regels (perioden)</t>
        </is>
      </c>
      <c r="B11" s="32">
        <f>COUNT(tData[Start])</f>
        <v/>
      </c>
      <c r="C11" s="5" t="inlineStr">
        <is>
          <t>Aantal geplakte regels. Kan hoger zijn dan het aantal bezoeken (kamerwissels).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7546"/>
  <sheetViews>
    <sheetView showGridLines="0" workbookViewId="0">
      <pane ySplit="2" topLeftCell="A3" activePane="bottomLeft" state="frozen"/>
      <selection pane="bottomLeft" activeCell="A1" sqref="A1"/>
    </sheetView>
  </sheetViews>
  <sheetFormatPr baseColWidth="8" defaultRowHeight="15"/>
  <cols>
    <col width="18" customWidth="1" min="1" max="1"/>
    <col width="12" customWidth="1" min="2" max="2"/>
    <col width="6" customWidth="1" min="3" max="3"/>
    <col width="9" customWidth="1" min="4" max="4"/>
    <col width="15" customWidth="1" min="5" max="5"/>
    <col width="15" customWidth="1" min="6" max="6"/>
    <col width="9" customWidth="1" min="7" max="7"/>
    <col width="8" customWidth="1" min="8" max="8"/>
    <col width="8" customWidth="1" min="9" max="9"/>
  </cols>
  <sheetData>
    <row r="1">
      <c r="A1" s="5" t="inlineStr">
        <is>
          <t>Tijdlijn = de bezetting per DATUM en UUR. 'Aanwezig_Totaal' en 'Aanwezig_Langlig' = aantal SEH-BEZOEKEN (patiënten) dat op dat uur tegelijk aanwezig is (kamerwissels tellen 1×). Hier kun je de bezetting controleren. De grafieken/Q1/Q2 nemen hiervan het 95e percentiel. KEY-kolommen niet wijzigen.</t>
        </is>
      </c>
    </row>
    <row r="2">
      <c r="A2" s="18" t="inlineStr">
        <is>
          <t>Tijdstip</t>
        </is>
      </c>
      <c r="B2" s="18" t="inlineStr">
        <is>
          <t>Weekdag_num</t>
        </is>
      </c>
      <c r="C2" s="18" t="inlineStr">
        <is>
          <t>Uur</t>
        </is>
      </c>
      <c r="D2" s="18" t="inlineStr">
        <is>
          <t>InBereik</t>
        </is>
      </c>
      <c r="E2" s="18" t="inlineStr">
        <is>
          <t>Aanwezig_Totaal</t>
        </is>
      </c>
      <c r="F2" s="18" t="inlineStr">
        <is>
          <t>Aanwezig_Langlig</t>
        </is>
      </c>
      <c r="G2" s="18" t="inlineStr">
        <is>
          <t>KEY_wu</t>
        </is>
      </c>
      <c r="H2" s="18" t="inlineStr">
        <is>
          <t>KEY_wd</t>
        </is>
      </c>
      <c r="I2" s="18" t="inlineStr">
        <is>
          <t>KEY_uur</t>
        </is>
      </c>
    </row>
    <row r="3">
      <c r="A3" s="33" t="n">
        <v>45292</v>
      </c>
      <c r="B3" s="15">
        <f>WEEKDAY($A3,2)</f>
        <v/>
      </c>
      <c r="C3" s="15">
        <f>HOUR($A3)</f>
        <v/>
      </c>
      <c r="D3" s="15">
        <f>IF(AND($A3&gt;=Instellingen!$B$6,$A3&lt;Instellingen!$B$7),1,0)</f>
        <v/>
      </c>
      <c r="E3" s="15">
        <f>COUNTIF(tData[BezoekStart],"&lt;"&amp;($A3+1/24))-COUNTIF(tData[BezoekEind],"&lt;="&amp;$A3)</f>
        <v/>
      </c>
      <c r="F3" s="15">
        <f>COUNTIF(tData[BezoekLangStart],"&lt;"&amp;($A3+1/24))-COUNTIF(tData[BezoekLangEind],"&lt;="&amp;$A3)</f>
        <v/>
      </c>
      <c r="G3" s="15">
        <f>IF($D3=1,$B3*100+$C3,-1)</f>
        <v/>
      </c>
      <c r="H3" s="15">
        <f>IF($D3=1,$B3,-1)</f>
        <v/>
      </c>
      <c r="I3" s="15">
        <f>IF($D3=1,$C3,-1)</f>
        <v/>
      </c>
    </row>
    <row r="4">
      <c r="A4" s="33" t="n">
        <v>45292.04166666666</v>
      </c>
      <c r="B4" s="15">
        <f>WEEKDAY($A4,2)</f>
        <v/>
      </c>
      <c r="C4" s="15">
        <f>HOUR($A4)</f>
        <v/>
      </c>
      <c r="D4" s="15">
        <f>IF(AND($A4&gt;=Instellingen!$B$6,$A4&lt;Instellingen!$B$7),1,0)</f>
        <v/>
      </c>
      <c r="E4" s="15">
        <f>COUNTIF(tData[BezoekStart],"&lt;"&amp;($A4+1/24))-COUNTIF(tData[BezoekEind],"&lt;="&amp;$A4)</f>
        <v/>
      </c>
      <c r="F4" s="15">
        <f>COUNTIF(tData[BezoekLangStart],"&lt;"&amp;($A4+1/24))-COUNTIF(tData[BezoekLangEind],"&lt;="&amp;$A4)</f>
        <v/>
      </c>
      <c r="G4" s="15">
        <f>IF($D4=1,$B4*100+$C4,-1)</f>
        <v/>
      </c>
      <c r="H4" s="15">
        <f>IF($D4=1,$B4,-1)</f>
        <v/>
      </c>
      <c r="I4" s="15">
        <f>IF($D4=1,$C4,-1)</f>
        <v/>
      </c>
    </row>
    <row r="5">
      <c r="A5" s="33" t="n">
        <v>45292.08333333334</v>
      </c>
      <c r="B5" s="15">
        <f>WEEKDAY($A5,2)</f>
        <v/>
      </c>
      <c r="C5" s="15">
        <f>HOUR($A5)</f>
        <v/>
      </c>
      <c r="D5" s="15">
        <f>IF(AND($A5&gt;=Instellingen!$B$6,$A5&lt;Instellingen!$B$7),1,0)</f>
        <v/>
      </c>
      <c r="E5" s="15">
        <f>COUNTIF(tData[BezoekStart],"&lt;"&amp;($A5+1/24))-COUNTIF(tData[BezoekEind],"&lt;="&amp;$A5)</f>
        <v/>
      </c>
      <c r="F5" s="15">
        <f>COUNTIF(tData[BezoekLangStart],"&lt;"&amp;($A5+1/24))-COUNTIF(tData[BezoekLangEind],"&lt;="&amp;$A5)</f>
        <v/>
      </c>
      <c r="G5" s="15">
        <f>IF($D5=1,$B5*100+$C5,-1)</f>
        <v/>
      </c>
      <c r="H5" s="15">
        <f>IF($D5=1,$B5,-1)</f>
        <v/>
      </c>
      <c r="I5" s="15">
        <f>IF($D5=1,$C5,-1)</f>
        <v/>
      </c>
    </row>
    <row r="6">
      <c r="A6" s="33" t="n">
        <v>45292.125</v>
      </c>
      <c r="B6" s="15">
        <f>WEEKDAY($A6,2)</f>
        <v/>
      </c>
      <c r="C6" s="15">
        <f>HOUR($A6)</f>
        <v/>
      </c>
      <c r="D6" s="15">
        <f>IF(AND($A6&gt;=Instellingen!$B$6,$A6&lt;Instellingen!$B$7),1,0)</f>
        <v/>
      </c>
      <c r="E6" s="15">
        <f>COUNTIF(tData[BezoekStart],"&lt;"&amp;($A6+1/24))-COUNTIF(tData[BezoekEind],"&lt;="&amp;$A6)</f>
        <v/>
      </c>
      <c r="F6" s="15">
        <f>COUNTIF(tData[BezoekLangStart],"&lt;"&amp;($A6+1/24))-COUNTIF(tData[BezoekLangEind],"&lt;="&amp;$A6)</f>
        <v/>
      </c>
      <c r="G6" s="15">
        <f>IF($D6=1,$B6*100+$C6,-1)</f>
        <v/>
      </c>
      <c r="H6" s="15">
        <f>IF($D6=1,$B6,-1)</f>
        <v/>
      </c>
      <c r="I6" s="15">
        <f>IF($D6=1,$C6,-1)</f>
        <v/>
      </c>
    </row>
    <row r="7">
      <c r="A7" s="33" t="n">
        <v>45292.16666666666</v>
      </c>
      <c r="B7" s="15">
        <f>WEEKDAY($A7,2)</f>
        <v/>
      </c>
      <c r="C7" s="15">
        <f>HOUR($A7)</f>
        <v/>
      </c>
      <c r="D7" s="15">
        <f>IF(AND($A7&gt;=Instellingen!$B$6,$A7&lt;Instellingen!$B$7),1,0)</f>
        <v/>
      </c>
      <c r="E7" s="15">
        <f>COUNTIF(tData[BezoekStart],"&lt;"&amp;($A7+1/24))-COUNTIF(tData[BezoekEind],"&lt;="&amp;$A7)</f>
        <v/>
      </c>
      <c r="F7" s="15">
        <f>COUNTIF(tData[BezoekLangStart],"&lt;"&amp;($A7+1/24))-COUNTIF(tData[BezoekLangEind],"&lt;="&amp;$A7)</f>
        <v/>
      </c>
      <c r="G7" s="15">
        <f>IF($D7=1,$B7*100+$C7,-1)</f>
        <v/>
      </c>
      <c r="H7" s="15">
        <f>IF($D7=1,$B7,-1)</f>
        <v/>
      </c>
      <c r="I7" s="15">
        <f>IF($D7=1,$C7,-1)</f>
        <v/>
      </c>
    </row>
    <row r="8">
      <c r="A8" s="33" t="n">
        <v>45292.20833333334</v>
      </c>
      <c r="B8" s="15">
        <f>WEEKDAY($A8,2)</f>
        <v/>
      </c>
      <c r="C8" s="15">
        <f>HOUR($A8)</f>
        <v/>
      </c>
      <c r="D8" s="15">
        <f>IF(AND($A8&gt;=Instellingen!$B$6,$A8&lt;Instellingen!$B$7),1,0)</f>
        <v/>
      </c>
      <c r="E8" s="15">
        <f>COUNTIF(tData[BezoekStart],"&lt;"&amp;($A8+1/24))-COUNTIF(tData[BezoekEind],"&lt;="&amp;$A8)</f>
        <v/>
      </c>
      <c r="F8" s="15">
        <f>COUNTIF(tData[BezoekLangStart],"&lt;"&amp;($A8+1/24))-COUNTIF(tData[BezoekLangEind],"&lt;="&amp;$A8)</f>
        <v/>
      </c>
      <c r="G8" s="15">
        <f>IF($D8=1,$B8*100+$C8,-1)</f>
        <v/>
      </c>
      <c r="H8" s="15">
        <f>IF($D8=1,$B8,-1)</f>
        <v/>
      </c>
      <c r="I8" s="15">
        <f>IF($D8=1,$C8,-1)</f>
        <v/>
      </c>
    </row>
    <row r="9">
      <c r="A9" s="33" t="n">
        <v>45292.25</v>
      </c>
      <c r="B9" s="15">
        <f>WEEKDAY($A9,2)</f>
        <v/>
      </c>
      <c r="C9" s="15">
        <f>HOUR($A9)</f>
        <v/>
      </c>
      <c r="D9" s="15">
        <f>IF(AND($A9&gt;=Instellingen!$B$6,$A9&lt;Instellingen!$B$7),1,0)</f>
        <v/>
      </c>
      <c r="E9" s="15">
        <f>COUNTIF(tData[BezoekStart],"&lt;"&amp;($A9+1/24))-COUNTIF(tData[BezoekEind],"&lt;="&amp;$A9)</f>
        <v/>
      </c>
      <c r="F9" s="15">
        <f>COUNTIF(tData[BezoekLangStart],"&lt;"&amp;($A9+1/24))-COUNTIF(tData[BezoekLangEind],"&lt;="&amp;$A9)</f>
        <v/>
      </c>
      <c r="G9" s="15">
        <f>IF($D9=1,$B9*100+$C9,-1)</f>
        <v/>
      </c>
      <c r="H9" s="15">
        <f>IF($D9=1,$B9,-1)</f>
        <v/>
      </c>
      <c r="I9" s="15">
        <f>IF($D9=1,$C9,-1)</f>
        <v/>
      </c>
    </row>
    <row r="10">
      <c r="A10" s="33" t="n">
        <v>45292.29166666666</v>
      </c>
      <c r="B10" s="15">
        <f>WEEKDAY($A10,2)</f>
        <v/>
      </c>
      <c r="C10" s="15">
        <f>HOUR($A10)</f>
        <v/>
      </c>
      <c r="D10" s="15">
        <f>IF(AND($A10&gt;=Instellingen!$B$6,$A10&lt;Instellingen!$B$7),1,0)</f>
        <v/>
      </c>
      <c r="E10" s="15">
        <f>COUNTIF(tData[BezoekStart],"&lt;"&amp;($A10+1/24))-COUNTIF(tData[BezoekEind],"&lt;="&amp;$A10)</f>
        <v/>
      </c>
      <c r="F10" s="15">
        <f>COUNTIF(tData[BezoekLangStart],"&lt;"&amp;($A10+1/24))-COUNTIF(tData[BezoekLangEind],"&lt;="&amp;$A10)</f>
        <v/>
      </c>
      <c r="G10" s="15">
        <f>IF($D10=1,$B10*100+$C10,-1)</f>
        <v/>
      </c>
      <c r="H10" s="15">
        <f>IF($D10=1,$B10,-1)</f>
        <v/>
      </c>
      <c r="I10" s="15">
        <f>IF($D10=1,$C10,-1)</f>
        <v/>
      </c>
    </row>
    <row r="11">
      <c r="A11" s="33" t="n">
        <v>45292.33333333334</v>
      </c>
      <c r="B11" s="15">
        <f>WEEKDAY($A11,2)</f>
        <v/>
      </c>
      <c r="C11" s="15">
        <f>HOUR($A11)</f>
        <v/>
      </c>
      <c r="D11" s="15">
        <f>IF(AND($A11&gt;=Instellingen!$B$6,$A11&lt;Instellingen!$B$7),1,0)</f>
        <v/>
      </c>
      <c r="E11" s="15">
        <f>COUNTIF(tData[BezoekStart],"&lt;"&amp;($A11+1/24))-COUNTIF(tData[BezoekEind],"&lt;="&amp;$A11)</f>
        <v/>
      </c>
      <c r="F11" s="15">
        <f>COUNTIF(tData[BezoekLangStart],"&lt;"&amp;($A11+1/24))-COUNTIF(tData[BezoekLangEind],"&lt;="&amp;$A11)</f>
        <v/>
      </c>
      <c r="G11" s="15">
        <f>IF($D11=1,$B11*100+$C11,-1)</f>
        <v/>
      </c>
      <c r="H11" s="15">
        <f>IF($D11=1,$B11,-1)</f>
        <v/>
      </c>
      <c r="I11" s="15">
        <f>IF($D11=1,$C11,-1)</f>
        <v/>
      </c>
    </row>
    <row r="12">
      <c r="A12" s="33" t="n">
        <v>45292.375</v>
      </c>
      <c r="B12" s="15">
        <f>WEEKDAY($A12,2)</f>
        <v/>
      </c>
      <c r="C12" s="15">
        <f>HOUR($A12)</f>
        <v/>
      </c>
      <c r="D12" s="15">
        <f>IF(AND($A12&gt;=Instellingen!$B$6,$A12&lt;Instellingen!$B$7),1,0)</f>
        <v/>
      </c>
      <c r="E12" s="15">
        <f>COUNTIF(tData[BezoekStart],"&lt;"&amp;($A12+1/24))-COUNTIF(tData[BezoekEind],"&lt;="&amp;$A12)</f>
        <v/>
      </c>
      <c r="F12" s="15">
        <f>COUNTIF(tData[BezoekLangStart],"&lt;"&amp;($A12+1/24))-COUNTIF(tData[BezoekLangEind],"&lt;="&amp;$A12)</f>
        <v/>
      </c>
      <c r="G12" s="15">
        <f>IF($D12=1,$B12*100+$C12,-1)</f>
        <v/>
      </c>
      <c r="H12" s="15">
        <f>IF($D12=1,$B12,-1)</f>
        <v/>
      </c>
      <c r="I12" s="15">
        <f>IF($D12=1,$C12,-1)</f>
        <v/>
      </c>
    </row>
    <row r="13">
      <c r="A13" s="33" t="n">
        <v>45292.41666666666</v>
      </c>
      <c r="B13" s="15">
        <f>WEEKDAY($A13,2)</f>
        <v/>
      </c>
      <c r="C13" s="15">
        <f>HOUR($A13)</f>
        <v/>
      </c>
      <c r="D13" s="15">
        <f>IF(AND($A13&gt;=Instellingen!$B$6,$A13&lt;Instellingen!$B$7),1,0)</f>
        <v/>
      </c>
      <c r="E13" s="15">
        <f>COUNTIF(tData[BezoekStart],"&lt;"&amp;($A13+1/24))-COUNTIF(tData[BezoekEind],"&lt;="&amp;$A13)</f>
        <v/>
      </c>
      <c r="F13" s="15">
        <f>COUNTIF(tData[BezoekLangStart],"&lt;"&amp;($A13+1/24))-COUNTIF(tData[BezoekLangEind],"&lt;="&amp;$A13)</f>
        <v/>
      </c>
      <c r="G13" s="15">
        <f>IF($D13=1,$B13*100+$C13,-1)</f>
        <v/>
      </c>
      <c r="H13" s="15">
        <f>IF($D13=1,$B13,-1)</f>
        <v/>
      </c>
      <c r="I13" s="15">
        <f>IF($D13=1,$C13,-1)</f>
        <v/>
      </c>
    </row>
    <row r="14">
      <c r="A14" s="33" t="n">
        <v>45292.45833333334</v>
      </c>
      <c r="B14" s="15">
        <f>WEEKDAY($A14,2)</f>
        <v/>
      </c>
      <c r="C14" s="15">
        <f>HOUR($A14)</f>
        <v/>
      </c>
      <c r="D14" s="15">
        <f>IF(AND($A14&gt;=Instellingen!$B$6,$A14&lt;Instellingen!$B$7),1,0)</f>
        <v/>
      </c>
      <c r="E14" s="15">
        <f>COUNTIF(tData[BezoekStart],"&lt;"&amp;($A14+1/24))-COUNTIF(tData[BezoekEind],"&lt;="&amp;$A14)</f>
        <v/>
      </c>
      <c r="F14" s="15">
        <f>COUNTIF(tData[BezoekLangStart],"&lt;"&amp;($A14+1/24))-COUNTIF(tData[BezoekLangEind],"&lt;="&amp;$A14)</f>
        <v/>
      </c>
      <c r="G14" s="15">
        <f>IF($D14=1,$B14*100+$C14,-1)</f>
        <v/>
      </c>
      <c r="H14" s="15">
        <f>IF($D14=1,$B14,-1)</f>
        <v/>
      </c>
      <c r="I14" s="15">
        <f>IF($D14=1,$C14,-1)</f>
        <v/>
      </c>
    </row>
    <row r="15">
      <c r="A15" s="33" t="n">
        <v>45292.5</v>
      </c>
      <c r="B15" s="15">
        <f>WEEKDAY($A15,2)</f>
        <v/>
      </c>
      <c r="C15" s="15">
        <f>HOUR($A15)</f>
        <v/>
      </c>
      <c r="D15" s="15">
        <f>IF(AND($A15&gt;=Instellingen!$B$6,$A15&lt;Instellingen!$B$7),1,0)</f>
        <v/>
      </c>
      <c r="E15" s="15">
        <f>COUNTIF(tData[BezoekStart],"&lt;"&amp;($A15+1/24))-COUNTIF(tData[BezoekEind],"&lt;="&amp;$A15)</f>
        <v/>
      </c>
      <c r="F15" s="15">
        <f>COUNTIF(tData[BezoekLangStart],"&lt;"&amp;($A15+1/24))-COUNTIF(tData[BezoekLangEind],"&lt;="&amp;$A15)</f>
        <v/>
      </c>
      <c r="G15" s="15">
        <f>IF($D15=1,$B15*100+$C15,-1)</f>
        <v/>
      </c>
      <c r="H15" s="15">
        <f>IF($D15=1,$B15,-1)</f>
        <v/>
      </c>
      <c r="I15" s="15">
        <f>IF($D15=1,$C15,-1)</f>
        <v/>
      </c>
    </row>
    <row r="16">
      <c r="A16" s="33" t="n">
        <v>45292.54166666666</v>
      </c>
      <c r="B16" s="15">
        <f>WEEKDAY($A16,2)</f>
        <v/>
      </c>
      <c r="C16" s="15">
        <f>HOUR($A16)</f>
        <v/>
      </c>
      <c r="D16" s="15">
        <f>IF(AND($A16&gt;=Instellingen!$B$6,$A16&lt;Instellingen!$B$7),1,0)</f>
        <v/>
      </c>
      <c r="E16" s="15">
        <f>COUNTIF(tData[BezoekStart],"&lt;"&amp;($A16+1/24))-COUNTIF(tData[BezoekEind],"&lt;="&amp;$A16)</f>
        <v/>
      </c>
      <c r="F16" s="15">
        <f>COUNTIF(tData[BezoekLangStart],"&lt;"&amp;($A16+1/24))-COUNTIF(tData[BezoekLangEind],"&lt;="&amp;$A16)</f>
        <v/>
      </c>
      <c r="G16" s="15">
        <f>IF($D16=1,$B16*100+$C16,-1)</f>
        <v/>
      </c>
      <c r="H16" s="15">
        <f>IF($D16=1,$B16,-1)</f>
        <v/>
      </c>
      <c r="I16" s="15">
        <f>IF($D16=1,$C16,-1)</f>
        <v/>
      </c>
    </row>
    <row r="17">
      <c r="A17" s="33" t="n">
        <v>45292.58333333334</v>
      </c>
      <c r="B17" s="15">
        <f>WEEKDAY($A17,2)</f>
        <v/>
      </c>
      <c r="C17" s="15">
        <f>HOUR($A17)</f>
        <v/>
      </c>
      <c r="D17" s="15">
        <f>IF(AND($A17&gt;=Instellingen!$B$6,$A17&lt;Instellingen!$B$7),1,0)</f>
        <v/>
      </c>
      <c r="E17" s="15">
        <f>COUNTIF(tData[BezoekStart],"&lt;"&amp;($A17+1/24))-COUNTIF(tData[BezoekEind],"&lt;="&amp;$A17)</f>
        <v/>
      </c>
      <c r="F17" s="15">
        <f>COUNTIF(tData[BezoekLangStart],"&lt;"&amp;($A17+1/24))-COUNTIF(tData[BezoekLangEind],"&lt;="&amp;$A17)</f>
        <v/>
      </c>
      <c r="G17" s="15">
        <f>IF($D17=1,$B17*100+$C17,-1)</f>
        <v/>
      </c>
      <c r="H17" s="15">
        <f>IF($D17=1,$B17,-1)</f>
        <v/>
      </c>
      <c r="I17" s="15">
        <f>IF($D17=1,$C17,-1)</f>
        <v/>
      </c>
    </row>
    <row r="18">
      <c r="A18" s="33" t="n">
        <v>45292.625</v>
      </c>
      <c r="B18" s="15">
        <f>WEEKDAY($A18,2)</f>
        <v/>
      </c>
      <c r="C18" s="15">
        <f>HOUR($A18)</f>
        <v/>
      </c>
      <c r="D18" s="15">
        <f>IF(AND($A18&gt;=Instellingen!$B$6,$A18&lt;Instellingen!$B$7),1,0)</f>
        <v/>
      </c>
      <c r="E18" s="15">
        <f>COUNTIF(tData[BezoekStart],"&lt;"&amp;($A18+1/24))-COUNTIF(tData[BezoekEind],"&lt;="&amp;$A18)</f>
        <v/>
      </c>
      <c r="F18" s="15">
        <f>COUNTIF(tData[BezoekLangStart],"&lt;"&amp;($A18+1/24))-COUNTIF(tData[BezoekLangEind],"&lt;="&amp;$A18)</f>
        <v/>
      </c>
      <c r="G18" s="15">
        <f>IF($D18=1,$B18*100+$C18,-1)</f>
        <v/>
      </c>
      <c r="H18" s="15">
        <f>IF($D18=1,$B18,-1)</f>
        <v/>
      </c>
      <c r="I18" s="15">
        <f>IF($D18=1,$C18,-1)</f>
        <v/>
      </c>
    </row>
    <row r="19">
      <c r="A19" s="33" t="n">
        <v>45292.66666666666</v>
      </c>
      <c r="B19" s="15">
        <f>WEEKDAY($A19,2)</f>
        <v/>
      </c>
      <c r="C19" s="15">
        <f>HOUR($A19)</f>
        <v/>
      </c>
      <c r="D19" s="15">
        <f>IF(AND($A19&gt;=Instellingen!$B$6,$A19&lt;Instellingen!$B$7),1,0)</f>
        <v/>
      </c>
      <c r="E19" s="15">
        <f>COUNTIF(tData[BezoekStart],"&lt;"&amp;($A19+1/24))-COUNTIF(tData[BezoekEind],"&lt;="&amp;$A19)</f>
        <v/>
      </c>
      <c r="F19" s="15">
        <f>COUNTIF(tData[BezoekLangStart],"&lt;"&amp;($A19+1/24))-COUNTIF(tData[BezoekLangEind],"&lt;="&amp;$A19)</f>
        <v/>
      </c>
      <c r="G19" s="15">
        <f>IF($D19=1,$B19*100+$C19,-1)</f>
        <v/>
      </c>
      <c r="H19" s="15">
        <f>IF($D19=1,$B19,-1)</f>
        <v/>
      </c>
      <c r="I19" s="15">
        <f>IF($D19=1,$C19,-1)</f>
        <v/>
      </c>
    </row>
    <row r="20">
      <c r="A20" s="33" t="n">
        <v>45292.70833333334</v>
      </c>
      <c r="B20" s="15">
        <f>WEEKDAY($A20,2)</f>
        <v/>
      </c>
      <c r="C20" s="15">
        <f>HOUR($A20)</f>
        <v/>
      </c>
      <c r="D20" s="15">
        <f>IF(AND($A20&gt;=Instellingen!$B$6,$A20&lt;Instellingen!$B$7),1,0)</f>
        <v/>
      </c>
      <c r="E20" s="15">
        <f>COUNTIF(tData[BezoekStart],"&lt;"&amp;($A20+1/24))-COUNTIF(tData[BezoekEind],"&lt;="&amp;$A20)</f>
        <v/>
      </c>
      <c r="F20" s="15">
        <f>COUNTIF(tData[BezoekLangStart],"&lt;"&amp;($A20+1/24))-COUNTIF(tData[BezoekLangEind],"&lt;="&amp;$A20)</f>
        <v/>
      </c>
      <c r="G20" s="15">
        <f>IF($D20=1,$B20*100+$C20,-1)</f>
        <v/>
      </c>
      <c r="H20" s="15">
        <f>IF($D20=1,$B20,-1)</f>
        <v/>
      </c>
      <c r="I20" s="15">
        <f>IF($D20=1,$C20,-1)</f>
        <v/>
      </c>
    </row>
    <row r="21">
      <c r="A21" s="33" t="n">
        <v>45292.75</v>
      </c>
      <c r="B21" s="15">
        <f>WEEKDAY($A21,2)</f>
        <v/>
      </c>
      <c r="C21" s="15">
        <f>HOUR($A21)</f>
        <v/>
      </c>
      <c r="D21" s="15">
        <f>IF(AND($A21&gt;=Instellingen!$B$6,$A21&lt;Instellingen!$B$7),1,0)</f>
        <v/>
      </c>
      <c r="E21" s="15">
        <f>COUNTIF(tData[BezoekStart],"&lt;"&amp;($A21+1/24))-COUNTIF(tData[BezoekEind],"&lt;="&amp;$A21)</f>
        <v/>
      </c>
      <c r="F21" s="15">
        <f>COUNTIF(tData[BezoekLangStart],"&lt;"&amp;($A21+1/24))-COUNTIF(tData[BezoekLangEind],"&lt;="&amp;$A21)</f>
        <v/>
      </c>
      <c r="G21" s="15">
        <f>IF($D21=1,$B21*100+$C21,-1)</f>
        <v/>
      </c>
      <c r="H21" s="15">
        <f>IF($D21=1,$B21,-1)</f>
        <v/>
      </c>
      <c r="I21" s="15">
        <f>IF($D21=1,$C21,-1)</f>
        <v/>
      </c>
    </row>
    <row r="22">
      <c r="A22" s="33" t="n">
        <v>45292.79166666666</v>
      </c>
      <c r="B22" s="15">
        <f>WEEKDAY($A22,2)</f>
        <v/>
      </c>
      <c r="C22" s="15">
        <f>HOUR($A22)</f>
        <v/>
      </c>
      <c r="D22" s="15">
        <f>IF(AND($A22&gt;=Instellingen!$B$6,$A22&lt;Instellingen!$B$7),1,0)</f>
        <v/>
      </c>
      <c r="E22" s="15">
        <f>COUNTIF(tData[BezoekStart],"&lt;"&amp;($A22+1/24))-COUNTIF(tData[BezoekEind],"&lt;="&amp;$A22)</f>
        <v/>
      </c>
      <c r="F22" s="15">
        <f>COUNTIF(tData[BezoekLangStart],"&lt;"&amp;($A22+1/24))-COUNTIF(tData[BezoekLangEind],"&lt;="&amp;$A22)</f>
        <v/>
      </c>
      <c r="G22" s="15">
        <f>IF($D22=1,$B22*100+$C22,-1)</f>
        <v/>
      </c>
      <c r="H22" s="15">
        <f>IF($D22=1,$B22,-1)</f>
        <v/>
      </c>
      <c r="I22" s="15">
        <f>IF($D22=1,$C22,-1)</f>
        <v/>
      </c>
    </row>
    <row r="23">
      <c r="A23" s="33" t="n">
        <v>45292.83333333334</v>
      </c>
      <c r="B23" s="15">
        <f>WEEKDAY($A23,2)</f>
        <v/>
      </c>
      <c r="C23" s="15">
        <f>HOUR($A23)</f>
        <v/>
      </c>
      <c r="D23" s="15">
        <f>IF(AND($A23&gt;=Instellingen!$B$6,$A23&lt;Instellingen!$B$7),1,0)</f>
        <v/>
      </c>
      <c r="E23" s="15">
        <f>COUNTIF(tData[BezoekStart],"&lt;"&amp;($A23+1/24))-COUNTIF(tData[BezoekEind],"&lt;="&amp;$A23)</f>
        <v/>
      </c>
      <c r="F23" s="15">
        <f>COUNTIF(tData[BezoekLangStart],"&lt;"&amp;($A23+1/24))-COUNTIF(tData[BezoekLangEind],"&lt;="&amp;$A23)</f>
        <v/>
      </c>
      <c r="G23" s="15">
        <f>IF($D23=1,$B23*100+$C23,-1)</f>
        <v/>
      </c>
      <c r="H23" s="15">
        <f>IF($D23=1,$B23,-1)</f>
        <v/>
      </c>
      <c r="I23" s="15">
        <f>IF($D23=1,$C23,-1)</f>
        <v/>
      </c>
    </row>
    <row r="24">
      <c r="A24" s="33" t="n">
        <v>45292.875</v>
      </c>
      <c r="B24" s="15">
        <f>WEEKDAY($A24,2)</f>
        <v/>
      </c>
      <c r="C24" s="15">
        <f>HOUR($A24)</f>
        <v/>
      </c>
      <c r="D24" s="15">
        <f>IF(AND($A24&gt;=Instellingen!$B$6,$A24&lt;Instellingen!$B$7),1,0)</f>
        <v/>
      </c>
      <c r="E24" s="15">
        <f>COUNTIF(tData[BezoekStart],"&lt;"&amp;($A24+1/24))-COUNTIF(tData[BezoekEind],"&lt;="&amp;$A24)</f>
        <v/>
      </c>
      <c r="F24" s="15">
        <f>COUNTIF(tData[BezoekLangStart],"&lt;"&amp;($A24+1/24))-COUNTIF(tData[BezoekLangEind],"&lt;="&amp;$A24)</f>
        <v/>
      </c>
      <c r="G24" s="15">
        <f>IF($D24=1,$B24*100+$C24,-1)</f>
        <v/>
      </c>
      <c r="H24" s="15">
        <f>IF($D24=1,$B24,-1)</f>
        <v/>
      </c>
      <c r="I24" s="15">
        <f>IF($D24=1,$C24,-1)</f>
        <v/>
      </c>
    </row>
    <row r="25">
      <c r="A25" s="33" t="n">
        <v>45292.91666666666</v>
      </c>
      <c r="B25" s="15">
        <f>WEEKDAY($A25,2)</f>
        <v/>
      </c>
      <c r="C25" s="15">
        <f>HOUR($A25)</f>
        <v/>
      </c>
      <c r="D25" s="15">
        <f>IF(AND($A25&gt;=Instellingen!$B$6,$A25&lt;Instellingen!$B$7),1,0)</f>
        <v/>
      </c>
      <c r="E25" s="15">
        <f>COUNTIF(tData[BezoekStart],"&lt;"&amp;($A25+1/24))-COUNTIF(tData[BezoekEind],"&lt;="&amp;$A25)</f>
        <v/>
      </c>
      <c r="F25" s="15">
        <f>COUNTIF(tData[BezoekLangStart],"&lt;"&amp;($A25+1/24))-COUNTIF(tData[BezoekLangEind],"&lt;="&amp;$A25)</f>
        <v/>
      </c>
      <c r="G25" s="15">
        <f>IF($D25=1,$B25*100+$C25,-1)</f>
        <v/>
      </c>
      <c r="H25" s="15">
        <f>IF($D25=1,$B25,-1)</f>
        <v/>
      </c>
      <c r="I25" s="15">
        <f>IF($D25=1,$C25,-1)</f>
        <v/>
      </c>
    </row>
    <row r="26">
      <c r="A26" s="33" t="n">
        <v>45292.95833333334</v>
      </c>
      <c r="B26" s="15">
        <f>WEEKDAY($A26,2)</f>
        <v/>
      </c>
      <c r="C26" s="15">
        <f>HOUR($A26)</f>
        <v/>
      </c>
      <c r="D26" s="15">
        <f>IF(AND($A26&gt;=Instellingen!$B$6,$A26&lt;Instellingen!$B$7),1,0)</f>
        <v/>
      </c>
      <c r="E26" s="15">
        <f>COUNTIF(tData[BezoekStart],"&lt;"&amp;($A26+1/24))-COUNTIF(tData[BezoekEind],"&lt;="&amp;$A26)</f>
        <v/>
      </c>
      <c r="F26" s="15">
        <f>COUNTIF(tData[BezoekLangStart],"&lt;"&amp;($A26+1/24))-COUNTIF(tData[BezoekLangEind],"&lt;="&amp;$A26)</f>
        <v/>
      </c>
      <c r="G26" s="15">
        <f>IF($D26=1,$B26*100+$C26,-1)</f>
        <v/>
      </c>
      <c r="H26" s="15">
        <f>IF($D26=1,$B26,-1)</f>
        <v/>
      </c>
      <c r="I26" s="15">
        <f>IF($D26=1,$C26,-1)</f>
        <v/>
      </c>
    </row>
    <row r="27">
      <c r="A27" s="33" t="n">
        <v>45293</v>
      </c>
      <c r="B27" s="15">
        <f>WEEKDAY($A27,2)</f>
        <v/>
      </c>
      <c r="C27" s="15">
        <f>HOUR($A27)</f>
        <v/>
      </c>
      <c r="D27" s="15">
        <f>IF(AND($A27&gt;=Instellingen!$B$6,$A27&lt;Instellingen!$B$7),1,0)</f>
        <v/>
      </c>
      <c r="E27" s="15">
        <f>COUNTIF(tData[BezoekStart],"&lt;"&amp;($A27+1/24))-COUNTIF(tData[BezoekEind],"&lt;="&amp;$A27)</f>
        <v/>
      </c>
      <c r="F27" s="15">
        <f>COUNTIF(tData[BezoekLangStart],"&lt;"&amp;($A27+1/24))-COUNTIF(tData[BezoekLangEind],"&lt;="&amp;$A27)</f>
        <v/>
      </c>
      <c r="G27" s="15">
        <f>IF($D27=1,$B27*100+$C27,-1)</f>
        <v/>
      </c>
      <c r="H27" s="15">
        <f>IF($D27=1,$B27,-1)</f>
        <v/>
      </c>
      <c r="I27" s="15">
        <f>IF($D27=1,$C27,-1)</f>
        <v/>
      </c>
    </row>
    <row r="28">
      <c r="A28" s="33" t="n">
        <v>45293.04166666666</v>
      </c>
      <c r="B28" s="15">
        <f>WEEKDAY($A28,2)</f>
        <v/>
      </c>
      <c r="C28" s="15">
        <f>HOUR($A28)</f>
        <v/>
      </c>
      <c r="D28" s="15">
        <f>IF(AND($A28&gt;=Instellingen!$B$6,$A28&lt;Instellingen!$B$7),1,0)</f>
        <v/>
      </c>
      <c r="E28" s="15">
        <f>COUNTIF(tData[BezoekStart],"&lt;"&amp;($A28+1/24))-COUNTIF(tData[BezoekEind],"&lt;="&amp;$A28)</f>
        <v/>
      </c>
      <c r="F28" s="15">
        <f>COUNTIF(tData[BezoekLangStart],"&lt;"&amp;($A28+1/24))-COUNTIF(tData[BezoekLangEind],"&lt;="&amp;$A28)</f>
        <v/>
      </c>
      <c r="G28" s="15">
        <f>IF($D28=1,$B28*100+$C28,-1)</f>
        <v/>
      </c>
      <c r="H28" s="15">
        <f>IF($D28=1,$B28,-1)</f>
        <v/>
      </c>
      <c r="I28" s="15">
        <f>IF($D28=1,$C28,-1)</f>
        <v/>
      </c>
    </row>
    <row r="29">
      <c r="A29" s="33" t="n">
        <v>45293.08333333334</v>
      </c>
      <c r="B29" s="15">
        <f>WEEKDAY($A29,2)</f>
        <v/>
      </c>
      <c r="C29" s="15">
        <f>HOUR($A29)</f>
        <v/>
      </c>
      <c r="D29" s="15">
        <f>IF(AND($A29&gt;=Instellingen!$B$6,$A29&lt;Instellingen!$B$7),1,0)</f>
        <v/>
      </c>
      <c r="E29" s="15">
        <f>COUNTIF(tData[BezoekStart],"&lt;"&amp;($A29+1/24))-COUNTIF(tData[BezoekEind],"&lt;="&amp;$A29)</f>
        <v/>
      </c>
      <c r="F29" s="15">
        <f>COUNTIF(tData[BezoekLangStart],"&lt;"&amp;($A29+1/24))-COUNTIF(tData[BezoekLangEind],"&lt;="&amp;$A29)</f>
        <v/>
      </c>
      <c r="G29" s="15">
        <f>IF($D29=1,$B29*100+$C29,-1)</f>
        <v/>
      </c>
      <c r="H29" s="15">
        <f>IF($D29=1,$B29,-1)</f>
        <v/>
      </c>
      <c r="I29" s="15">
        <f>IF($D29=1,$C29,-1)</f>
        <v/>
      </c>
    </row>
    <row r="30">
      <c r="A30" s="33" t="n">
        <v>45293.125</v>
      </c>
      <c r="B30" s="15">
        <f>WEEKDAY($A30,2)</f>
        <v/>
      </c>
      <c r="C30" s="15">
        <f>HOUR($A30)</f>
        <v/>
      </c>
      <c r="D30" s="15">
        <f>IF(AND($A30&gt;=Instellingen!$B$6,$A30&lt;Instellingen!$B$7),1,0)</f>
        <v/>
      </c>
      <c r="E30" s="15">
        <f>COUNTIF(tData[BezoekStart],"&lt;"&amp;($A30+1/24))-COUNTIF(tData[BezoekEind],"&lt;="&amp;$A30)</f>
        <v/>
      </c>
      <c r="F30" s="15">
        <f>COUNTIF(tData[BezoekLangStart],"&lt;"&amp;($A30+1/24))-COUNTIF(tData[BezoekLangEind],"&lt;="&amp;$A30)</f>
        <v/>
      </c>
      <c r="G30" s="15">
        <f>IF($D30=1,$B30*100+$C30,-1)</f>
        <v/>
      </c>
      <c r="H30" s="15">
        <f>IF($D30=1,$B30,-1)</f>
        <v/>
      </c>
      <c r="I30" s="15">
        <f>IF($D30=1,$C30,-1)</f>
        <v/>
      </c>
    </row>
    <row r="31">
      <c r="A31" s="33" t="n">
        <v>45293.16666666666</v>
      </c>
      <c r="B31" s="15">
        <f>WEEKDAY($A31,2)</f>
        <v/>
      </c>
      <c r="C31" s="15">
        <f>HOUR($A31)</f>
        <v/>
      </c>
      <c r="D31" s="15">
        <f>IF(AND($A31&gt;=Instellingen!$B$6,$A31&lt;Instellingen!$B$7),1,0)</f>
        <v/>
      </c>
      <c r="E31" s="15">
        <f>COUNTIF(tData[BezoekStart],"&lt;"&amp;($A31+1/24))-COUNTIF(tData[BezoekEind],"&lt;="&amp;$A31)</f>
        <v/>
      </c>
      <c r="F31" s="15">
        <f>COUNTIF(tData[BezoekLangStart],"&lt;"&amp;($A31+1/24))-COUNTIF(tData[BezoekLangEind],"&lt;="&amp;$A31)</f>
        <v/>
      </c>
      <c r="G31" s="15">
        <f>IF($D31=1,$B31*100+$C31,-1)</f>
        <v/>
      </c>
      <c r="H31" s="15">
        <f>IF($D31=1,$B31,-1)</f>
        <v/>
      </c>
      <c r="I31" s="15">
        <f>IF($D31=1,$C31,-1)</f>
        <v/>
      </c>
    </row>
    <row r="32">
      <c r="A32" s="33" t="n">
        <v>45293.20833333334</v>
      </c>
      <c r="B32" s="15">
        <f>WEEKDAY($A32,2)</f>
        <v/>
      </c>
      <c r="C32" s="15">
        <f>HOUR($A32)</f>
        <v/>
      </c>
      <c r="D32" s="15">
        <f>IF(AND($A32&gt;=Instellingen!$B$6,$A32&lt;Instellingen!$B$7),1,0)</f>
        <v/>
      </c>
      <c r="E32" s="15">
        <f>COUNTIF(tData[BezoekStart],"&lt;"&amp;($A32+1/24))-COUNTIF(tData[BezoekEind],"&lt;="&amp;$A32)</f>
        <v/>
      </c>
      <c r="F32" s="15">
        <f>COUNTIF(tData[BezoekLangStart],"&lt;"&amp;($A32+1/24))-COUNTIF(tData[BezoekLangEind],"&lt;="&amp;$A32)</f>
        <v/>
      </c>
      <c r="G32" s="15">
        <f>IF($D32=1,$B32*100+$C32,-1)</f>
        <v/>
      </c>
      <c r="H32" s="15">
        <f>IF($D32=1,$B32,-1)</f>
        <v/>
      </c>
      <c r="I32" s="15">
        <f>IF($D32=1,$C32,-1)</f>
        <v/>
      </c>
    </row>
    <row r="33">
      <c r="A33" s="33" t="n">
        <v>45293.25</v>
      </c>
      <c r="B33" s="15">
        <f>WEEKDAY($A33,2)</f>
        <v/>
      </c>
      <c r="C33" s="15">
        <f>HOUR($A33)</f>
        <v/>
      </c>
      <c r="D33" s="15">
        <f>IF(AND($A33&gt;=Instellingen!$B$6,$A33&lt;Instellingen!$B$7),1,0)</f>
        <v/>
      </c>
      <c r="E33" s="15">
        <f>COUNTIF(tData[BezoekStart],"&lt;"&amp;($A33+1/24))-COUNTIF(tData[BezoekEind],"&lt;="&amp;$A33)</f>
        <v/>
      </c>
      <c r="F33" s="15">
        <f>COUNTIF(tData[BezoekLangStart],"&lt;"&amp;($A33+1/24))-COUNTIF(tData[BezoekLangEind],"&lt;="&amp;$A33)</f>
        <v/>
      </c>
      <c r="G33" s="15">
        <f>IF($D33=1,$B33*100+$C33,-1)</f>
        <v/>
      </c>
      <c r="H33" s="15">
        <f>IF($D33=1,$B33,-1)</f>
        <v/>
      </c>
      <c r="I33" s="15">
        <f>IF($D33=1,$C33,-1)</f>
        <v/>
      </c>
    </row>
    <row r="34">
      <c r="A34" s="33" t="n">
        <v>45293.29166666666</v>
      </c>
      <c r="B34" s="15">
        <f>WEEKDAY($A34,2)</f>
        <v/>
      </c>
      <c r="C34" s="15">
        <f>HOUR($A34)</f>
        <v/>
      </c>
      <c r="D34" s="15">
        <f>IF(AND($A34&gt;=Instellingen!$B$6,$A34&lt;Instellingen!$B$7),1,0)</f>
        <v/>
      </c>
      <c r="E34" s="15">
        <f>COUNTIF(tData[BezoekStart],"&lt;"&amp;($A34+1/24))-COUNTIF(tData[BezoekEind],"&lt;="&amp;$A34)</f>
        <v/>
      </c>
      <c r="F34" s="15">
        <f>COUNTIF(tData[BezoekLangStart],"&lt;"&amp;($A34+1/24))-COUNTIF(tData[BezoekLangEind],"&lt;="&amp;$A34)</f>
        <v/>
      </c>
      <c r="G34" s="15">
        <f>IF($D34=1,$B34*100+$C34,-1)</f>
        <v/>
      </c>
      <c r="H34" s="15">
        <f>IF($D34=1,$B34,-1)</f>
        <v/>
      </c>
      <c r="I34" s="15">
        <f>IF($D34=1,$C34,-1)</f>
        <v/>
      </c>
    </row>
    <row r="35">
      <c r="A35" s="33" t="n">
        <v>45293.33333333334</v>
      </c>
      <c r="B35" s="15">
        <f>WEEKDAY($A35,2)</f>
        <v/>
      </c>
      <c r="C35" s="15">
        <f>HOUR($A35)</f>
        <v/>
      </c>
      <c r="D35" s="15">
        <f>IF(AND($A35&gt;=Instellingen!$B$6,$A35&lt;Instellingen!$B$7),1,0)</f>
        <v/>
      </c>
      <c r="E35" s="15">
        <f>COUNTIF(tData[BezoekStart],"&lt;"&amp;($A35+1/24))-COUNTIF(tData[BezoekEind],"&lt;="&amp;$A35)</f>
        <v/>
      </c>
      <c r="F35" s="15">
        <f>COUNTIF(tData[BezoekLangStart],"&lt;"&amp;($A35+1/24))-COUNTIF(tData[BezoekLangEind],"&lt;="&amp;$A35)</f>
        <v/>
      </c>
      <c r="G35" s="15">
        <f>IF($D35=1,$B35*100+$C35,-1)</f>
        <v/>
      </c>
      <c r="H35" s="15">
        <f>IF($D35=1,$B35,-1)</f>
        <v/>
      </c>
      <c r="I35" s="15">
        <f>IF($D35=1,$C35,-1)</f>
        <v/>
      </c>
    </row>
    <row r="36">
      <c r="A36" s="33" t="n">
        <v>45293.375</v>
      </c>
      <c r="B36" s="15">
        <f>WEEKDAY($A36,2)</f>
        <v/>
      </c>
      <c r="C36" s="15">
        <f>HOUR($A36)</f>
        <v/>
      </c>
      <c r="D36" s="15">
        <f>IF(AND($A36&gt;=Instellingen!$B$6,$A36&lt;Instellingen!$B$7),1,0)</f>
        <v/>
      </c>
      <c r="E36" s="15">
        <f>COUNTIF(tData[BezoekStart],"&lt;"&amp;($A36+1/24))-COUNTIF(tData[BezoekEind],"&lt;="&amp;$A36)</f>
        <v/>
      </c>
      <c r="F36" s="15">
        <f>COUNTIF(tData[BezoekLangStart],"&lt;"&amp;($A36+1/24))-COUNTIF(tData[BezoekLangEind],"&lt;="&amp;$A36)</f>
        <v/>
      </c>
      <c r="G36" s="15">
        <f>IF($D36=1,$B36*100+$C36,-1)</f>
        <v/>
      </c>
      <c r="H36" s="15">
        <f>IF($D36=1,$B36,-1)</f>
        <v/>
      </c>
      <c r="I36" s="15">
        <f>IF($D36=1,$C36,-1)</f>
        <v/>
      </c>
    </row>
    <row r="37">
      <c r="A37" s="33" t="n">
        <v>45293.41666666666</v>
      </c>
      <c r="B37" s="15">
        <f>WEEKDAY($A37,2)</f>
        <v/>
      </c>
      <c r="C37" s="15">
        <f>HOUR($A37)</f>
        <v/>
      </c>
      <c r="D37" s="15">
        <f>IF(AND($A37&gt;=Instellingen!$B$6,$A37&lt;Instellingen!$B$7),1,0)</f>
        <v/>
      </c>
      <c r="E37" s="15">
        <f>COUNTIF(tData[BezoekStart],"&lt;"&amp;($A37+1/24))-COUNTIF(tData[BezoekEind],"&lt;="&amp;$A37)</f>
        <v/>
      </c>
      <c r="F37" s="15">
        <f>COUNTIF(tData[BezoekLangStart],"&lt;"&amp;($A37+1/24))-COUNTIF(tData[BezoekLangEind],"&lt;="&amp;$A37)</f>
        <v/>
      </c>
      <c r="G37" s="15">
        <f>IF($D37=1,$B37*100+$C37,-1)</f>
        <v/>
      </c>
      <c r="H37" s="15">
        <f>IF($D37=1,$B37,-1)</f>
        <v/>
      </c>
      <c r="I37" s="15">
        <f>IF($D37=1,$C37,-1)</f>
        <v/>
      </c>
    </row>
    <row r="38">
      <c r="A38" s="33" t="n">
        <v>45293.45833333334</v>
      </c>
      <c r="B38" s="15">
        <f>WEEKDAY($A38,2)</f>
        <v/>
      </c>
      <c r="C38" s="15">
        <f>HOUR($A38)</f>
        <v/>
      </c>
      <c r="D38" s="15">
        <f>IF(AND($A38&gt;=Instellingen!$B$6,$A38&lt;Instellingen!$B$7),1,0)</f>
        <v/>
      </c>
      <c r="E38" s="15">
        <f>COUNTIF(tData[BezoekStart],"&lt;"&amp;($A38+1/24))-COUNTIF(tData[BezoekEind],"&lt;="&amp;$A38)</f>
        <v/>
      </c>
      <c r="F38" s="15">
        <f>COUNTIF(tData[BezoekLangStart],"&lt;"&amp;($A38+1/24))-COUNTIF(tData[BezoekLangEind],"&lt;="&amp;$A38)</f>
        <v/>
      </c>
      <c r="G38" s="15">
        <f>IF($D38=1,$B38*100+$C38,-1)</f>
        <v/>
      </c>
      <c r="H38" s="15">
        <f>IF($D38=1,$B38,-1)</f>
        <v/>
      </c>
      <c r="I38" s="15">
        <f>IF($D38=1,$C38,-1)</f>
        <v/>
      </c>
    </row>
    <row r="39">
      <c r="A39" s="33" t="n">
        <v>45293.5</v>
      </c>
      <c r="B39" s="15">
        <f>WEEKDAY($A39,2)</f>
        <v/>
      </c>
      <c r="C39" s="15">
        <f>HOUR($A39)</f>
        <v/>
      </c>
      <c r="D39" s="15">
        <f>IF(AND($A39&gt;=Instellingen!$B$6,$A39&lt;Instellingen!$B$7),1,0)</f>
        <v/>
      </c>
      <c r="E39" s="15">
        <f>COUNTIF(tData[BezoekStart],"&lt;"&amp;($A39+1/24))-COUNTIF(tData[BezoekEind],"&lt;="&amp;$A39)</f>
        <v/>
      </c>
      <c r="F39" s="15">
        <f>COUNTIF(tData[BezoekLangStart],"&lt;"&amp;($A39+1/24))-COUNTIF(tData[BezoekLangEind],"&lt;="&amp;$A39)</f>
        <v/>
      </c>
      <c r="G39" s="15">
        <f>IF($D39=1,$B39*100+$C39,-1)</f>
        <v/>
      </c>
      <c r="H39" s="15">
        <f>IF($D39=1,$B39,-1)</f>
        <v/>
      </c>
      <c r="I39" s="15">
        <f>IF($D39=1,$C39,-1)</f>
        <v/>
      </c>
    </row>
    <row r="40">
      <c r="A40" s="33" t="n">
        <v>45293.54166666666</v>
      </c>
      <c r="B40" s="15">
        <f>WEEKDAY($A40,2)</f>
        <v/>
      </c>
      <c r="C40" s="15">
        <f>HOUR($A40)</f>
        <v/>
      </c>
      <c r="D40" s="15">
        <f>IF(AND($A40&gt;=Instellingen!$B$6,$A40&lt;Instellingen!$B$7),1,0)</f>
        <v/>
      </c>
      <c r="E40" s="15">
        <f>COUNTIF(tData[BezoekStart],"&lt;"&amp;($A40+1/24))-COUNTIF(tData[BezoekEind],"&lt;="&amp;$A40)</f>
        <v/>
      </c>
      <c r="F40" s="15">
        <f>COUNTIF(tData[BezoekLangStart],"&lt;"&amp;($A40+1/24))-COUNTIF(tData[BezoekLangEind],"&lt;="&amp;$A40)</f>
        <v/>
      </c>
      <c r="G40" s="15">
        <f>IF($D40=1,$B40*100+$C40,-1)</f>
        <v/>
      </c>
      <c r="H40" s="15">
        <f>IF($D40=1,$B40,-1)</f>
        <v/>
      </c>
      <c r="I40" s="15">
        <f>IF($D40=1,$C40,-1)</f>
        <v/>
      </c>
    </row>
    <row r="41">
      <c r="A41" s="33" t="n">
        <v>45293.58333333334</v>
      </c>
      <c r="B41" s="15">
        <f>WEEKDAY($A41,2)</f>
        <v/>
      </c>
      <c r="C41" s="15">
        <f>HOUR($A41)</f>
        <v/>
      </c>
      <c r="D41" s="15">
        <f>IF(AND($A41&gt;=Instellingen!$B$6,$A41&lt;Instellingen!$B$7),1,0)</f>
        <v/>
      </c>
      <c r="E41" s="15">
        <f>COUNTIF(tData[BezoekStart],"&lt;"&amp;($A41+1/24))-COUNTIF(tData[BezoekEind],"&lt;="&amp;$A41)</f>
        <v/>
      </c>
      <c r="F41" s="15">
        <f>COUNTIF(tData[BezoekLangStart],"&lt;"&amp;($A41+1/24))-COUNTIF(tData[BezoekLangEind],"&lt;="&amp;$A41)</f>
        <v/>
      </c>
      <c r="G41" s="15">
        <f>IF($D41=1,$B41*100+$C41,-1)</f>
        <v/>
      </c>
      <c r="H41" s="15">
        <f>IF($D41=1,$B41,-1)</f>
        <v/>
      </c>
      <c r="I41" s="15">
        <f>IF($D41=1,$C41,-1)</f>
        <v/>
      </c>
    </row>
    <row r="42">
      <c r="A42" s="33" t="n">
        <v>45293.625</v>
      </c>
      <c r="B42" s="15">
        <f>WEEKDAY($A42,2)</f>
        <v/>
      </c>
      <c r="C42" s="15">
        <f>HOUR($A42)</f>
        <v/>
      </c>
      <c r="D42" s="15">
        <f>IF(AND($A42&gt;=Instellingen!$B$6,$A42&lt;Instellingen!$B$7),1,0)</f>
        <v/>
      </c>
      <c r="E42" s="15">
        <f>COUNTIF(tData[BezoekStart],"&lt;"&amp;($A42+1/24))-COUNTIF(tData[BezoekEind],"&lt;="&amp;$A42)</f>
        <v/>
      </c>
      <c r="F42" s="15">
        <f>COUNTIF(tData[BezoekLangStart],"&lt;"&amp;($A42+1/24))-COUNTIF(tData[BezoekLangEind],"&lt;="&amp;$A42)</f>
        <v/>
      </c>
      <c r="G42" s="15">
        <f>IF($D42=1,$B42*100+$C42,-1)</f>
        <v/>
      </c>
      <c r="H42" s="15">
        <f>IF($D42=1,$B42,-1)</f>
        <v/>
      </c>
      <c r="I42" s="15">
        <f>IF($D42=1,$C42,-1)</f>
        <v/>
      </c>
    </row>
    <row r="43">
      <c r="A43" s="33" t="n">
        <v>45293.66666666666</v>
      </c>
      <c r="B43" s="15">
        <f>WEEKDAY($A43,2)</f>
        <v/>
      </c>
      <c r="C43" s="15">
        <f>HOUR($A43)</f>
        <v/>
      </c>
      <c r="D43" s="15">
        <f>IF(AND($A43&gt;=Instellingen!$B$6,$A43&lt;Instellingen!$B$7),1,0)</f>
        <v/>
      </c>
      <c r="E43" s="15">
        <f>COUNTIF(tData[BezoekStart],"&lt;"&amp;($A43+1/24))-COUNTIF(tData[BezoekEind],"&lt;="&amp;$A43)</f>
        <v/>
      </c>
      <c r="F43" s="15">
        <f>COUNTIF(tData[BezoekLangStart],"&lt;"&amp;($A43+1/24))-COUNTIF(tData[BezoekLangEind],"&lt;="&amp;$A43)</f>
        <v/>
      </c>
      <c r="G43" s="15">
        <f>IF($D43=1,$B43*100+$C43,-1)</f>
        <v/>
      </c>
      <c r="H43" s="15">
        <f>IF($D43=1,$B43,-1)</f>
        <v/>
      </c>
      <c r="I43" s="15">
        <f>IF($D43=1,$C43,-1)</f>
        <v/>
      </c>
    </row>
    <row r="44">
      <c r="A44" s="33" t="n">
        <v>45293.70833333334</v>
      </c>
      <c r="B44" s="15">
        <f>WEEKDAY($A44,2)</f>
        <v/>
      </c>
      <c r="C44" s="15">
        <f>HOUR($A44)</f>
        <v/>
      </c>
      <c r="D44" s="15">
        <f>IF(AND($A44&gt;=Instellingen!$B$6,$A44&lt;Instellingen!$B$7),1,0)</f>
        <v/>
      </c>
      <c r="E44" s="15">
        <f>COUNTIF(tData[BezoekStart],"&lt;"&amp;($A44+1/24))-COUNTIF(tData[BezoekEind],"&lt;="&amp;$A44)</f>
        <v/>
      </c>
      <c r="F44" s="15">
        <f>COUNTIF(tData[BezoekLangStart],"&lt;"&amp;($A44+1/24))-COUNTIF(tData[BezoekLangEind],"&lt;="&amp;$A44)</f>
        <v/>
      </c>
      <c r="G44" s="15">
        <f>IF($D44=1,$B44*100+$C44,-1)</f>
        <v/>
      </c>
      <c r="H44" s="15">
        <f>IF($D44=1,$B44,-1)</f>
        <v/>
      </c>
      <c r="I44" s="15">
        <f>IF($D44=1,$C44,-1)</f>
        <v/>
      </c>
    </row>
    <row r="45">
      <c r="A45" s="33" t="n">
        <v>45293.75</v>
      </c>
      <c r="B45" s="15">
        <f>WEEKDAY($A45,2)</f>
        <v/>
      </c>
      <c r="C45" s="15">
        <f>HOUR($A45)</f>
        <v/>
      </c>
      <c r="D45" s="15">
        <f>IF(AND($A45&gt;=Instellingen!$B$6,$A45&lt;Instellingen!$B$7),1,0)</f>
        <v/>
      </c>
      <c r="E45" s="15">
        <f>COUNTIF(tData[BezoekStart],"&lt;"&amp;($A45+1/24))-COUNTIF(tData[BezoekEind],"&lt;="&amp;$A45)</f>
        <v/>
      </c>
      <c r="F45" s="15">
        <f>COUNTIF(tData[BezoekLangStart],"&lt;"&amp;($A45+1/24))-COUNTIF(tData[BezoekLangEind],"&lt;="&amp;$A45)</f>
        <v/>
      </c>
      <c r="G45" s="15">
        <f>IF($D45=1,$B45*100+$C45,-1)</f>
        <v/>
      </c>
      <c r="H45" s="15">
        <f>IF($D45=1,$B45,-1)</f>
        <v/>
      </c>
      <c r="I45" s="15">
        <f>IF($D45=1,$C45,-1)</f>
        <v/>
      </c>
    </row>
    <row r="46">
      <c r="A46" s="33" t="n">
        <v>45293.79166666666</v>
      </c>
      <c r="B46" s="15">
        <f>WEEKDAY($A46,2)</f>
        <v/>
      </c>
      <c r="C46" s="15">
        <f>HOUR($A46)</f>
        <v/>
      </c>
      <c r="D46" s="15">
        <f>IF(AND($A46&gt;=Instellingen!$B$6,$A46&lt;Instellingen!$B$7),1,0)</f>
        <v/>
      </c>
      <c r="E46" s="15">
        <f>COUNTIF(tData[BezoekStart],"&lt;"&amp;($A46+1/24))-COUNTIF(tData[BezoekEind],"&lt;="&amp;$A46)</f>
        <v/>
      </c>
      <c r="F46" s="15">
        <f>COUNTIF(tData[BezoekLangStart],"&lt;"&amp;($A46+1/24))-COUNTIF(tData[BezoekLangEind],"&lt;="&amp;$A46)</f>
        <v/>
      </c>
      <c r="G46" s="15">
        <f>IF($D46=1,$B46*100+$C46,-1)</f>
        <v/>
      </c>
      <c r="H46" s="15">
        <f>IF($D46=1,$B46,-1)</f>
        <v/>
      </c>
      <c r="I46" s="15">
        <f>IF($D46=1,$C46,-1)</f>
        <v/>
      </c>
    </row>
    <row r="47">
      <c r="A47" s="33" t="n">
        <v>45293.83333333334</v>
      </c>
      <c r="B47" s="15">
        <f>WEEKDAY($A47,2)</f>
        <v/>
      </c>
      <c r="C47" s="15">
        <f>HOUR($A47)</f>
        <v/>
      </c>
      <c r="D47" s="15">
        <f>IF(AND($A47&gt;=Instellingen!$B$6,$A47&lt;Instellingen!$B$7),1,0)</f>
        <v/>
      </c>
      <c r="E47" s="15">
        <f>COUNTIF(tData[BezoekStart],"&lt;"&amp;($A47+1/24))-COUNTIF(tData[BezoekEind],"&lt;="&amp;$A47)</f>
        <v/>
      </c>
      <c r="F47" s="15">
        <f>COUNTIF(tData[BezoekLangStart],"&lt;"&amp;($A47+1/24))-COUNTIF(tData[BezoekLangEind],"&lt;="&amp;$A47)</f>
        <v/>
      </c>
      <c r="G47" s="15">
        <f>IF($D47=1,$B47*100+$C47,-1)</f>
        <v/>
      </c>
      <c r="H47" s="15">
        <f>IF($D47=1,$B47,-1)</f>
        <v/>
      </c>
      <c r="I47" s="15">
        <f>IF($D47=1,$C47,-1)</f>
        <v/>
      </c>
    </row>
    <row r="48">
      <c r="A48" s="33" t="n">
        <v>45293.875</v>
      </c>
      <c r="B48" s="15">
        <f>WEEKDAY($A48,2)</f>
        <v/>
      </c>
      <c r="C48" s="15">
        <f>HOUR($A48)</f>
        <v/>
      </c>
      <c r="D48" s="15">
        <f>IF(AND($A48&gt;=Instellingen!$B$6,$A48&lt;Instellingen!$B$7),1,0)</f>
        <v/>
      </c>
      <c r="E48" s="15">
        <f>COUNTIF(tData[BezoekStart],"&lt;"&amp;($A48+1/24))-COUNTIF(tData[BezoekEind],"&lt;="&amp;$A48)</f>
        <v/>
      </c>
      <c r="F48" s="15">
        <f>COUNTIF(tData[BezoekLangStart],"&lt;"&amp;($A48+1/24))-COUNTIF(tData[BezoekLangEind],"&lt;="&amp;$A48)</f>
        <v/>
      </c>
      <c r="G48" s="15">
        <f>IF($D48=1,$B48*100+$C48,-1)</f>
        <v/>
      </c>
      <c r="H48" s="15">
        <f>IF($D48=1,$B48,-1)</f>
        <v/>
      </c>
      <c r="I48" s="15">
        <f>IF($D48=1,$C48,-1)</f>
        <v/>
      </c>
    </row>
    <row r="49">
      <c r="A49" s="33" t="n">
        <v>45293.91666666666</v>
      </c>
      <c r="B49" s="15">
        <f>WEEKDAY($A49,2)</f>
        <v/>
      </c>
      <c r="C49" s="15">
        <f>HOUR($A49)</f>
        <v/>
      </c>
      <c r="D49" s="15">
        <f>IF(AND($A49&gt;=Instellingen!$B$6,$A49&lt;Instellingen!$B$7),1,0)</f>
        <v/>
      </c>
      <c r="E49" s="15">
        <f>COUNTIF(tData[BezoekStart],"&lt;"&amp;($A49+1/24))-COUNTIF(tData[BezoekEind],"&lt;="&amp;$A49)</f>
        <v/>
      </c>
      <c r="F49" s="15">
        <f>COUNTIF(tData[BezoekLangStart],"&lt;"&amp;($A49+1/24))-COUNTIF(tData[BezoekLangEind],"&lt;="&amp;$A49)</f>
        <v/>
      </c>
      <c r="G49" s="15">
        <f>IF($D49=1,$B49*100+$C49,-1)</f>
        <v/>
      </c>
      <c r="H49" s="15">
        <f>IF($D49=1,$B49,-1)</f>
        <v/>
      </c>
      <c r="I49" s="15">
        <f>IF($D49=1,$C49,-1)</f>
        <v/>
      </c>
    </row>
    <row r="50">
      <c r="A50" s="33" t="n">
        <v>45293.95833333334</v>
      </c>
      <c r="B50" s="15">
        <f>WEEKDAY($A50,2)</f>
        <v/>
      </c>
      <c r="C50" s="15">
        <f>HOUR($A50)</f>
        <v/>
      </c>
      <c r="D50" s="15">
        <f>IF(AND($A50&gt;=Instellingen!$B$6,$A50&lt;Instellingen!$B$7),1,0)</f>
        <v/>
      </c>
      <c r="E50" s="15">
        <f>COUNTIF(tData[BezoekStart],"&lt;"&amp;($A50+1/24))-COUNTIF(tData[BezoekEind],"&lt;="&amp;$A50)</f>
        <v/>
      </c>
      <c r="F50" s="15">
        <f>COUNTIF(tData[BezoekLangStart],"&lt;"&amp;($A50+1/24))-COUNTIF(tData[BezoekLangEind],"&lt;="&amp;$A50)</f>
        <v/>
      </c>
      <c r="G50" s="15">
        <f>IF($D50=1,$B50*100+$C50,-1)</f>
        <v/>
      </c>
      <c r="H50" s="15">
        <f>IF($D50=1,$B50,-1)</f>
        <v/>
      </c>
      <c r="I50" s="15">
        <f>IF($D50=1,$C50,-1)</f>
        <v/>
      </c>
    </row>
    <row r="51">
      <c r="A51" s="33" t="n">
        <v>45294</v>
      </c>
      <c r="B51" s="15">
        <f>WEEKDAY($A51,2)</f>
        <v/>
      </c>
      <c r="C51" s="15">
        <f>HOUR($A51)</f>
        <v/>
      </c>
      <c r="D51" s="15">
        <f>IF(AND($A51&gt;=Instellingen!$B$6,$A51&lt;Instellingen!$B$7),1,0)</f>
        <v/>
      </c>
      <c r="E51" s="15">
        <f>COUNTIF(tData[BezoekStart],"&lt;"&amp;($A51+1/24))-COUNTIF(tData[BezoekEind],"&lt;="&amp;$A51)</f>
        <v/>
      </c>
      <c r="F51" s="15">
        <f>COUNTIF(tData[BezoekLangStart],"&lt;"&amp;($A51+1/24))-COUNTIF(tData[BezoekLangEind],"&lt;="&amp;$A51)</f>
        <v/>
      </c>
      <c r="G51" s="15">
        <f>IF($D51=1,$B51*100+$C51,-1)</f>
        <v/>
      </c>
      <c r="H51" s="15">
        <f>IF($D51=1,$B51,-1)</f>
        <v/>
      </c>
      <c r="I51" s="15">
        <f>IF($D51=1,$C51,-1)</f>
        <v/>
      </c>
    </row>
    <row r="52">
      <c r="A52" s="33" t="n">
        <v>45294.04166666666</v>
      </c>
      <c r="B52" s="15">
        <f>WEEKDAY($A52,2)</f>
        <v/>
      </c>
      <c r="C52" s="15">
        <f>HOUR($A52)</f>
        <v/>
      </c>
      <c r="D52" s="15">
        <f>IF(AND($A52&gt;=Instellingen!$B$6,$A52&lt;Instellingen!$B$7),1,0)</f>
        <v/>
      </c>
      <c r="E52" s="15">
        <f>COUNTIF(tData[BezoekStart],"&lt;"&amp;($A52+1/24))-COUNTIF(tData[BezoekEind],"&lt;="&amp;$A52)</f>
        <v/>
      </c>
      <c r="F52" s="15">
        <f>COUNTIF(tData[BezoekLangStart],"&lt;"&amp;($A52+1/24))-COUNTIF(tData[BezoekLangEind],"&lt;="&amp;$A52)</f>
        <v/>
      </c>
      <c r="G52" s="15">
        <f>IF($D52=1,$B52*100+$C52,-1)</f>
        <v/>
      </c>
      <c r="H52" s="15">
        <f>IF($D52=1,$B52,-1)</f>
        <v/>
      </c>
      <c r="I52" s="15">
        <f>IF($D52=1,$C52,-1)</f>
        <v/>
      </c>
    </row>
    <row r="53">
      <c r="A53" s="33" t="n">
        <v>45294.08333333334</v>
      </c>
      <c r="B53" s="15">
        <f>WEEKDAY($A53,2)</f>
        <v/>
      </c>
      <c r="C53" s="15">
        <f>HOUR($A53)</f>
        <v/>
      </c>
      <c r="D53" s="15">
        <f>IF(AND($A53&gt;=Instellingen!$B$6,$A53&lt;Instellingen!$B$7),1,0)</f>
        <v/>
      </c>
      <c r="E53" s="15">
        <f>COUNTIF(tData[BezoekStart],"&lt;"&amp;($A53+1/24))-COUNTIF(tData[BezoekEind],"&lt;="&amp;$A53)</f>
        <v/>
      </c>
      <c r="F53" s="15">
        <f>COUNTIF(tData[BezoekLangStart],"&lt;"&amp;($A53+1/24))-COUNTIF(tData[BezoekLangEind],"&lt;="&amp;$A53)</f>
        <v/>
      </c>
      <c r="G53" s="15">
        <f>IF($D53=1,$B53*100+$C53,-1)</f>
        <v/>
      </c>
      <c r="H53" s="15">
        <f>IF($D53=1,$B53,-1)</f>
        <v/>
      </c>
      <c r="I53" s="15">
        <f>IF($D53=1,$C53,-1)</f>
        <v/>
      </c>
    </row>
    <row r="54">
      <c r="A54" s="33" t="n">
        <v>45294.125</v>
      </c>
      <c r="B54" s="15">
        <f>WEEKDAY($A54,2)</f>
        <v/>
      </c>
      <c r="C54" s="15">
        <f>HOUR($A54)</f>
        <v/>
      </c>
      <c r="D54" s="15">
        <f>IF(AND($A54&gt;=Instellingen!$B$6,$A54&lt;Instellingen!$B$7),1,0)</f>
        <v/>
      </c>
      <c r="E54" s="15">
        <f>COUNTIF(tData[BezoekStart],"&lt;"&amp;($A54+1/24))-COUNTIF(tData[BezoekEind],"&lt;="&amp;$A54)</f>
        <v/>
      </c>
      <c r="F54" s="15">
        <f>COUNTIF(tData[BezoekLangStart],"&lt;"&amp;($A54+1/24))-COUNTIF(tData[BezoekLangEind],"&lt;="&amp;$A54)</f>
        <v/>
      </c>
      <c r="G54" s="15">
        <f>IF($D54=1,$B54*100+$C54,-1)</f>
        <v/>
      </c>
      <c r="H54" s="15">
        <f>IF($D54=1,$B54,-1)</f>
        <v/>
      </c>
      <c r="I54" s="15">
        <f>IF($D54=1,$C54,-1)</f>
        <v/>
      </c>
    </row>
    <row r="55">
      <c r="A55" s="33" t="n">
        <v>45294.16666666666</v>
      </c>
      <c r="B55" s="15">
        <f>WEEKDAY($A55,2)</f>
        <v/>
      </c>
      <c r="C55" s="15">
        <f>HOUR($A55)</f>
        <v/>
      </c>
      <c r="D55" s="15">
        <f>IF(AND($A55&gt;=Instellingen!$B$6,$A55&lt;Instellingen!$B$7),1,0)</f>
        <v/>
      </c>
      <c r="E55" s="15">
        <f>COUNTIF(tData[BezoekStart],"&lt;"&amp;($A55+1/24))-COUNTIF(tData[BezoekEind],"&lt;="&amp;$A55)</f>
        <v/>
      </c>
      <c r="F55" s="15">
        <f>COUNTIF(tData[BezoekLangStart],"&lt;"&amp;($A55+1/24))-COUNTIF(tData[BezoekLangEind],"&lt;="&amp;$A55)</f>
        <v/>
      </c>
      <c r="G55" s="15">
        <f>IF($D55=1,$B55*100+$C55,-1)</f>
        <v/>
      </c>
      <c r="H55" s="15">
        <f>IF($D55=1,$B55,-1)</f>
        <v/>
      </c>
      <c r="I55" s="15">
        <f>IF($D55=1,$C55,-1)</f>
        <v/>
      </c>
    </row>
    <row r="56">
      <c r="A56" s="33" t="n">
        <v>45294.20833333334</v>
      </c>
      <c r="B56" s="15">
        <f>WEEKDAY($A56,2)</f>
        <v/>
      </c>
      <c r="C56" s="15">
        <f>HOUR($A56)</f>
        <v/>
      </c>
      <c r="D56" s="15">
        <f>IF(AND($A56&gt;=Instellingen!$B$6,$A56&lt;Instellingen!$B$7),1,0)</f>
        <v/>
      </c>
      <c r="E56" s="15">
        <f>COUNTIF(tData[BezoekStart],"&lt;"&amp;($A56+1/24))-COUNTIF(tData[BezoekEind],"&lt;="&amp;$A56)</f>
        <v/>
      </c>
      <c r="F56" s="15">
        <f>COUNTIF(tData[BezoekLangStart],"&lt;"&amp;($A56+1/24))-COUNTIF(tData[BezoekLangEind],"&lt;="&amp;$A56)</f>
        <v/>
      </c>
      <c r="G56" s="15">
        <f>IF($D56=1,$B56*100+$C56,-1)</f>
        <v/>
      </c>
      <c r="H56" s="15">
        <f>IF($D56=1,$B56,-1)</f>
        <v/>
      </c>
      <c r="I56" s="15">
        <f>IF($D56=1,$C56,-1)</f>
        <v/>
      </c>
    </row>
    <row r="57">
      <c r="A57" s="33" t="n">
        <v>45294.25</v>
      </c>
      <c r="B57" s="15">
        <f>WEEKDAY($A57,2)</f>
        <v/>
      </c>
      <c r="C57" s="15">
        <f>HOUR($A57)</f>
        <v/>
      </c>
      <c r="D57" s="15">
        <f>IF(AND($A57&gt;=Instellingen!$B$6,$A57&lt;Instellingen!$B$7),1,0)</f>
        <v/>
      </c>
      <c r="E57" s="15">
        <f>COUNTIF(tData[BezoekStart],"&lt;"&amp;($A57+1/24))-COUNTIF(tData[BezoekEind],"&lt;="&amp;$A57)</f>
        <v/>
      </c>
      <c r="F57" s="15">
        <f>COUNTIF(tData[BezoekLangStart],"&lt;"&amp;($A57+1/24))-COUNTIF(tData[BezoekLangEind],"&lt;="&amp;$A57)</f>
        <v/>
      </c>
      <c r="G57" s="15">
        <f>IF($D57=1,$B57*100+$C57,-1)</f>
        <v/>
      </c>
      <c r="H57" s="15">
        <f>IF($D57=1,$B57,-1)</f>
        <v/>
      </c>
      <c r="I57" s="15">
        <f>IF($D57=1,$C57,-1)</f>
        <v/>
      </c>
    </row>
    <row r="58">
      <c r="A58" s="33" t="n">
        <v>45294.29166666666</v>
      </c>
      <c r="B58" s="15">
        <f>WEEKDAY($A58,2)</f>
        <v/>
      </c>
      <c r="C58" s="15">
        <f>HOUR($A58)</f>
        <v/>
      </c>
      <c r="D58" s="15">
        <f>IF(AND($A58&gt;=Instellingen!$B$6,$A58&lt;Instellingen!$B$7),1,0)</f>
        <v/>
      </c>
      <c r="E58" s="15">
        <f>COUNTIF(tData[BezoekStart],"&lt;"&amp;($A58+1/24))-COUNTIF(tData[BezoekEind],"&lt;="&amp;$A58)</f>
        <v/>
      </c>
      <c r="F58" s="15">
        <f>COUNTIF(tData[BezoekLangStart],"&lt;"&amp;($A58+1/24))-COUNTIF(tData[BezoekLangEind],"&lt;="&amp;$A58)</f>
        <v/>
      </c>
      <c r="G58" s="15">
        <f>IF($D58=1,$B58*100+$C58,-1)</f>
        <v/>
      </c>
      <c r="H58" s="15">
        <f>IF($D58=1,$B58,-1)</f>
        <v/>
      </c>
      <c r="I58" s="15">
        <f>IF($D58=1,$C58,-1)</f>
        <v/>
      </c>
    </row>
    <row r="59">
      <c r="A59" s="33" t="n">
        <v>45294.33333333334</v>
      </c>
      <c r="B59" s="15">
        <f>WEEKDAY($A59,2)</f>
        <v/>
      </c>
      <c r="C59" s="15">
        <f>HOUR($A59)</f>
        <v/>
      </c>
      <c r="D59" s="15">
        <f>IF(AND($A59&gt;=Instellingen!$B$6,$A59&lt;Instellingen!$B$7),1,0)</f>
        <v/>
      </c>
      <c r="E59" s="15">
        <f>COUNTIF(tData[BezoekStart],"&lt;"&amp;($A59+1/24))-COUNTIF(tData[BezoekEind],"&lt;="&amp;$A59)</f>
        <v/>
      </c>
      <c r="F59" s="15">
        <f>COUNTIF(tData[BezoekLangStart],"&lt;"&amp;($A59+1/24))-COUNTIF(tData[BezoekLangEind],"&lt;="&amp;$A59)</f>
        <v/>
      </c>
      <c r="G59" s="15">
        <f>IF($D59=1,$B59*100+$C59,-1)</f>
        <v/>
      </c>
      <c r="H59" s="15">
        <f>IF($D59=1,$B59,-1)</f>
        <v/>
      </c>
      <c r="I59" s="15">
        <f>IF($D59=1,$C59,-1)</f>
        <v/>
      </c>
    </row>
    <row r="60">
      <c r="A60" s="33" t="n">
        <v>45294.375</v>
      </c>
      <c r="B60" s="15">
        <f>WEEKDAY($A60,2)</f>
        <v/>
      </c>
      <c r="C60" s="15">
        <f>HOUR($A60)</f>
        <v/>
      </c>
      <c r="D60" s="15">
        <f>IF(AND($A60&gt;=Instellingen!$B$6,$A60&lt;Instellingen!$B$7),1,0)</f>
        <v/>
      </c>
      <c r="E60" s="15">
        <f>COUNTIF(tData[BezoekStart],"&lt;"&amp;($A60+1/24))-COUNTIF(tData[BezoekEind],"&lt;="&amp;$A60)</f>
        <v/>
      </c>
      <c r="F60" s="15">
        <f>COUNTIF(tData[BezoekLangStart],"&lt;"&amp;($A60+1/24))-COUNTIF(tData[BezoekLangEind],"&lt;="&amp;$A60)</f>
        <v/>
      </c>
      <c r="G60" s="15">
        <f>IF($D60=1,$B60*100+$C60,-1)</f>
        <v/>
      </c>
      <c r="H60" s="15">
        <f>IF($D60=1,$B60,-1)</f>
        <v/>
      </c>
      <c r="I60" s="15">
        <f>IF($D60=1,$C60,-1)</f>
        <v/>
      </c>
    </row>
    <row r="61">
      <c r="A61" s="33" t="n">
        <v>45294.41666666666</v>
      </c>
      <c r="B61" s="15">
        <f>WEEKDAY($A61,2)</f>
        <v/>
      </c>
      <c r="C61" s="15">
        <f>HOUR($A61)</f>
        <v/>
      </c>
      <c r="D61" s="15">
        <f>IF(AND($A61&gt;=Instellingen!$B$6,$A61&lt;Instellingen!$B$7),1,0)</f>
        <v/>
      </c>
      <c r="E61" s="15">
        <f>COUNTIF(tData[BezoekStart],"&lt;"&amp;($A61+1/24))-COUNTIF(tData[BezoekEind],"&lt;="&amp;$A61)</f>
        <v/>
      </c>
      <c r="F61" s="15">
        <f>COUNTIF(tData[BezoekLangStart],"&lt;"&amp;($A61+1/24))-COUNTIF(tData[BezoekLangEind],"&lt;="&amp;$A61)</f>
        <v/>
      </c>
      <c r="G61" s="15">
        <f>IF($D61=1,$B61*100+$C61,-1)</f>
        <v/>
      </c>
      <c r="H61" s="15">
        <f>IF($D61=1,$B61,-1)</f>
        <v/>
      </c>
      <c r="I61" s="15">
        <f>IF($D61=1,$C61,-1)</f>
        <v/>
      </c>
    </row>
    <row r="62">
      <c r="A62" s="33" t="n">
        <v>45294.45833333334</v>
      </c>
      <c r="B62" s="15">
        <f>WEEKDAY($A62,2)</f>
        <v/>
      </c>
      <c r="C62" s="15">
        <f>HOUR($A62)</f>
        <v/>
      </c>
      <c r="D62" s="15">
        <f>IF(AND($A62&gt;=Instellingen!$B$6,$A62&lt;Instellingen!$B$7),1,0)</f>
        <v/>
      </c>
      <c r="E62" s="15">
        <f>COUNTIF(tData[BezoekStart],"&lt;"&amp;($A62+1/24))-COUNTIF(tData[BezoekEind],"&lt;="&amp;$A62)</f>
        <v/>
      </c>
      <c r="F62" s="15">
        <f>COUNTIF(tData[BezoekLangStart],"&lt;"&amp;($A62+1/24))-COUNTIF(tData[BezoekLangEind],"&lt;="&amp;$A62)</f>
        <v/>
      </c>
      <c r="G62" s="15">
        <f>IF($D62=1,$B62*100+$C62,-1)</f>
        <v/>
      </c>
      <c r="H62" s="15">
        <f>IF($D62=1,$B62,-1)</f>
        <v/>
      </c>
      <c r="I62" s="15">
        <f>IF($D62=1,$C62,-1)</f>
        <v/>
      </c>
    </row>
    <row r="63">
      <c r="A63" s="33" t="n">
        <v>45294.5</v>
      </c>
      <c r="B63" s="15">
        <f>WEEKDAY($A63,2)</f>
        <v/>
      </c>
      <c r="C63" s="15">
        <f>HOUR($A63)</f>
        <v/>
      </c>
      <c r="D63" s="15">
        <f>IF(AND($A63&gt;=Instellingen!$B$6,$A63&lt;Instellingen!$B$7),1,0)</f>
        <v/>
      </c>
      <c r="E63" s="15">
        <f>COUNTIF(tData[BezoekStart],"&lt;"&amp;($A63+1/24))-COUNTIF(tData[BezoekEind],"&lt;="&amp;$A63)</f>
        <v/>
      </c>
      <c r="F63" s="15">
        <f>COUNTIF(tData[BezoekLangStart],"&lt;"&amp;($A63+1/24))-COUNTIF(tData[BezoekLangEind],"&lt;="&amp;$A63)</f>
        <v/>
      </c>
      <c r="G63" s="15">
        <f>IF($D63=1,$B63*100+$C63,-1)</f>
        <v/>
      </c>
      <c r="H63" s="15">
        <f>IF($D63=1,$B63,-1)</f>
        <v/>
      </c>
      <c r="I63" s="15">
        <f>IF($D63=1,$C63,-1)</f>
        <v/>
      </c>
    </row>
    <row r="64">
      <c r="A64" s="33" t="n">
        <v>45294.54166666666</v>
      </c>
      <c r="B64" s="15">
        <f>WEEKDAY($A64,2)</f>
        <v/>
      </c>
      <c r="C64" s="15">
        <f>HOUR($A64)</f>
        <v/>
      </c>
      <c r="D64" s="15">
        <f>IF(AND($A64&gt;=Instellingen!$B$6,$A64&lt;Instellingen!$B$7),1,0)</f>
        <v/>
      </c>
      <c r="E64" s="15">
        <f>COUNTIF(tData[BezoekStart],"&lt;"&amp;($A64+1/24))-COUNTIF(tData[BezoekEind],"&lt;="&amp;$A64)</f>
        <v/>
      </c>
      <c r="F64" s="15">
        <f>COUNTIF(tData[BezoekLangStart],"&lt;"&amp;($A64+1/24))-COUNTIF(tData[BezoekLangEind],"&lt;="&amp;$A64)</f>
        <v/>
      </c>
      <c r="G64" s="15">
        <f>IF($D64=1,$B64*100+$C64,-1)</f>
        <v/>
      </c>
      <c r="H64" s="15">
        <f>IF($D64=1,$B64,-1)</f>
        <v/>
      </c>
      <c r="I64" s="15">
        <f>IF($D64=1,$C64,-1)</f>
        <v/>
      </c>
    </row>
    <row r="65">
      <c r="A65" s="33" t="n">
        <v>45294.58333333334</v>
      </c>
      <c r="B65" s="15">
        <f>WEEKDAY($A65,2)</f>
        <v/>
      </c>
      <c r="C65" s="15">
        <f>HOUR($A65)</f>
        <v/>
      </c>
      <c r="D65" s="15">
        <f>IF(AND($A65&gt;=Instellingen!$B$6,$A65&lt;Instellingen!$B$7),1,0)</f>
        <v/>
      </c>
      <c r="E65" s="15">
        <f>COUNTIF(tData[BezoekStart],"&lt;"&amp;($A65+1/24))-COUNTIF(tData[BezoekEind],"&lt;="&amp;$A65)</f>
        <v/>
      </c>
      <c r="F65" s="15">
        <f>COUNTIF(tData[BezoekLangStart],"&lt;"&amp;($A65+1/24))-COUNTIF(tData[BezoekLangEind],"&lt;="&amp;$A65)</f>
        <v/>
      </c>
      <c r="G65" s="15">
        <f>IF($D65=1,$B65*100+$C65,-1)</f>
        <v/>
      </c>
      <c r="H65" s="15">
        <f>IF($D65=1,$B65,-1)</f>
        <v/>
      </c>
      <c r="I65" s="15">
        <f>IF($D65=1,$C65,-1)</f>
        <v/>
      </c>
    </row>
    <row r="66">
      <c r="A66" s="33" t="n">
        <v>45294.625</v>
      </c>
      <c r="B66" s="15">
        <f>WEEKDAY($A66,2)</f>
        <v/>
      </c>
      <c r="C66" s="15">
        <f>HOUR($A66)</f>
        <v/>
      </c>
      <c r="D66" s="15">
        <f>IF(AND($A66&gt;=Instellingen!$B$6,$A66&lt;Instellingen!$B$7),1,0)</f>
        <v/>
      </c>
      <c r="E66" s="15">
        <f>COUNTIF(tData[BezoekStart],"&lt;"&amp;($A66+1/24))-COUNTIF(tData[BezoekEind],"&lt;="&amp;$A66)</f>
        <v/>
      </c>
      <c r="F66" s="15">
        <f>COUNTIF(tData[BezoekLangStart],"&lt;"&amp;($A66+1/24))-COUNTIF(tData[BezoekLangEind],"&lt;="&amp;$A66)</f>
        <v/>
      </c>
      <c r="G66" s="15">
        <f>IF($D66=1,$B66*100+$C66,-1)</f>
        <v/>
      </c>
      <c r="H66" s="15">
        <f>IF($D66=1,$B66,-1)</f>
        <v/>
      </c>
      <c r="I66" s="15">
        <f>IF($D66=1,$C66,-1)</f>
        <v/>
      </c>
    </row>
    <row r="67">
      <c r="A67" s="33" t="n">
        <v>45294.66666666666</v>
      </c>
      <c r="B67" s="15">
        <f>WEEKDAY($A67,2)</f>
        <v/>
      </c>
      <c r="C67" s="15">
        <f>HOUR($A67)</f>
        <v/>
      </c>
      <c r="D67" s="15">
        <f>IF(AND($A67&gt;=Instellingen!$B$6,$A67&lt;Instellingen!$B$7),1,0)</f>
        <v/>
      </c>
      <c r="E67" s="15">
        <f>COUNTIF(tData[BezoekStart],"&lt;"&amp;($A67+1/24))-COUNTIF(tData[BezoekEind],"&lt;="&amp;$A67)</f>
        <v/>
      </c>
      <c r="F67" s="15">
        <f>COUNTIF(tData[BezoekLangStart],"&lt;"&amp;($A67+1/24))-COUNTIF(tData[BezoekLangEind],"&lt;="&amp;$A67)</f>
        <v/>
      </c>
      <c r="G67" s="15">
        <f>IF($D67=1,$B67*100+$C67,-1)</f>
        <v/>
      </c>
      <c r="H67" s="15">
        <f>IF($D67=1,$B67,-1)</f>
        <v/>
      </c>
      <c r="I67" s="15">
        <f>IF($D67=1,$C67,-1)</f>
        <v/>
      </c>
    </row>
    <row r="68">
      <c r="A68" s="33" t="n">
        <v>45294.70833333334</v>
      </c>
      <c r="B68" s="15">
        <f>WEEKDAY($A68,2)</f>
        <v/>
      </c>
      <c r="C68" s="15">
        <f>HOUR($A68)</f>
        <v/>
      </c>
      <c r="D68" s="15">
        <f>IF(AND($A68&gt;=Instellingen!$B$6,$A68&lt;Instellingen!$B$7),1,0)</f>
        <v/>
      </c>
      <c r="E68" s="15">
        <f>COUNTIF(tData[BezoekStart],"&lt;"&amp;($A68+1/24))-COUNTIF(tData[BezoekEind],"&lt;="&amp;$A68)</f>
        <v/>
      </c>
      <c r="F68" s="15">
        <f>COUNTIF(tData[BezoekLangStart],"&lt;"&amp;($A68+1/24))-COUNTIF(tData[BezoekLangEind],"&lt;="&amp;$A68)</f>
        <v/>
      </c>
      <c r="G68" s="15">
        <f>IF($D68=1,$B68*100+$C68,-1)</f>
        <v/>
      </c>
      <c r="H68" s="15">
        <f>IF($D68=1,$B68,-1)</f>
        <v/>
      </c>
      <c r="I68" s="15">
        <f>IF($D68=1,$C68,-1)</f>
        <v/>
      </c>
    </row>
    <row r="69">
      <c r="A69" s="33" t="n">
        <v>45294.75</v>
      </c>
      <c r="B69" s="15">
        <f>WEEKDAY($A69,2)</f>
        <v/>
      </c>
      <c r="C69" s="15">
        <f>HOUR($A69)</f>
        <v/>
      </c>
      <c r="D69" s="15">
        <f>IF(AND($A69&gt;=Instellingen!$B$6,$A69&lt;Instellingen!$B$7),1,0)</f>
        <v/>
      </c>
      <c r="E69" s="15">
        <f>COUNTIF(tData[BezoekStart],"&lt;"&amp;($A69+1/24))-COUNTIF(tData[BezoekEind],"&lt;="&amp;$A69)</f>
        <v/>
      </c>
      <c r="F69" s="15">
        <f>COUNTIF(tData[BezoekLangStart],"&lt;"&amp;($A69+1/24))-COUNTIF(tData[BezoekLangEind],"&lt;="&amp;$A69)</f>
        <v/>
      </c>
      <c r="G69" s="15">
        <f>IF($D69=1,$B69*100+$C69,-1)</f>
        <v/>
      </c>
      <c r="H69" s="15">
        <f>IF($D69=1,$B69,-1)</f>
        <v/>
      </c>
      <c r="I69" s="15">
        <f>IF($D69=1,$C69,-1)</f>
        <v/>
      </c>
    </row>
    <row r="70">
      <c r="A70" s="33" t="n">
        <v>45294.79166666666</v>
      </c>
      <c r="B70" s="15">
        <f>WEEKDAY($A70,2)</f>
        <v/>
      </c>
      <c r="C70" s="15">
        <f>HOUR($A70)</f>
        <v/>
      </c>
      <c r="D70" s="15">
        <f>IF(AND($A70&gt;=Instellingen!$B$6,$A70&lt;Instellingen!$B$7),1,0)</f>
        <v/>
      </c>
      <c r="E70" s="15">
        <f>COUNTIF(tData[BezoekStart],"&lt;"&amp;($A70+1/24))-COUNTIF(tData[BezoekEind],"&lt;="&amp;$A70)</f>
        <v/>
      </c>
      <c r="F70" s="15">
        <f>COUNTIF(tData[BezoekLangStart],"&lt;"&amp;($A70+1/24))-COUNTIF(tData[BezoekLangEind],"&lt;="&amp;$A70)</f>
        <v/>
      </c>
      <c r="G70" s="15">
        <f>IF($D70=1,$B70*100+$C70,-1)</f>
        <v/>
      </c>
      <c r="H70" s="15">
        <f>IF($D70=1,$B70,-1)</f>
        <v/>
      </c>
      <c r="I70" s="15">
        <f>IF($D70=1,$C70,-1)</f>
        <v/>
      </c>
    </row>
    <row r="71">
      <c r="A71" s="33" t="n">
        <v>45294.83333333334</v>
      </c>
      <c r="B71" s="15">
        <f>WEEKDAY($A71,2)</f>
        <v/>
      </c>
      <c r="C71" s="15">
        <f>HOUR($A71)</f>
        <v/>
      </c>
      <c r="D71" s="15">
        <f>IF(AND($A71&gt;=Instellingen!$B$6,$A71&lt;Instellingen!$B$7),1,0)</f>
        <v/>
      </c>
      <c r="E71" s="15">
        <f>COUNTIF(tData[BezoekStart],"&lt;"&amp;($A71+1/24))-COUNTIF(tData[BezoekEind],"&lt;="&amp;$A71)</f>
        <v/>
      </c>
      <c r="F71" s="15">
        <f>COUNTIF(tData[BezoekLangStart],"&lt;"&amp;($A71+1/24))-COUNTIF(tData[BezoekLangEind],"&lt;="&amp;$A71)</f>
        <v/>
      </c>
      <c r="G71" s="15">
        <f>IF($D71=1,$B71*100+$C71,-1)</f>
        <v/>
      </c>
      <c r="H71" s="15">
        <f>IF($D71=1,$B71,-1)</f>
        <v/>
      </c>
      <c r="I71" s="15">
        <f>IF($D71=1,$C71,-1)</f>
        <v/>
      </c>
    </row>
    <row r="72">
      <c r="A72" s="33" t="n">
        <v>45294.875</v>
      </c>
      <c r="B72" s="15">
        <f>WEEKDAY($A72,2)</f>
        <v/>
      </c>
      <c r="C72" s="15">
        <f>HOUR($A72)</f>
        <v/>
      </c>
      <c r="D72" s="15">
        <f>IF(AND($A72&gt;=Instellingen!$B$6,$A72&lt;Instellingen!$B$7),1,0)</f>
        <v/>
      </c>
      <c r="E72" s="15">
        <f>COUNTIF(tData[BezoekStart],"&lt;"&amp;($A72+1/24))-COUNTIF(tData[BezoekEind],"&lt;="&amp;$A72)</f>
        <v/>
      </c>
      <c r="F72" s="15">
        <f>COUNTIF(tData[BezoekLangStart],"&lt;"&amp;($A72+1/24))-COUNTIF(tData[BezoekLangEind],"&lt;="&amp;$A72)</f>
        <v/>
      </c>
      <c r="G72" s="15">
        <f>IF($D72=1,$B72*100+$C72,-1)</f>
        <v/>
      </c>
      <c r="H72" s="15">
        <f>IF($D72=1,$B72,-1)</f>
        <v/>
      </c>
      <c r="I72" s="15">
        <f>IF($D72=1,$C72,-1)</f>
        <v/>
      </c>
    </row>
    <row r="73">
      <c r="A73" s="33" t="n">
        <v>45294.91666666666</v>
      </c>
      <c r="B73" s="15">
        <f>WEEKDAY($A73,2)</f>
        <v/>
      </c>
      <c r="C73" s="15">
        <f>HOUR($A73)</f>
        <v/>
      </c>
      <c r="D73" s="15">
        <f>IF(AND($A73&gt;=Instellingen!$B$6,$A73&lt;Instellingen!$B$7),1,0)</f>
        <v/>
      </c>
      <c r="E73" s="15">
        <f>COUNTIF(tData[BezoekStart],"&lt;"&amp;($A73+1/24))-COUNTIF(tData[BezoekEind],"&lt;="&amp;$A73)</f>
        <v/>
      </c>
      <c r="F73" s="15">
        <f>COUNTIF(tData[BezoekLangStart],"&lt;"&amp;($A73+1/24))-COUNTIF(tData[BezoekLangEind],"&lt;="&amp;$A73)</f>
        <v/>
      </c>
      <c r="G73" s="15">
        <f>IF($D73=1,$B73*100+$C73,-1)</f>
        <v/>
      </c>
      <c r="H73" s="15">
        <f>IF($D73=1,$B73,-1)</f>
        <v/>
      </c>
      <c r="I73" s="15">
        <f>IF($D73=1,$C73,-1)</f>
        <v/>
      </c>
    </row>
    <row r="74">
      <c r="A74" s="33" t="n">
        <v>45294.95833333334</v>
      </c>
      <c r="B74" s="15">
        <f>WEEKDAY($A74,2)</f>
        <v/>
      </c>
      <c r="C74" s="15">
        <f>HOUR($A74)</f>
        <v/>
      </c>
      <c r="D74" s="15">
        <f>IF(AND($A74&gt;=Instellingen!$B$6,$A74&lt;Instellingen!$B$7),1,0)</f>
        <v/>
      </c>
      <c r="E74" s="15">
        <f>COUNTIF(tData[BezoekStart],"&lt;"&amp;($A74+1/24))-COUNTIF(tData[BezoekEind],"&lt;="&amp;$A74)</f>
        <v/>
      </c>
      <c r="F74" s="15">
        <f>COUNTIF(tData[BezoekLangStart],"&lt;"&amp;($A74+1/24))-COUNTIF(tData[BezoekLangEind],"&lt;="&amp;$A74)</f>
        <v/>
      </c>
      <c r="G74" s="15">
        <f>IF($D74=1,$B74*100+$C74,-1)</f>
        <v/>
      </c>
      <c r="H74" s="15">
        <f>IF($D74=1,$B74,-1)</f>
        <v/>
      </c>
      <c r="I74" s="15">
        <f>IF($D74=1,$C74,-1)</f>
        <v/>
      </c>
    </row>
    <row r="75">
      <c r="A75" s="33" t="n">
        <v>45295</v>
      </c>
      <c r="B75" s="15">
        <f>WEEKDAY($A75,2)</f>
        <v/>
      </c>
      <c r="C75" s="15">
        <f>HOUR($A75)</f>
        <v/>
      </c>
      <c r="D75" s="15">
        <f>IF(AND($A75&gt;=Instellingen!$B$6,$A75&lt;Instellingen!$B$7),1,0)</f>
        <v/>
      </c>
      <c r="E75" s="15">
        <f>COUNTIF(tData[BezoekStart],"&lt;"&amp;($A75+1/24))-COUNTIF(tData[BezoekEind],"&lt;="&amp;$A75)</f>
        <v/>
      </c>
      <c r="F75" s="15">
        <f>COUNTIF(tData[BezoekLangStart],"&lt;"&amp;($A75+1/24))-COUNTIF(tData[BezoekLangEind],"&lt;="&amp;$A75)</f>
        <v/>
      </c>
      <c r="G75" s="15">
        <f>IF($D75=1,$B75*100+$C75,-1)</f>
        <v/>
      </c>
      <c r="H75" s="15">
        <f>IF($D75=1,$B75,-1)</f>
        <v/>
      </c>
      <c r="I75" s="15">
        <f>IF($D75=1,$C75,-1)</f>
        <v/>
      </c>
    </row>
    <row r="76">
      <c r="A76" s="33" t="n">
        <v>45295.04166666666</v>
      </c>
      <c r="B76" s="15">
        <f>WEEKDAY($A76,2)</f>
        <v/>
      </c>
      <c r="C76" s="15">
        <f>HOUR($A76)</f>
        <v/>
      </c>
      <c r="D76" s="15">
        <f>IF(AND($A76&gt;=Instellingen!$B$6,$A76&lt;Instellingen!$B$7),1,0)</f>
        <v/>
      </c>
      <c r="E76" s="15">
        <f>COUNTIF(tData[BezoekStart],"&lt;"&amp;($A76+1/24))-COUNTIF(tData[BezoekEind],"&lt;="&amp;$A76)</f>
        <v/>
      </c>
      <c r="F76" s="15">
        <f>COUNTIF(tData[BezoekLangStart],"&lt;"&amp;($A76+1/24))-COUNTIF(tData[BezoekLangEind],"&lt;="&amp;$A76)</f>
        <v/>
      </c>
      <c r="G76" s="15">
        <f>IF($D76=1,$B76*100+$C76,-1)</f>
        <v/>
      </c>
      <c r="H76" s="15">
        <f>IF($D76=1,$B76,-1)</f>
        <v/>
      </c>
      <c r="I76" s="15">
        <f>IF($D76=1,$C76,-1)</f>
        <v/>
      </c>
    </row>
    <row r="77">
      <c r="A77" s="33" t="n">
        <v>45295.08333333334</v>
      </c>
      <c r="B77" s="15">
        <f>WEEKDAY($A77,2)</f>
        <v/>
      </c>
      <c r="C77" s="15">
        <f>HOUR($A77)</f>
        <v/>
      </c>
      <c r="D77" s="15">
        <f>IF(AND($A77&gt;=Instellingen!$B$6,$A77&lt;Instellingen!$B$7),1,0)</f>
        <v/>
      </c>
      <c r="E77" s="15">
        <f>COUNTIF(tData[BezoekStart],"&lt;"&amp;($A77+1/24))-COUNTIF(tData[BezoekEind],"&lt;="&amp;$A77)</f>
        <v/>
      </c>
      <c r="F77" s="15">
        <f>COUNTIF(tData[BezoekLangStart],"&lt;"&amp;($A77+1/24))-COUNTIF(tData[BezoekLangEind],"&lt;="&amp;$A77)</f>
        <v/>
      </c>
      <c r="G77" s="15">
        <f>IF($D77=1,$B77*100+$C77,-1)</f>
        <v/>
      </c>
      <c r="H77" s="15">
        <f>IF($D77=1,$B77,-1)</f>
        <v/>
      </c>
      <c r="I77" s="15">
        <f>IF($D77=1,$C77,-1)</f>
        <v/>
      </c>
    </row>
    <row r="78">
      <c r="A78" s="33" t="n">
        <v>45295.125</v>
      </c>
      <c r="B78" s="15">
        <f>WEEKDAY($A78,2)</f>
        <v/>
      </c>
      <c r="C78" s="15">
        <f>HOUR($A78)</f>
        <v/>
      </c>
      <c r="D78" s="15">
        <f>IF(AND($A78&gt;=Instellingen!$B$6,$A78&lt;Instellingen!$B$7),1,0)</f>
        <v/>
      </c>
      <c r="E78" s="15">
        <f>COUNTIF(tData[BezoekStart],"&lt;"&amp;($A78+1/24))-COUNTIF(tData[BezoekEind],"&lt;="&amp;$A78)</f>
        <v/>
      </c>
      <c r="F78" s="15">
        <f>COUNTIF(tData[BezoekLangStart],"&lt;"&amp;($A78+1/24))-COUNTIF(tData[BezoekLangEind],"&lt;="&amp;$A78)</f>
        <v/>
      </c>
      <c r="G78" s="15">
        <f>IF($D78=1,$B78*100+$C78,-1)</f>
        <v/>
      </c>
      <c r="H78" s="15">
        <f>IF($D78=1,$B78,-1)</f>
        <v/>
      </c>
      <c r="I78" s="15">
        <f>IF($D78=1,$C78,-1)</f>
        <v/>
      </c>
    </row>
    <row r="79">
      <c r="A79" s="33" t="n">
        <v>45295.16666666666</v>
      </c>
      <c r="B79" s="15">
        <f>WEEKDAY($A79,2)</f>
        <v/>
      </c>
      <c r="C79" s="15">
        <f>HOUR($A79)</f>
        <v/>
      </c>
      <c r="D79" s="15">
        <f>IF(AND($A79&gt;=Instellingen!$B$6,$A79&lt;Instellingen!$B$7),1,0)</f>
        <v/>
      </c>
      <c r="E79" s="15">
        <f>COUNTIF(tData[BezoekStart],"&lt;"&amp;($A79+1/24))-COUNTIF(tData[BezoekEind],"&lt;="&amp;$A79)</f>
        <v/>
      </c>
      <c r="F79" s="15">
        <f>COUNTIF(tData[BezoekLangStart],"&lt;"&amp;($A79+1/24))-COUNTIF(tData[BezoekLangEind],"&lt;="&amp;$A79)</f>
        <v/>
      </c>
      <c r="G79" s="15">
        <f>IF($D79=1,$B79*100+$C79,-1)</f>
        <v/>
      </c>
      <c r="H79" s="15">
        <f>IF($D79=1,$B79,-1)</f>
        <v/>
      </c>
      <c r="I79" s="15">
        <f>IF($D79=1,$C79,-1)</f>
        <v/>
      </c>
    </row>
    <row r="80">
      <c r="A80" s="33" t="n">
        <v>45295.20833333334</v>
      </c>
      <c r="B80" s="15">
        <f>WEEKDAY($A80,2)</f>
        <v/>
      </c>
      <c r="C80" s="15">
        <f>HOUR($A80)</f>
        <v/>
      </c>
      <c r="D80" s="15">
        <f>IF(AND($A80&gt;=Instellingen!$B$6,$A80&lt;Instellingen!$B$7),1,0)</f>
        <v/>
      </c>
      <c r="E80" s="15">
        <f>COUNTIF(tData[BezoekStart],"&lt;"&amp;($A80+1/24))-COUNTIF(tData[BezoekEind],"&lt;="&amp;$A80)</f>
        <v/>
      </c>
      <c r="F80" s="15">
        <f>COUNTIF(tData[BezoekLangStart],"&lt;"&amp;($A80+1/24))-COUNTIF(tData[BezoekLangEind],"&lt;="&amp;$A80)</f>
        <v/>
      </c>
      <c r="G80" s="15">
        <f>IF($D80=1,$B80*100+$C80,-1)</f>
        <v/>
      </c>
      <c r="H80" s="15">
        <f>IF($D80=1,$B80,-1)</f>
        <v/>
      </c>
      <c r="I80" s="15">
        <f>IF($D80=1,$C80,-1)</f>
        <v/>
      </c>
    </row>
    <row r="81">
      <c r="A81" s="33" t="n">
        <v>45295.25</v>
      </c>
      <c r="B81" s="15">
        <f>WEEKDAY($A81,2)</f>
        <v/>
      </c>
      <c r="C81" s="15">
        <f>HOUR($A81)</f>
        <v/>
      </c>
      <c r="D81" s="15">
        <f>IF(AND($A81&gt;=Instellingen!$B$6,$A81&lt;Instellingen!$B$7),1,0)</f>
        <v/>
      </c>
      <c r="E81" s="15">
        <f>COUNTIF(tData[BezoekStart],"&lt;"&amp;($A81+1/24))-COUNTIF(tData[BezoekEind],"&lt;="&amp;$A81)</f>
        <v/>
      </c>
      <c r="F81" s="15">
        <f>COUNTIF(tData[BezoekLangStart],"&lt;"&amp;($A81+1/24))-COUNTIF(tData[BezoekLangEind],"&lt;="&amp;$A81)</f>
        <v/>
      </c>
      <c r="G81" s="15">
        <f>IF($D81=1,$B81*100+$C81,-1)</f>
        <v/>
      </c>
      <c r="H81" s="15">
        <f>IF($D81=1,$B81,-1)</f>
        <v/>
      </c>
      <c r="I81" s="15">
        <f>IF($D81=1,$C81,-1)</f>
        <v/>
      </c>
    </row>
    <row r="82">
      <c r="A82" s="33" t="n">
        <v>45295.29166666666</v>
      </c>
      <c r="B82" s="15">
        <f>WEEKDAY($A82,2)</f>
        <v/>
      </c>
      <c r="C82" s="15">
        <f>HOUR($A82)</f>
        <v/>
      </c>
      <c r="D82" s="15">
        <f>IF(AND($A82&gt;=Instellingen!$B$6,$A82&lt;Instellingen!$B$7),1,0)</f>
        <v/>
      </c>
      <c r="E82" s="15">
        <f>COUNTIF(tData[BezoekStart],"&lt;"&amp;($A82+1/24))-COUNTIF(tData[BezoekEind],"&lt;="&amp;$A82)</f>
        <v/>
      </c>
      <c r="F82" s="15">
        <f>COUNTIF(tData[BezoekLangStart],"&lt;"&amp;($A82+1/24))-COUNTIF(tData[BezoekLangEind],"&lt;="&amp;$A82)</f>
        <v/>
      </c>
      <c r="G82" s="15">
        <f>IF($D82=1,$B82*100+$C82,-1)</f>
        <v/>
      </c>
      <c r="H82" s="15">
        <f>IF($D82=1,$B82,-1)</f>
        <v/>
      </c>
      <c r="I82" s="15">
        <f>IF($D82=1,$C82,-1)</f>
        <v/>
      </c>
    </row>
    <row r="83">
      <c r="A83" s="33" t="n">
        <v>45295.33333333334</v>
      </c>
      <c r="B83" s="15">
        <f>WEEKDAY($A83,2)</f>
        <v/>
      </c>
      <c r="C83" s="15">
        <f>HOUR($A83)</f>
        <v/>
      </c>
      <c r="D83" s="15">
        <f>IF(AND($A83&gt;=Instellingen!$B$6,$A83&lt;Instellingen!$B$7),1,0)</f>
        <v/>
      </c>
      <c r="E83" s="15">
        <f>COUNTIF(tData[BezoekStart],"&lt;"&amp;($A83+1/24))-COUNTIF(tData[BezoekEind],"&lt;="&amp;$A83)</f>
        <v/>
      </c>
      <c r="F83" s="15">
        <f>COUNTIF(tData[BezoekLangStart],"&lt;"&amp;($A83+1/24))-COUNTIF(tData[BezoekLangEind],"&lt;="&amp;$A83)</f>
        <v/>
      </c>
      <c r="G83" s="15">
        <f>IF($D83=1,$B83*100+$C83,-1)</f>
        <v/>
      </c>
      <c r="H83" s="15">
        <f>IF($D83=1,$B83,-1)</f>
        <v/>
      </c>
      <c r="I83" s="15">
        <f>IF($D83=1,$C83,-1)</f>
        <v/>
      </c>
    </row>
    <row r="84">
      <c r="A84" s="33" t="n">
        <v>45295.375</v>
      </c>
      <c r="B84" s="15">
        <f>WEEKDAY($A84,2)</f>
        <v/>
      </c>
      <c r="C84" s="15">
        <f>HOUR($A84)</f>
        <v/>
      </c>
      <c r="D84" s="15">
        <f>IF(AND($A84&gt;=Instellingen!$B$6,$A84&lt;Instellingen!$B$7),1,0)</f>
        <v/>
      </c>
      <c r="E84" s="15">
        <f>COUNTIF(tData[BezoekStart],"&lt;"&amp;($A84+1/24))-COUNTIF(tData[BezoekEind],"&lt;="&amp;$A84)</f>
        <v/>
      </c>
      <c r="F84" s="15">
        <f>COUNTIF(tData[BezoekLangStart],"&lt;"&amp;($A84+1/24))-COUNTIF(tData[BezoekLangEind],"&lt;="&amp;$A84)</f>
        <v/>
      </c>
      <c r="G84" s="15">
        <f>IF($D84=1,$B84*100+$C84,-1)</f>
        <v/>
      </c>
      <c r="H84" s="15">
        <f>IF($D84=1,$B84,-1)</f>
        <v/>
      </c>
      <c r="I84" s="15">
        <f>IF($D84=1,$C84,-1)</f>
        <v/>
      </c>
    </row>
    <row r="85">
      <c r="A85" s="33" t="n">
        <v>45295.41666666666</v>
      </c>
      <c r="B85" s="15">
        <f>WEEKDAY($A85,2)</f>
        <v/>
      </c>
      <c r="C85" s="15">
        <f>HOUR($A85)</f>
        <v/>
      </c>
      <c r="D85" s="15">
        <f>IF(AND($A85&gt;=Instellingen!$B$6,$A85&lt;Instellingen!$B$7),1,0)</f>
        <v/>
      </c>
      <c r="E85" s="15">
        <f>COUNTIF(tData[BezoekStart],"&lt;"&amp;($A85+1/24))-COUNTIF(tData[BezoekEind],"&lt;="&amp;$A85)</f>
        <v/>
      </c>
      <c r="F85" s="15">
        <f>COUNTIF(tData[BezoekLangStart],"&lt;"&amp;($A85+1/24))-COUNTIF(tData[BezoekLangEind],"&lt;="&amp;$A85)</f>
        <v/>
      </c>
      <c r="G85" s="15">
        <f>IF($D85=1,$B85*100+$C85,-1)</f>
        <v/>
      </c>
      <c r="H85" s="15">
        <f>IF($D85=1,$B85,-1)</f>
        <v/>
      </c>
      <c r="I85" s="15">
        <f>IF($D85=1,$C85,-1)</f>
        <v/>
      </c>
    </row>
    <row r="86">
      <c r="A86" s="33" t="n">
        <v>45295.45833333334</v>
      </c>
      <c r="B86" s="15">
        <f>WEEKDAY($A86,2)</f>
        <v/>
      </c>
      <c r="C86" s="15">
        <f>HOUR($A86)</f>
        <v/>
      </c>
      <c r="D86" s="15">
        <f>IF(AND($A86&gt;=Instellingen!$B$6,$A86&lt;Instellingen!$B$7),1,0)</f>
        <v/>
      </c>
      <c r="E86" s="15">
        <f>COUNTIF(tData[BezoekStart],"&lt;"&amp;($A86+1/24))-COUNTIF(tData[BezoekEind],"&lt;="&amp;$A86)</f>
        <v/>
      </c>
      <c r="F86" s="15">
        <f>COUNTIF(tData[BezoekLangStart],"&lt;"&amp;($A86+1/24))-COUNTIF(tData[BezoekLangEind],"&lt;="&amp;$A86)</f>
        <v/>
      </c>
      <c r="G86" s="15">
        <f>IF($D86=1,$B86*100+$C86,-1)</f>
        <v/>
      </c>
      <c r="H86" s="15">
        <f>IF($D86=1,$B86,-1)</f>
        <v/>
      </c>
      <c r="I86" s="15">
        <f>IF($D86=1,$C86,-1)</f>
        <v/>
      </c>
    </row>
    <row r="87">
      <c r="A87" s="33" t="n">
        <v>45295.5</v>
      </c>
      <c r="B87" s="15">
        <f>WEEKDAY($A87,2)</f>
        <v/>
      </c>
      <c r="C87" s="15">
        <f>HOUR($A87)</f>
        <v/>
      </c>
      <c r="D87" s="15">
        <f>IF(AND($A87&gt;=Instellingen!$B$6,$A87&lt;Instellingen!$B$7),1,0)</f>
        <v/>
      </c>
      <c r="E87" s="15">
        <f>COUNTIF(tData[BezoekStart],"&lt;"&amp;($A87+1/24))-COUNTIF(tData[BezoekEind],"&lt;="&amp;$A87)</f>
        <v/>
      </c>
      <c r="F87" s="15">
        <f>COUNTIF(tData[BezoekLangStart],"&lt;"&amp;($A87+1/24))-COUNTIF(tData[BezoekLangEind],"&lt;="&amp;$A87)</f>
        <v/>
      </c>
      <c r="G87" s="15">
        <f>IF($D87=1,$B87*100+$C87,-1)</f>
        <v/>
      </c>
      <c r="H87" s="15">
        <f>IF($D87=1,$B87,-1)</f>
        <v/>
      </c>
      <c r="I87" s="15">
        <f>IF($D87=1,$C87,-1)</f>
        <v/>
      </c>
    </row>
    <row r="88">
      <c r="A88" s="33" t="n">
        <v>45295.54166666666</v>
      </c>
      <c r="B88" s="15">
        <f>WEEKDAY($A88,2)</f>
        <v/>
      </c>
      <c r="C88" s="15">
        <f>HOUR($A88)</f>
        <v/>
      </c>
      <c r="D88" s="15">
        <f>IF(AND($A88&gt;=Instellingen!$B$6,$A88&lt;Instellingen!$B$7),1,0)</f>
        <v/>
      </c>
      <c r="E88" s="15">
        <f>COUNTIF(tData[BezoekStart],"&lt;"&amp;($A88+1/24))-COUNTIF(tData[BezoekEind],"&lt;="&amp;$A88)</f>
        <v/>
      </c>
      <c r="F88" s="15">
        <f>COUNTIF(tData[BezoekLangStart],"&lt;"&amp;($A88+1/24))-COUNTIF(tData[BezoekLangEind],"&lt;="&amp;$A88)</f>
        <v/>
      </c>
      <c r="G88" s="15">
        <f>IF($D88=1,$B88*100+$C88,-1)</f>
        <v/>
      </c>
      <c r="H88" s="15">
        <f>IF($D88=1,$B88,-1)</f>
        <v/>
      </c>
      <c r="I88" s="15">
        <f>IF($D88=1,$C88,-1)</f>
        <v/>
      </c>
    </row>
    <row r="89">
      <c r="A89" s="33" t="n">
        <v>45295.58333333334</v>
      </c>
      <c r="B89" s="15">
        <f>WEEKDAY($A89,2)</f>
        <v/>
      </c>
      <c r="C89" s="15">
        <f>HOUR($A89)</f>
        <v/>
      </c>
      <c r="D89" s="15">
        <f>IF(AND($A89&gt;=Instellingen!$B$6,$A89&lt;Instellingen!$B$7),1,0)</f>
        <v/>
      </c>
      <c r="E89" s="15">
        <f>COUNTIF(tData[BezoekStart],"&lt;"&amp;($A89+1/24))-COUNTIF(tData[BezoekEind],"&lt;="&amp;$A89)</f>
        <v/>
      </c>
      <c r="F89" s="15">
        <f>COUNTIF(tData[BezoekLangStart],"&lt;"&amp;($A89+1/24))-COUNTIF(tData[BezoekLangEind],"&lt;="&amp;$A89)</f>
        <v/>
      </c>
      <c r="G89" s="15">
        <f>IF($D89=1,$B89*100+$C89,-1)</f>
        <v/>
      </c>
      <c r="H89" s="15">
        <f>IF($D89=1,$B89,-1)</f>
        <v/>
      </c>
      <c r="I89" s="15">
        <f>IF($D89=1,$C89,-1)</f>
        <v/>
      </c>
    </row>
    <row r="90">
      <c r="A90" s="33" t="n">
        <v>45295.625</v>
      </c>
      <c r="B90" s="15">
        <f>WEEKDAY($A90,2)</f>
        <v/>
      </c>
      <c r="C90" s="15">
        <f>HOUR($A90)</f>
        <v/>
      </c>
      <c r="D90" s="15">
        <f>IF(AND($A90&gt;=Instellingen!$B$6,$A90&lt;Instellingen!$B$7),1,0)</f>
        <v/>
      </c>
      <c r="E90" s="15">
        <f>COUNTIF(tData[BezoekStart],"&lt;"&amp;($A90+1/24))-COUNTIF(tData[BezoekEind],"&lt;="&amp;$A90)</f>
        <v/>
      </c>
      <c r="F90" s="15">
        <f>COUNTIF(tData[BezoekLangStart],"&lt;"&amp;($A90+1/24))-COUNTIF(tData[BezoekLangEind],"&lt;="&amp;$A90)</f>
        <v/>
      </c>
      <c r="G90" s="15">
        <f>IF($D90=1,$B90*100+$C90,-1)</f>
        <v/>
      </c>
      <c r="H90" s="15">
        <f>IF($D90=1,$B90,-1)</f>
        <v/>
      </c>
      <c r="I90" s="15">
        <f>IF($D90=1,$C90,-1)</f>
        <v/>
      </c>
    </row>
    <row r="91">
      <c r="A91" s="33" t="n">
        <v>45295.66666666666</v>
      </c>
      <c r="B91" s="15">
        <f>WEEKDAY($A91,2)</f>
        <v/>
      </c>
      <c r="C91" s="15">
        <f>HOUR($A91)</f>
        <v/>
      </c>
      <c r="D91" s="15">
        <f>IF(AND($A91&gt;=Instellingen!$B$6,$A91&lt;Instellingen!$B$7),1,0)</f>
        <v/>
      </c>
      <c r="E91" s="15">
        <f>COUNTIF(tData[BezoekStart],"&lt;"&amp;($A91+1/24))-COUNTIF(tData[BezoekEind],"&lt;="&amp;$A91)</f>
        <v/>
      </c>
      <c r="F91" s="15">
        <f>COUNTIF(tData[BezoekLangStart],"&lt;"&amp;($A91+1/24))-COUNTIF(tData[BezoekLangEind],"&lt;="&amp;$A91)</f>
        <v/>
      </c>
      <c r="G91" s="15">
        <f>IF($D91=1,$B91*100+$C91,-1)</f>
        <v/>
      </c>
      <c r="H91" s="15">
        <f>IF($D91=1,$B91,-1)</f>
        <v/>
      </c>
      <c r="I91" s="15">
        <f>IF($D91=1,$C91,-1)</f>
        <v/>
      </c>
    </row>
    <row r="92">
      <c r="A92" s="33" t="n">
        <v>45295.70833333334</v>
      </c>
      <c r="B92" s="15">
        <f>WEEKDAY($A92,2)</f>
        <v/>
      </c>
      <c r="C92" s="15">
        <f>HOUR($A92)</f>
        <v/>
      </c>
      <c r="D92" s="15">
        <f>IF(AND($A92&gt;=Instellingen!$B$6,$A92&lt;Instellingen!$B$7),1,0)</f>
        <v/>
      </c>
      <c r="E92" s="15">
        <f>COUNTIF(tData[BezoekStart],"&lt;"&amp;($A92+1/24))-COUNTIF(tData[BezoekEind],"&lt;="&amp;$A92)</f>
        <v/>
      </c>
      <c r="F92" s="15">
        <f>COUNTIF(tData[BezoekLangStart],"&lt;"&amp;($A92+1/24))-COUNTIF(tData[BezoekLangEind],"&lt;="&amp;$A92)</f>
        <v/>
      </c>
      <c r="G92" s="15">
        <f>IF($D92=1,$B92*100+$C92,-1)</f>
        <v/>
      </c>
      <c r="H92" s="15">
        <f>IF($D92=1,$B92,-1)</f>
        <v/>
      </c>
      <c r="I92" s="15">
        <f>IF($D92=1,$C92,-1)</f>
        <v/>
      </c>
    </row>
    <row r="93">
      <c r="A93" s="33" t="n">
        <v>45295.75</v>
      </c>
      <c r="B93" s="15">
        <f>WEEKDAY($A93,2)</f>
        <v/>
      </c>
      <c r="C93" s="15">
        <f>HOUR($A93)</f>
        <v/>
      </c>
      <c r="D93" s="15">
        <f>IF(AND($A93&gt;=Instellingen!$B$6,$A93&lt;Instellingen!$B$7),1,0)</f>
        <v/>
      </c>
      <c r="E93" s="15">
        <f>COUNTIF(tData[BezoekStart],"&lt;"&amp;($A93+1/24))-COUNTIF(tData[BezoekEind],"&lt;="&amp;$A93)</f>
        <v/>
      </c>
      <c r="F93" s="15">
        <f>COUNTIF(tData[BezoekLangStart],"&lt;"&amp;($A93+1/24))-COUNTIF(tData[BezoekLangEind],"&lt;="&amp;$A93)</f>
        <v/>
      </c>
      <c r="G93" s="15">
        <f>IF($D93=1,$B93*100+$C93,-1)</f>
        <v/>
      </c>
      <c r="H93" s="15">
        <f>IF($D93=1,$B93,-1)</f>
        <v/>
      </c>
      <c r="I93" s="15">
        <f>IF($D93=1,$C93,-1)</f>
        <v/>
      </c>
    </row>
    <row r="94">
      <c r="A94" s="33" t="n">
        <v>45295.79166666666</v>
      </c>
      <c r="B94" s="15">
        <f>WEEKDAY($A94,2)</f>
        <v/>
      </c>
      <c r="C94" s="15">
        <f>HOUR($A94)</f>
        <v/>
      </c>
      <c r="D94" s="15">
        <f>IF(AND($A94&gt;=Instellingen!$B$6,$A94&lt;Instellingen!$B$7),1,0)</f>
        <v/>
      </c>
      <c r="E94" s="15">
        <f>COUNTIF(tData[BezoekStart],"&lt;"&amp;($A94+1/24))-COUNTIF(tData[BezoekEind],"&lt;="&amp;$A94)</f>
        <v/>
      </c>
      <c r="F94" s="15">
        <f>COUNTIF(tData[BezoekLangStart],"&lt;"&amp;($A94+1/24))-COUNTIF(tData[BezoekLangEind],"&lt;="&amp;$A94)</f>
        <v/>
      </c>
      <c r="G94" s="15">
        <f>IF($D94=1,$B94*100+$C94,-1)</f>
        <v/>
      </c>
      <c r="H94" s="15">
        <f>IF($D94=1,$B94,-1)</f>
        <v/>
      </c>
      <c r="I94" s="15">
        <f>IF($D94=1,$C94,-1)</f>
        <v/>
      </c>
    </row>
    <row r="95">
      <c r="A95" s="33" t="n">
        <v>45295.83333333334</v>
      </c>
      <c r="B95" s="15">
        <f>WEEKDAY($A95,2)</f>
        <v/>
      </c>
      <c r="C95" s="15">
        <f>HOUR($A95)</f>
        <v/>
      </c>
      <c r="D95" s="15">
        <f>IF(AND($A95&gt;=Instellingen!$B$6,$A95&lt;Instellingen!$B$7),1,0)</f>
        <v/>
      </c>
      <c r="E95" s="15">
        <f>COUNTIF(tData[BezoekStart],"&lt;"&amp;($A95+1/24))-COUNTIF(tData[BezoekEind],"&lt;="&amp;$A95)</f>
        <v/>
      </c>
      <c r="F95" s="15">
        <f>COUNTIF(tData[BezoekLangStart],"&lt;"&amp;($A95+1/24))-COUNTIF(tData[BezoekLangEind],"&lt;="&amp;$A95)</f>
        <v/>
      </c>
      <c r="G95" s="15">
        <f>IF($D95=1,$B95*100+$C95,-1)</f>
        <v/>
      </c>
      <c r="H95" s="15">
        <f>IF($D95=1,$B95,-1)</f>
        <v/>
      </c>
      <c r="I95" s="15">
        <f>IF($D95=1,$C95,-1)</f>
        <v/>
      </c>
    </row>
    <row r="96">
      <c r="A96" s="33" t="n">
        <v>45295.875</v>
      </c>
      <c r="B96" s="15">
        <f>WEEKDAY($A96,2)</f>
        <v/>
      </c>
      <c r="C96" s="15">
        <f>HOUR($A96)</f>
        <v/>
      </c>
      <c r="D96" s="15">
        <f>IF(AND($A96&gt;=Instellingen!$B$6,$A96&lt;Instellingen!$B$7),1,0)</f>
        <v/>
      </c>
      <c r="E96" s="15">
        <f>COUNTIF(tData[BezoekStart],"&lt;"&amp;($A96+1/24))-COUNTIF(tData[BezoekEind],"&lt;="&amp;$A96)</f>
        <v/>
      </c>
      <c r="F96" s="15">
        <f>COUNTIF(tData[BezoekLangStart],"&lt;"&amp;($A96+1/24))-COUNTIF(tData[BezoekLangEind],"&lt;="&amp;$A96)</f>
        <v/>
      </c>
      <c r="G96" s="15">
        <f>IF($D96=1,$B96*100+$C96,-1)</f>
        <v/>
      </c>
      <c r="H96" s="15">
        <f>IF($D96=1,$B96,-1)</f>
        <v/>
      </c>
      <c r="I96" s="15">
        <f>IF($D96=1,$C96,-1)</f>
        <v/>
      </c>
    </row>
    <row r="97">
      <c r="A97" s="33" t="n">
        <v>45295.91666666666</v>
      </c>
      <c r="B97" s="15">
        <f>WEEKDAY($A97,2)</f>
        <v/>
      </c>
      <c r="C97" s="15">
        <f>HOUR($A97)</f>
        <v/>
      </c>
      <c r="D97" s="15">
        <f>IF(AND($A97&gt;=Instellingen!$B$6,$A97&lt;Instellingen!$B$7),1,0)</f>
        <v/>
      </c>
      <c r="E97" s="15">
        <f>COUNTIF(tData[BezoekStart],"&lt;"&amp;($A97+1/24))-COUNTIF(tData[BezoekEind],"&lt;="&amp;$A97)</f>
        <v/>
      </c>
      <c r="F97" s="15">
        <f>COUNTIF(tData[BezoekLangStart],"&lt;"&amp;($A97+1/24))-COUNTIF(tData[BezoekLangEind],"&lt;="&amp;$A97)</f>
        <v/>
      </c>
      <c r="G97" s="15">
        <f>IF($D97=1,$B97*100+$C97,-1)</f>
        <v/>
      </c>
      <c r="H97" s="15">
        <f>IF($D97=1,$B97,-1)</f>
        <v/>
      </c>
      <c r="I97" s="15">
        <f>IF($D97=1,$C97,-1)</f>
        <v/>
      </c>
    </row>
    <row r="98">
      <c r="A98" s="33" t="n">
        <v>45295.95833333334</v>
      </c>
      <c r="B98" s="15">
        <f>WEEKDAY($A98,2)</f>
        <v/>
      </c>
      <c r="C98" s="15">
        <f>HOUR($A98)</f>
        <v/>
      </c>
      <c r="D98" s="15">
        <f>IF(AND($A98&gt;=Instellingen!$B$6,$A98&lt;Instellingen!$B$7),1,0)</f>
        <v/>
      </c>
      <c r="E98" s="15">
        <f>COUNTIF(tData[BezoekStart],"&lt;"&amp;($A98+1/24))-COUNTIF(tData[BezoekEind],"&lt;="&amp;$A98)</f>
        <v/>
      </c>
      <c r="F98" s="15">
        <f>COUNTIF(tData[BezoekLangStart],"&lt;"&amp;($A98+1/24))-COUNTIF(tData[BezoekLangEind],"&lt;="&amp;$A98)</f>
        <v/>
      </c>
      <c r="G98" s="15">
        <f>IF($D98=1,$B98*100+$C98,-1)</f>
        <v/>
      </c>
      <c r="H98" s="15">
        <f>IF($D98=1,$B98,-1)</f>
        <v/>
      </c>
      <c r="I98" s="15">
        <f>IF($D98=1,$C98,-1)</f>
        <v/>
      </c>
    </row>
    <row r="99">
      <c r="A99" s="33" t="n">
        <v>45296</v>
      </c>
      <c r="B99" s="15">
        <f>WEEKDAY($A99,2)</f>
        <v/>
      </c>
      <c r="C99" s="15">
        <f>HOUR($A99)</f>
        <v/>
      </c>
      <c r="D99" s="15">
        <f>IF(AND($A99&gt;=Instellingen!$B$6,$A99&lt;Instellingen!$B$7),1,0)</f>
        <v/>
      </c>
      <c r="E99" s="15">
        <f>COUNTIF(tData[BezoekStart],"&lt;"&amp;($A99+1/24))-COUNTIF(tData[BezoekEind],"&lt;="&amp;$A99)</f>
        <v/>
      </c>
      <c r="F99" s="15">
        <f>COUNTIF(tData[BezoekLangStart],"&lt;"&amp;($A99+1/24))-COUNTIF(tData[BezoekLangEind],"&lt;="&amp;$A99)</f>
        <v/>
      </c>
      <c r="G99" s="15">
        <f>IF($D99=1,$B99*100+$C99,-1)</f>
        <v/>
      </c>
      <c r="H99" s="15">
        <f>IF($D99=1,$B99,-1)</f>
        <v/>
      </c>
      <c r="I99" s="15">
        <f>IF($D99=1,$C99,-1)</f>
        <v/>
      </c>
    </row>
    <row r="100">
      <c r="A100" s="33" t="n">
        <v>45296.04166666666</v>
      </c>
      <c r="B100" s="15">
        <f>WEEKDAY($A100,2)</f>
        <v/>
      </c>
      <c r="C100" s="15">
        <f>HOUR($A100)</f>
        <v/>
      </c>
      <c r="D100" s="15">
        <f>IF(AND($A100&gt;=Instellingen!$B$6,$A100&lt;Instellingen!$B$7),1,0)</f>
        <v/>
      </c>
      <c r="E100" s="15">
        <f>COUNTIF(tData[BezoekStart],"&lt;"&amp;($A100+1/24))-COUNTIF(tData[BezoekEind],"&lt;="&amp;$A100)</f>
        <v/>
      </c>
      <c r="F100" s="15">
        <f>COUNTIF(tData[BezoekLangStart],"&lt;"&amp;($A100+1/24))-COUNTIF(tData[BezoekLangEind],"&lt;="&amp;$A100)</f>
        <v/>
      </c>
      <c r="G100" s="15">
        <f>IF($D100=1,$B100*100+$C100,-1)</f>
        <v/>
      </c>
      <c r="H100" s="15">
        <f>IF($D100=1,$B100,-1)</f>
        <v/>
      </c>
      <c r="I100" s="15">
        <f>IF($D100=1,$C100,-1)</f>
        <v/>
      </c>
    </row>
    <row r="101">
      <c r="A101" s="33" t="n">
        <v>45296.08333333334</v>
      </c>
      <c r="B101" s="15">
        <f>WEEKDAY($A101,2)</f>
        <v/>
      </c>
      <c r="C101" s="15">
        <f>HOUR($A101)</f>
        <v/>
      </c>
      <c r="D101" s="15">
        <f>IF(AND($A101&gt;=Instellingen!$B$6,$A101&lt;Instellingen!$B$7),1,0)</f>
        <v/>
      </c>
      <c r="E101" s="15">
        <f>COUNTIF(tData[BezoekStart],"&lt;"&amp;($A101+1/24))-COUNTIF(tData[BezoekEind],"&lt;="&amp;$A101)</f>
        <v/>
      </c>
      <c r="F101" s="15">
        <f>COUNTIF(tData[BezoekLangStart],"&lt;"&amp;($A101+1/24))-COUNTIF(tData[BezoekLangEind],"&lt;="&amp;$A101)</f>
        <v/>
      </c>
      <c r="G101" s="15">
        <f>IF($D101=1,$B101*100+$C101,-1)</f>
        <v/>
      </c>
      <c r="H101" s="15">
        <f>IF($D101=1,$B101,-1)</f>
        <v/>
      </c>
      <c r="I101" s="15">
        <f>IF($D101=1,$C101,-1)</f>
        <v/>
      </c>
    </row>
    <row r="102">
      <c r="A102" s="33" t="n">
        <v>45296.125</v>
      </c>
      <c r="B102" s="15">
        <f>WEEKDAY($A102,2)</f>
        <v/>
      </c>
      <c r="C102" s="15">
        <f>HOUR($A102)</f>
        <v/>
      </c>
      <c r="D102" s="15">
        <f>IF(AND($A102&gt;=Instellingen!$B$6,$A102&lt;Instellingen!$B$7),1,0)</f>
        <v/>
      </c>
      <c r="E102" s="15">
        <f>COUNTIF(tData[BezoekStart],"&lt;"&amp;($A102+1/24))-COUNTIF(tData[BezoekEind],"&lt;="&amp;$A102)</f>
        <v/>
      </c>
      <c r="F102" s="15">
        <f>COUNTIF(tData[BezoekLangStart],"&lt;"&amp;($A102+1/24))-COUNTIF(tData[BezoekLangEind],"&lt;="&amp;$A102)</f>
        <v/>
      </c>
      <c r="G102" s="15">
        <f>IF($D102=1,$B102*100+$C102,-1)</f>
        <v/>
      </c>
      <c r="H102" s="15">
        <f>IF($D102=1,$B102,-1)</f>
        <v/>
      </c>
      <c r="I102" s="15">
        <f>IF($D102=1,$C102,-1)</f>
        <v/>
      </c>
    </row>
    <row r="103">
      <c r="A103" s="33" t="n">
        <v>45296.16666666666</v>
      </c>
      <c r="B103" s="15">
        <f>WEEKDAY($A103,2)</f>
        <v/>
      </c>
      <c r="C103" s="15">
        <f>HOUR($A103)</f>
        <v/>
      </c>
      <c r="D103" s="15">
        <f>IF(AND($A103&gt;=Instellingen!$B$6,$A103&lt;Instellingen!$B$7),1,0)</f>
        <v/>
      </c>
      <c r="E103" s="15">
        <f>COUNTIF(tData[BezoekStart],"&lt;"&amp;($A103+1/24))-COUNTIF(tData[BezoekEind],"&lt;="&amp;$A103)</f>
        <v/>
      </c>
      <c r="F103" s="15">
        <f>COUNTIF(tData[BezoekLangStart],"&lt;"&amp;($A103+1/24))-COUNTIF(tData[BezoekLangEind],"&lt;="&amp;$A103)</f>
        <v/>
      </c>
      <c r="G103" s="15">
        <f>IF($D103=1,$B103*100+$C103,-1)</f>
        <v/>
      </c>
      <c r="H103" s="15">
        <f>IF($D103=1,$B103,-1)</f>
        <v/>
      </c>
      <c r="I103" s="15">
        <f>IF($D103=1,$C103,-1)</f>
        <v/>
      </c>
    </row>
    <row r="104">
      <c r="A104" s="33" t="n">
        <v>45296.20833333334</v>
      </c>
      <c r="B104" s="15">
        <f>WEEKDAY($A104,2)</f>
        <v/>
      </c>
      <c r="C104" s="15">
        <f>HOUR($A104)</f>
        <v/>
      </c>
      <c r="D104" s="15">
        <f>IF(AND($A104&gt;=Instellingen!$B$6,$A104&lt;Instellingen!$B$7),1,0)</f>
        <v/>
      </c>
      <c r="E104" s="15">
        <f>COUNTIF(tData[BezoekStart],"&lt;"&amp;($A104+1/24))-COUNTIF(tData[BezoekEind],"&lt;="&amp;$A104)</f>
        <v/>
      </c>
      <c r="F104" s="15">
        <f>COUNTIF(tData[BezoekLangStart],"&lt;"&amp;($A104+1/24))-COUNTIF(tData[BezoekLangEind],"&lt;="&amp;$A104)</f>
        <v/>
      </c>
      <c r="G104" s="15">
        <f>IF($D104=1,$B104*100+$C104,-1)</f>
        <v/>
      </c>
      <c r="H104" s="15">
        <f>IF($D104=1,$B104,-1)</f>
        <v/>
      </c>
      <c r="I104" s="15">
        <f>IF($D104=1,$C104,-1)</f>
        <v/>
      </c>
    </row>
    <row r="105">
      <c r="A105" s="33" t="n">
        <v>45296.25</v>
      </c>
      <c r="B105" s="15">
        <f>WEEKDAY($A105,2)</f>
        <v/>
      </c>
      <c r="C105" s="15">
        <f>HOUR($A105)</f>
        <v/>
      </c>
      <c r="D105" s="15">
        <f>IF(AND($A105&gt;=Instellingen!$B$6,$A105&lt;Instellingen!$B$7),1,0)</f>
        <v/>
      </c>
      <c r="E105" s="15">
        <f>COUNTIF(tData[BezoekStart],"&lt;"&amp;($A105+1/24))-COUNTIF(tData[BezoekEind],"&lt;="&amp;$A105)</f>
        <v/>
      </c>
      <c r="F105" s="15">
        <f>COUNTIF(tData[BezoekLangStart],"&lt;"&amp;($A105+1/24))-COUNTIF(tData[BezoekLangEind],"&lt;="&amp;$A105)</f>
        <v/>
      </c>
      <c r="G105" s="15">
        <f>IF($D105=1,$B105*100+$C105,-1)</f>
        <v/>
      </c>
      <c r="H105" s="15">
        <f>IF($D105=1,$B105,-1)</f>
        <v/>
      </c>
      <c r="I105" s="15">
        <f>IF($D105=1,$C105,-1)</f>
        <v/>
      </c>
    </row>
    <row r="106">
      <c r="A106" s="33" t="n">
        <v>45296.29166666666</v>
      </c>
      <c r="B106" s="15">
        <f>WEEKDAY($A106,2)</f>
        <v/>
      </c>
      <c r="C106" s="15">
        <f>HOUR($A106)</f>
        <v/>
      </c>
      <c r="D106" s="15">
        <f>IF(AND($A106&gt;=Instellingen!$B$6,$A106&lt;Instellingen!$B$7),1,0)</f>
        <v/>
      </c>
      <c r="E106" s="15">
        <f>COUNTIF(tData[BezoekStart],"&lt;"&amp;($A106+1/24))-COUNTIF(tData[BezoekEind],"&lt;="&amp;$A106)</f>
        <v/>
      </c>
      <c r="F106" s="15">
        <f>COUNTIF(tData[BezoekLangStart],"&lt;"&amp;($A106+1/24))-COUNTIF(tData[BezoekLangEind],"&lt;="&amp;$A106)</f>
        <v/>
      </c>
      <c r="G106" s="15">
        <f>IF($D106=1,$B106*100+$C106,-1)</f>
        <v/>
      </c>
      <c r="H106" s="15">
        <f>IF($D106=1,$B106,-1)</f>
        <v/>
      </c>
      <c r="I106" s="15">
        <f>IF($D106=1,$C106,-1)</f>
        <v/>
      </c>
    </row>
    <row r="107">
      <c r="A107" s="33" t="n">
        <v>45296.33333333334</v>
      </c>
      <c r="B107" s="15">
        <f>WEEKDAY($A107,2)</f>
        <v/>
      </c>
      <c r="C107" s="15">
        <f>HOUR($A107)</f>
        <v/>
      </c>
      <c r="D107" s="15">
        <f>IF(AND($A107&gt;=Instellingen!$B$6,$A107&lt;Instellingen!$B$7),1,0)</f>
        <v/>
      </c>
      <c r="E107" s="15">
        <f>COUNTIF(tData[BezoekStart],"&lt;"&amp;($A107+1/24))-COUNTIF(tData[BezoekEind],"&lt;="&amp;$A107)</f>
        <v/>
      </c>
      <c r="F107" s="15">
        <f>COUNTIF(tData[BezoekLangStart],"&lt;"&amp;($A107+1/24))-COUNTIF(tData[BezoekLangEind],"&lt;="&amp;$A107)</f>
        <v/>
      </c>
      <c r="G107" s="15">
        <f>IF($D107=1,$B107*100+$C107,-1)</f>
        <v/>
      </c>
      <c r="H107" s="15">
        <f>IF($D107=1,$B107,-1)</f>
        <v/>
      </c>
      <c r="I107" s="15">
        <f>IF($D107=1,$C107,-1)</f>
        <v/>
      </c>
    </row>
    <row r="108">
      <c r="A108" s="33" t="n">
        <v>45296.375</v>
      </c>
      <c r="B108" s="15">
        <f>WEEKDAY($A108,2)</f>
        <v/>
      </c>
      <c r="C108" s="15">
        <f>HOUR($A108)</f>
        <v/>
      </c>
      <c r="D108" s="15">
        <f>IF(AND($A108&gt;=Instellingen!$B$6,$A108&lt;Instellingen!$B$7),1,0)</f>
        <v/>
      </c>
      <c r="E108" s="15">
        <f>COUNTIF(tData[BezoekStart],"&lt;"&amp;($A108+1/24))-COUNTIF(tData[BezoekEind],"&lt;="&amp;$A108)</f>
        <v/>
      </c>
      <c r="F108" s="15">
        <f>COUNTIF(tData[BezoekLangStart],"&lt;"&amp;($A108+1/24))-COUNTIF(tData[BezoekLangEind],"&lt;="&amp;$A108)</f>
        <v/>
      </c>
      <c r="G108" s="15">
        <f>IF($D108=1,$B108*100+$C108,-1)</f>
        <v/>
      </c>
      <c r="H108" s="15">
        <f>IF($D108=1,$B108,-1)</f>
        <v/>
      </c>
      <c r="I108" s="15">
        <f>IF($D108=1,$C108,-1)</f>
        <v/>
      </c>
    </row>
    <row r="109">
      <c r="A109" s="33" t="n">
        <v>45296.41666666666</v>
      </c>
      <c r="B109" s="15">
        <f>WEEKDAY($A109,2)</f>
        <v/>
      </c>
      <c r="C109" s="15">
        <f>HOUR($A109)</f>
        <v/>
      </c>
      <c r="D109" s="15">
        <f>IF(AND($A109&gt;=Instellingen!$B$6,$A109&lt;Instellingen!$B$7),1,0)</f>
        <v/>
      </c>
      <c r="E109" s="15">
        <f>COUNTIF(tData[BezoekStart],"&lt;"&amp;($A109+1/24))-COUNTIF(tData[BezoekEind],"&lt;="&amp;$A109)</f>
        <v/>
      </c>
      <c r="F109" s="15">
        <f>COUNTIF(tData[BezoekLangStart],"&lt;"&amp;($A109+1/24))-COUNTIF(tData[BezoekLangEind],"&lt;="&amp;$A109)</f>
        <v/>
      </c>
      <c r="G109" s="15">
        <f>IF($D109=1,$B109*100+$C109,-1)</f>
        <v/>
      </c>
      <c r="H109" s="15">
        <f>IF($D109=1,$B109,-1)</f>
        <v/>
      </c>
      <c r="I109" s="15">
        <f>IF($D109=1,$C109,-1)</f>
        <v/>
      </c>
    </row>
    <row r="110">
      <c r="A110" s="33" t="n">
        <v>45296.45833333334</v>
      </c>
      <c r="B110" s="15">
        <f>WEEKDAY($A110,2)</f>
        <v/>
      </c>
      <c r="C110" s="15">
        <f>HOUR($A110)</f>
        <v/>
      </c>
      <c r="D110" s="15">
        <f>IF(AND($A110&gt;=Instellingen!$B$6,$A110&lt;Instellingen!$B$7),1,0)</f>
        <v/>
      </c>
      <c r="E110" s="15">
        <f>COUNTIF(tData[BezoekStart],"&lt;"&amp;($A110+1/24))-COUNTIF(tData[BezoekEind],"&lt;="&amp;$A110)</f>
        <v/>
      </c>
      <c r="F110" s="15">
        <f>COUNTIF(tData[BezoekLangStart],"&lt;"&amp;($A110+1/24))-COUNTIF(tData[BezoekLangEind],"&lt;="&amp;$A110)</f>
        <v/>
      </c>
      <c r="G110" s="15">
        <f>IF($D110=1,$B110*100+$C110,-1)</f>
        <v/>
      </c>
      <c r="H110" s="15">
        <f>IF($D110=1,$B110,-1)</f>
        <v/>
      </c>
      <c r="I110" s="15">
        <f>IF($D110=1,$C110,-1)</f>
        <v/>
      </c>
    </row>
    <row r="111">
      <c r="A111" s="33" t="n">
        <v>45296.5</v>
      </c>
      <c r="B111" s="15">
        <f>WEEKDAY($A111,2)</f>
        <v/>
      </c>
      <c r="C111" s="15">
        <f>HOUR($A111)</f>
        <v/>
      </c>
      <c r="D111" s="15">
        <f>IF(AND($A111&gt;=Instellingen!$B$6,$A111&lt;Instellingen!$B$7),1,0)</f>
        <v/>
      </c>
      <c r="E111" s="15">
        <f>COUNTIF(tData[BezoekStart],"&lt;"&amp;($A111+1/24))-COUNTIF(tData[BezoekEind],"&lt;="&amp;$A111)</f>
        <v/>
      </c>
      <c r="F111" s="15">
        <f>COUNTIF(tData[BezoekLangStart],"&lt;"&amp;($A111+1/24))-COUNTIF(tData[BezoekLangEind],"&lt;="&amp;$A111)</f>
        <v/>
      </c>
      <c r="G111" s="15">
        <f>IF($D111=1,$B111*100+$C111,-1)</f>
        <v/>
      </c>
      <c r="H111" s="15">
        <f>IF($D111=1,$B111,-1)</f>
        <v/>
      </c>
      <c r="I111" s="15">
        <f>IF($D111=1,$C111,-1)</f>
        <v/>
      </c>
    </row>
    <row r="112">
      <c r="A112" s="33" t="n">
        <v>45296.54166666666</v>
      </c>
      <c r="B112" s="15">
        <f>WEEKDAY($A112,2)</f>
        <v/>
      </c>
      <c r="C112" s="15">
        <f>HOUR($A112)</f>
        <v/>
      </c>
      <c r="D112" s="15">
        <f>IF(AND($A112&gt;=Instellingen!$B$6,$A112&lt;Instellingen!$B$7),1,0)</f>
        <v/>
      </c>
      <c r="E112" s="15">
        <f>COUNTIF(tData[BezoekStart],"&lt;"&amp;($A112+1/24))-COUNTIF(tData[BezoekEind],"&lt;="&amp;$A112)</f>
        <v/>
      </c>
      <c r="F112" s="15">
        <f>COUNTIF(tData[BezoekLangStart],"&lt;"&amp;($A112+1/24))-COUNTIF(tData[BezoekLangEind],"&lt;="&amp;$A112)</f>
        <v/>
      </c>
      <c r="G112" s="15">
        <f>IF($D112=1,$B112*100+$C112,-1)</f>
        <v/>
      </c>
      <c r="H112" s="15">
        <f>IF($D112=1,$B112,-1)</f>
        <v/>
      </c>
      <c r="I112" s="15">
        <f>IF($D112=1,$C112,-1)</f>
        <v/>
      </c>
    </row>
    <row r="113">
      <c r="A113" s="33" t="n">
        <v>45296.58333333334</v>
      </c>
      <c r="B113" s="15">
        <f>WEEKDAY($A113,2)</f>
        <v/>
      </c>
      <c r="C113" s="15">
        <f>HOUR($A113)</f>
        <v/>
      </c>
      <c r="D113" s="15">
        <f>IF(AND($A113&gt;=Instellingen!$B$6,$A113&lt;Instellingen!$B$7),1,0)</f>
        <v/>
      </c>
      <c r="E113" s="15">
        <f>COUNTIF(tData[BezoekStart],"&lt;"&amp;($A113+1/24))-COUNTIF(tData[BezoekEind],"&lt;="&amp;$A113)</f>
        <v/>
      </c>
      <c r="F113" s="15">
        <f>COUNTIF(tData[BezoekLangStart],"&lt;"&amp;($A113+1/24))-COUNTIF(tData[BezoekLangEind],"&lt;="&amp;$A113)</f>
        <v/>
      </c>
      <c r="G113" s="15">
        <f>IF($D113=1,$B113*100+$C113,-1)</f>
        <v/>
      </c>
      <c r="H113" s="15">
        <f>IF($D113=1,$B113,-1)</f>
        <v/>
      </c>
      <c r="I113" s="15">
        <f>IF($D113=1,$C113,-1)</f>
        <v/>
      </c>
    </row>
    <row r="114">
      <c r="A114" s="33" t="n">
        <v>45296.625</v>
      </c>
      <c r="B114" s="15">
        <f>WEEKDAY($A114,2)</f>
        <v/>
      </c>
      <c r="C114" s="15">
        <f>HOUR($A114)</f>
        <v/>
      </c>
      <c r="D114" s="15">
        <f>IF(AND($A114&gt;=Instellingen!$B$6,$A114&lt;Instellingen!$B$7),1,0)</f>
        <v/>
      </c>
      <c r="E114" s="15">
        <f>COUNTIF(tData[BezoekStart],"&lt;"&amp;($A114+1/24))-COUNTIF(tData[BezoekEind],"&lt;="&amp;$A114)</f>
        <v/>
      </c>
      <c r="F114" s="15">
        <f>COUNTIF(tData[BezoekLangStart],"&lt;"&amp;($A114+1/24))-COUNTIF(tData[BezoekLangEind],"&lt;="&amp;$A114)</f>
        <v/>
      </c>
      <c r="G114" s="15">
        <f>IF($D114=1,$B114*100+$C114,-1)</f>
        <v/>
      </c>
      <c r="H114" s="15">
        <f>IF($D114=1,$B114,-1)</f>
        <v/>
      </c>
      <c r="I114" s="15">
        <f>IF($D114=1,$C114,-1)</f>
        <v/>
      </c>
    </row>
    <row r="115">
      <c r="A115" s="33" t="n">
        <v>45296.66666666666</v>
      </c>
      <c r="B115" s="15">
        <f>WEEKDAY($A115,2)</f>
        <v/>
      </c>
      <c r="C115" s="15">
        <f>HOUR($A115)</f>
        <v/>
      </c>
      <c r="D115" s="15">
        <f>IF(AND($A115&gt;=Instellingen!$B$6,$A115&lt;Instellingen!$B$7),1,0)</f>
        <v/>
      </c>
      <c r="E115" s="15">
        <f>COUNTIF(tData[BezoekStart],"&lt;"&amp;($A115+1/24))-COUNTIF(tData[BezoekEind],"&lt;="&amp;$A115)</f>
        <v/>
      </c>
      <c r="F115" s="15">
        <f>COUNTIF(tData[BezoekLangStart],"&lt;"&amp;($A115+1/24))-COUNTIF(tData[BezoekLangEind],"&lt;="&amp;$A115)</f>
        <v/>
      </c>
      <c r="G115" s="15">
        <f>IF($D115=1,$B115*100+$C115,-1)</f>
        <v/>
      </c>
      <c r="H115" s="15">
        <f>IF($D115=1,$B115,-1)</f>
        <v/>
      </c>
      <c r="I115" s="15">
        <f>IF($D115=1,$C115,-1)</f>
        <v/>
      </c>
    </row>
    <row r="116">
      <c r="A116" s="33" t="n">
        <v>45296.70833333334</v>
      </c>
      <c r="B116" s="15">
        <f>WEEKDAY($A116,2)</f>
        <v/>
      </c>
      <c r="C116" s="15">
        <f>HOUR($A116)</f>
        <v/>
      </c>
      <c r="D116" s="15">
        <f>IF(AND($A116&gt;=Instellingen!$B$6,$A116&lt;Instellingen!$B$7),1,0)</f>
        <v/>
      </c>
      <c r="E116" s="15">
        <f>COUNTIF(tData[BezoekStart],"&lt;"&amp;($A116+1/24))-COUNTIF(tData[BezoekEind],"&lt;="&amp;$A116)</f>
        <v/>
      </c>
      <c r="F116" s="15">
        <f>COUNTIF(tData[BezoekLangStart],"&lt;"&amp;($A116+1/24))-COUNTIF(tData[BezoekLangEind],"&lt;="&amp;$A116)</f>
        <v/>
      </c>
      <c r="G116" s="15">
        <f>IF($D116=1,$B116*100+$C116,-1)</f>
        <v/>
      </c>
      <c r="H116" s="15">
        <f>IF($D116=1,$B116,-1)</f>
        <v/>
      </c>
      <c r="I116" s="15">
        <f>IF($D116=1,$C116,-1)</f>
        <v/>
      </c>
    </row>
    <row r="117">
      <c r="A117" s="33" t="n">
        <v>45296.75</v>
      </c>
      <c r="B117" s="15">
        <f>WEEKDAY($A117,2)</f>
        <v/>
      </c>
      <c r="C117" s="15">
        <f>HOUR($A117)</f>
        <v/>
      </c>
      <c r="D117" s="15">
        <f>IF(AND($A117&gt;=Instellingen!$B$6,$A117&lt;Instellingen!$B$7),1,0)</f>
        <v/>
      </c>
      <c r="E117" s="15">
        <f>COUNTIF(tData[BezoekStart],"&lt;"&amp;($A117+1/24))-COUNTIF(tData[BezoekEind],"&lt;="&amp;$A117)</f>
        <v/>
      </c>
      <c r="F117" s="15">
        <f>COUNTIF(tData[BezoekLangStart],"&lt;"&amp;($A117+1/24))-COUNTIF(tData[BezoekLangEind],"&lt;="&amp;$A117)</f>
        <v/>
      </c>
      <c r="G117" s="15">
        <f>IF($D117=1,$B117*100+$C117,-1)</f>
        <v/>
      </c>
      <c r="H117" s="15">
        <f>IF($D117=1,$B117,-1)</f>
        <v/>
      </c>
      <c r="I117" s="15">
        <f>IF($D117=1,$C117,-1)</f>
        <v/>
      </c>
    </row>
    <row r="118">
      <c r="A118" s="33" t="n">
        <v>45296.79166666666</v>
      </c>
      <c r="B118" s="15">
        <f>WEEKDAY($A118,2)</f>
        <v/>
      </c>
      <c r="C118" s="15">
        <f>HOUR($A118)</f>
        <v/>
      </c>
      <c r="D118" s="15">
        <f>IF(AND($A118&gt;=Instellingen!$B$6,$A118&lt;Instellingen!$B$7),1,0)</f>
        <v/>
      </c>
      <c r="E118" s="15">
        <f>COUNTIF(tData[BezoekStart],"&lt;"&amp;($A118+1/24))-COUNTIF(tData[BezoekEind],"&lt;="&amp;$A118)</f>
        <v/>
      </c>
      <c r="F118" s="15">
        <f>COUNTIF(tData[BezoekLangStart],"&lt;"&amp;($A118+1/24))-COUNTIF(tData[BezoekLangEind],"&lt;="&amp;$A118)</f>
        <v/>
      </c>
      <c r="G118" s="15">
        <f>IF($D118=1,$B118*100+$C118,-1)</f>
        <v/>
      </c>
      <c r="H118" s="15">
        <f>IF($D118=1,$B118,-1)</f>
        <v/>
      </c>
      <c r="I118" s="15">
        <f>IF($D118=1,$C118,-1)</f>
        <v/>
      </c>
    </row>
    <row r="119">
      <c r="A119" s="33" t="n">
        <v>45296.83333333334</v>
      </c>
      <c r="B119" s="15">
        <f>WEEKDAY($A119,2)</f>
        <v/>
      </c>
      <c r="C119" s="15">
        <f>HOUR($A119)</f>
        <v/>
      </c>
      <c r="D119" s="15">
        <f>IF(AND($A119&gt;=Instellingen!$B$6,$A119&lt;Instellingen!$B$7),1,0)</f>
        <v/>
      </c>
      <c r="E119" s="15">
        <f>COUNTIF(tData[BezoekStart],"&lt;"&amp;($A119+1/24))-COUNTIF(tData[BezoekEind],"&lt;="&amp;$A119)</f>
        <v/>
      </c>
      <c r="F119" s="15">
        <f>COUNTIF(tData[BezoekLangStart],"&lt;"&amp;($A119+1/24))-COUNTIF(tData[BezoekLangEind],"&lt;="&amp;$A119)</f>
        <v/>
      </c>
      <c r="G119" s="15">
        <f>IF($D119=1,$B119*100+$C119,-1)</f>
        <v/>
      </c>
      <c r="H119" s="15">
        <f>IF($D119=1,$B119,-1)</f>
        <v/>
      </c>
      <c r="I119" s="15">
        <f>IF($D119=1,$C119,-1)</f>
        <v/>
      </c>
    </row>
    <row r="120">
      <c r="A120" s="33" t="n">
        <v>45296.875</v>
      </c>
      <c r="B120" s="15">
        <f>WEEKDAY($A120,2)</f>
        <v/>
      </c>
      <c r="C120" s="15">
        <f>HOUR($A120)</f>
        <v/>
      </c>
      <c r="D120" s="15">
        <f>IF(AND($A120&gt;=Instellingen!$B$6,$A120&lt;Instellingen!$B$7),1,0)</f>
        <v/>
      </c>
      <c r="E120" s="15">
        <f>COUNTIF(tData[BezoekStart],"&lt;"&amp;($A120+1/24))-COUNTIF(tData[BezoekEind],"&lt;="&amp;$A120)</f>
        <v/>
      </c>
      <c r="F120" s="15">
        <f>COUNTIF(tData[BezoekLangStart],"&lt;"&amp;($A120+1/24))-COUNTIF(tData[BezoekLangEind],"&lt;="&amp;$A120)</f>
        <v/>
      </c>
      <c r="G120" s="15">
        <f>IF($D120=1,$B120*100+$C120,-1)</f>
        <v/>
      </c>
      <c r="H120" s="15">
        <f>IF($D120=1,$B120,-1)</f>
        <v/>
      </c>
      <c r="I120" s="15">
        <f>IF($D120=1,$C120,-1)</f>
        <v/>
      </c>
    </row>
    <row r="121">
      <c r="A121" s="33" t="n">
        <v>45296.91666666666</v>
      </c>
      <c r="B121" s="15">
        <f>WEEKDAY($A121,2)</f>
        <v/>
      </c>
      <c r="C121" s="15">
        <f>HOUR($A121)</f>
        <v/>
      </c>
      <c r="D121" s="15">
        <f>IF(AND($A121&gt;=Instellingen!$B$6,$A121&lt;Instellingen!$B$7),1,0)</f>
        <v/>
      </c>
      <c r="E121" s="15">
        <f>COUNTIF(tData[BezoekStart],"&lt;"&amp;($A121+1/24))-COUNTIF(tData[BezoekEind],"&lt;="&amp;$A121)</f>
        <v/>
      </c>
      <c r="F121" s="15">
        <f>COUNTIF(tData[BezoekLangStart],"&lt;"&amp;($A121+1/24))-COUNTIF(tData[BezoekLangEind],"&lt;="&amp;$A121)</f>
        <v/>
      </c>
      <c r="G121" s="15">
        <f>IF($D121=1,$B121*100+$C121,-1)</f>
        <v/>
      </c>
      <c r="H121" s="15">
        <f>IF($D121=1,$B121,-1)</f>
        <v/>
      </c>
      <c r="I121" s="15">
        <f>IF($D121=1,$C121,-1)</f>
        <v/>
      </c>
    </row>
    <row r="122">
      <c r="A122" s="33" t="n">
        <v>45296.95833333334</v>
      </c>
      <c r="B122" s="15">
        <f>WEEKDAY($A122,2)</f>
        <v/>
      </c>
      <c r="C122" s="15">
        <f>HOUR($A122)</f>
        <v/>
      </c>
      <c r="D122" s="15">
        <f>IF(AND($A122&gt;=Instellingen!$B$6,$A122&lt;Instellingen!$B$7),1,0)</f>
        <v/>
      </c>
      <c r="E122" s="15">
        <f>COUNTIF(tData[BezoekStart],"&lt;"&amp;($A122+1/24))-COUNTIF(tData[BezoekEind],"&lt;="&amp;$A122)</f>
        <v/>
      </c>
      <c r="F122" s="15">
        <f>COUNTIF(tData[BezoekLangStart],"&lt;"&amp;($A122+1/24))-COUNTIF(tData[BezoekLangEind],"&lt;="&amp;$A122)</f>
        <v/>
      </c>
      <c r="G122" s="15">
        <f>IF($D122=1,$B122*100+$C122,-1)</f>
        <v/>
      </c>
      <c r="H122" s="15">
        <f>IF($D122=1,$B122,-1)</f>
        <v/>
      </c>
      <c r="I122" s="15">
        <f>IF($D122=1,$C122,-1)</f>
        <v/>
      </c>
    </row>
    <row r="123">
      <c r="A123" s="33" t="n">
        <v>45297</v>
      </c>
      <c r="B123" s="15">
        <f>WEEKDAY($A123,2)</f>
        <v/>
      </c>
      <c r="C123" s="15">
        <f>HOUR($A123)</f>
        <v/>
      </c>
      <c r="D123" s="15">
        <f>IF(AND($A123&gt;=Instellingen!$B$6,$A123&lt;Instellingen!$B$7),1,0)</f>
        <v/>
      </c>
      <c r="E123" s="15">
        <f>COUNTIF(tData[BezoekStart],"&lt;"&amp;($A123+1/24))-COUNTIF(tData[BezoekEind],"&lt;="&amp;$A123)</f>
        <v/>
      </c>
      <c r="F123" s="15">
        <f>COUNTIF(tData[BezoekLangStart],"&lt;"&amp;($A123+1/24))-COUNTIF(tData[BezoekLangEind],"&lt;="&amp;$A123)</f>
        <v/>
      </c>
      <c r="G123" s="15">
        <f>IF($D123=1,$B123*100+$C123,-1)</f>
        <v/>
      </c>
      <c r="H123" s="15">
        <f>IF($D123=1,$B123,-1)</f>
        <v/>
      </c>
      <c r="I123" s="15">
        <f>IF($D123=1,$C123,-1)</f>
        <v/>
      </c>
    </row>
    <row r="124">
      <c r="A124" s="33" t="n">
        <v>45297.04166666666</v>
      </c>
      <c r="B124" s="15">
        <f>WEEKDAY($A124,2)</f>
        <v/>
      </c>
      <c r="C124" s="15">
        <f>HOUR($A124)</f>
        <v/>
      </c>
      <c r="D124" s="15">
        <f>IF(AND($A124&gt;=Instellingen!$B$6,$A124&lt;Instellingen!$B$7),1,0)</f>
        <v/>
      </c>
      <c r="E124" s="15">
        <f>COUNTIF(tData[BezoekStart],"&lt;"&amp;($A124+1/24))-COUNTIF(tData[BezoekEind],"&lt;="&amp;$A124)</f>
        <v/>
      </c>
      <c r="F124" s="15">
        <f>COUNTIF(tData[BezoekLangStart],"&lt;"&amp;($A124+1/24))-COUNTIF(tData[BezoekLangEind],"&lt;="&amp;$A124)</f>
        <v/>
      </c>
      <c r="G124" s="15">
        <f>IF($D124=1,$B124*100+$C124,-1)</f>
        <v/>
      </c>
      <c r="H124" s="15">
        <f>IF($D124=1,$B124,-1)</f>
        <v/>
      </c>
      <c r="I124" s="15">
        <f>IF($D124=1,$C124,-1)</f>
        <v/>
      </c>
    </row>
    <row r="125">
      <c r="A125" s="33" t="n">
        <v>45297.08333333334</v>
      </c>
      <c r="B125" s="15">
        <f>WEEKDAY($A125,2)</f>
        <v/>
      </c>
      <c r="C125" s="15">
        <f>HOUR($A125)</f>
        <v/>
      </c>
      <c r="D125" s="15">
        <f>IF(AND($A125&gt;=Instellingen!$B$6,$A125&lt;Instellingen!$B$7),1,0)</f>
        <v/>
      </c>
      <c r="E125" s="15">
        <f>COUNTIF(tData[BezoekStart],"&lt;"&amp;($A125+1/24))-COUNTIF(tData[BezoekEind],"&lt;="&amp;$A125)</f>
        <v/>
      </c>
      <c r="F125" s="15">
        <f>COUNTIF(tData[BezoekLangStart],"&lt;"&amp;($A125+1/24))-COUNTIF(tData[BezoekLangEind],"&lt;="&amp;$A125)</f>
        <v/>
      </c>
      <c r="G125" s="15">
        <f>IF($D125=1,$B125*100+$C125,-1)</f>
        <v/>
      </c>
      <c r="H125" s="15">
        <f>IF($D125=1,$B125,-1)</f>
        <v/>
      </c>
      <c r="I125" s="15">
        <f>IF($D125=1,$C125,-1)</f>
        <v/>
      </c>
    </row>
    <row r="126">
      <c r="A126" s="33" t="n">
        <v>45297.125</v>
      </c>
      <c r="B126" s="15">
        <f>WEEKDAY($A126,2)</f>
        <v/>
      </c>
      <c r="C126" s="15">
        <f>HOUR($A126)</f>
        <v/>
      </c>
      <c r="D126" s="15">
        <f>IF(AND($A126&gt;=Instellingen!$B$6,$A126&lt;Instellingen!$B$7),1,0)</f>
        <v/>
      </c>
      <c r="E126" s="15">
        <f>COUNTIF(tData[BezoekStart],"&lt;"&amp;($A126+1/24))-COUNTIF(tData[BezoekEind],"&lt;="&amp;$A126)</f>
        <v/>
      </c>
      <c r="F126" s="15">
        <f>COUNTIF(tData[BezoekLangStart],"&lt;"&amp;($A126+1/24))-COUNTIF(tData[BezoekLangEind],"&lt;="&amp;$A126)</f>
        <v/>
      </c>
      <c r="G126" s="15">
        <f>IF($D126=1,$B126*100+$C126,-1)</f>
        <v/>
      </c>
      <c r="H126" s="15">
        <f>IF($D126=1,$B126,-1)</f>
        <v/>
      </c>
      <c r="I126" s="15">
        <f>IF($D126=1,$C126,-1)</f>
        <v/>
      </c>
    </row>
    <row r="127">
      <c r="A127" s="33" t="n">
        <v>45297.16666666666</v>
      </c>
      <c r="B127" s="15">
        <f>WEEKDAY($A127,2)</f>
        <v/>
      </c>
      <c r="C127" s="15">
        <f>HOUR($A127)</f>
        <v/>
      </c>
      <c r="D127" s="15">
        <f>IF(AND($A127&gt;=Instellingen!$B$6,$A127&lt;Instellingen!$B$7),1,0)</f>
        <v/>
      </c>
      <c r="E127" s="15">
        <f>COUNTIF(tData[BezoekStart],"&lt;"&amp;($A127+1/24))-COUNTIF(tData[BezoekEind],"&lt;="&amp;$A127)</f>
        <v/>
      </c>
      <c r="F127" s="15">
        <f>COUNTIF(tData[BezoekLangStart],"&lt;"&amp;($A127+1/24))-COUNTIF(tData[BezoekLangEind],"&lt;="&amp;$A127)</f>
        <v/>
      </c>
      <c r="G127" s="15">
        <f>IF($D127=1,$B127*100+$C127,-1)</f>
        <v/>
      </c>
      <c r="H127" s="15">
        <f>IF($D127=1,$B127,-1)</f>
        <v/>
      </c>
      <c r="I127" s="15">
        <f>IF($D127=1,$C127,-1)</f>
        <v/>
      </c>
    </row>
    <row r="128">
      <c r="A128" s="33" t="n">
        <v>45297.20833333334</v>
      </c>
      <c r="B128" s="15">
        <f>WEEKDAY($A128,2)</f>
        <v/>
      </c>
      <c r="C128" s="15">
        <f>HOUR($A128)</f>
        <v/>
      </c>
      <c r="D128" s="15">
        <f>IF(AND($A128&gt;=Instellingen!$B$6,$A128&lt;Instellingen!$B$7),1,0)</f>
        <v/>
      </c>
      <c r="E128" s="15">
        <f>COUNTIF(tData[BezoekStart],"&lt;"&amp;($A128+1/24))-COUNTIF(tData[BezoekEind],"&lt;="&amp;$A128)</f>
        <v/>
      </c>
      <c r="F128" s="15">
        <f>COUNTIF(tData[BezoekLangStart],"&lt;"&amp;($A128+1/24))-COUNTIF(tData[BezoekLangEind],"&lt;="&amp;$A128)</f>
        <v/>
      </c>
      <c r="G128" s="15">
        <f>IF($D128=1,$B128*100+$C128,-1)</f>
        <v/>
      </c>
      <c r="H128" s="15">
        <f>IF($D128=1,$B128,-1)</f>
        <v/>
      </c>
      <c r="I128" s="15">
        <f>IF($D128=1,$C128,-1)</f>
        <v/>
      </c>
    </row>
    <row r="129">
      <c r="A129" s="33" t="n">
        <v>45297.25</v>
      </c>
      <c r="B129" s="15">
        <f>WEEKDAY($A129,2)</f>
        <v/>
      </c>
      <c r="C129" s="15">
        <f>HOUR($A129)</f>
        <v/>
      </c>
      <c r="D129" s="15">
        <f>IF(AND($A129&gt;=Instellingen!$B$6,$A129&lt;Instellingen!$B$7),1,0)</f>
        <v/>
      </c>
      <c r="E129" s="15">
        <f>COUNTIF(tData[BezoekStart],"&lt;"&amp;($A129+1/24))-COUNTIF(tData[BezoekEind],"&lt;="&amp;$A129)</f>
        <v/>
      </c>
      <c r="F129" s="15">
        <f>COUNTIF(tData[BezoekLangStart],"&lt;"&amp;($A129+1/24))-COUNTIF(tData[BezoekLangEind],"&lt;="&amp;$A129)</f>
        <v/>
      </c>
      <c r="G129" s="15">
        <f>IF($D129=1,$B129*100+$C129,-1)</f>
        <v/>
      </c>
      <c r="H129" s="15">
        <f>IF($D129=1,$B129,-1)</f>
        <v/>
      </c>
      <c r="I129" s="15">
        <f>IF($D129=1,$C129,-1)</f>
        <v/>
      </c>
    </row>
    <row r="130">
      <c r="A130" s="33" t="n">
        <v>45297.29166666666</v>
      </c>
      <c r="B130" s="15">
        <f>WEEKDAY($A130,2)</f>
        <v/>
      </c>
      <c r="C130" s="15">
        <f>HOUR($A130)</f>
        <v/>
      </c>
      <c r="D130" s="15">
        <f>IF(AND($A130&gt;=Instellingen!$B$6,$A130&lt;Instellingen!$B$7),1,0)</f>
        <v/>
      </c>
      <c r="E130" s="15">
        <f>COUNTIF(tData[BezoekStart],"&lt;"&amp;($A130+1/24))-COUNTIF(tData[BezoekEind],"&lt;="&amp;$A130)</f>
        <v/>
      </c>
      <c r="F130" s="15">
        <f>COUNTIF(tData[BezoekLangStart],"&lt;"&amp;($A130+1/24))-COUNTIF(tData[BezoekLangEind],"&lt;="&amp;$A130)</f>
        <v/>
      </c>
      <c r="G130" s="15">
        <f>IF($D130=1,$B130*100+$C130,-1)</f>
        <v/>
      </c>
      <c r="H130" s="15">
        <f>IF($D130=1,$B130,-1)</f>
        <v/>
      </c>
      <c r="I130" s="15">
        <f>IF($D130=1,$C130,-1)</f>
        <v/>
      </c>
    </row>
    <row r="131">
      <c r="A131" s="33" t="n">
        <v>45297.33333333334</v>
      </c>
      <c r="B131" s="15">
        <f>WEEKDAY($A131,2)</f>
        <v/>
      </c>
      <c r="C131" s="15">
        <f>HOUR($A131)</f>
        <v/>
      </c>
      <c r="D131" s="15">
        <f>IF(AND($A131&gt;=Instellingen!$B$6,$A131&lt;Instellingen!$B$7),1,0)</f>
        <v/>
      </c>
      <c r="E131" s="15">
        <f>COUNTIF(tData[BezoekStart],"&lt;"&amp;($A131+1/24))-COUNTIF(tData[BezoekEind],"&lt;="&amp;$A131)</f>
        <v/>
      </c>
      <c r="F131" s="15">
        <f>COUNTIF(tData[BezoekLangStart],"&lt;"&amp;($A131+1/24))-COUNTIF(tData[BezoekLangEind],"&lt;="&amp;$A131)</f>
        <v/>
      </c>
      <c r="G131" s="15">
        <f>IF($D131=1,$B131*100+$C131,-1)</f>
        <v/>
      </c>
      <c r="H131" s="15">
        <f>IF($D131=1,$B131,-1)</f>
        <v/>
      </c>
      <c r="I131" s="15">
        <f>IF($D131=1,$C131,-1)</f>
        <v/>
      </c>
    </row>
    <row r="132">
      <c r="A132" s="33" t="n">
        <v>45297.375</v>
      </c>
      <c r="B132" s="15">
        <f>WEEKDAY($A132,2)</f>
        <v/>
      </c>
      <c r="C132" s="15">
        <f>HOUR($A132)</f>
        <v/>
      </c>
      <c r="D132" s="15">
        <f>IF(AND($A132&gt;=Instellingen!$B$6,$A132&lt;Instellingen!$B$7),1,0)</f>
        <v/>
      </c>
      <c r="E132" s="15">
        <f>COUNTIF(tData[BezoekStart],"&lt;"&amp;($A132+1/24))-COUNTIF(tData[BezoekEind],"&lt;="&amp;$A132)</f>
        <v/>
      </c>
      <c r="F132" s="15">
        <f>COUNTIF(tData[BezoekLangStart],"&lt;"&amp;($A132+1/24))-COUNTIF(tData[BezoekLangEind],"&lt;="&amp;$A132)</f>
        <v/>
      </c>
      <c r="G132" s="15">
        <f>IF($D132=1,$B132*100+$C132,-1)</f>
        <v/>
      </c>
      <c r="H132" s="15">
        <f>IF($D132=1,$B132,-1)</f>
        <v/>
      </c>
      <c r="I132" s="15">
        <f>IF($D132=1,$C132,-1)</f>
        <v/>
      </c>
    </row>
    <row r="133">
      <c r="A133" s="33" t="n">
        <v>45297.41666666666</v>
      </c>
      <c r="B133" s="15">
        <f>WEEKDAY($A133,2)</f>
        <v/>
      </c>
      <c r="C133" s="15">
        <f>HOUR($A133)</f>
        <v/>
      </c>
      <c r="D133" s="15">
        <f>IF(AND($A133&gt;=Instellingen!$B$6,$A133&lt;Instellingen!$B$7),1,0)</f>
        <v/>
      </c>
      <c r="E133" s="15">
        <f>COUNTIF(tData[BezoekStart],"&lt;"&amp;($A133+1/24))-COUNTIF(tData[BezoekEind],"&lt;="&amp;$A133)</f>
        <v/>
      </c>
      <c r="F133" s="15">
        <f>COUNTIF(tData[BezoekLangStart],"&lt;"&amp;($A133+1/24))-COUNTIF(tData[BezoekLangEind],"&lt;="&amp;$A133)</f>
        <v/>
      </c>
      <c r="G133" s="15">
        <f>IF($D133=1,$B133*100+$C133,-1)</f>
        <v/>
      </c>
      <c r="H133" s="15">
        <f>IF($D133=1,$B133,-1)</f>
        <v/>
      </c>
      <c r="I133" s="15">
        <f>IF($D133=1,$C133,-1)</f>
        <v/>
      </c>
    </row>
    <row r="134">
      <c r="A134" s="33" t="n">
        <v>45297.45833333334</v>
      </c>
      <c r="B134" s="15">
        <f>WEEKDAY($A134,2)</f>
        <v/>
      </c>
      <c r="C134" s="15">
        <f>HOUR($A134)</f>
        <v/>
      </c>
      <c r="D134" s="15">
        <f>IF(AND($A134&gt;=Instellingen!$B$6,$A134&lt;Instellingen!$B$7),1,0)</f>
        <v/>
      </c>
      <c r="E134" s="15">
        <f>COUNTIF(tData[BezoekStart],"&lt;"&amp;($A134+1/24))-COUNTIF(tData[BezoekEind],"&lt;="&amp;$A134)</f>
        <v/>
      </c>
      <c r="F134" s="15">
        <f>COUNTIF(tData[BezoekLangStart],"&lt;"&amp;($A134+1/24))-COUNTIF(tData[BezoekLangEind],"&lt;="&amp;$A134)</f>
        <v/>
      </c>
      <c r="G134" s="15">
        <f>IF($D134=1,$B134*100+$C134,-1)</f>
        <v/>
      </c>
      <c r="H134" s="15">
        <f>IF($D134=1,$B134,-1)</f>
        <v/>
      </c>
      <c r="I134" s="15">
        <f>IF($D134=1,$C134,-1)</f>
        <v/>
      </c>
    </row>
    <row r="135">
      <c r="A135" s="33" t="n">
        <v>45297.5</v>
      </c>
      <c r="B135" s="15">
        <f>WEEKDAY($A135,2)</f>
        <v/>
      </c>
      <c r="C135" s="15">
        <f>HOUR($A135)</f>
        <v/>
      </c>
      <c r="D135" s="15">
        <f>IF(AND($A135&gt;=Instellingen!$B$6,$A135&lt;Instellingen!$B$7),1,0)</f>
        <v/>
      </c>
      <c r="E135" s="15">
        <f>COUNTIF(tData[BezoekStart],"&lt;"&amp;($A135+1/24))-COUNTIF(tData[BezoekEind],"&lt;="&amp;$A135)</f>
        <v/>
      </c>
      <c r="F135" s="15">
        <f>COUNTIF(tData[BezoekLangStart],"&lt;"&amp;($A135+1/24))-COUNTIF(tData[BezoekLangEind],"&lt;="&amp;$A135)</f>
        <v/>
      </c>
      <c r="G135" s="15">
        <f>IF($D135=1,$B135*100+$C135,-1)</f>
        <v/>
      </c>
      <c r="H135" s="15">
        <f>IF($D135=1,$B135,-1)</f>
        <v/>
      </c>
      <c r="I135" s="15">
        <f>IF($D135=1,$C135,-1)</f>
        <v/>
      </c>
    </row>
    <row r="136">
      <c r="A136" s="33" t="n">
        <v>45297.54166666666</v>
      </c>
      <c r="B136" s="15">
        <f>WEEKDAY($A136,2)</f>
        <v/>
      </c>
      <c r="C136" s="15">
        <f>HOUR($A136)</f>
        <v/>
      </c>
      <c r="D136" s="15">
        <f>IF(AND($A136&gt;=Instellingen!$B$6,$A136&lt;Instellingen!$B$7),1,0)</f>
        <v/>
      </c>
      <c r="E136" s="15">
        <f>COUNTIF(tData[BezoekStart],"&lt;"&amp;($A136+1/24))-COUNTIF(tData[BezoekEind],"&lt;="&amp;$A136)</f>
        <v/>
      </c>
      <c r="F136" s="15">
        <f>COUNTIF(tData[BezoekLangStart],"&lt;"&amp;($A136+1/24))-COUNTIF(tData[BezoekLangEind],"&lt;="&amp;$A136)</f>
        <v/>
      </c>
      <c r="G136" s="15">
        <f>IF($D136=1,$B136*100+$C136,-1)</f>
        <v/>
      </c>
      <c r="H136" s="15">
        <f>IF($D136=1,$B136,-1)</f>
        <v/>
      </c>
      <c r="I136" s="15">
        <f>IF($D136=1,$C136,-1)</f>
        <v/>
      </c>
    </row>
    <row r="137">
      <c r="A137" s="33" t="n">
        <v>45297.58333333334</v>
      </c>
      <c r="B137" s="15">
        <f>WEEKDAY($A137,2)</f>
        <v/>
      </c>
      <c r="C137" s="15">
        <f>HOUR($A137)</f>
        <v/>
      </c>
      <c r="D137" s="15">
        <f>IF(AND($A137&gt;=Instellingen!$B$6,$A137&lt;Instellingen!$B$7),1,0)</f>
        <v/>
      </c>
      <c r="E137" s="15">
        <f>COUNTIF(tData[BezoekStart],"&lt;"&amp;($A137+1/24))-COUNTIF(tData[BezoekEind],"&lt;="&amp;$A137)</f>
        <v/>
      </c>
      <c r="F137" s="15">
        <f>COUNTIF(tData[BezoekLangStart],"&lt;"&amp;($A137+1/24))-COUNTIF(tData[BezoekLangEind],"&lt;="&amp;$A137)</f>
        <v/>
      </c>
      <c r="G137" s="15">
        <f>IF($D137=1,$B137*100+$C137,-1)</f>
        <v/>
      </c>
      <c r="H137" s="15">
        <f>IF($D137=1,$B137,-1)</f>
        <v/>
      </c>
      <c r="I137" s="15">
        <f>IF($D137=1,$C137,-1)</f>
        <v/>
      </c>
    </row>
    <row r="138">
      <c r="A138" s="33" t="n">
        <v>45297.625</v>
      </c>
      <c r="B138" s="15">
        <f>WEEKDAY($A138,2)</f>
        <v/>
      </c>
      <c r="C138" s="15">
        <f>HOUR($A138)</f>
        <v/>
      </c>
      <c r="D138" s="15">
        <f>IF(AND($A138&gt;=Instellingen!$B$6,$A138&lt;Instellingen!$B$7),1,0)</f>
        <v/>
      </c>
      <c r="E138" s="15">
        <f>COUNTIF(tData[BezoekStart],"&lt;"&amp;($A138+1/24))-COUNTIF(tData[BezoekEind],"&lt;="&amp;$A138)</f>
        <v/>
      </c>
      <c r="F138" s="15">
        <f>COUNTIF(tData[BezoekLangStart],"&lt;"&amp;($A138+1/24))-COUNTIF(tData[BezoekLangEind],"&lt;="&amp;$A138)</f>
        <v/>
      </c>
      <c r="G138" s="15">
        <f>IF($D138=1,$B138*100+$C138,-1)</f>
        <v/>
      </c>
      <c r="H138" s="15">
        <f>IF($D138=1,$B138,-1)</f>
        <v/>
      </c>
      <c r="I138" s="15">
        <f>IF($D138=1,$C138,-1)</f>
        <v/>
      </c>
    </row>
    <row r="139">
      <c r="A139" s="33" t="n">
        <v>45297.66666666666</v>
      </c>
      <c r="B139" s="15">
        <f>WEEKDAY($A139,2)</f>
        <v/>
      </c>
      <c r="C139" s="15">
        <f>HOUR($A139)</f>
        <v/>
      </c>
      <c r="D139" s="15">
        <f>IF(AND($A139&gt;=Instellingen!$B$6,$A139&lt;Instellingen!$B$7),1,0)</f>
        <v/>
      </c>
      <c r="E139" s="15">
        <f>COUNTIF(tData[BezoekStart],"&lt;"&amp;($A139+1/24))-COUNTIF(tData[BezoekEind],"&lt;="&amp;$A139)</f>
        <v/>
      </c>
      <c r="F139" s="15">
        <f>COUNTIF(tData[BezoekLangStart],"&lt;"&amp;($A139+1/24))-COUNTIF(tData[BezoekLangEind],"&lt;="&amp;$A139)</f>
        <v/>
      </c>
      <c r="G139" s="15">
        <f>IF($D139=1,$B139*100+$C139,-1)</f>
        <v/>
      </c>
      <c r="H139" s="15">
        <f>IF($D139=1,$B139,-1)</f>
        <v/>
      </c>
      <c r="I139" s="15">
        <f>IF($D139=1,$C139,-1)</f>
        <v/>
      </c>
    </row>
    <row r="140">
      <c r="A140" s="33" t="n">
        <v>45297.70833333334</v>
      </c>
      <c r="B140" s="15">
        <f>WEEKDAY($A140,2)</f>
        <v/>
      </c>
      <c r="C140" s="15">
        <f>HOUR($A140)</f>
        <v/>
      </c>
      <c r="D140" s="15">
        <f>IF(AND($A140&gt;=Instellingen!$B$6,$A140&lt;Instellingen!$B$7),1,0)</f>
        <v/>
      </c>
      <c r="E140" s="15">
        <f>COUNTIF(tData[BezoekStart],"&lt;"&amp;($A140+1/24))-COUNTIF(tData[BezoekEind],"&lt;="&amp;$A140)</f>
        <v/>
      </c>
      <c r="F140" s="15">
        <f>COUNTIF(tData[BezoekLangStart],"&lt;"&amp;($A140+1/24))-COUNTIF(tData[BezoekLangEind],"&lt;="&amp;$A140)</f>
        <v/>
      </c>
      <c r="G140" s="15">
        <f>IF($D140=1,$B140*100+$C140,-1)</f>
        <v/>
      </c>
      <c r="H140" s="15">
        <f>IF($D140=1,$B140,-1)</f>
        <v/>
      </c>
      <c r="I140" s="15">
        <f>IF($D140=1,$C140,-1)</f>
        <v/>
      </c>
    </row>
    <row r="141">
      <c r="A141" s="33" t="n">
        <v>45297.75</v>
      </c>
      <c r="B141" s="15">
        <f>WEEKDAY($A141,2)</f>
        <v/>
      </c>
      <c r="C141" s="15">
        <f>HOUR($A141)</f>
        <v/>
      </c>
      <c r="D141" s="15">
        <f>IF(AND($A141&gt;=Instellingen!$B$6,$A141&lt;Instellingen!$B$7),1,0)</f>
        <v/>
      </c>
      <c r="E141" s="15">
        <f>COUNTIF(tData[BezoekStart],"&lt;"&amp;($A141+1/24))-COUNTIF(tData[BezoekEind],"&lt;="&amp;$A141)</f>
        <v/>
      </c>
      <c r="F141" s="15">
        <f>COUNTIF(tData[BezoekLangStart],"&lt;"&amp;($A141+1/24))-COUNTIF(tData[BezoekLangEind],"&lt;="&amp;$A141)</f>
        <v/>
      </c>
      <c r="G141" s="15">
        <f>IF($D141=1,$B141*100+$C141,-1)</f>
        <v/>
      </c>
      <c r="H141" s="15">
        <f>IF($D141=1,$B141,-1)</f>
        <v/>
      </c>
      <c r="I141" s="15">
        <f>IF($D141=1,$C141,-1)</f>
        <v/>
      </c>
    </row>
    <row r="142">
      <c r="A142" s="33" t="n">
        <v>45297.79166666666</v>
      </c>
      <c r="B142" s="15">
        <f>WEEKDAY($A142,2)</f>
        <v/>
      </c>
      <c r="C142" s="15">
        <f>HOUR($A142)</f>
        <v/>
      </c>
      <c r="D142" s="15">
        <f>IF(AND($A142&gt;=Instellingen!$B$6,$A142&lt;Instellingen!$B$7),1,0)</f>
        <v/>
      </c>
      <c r="E142" s="15">
        <f>COUNTIF(tData[BezoekStart],"&lt;"&amp;($A142+1/24))-COUNTIF(tData[BezoekEind],"&lt;="&amp;$A142)</f>
        <v/>
      </c>
      <c r="F142" s="15">
        <f>COUNTIF(tData[BezoekLangStart],"&lt;"&amp;($A142+1/24))-COUNTIF(tData[BezoekLangEind],"&lt;="&amp;$A142)</f>
        <v/>
      </c>
      <c r="G142" s="15">
        <f>IF($D142=1,$B142*100+$C142,-1)</f>
        <v/>
      </c>
      <c r="H142" s="15">
        <f>IF($D142=1,$B142,-1)</f>
        <v/>
      </c>
      <c r="I142" s="15">
        <f>IF($D142=1,$C142,-1)</f>
        <v/>
      </c>
    </row>
    <row r="143">
      <c r="A143" s="33" t="n">
        <v>45297.83333333334</v>
      </c>
      <c r="B143" s="15">
        <f>WEEKDAY($A143,2)</f>
        <v/>
      </c>
      <c r="C143" s="15">
        <f>HOUR($A143)</f>
        <v/>
      </c>
      <c r="D143" s="15">
        <f>IF(AND($A143&gt;=Instellingen!$B$6,$A143&lt;Instellingen!$B$7),1,0)</f>
        <v/>
      </c>
      <c r="E143" s="15">
        <f>COUNTIF(tData[BezoekStart],"&lt;"&amp;($A143+1/24))-COUNTIF(tData[BezoekEind],"&lt;="&amp;$A143)</f>
        <v/>
      </c>
      <c r="F143" s="15">
        <f>COUNTIF(tData[BezoekLangStart],"&lt;"&amp;($A143+1/24))-COUNTIF(tData[BezoekLangEind],"&lt;="&amp;$A143)</f>
        <v/>
      </c>
      <c r="G143" s="15">
        <f>IF($D143=1,$B143*100+$C143,-1)</f>
        <v/>
      </c>
      <c r="H143" s="15">
        <f>IF($D143=1,$B143,-1)</f>
        <v/>
      </c>
      <c r="I143" s="15">
        <f>IF($D143=1,$C143,-1)</f>
        <v/>
      </c>
    </row>
    <row r="144">
      <c r="A144" s="33" t="n">
        <v>45297.875</v>
      </c>
      <c r="B144" s="15">
        <f>WEEKDAY($A144,2)</f>
        <v/>
      </c>
      <c r="C144" s="15">
        <f>HOUR($A144)</f>
        <v/>
      </c>
      <c r="D144" s="15">
        <f>IF(AND($A144&gt;=Instellingen!$B$6,$A144&lt;Instellingen!$B$7),1,0)</f>
        <v/>
      </c>
      <c r="E144" s="15">
        <f>COUNTIF(tData[BezoekStart],"&lt;"&amp;($A144+1/24))-COUNTIF(tData[BezoekEind],"&lt;="&amp;$A144)</f>
        <v/>
      </c>
      <c r="F144" s="15">
        <f>COUNTIF(tData[BezoekLangStart],"&lt;"&amp;($A144+1/24))-COUNTIF(tData[BezoekLangEind],"&lt;="&amp;$A144)</f>
        <v/>
      </c>
      <c r="G144" s="15">
        <f>IF($D144=1,$B144*100+$C144,-1)</f>
        <v/>
      </c>
      <c r="H144" s="15">
        <f>IF($D144=1,$B144,-1)</f>
        <v/>
      </c>
      <c r="I144" s="15">
        <f>IF($D144=1,$C144,-1)</f>
        <v/>
      </c>
    </row>
    <row r="145">
      <c r="A145" s="33" t="n">
        <v>45297.91666666666</v>
      </c>
      <c r="B145" s="15">
        <f>WEEKDAY($A145,2)</f>
        <v/>
      </c>
      <c r="C145" s="15">
        <f>HOUR($A145)</f>
        <v/>
      </c>
      <c r="D145" s="15">
        <f>IF(AND($A145&gt;=Instellingen!$B$6,$A145&lt;Instellingen!$B$7),1,0)</f>
        <v/>
      </c>
      <c r="E145" s="15">
        <f>COUNTIF(tData[BezoekStart],"&lt;"&amp;($A145+1/24))-COUNTIF(tData[BezoekEind],"&lt;="&amp;$A145)</f>
        <v/>
      </c>
      <c r="F145" s="15">
        <f>COUNTIF(tData[BezoekLangStart],"&lt;"&amp;($A145+1/24))-COUNTIF(tData[BezoekLangEind],"&lt;="&amp;$A145)</f>
        <v/>
      </c>
      <c r="G145" s="15">
        <f>IF($D145=1,$B145*100+$C145,-1)</f>
        <v/>
      </c>
      <c r="H145" s="15">
        <f>IF($D145=1,$B145,-1)</f>
        <v/>
      </c>
      <c r="I145" s="15">
        <f>IF($D145=1,$C145,-1)</f>
        <v/>
      </c>
    </row>
    <row r="146">
      <c r="A146" s="33" t="n">
        <v>45297.95833333334</v>
      </c>
      <c r="B146" s="15">
        <f>WEEKDAY($A146,2)</f>
        <v/>
      </c>
      <c r="C146" s="15">
        <f>HOUR($A146)</f>
        <v/>
      </c>
      <c r="D146" s="15">
        <f>IF(AND($A146&gt;=Instellingen!$B$6,$A146&lt;Instellingen!$B$7),1,0)</f>
        <v/>
      </c>
      <c r="E146" s="15">
        <f>COUNTIF(tData[BezoekStart],"&lt;"&amp;($A146+1/24))-COUNTIF(tData[BezoekEind],"&lt;="&amp;$A146)</f>
        <v/>
      </c>
      <c r="F146" s="15">
        <f>COUNTIF(tData[BezoekLangStart],"&lt;"&amp;($A146+1/24))-COUNTIF(tData[BezoekLangEind],"&lt;="&amp;$A146)</f>
        <v/>
      </c>
      <c r="G146" s="15">
        <f>IF($D146=1,$B146*100+$C146,-1)</f>
        <v/>
      </c>
      <c r="H146" s="15">
        <f>IF($D146=1,$B146,-1)</f>
        <v/>
      </c>
      <c r="I146" s="15">
        <f>IF($D146=1,$C146,-1)</f>
        <v/>
      </c>
    </row>
    <row r="147">
      <c r="A147" s="33" t="n">
        <v>45298</v>
      </c>
      <c r="B147" s="15">
        <f>WEEKDAY($A147,2)</f>
        <v/>
      </c>
      <c r="C147" s="15">
        <f>HOUR($A147)</f>
        <v/>
      </c>
      <c r="D147" s="15">
        <f>IF(AND($A147&gt;=Instellingen!$B$6,$A147&lt;Instellingen!$B$7),1,0)</f>
        <v/>
      </c>
      <c r="E147" s="15">
        <f>COUNTIF(tData[BezoekStart],"&lt;"&amp;($A147+1/24))-COUNTIF(tData[BezoekEind],"&lt;="&amp;$A147)</f>
        <v/>
      </c>
      <c r="F147" s="15">
        <f>COUNTIF(tData[BezoekLangStart],"&lt;"&amp;($A147+1/24))-COUNTIF(tData[BezoekLangEind],"&lt;="&amp;$A147)</f>
        <v/>
      </c>
      <c r="G147" s="15">
        <f>IF($D147=1,$B147*100+$C147,-1)</f>
        <v/>
      </c>
      <c r="H147" s="15">
        <f>IF($D147=1,$B147,-1)</f>
        <v/>
      </c>
      <c r="I147" s="15">
        <f>IF($D147=1,$C147,-1)</f>
        <v/>
      </c>
    </row>
    <row r="148">
      <c r="A148" s="33" t="n">
        <v>45298.04166666666</v>
      </c>
      <c r="B148" s="15">
        <f>WEEKDAY($A148,2)</f>
        <v/>
      </c>
      <c r="C148" s="15">
        <f>HOUR($A148)</f>
        <v/>
      </c>
      <c r="D148" s="15">
        <f>IF(AND($A148&gt;=Instellingen!$B$6,$A148&lt;Instellingen!$B$7),1,0)</f>
        <v/>
      </c>
      <c r="E148" s="15">
        <f>COUNTIF(tData[BezoekStart],"&lt;"&amp;($A148+1/24))-COUNTIF(tData[BezoekEind],"&lt;="&amp;$A148)</f>
        <v/>
      </c>
      <c r="F148" s="15">
        <f>COUNTIF(tData[BezoekLangStart],"&lt;"&amp;($A148+1/24))-COUNTIF(tData[BezoekLangEind],"&lt;="&amp;$A148)</f>
        <v/>
      </c>
      <c r="G148" s="15">
        <f>IF($D148=1,$B148*100+$C148,-1)</f>
        <v/>
      </c>
      <c r="H148" s="15">
        <f>IF($D148=1,$B148,-1)</f>
        <v/>
      </c>
      <c r="I148" s="15">
        <f>IF($D148=1,$C148,-1)</f>
        <v/>
      </c>
    </row>
    <row r="149">
      <c r="A149" s="33" t="n">
        <v>45298.08333333334</v>
      </c>
      <c r="B149" s="15">
        <f>WEEKDAY($A149,2)</f>
        <v/>
      </c>
      <c r="C149" s="15">
        <f>HOUR($A149)</f>
        <v/>
      </c>
      <c r="D149" s="15">
        <f>IF(AND($A149&gt;=Instellingen!$B$6,$A149&lt;Instellingen!$B$7),1,0)</f>
        <v/>
      </c>
      <c r="E149" s="15">
        <f>COUNTIF(tData[BezoekStart],"&lt;"&amp;($A149+1/24))-COUNTIF(tData[BezoekEind],"&lt;="&amp;$A149)</f>
        <v/>
      </c>
      <c r="F149" s="15">
        <f>COUNTIF(tData[BezoekLangStart],"&lt;"&amp;($A149+1/24))-COUNTIF(tData[BezoekLangEind],"&lt;="&amp;$A149)</f>
        <v/>
      </c>
      <c r="G149" s="15">
        <f>IF($D149=1,$B149*100+$C149,-1)</f>
        <v/>
      </c>
      <c r="H149" s="15">
        <f>IF($D149=1,$B149,-1)</f>
        <v/>
      </c>
      <c r="I149" s="15">
        <f>IF($D149=1,$C149,-1)</f>
        <v/>
      </c>
    </row>
    <row r="150">
      <c r="A150" s="33" t="n">
        <v>45298.125</v>
      </c>
      <c r="B150" s="15">
        <f>WEEKDAY($A150,2)</f>
        <v/>
      </c>
      <c r="C150" s="15">
        <f>HOUR($A150)</f>
        <v/>
      </c>
      <c r="D150" s="15">
        <f>IF(AND($A150&gt;=Instellingen!$B$6,$A150&lt;Instellingen!$B$7),1,0)</f>
        <v/>
      </c>
      <c r="E150" s="15">
        <f>COUNTIF(tData[BezoekStart],"&lt;"&amp;($A150+1/24))-COUNTIF(tData[BezoekEind],"&lt;="&amp;$A150)</f>
        <v/>
      </c>
      <c r="F150" s="15">
        <f>COUNTIF(tData[BezoekLangStart],"&lt;"&amp;($A150+1/24))-COUNTIF(tData[BezoekLangEind],"&lt;="&amp;$A150)</f>
        <v/>
      </c>
      <c r="G150" s="15">
        <f>IF($D150=1,$B150*100+$C150,-1)</f>
        <v/>
      </c>
      <c r="H150" s="15">
        <f>IF($D150=1,$B150,-1)</f>
        <v/>
      </c>
      <c r="I150" s="15">
        <f>IF($D150=1,$C150,-1)</f>
        <v/>
      </c>
    </row>
    <row r="151">
      <c r="A151" s="33" t="n">
        <v>45298.16666666666</v>
      </c>
      <c r="B151" s="15">
        <f>WEEKDAY($A151,2)</f>
        <v/>
      </c>
      <c r="C151" s="15">
        <f>HOUR($A151)</f>
        <v/>
      </c>
      <c r="D151" s="15">
        <f>IF(AND($A151&gt;=Instellingen!$B$6,$A151&lt;Instellingen!$B$7),1,0)</f>
        <v/>
      </c>
      <c r="E151" s="15">
        <f>COUNTIF(tData[BezoekStart],"&lt;"&amp;($A151+1/24))-COUNTIF(tData[BezoekEind],"&lt;="&amp;$A151)</f>
        <v/>
      </c>
      <c r="F151" s="15">
        <f>COUNTIF(tData[BezoekLangStart],"&lt;"&amp;($A151+1/24))-COUNTIF(tData[BezoekLangEind],"&lt;="&amp;$A151)</f>
        <v/>
      </c>
      <c r="G151" s="15">
        <f>IF($D151=1,$B151*100+$C151,-1)</f>
        <v/>
      </c>
      <c r="H151" s="15">
        <f>IF($D151=1,$B151,-1)</f>
        <v/>
      </c>
      <c r="I151" s="15">
        <f>IF($D151=1,$C151,-1)</f>
        <v/>
      </c>
    </row>
    <row r="152">
      <c r="A152" s="33" t="n">
        <v>45298.20833333334</v>
      </c>
      <c r="B152" s="15">
        <f>WEEKDAY($A152,2)</f>
        <v/>
      </c>
      <c r="C152" s="15">
        <f>HOUR($A152)</f>
        <v/>
      </c>
      <c r="D152" s="15">
        <f>IF(AND($A152&gt;=Instellingen!$B$6,$A152&lt;Instellingen!$B$7),1,0)</f>
        <v/>
      </c>
      <c r="E152" s="15">
        <f>COUNTIF(tData[BezoekStart],"&lt;"&amp;($A152+1/24))-COUNTIF(tData[BezoekEind],"&lt;="&amp;$A152)</f>
        <v/>
      </c>
      <c r="F152" s="15">
        <f>COUNTIF(tData[BezoekLangStart],"&lt;"&amp;($A152+1/24))-COUNTIF(tData[BezoekLangEind],"&lt;="&amp;$A152)</f>
        <v/>
      </c>
      <c r="G152" s="15">
        <f>IF($D152=1,$B152*100+$C152,-1)</f>
        <v/>
      </c>
      <c r="H152" s="15">
        <f>IF($D152=1,$B152,-1)</f>
        <v/>
      </c>
      <c r="I152" s="15">
        <f>IF($D152=1,$C152,-1)</f>
        <v/>
      </c>
    </row>
    <row r="153">
      <c r="A153" s="33" t="n">
        <v>45298.25</v>
      </c>
      <c r="B153" s="15">
        <f>WEEKDAY($A153,2)</f>
        <v/>
      </c>
      <c r="C153" s="15">
        <f>HOUR($A153)</f>
        <v/>
      </c>
      <c r="D153" s="15">
        <f>IF(AND($A153&gt;=Instellingen!$B$6,$A153&lt;Instellingen!$B$7),1,0)</f>
        <v/>
      </c>
      <c r="E153" s="15">
        <f>COUNTIF(tData[BezoekStart],"&lt;"&amp;($A153+1/24))-COUNTIF(tData[BezoekEind],"&lt;="&amp;$A153)</f>
        <v/>
      </c>
      <c r="F153" s="15">
        <f>COUNTIF(tData[BezoekLangStart],"&lt;"&amp;($A153+1/24))-COUNTIF(tData[BezoekLangEind],"&lt;="&amp;$A153)</f>
        <v/>
      </c>
      <c r="G153" s="15">
        <f>IF($D153=1,$B153*100+$C153,-1)</f>
        <v/>
      </c>
      <c r="H153" s="15">
        <f>IF($D153=1,$B153,-1)</f>
        <v/>
      </c>
      <c r="I153" s="15">
        <f>IF($D153=1,$C153,-1)</f>
        <v/>
      </c>
    </row>
    <row r="154">
      <c r="A154" s="33" t="n">
        <v>45298.29166666666</v>
      </c>
      <c r="B154" s="15">
        <f>WEEKDAY($A154,2)</f>
        <v/>
      </c>
      <c r="C154" s="15">
        <f>HOUR($A154)</f>
        <v/>
      </c>
      <c r="D154" s="15">
        <f>IF(AND($A154&gt;=Instellingen!$B$6,$A154&lt;Instellingen!$B$7),1,0)</f>
        <v/>
      </c>
      <c r="E154" s="15">
        <f>COUNTIF(tData[BezoekStart],"&lt;"&amp;($A154+1/24))-COUNTIF(tData[BezoekEind],"&lt;="&amp;$A154)</f>
        <v/>
      </c>
      <c r="F154" s="15">
        <f>COUNTIF(tData[BezoekLangStart],"&lt;"&amp;($A154+1/24))-COUNTIF(tData[BezoekLangEind],"&lt;="&amp;$A154)</f>
        <v/>
      </c>
      <c r="G154" s="15">
        <f>IF($D154=1,$B154*100+$C154,-1)</f>
        <v/>
      </c>
      <c r="H154" s="15">
        <f>IF($D154=1,$B154,-1)</f>
        <v/>
      </c>
      <c r="I154" s="15">
        <f>IF($D154=1,$C154,-1)</f>
        <v/>
      </c>
    </row>
    <row r="155">
      <c r="A155" s="33" t="n">
        <v>45298.33333333334</v>
      </c>
      <c r="B155" s="15">
        <f>WEEKDAY($A155,2)</f>
        <v/>
      </c>
      <c r="C155" s="15">
        <f>HOUR($A155)</f>
        <v/>
      </c>
      <c r="D155" s="15">
        <f>IF(AND($A155&gt;=Instellingen!$B$6,$A155&lt;Instellingen!$B$7),1,0)</f>
        <v/>
      </c>
      <c r="E155" s="15">
        <f>COUNTIF(tData[BezoekStart],"&lt;"&amp;($A155+1/24))-COUNTIF(tData[BezoekEind],"&lt;="&amp;$A155)</f>
        <v/>
      </c>
      <c r="F155" s="15">
        <f>COUNTIF(tData[BezoekLangStart],"&lt;"&amp;($A155+1/24))-COUNTIF(tData[BezoekLangEind],"&lt;="&amp;$A155)</f>
        <v/>
      </c>
      <c r="G155" s="15">
        <f>IF($D155=1,$B155*100+$C155,-1)</f>
        <v/>
      </c>
      <c r="H155" s="15">
        <f>IF($D155=1,$B155,-1)</f>
        <v/>
      </c>
      <c r="I155" s="15">
        <f>IF($D155=1,$C155,-1)</f>
        <v/>
      </c>
    </row>
    <row r="156">
      <c r="A156" s="33" t="n">
        <v>45298.375</v>
      </c>
      <c r="B156" s="15">
        <f>WEEKDAY($A156,2)</f>
        <v/>
      </c>
      <c r="C156" s="15">
        <f>HOUR($A156)</f>
        <v/>
      </c>
      <c r="D156" s="15">
        <f>IF(AND($A156&gt;=Instellingen!$B$6,$A156&lt;Instellingen!$B$7),1,0)</f>
        <v/>
      </c>
      <c r="E156" s="15">
        <f>COUNTIF(tData[BezoekStart],"&lt;"&amp;($A156+1/24))-COUNTIF(tData[BezoekEind],"&lt;="&amp;$A156)</f>
        <v/>
      </c>
      <c r="F156" s="15">
        <f>COUNTIF(tData[BezoekLangStart],"&lt;"&amp;($A156+1/24))-COUNTIF(tData[BezoekLangEind],"&lt;="&amp;$A156)</f>
        <v/>
      </c>
      <c r="G156" s="15">
        <f>IF($D156=1,$B156*100+$C156,-1)</f>
        <v/>
      </c>
      <c r="H156" s="15">
        <f>IF($D156=1,$B156,-1)</f>
        <v/>
      </c>
      <c r="I156" s="15">
        <f>IF($D156=1,$C156,-1)</f>
        <v/>
      </c>
    </row>
    <row r="157">
      <c r="A157" s="33" t="n">
        <v>45298.41666666666</v>
      </c>
      <c r="B157" s="15">
        <f>WEEKDAY($A157,2)</f>
        <v/>
      </c>
      <c r="C157" s="15">
        <f>HOUR($A157)</f>
        <v/>
      </c>
      <c r="D157" s="15">
        <f>IF(AND($A157&gt;=Instellingen!$B$6,$A157&lt;Instellingen!$B$7),1,0)</f>
        <v/>
      </c>
      <c r="E157" s="15">
        <f>COUNTIF(tData[BezoekStart],"&lt;"&amp;($A157+1/24))-COUNTIF(tData[BezoekEind],"&lt;="&amp;$A157)</f>
        <v/>
      </c>
      <c r="F157" s="15">
        <f>COUNTIF(tData[BezoekLangStart],"&lt;"&amp;($A157+1/24))-COUNTIF(tData[BezoekLangEind],"&lt;="&amp;$A157)</f>
        <v/>
      </c>
      <c r="G157" s="15">
        <f>IF($D157=1,$B157*100+$C157,-1)</f>
        <v/>
      </c>
      <c r="H157" s="15">
        <f>IF($D157=1,$B157,-1)</f>
        <v/>
      </c>
      <c r="I157" s="15">
        <f>IF($D157=1,$C157,-1)</f>
        <v/>
      </c>
    </row>
    <row r="158">
      <c r="A158" s="33" t="n">
        <v>45298.45833333334</v>
      </c>
      <c r="B158" s="15">
        <f>WEEKDAY($A158,2)</f>
        <v/>
      </c>
      <c r="C158" s="15">
        <f>HOUR($A158)</f>
        <v/>
      </c>
      <c r="D158" s="15">
        <f>IF(AND($A158&gt;=Instellingen!$B$6,$A158&lt;Instellingen!$B$7),1,0)</f>
        <v/>
      </c>
      <c r="E158" s="15">
        <f>COUNTIF(tData[BezoekStart],"&lt;"&amp;($A158+1/24))-COUNTIF(tData[BezoekEind],"&lt;="&amp;$A158)</f>
        <v/>
      </c>
      <c r="F158" s="15">
        <f>COUNTIF(tData[BezoekLangStart],"&lt;"&amp;($A158+1/24))-COUNTIF(tData[BezoekLangEind],"&lt;="&amp;$A158)</f>
        <v/>
      </c>
      <c r="G158" s="15">
        <f>IF($D158=1,$B158*100+$C158,-1)</f>
        <v/>
      </c>
      <c r="H158" s="15">
        <f>IF($D158=1,$B158,-1)</f>
        <v/>
      </c>
      <c r="I158" s="15">
        <f>IF($D158=1,$C158,-1)</f>
        <v/>
      </c>
    </row>
    <row r="159">
      <c r="A159" s="33" t="n">
        <v>45298.5</v>
      </c>
      <c r="B159" s="15">
        <f>WEEKDAY($A159,2)</f>
        <v/>
      </c>
      <c r="C159" s="15">
        <f>HOUR($A159)</f>
        <v/>
      </c>
      <c r="D159" s="15">
        <f>IF(AND($A159&gt;=Instellingen!$B$6,$A159&lt;Instellingen!$B$7),1,0)</f>
        <v/>
      </c>
      <c r="E159" s="15">
        <f>COUNTIF(tData[BezoekStart],"&lt;"&amp;($A159+1/24))-COUNTIF(tData[BezoekEind],"&lt;="&amp;$A159)</f>
        <v/>
      </c>
      <c r="F159" s="15">
        <f>COUNTIF(tData[BezoekLangStart],"&lt;"&amp;($A159+1/24))-COUNTIF(tData[BezoekLangEind],"&lt;="&amp;$A159)</f>
        <v/>
      </c>
      <c r="G159" s="15">
        <f>IF($D159=1,$B159*100+$C159,-1)</f>
        <v/>
      </c>
      <c r="H159" s="15">
        <f>IF($D159=1,$B159,-1)</f>
        <v/>
      </c>
      <c r="I159" s="15">
        <f>IF($D159=1,$C159,-1)</f>
        <v/>
      </c>
    </row>
    <row r="160">
      <c r="A160" s="33" t="n">
        <v>45298.54166666666</v>
      </c>
      <c r="B160" s="15">
        <f>WEEKDAY($A160,2)</f>
        <v/>
      </c>
      <c r="C160" s="15">
        <f>HOUR($A160)</f>
        <v/>
      </c>
      <c r="D160" s="15">
        <f>IF(AND($A160&gt;=Instellingen!$B$6,$A160&lt;Instellingen!$B$7),1,0)</f>
        <v/>
      </c>
      <c r="E160" s="15">
        <f>COUNTIF(tData[BezoekStart],"&lt;"&amp;($A160+1/24))-COUNTIF(tData[BezoekEind],"&lt;="&amp;$A160)</f>
        <v/>
      </c>
      <c r="F160" s="15">
        <f>COUNTIF(tData[BezoekLangStart],"&lt;"&amp;($A160+1/24))-COUNTIF(tData[BezoekLangEind],"&lt;="&amp;$A160)</f>
        <v/>
      </c>
      <c r="G160" s="15">
        <f>IF($D160=1,$B160*100+$C160,-1)</f>
        <v/>
      </c>
      <c r="H160" s="15">
        <f>IF($D160=1,$B160,-1)</f>
        <v/>
      </c>
      <c r="I160" s="15">
        <f>IF($D160=1,$C160,-1)</f>
        <v/>
      </c>
    </row>
    <row r="161">
      <c r="A161" s="33" t="n">
        <v>45298.58333333334</v>
      </c>
      <c r="B161" s="15">
        <f>WEEKDAY($A161,2)</f>
        <v/>
      </c>
      <c r="C161" s="15">
        <f>HOUR($A161)</f>
        <v/>
      </c>
      <c r="D161" s="15">
        <f>IF(AND($A161&gt;=Instellingen!$B$6,$A161&lt;Instellingen!$B$7),1,0)</f>
        <v/>
      </c>
      <c r="E161" s="15">
        <f>COUNTIF(tData[BezoekStart],"&lt;"&amp;($A161+1/24))-COUNTIF(tData[BezoekEind],"&lt;="&amp;$A161)</f>
        <v/>
      </c>
      <c r="F161" s="15">
        <f>COUNTIF(tData[BezoekLangStart],"&lt;"&amp;($A161+1/24))-COUNTIF(tData[BezoekLangEind],"&lt;="&amp;$A161)</f>
        <v/>
      </c>
      <c r="G161" s="15">
        <f>IF($D161=1,$B161*100+$C161,-1)</f>
        <v/>
      </c>
      <c r="H161" s="15">
        <f>IF($D161=1,$B161,-1)</f>
        <v/>
      </c>
      <c r="I161" s="15">
        <f>IF($D161=1,$C161,-1)</f>
        <v/>
      </c>
    </row>
    <row r="162">
      <c r="A162" s="33" t="n">
        <v>45298.625</v>
      </c>
      <c r="B162" s="15">
        <f>WEEKDAY($A162,2)</f>
        <v/>
      </c>
      <c r="C162" s="15">
        <f>HOUR($A162)</f>
        <v/>
      </c>
      <c r="D162" s="15">
        <f>IF(AND($A162&gt;=Instellingen!$B$6,$A162&lt;Instellingen!$B$7),1,0)</f>
        <v/>
      </c>
      <c r="E162" s="15">
        <f>COUNTIF(tData[BezoekStart],"&lt;"&amp;($A162+1/24))-COUNTIF(tData[BezoekEind],"&lt;="&amp;$A162)</f>
        <v/>
      </c>
      <c r="F162" s="15">
        <f>COUNTIF(tData[BezoekLangStart],"&lt;"&amp;($A162+1/24))-COUNTIF(tData[BezoekLangEind],"&lt;="&amp;$A162)</f>
        <v/>
      </c>
      <c r="G162" s="15">
        <f>IF($D162=1,$B162*100+$C162,-1)</f>
        <v/>
      </c>
      <c r="H162" s="15">
        <f>IF($D162=1,$B162,-1)</f>
        <v/>
      </c>
      <c r="I162" s="15">
        <f>IF($D162=1,$C162,-1)</f>
        <v/>
      </c>
    </row>
    <row r="163">
      <c r="A163" s="33" t="n">
        <v>45298.66666666666</v>
      </c>
      <c r="B163" s="15">
        <f>WEEKDAY($A163,2)</f>
        <v/>
      </c>
      <c r="C163" s="15">
        <f>HOUR($A163)</f>
        <v/>
      </c>
      <c r="D163" s="15">
        <f>IF(AND($A163&gt;=Instellingen!$B$6,$A163&lt;Instellingen!$B$7),1,0)</f>
        <v/>
      </c>
      <c r="E163" s="15">
        <f>COUNTIF(tData[BezoekStart],"&lt;"&amp;($A163+1/24))-COUNTIF(tData[BezoekEind],"&lt;="&amp;$A163)</f>
        <v/>
      </c>
      <c r="F163" s="15">
        <f>COUNTIF(tData[BezoekLangStart],"&lt;"&amp;($A163+1/24))-COUNTIF(tData[BezoekLangEind],"&lt;="&amp;$A163)</f>
        <v/>
      </c>
      <c r="G163" s="15">
        <f>IF($D163=1,$B163*100+$C163,-1)</f>
        <v/>
      </c>
      <c r="H163" s="15">
        <f>IF($D163=1,$B163,-1)</f>
        <v/>
      </c>
      <c r="I163" s="15">
        <f>IF($D163=1,$C163,-1)</f>
        <v/>
      </c>
    </row>
    <row r="164">
      <c r="A164" s="33" t="n">
        <v>45298.70833333334</v>
      </c>
      <c r="B164" s="15">
        <f>WEEKDAY($A164,2)</f>
        <v/>
      </c>
      <c r="C164" s="15">
        <f>HOUR($A164)</f>
        <v/>
      </c>
      <c r="D164" s="15">
        <f>IF(AND($A164&gt;=Instellingen!$B$6,$A164&lt;Instellingen!$B$7),1,0)</f>
        <v/>
      </c>
      <c r="E164" s="15">
        <f>COUNTIF(tData[BezoekStart],"&lt;"&amp;($A164+1/24))-COUNTIF(tData[BezoekEind],"&lt;="&amp;$A164)</f>
        <v/>
      </c>
      <c r="F164" s="15">
        <f>COUNTIF(tData[BezoekLangStart],"&lt;"&amp;($A164+1/24))-COUNTIF(tData[BezoekLangEind],"&lt;="&amp;$A164)</f>
        <v/>
      </c>
      <c r="G164" s="15">
        <f>IF($D164=1,$B164*100+$C164,-1)</f>
        <v/>
      </c>
      <c r="H164" s="15">
        <f>IF($D164=1,$B164,-1)</f>
        <v/>
      </c>
      <c r="I164" s="15">
        <f>IF($D164=1,$C164,-1)</f>
        <v/>
      </c>
    </row>
    <row r="165">
      <c r="A165" s="33" t="n">
        <v>45298.75</v>
      </c>
      <c r="B165" s="15">
        <f>WEEKDAY($A165,2)</f>
        <v/>
      </c>
      <c r="C165" s="15">
        <f>HOUR($A165)</f>
        <v/>
      </c>
      <c r="D165" s="15">
        <f>IF(AND($A165&gt;=Instellingen!$B$6,$A165&lt;Instellingen!$B$7),1,0)</f>
        <v/>
      </c>
      <c r="E165" s="15">
        <f>COUNTIF(tData[BezoekStart],"&lt;"&amp;($A165+1/24))-COUNTIF(tData[BezoekEind],"&lt;="&amp;$A165)</f>
        <v/>
      </c>
      <c r="F165" s="15">
        <f>COUNTIF(tData[BezoekLangStart],"&lt;"&amp;($A165+1/24))-COUNTIF(tData[BezoekLangEind],"&lt;="&amp;$A165)</f>
        <v/>
      </c>
      <c r="G165" s="15">
        <f>IF($D165=1,$B165*100+$C165,-1)</f>
        <v/>
      </c>
      <c r="H165" s="15">
        <f>IF($D165=1,$B165,-1)</f>
        <v/>
      </c>
      <c r="I165" s="15">
        <f>IF($D165=1,$C165,-1)</f>
        <v/>
      </c>
    </row>
    <row r="166">
      <c r="A166" s="33" t="n">
        <v>45298.79166666666</v>
      </c>
      <c r="B166" s="15">
        <f>WEEKDAY($A166,2)</f>
        <v/>
      </c>
      <c r="C166" s="15">
        <f>HOUR($A166)</f>
        <v/>
      </c>
      <c r="D166" s="15">
        <f>IF(AND($A166&gt;=Instellingen!$B$6,$A166&lt;Instellingen!$B$7),1,0)</f>
        <v/>
      </c>
      <c r="E166" s="15">
        <f>COUNTIF(tData[BezoekStart],"&lt;"&amp;($A166+1/24))-COUNTIF(tData[BezoekEind],"&lt;="&amp;$A166)</f>
        <v/>
      </c>
      <c r="F166" s="15">
        <f>COUNTIF(tData[BezoekLangStart],"&lt;"&amp;($A166+1/24))-COUNTIF(tData[BezoekLangEind],"&lt;="&amp;$A166)</f>
        <v/>
      </c>
      <c r="G166" s="15">
        <f>IF($D166=1,$B166*100+$C166,-1)</f>
        <v/>
      </c>
      <c r="H166" s="15">
        <f>IF($D166=1,$B166,-1)</f>
        <v/>
      </c>
      <c r="I166" s="15">
        <f>IF($D166=1,$C166,-1)</f>
        <v/>
      </c>
    </row>
    <row r="167">
      <c r="A167" s="33" t="n">
        <v>45298.83333333334</v>
      </c>
      <c r="B167" s="15">
        <f>WEEKDAY($A167,2)</f>
        <v/>
      </c>
      <c r="C167" s="15">
        <f>HOUR($A167)</f>
        <v/>
      </c>
      <c r="D167" s="15">
        <f>IF(AND($A167&gt;=Instellingen!$B$6,$A167&lt;Instellingen!$B$7),1,0)</f>
        <v/>
      </c>
      <c r="E167" s="15">
        <f>COUNTIF(tData[BezoekStart],"&lt;"&amp;($A167+1/24))-COUNTIF(tData[BezoekEind],"&lt;="&amp;$A167)</f>
        <v/>
      </c>
      <c r="F167" s="15">
        <f>COUNTIF(tData[BezoekLangStart],"&lt;"&amp;($A167+1/24))-COUNTIF(tData[BezoekLangEind],"&lt;="&amp;$A167)</f>
        <v/>
      </c>
      <c r="G167" s="15">
        <f>IF($D167=1,$B167*100+$C167,-1)</f>
        <v/>
      </c>
      <c r="H167" s="15">
        <f>IF($D167=1,$B167,-1)</f>
        <v/>
      </c>
      <c r="I167" s="15">
        <f>IF($D167=1,$C167,-1)</f>
        <v/>
      </c>
    </row>
    <row r="168">
      <c r="A168" s="33" t="n">
        <v>45298.875</v>
      </c>
      <c r="B168" s="15">
        <f>WEEKDAY($A168,2)</f>
        <v/>
      </c>
      <c r="C168" s="15">
        <f>HOUR($A168)</f>
        <v/>
      </c>
      <c r="D168" s="15">
        <f>IF(AND($A168&gt;=Instellingen!$B$6,$A168&lt;Instellingen!$B$7),1,0)</f>
        <v/>
      </c>
      <c r="E168" s="15">
        <f>COUNTIF(tData[BezoekStart],"&lt;"&amp;($A168+1/24))-COUNTIF(tData[BezoekEind],"&lt;="&amp;$A168)</f>
        <v/>
      </c>
      <c r="F168" s="15">
        <f>COUNTIF(tData[BezoekLangStart],"&lt;"&amp;($A168+1/24))-COUNTIF(tData[BezoekLangEind],"&lt;="&amp;$A168)</f>
        <v/>
      </c>
      <c r="G168" s="15">
        <f>IF($D168=1,$B168*100+$C168,-1)</f>
        <v/>
      </c>
      <c r="H168" s="15">
        <f>IF($D168=1,$B168,-1)</f>
        <v/>
      </c>
      <c r="I168" s="15">
        <f>IF($D168=1,$C168,-1)</f>
        <v/>
      </c>
    </row>
    <row r="169">
      <c r="A169" s="33" t="n">
        <v>45298.91666666666</v>
      </c>
      <c r="B169" s="15">
        <f>WEEKDAY($A169,2)</f>
        <v/>
      </c>
      <c r="C169" s="15">
        <f>HOUR($A169)</f>
        <v/>
      </c>
      <c r="D169" s="15">
        <f>IF(AND($A169&gt;=Instellingen!$B$6,$A169&lt;Instellingen!$B$7),1,0)</f>
        <v/>
      </c>
      <c r="E169" s="15">
        <f>COUNTIF(tData[BezoekStart],"&lt;"&amp;($A169+1/24))-COUNTIF(tData[BezoekEind],"&lt;="&amp;$A169)</f>
        <v/>
      </c>
      <c r="F169" s="15">
        <f>COUNTIF(tData[BezoekLangStart],"&lt;"&amp;($A169+1/24))-COUNTIF(tData[BezoekLangEind],"&lt;="&amp;$A169)</f>
        <v/>
      </c>
      <c r="G169" s="15">
        <f>IF($D169=1,$B169*100+$C169,-1)</f>
        <v/>
      </c>
      <c r="H169" s="15">
        <f>IF($D169=1,$B169,-1)</f>
        <v/>
      </c>
      <c r="I169" s="15">
        <f>IF($D169=1,$C169,-1)</f>
        <v/>
      </c>
    </row>
    <row r="170">
      <c r="A170" s="33" t="n">
        <v>45298.95833333334</v>
      </c>
      <c r="B170" s="15">
        <f>WEEKDAY($A170,2)</f>
        <v/>
      </c>
      <c r="C170" s="15">
        <f>HOUR($A170)</f>
        <v/>
      </c>
      <c r="D170" s="15">
        <f>IF(AND($A170&gt;=Instellingen!$B$6,$A170&lt;Instellingen!$B$7),1,0)</f>
        <v/>
      </c>
      <c r="E170" s="15">
        <f>COUNTIF(tData[BezoekStart],"&lt;"&amp;($A170+1/24))-COUNTIF(tData[BezoekEind],"&lt;="&amp;$A170)</f>
        <v/>
      </c>
      <c r="F170" s="15">
        <f>COUNTIF(tData[BezoekLangStart],"&lt;"&amp;($A170+1/24))-COUNTIF(tData[BezoekLangEind],"&lt;="&amp;$A170)</f>
        <v/>
      </c>
      <c r="G170" s="15">
        <f>IF($D170=1,$B170*100+$C170,-1)</f>
        <v/>
      </c>
      <c r="H170" s="15">
        <f>IF($D170=1,$B170,-1)</f>
        <v/>
      </c>
      <c r="I170" s="15">
        <f>IF($D170=1,$C170,-1)</f>
        <v/>
      </c>
    </row>
    <row r="171">
      <c r="A171" s="33" t="n">
        <v>45299</v>
      </c>
      <c r="B171" s="15">
        <f>WEEKDAY($A171,2)</f>
        <v/>
      </c>
      <c r="C171" s="15">
        <f>HOUR($A171)</f>
        <v/>
      </c>
      <c r="D171" s="15">
        <f>IF(AND($A171&gt;=Instellingen!$B$6,$A171&lt;Instellingen!$B$7),1,0)</f>
        <v/>
      </c>
      <c r="E171" s="15">
        <f>COUNTIF(tData[BezoekStart],"&lt;"&amp;($A171+1/24))-COUNTIF(tData[BezoekEind],"&lt;="&amp;$A171)</f>
        <v/>
      </c>
      <c r="F171" s="15">
        <f>COUNTIF(tData[BezoekLangStart],"&lt;"&amp;($A171+1/24))-COUNTIF(tData[BezoekLangEind],"&lt;="&amp;$A171)</f>
        <v/>
      </c>
      <c r="G171" s="15">
        <f>IF($D171=1,$B171*100+$C171,-1)</f>
        <v/>
      </c>
      <c r="H171" s="15">
        <f>IF($D171=1,$B171,-1)</f>
        <v/>
      </c>
      <c r="I171" s="15">
        <f>IF($D171=1,$C171,-1)</f>
        <v/>
      </c>
    </row>
    <row r="172">
      <c r="A172" s="33" t="n">
        <v>45299.04166666666</v>
      </c>
      <c r="B172" s="15">
        <f>WEEKDAY($A172,2)</f>
        <v/>
      </c>
      <c r="C172" s="15">
        <f>HOUR($A172)</f>
        <v/>
      </c>
      <c r="D172" s="15">
        <f>IF(AND($A172&gt;=Instellingen!$B$6,$A172&lt;Instellingen!$B$7),1,0)</f>
        <v/>
      </c>
      <c r="E172" s="15">
        <f>COUNTIF(tData[BezoekStart],"&lt;"&amp;($A172+1/24))-COUNTIF(tData[BezoekEind],"&lt;="&amp;$A172)</f>
        <v/>
      </c>
      <c r="F172" s="15">
        <f>COUNTIF(tData[BezoekLangStart],"&lt;"&amp;($A172+1/24))-COUNTIF(tData[BezoekLangEind],"&lt;="&amp;$A172)</f>
        <v/>
      </c>
      <c r="G172" s="15">
        <f>IF($D172=1,$B172*100+$C172,-1)</f>
        <v/>
      </c>
      <c r="H172" s="15">
        <f>IF($D172=1,$B172,-1)</f>
        <v/>
      </c>
      <c r="I172" s="15">
        <f>IF($D172=1,$C172,-1)</f>
        <v/>
      </c>
    </row>
    <row r="173">
      <c r="A173" s="33" t="n">
        <v>45299.08333333334</v>
      </c>
      <c r="B173" s="15">
        <f>WEEKDAY($A173,2)</f>
        <v/>
      </c>
      <c r="C173" s="15">
        <f>HOUR($A173)</f>
        <v/>
      </c>
      <c r="D173" s="15">
        <f>IF(AND($A173&gt;=Instellingen!$B$6,$A173&lt;Instellingen!$B$7),1,0)</f>
        <v/>
      </c>
      <c r="E173" s="15">
        <f>COUNTIF(tData[BezoekStart],"&lt;"&amp;($A173+1/24))-COUNTIF(tData[BezoekEind],"&lt;="&amp;$A173)</f>
        <v/>
      </c>
      <c r="F173" s="15">
        <f>COUNTIF(tData[BezoekLangStart],"&lt;"&amp;($A173+1/24))-COUNTIF(tData[BezoekLangEind],"&lt;="&amp;$A173)</f>
        <v/>
      </c>
      <c r="G173" s="15">
        <f>IF($D173=1,$B173*100+$C173,-1)</f>
        <v/>
      </c>
      <c r="H173" s="15">
        <f>IF($D173=1,$B173,-1)</f>
        <v/>
      </c>
      <c r="I173" s="15">
        <f>IF($D173=1,$C173,-1)</f>
        <v/>
      </c>
    </row>
    <row r="174">
      <c r="A174" s="33" t="n">
        <v>45299.125</v>
      </c>
      <c r="B174" s="15">
        <f>WEEKDAY($A174,2)</f>
        <v/>
      </c>
      <c r="C174" s="15">
        <f>HOUR($A174)</f>
        <v/>
      </c>
      <c r="D174" s="15">
        <f>IF(AND($A174&gt;=Instellingen!$B$6,$A174&lt;Instellingen!$B$7),1,0)</f>
        <v/>
      </c>
      <c r="E174" s="15">
        <f>COUNTIF(tData[BezoekStart],"&lt;"&amp;($A174+1/24))-COUNTIF(tData[BezoekEind],"&lt;="&amp;$A174)</f>
        <v/>
      </c>
      <c r="F174" s="15">
        <f>COUNTIF(tData[BezoekLangStart],"&lt;"&amp;($A174+1/24))-COUNTIF(tData[BezoekLangEind],"&lt;="&amp;$A174)</f>
        <v/>
      </c>
      <c r="G174" s="15">
        <f>IF($D174=1,$B174*100+$C174,-1)</f>
        <v/>
      </c>
      <c r="H174" s="15">
        <f>IF($D174=1,$B174,-1)</f>
        <v/>
      </c>
      <c r="I174" s="15">
        <f>IF($D174=1,$C174,-1)</f>
        <v/>
      </c>
    </row>
    <row r="175">
      <c r="A175" s="33" t="n">
        <v>45299.16666666666</v>
      </c>
      <c r="B175" s="15">
        <f>WEEKDAY($A175,2)</f>
        <v/>
      </c>
      <c r="C175" s="15">
        <f>HOUR($A175)</f>
        <v/>
      </c>
      <c r="D175" s="15">
        <f>IF(AND($A175&gt;=Instellingen!$B$6,$A175&lt;Instellingen!$B$7),1,0)</f>
        <v/>
      </c>
      <c r="E175" s="15">
        <f>COUNTIF(tData[BezoekStart],"&lt;"&amp;($A175+1/24))-COUNTIF(tData[BezoekEind],"&lt;="&amp;$A175)</f>
        <v/>
      </c>
      <c r="F175" s="15">
        <f>COUNTIF(tData[BezoekLangStart],"&lt;"&amp;($A175+1/24))-COUNTIF(tData[BezoekLangEind],"&lt;="&amp;$A175)</f>
        <v/>
      </c>
      <c r="G175" s="15">
        <f>IF($D175=1,$B175*100+$C175,-1)</f>
        <v/>
      </c>
      <c r="H175" s="15">
        <f>IF($D175=1,$B175,-1)</f>
        <v/>
      </c>
      <c r="I175" s="15">
        <f>IF($D175=1,$C175,-1)</f>
        <v/>
      </c>
    </row>
    <row r="176">
      <c r="A176" s="33" t="n">
        <v>45299.20833333334</v>
      </c>
      <c r="B176" s="15">
        <f>WEEKDAY($A176,2)</f>
        <v/>
      </c>
      <c r="C176" s="15">
        <f>HOUR($A176)</f>
        <v/>
      </c>
      <c r="D176" s="15">
        <f>IF(AND($A176&gt;=Instellingen!$B$6,$A176&lt;Instellingen!$B$7),1,0)</f>
        <v/>
      </c>
      <c r="E176" s="15">
        <f>COUNTIF(tData[BezoekStart],"&lt;"&amp;($A176+1/24))-COUNTIF(tData[BezoekEind],"&lt;="&amp;$A176)</f>
        <v/>
      </c>
      <c r="F176" s="15">
        <f>COUNTIF(tData[BezoekLangStart],"&lt;"&amp;($A176+1/24))-COUNTIF(tData[BezoekLangEind],"&lt;="&amp;$A176)</f>
        <v/>
      </c>
      <c r="G176" s="15">
        <f>IF($D176=1,$B176*100+$C176,-1)</f>
        <v/>
      </c>
      <c r="H176" s="15">
        <f>IF($D176=1,$B176,-1)</f>
        <v/>
      </c>
      <c r="I176" s="15">
        <f>IF($D176=1,$C176,-1)</f>
        <v/>
      </c>
    </row>
    <row r="177">
      <c r="A177" s="33" t="n">
        <v>45299.25</v>
      </c>
      <c r="B177" s="15">
        <f>WEEKDAY($A177,2)</f>
        <v/>
      </c>
      <c r="C177" s="15">
        <f>HOUR($A177)</f>
        <v/>
      </c>
      <c r="D177" s="15">
        <f>IF(AND($A177&gt;=Instellingen!$B$6,$A177&lt;Instellingen!$B$7),1,0)</f>
        <v/>
      </c>
      <c r="E177" s="15">
        <f>COUNTIF(tData[BezoekStart],"&lt;"&amp;($A177+1/24))-COUNTIF(tData[BezoekEind],"&lt;="&amp;$A177)</f>
        <v/>
      </c>
      <c r="F177" s="15">
        <f>COUNTIF(tData[BezoekLangStart],"&lt;"&amp;($A177+1/24))-COUNTIF(tData[BezoekLangEind],"&lt;="&amp;$A177)</f>
        <v/>
      </c>
      <c r="G177" s="15">
        <f>IF($D177=1,$B177*100+$C177,-1)</f>
        <v/>
      </c>
      <c r="H177" s="15">
        <f>IF($D177=1,$B177,-1)</f>
        <v/>
      </c>
      <c r="I177" s="15">
        <f>IF($D177=1,$C177,-1)</f>
        <v/>
      </c>
    </row>
    <row r="178">
      <c r="A178" s="33" t="n">
        <v>45299.29166666666</v>
      </c>
      <c r="B178" s="15">
        <f>WEEKDAY($A178,2)</f>
        <v/>
      </c>
      <c r="C178" s="15">
        <f>HOUR($A178)</f>
        <v/>
      </c>
      <c r="D178" s="15">
        <f>IF(AND($A178&gt;=Instellingen!$B$6,$A178&lt;Instellingen!$B$7),1,0)</f>
        <v/>
      </c>
      <c r="E178" s="15">
        <f>COUNTIF(tData[BezoekStart],"&lt;"&amp;($A178+1/24))-COUNTIF(tData[BezoekEind],"&lt;="&amp;$A178)</f>
        <v/>
      </c>
      <c r="F178" s="15">
        <f>COUNTIF(tData[BezoekLangStart],"&lt;"&amp;($A178+1/24))-COUNTIF(tData[BezoekLangEind],"&lt;="&amp;$A178)</f>
        <v/>
      </c>
      <c r="G178" s="15">
        <f>IF($D178=1,$B178*100+$C178,-1)</f>
        <v/>
      </c>
      <c r="H178" s="15">
        <f>IF($D178=1,$B178,-1)</f>
        <v/>
      </c>
      <c r="I178" s="15">
        <f>IF($D178=1,$C178,-1)</f>
        <v/>
      </c>
    </row>
    <row r="179">
      <c r="A179" s="33" t="n">
        <v>45299.33333333334</v>
      </c>
      <c r="B179" s="15">
        <f>WEEKDAY($A179,2)</f>
        <v/>
      </c>
      <c r="C179" s="15">
        <f>HOUR($A179)</f>
        <v/>
      </c>
      <c r="D179" s="15">
        <f>IF(AND($A179&gt;=Instellingen!$B$6,$A179&lt;Instellingen!$B$7),1,0)</f>
        <v/>
      </c>
      <c r="E179" s="15">
        <f>COUNTIF(tData[BezoekStart],"&lt;"&amp;($A179+1/24))-COUNTIF(tData[BezoekEind],"&lt;="&amp;$A179)</f>
        <v/>
      </c>
      <c r="F179" s="15">
        <f>COUNTIF(tData[BezoekLangStart],"&lt;"&amp;($A179+1/24))-COUNTIF(tData[BezoekLangEind],"&lt;="&amp;$A179)</f>
        <v/>
      </c>
      <c r="G179" s="15">
        <f>IF($D179=1,$B179*100+$C179,-1)</f>
        <v/>
      </c>
      <c r="H179" s="15">
        <f>IF($D179=1,$B179,-1)</f>
        <v/>
      </c>
      <c r="I179" s="15">
        <f>IF($D179=1,$C179,-1)</f>
        <v/>
      </c>
    </row>
    <row r="180">
      <c r="A180" s="33" t="n">
        <v>45299.375</v>
      </c>
      <c r="B180" s="15">
        <f>WEEKDAY($A180,2)</f>
        <v/>
      </c>
      <c r="C180" s="15">
        <f>HOUR($A180)</f>
        <v/>
      </c>
      <c r="D180" s="15">
        <f>IF(AND($A180&gt;=Instellingen!$B$6,$A180&lt;Instellingen!$B$7),1,0)</f>
        <v/>
      </c>
      <c r="E180" s="15">
        <f>COUNTIF(tData[BezoekStart],"&lt;"&amp;($A180+1/24))-COUNTIF(tData[BezoekEind],"&lt;="&amp;$A180)</f>
        <v/>
      </c>
      <c r="F180" s="15">
        <f>COUNTIF(tData[BezoekLangStart],"&lt;"&amp;($A180+1/24))-COUNTIF(tData[BezoekLangEind],"&lt;="&amp;$A180)</f>
        <v/>
      </c>
      <c r="G180" s="15">
        <f>IF($D180=1,$B180*100+$C180,-1)</f>
        <v/>
      </c>
      <c r="H180" s="15">
        <f>IF($D180=1,$B180,-1)</f>
        <v/>
      </c>
      <c r="I180" s="15">
        <f>IF($D180=1,$C180,-1)</f>
        <v/>
      </c>
    </row>
    <row r="181">
      <c r="A181" s="33" t="n">
        <v>45299.41666666666</v>
      </c>
      <c r="B181" s="15">
        <f>WEEKDAY($A181,2)</f>
        <v/>
      </c>
      <c r="C181" s="15">
        <f>HOUR($A181)</f>
        <v/>
      </c>
      <c r="D181" s="15">
        <f>IF(AND($A181&gt;=Instellingen!$B$6,$A181&lt;Instellingen!$B$7),1,0)</f>
        <v/>
      </c>
      <c r="E181" s="15">
        <f>COUNTIF(tData[BezoekStart],"&lt;"&amp;($A181+1/24))-COUNTIF(tData[BezoekEind],"&lt;="&amp;$A181)</f>
        <v/>
      </c>
      <c r="F181" s="15">
        <f>COUNTIF(tData[BezoekLangStart],"&lt;"&amp;($A181+1/24))-COUNTIF(tData[BezoekLangEind],"&lt;="&amp;$A181)</f>
        <v/>
      </c>
      <c r="G181" s="15">
        <f>IF($D181=1,$B181*100+$C181,-1)</f>
        <v/>
      </c>
      <c r="H181" s="15">
        <f>IF($D181=1,$B181,-1)</f>
        <v/>
      </c>
      <c r="I181" s="15">
        <f>IF($D181=1,$C181,-1)</f>
        <v/>
      </c>
    </row>
    <row r="182">
      <c r="A182" s="33" t="n">
        <v>45299.45833333334</v>
      </c>
      <c r="B182" s="15">
        <f>WEEKDAY($A182,2)</f>
        <v/>
      </c>
      <c r="C182" s="15">
        <f>HOUR($A182)</f>
        <v/>
      </c>
      <c r="D182" s="15">
        <f>IF(AND($A182&gt;=Instellingen!$B$6,$A182&lt;Instellingen!$B$7),1,0)</f>
        <v/>
      </c>
      <c r="E182" s="15">
        <f>COUNTIF(tData[BezoekStart],"&lt;"&amp;($A182+1/24))-COUNTIF(tData[BezoekEind],"&lt;="&amp;$A182)</f>
        <v/>
      </c>
      <c r="F182" s="15">
        <f>COUNTIF(tData[BezoekLangStart],"&lt;"&amp;($A182+1/24))-COUNTIF(tData[BezoekLangEind],"&lt;="&amp;$A182)</f>
        <v/>
      </c>
      <c r="G182" s="15">
        <f>IF($D182=1,$B182*100+$C182,-1)</f>
        <v/>
      </c>
      <c r="H182" s="15">
        <f>IF($D182=1,$B182,-1)</f>
        <v/>
      </c>
      <c r="I182" s="15">
        <f>IF($D182=1,$C182,-1)</f>
        <v/>
      </c>
    </row>
    <row r="183">
      <c r="A183" s="33" t="n">
        <v>45299.5</v>
      </c>
      <c r="B183" s="15">
        <f>WEEKDAY($A183,2)</f>
        <v/>
      </c>
      <c r="C183" s="15">
        <f>HOUR($A183)</f>
        <v/>
      </c>
      <c r="D183" s="15">
        <f>IF(AND($A183&gt;=Instellingen!$B$6,$A183&lt;Instellingen!$B$7),1,0)</f>
        <v/>
      </c>
      <c r="E183" s="15">
        <f>COUNTIF(tData[BezoekStart],"&lt;"&amp;($A183+1/24))-COUNTIF(tData[BezoekEind],"&lt;="&amp;$A183)</f>
        <v/>
      </c>
      <c r="F183" s="15">
        <f>COUNTIF(tData[BezoekLangStart],"&lt;"&amp;($A183+1/24))-COUNTIF(tData[BezoekLangEind],"&lt;="&amp;$A183)</f>
        <v/>
      </c>
      <c r="G183" s="15">
        <f>IF($D183=1,$B183*100+$C183,-1)</f>
        <v/>
      </c>
      <c r="H183" s="15">
        <f>IF($D183=1,$B183,-1)</f>
        <v/>
      </c>
      <c r="I183" s="15">
        <f>IF($D183=1,$C183,-1)</f>
        <v/>
      </c>
    </row>
    <row r="184">
      <c r="A184" s="33" t="n">
        <v>45299.54166666666</v>
      </c>
      <c r="B184" s="15">
        <f>WEEKDAY($A184,2)</f>
        <v/>
      </c>
      <c r="C184" s="15">
        <f>HOUR($A184)</f>
        <v/>
      </c>
      <c r="D184" s="15">
        <f>IF(AND($A184&gt;=Instellingen!$B$6,$A184&lt;Instellingen!$B$7),1,0)</f>
        <v/>
      </c>
      <c r="E184" s="15">
        <f>COUNTIF(tData[BezoekStart],"&lt;"&amp;($A184+1/24))-COUNTIF(tData[BezoekEind],"&lt;="&amp;$A184)</f>
        <v/>
      </c>
      <c r="F184" s="15">
        <f>COUNTIF(tData[BezoekLangStart],"&lt;"&amp;($A184+1/24))-COUNTIF(tData[BezoekLangEind],"&lt;="&amp;$A184)</f>
        <v/>
      </c>
      <c r="G184" s="15">
        <f>IF($D184=1,$B184*100+$C184,-1)</f>
        <v/>
      </c>
      <c r="H184" s="15">
        <f>IF($D184=1,$B184,-1)</f>
        <v/>
      </c>
      <c r="I184" s="15">
        <f>IF($D184=1,$C184,-1)</f>
        <v/>
      </c>
    </row>
    <row r="185">
      <c r="A185" s="33" t="n">
        <v>45299.58333333334</v>
      </c>
      <c r="B185" s="15">
        <f>WEEKDAY($A185,2)</f>
        <v/>
      </c>
      <c r="C185" s="15">
        <f>HOUR($A185)</f>
        <v/>
      </c>
      <c r="D185" s="15">
        <f>IF(AND($A185&gt;=Instellingen!$B$6,$A185&lt;Instellingen!$B$7),1,0)</f>
        <v/>
      </c>
      <c r="E185" s="15">
        <f>COUNTIF(tData[BezoekStart],"&lt;"&amp;($A185+1/24))-COUNTIF(tData[BezoekEind],"&lt;="&amp;$A185)</f>
        <v/>
      </c>
      <c r="F185" s="15">
        <f>COUNTIF(tData[BezoekLangStart],"&lt;"&amp;($A185+1/24))-COUNTIF(tData[BezoekLangEind],"&lt;="&amp;$A185)</f>
        <v/>
      </c>
      <c r="G185" s="15">
        <f>IF($D185=1,$B185*100+$C185,-1)</f>
        <v/>
      </c>
      <c r="H185" s="15">
        <f>IF($D185=1,$B185,-1)</f>
        <v/>
      </c>
      <c r="I185" s="15">
        <f>IF($D185=1,$C185,-1)</f>
        <v/>
      </c>
    </row>
    <row r="186">
      <c r="A186" s="33" t="n">
        <v>45299.625</v>
      </c>
      <c r="B186" s="15">
        <f>WEEKDAY($A186,2)</f>
        <v/>
      </c>
      <c r="C186" s="15">
        <f>HOUR($A186)</f>
        <v/>
      </c>
      <c r="D186" s="15">
        <f>IF(AND($A186&gt;=Instellingen!$B$6,$A186&lt;Instellingen!$B$7),1,0)</f>
        <v/>
      </c>
      <c r="E186" s="15">
        <f>COUNTIF(tData[BezoekStart],"&lt;"&amp;($A186+1/24))-COUNTIF(tData[BezoekEind],"&lt;="&amp;$A186)</f>
        <v/>
      </c>
      <c r="F186" s="15">
        <f>COUNTIF(tData[BezoekLangStart],"&lt;"&amp;($A186+1/24))-COUNTIF(tData[BezoekLangEind],"&lt;="&amp;$A186)</f>
        <v/>
      </c>
      <c r="G186" s="15">
        <f>IF($D186=1,$B186*100+$C186,-1)</f>
        <v/>
      </c>
      <c r="H186" s="15">
        <f>IF($D186=1,$B186,-1)</f>
        <v/>
      </c>
      <c r="I186" s="15">
        <f>IF($D186=1,$C186,-1)</f>
        <v/>
      </c>
    </row>
    <row r="187">
      <c r="A187" s="33" t="n">
        <v>45299.66666666666</v>
      </c>
      <c r="B187" s="15">
        <f>WEEKDAY($A187,2)</f>
        <v/>
      </c>
      <c r="C187" s="15">
        <f>HOUR($A187)</f>
        <v/>
      </c>
      <c r="D187" s="15">
        <f>IF(AND($A187&gt;=Instellingen!$B$6,$A187&lt;Instellingen!$B$7),1,0)</f>
        <v/>
      </c>
      <c r="E187" s="15">
        <f>COUNTIF(tData[BezoekStart],"&lt;"&amp;($A187+1/24))-COUNTIF(tData[BezoekEind],"&lt;="&amp;$A187)</f>
        <v/>
      </c>
      <c r="F187" s="15">
        <f>COUNTIF(tData[BezoekLangStart],"&lt;"&amp;($A187+1/24))-COUNTIF(tData[BezoekLangEind],"&lt;="&amp;$A187)</f>
        <v/>
      </c>
      <c r="G187" s="15">
        <f>IF($D187=1,$B187*100+$C187,-1)</f>
        <v/>
      </c>
      <c r="H187" s="15">
        <f>IF($D187=1,$B187,-1)</f>
        <v/>
      </c>
      <c r="I187" s="15">
        <f>IF($D187=1,$C187,-1)</f>
        <v/>
      </c>
    </row>
    <row r="188">
      <c r="A188" s="33" t="n">
        <v>45299.70833333334</v>
      </c>
      <c r="B188" s="15">
        <f>WEEKDAY($A188,2)</f>
        <v/>
      </c>
      <c r="C188" s="15">
        <f>HOUR($A188)</f>
        <v/>
      </c>
      <c r="D188" s="15">
        <f>IF(AND($A188&gt;=Instellingen!$B$6,$A188&lt;Instellingen!$B$7),1,0)</f>
        <v/>
      </c>
      <c r="E188" s="15">
        <f>COUNTIF(tData[BezoekStart],"&lt;"&amp;($A188+1/24))-COUNTIF(tData[BezoekEind],"&lt;="&amp;$A188)</f>
        <v/>
      </c>
      <c r="F188" s="15">
        <f>COUNTIF(tData[BezoekLangStart],"&lt;"&amp;($A188+1/24))-COUNTIF(tData[BezoekLangEind],"&lt;="&amp;$A188)</f>
        <v/>
      </c>
      <c r="G188" s="15">
        <f>IF($D188=1,$B188*100+$C188,-1)</f>
        <v/>
      </c>
      <c r="H188" s="15">
        <f>IF($D188=1,$B188,-1)</f>
        <v/>
      </c>
      <c r="I188" s="15">
        <f>IF($D188=1,$C188,-1)</f>
        <v/>
      </c>
    </row>
    <row r="189">
      <c r="A189" s="33" t="n">
        <v>45299.75</v>
      </c>
      <c r="B189" s="15">
        <f>WEEKDAY($A189,2)</f>
        <v/>
      </c>
      <c r="C189" s="15">
        <f>HOUR($A189)</f>
        <v/>
      </c>
      <c r="D189" s="15">
        <f>IF(AND($A189&gt;=Instellingen!$B$6,$A189&lt;Instellingen!$B$7),1,0)</f>
        <v/>
      </c>
      <c r="E189" s="15">
        <f>COUNTIF(tData[BezoekStart],"&lt;"&amp;($A189+1/24))-COUNTIF(tData[BezoekEind],"&lt;="&amp;$A189)</f>
        <v/>
      </c>
      <c r="F189" s="15">
        <f>COUNTIF(tData[BezoekLangStart],"&lt;"&amp;($A189+1/24))-COUNTIF(tData[BezoekLangEind],"&lt;="&amp;$A189)</f>
        <v/>
      </c>
      <c r="G189" s="15">
        <f>IF($D189=1,$B189*100+$C189,-1)</f>
        <v/>
      </c>
      <c r="H189" s="15">
        <f>IF($D189=1,$B189,-1)</f>
        <v/>
      </c>
      <c r="I189" s="15">
        <f>IF($D189=1,$C189,-1)</f>
        <v/>
      </c>
    </row>
    <row r="190">
      <c r="A190" s="33" t="n">
        <v>45299.79166666666</v>
      </c>
      <c r="B190" s="15">
        <f>WEEKDAY($A190,2)</f>
        <v/>
      </c>
      <c r="C190" s="15">
        <f>HOUR($A190)</f>
        <v/>
      </c>
      <c r="D190" s="15">
        <f>IF(AND($A190&gt;=Instellingen!$B$6,$A190&lt;Instellingen!$B$7),1,0)</f>
        <v/>
      </c>
      <c r="E190" s="15">
        <f>COUNTIF(tData[BezoekStart],"&lt;"&amp;($A190+1/24))-COUNTIF(tData[BezoekEind],"&lt;="&amp;$A190)</f>
        <v/>
      </c>
      <c r="F190" s="15">
        <f>COUNTIF(tData[BezoekLangStart],"&lt;"&amp;($A190+1/24))-COUNTIF(tData[BezoekLangEind],"&lt;="&amp;$A190)</f>
        <v/>
      </c>
      <c r="G190" s="15">
        <f>IF($D190=1,$B190*100+$C190,-1)</f>
        <v/>
      </c>
      <c r="H190" s="15">
        <f>IF($D190=1,$B190,-1)</f>
        <v/>
      </c>
      <c r="I190" s="15">
        <f>IF($D190=1,$C190,-1)</f>
        <v/>
      </c>
    </row>
    <row r="191">
      <c r="A191" s="33" t="n">
        <v>45299.83333333334</v>
      </c>
      <c r="B191" s="15">
        <f>WEEKDAY($A191,2)</f>
        <v/>
      </c>
      <c r="C191" s="15">
        <f>HOUR($A191)</f>
        <v/>
      </c>
      <c r="D191" s="15">
        <f>IF(AND($A191&gt;=Instellingen!$B$6,$A191&lt;Instellingen!$B$7),1,0)</f>
        <v/>
      </c>
      <c r="E191" s="15">
        <f>COUNTIF(tData[BezoekStart],"&lt;"&amp;($A191+1/24))-COUNTIF(tData[BezoekEind],"&lt;="&amp;$A191)</f>
        <v/>
      </c>
      <c r="F191" s="15">
        <f>COUNTIF(tData[BezoekLangStart],"&lt;"&amp;($A191+1/24))-COUNTIF(tData[BezoekLangEind],"&lt;="&amp;$A191)</f>
        <v/>
      </c>
      <c r="G191" s="15">
        <f>IF($D191=1,$B191*100+$C191,-1)</f>
        <v/>
      </c>
      <c r="H191" s="15">
        <f>IF($D191=1,$B191,-1)</f>
        <v/>
      </c>
      <c r="I191" s="15">
        <f>IF($D191=1,$C191,-1)</f>
        <v/>
      </c>
    </row>
    <row r="192">
      <c r="A192" s="33" t="n">
        <v>45299.875</v>
      </c>
      <c r="B192" s="15">
        <f>WEEKDAY($A192,2)</f>
        <v/>
      </c>
      <c r="C192" s="15">
        <f>HOUR($A192)</f>
        <v/>
      </c>
      <c r="D192" s="15">
        <f>IF(AND($A192&gt;=Instellingen!$B$6,$A192&lt;Instellingen!$B$7),1,0)</f>
        <v/>
      </c>
      <c r="E192" s="15">
        <f>COUNTIF(tData[BezoekStart],"&lt;"&amp;($A192+1/24))-COUNTIF(tData[BezoekEind],"&lt;="&amp;$A192)</f>
        <v/>
      </c>
      <c r="F192" s="15">
        <f>COUNTIF(tData[BezoekLangStart],"&lt;"&amp;($A192+1/24))-COUNTIF(tData[BezoekLangEind],"&lt;="&amp;$A192)</f>
        <v/>
      </c>
      <c r="G192" s="15">
        <f>IF($D192=1,$B192*100+$C192,-1)</f>
        <v/>
      </c>
      <c r="H192" s="15">
        <f>IF($D192=1,$B192,-1)</f>
        <v/>
      </c>
      <c r="I192" s="15">
        <f>IF($D192=1,$C192,-1)</f>
        <v/>
      </c>
    </row>
    <row r="193">
      <c r="A193" s="33" t="n">
        <v>45299.91666666666</v>
      </c>
      <c r="B193" s="15">
        <f>WEEKDAY($A193,2)</f>
        <v/>
      </c>
      <c r="C193" s="15">
        <f>HOUR($A193)</f>
        <v/>
      </c>
      <c r="D193" s="15">
        <f>IF(AND($A193&gt;=Instellingen!$B$6,$A193&lt;Instellingen!$B$7),1,0)</f>
        <v/>
      </c>
      <c r="E193" s="15">
        <f>COUNTIF(tData[BezoekStart],"&lt;"&amp;($A193+1/24))-COUNTIF(tData[BezoekEind],"&lt;="&amp;$A193)</f>
        <v/>
      </c>
      <c r="F193" s="15">
        <f>COUNTIF(tData[BezoekLangStart],"&lt;"&amp;($A193+1/24))-COUNTIF(tData[BezoekLangEind],"&lt;="&amp;$A193)</f>
        <v/>
      </c>
      <c r="G193" s="15">
        <f>IF($D193=1,$B193*100+$C193,-1)</f>
        <v/>
      </c>
      <c r="H193" s="15">
        <f>IF($D193=1,$B193,-1)</f>
        <v/>
      </c>
      <c r="I193" s="15">
        <f>IF($D193=1,$C193,-1)</f>
        <v/>
      </c>
    </row>
    <row r="194">
      <c r="A194" s="33" t="n">
        <v>45299.95833333334</v>
      </c>
      <c r="B194" s="15">
        <f>WEEKDAY($A194,2)</f>
        <v/>
      </c>
      <c r="C194" s="15">
        <f>HOUR($A194)</f>
        <v/>
      </c>
      <c r="D194" s="15">
        <f>IF(AND($A194&gt;=Instellingen!$B$6,$A194&lt;Instellingen!$B$7),1,0)</f>
        <v/>
      </c>
      <c r="E194" s="15">
        <f>COUNTIF(tData[BezoekStart],"&lt;"&amp;($A194+1/24))-COUNTIF(tData[BezoekEind],"&lt;="&amp;$A194)</f>
        <v/>
      </c>
      <c r="F194" s="15">
        <f>COUNTIF(tData[BezoekLangStart],"&lt;"&amp;($A194+1/24))-COUNTIF(tData[BezoekLangEind],"&lt;="&amp;$A194)</f>
        <v/>
      </c>
      <c r="G194" s="15">
        <f>IF($D194=1,$B194*100+$C194,-1)</f>
        <v/>
      </c>
      <c r="H194" s="15">
        <f>IF($D194=1,$B194,-1)</f>
        <v/>
      </c>
      <c r="I194" s="15">
        <f>IF($D194=1,$C194,-1)</f>
        <v/>
      </c>
    </row>
    <row r="195">
      <c r="A195" s="33" t="n">
        <v>45300</v>
      </c>
      <c r="B195" s="15">
        <f>WEEKDAY($A195,2)</f>
        <v/>
      </c>
      <c r="C195" s="15">
        <f>HOUR($A195)</f>
        <v/>
      </c>
      <c r="D195" s="15">
        <f>IF(AND($A195&gt;=Instellingen!$B$6,$A195&lt;Instellingen!$B$7),1,0)</f>
        <v/>
      </c>
      <c r="E195" s="15">
        <f>COUNTIF(tData[BezoekStart],"&lt;"&amp;($A195+1/24))-COUNTIF(tData[BezoekEind],"&lt;="&amp;$A195)</f>
        <v/>
      </c>
      <c r="F195" s="15">
        <f>COUNTIF(tData[BezoekLangStart],"&lt;"&amp;($A195+1/24))-COUNTIF(tData[BezoekLangEind],"&lt;="&amp;$A195)</f>
        <v/>
      </c>
      <c r="G195" s="15">
        <f>IF($D195=1,$B195*100+$C195,-1)</f>
        <v/>
      </c>
      <c r="H195" s="15">
        <f>IF($D195=1,$B195,-1)</f>
        <v/>
      </c>
      <c r="I195" s="15">
        <f>IF($D195=1,$C195,-1)</f>
        <v/>
      </c>
    </row>
    <row r="196">
      <c r="A196" s="33" t="n">
        <v>45300.04166666666</v>
      </c>
      <c r="B196" s="15">
        <f>WEEKDAY($A196,2)</f>
        <v/>
      </c>
      <c r="C196" s="15">
        <f>HOUR($A196)</f>
        <v/>
      </c>
      <c r="D196" s="15">
        <f>IF(AND($A196&gt;=Instellingen!$B$6,$A196&lt;Instellingen!$B$7),1,0)</f>
        <v/>
      </c>
      <c r="E196" s="15">
        <f>COUNTIF(tData[BezoekStart],"&lt;"&amp;($A196+1/24))-COUNTIF(tData[BezoekEind],"&lt;="&amp;$A196)</f>
        <v/>
      </c>
      <c r="F196" s="15">
        <f>COUNTIF(tData[BezoekLangStart],"&lt;"&amp;($A196+1/24))-COUNTIF(tData[BezoekLangEind],"&lt;="&amp;$A196)</f>
        <v/>
      </c>
      <c r="G196" s="15">
        <f>IF($D196=1,$B196*100+$C196,-1)</f>
        <v/>
      </c>
      <c r="H196" s="15">
        <f>IF($D196=1,$B196,-1)</f>
        <v/>
      </c>
      <c r="I196" s="15">
        <f>IF($D196=1,$C196,-1)</f>
        <v/>
      </c>
    </row>
    <row r="197">
      <c r="A197" s="33" t="n">
        <v>45300.08333333334</v>
      </c>
      <c r="B197" s="15">
        <f>WEEKDAY($A197,2)</f>
        <v/>
      </c>
      <c r="C197" s="15">
        <f>HOUR($A197)</f>
        <v/>
      </c>
      <c r="D197" s="15">
        <f>IF(AND($A197&gt;=Instellingen!$B$6,$A197&lt;Instellingen!$B$7),1,0)</f>
        <v/>
      </c>
      <c r="E197" s="15">
        <f>COUNTIF(tData[BezoekStart],"&lt;"&amp;($A197+1/24))-COUNTIF(tData[BezoekEind],"&lt;="&amp;$A197)</f>
        <v/>
      </c>
      <c r="F197" s="15">
        <f>COUNTIF(tData[BezoekLangStart],"&lt;"&amp;($A197+1/24))-COUNTIF(tData[BezoekLangEind],"&lt;="&amp;$A197)</f>
        <v/>
      </c>
      <c r="G197" s="15">
        <f>IF($D197=1,$B197*100+$C197,-1)</f>
        <v/>
      </c>
      <c r="H197" s="15">
        <f>IF($D197=1,$B197,-1)</f>
        <v/>
      </c>
      <c r="I197" s="15">
        <f>IF($D197=1,$C197,-1)</f>
        <v/>
      </c>
    </row>
    <row r="198">
      <c r="A198" s="33" t="n">
        <v>45300.125</v>
      </c>
      <c r="B198" s="15">
        <f>WEEKDAY($A198,2)</f>
        <v/>
      </c>
      <c r="C198" s="15">
        <f>HOUR($A198)</f>
        <v/>
      </c>
      <c r="D198" s="15">
        <f>IF(AND($A198&gt;=Instellingen!$B$6,$A198&lt;Instellingen!$B$7),1,0)</f>
        <v/>
      </c>
      <c r="E198" s="15">
        <f>COUNTIF(tData[BezoekStart],"&lt;"&amp;($A198+1/24))-COUNTIF(tData[BezoekEind],"&lt;="&amp;$A198)</f>
        <v/>
      </c>
      <c r="F198" s="15">
        <f>COUNTIF(tData[BezoekLangStart],"&lt;"&amp;($A198+1/24))-COUNTIF(tData[BezoekLangEind],"&lt;="&amp;$A198)</f>
        <v/>
      </c>
      <c r="G198" s="15">
        <f>IF($D198=1,$B198*100+$C198,-1)</f>
        <v/>
      </c>
      <c r="H198" s="15">
        <f>IF($D198=1,$B198,-1)</f>
        <v/>
      </c>
      <c r="I198" s="15">
        <f>IF($D198=1,$C198,-1)</f>
        <v/>
      </c>
    </row>
    <row r="199">
      <c r="A199" s="33" t="n">
        <v>45300.16666666666</v>
      </c>
      <c r="B199" s="15">
        <f>WEEKDAY($A199,2)</f>
        <v/>
      </c>
      <c r="C199" s="15">
        <f>HOUR($A199)</f>
        <v/>
      </c>
      <c r="D199" s="15">
        <f>IF(AND($A199&gt;=Instellingen!$B$6,$A199&lt;Instellingen!$B$7),1,0)</f>
        <v/>
      </c>
      <c r="E199" s="15">
        <f>COUNTIF(tData[BezoekStart],"&lt;"&amp;($A199+1/24))-COUNTIF(tData[BezoekEind],"&lt;="&amp;$A199)</f>
        <v/>
      </c>
      <c r="F199" s="15">
        <f>COUNTIF(tData[BezoekLangStart],"&lt;"&amp;($A199+1/24))-COUNTIF(tData[BezoekLangEind],"&lt;="&amp;$A199)</f>
        <v/>
      </c>
      <c r="G199" s="15">
        <f>IF($D199=1,$B199*100+$C199,-1)</f>
        <v/>
      </c>
      <c r="H199" s="15">
        <f>IF($D199=1,$B199,-1)</f>
        <v/>
      </c>
      <c r="I199" s="15">
        <f>IF($D199=1,$C199,-1)</f>
        <v/>
      </c>
    </row>
    <row r="200">
      <c r="A200" s="33" t="n">
        <v>45300.20833333334</v>
      </c>
      <c r="B200" s="15">
        <f>WEEKDAY($A200,2)</f>
        <v/>
      </c>
      <c r="C200" s="15">
        <f>HOUR($A200)</f>
        <v/>
      </c>
      <c r="D200" s="15">
        <f>IF(AND($A200&gt;=Instellingen!$B$6,$A200&lt;Instellingen!$B$7),1,0)</f>
        <v/>
      </c>
      <c r="E200" s="15">
        <f>COUNTIF(tData[BezoekStart],"&lt;"&amp;($A200+1/24))-COUNTIF(tData[BezoekEind],"&lt;="&amp;$A200)</f>
        <v/>
      </c>
      <c r="F200" s="15">
        <f>COUNTIF(tData[BezoekLangStart],"&lt;"&amp;($A200+1/24))-COUNTIF(tData[BezoekLangEind],"&lt;="&amp;$A200)</f>
        <v/>
      </c>
      <c r="G200" s="15">
        <f>IF($D200=1,$B200*100+$C200,-1)</f>
        <v/>
      </c>
      <c r="H200" s="15">
        <f>IF($D200=1,$B200,-1)</f>
        <v/>
      </c>
      <c r="I200" s="15">
        <f>IF($D200=1,$C200,-1)</f>
        <v/>
      </c>
    </row>
    <row r="201">
      <c r="A201" s="33" t="n">
        <v>45300.25</v>
      </c>
      <c r="B201" s="15">
        <f>WEEKDAY($A201,2)</f>
        <v/>
      </c>
      <c r="C201" s="15">
        <f>HOUR($A201)</f>
        <v/>
      </c>
      <c r="D201" s="15">
        <f>IF(AND($A201&gt;=Instellingen!$B$6,$A201&lt;Instellingen!$B$7),1,0)</f>
        <v/>
      </c>
      <c r="E201" s="15">
        <f>COUNTIF(tData[BezoekStart],"&lt;"&amp;($A201+1/24))-COUNTIF(tData[BezoekEind],"&lt;="&amp;$A201)</f>
        <v/>
      </c>
      <c r="F201" s="15">
        <f>COUNTIF(tData[BezoekLangStart],"&lt;"&amp;($A201+1/24))-COUNTIF(tData[BezoekLangEind],"&lt;="&amp;$A201)</f>
        <v/>
      </c>
      <c r="G201" s="15">
        <f>IF($D201=1,$B201*100+$C201,-1)</f>
        <v/>
      </c>
      <c r="H201" s="15">
        <f>IF($D201=1,$B201,-1)</f>
        <v/>
      </c>
      <c r="I201" s="15">
        <f>IF($D201=1,$C201,-1)</f>
        <v/>
      </c>
    </row>
    <row r="202">
      <c r="A202" s="33" t="n">
        <v>45300.29166666666</v>
      </c>
      <c r="B202" s="15">
        <f>WEEKDAY($A202,2)</f>
        <v/>
      </c>
      <c r="C202" s="15">
        <f>HOUR($A202)</f>
        <v/>
      </c>
      <c r="D202" s="15">
        <f>IF(AND($A202&gt;=Instellingen!$B$6,$A202&lt;Instellingen!$B$7),1,0)</f>
        <v/>
      </c>
      <c r="E202" s="15">
        <f>COUNTIF(tData[BezoekStart],"&lt;"&amp;($A202+1/24))-COUNTIF(tData[BezoekEind],"&lt;="&amp;$A202)</f>
        <v/>
      </c>
      <c r="F202" s="15">
        <f>COUNTIF(tData[BezoekLangStart],"&lt;"&amp;($A202+1/24))-COUNTIF(tData[BezoekLangEind],"&lt;="&amp;$A202)</f>
        <v/>
      </c>
      <c r="G202" s="15">
        <f>IF($D202=1,$B202*100+$C202,-1)</f>
        <v/>
      </c>
      <c r="H202" s="15">
        <f>IF($D202=1,$B202,-1)</f>
        <v/>
      </c>
      <c r="I202" s="15">
        <f>IF($D202=1,$C202,-1)</f>
        <v/>
      </c>
    </row>
    <row r="203">
      <c r="A203" s="33" t="n">
        <v>45300.33333333334</v>
      </c>
      <c r="B203" s="15">
        <f>WEEKDAY($A203,2)</f>
        <v/>
      </c>
      <c r="C203" s="15">
        <f>HOUR($A203)</f>
        <v/>
      </c>
      <c r="D203" s="15">
        <f>IF(AND($A203&gt;=Instellingen!$B$6,$A203&lt;Instellingen!$B$7),1,0)</f>
        <v/>
      </c>
      <c r="E203" s="15">
        <f>COUNTIF(tData[BezoekStart],"&lt;"&amp;($A203+1/24))-COUNTIF(tData[BezoekEind],"&lt;="&amp;$A203)</f>
        <v/>
      </c>
      <c r="F203" s="15">
        <f>COUNTIF(tData[BezoekLangStart],"&lt;"&amp;($A203+1/24))-COUNTIF(tData[BezoekLangEind],"&lt;="&amp;$A203)</f>
        <v/>
      </c>
      <c r="G203" s="15">
        <f>IF($D203=1,$B203*100+$C203,-1)</f>
        <v/>
      </c>
      <c r="H203" s="15">
        <f>IF($D203=1,$B203,-1)</f>
        <v/>
      </c>
      <c r="I203" s="15">
        <f>IF($D203=1,$C203,-1)</f>
        <v/>
      </c>
    </row>
    <row r="204">
      <c r="A204" s="33" t="n">
        <v>45300.375</v>
      </c>
      <c r="B204" s="15">
        <f>WEEKDAY($A204,2)</f>
        <v/>
      </c>
      <c r="C204" s="15">
        <f>HOUR($A204)</f>
        <v/>
      </c>
      <c r="D204" s="15">
        <f>IF(AND($A204&gt;=Instellingen!$B$6,$A204&lt;Instellingen!$B$7),1,0)</f>
        <v/>
      </c>
      <c r="E204" s="15">
        <f>COUNTIF(tData[BezoekStart],"&lt;"&amp;($A204+1/24))-COUNTIF(tData[BezoekEind],"&lt;="&amp;$A204)</f>
        <v/>
      </c>
      <c r="F204" s="15">
        <f>COUNTIF(tData[BezoekLangStart],"&lt;"&amp;($A204+1/24))-COUNTIF(tData[BezoekLangEind],"&lt;="&amp;$A204)</f>
        <v/>
      </c>
      <c r="G204" s="15">
        <f>IF($D204=1,$B204*100+$C204,-1)</f>
        <v/>
      </c>
      <c r="H204" s="15">
        <f>IF($D204=1,$B204,-1)</f>
        <v/>
      </c>
      <c r="I204" s="15">
        <f>IF($D204=1,$C204,-1)</f>
        <v/>
      </c>
    </row>
    <row r="205">
      <c r="A205" s="33" t="n">
        <v>45300.41666666666</v>
      </c>
      <c r="B205" s="15">
        <f>WEEKDAY($A205,2)</f>
        <v/>
      </c>
      <c r="C205" s="15">
        <f>HOUR($A205)</f>
        <v/>
      </c>
      <c r="D205" s="15">
        <f>IF(AND($A205&gt;=Instellingen!$B$6,$A205&lt;Instellingen!$B$7),1,0)</f>
        <v/>
      </c>
      <c r="E205" s="15">
        <f>COUNTIF(tData[BezoekStart],"&lt;"&amp;($A205+1/24))-COUNTIF(tData[BezoekEind],"&lt;="&amp;$A205)</f>
        <v/>
      </c>
      <c r="F205" s="15">
        <f>COUNTIF(tData[BezoekLangStart],"&lt;"&amp;($A205+1/24))-COUNTIF(tData[BezoekLangEind],"&lt;="&amp;$A205)</f>
        <v/>
      </c>
      <c r="G205" s="15">
        <f>IF($D205=1,$B205*100+$C205,-1)</f>
        <v/>
      </c>
      <c r="H205" s="15">
        <f>IF($D205=1,$B205,-1)</f>
        <v/>
      </c>
      <c r="I205" s="15">
        <f>IF($D205=1,$C205,-1)</f>
        <v/>
      </c>
    </row>
    <row r="206">
      <c r="A206" s="33" t="n">
        <v>45300.45833333334</v>
      </c>
      <c r="B206" s="15">
        <f>WEEKDAY($A206,2)</f>
        <v/>
      </c>
      <c r="C206" s="15">
        <f>HOUR($A206)</f>
        <v/>
      </c>
      <c r="D206" s="15">
        <f>IF(AND($A206&gt;=Instellingen!$B$6,$A206&lt;Instellingen!$B$7),1,0)</f>
        <v/>
      </c>
      <c r="E206" s="15">
        <f>COUNTIF(tData[BezoekStart],"&lt;"&amp;($A206+1/24))-COUNTIF(tData[BezoekEind],"&lt;="&amp;$A206)</f>
        <v/>
      </c>
      <c r="F206" s="15">
        <f>COUNTIF(tData[BezoekLangStart],"&lt;"&amp;($A206+1/24))-COUNTIF(tData[BezoekLangEind],"&lt;="&amp;$A206)</f>
        <v/>
      </c>
      <c r="G206" s="15">
        <f>IF($D206=1,$B206*100+$C206,-1)</f>
        <v/>
      </c>
      <c r="H206" s="15">
        <f>IF($D206=1,$B206,-1)</f>
        <v/>
      </c>
      <c r="I206" s="15">
        <f>IF($D206=1,$C206,-1)</f>
        <v/>
      </c>
    </row>
    <row r="207">
      <c r="A207" s="33" t="n">
        <v>45300.5</v>
      </c>
      <c r="B207" s="15">
        <f>WEEKDAY($A207,2)</f>
        <v/>
      </c>
      <c r="C207" s="15">
        <f>HOUR($A207)</f>
        <v/>
      </c>
      <c r="D207" s="15">
        <f>IF(AND($A207&gt;=Instellingen!$B$6,$A207&lt;Instellingen!$B$7),1,0)</f>
        <v/>
      </c>
      <c r="E207" s="15">
        <f>COUNTIF(tData[BezoekStart],"&lt;"&amp;($A207+1/24))-COUNTIF(tData[BezoekEind],"&lt;="&amp;$A207)</f>
        <v/>
      </c>
      <c r="F207" s="15">
        <f>COUNTIF(tData[BezoekLangStart],"&lt;"&amp;($A207+1/24))-COUNTIF(tData[BezoekLangEind],"&lt;="&amp;$A207)</f>
        <v/>
      </c>
      <c r="G207" s="15">
        <f>IF($D207=1,$B207*100+$C207,-1)</f>
        <v/>
      </c>
      <c r="H207" s="15">
        <f>IF($D207=1,$B207,-1)</f>
        <v/>
      </c>
      <c r="I207" s="15">
        <f>IF($D207=1,$C207,-1)</f>
        <v/>
      </c>
    </row>
    <row r="208">
      <c r="A208" s="33" t="n">
        <v>45300.54166666666</v>
      </c>
      <c r="B208" s="15">
        <f>WEEKDAY($A208,2)</f>
        <v/>
      </c>
      <c r="C208" s="15">
        <f>HOUR($A208)</f>
        <v/>
      </c>
      <c r="D208" s="15">
        <f>IF(AND($A208&gt;=Instellingen!$B$6,$A208&lt;Instellingen!$B$7),1,0)</f>
        <v/>
      </c>
      <c r="E208" s="15">
        <f>COUNTIF(tData[BezoekStart],"&lt;"&amp;($A208+1/24))-COUNTIF(tData[BezoekEind],"&lt;="&amp;$A208)</f>
        <v/>
      </c>
      <c r="F208" s="15">
        <f>COUNTIF(tData[BezoekLangStart],"&lt;"&amp;($A208+1/24))-COUNTIF(tData[BezoekLangEind],"&lt;="&amp;$A208)</f>
        <v/>
      </c>
      <c r="G208" s="15">
        <f>IF($D208=1,$B208*100+$C208,-1)</f>
        <v/>
      </c>
      <c r="H208" s="15">
        <f>IF($D208=1,$B208,-1)</f>
        <v/>
      </c>
      <c r="I208" s="15">
        <f>IF($D208=1,$C208,-1)</f>
        <v/>
      </c>
    </row>
    <row r="209">
      <c r="A209" s="33" t="n">
        <v>45300.58333333334</v>
      </c>
      <c r="B209" s="15">
        <f>WEEKDAY($A209,2)</f>
        <v/>
      </c>
      <c r="C209" s="15">
        <f>HOUR($A209)</f>
        <v/>
      </c>
      <c r="D209" s="15">
        <f>IF(AND($A209&gt;=Instellingen!$B$6,$A209&lt;Instellingen!$B$7),1,0)</f>
        <v/>
      </c>
      <c r="E209" s="15">
        <f>COUNTIF(tData[BezoekStart],"&lt;"&amp;($A209+1/24))-COUNTIF(tData[BezoekEind],"&lt;="&amp;$A209)</f>
        <v/>
      </c>
      <c r="F209" s="15">
        <f>COUNTIF(tData[BezoekLangStart],"&lt;"&amp;($A209+1/24))-COUNTIF(tData[BezoekLangEind],"&lt;="&amp;$A209)</f>
        <v/>
      </c>
      <c r="G209" s="15">
        <f>IF($D209=1,$B209*100+$C209,-1)</f>
        <v/>
      </c>
      <c r="H209" s="15">
        <f>IF($D209=1,$B209,-1)</f>
        <v/>
      </c>
      <c r="I209" s="15">
        <f>IF($D209=1,$C209,-1)</f>
        <v/>
      </c>
    </row>
    <row r="210">
      <c r="A210" s="33" t="n">
        <v>45300.625</v>
      </c>
      <c r="B210" s="15">
        <f>WEEKDAY($A210,2)</f>
        <v/>
      </c>
      <c r="C210" s="15">
        <f>HOUR($A210)</f>
        <v/>
      </c>
      <c r="D210" s="15">
        <f>IF(AND($A210&gt;=Instellingen!$B$6,$A210&lt;Instellingen!$B$7),1,0)</f>
        <v/>
      </c>
      <c r="E210" s="15">
        <f>COUNTIF(tData[BezoekStart],"&lt;"&amp;($A210+1/24))-COUNTIF(tData[BezoekEind],"&lt;="&amp;$A210)</f>
        <v/>
      </c>
      <c r="F210" s="15">
        <f>COUNTIF(tData[BezoekLangStart],"&lt;"&amp;($A210+1/24))-COUNTIF(tData[BezoekLangEind],"&lt;="&amp;$A210)</f>
        <v/>
      </c>
      <c r="G210" s="15">
        <f>IF($D210=1,$B210*100+$C210,-1)</f>
        <v/>
      </c>
      <c r="H210" s="15">
        <f>IF($D210=1,$B210,-1)</f>
        <v/>
      </c>
      <c r="I210" s="15">
        <f>IF($D210=1,$C210,-1)</f>
        <v/>
      </c>
    </row>
    <row r="211">
      <c r="A211" s="33" t="n">
        <v>45300.66666666666</v>
      </c>
      <c r="B211" s="15">
        <f>WEEKDAY($A211,2)</f>
        <v/>
      </c>
      <c r="C211" s="15">
        <f>HOUR($A211)</f>
        <v/>
      </c>
      <c r="D211" s="15">
        <f>IF(AND($A211&gt;=Instellingen!$B$6,$A211&lt;Instellingen!$B$7),1,0)</f>
        <v/>
      </c>
      <c r="E211" s="15">
        <f>COUNTIF(tData[BezoekStart],"&lt;"&amp;($A211+1/24))-COUNTIF(tData[BezoekEind],"&lt;="&amp;$A211)</f>
        <v/>
      </c>
      <c r="F211" s="15">
        <f>COUNTIF(tData[BezoekLangStart],"&lt;"&amp;($A211+1/24))-COUNTIF(tData[BezoekLangEind],"&lt;="&amp;$A211)</f>
        <v/>
      </c>
      <c r="G211" s="15">
        <f>IF($D211=1,$B211*100+$C211,-1)</f>
        <v/>
      </c>
      <c r="H211" s="15">
        <f>IF($D211=1,$B211,-1)</f>
        <v/>
      </c>
      <c r="I211" s="15">
        <f>IF($D211=1,$C211,-1)</f>
        <v/>
      </c>
    </row>
    <row r="212">
      <c r="A212" s="33" t="n">
        <v>45300.70833333334</v>
      </c>
      <c r="B212" s="15">
        <f>WEEKDAY($A212,2)</f>
        <v/>
      </c>
      <c r="C212" s="15">
        <f>HOUR($A212)</f>
        <v/>
      </c>
      <c r="D212" s="15">
        <f>IF(AND($A212&gt;=Instellingen!$B$6,$A212&lt;Instellingen!$B$7),1,0)</f>
        <v/>
      </c>
      <c r="E212" s="15">
        <f>COUNTIF(tData[BezoekStart],"&lt;"&amp;($A212+1/24))-COUNTIF(tData[BezoekEind],"&lt;="&amp;$A212)</f>
        <v/>
      </c>
      <c r="F212" s="15">
        <f>COUNTIF(tData[BezoekLangStart],"&lt;"&amp;($A212+1/24))-COUNTIF(tData[BezoekLangEind],"&lt;="&amp;$A212)</f>
        <v/>
      </c>
      <c r="G212" s="15">
        <f>IF($D212=1,$B212*100+$C212,-1)</f>
        <v/>
      </c>
      <c r="H212" s="15">
        <f>IF($D212=1,$B212,-1)</f>
        <v/>
      </c>
      <c r="I212" s="15">
        <f>IF($D212=1,$C212,-1)</f>
        <v/>
      </c>
    </row>
    <row r="213">
      <c r="A213" s="33" t="n">
        <v>45300.75</v>
      </c>
      <c r="B213" s="15">
        <f>WEEKDAY($A213,2)</f>
        <v/>
      </c>
      <c r="C213" s="15">
        <f>HOUR($A213)</f>
        <v/>
      </c>
      <c r="D213" s="15">
        <f>IF(AND($A213&gt;=Instellingen!$B$6,$A213&lt;Instellingen!$B$7),1,0)</f>
        <v/>
      </c>
      <c r="E213" s="15">
        <f>COUNTIF(tData[BezoekStart],"&lt;"&amp;($A213+1/24))-COUNTIF(tData[BezoekEind],"&lt;="&amp;$A213)</f>
        <v/>
      </c>
      <c r="F213" s="15">
        <f>COUNTIF(tData[BezoekLangStart],"&lt;"&amp;($A213+1/24))-COUNTIF(tData[BezoekLangEind],"&lt;="&amp;$A213)</f>
        <v/>
      </c>
      <c r="G213" s="15">
        <f>IF($D213=1,$B213*100+$C213,-1)</f>
        <v/>
      </c>
      <c r="H213" s="15">
        <f>IF($D213=1,$B213,-1)</f>
        <v/>
      </c>
      <c r="I213" s="15">
        <f>IF($D213=1,$C213,-1)</f>
        <v/>
      </c>
    </row>
    <row r="214">
      <c r="A214" s="33" t="n">
        <v>45300.79166666666</v>
      </c>
      <c r="B214" s="15">
        <f>WEEKDAY($A214,2)</f>
        <v/>
      </c>
      <c r="C214" s="15">
        <f>HOUR($A214)</f>
        <v/>
      </c>
      <c r="D214" s="15">
        <f>IF(AND($A214&gt;=Instellingen!$B$6,$A214&lt;Instellingen!$B$7),1,0)</f>
        <v/>
      </c>
      <c r="E214" s="15">
        <f>COUNTIF(tData[BezoekStart],"&lt;"&amp;($A214+1/24))-COUNTIF(tData[BezoekEind],"&lt;="&amp;$A214)</f>
        <v/>
      </c>
      <c r="F214" s="15">
        <f>COUNTIF(tData[BezoekLangStart],"&lt;"&amp;($A214+1/24))-COUNTIF(tData[BezoekLangEind],"&lt;="&amp;$A214)</f>
        <v/>
      </c>
      <c r="G214" s="15">
        <f>IF($D214=1,$B214*100+$C214,-1)</f>
        <v/>
      </c>
      <c r="H214" s="15">
        <f>IF($D214=1,$B214,-1)</f>
        <v/>
      </c>
      <c r="I214" s="15">
        <f>IF($D214=1,$C214,-1)</f>
        <v/>
      </c>
    </row>
    <row r="215">
      <c r="A215" s="33" t="n">
        <v>45300.83333333334</v>
      </c>
      <c r="B215" s="15">
        <f>WEEKDAY($A215,2)</f>
        <v/>
      </c>
      <c r="C215" s="15">
        <f>HOUR($A215)</f>
        <v/>
      </c>
      <c r="D215" s="15">
        <f>IF(AND($A215&gt;=Instellingen!$B$6,$A215&lt;Instellingen!$B$7),1,0)</f>
        <v/>
      </c>
      <c r="E215" s="15">
        <f>COUNTIF(tData[BezoekStart],"&lt;"&amp;($A215+1/24))-COUNTIF(tData[BezoekEind],"&lt;="&amp;$A215)</f>
        <v/>
      </c>
      <c r="F215" s="15">
        <f>COUNTIF(tData[BezoekLangStart],"&lt;"&amp;($A215+1/24))-COUNTIF(tData[BezoekLangEind],"&lt;="&amp;$A215)</f>
        <v/>
      </c>
      <c r="G215" s="15">
        <f>IF($D215=1,$B215*100+$C215,-1)</f>
        <v/>
      </c>
      <c r="H215" s="15">
        <f>IF($D215=1,$B215,-1)</f>
        <v/>
      </c>
      <c r="I215" s="15">
        <f>IF($D215=1,$C215,-1)</f>
        <v/>
      </c>
    </row>
    <row r="216">
      <c r="A216" s="33" t="n">
        <v>45300.875</v>
      </c>
      <c r="B216" s="15">
        <f>WEEKDAY($A216,2)</f>
        <v/>
      </c>
      <c r="C216" s="15">
        <f>HOUR($A216)</f>
        <v/>
      </c>
      <c r="D216" s="15">
        <f>IF(AND($A216&gt;=Instellingen!$B$6,$A216&lt;Instellingen!$B$7),1,0)</f>
        <v/>
      </c>
      <c r="E216" s="15">
        <f>COUNTIF(tData[BezoekStart],"&lt;"&amp;($A216+1/24))-COUNTIF(tData[BezoekEind],"&lt;="&amp;$A216)</f>
        <v/>
      </c>
      <c r="F216" s="15">
        <f>COUNTIF(tData[BezoekLangStart],"&lt;"&amp;($A216+1/24))-COUNTIF(tData[BezoekLangEind],"&lt;="&amp;$A216)</f>
        <v/>
      </c>
      <c r="G216" s="15">
        <f>IF($D216=1,$B216*100+$C216,-1)</f>
        <v/>
      </c>
      <c r="H216" s="15">
        <f>IF($D216=1,$B216,-1)</f>
        <v/>
      </c>
      <c r="I216" s="15">
        <f>IF($D216=1,$C216,-1)</f>
        <v/>
      </c>
    </row>
    <row r="217">
      <c r="A217" s="33" t="n">
        <v>45300.91666666666</v>
      </c>
      <c r="B217" s="15">
        <f>WEEKDAY($A217,2)</f>
        <v/>
      </c>
      <c r="C217" s="15">
        <f>HOUR($A217)</f>
        <v/>
      </c>
      <c r="D217" s="15">
        <f>IF(AND($A217&gt;=Instellingen!$B$6,$A217&lt;Instellingen!$B$7),1,0)</f>
        <v/>
      </c>
      <c r="E217" s="15">
        <f>COUNTIF(tData[BezoekStart],"&lt;"&amp;($A217+1/24))-COUNTIF(tData[BezoekEind],"&lt;="&amp;$A217)</f>
        <v/>
      </c>
      <c r="F217" s="15">
        <f>COUNTIF(tData[BezoekLangStart],"&lt;"&amp;($A217+1/24))-COUNTIF(tData[BezoekLangEind],"&lt;="&amp;$A217)</f>
        <v/>
      </c>
      <c r="G217" s="15">
        <f>IF($D217=1,$B217*100+$C217,-1)</f>
        <v/>
      </c>
      <c r="H217" s="15">
        <f>IF($D217=1,$B217,-1)</f>
        <v/>
      </c>
      <c r="I217" s="15">
        <f>IF($D217=1,$C217,-1)</f>
        <v/>
      </c>
    </row>
    <row r="218">
      <c r="A218" s="33" t="n">
        <v>45300.95833333334</v>
      </c>
      <c r="B218" s="15">
        <f>WEEKDAY($A218,2)</f>
        <v/>
      </c>
      <c r="C218" s="15">
        <f>HOUR($A218)</f>
        <v/>
      </c>
      <c r="D218" s="15">
        <f>IF(AND($A218&gt;=Instellingen!$B$6,$A218&lt;Instellingen!$B$7),1,0)</f>
        <v/>
      </c>
      <c r="E218" s="15">
        <f>COUNTIF(tData[BezoekStart],"&lt;"&amp;($A218+1/24))-COUNTIF(tData[BezoekEind],"&lt;="&amp;$A218)</f>
        <v/>
      </c>
      <c r="F218" s="15">
        <f>COUNTIF(tData[BezoekLangStart],"&lt;"&amp;($A218+1/24))-COUNTIF(tData[BezoekLangEind],"&lt;="&amp;$A218)</f>
        <v/>
      </c>
      <c r="G218" s="15">
        <f>IF($D218=1,$B218*100+$C218,-1)</f>
        <v/>
      </c>
      <c r="H218" s="15">
        <f>IF($D218=1,$B218,-1)</f>
        <v/>
      </c>
      <c r="I218" s="15">
        <f>IF($D218=1,$C218,-1)</f>
        <v/>
      </c>
    </row>
    <row r="219">
      <c r="A219" s="33" t="n">
        <v>45301</v>
      </c>
      <c r="B219" s="15">
        <f>WEEKDAY($A219,2)</f>
        <v/>
      </c>
      <c r="C219" s="15">
        <f>HOUR($A219)</f>
        <v/>
      </c>
      <c r="D219" s="15">
        <f>IF(AND($A219&gt;=Instellingen!$B$6,$A219&lt;Instellingen!$B$7),1,0)</f>
        <v/>
      </c>
      <c r="E219" s="15">
        <f>COUNTIF(tData[BezoekStart],"&lt;"&amp;($A219+1/24))-COUNTIF(tData[BezoekEind],"&lt;="&amp;$A219)</f>
        <v/>
      </c>
      <c r="F219" s="15">
        <f>COUNTIF(tData[BezoekLangStart],"&lt;"&amp;($A219+1/24))-COUNTIF(tData[BezoekLangEind],"&lt;="&amp;$A219)</f>
        <v/>
      </c>
      <c r="G219" s="15">
        <f>IF($D219=1,$B219*100+$C219,-1)</f>
        <v/>
      </c>
      <c r="H219" s="15">
        <f>IF($D219=1,$B219,-1)</f>
        <v/>
      </c>
      <c r="I219" s="15">
        <f>IF($D219=1,$C219,-1)</f>
        <v/>
      </c>
    </row>
    <row r="220">
      <c r="A220" s="33" t="n">
        <v>45301.04166666666</v>
      </c>
      <c r="B220" s="15">
        <f>WEEKDAY($A220,2)</f>
        <v/>
      </c>
      <c r="C220" s="15">
        <f>HOUR($A220)</f>
        <v/>
      </c>
      <c r="D220" s="15">
        <f>IF(AND($A220&gt;=Instellingen!$B$6,$A220&lt;Instellingen!$B$7),1,0)</f>
        <v/>
      </c>
      <c r="E220" s="15">
        <f>COUNTIF(tData[BezoekStart],"&lt;"&amp;($A220+1/24))-COUNTIF(tData[BezoekEind],"&lt;="&amp;$A220)</f>
        <v/>
      </c>
      <c r="F220" s="15">
        <f>COUNTIF(tData[BezoekLangStart],"&lt;"&amp;($A220+1/24))-COUNTIF(tData[BezoekLangEind],"&lt;="&amp;$A220)</f>
        <v/>
      </c>
      <c r="G220" s="15">
        <f>IF($D220=1,$B220*100+$C220,-1)</f>
        <v/>
      </c>
      <c r="H220" s="15">
        <f>IF($D220=1,$B220,-1)</f>
        <v/>
      </c>
      <c r="I220" s="15">
        <f>IF($D220=1,$C220,-1)</f>
        <v/>
      </c>
    </row>
    <row r="221">
      <c r="A221" s="33" t="n">
        <v>45301.08333333334</v>
      </c>
      <c r="B221" s="15">
        <f>WEEKDAY($A221,2)</f>
        <v/>
      </c>
      <c r="C221" s="15">
        <f>HOUR($A221)</f>
        <v/>
      </c>
      <c r="D221" s="15">
        <f>IF(AND($A221&gt;=Instellingen!$B$6,$A221&lt;Instellingen!$B$7),1,0)</f>
        <v/>
      </c>
      <c r="E221" s="15">
        <f>COUNTIF(tData[BezoekStart],"&lt;"&amp;($A221+1/24))-COUNTIF(tData[BezoekEind],"&lt;="&amp;$A221)</f>
        <v/>
      </c>
      <c r="F221" s="15">
        <f>COUNTIF(tData[BezoekLangStart],"&lt;"&amp;($A221+1/24))-COUNTIF(tData[BezoekLangEind],"&lt;="&amp;$A221)</f>
        <v/>
      </c>
      <c r="G221" s="15">
        <f>IF($D221=1,$B221*100+$C221,-1)</f>
        <v/>
      </c>
      <c r="H221" s="15">
        <f>IF($D221=1,$B221,-1)</f>
        <v/>
      </c>
      <c r="I221" s="15">
        <f>IF($D221=1,$C221,-1)</f>
        <v/>
      </c>
    </row>
    <row r="222">
      <c r="A222" s="33" t="n">
        <v>45301.125</v>
      </c>
      <c r="B222" s="15">
        <f>WEEKDAY($A222,2)</f>
        <v/>
      </c>
      <c r="C222" s="15">
        <f>HOUR($A222)</f>
        <v/>
      </c>
      <c r="D222" s="15">
        <f>IF(AND($A222&gt;=Instellingen!$B$6,$A222&lt;Instellingen!$B$7),1,0)</f>
        <v/>
      </c>
      <c r="E222" s="15">
        <f>COUNTIF(tData[BezoekStart],"&lt;"&amp;($A222+1/24))-COUNTIF(tData[BezoekEind],"&lt;="&amp;$A222)</f>
        <v/>
      </c>
      <c r="F222" s="15">
        <f>COUNTIF(tData[BezoekLangStart],"&lt;"&amp;($A222+1/24))-COUNTIF(tData[BezoekLangEind],"&lt;="&amp;$A222)</f>
        <v/>
      </c>
      <c r="G222" s="15">
        <f>IF($D222=1,$B222*100+$C222,-1)</f>
        <v/>
      </c>
      <c r="H222" s="15">
        <f>IF($D222=1,$B222,-1)</f>
        <v/>
      </c>
      <c r="I222" s="15">
        <f>IF($D222=1,$C222,-1)</f>
        <v/>
      </c>
    </row>
    <row r="223">
      <c r="A223" s="33" t="n">
        <v>45301.16666666666</v>
      </c>
      <c r="B223" s="15">
        <f>WEEKDAY($A223,2)</f>
        <v/>
      </c>
      <c r="C223" s="15">
        <f>HOUR($A223)</f>
        <v/>
      </c>
      <c r="D223" s="15">
        <f>IF(AND($A223&gt;=Instellingen!$B$6,$A223&lt;Instellingen!$B$7),1,0)</f>
        <v/>
      </c>
      <c r="E223" s="15">
        <f>COUNTIF(tData[BezoekStart],"&lt;"&amp;($A223+1/24))-COUNTIF(tData[BezoekEind],"&lt;="&amp;$A223)</f>
        <v/>
      </c>
      <c r="F223" s="15">
        <f>COUNTIF(tData[BezoekLangStart],"&lt;"&amp;($A223+1/24))-COUNTIF(tData[BezoekLangEind],"&lt;="&amp;$A223)</f>
        <v/>
      </c>
      <c r="G223" s="15">
        <f>IF($D223=1,$B223*100+$C223,-1)</f>
        <v/>
      </c>
      <c r="H223" s="15">
        <f>IF($D223=1,$B223,-1)</f>
        <v/>
      </c>
      <c r="I223" s="15">
        <f>IF($D223=1,$C223,-1)</f>
        <v/>
      </c>
    </row>
    <row r="224">
      <c r="A224" s="33" t="n">
        <v>45301.20833333334</v>
      </c>
      <c r="B224" s="15">
        <f>WEEKDAY($A224,2)</f>
        <v/>
      </c>
      <c r="C224" s="15">
        <f>HOUR($A224)</f>
        <v/>
      </c>
      <c r="D224" s="15">
        <f>IF(AND($A224&gt;=Instellingen!$B$6,$A224&lt;Instellingen!$B$7),1,0)</f>
        <v/>
      </c>
      <c r="E224" s="15">
        <f>COUNTIF(tData[BezoekStart],"&lt;"&amp;($A224+1/24))-COUNTIF(tData[BezoekEind],"&lt;="&amp;$A224)</f>
        <v/>
      </c>
      <c r="F224" s="15">
        <f>COUNTIF(tData[BezoekLangStart],"&lt;"&amp;($A224+1/24))-COUNTIF(tData[BezoekLangEind],"&lt;="&amp;$A224)</f>
        <v/>
      </c>
      <c r="G224" s="15">
        <f>IF($D224=1,$B224*100+$C224,-1)</f>
        <v/>
      </c>
      <c r="H224" s="15">
        <f>IF($D224=1,$B224,-1)</f>
        <v/>
      </c>
      <c r="I224" s="15">
        <f>IF($D224=1,$C224,-1)</f>
        <v/>
      </c>
    </row>
    <row r="225">
      <c r="A225" s="33" t="n">
        <v>45301.25</v>
      </c>
      <c r="B225" s="15">
        <f>WEEKDAY($A225,2)</f>
        <v/>
      </c>
      <c r="C225" s="15">
        <f>HOUR($A225)</f>
        <v/>
      </c>
      <c r="D225" s="15">
        <f>IF(AND($A225&gt;=Instellingen!$B$6,$A225&lt;Instellingen!$B$7),1,0)</f>
        <v/>
      </c>
      <c r="E225" s="15">
        <f>COUNTIF(tData[BezoekStart],"&lt;"&amp;($A225+1/24))-COUNTIF(tData[BezoekEind],"&lt;="&amp;$A225)</f>
        <v/>
      </c>
      <c r="F225" s="15">
        <f>COUNTIF(tData[BezoekLangStart],"&lt;"&amp;($A225+1/24))-COUNTIF(tData[BezoekLangEind],"&lt;="&amp;$A225)</f>
        <v/>
      </c>
      <c r="G225" s="15">
        <f>IF($D225=1,$B225*100+$C225,-1)</f>
        <v/>
      </c>
      <c r="H225" s="15">
        <f>IF($D225=1,$B225,-1)</f>
        <v/>
      </c>
      <c r="I225" s="15">
        <f>IF($D225=1,$C225,-1)</f>
        <v/>
      </c>
    </row>
    <row r="226">
      <c r="A226" s="33" t="n">
        <v>45301.29166666666</v>
      </c>
      <c r="B226" s="15">
        <f>WEEKDAY($A226,2)</f>
        <v/>
      </c>
      <c r="C226" s="15">
        <f>HOUR($A226)</f>
        <v/>
      </c>
      <c r="D226" s="15">
        <f>IF(AND($A226&gt;=Instellingen!$B$6,$A226&lt;Instellingen!$B$7),1,0)</f>
        <v/>
      </c>
      <c r="E226" s="15">
        <f>COUNTIF(tData[BezoekStart],"&lt;"&amp;($A226+1/24))-COUNTIF(tData[BezoekEind],"&lt;="&amp;$A226)</f>
        <v/>
      </c>
      <c r="F226" s="15">
        <f>COUNTIF(tData[BezoekLangStart],"&lt;"&amp;($A226+1/24))-COUNTIF(tData[BezoekLangEind],"&lt;="&amp;$A226)</f>
        <v/>
      </c>
      <c r="G226" s="15">
        <f>IF($D226=1,$B226*100+$C226,-1)</f>
        <v/>
      </c>
      <c r="H226" s="15">
        <f>IF($D226=1,$B226,-1)</f>
        <v/>
      </c>
      <c r="I226" s="15">
        <f>IF($D226=1,$C226,-1)</f>
        <v/>
      </c>
    </row>
    <row r="227">
      <c r="A227" s="33" t="n">
        <v>45301.33333333334</v>
      </c>
      <c r="B227" s="15">
        <f>WEEKDAY($A227,2)</f>
        <v/>
      </c>
      <c r="C227" s="15">
        <f>HOUR($A227)</f>
        <v/>
      </c>
      <c r="D227" s="15">
        <f>IF(AND($A227&gt;=Instellingen!$B$6,$A227&lt;Instellingen!$B$7),1,0)</f>
        <v/>
      </c>
      <c r="E227" s="15">
        <f>COUNTIF(tData[BezoekStart],"&lt;"&amp;($A227+1/24))-COUNTIF(tData[BezoekEind],"&lt;="&amp;$A227)</f>
        <v/>
      </c>
      <c r="F227" s="15">
        <f>COUNTIF(tData[BezoekLangStart],"&lt;"&amp;($A227+1/24))-COUNTIF(tData[BezoekLangEind],"&lt;="&amp;$A227)</f>
        <v/>
      </c>
      <c r="G227" s="15">
        <f>IF($D227=1,$B227*100+$C227,-1)</f>
        <v/>
      </c>
      <c r="H227" s="15">
        <f>IF($D227=1,$B227,-1)</f>
        <v/>
      </c>
      <c r="I227" s="15">
        <f>IF($D227=1,$C227,-1)</f>
        <v/>
      </c>
    </row>
    <row r="228">
      <c r="A228" s="33" t="n">
        <v>45301.375</v>
      </c>
      <c r="B228" s="15">
        <f>WEEKDAY($A228,2)</f>
        <v/>
      </c>
      <c r="C228" s="15">
        <f>HOUR($A228)</f>
        <v/>
      </c>
      <c r="D228" s="15">
        <f>IF(AND($A228&gt;=Instellingen!$B$6,$A228&lt;Instellingen!$B$7),1,0)</f>
        <v/>
      </c>
      <c r="E228" s="15">
        <f>COUNTIF(tData[BezoekStart],"&lt;"&amp;($A228+1/24))-COUNTIF(tData[BezoekEind],"&lt;="&amp;$A228)</f>
        <v/>
      </c>
      <c r="F228" s="15">
        <f>COUNTIF(tData[BezoekLangStart],"&lt;"&amp;($A228+1/24))-COUNTIF(tData[BezoekLangEind],"&lt;="&amp;$A228)</f>
        <v/>
      </c>
      <c r="G228" s="15">
        <f>IF($D228=1,$B228*100+$C228,-1)</f>
        <v/>
      </c>
      <c r="H228" s="15">
        <f>IF($D228=1,$B228,-1)</f>
        <v/>
      </c>
      <c r="I228" s="15">
        <f>IF($D228=1,$C228,-1)</f>
        <v/>
      </c>
    </row>
    <row r="229">
      <c r="A229" s="33" t="n">
        <v>45301.41666666666</v>
      </c>
      <c r="B229" s="15">
        <f>WEEKDAY($A229,2)</f>
        <v/>
      </c>
      <c r="C229" s="15">
        <f>HOUR($A229)</f>
        <v/>
      </c>
      <c r="D229" s="15">
        <f>IF(AND($A229&gt;=Instellingen!$B$6,$A229&lt;Instellingen!$B$7),1,0)</f>
        <v/>
      </c>
      <c r="E229" s="15">
        <f>COUNTIF(tData[BezoekStart],"&lt;"&amp;($A229+1/24))-COUNTIF(tData[BezoekEind],"&lt;="&amp;$A229)</f>
        <v/>
      </c>
      <c r="F229" s="15">
        <f>COUNTIF(tData[BezoekLangStart],"&lt;"&amp;($A229+1/24))-COUNTIF(tData[BezoekLangEind],"&lt;="&amp;$A229)</f>
        <v/>
      </c>
      <c r="G229" s="15">
        <f>IF($D229=1,$B229*100+$C229,-1)</f>
        <v/>
      </c>
      <c r="H229" s="15">
        <f>IF($D229=1,$B229,-1)</f>
        <v/>
      </c>
      <c r="I229" s="15">
        <f>IF($D229=1,$C229,-1)</f>
        <v/>
      </c>
    </row>
    <row r="230">
      <c r="A230" s="33" t="n">
        <v>45301.45833333334</v>
      </c>
      <c r="B230" s="15">
        <f>WEEKDAY($A230,2)</f>
        <v/>
      </c>
      <c r="C230" s="15">
        <f>HOUR($A230)</f>
        <v/>
      </c>
      <c r="D230" s="15">
        <f>IF(AND($A230&gt;=Instellingen!$B$6,$A230&lt;Instellingen!$B$7),1,0)</f>
        <v/>
      </c>
      <c r="E230" s="15">
        <f>COUNTIF(tData[BezoekStart],"&lt;"&amp;($A230+1/24))-COUNTIF(tData[BezoekEind],"&lt;="&amp;$A230)</f>
        <v/>
      </c>
      <c r="F230" s="15">
        <f>COUNTIF(tData[BezoekLangStart],"&lt;"&amp;($A230+1/24))-COUNTIF(tData[BezoekLangEind],"&lt;="&amp;$A230)</f>
        <v/>
      </c>
      <c r="G230" s="15">
        <f>IF($D230=1,$B230*100+$C230,-1)</f>
        <v/>
      </c>
      <c r="H230" s="15">
        <f>IF($D230=1,$B230,-1)</f>
        <v/>
      </c>
      <c r="I230" s="15">
        <f>IF($D230=1,$C230,-1)</f>
        <v/>
      </c>
    </row>
    <row r="231">
      <c r="A231" s="33" t="n">
        <v>45301.5</v>
      </c>
      <c r="B231" s="15">
        <f>WEEKDAY($A231,2)</f>
        <v/>
      </c>
      <c r="C231" s="15">
        <f>HOUR($A231)</f>
        <v/>
      </c>
      <c r="D231" s="15">
        <f>IF(AND($A231&gt;=Instellingen!$B$6,$A231&lt;Instellingen!$B$7),1,0)</f>
        <v/>
      </c>
      <c r="E231" s="15">
        <f>COUNTIF(tData[BezoekStart],"&lt;"&amp;($A231+1/24))-COUNTIF(tData[BezoekEind],"&lt;="&amp;$A231)</f>
        <v/>
      </c>
      <c r="F231" s="15">
        <f>COUNTIF(tData[BezoekLangStart],"&lt;"&amp;($A231+1/24))-COUNTIF(tData[BezoekLangEind],"&lt;="&amp;$A231)</f>
        <v/>
      </c>
      <c r="G231" s="15">
        <f>IF($D231=1,$B231*100+$C231,-1)</f>
        <v/>
      </c>
      <c r="H231" s="15">
        <f>IF($D231=1,$B231,-1)</f>
        <v/>
      </c>
      <c r="I231" s="15">
        <f>IF($D231=1,$C231,-1)</f>
        <v/>
      </c>
    </row>
    <row r="232">
      <c r="A232" s="33" t="n">
        <v>45301.54166666666</v>
      </c>
      <c r="B232" s="15">
        <f>WEEKDAY($A232,2)</f>
        <v/>
      </c>
      <c r="C232" s="15">
        <f>HOUR($A232)</f>
        <v/>
      </c>
      <c r="D232" s="15">
        <f>IF(AND($A232&gt;=Instellingen!$B$6,$A232&lt;Instellingen!$B$7),1,0)</f>
        <v/>
      </c>
      <c r="E232" s="15">
        <f>COUNTIF(tData[BezoekStart],"&lt;"&amp;($A232+1/24))-COUNTIF(tData[BezoekEind],"&lt;="&amp;$A232)</f>
        <v/>
      </c>
      <c r="F232" s="15">
        <f>COUNTIF(tData[BezoekLangStart],"&lt;"&amp;($A232+1/24))-COUNTIF(tData[BezoekLangEind],"&lt;="&amp;$A232)</f>
        <v/>
      </c>
      <c r="G232" s="15">
        <f>IF($D232=1,$B232*100+$C232,-1)</f>
        <v/>
      </c>
      <c r="H232" s="15">
        <f>IF($D232=1,$B232,-1)</f>
        <v/>
      </c>
      <c r="I232" s="15">
        <f>IF($D232=1,$C232,-1)</f>
        <v/>
      </c>
    </row>
    <row r="233">
      <c r="A233" s="33" t="n">
        <v>45301.58333333334</v>
      </c>
      <c r="B233" s="15">
        <f>WEEKDAY($A233,2)</f>
        <v/>
      </c>
      <c r="C233" s="15">
        <f>HOUR($A233)</f>
        <v/>
      </c>
      <c r="D233" s="15">
        <f>IF(AND($A233&gt;=Instellingen!$B$6,$A233&lt;Instellingen!$B$7),1,0)</f>
        <v/>
      </c>
      <c r="E233" s="15">
        <f>COUNTIF(tData[BezoekStart],"&lt;"&amp;($A233+1/24))-COUNTIF(tData[BezoekEind],"&lt;="&amp;$A233)</f>
        <v/>
      </c>
      <c r="F233" s="15">
        <f>COUNTIF(tData[BezoekLangStart],"&lt;"&amp;($A233+1/24))-COUNTIF(tData[BezoekLangEind],"&lt;="&amp;$A233)</f>
        <v/>
      </c>
      <c r="G233" s="15">
        <f>IF($D233=1,$B233*100+$C233,-1)</f>
        <v/>
      </c>
      <c r="H233" s="15">
        <f>IF($D233=1,$B233,-1)</f>
        <v/>
      </c>
      <c r="I233" s="15">
        <f>IF($D233=1,$C233,-1)</f>
        <v/>
      </c>
    </row>
    <row r="234">
      <c r="A234" s="33" t="n">
        <v>45301.625</v>
      </c>
      <c r="B234" s="15">
        <f>WEEKDAY($A234,2)</f>
        <v/>
      </c>
      <c r="C234" s="15">
        <f>HOUR($A234)</f>
        <v/>
      </c>
      <c r="D234" s="15">
        <f>IF(AND($A234&gt;=Instellingen!$B$6,$A234&lt;Instellingen!$B$7),1,0)</f>
        <v/>
      </c>
      <c r="E234" s="15">
        <f>COUNTIF(tData[BezoekStart],"&lt;"&amp;($A234+1/24))-COUNTIF(tData[BezoekEind],"&lt;="&amp;$A234)</f>
        <v/>
      </c>
      <c r="F234" s="15">
        <f>COUNTIF(tData[BezoekLangStart],"&lt;"&amp;($A234+1/24))-COUNTIF(tData[BezoekLangEind],"&lt;="&amp;$A234)</f>
        <v/>
      </c>
      <c r="G234" s="15">
        <f>IF($D234=1,$B234*100+$C234,-1)</f>
        <v/>
      </c>
      <c r="H234" s="15">
        <f>IF($D234=1,$B234,-1)</f>
        <v/>
      </c>
      <c r="I234" s="15">
        <f>IF($D234=1,$C234,-1)</f>
        <v/>
      </c>
    </row>
    <row r="235">
      <c r="A235" s="33" t="n">
        <v>45301.66666666666</v>
      </c>
      <c r="B235" s="15">
        <f>WEEKDAY($A235,2)</f>
        <v/>
      </c>
      <c r="C235" s="15">
        <f>HOUR($A235)</f>
        <v/>
      </c>
      <c r="D235" s="15">
        <f>IF(AND($A235&gt;=Instellingen!$B$6,$A235&lt;Instellingen!$B$7),1,0)</f>
        <v/>
      </c>
      <c r="E235" s="15">
        <f>COUNTIF(tData[BezoekStart],"&lt;"&amp;($A235+1/24))-COUNTIF(tData[BezoekEind],"&lt;="&amp;$A235)</f>
        <v/>
      </c>
      <c r="F235" s="15">
        <f>COUNTIF(tData[BezoekLangStart],"&lt;"&amp;($A235+1/24))-COUNTIF(tData[BezoekLangEind],"&lt;="&amp;$A235)</f>
        <v/>
      </c>
      <c r="G235" s="15">
        <f>IF($D235=1,$B235*100+$C235,-1)</f>
        <v/>
      </c>
      <c r="H235" s="15">
        <f>IF($D235=1,$B235,-1)</f>
        <v/>
      </c>
      <c r="I235" s="15">
        <f>IF($D235=1,$C235,-1)</f>
        <v/>
      </c>
    </row>
    <row r="236">
      <c r="A236" s="33" t="n">
        <v>45301.70833333334</v>
      </c>
      <c r="B236" s="15">
        <f>WEEKDAY($A236,2)</f>
        <v/>
      </c>
      <c r="C236" s="15">
        <f>HOUR($A236)</f>
        <v/>
      </c>
      <c r="D236" s="15">
        <f>IF(AND($A236&gt;=Instellingen!$B$6,$A236&lt;Instellingen!$B$7),1,0)</f>
        <v/>
      </c>
      <c r="E236" s="15">
        <f>COUNTIF(tData[BezoekStart],"&lt;"&amp;($A236+1/24))-COUNTIF(tData[BezoekEind],"&lt;="&amp;$A236)</f>
        <v/>
      </c>
      <c r="F236" s="15">
        <f>COUNTIF(tData[BezoekLangStart],"&lt;"&amp;($A236+1/24))-COUNTIF(tData[BezoekLangEind],"&lt;="&amp;$A236)</f>
        <v/>
      </c>
      <c r="G236" s="15">
        <f>IF($D236=1,$B236*100+$C236,-1)</f>
        <v/>
      </c>
      <c r="H236" s="15">
        <f>IF($D236=1,$B236,-1)</f>
        <v/>
      </c>
      <c r="I236" s="15">
        <f>IF($D236=1,$C236,-1)</f>
        <v/>
      </c>
    </row>
    <row r="237">
      <c r="A237" s="33" t="n">
        <v>45301.75</v>
      </c>
      <c r="B237" s="15">
        <f>WEEKDAY($A237,2)</f>
        <v/>
      </c>
      <c r="C237" s="15">
        <f>HOUR($A237)</f>
        <v/>
      </c>
      <c r="D237" s="15">
        <f>IF(AND($A237&gt;=Instellingen!$B$6,$A237&lt;Instellingen!$B$7),1,0)</f>
        <v/>
      </c>
      <c r="E237" s="15">
        <f>COUNTIF(tData[BezoekStart],"&lt;"&amp;($A237+1/24))-COUNTIF(tData[BezoekEind],"&lt;="&amp;$A237)</f>
        <v/>
      </c>
      <c r="F237" s="15">
        <f>COUNTIF(tData[BezoekLangStart],"&lt;"&amp;($A237+1/24))-COUNTIF(tData[BezoekLangEind],"&lt;="&amp;$A237)</f>
        <v/>
      </c>
      <c r="G237" s="15">
        <f>IF($D237=1,$B237*100+$C237,-1)</f>
        <v/>
      </c>
      <c r="H237" s="15">
        <f>IF($D237=1,$B237,-1)</f>
        <v/>
      </c>
      <c r="I237" s="15">
        <f>IF($D237=1,$C237,-1)</f>
        <v/>
      </c>
    </row>
    <row r="238">
      <c r="A238" s="33" t="n">
        <v>45301.79166666666</v>
      </c>
      <c r="B238" s="15">
        <f>WEEKDAY($A238,2)</f>
        <v/>
      </c>
      <c r="C238" s="15">
        <f>HOUR($A238)</f>
        <v/>
      </c>
      <c r="D238" s="15">
        <f>IF(AND($A238&gt;=Instellingen!$B$6,$A238&lt;Instellingen!$B$7),1,0)</f>
        <v/>
      </c>
      <c r="E238" s="15">
        <f>COUNTIF(tData[BezoekStart],"&lt;"&amp;($A238+1/24))-COUNTIF(tData[BezoekEind],"&lt;="&amp;$A238)</f>
        <v/>
      </c>
      <c r="F238" s="15">
        <f>COUNTIF(tData[BezoekLangStart],"&lt;"&amp;($A238+1/24))-COUNTIF(tData[BezoekLangEind],"&lt;="&amp;$A238)</f>
        <v/>
      </c>
      <c r="G238" s="15">
        <f>IF($D238=1,$B238*100+$C238,-1)</f>
        <v/>
      </c>
      <c r="H238" s="15">
        <f>IF($D238=1,$B238,-1)</f>
        <v/>
      </c>
      <c r="I238" s="15">
        <f>IF($D238=1,$C238,-1)</f>
        <v/>
      </c>
    </row>
    <row r="239">
      <c r="A239" s="33" t="n">
        <v>45301.83333333334</v>
      </c>
      <c r="B239" s="15">
        <f>WEEKDAY($A239,2)</f>
        <v/>
      </c>
      <c r="C239" s="15">
        <f>HOUR($A239)</f>
        <v/>
      </c>
      <c r="D239" s="15">
        <f>IF(AND($A239&gt;=Instellingen!$B$6,$A239&lt;Instellingen!$B$7),1,0)</f>
        <v/>
      </c>
      <c r="E239" s="15">
        <f>COUNTIF(tData[BezoekStart],"&lt;"&amp;($A239+1/24))-COUNTIF(tData[BezoekEind],"&lt;="&amp;$A239)</f>
        <v/>
      </c>
      <c r="F239" s="15">
        <f>COUNTIF(tData[BezoekLangStart],"&lt;"&amp;($A239+1/24))-COUNTIF(tData[BezoekLangEind],"&lt;="&amp;$A239)</f>
        <v/>
      </c>
      <c r="G239" s="15">
        <f>IF($D239=1,$B239*100+$C239,-1)</f>
        <v/>
      </c>
      <c r="H239" s="15">
        <f>IF($D239=1,$B239,-1)</f>
        <v/>
      </c>
      <c r="I239" s="15">
        <f>IF($D239=1,$C239,-1)</f>
        <v/>
      </c>
    </row>
    <row r="240">
      <c r="A240" s="33" t="n">
        <v>45301.875</v>
      </c>
      <c r="B240" s="15">
        <f>WEEKDAY($A240,2)</f>
        <v/>
      </c>
      <c r="C240" s="15">
        <f>HOUR($A240)</f>
        <v/>
      </c>
      <c r="D240" s="15">
        <f>IF(AND($A240&gt;=Instellingen!$B$6,$A240&lt;Instellingen!$B$7),1,0)</f>
        <v/>
      </c>
      <c r="E240" s="15">
        <f>COUNTIF(tData[BezoekStart],"&lt;"&amp;($A240+1/24))-COUNTIF(tData[BezoekEind],"&lt;="&amp;$A240)</f>
        <v/>
      </c>
      <c r="F240" s="15">
        <f>COUNTIF(tData[BezoekLangStart],"&lt;"&amp;($A240+1/24))-COUNTIF(tData[BezoekLangEind],"&lt;="&amp;$A240)</f>
        <v/>
      </c>
      <c r="G240" s="15">
        <f>IF($D240=1,$B240*100+$C240,-1)</f>
        <v/>
      </c>
      <c r="H240" s="15">
        <f>IF($D240=1,$B240,-1)</f>
        <v/>
      </c>
      <c r="I240" s="15">
        <f>IF($D240=1,$C240,-1)</f>
        <v/>
      </c>
    </row>
    <row r="241">
      <c r="A241" s="33" t="n">
        <v>45301.91666666666</v>
      </c>
      <c r="B241" s="15">
        <f>WEEKDAY($A241,2)</f>
        <v/>
      </c>
      <c r="C241" s="15">
        <f>HOUR($A241)</f>
        <v/>
      </c>
      <c r="D241" s="15">
        <f>IF(AND($A241&gt;=Instellingen!$B$6,$A241&lt;Instellingen!$B$7),1,0)</f>
        <v/>
      </c>
      <c r="E241" s="15">
        <f>COUNTIF(tData[BezoekStart],"&lt;"&amp;($A241+1/24))-COUNTIF(tData[BezoekEind],"&lt;="&amp;$A241)</f>
        <v/>
      </c>
      <c r="F241" s="15">
        <f>COUNTIF(tData[BezoekLangStart],"&lt;"&amp;($A241+1/24))-COUNTIF(tData[BezoekLangEind],"&lt;="&amp;$A241)</f>
        <v/>
      </c>
      <c r="G241" s="15">
        <f>IF($D241=1,$B241*100+$C241,-1)</f>
        <v/>
      </c>
      <c r="H241" s="15">
        <f>IF($D241=1,$B241,-1)</f>
        <v/>
      </c>
      <c r="I241" s="15">
        <f>IF($D241=1,$C241,-1)</f>
        <v/>
      </c>
    </row>
    <row r="242">
      <c r="A242" s="33" t="n">
        <v>45301.95833333334</v>
      </c>
      <c r="B242" s="15">
        <f>WEEKDAY($A242,2)</f>
        <v/>
      </c>
      <c r="C242" s="15">
        <f>HOUR($A242)</f>
        <v/>
      </c>
      <c r="D242" s="15">
        <f>IF(AND($A242&gt;=Instellingen!$B$6,$A242&lt;Instellingen!$B$7),1,0)</f>
        <v/>
      </c>
      <c r="E242" s="15">
        <f>COUNTIF(tData[BezoekStart],"&lt;"&amp;($A242+1/24))-COUNTIF(tData[BezoekEind],"&lt;="&amp;$A242)</f>
        <v/>
      </c>
      <c r="F242" s="15">
        <f>COUNTIF(tData[BezoekLangStart],"&lt;"&amp;($A242+1/24))-COUNTIF(tData[BezoekLangEind],"&lt;="&amp;$A242)</f>
        <v/>
      </c>
      <c r="G242" s="15">
        <f>IF($D242=1,$B242*100+$C242,-1)</f>
        <v/>
      </c>
      <c r="H242" s="15">
        <f>IF($D242=1,$B242,-1)</f>
        <v/>
      </c>
      <c r="I242" s="15">
        <f>IF($D242=1,$C242,-1)</f>
        <v/>
      </c>
    </row>
    <row r="243">
      <c r="A243" s="33" t="n">
        <v>45302</v>
      </c>
      <c r="B243" s="15">
        <f>WEEKDAY($A243,2)</f>
        <v/>
      </c>
      <c r="C243" s="15">
        <f>HOUR($A243)</f>
        <v/>
      </c>
      <c r="D243" s="15">
        <f>IF(AND($A243&gt;=Instellingen!$B$6,$A243&lt;Instellingen!$B$7),1,0)</f>
        <v/>
      </c>
      <c r="E243" s="15">
        <f>COUNTIF(tData[BezoekStart],"&lt;"&amp;($A243+1/24))-COUNTIF(tData[BezoekEind],"&lt;="&amp;$A243)</f>
        <v/>
      </c>
      <c r="F243" s="15">
        <f>COUNTIF(tData[BezoekLangStart],"&lt;"&amp;($A243+1/24))-COUNTIF(tData[BezoekLangEind],"&lt;="&amp;$A243)</f>
        <v/>
      </c>
      <c r="G243" s="15">
        <f>IF($D243=1,$B243*100+$C243,-1)</f>
        <v/>
      </c>
      <c r="H243" s="15">
        <f>IF($D243=1,$B243,-1)</f>
        <v/>
      </c>
      <c r="I243" s="15">
        <f>IF($D243=1,$C243,-1)</f>
        <v/>
      </c>
    </row>
    <row r="244">
      <c r="A244" s="33" t="n">
        <v>45302.04166666666</v>
      </c>
      <c r="B244" s="15">
        <f>WEEKDAY($A244,2)</f>
        <v/>
      </c>
      <c r="C244" s="15">
        <f>HOUR($A244)</f>
        <v/>
      </c>
      <c r="D244" s="15">
        <f>IF(AND($A244&gt;=Instellingen!$B$6,$A244&lt;Instellingen!$B$7),1,0)</f>
        <v/>
      </c>
      <c r="E244" s="15">
        <f>COUNTIF(tData[BezoekStart],"&lt;"&amp;($A244+1/24))-COUNTIF(tData[BezoekEind],"&lt;="&amp;$A244)</f>
        <v/>
      </c>
      <c r="F244" s="15">
        <f>COUNTIF(tData[BezoekLangStart],"&lt;"&amp;($A244+1/24))-COUNTIF(tData[BezoekLangEind],"&lt;="&amp;$A244)</f>
        <v/>
      </c>
      <c r="G244" s="15">
        <f>IF($D244=1,$B244*100+$C244,-1)</f>
        <v/>
      </c>
      <c r="H244" s="15">
        <f>IF($D244=1,$B244,-1)</f>
        <v/>
      </c>
      <c r="I244" s="15">
        <f>IF($D244=1,$C244,-1)</f>
        <v/>
      </c>
    </row>
    <row r="245">
      <c r="A245" s="33" t="n">
        <v>45302.08333333334</v>
      </c>
      <c r="B245" s="15">
        <f>WEEKDAY($A245,2)</f>
        <v/>
      </c>
      <c r="C245" s="15">
        <f>HOUR($A245)</f>
        <v/>
      </c>
      <c r="D245" s="15">
        <f>IF(AND($A245&gt;=Instellingen!$B$6,$A245&lt;Instellingen!$B$7),1,0)</f>
        <v/>
      </c>
      <c r="E245" s="15">
        <f>COUNTIF(tData[BezoekStart],"&lt;"&amp;($A245+1/24))-COUNTIF(tData[BezoekEind],"&lt;="&amp;$A245)</f>
        <v/>
      </c>
      <c r="F245" s="15">
        <f>COUNTIF(tData[BezoekLangStart],"&lt;"&amp;($A245+1/24))-COUNTIF(tData[BezoekLangEind],"&lt;="&amp;$A245)</f>
        <v/>
      </c>
      <c r="G245" s="15">
        <f>IF($D245=1,$B245*100+$C245,-1)</f>
        <v/>
      </c>
      <c r="H245" s="15">
        <f>IF($D245=1,$B245,-1)</f>
        <v/>
      </c>
      <c r="I245" s="15">
        <f>IF($D245=1,$C245,-1)</f>
        <v/>
      </c>
    </row>
    <row r="246">
      <c r="A246" s="33" t="n">
        <v>45302.125</v>
      </c>
      <c r="B246" s="15">
        <f>WEEKDAY($A246,2)</f>
        <v/>
      </c>
      <c r="C246" s="15">
        <f>HOUR($A246)</f>
        <v/>
      </c>
      <c r="D246" s="15">
        <f>IF(AND($A246&gt;=Instellingen!$B$6,$A246&lt;Instellingen!$B$7),1,0)</f>
        <v/>
      </c>
      <c r="E246" s="15">
        <f>COUNTIF(tData[BezoekStart],"&lt;"&amp;($A246+1/24))-COUNTIF(tData[BezoekEind],"&lt;="&amp;$A246)</f>
        <v/>
      </c>
      <c r="F246" s="15">
        <f>COUNTIF(tData[BezoekLangStart],"&lt;"&amp;($A246+1/24))-COUNTIF(tData[BezoekLangEind],"&lt;="&amp;$A246)</f>
        <v/>
      </c>
      <c r="G246" s="15">
        <f>IF($D246=1,$B246*100+$C246,-1)</f>
        <v/>
      </c>
      <c r="H246" s="15">
        <f>IF($D246=1,$B246,-1)</f>
        <v/>
      </c>
      <c r="I246" s="15">
        <f>IF($D246=1,$C246,-1)</f>
        <v/>
      </c>
    </row>
    <row r="247">
      <c r="A247" s="33" t="n">
        <v>45302.16666666666</v>
      </c>
      <c r="B247" s="15">
        <f>WEEKDAY($A247,2)</f>
        <v/>
      </c>
      <c r="C247" s="15">
        <f>HOUR($A247)</f>
        <v/>
      </c>
      <c r="D247" s="15">
        <f>IF(AND($A247&gt;=Instellingen!$B$6,$A247&lt;Instellingen!$B$7),1,0)</f>
        <v/>
      </c>
      <c r="E247" s="15">
        <f>COUNTIF(tData[BezoekStart],"&lt;"&amp;($A247+1/24))-COUNTIF(tData[BezoekEind],"&lt;="&amp;$A247)</f>
        <v/>
      </c>
      <c r="F247" s="15">
        <f>COUNTIF(tData[BezoekLangStart],"&lt;"&amp;($A247+1/24))-COUNTIF(tData[BezoekLangEind],"&lt;="&amp;$A247)</f>
        <v/>
      </c>
      <c r="G247" s="15">
        <f>IF($D247=1,$B247*100+$C247,-1)</f>
        <v/>
      </c>
      <c r="H247" s="15">
        <f>IF($D247=1,$B247,-1)</f>
        <v/>
      </c>
      <c r="I247" s="15">
        <f>IF($D247=1,$C247,-1)</f>
        <v/>
      </c>
    </row>
    <row r="248">
      <c r="A248" s="33" t="n">
        <v>45302.20833333334</v>
      </c>
      <c r="B248" s="15">
        <f>WEEKDAY($A248,2)</f>
        <v/>
      </c>
      <c r="C248" s="15">
        <f>HOUR($A248)</f>
        <v/>
      </c>
      <c r="D248" s="15">
        <f>IF(AND($A248&gt;=Instellingen!$B$6,$A248&lt;Instellingen!$B$7),1,0)</f>
        <v/>
      </c>
      <c r="E248" s="15">
        <f>COUNTIF(tData[BezoekStart],"&lt;"&amp;($A248+1/24))-COUNTIF(tData[BezoekEind],"&lt;="&amp;$A248)</f>
        <v/>
      </c>
      <c r="F248" s="15">
        <f>COUNTIF(tData[BezoekLangStart],"&lt;"&amp;($A248+1/24))-COUNTIF(tData[BezoekLangEind],"&lt;="&amp;$A248)</f>
        <v/>
      </c>
      <c r="G248" s="15">
        <f>IF($D248=1,$B248*100+$C248,-1)</f>
        <v/>
      </c>
      <c r="H248" s="15">
        <f>IF($D248=1,$B248,-1)</f>
        <v/>
      </c>
      <c r="I248" s="15">
        <f>IF($D248=1,$C248,-1)</f>
        <v/>
      </c>
    </row>
    <row r="249">
      <c r="A249" s="33" t="n">
        <v>45302.25</v>
      </c>
      <c r="B249" s="15">
        <f>WEEKDAY($A249,2)</f>
        <v/>
      </c>
      <c r="C249" s="15">
        <f>HOUR($A249)</f>
        <v/>
      </c>
      <c r="D249" s="15">
        <f>IF(AND($A249&gt;=Instellingen!$B$6,$A249&lt;Instellingen!$B$7),1,0)</f>
        <v/>
      </c>
      <c r="E249" s="15">
        <f>COUNTIF(tData[BezoekStart],"&lt;"&amp;($A249+1/24))-COUNTIF(tData[BezoekEind],"&lt;="&amp;$A249)</f>
        <v/>
      </c>
      <c r="F249" s="15">
        <f>COUNTIF(tData[BezoekLangStart],"&lt;"&amp;($A249+1/24))-COUNTIF(tData[BezoekLangEind],"&lt;="&amp;$A249)</f>
        <v/>
      </c>
      <c r="G249" s="15">
        <f>IF($D249=1,$B249*100+$C249,-1)</f>
        <v/>
      </c>
      <c r="H249" s="15">
        <f>IF($D249=1,$B249,-1)</f>
        <v/>
      </c>
      <c r="I249" s="15">
        <f>IF($D249=1,$C249,-1)</f>
        <v/>
      </c>
    </row>
    <row r="250">
      <c r="A250" s="33" t="n">
        <v>45302.29166666666</v>
      </c>
      <c r="B250" s="15">
        <f>WEEKDAY($A250,2)</f>
        <v/>
      </c>
      <c r="C250" s="15">
        <f>HOUR($A250)</f>
        <v/>
      </c>
      <c r="D250" s="15">
        <f>IF(AND($A250&gt;=Instellingen!$B$6,$A250&lt;Instellingen!$B$7),1,0)</f>
        <v/>
      </c>
      <c r="E250" s="15">
        <f>COUNTIF(tData[BezoekStart],"&lt;"&amp;($A250+1/24))-COUNTIF(tData[BezoekEind],"&lt;="&amp;$A250)</f>
        <v/>
      </c>
      <c r="F250" s="15">
        <f>COUNTIF(tData[BezoekLangStart],"&lt;"&amp;($A250+1/24))-COUNTIF(tData[BezoekLangEind],"&lt;="&amp;$A250)</f>
        <v/>
      </c>
      <c r="G250" s="15">
        <f>IF($D250=1,$B250*100+$C250,-1)</f>
        <v/>
      </c>
      <c r="H250" s="15">
        <f>IF($D250=1,$B250,-1)</f>
        <v/>
      </c>
      <c r="I250" s="15">
        <f>IF($D250=1,$C250,-1)</f>
        <v/>
      </c>
    </row>
    <row r="251">
      <c r="A251" s="33" t="n">
        <v>45302.33333333334</v>
      </c>
      <c r="B251" s="15">
        <f>WEEKDAY($A251,2)</f>
        <v/>
      </c>
      <c r="C251" s="15">
        <f>HOUR($A251)</f>
        <v/>
      </c>
      <c r="D251" s="15">
        <f>IF(AND($A251&gt;=Instellingen!$B$6,$A251&lt;Instellingen!$B$7),1,0)</f>
        <v/>
      </c>
      <c r="E251" s="15">
        <f>COUNTIF(tData[BezoekStart],"&lt;"&amp;($A251+1/24))-COUNTIF(tData[BezoekEind],"&lt;="&amp;$A251)</f>
        <v/>
      </c>
      <c r="F251" s="15">
        <f>COUNTIF(tData[BezoekLangStart],"&lt;"&amp;($A251+1/24))-COUNTIF(tData[BezoekLangEind],"&lt;="&amp;$A251)</f>
        <v/>
      </c>
      <c r="G251" s="15">
        <f>IF($D251=1,$B251*100+$C251,-1)</f>
        <v/>
      </c>
      <c r="H251" s="15">
        <f>IF($D251=1,$B251,-1)</f>
        <v/>
      </c>
      <c r="I251" s="15">
        <f>IF($D251=1,$C251,-1)</f>
        <v/>
      </c>
    </row>
    <row r="252">
      <c r="A252" s="33" t="n">
        <v>45302.375</v>
      </c>
      <c r="B252" s="15">
        <f>WEEKDAY($A252,2)</f>
        <v/>
      </c>
      <c r="C252" s="15">
        <f>HOUR($A252)</f>
        <v/>
      </c>
      <c r="D252" s="15">
        <f>IF(AND($A252&gt;=Instellingen!$B$6,$A252&lt;Instellingen!$B$7),1,0)</f>
        <v/>
      </c>
      <c r="E252" s="15">
        <f>COUNTIF(tData[BezoekStart],"&lt;"&amp;($A252+1/24))-COUNTIF(tData[BezoekEind],"&lt;="&amp;$A252)</f>
        <v/>
      </c>
      <c r="F252" s="15">
        <f>COUNTIF(tData[BezoekLangStart],"&lt;"&amp;($A252+1/24))-COUNTIF(tData[BezoekLangEind],"&lt;="&amp;$A252)</f>
        <v/>
      </c>
      <c r="G252" s="15">
        <f>IF($D252=1,$B252*100+$C252,-1)</f>
        <v/>
      </c>
      <c r="H252" s="15">
        <f>IF($D252=1,$B252,-1)</f>
        <v/>
      </c>
      <c r="I252" s="15">
        <f>IF($D252=1,$C252,-1)</f>
        <v/>
      </c>
    </row>
    <row r="253">
      <c r="A253" s="33" t="n">
        <v>45302.41666666666</v>
      </c>
      <c r="B253" s="15">
        <f>WEEKDAY($A253,2)</f>
        <v/>
      </c>
      <c r="C253" s="15">
        <f>HOUR($A253)</f>
        <v/>
      </c>
      <c r="D253" s="15">
        <f>IF(AND($A253&gt;=Instellingen!$B$6,$A253&lt;Instellingen!$B$7),1,0)</f>
        <v/>
      </c>
      <c r="E253" s="15">
        <f>COUNTIF(tData[BezoekStart],"&lt;"&amp;($A253+1/24))-COUNTIF(tData[BezoekEind],"&lt;="&amp;$A253)</f>
        <v/>
      </c>
      <c r="F253" s="15">
        <f>COUNTIF(tData[BezoekLangStart],"&lt;"&amp;($A253+1/24))-COUNTIF(tData[BezoekLangEind],"&lt;="&amp;$A253)</f>
        <v/>
      </c>
      <c r="G253" s="15">
        <f>IF($D253=1,$B253*100+$C253,-1)</f>
        <v/>
      </c>
      <c r="H253" s="15">
        <f>IF($D253=1,$B253,-1)</f>
        <v/>
      </c>
      <c r="I253" s="15">
        <f>IF($D253=1,$C253,-1)</f>
        <v/>
      </c>
    </row>
    <row r="254">
      <c r="A254" s="33" t="n">
        <v>45302.45833333334</v>
      </c>
      <c r="B254" s="15">
        <f>WEEKDAY($A254,2)</f>
        <v/>
      </c>
      <c r="C254" s="15">
        <f>HOUR($A254)</f>
        <v/>
      </c>
      <c r="D254" s="15">
        <f>IF(AND($A254&gt;=Instellingen!$B$6,$A254&lt;Instellingen!$B$7),1,0)</f>
        <v/>
      </c>
      <c r="E254" s="15">
        <f>COUNTIF(tData[BezoekStart],"&lt;"&amp;($A254+1/24))-COUNTIF(tData[BezoekEind],"&lt;="&amp;$A254)</f>
        <v/>
      </c>
      <c r="F254" s="15">
        <f>COUNTIF(tData[BezoekLangStart],"&lt;"&amp;($A254+1/24))-COUNTIF(tData[BezoekLangEind],"&lt;="&amp;$A254)</f>
        <v/>
      </c>
      <c r="G254" s="15">
        <f>IF($D254=1,$B254*100+$C254,-1)</f>
        <v/>
      </c>
      <c r="H254" s="15">
        <f>IF($D254=1,$B254,-1)</f>
        <v/>
      </c>
      <c r="I254" s="15">
        <f>IF($D254=1,$C254,-1)</f>
        <v/>
      </c>
    </row>
    <row r="255">
      <c r="A255" s="33" t="n">
        <v>45302.5</v>
      </c>
      <c r="B255" s="15">
        <f>WEEKDAY($A255,2)</f>
        <v/>
      </c>
      <c r="C255" s="15">
        <f>HOUR($A255)</f>
        <v/>
      </c>
      <c r="D255" s="15">
        <f>IF(AND($A255&gt;=Instellingen!$B$6,$A255&lt;Instellingen!$B$7),1,0)</f>
        <v/>
      </c>
      <c r="E255" s="15">
        <f>COUNTIF(tData[BezoekStart],"&lt;"&amp;($A255+1/24))-COUNTIF(tData[BezoekEind],"&lt;="&amp;$A255)</f>
        <v/>
      </c>
      <c r="F255" s="15">
        <f>COUNTIF(tData[BezoekLangStart],"&lt;"&amp;($A255+1/24))-COUNTIF(tData[BezoekLangEind],"&lt;="&amp;$A255)</f>
        <v/>
      </c>
      <c r="G255" s="15">
        <f>IF($D255=1,$B255*100+$C255,-1)</f>
        <v/>
      </c>
      <c r="H255" s="15">
        <f>IF($D255=1,$B255,-1)</f>
        <v/>
      </c>
      <c r="I255" s="15">
        <f>IF($D255=1,$C255,-1)</f>
        <v/>
      </c>
    </row>
    <row r="256">
      <c r="A256" s="33" t="n">
        <v>45302.54166666666</v>
      </c>
      <c r="B256" s="15">
        <f>WEEKDAY($A256,2)</f>
        <v/>
      </c>
      <c r="C256" s="15">
        <f>HOUR($A256)</f>
        <v/>
      </c>
      <c r="D256" s="15">
        <f>IF(AND($A256&gt;=Instellingen!$B$6,$A256&lt;Instellingen!$B$7),1,0)</f>
        <v/>
      </c>
      <c r="E256" s="15">
        <f>COUNTIF(tData[BezoekStart],"&lt;"&amp;($A256+1/24))-COUNTIF(tData[BezoekEind],"&lt;="&amp;$A256)</f>
        <v/>
      </c>
      <c r="F256" s="15">
        <f>COUNTIF(tData[BezoekLangStart],"&lt;"&amp;($A256+1/24))-COUNTIF(tData[BezoekLangEind],"&lt;="&amp;$A256)</f>
        <v/>
      </c>
      <c r="G256" s="15">
        <f>IF($D256=1,$B256*100+$C256,-1)</f>
        <v/>
      </c>
      <c r="H256" s="15">
        <f>IF($D256=1,$B256,-1)</f>
        <v/>
      </c>
      <c r="I256" s="15">
        <f>IF($D256=1,$C256,-1)</f>
        <v/>
      </c>
    </row>
    <row r="257">
      <c r="A257" s="33" t="n">
        <v>45302.58333333334</v>
      </c>
      <c r="B257" s="15">
        <f>WEEKDAY($A257,2)</f>
        <v/>
      </c>
      <c r="C257" s="15">
        <f>HOUR($A257)</f>
        <v/>
      </c>
      <c r="D257" s="15">
        <f>IF(AND($A257&gt;=Instellingen!$B$6,$A257&lt;Instellingen!$B$7),1,0)</f>
        <v/>
      </c>
      <c r="E257" s="15">
        <f>COUNTIF(tData[BezoekStart],"&lt;"&amp;($A257+1/24))-COUNTIF(tData[BezoekEind],"&lt;="&amp;$A257)</f>
        <v/>
      </c>
      <c r="F257" s="15">
        <f>COUNTIF(tData[BezoekLangStart],"&lt;"&amp;($A257+1/24))-COUNTIF(tData[BezoekLangEind],"&lt;="&amp;$A257)</f>
        <v/>
      </c>
      <c r="G257" s="15">
        <f>IF($D257=1,$B257*100+$C257,-1)</f>
        <v/>
      </c>
      <c r="H257" s="15">
        <f>IF($D257=1,$B257,-1)</f>
        <v/>
      </c>
      <c r="I257" s="15">
        <f>IF($D257=1,$C257,-1)</f>
        <v/>
      </c>
    </row>
    <row r="258">
      <c r="A258" s="33" t="n">
        <v>45302.625</v>
      </c>
      <c r="B258" s="15">
        <f>WEEKDAY($A258,2)</f>
        <v/>
      </c>
      <c r="C258" s="15">
        <f>HOUR($A258)</f>
        <v/>
      </c>
      <c r="D258" s="15">
        <f>IF(AND($A258&gt;=Instellingen!$B$6,$A258&lt;Instellingen!$B$7),1,0)</f>
        <v/>
      </c>
      <c r="E258" s="15">
        <f>COUNTIF(tData[BezoekStart],"&lt;"&amp;($A258+1/24))-COUNTIF(tData[BezoekEind],"&lt;="&amp;$A258)</f>
        <v/>
      </c>
      <c r="F258" s="15">
        <f>COUNTIF(tData[BezoekLangStart],"&lt;"&amp;($A258+1/24))-COUNTIF(tData[BezoekLangEind],"&lt;="&amp;$A258)</f>
        <v/>
      </c>
      <c r="G258" s="15">
        <f>IF($D258=1,$B258*100+$C258,-1)</f>
        <v/>
      </c>
      <c r="H258" s="15">
        <f>IF($D258=1,$B258,-1)</f>
        <v/>
      </c>
      <c r="I258" s="15">
        <f>IF($D258=1,$C258,-1)</f>
        <v/>
      </c>
    </row>
    <row r="259">
      <c r="A259" s="33" t="n">
        <v>45302.66666666666</v>
      </c>
      <c r="B259" s="15">
        <f>WEEKDAY($A259,2)</f>
        <v/>
      </c>
      <c r="C259" s="15">
        <f>HOUR($A259)</f>
        <v/>
      </c>
      <c r="D259" s="15">
        <f>IF(AND($A259&gt;=Instellingen!$B$6,$A259&lt;Instellingen!$B$7),1,0)</f>
        <v/>
      </c>
      <c r="E259" s="15">
        <f>COUNTIF(tData[BezoekStart],"&lt;"&amp;($A259+1/24))-COUNTIF(tData[BezoekEind],"&lt;="&amp;$A259)</f>
        <v/>
      </c>
      <c r="F259" s="15">
        <f>COUNTIF(tData[BezoekLangStart],"&lt;"&amp;($A259+1/24))-COUNTIF(tData[BezoekLangEind],"&lt;="&amp;$A259)</f>
        <v/>
      </c>
      <c r="G259" s="15">
        <f>IF($D259=1,$B259*100+$C259,-1)</f>
        <v/>
      </c>
      <c r="H259" s="15">
        <f>IF($D259=1,$B259,-1)</f>
        <v/>
      </c>
      <c r="I259" s="15">
        <f>IF($D259=1,$C259,-1)</f>
        <v/>
      </c>
    </row>
    <row r="260">
      <c r="A260" s="33" t="n">
        <v>45302.70833333334</v>
      </c>
      <c r="B260" s="15">
        <f>WEEKDAY($A260,2)</f>
        <v/>
      </c>
      <c r="C260" s="15">
        <f>HOUR($A260)</f>
        <v/>
      </c>
      <c r="D260" s="15">
        <f>IF(AND($A260&gt;=Instellingen!$B$6,$A260&lt;Instellingen!$B$7),1,0)</f>
        <v/>
      </c>
      <c r="E260" s="15">
        <f>COUNTIF(tData[BezoekStart],"&lt;"&amp;($A260+1/24))-COUNTIF(tData[BezoekEind],"&lt;="&amp;$A260)</f>
        <v/>
      </c>
      <c r="F260" s="15">
        <f>COUNTIF(tData[BezoekLangStart],"&lt;"&amp;($A260+1/24))-COUNTIF(tData[BezoekLangEind],"&lt;="&amp;$A260)</f>
        <v/>
      </c>
      <c r="G260" s="15">
        <f>IF($D260=1,$B260*100+$C260,-1)</f>
        <v/>
      </c>
      <c r="H260" s="15">
        <f>IF($D260=1,$B260,-1)</f>
        <v/>
      </c>
      <c r="I260" s="15">
        <f>IF($D260=1,$C260,-1)</f>
        <v/>
      </c>
    </row>
    <row r="261">
      <c r="A261" s="33" t="n">
        <v>45302.75</v>
      </c>
      <c r="B261" s="15">
        <f>WEEKDAY($A261,2)</f>
        <v/>
      </c>
      <c r="C261" s="15">
        <f>HOUR($A261)</f>
        <v/>
      </c>
      <c r="D261" s="15">
        <f>IF(AND($A261&gt;=Instellingen!$B$6,$A261&lt;Instellingen!$B$7),1,0)</f>
        <v/>
      </c>
      <c r="E261" s="15">
        <f>COUNTIF(tData[BezoekStart],"&lt;"&amp;($A261+1/24))-COUNTIF(tData[BezoekEind],"&lt;="&amp;$A261)</f>
        <v/>
      </c>
      <c r="F261" s="15">
        <f>COUNTIF(tData[BezoekLangStart],"&lt;"&amp;($A261+1/24))-COUNTIF(tData[BezoekLangEind],"&lt;="&amp;$A261)</f>
        <v/>
      </c>
      <c r="G261" s="15">
        <f>IF($D261=1,$B261*100+$C261,-1)</f>
        <v/>
      </c>
      <c r="H261" s="15">
        <f>IF($D261=1,$B261,-1)</f>
        <v/>
      </c>
      <c r="I261" s="15">
        <f>IF($D261=1,$C261,-1)</f>
        <v/>
      </c>
    </row>
    <row r="262">
      <c r="A262" s="33" t="n">
        <v>45302.79166666666</v>
      </c>
      <c r="B262" s="15">
        <f>WEEKDAY($A262,2)</f>
        <v/>
      </c>
      <c r="C262" s="15">
        <f>HOUR($A262)</f>
        <v/>
      </c>
      <c r="D262" s="15">
        <f>IF(AND($A262&gt;=Instellingen!$B$6,$A262&lt;Instellingen!$B$7),1,0)</f>
        <v/>
      </c>
      <c r="E262" s="15">
        <f>COUNTIF(tData[BezoekStart],"&lt;"&amp;($A262+1/24))-COUNTIF(tData[BezoekEind],"&lt;="&amp;$A262)</f>
        <v/>
      </c>
      <c r="F262" s="15">
        <f>COUNTIF(tData[BezoekLangStart],"&lt;"&amp;($A262+1/24))-COUNTIF(tData[BezoekLangEind],"&lt;="&amp;$A262)</f>
        <v/>
      </c>
      <c r="G262" s="15">
        <f>IF($D262=1,$B262*100+$C262,-1)</f>
        <v/>
      </c>
      <c r="H262" s="15">
        <f>IF($D262=1,$B262,-1)</f>
        <v/>
      </c>
      <c r="I262" s="15">
        <f>IF($D262=1,$C262,-1)</f>
        <v/>
      </c>
    </row>
    <row r="263">
      <c r="A263" s="33" t="n">
        <v>45302.83333333334</v>
      </c>
      <c r="B263" s="15">
        <f>WEEKDAY($A263,2)</f>
        <v/>
      </c>
      <c r="C263" s="15">
        <f>HOUR($A263)</f>
        <v/>
      </c>
      <c r="D263" s="15">
        <f>IF(AND($A263&gt;=Instellingen!$B$6,$A263&lt;Instellingen!$B$7),1,0)</f>
        <v/>
      </c>
      <c r="E263" s="15">
        <f>COUNTIF(tData[BezoekStart],"&lt;"&amp;($A263+1/24))-COUNTIF(tData[BezoekEind],"&lt;="&amp;$A263)</f>
        <v/>
      </c>
      <c r="F263" s="15">
        <f>COUNTIF(tData[BezoekLangStart],"&lt;"&amp;($A263+1/24))-COUNTIF(tData[BezoekLangEind],"&lt;="&amp;$A263)</f>
        <v/>
      </c>
      <c r="G263" s="15">
        <f>IF($D263=1,$B263*100+$C263,-1)</f>
        <v/>
      </c>
      <c r="H263" s="15">
        <f>IF($D263=1,$B263,-1)</f>
        <v/>
      </c>
      <c r="I263" s="15">
        <f>IF($D263=1,$C263,-1)</f>
        <v/>
      </c>
    </row>
    <row r="264">
      <c r="A264" s="33" t="n">
        <v>45302.875</v>
      </c>
      <c r="B264" s="15">
        <f>WEEKDAY($A264,2)</f>
        <v/>
      </c>
      <c r="C264" s="15">
        <f>HOUR($A264)</f>
        <v/>
      </c>
      <c r="D264" s="15">
        <f>IF(AND($A264&gt;=Instellingen!$B$6,$A264&lt;Instellingen!$B$7),1,0)</f>
        <v/>
      </c>
      <c r="E264" s="15">
        <f>COUNTIF(tData[BezoekStart],"&lt;"&amp;($A264+1/24))-COUNTIF(tData[BezoekEind],"&lt;="&amp;$A264)</f>
        <v/>
      </c>
      <c r="F264" s="15">
        <f>COUNTIF(tData[BezoekLangStart],"&lt;"&amp;($A264+1/24))-COUNTIF(tData[BezoekLangEind],"&lt;="&amp;$A264)</f>
        <v/>
      </c>
      <c r="G264" s="15">
        <f>IF($D264=1,$B264*100+$C264,-1)</f>
        <v/>
      </c>
      <c r="H264" s="15">
        <f>IF($D264=1,$B264,-1)</f>
        <v/>
      </c>
      <c r="I264" s="15">
        <f>IF($D264=1,$C264,-1)</f>
        <v/>
      </c>
    </row>
    <row r="265">
      <c r="A265" s="33" t="n">
        <v>45302.91666666666</v>
      </c>
      <c r="B265" s="15">
        <f>WEEKDAY($A265,2)</f>
        <v/>
      </c>
      <c r="C265" s="15">
        <f>HOUR($A265)</f>
        <v/>
      </c>
      <c r="D265" s="15">
        <f>IF(AND($A265&gt;=Instellingen!$B$6,$A265&lt;Instellingen!$B$7),1,0)</f>
        <v/>
      </c>
      <c r="E265" s="15">
        <f>COUNTIF(tData[BezoekStart],"&lt;"&amp;($A265+1/24))-COUNTIF(tData[BezoekEind],"&lt;="&amp;$A265)</f>
        <v/>
      </c>
      <c r="F265" s="15">
        <f>COUNTIF(tData[BezoekLangStart],"&lt;"&amp;($A265+1/24))-COUNTIF(tData[BezoekLangEind],"&lt;="&amp;$A265)</f>
        <v/>
      </c>
      <c r="G265" s="15">
        <f>IF($D265=1,$B265*100+$C265,-1)</f>
        <v/>
      </c>
      <c r="H265" s="15">
        <f>IF($D265=1,$B265,-1)</f>
        <v/>
      </c>
      <c r="I265" s="15">
        <f>IF($D265=1,$C265,-1)</f>
        <v/>
      </c>
    </row>
    <row r="266">
      <c r="A266" s="33" t="n">
        <v>45302.95833333334</v>
      </c>
      <c r="B266" s="15">
        <f>WEEKDAY($A266,2)</f>
        <v/>
      </c>
      <c r="C266" s="15">
        <f>HOUR($A266)</f>
        <v/>
      </c>
      <c r="D266" s="15">
        <f>IF(AND($A266&gt;=Instellingen!$B$6,$A266&lt;Instellingen!$B$7),1,0)</f>
        <v/>
      </c>
      <c r="E266" s="15">
        <f>COUNTIF(tData[BezoekStart],"&lt;"&amp;($A266+1/24))-COUNTIF(tData[BezoekEind],"&lt;="&amp;$A266)</f>
        <v/>
      </c>
      <c r="F266" s="15">
        <f>COUNTIF(tData[BezoekLangStart],"&lt;"&amp;($A266+1/24))-COUNTIF(tData[BezoekLangEind],"&lt;="&amp;$A266)</f>
        <v/>
      </c>
      <c r="G266" s="15">
        <f>IF($D266=1,$B266*100+$C266,-1)</f>
        <v/>
      </c>
      <c r="H266" s="15">
        <f>IF($D266=1,$B266,-1)</f>
        <v/>
      </c>
      <c r="I266" s="15">
        <f>IF($D266=1,$C266,-1)</f>
        <v/>
      </c>
    </row>
    <row r="267">
      <c r="A267" s="33" t="n">
        <v>45303</v>
      </c>
      <c r="B267" s="15">
        <f>WEEKDAY($A267,2)</f>
        <v/>
      </c>
      <c r="C267" s="15">
        <f>HOUR($A267)</f>
        <v/>
      </c>
      <c r="D267" s="15">
        <f>IF(AND($A267&gt;=Instellingen!$B$6,$A267&lt;Instellingen!$B$7),1,0)</f>
        <v/>
      </c>
      <c r="E267" s="15">
        <f>COUNTIF(tData[BezoekStart],"&lt;"&amp;($A267+1/24))-COUNTIF(tData[BezoekEind],"&lt;="&amp;$A267)</f>
        <v/>
      </c>
      <c r="F267" s="15">
        <f>COUNTIF(tData[BezoekLangStart],"&lt;"&amp;($A267+1/24))-COUNTIF(tData[BezoekLangEind],"&lt;="&amp;$A267)</f>
        <v/>
      </c>
      <c r="G267" s="15">
        <f>IF($D267=1,$B267*100+$C267,-1)</f>
        <v/>
      </c>
      <c r="H267" s="15">
        <f>IF($D267=1,$B267,-1)</f>
        <v/>
      </c>
      <c r="I267" s="15">
        <f>IF($D267=1,$C267,-1)</f>
        <v/>
      </c>
    </row>
    <row r="268">
      <c r="A268" s="33" t="n">
        <v>45303.04166666666</v>
      </c>
      <c r="B268" s="15">
        <f>WEEKDAY($A268,2)</f>
        <v/>
      </c>
      <c r="C268" s="15">
        <f>HOUR($A268)</f>
        <v/>
      </c>
      <c r="D268" s="15">
        <f>IF(AND($A268&gt;=Instellingen!$B$6,$A268&lt;Instellingen!$B$7),1,0)</f>
        <v/>
      </c>
      <c r="E268" s="15">
        <f>COUNTIF(tData[BezoekStart],"&lt;"&amp;($A268+1/24))-COUNTIF(tData[BezoekEind],"&lt;="&amp;$A268)</f>
        <v/>
      </c>
      <c r="F268" s="15">
        <f>COUNTIF(tData[BezoekLangStart],"&lt;"&amp;($A268+1/24))-COUNTIF(tData[BezoekLangEind],"&lt;="&amp;$A268)</f>
        <v/>
      </c>
      <c r="G268" s="15">
        <f>IF($D268=1,$B268*100+$C268,-1)</f>
        <v/>
      </c>
      <c r="H268" s="15">
        <f>IF($D268=1,$B268,-1)</f>
        <v/>
      </c>
      <c r="I268" s="15">
        <f>IF($D268=1,$C268,-1)</f>
        <v/>
      </c>
    </row>
    <row r="269">
      <c r="A269" s="33" t="n">
        <v>45303.08333333334</v>
      </c>
      <c r="B269" s="15">
        <f>WEEKDAY($A269,2)</f>
        <v/>
      </c>
      <c r="C269" s="15">
        <f>HOUR($A269)</f>
        <v/>
      </c>
      <c r="D269" s="15">
        <f>IF(AND($A269&gt;=Instellingen!$B$6,$A269&lt;Instellingen!$B$7),1,0)</f>
        <v/>
      </c>
      <c r="E269" s="15">
        <f>COUNTIF(tData[BezoekStart],"&lt;"&amp;($A269+1/24))-COUNTIF(tData[BezoekEind],"&lt;="&amp;$A269)</f>
        <v/>
      </c>
      <c r="F269" s="15">
        <f>COUNTIF(tData[BezoekLangStart],"&lt;"&amp;($A269+1/24))-COUNTIF(tData[BezoekLangEind],"&lt;="&amp;$A269)</f>
        <v/>
      </c>
      <c r="G269" s="15">
        <f>IF($D269=1,$B269*100+$C269,-1)</f>
        <v/>
      </c>
      <c r="H269" s="15">
        <f>IF($D269=1,$B269,-1)</f>
        <v/>
      </c>
      <c r="I269" s="15">
        <f>IF($D269=1,$C269,-1)</f>
        <v/>
      </c>
    </row>
    <row r="270">
      <c r="A270" s="33" t="n">
        <v>45303.125</v>
      </c>
      <c r="B270" s="15">
        <f>WEEKDAY($A270,2)</f>
        <v/>
      </c>
      <c r="C270" s="15">
        <f>HOUR($A270)</f>
        <v/>
      </c>
      <c r="D270" s="15">
        <f>IF(AND($A270&gt;=Instellingen!$B$6,$A270&lt;Instellingen!$B$7),1,0)</f>
        <v/>
      </c>
      <c r="E270" s="15">
        <f>COUNTIF(tData[BezoekStart],"&lt;"&amp;($A270+1/24))-COUNTIF(tData[BezoekEind],"&lt;="&amp;$A270)</f>
        <v/>
      </c>
      <c r="F270" s="15">
        <f>COUNTIF(tData[BezoekLangStart],"&lt;"&amp;($A270+1/24))-COUNTIF(tData[BezoekLangEind],"&lt;="&amp;$A270)</f>
        <v/>
      </c>
      <c r="G270" s="15">
        <f>IF($D270=1,$B270*100+$C270,-1)</f>
        <v/>
      </c>
      <c r="H270" s="15">
        <f>IF($D270=1,$B270,-1)</f>
        <v/>
      </c>
      <c r="I270" s="15">
        <f>IF($D270=1,$C270,-1)</f>
        <v/>
      </c>
    </row>
    <row r="271">
      <c r="A271" s="33" t="n">
        <v>45303.16666666666</v>
      </c>
      <c r="B271" s="15">
        <f>WEEKDAY($A271,2)</f>
        <v/>
      </c>
      <c r="C271" s="15">
        <f>HOUR($A271)</f>
        <v/>
      </c>
      <c r="D271" s="15">
        <f>IF(AND($A271&gt;=Instellingen!$B$6,$A271&lt;Instellingen!$B$7),1,0)</f>
        <v/>
      </c>
      <c r="E271" s="15">
        <f>COUNTIF(tData[BezoekStart],"&lt;"&amp;($A271+1/24))-COUNTIF(tData[BezoekEind],"&lt;="&amp;$A271)</f>
        <v/>
      </c>
      <c r="F271" s="15">
        <f>COUNTIF(tData[BezoekLangStart],"&lt;"&amp;($A271+1/24))-COUNTIF(tData[BezoekLangEind],"&lt;="&amp;$A271)</f>
        <v/>
      </c>
      <c r="G271" s="15">
        <f>IF($D271=1,$B271*100+$C271,-1)</f>
        <v/>
      </c>
      <c r="H271" s="15">
        <f>IF($D271=1,$B271,-1)</f>
        <v/>
      </c>
      <c r="I271" s="15">
        <f>IF($D271=1,$C271,-1)</f>
        <v/>
      </c>
    </row>
    <row r="272">
      <c r="A272" s="33" t="n">
        <v>45303.20833333334</v>
      </c>
      <c r="B272" s="15">
        <f>WEEKDAY($A272,2)</f>
        <v/>
      </c>
      <c r="C272" s="15">
        <f>HOUR($A272)</f>
        <v/>
      </c>
      <c r="D272" s="15">
        <f>IF(AND($A272&gt;=Instellingen!$B$6,$A272&lt;Instellingen!$B$7),1,0)</f>
        <v/>
      </c>
      <c r="E272" s="15">
        <f>COUNTIF(tData[BezoekStart],"&lt;"&amp;($A272+1/24))-COUNTIF(tData[BezoekEind],"&lt;="&amp;$A272)</f>
        <v/>
      </c>
      <c r="F272" s="15">
        <f>COUNTIF(tData[BezoekLangStart],"&lt;"&amp;($A272+1/24))-COUNTIF(tData[BezoekLangEind],"&lt;="&amp;$A272)</f>
        <v/>
      </c>
      <c r="G272" s="15">
        <f>IF($D272=1,$B272*100+$C272,-1)</f>
        <v/>
      </c>
      <c r="H272" s="15">
        <f>IF($D272=1,$B272,-1)</f>
        <v/>
      </c>
      <c r="I272" s="15">
        <f>IF($D272=1,$C272,-1)</f>
        <v/>
      </c>
    </row>
    <row r="273">
      <c r="A273" s="33" t="n">
        <v>45303.25</v>
      </c>
      <c r="B273" s="15">
        <f>WEEKDAY($A273,2)</f>
        <v/>
      </c>
      <c r="C273" s="15">
        <f>HOUR($A273)</f>
        <v/>
      </c>
      <c r="D273" s="15">
        <f>IF(AND($A273&gt;=Instellingen!$B$6,$A273&lt;Instellingen!$B$7),1,0)</f>
        <v/>
      </c>
      <c r="E273" s="15">
        <f>COUNTIF(tData[BezoekStart],"&lt;"&amp;($A273+1/24))-COUNTIF(tData[BezoekEind],"&lt;="&amp;$A273)</f>
        <v/>
      </c>
      <c r="F273" s="15">
        <f>COUNTIF(tData[BezoekLangStart],"&lt;"&amp;($A273+1/24))-COUNTIF(tData[BezoekLangEind],"&lt;="&amp;$A273)</f>
        <v/>
      </c>
      <c r="G273" s="15">
        <f>IF($D273=1,$B273*100+$C273,-1)</f>
        <v/>
      </c>
      <c r="H273" s="15">
        <f>IF($D273=1,$B273,-1)</f>
        <v/>
      </c>
      <c r="I273" s="15">
        <f>IF($D273=1,$C273,-1)</f>
        <v/>
      </c>
    </row>
    <row r="274">
      <c r="A274" s="33" t="n">
        <v>45303.29166666666</v>
      </c>
      <c r="B274" s="15">
        <f>WEEKDAY($A274,2)</f>
        <v/>
      </c>
      <c r="C274" s="15">
        <f>HOUR($A274)</f>
        <v/>
      </c>
      <c r="D274" s="15">
        <f>IF(AND($A274&gt;=Instellingen!$B$6,$A274&lt;Instellingen!$B$7),1,0)</f>
        <v/>
      </c>
      <c r="E274" s="15">
        <f>COUNTIF(tData[BezoekStart],"&lt;"&amp;($A274+1/24))-COUNTIF(tData[BezoekEind],"&lt;="&amp;$A274)</f>
        <v/>
      </c>
      <c r="F274" s="15">
        <f>COUNTIF(tData[BezoekLangStart],"&lt;"&amp;($A274+1/24))-COUNTIF(tData[BezoekLangEind],"&lt;="&amp;$A274)</f>
        <v/>
      </c>
      <c r="G274" s="15">
        <f>IF($D274=1,$B274*100+$C274,-1)</f>
        <v/>
      </c>
      <c r="H274" s="15">
        <f>IF($D274=1,$B274,-1)</f>
        <v/>
      </c>
      <c r="I274" s="15">
        <f>IF($D274=1,$C274,-1)</f>
        <v/>
      </c>
    </row>
    <row r="275">
      <c r="A275" s="33" t="n">
        <v>45303.33333333334</v>
      </c>
      <c r="B275" s="15">
        <f>WEEKDAY($A275,2)</f>
        <v/>
      </c>
      <c r="C275" s="15">
        <f>HOUR($A275)</f>
        <v/>
      </c>
      <c r="D275" s="15">
        <f>IF(AND($A275&gt;=Instellingen!$B$6,$A275&lt;Instellingen!$B$7),1,0)</f>
        <v/>
      </c>
      <c r="E275" s="15">
        <f>COUNTIF(tData[BezoekStart],"&lt;"&amp;($A275+1/24))-COUNTIF(tData[BezoekEind],"&lt;="&amp;$A275)</f>
        <v/>
      </c>
      <c r="F275" s="15">
        <f>COUNTIF(tData[BezoekLangStart],"&lt;"&amp;($A275+1/24))-COUNTIF(tData[BezoekLangEind],"&lt;="&amp;$A275)</f>
        <v/>
      </c>
      <c r="G275" s="15">
        <f>IF($D275=1,$B275*100+$C275,-1)</f>
        <v/>
      </c>
      <c r="H275" s="15">
        <f>IF($D275=1,$B275,-1)</f>
        <v/>
      </c>
      <c r="I275" s="15">
        <f>IF($D275=1,$C275,-1)</f>
        <v/>
      </c>
    </row>
    <row r="276">
      <c r="A276" s="33" t="n">
        <v>45303.375</v>
      </c>
      <c r="B276" s="15">
        <f>WEEKDAY($A276,2)</f>
        <v/>
      </c>
      <c r="C276" s="15">
        <f>HOUR($A276)</f>
        <v/>
      </c>
      <c r="D276" s="15">
        <f>IF(AND($A276&gt;=Instellingen!$B$6,$A276&lt;Instellingen!$B$7),1,0)</f>
        <v/>
      </c>
      <c r="E276" s="15">
        <f>COUNTIF(tData[BezoekStart],"&lt;"&amp;($A276+1/24))-COUNTIF(tData[BezoekEind],"&lt;="&amp;$A276)</f>
        <v/>
      </c>
      <c r="F276" s="15">
        <f>COUNTIF(tData[BezoekLangStart],"&lt;"&amp;($A276+1/24))-COUNTIF(tData[BezoekLangEind],"&lt;="&amp;$A276)</f>
        <v/>
      </c>
      <c r="G276" s="15">
        <f>IF($D276=1,$B276*100+$C276,-1)</f>
        <v/>
      </c>
      <c r="H276" s="15">
        <f>IF($D276=1,$B276,-1)</f>
        <v/>
      </c>
      <c r="I276" s="15">
        <f>IF($D276=1,$C276,-1)</f>
        <v/>
      </c>
    </row>
    <row r="277">
      <c r="A277" s="33" t="n">
        <v>45303.41666666666</v>
      </c>
      <c r="B277" s="15">
        <f>WEEKDAY($A277,2)</f>
        <v/>
      </c>
      <c r="C277" s="15">
        <f>HOUR($A277)</f>
        <v/>
      </c>
      <c r="D277" s="15">
        <f>IF(AND($A277&gt;=Instellingen!$B$6,$A277&lt;Instellingen!$B$7),1,0)</f>
        <v/>
      </c>
      <c r="E277" s="15">
        <f>COUNTIF(tData[BezoekStart],"&lt;"&amp;($A277+1/24))-COUNTIF(tData[BezoekEind],"&lt;="&amp;$A277)</f>
        <v/>
      </c>
      <c r="F277" s="15">
        <f>COUNTIF(tData[BezoekLangStart],"&lt;"&amp;($A277+1/24))-COUNTIF(tData[BezoekLangEind],"&lt;="&amp;$A277)</f>
        <v/>
      </c>
      <c r="G277" s="15">
        <f>IF($D277=1,$B277*100+$C277,-1)</f>
        <v/>
      </c>
      <c r="H277" s="15">
        <f>IF($D277=1,$B277,-1)</f>
        <v/>
      </c>
      <c r="I277" s="15">
        <f>IF($D277=1,$C277,-1)</f>
        <v/>
      </c>
    </row>
    <row r="278">
      <c r="A278" s="33" t="n">
        <v>45303.45833333334</v>
      </c>
      <c r="B278" s="15">
        <f>WEEKDAY($A278,2)</f>
        <v/>
      </c>
      <c r="C278" s="15">
        <f>HOUR($A278)</f>
        <v/>
      </c>
      <c r="D278" s="15">
        <f>IF(AND($A278&gt;=Instellingen!$B$6,$A278&lt;Instellingen!$B$7),1,0)</f>
        <v/>
      </c>
      <c r="E278" s="15">
        <f>COUNTIF(tData[BezoekStart],"&lt;"&amp;($A278+1/24))-COUNTIF(tData[BezoekEind],"&lt;="&amp;$A278)</f>
        <v/>
      </c>
      <c r="F278" s="15">
        <f>COUNTIF(tData[BezoekLangStart],"&lt;"&amp;($A278+1/24))-COUNTIF(tData[BezoekLangEind],"&lt;="&amp;$A278)</f>
        <v/>
      </c>
      <c r="G278" s="15">
        <f>IF($D278=1,$B278*100+$C278,-1)</f>
        <v/>
      </c>
      <c r="H278" s="15">
        <f>IF($D278=1,$B278,-1)</f>
        <v/>
      </c>
      <c r="I278" s="15">
        <f>IF($D278=1,$C278,-1)</f>
        <v/>
      </c>
    </row>
    <row r="279">
      <c r="A279" s="33" t="n">
        <v>45303.5</v>
      </c>
      <c r="B279" s="15">
        <f>WEEKDAY($A279,2)</f>
        <v/>
      </c>
      <c r="C279" s="15">
        <f>HOUR($A279)</f>
        <v/>
      </c>
      <c r="D279" s="15">
        <f>IF(AND($A279&gt;=Instellingen!$B$6,$A279&lt;Instellingen!$B$7),1,0)</f>
        <v/>
      </c>
      <c r="E279" s="15">
        <f>COUNTIF(tData[BezoekStart],"&lt;"&amp;($A279+1/24))-COUNTIF(tData[BezoekEind],"&lt;="&amp;$A279)</f>
        <v/>
      </c>
      <c r="F279" s="15">
        <f>COUNTIF(tData[BezoekLangStart],"&lt;"&amp;($A279+1/24))-COUNTIF(tData[BezoekLangEind],"&lt;="&amp;$A279)</f>
        <v/>
      </c>
      <c r="G279" s="15">
        <f>IF($D279=1,$B279*100+$C279,-1)</f>
        <v/>
      </c>
      <c r="H279" s="15">
        <f>IF($D279=1,$B279,-1)</f>
        <v/>
      </c>
      <c r="I279" s="15">
        <f>IF($D279=1,$C279,-1)</f>
        <v/>
      </c>
    </row>
    <row r="280">
      <c r="A280" s="33" t="n">
        <v>45303.54166666666</v>
      </c>
      <c r="B280" s="15">
        <f>WEEKDAY($A280,2)</f>
        <v/>
      </c>
      <c r="C280" s="15">
        <f>HOUR($A280)</f>
        <v/>
      </c>
      <c r="D280" s="15">
        <f>IF(AND($A280&gt;=Instellingen!$B$6,$A280&lt;Instellingen!$B$7),1,0)</f>
        <v/>
      </c>
      <c r="E280" s="15">
        <f>COUNTIF(tData[BezoekStart],"&lt;"&amp;($A280+1/24))-COUNTIF(tData[BezoekEind],"&lt;="&amp;$A280)</f>
        <v/>
      </c>
      <c r="F280" s="15">
        <f>COUNTIF(tData[BezoekLangStart],"&lt;"&amp;($A280+1/24))-COUNTIF(tData[BezoekLangEind],"&lt;="&amp;$A280)</f>
        <v/>
      </c>
      <c r="G280" s="15">
        <f>IF($D280=1,$B280*100+$C280,-1)</f>
        <v/>
      </c>
      <c r="H280" s="15">
        <f>IF($D280=1,$B280,-1)</f>
        <v/>
      </c>
      <c r="I280" s="15">
        <f>IF($D280=1,$C280,-1)</f>
        <v/>
      </c>
    </row>
    <row r="281">
      <c r="A281" s="33" t="n">
        <v>45303.58333333334</v>
      </c>
      <c r="B281" s="15">
        <f>WEEKDAY($A281,2)</f>
        <v/>
      </c>
      <c r="C281" s="15">
        <f>HOUR($A281)</f>
        <v/>
      </c>
      <c r="D281" s="15">
        <f>IF(AND($A281&gt;=Instellingen!$B$6,$A281&lt;Instellingen!$B$7),1,0)</f>
        <v/>
      </c>
      <c r="E281" s="15">
        <f>COUNTIF(tData[BezoekStart],"&lt;"&amp;($A281+1/24))-COUNTIF(tData[BezoekEind],"&lt;="&amp;$A281)</f>
        <v/>
      </c>
      <c r="F281" s="15">
        <f>COUNTIF(tData[BezoekLangStart],"&lt;"&amp;($A281+1/24))-COUNTIF(tData[BezoekLangEind],"&lt;="&amp;$A281)</f>
        <v/>
      </c>
      <c r="G281" s="15">
        <f>IF($D281=1,$B281*100+$C281,-1)</f>
        <v/>
      </c>
      <c r="H281" s="15">
        <f>IF($D281=1,$B281,-1)</f>
        <v/>
      </c>
      <c r="I281" s="15">
        <f>IF($D281=1,$C281,-1)</f>
        <v/>
      </c>
    </row>
    <row r="282">
      <c r="A282" s="33" t="n">
        <v>45303.625</v>
      </c>
      <c r="B282" s="15">
        <f>WEEKDAY($A282,2)</f>
        <v/>
      </c>
      <c r="C282" s="15">
        <f>HOUR($A282)</f>
        <v/>
      </c>
      <c r="D282" s="15">
        <f>IF(AND($A282&gt;=Instellingen!$B$6,$A282&lt;Instellingen!$B$7),1,0)</f>
        <v/>
      </c>
      <c r="E282" s="15">
        <f>COUNTIF(tData[BezoekStart],"&lt;"&amp;($A282+1/24))-COUNTIF(tData[BezoekEind],"&lt;="&amp;$A282)</f>
        <v/>
      </c>
      <c r="F282" s="15">
        <f>COUNTIF(tData[BezoekLangStart],"&lt;"&amp;($A282+1/24))-COUNTIF(tData[BezoekLangEind],"&lt;="&amp;$A282)</f>
        <v/>
      </c>
      <c r="G282" s="15">
        <f>IF($D282=1,$B282*100+$C282,-1)</f>
        <v/>
      </c>
      <c r="H282" s="15">
        <f>IF($D282=1,$B282,-1)</f>
        <v/>
      </c>
      <c r="I282" s="15">
        <f>IF($D282=1,$C282,-1)</f>
        <v/>
      </c>
    </row>
    <row r="283">
      <c r="A283" s="33" t="n">
        <v>45303.66666666666</v>
      </c>
      <c r="B283" s="15">
        <f>WEEKDAY($A283,2)</f>
        <v/>
      </c>
      <c r="C283" s="15">
        <f>HOUR($A283)</f>
        <v/>
      </c>
      <c r="D283" s="15">
        <f>IF(AND($A283&gt;=Instellingen!$B$6,$A283&lt;Instellingen!$B$7),1,0)</f>
        <v/>
      </c>
      <c r="E283" s="15">
        <f>COUNTIF(tData[BezoekStart],"&lt;"&amp;($A283+1/24))-COUNTIF(tData[BezoekEind],"&lt;="&amp;$A283)</f>
        <v/>
      </c>
      <c r="F283" s="15">
        <f>COUNTIF(tData[BezoekLangStart],"&lt;"&amp;($A283+1/24))-COUNTIF(tData[BezoekLangEind],"&lt;="&amp;$A283)</f>
        <v/>
      </c>
      <c r="G283" s="15">
        <f>IF($D283=1,$B283*100+$C283,-1)</f>
        <v/>
      </c>
      <c r="H283" s="15">
        <f>IF($D283=1,$B283,-1)</f>
        <v/>
      </c>
      <c r="I283" s="15">
        <f>IF($D283=1,$C283,-1)</f>
        <v/>
      </c>
    </row>
    <row r="284">
      <c r="A284" s="33" t="n">
        <v>45303.70833333334</v>
      </c>
      <c r="B284" s="15">
        <f>WEEKDAY($A284,2)</f>
        <v/>
      </c>
      <c r="C284" s="15">
        <f>HOUR($A284)</f>
        <v/>
      </c>
      <c r="D284" s="15">
        <f>IF(AND($A284&gt;=Instellingen!$B$6,$A284&lt;Instellingen!$B$7),1,0)</f>
        <v/>
      </c>
      <c r="E284" s="15">
        <f>COUNTIF(tData[BezoekStart],"&lt;"&amp;($A284+1/24))-COUNTIF(tData[BezoekEind],"&lt;="&amp;$A284)</f>
        <v/>
      </c>
      <c r="F284" s="15">
        <f>COUNTIF(tData[BezoekLangStart],"&lt;"&amp;($A284+1/24))-COUNTIF(tData[BezoekLangEind],"&lt;="&amp;$A284)</f>
        <v/>
      </c>
      <c r="G284" s="15">
        <f>IF($D284=1,$B284*100+$C284,-1)</f>
        <v/>
      </c>
      <c r="H284" s="15">
        <f>IF($D284=1,$B284,-1)</f>
        <v/>
      </c>
      <c r="I284" s="15">
        <f>IF($D284=1,$C284,-1)</f>
        <v/>
      </c>
    </row>
    <row r="285">
      <c r="A285" s="33" t="n">
        <v>45303.75</v>
      </c>
      <c r="B285" s="15">
        <f>WEEKDAY($A285,2)</f>
        <v/>
      </c>
      <c r="C285" s="15">
        <f>HOUR($A285)</f>
        <v/>
      </c>
      <c r="D285" s="15">
        <f>IF(AND($A285&gt;=Instellingen!$B$6,$A285&lt;Instellingen!$B$7),1,0)</f>
        <v/>
      </c>
      <c r="E285" s="15">
        <f>COUNTIF(tData[BezoekStart],"&lt;"&amp;($A285+1/24))-COUNTIF(tData[BezoekEind],"&lt;="&amp;$A285)</f>
        <v/>
      </c>
      <c r="F285" s="15">
        <f>COUNTIF(tData[BezoekLangStart],"&lt;"&amp;($A285+1/24))-COUNTIF(tData[BezoekLangEind],"&lt;="&amp;$A285)</f>
        <v/>
      </c>
      <c r="G285" s="15">
        <f>IF($D285=1,$B285*100+$C285,-1)</f>
        <v/>
      </c>
      <c r="H285" s="15">
        <f>IF($D285=1,$B285,-1)</f>
        <v/>
      </c>
      <c r="I285" s="15">
        <f>IF($D285=1,$C285,-1)</f>
        <v/>
      </c>
    </row>
    <row r="286">
      <c r="A286" s="33" t="n">
        <v>45303.79166666666</v>
      </c>
      <c r="B286" s="15">
        <f>WEEKDAY($A286,2)</f>
        <v/>
      </c>
      <c r="C286" s="15">
        <f>HOUR($A286)</f>
        <v/>
      </c>
      <c r="D286" s="15">
        <f>IF(AND($A286&gt;=Instellingen!$B$6,$A286&lt;Instellingen!$B$7),1,0)</f>
        <v/>
      </c>
      <c r="E286" s="15">
        <f>COUNTIF(tData[BezoekStart],"&lt;"&amp;($A286+1/24))-COUNTIF(tData[BezoekEind],"&lt;="&amp;$A286)</f>
        <v/>
      </c>
      <c r="F286" s="15">
        <f>COUNTIF(tData[BezoekLangStart],"&lt;"&amp;($A286+1/24))-COUNTIF(tData[BezoekLangEind],"&lt;="&amp;$A286)</f>
        <v/>
      </c>
      <c r="G286" s="15">
        <f>IF($D286=1,$B286*100+$C286,-1)</f>
        <v/>
      </c>
      <c r="H286" s="15">
        <f>IF($D286=1,$B286,-1)</f>
        <v/>
      </c>
      <c r="I286" s="15">
        <f>IF($D286=1,$C286,-1)</f>
        <v/>
      </c>
    </row>
    <row r="287">
      <c r="A287" s="33" t="n">
        <v>45303.83333333334</v>
      </c>
      <c r="B287" s="15">
        <f>WEEKDAY($A287,2)</f>
        <v/>
      </c>
      <c r="C287" s="15">
        <f>HOUR($A287)</f>
        <v/>
      </c>
      <c r="D287" s="15">
        <f>IF(AND($A287&gt;=Instellingen!$B$6,$A287&lt;Instellingen!$B$7),1,0)</f>
        <v/>
      </c>
      <c r="E287" s="15">
        <f>COUNTIF(tData[BezoekStart],"&lt;"&amp;($A287+1/24))-COUNTIF(tData[BezoekEind],"&lt;="&amp;$A287)</f>
        <v/>
      </c>
      <c r="F287" s="15">
        <f>COUNTIF(tData[BezoekLangStart],"&lt;"&amp;($A287+1/24))-COUNTIF(tData[BezoekLangEind],"&lt;="&amp;$A287)</f>
        <v/>
      </c>
      <c r="G287" s="15">
        <f>IF($D287=1,$B287*100+$C287,-1)</f>
        <v/>
      </c>
      <c r="H287" s="15">
        <f>IF($D287=1,$B287,-1)</f>
        <v/>
      </c>
      <c r="I287" s="15">
        <f>IF($D287=1,$C287,-1)</f>
        <v/>
      </c>
    </row>
    <row r="288">
      <c r="A288" s="33" t="n">
        <v>45303.875</v>
      </c>
      <c r="B288" s="15">
        <f>WEEKDAY($A288,2)</f>
        <v/>
      </c>
      <c r="C288" s="15">
        <f>HOUR($A288)</f>
        <v/>
      </c>
      <c r="D288" s="15">
        <f>IF(AND($A288&gt;=Instellingen!$B$6,$A288&lt;Instellingen!$B$7),1,0)</f>
        <v/>
      </c>
      <c r="E288" s="15">
        <f>COUNTIF(tData[BezoekStart],"&lt;"&amp;($A288+1/24))-COUNTIF(tData[BezoekEind],"&lt;="&amp;$A288)</f>
        <v/>
      </c>
      <c r="F288" s="15">
        <f>COUNTIF(tData[BezoekLangStart],"&lt;"&amp;($A288+1/24))-COUNTIF(tData[BezoekLangEind],"&lt;="&amp;$A288)</f>
        <v/>
      </c>
      <c r="G288" s="15">
        <f>IF($D288=1,$B288*100+$C288,-1)</f>
        <v/>
      </c>
      <c r="H288" s="15">
        <f>IF($D288=1,$B288,-1)</f>
        <v/>
      </c>
      <c r="I288" s="15">
        <f>IF($D288=1,$C288,-1)</f>
        <v/>
      </c>
    </row>
    <row r="289">
      <c r="A289" s="33" t="n">
        <v>45303.91666666666</v>
      </c>
      <c r="B289" s="15">
        <f>WEEKDAY($A289,2)</f>
        <v/>
      </c>
      <c r="C289" s="15">
        <f>HOUR($A289)</f>
        <v/>
      </c>
      <c r="D289" s="15">
        <f>IF(AND($A289&gt;=Instellingen!$B$6,$A289&lt;Instellingen!$B$7),1,0)</f>
        <v/>
      </c>
      <c r="E289" s="15">
        <f>COUNTIF(tData[BezoekStart],"&lt;"&amp;($A289+1/24))-COUNTIF(tData[BezoekEind],"&lt;="&amp;$A289)</f>
        <v/>
      </c>
      <c r="F289" s="15">
        <f>COUNTIF(tData[BezoekLangStart],"&lt;"&amp;($A289+1/24))-COUNTIF(tData[BezoekLangEind],"&lt;="&amp;$A289)</f>
        <v/>
      </c>
      <c r="G289" s="15">
        <f>IF($D289=1,$B289*100+$C289,-1)</f>
        <v/>
      </c>
      <c r="H289" s="15">
        <f>IF($D289=1,$B289,-1)</f>
        <v/>
      </c>
      <c r="I289" s="15">
        <f>IF($D289=1,$C289,-1)</f>
        <v/>
      </c>
    </row>
    <row r="290">
      <c r="A290" s="33" t="n">
        <v>45303.95833333334</v>
      </c>
      <c r="B290" s="15">
        <f>WEEKDAY($A290,2)</f>
        <v/>
      </c>
      <c r="C290" s="15">
        <f>HOUR($A290)</f>
        <v/>
      </c>
      <c r="D290" s="15">
        <f>IF(AND($A290&gt;=Instellingen!$B$6,$A290&lt;Instellingen!$B$7),1,0)</f>
        <v/>
      </c>
      <c r="E290" s="15">
        <f>COUNTIF(tData[BezoekStart],"&lt;"&amp;($A290+1/24))-COUNTIF(tData[BezoekEind],"&lt;="&amp;$A290)</f>
        <v/>
      </c>
      <c r="F290" s="15">
        <f>COUNTIF(tData[BezoekLangStart],"&lt;"&amp;($A290+1/24))-COUNTIF(tData[BezoekLangEind],"&lt;="&amp;$A290)</f>
        <v/>
      </c>
      <c r="G290" s="15">
        <f>IF($D290=1,$B290*100+$C290,-1)</f>
        <v/>
      </c>
      <c r="H290" s="15">
        <f>IF($D290=1,$B290,-1)</f>
        <v/>
      </c>
      <c r="I290" s="15">
        <f>IF($D290=1,$C290,-1)</f>
        <v/>
      </c>
    </row>
    <row r="291">
      <c r="A291" s="33" t="n">
        <v>45304</v>
      </c>
      <c r="B291" s="15">
        <f>WEEKDAY($A291,2)</f>
        <v/>
      </c>
      <c r="C291" s="15">
        <f>HOUR($A291)</f>
        <v/>
      </c>
      <c r="D291" s="15">
        <f>IF(AND($A291&gt;=Instellingen!$B$6,$A291&lt;Instellingen!$B$7),1,0)</f>
        <v/>
      </c>
      <c r="E291" s="15">
        <f>COUNTIF(tData[BezoekStart],"&lt;"&amp;($A291+1/24))-COUNTIF(tData[BezoekEind],"&lt;="&amp;$A291)</f>
        <v/>
      </c>
      <c r="F291" s="15">
        <f>COUNTIF(tData[BezoekLangStart],"&lt;"&amp;($A291+1/24))-COUNTIF(tData[BezoekLangEind],"&lt;="&amp;$A291)</f>
        <v/>
      </c>
      <c r="G291" s="15">
        <f>IF($D291=1,$B291*100+$C291,-1)</f>
        <v/>
      </c>
      <c r="H291" s="15">
        <f>IF($D291=1,$B291,-1)</f>
        <v/>
      </c>
      <c r="I291" s="15">
        <f>IF($D291=1,$C291,-1)</f>
        <v/>
      </c>
    </row>
    <row r="292">
      <c r="A292" s="33" t="n">
        <v>45304.04166666666</v>
      </c>
      <c r="B292" s="15">
        <f>WEEKDAY($A292,2)</f>
        <v/>
      </c>
      <c r="C292" s="15">
        <f>HOUR($A292)</f>
        <v/>
      </c>
      <c r="D292" s="15">
        <f>IF(AND($A292&gt;=Instellingen!$B$6,$A292&lt;Instellingen!$B$7),1,0)</f>
        <v/>
      </c>
      <c r="E292" s="15">
        <f>COUNTIF(tData[BezoekStart],"&lt;"&amp;($A292+1/24))-COUNTIF(tData[BezoekEind],"&lt;="&amp;$A292)</f>
        <v/>
      </c>
      <c r="F292" s="15">
        <f>COUNTIF(tData[BezoekLangStart],"&lt;"&amp;($A292+1/24))-COUNTIF(tData[BezoekLangEind],"&lt;="&amp;$A292)</f>
        <v/>
      </c>
      <c r="G292" s="15">
        <f>IF($D292=1,$B292*100+$C292,-1)</f>
        <v/>
      </c>
      <c r="H292" s="15">
        <f>IF($D292=1,$B292,-1)</f>
        <v/>
      </c>
      <c r="I292" s="15">
        <f>IF($D292=1,$C292,-1)</f>
        <v/>
      </c>
    </row>
    <row r="293">
      <c r="A293" s="33" t="n">
        <v>45304.08333333334</v>
      </c>
      <c r="B293" s="15">
        <f>WEEKDAY($A293,2)</f>
        <v/>
      </c>
      <c r="C293" s="15">
        <f>HOUR($A293)</f>
        <v/>
      </c>
      <c r="D293" s="15">
        <f>IF(AND($A293&gt;=Instellingen!$B$6,$A293&lt;Instellingen!$B$7),1,0)</f>
        <v/>
      </c>
      <c r="E293" s="15">
        <f>COUNTIF(tData[BezoekStart],"&lt;"&amp;($A293+1/24))-COUNTIF(tData[BezoekEind],"&lt;="&amp;$A293)</f>
        <v/>
      </c>
      <c r="F293" s="15">
        <f>COUNTIF(tData[BezoekLangStart],"&lt;"&amp;($A293+1/24))-COUNTIF(tData[BezoekLangEind],"&lt;="&amp;$A293)</f>
        <v/>
      </c>
      <c r="G293" s="15">
        <f>IF($D293=1,$B293*100+$C293,-1)</f>
        <v/>
      </c>
      <c r="H293" s="15">
        <f>IF($D293=1,$B293,-1)</f>
        <v/>
      </c>
      <c r="I293" s="15">
        <f>IF($D293=1,$C293,-1)</f>
        <v/>
      </c>
    </row>
    <row r="294">
      <c r="A294" s="33" t="n">
        <v>45304.125</v>
      </c>
      <c r="B294" s="15">
        <f>WEEKDAY($A294,2)</f>
        <v/>
      </c>
      <c r="C294" s="15">
        <f>HOUR($A294)</f>
        <v/>
      </c>
      <c r="D294" s="15">
        <f>IF(AND($A294&gt;=Instellingen!$B$6,$A294&lt;Instellingen!$B$7),1,0)</f>
        <v/>
      </c>
      <c r="E294" s="15">
        <f>COUNTIF(tData[BezoekStart],"&lt;"&amp;($A294+1/24))-COUNTIF(tData[BezoekEind],"&lt;="&amp;$A294)</f>
        <v/>
      </c>
      <c r="F294" s="15">
        <f>COUNTIF(tData[BezoekLangStart],"&lt;"&amp;($A294+1/24))-COUNTIF(tData[BezoekLangEind],"&lt;="&amp;$A294)</f>
        <v/>
      </c>
      <c r="G294" s="15">
        <f>IF($D294=1,$B294*100+$C294,-1)</f>
        <v/>
      </c>
      <c r="H294" s="15">
        <f>IF($D294=1,$B294,-1)</f>
        <v/>
      </c>
      <c r="I294" s="15">
        <f>IF($D294=1,$C294,-1)</f>
        <v/>
      </c>
    </row>
    <row r="295">
      <c r="A295" s="33" t="n">
        <v>45304.16666666666</v>
      </c>
      <c r="B295" s="15">
        <f>WEEKDAY($A295,2)</f>
        <v/>
      </c>
      <c r="C295" s="15">
        <f>HOUR($A295)</f>
        <v/>
      </c>
      <c r="D295" s="15">
        <f>IF(AND($A295&gt;=Instellingen!$B$6,$A295&lt;Instellingen!$B$7),1,0)</f>
        <v/>
      </c>
      <c r="E295" s="15">
        <f>COUNTIF(tData[BezoekStart],"&lt;"&amp;($A295+1/24))-COUNTIF(tData[BezoekEind],"&lt;="&amp;$A295)</f>
        <v/>
      </c>
      <c r="F295" s="15">
        <f>COUNTIF(tData[BezoekLangStart],"&lt;"&amp;($A295+1/24))-COUNTIF(tData[BezoekLangEind],"&lt;="&amp;$A295)</f>
        <v/>
      </c>
      <c r="G295" s="15">
        <f>IF($D295=1,$B295*100+$C295,-1)</f>
        <v/>
      </c>
      <c r="H295" s="15">
        <f>IF($D295=1,$B295,-1)</f>
        <v/>
      </c>
      <c r="I295" s="15">
        <f>IF($D295=1,$C295,-1)</f>
        <v/>
      </c>
    </row>
    <row r="296">
      <c r="A296" s="33" t="n">
        <v>45304.20833333334</v>
      </c>
      <c r="B296" s="15">
        <f>WEEKDAY($A296,2)</f>
        <v/>
      </c>
      <c r="C296" s="15">
        <f>HOUR($A296)</f>
        <v/>
      </c>
      <c r="D296" s="15">
        <f>IF(AND($A296&gt;=Instellingen!$B$6,$A296&lt;Instellingen!$B$7),1,0)</f>
        <v/>
      </c>
      <c r="E296" s="15">
        <f>COUNTIF(tData[BezoekStart],"&lt;"&amp;($A296+1/24))-COUNTIF(tData[BezoekEind],"&lt;="&amp;$A296)</f>
        <v/>
      </c>
      <c r="F296" s="15">
        <f>COUNTIF(tData[BezoekLangStart],"&lt;"&amp;($A296+1/24))-COUNTIF(tData[BezoekLangEind],"&lt;="&amp;$A296)</f>
        <v/>
      </c>
      <c r="G296" s="15">
        <f>IF($D296=1,$B296*100+$C296,-1)</f>
        <v/>
      </c>
      <c r="H296" s="15">
        <f>IF($D296=1,$B296,-1)</f>
        <v/>
      </c>
      <c r="I296" s="15">
        <f>IF($D296=1,$C296,-1)</f>
        <v/>
      </c>
    </row>
    <row r="297">
      <c r="A297" s="33" t="n">
        <v>45304.25</v>
      </c>
      <c r="B297" s="15">
        <f>WEEKDAY($A297,2)</f>
        <v/>
      </c>
      <c r="C297" s="15">
        <f>HOUR($A297)</f>
        <v/>
      </c>
      <c r="D297" s="15">
        <f>IF(AND($A297&gt;=Instellingen!$B$6,$A297&lt;Instellingen!$B$7),1,0)</f>
        <v/>
      </c>
      <c r="E297" s="15">
        <f>COUNTIF(tData[BezoekStart],"&lt;"&amp;($A297+1/24))-COUNTIF(tData[BezoekEind],"&lt;="&amp;$A297)</f>
        <v/>
      </c>
      <c r="F297" s="15">
        <f>COUNTIF(tData[BezoekLangStart],"&lt;"&amp;($A297+1/24))-COUNTIF(tData[BezoekLangEind],"&lt;="&amp;$A297)</f>
        <v/>
      </c>
      <c r="G297" s="15">
        <f>IF($D297=1,$B297*100+$C297,-1)</f>
        <v/>
      </c>
      <c r="H297" s="15">
        <f>IF($D297=1,$B297,-1)</f>
        <v/>
      </c>
      <c r="I297" s="15">
        <f>IF($D297=1,$C297,-1)</f>
        <v/>
      </c>
    </row>
    <row r="298">
      <c r="A298" s="33" t="n">
        <v>45304.29166666666</v>
      </c>
      <c r="B298" s="15">
        <f>WEEKDAY($A298,2)</f>
        <v/>
      </c>
      <c r="C298" s="15">
        <f>HOUR($A298)</f>
        <v/>
      </c>
      <c r="D298" s="15">
        <f>IF(AND($A298&gt;=Instellingen!$B$6,$A298&lt;Instellingen!$B$7),1,0)</f>
        <v/>
      </c>
      <c r="E298" s="15">
        <f>COUNTIF(tData[BezoekStart],"&lt;"&amp;($A298+1/24))-COUNTIF(tData[BezoekEind],"&lt;="&amp;$A298)</f>
        <v/>
      </c>
      <c r="F298" s="15">
        <f>COUNTIF(tData[BezoekLangStart],"&lt;"&amp;($A298+1/24))-COUNTIF(tData[BezoekLangEind],"&lt;="&amp;$A298)</f>
        <v/>
      </c>
      <c r="G298" s="15">
        <f>IF($D298=1,$B298*100+$C298,-1)</f>
        <v/>
      </c>
      <c r="H298" s="15">
        <f>IF($D298=1,$B298,-1)</f>
        <v/>
      </c>
      <c r="I298" s="15">
        <f>IF($D298=1,$C298,-1)</f>
        <v/>
      </c>
    </row>
    <row r="299">
      <c r="A299" s="33" t="n">
        <v>45304.33333333334</v>
      </c>
      <c r="B299" s="15">
        <f>WEEKDAY($A299,2)</f>
        <v/>
      </c>
      <c r="C299" s="15">
        <f>HOUR($A299)</f>
        <v/>
      </c>
      <c r="D299" s="15">
        <f>IF(AND($A299&gt;=Instellingen!$B$6,$A299&lt;Instellingen!$B$7),1,0)</f>
        <v/>
      </c>
      <c r="E299" s="15">
        <f>COUNTIF(tData[BezoekStart],"&lt;"&amp;($A299+1/24))-COUNTIF(tData[BezoekEind],"&lt;="&amp;$A299)</f>
        <v/>
      </c>
      <c r="F299" s="15">
        <f>COUNTIF(tData[BezoekLangStart],"&lt;"&amp;($A299+1/24))-COUNTIF(tData[BezoekLangEind],"&lt;="&amp;$A299)</f>
        <v/>
      </c>
      <c r="G299" s="15">
        <f>IF($D299=1,$B299*100+$C299,-1)</f>
        <v/>
      </c>
      <c r="H299" s="15">
        <f>IF($D299=1,$B299,-1)</f>
        <v/>
      </c>
      <c r="I299" s="15">
        <f>IF($D299=1,$C299,-1)</f>
        <v/>
      </c>
    </row>
    <row r="300">
      <c r="A300" s="33" t="n">
        <v>45304.375</v>
      </c>
      <c r="B300" s="15">
        <f>WEEKDAY($A300,2)</f>
        <v/>
      </c>
      <c r="C300" s="15">
        <f>HOUR($A300)</f>
        <v/>
      </c>
      <c r="D300" s="15">
        <f>IF(AND($A300&gt;=Instellingen!$B$6,$A300&lt;Instellingen!$B$7),1,0)</f>
        <v/>
      </c>
      <c r="E300" s="15">
        <f>COUNTIF(tData[BezoekStart],"&lt;"&amp;($A300+1/24))-COUNTIF(tData[BezoekEind],"&lt;="&amp;$A300)</f>
        <v/>
      </c>
      <c r="F300" s="15">
        <f>COUNTIF(tData[BezoekLangStart],"&lt;"&amp;($A300+1/24))-COUNTIF(tData[BezoekLangEind],"&lt;="&amp;$A300)</f>
        <v/>
      </c>
      <c r="G300" s="15">
        <f>IF($D300=1,$B300*100+$C300,-1)</f>
        <v/>
      </c>
      <c r="H300" s="15">
        <f>IF($D300=1,$B300,-1)</f>
        <v/>
      </c>
      <c r="I300" s="15">
        <f>IF($D300=1,$C300,-1)</f>
        <v/>
      </c>
    </row>
    <row r="301">
      <c r="A301" s="33" t="n">
        <v>45304.41666666666</v>
      </c>
      <c r="B301" s="15">
        <f>WEEKDAY($A301,2)</f>
        <v/>
      </c>
      <c r="C301" s="15">
        <f>HOUR($A301)</f>
        <v/>
      </c>
      <c r="D301" s="15">
        <f>IF(AND($A301&gt;=Instellingen!$B$6,$A301&lt;Instellingen!$B$7),1,0)</f>
        <v/>
      </c>
      <c r="E301" s="15">
        <f>COUNTIF(tData[BezoekStart],"&lt;"&amp;($A301+1/24))-COUNTIF(tData[BezoekEind],"&lt;="&amp;$A301)</f>
        <v/>
      </c>
      <c r="F301" s="15">
        <f>COUNTIF(tData[BezoekLangStart],"&lt;"&amp;($A301+1/24))-COUNTIF(tData[BezoekLangEind],"&lt;="&amp;$A301)</f>
        <v/>
      </c>
      <c r="G301" s="15">
        <f>IF($D301=1,$B301*100+$C301,-1)</f>
        <v/>
      </c>
      <c r="H301" s="15">
        <f>IF($D301=1,$B301,-1)</f>
        <v/>
      </c>
      <c r="I301" s="15">
        <f>IF($D301=1,$C301,-1)</f>
        <v/>
      </c>
    </row>
    <row r="302">
      <c r="A302" s="33" t="n">
        <v>45304.45833333334</v>
      </c>
      <c r="B302" s="15">
        <f>WEEKDAY($A302,2)</f>
        <v/>
      </c>
      <c r="C302" s="15">
        <f>HOUR($A302)</f>
        <v/>
      </c>
      <c r="D302" s="15">
        <f>IF(AND($A302&gt;=Instellingen!$B$6,$A302&lt;Instellingen!$B$7),1,0)</f>
        <v/>
      </c>
      <c r="E302" s="15">
        <f>COUNTIF(tData[BezoekStart],"&lt;"&amp;($A302+1/24))-COUNTIF(tData[BezoekEind],"&lt;="&amp;$A302)</f>
        <v/>
      </c>
      <c r="F302" s="15">
        <f>COUNTIF(tData[BezoekLangStart],"&lt;"&amp;($A302+1/24))-COUNTIF(tData[BezoekLangEind],"&lt;="&amp;$A302)</f>
        <v/>
      </c>
      <c r="G302" s="15">
        <f>IF($D302=1,$B302*100+$C302,-1)</f>
        <v/>
      </c>
      <c r="H302" s="15">
        <f>IF($D302=1,$B302,-1)</f>
        <v/>
      </c>
      <c r="I302" s="15">
        <f>IF($D302=1,$C302,-1)</f>
        <v/>
      </c>
    </row>
    <row r="303">
      <c r="A303" s="33" t="n">
        <v>45304.5</v>
      </c>
      <c r="B303" s="15">
        <f>WEEKDAY($A303,2)</f>
        <v/>
      </c>
      <c r="C303" s="15">
        <f>HOUR($A303)</f>
        <v/>
      </c>
      <c r="D303" s="15">
        <f>IF(AND($A303&gt;=Instellingen!$B$6,$A303&lt;Instellingen!$B$7),1,0)</f>
        <v/>
      </c>
      <c r="E303" s="15">
        <f>COUNTIF(tData[BezoekStart],"&lt;"&amp;($A303+1/24))-COUNTIF(tData[BezoekEind],"&lt;="&amp;$A303)</f>
        <v/>
      </c>
      <c r="F303" s="15">
        <f>COUNTIF(tData[BezoekLangStart],"&lt;"&amp;($A303+1/24))-COUNTIF(tData[BezoekLangEind],"&lt;="&amp;$A303)</f>
        <v/>
      </c>
      <c r="G303" s="15">
        <f>IF($D303=1,$B303*100+$C303,-1)</f>
        <v/>
      </c>
      <c r="H303" s="15">
        <f>IF($D303=1,$B303,-1)</f>
        <v/>
      </c>
      <c r="I303" s="15">
        <f>IF($D303=1,$C303,-1)</f>
        <v/>
      </c>
    </row>
    <row r="304">
      <c r="A304" s="33" t="n">
        <v>45304.54166666666</v>
      </c>
      <c r="B304" s="15">
        <f>WEEKDAY($A304,2)</f>
        <v/>
      </c>
      <c r="C304" s="15">
        <f>HOUR($A304)</f>
        <v/>
      </c>
      <c r="D304" s="15">
        <f>IF(AND($A304&gt;=Instellingen!$B$6,$A304&lt;Instellingen!$B$7),1,0)</f>
        <v/>
      </c>
      <c r="E304" s="15">
        <f>COUNTIF(tData[BezoekStart],"&lt;"&amp;($A304+1/24))-COUNTIF(tData[BezoekEind],"&lt;="&amp;$A304)</f>
        <v/>
      </c>
      <c r="F304" s="15">
        <f>COUNTIF(tData[BezoekLangStart],"&lt;"&amp;($A304+1/24))-COUNTIF(tData[BezoekLangEind],"&lt;="&amp;$A304)</f>
        <v/>
      </c>
      <c r="G304" s="15">
        <f>IF($D304=1,$B304*100+$C304,-1)</f>
        <v/>
      </c>
      <c r="H304" s="15">
        <f>IF($D304=1,$B304,-1)</f>
        <v/>
      </c>
      <c r="I304" s="15">
        <f>IF($D304=1,$C304,-1)</f>
        <v/>
      </c>
    </row>
    <row r="305">
      <c r="A305" s="33" t="n">
        <v>45304.58333333334</v>
      </c>
      <c r="B305" s="15">
        <f>WEEKDAY($A305,2)</f>
        <v/>
      </c>
      <c r="C305" s="15">
        <f>HOUR($A305)</f>
        <v/>
      </c>
      <c r="D305" s="15">
        <f>IF(AND($A305&gt;=Instellingen!$B$6,$A305&lt;Instellingen!$B$7),1,0)</f>
        <v/>
      </c>
      <c r="E305" s="15">
        <f>COUNTIF(tData[BezoekStart],"&lt;"&amp;($A305+1/24))-COUNTIF(tData[BezoekEind],"&lt;="&amp;$A305)</f>
        <v/>
      </c>
      <c r="F305" s="15">
        <f>COUNTIF(tData[BezoekLangStart],"&lt;"&amp;($A305+1/24))-COUNTIF(tData[BezoekLangEind],"&lt;="&amp;$A305)</f>
        <v/>
      </c>
      <c r="G305" s="15">
        <f>IF($D305=1,$B305*100+$C305,-1)</f>
        <v/>
      </c>
      <c r="H305" s="15">
        <f>IF($D305=1,$B305,-1)</f>
        <v/>
      </c>
      <c r="I305" s="15">
        <f>IF($D305=1,$C305,-1)</f>
        <v/>
      </c>
    </row>
    <row r="306">
      <c r="A306" s="33" t="n">
        <v>45304.625</v>
      </c>
      <c r="B306" s="15">
        <f>WEEKDAY($A306,2)</f>
        <v/>
      </c>
      <c r="C306" s="15">
        <f>HOUR($A306)</f>
        <v/>
      </c>
      <c r="D306" s="15">
        <f>IF(AND($A306&gt;=Instellingen!$B$6,$A306&lt;Instellingen!$B$7),1,0)</f>
        <v/>
      </c>
      <c r="E306" s="15">
        <f>COUNTIF(tData[BezoekStart],"&lt;"&amp;($A306+1/24))-COUNTIF(tData[BezoekEind],"&lt;="&amp;$A306)</f>
        <v/>
      </c>
      <c r="F306" s="15">
        <f>COUNTIF(tData[BezoekLangStart],"&lt;"&amp;($A306+1/24))-COUNTIF(tData[BezoekLangEind],"&lt;="&amp;$A306)</f>
        <v/>
      </c>
      <c r="G306" s="15">
        <f>IF($D306=1,$B306*100+$C306,-1)</f>
        <v/>
      </c>
      <c r="H306" s="15">
        <f>IF($D306=1,$B306,-1)</f>
        <v/>
      </c>
      <c r="I306" s="15">
        <f>IF($D306=1,$C306,-1)</f>
        <v/>
      </c>
    </row>
    <row r="307">
      <c r="A307" s="33" t="n">
        <v>45304.66666666666</v>
      </c>
      <c r="B307" s="15">
        <f>WEEKDAY($A307,2)</f>
        <v/>
      </c>
      <c r="C307" s="15">
        <f>HOUR($A307)</f>
        <v/>
      </c>
      <c r="D307" s="15">
        <f>IF(AND($A307&gt;=Instellingen!$B$6,$A307&lt;Instellingen!$B$7),1,0)</f>
        <v/>
      </c>
      <c r="E307" s="15">
        <f>COUNTIF(tData[BezoekStart],"&lt;"&amp;($A307+1/24))-COUNTIF(tData[BezoekEind],"&lt;="&amp;$A307)</f>
        <v/>
      </c>
      <c r="F307" s="15">
        <f>COUNTIF(tData[BezoekLangStart],"&lt;"&amp;($A307+1/24))-COUNTIF(tData[BezoekLangEind],"&lt;="&amp;$A307)</f>
        <v/>
      </c>
      <c r="G307" s="15">
        <f>IF($D307=1,$B307*100+$C307,-1)</f>
        <v/>
      </c>
      <c r="H307" s="15">
        <f>IF($D307=1,$B307,-1)</f>
        <v/>
      </c>
      <c r="I307" s="15">
        <f>IF($D307=1,$C307,-1)</f>
        <v/>
      </c>
    </row>
    <row r="308">
      <c r="A308" s="33" t="n">
        <v>45304.70833333334</v>
      </c>
      <c r="B308" s="15">
        <f>WEEKDAY($A308,2)</f>
        <v/>
      </c>
      <c r="C308" s="15">
        <f>HOUR($A308)</f>
        <v/>
      </c>
      <c r="D308" s="15">
        <f>IF(AND($A308&gt;=Instellingen!$B$6,$A308&lt;Instellingen!$B$7),1,0)</f>
        <v/>
      </c>
      <c r="E308" s="15">
        <f>COUNTIF(tData[BezoekStart],"&lt;"&amp;($A308+1/24))-COUNTIF(tData[BezoekEind],"&lt;="&amp;$A308)</f>
        <v/>
      </c>
      <c r="F308" s="15">
        <f>COUNTIF(tData[BezoekLangStart],"&lt;"&amp;($A308+1/24))-COUNTIF(tData[BezoekLangEind],"&lt;="&amp;$A308)</f>
        <v/>
      </c>
      <c r="G308" s="15">
        <f>IF($D308=1,$B308*100+$C308,-1)</f>
        <v/>
      </c>
      <c r="H308" s="15">
        <f>IF($D308=1,$B308,-1)</f>
        <v/>
      </c>
      <c r="I308" s="15">
        <f>IF($D308=1,$C308,-1)</f>
        <v/>
      </c>
    </row>
    <row r="309">
      <c r="A309" s="33" t="n">
        <v>45304.75</v>
      </c>
      <c r="B309" s="15">
        <f>WEEKDAY($A309,2)</f>
        <v/>
      </c>
      <c r="C309" s="15">
        <f>HOUR($A309)</f>
        <v/>
      </c>
      <c r="D309" s="15">
        <f>IF(AND($A309&gt;=Instellingen!$B$6,$A309&lt;Instellingen!$B$7),1,0)</f>
        <v/>
      </c>
      <c r="E309" s="15">
        <f>COUNTIF(tData[BezoekStart],"&lt;"&amp;($A309+1/24))-COUNTIF(tData[BezoekEind],"&lt;="&amp;$A309)</f>
        <v/>
      </c>
      <c r="F309" s="15">
        <f>COUNTIF(tData[BezoekLangStart],"&lt;"&amp;($A309+1/24))-COUNTIF(tData[BezoekLangEind],"&lt;="&amp;$A309)</f>
        <v/>
      </c>
      <c r="G309" s="15">
        <f>IF($D309=1,$B309*100+$C309,-1)</f>
        <v/>
      </c>
      <c r="H309" s="15">
        <f>IF($D309=1,$B309,-1)</f>
        <v/>
      </c>
      <c r="I309" s="15">
        <f>IF($D309=1,$C309,-1)</f>
        <v/>
      </c>
    </row>
    <row r="310">
      <c r="A310" s="33" t="n">
        <v>45304.79166666666</v>
      </c>
      <c r="B310" s="15">
        <f>WEEKDAY($A310,2)</f>
        <v/>
      </c>
      <c r="C310" s="15">
        <f>HOUR($A310)</f>
        <v/>
      </c>
      <c r="D310" s="15">
        <f>IF(AND($A310&gt;=Instellingen!$B$6,$A310&lt;Instellingen!$B$7),1,0)</f>
        <v/>
      </c>
      <c r="E310" s="15">
        <f>COUNTIF(tData[BezoekStart],"&lt;"&amp;($A310+1/24))-COUNTIF(tData[BezoekEind],"&lt;="&amp;$A310)</f>
        <v/>
      </c>
      <c r="F310" s="15">
        <f>COUNTIF(tData[BezoekLangStart],"&lt;"&amp;($A310+1/24))-COUNTIF(tData[BezoekLangEind],"&lt;="&amp;$A310)</f>
        <v/>
      </c>
      <c r="G310" s="15">
        <f>IF($D310=1,$B310*100+$C310,-1)</f>
        <v/>
      </c>
      <c r="H310" s="15">
        <f>IF($D310=1,$B310,-1)</f>
        <v/>
      </c>
      <c r="I310" s="15">
        <f>IF($D310=1,$C310,-1)</f>
        <v/>
      </c>
    </row>
    <row r="311">
      <c r="A311" s="33" t="n">
        <v>45304.83333333334</v>
      </c>
      <c r="B311" s="15">
        <f>WEEKDAY($A311,2)</f>
        <v/>
      </c>
      <c r="C311" s="15">
        <f>HOUR($A311)</f>
        <v/>
      </c>
      <c r="D311" s="15">
        <f>IF(AND($A311&gt;=Instellingen!$B$6,$A311&lt;Instellingen!$B$7),1,0)</f>
        <v/>
      </c>
      <c r="E311" s="15">
        <f>COUNTIF(tData[BezoekStart],"&lt;"&amp;($A311+1/24))-COUNTIF(tData[BezoekEind],"&lt;="&amp;$A311)</f>
        <v/>
      </c>
      <c r="F311" s="15">
        <f>COUNTIF(tData[BezoekLangStart],"&lt;"&amp;($A311+1/24))-COUNTIF(tData[BezoekLangEind],"&lt;="&amp;$A311)</f>
        <v/>
      </c>
      <c r="G311" s="15">
        <f>IF($D311=1,$B311*100+$C311,-1)</f>
        <v/>
      </c>
      <c r="H311" s="15">
        <f>IF($D311=1,$B311,-1)</f>
        <v/>
      </c>
      <c r="I311" s="15">
        <f>IF($D311=1,$C311,-1)</f>
        <v/>
      </c>
    </row>
    <row r="312">
      <c r="A312" s="33" t="n">
        <v>45304.875</v>
      </c>
      <c r="B312" s="15">
        <f>WEEKDAY($A312,2)</f>
        <v/>
      </c>
      <c r="C312" s="15">
        <f>HOUR($A312)</f>
        <v/>
      </c>
      <c r="D312" s="15">
        <f>IF(AND($A312&gt;=Instellingen!$B$6,$A312&lt;Instellingen!$B$7),1,0)</f>
        <v/>
      </c>
      <c r="E312" s="15">
        <f>COUNTIF(tData[BezoekStart],"&lt;"&amp;($A312+1/24))-COUNTIF(tData[BezoekEind],"&lt;="&amp;$A312)</f>
        <v/>
      </c>
      <c r="F312" s="15">
        <f>COUNTIF(tData[BezoekLangStart],"&lt;"&amp;($A312+1/24))-COUNTIF(tData[BezoekLangEind],"&lt;="&amp;$A312)</f>
        <v/>
      </c>
      <c r="G312" s="15">
        <f>IF($D312=1,$B312*100+$C312,-1)</f>
        <v/>
      </c>
      <c r="H312" s="15">
        <f>IF($D312=1,$B312,-1)</f>
        <v/>
      </c>
      <c r="I312" s="15">
        <f>IF($D312=1,$C312,-1)</f>
        <v/>
      </c>
    </row>
    <row r="313">
      <c r="A313" s="33" t="n">
        <v>45304.91666666666</v>
      </c>
      <c r="B313" s="15">
        <f>WEEKDAY($A313,2)</f>
        <v/>
      </c>
      <c r="C313" s="15">
        <f>HOUR($A313)</f>
        <v/>
      </c>
      <c r="D313" s="15">
        <f>IF(AND($A313&gt;=Instellingen!$B$6,$A313&lt;Instellingen!$B$7),1,0)</f>
        <v/>
      </c>
      <c r="E313" s="15">
        <f>COUNTIF(tData[BezoekStart],"&lt;"&amp;($A313+1/24))-COUNTIF(tData[BezoekEind],"&lt;="&amp;$A313)</f>
        <v/>
      </c>
      <c r="F313" s="15">
        <f>COUNTIF(tData[BezoekLangStart],"&lt;"&amp;($A313+1/24))-COUNTIF(tData[BezoekLangEind],"&lt;="&amp;$A313)</f>
        <v/>
      </c>
      <c r="G313" s="15">
        <f>IF($D313=1,$B313*100+$C313,-1)</f>
        <v/>
      </c>
      <c r="H313" s="15">
        <f>IF($D313=1,$B313,-1)</f>
        <v/>
      </c>
      <c r="I313" s="15">
        <f>IF($D313=1,$C313,-1)</f>
        <v/>
      </c>
    </row>
    <row r="314">
      <c r="A314" s="33" t="n">
        <v>45304.95833333334</v>
      </c>
      <c r="B314" s="15">
        <f>WEEKDAY($A314,2)</f>
        <v/>
      </c>
      <c r="C314" s="15">
        <f>HOUR($A314)</f>
        <v/>
      </c>
      <c r="D314" s="15">
        <f>IF(AND($A314&gt;=Instellingen!$B$6,$A314&lt;Instellingen!$B$7),1,0)</f>
        <v/>
      </c>
      <c r="E314" s="15">
        <f>COUNTIF(tData[BezoekStart],"&lt;"&amp;($A314+1/24))-COUNTIF(tData[BezoekEind],"&lt;="&amp;$A314)</f>
        <v/>
      </c>
      <c r="F314" s="15">
        <f>COUNTIF(tData[BezoekLangStart],"&lt;"&amp;($A314+1/24))-COUNTIF(tData[BezoekLangEind],"&lt;="&amp;$A314)</f>
        <v/>
      </c>
      <c r="G314" s="15">
        <f>IF($D314=1,$B314*100+$C314,-1)</f>
        <v/>
      </c>
      <c r="H314" s="15">
        <f>IF($D314=1,$B314,-1)</f>
        <v/>
      </c>
      <c r="I314" s="15">
        <f>IF($D314=1,$C314,-1)</f>
        <v/>
      </c>
    </row>
    <row r="315">
      <c r="A315" s="33" t="n">
        <v>45305</v>
      </c>
      <c r="B315" s="15">
        <f>WEEKDAY($A315,2)</f>
        <v/>
      </c>
      <c r="C315" s="15">
        <f>HOUR($A315)</f>
        <v/>
      </c>
      <c r="D315" s="15">
        <f>IF(AND($A315&gt;=Instellingen!$B$6,$A315&lt;Instellingen!$B$7),1,0)</f>
        <v/>
      </c>
      <c r="E315" s="15">
        <f>COUNTIF(tData[BezoekStart],"&lt;"&amp;($A315+1/24))-COUNTIF(tData[BezoekEind],"&lt;="&amp;$A315)</f>
        <v/>
      </c>
      <c r="F315" s="15">
        <f>COUNTIF(tData[BezoekLangStart],"&lt;"&amp;($A315+1/24))-COUNTIF(tData[BezoekLangEind],"&lt;="&amp;$A315)</f>
        <v/>
      </c>
      <c r="G315" s="15">
        <f>IF($D315=1,$B315*100+$C315,-1)</f>
        <v/>
      </c>
      <c r="H315" s="15">
        <f>IF($D315=1,$B315,-1)</f>
        <v/>
      </c>
      <c r="I315" s="15">
        <f>IF($D315=1,$C315,-1)</f>
        <v/>
      </c>
    </row>
    <row r="316">
      <c r="A316" s="33" t="n">
        <v>45305.04166666666</v>
      </c>
      <c r="B316" s="15">
        <f>WEEKDAY($A316,2)</f>
        <v/>
      </c>
      <c r="C316" s="15">
        <f>HOUR($A316)</f>
        <v/>
      </c>
      <c r="D316" s="15">
        <f>IF(AND($A316&gt;=Instellingen!$B$6,$A316&lt;Instellingen!$B$7),1,0)</f>
        <v/>
      </c>
      <c r="E316" s="15">
        <f>COUNTIF(tData[BezoekStart],"&lt;"&amp;($A316+1/24))-COUNTIF(tData[BezoekEind],"&lt;="&amp;$A316)</f>
        <v/>
      </c>
      <c r="F316" s="15">
        <f>COUNTIF(tData[BezoekLangStart],"&lt;"&amp;($A316+1/24))-COUNTIF(tData[BezoekLangEind],"&lt;="&amp;$A316)</f>
        <v/>
      </c>
      <c r="G316" s="15">
        <f>IF($D316=1,$B316*100+$C316,-1)</f>
        <v/>
      </c>
      <c r="H316" s="15">
        <f>IF($D316=1,$B316,-1)</f>
        <v/>
      </c>
      <c r="I316" s="15">
        <f>IF($D316=1,$C316,-1)</f>
        <v/>
      </c>
    </row>
    <row r="317">
      <c r="A317" s="33" t="n">
        <v>45305.08333333334</v>
      </c>
      <c r="B317" s="15">
        <f>WEEKDAY($A317,2)</f>
        <v/>
      </c>
      <c r="C317" s="15">
        <f>HOUR($A317)</f>
        <v/>
      </c>
      <c r="D317" s="15">
        <f>IF(AND($A317&gt;=Instellingen!$B$6,$A317&lt;Instellingen!$B$7),1,0)</f>
        <v/>
      </c>
      <c r="E317" s="15">
        <f>COUNTIF(tData[BezoekStart],"&lt;"&amp;($A317+1/24))-COUNTIF(tData[BezoekEind],"&lt;="&amp;$A317)</f>
        <v/>
      </c>
      <c r="F317" s="15">
        <f>COUNTIF(tData[BezoekLangStart],"&lt;"&amp;($A317+1/24))-COUNTIF(tData[BezoekLangEind],"&lt;="&amp;$A317)</f>
        <v/>
      </c>
      <c r="G317" s="15">
        <f>IF($D317=1,$B317*100+$C317,-1)</f>
        <v/>
      </c>
      <c r="H317" s="15">
        <f>IF($D317=1,$B317,-1)</f>
        <v/>
      </c>
      <c r="I317" s="15">
        <f>IF($D317=1,$C317,-1)</f>
        <v/>
      </c>
    </row>
    <row r="318">
      <c r="A318" s="33" t="n">
        <v>45305.125</v>
      </c>
      <c r="B318" s="15">
        <f>WEEKDAY($A318,2)</f>
        <v/>
      </c>
      <c r="C318" s="15">
        <f>HOUR($A318)</f>
        <v/>
      </c>
      <c r="D318" s="15">
        <f>IF(AND($A318&gt;=Instellingen!$B$6,$A318&lt;Instellingen!$B$7),1,0)</f>
        <v/>
      </c>
      <c r="E318" s="15">
        <f>COUNTIF(tData[BezoekStart],"&lt;"&amp;($A318+1/24))-COUNTIF(tData[BezoekEind],"&lt;="&amp;$A318)</f>
        <v/>
      </c>
      <c r="F318" s="15">
        <f>COUNTIF(tData[BezoekLangStart],"&lt;"&amp;($A318+1/24))-COUNTIF(tData[BezoekLangEind],"&lt;="&amp;$A318)</f>
        <v/>
      </c>
      <c r="G318" s="15">
        <f>IF($D318=1,$B318*100+$C318,-1)</f>
        <v/>
      </c>
      <c r="H318" s="15">
        <f>IF($D318=1,$B318,-1)</f>
        <v/>
      </c>
      <c r="I318" s="15">
        <f>IF($D318=1,$C318,-1)</f>
        <v/>
      </c>
    </row>
    <row r="319">
      <c r="A319" s="33" t="n">
        <v>45305.16666666666</v>
      </c>
      <c r="B319" s="15">
        <f>WEEKDAY($A319,2)</f>
        <v/>
      </c>
      <c r="C319" s="15">
        <f>HOUR($A319)</f>
        <v/>
      </c>
      <c r="D319" s="15">
        <f>IF(AND($A319&gt;=Instellingen!$B$6,$A319&lt;Instellingen!$B$7),1,0)</f>
        <v/>
      </c>
      <c r="E319" s="15">
        <f>COUNTIF(tData[BezoekStart],"&lt;"&amp;($A319+1/24))-COUNTIF(tData[BezoekEind],"&lt;="&amp;$A319)</f>
        <v/>
      </c>
      <c r="F319" s="15">
        <f>COUNTIF(tData[BezoekLangStart],"&lt;"&amp;($A319+1/24))-COUNTIF(tData[BezoekLangEind],"&lt;="&amp;$A319)</f>
        <v/>
      </c>
      <c r="G319" s="15">
        <f>IF($D319=1,$B319*100+$C319,-1)</f>
        <v/>
      </c>
      <c r="H319" s="15">
        <f>IF($D319=1,$B319,-1)</f>
        <v/>
      </c>
      <c r="I319" s="15">
        <f>IF($D319=1,$C319,-1)</f>
        <v/>
      </c>
    </row>
    <row r="320">
      <c r="A320" s="33" t="n">
        <v>45305.20833333334</v>
      </c>
      <c r="B320" s="15">
        <f>WEEKDAY($A320,2)</f>
        <v/>
      </c>
      <c r="C320" s="15">
        <f>HOUR($A320)</f>
        <v/>
      </c>
      <c r="D320" s="15">
        <f>IF(AND($A320&gt;=Instellingen!$B$6,$A320&lt;Instellingen!$B$7),1,0)</f>
        <v/>
      </c>
      <c r="E320" s="15">
        <f>COUNTIF(tData[BezoekStart],"&lt;"&amp;($A320+1/24))-COUNTIF(tData[BezoekEind],"&lt;="&amp;$A320)</f>
        <v/>
      </c>
      <c r="F320" s="15">
        <f>COUNTIF(tData[BezoekLangStart],"&lt;"&amp;($A320+1/24))-COUNTIF(tData[BezoekLangEind],"&lt;="&amp;$A320)</f>
        <v/>
      </c>
      <c r="G320" s="15">
        <f>IF($D320=1,$B320*100+$C320,-1)</f>
        <v/>
      </c>
      <c r="H320" s="15">
        <f>IF($D320=1,$B320,-1)</f>
        <v/>
      </c>
      <c r="I320" s="15">
        <f>IF($D320=1,$C320,-1)</f>
        <v/>
      </c>
    </row>
    <row r="321">
      <c r="A321" s="33" t="n">
        <v>45305.25</v>
      </c>
      <c r="B321" s="15">
        <f>WEEKDAY($A321,2)</f>
        <v/>
      </c>
      <c r="C321" s="15">
        <f>HOUR($A321)</f>
        <v/>
      </c>
      <c r="D321" s="15">
        <f>IF(AND($A321&gt;=Instellingen!$B$6,$A321&lt;Instellingen!$B$7),1,0)</f>
        <v/>
      </c>
      <c r="E321" s="15">
        <f>COUNTIF(tData[BezoekStart],"&lt;"&amp;($A321+1/24))-COUNTIF(tData[BezoekEind],"&lt;="&amp;$A321)</f>
        <v/>
      </c>
      <c r="F321" s="15">
        <f>COUNTIF(tData[BezoekLangStart],"&lt;"&amp;($A321+1/24))-COUNTIF(tData[BezoekLangEind],"&lt;="&amp;$A321)</f>
        <v/>
      </c>
      <c r="G321" s="15">
        <f>IF($D321=1,$B321*100+$C321,-1)</f>
        <v/>
      </c>
      <c r="H321" s="15">
        <f>IF($D321=1,$B321,-1)</f>
        <v/>
      </c>
      <c r="I321" s="15">
        <f>IF($D321=1,$C321,-1)</f>
        <v/>
      </c>
    </row>
    <row r="322">
      <c r="A322" s="33" t="n">
        <v>45305.29166666666</v>
      </c>
      <c r="B322" s="15">
        <f>WEEKDAY($A322,2)</f>
        <v/>
      </c>
      <c r="C322" s="15">
        <f>HOUR($A322)</f>
        <v/>
      </c>
      <c r="D322" s="15">
        <f>IF(AND($A322&gt;=Instellingen!$B$6,$A322&lt;Instellingen!$B$7),1,0)</f>
        <v/>
      </c>
      <c r="E322" s="15">
        <f>COUNTIF(tData[BezoekStart],"&lt;"&amp;($A322+1/24))-COUNTIF(tData[BezoekEind],"&lt;="&amp;$A322)</f>
        <v/>
      </c>
      <c r="F322" s="15">
        <f>COUNTIF(tData[BezoekLangStart],"&lt;"&amp;($A322+1/24))-COUNTIF(tData[BezoekLangEind],"&lt;="&amp;$A322)</f>
        <v/>
      </c>
      <c r="G322" s="15">
        <f>IF($D322=1,$B322*100+$C322,-1)</f>
        <v/>
      </c>
      <c r="H322" s="15">
        <f>IF($D322=1,$B322,-1)</f>
        <v/>
      </c>
      <c r="I322" s="15">
        <f>IF($D322=1,$C322,-1)</f>
        <v/>
      </c>
    </row>
    <row r="323">
      <c r="A323" s="33" t="n">
        <v>45305.33333333334</v>
      </c>
      <c r="B323" s="15">
        <f>WEEKDAY($A323,2)</f>
        <v/>
      </c>
      <c r="C323" s="15">
        <f>HOUR($A323)</f>
        <v/>
      </c>
      <c r="D323" s="15">
        <f>IF(AND($A323&gt;=Instellingen!$B$6,$A323&lt;Instellingen!$B$7),1,0)</f>
        <v/>
      </c>
      <c r="E323" s="15">
        <f>COUNTIF(tData[BezoekStart],"&lt;"&amp;($A323+1/24))-COUNTIF(tData[BezoekEind],"&lt;="&amp;$A323)</f>
        <v/>
      </c>
      <c r="F323" s="15">
        <f>COUNTIF(tData[BezoekLangStart],"&lt;"&amp;($A323+1/24))-COUNTIF(tData[BezoekLangEind],"&lt;="&amp;$A323)</f>
        <v/>
      </c>
      <c r="G323" s="15">
        <f>IF($D323=1,$B323*100+$C323,-1)</f>
        <v/>
      </c>
      <c r="H323" s="15">
        <f>IF($D323=1,$B323,-1)</f>
        <v/>
      </c>
      <c r="I323" s="15">
        <f>IF($D323=1,$C323,-1)</f>
        <v/>
      </c>
    </row>
    <row r="324">
      <c r="A324" s="33" t="n">
        <v>45305.375</v>
      </c>
      <c r="B324" s="15">
        <f>WEEKDAY($A324,2)</f>
        <v/>
      </c>
      <c r="C324" s="15">
        <f>HOUR($A324)</f>
        <v/>
      </c>
      <c r="D324" s="15">
        <f>IF(AND($A324&gt;=Instellingen!$B$6,$A324&lt;Instellingen!$B$7),1,0)</f>
        <v/>
      </c>
      <c r="E324" s="15">
        <f>COUNTIF(tData[BezoekStart],"&lt;"&amp;($A324+1/24))-COUNTIF(tData[BezoekEind],"&lt;="&amp;$A324)</f>
        <v/>
      </c>
      <c r="F324" s="15">
        <f>COUNTIF(tData[BezoekLangStart],"&lt;"&amp;($A324+1/24))-COUNTIF(tData[BezoekLangEind],"&lt;="&amp;$A324)</f>
        <v/>
      </c>
      <c r="G324" s="15">
        <f>IF($D324=1,$B324*100+$C324,-1)</f>
        <v/>
      </c>
      <c r="H324" s="15">
        <f>IF($D324=1,$B324,-1)</f>
        <v/>
      </c>
      <c r="I324" s="15">
        <f>IF($D324=1,$C324,-1)</f>
        <v/>
      </c>
    </row>
    <row r="325">
      <c r="A325" s="33" t="n">
        <v>45305.41666666666</v>
      </c>
      <c r="B325" s="15">
        <f>WEEKDAY($A325,2)</f>
        <v/>
      </c>
      <c r="C325" s="15">
        <f>HOUR($A325)</f>
        <v/>
      </c>
      <c r="D325" s="15">
        <f>IF(AND($A325&gt;=Instellingen!$B$6,$A325&lt;Instellingen!$B$7),1,0)</f>
        <v/>
      </c>
      <c r="E325" s="15">
        <f>COUNTIF(tData[BezoekStart],"&lt;"&amp;($A325+1/24))-COUNTIF(tData[BezoekEind],"&lt;="&amp;$A325)</f>
        <v/>
      </c>
      <c r="F325" s="15">
        <f>COUNTIF(tData[BezoekLangStart],"&lt;"&amp;($A325+1/24))-COUNTIF(tData[BezoekLangEind],"&lt;="&amp;$A325)</f>
        <v/>
      </c>
      <c r="G325" s="15">
        <f>IF($D325=1,$B325*100+$C325,-1)</f>
        <v/>
      </c>
      <c r="H325" s="15">
        <f>IF($D325=1,$B325,-1)</f>
        <v/>
      </c>
      <c r="I325" s="15">
        <f>IF($D325=1,$C325,-1)</f>
        <v/>
      </c>
    </row>
    <row r="326">
      <c r="A326" s="33" t="n">
        <v>45305.45833333334</v>
      </c>
      <c r="B326" s="15">
        <f>WEEKDAY($A326,2)</f>
        <v/>
      </c>
      <c r="C326" s="15">
        <f>HOUR($A326)</f>
        <v/>
      </c>
      <c r="D326" s="15">
        <f>IF(AND($A326&gt;=Instellingen!$B$6,$A326&lt;Instellingen!$B$7),1,0)</f>
        <v/>
      </c>
      <c r="E326" s="15">
        <f>COUNTIF(tData[BezoekStart],"&lt;"&amp;($A326+1/24))-COUNTIF(tData[BezoekEind],"&lt;="&amp;$A326)</f>
        <v/>
      </c>
      <c r="F326" s="15">
        <f>COUNTIF(tData[BezoekLangStart],"&lt;"&amp;($A326+1/24))-COUNTIF(tData[BezoekLangEind],"&lt;="&amp;$A326)</f>
        <v/>
      </c>
      <c r="G326" s="15">
        <f>IF($D326=1,$B326*100+$C326,-1)</f>
        <v/>
      </c>
      <c r="H326" s="15">
        <f>IF($D326=1,$B326,-1)</f>
        <v/>
      </c>
      <c r="I326" s="15">
        <f>IF($D326=1,$C326,-1)</f>
        <v/>
      </c>
    </row>
    <row r="327">
      <c r="A327" s="33" t="n">
        <v>45305.5</v>
      </c>
      <c r="B327" s="15">
        <f>WEEKDAY($A327,2)</f>
        <v/>
      </c>
      <c r="C327" s="15">
        <f>HOUR($A327)</f>
        <v/>
      </c>
      <c r="D327" s="15">
        <f>IF(AND($A327&gt;=Instellingen!$B$6,$A327&lt;Instellingen!$B$7),1,0)</f>
        <v/>
      </c>
      <c r="E327" s="15">
        <f>COUNTIF(tData[BezoekStart],"&lt;"&amp;($A327+1/24))-COUNTIF(tData[BezoekEind],"&lt;="&amp;$A327)</f>
        <v/>
      </c>
      <c r="F327" s="15">
        <f>COUNTIF(tData[BezoekLangStart],"&lt;"&amp;($A327+1/24))-COUNTIF(tData[BezoekLangEind],"&lt;="&amp;$A327)</f>
        <v/>
      </c>
      <c r="G327" s="15">
        <f>IF($D327=1,$B327*100+$C327,-1)</f>
        <v/>
      </c>
      <c r="H327" s="15">
        <f>IF($D327=1,$B327,-1)</f>
        <v/>
      </c>
      <c r="I327" s="15">
        <f>IF($D327=1,$C327,-1)</f>
        <v/>
      </c>
    </row>
    <row r="328">
      <c r="A328" s="33" t="n">
        <v>45305.54166666666</v>
      </c>
      <c r="B328" s="15">
        <f>WEEKDAY($A328,2)</f>
        <v/>
      </c>
      <c r="C328" s="15">
        <f>HOUR($A328)</f>
        <v/>
      </c>
      <c r="D328" s="15">
        <f>IF(AND($A328&gt;=Instellingen!$B$6,$A328&lt;Instellingen!$B$7),1,0)</f>
        <v/>
      </c>
      <c r="E328" s="15">
        <f>COUNTIF(tData[BezoekStart],"&lt;"&amp;($A328+1/24))-COUNTIF(tData[BezoekEind],"&lt;="&amp;$A328)</f>
        <v/>
      </c>
      <c r="F328" s="15">
        <f>COUNTIF(tData[BezoekLangStart],"&lt;"&amp;($A328+1/24))-COUNTIF(tData[BezoekLangEind],"&lt;="&amp;$A328)</f>
        <v/>
      </c>
      <c r="G328" s="15">
        <f>IF($D328=1,$B328*100+$C328,-1)</f>
        <v/>
      </c>
      <c r="H328" s="15">
        <f>IF($D328=1,$B328,-1)</f>
        <v/>
      </c>
      <c r="I328" s="15">
        <f>IF($D328=1,$C328,-1)</f>
        <v/>
      </c>
    </row>
    <row r="329">
      <c r="A329" s="33" t="n">
        <v>45305.58333333334</v>
      </c>
      <c r="B329" s="15">
        <f>WEEKDAY($A329,2)</f>
        <v/>
      </c>
      <c r="C329" s="15">
        <f>HOUR($A329)</f>
        <v/>
      </c>
      <c r="D329" s="15">
        <f>IF(AND($A329&gt;=Instellingen!$B$6,$A329&lt;Instellingen!$B$7),1,0)</f>
        <v/>
      </c>
      <c r="E329" s="15">
        <f>COUNTIF(tData[BezoekStart],"&lt;"&amp;($A329+1/24))-COUNTIF(tData[BezoekEind],"&lt;="&amp;$A329)</f>
        <v/>
      </c>
      <c r="F329" s="15">
        <f>COUNTIF(tData[BezoekLangStart],"&lt;"&amp;($A329+1/24))-COUNTIF(tData[BezoekLangEind],"&lt;="&amp;$A329)</f>
        <v/>
      </c>
      <c r="G329" s="15">
        <f>IF($D329=1,$B329*100+$C329,-1)</f>
        <v/>
      </c>
      <c r="H329" s="15">
        <f>IF($D329=1,$B329,-1)</f>
        <v/>
      </c>
      <c r="I329" s="15">
        <f>IF($D329=1,$C329,-1)</f>
        <v/>
      </c>
    </row>
    <row r="330">
      <c r="A330" s="33" t="n">
        <v>45305.625</v>
      </c>
      <c r="B330" s="15">
        <f>WEEKDAY($A330,2)</f>
        <v/>
      </c>
      <c r="C330" s="15">
        <f>HOUR($A330)</f>
        <v/>
      </c>
      <c r="D330" s="15">
        <f>IF(AND($A330&gt;=Instellingen!$B$6,$A330&lt;Instellingen!$B$7),1,0)</f>
        <v/>
      </c>
      <c r="E330" s="15">
        <f>COUNTIF(tData[BezoekStart],"&lt;"&amp;($A330+1/24))-COUNTIF(tData[BezoekEind],"&lt;="&amp;$A330)</f>
        <v/>
      </c>
      <c r="F330" s="15">
        <f>COUNTIF(tData[BezoekLangStart],"&lt;"&amp;($A330+1/24))-COUNTIF(tData[BezoekLangEind],"&lt;="&amp;$A330)</f>
        <v/>
      </c>
      <c r="G330" s="15">
        <f>IF($D330=1,$B330*100+$C330,-1)</f>
        <v/>
      </c>
      <c r="H330" s="15">
        <f>IF($D330=1,$B330,-1)</f>
        <v/>
      </c>
      <c r="I330" s="15">
        <f>IF($D330=1,$C330,-1)</f>
        <v/>
      </c>
    </row>
    <row r="331">
      <c r="A331" s="33" t="n">
        <v>45305.66666666666</v>
      </c>
      <c r="B331" s="15">
        <f>WEEKDAY($A331,2)</f>
        <v/>
      </c>
      <c r="C331" s="15">
        <f>HOUR($A331)</f>
        <v/>
      </c>
      <c r="D331" s="15">
        <f>IF(AND($A331&gt;=Instellingen!$B$6,$A331&lt;Instellingen!$B$7),1,0)</f>
        <v/>
      </c>
      <c r="E331" s="15">
        <f>COUNTIF(tData[BezoekStart],"&lt;"&amp;($A331+1/24))-COUNTIF(tData[BezoekEind],"&lt;="&amp;$A331)</f>
        <v/>
      </c>
      <c r="F331" s="15">
        <f>COUNTIF(tData[BezoekLangStart],"&lt;"&amp;($A331+1/24))-COUNTIF(tData[BezoekLangEind],"&lt;="&amp;$A331)</f>
        <v/>
      </c>
      <c r="G331" s="15">
        <f>IF($D331=1,$B331*100+$C331,-1)</f>
        <v/>
      </c>
      <c r="H331" s="15">
        <f>IF($D331=1,$B331,-1)</f>
        <v/>
      </c>
      <c r="I331" s="15">
        <f>IF($D331=1,$C331,-1)</f>
        <v/>
      </c>
    </row>
    <row r="332">
      <c r="A332" s="33" t="n">
        <v>45305.70833333334</v>
      </c>
      <c r="B332" s="15">
        <f>WEEKDAY($A332,2)</f>
        <v/>
      </c>
      <c r="C332" s="15">
        <f>HOUR($A332)</f>
        <v/>
      </c>
      <c r="D332" s="15">
        <f>IF(AND($A332&gt;=Instellingen!$B$6,$A332&lt;Instellingen!$B$7),1,0)</f>
        <v/>
      </c>
      <c r="E332" s="15">
        <f>COUNTIF(tData[BezoekStart],"&lt;"&amp;($A332+1/24))-COUNTIF(tData[BezoekEind],"&lt;="&amp;$A332)</f>
        <v/>
      </c>
      <c r="F332" s="15">
        <f>COUNTIF(tData[BezoekLangStart],"&lt;"&amp;($A332+1/24))-COUNTIF(tData[BezoekLangEind],"&lt;="&amp;$A332)</f>
        <v/>
      </c>
      <c r="G332" s="15">
        <f>IF($D332=1,$B332*100+$C332,-1)</f>
        <v/>
      </c>
      <c r="H332" s="15">
        <f>IF($D332=1,$B332,-1)</f>
        <v/>
      </c>
      <c r="I332" s="15">
        <f>IF($D332=1,$C332,-1)</f>
        <v/>
      </c>
    </row>
    <row r="333">
      <c r="A333" s="33" t="n">
        <v>45305.75</v>
      </c>
      <c r="B333" s="15">
        <f>WEEKDAY($A333,2)</f>
        <v/>
      </c>
      <c r="C333" s="15">
        <f>HOUR($A333)</f>
        <v/>
      </c>
      <c r="D333" s="15">
        <f>IF(AND($A333&gt;=Instellingen!$B$6,$A333&lt;Instellingen!$B$7),1,0)</f>
        <v/>
      </c>
      <c r="E333" s="15">
        <f>COUNTIF(tData[BezoekStart],"&lt;"&amp;($A333+1/24))-COUNTIF(tData[BezoekEind],"&lt;="&amp;$A333)</f>
        <v/>
      </c>
      <c r="F333" s="15">
        <f>COUNTIF(tData[BezoekLangStart],"&lt;"&amp;($A333+1/24))-COUNTIF(tData[BezoekLangEind],"&lt;="&amp;$A333)</f>
        <v/>
      </c>
      <c r="G333" s="15">
        <f>IF($D333=1,$B333*100+$C333,-1)</f>
        <v/>
      </c>
      <c r="H333" s="15">
        <f>IF($D333=1,$B333,-1)</f>
        <v/>
      </c>
      <c r="I333" s="15">
        <f>IF($D333=1,$C333,-1)</f>
        <v/>
      </c>
    </row>
    <row r="334">
      <c r="A334" s="33" t="n">
        <v>45305.79166666666</v>
      </c>
      <c r="B334" s="15">
        <f>WEEKDAY($A334,2)</f>
        <v/>
      </c>
      <c r="C334" s="15">
        <f>HOUR($A334)</f>
        <v/>
      </c>
      <c r="D334" s="15">
        <f>IF(AND($A334&gt;=Instellingen!$B$6,$A334&lt;Instellingen!$B$7),1,0)</f>
        <v/>
      </c>
      <c r="E334" s="15">
        <f>COUNTIF(tData[BezoekStart],"&lt;"&amp;($A334+1/24))-COUNTIF(tData[BezoekEind],"&lt;="&amp;$A334)</f>
        <v/>
      </c>
      <c r="F334" s="15">
        <f>COUNTIF(tData[BezoekLangStart],"&lt;"&amp;($A334+1/24))-COUNTIF(tData[BezoekLangEind],"&lt;="&amp;$A334)</f>
        <v/>
      </c>
      <c r="G334" s="15">
        <f>IF($D334=1,$B334*100+$C334,-1)</f>
        <v/>
      </c>
      <c r="H334" s="15">
        <f>IF($D334=1,$B334,-1)</f>
        <v/>
      </c>
      <c r="I334" s="15">
        <f>IF($D334=1,$C334,-1)</f>
        <v/>
      </c>
    </row>
    <row r="335">
      <c r="A335" s="33" t="n">
        <v>45305.83333333334</v>
      </c>
      <c r="B335" s="15">
        <f>WEEKDAY($A335,2)</f>
        <v/>
      </c>
      <c r="C335" s="15">
        <f>HOUR($A335)</f>
        <v/>
      </c>
      <c r="D335" s="15">
        <f>IF(AND($A335&gt;=Instellingen!$B$6,$A335&lt;Instellingen!$B$7),1,0)</f>
        <v/>
      </c>
      <c r="E335" s="15">
        <f>COUNTIF(tData[BezoekStart],"&lt;"&amp;($A335+1/24))-COUNTIF(tData[BezoekEind],"&lt;="&amp;$A335)</f>
        <v/>
      </c>
      <c r="F335" s="15">
        <f>COUNTIF(tData[BezoekLangStart],"&lt;"&amp;($A335+1/24))-COUNTIF(tData[BezoekLangEind],"&lt;="&amp;$A335)</f>
        <v/>
      </c>
      <c r="G335" s="15">
        <f>IF($D335=1,$B335*100+$C335,-1)</f>
        <v/>
      </c>
      <c r="H335" s="15">
        <f>IF($D335=1,$B335,-1)</f>
        <v/>
      </c>
      <c r="I335" s="15">
        <f>IF($D335=1,$C335,-1)</f>
        <v/>
      </c>
    </row>
    <row r="336">
      <c r="A336" s="33" t="n">
        <v>45305.875</v>
      </c>
      <c r="B336" s="15">
        <f>WEEKDAY($A336,2)</f>
        <v/>
      </c>
      <c r="C336" s="15">
        <f>HOUR($A336)</f>
        <v/>
      </c>
      <c r="D336" s="15">
        <f>IF(AND($A336&gt;=Instellingen!$B$6,$A336&lt;Instellingen!$B$7),1,0)</f>
        <v/>
      </c>
      <c r="E336" s="15">
        <f>COUNTIF(tData[BezoekStart],"&lt;"&amp;($A336+1/24))-COUNTIF(tData[BezoekEind],"&lt;="&amp;$A336)</f>
        <v/>
      </c>
      <c r="F336" s="15">
        <f>COUNTIF(tData[BezoekLangStart],"&lt;"&amp;($A336+1/24))-COUNTIF(tData[BezoekLangEind],"&lt;="&amp;$A336)</f>
        <v/>
      </c>
      <c r="G336" s="15">
        <f>IF($D336=1,$B336*100+$C336,-1)</f>
        <v/>
      </c>
      <c r="H336" s="15">
        <f>IF($D336=1,$B336,-1)</f>
        <v/>
      </c>
      <c r="I336" s="15">
        <f>IF($D336=1,$C336,-1)</f>
        <v/>
      </c>
    </row>
    <row r="337">
      <c r="A337" s="33" t="n">
        <v>45305.91666666666</v>
      </c>
      <c r="B337" s="15">
        <f>WEEKDAY($A337,2)</f>
        <v/>
      </c>
      <c r="C337" s="15">
        <f>HOUR($A337)</f>
        <v/>
      </c>
      <c r="D337" s="15">
        <f>IF(AND($A337&gt;=Instellingen!$B$6,$A337&lt;Instellingen!$B$7),1,0)</f>
        <v/>
      </c>
      <c r="E337" s="15">
        <f>COUNTIF(tData[BezoekStart],"&lt;"&amp;($A337+1/24))-COUNTIF(tData[BezoekEind],"&lt;="&amp;$A337)</f>
        <v/>
      </c>
      <c r="F337" s="15">
        <f>COUNTIF(tData[BezoekLangStart],"&lt;"&amp;($A337+1/24))-COUNTIF(tData[BezoekLangEind],"&lt;="&amp;$A337)</f>
        <v/>
      </c>
      <c r="G337" s="15">
        <f>IF($D337=1,$B337*100+$C337,-1)</f>
        <v/>
      </c>
      <c r="H337" s="15">
        <f>IF($D337=1,$B337,-1)</f>
        <v/>
      </c>
      <c r="I337" s="15">
        <f>IF($D337=1,$C337,-1)</f>
        <v/>
      </c>
    </row>
    <row r="338">
      <c r="A338" s="33" t="n">
        <v>45305.95833333334</v>
      </c>
      <c r="B338" s="15">
        <f>WEEKDAY($A338,2)</f>
        <v/>
      </c>
      <c r="C338" s="15">
        <f>HOUR($A338)</f>
        <v/>
      </c>
      <c r="D338" s="15">
        <f>IF(AND($A338&gt;=Instellingen!$B$6,$A338&lt;Instellingen!$B$7),1,0)</f>
        <v/>
      </c>
      <c r="E338" s="15">
        <f>COUNTIF(tData[BezoekStart],"&lt;"&amp;($A338+1/24))-COUNTIF(tData[BezoekEind],"&lt;="&amp;$A338)</f>
        <v/>
      </c>
      <c r="F338" s="15">
        <f>COUNTIF(tData[BezoekLangStart],"&lt;"&amp;($A338+1/24))-COUNTIF(tData[BezoekLangEind],"&lt;="&amp;$A338)</f>
        <v/>
      </c>
      <c r="G338" s="15">
        <f>IF($D338=1,$B338*100+$C338,-1)</f>
        <v/>
      </c>
      <c r="H338" s="15">
        <f>IF($D338=1,$B338,-1)</f>
        <v/>
      </c>
      <c r="I338" s="15">
        <f>IF($D338=1,$C338,-1)</f>
        <v/>
      </c>
    </row>
    <row r="339">
      <c r="A339" s="33" t="n">
        <v>45306</v>
      </c>
      <c r="B339" s="15">
        <f>WEEKDAY($A339,2)</f>
        <v/>
      </c>
      <c r="C339" s="15">
        <f>HOUR($A339)</f>
        <v/>
      </c>
      <c r="D339" s="15">
        <f>IF(AND($A339&gt;=Instellingen!$B$6,$A339&lt;Instellingen!$B$7),1,0)</f>
        <v/>
      </c>
      <c r="E339" s="15">
        <f>COUNTIF(tData[BezoekStart],"&lt;"&amp;($A339+1/24))-COUNTIF(tData[BezoekEind],"&lt;="&amp;$A339)</f>
        <v/>
      </c>
      <c r="F339" s="15">
        <f>COUNTIF(tData[BezoekLangStart],"&lt;"&amp;($A339+1/24))-COUNTIF(tData[BezoekLangEind],"&lt;="&amp;$A339)</f>
        <v/>
      </c>
      <c r="G339" s="15">
        <f>IF($D339=1,$B339*100+$C339,-1)</f>
        <v/>
      </c>
      <c r="H339" s="15">
        <f>IF($D339=1,$B339,-1)</f>
        <v/>
      </c>
      <c r="I339" s="15">
        <f>IF($D339=1,$C339,-1)</f>
        <v/>
      </c>
    </row>
    <row r="340">
      <c r="A340" s="33" t="n">
        <v>45306.04166666666</v>
      </c>
      <c r="B340" s="15">
        <f>WEEKDAY($A340,2)</f>
        <v/>
      </c>
      <c r="C340" s="15">
        <f>HOUR($A340)</f>
        <v/>
      </c>
      <c r="D340" s="15">
        <f>IF(AND($A340&gt;=Instellingen!$B$6,$A340&lt;Instellingen!$B$7),1,0)</f>
        <v/>
      </c>
      <c r="E340" s="15">
        <f>COUNTIF(tData[BezoekStart],"&lt;"&amp;($A340+1/24))-COUNTIF(tData[BezoekEind],"&lt;="&amp;$A340)</f>
        <v/>
      </c>
      <c r="F340" s="15">
        <f>COUNTIF(tData[BezoekLangStart],"&lt;"&amp;($A340+1/24))-COUNTIF(tData[BezoekLangEind],"&lt;="&amp;$A340)</f>
        <v/>
      </c>
      <c r="G340" s="15">
        <f>IF($D340=1,$B340*100+$C340,-1)</f>
        <v/>
      </c>
      <c r="H340" s="15">
        <f>IF($D340=1,$B340,-1)</f>
        <v/>
      </c>
      <c r="I340" s="15">
        <f>IF($D340=1,$C340,-1)</f>
        <v/>
      </c>
    </row>
    <row r="341">
      <c r="A341" s="33" t="n">
        <v>45306.08333333334</v>
      </c>
      <c r="B341" s="15">
        <f>WEEKDAY($A341,2)</f>
        <v/>
      </c>
      <c r="C341" s="15">
        <f>HOUR($A341)</f>
        <v/>
      </c>
      <c r="D341" s="15">
        <f>IF(AND($A341&gt;=Instellingen!$B$6,$A341&lt;Instellingen!$B$7),1,0)</f>
        <v/>
      </c>
      <c r="E341" s="15">
        <f>COUNTIF(tData[BezoekStart],"&lt;"&amp;($A341+1/24))-COUNTIF(tData[BezoekEind],"&lt;="&amp;$A341)</f>
        <v/>
      </c>
      <c r="F341" s="15">
        <f>COUNTIF(tData[BezoekLangStart],"&lt;"&amp;($A341+1/24))-COUNTIF(tData[BezoekLangEind],"&lt;="&amp;$A341)</f>
        <v/>
      </c>
      <c r="G341" s="15">
        <f>IF($D341=1,$B341*100+$C341,-1)</f>
        <v/>
      </c>
      <c r="H341" s="15">
        <f>IF($D341=1,$B341,-1)</f>
        <v/>
      </c>
      <c r="I341" s="15">
        <f>IF($D341=1,$C341,-1)</f>
        <v/>
      </c>
    </row>
    <row r="342">
      <c r="A342" s="33" t="n">
        <v>45306.125</v>
      </c>
      <c r="B342" s="15">
        <f>WEEKDAY($A342,2)</f>
        <v/>
      </c>
      <c r="C342" s="15">
        <f>HOUR($A342)</f>
        <v/>
      </c>
      <c r="D342" s="15">
        <f>IF(AND($A342&gt;=Instellingen!$B$6,$A342&lt;Instellingen!$B$7),1,0)</f>
        <v/>
      </c>
      <c r="E342" s="15">
        <f>COUNTIF(tData[BezoekStart],"&lt;"&amp;($A342+1/24))-COUNTIF(tData[BezoekEind],"&lt;="&amp;$A342)</f>
        <v/>
      </c>
      <c r="F342" s="15">
        <f>COUNTIF(tData[BezoekLangStart],"&lt;"&amp;($A342+1/24))-COUNTIF(tData[BezoekLangEind],"&lt;="&amp;$A342)</f>
        <v/>
      </c>
      <c r="G342" s="15">
        <f>IF($D342=1,$B342*100+$C342,-1)</f>
        <v/>
      </c>
      <c r="H342" s="15">
        <f>IF($D342=1,$B342,-1)</f>
        <v/>
      </c>
      <c r="I342" s="15">
        <f>IF($D342=1,$C342,-1)</f>
        <v/>
      </c>
    </row>
    <row r="343">
      <c r="A343" s="33" t="n">
        <v>45306.16666666666</v>
      </c>
      <c r="B343" s="15">
        <f>WEEKDAY($A343,2)</f>
        <v/>
      </c>
      <c r="C343" s="15">
        <f>HOUR($A343)</f>
        <v/>
      </c>
      <c r="D343" s="15">
        <f>IF(AND($A343&gt;=Instellingen!$B$6,$A343&lt;Instellingen!$B$7),1,0)</f>
        <v/>
      </c>
      <c r="E343" s="15">
        <f>COUNTIF(tData[BezoekStart],"&lt;"&amp;($A343+1/24))-COUNTIF(tData[BezoekEind],"&lt;="&amp;$A343)</f>
        <v/>
      </c>
      <c r="F343" s="15">
        <f>COUNTIF(tData[BezoekLangStart],"&lt;"&amp;($A343+1/24))-COUNTIF(tData[BezoekLangEind],"&lt;="&amp;$A343)</f>
        <v/>
      </c>
      <c r="G343" s="15">
        <f>IF($D343=1,$B343*100+$C343,-1)</f>
        <v/>
      </c>
      <c r="H343" s="15">
        <f>IF($D343=1,$B343,-1)</f>
        <v/>
      </c>
      <c r="I343" s="15">
        <f>IF($D343=1,$C343,-1)</f>
        <v/>
      </c>
    </row>
    <row r="344">
      <c r="A344" s="33" t="n">
        <v>45306.20833333334</v>
      </c>
      <c r="B344" s="15">
        <f>WEEKDAY($A344,2)</f>
        <v/>
      </c>
      <c r="C344" s="15">
        <f>HOUR($A344)</f>
        <v/>
      </c>
      <c r="D344" s="15">
        <f>IF(AND($A344&gt;=Instellingen!$B$6,$A344&lt;Instellingen!$B$7),1,0)</f>
        <v/>
      </c>
      <c r="E344" s="15">
        <f>COUNTIF(tData[BezoekStart],"&lt;"&amp;($A344+1/24))-COUNTIF(tData[BezoekEind],"&lt;="&amp;$A344)</f>
        <v/>
      </c>
      <c r="F344" s="15">
        <f>COUNTIF(tData[BezoekLangStart],"&lt;"&amp;($A344+1/24))-COUNTIF(tData[BezoekLangEind],"&lt;="&amp;$A344)</f>
        <v/>
      </c>
      <c r="G344" s="15">
        <f>IF($D344=1,$B344*100+$C344,-1)</f>
        <v/>
      </c>
      <c r="H344" s="15">
        <f>IF($D344=1,$B344,-1)</f>
        <v/>
      </c>
      <c r="I344" s="15">
        <f>IF($D344=1,$C344,-1)</f>
        <v/>
      </c>
    </row>
    <row r="345">
      <c r="A345" s="33" t="n">
        <v>45306.25</v>
      </c>
      <c r="B345" s="15">
        <f>WEEKDAY($A345,2)</f>
        <v/>
      </c>
      <c r="C345" s="15">
        <f>HOUR($A345)</f>
        <v/>
      </c>
      <c r="D345" s="15">
        <f>IF(AND($A345&gt;=Instellingen!$B$6,$A345&lt;Instellingen!$B$7),1,0)</f>
        <v/>
      </c>
      <c r="E345" s="15">
        <f>COUNTIF(tData[BezoekStart],"&lt;"&amp;($A345+1/24))-COUNTIF(tData[BezoekEind],"&lt;="&amp;$A345)</f>
        <v/>
      </c>
      <c r="F345" s="15">
        <f>COUNTIF(tData[BezoekLangStart],"&lt;"&amp;($A345+1/24))-COUNTIF(tData[BezoekLangEind],"&lt;="&amp;$A345)</f>
        <v/>
      </c>
      <c r="G345" s="15">
        <f>IF($D345=1,$B345*100+$C345,-1)</f>
        <v/>
      </c>
      <c r="H345" s="15">
        <f>IF($D345=1,$B345,-1)</f>
        <v/>
      </c>
      <c r="I345" s="15">
        <f>IF($D345=1,$C345,-1)</f>
        <v/>
      </c>
    </row>
    <row r="346">
      <c r="A346" s="33" t="n">
        <v>45306.29166666666</v>
      </c>
      <c r="B346" s="15">
        <f>WEEKDAY($A346,2)</f>
        <v/>
      </c>
      <c r="C346" s="15">
        <f>HOUR($A346)</f>
        <v/>
      </c>
      <c r="D346" s="15">
        <f>IF(AND($A346&gt;=Instellingen!$B$6,$A346&lt;Instellingen!$B$7),1,0)</f>
        <v/>
      </c>
      <c r="E346" s="15">
        <f>COUNTIF(tData[BezoekStart],"&lt;"&amp;($A346+1/24))-COUNTIF(tData[BezoekEind],"&lt;="&amp;$A346)</f>
        <v/>
      </c>
      <c r="F346" s="15">
        <f>COUNTIF(tData[BezoekLangStart],"&lt;"&amp;($A346+1/24))-COUNTIF(tData[BezoekLangEind],"&lt;="&amp;$A346)</f>
        <v/>
      </c>
      <c r="G346" s="15">
        <f>IF($D346=1,$B346*100+$C346,-1)</f>
        <v/>
      </c>
      <c r="H346" s="15">
        <f>IF($D346=1,$B346,-1)</f>
        <v/>
      </c>
      <c r="I346" s="15">
        <f>IF($D346=1,$C346,-1)</f>
        <v/>
      </c>
    </row>
    <row r="347">
      <c r="A347" s="33" t="n">
        <v>45306.33333333334</v>
      </c>
      <c r="B347" s="15">
        <f>WEEKDAY($A347,2)</f>
        <v/>
      </c>
      <c r="C347" s="15">
        <f>HOUR($A347)</f>
        <v/>
      </c>
      <c r="D347" s="15">
        <f>IF(AND($A347&gt;=Instellingen!$B$6,$A347&lt;Instellingen!$B$7),1,0)</f>
        <v/>
      </c>
      <c r="E347" s="15">
        <f>COUNTIF(tData[BezoekStart],"&lt;"&amp;($A347+1/24))-COUNTIF(tData[BezoekEind],"&lt;="&amp;$A347)</f>
        <v/>
      </c>
      <c r="F347" s="15">
        <f>COUNTIF(tData[BezoekLangStart],"&lt;"&amp;($A347+1/24))-COUNTIF(tData[BezoekLangEind],"&lt;="&amp;$A347)</f>
        <v/>
      </c>
      <c r="G347" s="15">
        <f>IF($D347=1,$B347*100+$C347,-1)</f>
        <v/>
      </c>
      <c r="H347" s="15">
        <f>IF($D347=1,$B347,-1)</f>
        <v/>
      </c>
      <c r="I347" s="15">
        <f>IF($D347=1,$C347,-1)</f>
        <v/>
      </c>
    </row>
    <row r="348">
      <c r="A348" s="33" t="n">
        <v>45306.375</v>
      </c>
      <c r="B348" s="15">
        <f>WEEKDAY($A348,2)</f>
        <v/>
      </c>
      <c r="C348" s="15">
        <f>HOUR($A348)</f>
        <v/>
      </c>
      <c r="D348" s="15">
        <f>IF(AND($A348&gt;=Instellingen!$B$6,$A348&lt;Instellingen!$B$7),1,0)</f>
        <v/>
      </c>
      <c r="E348" s="15">
        <f>COUNTIF(tData[BezoekStart],"&lt;"&amp;($A348+1/24))-COUNTIF(tData[BezoekEind],"&lt;="&amp;$A348)</f>
        <v/>
      </c>
      <c r="F348" s="15">
        <f>COUNTIF(tData[BezoekLangStart],"&lt;"&amp;($A348+1/24))-COUNTIF(tData[BezoekLangEind],"&lt;="&amp;$A348)</f>
        <v/>
      </c>
      <c r="G348" s="15">
        <f>IF($D348=1,$B348*100+$C348,-1)</f>
        <v/>
      </c>
      <c r="H348" s="15">
        <f>IF($D348=1,$B348,-1)</f>
        <v/>
      </c>
      <c r="I348" s="15">
        <f>IF($D348=1,$C348,-1)</f>
        <v/>
      </c>
    </row>
    <row r="349">
      <c r="A349" s="33" t="n">
        <v>45306.41666666666</v>
      </c>
      <c r="B349" s="15">
        <f>WEEKDAY($A349,2)</f>
        <v/>
      </c>
      <c r="C349" s="15">
        <f>HOUR($A349)</f>
        <v/>
      </c>
      <c r="D349" s="15">
        <f>IF(AND($A349&gt;=Instellingen!$B$6,$A349&lt;Instellingen!$B$7),1,0)</f>
        <v/>
      </c>
      <c r="E349" s="15">
        <f>COUNTIF(tData[BezoekStart],"&lt;"&amp;($A349+1/24))-COUNTIF(tData[BezoekEind],"&lt;="&amp;$A349)</f>
        <v/>
      </c>
      <c r="F349" s="15">
        <f>COUNTIF(tData[BezoekLangStart],"&lt;"&amp;($A349+1/24))-COUNTIF(tData[BezoekLangEind],"&lt;="&amp;$A349)</f>
        <v/>
      </c>
      <c r="G349" s="15">
        <f>IF($D349=1,$B349*100+$C349,-1)</f>
        <v/>
      </c>
      <c r="H349" s="15">
        <f>IF($D349=1,$B349,-1)</f>
        <v/>
      </c>
      <c r="I349" s="15">
        <f>IF($D349=1,$C349,-1)</f>
        <v/>
      </c>
    </row>
    <row r="350">
      <c r="A350" s="33" t="n">
        <v>45306.45833333334</v>
      </c>
      <c r="B350" s="15">
        <f>WEEKDAY($A350,2)</f>
        <v/>
      </c>
      <c r="C350" s="15">
        <f>HOUR($A350)</f>
        <v/>
      </c>
      <c r="D350" s="15">
        <f>IF(AND($A350&gt;=Instellingen!$B$6,$A350&lt;Instellingen!$B$7),1,0)</f>
        <v/>
      </c>
      <c r="E350" s="15">
        <f>COUNTIF(tData[BezoekStart],"&lt;"&amp;($A350+1/24))-COUNTIF(tData[BezoekEind],"&lt;="&amp;$A350)</f>
        <v/>
      </c>
      <c r="F350" s="15">
        <f>COUNTIF(tData[BezoekLangStart],"&lt;"&amp;($A350+1/24))-COUNTIF(tData[BezoekLangEind],"&lt;="&amp;$A350)</f>
        <v/>
      </c>
      <c r="G350" s="15">
        <f>IF($D350=1,$B350*100+$C350,-1)</f>
        <v/>
      </c>
      <c r="H350" s="15">
        <f>IF($D350=1,$B350,-1)</f>
        <v/>
      </c>
      <c r="I350" s="15">
        <f>IF($D350=1,$C350,-1)</f>
        <v/>
      </c>
    </row>
    <row r="351">
      <c r="A351" s="33" t="n">
        <v>45306.5</v>
      </c>
      <c r="B351" s="15">
        <f>WEEKDAY($A351,2)</f>
        <v/>
      </c>
      <c r="C351" s="15">
        <f>HOUR($A351)</f>
        <v/>
      </c>
      <c r="D351" s="15">
        <f>IF(AND($A351&gt;=Instellingen!$B$6,$A351&lt;Instellingen!$B$7),1,0)</f>
        <v/>
      </c>
      <c r="E351" s="15">
        <f>COUNTIF(tData[BezoekStart],"&lt;"&amp;($A351+1/24))-COUNTIF(tData[BezoekEind],"&lt;="&amp;$A351)</f>
        <v/>
      </c>
      <c r="F351" s="15">
        <f>COUNTIF(tData[BezoekLangStart],"&lt;"&amp;($A351+1/24))-COUNTIF(tData[BezoekLangEind],"&lt;="&amp;$A351)</f>
        <v/>
      </c>
      <c r="G351" s="15">
        <f>IF($D351=1,$B351*100+$C351,-1)</f>
        <v/>
      </c>
      <c r="H351" s="15">
        <f>IF($D351=1,$B351,-1)</f>
        <v/>
      </c>
      <c r="I351" s="15">
        <f>IF($D351=1,$C351,-1)</f>
        <v/>
      </c>
    </row>
    <row r="352">
      <c r="A352" s="33" t="n">
        <v>45306.54166666666</v>
      </c>
      <c r="B352" s="15">
        <f>WEEKDAY($A352,2)</f>
        <v/>
      </c>
      <c r="C352" s="15">
        <f>HOUR($A352)</f>
        <v/>
      </c>
      <c r="D352" s="15">
        <f>IF(AND($A352&gt;=Instellingen!$B$6,$A352&lt;Instellingen!$B$7),1,0)</f>
        <v/>
      </c>
      <c r="E352" s="15">
        <f>COUNTIF(tData[BezoekStart],"&lt;"&amp;($A352+1/24))-COUNTIF(tData[BezoekEind],"&lt;="&amp;$A352)</f>
        <v/>
      </c>
      <c r="F352" s="15">
        <f>COUNTIF(tData[BezoekLangStart],"&lt;"&amp;($A352+1/24))-COUNTIF(tData[BezoekLangEind],"&lt;="&amp;$A352)</f>
        <v/>
      </c>
      <c r="G352" s="15">
        <f>IF($D352=1,$B352*100+$C352,-1)</f>
        <v/>
      </c>
      <c r="H352" s="15">
        <f>IF($D352=1,$B352,-1)</f>
        <v/>
      </c>
      <c r="I352" s="15">
        <f>IF($D352=1,$C352,-1)</f>
        <v/>
      </c>
    </row>
    <row r="353">
      <c r="A353" s="33" t="n">
        <v>45306.58333333334</v>
      </c>
      <c r="B353" s="15">
        <f>WEEKDAY($A353,2)</f>
        <v/>
      </c>
      <c r="C353" s="15">
        <f>HOUR($A353)</f>
        <v/>
      </c>
      <c r="D353" s="15">
        <f>IF(AND($A353&gt;=Instellingen!$B$6,$A353&lt;Instellingen!$B$7),1,0)</f>
        <v/>
      </c>
      <c r="E353" s="15">
        <f>COUNTIF(tData[BezoekStart],"&lt;"&amp;($A353+1/24))-COUNTIF(tData[BezoekEind],"&lt;="&amp;$A353)</f>
        <v/>
      </c>
      <c r="F353" s="15">
        <f>COUNTIF(tData[BezoekLangStart],"&lt;"&amp;($A353+1/24))-COUNTIF(tData[BezoekLangEind],"&lt;="&amp;$A353)</f>
        <v/>
      </c>
      <c r="G353" s="15">
        <f>IF($D353=1,$B353*100+$C353,-1)</f>
        <v/>
      </c>
      <c r="H353" s="15">
        <f>IF($D353=1,$B353,-1)</f>
        <v/>
      </c>
      <c r="I353" s="15">
        <f>IF($D353=1,$C353,-1)</f>
        <v/>
      </c>
    </row>
    <row r="354">
      <c r="A354" s="33" t="n">
        <v>45306.625</v>
      </c>
      <c r="B354" s="15">
        <f>WEEKDAY($A354,2)</f>
        <v/>
      </c>
      <c r="C354" s="15">
        <f>HOUR($A354)</f>
        <v/>
      </c>
      <c r="D354" s="15">
        <f>IF(AND($A354&gt;=Instellingen!$B$6,$A354&lt;Instellingen!$B$7),1,0)</f>
        <v/>
      </c>
      <c r="E354" s="15">
        <f>COUNTIF(tData[BezoekStart],"&lt;"&amp;($A354+1/24))-COUNTIF(tData[BezoekEind],"&lt;="&amp;$A354)</f>
        <v/>
      </c>
      <c r="F354" s="15">
        <f>COUNTIF(tData[BezoekLangStart],"&lt;"&amp;($A354+1/24))-COUNTIF(tData[BezoekLangEind],"&lt;="&amp;$A354)</f>
        <v/>
      </c>
      <c r="G354" s="15">
        <f>IF($D354=1,$B354*100+$C354,-1)</f>
        <v/>
      </c>
      <c r="H354" s="15">
        <f>IF($D354=1,$B354,-1)</f>
        <v/>
      </c>
      <c r="I354" s="15">
        <f>IF($D354=1,$C354,-1)</f>
        <v/>
      </c>
    </row>
    <row r="355">
      <c r="A355" s="33" t="n">
        <v>45306.66666666666</v>
      </c>
      <c r="B355" s="15">
        <f>WEEKDAY($A355,2)</f>
        <v/>
      </c>
      <c r="C355" s="15">
        <f>HOUR($A355)</f>
        <v/>
      </c>
      <c r="D355" s="15">
        <f>IF(AND($A355&gt;=Instellingen!$B$6,$A355&lt;Instellingen!$B$7),1,0)</f>
        <v/>
      </c>
      <c r="E355" s="15">
        <f>COUNTIF(tData[BezoekStart],"&lt;"&amp;($A355+1/24))-COUNTIF(tData[BezoekEind],"&lt;="&amp;$A355)</f>
        <v/>
      </c>
      <c r="F355" s="15">
        <f>COUNTIF(tData[BezoekLangStart],"&lt;"&amp;($A355+1/24))-COUNTIF(tData[BezoekLangEind],"&lt;="&amp;$A355)</f>
        <v/>
      </c>
      <c r="G355" s="15">
        <f>IF($D355=1,$B355*100+$C355,-1)</f>
        <v/>
      </c>
      <c r="H355" s="15">
        <f>IF($D355=1,$B355,-1)</f>
        <v/>
      </c>
      <c r="I355" s="15">
        <f>IF($D355=1,$C355,-1)</f>
        <v/>
      </c>
    </row>
    <row r="356">
      <c r="A356" s="33" t="n">
        <v>45306.70833333334</v>
      </c>
      <c r="B356" s="15">
        <f>WEEKDAY($A356,2)</f>
        <v/>
      </c>
      <c r="C356" s="15">
        <f>HOUR($A356)</f>
        <v/>
      </c>
      <c r="D356" s="15">
        <f>IF(AND($A356&gt;=Instellingen!$B$6,$A356&lt;Instellingen!$B$7),1,0)</f>
        <v/>
      </c>
      <c r="E356" s="15">
        <f>COUNTIF(tData[BezoekStart],"&lt;"&amp;($A356+1/24))-COUNTIF(tData[BezoekEind],"&lt;="&amp;$A356)</f>
        <v/>
      </c>
      <c r="F356" s="15">
        <f>COUNTIF(tData[BezoekLangStart],"&lt;"&amp;($A356+1/24))-COUNTIF(tData[BezoekLangEind],"&lt;="&amp;$A356)</f>
        <v/>
      </c>
      <c r="G356" s="15">
        <f>IF($D356=1,$B356*100+$C356,-1)</f>
        <v/>
      </c>
      <c r="H356" s="15">
        <f>IF($D356=1,$B356,-1)</f>
        <v/>
      </c>
      <c r="I356" s="15">
        <f>IF($D356=1,$C356,-1)</f>
        <v/>
      </c>
    </row>
    <row r="357">
      <c r="A357" s="33" t="n">
        <v>45306.75</v>
      </c>
      <c r="B357" s="15">
        <f>WEEKDAY($A357,2)</f>
        <v/>
      </c>
      <c r="C357" s="15">
        <f>HOUR($A357)</f>
        <v/>
      </c>
      <c r="D357" s="15">
        <f>IF(AND($A357&gt;=Instellingen!$B$6,$A357&lt;Instellingen!$B$7),1,0)</f>
        <v/>
      </c>
      <c r="E357" s="15">
        <f>COUNTIF(tData[BezoekStart],"&lt;"&amp;($A357+1/24))-COUNTIF(tData[BezoekEind],"&lt;="&amp;$A357)</f>
        <v/>
      </c>
      <c r="F357" s="15">
        <f>COUNTIF(tData[BezoekLangStart],"&lt;"&amp;($A357+1/24))-COUNTIF(tData[BezoekLangEind],"&lt;="&amp;$A357)</f>
        <v/>
      </c>
      <c r="G357" s="15">
        <f>IF($D357=1,$B357*100+$C357,-1)</f>
        <v/>
      </c>
      <c r="H357" s="15">
        <f>IF($D357=1,$B357,-1)</f>
        <v/>
      </c>
      <c r="I357" s="15">
        <f>IF($D357=1,$C357,-1)</f>
        <v/>
      </c>
    </row>
    <row r="358">
      <c r="A358" s="33" t="n">
        <v>45306.79166666666</v>
      </c>
      <c r="B358" s="15">
        <f>WEEKDAY($A358,2)</f>
        <v/>
      </c>
      <c r="C358" s="15">
        <f>HOUR($A358)</f>
        <v/>
      </c>
      <c r="D358" s="15">
        <f>IF(AND($A358&gt;=Instellingen!$B$6,$A358&lt;Instellingen!$B$7),1,0)</f>
        <v/>
      </c>
      <c r="E358" s="15">
        <f>COUNTIF(tData[BezoekStart],"&lt;"&amp;($A358+1/24))-COUNTIF(tData[BezoekEind],"&lt;="&amp;$A358)</f>
        <v/>
      </c>
      <c r="F358" s="15">
        <f>COUNTIF(tData[BezoekLangStart],"&lt;"&amp;($A358+1/24))-COUNTIF(tData[BezoekLangEind],"&lt;="&amp;$A358)</f>
        <v/>
      </c>
      <c r="G358" s="15">
        <f>IF($D358=1,$B358*100+$C358,-1)</f>
        <v/>
      </c>
      <c r="H358" s="15">
        <f>IF($D358=1,$B358,-1)</f>
        <v/>
      </c>
      <c r="I358" s="15">
        <f>IF($D358=1,$C358,-1)</f>
        <v/>
      </c>
    </row>
    <row r="359">
      <c r="A359" s="33" t="n">
        <v>45306.83333333334</v>
      </c>
      <c r="B359" s="15">
        <f>WEEKDAY($A359,2)</f>
        <v/>
      </c>
      <c r="C359" s="15">
        <f>HOUR($A359)</f>
        <v/>
      </c>
      <c r="D359" s="15">
        <f>IF(AND($A359&gt;=Instellingen!$B$6,$A359&lt;Instellingen!$B$7),1,0)</f>
        <v/>
      </c>
      <c r="E359" s="15">
        <f>COUNTIF(tData[BezoekStart],"&lt;"&amp;($A359+1/24))-COUNTIF(tData[BezoekEind],"&lt;="&amp;$A359)</f>
        <v/>
      </c>
      <c r="F359" s="15">
        <f>COUNTIF(tData[BezoekLangStart],"&lt;"&amp;($A359+1/24))-COUNTIF(tData[BezoekLangEind],"&lt;="&amp;$A359)</f>
        <v/>
      </c>
      <c r="G359" s="15">
        <f>IF($D359=1,$B359*100+$C359,-1)</f>
        <v/>
      </c>
      <c r="H359" s="15">
        <f>IF($D359=1,$B359,-1)</f>
        <v/>
      </c>
      <c r="I359" s="15">
        <f>IF($D359=1,$C359,-1)</f>
        <v/>
      </c>
    </row>
    <row r="360">
      <c r="A360" s="33" t="n">
        <v>45306.875</v>
      </c>
      <c r="B360" s="15">
        <f>WEEKDAY($A360,2)</f>
        <v/>
      </c>
      <c r="C360" s="15">
        <f>HOUR($A360)</f>
        <v/>
      </c>
      <c r="D360" s="15">
        <f>IF(AND($A360&gt;=Instellingen!$B$6,$A360&lt;Instellingen!$B$7),1,0)</f>
        <v/>
      </c>
      <c r="E360" s="15">
        <f>COUNTIF(tData[BezoekStart],"&lt;"&amp;($A360+1/24))-COUNTIF(tData[BezoekEind],"&lt;="&amp;$A360)</f>
        <v/>
      </c>
      <c r="F360" s="15">
        <f>COUNTIF(tData[BezoekLangStart],"&lt;"&amp;($A360+1/24))-COUNTIF(tData[BezoekLangEind],"&lt;="&amp;$A360)</f>
        <v/>
      </c>
      <c r="G360" s="15">
        <f>IF($D360=1,$B360*100+$C360,-1)</f>
        <v/>
      </c>
      <c r="H360" s="15">
        <f>IF($D360=1,$B360,-1)</f>
        <v/>
      </c>
      <c r="I360" s="15">
        <f>IF($D360=1,$C360,-1)</f>
        <v/>
      </c>
    </row>
    <row r="361">
      <c r="A361" s="33" t="n">
        <v>45306.91666666666</v>
      </c>
      <c r="B361" s="15">
        <f>WEEKDAY($A361,2)</f>
        <v/>
      </c>
      <c r="C361" s="15">
        <f>HOUR($A361)</f>
        <v/>
      </c>
      <c r="D361" s="15">
        <f>IF(AND($A361&gt;=Instellingen!$B$6,$A361&lt;Instellingen!$B$7),1,0)</f>
        <v/>
      </c>
      <c r="E361" s="15">
        <f>COUNTIF(tData[BezoekStart],"&lt;"&amp;($A361+1/24))-COUNTIF(tData[BezoekEind],"&lt;="&amp;$A361)</f>
        <v/>
      </c>
      <c r="F361" s="15">
        <f>COUNTIF(tData[BezoekLangStart],"&lt;"&amp;($A361+1/24))-COUNTIF(tData[BezoekLangEind],"&lt;="&amp;$A361)</f>
        <v/>
      </c>
      <c r="G361" s="15">
        <f>IF($D361=1,$B361*100+$C361,-1)</f>
        <v/>
      </c>
      <c r="H361" s="15">
        <f>IF($D361=1,$B361,-1)</f>
        <v/>
      </c>
      <c r="I361" s="15">
        <f>IF($D361=1,$C361,-1)</f>
        <v/>
      </c>
    </row>
    <row r="362">
      <c r="A362" s="33" t="n">
        <v>45306.95833333334</v>
      </c>
      <c r="B362" s="15">
        <f>WEEKDAY($A362,2)</f>
        <v/>
      </c>
      <c r="C362" s="15">
        <f>HOUR($A362)</f>
        <v/>
      </c>
      <c r="D362" s="15">
        <f>IF(AND($A362&gt;=Instellingen!$B$6,$A362&lt;Instellingen!$B$7),1,0)</f>
        <v/>
      </c>
      <c r="E362" s="15">
        <f>COUNTIF(tData[BezoekStart],"&lt;"&amp;($A362+1/24))-COUNTIF(tData[BezoekEind],"&lt;="&amp;$A362)</f>
        <v/>
      </c>
      <c r="F362" s="15">
        <f>COUNTIF(tData[BezoekLangStart],"&lt;"&amp;($A362+1/24))-COUNTIF(tData[BezoekLangEind],"&lt;="&amp;$A362)</f>
        <v/>
      </c>
      <c r="G362" s="15">
        <f>IF($D362=1,$B362*100+$C362,-1)</f>
        <v/>
      </c>
      <c r="H362" s="15">
        <f>IF($D362=1,$B362,-1)</f>
        <v/>
      </c>
      <c r="I362" s="15">
        <f>IF($D362=1,$C362,-1)</f>
        <v/>
      </c>
    </row>
    <row r="363">
      <c r="A363" s="33" t="n">
        <v>45307</v>
      </c>
      <c r="B363" s="15">
        <f>WEEKDAY($A363,2)</f>
        <v/>
      </c>
      <c r="C363" s="15">
        <f>HOUR($A363)</f>
        <v/>
      </c>
      <c r="D363" s="15">
        <f>IF(AND($A363&gt;=Instellingen!$B$6,$A363&lt;Instellingen!$B$7),1,0)</f>
        <v/>
      </c>
      <c r="E363" s="15">
        <f>COUNTIF(tData[BezoekStart],"&lt;"&amp;($A363+1/24))-COUNTIF(tData[BezoekEind],"&lt;="&amp;$A363)</f>
        <v/>
      </c>
      <c r="F363" s="15">
        <f>COUNTIF(tData[BezoekLangStart],"&lt;"&amp;($A363+1/24))-COUNTIF(tData[BezoekLangEind],"&lt;="&amp;$A363)</f>
        <v/>
      </c>
      <c r="G363" s="15">
        <f>IF($D363=1,$B363*100+$C363,-1)</f>
        <v/>
      </c>
      <c r="H363" s="15">
        <f>IF($D363=1,$B363,-1)</f>
        <v/>
      </c>
      <c r="I363" s="15">
        <f>IF($D363=1,$C363,-1)</f>
        <v/>
      </c>
    </row>
    <row r="364">
      <c r="A364" s="33" t="n">
        <v>45307.04166666666</v>
      </c>
      <c r="B364" s="15">
        <f>WEEKDAY($A364,2)</f>
        <v/>
      </c>
      <c r="C364" s="15">
        <f>HOUR($A364)</f>
        <v/>
      </c>
      <c r="D364" s="15">
        <f>IF(AND($A364&gt;=Instellingen!$B$6,$A364&lt;Instellingen!$B$7),1,0)</f>
        <v/>
      </c>
      <c r="E364" s="15">
        <f>COUNTIF(tData[BezoekStart],"&lt;"&amp;($A364+1/24))-COUNTIF(tData[BezoekEind],"&lt;="&amp;$A364)</f>
        <v/>
      </c>
      <c r="F364" s="15">
        <f>COUNTIF(tData[BezoekLangStart],"&lt;"&amp;($A364+1/24))-COUNTIF(tData[BezoekLangEind],"&lt;="&amp;$A364)</f>
        <v/>
      </c>
      <c r="G364" s="15">
        <f>IF($D364=1,$B364*100+$C364,-1)</f>
        <v/>
      </c>
      <c r="H364" s="15">
        <f>IF($D364=1,$B364,-1)</f>
        <v/>
      </c>
      <c r="I364" s="15">
        <f>IF($D364=1,$C364,-1)</f>
        <v/>
      </c>
    </row>
    <row r="365">
      <c r="A365" s="33" t="n">
        <v>45307.08333333334</v>
      </c>
      <c r="B365" s="15">
        <f>WEEKDAY($A365,2)</f>
        <v/>
      </c>
      <c r="C365" s="15">
        <f>HOUR($A365)</f>
        <v/>
      </c>
      <c r="D365" s="15">
        <f>IF(AND($A365&gt;=Instellingen!$B$6,$A365&lt;Instellingen!$B$7),1,0)</f>
        <v/>
      </c>
      <c r="E365" s="15">
        <f>COUNTIF(tData[BezoekStart],"&lt;"&amp;($A365+1/24))-COUNTIF(tData[BezoekEind],"&lt;="&amp;$A365)</f>
        <v/>
      </c>
      <c r="F365" s="15">
        <f>COUNTIF(tData[BezoekLangStart],"&lt;"&amp;($A365+1/24))-COUNTIF(tData[BezoekLangEind],"&lt;="&amp;$A365)</f>
        <v/>
      </c>
      <c r="G365" s="15">
        <f>IF($D365=1,$B365*100+$C365,-1)</f>
        <v/>
      </c>
      <c r="H365" s="15">
        <f>IF($D365=1,$B365,-1)</f>
        <v/>
      </c>
      <c r="I365" s="15">
        <f>IF($D365=1,$C365,-1)</f>
        <v/>
      </c>
    </row>
    <row r="366">
      <c r="A366" s="33" t="n">
        <v>45307.125</v>
      </c>
      <c r="B366" s="15">
        <f>WEEKDAY($A366,2)</f>
        <v/>
      </c>
      <c r="C366" s="15">
        <f>HOUR($A366)</f>
        <v/>
      </c>
      <c r="D366" s="15">
        <f>IF(AND($A366&gt;=Instellingen!$B$6,$A366&lt;Instellingen!$B$7),1,0)</f>
        <v/>
      </c>
      <c r="E366" s="15">
        <f>COUNTIF(tData[BezoekStart],"&lt;"&amp;($A366+1/24))-COUNTIF(tData[BezoekEind],"&lt;="&amp;$A366)</f>
        <v/>
      </c>
      <c r="F366" s="15">
        <f>COUNTIF(tData[BezoekLangStart],"&lt;"&amp;($A366+1/24))-COUNTIF(tData[BezoekLangEind],"&lt;="&amp;$A366)</f>
        <v/>
      </c>
      <c r="G366" s="15">
        <f>IF($D366=1,$B366*100+$C366,-1)</f>
        <v/>
      </c>
      <c r="H366" s="15">
        <f>IF($D366=1,$B366,-1)</f>
        <v/>
      </c>
      <c r="I366" s="15">
        <f>IF($D366=1,$C366,-1)</f>
        <v/>
      </c>
    </row>
    <row r="367">
      <c r="A367" s="33" t="n">
        <v>45307.16666666666</v>
      </c>
      <c r="B367" s="15">
        <f>WEEKDAY($A367,2)</f>
        <v/>
      </c>
      <c r="C367" s="15">
        <f>HOUR($A367)</f>
        <v/>
      </c>
      <c r="D367" s="15">
        <f>IF(AND($A367&gt;=Instellingen!$B$6,$A367&lt;Instellingen!$B$7),1,0)</f>
        <v/>
      </c>
      <c r="E367" s="15">
        <f>COUNTIF(tData[BezoekStart],"&lt;"&amp;($A367+1/24))-COUNTIF(tData[BezoekEind],"&lt;="&amp;$A367)</f>
        <v/>
      </c>
      <c r="F367" s="15">
        <f>COUNTIF(tData[BezoekLangStart],"&lt;"&amp;($A367+1/24))-COUNTIF(tData[BezoekLangEind],"&lt;="&amp;$A367)</f>
        <v/>
      </c>
      <c r="G367" s="15">
        <f>IF($D367=1,$B367*100+$C367,-1)</f>
        <v/>
      </c>
      <c r="H367" s="15">
        <f>IF($D367=1,$B367,-1)</f>
        <v/>
      </c>
      <c r="I367" s="15">
        <f>IF($D367=1,$C367,-1)</f>
        <v/>
      </c>
    </row>
    <row r="368">
      <c r="A368" s="33" t="n">
        <v>45307.20833333334</v>
      </c>
      <c r="B368" s="15">
        <f>WEEKDAY($A368,2)</f>
        <v/>
      </c>
      <c r="C368" s="15">
        <f>HOUR($A368)</f>
        <v/>
      </c>
      <c r="D368" s="15">
        <f>IF(AND($A368&gt;=Instellingen!$B$6,$A368&lt;Instellingen!$B$7),1,0)</f>
        <v/>
      </c>
      <c r="E368" s="15">
        <f>COUNTIF(tData[BezoekStart],"&lt;"&amp;($A368+1/24))-COUNTIF(tData[BezoekEind],"&lt;="&amp;$A368)</f>
        <v/>
      </c>
      <c r="F368" s="15">
        <f>COUNTIF(tData[BezoekLangStart],"&lt;"&amp;($A368+1/24))-COUNTIF(tData[BezoekLangEind],"&lt;="&amp;$A368)</f>
        <v/>
      </c>
      <c r="G368" s="15">
        <f>IF($D368=1,$B368*100+$C368,-1)</f>
        <v/>
      </c>
      <c r="H368" s="15">
        <f>IF($D368=1,$B368,-1)</f>
        <v/>
      </c>
      <c r="I368" s="15">
        <f>IF($D368=1,$C368,-1)</f>
        <v/>
      </c>
    </row>
    <row r="369">
      <c r="A369" s="33" t="n">
        <v>45307.25</v>
      </c>
      <c r="B369" s="15">
        <f>WEEKDAY($A369,2)</f>
        <v/>
      </c>
      <c r="C369" s="15">
        <f>HOUR($A369)</f>
        <v/>
      </c>
      <c r="D369" s="15">
        <f>IF(AND($A369&gt;=Instellingen!$B$6,$A369&lt;Instellingen!$B$7),1,0)</f>
        <v/>
      </c>
      <c r="E369" s="15">
        <f>COUNTIF(tData[BezoekStart],"&lt;"&amp;($A369+1/24))-COUNTIF(tData[BezoekEind],"&lt;="&amp;$A369)</f>
        <v/>
      </c>
      <c r="F369" s="15">
        <f>COUNTIF(tData[BezoekLangStart],"&lt;"&amp;($A369+1/24))-COUNTIF(tData[BezoekLangEind],"&lt;="&amp;$A369)</f>
        <v/>
      </c>
      <c r="G369" s="15">
        <f>IF($D369=1,$B369*100+$C369,-1)</f>
        <v/>
      </c>
      <c r="H369" s="15">
        <f>IF($D369=1,$B369,-1)</f>
        <v/>
      </c>
      <c r="I369" s="15">
        <f>IF($D369=1,$C369,-1)</f>
        <v/>
      </c>
    </row>
    <row r="370">
      <c r="A370" s="33" t="n">
        <v>45307.29166666666</v>
      </c>
      <c r="B370" s="15">
        <f>WEEKDAY($A370,2)</f>
        <v/>
      </c>
      <c r="C370" s="15">
        <f>HOUR($A370)</f>
        <v/>
      </c>
      <c r="D370" s="15">
        <f>IF(AND($A370&gt;=Instellingen!$B$6,$A370&lt;Instellingen!$B$7),1,0)</f>
        <v/>
      </c>
      <c r="E370" s="15">
        <f>COUNTIF(tData[BezoekStart],"&lt;"&amp;($A370+1/24))-COUNTIF(tData[BezoekEind],"&lt;="&amp;$A370)</f>
        <v/>
      </c>
      <c r="F370" s="15">
        <f>COUNTIF(tData[BezoekLangStart],"&lt;"&amp;($A370+1/24))-COUNTIF(tData[BezoekLangEind],"&lt;="&amp;$A370)</f>
        <v/>
      </c>
      <c r="G370" s="15">
        <f>IF($D370=1,$B370*100+$C370,-1)</f>
        <v/>
      </c>
      <c r="H370" s="15">
        <f>IF($D370=1,$B370,-1)</f>
        <v/>
      </c>
      <c r="I370" s="15">
        <f>IF($D370=1,$C370,-1)</f>
        <v/>
      </c>
    </row>
    <row r="371">
      <c r="A371" s="33" t="n">
        <v>45307.33333333334</v>
      </c>
      <c r="B371" s="15">
        <f>WEEKDAY($A371,2)</f>
        <v/>
      </c>
      <c r="C371" s="15">
        <f>HOUR($A371)</f>
        <v/>
      </c>
      <c r="D371" s="15">
        <f>IF(AND($A371&gt;=Instellingen!$B$6,$A371&lt;Instellingen!$B$7),1,0)</f>
        <v/>
      </c>
      <c r="E371" s="15">
        <f>COUNTIF(tData[BezoekStart],"&lt;"&amp;($A371+1/24))-COUNTIF(tData[BezoekEind],"&lt;="&amp;$A371)</f>
        <v/>
      </c>
      <c r="F371" s="15">
        <f>COUNTIF(tData[BezoekLangStart],"&lt;"&amp;($A371+1/24))-COUNTIF(tData[BezoekLangEind],"&lt;="&amp;$A371)</f>
        <v/>
      </c>
      <c r="G371" s="15">
        <f>IF($D371=1,$B371*100+$C371,-1)</f>
        <v/>
      </c>
      <c r="H371" s="15">
        <f>IF($D371=1,$B371,-1)</f>
        <v/>
      </c>
      <c r="I371" s="15">
        <f>IF($D371=1,$C371,-1)</f>
        <v/>
      </c>
    </row>
    <row r="372">
      <c r="A372" s="33" t="n">
        <v>45307.375</v>
      </c>
      <c r="B372" s="15">
        <f>WEEKDAY($A372,2)</f>
        <v/>
      </c>
      <c r="C372" s="15">
        <f>HOUR($A372)</f>
        <v/>
      </c>
      <c r="D372" s="15">
        <f>IF(AND($A372&gt;=Instellingen!$B$6,$A372&lt;Instellingen!$B$7),1,0)</f>
        <v/>
      </c>
      <c r="E372" s="15">
        <f>COUNTIF(tData[BezoekStart],"&lt;"&amp;($A372+1/24))-COUNTIF(tData[BezoekEind],"&lt;="&amp;$A372)</f>
        <v/>
      </c>
      <c r="F372" s="15">
        <f>COUNTIF(tData[BezoekLangStart],"&lt;"&amp;($A372+1/24))-COUNTIF(tData[BezoekLangEind],"&lt;="&amp;$A372)</f>
        <v/>
      </c>
      <c r="G372" s="15">
        <f>IF($D372=1,$B372*100+$C372,-1)</f>
        <v/>
      </c>
      <c r="H372" s="15">
        <f>IF($D372=1,$B372,-1)</f>
        <v/>
      </c>
      <c r="I372" s="15">
        <f>IF($D372=1,$C372,-1)</f>
        <v/>
      </c>
    </row>
    <row r="373">
      <c r="A373" s="33" t="n">
        <v>45307.41666666666</v>
      </c>
      <c r="B373" s="15">
        <f>WEEKDAY($A373,2)</f>
        <v/>
      </c>
      <c r="C373" s="15">
        <f>HOUR($A373)</f>
        <v/>
      </c>
      <c r="D373" s="15">
        <f>IF(AND($A373&gt;=Instellingen!$B$6,$A373&lt;Instellingen!$B$7),1,0)</f>
        <v/>
      </c>
      <c r="E373" s="15">
        <f>COUNTIF(tData[BezoekStart],"&lt;"&amp;($A373+1/24))-COUNTIF(tData[BezoekEind],"&lt;="&amp;$A373)</f>
        <v/>
      </c>
      <c r="F373" s="15">
        <f>COUNTIF(tData[BezoekLangStart],"&lt;"&amp;($A373+1/24))-COUNTIF(tData[BezoekLangEind],"&lt;="&amp;$A373)</f>
        <v/>
      </c>
      <c r="G373" s="15">
        <f>IF($D373=1,$B373*100+$C373,-1)</f>
        <v/>
      </c>
      <c r="H373" s="15">
        <f>IF($D373=1,$B373,-1)</f>
        <v/>
      </c>
      <c r="I373" s="15">
        <f>IF($D373=1,$C373,-1)</f>
        <v/>
      </c>
    </row>
    <row r="374">
      <c r="A374" s="33" t="n">
        <v>45307.45833333334</v>
      </c>
      <c r="B374" s="15">
        <f>WEEKDAY($A374,2)</f>
        <v/>
      </c>
      <c r="C374" s="15">
        <f>HOUR($A374)</f>
        <v/>
      </c>
      <c r="D374" s="15">
        <f>IF(AND($A374&gt;=Instellingen!$B$6,$A374&lt;Instellingen!$B$7),1,0)</f>
        <v/>
      </c>
      <c r="E374" s="15">
        <f>COUNTIF(tData[BezoekStart],"&lt;"&amp;($A374+1/24))-COUNTIF(tData[BezoekEind],"&lt;="&amp;$A374)</f>
        <v/>
      </c>
      <c r="F374" s="15">
        <f>COUNTIF(tData[BezoekLangStart],"&lt;"&amp;($A374+1/24))-COUNTIF(tData[BezoekLangEind],"&lt;="&amp;$A374)</f>
        <v/>
      </c>
      <c r="G374" s="15">
        <f>IF($D374=1,$B374*100+$C374,-1)</f>
        <v/>
      </c>
      <c r="H374" s="15">
        <f>IF($D374=1,$B374,-1)</f>
        <v/>
      </c>
      <c r="I374" s="15">
        <f>IF($D374=1,$C374,-1)</f>
        <v/>
      </c>
    </row>
    <row r="375">
      <c r="A375" s="33" t="n">
        <v>45307.5</v>
      </c>
      <c r="B375" s="15">
        <f>WEEKDAY($A375,2)</f>
        <v/>
      </c>
      <c r="C375" s="15">
        <f>HOUR($A375)</f>
        <v/>
      </c>
      <c r="D375" s="15">
        <f>IF(AND($A375&gt;=Instellingen!$B$6,$A375&lt;Instellingen!$B$7),1,0)</f>
        <v/>
      </c>
      <c r="E375" s="15">
        <f>COUNTIF(tData[BezoekStart],"&lt;"&amp;($A375+1/24))-COUNTIF(tData[BezoekEind],"&lt;="&amp;$A375)</f>
        <v/>
      </c>
      <c r="F375" s="15">
        <f>COUNTIF(tData[BezoekLangStart],"&lt;"&amp;($A375+1/24))-COUNTIF(tData[BezoekLangEind],"&lt;="&amp;$A375)</f>
        <v/>
      </c>
      <c r="G375" s="15">
        <f>IF($D375=1,$B375*100+$C375,-1)</f>
        <v/>
      </c>
      <c r="H375" s="15">
        <f>IF($D375=1,$B375,-1)</f>
        <v/>
      </c>
      <c r="I375" s="15">
        <f>IF($D375=1,$C375,-1)</f>
        <v/>
      </c>
    </row>
    <row r="376">
      <c r="A376" s="33" t="n">
        <v>45307.54166666666</v>
      </c>
      <c r="B376" s="15">
        <f>WEEKDAY($A376,2)</f>
        <v/>
      </c>
      <c r="C376" s="15">
        <f>HOUR($A376)</f>
        <v/>
      </c>
      <c r="D376" s="15">
        <f>IF(AND($A376&gt;=Instellingen!$B$6,$A376&lt;Instellingen!$B$7),1,0)</f>
        <v/>
      </c>
      <c r="E376" s="15">
        <f>COUNTIF(tData[BezoekStart],"&lt;"&amp;($A376+1/24))-COUNTIF(tData[BezoekEind],"&lt;="&amp;$A376)</f>
        <v/>
      </c>
      <c r="F376" s="15">
        <f>COUNTIF(tData[BezoekLangStart],"&lt;"&amp;($A376+1/24))-COUNTIF(tData[BezoekLangEind],"&lt;="&amp;$A376)</f>
        <v/>
      </c>
      <c r="G376" s="15">
        <f>IF($D376=1,$B376*100+$C376,-1)</f>
        <v/>
      </c>
      <c r="H376" s="15">
        <f>IF($D376=1,$B376,-1)</f>
        <v/>
      </c>
      <c r="I376" s="15">
        <f>IF($D376=1,$C376,-1)</f>
        <v/>
      </c>
    </row>
    <row r="377">
      <c r="A377" s="33" t="n">
        <v>45307.58333333334</v>
      </c>
      <c r="B377" s="15">
        <f>WEEKDAY($A377,2)</f>
        <v/>
      </c>
      <c r="C377" s="15">
        <f>HOUR($A377)</f>
        <v/>
      </c>
      <c r="D377" s="15">
        <f>IF(AND($A377&gt;=Instellingen!$B$6,$A377&lt;Instellingen!$B$7),1,0)</f>
        <v/>
      </c>
      <c r="E377" s="15">
        <f>COUNTIF(tData[BezoekStart],"&lt;"&amp;($A377+1/24))-COUNTIF(tData[BezoekEind],"&lt;="&amp;$A377)</f>
        <v/>
      </c>
      <c r="F377" s="15">
        <f>COUNTIF(tData[BezoekLangStart],"&lt;"&amp;($A377+1/24))-COUNTIF(tData[BezoekLangEind],"&lt;="&amp;$A377)</f>
        <v/>
      </c>
      <c r="G377" s="15">
        <f>IF($D377=1,$B377*100+$C377,-1)</f>
        <v/>
      </c>
      <c r="H377" s="15">
        <f>IF($D377=1,$B377,-1)</f>
        <v/>
      </c>
      <c r="I377" s="15">
        <f>IF($D377=1,$C377,-1)</f>
        <v/>
      </c>
    </row>
    <row r="378">
      <c r="A378" s="33" t="n">
        <v>45307.625</v>
      </c>
      <c r="B378" s="15">
        <f>WEEKDAY($A378,2)</f>
        <v/>
      </c>
      <c r="C378" s="15">
        <f>HOUR($A378)</f>
        <v/>
      </c>
      <c r="D378" s="15">
        <f>IF(AND($A378&gt;=Instellingen!$B$6,$A378&lt;Instellingen!$B$7),1,0)</f>
        <v/>
      </c>
      <c r="E378" s="15">
        <f>COUNTIF(tData[BezoekStart],"&lt;"&amp;($A378+1/24))-COUNTIF(tData[BezoekEind],"&lt;="&amp;$A378)</f>
        <v/>
      </c>
      <c r="F378" s="15">
        <f>COUNTIF(tData[BezoekLangStart],"&lt;"&amp;($A378+1/24))-COUNTIF(tData[BezoekLangEind],"&lt;="&amp;$A378)</f>
        <v/>
      </c>
      <c r="G378" s="15">
        <f>IF($D378=1,$B378*100+$C378,-1)</f>
        <v/>
      </c>
      <c r="H378" s="15">
        <f>IF($D378=1,$B378,-1)</f>
        <v/>
      </c>
      <c r="I378" s="15">
        <f>IF($D378=1,$C378,-1)</f>
        <v/>
      </c>
    </row>
    <row r="379">
      <c r="A379" s="33" t="n">
        <v>45307.66666666666</v>
      </c>
      <c r="B379" s="15">
        <f>WEEKDAY($A379,2)</f>
        <v/>
      </c>
      <c r="C379" s="15">
        <f>HOUR($A379)</f>
        <v/>
      </c>
      <c r="D379" s="15">
        <f>IF(AND($A379&gt;=Instellingen!$B$6,$A379&lt;Instellingen!$B$7),1,0)</f>
        <v/>
      </c>
      <c r="E379" s="15">
        <f>COUNTIF(tData[BezoekStart],"&lt;"&amp;($A379+1/24))-COUNTIF(tData[BezoekEind],"&lt;="&amp;$A379)</f>
        <v/>
      </c>
      <c r="F379" s="15">
        <f>COUNTIF(tData[BezoekLangStart],"&lt;"&amp;($A379+1/24))-COUNTIF(tData[BezoekLangEind],"&lt;="&amp;$A379)</f>
        <v/>
      </c>
      <c r="G379" s="15">
        <f>IF($D379=1,$B379*100+$C379,-1)</f>
        <v/>
      </c>
      <c r="H379" s="15">
        <f>IF($D379=1,$B379,-1)</f>
        <v/>
      </c>
      <c r="I379" s="15">
        <f>IF($D379=1,$C379,-1)</f>
        <v/>
      </c>
    </row>
    <row r="380">
      <c r="A380" s="33" t="n">
        <v>45307.70833333334</v>
      </c>
      <c r="B380" s="15">
        <f>WEEKDAY($A380,2)</f>
        <v/>
      </c>
      <c r="C380" s="15">
        <f>HOUR($A380)</f>
        <v/>
      </c>
      <c r="D380" s="15">
        <f>IF(AND($A380&gt;=Instellingen!$B$6,$A380&lt;Instellingen!$B$7),1,0)</f>
        <v/>
      </c>
      <c r="E380" s="15">
        <f>COUNTIF(tData[BezoekStart],"&lt;"&amp;($A380+1/24))-COUNTIF(tData[BezoekEind],"&lt;="&amp;$A380)</f>
        <v/>
      </c>
      <c r="F380" s="15">
        <f>COUNTIF(tData[BezoekLangStart],"&lt;"&amp;($A380+1/24))-COUNTIF(tData[BezoekLangEind],"&lt;="&amp;$A380)</f>
        <v/>
      </c>
      <c r="G380" s="15">
        <f>IF($D380=1,$B380*100+$C380,-1)</f>
        <v/>
      </c>
      <c r="H380" s="15">
        <f>IF($D380=1,$B380,-1)</f>
        <v/>
      </c>
      <c r="I380" s="15">
        <f>IF($D380=1,$C380,-1)</f>
        <v/>
      </c>
    </row>
    <row r="381">
      <c r="A381" s="33" t="n">
        <v>45307.75</v>
      </c>
      <c r="B381" s="15">
        <f>WEEKDAY($A381,2)</f>
        <v/>
      </c>
      <c r="C381" s="15">
        <f>HOUR($A381)</f>
        <v/>
      </c>
      <c r="D381" s="15">
        <f>IF(AND($A381&gt;=Instellingen!$B$6,$A381&lt;Instellingen!$B$7),1,0)</f>
        <v/>
      </c>
      <c r="E381" s="15">
        <f>COUNTIF(tData[BezoekStart],"&lt;"&amp;($A381+1/24))-COUNTIF(tData[BezoekEind],"&lt;="&amp;$A381)</f>
        <v/>
      </c>
      <c r="F381" s="15">
        <f>COUNTIF(tData[BezoekLangStart],"&lt;"&amp;($A381+1/24))-COUNTIF(tData[BezoekLangEind],"&lt;="&amp;$A381)</f>
        <v/>
      </c>
      <c r="G381" s="15">
        <f>IF($D381=1,$B381*100+$C381,-1)</f>
        <v/>
      </c>
      <c r="H381" s="15">
        <f>IF($D381=1,$B381,-1)</f>
        <v/>
      </c>
      <c r="I381" s="15">
        <f>IF($D381=1,$C381,-1)</f>
        <v/>
      </c>
    </row>
    <row r="382">
      <c r="A382" s="33" t="n">
        <v>45307.79166666666</v>
      </c>
      <c r="B382" s="15">
        <f>WEEKDAY($A382,2)</f>
        <v/>
      </c>
      <c r="C382" s="15">
        <f>HOUR($A382)</f>
        <v/>
      </c>
      <c r="D382" s="15">
        <f>IF(AND($A382&gt;=Instellingen!$B$6,$A382&lt;Instellingen!$B$7),1,0)</f>
        <v/>
      </c>
      <c r="E382" s="15">
        <f>COUNTIF(tData[BezoekStart],"&lt;"&amp;($A382+1/24))-COUNTIF(tData[BezoekEind],"&lt;="&amp;$A382)</f>
        <v/>
      </c>
      <c r="F382" s="15">
        <f>COUNTIF(tData[BezoekLangStart],"&lt;"&amp;($A382+1/24))-COUNTIF(tData[BezoekLangEind],"&lt;="&amp;$A382)</f>
        <v/>
      </c>
      <c r="G382" s="15">
        <f>IF($D382=1,$B382*100+$C382,-1)</f>
        <v/>
      </c>
      <c r="H382" s="15">
        <f>IF($D382=1,$B382,-1)</f>
        <v/>
      </c>
      <c r="I382" s="15">
        <f>IF($D382=1,$C382,-1)</f>
        <v/>
      </c>
    </row>
    <row r="383">
      <c r="A383" s="33" t="n">
        <v>45307.83333333334</v>
      </c>
      <c r="B383" s="15">
        <f>WEEKDAY($A383,2)</f>
        <v/>
      </c>
      <c r="C383" s="15">
        <f>HOUR($A383)</f>
        <v/>
      </c>
      <c r="D383" s="15">
        <f>IF(AND($A383&gt;=Instellingen!$B$6,$A383&lt;Instellingen!$B$7),1,0)</f>
        <v/>
      </c>
      <c r="E383" s="15">
        <f>COUNTIF(tData[BezoekStart],"&lt;"&amp;($A383+1/24))-COUNTIF(tData[BezoekEind],"&lt;="&amp;$A383)</f>
        <v/>
      </c>
      <c r="F383" s="15">
        <f>COUNTIF(tData[BezoekLangStart],"&lt;"&amp;($A383+1/24))-COUNTIF(tData[BezoekLangEind],"&lt;="&amp;$A383)</f>
        <v/>
      </c>
      <c r="G383" s="15">
        <f>IF($D383=1,$B383*100+$C383,-1)</f>
        <v/>
      </c>
      <c r="H383" s="15">
        <f>IF($D383=1,$B383,-1)</f>
        <v/>
      </c>
      <c r="I383" s="15">
        <f>IF($D383=1,$C383,-1)</f>
        <v/>
      </c>
    </row>
    <row r="384">
      <c r="A384" s="33" t="n">
        <v>45307.875</v>
      </c>
      <c r="B384" s="15">
        <f>WEEKDAY($A384,2)</f>
        <v/>
      </c>
      <c r="C384" s="15">
        <f>HOUR($A384)</f>
        <v/>
      </c>
      <c r="D384" s="15">
        <f>IF(AND($A384&gt;=Instellingen!$B$6,$A384&lt;Instellingen!$B$7),1,0)</f>
        <v/>
      </c>
      <c r="E384" s="15">
        <f>COUNTIF(tData[BezoekStart],"&lt;"&amp;($A384+1/24))-COUNTIF(tData[BezoekEind],"&lt;="&amp;$A384)</f>
        <v/>
      </c>
      <c r="F384" s="15">
        <f>COUNTIF(tData[BezoekLangStart],"&lt;"&amp;($A384+1/24))-COUNTIF(tData[BezoekLangEind],"&lt;="&amp;$A384)</f>
        <v/>
      </c>
      <c r="G384" s="15">
        <f>IF($D384=1,$B384*100+$C384,-1)</f>
        <v/>
      </c>
      <c r="H384" s="15">
        <f>IF($D384=1,$B384,-1)</f>
        <v/>
      </c>
      <c r="I384" s="15">
        <f>IF($D384=1,$C384,-1)</f>
        <v/>
      </c>
    </row>
    <row r="385">
      <c r="A385" s="33" t="n">
        <v>45307.91666666666</v>
      </c>
      <c r="B385" s="15">
        <f>WEEKDAY($A385,2)</f>
        <v/>
      </c>
      <c r="C385" s="15">
        <f>HOUR($A385)</f>
        <v/>
      </c>
      <c r="D385" s="15">
        <f>IF(AND($A385&gt;=Instellingen!$B$6,$A385&lt;Instellingen!$B$7),1,0)</f>
        <v/>
      </c>
      <c r="E385" s="15">
        <f>COUNTIF(tData[BezoekStart],"&lt;"&amp;($A385+1/24))-COUNTIF(tData[BezoekEind],"&lt;="&amp;$A385)</f>
        <v/>
      </c>
      <c r="F385" s="15">
        <f>COUNTIF(tData[BezoekLangStart],"&lt;"&amp;($A385+1/24))-COUNTIF(tData[BezoekLangEind],"&lt;="&amp;$A385)</f>
        <v/>
      </c>
      <c r="G385" s="15">
        <f>IF($D385=1,$B385*100+$C385,-1)</f>
        <v/>
      </c>
      <c r="H385" s="15">
        <f>IF($D385=1,$B385,-1)</f>
        <v/>
      </c>
      <c r="I385" s="15">
        <f>IF($D385=1,$C385,-1)</f>
        <v/>
      </c>
    </row>
    <row r="386">
      <c r="A386" s="33" t="n">
        <v>45307.95833333334</v>
      </c>
      <c r="B386" s="15">
        <f>WEEKDAY($A386,2)</f>
        <v/>
      </c>
      <c r="C386" s="15">
        <f>HOUR($A386)</f>
        <v/>
      </c>
      <c r="D386" s="15">
        <f>IF(AND($A386&gt;=Instellingen!$B$6,$A386&lt;Instellingen!$B$7),1,0)</f>
        <v/>
      </c>
      <c r="E386" s="15">
        <f>COUNTIF(tData[BezoekStart],"&lt;"&amp;($A386+1/24))-COUNTIF(tData[BezoekEind],"&lt;="&amp;$A386)</f>
        <v/>
      </c>
      <c r="F386" s="15">
        <f>COUNTIF(tData[BezoekLangStart],"&lt;"&amp;($A386+1/24))-COUNTIF(tData[BezoekLangEind],"&lt;="&amp;$A386)</f>
        <v/>
      </c>
      <c r="G386" s="15">
        <f>IF($D386=1,$B386*100+$C386,-1)</f>
        <v/>
      </c>
      <c r="H386" s="15">
        <f>IF($D386=1,$B386,-1)</f>
        <v/>
      </c>
      <c r="I386" s="15">
        <f>IF($D386=1,$C386,-1)</f>
        <v/>
      </c>
    </row>
    <row r="387">
      <c r="A387" s="33" t="n">
        <v>45308</v>
      </c>
      <c r="B387" s="15">
        <f>WEEKDAY($A387,2)</f>
        <v/>
      </c>
      <c r="C387" s="15">
        <f>HOUR($A387)</f>
        <v/>
      </c>
      <c r="D387" s="15">
        <f>IF(AND($A387&gt;=Instellingen!$B$6,$A387&lt;Instellingen!$B$7),1,0)</f>
        <v/>
      </c>
      <c r="E387" s="15">
        <f>COUNTIF(tData[BezoekStart],"&lt;"&amp;($A387+1/24))-COUNTIF(tData[BezoekEind],"&lt;="&amp;$A387)</f>
        <v/>
      </c>
      <c r="F387" s="15">
        <f>COUNTIF(tData[BezoekLangStart],"&lt;"&amp;($A387+1/24))-COUNTIF(tData[BezoekLangEind],"&lt;="&amp;$A387)</f>
        <v/>
      </c>
      <c r="G387" s="15">
        <f>IF($D387=1,$B387*100+$C387,-1)</f>
        <v/>
      </c>
      <c r="H387" s="15">
        <f>IF($D387=1,$B387,-1)</f>
        <v/>
      </c>
      <c r="I387" s="15">
        <f>IF($D387=1,$C387,-1)</f>
        <v/>
      </c>
    </row>
    <row r="388">
      <c r="A388" s="33" t="n">
        <v>45308.04166666666</v>
      </c>
      <c r="B388" s="15">
        <f>WEEKDAY($A388,2)</f>
        <v/>
      </c>
      <c r="C388" s="15">
        <f>HOUR($A388)</f>
        <v/>
      </c>
      <c r="D388" s="15">
        <f>IF(AND($A388&gt;=Instellingen!$B$6,$A388&lt;Instellingen!$B$7),1,0)</f>
        <v/>
      </c>
      <c r="E388" s="15">
        <f>COUNTIF(tData[BezoekStart],"&lt;"&amp;($A388+1/24))-COUNTIF(tData[BezoekEind],"&lt;="&amp;$A388)</f>
        <v/>
      </c>
      <c r="F388" s="15">
        <f>COUNTIF(tData[BezoekLangStart],"&lt;"&amp;($A388+1/24))-COUNTIF(tData[BezoekLangEind],"&lt;="&amp;$A388)</f>
        <v/>
      </c>
      <c r="G388" s="15">
        <f>IF($D388=1,$B388*100+$C388,-1)</f>
        <v/>
      </c>
      <c r="H388" s="15">
        <f>IF($D388=1,$B388,-1)</f>
        <v/>
      </c>
      <c r="I388" s="15">
        <f>IF($D388=1,$C388,-1)</f>
        <v/>
      </c>
    </row>
    <row r="389">
      <c r="A389" s="33" t="n">
        <v>45308.08333333334</v>
      </c>
      <c r="B389" s="15">
        <f>WEEKDAY($A389,2)</f>
        <v/>
      </c>
      <c r="C389" s="15">
        <f>HOUR($A389)</f>
        <v/>
      </c>
      <c r="D389" s="15">
        <f>IF(AND($A389&gt;=Instellingen!$B$6,$A389&lt;Instellingen!$B$7),1,0)</f>
        <v/>
      </c>
      <c r="E389" s="15">
        <f>COUNTIF(tData[BezoekStart],"&lt;"&amp;($A389+1/24))-COUNTIF(tData[BezoekEind],"&lt;="&amp;$A389)</f>
        <v/>
      </c>
      <c r="F389" s="15">
        <f>COUNTIF(tData[BezoekLangStart],"&lt;"&amp;($A389+1/24))-COUNTIF(tData[BezoekLangEind],"&lt;="&amp;$A389)</f>
        <v/>
      </c>
      <c r="G389" s="15">
        <f>IF($D389=1,$B389*100+$C389,-1)</f>
        <v/>
      </c>
      <c r="H389" s="15">
        <f>IF($D389=1,$B389,-1)</f>
        <v/>
      </c>
      <c r="I389" s="15">
        <f>IF($D389=1,$C389,-1)</f>
        <v/>
      </c>
    </row>
    <row r="390">
      <c r="A390" s="33" t="n">
        <v>45308.125</v>
      </c>
      <c r="B390" s="15">
        <f>WEEKDAY($A390,2)</f>
        <v/>
      </c>
      <c r="C390" s="15">
        <f>HOUR($A390)</f>
        <v/>
      </c>
      <c r="D390" s="15">
        <f>IF(AND($A390&gt;=Instellingen!$B$6,$A390&lt;Instellingen!$B$7),1,0)</f>
        <v/>
      </c>
      <c r="E390" s="15">
        <f>COUNTIF(tData[BezoekStart],"&lt;"&amp;($A390+1/24))-COUNTIF(tData[BezoekEind],"&lt;="&amp;$A390)</f>
        <v/>
      </c>
      <c r="F390" s="15">
        <f>COUNTIF(tData[BezoekLangStart],"&lt;"&amp;($A390+1/24))-COUNTIF(tData[BezoekLangEind],"&lt;="&amp;$A390)</f>
        <v/>
      </c>
      <c r="G390" s="15">
        <f>IF($D390=1,$B390*100+$C390,-1)</f>
        <v/>
      </c>
      <c r="H390" s="15">
        <f>IF($D390=1,$B390,-1)</f>
        <v/>
      </c>
      <c r="I390" s="15">
        <f>IF($D390=1,$C390,-1)</f>
        <v/>
      </c>
    </row>
    <row r="391">
      <c r="A391" s="33" t="n">
        <v>45308.16666666666</v>
      </c>
      <c r="B391" s="15">
        <f>WEEKDAY($A391,2)</f>
        <v/>
      </c>
      <c r="C391" s="15">
        <f>HOUR($A391)</f>
        <v/>
      </c>
      <c r="D391" s="15">
        <f>IF(AND($A391&gt;=Instellingen!$B$6,$A391&lt;Instellingen!$B$7),1,0)</f>
        <v/>
      </c>
      <c r="E391" s="15">
        <f>COUNTIF(tData[BezoekStart],"&lt;"&amp;($A391+1/24))-COUNTIF(tData[BezoekEind],"&lt;="&amp;$A391)</f>
        <v/>
      </c>
      <c r="F391" s="15">
        <f>COUNTIF(tData[BezoekLangStart],"&lt;"&amp;($A391+1/24))-COUNTIF(tData[BezoekLangEind],"&lt;="&amp;$A391)</f>
        <v/>
      </c>
      <c r="G391" s="15">
        <f>IF($D391=1,$B391*100+$C391,-1)</f>
        <v/>
      </c>
      <c r="H391" s="15">
        <f>IF($D391=1,$B391,-1)</f>
        <v/>
      </c>
      <c r="I391" s="15">
        <f>IF($D391=1,$C391,-1)</f>
        <v/>
      </c>
    </row>
    <row r="392">
      <c r="A392" s="33" t="n">
        <v>45308.20833333334</v>
      </c>
      <c r="B392" s="15">
        <f>WEEKDAY($A392,2)</f>
        <v/>
      </c>
      <c r="C392" s="15">
        <f>HOUR($A392)</f>
        <v/>
      </c>
      <c r="D392" s="15">
        <f>IF(AND($A392&gt;=Instellingen!$B$6,$A392&lt;Instellingen!$B$7),1,0)</f>
        <v/>
      </c>
      <c r="E392" s="15">
        <f>COUNTIF(tData[BezoekStart],"&lt;"&amp;($A392+1/24))-COUNTIF(tData[BezoekEind],"&lt;="&amp;$A392)</f>
        <v/>
      </c>
      <c r="F392" s="15">
        <f>COUNTIF(tData[BezoekLangStart],"&lt;"&amp;($A392+1/24))-COUNTIF(tData[BezoekLangEind],"&lt;="&amp;$A392)</f>
        <v/>
      </c>
      <c r="G392" s="15">
        <f>IF($D392=1,$B392*100+$C392,-1)</f>
        <v/>
      </c>
      <c r="H392" s="15">
        <f>IF($D392=1,$B392,-1)</f>
        <v/>
      </c>
      <c r="I392" s="15">
        <f>IF($D392=1,$C392,-1)</f>
        <v/>
      </c>
    </row>
    <row r="393">
      <c r="A393" s="33" t="n">
        <v>45308.25</v>
      </c>
      <c r="B393" s="15">
        <f>WEEKDAY($A393,2)</f>
        <v/>
      </c>
      <c r="C393" s="15">
        <f>HOUR($A393)</f>
        <v/>
      </c>
      <c r="D393" s="15">
        <f>IF(AND($A393&gt;=Instellingen!$B$6,$A393&lt;Instellingen!$B$7),1,0)</f>
        <v/>
      </c>
      <c r="E393" s="15">
        <f>COUNTIF(tData[BezoekStart],"&lt;"&amp;($A393+1/24))-COUNTIF(tData[BezoekEind],"&lt;="&amp;$A393)</f>
        <v/>
      </c>
      <c r="F393" s="15">
        <f>COUNTIF(tData[BezoekLangStart],"&lt;"&amp;($A393+1/24))-COUNTIF(tData[BezoekLangEind],"&lt;="&amp;$A393)</f>
        <v/>
      </c>
      <c r="G393" s="15">
        <f>IF($D393=1,$B393*100+$C393,-1)</f>
        <v/>
      </c>
      <c r="H393" s="15">
        <f>IF($D393=1,$B393,-1)</f>
        <v/>
      </c>
      <c r="I393" s="15">
        <f>IF($D393=1,$C393,-1)</f>
        <v/>
      </c>
    </row>
    <row r="394">
      <c r="A394" s="33" t="n">
        <v>45308.29166666666</v>
      </c>
      <c r="B394" s="15">
        <f>WEEKDAY($A394,2)</f>
        <v/>
      </c>
      <c r="C394" s="15">
        <f>HOUR($A394)</f>
        <v/>
      </c>
      <c r="D394" s="15">
        <f>IF(AND($A394&gt;=Instellingen!$B$6,$A394&lt;Instellingen!$B$7),1,0)</f>
        <v/>
      </c>
      <c r="E394" s="15">
        <f>COUNTIF(tData[BezoekStart],"&lt;"&amp;($A394+1/24))-COUNTIF(tData[BezoekEind],"&lt;="&amp;$A394)</f>
        <v/>
      </c>
      <c r="F394" s="15">
        <f>COUNTIF(tData[BezoekLangStart],"&lt;"&amp;($A394+1/24))-COUNTIF(tData[BezoekLangEind],"&lt;="&amp;$A394)</f>
        <v/>
      </c>
      <c r="G394" s="15">
        <f>IF($D394=1,$B394*100+$C394,-1)</f>
        <v/>
      </c>
      <c r="H394" s="15">
        <f>IF($D394=1,$B394,-1)</f>
        <v/>
      </c>
      <c r="I394" s="15">
        <f>IF($D394=1,$C394,-1)</f>
        <v/>
      </c>
    </row>
    <row r="395">
      <c r="A395" s="33" t="n">
        <v>45308.33333333334</v>
      </c>
      <c r="B395" s="15">
        <f>WEEKDAY($A395,2)</f>
        <v/>
      </c>
      <c r="C395" s="15">
        <f>HOUR($A395)</f>
        <v/>
      </c>
      <c r="D395" s="15">
        <f>IF(AND($A395&gt;=Instellingen!$B$6,$A395&lt;Instellingen!$B$7),1,0)</f>
        <v/>
      </c>
      <c r="E395" s="15">
        <f>COUNTIF(tData[BezoekStart],"&lt;"&amp;($A395+1/24))-COUNTIF(tData[BezoekEind],"&lt;="&amp;$A395)</f>
        <v/>
      </c>
      <c r="F395" s="15">
        <f>COUNTIF(tData[BezoekLangStart],"&lt;"&amp;($A395+1/24))-COUNTIF(tData[BezoekLangEind],"&lt;="&amp;$A395)</f>
        <v/>
      </c>
      <c r="G395" s="15">
        <f>IF($D395=1,$B395*100+$C395,-1)</f>
        <v/>
      </c>
      <c r="H395" s="15">
        <f>IF($D395=1,$B395,-1)</f>
        <v/>
      </c>
      <c r="I395" s="15">
        <f>IF($D395=1,$C395,-1)</f>
        <v/>
      </c>
    </row>
    <row r="396">
      <c r="A396" s="33" t="n">
        <v>45308.375</v>
      </c>
      <c r="B396" s="15">
        <f>WEEKDAY($A396,2)</f>
        <v/>
      </c>
      <c r="C396" s="15">
        <f>HOUR($A396)</f>
        <v/>
      </c>
      <c r="D396" s="15">
        <f>IF(AND($A396&gt;=Instellingen!$B$6,$A396&lt;Instellingen!$B$7),1,0)</f>
        <v/>
      </c>
      <c r="E396" s="15">
        <f>COUNTIF(tData[BezoekStart],"&lt;"&amp;($A396+1/24))-COUNTIF(tData[BezoekEind],"&lt;="&amp;$A396)</f>
        <v/>
      </c>
      <c r="F396" s="15">
        <f>COUNTIF(tData[BezoekLangStart],"&lt;"&amp;($A396+1/24))-COUNTIF(tData[BezoekLangEind],"&lt;="&amp;$A396)</f>
        <v/>
      </c>
      <c r="G396" s="15">
        <f>IF($D396=1,$B396*100+$C396,-1)</f>
        <v/>
      </c>
      <c r="H396" s="15">
        <f>IF($D396=1,$B396,-1)</f>
        <v/>
      </c>
      <c r="I396" s="15">
        <f>IF($D396=1,$C396,-1)</f>
        <v/>
      </c>
    </row>
    <row r="397">
      <c r="A397" s="33" t="n">
        <v>45308.41666666666</v>
      </c>
      <c r="B397" s="15">
        <f>WEEKDAY($A397,2)</f>
        <v/>
      </c>
      <c r="C397" s="15">
        <f>HOUR($A397)</f>
        <v/>
      </c>
      <c r="D397" s="15">
        <f>IF(AND($A397&gt;=Instellingen!$B$6,$A397&lt;Instellingen!$B$7),1,0)</f>
        <v/>
      </c>
      <c r="E397" s="15">
        <f>COUNTIF(tData[BezoekStart],"&lt;"&amp;($A397+1/24))-COUNTIF(tData[BezoekEind],"&lt;="&amp;$A397)</f>
        <v/>
      </c>
      <c r="F397" s="15">
        <f>COUNTIF(tData[BezoekLangStart],"&lt;"&amp;($A397+1/24))-COUNTIF(tData[BezoekLangEind],"&lt;="&amp;$A397)</f>
        <v/>
      </c>
      <c r="G397" s="15">
        <f>IF($D397=1,$B397*100+$C397,-1)</f>
        <v/>
      </c>
      <c r="H397" s="15">
        <f>IF($D397=1,$B397,-1)</f>
        <v/>
      </c>
      <c r="I397" s="15">
        <f>IF($D397=1,$C397,-1)</f>
        <v/>
      </c>
    </row>
    <row r="398">
      <c r="A398" s="33" t="n">
        <v>45308.45833333334</v>
      </c>
      <c r="B398" s="15">
        <f>WEEKDAY($A398,2)</f>
        <v/>
      </c>
      <c r="C398" s="15">
        <f>HOUR($A398)</f>
        <v/>
      </c>
      <c r="D398" s="15">
        <f>IF(AND($A398&gt;=Instellingen!$B$6,$A398&lt;Instellingen!$B$7),1,0)</f>
        <v/>
      </c>
      <c r="E398" s="15">
        <f>COUNTIF(tData[BezoekStart],"&lt;"&amp;($A398+1/24))-COUNTIF(tData[BezoekEind],"&lt;="&amp;$A398)</f>
        <v/>
      </c>
      <c r="F398" s="15">
        <f>COUNTIF(tData[BezoekLangStart],"&lt;"&amp;($A398+1/24))-COUNTIF(tData[BezoekLangEind],"&lt;="&amp;$A398)</f>
        <v/>
      </c>
      <c r="G398" s="15">
        <f>IF($D398=1,$B398*100+$C398,-1)</f>
        <v/>
      </c>
      <c r="H398" s="15">
        <f>IF($D398=1,$B398,-1)</f>
        <v/>
      </c>
      <c r="I398" s="15">
        <f>IF($D398=1,$C398,-1)</f>
        <v/>
      </c>
    </row>
    <row r="399">
      <c r="A399" s="33" t="n">
        <v>45308.5</v>
      </c>
      <c r="B399" s="15">
        <f>WEEKDAY($A399,2)</f>
        <v/>
      </c>
      <c r="C399" s="15">
        <f>HOUR($A399)</f>
        <v/>
      </c>
      <c r="D399" s="15">
        <f>IF(AND($A399&gt;=Instellingen!$B$6,$A399&lt;Instellingen!$B$7),1,0)</f>
        <v/>
      </c>
      <c r="E399" s="15">
        <f>COUNTIF(tData[BezoekStart],"&lt;"&amp;($A399+1/24))-COUNTIF(tData[BezoekEind],"&lt;="&amp;$A399)</f>
        <v/>
      </c>
      <c r="F399" s="15">
        <f>COUNTIF(tData[BezoekLangStart],"&lt;"&amp;($A399+1/24))-COUNTIF(tData[BezoekLangEind],"&lt;="&amp;$A399)</f>
        <v/>
      </c>
      <c r="G399" s="15">
        <f>IF($D399=1,$B399*100+$C399,-1)</f>
        <v/>
      </c>
      <c r="H399" s="15">
        <f>IF($D399=1,$B399,-1)</f>
        <v/>
      </c>
      <c r="I399" s="15">
        <f>IF($D399=1,$C399,-1)</f>
        <v/>
      </c>
    </row>
    <row r="400">
      <c r="A400" s="33" t="n">
        <v>45308.54166666666</v>
      </c>
      <c r="B400" s="15">
        <f>WEEKDAY($A400,2)</f>
        <v/>
      </c>
      <c r="C400" s="15">
        <f>HOUR($A400)</f>
        <v/>
      </c>
      <c r="D400" s="15">
        <f>IF(AND($A400&gt;=Instellingen!$B$6,$A400&lt;Instellingen!$B$7),1,0)</f>
        <v/>
      </c>
      <c r="E400" s="15">
        <f>COUNTIF(tData[BezoekStart],"&lt;"&amp;($A400+1/24))-COUNTIF(tData[BezoekEind],"&lt;="&amp;$A400)</f>
        <v/>
      </c>
      <c r="F400" s="15">
        <f>COUNTIF(tData[BezoekLangStart],"&lt;"&amp;($A400+1/24))-COUNTIF(tData[BezoekLangEind],"&lt;="&amp;$A400)</f>
        <v/>
      </c>
      <c r="G400" s="15">
        <f>IF($D400=1,$B400*100+$C400,-1)</f>
        <v/>
      </c>
      <c r="H400" s="15">
        <f>IF($D400=1,$B400,-1)</f>
        <v/>
      </c>
      <c r="I400" s="15">
        <f>IF($D400=1,$C400,-1)</f>
        <v/>
      </c>
    </row>
    <row r="401">
      <c r="A401" s="33" t="n">
        <v>45308.58333333334</v>
      </c>
      <c r="B401" s="15">
        <f>WEEKDAY($A401,2)</f>
        <v/>
      </c>
      <c r="C401" s="15">
        <f>HOUR($A401)</f>
        <v/>
      </c>
      <c r="D401" s="15">
        <f>IF(AND($A401&gt;=Instellingen!$B$6,$A401&lt;Instellingen!$B$7),1,0)</f>
        <v/>
      </c>
      <c r="E401" s="15">
        <f>COUNTIF(tData[BezoekStart],"&lt;"&amp;($A401+1/24))-COUNTIF(tData[BezoekEind],"&lt;="&amp;$A401)</f>
        <v/>
      </c>
      <c r="F401" s="15">
        <f>COUNTIF(tData[BezoekLangStart],"&lt;"&amp;($A401+1/24))-COUNTIF(tData[BezoekLangEind],"&lt;="&amp;$A401)</f>
        <v/>
      </c>
      <c r="G401" s="15">
        <f>IF($D401=1,$B401*100+$C401,-1)</f>
        <v/>
      </c>
      <c r="H401" s="15">
        <f>IF($D401=1,$B401,-1)</f>
        <v/>
      </c>
      <c r="I401" s="15">
        <f>IF($D401=1,$C401,-1)</f>
        <v/>
      </c>
    </row>
    <row r="402">
      <c r="A402" s="33" t="n">
        <v>45308.625</v>
      </c>
      <c r="B402" s="15">
        <f>WEEKDAY($A402,2)</f>
        <v/>
      </c>
      <c r="C402" s="15">
        <f>HOUR($A402)</f>
        <v/>
      </c>
      <c r="D402" s="15">
        <f>IF(AND($A402&gt;=Instellingen!$B$6,$A402&lt;Instellingen!$B$7),1,0)</f>
        <v/>
      </c>
      <c r="E402" s="15">
        <f>COUNTIF(tData[BezoekStart],"&lt;"&amp;($A402+1/24))-COUNTIF(tData[BezoekEind],"&lt;="&amp;$A402)</f>
        <v/>
      </c>
      <c r="F402" s="15">
        <f>COUNTIF(tData[BezoekLangStart],"&lt;"&amp;($A402+1/24))-COUNTIF(tData[BezoekLangEind],"&lt;="&amp;$A402)</f>
        <v/>
      </c>
      <c r="G402" s="15">
        <f>IF($D402=1,$B402*100+$C402,-1)</f>
        <v/>
      </c>
      <c r="H402" s="15">
        <f>IF($D402=1,$B402,-1)</f>
        <v/>
      </c>
      <c r="I402" s="15">
        <f>IF($D402=1,$C402,-1)</f>
        <v/>
      </c>
    </row>
    <row r="403">
      <c r="A403" s="33" t="n">
        <v>45308.66666666666</v>
      </c>
      <c r="B403" s="15">
        <f>WEEKDAY($A403,2)</f>
        <v/>
      </c>
      <c r="C403" s="15">
        <f>HOUR($A403)</f>
        <v/>
      </c>
      <c r="D403" s="15">
        <f>IF(AND($A403&gt;=Instellingen!$B$6,$A403&lt;Instellingen!$B$7),1,0)</f>
        <v/>
      </c>
      <c r="E403" s="15">
        <f>COUNTIF(tData[BezoekStart],"&lt;"&amp;($A403+1/24))-COUNTIF(tData[BezoekEind],"&lt;="&amp;$A403)</f>
        <v/>
      </c>
      <c r="F403" s="15">
        <f>COUNTIF(tData[BezoekLangStart],"&lt;"&amp;($A403+1/24))-COUNTIF(tData[BezoekLangEind],"&lt;="&amp;$A403)</f>
        <v/>
      </c>
      <c r="G403" s="15">
        <f>IF($D403=1,$B403*100+$C403,-1)</f>
        <v/>
      </c>
      <c r="H403" s="15">
        <f>IF($D403=1,$B403,-1)</f>
        <v/>
      </c>
      <c r="I403" s="15">
        <f>IF($D403=1,$C403,-1)</f>
        <v/>
      </c>
    </row>
    <row r="404">
      <c r="A404" s="33" t="n">
        <v>45308.70833333334</v>
      </c>
      <c r="B404" s="15">
        <f>WEEKDAY($A404,2)</f>
        <v/>
      </c>
      <c r="C404" s="15">
        <f>HOUR($A404)</f>
        <v/>
      </c>
      <c r="D404" s="15">
        <f>IF(AND($A404&gt;=Instellingen!$B$6,$A404&lt;Instellingen!$B$7),1,0)</f>
        <v/>
      </c>
      <c r="E404" s="15">
        <f>COUNTIF(tData[BezoekStart],"&lt;"&amp;($A404+1/24))-COUNTIF(tData[BezoekEind],"&lt;="&amp;$A404)</f>
        <v/>
      </c>
      <c r="F404" s="15">
        <f>COUNTIF(tData[BezoekLangStart],"&lt;"&amp;($A404+1/24))-COUNTIF(tData[BezoekLangEind],"&lt;="&amp;$A404)</f>
        <v/>
      </c>
      <c r="G404" s="15">
        <f>IF($D404=1,$B404*100+$C404,-1)</f>
        <v/>
      </c>
      <c r="H404" s="15">
        <f>IF($D404=1,$B404,-1)</f>
        <v/>
      </c>
      <c r="I404" s="15">
        <f>IF($D404=1,$C404,-1)</f>
        <v/>
      </c>
    </row>
    <row r="405">
      <c r="A405" s="33" t="n">
        <v>45308.75</v>
      </c>
      <c r="B405" s="15">
        <f>WEEKDAY($A405,2)</f>
        <v/>
      </c>
      <c r="C405" s="15">
        <f>HOUR($A405)</f>
        <v/>
      </c>
      <c r="D405" s="15">
        <f>IF(AND($A405&gt;=Instellingen!$B$6,$A405&lt;Instellingen!$B$7),1,0)</f>
        <v/>
      </c>
      <c r="E405" s="15">
        <f>COUNTIF(tData[BezoekStart],"&lt;"&amp;($A405+1/24))-COUNTIF(tData[BezoekEind],"&lt;="&amp;$A405)</f>
        <v/>
      </c>
      <c r="F405" s="15">
        <f>COUNTIF(tData[BezoekLangStart],"&lt;"&amp;($A405+1/24))-COUNTIF(tData[BezoekLangEind],"&lt;="&amp;$A405)</f>
        <v/>
      </c>
      <c r="G405" s="15">
        <f>IF($D405=1,$B405*100+$C405,-1)</f>
        <v/>
      </c>
      <c r="H405" s="15">
        <f>IF($D405=1,$B405,-1)</f>
        <v/>
      </c>
      <c r="I405" s="15">
        <f>IF($D405=1,$C405,-1)</f>
        <v/>
      </c>
    </row>
    <row r="406">
      <c r="A406" s="33" t="n">
        <v>45308.79166666666</v>
      </c>
      <c r="B406" s="15">
        <f>WEEKDAY($A406,2)</f>
        <v/>
      </c>
      <c r="C406" s="15">
        <f>HOUR($A406)</f>
        <v/>
      </c>
      <c r="D406" s="15">
        <f>IF(AND($A406&gt;=Instellingen!$B$6,$A406&lt;Instellingen!$B$7),1,0)</f>
        <v/>
      </c>
      <c r="E406" s="15">
        <f>COUNTIF(tData[BezoekStart],"&lt;"&amp;($A406+1/24))-COUNTIF(tData[BezoekEind],"&lt;="&amp;$A406)</f>
        <v/>
      </c>
      <c r="F406" s="15">
        <f>COUNTIF(tData[BezoekLangStart],"&lt;"&amp;($A406+1/24))-COUNTIF(tData[BezoekLangEind],"&lt;="&amp;$A406)</f>
        <v/>
      </c>
      <c r="G406" s="15">
        <f>IF($D406=1,$B406*100+$C406,-1)</f>
        <v/>
      </c>
      <c r="H406" s="15">
        <f>IF($D406=1,$B406,-1)</f>
        <v/>
      </c>
      <c r="I406" s="15">
        <f>IF($D406=1,$C406,-1)</f>
        <v/>
      </c>
    </row>
    <row r="407">
      <c r="A407" s="33" t="n">
        <v>45308.83333333334</v>
      </c>
      <c r="B407" s="15">
        <f>WEEKDAY($A407,2)</f>
        <v/>
      </c>
      <c r="C407" s="15">
        <f>HOUR($A407)</f>
        <v/>
      </c>
      <c r="D407" s="15">
        <f>IF(AND($A407&gt;=Instellingen!$B$6,$A407&lt;Instellingen!$B$7),1,0)</f>
        <v/>
      </c>
      <c r="E407" s="15">
        <f>COUNTIF(tData[BezoekStart],"&lt;"&amp;($A407+1/24))-COUNTIF(tData[BezoekEind],"&lt;="&amp;$A407)</f>
        <v/>
      </c>
      <c r="F407" s="15">
        <f>COUNTIF(tData[BezoekLangStart],"&lt;"&amp;($A407+1/24))-COUNTIF(tData[BezoekLangEind],"&lt;="&amp;$A407)</f>
        <v/>
      </c>
      <c r="G407" s="15">
        <f>IF($D407=1,$B407*100+$C407,-1)</f>
        <v/>
      </c>
      <c r="H407" s="15">
        <f>IF($D407=1,$B407,-1)</f>
        <v/>
      </c>
      <c r="I407" s="15">
        <f>IF($D407=1,$C407,-1)</f>
        <v/>
      </c>
    </row>
    <row r="408">
      <c r="A408" s="33" t="n">
        <v>45308.875</v>
      </c>
      <c r="B408" s="15">
        <f>WEEKDAY($A408,2)</f>
        <v/>
      </c>
      <c r="C408" s="15">
        <f>HOUR($A408)</f>
        <v/>
      </c>
      <c r="D408" s="15">
        <f>IF(AND($A408&gt;=Instellingen!$B$6,$A408&lt;Instellingen!$B$7),1,0)</f>
        <v/>
      </c>
      <c r="E408" s="15">
        <f>COUNTIF(tData[BezoekStart],"&lt;"&amp;($A408+1/24))-COUNTIF(tData[BezoekEind],"&lt;="&amp;$A408)</f>
        <v/>
      </c>
      <c r="F408" s="15">
        <f>COUNTIF(tData[BezoekLangStart],"&lt;"&amp;($A408+1/24))-COUNTIF(tData[BezoekLangEind],"&lt;="&amp;$A408)</f>
        <v/>
      </c>
      <c r="G408" s="15">
        <f>IF($D408=1,$B408*100+$C408,-1)</f>
        <v/>
      </c>
      <c r="H408" s="15">
        <f>IF($D408=1,$B408,-1)</f>
        <v/>
      </c>
      <c r="I408" s="15">
        <f>IF($D408=1,$C408,-1)</f>
        <v/>
      </c>
    </row>
    <row r="409">
      <c r="A409" s="33" t="n">
        <v>45308.91666666666</v>
      </c>
      <c r="B409" s="15">
        <f>WEEKDAY($A409,2)</f>
        <v/>
      </c>
      <c r="C409" s="15">
        <f>HOUR($A409)</f>
        <v/>
      </c>
      <c r="D409" s="15">
        <f>IF(AND($A409&gt;=Instellingen!$B$6,$A409&lt;Instellingen!$B$7),1,0)</f>
        <v/>
      </c>
      <c r="E409" s="15">
        <f>COUNTIF(tData[BezoekStart],"&lt;"&amp;($A409+1/24))-COUNTIF(tData[BezoekEind],"&lt;="&amp;$A409)</f>
        <v/>
      </c>
      <c r="F409" s="15">
        <f>COUNTIF(tData[BezoekLangStart],"&lt;"&amp;($A409+1/24))-COUNTIF(tData[BezoekLangEind],"&lt;="&amp;$A409)</f>
        <v/>
      </c>
      <c r="G409" s="15">
        <f>IF($D409=1,$B409*100+$C409,-1)</f>
        <v/>
      </c>
      <c r="H409" s="15">
        <f>IF($D409=1,$B409,-1)</f>
        <v/>
      </c>
      <c r="I409" s="15">
        <f>IF($D409=1,$C409,-1)</f>
        <v/>
      </c>
    </row>
    <row r="410">
      <c r="A410" s="33" t="n">
        <v>45308.95833333334</v>
      </c>
      <c r="B410" s="15">
        <f>WEEKDAY($A410,2)</f>
        <v/>
      </c>
      <c r="C410" s="15">
        <f>HOUR($A410)</f>
        <v/>
      </c>
      <c r="D410" s="15">
        <f>IF(AND($A410&gt;=Instellingen!$B$6,$A410&lt;Instellingen!$B$7),1,0)</f>
        <v/>
      </c>
      <c r="E410" s="15">
        <f>COUNTIF(tData[BezoekStart],"&lt;"&amp;($A410+1/24))-COUNTIF(tData[BezoekEind],"&lt;="&amp;$A410)</f>
        <v/>
      </c>
      <c r="F410" s="15">
        <f>COUNTIF(tData[BezoekLangStart],"&lt;"&amp;($A410+1/24))-COUNTIF(tData[BezoekLangEind],"&lt;="&amp;$A410)</f>
        <v/>
      </c>
      <c r="G410" s="15">
        <f>IF($D410=1,$B410*100+$C410,-1)</f>
        <v/>
      </c>
      <c r="H410" s="15">
        <f>IF($D410=1,$B410,-1)</f>
        <v/>
      </c>
      <c r="I410" s="15">
        <f>IF($D410=1,$C410,-1)</f>
        <v/>
      </c>
    </row>
    <row r="411">
      <c r="A411" s="33" t="n">
        <v>45309</v>
      </c>
      <c r="B411" s="15">
        <f>WEEKDAY($A411,2)</f>
        <v/>
      </c>
      <c r="C411" s="15">
        <f>HOUR($A411)</f>
        <v/>
      </c>
      <c r="D411" s="15">
        <f>IF(AND($A411&gt;=Instellingen!$B$6,$A411&lt;Instellingen!$B$7),1,0)</f>
        <v/>
      </c>
      <c r="E411" s="15">
        <f>COUNTIF(tData[BezoekStart],"&lt;"&amp;($A411+1/24))-COUNTIF(tData[BezoekEind],"&lt;="&amp;$A411)</f>
        <v/>
      </c>
      <c r="F411" s="15">
        <f>COUNTIF(tData[BezoekLangStart],"&lt;"&amp;($A411+1/24))-COUNTIF(tData[BezoekLangEind],"&lt;="&amp;$A411)</f>
        <v/>
      </c>
      <c r="G411" s="15">
        <f>IF($D411=1,$B411*100+$C411,-1)</f>
        <v/>
      </c>
      <c r="H411" s="15">
        <f>IF($D411=1,$B411,-1)</f>
        <v/>
      </c>
      <c r="I411" s="15">
        <f>IF($D411=1,$C411,-1)</f>
        <v/>
      </c>
    </row>
    <row r="412">
      <c r="A412" s="33" t="n">
        <v>45309.04166666666</v>
      </c>
      <c r="B412" s="15">
        <f>WEEKDAY($A412,2)</f>
        <v/>
      </c>
      <c r="C412" s="15">
        <f>HOUR($A412)</f>
        <v/>
      </c>
      <c r="D412" s="15">
        <f>IF(AND($A412&gt;=Instellingen!$B$6,$A412&lt;Instellingen!$B$7),1,0)</f>
        <v/>
      </c>
      <c r="E412" s="15">
        <f>COUNTIF(tData[BezoekStart],"&lt;"&amp;($A412+1/24))-COUNTIF(tData[BezoekEind],"&lt;="&amp;$A412)</f>
        <v/>
      </c>
      <c r="F412" s="15">
        <f>COUNTIF(tData[BezoekLangStart],"&lt;"&amp;($A412+1/24))-COUNTIF(tData[BezoekLangEind],"&lt;="&amp;$A412)</f>
        <v/>
      </c>
      <c r="G412" s="15">
        <f>IF($D412=1,$B412*100+$C412,-1)</f>
        <v/>
      </c>
      <c r="H412" s="15">
        <f>IF($D412=1,$B412,-1)</f>
        <v/>
      </c>
      <c r="I412" s="15">
        <f>IF($D412=1,$C412,-1)</f>
        <v/>
      </c>
    </row>
    <row r="413">
      <c r="A413" s="33" t="n">
        <v>45309.08333333334</v>
      </c>
      <c r="B413" s="15">
        <f>WEEKDAY($A413,2)</f>
        <v/>
      </c>
      <c r="C413" s="15">
        <f>HOUR($A413)</f>
        <v/>
      </c>
      <c r="D413" s="15">
        <f>IF(AND($A413&gt;=Instellingen!$B$6,$A413&lt;Instellingen!$B$7),1,0)</f>
        <v/>
      </c>
      <c r="E413" s="15">
        <f>COUNTIF(tData[BezoekStart],"&lt;"&amp;($A413+1/24))-COUNTIF(tData[BezoekEind],"&lt;="&amp;$A413)</f>
        <v/>
      </c>
      <c r="F413" s="15">
        <f>COUNTIF(tData[BezoekLangStart],"&lt;"&amp;($A413+1/24))-COUNTIF(tData[BezoekLangEind],"&lt;="&amp;$A413)</f>
        <v/>
      </c>
      <c r="G413" s="15">
        <f>IF($D413=1,$B413*100+$C413,-1)</f>
        <v/>
      </c>
      <c r="H413" s="15">
        <f>IF($D413=1,$B413,-1)</f>
        <v/>
      </c>
      <c r="I413" s="15">
        <f>IF($D413=1,$C413,-1)</f>
        <v/>
      </c>
    </row>
    <row r="414">
      <c r="A414" s="33" t="n">
        <v>45309.125</v>
      </c>
      <c r="B414" s="15">
        <f>WEEKDAY($A414,2)</f>
        <v/>
      </c>
      <c r="C414" s="15">
        <f>HOUR($A414)</f>
        <v/>
      </c>
      <c r="D414" s="15">
        <f>IF(AND($A414&gt;=Instellingen!$B$6,$A414&lt;Instellingen!$B$7),1,0)</f>
        <v/>
      </c>
      <c r="E414" s="15">
        <f>COUNTIF(tData[BezoekStart],"&lt;"&amp;($A414+1/24))-COUNTIF(tData[BezoekEind],"&lt;="&amp;$A414)</f>
        <v/>
      </c>
      <c r="F414" s="15">
        <f>COUNTIF(tData[BezoekLangStart],"&lt;"&amp;($A414+1/24))-COUNTIF(tData[BezoekLangEind],"&lt;="&amp;$A414)</f>
        <v/>
      </c>
      <c r="G414" s="15">
        <f>IF($D414=1,$B414*100+$C414,-1)</f>
        <v/>
      </c>
      <c r="H414" s="15">
        <f>IF($D414=1,$B414,-1)</f>
        <v/>
      </c>
      <c r="I414" s="15">
        <f>IF($D414=1,$C414,-1)</f>
        <v/>
      </c>
    </row>
    <row r="415">
      <c r="A415" s="33" t="n">
        <v>45309.16666666666</v>
      </c>
      <c r="B415" s="15">
        <f>WEEKDAY($A415,2)</f>
        <v/>
      </c>
      <c r="C415" s="15">
        <f>HOUR($A415)</f>
        <v/>
      </c>
      <c r="D415" s="15">
        <f>IF(AND($A415&gt;=Instellingen!$B$6,$A415&lt;Instellingen!$B$7),1,0)</f>
        <v/>
      </c>
      <c r="E415" s="15">
        <f>COUNTIF(tData[BezoekStart],"&lt;"&amp;($A415+1/24))-COUNTIF(tData[BezoekEind],"&lt;="&amp;$A415)</f>
        <v/>
      </c>
      <c r="F415" s="15">
        <f>COUNTIF(tData[BezoekLangStart],"&lt;"&amp;($A415+1/24))-COUNTIF(tData[BezoekLangEind],"&lt;="&amp;$A415)</f>
        <v/>
      </c>
      <c r="G415" s="15">
        <f>IF($D415=1,$B415*100+$C415,-1)</f>
        <v/>
      </c>
      <c r="H415" s="15">
        <f>IF($D415=1,$B415,-1)</f>
        <v/>
      </c>
      <c r="I415" s="15">
        <f>IF($D415=1,$C415,-1)</f>
        <v/>
      </c>
    </row>
    <row r="416">
      <c r="A416" s="33" t="n">
        <v>45309.20833333334</v>
      </c>
      <c r="B416" s="15">
        <f>WEEKDAY($A416,2)</f>
        <v/>
      </c>
      <c r="C416" s="15">
        <f>HOUR($A416)</f>
        <v/>
      </c>
      <c r="D416" s="15">
        <f>IF(AND($A416&gt;=Instellingen!$B$6,$A416&lt;Instellingen!$B$7),1,0)</f>
        <v/>
      </c>
      <c r="E416" s="15">
        <f>COUNTIF(tData[BezoekStart],"&lt;"&amp;($A416+1/24))-COUNTIF(tData[BezoekEind],"&lt;="&amp;$A416)</f>
        <v/>
      </c>
      <c r="F416" s="15">
        <f>COUNTIF(tData[BezoekLangStart],"&lt;"&amp;($A416+1/24))-COUNTIF(tData[BezoekLangEind],"&lt;="&amp;$A416)</f>
        <v/>
      </c>
      <c r="G416" s="15">
        <f>IF($D416=1,$B416*100+$C416,-1)</f>
        <v/>
      </c>
      <c r="H416" s="15">
        <f>IF($D416=1,$B416,-1)</f>
        <v/>
      </c>
      <c r="I416" s="15">
        <f>IF($D416=1,$C416,-1)</f>
        <v/>
      </c>
    </row>
    <row r="417">
      <c r="A417" s="33" t="n">
        <v>45309.25</v>
      </c>
      <c r="B417" s="15">
        <f>WEEKDAY($A417,2)</f>
        <v/>
      </c>
      <c r="C417" s="15">
        <f>HOUR($A417)</f>
        <v/>
      </c>
      <c r="D417" s="15">
        <f>IF(AND($A417&gt;=Instellingen!$B$6,$A417&lt;Instellingen!$B$7),1,0)</f>
        <v/>
      </c>
      <c r="E417" s="15">
        <f>COUNTIF(tData[BezoekStart],"&lt;"&amp;($A417+1/24))-COUNTIF(tData[BezoekEind],"&lt;="&amp;$A417)</f>
        <v/>
      </c>
      <c r="F417" s="15">
        <f>COUNTIF(tData[BezoekLangStart],"&lt;"&amp;($A417+1/24))-COUNTIF(tData[BezoekLangEind],"&lt;="&amp;$A417)</f>
        <v/>
      </c>
      <c r="G417" s="15">
        <f>IF($D417=1,$B417*100+$C417,-1)</f>
        <v/>
      </c>
      <c r="H417" s="15">
        <f>IF($D417=1,$B417,-1)</f>
        <v/>
      </c>
      <c r="I417" s="15">
        <f>IF($D417=1,$C417,-1)</f>
        <v/>
      </c>
    </row>
    <row r="418">
      <c r="A418" s="33" t="n">
        <v>45309.29166666666</v>
      </c>
      <c r="B418" s="15">
        <f>WEEKDAY($A418,2)</f>
        <v/>
      </c>
      <c r="C418" s="15">
        <f>HOUR($A418)</f>
        <v/>
      </c>
      <c r="D418" s="15">
        <f>IF(AND($A418&gt;=Instellingen!$B$6,$A418&lt;Instellingen!$B$7),1,0)</f>
        <v/>
      </c>
      <c r="E418" s="15">
        <f>COUNTIF(tData[BezoekStart],"&lt;"&amp;($A418+1/24))-COUNTIF(tData[BezoekEind],"&lt;="&amp;$A418)</f>
        <v/>
      </c>
      <c r="F418" s="15">
        <f>COUNTIF(tData[BezoekLangStart],"&lt;"&amp;($A418+1/24))-COUNTIF(tData[BezoekLangEind],"&lt;="&amp;$A418)</f>
        <v/>
      </c>
      <c r="G418" s="15">
        <f>IF($D418=1,$B418*100+$C418,-1)</f>
        <v/>
      </c>
      <c r="H418" s="15">
        <f>IF($D418=1,$B418,-1)</f>
        <v/>
      </c>
      <c r="I418" s="15">
        <f>IF($D418=1,$C418,-1)</f>
        <v/>
      </c>
    </row>
    <row r="419">
      <c r="A419" s="33" t="n">
        <v>45309.33333333334</v>
      </c>
      <c r="B419" s="15">
        <f>WEEKDAY($A419,2)</f>
        <v/>
      </c>
      <c r="C419" s="15">
        <f>HOUR($A419)</f>
        <v/>
      </c>
      <c r="D419" s="15">
        <f>IF(AND($A419&gt;=Instellingen!$B$6,$A419&lt;Instellingen!$B$7),1,0)</f>
        <v/>
      </c>
      <c r="E419" s="15">
        <f>COUNTIF(tData[BezoekStart],"&lt;"&amp;($A419+1/24))-COUNTIF(tData[BezoekEind],"&lt;="&amp;$A419)</f>
        <v/>
      </c>
      <c r="F419" s="15">
        <f>COUNTIF(tData[BezoekLangStart],"&lt;"&amp;($A419+1/24))-COUNTIF(tData[BezoekLangEind],"&lt;="&amp;$A419)</f>
        <v/>
      </c>
      <c r="G419" s="15">
        <f>IF($D419=1,$B419*100+$C419,-1)</f>
        <v/>
      </c>
      <c r="H419" s="15">
        <f>IF($D419=1,$B419,-1)</f>
        <v/>
      </c>
      <c r="I419" s="15">
        <f>IF($D419=1,$C419,-1)</f>
        <v/>
      </c>
    </row>
    <row r="420">
      <c r="A420" s="33" t="n">
        <v>45309.375</v>
      </c>
      <c r="B420" s="15">
        <f>WEEKDAY($A420,2)</f>
        <v/>
      </c>
      <c r="C420" s="15">
        <f>HOUR($A420)</f>
        <v/>
      </c>
      <c r="D420" s="15">
        <f>IF(AND($A420&gt;=Instellingen!$B$6,$A420&lt;Instellingen!$B$7),1,0)</f>
        <v/>
      </c>
      <c r="E420" s="15">
        <f>COUNTIF(tData[BezoekStart],"&lt;"&amp;($A420+1/24))-COUNTIF(tData[BezoekEind],"&lt;="&amp;$A420)</f>
        <v/>
      </c>
      <c r="F420" s="15">
        <f>COUNTIF(tData[BezoekLangStart],"&lt;"&amp;($A420+1/24))-COUNTIF(tData[BezoekLangEind],"&lt;="&amp;$A420)</f>
        <v/>
      </c>
      <c r="G420" s="15">
        <f>IF($D420=1,$B420*100+$C420,-1)</f>
        <v/>
      </c>
      <c r="H420" s="15">
        <f>IF($D420=1,$B420,-1)</f>
        <v/>
      </c>
      <c r="I420" s="15">
        <f>IF($D420=1,$C420,-1)</f>
        <v/>
      </c>
    </row>
    <row r="421">
      <c r="A421" s="33" t="n">
        <v>45309.41666666666</v>
      </c>
      <c r="B421" s="15">
        <f>WEEKDAY($A421,2)</f>
        <v/>
      </c>
      <c r="C421" s="15">
        <f>HOUR($A421)</f>
        <v/>
      </c>
      <c r="D421" s="15">
        <f>IF(AND($A421&gt;=Instellingen!$B$6,$A421&lt;Instellingen!$B$7),1,0)</f>
        <v/>
      </c>
      <c r="E421" s="15">
        <f>COUNTIF(tData[BezoekStart],"&lt;"&amp;($A421+1/24))-COUNTIF(tData[BezoekEind],"&lt;="&amp;$A421)</f>
        <v/>
      </c>
      <c r="F421" s="15">
        <f>COUNTIF(tData[BezoekLangStart],"&lt;"&amp;($A421+1/24))-COUNTIF(tData[BezoekLangEind],"&lt;="&amp;$A421)</f>
        <v/>
      </c>
      <c r="G421" s="15">
        <f>IF($D421=1,$B421*100+$C421,-1)</f>
        <v/>
      </c>
      <c r="H421" s="15">
        <f>IF($D421=1,$B421,-1)</f>
        <v/>
      </c>
      <c r="I421" s="15">
        <f>IF($D421=1,$C421,-1)</f>
        <v/>
      </c>
    </row>
    <row r="422">
      <c r="A422" s="33" t="n">
        <v>45309.45833333334</v>
      </c>
      <c r="B422" s="15">
        <f>WEEKDAY($A422,2)</f>
        <v/>
      </c>
      <c r="C422" s="15">
        <f>HOUR($A422)</f>
        <v/>
      </c>
      <c r="D422" s="15">
        <f>IF(AND($A422&gt;=Instellingen!$B$6,$A422&lt;Instellingen!$B$7),1,0)</f>
        <v/>
      </c>
      <c r="E422" s="15">
        <f>COUNTIF(tData[BezoekStart],"&lt;"&amp;($A422+1/24))-COUNTIF(tData[BezoekEind],"&lt;="&amp;$A422)</f>
        <v/>
      </c>
      <c r="F422" s="15">
        <f>COUNTIF(tData[BezoekLangStart],"&lt;"&amp;($A422+1/24))-COUNTIF(tData[BezoekLangEind],"&lt;="&amp;$A422)</f>
        <v/>
      </c>
      <c r="G422" s="15">
        <f>IF($D422=1,$B422*100+$C422,-1)</f>
        <v/>
      </c>
      <c r="H422" s="15">
        <f>IF($D422=1,$B422,-1)</f>
        <v/>
      </c>
      <c r="I422" s="15">
        <f>IF($D422=1,$C422,-1)</f>
        <v/>
      </c>
    </row>
    <row r="423">
      <c r="A423" s="33" t="n">
        <v>45309.5</v>
      </c>
      <c r="B423" s="15">
        <f>WEEKDAY($A423,2)</f>
        <v/>
      </c>
      <c r="C423" s="15">
        <f>HOUR($A423)</f>
        <v/>
      </c>
      <c r="D423" s="15">
        <f>IF(AND($A423&gt;=Instellingen!$B$6,$A423&lt;Instellingen!$B$7),1,0)</f>
        <v/>
      </c>
      <c r="E423" s="15">
        <f>COUNTIF(tData[BezoekStart],"&lt;"&amp;($A423+1/24))-COUNTIF(tData[BezoekEind],"&lt;="&amp;$A423)</f>
        <v/>
      </c>
      <c r="F423" s="15">
        <f>COUNTIF(tData[BezoekLangStart],"&lt;"&amp;($A423+1/24))-COUNTIF(tData[BezoekLangEind],"&lt;="&amp;$A423)</f>
        <v/>
      </c>
      <c r="G423" s="15">
        <f>IF($D423=1,$B423*100+$C423,-1)</f>
        <v/>
      </c>
      <c r="H423" s="15">
        <f>IF($D423=1,$B423,-1)</f>
        <v/>
      </c>
      <c r="I423" s="15">
        <f>IF($D423=1,$C423,-1)</f>
        <v/>
      </c>
    </row>
    <row r="424">
      <c r="A424" s="33" t="n">
        <v>45309.54166666666</v>
      </c>
      <c r="B424" s="15">
        <f>WEEKDAY($A424,2)</f>
        <v/>
      </c>
      <c r="C424" s="15">
        <f>HOUR($A424)</f>
        <v/>
      </c>
      <c r="D424" s="15">
        <f>IF(AND($A424&gt;=Instellingen!$B$6,$A424&lt;Instellingen!$B$7),1,0)</f>
        <v/>
      </c>
      <c r="E424" s="15">
        <f>COUNTIF(tData[BezoekStart],"&lt;"&amp;($A424+1/24))-COUNTIF(tData[BezoekEind],"&lt;="&amp;$A424)</f>
        <v/>
      </c>
      <c r="F424" s="15">
        <f>COUNTIF(tData[BezoekLangStart],"&lt;"&amp;($A424+1/24))-COUNTIF(tData[BezoekLangEind],"&lt;="&amp;$A424)</f>
        <v/>
      </c>
      <c r="G424" s="15">
        <f>IF($D424=1,$B424*100+$C424,-1)</f>
        <v/>
      </c>
      <c r="H424" s="15">
        <f>IF($D424=1,$B424,-1)</f>
        <v/>
      </c>
      <c r="I424" s="15">
        <f>IF($D424=1,$C424,-1)</f>
        <v/>
      </c>
    </row>
    <row r="425">
      <c r="A425" s="33" t="n">
        <v>45309.58333333334</v>
      </c>
      <c r="B425" s="15">
        <f>WEEKDAY($A425,2)</f>
        <v/>
      </c>
      <c r="C425" s="15">
        <f>HOUR($A425)</f>
        <v/>
      </c>
      <c r="D425" s="15">
        <f>IF(AND($A425&gt;=Instellingen!$B$6,$A425&lt;Instellingen!$B$7),1,0)</f>
        <v/>
      </c>
      <c r="E425" s="15">
        <f>COUNTIF(tData[BezoekStart],"&lt;"&amp;($A425+1/24))-COUNTIF(tData[BezoekEind],"&lt;="&amp;$A425)</f>
        <v/>
      </c>
      <c r="F425" s="15">
        <f>COUNTIF(tData[BezoekLangStart],"&lt;"&amp;($A425+1/24))-COUNTIF(tData[BezoekLangEind],"&lt;="&amp;$A425)</f>
        <v/>
      </c>
      <c r="G425" s="15">
        <f>IF($D425=1,$B425*100+$C425,-1)</f>
        <v/>
      </c>
      <c r="H425" s="15">
        <f>IF($D425=1,$B425,-1)</f>
        <v/>
      </c>
      <c r="I425" s="15">
        <f>IF($D425=1,$C425,-1)</f>
        <v/>
      </c>
    </row>
    <row r="426">
      <c r="A426" s="33" t="n">
        <v>45309.625</v>
      </c>
      <c r="B426" s="15">
        <f>WEEKDAY($A426,2)</f>
        <v/>
      </c>
      <c r="C426" s="15">
        <f>HOUR($A426)</f>
        <v/>
      </c>
      <c r="D426" s="15">
        <f>IF(AND($A426&gt;=Instellingen!$B$6,$A426&lt;Instellingen!$B$7),1,0)</f>
        <v/>
      </c>
      <c r="E426" s="15">
        <f>COUNTIF(tData[BezoekStart],"&lt;"&amp;($A426+1/24))-COUNTIF(tData[BezoekEind],"&lt;="&amp;$A426)</f>
        <v/>
      </c>
      <c r="F426" s="15">
        <f>COUNTIF(tData[BezoekLangStart],"&lt;"&amp;($A426+1/24))-COUNTIF(tData[BezoekLangEind],"&lt;="&amp;$A426)</f>
        <v/>
      </c>
      <c r="G426" s="15">
        <f>IF($D426=1,$B426*100+$C426,-1)</f>
        <v/>
      </c>
      <c r="H426" s="15">
        <f>IF($D426=1,$B426,-1)</f>
        <v/>
      </c>
      <c r="I426" s="15">
        <f>IF($D426=1,$C426,-1)</f>
        <v/>
      </c>
    </row>
    <row r="427">
      <c r="A427" s="33" t="n">
        <v>45309.66666666666</v>
      </c>
      <c r="B427" s="15">
        <f>WEEKDAY($A427,2)</f>
        <v/>
      </c>
      <c r="C427" s="15">
        <f>HOUR($A427)</f>
        <v/>
      </c>
      <c r="D427" s="15">
        <f>IF(AND($A427&gt;=Instellingen!$B$6,$A427&lt;Instellingen!$B$7),1,0)</f>
        <v/>
      </c>
      <c r="E427" s="15">
        <f>COUNTIF(tData[BezoekStart],"&lt;"&amp;($A427+1/24))-COUNTIF(tData[BezoekEind],"&lt;="&amp;$A427)</f>
        <v/>
      </c>
      <c r="F427" s="15">
        <f>COUNTIF(tData[BezoekLangStart],"&lt;"&amp;($A427+1/24))-COUNTIF(tData[BezoekLangEind],"&lt;="&amp;$A427)</f>
        <v/>
      </c>
      <c r="G427" s="15">
        <f>IF($D427=1,$B427*100+$C427,-1)</f>
        <v/>
      </c>
      <c r="H427" s="15">
        <f>IF($D427=1,$B427,-1)</f>
        <v/>
      </c>
      <c r="I427" s="15">
        <f>IF($D427=1,$C427,-1)</f>
        <v/>
      </c>
    </row>
    <row r="428">
      <c r="A428" s="33" t="n">
        <v>45309.70833333334</v>
      </c>
      <c r="B428" s="15">
        <f>WEEKDAY($A428,2)</f>
        <v/>
      </c>
      <c r="C428" s="15">
        <f>HOUR($A428)</f>
        <v/>
      </c>
      <c r="D428" s="15">
        <f>IF(AND($A428&gt;=Instellingen!$B$6,$A428&lt;Instellingen!$B$7),1,0)</f>
        <v/>
      </c>
      <c r="E428" s="15">
        <f>COUNTIF(tData[BezoekStart],"&lt;"&amp;($A428+1/24))-COUNTIF(tData[BezoekEind],"&lt;="&amp;$A428)</f>
        <v/>
      </c>
      <c r="F428" s="15">
        <f>COUNTIF(tData[BezoekLangStart],"&lt;"&amp;($A428+1/24))-COUNTIF(tData[BezoekLangEind],"&lt;="&amp;$A428)</f>
        <v/>
      </c>
      <c r="G428" s="15">
        <f>IF($D428=1,$B428*100+$C428,-1)</f>
        <v/>
      </c>
      <c r="H428" s="15">
        <f>IF($D428=1,$B428,-1)</f>
        <v/>
      </c>
      <c r="I428" s="15">
        <f>IF($D428=1,$C428,-1)</f>
        <v/>
      </c>
    </row>
    <row r="429">
      <c r="A429" s="33" t="n">
        <v>45309.75</v>
      </c>
      <c r="B429" s="15">
        <f>WEEKDAY($A429,2)</f>
        <v/>
      </c>
      <c r="C429" s="15">
        <f>HOUR($A429)</f>
        <v/>
      </c>
      <c r="D429" s="15">
        <f>IF(AND($A429&gt;=Instellingen!$B$6,$A429&lt;Instellingen!$B$7),1,0)</f>
        <v/>
      </c>
      <c r="E429" s="15">
        <f>COUNTIF(tData[BezoekStart],"&lt;"&amp;($A429+1/24))-COUNTIF(tData[BezoekEind],"&lt;="&amp;$A429)</f>
        <v/>
      </c>
      <c r="F429" s="15">
        <f>COUNTIF(tData[BezoekLangStart],"&lt;"&amp;($A429+1/24))-COUNTIF(tData[BezoekLangEind],"&lt;="&amp;$A429)</f>
        <v/>
      </c>
      <c r="G429" s="15">
        <f>IF($D429=1,$B429*100+$C429,-1)</f>
        <v/>
      </c>
      <c r="H429" s="15">
        <f>IF($D429=1,$B429,-1)</f>
        <v/>
      </c>
      <c r="I429" s="15">
        <f>IF($D429=1,$C429,-1)</f>
        <v/>
      </c>
    </row>
    <row r="430">
      <c r="A430" s="33" t="n">
        <v>45309.79166666666</v>
      </c>
      <c r="B430" s="15">
        <f>WEEKDAY($A430,2)</f>
        <v/>
      </c>
      <c r="C430" s="15">
        <f>HOUR($A430)</f>
        <v/>
      </c>
      <c r="D430" s="15">
        <f>IF(AND($A430&gt;=Instellingen!$B$6,$A430&lt;Instellingen!$B$7),1,0)</f>
        <v/>
      </c>
      <c r="E430" s="15">
        <f>COUNTIF(tData[BezoekStart],"&lt;"&amp;($A430+1/24))-COUNTIF(tData[BezoekEind],"&lt;="&amp;$A430)</f>
        <v/>
      </c>
      <c r="F430" s="15">
        <f>COUNTIF(tData[BezoekLangStart],"&lt;"&amp;($A430+1/24))-COUNTIF(tData[BezoekLangEind],"&lt;="&amp;$A430)</f>
        <v/>
      </c>
      <c r="G430" s="15">
        <f>IF($D430=1,$B430*100+$C430,-1)</f>
        <v/>
      </c>
      <c r="H430" s="15">
        <f>IF($D430=1,$B430,-1)</f>
        <v/>
      </c>
      <c r="I430" s="15">
        <f>IF($D430=1,$C430,-1)</f>
        <v/>
      </c>
    </row>
    <row r="431">
      <c r="A431" s="33" t="n">
        <v>45309.83333333334</v>
      </c>
      <c r="B431" s="15">
        <f>WEEKDAY($A431,2)</f>
        <v/>
      </c>
      <c r="C431" s="15">
        <f>HOUR($A431)</f>
        <v/>
      </c>
      <c r="D431" s="15">
        <f>IF(AND($A431&gt;=Instellingen!$B$6,$A431&lt;Instellingen!$B$7),1,0)</f>
        <v/>
      </c>
      <c r="E431" s="15">
        <f>COUNTIF(tData[BezoekStart],"&lt;"&amp;($A431+1/24))-COUNTIF(tData[BezoekEind],"&lt;="&amp;$A431)</f>
        <v/>
      </c>
      <c r="F431" s="15">
        <f>COUNTIF(tData[BezoekLangStart],"&lt;"&amp;($A431+1/24))-COUNTIF(tData[BezoekLangEind],"&lt;="&amp;$A431)</f>
        <v/>
      </c>
      <c r="G431" s="15">
        <f>IF($D431=1,$B431*100+$C431,-1)</f>
        <v/>
      </c>
      <c r="H431" s="15">
        <f>IF($D431=1,$B431,-1)</f>
        <v/>
      </c>
      <c r="I431" s="15">
        <f>IF($D431=1,$C431,-1)</f>
        <v/>
      </c>
    </row>
    <row r="432">
      <c r="A432" s="33" t="n">
        <v>45309.875</v>
      </c>
      <c r="B432" s="15">
        <f>WEEKDAY($A432,2)</f>
        <v/>
      </c>
      <c r="C432" s="15">
        <f>HOUR($A432)</f>
        <v/>
      </c>
      <c r="D432" s="15">
        <f>IF(AND($A432&gt;=Instellingen!$B$6,$A432&lt;Instellingen!$B$7),1,0)</f>
        <v/>
      </c>
      <c r="E432" s="15">
        <f>COUNTIF(tData[BezoekStart],"&lt;"&amp;($A432+1/24))-COUNTIF(tData[BezoekEind],"&lt;="&amp;$A432)</f>
        <v/>
      </c>
      <c r="F432" s="15">
        <f>COUNTIF(tData[BezoekLangStart],"&lt;"&amp;($A432+1/24))-COUNTIF(tData[BezoekLangEind],"&lt;="&amp;$A432)</f>
        <v/>
      </c>
      <c r="G432" s="15">
        <f>IF($D432=1,$B432*100+$C432,-1)</f>
        <v/>
      </c>
      <c r="H432" s="15">
        <f>IF($D432=1,$B432,-1)</f>
        <v/>
      </c>
      <c r="I432" s="15">
        <f>IF($D432=1,$C432,-1)</f>
        <v/>
      </c>
    </row>
    <row r="433">
      <c r="A433" s="33" t="n">
        <v>45309.91666666666</v>
      </c>
      <c r="B433" s="15">
        <f>WEEKDAY($A433,2)</f>
        <v/>
      </c>
      <c r="C433" s="15">
        <f>HOUR($A433)</f>
        <v/>
      </c>
      <c r="D433" s="15">
        <f>IF(AND($A433&gt;=Instellingen!$B$6,$A433&lt;Instellingen!$B$7),1,0)</f>
        <v/>
      </c>
      <c r="E433" s="15">
        <f>COUNTIF(tData[BezoekStart],"&lt;"&amp;($A433+1/24))-COUNTIF(tData[BezoekEind],"&lt;="&amp;$A433)</f>
        <v/>
      </c>
      <c r="F433" s="15">
        <f>COUNTIF(tData[BezoekLangStart],"&lt;"&amp;($A433+1/24))-COUNTIF(tData[BezoekLangEind],"&lt;="&amp;$A433)</f>
        <v/>
      </c>
      <c r="G433" s="15">
        <f>IF($D433=1,$B433*100+$C433,-1)</f>
        <v/>
      </c>
      <c r="H433" s="15">
        <f>IF($D433=1,$B433,-1)</f>
        <v/>
      </c>
      <c r="I433" s="15">
        <f>IF($D433=1,$C433,-1)</f>
        <v/>
      </c>
    </row>
    <row r="434">
      <c r="A434" s="33" t="n">
        <v>45309.95833333334</v>
      </c>
      <c r="B434" s="15">
        <f>WEEKDAY($A434,2)</f>
        <v/>
      </c>
      <c r="C434" s="15">
        <f>HOUR($A434)</f>
        <v/>
      </c>
      <c r="D434" s="15">
        <f>IF(AND($A434&gt;=Instellingen!$B$6,$A434&lt;Instellingen!$B$7),1,0)</f>
        <v/>
      </c>
      <c r="E434" s="15">
        <f>COUNTIF(tData[BezoekStart],"&lt;"&amp;($A434+1/24))-COUNTIF(tData[BezoekEind],"&lt;="&amp;$A434)</f>
        <v/>
      </c>
      <c r="F434" s="15">
        <f>COUNTIF(tData[BezoekLangStart],"&lt;"&amp;($A434+1/24))-COUNTIF(tData[BezoekLangEind],"&lt;="&amp;$A434)</f>
        <v/>
      </c>
      <c r="G434" s="15">
        <f>IF($D434=1,$B434*100+$C434,-1)</f>
        <v/>
      </c>
      <c r="H434" s="15">
        <f>IF($D434=1,$B434,-1)</f>
        <v/>
      </c>
      <c r="I434" s="15">
        <f>IF($D434=1,$C434,-1)</f>
        <v/>
      </c>
    </row>
    <row r="435">
      <c r="A435" s="33" t="n">
        <v>45310</v>
      </c>
      <c r="B435" s="15">
        <f>WEEKDAY($A435,2)</f>
        <v/>
      </c>
      <c r="C435" s="15">
        <f>HOUR($A435)</f>
        <v/>
      </c>
      <c r="D435" s="15">
        <f>IF(AND($A435&gt;=Instellingen!$B$6,$A435&lt;Instellingen!$B$7),1,0)</f>
        <v/>
      </c>
      <c r="E435" s="15">
        <f>COUNTIF(tData[BezoekStart],"&lt;"&amp;($A435+1/24))-COUNTIF(tData[BezoekEind],"&lt;="&amp;$A435)</f>
        <v/>
      </c>
      <c r="F435" s="15">
        <f>COUNTIF(tData[BezoekLangStart],"&lt;"&amp;($A435+1/24))-COUNTIF(tData[BezoekLangEind],"&lt;="&amp;$A435)</f>
        <v/>
      </c>
      <c r="G435" s="15">
        <f>IF($D435=1,$B435*100+$C435,-1)</f>
        <v/>
      </c>
      <c r="H435" s="15">
        <f>IF($D435=1,$B435,-1)</f>
        <v/>
      </c>
      <c r="I435" s="15">
        <f>IF($D435=1,$C435,-1)</f>
        <v/>
      </c>
    </row>
    <row r="436">
      <c r="A436" s="33" t="n">
        <v>45310.04166666666</v>
      </c>
      <c r="B436" s="15">
        <f>WEEKDAY($A436,2)</f>
        <v/>
      </c>
      <c r="C436" s="15">
        <f>HOUR($A436)</f>
        <v/>
      </c>
      <c r="D436" s="15">
        <f>IF(AND($A436&gt;=Instellingen!$B$6,$A436&lt;Instellingen!$B$7),1,0)</f>
        <v/>
      </c>
      <c r="E436" s="15">
        <f>COUNTIF(tData[BezoekStart],"&lt;"&amp;($A436+1/24))-COUNTIF(tData[BezoekEind],"&lt;="&amp;$A436)</f>
        <v/>
      </c>
      <c r="F436" s="15">
        <f>COUNTIF(tData[BezoekLangStart],"&lt;"&amp;($A436+1/24))-COUNTIF(tData[BezoekLangEind],"&lt;="&amp;$A436)</f>
        <v/>
      </c>
      <c r="G436" s="15">
        <f>IF($D436=1,$B436*100+$C436,-1)</f>
        <v/>
      </c>
      <c r="H436" s="15">
        <f>IF($D436=1,$B436,-1)</f>
        <v/>
      </c>
      <c r="I436" s="15">
        <f>IF($D436=1,$C436,-1)</f>
        <v/>
      </c>
    </row>
    <row r="437">
      <c r="A437" s="33" t="n">
        <v>45310.08333333334</v>
      </c>
      <c r="B437" s="15">
        <f>WEEKDAY($A437,2)</f>
        <v/>
      </c>
      <c r="C437" s="15">
        <f>HOUR($A437)</f>
        <v/>
      </c>
      <c r="D437" s="15">
        <f>IF(AND($A437&gt;=Instellingen!$B$6,$A437&lt;Instellingen!$B$7),1,0)</f>
        <v/>
      </c>
      <c r="E437" s="15">
        <f>COUNTIF(tData[BezoekStart],"&lt;"&amp;($A437+1/24))-COUNTIF(tData[BezoekEind],"&lt;="&amp;$A437)</f>
        <v/>
      </c>
      <c r="F437" s="15">
        <f>COUNTIF(tData[BezoekLangStart],"&lt;"&amp;($A437+1/24))-COUNTIF(tData[BezoekLangEind],"&lt;="&amp;$A437)</f>
        <v/>
      </c>
      <c r="G437" s="15">
        <f>IF($D437=1,$B437*100+$C437,-1)</f>
        <v/>
      </c>
      <c r="H437" s="15">
        <f>IF($D437=1,$B437,-1)</f>
        <v/>
      </c>
      <c r="I437" s="15">
        <f>IF($D437=1,$C437,-1)</f>
        <v/>
      </c>
    </row>
    <row r="438">
      <c r="A438" s="33" t="n">
        <v>45310.125</v>
      </c>
      <c r="B438" s="15">
        <f>WEEKDAY($A438,2)</f>
        <v/>
      </c>
      <c r="C438" s="15">
        <f>HOUR($A438)</f>
        <v/>
      </c>
      <c r="D438" s="15">
        <f>IF(AND($A438&gt;=Instellingen!$B$6,$A438&lt;Instellingen!$B$7),1,0)</f>
        <v/>
      </c>
      <c r="E438" s="15">
        <f>COUNTIF(tData[BezoekStart],"&lt;"&amp;($A438+1/24))-COUNTIF(tData[BezoekEind],"&lt;="&amp;$A438)</f>
        <v/>
      </c>
      <c r="F438" s="15">
        <f>COUNTIF(tData[BezoekLangStart],"&lt;"&amp;($A438+1/24))-COUNTIF(tData[BezoekLangEind],"&lt;="&amp;$A438)</f>
        <v/>
      </c>
      <c r="G438" s="15">
        <f>IF($D438=1,$B438*100+$C438,-1)</f>
        <v/>
      </c>
      <c r="H438" s="15">
        <f>IF($D438=1,$B438,-1)</f>
        <v/>
      </c>
      <c r="I438" s="15">
        <f>IF($D438=1,$C438,-1)</f>
        <v/>
      </c>
    </row>
    <row r="439">
      <c r="A439" s="33" t="n">
        <v>45310.16666666666</v>
      </c>
      <c r="B439" s="15">
        <f>WEEKDAY($A439,2)</f>
        <v/>
      </c>
      <c r="C439" s="15">
        <f>HOUR($A439)</f>
        <v/>
      </c>
      <c r="D439" s="15">
        <f>IF(AND($A439&gt;=Instellingen!$B$6,$A439&lt;Instellingen!$B$7),1,0)</f>
        <v/>
      </c>
      <c r="E439" s="15">
        <f>COUNTIF(tData[BezoekStart],"&lt;"&amp;($A439+1/24))-COUNTIF(tData[BezoekEind],"&lt;="&amp;$A439)</f>
        <v/>
      </c>
      <c r="F439" s="15">
        <f>COUNTIF(tData[BezoekLangStart],"&lt;"&amp;($A439+1/24))-COUNTIF(tData[BezoekLangEind],"&lt;="&amp;$A439)</f>
        <v/>
      </c>
      <c r="G439" s="15">
        <f>IF($D439=1,$B439*100+$C439,-1)</f>
        <v/>
      </c>
      <c r="H439" s="15">
        <f>IF($D439=1,$B439,-1)</f>
        <v/>
      </c>
      <c r="I439" s="15">
        <f>IF($D439=1,$C439,-1)</f>
        <v/>
      </c>
    </row>
    <row r="440">
      <c r="A440" s="33" t="n">
        <v>45310.20833333334</v>
      </c>
      <c r="B440" s="15">
        <f>WEEKDAY($A440,2)</f>
        <v/>
      </c>
      <c r="C440" s="15">
        <f>HOUR($A440)</f>
        <v/>
      </c>
      <c r="D440" s="15">
        <f>IF(AND($A440&gt;=Instellingen!$B$6,$A440&lt;Instellingen!$B$7),1,0)</f>
        <v/>
      </c>
      <c r="E440" s="15">
        <f>COUNTIF(tData[BezoekStart],"&lt;"&amp;($A440+1/24))-COUNTIF(tData[BezoekEind],"&lt;="&amp;$A440)</f>
        <v/>
      </c>
      <c r="F440" s="15">
        <f>COUNTIF(tData[BezoekLangStart],"&lt;"&amp;($A440+1/24))-COUNTIF(tData[BezoekLangEind],"&lt;="&amp;$A440)</f>
        <v/>
      </c>
      <c r="G440" s="15">
        <f>IF($D440=1,$B440*100+$C440,-1)</f>
        <v/>
      </c>
      <c r="H440" s="15">
        <f>IF($D440=1,$B440,-1)</f>
        <v/>
      </c>
      <c r="I440" s="15">
        <f>IF($D440=1,$C440,-1)</f>
        <v/>
      </c>
    </row>
    <row r="441">
      <c r="A441" s="33" t="n">
        <v>45310.25</v>
      </c>
      <c r="B441" s="15">
        <f>WEEKDAY($A441,2)</f>
        <v/>
      </c>
      <c r="C441" s="15">
        <f>HOUR($A441)</f>
        <v/>
      </c>
      <c r="D441" s="15">
        <f>IF(AND($A441&gt;=Instellingen!$B$6,$A441&lt;Instellingen!$B$7),1,0)</f>
        <v/>
      </c>
      <c r="E441" s="15">
        <f>COUNTIF(tData[BezoekStart],"&lt;"&amp;($A441+1/24))-COUNTIF(tData[BezoekEind],"&lt;="&amp;$A441)</f>
        <v/>
      </c>
      <c r="F441" s="15">
        <f>COUNTIF(tData[BezoekLangStart],"&lt;"&amp;($A441+1/24))-COUNTIF(tData[BezoekLangEind],"&lt;="&amp;$A441)</f>
        <v/>
      </c>
      <c r="G441" s="15">
        <f>IF($D441=1,$B441*100+$C441,-1)</f>
        <v/>
      </c>
      <c r="H441" s="15">
        <f>IF($D441=1,$B441,-1)</f>
        <v/>
      </c>
      <c r="I441" s="15">
        <f>IF($D441=1,$C441,-1)</f>
        <v/>
      </c>
    </row>
    <row r="442">
      <c r="A442" s="33" t="n">
        <v>45310.29166666666</v>
      </c>
      <c r="B442" s="15">
        <f>WEEKDAY($A442,2)</f>
        <v/>
      </c>
      <c r="C442" s="15">
        <f>HOUR($A442)</f>
        <v/>
      </c>
      <c r="D442" s="15">
        <f>IF(AND($A442&gt;=Instellingen!$B$6,$A442&lt;Instellingen!$B$7),1,0)</f>
        <v/>
      </c>
      <c r="E442" s="15">
        <f>COUNTIF(tData[BezoekStart],"&lt;"&amp;($A442+1/24))-COUNTIF(tData[BezoekEind],"&lt;="&amp;$A442)</f>
        <v/>
      </c>
      <c r="F442" s="15">
        <f>COUNTIF(tData[BezoekLangStart],"&lt;"&amp;($A442+1/24))-COUNTIF(tData[BezoekLangEind],"&lt;="&amp;$A442)</f>
        <v/>
      </c>
      <c r="G442" s="15">
        <f>IF($D442=1,$B442*100+$C442,-1)</f>
        <v/>
      </c>
      <c r="H442" s="15">
        <f>IF($D442=1,$B442,-1)</f>
        <v/>
      </c>
      <c r="I442" s="15">
        <f>IF($D442=1,$C442,-1)</f>
        <v/>
      </c>
    </row>
    <row r="443">
      <c r="A443" s="33" t="n">
        <v>45310.33333333334</v>
      </c>
      <c r="B443" s="15">
        <f>WEEKDAY($A443,2)</f>
        <v/>
      </c>
      <c r="C443" s="15">
        <f>HOUR($A443)</f>
        <v/>
      </c>
      <c r="D443" s="15">
        <f>IF(AND($A443&gt;=Instellingen!$B$6,$A443&lt;Instellingen!$B$7),1,0)</f>
        <v/>
      </c>
      <c r="E443" s="15">
        <f>COUNTIF(tData[BezoekStart],"&lt;"&amp;($A443+1/24))-COUNTIF(tData[BezoekEind],"&lt;="&amp;$A443)</f>
        <v/>
      </c>
      <c r="F443" s="15">
        <f>COUNTIF(tData[BezoekLangStart],"&lt;"&amp;($A443+1/24))-COUNTIF(tData[BezoekLangEind],"&lt;="&amp;$A443)</f>
        <v/>
      </c>
      <c r="G443" s="15">
        <f>IF($D443=1,$B443*100+$C443,-1)</f>
        <v/>
      </c>
      <c r="H443" s="15">
        <f>IF($D443=1,$B443,-1)</f>
        <v/>
      </c>
      <c r="I443" s="15">
        <f>IF($D443=1,$C443,-1)</f>
        <v/>
      </c>
    </row>
    <row r="444">
      <c r="A444" s="33" t="n">
        <v>45310.375</v>
      </c>
      <c r="B444" s="15">
        <f>WEEKDAY($A444,2)</f>
        <v/>
      </c>
      <c r="C444" s="15">
        <f>HOUR($A444)</f>
        <v/>
      </c>
      <c r="D444" s="15">
        <f>IF(AND($A444&gt;=Instellingen!$B$6,$A444&lt;Instellingen!$B$7),1,0)</f>
        <v/>
      </c>
      <c r="E444" s="15">
        <f>COUNTIF(tData[BezoekStart],"&lt;"&amp;($A444+1/24))-COUNTIF(tData[BezoekEind],"&lt;="&amp;$A444)</f>
        <v/>
      </c>
      <c r="F444" s="15">
        <f>COUNTIF(tData[BezoekLangStart],"&lt;"&amp;($A444+1/24))-COUNTIF(tData[BezoekLangEind],"&lt;="&amp;$A444)</f>
        <v/>
      </c>
      <c r="G444" s="15">
        <f>IF($D444=1,$B444*100+$C444,-1)</f>
        <v/>
      </c>
      <c r="H444" s="15">
        <f>IF($D444=1,$B444,-1)</f>
        <v/>
      </c>
      <c r="I444" s="15">
        <f>IF($D444=1,$C444,-1)</f>
        <v/>
      </c>
    </row>
    <row r="445">
      <c r="A445" s="33" t="n">
        <v>45310.41666666666</v>
      </c>
      <c r="B445" s="15">
        <f>WEEKDAY($A445,2)</f>
        <v/>
      </c>
      <c r="C445" s="15">
        <f>HOUR($A445)</f>
        <v/>
      </c>
      <c r="D445" s="15">
        <f>IF(AND($A445&gt;=Instellingen!$B$6,$A445&lt;Instellingen!$B$7),1,0)</f>
        <v/>
      </c>
      <c r="E445" s="15">
        <f>COUNTIF(tData[BezoekStart],"&lt;"&amp;($A445+1/24))-COUNTIF(tData[BezoekEind],"&lt;="&amp;$A445)</f>
        <v/>
      </c>
      <c r="F445" s="15">
        <f>COUNTIF(tData[BezoekLangStart],"&lt;"&amp;($A445+1/24))-COUNTIF(tData[BezoekLangEind],"&lt;="&amp;$A445)</f>
        <v/>
      </c>
      <c r="G445" s="15">
        <f>IF($D445=1,$B445*100+$C445,-1)</f>
        <v/>
      </c>
      <c r="H445" s="15">
        <f>IF($D445=1,$B445,-1)</f>
        <v/>
      </c>
      <c r="I445" s="15">
        <f>IF($D445=1,$C445,-1)</f>
        <v/>
      </c>
    </row>
    <row r="446">
      <c r="A446" s="33" t="n">
        <v>45310.45833333334</v>
      </c>
      <c r="B446" s="15">
        <f>WEEKDAY($A446,2)</f>
        <v/>
      </c>
      <c r="C446" s="15">
        <f>HOUR($A446)</f>
        <v/>
      </c>
      <c r="D446" s="15">
        <f>IF(AND($A446&gt;=Instellingen!$B$6,$A446&lt;Instellingen!$B$7),1,0)</f>
        <v/>
      </c>
      <c r="E446" s="15">
        <f>COUNTIF(tData[BezoekStart],"&lt;"&amp;($A446+1/24))-COUNTIF(tData[BezoekEind],"&lt;="&amp;$A446)</f>
        <v/>
      </c>
      <c r="F446" s="15">
        <f>COUNTIF(tData[BezoekLangStart],"&lt;"&amp;($A446+1/24))-COUNTIF(tData[BezoekLangEind],"&lt;="&amp;$A446)</f>
        <v/>
      </c>
      <c r="G446" s="15">
        <f>IF($D446=1,$B446*100+$C446,-1)</f>
        <v/>
      </c>
      <c r="H446" s="15">
        <f>IF($D446=1,$B446,-1)</f>
        <v/>
      </c>
      <c r="I446" s="15">
        <f>IF($D446=1,$C446,-1)</f>
        <v/>
      </c>
    </row>
    <row r="447">
      <c r="A447" s="33" t="n">
        <v>45310.5</v>
      </c>
      <c r="B447" s="15">
        <f>WEEKDAY($A447,2)</f>
        <v/>
      </c>
      <c r="C447" s="15">
        <f>HOUR($A447)</f>
        <v/>
      </c>
      <c r="D447" s="15">
        <f>IF(AND($A447&gt;=Instellingen!$B$6,$A447&lt;Instellingen!$B$7),1,0)</f>
        <v/>
      </c>
      <c r="E447" s="15">
        <f>COUNTIF(tData[BezoekStart],"&lt;"&amp;($A447+1/24))-COUNTIF(tData[BezoekEind],"&lt;="&amp;$A447)</f>
        <v/>
      </c>
      <c r="F447" s="15">
        <f>COUNTIF(tData[BezoekLangStart],"&lt;"&amp;($A447+1/24))-COUNTIF(tData[BezoekLangEind],"&lt;="&amp;$A447)</f>
        <v/>
      </c>
      <c r="G447" s="15">
        <f>IF($D447=1,$B447*100+$C447,-1)</f>
        <v/>
      </c>
      <c r="H447" s="15">
        <f>IF($D447=1,$B447,-1)</f>
        <v/>
      </c>
      <c r="I447" s="15">
        <f>IF($D447=1,$C447,-1)</f>
        <v/>
      </c>
    </row>
    <row r="448">
      <c r="A448" s="33" t="n">
        <v>45310.54166666666</v>
      </c>
      <c r="B448" s="15">
        <f>WEEKDAY($A448,2)</f>
        <v/>
      </c>
      <c r="C448" s="15">
        <f>HOUR($A448)</f>
        <v/>
      </c>
      <c r="D448" s="15">
        <f>IF(AND($A448&gt;=Instellingen!$B$6,$A448&lt;Instellingen!$B$7),1,0)</f>
        <v/>
      </c>
      <c r="E448" s="15">
        <f>COUNTIF(tData[BezoekStart],"&lt;"&amp;($A448+1/24))-COUNTIF(tData[BezoekEind],"&lt;="&amp;$A448)</f>
        <v/>
      </c>
      <c r="F448" s="15">
        <f>COUNTIF(tData[BezoekLangStart],"&lt;"&amp;($A448+1/24))-COUNTIF(tData[BezoekLangEind],"&lt;="&amp;$A448)</f>
        <v/>
      </c>
      <c r="G448" s="15">
        <f>IF($D448=1,$B448*100+$C448,-1)</f>
        <v/>
      </c>
      <c r="H448" s="15">
        <f>IF($D448=1,$B448,-1)</f>
        <v/>
      </c>
      <c r="I448" s="15">
        <f>IF($D448=1,$C448,-1)</f>
        <v/>
      </c>
    </row>
    <row r="449">
      <c r="A449" s="33" t="n">
        <v>45310.58333333334</v>
      </c>
      <c r="B449" s="15">
        <f>WEEKDAY($A449,2)</f>
        <v/>
      </c>
      <c r="C449" s="15">
        <f>HOUR($A449)</f>
        <v/>
      </c>
      <c r="D449" s="15">
        <f>IF(AND($A449&gt;=Instellingen!$B$6,$A449&lt;Instellingen!$B$7),1,0)</f>
        <v/>
      </c>
      <c r="E449" s="15">
        <f>COUNTIF(tData[BezoekStart],"&lt;"&amp;($A449+1/24))-COUNTIF(tData[BezoekEind],"&lt;="&amp;$A449)</f>
        <v/>
      </c>
      <c r="F449" s="15">
        <f>COUNTIF(tData[BezoekLangStart],"&lt;"&amp;($A449+1/24))-COUNTIF(tData[BezoekLangEind],"&lt;="&amp;$A449)</f>
        <v/>
      </c>
      <c r="G449" s="15">
        <f>IF($D449=1,$B449*100+$C449,-1)</f>
        <v/>
      </c>
      <c r="H449" s="15">
        <f>IF($D449=1,$B449,-1)</f>
        <v/>
      </c>
      <c r="I449" s="15">
        <f>IF($D449=1,$C449,-1)</f>
        <v/>
      </c>
    </row>
    <row r="450">
      <c r="A450" s="33" t="n">
        <v>45310.625</v>
      </c>
      <c r="B450" s="15">
        <f>WEEKDAY($A450,2)</f>
        <v/>
      </c>
      <c r="C450" s="15">
        <f>HOUR($A450)</f>
        <v/>
      </c>
      <c r="D450" s="15">
        <f>IF(AND($A450&gt;=Instellingen!$B$6,$A450&lt;Instellingen!$B$7),1,0)</f>
        <v/>
      </c>
      <c r="E450" s="15">
        <f>COUNTIF(tData[BezoekStart],"&lt;"&amp;($A450+1/24))-COUNTIF(tData[BezoekEind],"&lt;="&amp;$A450)</f>
        <v/>
      </c>
      <c r="F450" s="15">
        <f>COUNTIF(tData[BezoekLangStart],"&lt;"&amp;($A450+1/24))-COUNTIF(tData[BezoekLangEind],"&lt;="&amp;$A450)</f>
        <v/>
      </c>
      <c r="G450" s="15">
        <f>IF($D450=1,$B450*100+$C450,-1)</f>
        <v/>
      </c>
      <c r="H450" s="15">
        <f>IF($D450=1,$B450,-1)</f>
        <v/>
      </c>
      <c r="I450" s="15">
        <f>IF($D450=1,$C450,-1)</f>
        <v/>
      </c>
    </row>
    <row r="451">
      <c r="A451" s="33" t="n">
        <v>45310.66666666666</v>
      </c>
      <c r="B451" s="15">
        <f>WEEKDAY($A451,2)</f>
        <v/>
      </c>
      <c r="C451" s="15">
        <f>HOUR($A451)</f>
        <v/>
      </c>
      <c r="D451" s="15">
        <f>IF(AND($A451&gt;=Instellingen!$B$6,$A451&lt;Instellingen!$B$7),1,0)</f>
        <v/>
      </c>
      <c r="E451" s="15">
        <f>COUNTIF(tData[BezoekStart],"&lt;"&amp;($A451+1/24))-COUNTIF(tData[BezoekEind],"&lt;="&amp;$A451)</f>
        <v/>
      </c>
      <c r="F451" s="15">
        <f>COUNTIF(tData[BezoekLangStart],"&lt;"&amp;($A451+1/24))-COUNTIF(tData[BezoekLangEind],"&lt;="&amp;$A451)</f>
        <v/>
      </c>
      <c r="G451" s="15">
        <f>IF($D451=1,$B451*100+$C451,-1)</f>
        <v/>
      </c>
      <c r="H451" s="15">
        <f>IF($D451=1,$B451,-1)</f>
        <v/>
      </c>
      <c r="I451" s="15">
        <f>IF($D451=1,$C451,-1)</f>
        <v/>
      </c>
    </row>
    <row r="452">
      <c r="A452" s="33" t="n">
        <v>45310.70833333334</v>
      </c>
      <c r="B452" s="15">
        <f>WEEKDAY($A452,2)</f>
        <v/>
      </c>
      <c r="C452" s="15">
        <f>HOUR($A452)</f>
        <v/>
      </c>
      <c r="D452" s="15">
        <f>IF(AND($A452&gt;=Instellingen!$B$6,$A452&lt;Instellingen!$B$7),1,0)</f>
        <v/>
      </c>
      <c r="E452" s="15">
        <f>COUNTIF(tData[BezoekStart],"&lt;"&amp;($A452+1/24))-COUNTIF(tData[BezoekEind],"&lt;="&amp;$A452)</f>
        <v/>
      </c>
      <c r="F452" s="15">
        <f>COUNTIF(tData[BezoekLangStart],"&lt;"&amp;($A452+1/24))-COUNTIF(tData[BezoekLangEind],"&lt;="&amp;$A452)</f>
        <v/>
      </c>
      <c r="G452" s="15">
        <f>IF($D452=1,$B452*100+$C452,-1)</f>
        <v/>
      </c>
      <c r="H452" s="15">
        <f>IF($D452=1,$B452,-1)</f>
        <v/>
      </c>
      <c r="I452" s="15">
        <f>IF($D452=1,$C452,-1)</f>
        <v/>
      </c>
    </row>
    <row r="453">
      <c r="A453" s="33" t="n">
        <v>45310.75</v>
      </c>
      <c r="B453" s="15">
        <f>WEEKDAY($A453,2)</f>
        <v/>
      </c>
      <c r="C453" s="15">
        <f>HOUR($A453)</f>
        <v/>
      </c>
      <c r="D453" s="15">
        <f>IF(AND($A453&gt;=Instellingen!$B$6,$A453&lt;Instellingen!$B$7),1,0)</f>
        <v/>
      </c>
      <c r="E453" s="15">
        <f>COUNTIF(tData[BezoekStart],"&lt;"&amp;($A453+1/24))-COUNTIF(tData[BezoekEind],"&lt;="&amp;$A453)</f>
        <v/>
      </c>
      <c r="F453" s="15">
        <f>COUNTIF(tData[BezoekLangStart],"&lt;"&amp;($A453+1/24))-COUNTIF(tData[BezoekLangEind],"&lt;="&amp;$A453)</f>
        <v/>
      </c>
      <c r="G453" s="15">
        <f>IF($D453=1,$B453*100+$C453,-1)</f>
        <v/>
      </c>
      <c r="H453" s="15">
        <f>IF($D453=1,$B453,-1)</f>
        <v/>
      </c>
      <c r="I453" s="15">
        <f>IF($D453=1,$C453,-1)</f>
        <v/>
      </c>
    </row>
    <row r="454">
      <c r="A454" s="33" t="n">
        <v>45310.79166666666</v>
      </c>
      <c r="B454" s="15">
        <f>WEEKDAY($A454,2)</f>
        <v/>
      </c>
      <c r="C454" s="15">
        <f>HOUR($A454)</f>
        <v/>
      </c>
      <c r="D454" s="15">
        <f>IF(AND($A454&gt;=Instellingen!$B$6,$A454&lt;Instellingen!$B$7),1,0)</f>
        <v/>
      </c>
      <c r="E454" s="15">
        <f>COUNTIF(tData[BezoekStart],"&lt;"&amp;($A454+1/24))-COUNTIF(tData[BezoekEind],"&lt;="&amp;$A454)</f>
        <v/>
      </c>
      <c r="F454" s="15">
        <f>COUNTIF(tData[BezoekLangStart],"&lt;"&amp;($A454+1/24))-COUNTIF(tData[BezoekLangEind],"&lt;="&amp;$A454)</f>
        <v/>
      </c>
      <c r="G454" s="15">
        <f>IF($D454=1,$B454*100+$C454,-1)</f>
        <v/>
      </c>
      <c r="H454" s="15">
        <f>IF($D454=1,$B454,-1)</f>
        <v/>
      </c>
      <c r="I454" s="15">
        <f>IF($D454=1,$C454,-1)</f>
        <v/>
      </c>
    </row>
    <row r="455">
      <c r="A455" s="33" t="n">
        <v>45310.83333333334</v>
      </c>
      <c r="B455" s="15">
        <f>WEEKDAY($A455,2)</f>
        <v/>
      </c>
      <c r="C455" s="15">
        <f>HOUR($A455)</f>
        <v/>
      </c>
      <c r="D455" s="15">
        <f>IF(AND($A455&gt;=Instellingen!$B$6,$A455&lt;Instellingen!$B$7),1,0)</f>
        <v/>
      </c>
      <c r="E455" s="15">
        <f>COUNTIF(tData[BezoekStart],"&lt;"&amp;($A455+1/24))-COUNTIF(tData[BezoekEind],"&lt;="&amp;$A455)</f>
        <v/>
      </c>
      <c r="F455" s="15">
        <f>COUNTIF(tData[BezoekLangStart],"&lt;"&amp;($A455+1/24))-COUNTIF(tData[BezoekLangEind],"&lt;="&amp;$A455)</f>
        <v/>
      </c>
      <c r="G455" s="15">
        <f>IF($D455=1,$B455*100+$C455,-1)</f>
        <v/>
      </c>
      <c r="H455" s="15">
        <f>IF($D455=1,$B455,-1)</f>
        <v/>
      </c>
      <c r="I455" s="15">
        <f>IF($D455=1,$C455,-1)</f>
        <v/>
      </c>
    </row>
    <row r="456">
      <c r="A456" s="33" t="n">
        <v>45310.875</v>
      </c>
      <c r="B456" s="15">
        <f>WEEKDAY($A456,2)</f>
        <v/>
      </c>
      <c r="C456" s="15">
        <f>HOUR($A456)</f>
        <v/>
      </c>
      <c r="D456" s="15">
        <f>IF(AND($A456&gt;=Instellingen!$B$6,$A456&lt;Instellingen!$B$7),1,0)</f>
        <v/>
      </c>
      <c r="E456" s="15">
        <f>COUNTIF(tData[BezoekStart],"&lt;"&amp;($A456+1/24))-COUNTIF(tData[BezoekEind],"&lt;="&amp;$A456)</f>
        <v/>
      </c>
      <c r="F456" s="15">
        <f>COUNTIF(tData[BezoekLangStart],"&lt;"&amp;($A456+1/24))-COUNTIF(tData[BezoekLangEind],"&lt;="&amp;$A456)</f>
        <v/>
      </c>
      <c r="G456" s="15">
        <f>IF($D456=1,$B456*100+$C456,-1)</f>
        <v/>
      </c>
      <c r="H456" s="15">
        <f>IF($D456=1,$B456,-1)</f>
        <v/>
      </c>
      <c r="I456" s="15">
        <f>IF($D456=1,$C456,-1)</f>
        <v/>
      </c>
    </row>
    <row r="457">
      <c r="A457" s="33" t="n">
        <v>45310.91666666666</v>
      </c>
      <c r="B457" s="15">
        <f>WEEKDAY($A457,2)</f>
        <v/>
      </c>
      <c r="C457" s="15">
        <f>HOUR($A457)</f>
        <v/>
      </c>
      <c r="D457" s="15">
        <f>IF(AND($A457&gt;=Instellingen!$B$6,$A457&lt;Instellingen!$B$7),1,0)</f>
        <v/>
      </c>
      <c r="E457" s="15">
        <f>COUNTIF(tData[BezoekStart],"&lt;"&amp;($A457+1/24))-COUNTIF(tData[BezoekEind],"&lt;="&amp;$A457)</f>
        <v/>
      </c>
      <c r="F457" s="15">
        <f>COUNTIF(tData[BezoekLangStart],"&lt;"&amp;($A457+1/24))-COUNTIF(tData[BezoekLangEind],"&lt;="&amp;$A457)</f>
        <v/>
      </c>
      <c r="G457" s="15">
        <f>IF($D457=1,$B457*100+$C457,-1)</f>
        <v/>
      </c>
      <c r="H457" s="15">
        <f>IF($D457=1,$B457,-1)</f>
        <v/>
      </c>
      <c r="I457" s="15">
        <f>IF($D457=1,$C457,-1)</f>
        <v/>
      </c>
    </row>
    <row r="458">
      <c r="A458" s="33" t="n">
        <v>45310.95833333334</v>
      </c>
      <c r="B458" s="15">
        <f>WEEKDAY($A458,2)</f>
        <v/>
      </c>
      <c r="C458" s="15">
        <f>HOUR($A458)</f>
        <v/>
      </c>
      <c r="D458" s="15">
        <f>IF(AND($A458&gt;=Instellingen!$B$6,$A458&lt;Instellingen!$B$7),1,0)</f>
        <v/>
      </c>
      <c r="E458" s="15">
        <f>COUNTIF(tData[BezoekStart],"&lt;"&amp;($A458+1/24))-COUNTIF(tData[BezoekEind],"&lt;="&amp;$A458)</f>
        <v/>
      </c>
      <c r="F458" s="15">
        <f>COUNTIF(tData[BezoekLangStart],"&lt;"&amp;($A458+1/24))-COUNTIF(tData[BezoekLangEind],"&lt;="&amp;$A458)</f>
        <v/>
      </c>
      <c r="G458" s="15">
        <f>IF($D458=1,$B458*100+$C458,-1)</f>
        <v/>
      </c>
      <c r="H458" s="15">
        <f>IF($D458=1,$B458,-1)</f>
        <v/>
      </c>
      <c r="I458" s="15">
        <f>IF($D458=1,$C458,-1)</f>
        <v/>
      </c>
    </row>
    <row r="459">
      <c r="A459" s="33" t="n">
        <v>45311</v>
      </c>
      <c r="B459" s="15">
        <f>WEEKDAY($A459,2)</f>
        <v/>
      </c>
      <c r="C459" s="15">
        <f>HOUR($A459)</f>
        <v/>
      </c>
      <c r="D459" s="15">
        <f>IF(AND($A459&gt;=Instellingen!$B$6,$A459&lt;Instellingen!$B$7),1,0)</f>
        <v/>
      </c>
      <c r="E459" s="15">
        <f>COUNTIF(tData[BezoekStart],"&lt;"&amp;($A459+1/24))-COUNTIF(tData[BezoekEind],"&lt;="&amp;$A459)</f>
        <v/>
      </c>
      <c r="F459" s="15">
        <f>COUNTIF(tData[BezoekLangStart],"&lt;"&amp;($A459+1/24))-COUNTIF(tData[BezoekLangEind],"&lt;="&amp;$A459)</f>
        <v/>
      </c>
      <c r="G459" s="15">
        <f>IF($D459=1,$B459*100+$C459,-1)</f>
        <v/>
      </c>
      <c r="H459" s="15">
        <f>IF($D459=1,$B459,-1)</f>
        <v/>
      </c>
      <c r="I459" s="15">
        <f>IF($D459=1,$C459,-1)</f>
        <v/>
      </c>
    </row>
    <row r="460">
      <c r="A460" s="33" t="n">
        <v>45311.04166666666</v>
      </c>
      <c r="B460" s="15">
        <f>WEEKDAY($A460,2)</f>
        <v/>
      </c>
      <c r="C460" s="15">
        <f>HOUR($A460)</f>
        <v/>
      </c>
      <c r="D460" s="15">
        <f>IF(AND($A460&gt;=Instellingen!$B$6,$A460&lt;Instellingen!$B$7),1,0)</f>
        <v/>
      </c>
      <c r="E460" s="15">
        <f>COUNTIF(tData[BezoekStart],"&lt;"&amp;($A460+1/24))-COUNTIF(tData[BezoekEind],"&lt;="&amp;$A460)</f>
        <v/>
      </c>
      <c r="F460" s="15">
        <f>COUNTIF(tData[BezoekLangStart],"&lt;"&amp;($A460+1/24))-COUNTIF(tData[BezoekLangEind],"&lt;="&amp;$A460)</f>
        <v/>
      </c>
      <c r="G460" s="15">
        <f>IF($D460=1,$B460*100+$C460,-1)</f>
        <v/>
      </c>
      <c r="H460" s="15">
        <f>IF($D460=1,$B460,-1)</f>
        <v/>
      </c>
      <c r="I460" s="15">
        <f>IF($D460=1,$C460,-1)</f>
        <v/>
      </c>
    </row>
    <row r="461">
      <c r="A461" s="33" t="n">
        <v>45311.08333333334</v>
      </c>
      <c r="B461" s="15">
        <f>WEEKDAY($A461,2)</f>
        <v/>
      </c>
      <c r="C461" s="15">
        <f>HOUR($A461)</f>
        <v/>
      </c>
      <c r="D461" s="15">
        <f>IF(AND($A461&gt;=Instellingen!$B$6,$A461&lt;Instellingen!$B$7),1,0)</f>
        <v/>
      </c>
      <c r="E461" s="15">
        <f>COUNTIF(tData[BezoekStart],"&lt;"&amp;($A461+1/24))-COUNTIF(tData[BezoekEind],"&lt;="&amp;$A461)</f>
        <v/>
      </c>
      <c r="F461" s="15">
        <f>COUNTIF(tData[BezoekLangStart],"&lt;"&amp;($A461+1/24))-COUNTIF(tData[BezoekLangEind],"&lt;="&amp;$A461)</f>
        <v/>
      </c>
      <c r="G461" s="15">
        <f>IF($D461=1,$B461*100+$C461,-1)</f>
        <v/>
      </c>
      <c r="H461" s="15">
        <f>IF($D461=1,$B461,-1)</f>
        <v/>
      </c>
      <c r="I461" s="15">
        <f>IF($D461=1,$C461,-1)</f>
        <v/>
      </c>
    </row>
    <row r="462">
      <c r="A462" s="33" t="n">
        <v>45311.125</v>
      </c>
      <c r="B462" s="15">
        <f>WEEKDAY($A462,2)</f>
        <v/>
      </c>
      <c r="C462" s="15">
        <f>HOUR($A462)</f>
        <v/>
      </c>
      <c r="D462" s="15">
        <f>IF(AND($A462&gt;=Instellingen!$B$6,$A462&lt;Instellingen!$B$7),1,0)</f>
        <v/>
      </c>
      <c r="E462" s="15">
        <f>COUNTIF(tData[BezoekStart],"&lt;"&amp;($A462+1/24))-COUNTIF(tData[BezoekEind],"&lt;="&amp;$A462)</f>
        <v/>
      </c>
      <c r="F462" s="15">
        <f>COUNTIF(tData[BezoekLangStart],"&lt;"&amp;($A462+1/24))-COUNTIF(tData[BezoekLangEind],"&lt;="&amp;$A462)</f>
        <v/>
      </c>
      <c r="G462" s="15">
        <f>IF($D462=1,$B462*100+$C462,-1)</f>
        <v/>
      </c>
      <c r="H462" s="15">
        <f>IF($D462=1,$B462,-1)</f>
        <v/>
      </c>
      <c r="I462" s="15">
        <f>IF($D462=1,$C462,-1)</f>
        <v/>
      </c>
    </row>
    <row r="463">
      <c r="A463" s="33" t="n">
        <v>45311.16666666666</v>
      </c>
      <c r="B463" s="15">
        <f>WEEKDAY($A463,2)</f>
        <v/>
      </c>
      <c r="C463" s="15">
        <f>HOUR($A463)</f>
        <v/>
      </c>
      <c r="D463" s="15">
        <f>IF(AND($A463&gt;=Instellingen!$B$6,$A463&lt;Instellingen!$B$7),1,0)</f>
        <v/>
      </c>
      <c r="E463" s="15">
        <f>COUNTIF(tData[BezoekStart],"&lt;"&amp;($A463+1/24))-COUNTIF(tData[BezoekEind],"&lt;="&amp;$A463)</f>
        <v/>
      </c>
      <c r="F463" s="15">
        <f>COUNTIF(tData[BezoekLangStart],"&lt;"&amp;($A463+1/24))-COUNTIF(tData[BezoekLangEind],"&lt;="&amp;$A463)</f>
        <v/>
      </c>
      <c r="G463" s="15">
        <f>IF($D463=1,$B463*100+$C463,-1)</f>
        <v/>
      </c>
      <c r="H463" s="15">
        <f>IF($D463=1,$B463,-1)</f>
        <v/>
      </c>
      <c r="I463" s="15">
        <f>IF($D463=1,$C463,-1)</f>
        <v/>
      </c>
    </row>
    <row r="464">
      <c r="A464" s="33" t="n">
        <v>45311.20833333334</v>
      </c>
      <c r="B464" s="15">
        <f>WEEKDAY($A464,2)</f>
        <v/>
      </c>
      <c r="C464" s="15">
        <f>HOUR($A464)</f>
        <v/>
      </c>
      <c r="D464" s="15">
        <f>IF(AND($A464&gt;=Instellingen!$B$6,$A464&lt;Instellingen!$B$7),1,0)</f>
        <v/>
      </c>
      <c r="E464" s="15">
        <f>COUNTIF(tData[BezoekStart],"&lt;"&amp;($A464+1/24))-COUNTIF(tData[BezoekEind],"&lt;="&amp;$A464)</f>
        <v/>
      </c>
      <c r="F464" s="15">
        <f>COUNTIF(tData[BezoekLangStart],"&lt;"&amp;($A464+1/24))-COUNTIF(tData[BezoekLangEind],"&lt;="&amp;$A464)</f>
        <v/>
      </c>
      <c r="G464" s="15">
        <f>IF($D464=1,$B464*100+$C464,-1)</f>
        <v/>
      </c>
      <c r="H464" s="15">
        <f>IF($D464=1,$B464,-1)</f>
        <v/>
      </c>
      <c r="I464" s="15">
        <f>IF($D464=1,$C464,-1)</f>
        <v/>
      </c>
    </row>
    <row r="465">
      <c r="A465" s="33" t="n">
        <v>45311.25</v>
      </c>
      <c r="B465" s="15">
        <f>WEEKDAY($A465,2)</f>
        <v/>
      </c>
      <c r="C465" s="15">
        <f>HOUR($A465)</f>
        <v/>
      </c>
      <c r="D465" s="15">
        <f>IF(AND($A465&gt;=Instellingen!$B$6,$A465&lt;Instellingen!$B$7),1,0)</f>
        <v/>
      </c>
      <c r="E465" s="15">
        <f>COUNTIF(tData[BezoekStart],"&lt;"&amp;($A465+1/24))-COUNTIF(tData[BezoekEind],"&lt;="&amp;$A465)</f>
        <v/>
      </c>
      <c r="F465" s="15">
        <f>COUNTIF(tData[BezoekLangStart],"&lt;"&amp;($A465+1/24))-COUNTIF(tData[BezoekLangEind],"&lt;="&amp;$A465)</f>
        <v/>
      </c>
      <c r="G465" s="15">
        <f>IF($D465=1,$B465*100+$C465,-1)</f>
        <v/>
      </c>
      <c r="H465" s="15">
        <f>IF($D465=1,$B465,-1)</f>
        <v/>
      </c>
      <c r="I465" s="15">
        <f>IF($D465=1,$C465,-1)</f>
        <v/>
      </c>
    </row>
    <row r="466">
      <c r="A466" s="33" t="n">
        <v>45311.29166666666</v>
      </c>
      <c r="B466" s="15">
        <f>WEEKDAY($A466,2)</f>
        <v/>
      </c>
      <c r="C466" s="15">
        <f>HOUR($A466)</f>
        <v/>
      </c>
      <c r="D466" s="15">
        <f>IF(AND($A466&gt;=Instellingen!$B$6,$A466&lt;Instellingen!$B$7),1,0)</f>
        <v/>
      </c>
      <c r="E466" s="15">
        <f>COUNTIF(tData[BezoekStart],"&lt;"&amp;($A466+1/24))-COUNTIF(tData[BezoekEind],"&lt;="&amp;$A466)</f>
        <v/>
      </c>
      <c r="F466" s="15">
        <f>COUNTIF(tData[BezoekLangStart],"&lt;"&amp;($A466+1/24))-COUNTIF(tData[BezoekLangEind],"&lt;="&amp;$A466)</f>
        <v/>
      </c>
      <c r="G466" s="15">
        <f>IF($D466=1,$B466*100+$C466,-1)</f>
        <v/>
      </c>
      <c r="H466" s="15">
        <f>IF($D466=1,$B466,-1)</f>
        <v/>
      </c>
      <c r="I466" s="15">
        <f>IF($D466=1,$C466,-1)</f>
        <v/>
      </c>
    </row>
    <row r="467">
      <c r="A467" s="33" t="n">
        <v>45311.33333333334</v>
      </c>
      <c r="B467" s="15">
        <f>WEEKDAY($A467,2)</f>
        <v/>
      </c>
      <c r="C467" s="15">
        <f>HOUR($A467)</f>
        <v/>
      </c>
      <c r="D467" s="15">
        <f>IF(AND($A467&gt;=Instellingen!$B$6,$A467&lt;Instellingen!$B$7),1,0)</f>
        <v/>
      </c>
      <c r="E467" s="15">
        <f>COUNTIF(tData[BezoekStart],"&lt;"&amp;($A467+1/24))-COUNTIF(tData[BezoekEind],"&lt;="&amp;$A467)</f>
        <v/>
      </c>
      <c r="F467" s="15">
        <f>COUNTIF(tData[BezoekLangStart],"&lt;"&amp;($A467+1/24))-COUNTIF(tData[BezoekLangEind],"&lt;="&amp;$A467)</f>
        <v/>
      </c>
      <c r="G467" s="15">
        <f>IF($D467=1,$B467*100+$C467,-1)</f>
        <v/>
      </c>
      <c r="H467" s="15">
        <f>IF($D467=1,$B467,-1)</f>
        <v/>
      </c>
      <c r="I467" s="15">
        <f>IF($D467=1,$C467,-1)</f>
        <v/>
      </c>
    </row>
    <row r="468">
      <c r="A468" s="33" t="n">
        <v>45311.375</v>
      </c>
      <c r="B468" s="15">
        <f>WEEKDAY($A468,2)</f>
        <v/>
      </c>
      <c r="C468" s="15">
        <f>HOUR($A468)</f>
        <v/>
      </c>
      <c r="D468" s="15">
        <f>IF(AND($A468&gt;=Instellingen!$B$6,$A468&lt;Instellingen!$B$7),1,0)</f>
        <v/>
      </c>
      <c r="E468" s="15">
        <f>COUNTIF(tData[BezoekStart],"&lt;"&amp;($A468+1/24))-COUNTIF(tData[BezoekEind],"&lt;="&amp;$A468)</f>
        <v/>
      </c>
      <c r="F468" s="15">
        <f>COUNTIF(tData[BezoekLangStart],"&lt;"&amp;($A468+1/24))-COUNTIF(tData[BezoekLangEind],"&lt;="&amp;$A468)</f>
        <v/>
      </c>
      <c r="G468" s="15">
        <f>IF($D468=1,$B468*100+$C468,-1)</f>
        <v/>
      </c>
      <c r="H468" s="15">
        <f>IF($D468=1,$B468,-1)</f>
        <v/>
      </c>
      <c r="I468" s="15">
        <f>IF($D468=1,$C468,-1)</f>
        <v/>
      </c>
    </row>
    <row r="469">
      <c r="A469" s="33" t="n">
        <v>45311.41666666666</v>
      </c>
      <c r="B469" s="15">
        <f>WEEKDAY($A469,2)</f>
        <v/>
      </c>
      <c r="C469" s="15">
        <f>HOUR($A469)</f>
        <v/>
      </c>
      <c r="D469" s="15">
        <f>IF(AND($A469&gt;=Instellingen!$B$6,$A469&lt;Instellingen!$B$7),1,0)</f>
        <v/>
      </c>
      <c r="E469" s="15">
        <f>COUNTIF(tData[BezoekStart],"&lt;"&amp;($A469+1/24))-COUNTIF(tData[BezoekEind],"&lt;="&amp;$A469)</f>
        <v/>
      </c>
      <c r="F469" s="15">
        <f>COUNTIF(tData[BezoekLangStart],"&lt;"&amp;($A469+1/24))-COUNTIF(tData[BezoekLangEind],"&lt;="&amp;$A469)</f>
        <v/>
      </c>
      <c r="G469" s="15">
        <f>IF($D469=1,$B469*100+$C469,-1)</f>
        <v/>
      </c>
      <c r="H469" s="15">
        <f>IF($D469=1,$B469,-1)</f>
        <v/>
      </c>
      <c r="I469" s="15">
        <f>IF($D469=1,$C469,-1)</f>
        <v/>
      </c>
    </row>
    <row r="470">
      <c r="A470" s="33" t="n">
        <v>45311.45833333334</v>
      </c>
      <c r="B470" s="15">
        <f>WEEKDAY($A470,2)</f>
        <v/>
      </c>
      <c r="C470" s="15">
        <f>HOUR($A470)</f>
        <v/>
      </c>
      <c r="D470" s="15">
        <f>IF(AND($A470&gt;=Instellingen!$B$6,$A470&lt;Instellingen!$B$7),1,0)</f>
        <v/>
      </c>
      <c r="E470" s="15">
        <f>COUNTIF(tData[BezoekStart],"&lt;"&amp;($A470+1/24))-COUNTIF(tData[BezoekEind],"&lt;="&amp;$A470)</f>
        <v/>
      </c>
      <c r="F470" s="15">
        <f>COUNTIF(tData[BezoekLangStart],"&lt;"&amp;($A470+1/24))-COUNTIF(tData[BezoekLangEind],"&lt;="&amp;$A470)</f>
        <v/>
      </c>
      <c r="G470" s="15">
        <f>IF($D470=1,$B470*100+$C470,-1)</f>
        <v/>
      </c>
      <c r="H470" s="15">
        <f>IF($D470=1,$B470,-1)</f>
        <v/>
      </c>
      <c r="I470" s="15">
        <f>IF($D470=1,$C470,-1)</f>
        <v/>
      </c>
    </row>
    <row r="471">
      <c r="A471" s="33" t="n">
        <v>45311.5</v>
      </c>
      <c r="B471" s="15">
        <f>WEEKDAY($A471,2)</f>
        <v/>
      </c>
      <c r="C471" s="15">
        <f>HOUR($A471)</f>
        <v/>
      </c>
      <c r="D471" s="15">
        <f>IF(AND($A471&gt;=Instellingen!$B$6,$A471&lt;Instellingen!$B$7),1,0)</f>
        <v/>
      </c>
      <c r="E471" s="15">
        <f>COUNTIF(tData[BezoekStart],"&lt;"&amp;($A471+1/24))-COUNTIF(tData[BezoekEind],"&lt;="&amp;$A471)</f>
        <v/>
      </c>
      <c r="F471" s="15">
        <f>COUNTIF(tData[BezoekLangStart],"&lt;"&amp;($A471+1/24))-COUNTIF(tData[BezoekLangEind],"&lt;="&amp;$A471)</f>
        <v/>
      </c>
      <c r="G471" s="15">
        <f>IF($D471=1,$B471*100+$C471,-1)</f>
        <v/>
      </c>
      <c r="H471" s="15">
        <f>IF($D471=1,$B471,-1)</f>
        <v/>
      </c>
      <c r="I471" s="15">
        <f>IF($D471=1,$C471,-1)</f>
        <v/>
      </c>
    </row>
    <row r="472">
      <c r="A472" s="33" t="n">
        <v>45311.54166666666</v>
      </c>
      <c r="B472" s="15">
        <f>WEEKDAY($A472,2)</f>
        <v/>
      </c>
      <c r="C472" s="15">
        <f>HOUR($A472)</f>
        <v/>
      </c>
      <c r="D472" s="15">
        <f>IF(AND($A472&gt;=Instellingen!$B$6,$A472&lt;Instellingen!$B$7),1,0)</f>
        <v/>
      </c>
      <c r="E472" s="15">
        <f>COUNTIF(tData[BezoekStart],"&lt;"&amp;($A472+1/24))-COUNTIF(tData[BezoekEind],"&lt;="&amp;$A472)</f>
        <v/>
      </c>
      <c r="F472" s="15">
        <f>COUNTIF(tData[BezoekLangStart],"&lt;"&amp;($A472+1/24))-COUNTIF(tData[BezoekLangEind],"&lt;="&amp;$A472)</f>
        <v/>
      </c>
      <c r="G472" s="15">
        <f>IF($D472=1,$B472*100+$C472,-1)</f>
        <v/>
      </c>
      <c r="H472" s="15">
        <f>IF($D472=1,$B472,-1)</f>
        <v/>
      </c>
      <c r="I472" s="15">
        <f>IF($D472=1,$C472,-1)</f>
        <v/>
      </c>
    </row>
    <row r="473">
      <c r="A473" s="33" t="n">
        <v>45311.58333333334</v>
      </c>
      <c r="B473" s="15">
        <f>WEEKDAY($A473,2)</f>
        <v/>
      </c>
      <c r="C473" s="15">
        <f>HOUR($A473)</f>
        <v/>
      </c>
      <c r="D473" s="15">
        <f>IF(AND($A473&gt;=Instellingen!$B$6,$A473&lt;Instellingen!$B$7),1,0)</f>
        <v/>
      </c>
      <c r="E473" s="15">
        <f>COUNTIF(tData[BezoekStart],"&lt;"&amp;($A473+1/24))-COUNTIF(tData[BezoekEind],"&lt;="&amp;$A473)</f>
        <v/>
      </c>
      <c r="F473" s="15">
        <f>COUNTIF(tData[BezoekLangStart],"&lt;"&amp;($A473+1/24))-COUNTIF(tData[BezoekLangEind],"&lt;="&amp;$A473)</f>
        <v/>
      </c>
      <c r="G473" s="15">
        <f>IF($D473=1,$B473*100+$C473,-1)</f>
        <v/>
      </c>
      <c r="H473" s="15">
        <f>IF($D473=1,$B473,-1)</f>
        <v/>
      </c>
      <c r="I473" s="15">
        <f>IF($D473=1,$C473,-1)</f>
        <v/>
      </c>
    </row>
    <row r="474">
      <c r="A474" s="33" t="n">
        <v>45311.625</v>
      </c>
      <c r="B474" s="15">
        <f>WEEKDAY($A474,2)</f>
        <v/>
      </c>
      <c r="C474" s="15">
        <f>HOUR($A474)</f>
        <v/>
      </c>
      <c r="D474" s="15">
        <f>IF(AND($A474&gt;=Instellingen!$B$6,$A474&lt;Instellingen!$B$7),1,0)</f>
        <v/>
      </c>
      <c r="E474" s="15">
        <f>COUNTIF(tData[BezoekStart],"&lt;"&amp;($A474+1/24))-COUNTIF(tData[BezoekEind],"&lt;="&amp;$A474)</f>
        <v/>
      </c>
      <c r="F474" s="15">
        <f>COUNTIF(tData[BezoekLangStart],"&lt;"&amp;($A474+1/24))-COUNTIF(tData[BezoekLangEind],"&lt;="&amp;$A474)</f>
        <v/>
      </c>
      <c r="G474" s="15">
        <f>IF($D474=1,$B474*100+$C474,-1)</f>
        <v/>
      </c>
      <c r="H474" s="15">
        <f>IF($D474=1,$B474,-1)</f>
        <v/>
      </c>
      <c r="I474" s="15">
        <f>IF($D474=1,$C474,-1)</f>
        <v/>
      </c>
    </row>
    <row r="475">
      <c r="A475" s="33" t="n">
        <v>45311.66666666666</v>
      </c>
      <c r="B475" s="15">
        <f>WEEKDAY($A475,2)</f>
        <v/>
      </c>
      <c r="C475" s="15">
        <f>HOUR($A475)</f>
        <v/>
      </c>
      <c r="D475" s="15">
        <f>IF(AND($A475&gt;=Instellingen!$B$6,$A475&lt;Instellingen!$B$7),1,0)</f>
        <v/>
      </c>
      <c r="E475" s="15">
        <f>COUNTIF(tData[BezoekStart],"&lt;"&amp;($A475+1/24))-COUNTIF(tData[BezoekEind],"&lt;="&amp;$A475)</f>
        <v/>
      </c>
      <c r="F475" s="15">
        <f>COUNTIF(tData[BezoekLangStart],"&lt;"&amp;($A475+1/24))-COUNTIF(tData[BezoekLangEind],"&lt;="&amp;$A475)</f>
        <v/>
      </c>
      <c r="G475" s="15">
        <f>IF($D475=1,$B475*100+$C475,-1)</f>
        <v/>
      </c>
      <c r="H475" s="15">
        <f>IF($D475=1,$B475,-1)</f>
        <v/>
      </c>
      <c r="I475" s="15">
        <f>IF($D475=1,$C475,-1)</f>
        <v/>
      </c>
    </row>
    <row r="476">
      <c r="A476" s="33" t="n">
        <v>45311.70833333334</v>
      </c>
      <c r="B476" s="15">
        <f>WEEKDAY($A476,2)</f>
        <v/>
      </c>
      <c r="C476" s="15">
        <f>HOUR($A476)</f>
        <v/>
      </c>
      <c r="D476" s="15">
        <f>IF(AND($A476&gt;=Instellingen!$B$6,$A476&lt;Instellingen!$B$7),1,0)</f>
        <v/>
      </c>
      <c r="E476" s="15">
        <f>COUNTIF(tData[BezoekStart],"&lt;"&amp;($A476+1/24))-COUNTIF(tData[BezoekEind],"&lt;="&amp;$A476)</f>
        <v/>
      </c>
      <c r="F476" s="15">
        <f>COUNTIF(tData[BezoekLangStart],"&lt;"&amp;($A476+1/24))-COUNTIF(tData[BezoekLangEind],"&lt;="&amp;$A476)</f>
        <v/>
      </c>
      <c r="G476" s="15">
        <f>IF($D476=1,$B476*100+$C476,-1)</f>
        <v/>
      </c>
      <c r="H476" s="15">
        <f>IF($D476=1,$B476,-1)</f>
        <v/>
      </c>
      <c r="I476" s="15">
        <f>IF($D476=1,$C476,-1)</f>
        <v/>
      </c>
    </row>
    <row r="477">
      <c r="A477" s="33" t="n">
        <v>45311.75</v>
      </c>
      <c r="B477" s="15">
        <f>WEEKDAY($A477,2)</f>
        <v/>
      </c>
      <c r="C477" s="15">
        <f>HOUR($A477)</f>
        <v/>
      </c>
      <c r="D477" s="15">
        <f>IF(AND($A477&gt;=Instellingen!$B$6,$A477&lt;Instellingen!$B$7),1,0)</f>
        <v/>
      </c>
      <c r="E477" s="15">
        <f>COUNTIF(tData[BezoekStart],"&lt;"&amp;($A477+1/24))-COUNTIF(tData[BezoekEind],"&lt;="&amp;$A477)</f>
        <v/>
      </c>
      <c r="F477" s="15">
        <f>COUNTIF(tData[BezoekLangStart],"&lt;"&amp;($A477+1/24))-COUNTIF(tData[BezoekLangEind],"&lt;="&amp;$A477)</f>
        <v/>
      </c>
      <c r="G477" s="15">
        <f>IF($D477=1,$B477*100+$C477,-1)</f>
        <v/>
      </c>
      <c r="H477" s="15">
        <f>IF($D477=1,$B477,-1)</f>
        <v/>
      </c>
      <c r="I477" s="15">
        <f>IF($D477=1,$C477,-1)</f>
        <v/>
      </c>
    </row>
    <row r="478">
      <c r="A478" s="33" t="n">
        <v>45311.79166666666</v>
      </c>
      <c r="B478" s="15">
        <f>WEEKDAY($A478,2)</f>
        <v/>
      </c>
      <c r="C478" s="15">
        <f>HOUR($A478)</f>
        <v/>
      </c>
      <c r="D478" s="15">
        <f>IF(AND($A478&gt;=Instellingen!$B$6,$A478&lt;Instellingen!$B$7),1,0)</f>
        <v/>
      </c>
      <c r="E478" s="15">
        <f>COUNTIF(tData[BezoekStart],"&lt;"&amp;($A478+1/24))-COUNTIF(tData[BezoekEind],"&lt;="&amp;$A478)</f>
        <v/>
      </c>
      <c r="F478" s="15">
        <f>COUNTIF(tData[BezoekLangStart],"&lt;"&amp;($A478+1/24))-COUNTIF(tData[BezoekLangEind],"&lt;="&amp;$A478)</f>
        <v/>
      </c>
      <c r="G478" s="15">
        <f>IF($D478=1,$B478*100+$C478,-1)</f>
        <v/>
      </c>
      <c r="H478" s="15">
        <f>IF($D478=1,$B478,-1)</f>
        <v/>
      </c>
      <c r="I478" s="15">
        <f>IF($D478=1,$C478,-1)</f>
        <v/>
      </c>
    </row>
    <row r="479">
      <c r="A479" s="33" t="n">
        <v>45311.83333333334</v>
      </c>
      <c r="B479" s="15">
        <f>WEEKDAY($A479,2)</f>
        <v/>
      </c>
      <c r="C479" s="15">
        <f>HOUR($A479)</f>
        <v/>
      </c>
      <c r="D479" s="15">
        <f>IF(AND($A479&gt;=Instellingen!$B$6,$A479&lt;Instellingen!$B$7),1,0)</f>
        <v/>
      </c>
      <c r="E479" s="15">
        <f>COUNTIF(tData[BezoekStart],"&lt;"&amp;($A479+1/24))-COUNTIF(tData[BezoekEind],"&lt;="&amp;$A479)</f>
        <v/>
      </c>
      <c r="F479" s="15">
        <f>COUNTIF(tData[BezoekLangStart],"&lt;"&amp;($A479+1/24))-COUNTIF(tData[BezoekLangEind],"&lt;="&amp;$A479)</f>
        <v/>
      </c>
      <c r="G479" s="15">
        <f>IF($D479=1,$B479*100+$C479,-1)</f>
        <v/>
      </c>
      <c r="H479" s="15">
        <f>IF($D479=1,$B479,-1)</f>
        <v/>
      </c>
      <c r="I479" s="15">
        <f>IF($D479=1,$C479,-1)</f>
        <v/>
      </c>
    </row>
    <row r="480">
      <c r="A480" s="33" t="n">
        <v>45311.875</v>
      </c>
      <c r="B480" s="15">
        <f>WEEKDAY($A480,2)</f>
        <v/>
      </c>
      <c r="C480" s="15">
        <f>HOUR($A480)</f>
        <v/>
      </c>
      <c r="D480" s="15">
        <f>IF(AND($A480&gt;=Instellingen!$B$6,$A480&lt;Instellingen!$B$7),1,0)</f>
        <v/>
      </c>
      <c r="E480" s="15">
        <f>COUNTIF(tData[BezoekStart],"&lt;"&amp;($A480+1/24))-COUNTIF(tData[BezoekEind],"&lt;="&amp;$A480)</f>
        <v/>
      </c>
      <c r="F480" s="15">
        <f>COUNTIF(tData[BezoekLangStart],"&lt;"&amp;($A480+1/24))-COUNTIF(tData[BezoekLangEind],"&lt;="&amp;$A480)</f>
        <v/>
      </c>
      <c r="G480" s="15">
        <f>IF($D480=1,$B480*100+$C480,-1)</f>
        <v/>
      </c>
      <c r="H480" s="15">
        <f>IF($D480=1,$B480,-1)</f>
        <v/>
      </c>
      <c r="I480" s="15">
        <f>IF($D480=1,$C480,-1)</f>
        <v/>
      </c>
    </row>
    <row r="481">
      <c r="A481" s="33" t="n">
        <v>45311.91666666666</v>
      </c>
      <c r="B481" s="15">
        <f>WEEKDAY($A481,2)</f>
        <v/>
      </c>
      <c r="C481" s="15">
        <f>HOUR($A481)</f>
        <v/>
      </c>
      <c r="D481" s="15">
        <f>IF(AND($A481&gt;=Instellingen!$B$6,$A481&lt;Instellingen!$B$7),1,0)</f>
        <v/>
      </c>
      <c r="E481" s="15">
        <f>COUNTIF(tData[BezoekStart],"&lt;"&amp;($A481+1/24))-COUNTIF(tData[BezoekEind],"&lt;="&amp;$A481)</f>
        <v/>
      </c>
      <c r="F481" s="15">
        <f>COUNTIF(tData[BezoekLangStart],"&lt;"&amp;($A481+1/24))-COUNTIF(tData[BezoekLangEind],"&lt;="&amp;$A481)</f>
        <v/>
      </c>
      <c r="G481" s="15">
        <f>IF($D481=1,$B481*100+$C481,-1)</f>
        <v/>
      </c>
      <c r="H481" s="15">
        <f>IF($D481=1,$B481,-1)</f>
        <v/>
      </c>
      <c r="I481" s="15">
        <f>IF($D481=1,$C481,-1)</f>
        <v/>
      </c>
    </row>
    <row r="482">
      <c r="A482" s="33" t="n">
        <v>45311.95833333334</v>
      </c>
      <c r="B482" s="15">
        <f>WEEKDAY($A482,2)</f>
        <v/>
      </c>
      <c r="C482" s="15">
        <f>HOUR($A482)</f>
        <v/>
      </c>
      <c r="D482" s="15">
        <f>IF(AND($A482&gt;=Instellingen!$B$6,$A482&lt;Instellingen!$B$7),1,0)</f>
        <v/>
      </c>
      <c r="E482" s="15">
        <f>COUNTIF(tData[BezoekStart],"&lt;"&amp;($A482+1/24))-COUNTIF(tData[BezoekEind],"&lt;="&amp;$A482)</f>
        <v/>
      </c>
      <c r="F482" s="15">
        <f>COUNTIF(tData[BezoekLangStart],"&lt;"&amp;($A482+1/24))-COUNTIF(tData[BezoekLangEind],"&lt;="&amp;$A482)</f>
        <v/>
      </c>
      <c r="G482" s="15">
        <f>IF($D482=1,$B482*100+$C482,-1)</f>
        <v/>
      </c>
      <c r="H482" s="15">
        <f>IF($D482=1,$B482,-1)</f>
        <v/>
      </c>
      <c r="I482" s="15">
        <f>IF($D482=1,$C482,-1)</f>
        <v/>
      </c>
    </row>
    <row r="483">
      <c r="A483" s="33" t="n">
        <v>45312</v>
      </c>
      <c r="B483" s="15">
        <f>WEEKDAY($A483,2)</f>
        <v/>
      </c>
      <c r="C483" s="15">
        <f>HOUR($A483)</f>
        <v/>
      </c>
      <c r="D483" s="15">
        <f>IF(AND($A483&gt;=Instellingen!$B$6,$A483&lt;Instellingen!$B$7),1,0)</f>
        <v/>
      </c>
      <c r="E483" s="15">
        <f>COUNTIF(tData[BezoekStart],"&lt;"&amp;($A483+1/24))-COUNTIF(tData[BezoekEind],"&lt;="&amp;$A483)</f>
        <v/>
      </c>
      <c r="F483" s="15">
        <f>COUNTIF(tData[BezoekLangStart],"&lt;"&amp;($A483+1/24))-COUNTIF(tData[BezoekLangEind],"&lt;="&amp;$A483)</f>
        <v/>
      </c>
      <c r="G483" s="15">
        <f>IF($D483=1,$B483*100+$C483,-1)</f>
        <v/>
      </c>
      <c r="H483" s="15">
        <f>IF($D483=1,$B483,-1)</f>
        <v/>
      </c>
      <c r="I483" s="15">
        <f>IF($D483=1,$C483,-1)</f>
        <v/>
      </c>
    </row>
    <row r="484">
      <c r="A484" s="33" t="n">
        <v>45312.04166666666</v>
      </c>
      <c r="B484" s="15">
        <f>WEEKDAY($A484,2)</f>
        <v/>
      </c>
      <c r="C484" s="15">
        <f>HOUR($A484)</f>
        <v/>
      </c>
      <c r="D484" s="15">
        <f>IF(AND($A484&gt;=Instellingen!$B$6,$A484&lt;Instellingen!$B$7),1,0)</f>
        <v/>
      </c>
      <c r="E484" s="15">
        <f>COUNTIF(tData[BezoekStart],"&lt;"&amp;($A484+1/24))-COUNTIF(tData[BezoekEind],"&lt;="&amp;$A484)</f>
        <v/>
      </c>
      <c r="F484" s="15">
        <f>COUNTIF(tData[BezoekLangStart],"&lt;"&amp;($A484+1/24))-COUNTIF(tData[BezoekLangEind],"&lt;="&amp;$A484)</f>
        <v/>
      </c>
      <c r="G484" s="15">
        <f>IF($D484=1,$B484*100+$C484,-1)</f>
        <v/>
      </c>
      <c r="H484" s="15">
        <f>IF($D484=1,$B484,-1)</f>
        <v/>
      </c>
      <c r="I484" s="15">
        <f>IF($D484=1,$C484,-1)</f>
        <v/>
      </c>
    </row>
    <row r="485">
      <c r="A485" s="33" t="n">
        <v>45312.08333333334</v>
      </c>
      <c r="B485" s="15">
        <f>WEEKDAY($A485,2)</f>
        <v/>
      </c>
      <c r="C485" s="15">
        <f>HOUR($A485)</f>
        <v/>
      </c>
      <c r="D485" s="15">
        <f>IF(AND($A485&gt;=Instellingen!$B$6,$A485&lt;Instellingen!$B$7),1,0)</f>
        <v/>
      </c>
      <c r="E485" s="15">
        <f>COUNTIF(tData[BezoekStart],"&lt;"&amp;($A485+1/24))-COUNTIF(tData[BezoekEind],"&lt;="&amp;$A485)</f>
        <v/>
      </c>
      <c r="F485" s="15">
        <f>COUNTIF(tData[BezoekLangStart],"&lt;"&amp;($A485+1/24))-COUNTIF(tData[BezoekLangEind],"&lt;="&amp;$A485)</f>
        <v/>
      </c>
      <c r="G485" s="15">
        <f>IF($D485=1,$B485*100+$C485,-1)</f>
        <v/>
      </c>
      <c r="H485" s="15">
        <f>IF($D485=1,$B485,-1)</f>
        <v/>
      </c>
      <c r="I485" s="15">
        <f>IF($D485=1,$C485,-1)</f>
        <v/>
      </c>
    </row>
    <row r="486">
      <c r="A486" s="33" t="n">
        <v>45312.125</v>
      </c>
      <c r="B486" s="15">
        <f>WEEKDAY($A486,2)</f>
        <v/>
      </c>
      <c r="C486" s="15">
        <f>HOUR($A486)</f>
        <v/>
      </c>
      <c r="D486" s="15">
        <f>IF(AND($A486&gt;=Instellingen!$B$6,$A486&lt;Instellingen!$B$7),1,0)</f>
        <v/>
      </c>
      <c r="E486" s="15">
        <f>COUNTIF(tData[BezoekStart],"&lt;"&amp;($A486+1/24))-COUNTIF(tData[BezoekEind],"&lt;="&amp;$A486)</f>
        <v/>
      </c>
      <c r="F486" s="15">
        <f>COUNTIF(tData[BezoekLangStart],"&lt;"&amp;($A486+1/24))-COUNTIF(tData[BezoekLangEind],"&lt;="&amp;$A486)</f>
        <v/>
      </c>
      <c r="G486" s="15">
        <f>IF($D486=1,$B486*100+$C486,-1)</f>
        <v/>
      </c>
      <c r="H486" s="15">
        <f>IF($D486=1,$B486,-1)</f>
        <v/>
      </c>
      <c r="I486" s="15">
        <f>IF($D486=1,$C486,-1)</f>
        <v/>
      </c>
    </row>
    <row r="487">
      <c r="A487" s="33" t="n">
        <v>45312.16666666666</v>
      </c>
      <c r="B487" s="15">
        <f>WEEKDAY($A487,2)</f>
        <v/>
      </c>
      <c r="C487" s="15">
        <f>HOUR($A487)</f>
        <v/>
      </c>
      <c r="D487" s="15">
        <f>IF(AND($A487&gt;=Instellingen!$B$6,$A487&lt;Instellingen!$B$7),1,0)</f>
        <v/>
      </c>
      <c r="E487" s="15">
        <f>COUNTIF(tData[BezoekStart],"&lt;"&amp;($A487+1/24))-COUNTIF(tData[BezoekEind],"&lt;="&amp;$A487)</f>
        <v/>
      </c>
      <c r="F487" s="15">
        <f>COUNTIF(tData[BezoekLangStart],"&lt;"&amp;($A487+1/24))-COUNTIF(tData[BezoekLangEind],"&lt;="&amp;$A487)</f>
        <v/>
      </c>
      <c r="G487" s="15">
        <f>IF($D487=1,$B487*100+$C487,-1)</f>
        <v/>
      </c>
      <c r="H487" s="15">
        <f>IF($D487=1,$B487,-1)</f>
        <v/>
      </c>
      <c r="I487" s="15">
        <f>IF($D487=1,$C487,-1)</f>
        <v/>
      </c>
    </row>
    <row r="488">
      <c r="A488" s="33" t="n">
        <v>45312.20833333334</v>
      </c>
      <c r="B488" s="15">
        <f>WEEKDAY($A488,2)</f>
        <v/>
      </c>
      <c r="C488" s="15">
        <f>HOUR($A488)</f>
        <v/>
      </c>
      <c r="D488" s="15">
        <f>IF(AND($A488&gt;=Instellingen!$B$6,$A488&lt;Instellingen!$B$7),1,0)</f>
        <v/>
      </c>
      <c r="E488" s="15">
        <f>COUNTIF(tData[BezoekStart],"&lt;"&amp;($A488+1/24))-COUNTIF(tData[BezoekEind],"&lt;="&amp;$A488)</f>
        <v/>
      </c>
      <c r="F488" s="15">
        <f>COUNTIF(tData[BezoekLangStart],"&lt;"&amp;($A488+1/24))-COUNTIF(tData[BezoekLangEind],"&lt;="&amp;$A488)</f>
        <v/>
      </c>
      <c r="G488" s="15">
        <f>IF($D488=1,$B488*100+$C488,-1)</f>
        <v/>
      </c>
      <c r="H488" s="15">
        <f>IF($D488=1,$B488,-1)</f>
        <v/>
      </c>
      <c r="I488" s="15">
        <f>IF($D488=1,$C488,-1)</f>
        <v/>
      </c>
    </row>
    <row r="489">
      <c r="A489" s="33" t="n">
        <v>45312.25</v>
      </c>
      <c r="B489" s="15">
        <f>WEEKDAY($A489,2)</f>
        <v/>
      </c>
      <c r="C489" s="15">
        <f>HOUR($A489)</f>
        <v/>
      </c>
      <c r="D489" s="15">
        <f>IF(AND($A489&gt;=Instellingen!$B$6,$A489&lt;Instellingen!$B$7),1,0)</f>
        <v/>
      </c>
      <c r="E489" s="15">
        <f>COUNTIF(tData[BezoekStart],"&lt;"&amp;($A489+1/24))-COUNTIF(tData[BezoekEind],"&lt;="&amp;$A489)</f>
        <v/>
      </c>
      <c r="F489" s="15">
        <f>COUNTIF(tData[BezoekLangStart],"&lt;"&amp;($A489+1/24))-COUNTIF(tData[BezoekLangEind],"&lt;="&amp;$A489)</f>
        <v/>
      </c>
      <c r="G489" s="15">
        <f>IF($D489=1,$B489*100+$C489,-1)</f>
        <v/>
      </c>
      <c r="H489" s="15">
        <f>IF($D489=1,$B489,-1)</f>
        <v/>
      </c>
      <c r="I489" s="15">
        <f>IF($D489=1,$C489,-1)</f>
        <v/>
      </c>
    </row>
    <row r="490">
      <c r="A490" s="33" t="n">
        <v>45312.29166666666</v>
      </c>
      <c r="B490" s="15">
        <f>WEEKDAY($A490,2)</f>
        <v/>
      </c>
      <c r="C490" s="15">
        <f>HOUR($A490)</f>
        <v/>
      </c>
      <c r="D490" s="15">
        <f>IF(AND($A490&gt;=Instellingen!$B$6,$A490&lt;Instellingen!$B$7),1,0)</f>
        <v/>
      </c>
      <c r="E490" s="15">
        <f>COUNTIF(tData[BezoekStart],"&lt;"&amp;($A490+1/24))-COUNTIF(tData[BezoekEind],"&lt;="&amp;$A490)</f>
        <v/>
      </c>
      <c r="F490" s="15">
        <f>COUNTIF(tData[BezoekLangStart],"&lt;"&amp;($A490+1/24))-COUNTIF(tData[BezoekLangEind],"&lt;="&amp;$A490)</f>
        <v/>
      </c>
      <c r="G490" s="15">
        <f>IF($D490=1,$B490*100+$C490,-1)</f>
        <v/>
      </c>
      <c r="H490" s="15">
        <f>IF($D490=1,$B490,-1)</f>
        <v/>
      </c>
      <c r="I490" s="15">
        <f>IF($D490=1,$C490,-1)</f>
        <v/>
      </c>
    </row>
    <row r="491">
      <c r="A491" s="33" t="n">
        <v>45312.33333333334</v>
      </c>
      <c r="B491" s="15">
        <f>WEEKDAY($A491,2)</f>
        <v/>
      </c>
      <c r="C491" s="15">
        <f>HOUR($A491)</f>
        <v/>
      </c>
      <c r="D491" s="15">
        <f>IF(AND($A491&gt;=Instellingen!$B$6,$A491&lt;Instellingen!$B$7),1,0)</f>
        <v/>
      </c>
      <c r="E491" s="15">
        <f>COUNTIF(tData[BezoekStart],"&lt;"&amp;($A491+1/24))-COUNTIF(tData[BezoekEind],"&lt;="&amp;$A491)</f>
        <v/>
      </c>
      <c r="F491" s="15">
        <f>COUNTIF(tData[BezoekLangStart],"&lt;"&amp;($A491+1/24))-COUNTIF(tData[BezoekLangEind],"&lt;="&amp;$A491)</f>
        <v/>
      </c>
      <c r="G491" s="15">
        <f>IF($D491=1,$B491*100+$C491,-1)</f>
        <v/>
      </c>
      <c r="H491" s="15">
        <f>IF($D491=1,$B491,-1)</f>
        <v/>
      </c>
      <c r="I491" s="15">
        <f>IF($D491=1,$C491,-1)</f>
        <v/>
      </c>
    </row>
    <row r="492">
      <c r="A492" s="33" t="n">
        <v>45312.375</v>
      </c>
      <c r="B492" s="15">
        <f>WEEKDAY($A492,2)</f>
        <v/>
      </c>
      <c r="C492" s="15">
        <f>HOUR($A492)</f>
        <v/>
      </c>
      <c r="D492" s="15">
        <f>IF(AND($A492&gt;=Instellingen!$B$6,$A492&lt;Instellingen!$B$7),1,0)</f>
        <v/>
      </c>
      <c r="E492" s="15">
        <f>COUNTIF(tData[BezoekStart],"&lt;"&amp;($A492+1/24))-COUNTIF(tData[BezoekEind],"&lt;="&amp;$A492)</f>
        <v/>
      </c>
      <c r="F492" s="15">
        <f>COUNTIF(tData[BezoekLangStart],"&lt;"&amp;($A492+1/24))-COUNTIF(tData[BezoekLangEind],"&lt;="&amp;$A492)</f>
        <v/>
      </c>
      <c r="G492" s="15">
        <f>IF($D492=1,$B492*100+$C492,-1)</f>
        <v/>
      </c>
      <c r="H492" s="15">
        <f>IF($D492=1,$B492,-1)</f>
        <v/>
      </c>
      <c r="I492" s="15">
        <f>IF($D492=1,$C492,-1)</f>
        <v/>
      </c>
    </row>
    <row r="493">
      <c r="A493" s="33" t="n">
        <v>45312.41666666666</v>
      </c>
      <c r="B493" s="15">
        <f>WEEKDAY($A493,2)</f>
        <v/>
      </c>
      <c r="C493" s="15">
        <f>HOUR($A493)</f>
        <v/>
      </c>
      <c r="D493" s="15">
        <f>IF(AND($A493&gt;=Instellingen!$B$6,$A493&lt;Instellingen!$B$7),1,0)</f>
        <v/>
      </c>
      <c r="E493" s="15">
        <f>COUNTIF(tData[BezoekStart],"&lt;"&amp;($A493+1/24))-COUNTIF(tData[BezoekEind],"&lt;="&amp;$A493)</f>
        <v/>
      </c>
      <c r="F493" s="15">
        <f>COUNTIF(tData[BezoekLangStart],"&lt;"&amp;($A493+1/24))-COUNTIF(tData[BezoekLangEind],"&lt;="&amp;$A493)</f>
        <v/>
      </c>
      <c r="G493" s="15">
        <f>IF($D493=1,$B493*100+$C493,-1)</f>
        <v/>
      </c>
      <c r="H493" s="15">
        <f>IF($D493=1,$B493,-1)</f>
        <v/>
      </c>
      <c r="I493" s="15">
        <f>IF($D493=1,$C493,-1)</f>
        <v/>
      </c>
    </row>
    <row r="494">
      <c r="A494" s="33" t="n">
        <v>45312.45833333334</v>
      </c>
      <c r="B494" s="15">
        <f>WEEKDAY($A494,2)</f>
        <v/>
      </c>
      <c r="C494" s="15">
        <f>HOUR($A494)</f>
        <v/>
      </c>
      <c r="D494" s="15">
        <f>IF(AND($A494&gt;=Instellingen!$B$6,$A494&lt;Instellingen!$B$7),1,0)</f>
        <v/>
      </c>
      <c r="E494" s="15">
        <f>COUNTIF(tData[BezoekStart],"&lt;"&amp;($A494+1/24))-COUNTIF(tData[BezoekEind],"&lt;="&amp;$A494)</f>
        <v/>
      </c>
      <c r="F494" s="15">
        <f>COUNTIF(tData[BezoekLangStart],"&lt;"&amp;($A494+1/24))-COUNTIF(tData[BezoekLangEind],"&lt;="&amp;$A494)</f>
        <v/>
      </c>
      <c r="G494" s="15">
        <f>IF($D494=1,$B494*100+$C494,-1)</f>
        <v/>
      </c>
      <c r="H494" s="15">
        <f>IF($D494=1,$B494,-1)</f>
        <v/>
      </c>
      <c r="I494" s="15">
        <f>IF($D494=1,$C494,-1)</f>
        <v/>
      </c>
    </row>
    <row r="495">
      <c r="A495" s="33" t="n">
        <v>45312.5</v>
      </c>
      <c r="B495" s="15">
        <f>WEEKDAY($A495,2)</f>
        <v/>
      </c>
      <c r="C495" s="15">
        <f>HOUR($A495)</f>
        <v/>
      </c>
      <c r="D495" s="15">
        <f>IF(AND($A495&gt;=Instellingen!$B$6,$A495&lt;Instellingen!$B$7),1,0)</f>
        <v/>
      </c>
      <c r="E495" s="15">
        <f>COUNTIF(tData[BezoekStart],"&lt;"&amp;($A495+1/24))-COUNTIF(tData[BezoekEind],"&lt;="&amp;$A495)</f>
        <v/>
      </c>
      <c r="F495" s="15">
        <f>COUNTIF(tData[BezoekLangStart],"&lt;"&amp;($A495+1/24))-COUNTIF(tData[BezoekLangEind],"&lt;="&amp;$A495)</f>
        <v/>
      </c>
      <c r="G495" s="15">
        <f>IF($D495=1,$B495*100+$C495,-1)</f>
        <v/>
      </c>
      <c r="H495" s="15">
        <f>IF($D495=1,$B495,-1)</f>
        <v/>
      </c>
      <c r="I495" s="15">
        <f>IF($D495=1,$C495,-1)</f>
        <v/>
      </c>
    </row>
    <row r="496">
      <c r="A496" s="33" t="n">
        <v>45312.54166666666</v>
      </c>
      <c r="B496" s="15">
        <f>WEEKDAY($A496,2)</f>
        <v/>
      </c>
      <c r="C496" s="15">
        <f>HOUR($A496)</f>
        <v/>
      </c>
      <c r="D496" s="15">
        <f>IF(AND($A496&gt;=Instellingen!$B$6,$A496&lt;Instellingen!$B$7),1,0)</f>
        <v/>
      </c>
      <c r="E496" s="15">
        <f>COUNTIF(tData[BezoekStart],"&lt;"&amp;($A496+1/24))-COUNTIF(tData[BezoekEind],"&lt;="&amp;$A496)</f>
        <v/>
      </c>
      <c r="F496" s="15">
        <f>COUNTIF(tData[BezoekLangStart],"&lt;"&amp;($A496+1/24))-COUNTIF(tData[BezoekLangEind],"&lt;="&amp;$A496)</f>
        <v/>
      </c>
      <c r="G496" s="15">
        <f>IF($D496=1,$B496*100+$C496,-1)</f>
        <v/>
      </c>
      <c r="H496" s="15">
        <f>IF($D496=1,$B496,-1)</f>
        <v/>
      </c>
      <c r="I496" s="15">
        <f>IF($D496=1,$C496,-1)</f>
        <v/>
      </c>
    </row>
    <row r="497">
      <c r="A497" s="33" t="n">
        <v>45312.58333333334</v>
      </c>
      <c r="B497" s="15">
        <f>WEEKDAY($A497,2)</f>
        <v/>
      </c>
      <c r="C497" s="15">
        <f>HOUR($A497)</f>
        <v/>
      </c>
      <c r="D497" s="15">
        <f>IF(AND($A497&gt;=Instellingen!$B$6,$A497&lt;Instellingen!$B$7),1,0)</f>
        <v/>
      </c>
      <c r="E497" s="15">
        <f>COUNTIF(tData[BezoekStart],"&lt;"&amp;($A497+1/24))-COUNTIF(tData[BezoekEind],"&lt;="&amp;$A497)</f>
        <v/>
      </c>
      <c r="F497" s="15">
        <f>COUNTIF(tData[BezoekLangStart],"&lt;"&amp;($A497+1/24))-COUNTIF(tData[BezoekLangEind],"&lt;="&amp;$A497)</f>
        <v/>
      </c>
      <c r="G497" s="15">
        <f>IF($D497=1,$B497*100+$C497,-1)</f>
        <v/>
      </c>
      <c r="H497" s="15">
        <f>IF($D497=1,$B497,-1)</f>
        <v/>
      </c>
      <c r="I497" s="15">
        <f>IF($D497=1,$C497,-1)</f>
        <v/>
      </c>
    </row>
    <row r="498">
      <c r="A498" s="33" t="n">
        <v>45312.625</v>
      </c>
      <c r="B498" s="15">
        <f>WEEKDAY($A498,2)</f>
        <v/>
      </c>
      <c r="C498" s="15">
        <f>HOUR($A498)</f>
        <v/>
      </c>
      <c r="D498" s="15">
        <f>IF(AND($A498&gt;=Instellingen!$B$6,$A498&lt;Instellingen!$B$7),1,0)</f>
        <v/>
      </c>
      <c r="E498" s="15">
        <f>COUNTIF(tData[BezoekStart],"&lt;"&amp;($A498+1/24))-COUNTIF(tData[BezoekEind],"&lt;="&amp;$A498)</f>
        <v/>
      </c>
      <c r="F498" s="15">
        <f>COUNTIF(tData[BezoekLangStart],"&lt;"&amp;($A498+1/24))-COUNTIF(tData[BezoekLangEind],"&lt;="&amp;$A498)</f>
        <v/>
      </c>
      <c r="G498" s="15">
        <f>IF($D498=1,$B498*100+$C498,-1)</f>
        <v/>
      </c>
      <c r="H498" s="15">
        <f>IF($D498=1,$B498,-1)</f>
        <v/>
      </c>
      <c r="I498" s="15">
        <f>IF($D498=1,$C498,-1)</f>
        <v/>
      </c>
    </row>
    <row r="499">
      <c r="A499" s="33" t="n">
        <v>45312.66666666666</v>
      </c>
      <c r="B499" s="15">
        <f>WEEKDAY($A499,2)</f>
        <v/>
      </c>
      <c r="C499" s="15">
        <f>HOUR($A499)</f>
        <v/>
      </c>
      <c r="D499" s="15">
        <f>IF(AND($A499&gt;=Instellingen!$B$6,$A499&lt;Instellingen!$B$7),1,0)</f>
        <v/>
      </c>
      <c r="E499" s="15">
        <f>COUNTIF(tData[BezoekStart],"&lt;"&amp;($A499+1/24))-COUNTIF(tData[BezoekEind],"&lt;="&amp;$A499)</f>
        <v/>
      </c>
      <c r="F499" s="15">
        <f>COUNTIF(tData[BezoekLangStart],"&lt;"&amp;($A499+1/24))-COUNTIF(tData[BezoekLangEind],"&lt;="&amp;$A499)</f>
        <v/>
      </c>
      <c r="G499" s="15">
        <f>IF($D499=1,$B499*100+$C499,-1)</f>
        <v/>
      </c>
      <c r="H499" s="15">
        <f>IF($D499=1,$B499,-1)</f>
        <v/>
      </c>
      <c r="I499" s="15">
        <f>IF($D499=1,$C499,-1)</f>
        <v/>
      </c>
    </row>
    <row r="500">
      <c r="A500" s="33" t="n">
        <v>45312.70833333334</v>
      </c>
      <c r="B500" s="15">
        <f>WEEKDAY($A500,2)</f>
        <v/>
      </c>
      <c r="C500" s="15">
        <f>HOUR($A500)</f>
        <v/>
      </c>
      <c r="D500" s="15">
        <f>IF(AND($A500&gt;=Instellingen!$B$6,$A500&lt;Instellingen!$B$7),1,0)</f>
        <v/>
      </c>
      <c r="E500" s="15">
        <f>COUNTIF(tData[BezoekStart],"&lt;"&amp;($A500+1/24))-COUNTIF(tData[BezoekEind],"&lt;="&amp;$A500)</f>
        <v/>
      </c>
      <c r="F500" s="15">
        <f>COUNTIF(tData[BezoekLangStart],"&lt;"&amp;($A500+1/24))-COUNTIF(tData[BezoekLangEind],"&lt;="&amp;$A500)</f>
        <v/>
      </c>
      <c r="G500" s="15">
        <f>IF($D500=1,$B500*100+$C500,-1)</f>
        <v/>
      </c>
      <c r="H500" s="15">
        <f>IF($D500=1,$B500,-1)</f>
        <v/>
      </c>
      <c r="I500" s="15">
        <f>IF($D500=1,$C500,-1)</f>
        <v/>
      </c>
    </row>
    <row r="501">
      <c r="A501" s="33" t="n">
        <v>45312.75</v>
      </c>
      <c r="B501" s="15">
        <f>WEEKDAY($A501,2)</f>
        <v/>
      </c>
      <c r="C501" s="15">
        <f>HOUR($A501)</f>
        <v/>
      </c>
      <c r="D501" s="15">
        <f>IF(AND($A501&gt;=Instellingen!$B$6,$A501&lt;Instellingen!$B$7),1,0)</f>
        <v/>
      </c>
      <c r="E501" s="15">
        <f>COUNTIF(tData[BezoekStart],"&lt;"&amp;($A501+1/24))-COUNTIF(tData[BezoekEind],"&lt;="&amp;$A501)</f>
        <v/>
      </c>
      <c r="F501" s="15">
        <f>COUNTIF(tData[BezoekLangStart],"&lt;"&amp;($A501+1/24))-COUNTIF(tData[BezoekLangEind],"&lt;="&amp;$A501)</f>
        <v/>
      </c>
      <c r="G501" s="15">
        <f>IF($D501=1,$B501*100+$C501,-1)</f>
        <v/>
      </c>
      <c r="H501" s="15">
        <f>IF($D501=1,$B501,-1)</f>
        <v/>
      </c>
      <c r="I501" s="15">
        <f>IF($D501=1,$C501,-1)</f>
        <v/>
      </c>
    </row>
    <row r="502">
      <c r="A502" s="33" t="n">
        <v>45312.79166666666</v>
      </c>
      <c r="B502" s="15">
        <f>WEEKDAY($A502,2)</f>
        <v/>
      </c>
      <c r="C502" s="15">
        <f>HOUR($A502)</f>
        <v/>
      </c>
      <c r="D502" s="15">
        <f>IF(AND($A502&gt;=Instellingen!$B$6,$A502&lt;Instellingen!$B$7),1,0)</f>
        <v/>
      </c>
      <c r="E502" s="15">
        <f>COUNTIF(tData[BezoekStart],"&lt;"&amp;($A502+1/24))-COUNTIF(tData[BezoekEind],"&lt;="&amp;$A502)</f>
        <v/>
      </c>
      <c r="F502" s="15">
        <f>COUNTIF(tData[BezoekLangStart],"&lt;"&amp;($A502+1/24))-COUNTIF(tData[BezoekLangEind],"&lt;="&amp;$A502)</f>
        <v/>
      </c>
      <c r="G502" s="15">
        <f>IF($D502=1,$B502*100+$C502,-1)</f>
        <v/>
      </c>
      <c r="H502" s="15">
        <f>IF($D502=1,$B502,-1)</f>
        <v/>
      </c>
      <c r="I502" s="15">
        <f>IF($D502=1,$C502,-1)</f>
        <v/>
      </c>
    </row>
    <row r="503">
      <c r="A503" s="33" t="n">
        <v>45312.83333333334</v>
      </c>
      <c r="B503" s="15">
        <f>WEEKDAY($A503,2)</f>
        <v/>
      </c>
      <c r="C503" s="15">
        <f>HOUR($A503)</f>
        <v/>
      </c>
      <c r="D503" s="15">
        <f>IF(AND($A503&gt;=Instellingen!$B$6,$A503&lt;Instellingen!$B$7),1,0)</f>
        <v/>
      </c>
      <c r="E503" s="15">
        <f>COUNTIF(tData[BezoekStart],"&lt;"&amp;($A503+1/24))-COUNTIF(tData[BezoekEind],"&lt;="&amp;$A503)</f>
        <v/>
      </c>
      <c r="F503" s="15">
        <f>COUNTIF(tData[BezoekLangStart],"&lt;"&amp;($A503+1/24))-COUNTIF(tData[BezoekLangEind],"&lt;="&amp;$A503)</f>
        <v/>
      </c>
      <c r="G503" s="15">
        <f>IF($D503=1,$B503*100+$C503,-1)</f>
        <v/>
      </c>
      <c r="H503" s="15">
        <f>IF($D503=1,$B503,-1)</f>
        <v/>
      </c>
      <c r="I503" s="15">
        <f>IF($D503=1,$C503,-1)</f>
        <v/>
      </c>
    </row>
    <row r="504">
      <c r="A504" s="33" t="n">
        <v>45312.875</v>
      </c>
      <c r="B504" s="15">
        <f>WEEKDAY($A504,2)</f>
        <v/>
      </c>
      <c r="C504" s="15">
        <f>HOUR($A504)</f>
        <v/>
      </c>
      <c r="D504" s="15">
        <f>IF(AND($A504&gt;=Instellingen!$B$6,$A504&lt;Instellingen!$B$7),1,0)</f>
        <v/>
      </c>
      <c r="E504" s="15">
        <f>COUNTIF(tData[BezoekStart],"&lt;"&amp;($A504+1/24))-COUNTIF(tData[BezoekEind],"&lt;="&amp;$A504)</f>
        <v/>
      </c>
      <c r="F504" s="15">
        <f>COUNTIF(tData[BezoekLangStart],"&lt;"&amp;($A504+1/24))-COUNTIF(tData[BezoekLangEind],"&lt;="&amp;$A504)</f>
        <v/>
      </c>
      <c r="G504" s="15">
        <f>IF($D504=1,$B504*100+$C504,-1)</f>
        <v/>
      </c>
      <c r="H504" s="15">
        <f>IF($D504=1,$B504,-1)</f>
        <v/>
      </c>
      <c r="I504" s="15">
        <f>IF($D504=1,$C504,-1)</f>
        <v/>
      </c>
    </row>
    <row r="505">
      <c r="A505" s="33" t="n">
        <v>45312.91666666666</v>
      </c>
      <c r="B505" s="15">
        <f>WEEKDAY($A505,2)</f>
        <v/>
      </c>
      <c r="C505" s="15">
        <f>HOUR($A505)</f>
        <v/>
      </c>
      <c r="D505" s="15">
        <f>IF(AND($A505&gt;=Instellingen!$B$6,$A505&lt;Instellingen!$B$7),1,0)</f>
        <v/>
      </c>
      <c r="E505" s="15">
        <f>COUNTIF(tData[BezoekStart],"&lt;"&amp;($A505+1/24))-COUNTIF(tData[BezoekEind],"&lt;="&amp;$A505)</f>
        <v/>
      </c>
      <c r="F505" s="15">
        <f>COUNTIF(tData[BezoekLangStart],"&lt;"&amp;($A505+1/24))-COUNTIF(tData[BezoekLangEind],"&lt;="&amp;$A505)</f>
        <v/>
      </c>
      <c r="G505" s="15">
        <f>IF($D505=1,$B505*100+$C505,-1)</f>
        <v/>
      </c>
      <c r="H505" s="15">
        <f>IF($D505=1,$B505,-1)</f>
        <v/>
      </c>
      <c r="I505" s="15">
        <f>IF($D505=1,$C505,-1)</f>
        <v/>
      </c>
    </row>
    <row r="506">
      <c r="A506" s="33" t="n">
        <v>45312.95833333334</v>
      </c>
      <c r="B506" s="15">
        <f>WEEKDAY($A506,2)</f>
        <v/>
      </c>
      <c r="C506" s="15">
        <f>HOUR($A506)</f>
        <v/>
      </c>
      <c r="D506" s="15">
        <f>IF(AND($A506&gt;=Instellingen!$B$6,$A506&lt;Instellingen!$B$7),1,0)</f>
        <v/>
      </c>
      <c r="E506" s="15">
        <f>COUNTIF(tData[BezoekStart],"&lt;"&amp;($A506+1/24))-COUNTIF(tData[BezoekEind],"&lt;="&amp;$A506)</f>
        <v/>
      </c>
      <c r="F506" s="15">
        <f>COUNTIF(tData[BezoekLangStart],"&lt;"&amp;($A506+1/24))-COUNTIF(tData[BezoekLangEind],"&lt;="&amp;$A506)</f>
        <v/>
      </c>
      <c r="G506" s="15">
        <f>IF($D506=1,$B506*100+$C506,-1)</f>
        <v/>
      </c>
      <c r="H506" s="15">
        <f>IF($D506=1,$B506,-1)</f>
        <v/>
      </c>
      <c r="I506" s="15">
        <f>IF($D506=1,$C506,-1)</f>
        <v/>
      </c>
    </row>
    <row r="507">
      <c r="A507" s="33" t="n">
        <v>45313</v>
      </c>
      <c r="B507" s="15">
        <f>WEEKDAY($A507,2)</f>
        <v/>
      </c>
      <c r="C507" s="15">
        <f>HOUR($A507)</f>
        <v/>
      </c>
      <c r="D507" s="15">
        <f>IF(AND($A507&gt;=Instellingen!$B$6,$A507&lt;Instellingen!$B$7),1,0)</f>
        <v/>
      </c>
      <c r="E507" s="15">
        <f>COUNTIF(tData[BezoekStart],"&lt;"&amp;($A507+1/24))-COUNTIF(tData[BezoekEind],"&lt;="&amp;$A507)</f>
        <v/>
      </c>
      <c r="F507" s="15">
        <f>COUNTIF(tData[BezoekLangStart],"&lt;"&amp;($A507+1/24))-COUNTIF(tData[BezoekLangEind],"&lt;="&amp;$A507)</f>
        <v/>
      </c>
      <c r="G507" s="15">
        <f>IF($D507=1,$B507*100+$C507,-1)</f>
        <v/>
      </c>
      <c r="H507" s="15">
        <f>IF($D507=1,$B507,-1)</f>
        <v/>
      </c>
      <c r="I507" s="15">
        <f>IF($D507=1,$C507,-1)</f>
        <v/>
      </c>
    </row>
    <row r="508">
      <c r="A508" s="33" t="n">
        <v>45313.04166666666</v>
      </c>
      <c r="B508" s="15">
        <f>WEEKDAY($A508,2)</f>
        <v/>
      </c>
      <c r="C508" s="15">
        <f>HOUR($A508)</f>
        <v/>
      </c>
      <c r="D508" s="15">
        <f>IF(AND($A508&gt;=Instellingen!$B$6,$A508&lt;Instellingen!$B$7),1,0)</f>
        <v/>
      </c>
      <c r="E508" s="15">
        <f>COUNTIF(tData[BezoekStart],"&lt;"&amp;($A508+1/24))-COUNTIF(tData[BezoekEind],"&lt;="&amp;$A508)</f>
        <v/>
      </c>
      <c r="F508" s="15">
        <f>COUNTIF(tData[BezoekLangStart],"&lt;"&amp;($A508+1/24))-COUNTIF(tData[BezoekLangEind],"&lt;="&amp;$A508)</f>
        <v/>
      </c>
      <c r="G508" s="15">
        <f>IF($D508=1,$B508*100+$C508,-1)</f>
        <v/>
      </c>
      <c r="H508" s="15">
        <f>IF($D508=1,$B508,-1)</f>
        <v/>
      </c>
      <c r="I508" s="15">
        <f>IF($D508=1,$C508,-1)</f>
        <v/>
      </c>
    </row>
    <row r="509">
      <c r="A509" s="33" t="n">
        <v>45313.08333333334</v>
      </c>
      <c r="B509" s="15">
        <f>WEEKDAY($A509,2)</f>
        <v/>
      </c>
      <c r="C509" s="15">
        <f>HOUR($A509)</f>
        <v/>
      </c>
      <c r="D509" s="15">
        <f>IF(AND($A509&gt;=Instellingen!$B$6,$A509&lt;Instellingen!$B$7),1,0)</f>
        <v/>
      </c>
      <c r="E509" s="15">
        <f>COUNTIF(tData[BezoekStart],"&lt;"&amp;($A509+1/24))-COUNTIF(tData[BezoekEind],"&lt;="&amp;$A509)</f>
        <v/>
      </c>
      <c r="F509" s="15">
        <f>COUNTIF(tData[BezoekLangStart],"&lt;"&amp;($A509+1/24))-COUNTIF(tData[BezoekLangEind],"&lt;="&amp;$A509)</f>
        <v/>
      </c>
      <c r="G509" s="15">
        <f>IF($D509=1,$B509*100+$C509,-1)</f>
        <v/>
      </c>
      <c r="H509" s="15">
        <f>IF($D509=1,$B509,-1)</f>
        <v/>
      </c>
      <c r="I509" s="15">
        <f>IF($D509=1,$C509,-1)</f>
        <v/>
      </c>
    </row>
    <row r="510">
      <c r="A510" s="33" t="n">
        <v>45313.125</v>
      </c>
      <c r="B510" s="15">
        <f>WEEKDAY($A510,2)</f>
        <v/>
      </c>
      <c r="C510" s="15">
        <f>HOUR($A510)</f>
        <v/>
      </c>
      <c r="D510" s="15">
        <f>IF(AND($A510&gt;=Instellingen!$B$6,$A510&lt;Instellingen!$B$7),1,0)</f>
        <v/>
      </c>
      <c r="E510" s="15">
        <f>COUNTIF(tData[BezoekStart],"&lt;"&amp;($A510+1/24))-COUNTIF(tData[BezoekEind],"&lt;="&amp;$A510)</f>
        <v/>
      </c>
      <c r="F510" s="15">
        <f>COUNTIF(tData[BezoekLangStart],"&lt;"&amp;($A510+1/24))-COUNTIF(tData[BezoekLangEind],"&lt;="&amp;$A510)</f>
        <v/>
      </c>
      <c r="G510" s="15">
        <f>IF($D510=1,$B510*100+$C510,-1)</f>
        <v/>
      </c>
      <c r="H510" s="15">
        <f>IF($D510=1,$B510,-1)</f>
        <v/>
      </c>
      <c r="I510" s="15">
        <f>IF($D510=1,$C510,-1)</f>
        <v/>
      </c>
    </row>
    <row r="511">
      <c r="A511" s="33" t="n">
        <v>45313.16666666666</v>
      </c>
      <c r="B511" s="15">
        <f>WEEKDAY($A511,2)</f>
        <v/>
      </c>
      <c r="C511" s="15">
        <f>HOUR($A511)</f>
        <v/>
      </c>
      <c r="D511" s="15">
        <f>IF(AND($A511&gt;=Instellingen!$B$6,$A511&lt;Instellingen!$B$7),1,0)</f>
        <v/>
      </c>
      <c r="E511" s="15">
        <f>COUNTIF(tData[BezoekStart],"&lt;"&amp;($A511+1/24))-COUNTIF(tData[BezoekEind],"&lt;="&amp;$A511)</f>
        <v/>
      </c>
      <c r="F511" s="15">
        <f>COUNTIF(tData[BezoekLangStart],"&lt;"&amp;($A511+1/24))-COUNTIF(tData[BezoekLangEind],"&lt;="&amp;$A511)</f>
        <v/>
      </c>
      <c r="G511" s="15">
        <f>IF($D511=1,$B511*100+$C511,-1)</f>
        <v/>
      </c>
      <c r="H511" s="15">
        <f>IF($D511=1,$B511,-1)</f>
        <v/>
      </c>
      <c r="I511" s="15">
        <f>IF($D511=1,$C511,-1)</f>
        <v/>
      </c>
    </row>
    <row r="512">
      <c r="A512" s="33" t="n">
        <v>45313.20833333334</v>
      </c>
      <c r="B512" s="15">
        <f>WEEKDAY($A512,2)</f>
        <v/>
      </c>
      <c r="C512" s="15">
        <f>HOUR($A512)</f>
        <v/>
      </c>
      <c r="D512" s="15">
        <f>IF(AND($A512&gt;=Instellingen!$B$6,$A512&lt;Instellingen!$B$7),1,0)</f>
        <v/>
      </c>
      <c r="E512" s="15">
        <f>COUNTIF(tData[BezoekStart],"&lt;"&amp;($A512+1/24))-COUNTIF(tData[BezoekEind],"&lt;="&amp;$A512)</f>
        <v/>
      </c>
      <c r="F512" s="15">
        <f>COUNTIF(tData[BezoekLangStart],"&lt;"&amp;($A512+1/24))-COUNTIF(tData[BezoekLangEind],"&lt;="&amp;$A512)</f>
        <v/>
      </c>
      <c r="G512" s="15">
        <f>IF($D512=1,$B512*100+$C512,-1)</f>
        <v/>
      </c>
      <c r="H512" s="15">
        <f>IF($D512=1,$B512,-1)</f>
        <v/>
      </c>
      <c r="I512" s="15">
        <f>IF($D512=1,$C512,-1)</f>
        <v/>
      </c>
    </row>
    <row r="513">
      <c r="A513" s="33" t="n">
        <v>45313.25</v>
      </c>
      <c r="B513" s="15">
        <f>WEEKDAY($A513,2)</f>
        <v/>
      </c>
      <c r="C513" s="15">
        <f>HOUR($A513)</f>
        <v/>
      </c>
      <c r="D513" s="15">
        <f>IF(AND($A513&gt;=Instellingen!$B$6,$A513&lt;Instellingen!$B$7),1,0)</f>
        <v/>
      </c>
      <c r="E513" s="15">
        <f>COUNTIF(tData[BezoekStart],"&lt;"&amp;($A513+1/24))-COUNTIF(tData[BezoekEind],"&lt;="&amp;$A513)</f>
        <v/>
      </c>
      <c r="F513" s="15">
        <f>COUNTIF(tData[BezoekLangStart],"&lt;"&amp;($A513+1/24))-COUNTIF(tData[BezoekLangEind],"&lt;="&amp;$A513)</f>
        <v/>
      </c>
      <c r="G513" s="15">
        <f>IF($D513=1,$B513*100+$C513,-1)</f>
        <v/>
      </c>
      <c r="H513" s="15">
        <f>IF($D513=1,$B513,-1)</f>
        <v/>
      </c>
      <c r="I513" s="15">
        <f>IF($D513=1,$C513,-1)</f>
        <v/>
      </c>
    </row>
    <row r="514">
      <c r="A514" s="33" t="n">
        <v>45313.29166666666</v>
      </c>
      <c r="B514" s="15">
        <f>WEEKDAY($A514,2)</f>
        <v/>
      </c>
      <c r="C514" s="15">
        <f>HOUR($A514)</f>
        <v/>
      </c>
      <c r="D514" s="15">
        <f>IF(AND($A514&gt;=Instellingen!$B$6,$A514&lt;Instellingen!$B$7),1,0)</f>
        <v/>
      </c>
      <c r="E514" s="15">
        <f>COUNTIF(tData[BezoekStart],"&lt;"&amp;($A514+1/24))-COUNTIF(tData[BezoekEind],"&lt;="&amp;$A514)</f>
        <v/>
      </c>
      <c r="F514" s="15">
        <f>COUNTIF(tData[BezoekLangStart],"&lt;"&amp;($A514+1/24))-COUNTIF(tData[BezoekLangEind],"&lt;="&amp;$A514)</f>
        <v/>
      </c>
      <c r="G514" s="15">
        <f>IF($D514=1,$B514*100+$C514,-1)</f>
        <v/>
      </c>
      <c r="H514" s="15">
        <f>IF($D514=1,$B514,-1)</f>
        <v/>
      </c>
      <c r="I514" s="15">
        <f>IF($D514=1,$C514,-1)</f>
        <v/>
      </c>
    </row>
    <row r="515">
      <c r="A515" s="33" t="n">
        <v>45313.33333333334</v>
      </c>
      <c r="B515" s="15">
        <f>WEEKDAY($A515,2)</f>
        <v/>
      </c>
      <c r="C515" s="15">
        <f>HOUR($A515)</f>
        <v/>
      </c>
      <c r="D515" s="15">
        <f>IF(AND($A515&gt;=Instellingen!$B$6,$A515&lt;Instellingen!$B$7),1,0)</f>
        <v/>
      </c>
      <c r="E515" s="15">
        <f>COUNTIF(tData[BezoekStart],"&lt;"&amp;($A515+1/24))-COUNTIF(tData[BezoekEind],"&lt;="&amp;$A515)</f>
        <v/>
      </c>
      <c r="F515" s="15">
        <f>COUNTIF(tData[BezoekLangStart],"&lt;"&amp;($A515+1/24))-COUNTIF(tData[BezoekLangEind],"&lt;="&amp;$A515)</f>
        <v/>
      </c>
      <c r="G515" s="15">
        <f>IF($D515=1,$B515*100+$C515,-1)</f>
        <v/>
      </c>
      <c r="H515" s="15">
        <f>IF($D515=1,$B515,-1)</f>
        <v/>
      </c>
      <c r="I515" s="15">
        <f>IF($D515=1,$C515,-1)</f>
        <v/>
      </c>
    </row>
    <row r="516">
      <c r="A516" s="33" t="n">
        <v>45313.375</v>
      </c>
      <c r="B516" s="15">
        <f>WEEKDAY($A516,2)</f>
        <v/>
      </c>
      <c r="C516" s="15">
        <f>HOUR($A516)</f>
        <v/>
      </c>
      <c r="D516" s="15">
        <f>IF(AND($A516&gt;=Instellingen!$B$6,$A516&lt;Instellingen!$B$7),1,0)</f>
        <v/>
      </c>
      <c r="E516" s="15">
        <f>COUNTIF(tData[BezoekStart],"&lt;"&amp;($A516+1/24))-COUNTIF(tData[BezoekEind],"&lt;="&amp;$A516)</f>
        <v/>
      </c>
      <c r="F516" s="15">
        <f>COUNTIF(tData[BezoekLangStart],"&lt;"&amp;($A516+1/24))-COUNTIF(tData[BezoekLangEind],"&lt;="&amp;$A516)</f>
        <v/>
      </c>
      <c r="G516" s="15">
        <f>IF($D516=1,$B516*100+$C516,-1)</f>
        <v/>
      </c>
      <c r="H516" s="15">
        <f>IF($D516=1,$B516,-1)</f>
        <v/>
      </c>
      <c r="I516" s="15">
        <f>IF($D516=1,$C516,-1)</f>
        <v/>
      </c>
    </row>
    <row r="517">
      <c r="A517" s="33" t="n">
        <v>45313.41666666666</v>
      </c>
      <c r="B517" s="15">
        <f>WEEKDAY($A517,2)</f>
        <v/>
      </c>
      <c r="C517" s="15">
        <f>HOUR($A517)</f>
        <v/>
      </c>
      <c r="D517" s="15">
        <f>IF(AND($A517&gt;=Instellingen!$B$6,$A517&lt;Instellingen!$B$7),1,0)</f>
        <v/>
      </c>
      <c r="E517" s="15">
        <f>COUNTIF(tData[BezoekStart],"&lt;"&amp;($A517+1/24))-COUNTIF(tData[BezoekEind],"&lt;="&amp;$A517)</f>
        <v/>
      </c>
      <c r="F517" s="15">
        <f>COUNTIF(tData[BezoekLangStart],"&lt;"&amp;($A517+1/24))-COUNTIF(tData[BezoekLangEind],"&lt;="&amp;$A517)</f>
        <v/>
      </c>
      <c r="G517" s="15">
        <f>IF($D517=1,$B517*100+$C517,-1)</f>
        <v/>
      </c>
      <c r="H517" s="15">
        <f>IF($D517=1,$B517,-1)</f>
        <v/>
      </c>
      <c r="I517" s="15">
        <f>IF($D517=1,$C517,-1)</f>
        <v/>
      </c>
    </row>
    <row r="518">
      <c r="A518" s="33" t="n">
        <v>45313.45833333334</v>
      </c>
      <c r="B518" s="15">
        <f>WEEKDAY($A518,2)</f>
        <v/>
      </c>
      <c r="C518" s="15">
        <f>HOUR($A518)</f>
        <v/>
      </c>
      <c r="D518" s="15">
        <f>IF(AND($A518&gt;=Instellingen!$B$6,$A518&lt;Instellingen!$B$7),1,0)</f>
        <v/>
      </c>
      <c r="E518" s="15">
        <f>COUNTIF(tData[BezoekStart],"&lt;"&amp;($A518+1/24))-COUNTIF(tData[BezoekEind],"&lt;="&amp;$A518)</f>
        <v/>
      </c>
      <c r="F518" s="15">
        <f>COUNTIF(tData[BezoekLangStart],"&lt;"&amp;($A518+1/24))-COUNTIF(tData[BezoekLangEind],"&lt;="&amp;$A518)</f>
        <v/>
      </c>
      <c r="G518" s="15">
        <f>IF($D518=1,$B518*100+$C518,-1)</f>
        <v/>
      </c>
      <c r="H518" s="15">
        <f>IF($D518=1,$B518,-1)</f>
        <v/>
      </c>
      <c r="I518" s="15">
        <f>IF($D518=1,$C518,-1)</f>
        <v/>
      </c>
    </row>
    <row r="519">
      <c r="A519" s="33" t="n">
        <v>45313.5</v>
      </c>
      <c r="B519" s="15">
        <f>WEEKDAY($A519,2)</f>
        <v/>
      </c>
      <c r="C519" s="15">
        <f>HOUR($A519)</f>
        <v/>
      </c>
      <c r="D519" s="15">
        <f>IF(AND($A519&gt;=Instellingen!$B$6,$A519&lt;Instellingen!$B$7),1,0)</f>
        <v/>
      </c>
      <c r="E519" s="15">
        <f>COUNTIF(tData[BezoekStart],"&lt;"&amp;($A519+1/24))-COUNTIF(tData[BezoekEind],"&lt;="&amp;$A519)</f>
        <v/>
      </c>
      <c r="F519" s="15">
        <f>COUNTIF(tData[BezoekLangStart],"&lt;"&amp;($A519+1/24))-COUNTIF(tData[BezoekLangEind],"&lt;="&amp;$A519)</f>
        <v/>
      </c>
      <c r="G519" s="15">
        <f>IF($D519=1,$B519*100+$C519,-1)</f>
        <v/>
      </c>
      <c r="H519" s="15">
        <f>IF($D519=1,$B519,-1)</f>
        <v/>
      </c>
      <c r="I519" s="15">
        <f>IF($D519=1,$C519,-1)</f>
        <v/>
      </c>
    </row>
    <row r="520">
      <c r="A520" s="33" t="n">
        <v>45313.54166666666</v>
      </c>
      <c r="B520" s="15">
        <f>WEEKDAY($A520,2)</f>
        <v/>
      </c>
      <c r="C520" s="15">
        <f>HOUR($A520)</f>
        <v/>
      </c>
      <c r="D520" s="15">
        <f>IF(AND($A520&gt;=Instellingen!$B$6,$A520&lt;Instellingen!$B$7),1,0)</f>
        <v/>
      </c>
      <c r="E520" s="15">
        <f>COUNTIF(tData[BezoekStart],"&lt;"&amp;($A520+1/24))-COUNTIF(tData[BezoekEind],"&lt;="&amp;$A520)</f>
        <v/>
      </c>
      <c r="F520" s="15">
        <f>COUNTIF(tData[BezoekLangStart],"&lt;"&amp;($A520+1/24))-COUNTIF(tData[BezoekLangEind],"&lt;="&amp;$A520)</f>
        <v/>
      </c>
      <c r="G520" s="15">
        <f>IF($D520=1,$B520*100+$C520,-1)</f>
        <v/>
      </c>
      <c r="H520" s="15">
        <f>IF($D520=1,$B520,-1)</f>
        <v/>
      </c>
      <c r="I520" s="15">
        <f>IF($D520=1,$C520,-1)</f>
        <v/>
      </c>
    </row>
    <row r="521">
      <c r="A521" s="33" t="n">
        <v>45313.58333333334</v>
      </c>
      <c r="B521" s="15">
        <f>WEEKDAY($A521,2)</f>
        <v/>
      </c>
      <c r="C521" s="15">
        <f>HOUR($A521)</f>
        <v/>
      </c>
      <c r="D521" s="15">
        <f>IF(AND($A521&gt;=Instellingen!$B$6,$A521&lt;Instellingen!$B$7),1,0)</f>
        <v/>
      </c>
      <c r="E521" s="15">
        <f>COUNTIF(tData[BezoekStart],"&lt;"&amp;($A521+1/24))-COUNTIF(tData[BezoekEind],"&lt;="&amp;$A521)</f>
        <v/>
      </c>
      <c r="F521" s="15">
        <f>COUNTIF(tData[BezoekLangStart],"&lt;"&amp;($A521+1/24))-COUNTIF(tData[BezoekLangEind],"&lt;="&amp;$A521)</f>
        <v/>
      </c>
      <c r="G521" s="15">
        <f>IF($D521=1,$B521*100+$C521,-1)</f>
        <v/>
      </c>
      <c r="H521" s="15">
        <f>IF($D521=1,$B521,-1)</f>
        <v/>
      </c>
      <c r="I521" s="15">
        <f>IF($D521=1,$C521,-1)</f>
        <v/>
      </c>
    </row>
    <row r="522">
      <c r="A522" s="33" t="n">
        <v>45313.625</v>
      </c>
      <c r="B522" s="15">
        <f>WEEKDAY($A522,2)</f>
        <v/>
      </c>
      <c r="C522" s="15">
        <f>HOUR($A522)</f>
        <v/>
      </c>
      <c r="D522" s="15">
        <f>IF(AND($A522&gt;=Instellingen!$B$6,$A522&lt;Instellingen!$B$7),1,0)</f>
        <v/>
      </c>
      <c r="E522" s="15">
        <f>COUNTIF(tData[BezoekStart],"&lt;"&amp;($A522+1/24))-COUNTIF(tData[BezoekEind],"&lt;="&amp;$A522)</f>
        <v/>
      </c>
      <c r="F522" s="15">
        <f>COUNTIF(tData[BezoekLangStart],"&lt;"&amp;($A522+1/24))-COUNTIF(tData[BezoekLangEind],"&lt;="&amp;$A522)</f>
        <v/>
      </c>
      <c r="G522" s="15">
        <f>IF($D522=1,$B522*100+$C522,-1)</f>
        <v/>
      </c>
      <c r="H522" s="15">
        <f>IF($D522=1,$B522,-1)</f>
        <v/>
      </c>
      <c r="I522" s="15">
        <f>IF($D522=1,$C522,-1)</f>
        <v/>
      </c>
    </row>
    <row r="523">
      <c r="A523" s="33" t="n">
        <v>45313.66666666666</v>
      </c>
      <c r="B523" s="15">
        <f>WEEKDAY($A523,2)</f>
        <v/>
      </c>
      <c r="C523" s="15">
        <f>HOUR($A523)</f>
        <v/>
      </c>
      <c r="D523" s="15">
        <f>IF(AND($A523&gt;=Instellingen!$B$6,$A523&lt;Instellingen!$B$7),1,0)</f>
        <v/>
      </c>
      <c r="E523" s="15">
        <f>COUNTIF(tData[BezoekStart],"&lt;"&amp;($A523+1/24))-COUNTIF(tData[BezoekEind],"&lt;="&amp;$A523)</f>
        <v/>
      </c>
      <c r="F523" s="15">
        <f>COUNTIF(tData[BezoekLangStart],"&lt;"&amp;($A523+1/24))-COUNTIF(tData[BezoekLangEind],"&lt;="&amp;$A523)</f>
        <v/>
      </c>
      <c r="G523" s="15">
        <f>IF($D523=1,$B523*100+$C523,-1)</f>
        <v/>
      </c>
      <c r="H523" s="15">
        <f>IF($D523=1,$B523,-1)</f>
        <v/>
      </c>
      <c r="I523" s="15">
        <f>IF($D523=1,$C523,-1)</f>
        <v/>
      </c>
    </row>
    <row r="524">
      <c r="A524" s="33" t="n">
        <v>45313.70833333334</v>
      </c>
      <c r="B524" s="15">
        <f>WEEKDAY($A524,2)</f>
        <v/>
      </c>
      <c r="C524" s="15">
        <f>HOUR($A524)</f>
        <v/>
      </c>
      <c r="D524" s="15">
        <f>IF(AND($A524&gt;=Instellingen!$B$6,$A524&lt;Instellingen!$B$7),1,0)</f>
        <v/>
      </c>
      <c r="E524" s="15">
        <f>COUNTIF(tData[BezoekStart],"&lt;"&amp;($A524+1/24))-COUNTIF(tData[BezoekEind],"&lt;="&amp;$A524)</f>
        <v/>
      </c>
      <c r="F524" s="15">
        <f>COUNTIF(tData[BezoekLangStart],"&lt;"&amp;($A524+1/24))-COUNTIF(tData[BezoekLangEind],"&lt;="&amp;$A524)</f>
        <v/>
      </c>
      <c r="G524" s="15">
        <f>IF($D524=1,$B524*100+$C524,-1)</f>
        <v/>
      </c>
      <c r="H524" s="15">
        <f>IF($D524=1,$B524,-1)</f>
        <v/>
      </c>
      <c r="I524" s="15">
        <f>IF($D524=1,$C524,-1)</f>
        <v/>
      </c>
    </row>
    <row r="525">
      <c r="A525" s="33" t="n">
        <v>45313.75</v>
      </c>
      <c r="B525" s="15">
        <f>WEEKDAY($A525,2)</f>
        <v/>
      </c>
      <c r="C525" s="15">
        <f>HOUR($A525)</f>
        <v/>
      </c>
      <c r="D525" s="15">
        <f>IF(AND($A525&gt;=Instellingen!$B$6,$A525&lt;Instellingen!$B$7),1,0)</f>
        <v/>
      </c>
      <c r="E525" s="15">
        <f>COUNTIF(tData[BezoekStart],"&lt;"&amp;($A525+1/24))-COUNTIF(tData[BezoekEind],"&lt;="&amp;$A525)</f>
        <v/>
      </c>
      <c r="F525" s="15">
        <f>COUNTIF(tData[BezoekLangStart],"&lt;"&amp;($A525+1/24))-COUNTIF(tData[BezoekLangEind],"&lt;="&amp;$A525)</f>
        <v/>
      </c>
      <c r="G525" s="15">
        <f>IF($D525=1,$B525*100+$C525,-1)</f>
        <v/>
      </c>
      <c r="H525" s="15">
        <f>IF($D525=1,$B525,-1)</f>
        <v/>
      </c>
      <c r="I525" s="15">
        <f>IF($D525=1,$C525,-1)</f>
        <v/>
      </c>
    </row>
    <row r="526">
      <c r="A526" s="33" t="n">
        <v>45313.79166666666</v>
      </c>
      <c r="B526" s="15">
        <f>WEEKDAY($A526,2)</f>
        <v/>
      </c>
      <c r="C526" s="15">
        <f>HOUR($A526)</f>
        <v/>
      </c>
      <c r="D526" s="15">
        <f>IF(AND($A526&gt;=Instellingen!$B$6,$A526&lt;Instellingen!$B$7),1,0)</f>
        <v/>
      </c>
      <c r="E526" s="15">
        <f>COUNTIF(tData[BezoekStart],"&lt;"&amp;($A526+1/24))-COUNTIF(tData[BezoekEind],"&lt;="&amp;$A526)</f>
        <v/>
      </c>
      <c r="F526" s="15">
        <f>COUNTIF(tData[BezoekLangStart],"&lt;"&amp;($A526+1/24))-COUNTIF(tData[BezoekLangEind],"&lt;="&amp;$A526)</f>
        <v/>
      </c>
      <c r="G526" s="15">
        <f>IF($D526=1,$B526*100+$C526,-1)</f>
        <v/>
      </c>
      <c r="H526" s="15">
        <f>IF($D526=1,$B526,-1)</f>
        <v/>
      </c>
      <c r="I526" s="15">
        <f>IF($D526=1,$C526,-1)</f>
        <v/>
      </c>
    </row>
    <row r="527">
      <c r="A527" s="33" t="n">
        <v>45313.83333333334</v>
      </c>
      <c r="B527" s="15">
        <f>WEEKDAY($A527,2)</f>
        <v/>
      </c>
      <c r="C527" s="15">
        <f>HOUR($A527)</f>
        <v/>
      </c>
      <c r="D527" s="15">
        <f>IF(AND($A527&gt;=Instellingen!$B$6,$A527&lt;Instellingen!$B$7),1,0)</f>
        <v/>
      </c>
      <c r="E527" s="15">
        <f>COUNTIF(tData[BezoekStart],"&lt;"&amp;($A527+1/24))-COUNTIF(tData[BezoekEind],"&lt;="&amp;$A527)</f>
        <v/>
      </c>
      <c r="F527" s="15">
        <f>COUNTIF(tData[BezoekLangStart],"&lt;"&amp;($A527+1/24))-COUNTIF(tData[BezoekLangEind],"&lt;="&amp;$A527)</f>
        <v/>
      </c>
      <c r="G527" s="15">
        <f>IF($D527=1,$B527*100+$C527,-1)</f>
        <v/>
      </c>
      <c r="H527" s="15">
        <f>IF($D527=1,$B527,-1)</f>
        <v/>
      </c>
      <c r="I527" s="15">
        <f>IF($D527=1,$C527,-1)</f>
        <v/>
      </c>
    </row>
    <row r="528">
      <c r="A528" s="33" t="n">
        <v>45313.875</v>
      </c>
      <c r="B528" s="15">
        <f>WEEKDAY($A528,2)</f>
        <v/>
      </c>
      <c r="C528" s="15">
        <f>HOUR($A528)</f>
        <v/>
      </c>
      <c r="D528" s="15">
        <f>IF(AND($A528&gt;=Instellingen!$B$6,$A528&lt;Instellingen!$B$7),1,0)</f>
        <v/>
      </c>
      <c r="E528" s="15">
        <f>COUNTIF(tData[BezoekStart],"&lt;"&amp;($A528+1/24))-COUNTIF(tData[BezoekEind],"&lt;="&amp;$A528)</f>
        <v/>
      </c>
      <c r="F528" s="15">
        <f>COUNTIF(tData[BezoekLangStart],"&lt;"&amp;($A528+1/24))-COUNTIF(tData[BezoekLangEind],"&lt;="&amp;$A528)</f>
        <v/>
      </c>
      <c r="G528" s="15">
        <f>IF($D528=1,$B528*100+$C528,-1)</f>
        <v/>
      </c>
      <c r="H528" s="15">
        <f>IF($D528=1,$B528,-1)</f>
        <v/>
      </c>
      <c r="I528" s="15">
        <f>IF($D528=1,$C528,-1)</f>
        <v/>
      </c>
    </row>
    <row r="529">
      <c r="A529" s="33" t="n">
        <v>45313.91666666666</v>
      </c>
      <c r="B529" s="15">
        <f>WEEKDAY($A529,2)</f>
        <v/>
      </c>
      <c r="C529" s="15">
        <f>HOUR($A529)</f>
        <v/>
      </c>
      <c r="D529" s="15">
        <f>IF(AND($A529&gt;=Instellingen!$B$6,$A529&lt;Instellingen!$B$7),1,0)</f>
        <v/>
      </c>
      <c r="E529" s="15">
        <f>COUNTIF(tData[BezoekStart],"&lt;"&amp;($A529+1/24))-COUNTIF(tData[BezoekEind],"&lt;="&amp;$A529)</f>
        <v/>
      </c>
      <c r="F529" s="15">
        <f>COUNTIF(tData[BezoekLangStart],"&lt;"&amp;($A529+1/24))-COUNTIF(tData[BezoekLangEind],"&lt;="&amp;$A529)</f>
        <v/>
      </c>
      <c r="G529" s="15">
        <f>IF($D529=1,$B529*100+$C529,-1)</f>
        <v/>
      </c>
      <c r="H529" s="15">
        <f>IF($D529=1,$B529,-1)</f>
        <v/>
      </c>
      <c r="I529" s="15">
        <f>IF($D529=1,$C529,-1)</f>
        <v/>
      </c>
    </row>
    <row r="530">
      <c r="A530" s="33" t="n">
        <v>45313.95833333334</v>
      </c>
      <c r="B530" s="15">
        <f>WEEKDAY($A530,2)</f>
        <v/>
      </c>
      <c r="C530" s="15">
        <f>HOUR($A530)</f>
        <v/>
      </c>
      <c r="D530" s="15">
        <f>IF(AND($A530&gt;=Instellingen!$B$6,$A530&lt;Instellingen!$B$7),1,0)</f>
        <v/>
      </c>
      <c r="E530" s="15">
        <f>COUNTIF(tData[BezoekStart],"&lt;"&amp;($A530+1/24))-COUNTIF(tData[BezoekEind],"&lt;="&amp;$A530)</f>
        <v/>
      </c>
      <c r="F530" s="15">
        <f>COUNTIF(tData[BezoekLangStart],"&lt;"&amp;($A530+1/24))-COUNTIF(tData[BezoekLangEind],"&lt;="&amp;$A530)</f>
        <v/>
      </c>
      <c r="G530" s="15">
        <f>IF($D530=1,$B530*100+$C530,-1)</f>
        <v/>
      </c>
      <c r="H530" s="15">
        <f>IF($D530=1,$B530,-1)</f>
        <v/>
      </c>
      <c r="I530" s="15">
        <f>IF($D530=1,$C530,-1)</f>
        <v/>
      </c>
    </row>
    <row r="531">
      <c r="A531" s="33" t="n">
        <v>45314</v>
      </c>
      <c r="B531" s="15">
        <f>WEEKDAY($A531,2)</f>
        <v/>
      </c>
      <c r="C531" s="15">
        <f>HOUR($A531)</f>
        <v/>
      </c>
      <c r="D531" s="15">
        <f>IF(AND($A531&gt;=Instellingen!$B$6,$A531&lt;Instellingen!$B$7),1,0)</f>
        <v/>
      </c>
      <c r="E531" s="15">
        <f>COUNTIF(tData[BezoekStart],"&lt;"&amp;($A531+1/24))-COUNTIF(tData[BezoekEind],"&lt;="&amp;$A531)</f>
        <v/>
      </c>
      <c r="F531" s="15">
        <f>COUNTIF(tData[BezoekLangStart],"&lt;"&amp;($A531+1/24))-COUNTIF(tData[BezoekLangEind],"&lt;="&amp;$A531)</f>
        <v/>
      </c>
      <c r="G531" s="15">
        <f>IF($D531=1,$B531*100+$C531,-1)</f>
        <v/>
      </c>
      <c r="H531" s="15">
        <f>IF($D531=1,$B531,-1)</f>
        <v/>
      </c>
      <c r="I531" s="15">
        <f>IF($D531=1,$C531,-1)</f>
        <v/>
      </c>
    </row>
    <row r="532">
      <c r="A532" s="33" t="n">
        <v>45314.04166666666</v>
      </c>
      <c r="B532" s="15">
        <f>WEEKDAY($A532,2)</f>
        <v/>
      </c>
      <c r="C532" s="15">
        <f>HOUR($A532)</f>
        <v/>
      </c>
      <c r="D532" s="15">
        <f>IF(AND($A532&gt;=Instellingen!$B$6,$A532&lt;Instellingen!$B$7),1,0)</f>
        <v/>
      </c>
      <c r="E532" s="15">
        <f>COUNTIF(tData[BezoekStart],"&lt;"&amp;($A532+1/24))-COUNTIF(tData[BezoekEind],"&lt;="&amp;$A532)</f>
        <v/>
      </c>
      <c r="F532" s="15">
        <f>COUNTIF(tData[BezoekLangStart],"&lt;"&amp;($A532+1/24))-COUNTIF(tData[BezoekLangEind],"&lt;="&amp;$A532)</f>
        <v/>
      </c>
      <c r="G532" s="15">
        <f>IF($D532=1,$B532*100+$C532,-1)</f>
        <v/>
      </c>
      <c r="H532" s="15">
        <f>IF($D532=1,$B532,-1)</f>
        <v/>
      </c>
      <c r="I532" s="15">
        <f>IF($D532=1,$C532,-1)</f>
        <v/>
      </c>
    </row>
    <row r="533">
      <c r="A533" s="33" t="n">
        <v>45314.08333333334</v>
      </c>
      <c r="B533" s="15">
        <f>WEEKDAY($A533,2)</f>
        <v/>
      </c>
      <c r="C533" s="15">
        <f>HOUR($A533)</f>
        <v/>
      </c>
      <c r="D533" s="15">
        <f>IF(AND($A533&gt;=Instellingen!$B$6,$A533&lt;Instellingen!$B$7),1,0)</f>
        <v/>
      </c>
      <c r="E533" s="15">
        <f>COUNTIF(tData[BezoekStart],"&lt;"&amp;($A533+1/24))-COUNTIF(tData[BezoekEind],"&lt;="&amp;$A533)</f>
        <v/>
      </c>
      <c r="F533" s="15">
        <f>COUNTIF(tData[BezoekLangStart],"&lt;"&amp;($A533+1/24))-COUNTIF(tData[BezoekLangEind],"&lt;="&amp;$A533)</f>
        <v/>
      </c>
      <c r="G533" s="15">
        <f>IF($D533=1,$B533*100+$C533,-1)</f>
        <v/>
      </c>
      <c r="H533" s="15">
        <f>IF($D533=1,$B533,-1)</f>
        <v/>
      </c>
      <c r="I533" s="15">
        <f>IF($D533=1,$C533,-1)</f>
        <v/>
      </c>
    </row>
    <row r="534">
      <c r="A534" s="33" t="n">
        <v>45314.125</v>
      </c>
      <c r="B534" s="15">
        <f>WEEKDAY($A534,2)</f>
        <v/>
      </c>
      <c r="C534" s="15">
        <f>HOUR($A534)</f>
        <v/>
      </c>
      <c r="D534" s="15">
        <f>IF(AND($A534&gt;=Instellingen!$B$6,$A534&lt;Instellingen!$B$7),1,0)</f>
        <v/>
      </c>
      <c r="E534" s="15">
        <f>COUNTIF(tData[BezoekStart],"&lt;"&amp;($A534+1/24))-COUNTIF(tData[BezoekEind],"&lt;="&amp;$A534)</f>
        <v/>
      </c>
      <c r="F534" s="15">
        <f>COUNTIF(tData[BezoekLangStart],"&lt;"&amp;($A534+1/24))-COUNTIF(tData[BezoekLangEind],"&lt;="&amp;$A534)</f>
        <v/>
      </c>
      <c r="G534" s="15">
        <f>IF($D534=1,$B534*100+$C534,-1)</f>
        <v/>
      </c>
      <c r="H534" s="15">
        <f>IF($D534=1,$B534,-1)</f>
        <v/>
      </c>
      <c r="I534" s="15">
        <f>IF($D534=1,$C534,-1)</f>
        <v/>
      </c>
    </row>
    <row r="535">
      <c r="A535" s="33" t="n">
        <v>45314.16666666666</v>
      </c>
      <c r="B535" s="15">
        <f>WEEKDAY($A535,2)</f>
        <v/>
      </c>
      <c r="C535" s="15">
        <f>HOUR($A535)</f>
        <v/>
      </c>
      <c r="D535" s="15">
        <f>IF(AND($A535&gt;=Instellingen!$B$6,$A535&lt;Instellingen!$B$7),1,0)</f>
        <v/>
      </c>
      <c r="E535" s="15">
        <f>COUNTIF(tData[BezoekStart],"&lt;"&amp;($A535+1/24))-COUNTIF(tData[BezoekEind],"&lt;="&amp;$A535)</f>
        <v/>
      </c>
      <c r="F535" s="15">
        <f>COUNTIF(tData[BezoekLangStart],"&lt;"&amp;($A535+1/24))-COUNTIF(tData[BezoekLangEind],"&lt;="&amp;$A535)</f>
        <v/>
      </c>
      <c r="G535" s="15">
        <f>IF($D535=1,$B535*100+$C535,-1)</f>
        <v/>
      </c>
      <c r="H535" s="15">
        <f>IF($D535=1,$B535,-1)</f>
        <v/>
      </c>
      <c r="I535" s="15">
        <f>IF($D535=1,$C535,-1)</f>
        <v/>
      </c>
    </row>
    <row r="536">
      <c r="A536" s="33" t="n">
        <v>45314.20833333334</v>
      </c>
      <c r="B536" s="15">
        <f>WEEKDAY($A536,2)</f>
        <v/>
      </c>
      <c r="C536" s="15">
        <f>HOUR($A536)</f>
        <v/>
      </c>
      <c r="D536" s="15">
        <f>IF(AND($A536&gt;=Instellingen!$B$6,$A536&lt;Instellingen!$B$7),1,0)</f>
        <v/>
      </c>
      <c r="E536" s="15">
        <f>COUNTIF(tData[BezoekStart],"&lt;"&amp;($A536+1/24))-COUNTIF(tData[BezoekEind],"&lt;="&amp;$A536)</f>
        <v/>
      </c>
      <c r="F536" s="15">
        <f>COUNTIF(tData[BezoekLangStart],"&lt;"&amp;($A536+1/24))-COUNTIF(tData[BezoekLangEind],"&lt;="&amp;$A536)</f>
        <v/>
      </c>
      <c r="G536" s="15">
        <f>IF($D536=1,$B536*100+$C536,-1)</f>
        <v/>
      </c>
      <c r="H536" s="15">
        <f>IF($D536=1,$B536,-1)</f>
        <v/>
      </c>
      <c r="I536" s="15">
        <f>IF($D536=1,$C536,-1)</f>
        <v/>
      </c>
    </row>
    <row r="537">
      <c r="A537" s="33" t="n">
        <v>45314.25</v>
      </c>
      <c r="B537" s="15">
        <f>WEEKDAY($A537,2)</f>
        <v/>
      </c>
      <c r="C537" s="15">
        <f>HOUR($A537)</f>
        <v/>
      </c>
      <c r="D537" s="15">
        <f>IF(AND($A537&gt;=Instellingen!$B$6,$A537&lt;Instellingen!$B$7),1,0)</f>
        <v/>
      </c>
      <c r="E537" s="15">
        <f>COUNTIF(tData[BezoekStart],"&lt;"&amp;($A537+1/24))-COUNTIF(tData[BezoekEind],"&lt;="&amp;$A537)</f>
        <v/>
      </c>
      <c r="F537" s="15">
        <f>COUNTIF(tData[BezoekLangStart],"&lt;"&amp;($A537+1/24))-COUNTIF(tData[BezoekLangEind],"&lt;="&amp;$A537)</f>
        <v/>
      </c>
      <c r="G537" s="15">
        <f>IF($D537=1,$B537*100+$C537,-1)</f>
        <v/>
      </c>
      <c r="H537" s="15">
        <f>IF($D537=1,$B537,-1)</f>
        <v/>
      </c>
      <c r="I537" s="15">
        <f>IF($D537=1,$C537,-1)</f>
        <v/>
      </c>
    </row>
    <row r="538">
      <c r="A538" s="33" t="n">
        <v>45314.29166666666</v>
      </c>
      <c r="B538" s="15">
        <f>WEEKDAY($A538,2)</f>
        <v/>
      </c>
      <c r="C538" s="15">
        <f>HOUR($A538)</f>
        <v/>
      </c>
      <c r="D538" s="15">
        <f>IF(AND($A538&gt;=Instellingen!$B$6,$A538&lt;Instellingen!$B$7),1,0)</f>
        <v/>
      </c>
      <c r="E538" s="15">
        <f>COUNTIF(tData[BezoekStart],"&lt;"&amp;($A538+1/24))-COUNTIF(tData[BezoekEind],"&lt;="&amp;$A538)</f>
        <v/>
      </c>
      <c r="F538" s="15">
        <f>COUNTIF(tData[BezoekLangStart],"&lt;"&amp;($A538+1/24))-COUNTIF(tData[BezoekLangEind],"&lt;="&amp;$A538)</f>
        <v/>
      </c>
      <c r="G538" s="15">
        <f>IF($D538=1,$B538*100+$C538,-1)</f>
        <v/>
      </c>
      <c r="H538" s="15">
        <f>IF($D538=1,$B538,-1)</f>
        <v/>
      </c>
      <c r="I538" s="15">
        <f>IF($D538=1,$C538,-1)</f>
        <v/>
      </c>
    </row>
    <row r="539">
      <c r="A539" s="33" t="n">
        <v>45314.33333333334</v>
      </c>
      <c r="B539" s="15">
        <f>WEEKDAY($A539,2)</f>
        <v/>
      </c>
      <c r="C539" s="15">
        <f>HOUR($A539)</f>
        <v/>
      </c>
      <c r="D539" s="15">
        <f>IF(AND($A539&gt;=Instellingen!$B$6,$A539&lt;Instellingen!$B$7),1,0)</f>
        <v/>
      </c>
      <c r="E539" s="15">
        <f>COUNTIF(tData[BezoekStart],"&lt;"&amp;($A539+1/24))-COUNTIF(tData[BezoekEind],"&lt;="&amp;$A539)</f>
        <v/>
      </c>
      <c r="F539" s="15">
        <f>COUNTIF(tData[BezoekLangStart],"&lt;"&amp;($A539+1/24))-COUNTIF(tData[BezoekLangEind],"&lt;="&amp;$A539)</f>
        <v/>
      </c>
      <c r="G539" s="15">
        <f>IF($D539=1,$B539*100+$C539,-1)</f>
        <v/>
      </c>
      <c r="H539" s="15">
        <f>IF($D539=1,$B539,-1)</f>
        <v/>
      </c>
      <c r="I539" s="15">
        <f>IF($D539=1,$C539,-1)</f>
        <v/>
      </c>
    </row>
    <row r="540">
      <c r="A540" s="33" t="n">
        <v>45314.375</v>
      </c>
      <c r="B540" s="15">
        <f>WEEKDAY($A540,2)</f>
        <v/>
      </c>
      <c r="C540" s="15">
        <f>HOUR($A540)</f>
        <v/>
      </c>
      <c r="D540" s="15">
        <f>IF(AND($A540&gt;=Instellingen!$B$6,$A540&lt;Instellingen!$B$7),1,0)</f>
        <v/>
      </c>
      <c r="E540" s="15">
        <f>COUNTIF(tData[BezoekStart],"&lt;"&amp;($A540+1/24))-COUNTIF(tData[BezoekEind],"&lt;="&amp;$A540)</f>
        <v/>
      </c>
      <c r="F540" s="15">
        <f>COUNTIF(tData[BezoekLangStart],"&lt;"&amp;($A540+1/24))-COUNTIF(tData[BezoekLangEind],"&lt;="&amp;$A540)</f>
        <v/>
      </c>
      <c r="G540" s="15">
        <f>IF($D540=1,$B540*100+$C540,-1)</f>
        <v/>
      </c>
      <c r="H540" s="15">
        <f>IF($D540=1,$B540,-1)</f>
        <v/>
      </c>
      <c r="I540" s="15">
        <f>IF($D540=1,$C540,-1)</f>
        <v/>
      </c>
    </row>
    <row r="541">
      <c r="A541" s="33" t="n">
        <v>45314.41666666666</v>
      </c>
      <c r="B541" s="15">
        <f>WEEKDAY($A541,2)</f>
        <v/>
      </c>
      <c r="C541" s="15">
        <f>HOUR($A541)</f>
        <v/>
      </c>
      <c r="D541" s="15">
        <f>IF(AND($A541&gt;=Instellingen!$B$6,$A541&lt;Instellingen!$B$7),1,0)</f>
        <v/>
      </c>
      <c r="E541" s="15">
        <f>COUNTIF(tData[BezoekStart],"&lt;"&amp;($A541+1/24))-COUNTIF(tData[BezoekEind],"&lt;="&amp;$A541)</f>
        <v/>
      </c>
      <c r="F541" s="15">
        <f>COUNTIF(tData[BezoekLangStart],"&lt;"&amp;($A541+1/24))-COUNTIF(tData[BezoekLangEind],"&lt;="&amp;$A541)</f>
        <v/>
      </c>
      <c r="G541" s="15">
        <f>IF($D541=1,$B541*100+$C541,-1)</f>
        <v/>
      </c>
      <c r="H541" s="15">
        <f>IF($D541=1,$B541,-1)</f>
        <v/>
      </c>
      <c r="I541" s="15">
        <f>IF($D541=1,$C541,-1)</f>
        <v/>
      </c>
    </row>
    <row r="542">
      <c r="A542" s="33" t="n">
        <v>45314.45833333334</v>
      </c>
      <c r="B542" s="15">
        <f>WEEKDAY($A542,2)</f>
        <v/>
      </c>
      <c r="C542" s="15">
        <f>HOUR($A542)</f>
        <v/>
      </c>
      <c r="D542" s="15">
        <f>IF(AND($A542&gt;=Instellingen!$B$6,$A542&lt;Instellingen!$B$7),1,0)</f>
        <v/>
      </c>
      <c r="E542" s="15">
        <f>COUNTIF(tData[BezoekStart],"&lt;"&amp;($A542+1/24))-COUNTIF(tData[BezoekEind],"&lt;="&amp;$A542)</f>
        <v/>
      </c>
      <c r="F542" s="15">
        <f>COUNTIF(tData[BezoekLangStart],"&lt;"&amp;($A542+1/24))-COUNTIF(tData[BezoekLangEind],"&lt;="&amp;$A542)</f>
        <v/>
      </c>
      <c r="G542" s="15">
        <f>IF($D542=1,$B542*100+$C542,-1)</f>
        <v/>
      </c>
      <c r="H542" s="15">
        <f>IF($D542=1,$B542,-1)</f>
        <v/>
      </c>
      <c r="I542" s="15">
        <f>IF($D542=1,$C542,-1)</f>
        <v/>
      </c>
    </row>
    <row r="543">
      <c r="A543" s="33" t="n">
        <v>45314.5</v>
      </c>
      <c r="B543" s="15">
        <f>WEEKDAY($A543,2)</f>
        <v/>
      </c>
      <c r="C543" s="15">
        <f>HOUR($A543)</f>
        <v/>
      </c>
      <c r="D543" s="15">
        <f>IF(AND($A543&gt;=Instellingen!$B$6,$A543&lt;Instellingen!$B$7),1,0)</f>
        <v/>
      </c>
      <c r="E543" s="15">
        <f>COUNTIF(tData[BezoekStart],"&lt;"&amp;($A543+1/24))-COUNTIF(tData[BezoekEind],"&lt;="&amp;$A543)</f>
        <v/>
      </c>
      <c r="F543" s="15">
        <f>COUNTIF(tData[BezoekLangStart],"&lt;"&amp;($A543+1/24))-COUNTIF(tData[BezoekLangEind],"&lt;="&amp;$A543)</f>
        <v/>
      </c>
      <c r="G543" s="15">
        <f>IF($D543=1,$B543*100+$C543,-1)</f>
        <v/>
      </c>
      <c r="H543" s="15">
        <f>IF($D543=1,$B543,-1)</f>
        <v/>
      </c>
      <c r="I543" s="15">
        <f>IF($D543=1,$C543,-1)</f>
        <v/>
      </c>
    </row>
    <row r="544">
      <c r="A544" s="33" t="n">
        <v>45314.54166666666</v>
      </c>
      <c r="B544" s="15">
        <f>WEEKDAY($A544,2)</f>
        <v/>
      </c>
      <c r="C544" s="15">
        <f>HOUR($A544)</f>
        <v/>
      </c>
      <c r="D544" s="15">
        <f>IF(AND($A544&gt;=Instellingen!$B$6,$A544&lt;Instellingen!$B$7),1,0)</f>
        <v/>
      </c>
      <c r="E544" s="15">
        <f>COUNTIF(tData[BezoekStart],"&lt;"&amp;($A544+1/24))-COUNTIF(tData[BezoekEind],"&lt;="&amp;$A544)</f>
        <v/>
      </c>
      <c r="F544" s="15">
        <f>COUNTIF(tData[BezoekLangStart],"&lt;"&amp;($A544+1/24))-COUNTIF(tData[BezoekLangEind],"&lt;="&amp;$A544)</f>
        <v/>
      </c>
      <c r="G544" s="15">
        <f>IF($D544=1,$B544*100+$C544,-1)</f>
        <v/>
      </c>
      <c r="H544" s="15">
        <f>IF($D544=1,$B544,-1)</f>
        <v/>
      </c>
      <c r="I544" s="15">
        <f>IF($D544=1,$C544,-1)</f>
        <v/>
      </c>
    </row>
    <row r="545">
      <c r="A545" s="33" t="n">
        <v>45314.58333333334</v>
      </c>
      <c r="B545" s="15">
        <f>WEEKDAY($A545,2)</f>
        <v/>
      </c>
      <c r="C545" s="15">
        <f>HOUR($A545)</f>
        <v/>
      </c>
      <c r="D545" s="15">
        <f>IF(AND($A545&gt;=Instellingen!$B$6,$A545&lt;Instellingen!$B$7),1,0)</f>
        <v/>
      </c>
      <c r="E545" s="15">
        <f>COUNTIF(tData[BezoekStart],"&lt;"&amp;($A545+1/24))-COUNTIF(tData[BezoekEind],"&lt;="&amp;$A545)</f>
        <v/>
      </c>
      <c r="F545" s="15">
        <f>COUNTIF(tData[BezoekLangStart],"&lt;"&amp;($A545+1/24))-COUNTIF(tData[BezoekLangEind],"&lt;="&amp;$A545)</f>
        <v/>
      </c>
      <c r="G545" s="15">
        <f>IF($D545=1,$B545*100+$C545,-1)</f>
        <v/>
      </c>
      <c r="H545" s="15">
        <f>IF($D545=1,$B545,-1)</f>
        <v/>
      </c>
      <c r="I545" s="15">
        <f>IF($D545=1,$C545,-1)</f>
        <v/>
      </c>
    </row>
    <row r="546">
      <c r="A546" s="33" t="n">
        <v>45314.625</v>
      </c>
      <c r="B546" s="15">
        <f>WEEKDAY($A546,2)</f>
        <v/>
      </c>
      <c r="C546" s="15">
        <f>HOUR($A546)</f>
        <v/>
      </c>
      <c r="D546" s="15">
        <f>IF(AND($A546&gt;=Instellingen!$B$6,$A546&lt;Instellingen!$B$7),1,0)</f>
        <v/>
      </c>
      <c r="E546" s="15">
        <f>COUNTIF(tData[BezoekStart],"&lt;"&amp;($A546+1/24))-COUNTIF(tData[BezoekEind],"&lt;="&amp;$A546)</f>
        <v/>
      </c>
      <c r="F546" s="15">
        <f>COUNTIF(tData[BezoekLangStart],"&lt;"&amp;($A546+1/24))-COUNTIF(tData[BezoekLangEind],"&lt;="&amp;$A546)</f>
        <v/>
      </c>
      <c r="G546" s="15">
        <f>IF($D546=1,$B546*100+$C546,-1)</f>
        <v/>
      </c>
      <c r="H546" s="15">
        <f>IF($D546=1,$B546,-1)</f>
        <v/>
      </c>
      <c r="I546" s="15">
        <f>IF($D546=1,$C546,-1)</f>
        <v/>
      </c>
    </row>
    <row r="547">
      <c r="A547" s="33" t="n">
        <v>45314.66666666666</v>
      </c>
      <c r="B547" s="15">
        <f>WEEKDAY($A547,2)</f>
        <v/>
      </c>
      <c r="C547" s="15">
        <f>HOUR($A547)</f>
        <v/>
      </c>
      <c r="D547" s="15">
        <f>IF(AND($A547&gt;=Instellingen!$B$6,$A547&lt;Instellingen!$B$7),1,0)</f>
        <v/>
      </c>
      <c r="E547" s="15">
        <f>COUNTIF(tData[BezoekStart],"&lt;"&amp;($A547+1/24))-COUNTIF(tData[BezoekEind],"&lt;="&amp;$A547)</f>
        <v/>
      </c>
      <c r="F547" s="15">
        <f>COUNTIF(tData[BezoekLangStart],"&lt;"&amp;($A547+1/24))-COUNTIF(tData[BezoekLangEind],"&lt;="&amp;$A547)</f>
        <v/>
      </c>
      <c r="G547" s="15">
        <f>IF($D547=1,$B547*100+$C547,-1)</f>
        <v/>
      </c>
      <c r="H547" s="15">
        <f>IF($D547=1,$B547,-1)</f>
        <v/>
      </c>
      <c r="I547" s="15">
        <f>IF($D547=1,$C547,-1)</f>
        <v/>
      </c>
    </row>
    <row r="548">
      <c r="A548" s="33" t="n">
        <v>45314.70833333334</v>
      </c>
      <c r="B548" s="15">
        <f>WEEKDAY($A548,2)</f>
        <v/>
      </c>
      <c r="C548" s="15">
        <f>HOUR($A548)</f>
        <v/>
      </c>
      <c r="D548" s="15">
        <f>IF(AND($A548&gt;=Instellingen!$B$6,$A548&lt;Instellingen!$B$7),1,0)</f>
        <v/>
      </c>
      <c r="E548" s="15">
        <f>COUNTIF(tData[BezoekStart],"&lt;"&amp;($A548+1/24))-COUNTIF(tData[BezoekEind],"&lt;="&amp;$A548)</f>
        <v/>
      </c>
      <c r="F548" s="15">
        <f>COUNTIF(tData[BezoekLangStart],"&lt;"&amp;($A548+1/24))-COUNTIF(tData[BezoekLangEind],"&lt;="&amp;$A548)</f>
        <v/>
      </c>
      <c r="G548" s="15">
        <f>IF($D548=1,$B548*100+$C548,-1)</f>
        <v/>
      </c>
      <c r="H548" s="15">
        <f>IF($D548=1,$B548,-1)</f>
        <v/>
      </c>
      <c r="I548" s="15">
        <f>IF($D548=1,$C548,-1)</f>
        <v/>
      </c>
    </row>
    <row r="549">
      <c r="A549" s="33" t="n">
        <v>45314.75</v>
      </c>
      <c r="B549" s="15">
        <f>WEEKDAY($A549,2)</f>
        <v/>
      </c>
      <c r="C549" s="15">
        <f>HOUR($A549)</f>
        <v/>
      </c>
      <c r="D549" s="15">
        <f>IF(AND($A549&gt;=Instellingen!$B$6,$A549&lt;Instellingen!$B$7),1,0)</f>
        <v/>
      </c>
      <c r="E549" s="15">
        <f>COUNTIF(tData[BezoekStart],"&lt;"&amp;($A549+1/24))-COUNTIF(tData[BezoekEind],"&lt;="&amp;$A549)</f>
        <v/>
      </c>
      <c r="F549" s="15">
        <f>COUNTIF(tData[BezoekLangStart],"&lt;"&amp;($A549+1/24))-COUNTIF(tData[BezoekLangEind],"&lt;="&amp;$A549)</f>
        <v/>
      </c>
      <c r="G549" s="15">
        <f>IF($D549=1,$B549*100+$C549,-1)</f>
        <v/>
      </c>
      <c r="H549" s="15">
        <f>IF($D549=1,$B549,-1)</f>
        <v/>
      </c>
      <c r="I549" s="15">
        <f>IF($D549=1,$C549,-1)</f>
        <v/>
      </c>
    </row>
    <row r="550">
      <c r="A550" s="33" t="n">
        <v>45314.79166666666</v>
      </c>
      <c r="B550" s="15">
        <f>WEEKDAY($A550,2)</f>
        <v/>
      </c>
      <c r="C550" s="15">
        <f>HOUR($A550)</f>
        <v/>
      </c>
      <c r="D550" s="15">
        <f>IF(AND($A550&gt;=Instellingen!$B$6,$A550&lt;Instellingen!$B$7),1,0)</f>
        <v/>
      </c>
      <c r="E550" s="15">
        <f>COUNTIF(tData[BezoekStart],"&lt;"&amp;($A550+1/24))-COUNTIF(tData[BezoekEind],"&lt;="&amp;$A550)</f>
        <v/>
      </c>
      <c r="F550" s="15">
        <f>COUNTIF(tData[BezoekLangStart],"&lt;"&amp;($A550+1/24))-COUNTIF(tData[BezoekLangEind],"&lt;="&amp;$A550)</f>
        <v/>
      </c>
      <c r="G550" s="15">
        <f>IF($D550=1,$B550*100+$C550,-1)</f>
        <v/>
      </c>
      <c r="H550" s="15">
        <f>IF($D550=1,$B550,-1)</f>
        <v/>
      </c>
      <c r="I550" s="15">
        <f>IF($D550=1,$C550,-1)</f>
        <v/>
      </c>
    </row>
    <row r="551">
      <c r="A551" s="33" t="n">
        <v>45314.83333333334</v>
      </c>
      <c r="B551" s="15">
        <f>WEEKDAY($A551,2)</f>
        <v/>
      </c>
      <c r="C551" s="15">
        <f>HOUR($A551)</f>
        <v/>
      </c>
      <c r="D551" s="15">
        <f>IF(AND($A551&gt;=Instellingen!$B$6,$A551&lt;Instellingen!$B$7),1,0)</f>
        <v/>
      </c>
      <c r="E551" s="15">
        <f>COUNTIF(tData[BezoekStart],"&lt;"&amp;($A551+1/24))-COUNTIF(tData[BezoekEind],"&lt;="&amp;$A551)</f>
        <v/>
      </c>
      <c r="F551" s="15">
        <f>COUNTIF(tData[BezoekLangStart],"&lt;"&amp;($A551+1/24))-COUNTIF(tData[BezoekLangEind],"&lt;="&amp;$A551)</f>
        <v/>
      </c>
      <c r="G551" s="15">
        <f>IF($D551=1,$B551*100+$C551,-1)</f>
        <v/>
      </c>
      <c r="H551" s="15">
        <f>IF($D551=1,$B551,-1)</f>
        <v/>
      </c>
      <c r="I551" s="15">
        <f>IF($D551=1,$C551,-1)</f>
        <v/>
      </c>
    </row>
    <row r="552">
      <c r="A552" s="33" t="n">
        <v>45314.875</v>
      </c>
      <c r="B552" s="15">
        <f>WEEKDAY($A552,2)</f>
        <v/>
      </c>
      <c r="C552" s="15">
        <f>HOUR($A552)</f>
        <v/>
      </c>
      <c r="D552" s="15">
        <f>IF(AND($A552&gt;=Instellingen!$B$6,$A552&lt;Instellingen!$B$7),1,0)</f>
        <v/>
      </c>
      <c r="E552" s="15">
        <f>COUNTIF(tData[BezoekStart],"&lt;"&amp;($A552+1/24))-COUNTIF(tData[BezoekEind],"&lt;="&amp;$A552)</f>
        <v/>
      </c>
      <c r="F552" s="15">
        <f>COUNTIF(tData[BezoekLangStart],"&lt;"&amp;($A552+1/24))-COUNTIF(tData[BezoekLangEind],"&lt;="&amp;$A552)</f>
        <v/>
      </c>
      <c r="G552" s="15">
        <f>IF($D552=1,$B552*100+$C552,-1)</f>
        <v/>
      </c>
      <c r="H552" s="15">
        <f>IF($D552=1,$B552,-1)</f>
        <v/>
      </c>
      <c r="I552" s="15">
        <f>IF($D552=1,$C552,-1)</f>
        <v/>
      </c>
    </row>
    <row r="553">
      <c r="A553" s="33" t="n">
        <v>45314.91666666666</v>
      </c>
      <c r="B553" s="15">
        <f>WEEKDAY($A553,2)</f>
        <v/>
      </c>
      <c r="C553" s="15">
        <f>HOUR($A553)</f>
        <v/>
      </c>
      <c r="D553" s="15">
        <f>IF(AND($A553&gt;=Instellingen!$B$6,$A553&lt;Instellingen!$B$7),1,0)</f>
        <v/>
      </c>
      <c r="E553" s="15">
        <f>COUNTIF(tData[BezoekStart],"&lt;"&amp;($A553+1/24))-COUNTIF(tData[BezoekEind],"&lt;="&amp;$A553)</f>
        <v/>
      </c>
      <c r="F553" s="15">
        <f>COUNTIF(tData[BezoekLangStart],"&lt;"&amp;($A553+1/24))-COUNTIF(tData[BezoekLangEind],"&lt;="&amp;$A553)</f>
        <v/>
      </c>
      <c r="G553" s="15">
        <f>IF($D553=1,$B553*100+$C553,-1)</f>
        <v/>
      </c>
      <c r="H553" s="15">
        <f>IF($D553=1,$B553,-1)</f>
        <v/>
      </c>
      <c r="I553" s="15">
        <f>IF($D553=1,$C553,-1)</f>
        <v/>
      </c>
    </row>
    <row r="554">
      <c r="A554" s="33" t="n">
        <v>45314.95833333334</v>
      </c>
      <c r="B554" s="15">
        <f>WEEKDAY($A554,2)</f>
        <v/>
      </c>
      <c r="C554" s="15">
        <f>HOUR($A554)</f>
        <v/>
      </c>
      <c r="D554" s="15">
        <f>IF(AND($A554&gt;=Instellingen!$B$6,$A554&lt;Instellingen!$B$7),1,0)</f>
        <v/>
      </c>
      <c r="E554" s="15">
        <f>COUNTIF(tData[BezoekStart],"&lt;"&amp;($A554+1/24))-COUNTIF(tData[BezoekEind],"&lt;="&amp;$A554)</f>
        <v/>
      </c>
      <c r="F554" s="15">
        <f>COUNTIF(tData[BezoekLangStart],"&lt;"&amp;($A554+1/24))-COUNTIF(tData[BezoekLangEind],"&lt;="&amp;$A554)</f>
        <v/>
      </c>
      <c r="G554" s="15">
        <f>IF($D554=1,$B554*100+$C554,-1)</f>
        <v/>
      </c>
      <c r="H554" s="15">
        <f>IF($D554=1,$B554,-1)</f>
        <v/>
      </c>
      <c r="I554" s="15">
        <f>IF($D554=1,$C554,-1)</f>
        <v/>
      </c>
    </row>
    <row r="555">
      <c r="A555" s="33" t="n">
        <v>45315</v>
      </c>
      <c r="B555" s="15">
        <f>WEEKDAY($A555,2)</f>
        <v/>
      </c>
      <c r="C555" s="15">
        <f>HOUR($A555)</f>
        <v/>
      </c>
      <c r="D555" s="15">
        <f>IF(AND($A555&gt;=Instellingen!$B$6,$A555&lt;Instellingen!$B$7),1,0)</f>
        <v/>
      </c>
      <c r="E555" s="15">
        <f>COUNTIF(tData[BezoekStart],"&lt;"&amp;($A555+1/24))-COUNTIF(tData[BezoekEind],"&lt;="&amp;$A555)</f>
        <v/>
      </c>
      <c r="F555" s="15">
        <f>COUNTIF(tData[BezoekLangStart],"&lt;"&amp;($A555+1/24))-COUNTIF(tData[BezoekLangEind],"&lt;="&amp;$A555)</f>
        <v/>
      </c>
      <c r="G555" s="15">
        <f>IF($D555=1,$B555*100+$C555,-1)</f>
        <v/>
      </c>
      <c r="H555" s="15">
        <f>IF($D555=1,$B555,-1)</f>
        <v/>
      </c>
      <c r="I555" s="15">
        <f>IF($D555=1,$C555,-1)</f>
        <v/>
      </c>
    </row>
    <row r="556">
      <c r="A556" s="33" t="n">
        <v>45315.04166666666</v>
      </c>
      <c r="B556" s="15">
        <f>WEEKDAY($A556,2)</f>
        <v/>
      </c>
      <c r="C556" s="15">
        <f>HOUR($A556)</f>
        <v/>
      </c>
      <c r="D556" s="15">
        <f>IF(AND($A556&gt;=Instellingen!$B$6,$A556&lt;Instellingen!$B$7),1,0)</f>
        <v/>
      </c>
      <c r="E556" s="15">
        <f>COUNTIF(tData[BezoekStart],"&lt;"&amp;($A556+1/24))-COUNTIF(tData[BezoekEind],"&lt;="&amp;$A556)</f>
        <v/>
      </c>
      <c r="F556" s="15">
        <f>COUNTIF(tData[BezoekLangStart],"&lt;"&amp;($A556+1/24))-COUNTIF(tData[BezoekLangEind],"&lt;="&amp;$A556)</f>
        <v/>
      </c>
      <c r="G556" s="15">
        <f>IF($D556=1,$B556*100+$C556,-1)</f>
        <v/>
      </c>
      <c r="H556" s="15">
        <f>IF($D556=1,$B556,-1)</f>
        <v/>
      </c>
      <c r="I556" s="15">
        <f>IF($D556=1,$C556,-1)</f>
        <v/>
      </c>
    </row>
    <row r="557">
      <c r="A557" s="33" t="n">
        <v>45315.08333333334</v>
      </c>
      <c r="B557" s="15">
        <f>WEEKDAY($A557,2)</f>
        <v/>
      </c>
      <c r="C557" s="15">
        <f>HOUR($A557)</f>
        <v/>
      </c>
      <c r="D557" s="15">
        <f>IF(AND($A557&gt;=Instellingen!$B$6,$A557&lt;Instellingen!$B$7),1,0)</f>
        <v/>
      </c>
      <c r="E557" s="15">
        <f>COUNTIF(tData[BezoekStart],"&lt;"&amp;($A557+1/24))-COUNTIF(tData[BezoekEind],"&lt;="&amp;$A557)</f>
        <v/>
      </c>
      <c r="F557" s="15">
        <f>COUNTIF(tData[BezoekLangStart],"&lt;"&amp;($A557+1/24))-COUNTIF(tData[BezoekLangEind],"&lt;="&amp;$A557)</f>
        <v/>
      </c>
      <c r="G557" s="15">
        <f>IF($D557=1,$B557*100+$C557,-1)</f>
        <v/>
      </c>
      <c r="H557" s="15">
        <f>IF($D557=1,$B557,-1)</f>
        <v/>
      </c>
      <c r="I557" s="15">
        <f>IF($D557=1,$C557,-1)</f>
        <v/>
      </c>
    </row>
    <row r="558">
      <c r="A558" s="33" t="n">
        <v>45315.125</v>
      </c>
      <c r="B558" s="15">
        <f>WEEKDAY($A558,2)</f>
        <v/>
      </c>
      <c r="C558" s="15">
        <f>HOUR($A558)</f>
        <v/>
      </c>
      <c r="D558" s="15">
        <f>IF(AND($A558&gt;=Instellingen!$B$6,$A558&lt;Instellingen!$B$7),1,0)</f>
        <v/>
      </c>
      <c r="E558" s="15">
        <f>COUNTIF(tData[BezoekStart],"&lt;"&amp;($A558+1/24))-COUNTIF(tData[BezoekEind],"&lt;="&amp;$A558)</f>
        <v/>
      </c>
      <c r="F558" s="15">
        <f>COUNTIF(tData[BezoekLangStart],"&lt;"&amp;($A558+1/24))-COUNTIF(tData[BezoekLangEind],"&lt;="&amp;$A558)</f>
        <v/>
      </c>
      <c r="G558" s="15">
        <f>IF($D558=1,$B558*100+$C558,-1)</f>
        <v/>
      </c>
      <c r="H558" s="15">
        <f>IF($D558=1,$B558,-1)</f>
        <v/>
      </c>
      <c r="I558" s="15">
        <f>IF($D558=1,$C558,-1)</f>
        <v/>
      </c>
    </row>
    <row r="559">
      <c r="A559" s="33" t="n">
        <v>45315.16666666666</v>
      </c>
      <c r="B559" s="15">
        <f>WEEKDAY($A559,2)</f>
        <v/>
      </c>
      <c r="C559" s="15">
        <f>HOUR($A559)</f>
        <v/>
      </c>
      <c r="D559" s="15">
        <f>IF(AND($A559&gt;=Instellingen!$B$6,$A559&lt;Instellingen!$B$7),1,0)</f>
        <v/>
      </c>
      <c r="E559" s="15">
        <f>COUNTIF(tData[BezoekStart],"&lt;"&amp;($A559+1/24))-COUNTIF(tData[BezoekEind],"&lt;="&amp;$A559)</f>
        <v/>
      </c>
      <c r="F559" s="15">
        <f>COUNTIF(tData[BezoekLangStart],"&lt;"&amp;($A559+1/24))-COUNTIF(tData[BezoekLangEind],"&lt;="&amp;$A559)</f>
        <v/>
      </c>
      <c r="G559" s="15">
        <f>IF($D559=1,$B559*100+$C559,-1)</f>
        <v/>
      </c>
      <c r="H559" s="15">
        <f>IF($D559=1,$B559,-1)</f>
        <v/>
      </c>
      <c r="I559" s="15">
        <f>IF($D559=1,$C559,-1)</f>
        <v/>
      </c>
    </row>
    <row r="560">
      <c r="A560" s="33" t="n">
        <v>45315.20833333334</v>
      </c>
      <c r="B560" s="15">
        <f>WEEKDAY($A560,2)</f>
        <v/>
      </c>
      <c r="C560" s="15">
        <f>HOUR($A560)</f>
        <v/>
      </c>
      <c r="D560" s="15">
        <f>IF(AND($A560&gt;=Instellingen!$B$6,$A560&lt;Instellingen!$B$7),1,0)</f>
        <v/>
      </c>
      <c r="E560" s="15">
        <f>COUNTIF(tData[BezoekStart],"&lt;"&amp;($A560+1/24))-COUNTIF(tData[BezoekEind],"&lt;="&amp;$A560)</f>
        <v/>
      </c>
      <c r="F560" s="15">
        <f>COUNTIF(tData[BezoekLangStart],"&lt;"&amp;($A560+1/24))-COUNTIF(tData[BezoekLangEind],"&lt;="&amp;$A560)</f>
        <v/>
      </c>
      <c r="G560" s="15">
        <f>IF($D560=1,$B560*100+$C560,-1)</f>
        <v/>
      </c>
      <c r="H560" s="15">
        <f>IF($D560=1,$B560,-1)</f>
        <v/>
      </c>
      <c r="I560" s="15">
        <f>IF($D560=1,$C560,-1)</f>
        <v/>
      </c>
    </row>
    <row r="561">
      <c r="A561" s="33" t="n">
        <v>45315.25</v>
      </c>
      <c r="B561" s="15">
        <f>WEEKDAY($A561,2)</f>
        <v/>
      </c>
      <c r="C561" s="15">
        <f>HOUR($A561)</f>
        <v/>
      </c>
      <c r="D561" s="15">
        <f>IF(AND($A561&gt;=Instellingen!$B$6,$A561&lt;Instellingen!$B$7),1,0)</f>
        <v/>
      </c>
      <c r="E561" s="15">
        <f>COUNTIF(tData[BezoekStart],"&lt;"&amp;($A561+1/24))-COUNTIF(tData[BezoekEind],"&lt;="&amp;$A561)</f>
        <v/>
      </c>
      <c r="F561" s="15">
        <f>COUNTIF(tData[BezoekLangStart],"&lt;"&amp;($A561+1/24))-COUNTIF(tData[BezoekLangEind],"&lt;="&amp;$A561)</f>
        <v/>
      </c>
      <c r="G561" s="15">
        <f>IF($D561=1,$B561*100+$C561,-1)</f>
        <v/>
      </c>
      <c r="H561" s="15">
        <f>IF($D561=1,$B561,-1)</f>
        <v/>
      </c>
      <c r="I561" s="15">
        <f>IF($D561=1,$C561,-1)</f>
        <v/>
      </c>
    </row>
    <row r="562">
      <c r="A562" s="33" t="n">
        <v>45315.29166666666</v>
      </c>
      <c r="B562" s="15">
        <f>WEEKDAY($A562,2)</f>
        <v/>
      </c>
      <c r="C562" s="15">
        <f>HOUR($A562)</f>
        <v/>
      </c>
      <c r="D562" s="15">
        <f>IF(AND($A562&gt;=Instellingen!$B$6,$A562&lt;Instellingen!$B$7),1,0)</f>
        <v/>
      </c>
      <c r="E562" s="15">
        <f>COUNTIF(tData[BezoekStart],"&lt;"&amp;($A562+1/24))-COUNTIF(tData[BezoekEind],"&lt;="&amp;$A562)</f>
        <v/>
      </c>
      <c r="F562" s="15">
        <f>COUNTIF(tData[BezoekLangStart],"&lt;"&amp;($A562+1/24))-COUNTIF(tData[BezoekLangEind],"&lt;="&amp;$A562)</f>
        <v/>
      </c>
      <c r="G562" s="15">
        <f>IF($D562=1,$B562*100+$C562,-1)</f>
        <v/>
      </c>
      <c r="H562" s="15">
        <f>IF($D562=1,$B562,-1)</f>
        <v/>
      </c>
      <c r="I562" s="15">
        <f>IF($D562=1,$C562,-1)</f>
        <v/>
      </c>
    </row>
    <row r="563">
      <c r="A563" s="33" t="n">
        <v>45315.33333333334</v>
      </c>
      <c r="B563" s="15">
        <f>WEEKDAY($A563,2)</f>
        <v/>
      </c>
      <c r="C563" s="15">
        <f>HOUR($A563)</f>
        <v/>
      </c>
      <c r="D563" s="15">
        <f>IF(AND($A563&gt;=Instellingen!$B$6,$A563&lt;Instellingen!$B$7),1,0)</f>
        <v/>
      </c>
      <c r="E563" s="15">
        <f>COUNTIF(tData[BezoekStart],"&lt;"&amp;($A563+1/24))-COUNTIF(tData[BezoekEind],"&lt;="&amp;$A563)</f>
        <v/>
      </c>
      <c r="F563" s="15">
        <f>COUNTIF(tData[BezoekLangStart],"&lt;"&amp;($A563+1/24))-COUNTIF(tData[BezoekLangEind],"&lt;="&amp;$A563)</f>
        <v/>
      </c>
      <c r="G563" s="15">
        <f>IF($D563=1,$B563*100+$C563,-1)</f>
        <v/>
      </c>
      <c r="H563" s="15">
        <f>IF($D563=1,$B563,-1)</f>
        <v/>
      </c>
      <c r="I563" s="15">
        <f>IF($D563=1,$C563,-1)</f>
        <v/>
      </c>
    </row>
    <row r="564">
      <c r="A564" s="33" t="n">
        <v>45315.375</v>
      </c>
      <c r="B564" s="15">
        <f>WEEKDAY($A564,2)</f>
        <v/>
      </c>
      <c r="C564" s="15">
        <f>HOUR($A564)</f>
        <v/>
      </c>
      <c r="D564" s="15">
        <f>IF(AND($A564&gt;=Instellingen!$B$6,$A564&lt;Instellingen!$B$7),1,0)</f>
        <v/>
      </c>
      <c r="E564" s="15">
        <f>COUNTIF(tData[BezoekStart],"&lt;"&amp;($A564+1/24))-COUNTIF(tData[BezoekEind],"&lt;="&amp;$A564)</f>
        <v/>
      </c>
      <c r="F564" s="15">
        <f>COUNTIF(tData[BezoekLangStart],"&lt;"&amp;($A564+1/24))-COUNTIF(tData[BezoekLangEind],"&lt;="&amp;$A564)</f>
        <v/>
      </c>
      <c r="G564" s="15">
        <f>IF($D564=1,$B564*100+$C564,-1)</f>
        <v/>
      </c>
      <c r="H564" s="15">
        <f>IF($D564=1,$B564,-1)</f>
        <v/>
      </c>
      <c r="I564" s="15">
        <f>IF($D564=1,$C564,-1)</f>
        <v/>
      </c>
    </row>
    <row r="565">
      <c r="A565" s="33" t="n">
        <v>45315.41666666666</v>
      </c>
      <c r="B565" s="15">
        <f>WEEKDAY($A565,2)</f>
        <v/>
      </c>
      <c r="C565" s="15">
        <f>HOUR($A565)</f>
        <v/>
      </c>
      <c r="D565" s="15">
        <f>IF(AND($A565&gt;=Instellingen!$B$6,$A565&lt;Instellingen!$B$7),1,0)</f>
        <v/>
      </c>
      <c r="E565" s="15">
        <f>COUNTIF(tData[BezoekStart],"&lt;"&amp;($A565+1/24))-COUNTIF(tData[BezoekEind],"&lt;="&amp;$A565)</f>
        <v/>
      </c>
      <c r="F565" s="15">
        <f>COUNTIF(tData[BezoekLangStart],"&lt;"&amp;($A565+1/24))-COUNTIF(tData[BezoekLangEind],"&lt;="&amp;$A565)</f>
        <v/>
      </c>
      <c r="G565" s="15">
        <f>IF($D565=1,$B565*100+$C565,-1)</f>
        <v/>
      </c>
      <c r="H565" s="15">
        <f>IF($D565=1,$B565,-1)</f>
        <v/>
      </c>
      <c r="I565" s="15">
        <f>IF($D565=1,$C565,-1)</f>
        <v/>
      </c>
    </row>
    <row r="566">
      <c r="A566" s="33" t="n">
        <v>45315.45833333334</v>
      </c>
      <c r="B566" s="15">
        <f>WEEKDAY($A566,2)</f>
        <v/>
      </c>
      <c r="C566" s="15">
        <f>HOUR($A566)</f>
        <v/>
      </c>
      <c r="D566" s="15">
        <f>IF(AND($A566&gt;=Instellingen!$B$6,$A566&lt;Instellingen!$B$7),1,0)</f>
        <v/>
      </c>
      <c r="E566" s="15">
        <f>COUNTIF(tData[BezoekStart],"&lt;"&amp;($A566+1/24))-COUNTIF(tData[BezoekEind],"&lt;="&amp;$A566)</f>
        <v/>
      </c>
      <c r="F566" s="15">
        <f>COUNTIF(tData[BezoekLangStart],"&lt;"&amp;($A566+1/24))-COUNTIF(tData[BezoekLangEind],"&lt;="&amp;$A566)</f>
        <v/>
      </c>
      <c r="G566" s="15">
        <f>IF($D566=1,$B566*100+$C566,-1)</f>
        <v/>
      </c>
      <c r="H566" s="15">
        <f>IF($D566=1,$B566,-1)</f>
        <v/>
      </c>
      <c r="I566" s="15">
        <f>IF($D566=1,$C566,-1)</f>
        <v/>
      </c>
    </row>
    <row r="567">
      <c r="A567" s="33" t="n">
        <v>45315.5</v>
      </c>
      <c r="B567" s="15">
        <f>WEEKDAY($A567,2)</f>
        <v/>
      </c>
      <c r="C567" s="15">
        <f>HOUR($A567)</f>
        <v/>
      </c>
      <c r="D567" s="15">
        <f>IF(AND($A567&gt;=Instellingen!$B$6,$A567&lt;Instellingen!$B$7),1,0)</f>
        <v/>
      </c>
      <c r="E567" s="15">
        <f>COUNTIF(tData[BezoekStart],"&lt;"&amp;($A567+1/24))-COUNTIF(tData[BezoekEind],"&lt;="&amp;$A567)</f>
        <v/>
      </c>
      <c r="F567" s="15">
        <f>COUNTIF(tData[BezoekLangStart],"&lt;"&amp;($A567+1/24))-COUNTIF(tData[BezoekLangEind],"&lt;="&amp;$A567)</f>
        <v/>
      </c>
      <c r="G567" s="15">
        <f>IF($D567=1,$B567*100+$C567,-1)</f>
        <v/>
      </c>
      <c r="H567" s="15">
        <f>IF($D567=1,$B567,-1)</f>
        <v/>
      </c>
      <c r="I567" s="15">
        <f>IF($D567=1,$C567,-1)</f>
        <v/>
      </c>
    </row>
    <row r="568">
      <c r="A568" s="33" t="n">
        <v>45315.54166666666</v>
      </c>
      <c r="B568" s="15">
        <f>WEEKDAY($A568,2)</f>
        <v/>
      </c>
      <c r="C568" s="15">
        <f>HOUR($A568)</f>
        <v/>
      </c>
      <c r="D568" s="15">
        <f>IF(AND($A568&gt;=Instellingen!$B$6,$A568&lt;Instellingen!$B$7),1,0)</f>
        <v/>
      </c>
      <c r="E568" s="15">
        <f>COUNTIF(tData[BezoekStart],"&lt;"&amp;($A568+1/24))-COUNTIF(tData[BezoekEind],"&lt;="&amp;$A568)</f>
        <v/>
      </c>
      <c r="F568" s="15">
        <f>COUNTIF(tData[BezoekLangStart],"&lt;"&amp;($A568+1/24))-COUNTIF(tData[BezoekLangEind],"&lt;="&amp;$A568)</f>
        <v/>
      </c>
      <c r="G568" s="15">
        <f>IF($D568=1,$B568*100+$C568,-1)</f>
        <v/>
      </c>
      <c r="H568" s="15">
        <f>IF($D568=1,$B568,-1)</f>
        <v/>
      </c>
      <c r="I568" s="15">
        <f>IF($D568=1,$C568,-1)</f>
        <v/>
      </c>
    </row>
    <row r="569">
      <c r="A569" s="33" t="n">
        <v>45315.58333333334</v>
      </c>
      <c r="B569" s="15">
        <f>WEEKDAY($A569,2)</f>
        <v/>
      </c>
      <c r="C569" s="15">
        <f>HOUR($A569)</f>
        <v/>
      </c>
      <c r="D569" s="15">
        <f>IF(AND($A569&gt;=Instellingen!$B$6,$A569&lt;Instellingen!$B$7),1,0)</f>
        <v/>
      </c>
      <c r="E569" s="15">
        <f>COUNTIF(tData[BezoekStart],"&lt;"&amp;($A569+1/24))-COUNTIF(tData[BezoekEind],"&lt;="&amp;$A569)</f>
        <v/>
      </c>
      <c r="F569" s="15">
        <f>COUNTIF(tData[BezoekLangStart],"&lt;"&amp;($A569+1/24))-COUNTIF(tData[BezoekLangEind],"&lt;="&amp;$A569)</f>
        <v/>
      </c>
      <c r="G569" s="15">
        <f>IF($D569=1,$B569*100+$C569,-1)</f>
        <v/>
      </c>
      <c r="H569" s="15">
        <f>IF($D569=1,$B569,-1)</f>
        <v/>
      </c>
      <c r="I569" s="15">
        <f>IF($D569=1,$C569,-1)</f>
        <v/>
      </c>
    </row>
    <row r="570">
      <c r="A570" s="33" t="n">
        <v>45315.625</v>
      </c>
      <c r="B570" s="15">
        <f>WEEKDAY($A570,2)</f>
        <v/>
      </c>
      <c r="C570" s="15">
        <f>HOUR($A570)</f>
        <v/>
      </c>
      <c r="D570" s="15">
        <f>IF(AND($A570&gt;=Instellingen!$B$6,$A570&lt;Instellingen!$B$7),1,0)</f>
        <v/>
      </c>
      <c r="E570" s="15">
        <f>COUNTIF(tData[BezoekStart],"&lt;"&amp;($A570+1/24))-COUNTIF(tData[BezoekEind],"&lt;="&amp;$A570)</f>
        <v/>
      </c>
      <c r="F570" s="15">
        <f>COUNTIF(tData[BezoekLangStart],"&lt;"&amp;($A570+1/24))-COUNTIF(tData[BezoekLangEind],"&lt;="&amp;$A570)</f>
        <v/>
      </c>
      <c r="G570" s="15">
        <f>IF($D570=1,$B570*100+$C570,-1)</f>
        <v/>
      </c>
      <c r="H570" s="15">
        <f>IF($D570=1,$B570,-1)</f>
        <v/>
      </c>
      <c r="I570" s="15">
        <f>IF($D570=1,$C570,-1)</f>
        <v/>
      </c>
    </row>
    <row r="571">
      <c r="A571" s="33" t="n">
        <v>45315.66666666666</v>
      </c>
      <c r="B571" s="15">
        <f>WEEKDAY($A571,2)</f>
        <v/>
      </c>
      <c r="C571" s="15">
        <f>HOUR($A571)</f>
        <v/>
      </c>
      <c r="D571" s="15">
        <f>IF(AND($A571&gt;=Instellingen!$B$6,$A571&lt;Instellingen!$B$7),1,0)</f>
        <v/>
      </c>
      <c r="E571" s="15">
        <f>COUNTIF(tData[BezoekStart],"&lt;"&amp;($A571+1/24))-COUNTIF(tData[BezoekEind],"&lt;="&amp;$A571)</f>
        <v/>
      </c>
      <c r="F571" s="15">
        <f>COUNTIF(tData[BezoekLangStart],"&lt;"&amp;($A571+1/24))-COUNTIF(tData[BezoekLangEind],"&lt;="&amp;$A571)</f>
        <v/>
      </c>
      <c r="G571" s="15">
        <f>IF($D571=1,$B571*100+$C571,-1)</f>
        <v/>
      </c>
      <c r="H571" s="15">
        <f>IF($D571=1,$B571,-1)</f>
        <v/>
      </c>
      <c r="I571" s="15">
        <f>IF($D571=1,$C571,-1)</f>
        <v/>
      </c>
    </row>
    <row r="572">
      <c r="A572" s="33" t="n">
        <v>45315.70833333334</v>
      </c>
      <c r="B572" s="15">
        <f>WEEKDAY($A572,2)</f>
        <v/>
      </c>
      <c r="C572" s="15">
        <f>HOUR($A572)</f>
        <v/>
      </c>
      <c r="D572" s="15">
        <f>IF(AND($A572&gt;=Instellingen!$B$6,$A572&lt;Instellingen!$B$7),1,0)</f>
        <v/>
      </c>
      <c r="E572" s="15">
        <f>COUNTIF(tData[BezoekStart],"&lt;"&amp;($A572+1/24))-COUNTIF(tData[BezoekEind],"&lt;="&amp;$A572)</f>
        <v/>
      </c>
      <c r="F572" s="15">
        <f>COUNTIF(tData[BezoekLangStart],"&lt;"&amp;($A572+1/24))-COUNTIF(tData[BezoekLangEind],"&lt;="&amp;$A572)</f>
        <v/>
      </c>
      <c r="G572" s="15">
        <f>IF($D572=1,$B572*100+$C572,-1)</f>
        <v/>
      </c>
      <c r="H572" s="15">
        <f>IF($D572=1,$B572,-1)</f>
        <v/>
      </c>
      <c r="I572" s="15">
        <f>IF($D572=1,$C572,-1)</f>
        <v/>
      </c>
    </row>
    <row r="573">
      <c r="A573" s="33" t="n">
        <v>45315.75</v>
      </c>
      <c r="B573" s="15">
        <f>WEEKDAY($A573,2)</f>
        <v/>
      </c>
      <c r="C573" s="15">
        <f>HOUR($A573)</f>
        <v/>
      </c>
      <c r="D573" s="15">
        <f>IF(AND($A573&gt;=Instellingen!$B$6,$A573&lt;Instellingen!$B$7),1,0)</f>
        <v/>
      </c>
      <c r="E573" s="15">
        <f>COUNTIF(tData[BezoekStart],"&lt;"&amp;($A573+1/24))-COUNTIF(tData[BezoekEind],"&lt;="&amp;$A573)</f>
        <v/>
      </c>
      <c r="F573" s="15">
        <f>COUNTIF(tData[BezoekLangStart],"&lt;"&amp;($A573+1/24))-COUNTIF(tData[BezoekLangEind],"&lt;="&amp;$A573)</f>
        <v/>
      </c>
      <c r="G573" s="15">
        <f>IF($D573=1,$B573*100+$C573,-1)</f>
        <v/>
      </c>
      <c r="H573" s="15">
        <f>IF($D573=1,$B573,-1)</f>
        <v/>
      </c>
      <c r="I573" s="15">
        <f>IF($D573=1,$C573,-1)</f>
        <v/>
      </c>
    </row>
    <row r="574">
      <c r="A574" s="33" t="n">
        <v>45315.79166666666</v>
      </c>
      <c r="B574" s="15">
        <f>WEEKDAY($A574,2)</f>
        <v/>
      </c>
      <c r="C574" s="15">
        <f>HOUR($A574)</f>
        <v/>
      </c>
      <c r="D574" s="15">
        <f>IF(AND($A574&gt;=Instellingen!$B$6,$A574&lt;Instellingen!$B$7),1,0)</f>
        <v/>
      </c>
      <c r="E574" s="15">
        <f>COUNTIF(tData[BezoekStart],"&lt;"&amp;($A574+1/24))-COUNTIF(tData[BezoekEind],"&lt;="&amp;$A574)</f>
        <v/>
      </c>
      <c r="F574" s="15">
        <f>COUNTIF(tData[BezoekLangStart],"&lt;"&amp;($A574+1/24))-COUNTIF(tData[BezoekLangEind],"&lt;="&amp;$A574)</f>
        <v/>
      </c>
      <c r="G574" s="15">
        <f>IF($D574=1,$B574*100+$C574,-1)</f>
        <v/>
      </c>
      <c r="H574" s="15">
        <f>IF($D574=1,$B574,-1)</f>
        <v/>
      </c>
      <c r="I574" s="15">
        <f>IF($D574=1,$C574,-1)</f>
        <v/>
      </c>
    </row>
    <row r="575">
      <c r="A575" s="33" t="n">
        <v>45315.83333333334</v>
      </c>
      <c r="B575" s="15">
        <f>WEEKDAY($A575,2)</f>
        <v/>
      </c>
      <c r="C575" s="15">
        <f>HOUR($A575)</f>
        <v/>
      </c>
      <c r="D575" s="15">
        <f>IF(AND($A575&gt;=Instellingen!$B$6,$A575&lt;Instellingen!$B$7),1,0)</f>
        <v/>
      </c>
      <c r="E575" s="15">
        <f>COUNTIF(tData[BezoekStart],"&lt;"&amp;($A575+1/24))-COUNTIF(tData[BezoekEind],"&lt;="&amp;$A575)</f>
        <v/>
      </c>
      <c r="F575" s="15">
        <f>COUNTIF(tData[BezoekLangStart],"&lt;"&amp;($A575+1/24))-COUNTIF(tData[BezoekLangEind],"&lt;="&amp;$A575)</f>
        <v/>
      </c>
      <c r="G575" s="15">
        <f>IF($D575=1,$B575*100+$C575,-1)</f>
        <v/>
      </c>
      <c r="H575" s="15">
        <f>IF($D575=1,$B575,-1)</f>
        <v/>
      </c>
      <c r="I575" s="15">
        <f>IF($D575=1,$C575,-1)</f>
        <v/>
      </c>
    </row>
    <row r="576">
      <c r="A576" s="33" t="n">
        <v>45315.875</v>
      </c>
      <c r="B576" s="15">
        <f>WEEKDAY($A576,2)</f>
        <v/>
      </c>
      <c r="C576" s="15">
        <f>HOUR($A576)</f>
        <v/>
      </c>
      <c r="D576" s="15">
        <f>IF(AND($A576&gt;=Instellingen!$B$6,$A576&lt;Instellingen!$B$7),1,0)</f>
        <v/>
      </c>
      <c r="E576" s="15">
        <f>COUNTIF(tData[BezoekStart],"&lt;"&amp;($A576+1/24))-COUNTIF(tData[BezoekEind],"&lt;="&amp;$A576)</f>
        <v/>
      </c>
      <c r="F576" s="15">
        <f>COUNTIF(tData[BezoekLangStart],"&lt;"&amp;($A576+1/24))-COUNTIF(tData[BezoekLangEind],"&lt;="&amp;$A576)</f>
        <v/>
      </c>
      <c r="G576" s="15">
        <f>IF($D576=1,$B576*100+$C576,-1)</f>
        <v/>
      </c>
      <c r="H576" s="15">
        <f>IF($D576=1,$B576,-1)</f>
        <v/>
      </c>
      <c r="I576" s="15">
        <f>IF($D576=1,$C576,-1)</f>
        <v/>
      </c>
    </row>
    <row r="577">
      <c r="A577" s="33" t="n">
        <v>45315.91666666666</v>
      </c>
      <c r="B577" s="15">
        <f>WEEKDAY($A577,2)</f>
        <v/>
      </c>
      <c r="C577" s="15">
        <f>HOUR($A577)</f>
        <v/>
      </c>
      <c r="D577" s="15">
        <f>IF(AND($A577&gt;=Instellingen!$B$6,$A577&lt;Instellingen!$B$7),1,0)</f>
        <v/>
      </c>
      <c r="E577" s="15">
        <f>COUNTIF(tData[BezoekStart],"&lt;"&amp;($A577+1/24))-COUNTIF(tData[BezoekEind],"&lt;="&amp;$A577)</f>
        <v/>
      </c>
      <c r="F577" s="15">
        <f>COUNTIF(tData[BezoekLangStart],"&lt;"&amp;($A577+1/24))-COUNTIF(tData[BezoekLangEind],"&lt;="&amp;$A577)</f>
        <v/>
      </c>
      <c r="G577" s="15">
        <f>IF($D577=1,$B577*100+$C577,-1)</f>
        <v/>
      </c>
      <c r="H577" s="15">
        <f>IF($D577=1,$B577,-1)</f>
        <v/>
      </c>
      <c r="I577" s="15">
        <f>IF($D577=1,$C577,-1)</f>
        <v/>
      </c>
    </row>
    <row r="578">
      <c r="A578" s="33" t="n">
        <v>45315.95833333334</v>
      </c>
      <c r="B578" s="15">
        <f>WEEKDAY($A578,2)</f>
        <v/>
      </c>
      <c r="C578" s="15">
        <f>HOUR($A578)</f>
        <v/>
      </c>
      <c r="D578" s="15">
        <f>IF(AND($A578&gt;=Instellingen!$B$6,$A578&lt;Instellingen!$B$7),1,0)</f>
        <v/>
      </c>
      <c r="E578" s="15">
        <f>COUNTIF(tData[BezoekStart],"&lt;"&amp;($A578+1/24))-COUNTIF(tData[BezoekEind],"&lt;="&amp;$A578)</f>
        <v/>
      </c>
      <c r="F578" s="15">
        <f>COUNTIF(tData[BezoekLangStart],"&lt;"&amp;($A578+1/24))-COUNTIF(tData[BezoekLangEind],"&lt;="&amp;$A578)</f>
        <v/>
      </c>
      <c r="G578" s="15">
        <f>IF($D578=1,$B578*100+$C578,-1)</f>
        <v/>
      </c>
      <c r="H578" s="15">
        <f>IF($D578=1,$B578,-1)</f>
        <v/>
      </c>
      <c r="I578" s="15">
        <f>IF($D578=1,$C578,-1)</f>
        <v/>
      </c>
    </row>
    <row r="579">
      <c r="A579" s="33" t="n">
        <v>45316</v>
      </c>
      <c r="B579" s="15">
        <f>WEEKDAY($A579,2)</f>
        <v/>
      </c>
      <c r="C579" s="15">
        <f>HOUR($A579)</f>
        <v/>
      </c>
      <c r="D579" s="15">
        <f>IF(AND($A579&gt;=Instellingen!$B$6,$A579&lt;Instellingen!$B$7),1,0)</f>
        <v/>
      </c>
      <c r="E579" s="15">
        <f>COUNTIF(tData[BezoekStart],"&lt;"&amp;($A579+1/24))-COUNTIF(tData[BezoekEind],"&lt;="&amp;$A579)</f>
        <v/>
      </c>
      <c r="F579" s="15">
        <f>COUNTIF(tData[BezoekLangStart],"&lt;"&amp;($A579+1/24))-COUNTIF(tData[BezoekLangEind],"&lt;="&amp;$A579)</f>
        <v/>
      </c>
      <c r="G579" s="15">
        <f>IF($D579=1,$B579*100+$C579,-1)</f>
        <v/>
      </c>
      <c r="H579" s="15">
        <f>IF($D579=1,$B579,-1)</f>
        <v/>
      </c>
      <c r="I579" s="15">
        <f>IF($D579=1,$C579,-1)</f>
        <v/>
      </c>
    </row>
    <row r="580">
      <c r="A580" s="33" t="n">
        <v>45316.04166666666</v>
      </c>
      <c r="B580" s="15">
        <f>WEEKDAY($A580,2)</f>
        <v/>
      </c>
      <c r="C580" s="15">
        <f>HOUR($A580)</f>
        <v/>
      </c>
      <c r="D580" s="15">
        <f>IF(AND($A580&gt;=Instellingen!$B$6,$A580&lt;Instellingen!$B$7),1,0)</f>
        <v/>
      </c>
      <c r="E580" s="15">
        <f>COUNTIF(tData[BezoekStart],"&lt;"&amp;($A580+1/24))-COUNTIF(tData[BezoekEind],"&lt;="&amp;$A580)</f>
        <v/>
      </c>
      <c r="F580" s="15">
        <f>COUNTIF(tData[BezoekLangStart],"&lt;"&amp;($A580+1/24))-COUNTIF(tData[BezoekLangEind],"&lt;="&amp;$A580)</f>
        <v/>
      </c>
      <c r="G580" s="15">
        <f>IF($D580=1,$B580*100+$C580,-1)</f>
        <v/>
      </c>
      <c r="H580" s="15">
        <f>IF($D580=1,$B580,-1)</f>
        <v/>
      </c>
      <c r="I580" s="15">
        <f>IF($D580=1,$C580,-1)</f>
        <v/>
      </c>
    </row>
    <row r="581">
      <c r="A581" s="33" t="n">
        <v>45316.08333333334</v>
      </c>
      <c r="B581" s="15">
        <f>WEEKDAY($A581,2)</f>
        <v/>
      </c>
      <c r="C581" s="15">
        <f>HOUR($A581)</f>
        <v/>
      </c>
      <c r="D581" s="15">
        <f>IF(AND($A581&gt;=Instellingen!$B$6,$A581&lt;Instellingen!$B$7),1,0)</f>
        <v/>
      </c>
      <c r="E581" s="15">
        <f>COUNTIF(tData[BezoekStart],"&lt;"&amp;($A581+1/24))-COUNTIF(tData[BezoekEind],"&lt;="&amp;$A581)</f>
        <v/>
      </c>
      <c r="F581" s="15">
        <f>COUNTIF(tData[BezoekLangStart],"&lt;"&amp;($A581+1/24))-COUNTIF(tData[BezoekLangEind],"&lt;="&amp;$A581)</f>
        <v/>
      </c>
      <c r="G581" s="15">
        <f>IF($D581=1,$B581*100+$C581,-1)</f>
        <v/>
      </c>
      <c r="H581" s="15">
        <f>IF($D581=1,$B581,-1)</f>
        <v/>
      </c>
      <c r="I581" s="15">
        <f>IF($D581=1,$C581,-1)</f>
        <v/>
      </c>
    </row>
    <row r="582">
      <c r="A582" s="33" t="n">
        <v>45316.125</v>
      </c>
      <c r="B582" s="15">
        <f>WEEKDAY($A582,2)</f>
        <v/>
      </c>
      <c r="C582" s="15">
        <f>HOUR($A582)</f>
        <v/>
      </c>
      <c r="D582" s="15">
        <f>IF(AND($A582&gt;=Instellingen!$B$6,$A582&lt;Instellingen!$B$7),1,0)</f>
        <v/>
      </c>
      <c r="E582" s="15">
        <f>COUNTIF(tData[BezoekStart],"&lt;"&amp;($A582+1/24))-COUNTIF(tData[BezoekEind],"&lt;="&amp;$A582)</f>
        <v/>
      </c>
      <c r="F582" s="15">
        <f>COUNTIF(tData[BezoekLangStart],"&lt;"&amp;($A582+1/24))-COUNTIF(tData[BezoekLangEind],"&lt;="&amp;$A582)</f>
        <v/>
      </c>
      <c r="G582" s="15">
        <f>IF($D582=1,$B582*100+$C582,-1)</f>
        <v/>
      </c>
      <c r="H582" s="15">
        <f>IF($D582=1,$B582,-1)</f>
        <v/>
      </c>
      <c r="I582" s="15">
        <f>IF($D582=1,$C582,-1)</f>
        <v/>
      </c>
    </row>
    <row r="583">
      <c r="A583" s="33" t="n">
        <v>45316.16666666666</v>
      </c>
      <c r="B583" s="15">
        <f>WEEKDAY($A583,2)</f>
        <v/>
      </c>
      <c r="C583" s="15">
        <f>HOUR($A583)</f>
        <v/>
      </c>
      <c r="D583" s="15">
        <f>IF(AND($A583&gt;=Instellingen!$B$6,$A583&lt;Instellingen!$B$7),1,0)</f>
        <v/>
      </c>
      <c r="E583" s="15">
        <f>COUNTIF(tData[BezoekStart],"&lt;"&amp;($A583+1/24))-COUNTIF(tData[BezoekEind],"&lt;="&amp;$A583)</f>
        <v/>
      </c>
      <c r="F583" s="15">
        <f>COUNTIF(tData[BezoekLangStart],"&lt;"&amp;($A583+1/24))-COUNTIF(tData[BezoekLangEind],"&lt;="&amp;$A583)</f>
        <v/>
      </c>
      <c r="G583" s="15">
        <f>IF($D583=1,$B583*100+$C583,-1)</f>
        <v/>
      </c>
      <c r="H583" s="15">
        <f>IF($D583=1,$B583,-1)</f>
        <v/>
      </c>
      <c r="I583" s="15">
        <f>IF($D583=1,$C583,-1)</f>
        <v/>
      </c>
    </row>
    <row r="584">
      <c r="A584" s="33" t="n">
        <v>45316.20833333334</v>
      </c>
      <c r="B584" s="15">
        <f>WEEKDAY($A584,2)</f>
        <v/>
      </c>
      <c r="C584" s="15">
        <f>HOUR($A584)</f>
        <v/>
      </c>
      <c r="D584" s="15">
        <f>IF(AND($A584&gt;=Instellingen!$B$6,$A584&lt;Instellingen!$B$7),1,0)</f>
        <v/>
      </c>
      <c r="E584" s="15">
        <f>COUNTIF(tData[BezoekStart],"&lt;"&amp;($A584+1/24))-COUNTIF(tData[BezoekEind],"&lt;="&amp;$A584)</f>
        <v/>
      </c>
      <c r="F584" s="15">
        <f>COUNTIF(tData[BezoekLangStart],"&lt;"&amp;($A584+1/24))-COUNTIF(tData[BezoekLangEind],"&lt;="&amp;$A584)</f>
        <v/>
      </c>
      <c r="G584" s="15">
        <f>IF($D584=1,$B584*100+$C584,-1)</f>
        <v/>
      </c>
      <c r="H584" s="15">
        <f>IF($D584=1,$B584,-1)</f>
        <v/>
      </c>
      <c r="I584" s="15">
        <f>IF($D584=1,$C584,-1)</f>
        <v/>
      </c>
    </row>
    <row r="585">
      <c r="A585" s="33" t="n">
        <v>45316.25</v>
      </c>
      <c r="B585" s="15">
        <f>WEEKDAY($A585,2)</f>
        <v/>
      </c>
      <c r="C585" s="15">
        <f>HOUR($A585)</f>
        <v/>
      </c>
      <c r="D585" s="15">
        <f>IF(AND($A585&gt;=Instellingen!$B$6,$A585&lt;Instellingen!$B$7),1,0)</f>
        <v/>
      </c>
      <c r="E585" s="15">
        <f>COUNTIF(tData[BezoekStart],"&lt;"&amp;($A585+1/24))-COUNTIF(tData[BezoekEind],"&lt;="&amp;$A585)</f>
        <v/>
      </c>
      <c r="F585" s="15">
        <f>COUNTIF(tData[BezoekLangStart],"&lt;"&amp;($A585+1/24))-COUNTIF(tData[BezoekLangEind],"&lt;="&amp;$A585)</f>
        <v/>
      </c>
      <c r="G585" s="15">
        <f>IF($D585=1,$B585*100+$C585,-1)</f>
        <v/>
      </c>
      <c r="H585" s="15">
        <f>IF($D585=1,$B585,-1)</f>
        <v/>
      </c>
      <c r="I585" s="15">
        <f>IF($D585=1,$C585,-1)</f>
        <v/>
      </c>
    </row>
    <row r="586">
      <c r="A586" s="33" t="n">
        <v>45316.29166666666</v>
      </c>
      <c r="B586" s="15">
        <f>WEEKDAY($A586,2)</f>
        <v/>
      </c>
      <c r="C586" s="15">
        <f>HOUR($A586)</f>
        <v/>
      </c>
      <c r="D586" s="15">
        <f>IF(AND($A586&gt;=Instellingen!$B$6,$A586&lt;Instellingen!$B$7),1,0)</f>
        <v/>
      </c>
      <c r="E586" s="15">
        <f>COUNTIF(tData[BezoekStart],"&lt;"&amp;($A586+1/24))-COUNTIF(tData[BezoekEind],"&lt;="&amp;$A586)</f>
        <v/>
      </c>
      <c r="F586" s="15">
        <f>COUNTIF(tData[BezoekLangStart],"&lt;"&amp;($A586+1/24))-COUNTIF(tData[BezoekLangEind],"&lt;="&amp;$A586)</f>
        <v/>
      </c>
      <c r="G586" s="15">
        <f>IF($D586=1,$B586*100+$C586,-1)</f>
        <v/>
      </c>
      <c r="H586" s="15">
        <f>IF($D586=1,$B586,-1)</f>
        <v/>
      </c>
      <c r="I586" s="15">
        <f>IF($D586=1,$C586,-1)</f>
        <v/>
      </c>
    </row>
    <row r="587">
      <c r="A587" s="33" t="n">
        <v>45316.33333333334</v>
      </c>
      <c r="B587" s="15">
        <f>WEEKDAY($A587,2)</f>
        <v/>
      </c>
      <c r="C587" s="15">
        <f>HOUR($A587)</f>
        <v/>
      </c>
      <c r="D587" s="15">
        <f>IF(AND($A587&gt;=Instellingen!$B$6,$A587&lt;Instellingen!$B$7),1,0)</f>
        <v/>
      </c>
      <c r="E587" s="15">
        <f>COUNTIF(tData[BezoekStart],"&lt;"&amp;($A587+1/24))-COUNTIF(tData[BezoekEind],"&lt;="&amp;$A587)</f>
        <v/>
      </c>
      <c r="F587" s="15">
        <f>COUNTIF(tData[BezoekLangStart],"&lt;"&amp;($A587+1/24))-COUNTIF(tData[BezoekLangEind],"&lt;="&amp;$A587)</f>
        <v/>
      </c>
      <c r="G587" s="15">
        <f>IF($D587=1,$B587*100+$C587,-1)</f>
        <v/>
      </c>
      <c r="H587" s="15">
        <f>IF($D587=1,$B587,-1)</f>
        <v/>
      </c>
      <c r="I587" s="15">
        <f>IF($D587=1,$C587,-1)</f>
        <v/>
      </c>
    </row>
    <row r="588">
      <c r="A588" s="33" t="n">
        <v>45316.375</v>
      </c>
      <c r="B588" s="15">
        <f>WEEKDAY($A588,2)</f>
        <v/>
      </c>
      <c r="C588" s="15">
        <f>HOUR($A588)</f>
        <v/>
      </c>
      <c r="D588" s="15">
        <f>IF(AND($A588&gt;=Instellingen!$B$6,$A588&lt;Instellingen!$B$7),1,0)</f>
        <v/>
      </c>
      <c r="E588" s="15">
        <f>COUNTIF(tData[BezoekStart],"&lt;"&amp;($A588+1/24))-COUNTIF(tData[BezoekEind],"&lt;="&amp;$A588)</f>
        <v/>
      </c>
      <c r="F588" s="15">
        <f>COUNTIF(tData[BezoekLangStart],"&lt;"&amp;($A588+1/24))-COUNTIF(tData[BezoekLangEind],"&lt;="&amp;$A588)</f>
        <v/>
      </c>
      <c r="G588" s="15">
        <f>IF($D588=1,$B588*100+$C588,-1)</f>
        <v/>
      </c>
      <c r="H588" s="15">
        <f>IF($D588=1,$B588,-1)</f>
        <v/>
      </c>
      <c r="I588" s="15">
        <f>IF($D588=1,$C588,-1)</f>
        <v/>
      </c>
    </row>
    <row r="589">
      <c r="A589" s="33" t="n">
        <v>45316.41666666666</v>
      </c>
      <c r="B589" s="15">
        <f>WEEKDAY($A589,2)</f>
        <v/>
      </c>
      <c r="C589" s="15">
        <f>HOUR($A589)</f>
        <v/>
      </c>
      <c r="D589" s="15">
        <f>IF(AND($A589&gt;=Instellingen!$B$6,$A589&lt;Instellingen!$B$7),1,0)</f>
        <v/>
      </c>
      <c r="E589" s="15">
        <f>COUNTIF(tData[BezoekStart],"&lt;"&amp;($A589+1/24))-COUNTIF(tData[BezoekEind],"&lt;="&amp;$A589)</f>
        <v/>
      </c>
      <c r="F589" s="15">
        <f>COUNTIF(tData[BezoekLangStart],"&lt;"&amp;($A589+1/24))-COUNTIF(tData[BezoekLangEind],"&lt;="&amp;$A589)</f>
        <v/>
      </c>
      <c r="G589" s="15">
        <f>IF($D589=1,$B589*100+$C589,-1)</f>
        <v/>
      </c>
      <c r="H589" s="15">
        <f>IF($D589=1,$B589,-1)</f>
        <v/>
      </c>
      <c r="I589" s="15">
        <f>IF($D589=1,$C589,-1)</f>
        <v/>
      </c>
    </row>
    <row r="590">
      <c r="A590" s="33" t="n">
        <v>45316.45833333334</v>
      </c>
      <c r="B590" s="15">
        <f>WEEKDAY($A590,2)</f>
        <v/>
      </c>
      <c r="C590" s="15">
        <f>HOUR($A590)</f>
        <v/>
      </c>
      <c r="D590" s="15">
        <f>IF(AND($A590&gt;=Instellingen!$B$6,$A590&lt;Instellingen!$B$7),1,0)</f>
        <v/>
      </c>
      <c r="E590" s="15">
        <f>COUNTIF(tData[BezoekStart],"&lt;"&amp;($A590+1/24))-COUNTIF(tData[BezoekEind],"&lt;="&amp;$A590)</f>
        <v/>
      </c>
      <c r="F590" s="15">
        <f>COUNTIF(tData[BezoekLangStart],"&lt;"&amp;($A590+1/24))-COUNTIF(tData[BezoekLangEind],"&lt;="&amp;$A590)</f>
        <v/>
      </c>
      <c r="G590" s="15">
        <f>IF($D590=1,$B590*100+$C590,-1)</f>
        <v/>
      </c>
      <c r="H590" s="15">
        <f>IF($D590=1,$B590,-1)</f>
        <v/>
      </c>
      <c r="I590" s="15">
        <f>IF($D590=1,$C590,-1)</f>
        <v/>
      </c>
    </row>
    <row r="591">
      <c r="A591" s="33" t="n">
        <v>45316.5</v>
      </c>
      <c r="B591" s="15">
        <f>WEEKDAY($A591,2)</f>
        <v/>
      </c>
      <c r="C591" s="15">
        <f>HOUR($A591)</f>
        <v/>
      </c>
      <c r="D591" s="15">
        <f>IF(AND($A591&gt;=Instellingen!$B$6,$A591&lt;Instellingen!$B$7),1,0)</f>
        <v/>
      </c>
      <c r="E591" s="15">
        <f>COUNTIF(tData[BezoekStart],"&lt;"&amp;($A591+1/24))-COUNTIF(tData[BezoekEind],"&lt;="&amp;$A591)</f>
        <v/>
      </c>
      <c r="F591" s="15">
        <f>COUNTIF(tData[BezoekLangStart],"&lt;"&amp;($A591+1/24))-COUNTIF(tData[BezoekLangEind],"&lt;="&amp;$A591)</f>
        <v/>
      </c>
      <c r="G591" s="15">
        <f>IF($D591=1,$B591*100+$C591,-1)</f>
        <v/>
      </c>
      <c r="H591" s="15">
        <f>IF($D591=1,$B591,-1)</f>
        <v/>
      </c>
      <c r="I591" s="15">
        <f>IF($D591=1,$C591,-1)</f>
        <v/>
      </c>
    </row>
    <row r="592">
      <c r="A592" s="33" t="n">
        <v>45316.54166666666</v>
      </c>
      <c r="B592" s="15">
        <f>WEEKDAY($A592,2)</f>
        <v/>
      </c>
      <c r="C592" s="15">
        <f>HOUR($A592)</f>
        <v/>
      </c>
      <c r="D592" s="15">
        <f>IF(AND($A592&gt;=Instellingen!$B$6,$A592&lt;Instellingen!$B$7),1,0)</f>
        <v/>
      </c>
      <c r="E592" s="15">
        <f>COUNTIF(tData[BezoekStart],"&lt;"&amp;($A592+1/24))-COUNTIF(tData[BezoekEind],"&lt;="&amp;$A592)</f>
        <v/>
      </c>
      <c r="F592" s="15">
        <f>COUNTIF(tData[BezoekLangStart],"&lt;"&amp;($A592+1/24))-COUNTIF(tData[BezoekLangEind],"&lt;="&amp;$A592)</f>
        <v/>
      </c>
      <c r="G592" s="15">
        <f>IF($D592=1,$B592*100+$C592,-1)</f>
        <v/>
      </c>
      <c r="H592" s="15">
        <f>IF($D592=1,$B592,-1)</f>
        <v/>
      </c>
      <c r="I592" s="15">
        <f>IF($D592=1,$C592,-1)</f>
        <v/>
      </c>
    </row>
    <row r="593">
      <c r="A593" s="33" t="n">
        <v>45316.58333333334</v>
      </c>
      <c r="B593" s="15">
        <f>WEEKDAY($A593,2)</f>
        <v/>
      </c>
      <c r="C593" s="15">
        <f>HOUR($A593)</f>
        <v/>
      </c>
      <c r="D593" s="15">
        <f>IF(AND($A593&gt;=Instellingen!$B$6,$A593&lt;Instellingen!$B$7),1,0)</f>
        <v/>
      </c>
      <c r="E593" s="15">
        <f>COUNTIF(tData[BezoekStart],"&lt;"&amp;($A593+1/24))-COUNTIF(tData[BezoekEind],"&lt;="&amp;$A593)</f>
        <v/>
      </c>
      <c r="F593" s="15">
        <f>COUNTIF(tData[BezoekLangStart],"&lt;"&amp;($A593+1/24))-COUNTIF(tData[BezoekLangEind],"&lt;="&amp;$A593)</f>
        <v/>
      </c>
      <c r="G593" s="15">
        <f>IF($D593=1,$B593*100+$C593,-1)</f>
        <v/>
      </c>
      <c r="H593" s="15">
        <f>IF($D593=1,$B593,-1)</f>
        <v/>
      </c>
      <c r="I593" s="15">
        <f>IF($D593=1,$C593,-1)</f>
        <v/>
      </c>
    </row>
    <row r="594">
      <c r="A594" s="33" t="n">
        <v>45316.625</v>
      </c>
      <c r="B594" s="15">
        <f>WEEKDAY($A594,2)</f>
        <v/>
      </c>
      <c r="C594" s="15">
        <f>HOUR($A594)</f>
        <v/>
      </c>
      <c r="D594" s="15">
        <f>IF(AND($A594&gt;=Instellingen!$B$6,$A594&lt;Instellingen!$B$7),1,0)</f>
        <v/>
      </c>
      <c r="E594" s="15">
        <f>COUNTIF(tData[BezoekStart],"&lt;"&amp;($A594+1/24))-COUNTIF(tData[BezoekEind],"&lt;="&amp;$A594)</f>
        <v/>
      </c>
      <c r="F594" s="15">
        <f>COUNTIF(tData[BezoekLangStart],"&lt;"&amp;($A594+1/24))-COUNTIF(tData[BezoekLangEind],"&lt;="&amp;$A594)</f>
        <v/>
      </c>
      <c r="G594" s="15">
        <f>IF($D594=1,$B594*100+$C594,-1)</f>
        <v/>
      </c>
      <c r="H594" s="15">
        <f>IF($D594=1,$B594,-1)</f>
        <v/>
      </c>
      <c r="I594" s="15">
        <f>IF($D594=1,$C594,-1)</f>
        <v/>
      </c>
    </row>
    <row r="595">
      <c r="A595" s="33" t="n">
        <v>45316.66666666666</v>
      </c>
      <c r="B595" s="15">
        <f>WEEKDAY($A595,2)</f>
        <v/>
      </c>
      <c r="C595" s="15">
        <f>HOUR($A595)</f>
        <v/>
      </c>
      <c r="D595" s="15">
        <f>IF(AND($A595&gt;=Instellingen!$B$6,$A595&lt;Instellingen!$B$7),1,0)</f>
        <v/>
      </c>
      <c r="E595" s="15">
        <f>COUNTIF(tData[BezoekStart],"&lt;"&amp;($A595+1/24))-COUNTIF(tData[BezoekEind],"&lt;="&amp;$A595)</f>
        <v/>
      </c>
      <c r="F595" s="15">
        <f>COUNTIF(tData[BezoekLangStart],"&lt;"&amp;($A595+1/24))-COUNTIF(tData[BezoekLangEind],"&lt;="&amp;$A595)</f>
        <v/>
      </c>
      <c r="G595" s="15">
        <f>IF($D595=1,$B595*100+$C595,-1)</f>
        <v/>
      </c>
      <c r="H595" s="15">
        <f>IF($D595=1,$B595,-1)</f>
        <v/>
      </c>
      <c r="I595" s="15">
        <f>IF($D595=1,$C595,-1)</f>
        <v/>
      </c>
    </row>
    <row r="596">
      <c r="A596" s="33" t="n">
        <v>45316.70833333334</v>
      </c>
      <c r="B596" s="15">
        <f>WEEKDAY($A596,2)</f>
        <v/>
      </c>
      <c r="C596" s="15">
        <f>HOUR($A596)</f>
        <v/>
      </c>
      <c r="D596" s="15">
        <f>IF(AND($A596&gt;=Instellingen!$B$6,$A596&lt;Instellingen!$B$7),1,0)</f>
        <v/>
      </c>
      <c r="E596" s="15">
        <f>COUNTIF(tData[BezoekStart],"&lt;"&amp;($A596+1/24))-COUNTIF(tData[BezoekEind],"&lt;="&amp;$A596)</f>
        <v/>
      </c>
      <c r="F596" s="15">
        <f>COUNTIF(tData[BezoekLangStart],"&lt;"&amp;($A596+1/24))-COUNTIF(tData[BezoekLangEind],"&lt;="&amp;$A596)</f>
        <v/>
      </c>
      <c r="G596" s="15">
        <f>IF($D596=1,$B596*100+$C596,-1)</f>
        <v/>
      </c>
      <c r="H596" s="15">
        <f>IF($D596=1,$B596,-1)</f>
        <v/>
      </c>
      <c r="I596" s="15">
        <f>IF($D596=1,$C596,-1)</f>
        <v/>
      </c>
    </row>
    <row r="597">
      <c r="A597" s="33" t="n">
        <v>45316.75</v>
      </c>
      <c r="B597" s="15">
        <f>WEEKDAY($A597,2)</f>
        <v/>
      </c>
      <c r="C597" s="15">
        <f>HOUR($A597)</f>
        <v/>
      </c>
      <c r="D597" s="15">
        <f>IF(AND($A597&gt;=Instellingen!$B$6,$A597&lt;Instellingen!$B$7),1,0)</f>
        <v/>
      </c>
      <c r="E597" s="15">
        <f>COUNTIF(tData[BezoekStart],"&lt;"&amp;($A597+1/24))-COUNTIF(tData[BezoekEind],"&lt;="&amp;$A597)</f>
        <v/>
      </c>
      <c r="F597" s="15">
        <f>COUNTIF(tData[BezoekLangStart],"&lt;"&amp;($A597+1/24))-COUNTIF(tData[BezoekLangEind],"&lt;="&amp;$A597)</f>
        <v/>
      </c>
      <c r="G597" s="15">
        <f>IF($D597=1,$B597*100+$C597,-1)</f>
        <v/>
      </c>
      <c r="H597" s="15">
        <f>IF($D597=1,$B597,-1)</f>
        <v/>
      </c>
      <c r="I597" s="15">
        <f>IF($D597=1,$C597,-1)</f>
        <v/>
      </c>
    </row>
    <row r="598">
      <c r="A598" s="33" t="n">
        <v>45316.79166666666</v>
      </c>
      <c r="B598" s="15">
        <f>WEEKDAY($A598,2)</f>
        <v/>
      </c>
      <c r="C598" s="15">
        <f>HOUR($A598)</f>
        <v/>
      </c>
      <c r="D598" s="15">
        <f>IF(AND($A598&gt;=Instellingen!$B$6,$A598&lt;Instellingen!$B$7),1,0)</f>
        <v/>
      </c>
      <c r="E598" s="15">
        <f>COUNTIF(tData[BezoekStart],"&lt;"&amp;($A598+1/24))-COUNTIF(tData[BezoekEind],"&lt;="&amp;$A598)</f>
        <v/>
      </c>
      <c r="F598" s="15">
        <f>COUNTIF(tData[BezoekLangStart],"&lt;"&amp;($A598+1/24))-COUNTIF(tData[BezoekLangEind],"&lt;="&amp;$A598)</f>
        <v/>
      </c>
      <c r="G598" s="15">
        <f>IF($D598=1,$B598*100+$C598,-1)</f>
        <v/>
      </c>
      <c r="H598" s="15">
        <f>IF($D598=1,$B598,-1)</f>
        <v/>
      </c>
      <c r="I598" s="15">
        <f>IF($D598=1,$C598,-1)</f>
        <v/>
      </c>
    </row>
    <row r="599">
      <c r="A599" s="33" t="n">
        <v>45316.83333333334</v>
      </c>
      <c r="B599" s="15">
        <f>WEEKDAY($A599,2)</f>
        <v/>
      </c>
      <c r="C599" s="15">
        <f>HOUR($A599)</f>
        <v/>
      </c>
      <c r="D599" s="15">
        <f>IF(AND($A599&gt;=Instellingen!$B$6,$A599&lt;Instellingen!$B$7),1,0)</f>
        <v/>
      </c>
      <c r="E599" s="15">
        <f>COUNTIF(tData[BezoekStart],"&lt;"&amp;($A599+1/24))-COUNTIF(tData[BezoekEind],"&lt;="&amp;$A599)</f>
        <v/>
      </c>
      <c r="F599" s="15">
        <f>COUNTIF(tData[BezoekLangStart],"&lt;"&amp;($A599+1/24))-COUNTIF(tData[BezoekLangEind],"&lt;="&amp;$A599)</f>
        <v/>
      </c>
      <c r="G599" s="15">
        <f>IF($D599=1,$B599*100+$C599,-1)</f>
        <v/>
      </c>
      <c r="H599" s="15">
        <f>IF($D599=1,$B599,-1)</f>
        <v/>
      </c>
      <c r="I599" s="15">
        <f>IF($D599=1,$C599,-1)</f>
        <v/>
      </c>
    </row>
    <row r="600">
      <c r="A600" s="33" t="n">
        <v>45316.875</v>
      </c>
      <c r="B600" s="15">
        <f>WEEKDAY($A600,2)</f>
        <v/>
      </c>
      <c r="C600" s="15">
        <f>HOUR($A600)</f>
        <v/>
      </c>
      <c r="D600" s="15">
        <f>IF(AND($A600&gt;=Instellingen!$B$6,$A600&lt;Instellingen!$B$7),1,0)</f>
        <v/>
      </c>
      <c r="E600" s="15">
        <f>COUNTIF(tData[BezoekStart],"&lt;"&amp;($A600+1/24))-COUNTIF(tData[BezoekEind],"&lt;="&amp;$A600)</f>
        <v/>
      </c>
      <c r="F600" s="15">
        <f>COUNTIF(tData[BezoekLangStart],"&lt;"&amp;($A600+1/24))-COUNTIF(tData[BezoekLangEind],"&lt;="&amp;$A600)</f>
        <v/>
      </c>
      <c r="G600" s="15">
        <f>IF($D600=1,$B600*100+$C600,-1)</f>
        <v/>
      </c>
      <c r="H600" s="15">
        <f>IF($D600=1,$B600,-1)</f>
        <v/>
      </c>
      <c r="I600" s="15">
        <f>IF($D600=1,$C600,-1)</f>
        <v/>
      </c>
    </row>
    <row r="601">
      <c r="A601" s="33" t="n">
        <v>45316.91666666666</v>
      </c>
      <c r="B601" s="15">
        <f>WEEKDAY($A601,2)</f>
        <v/>
      </c>
      <c r="C601" s="15">
        <f>HOUR($A601)</f>
        <v/>
      </c>
      <c r="D601" s="15">
        <f>IF(AND($A601&gt;=Instellingen!$B$6,$A601&lt;Instellingen!$B$7),1,0)</f>
        <v/>
      </c>
      <c r="E601" s="15">
        <f>COUNTIF(tData[BezoekStart],"&lt;"&amp;($A601+1/24))-COUNTIF(tData[BezoekEind],"&lt;="&amp;$A601)</f>
        <v/>
      </c>
      <c r="F601" s="15">
        <f>COUNTIF(tData[BezoekLangStart],"&lt;"&amp;($A601+1/24))-COUNTIF(tData[BezoekLangEind],"&lt;="&amp;$A601)</f>
        <v/>
      </c>
      <c r="G601" s="15">
        <f>IF($D601=1,$B601*100+$C601,-1)</f>
        <v/>
      </c>
      <c r="H601" s="15">
        <f>IF($D601=1,$B601,-1)</f>
        <v/>
      </c>
      <c r="I601" s="15">
        <f>IF($D601=1,$C601,-1)</f>
        <v/>
      </c>
    </row>
    <row r="602">
      <c r="A602" s="33" t="n">
        <v>45316.95833333334</v>
      </c>
      <c r="B602" s="15">
        <f>WEEKDAY($A602,2)</f>
        <v/>
      </c>
      <c r="C602" s="15">
        <f>HOUR($A602)</f>
        <v/>
      </c>
      <c r="D602" s="15">
        <f>IF(AND($A602&gt;=Instellingen!$B$6,$A602&lt;Instellingen!$B$7),1,0)</f>
        <v/>
      </c>
      <c r="E602" s="15">
        <f>COUNTIF(tData[BezoekStart],"&lt;"&amp;($A602+1/24))-COUNTIF(tData[BezoekEind],"&lt;="&amp;$A602)</f>
        <v/>
      </c>
      <c r="F602" s="15">
        <f>COUNTIF(tData[BezoekLangStart],"&lt;"&amp;($A602+1/24))-COUNTIF(tData[BezoekLangEind],"&lt;="&amp;$A602)</f>
        <v/>
      </c>
      <c r="G602" s="15">
        <f>IF($D602=1,$B602*100+$C602,-1)</f>
        <v/>
      </c>
      <c r="H602" s="15">
        <f>IF($D602=1,$B602,-1)</f>
        <v/>
      </c>
      <c r="I602" s="15">
        <f>IF($D602=1,$C602,-1)</f>
        <v/>
      </c>
    </row>
    <row r="603">
      <c r="A603" s="33" t="n">
        <v>45317</v>
      </c>
      <c r="B603" s="15">
        <f>WEEKDAY($A603,2)</f>
        <v/>
      </c>
      <c r="C603" s="15">
        <f>HOUR($A603)</f>
        <v/>
      </c>
      <c r="D603" s="15">
        <f>IF(AND($A603&gt;=Instellingen!$B$6,$A603&lt;Instellingen!$B$7),1,0)</f>
        <v/>
      </c>
      <c r="E603" s="15">
        <f>COUNTIF(tData[BezoekStart],"&lt;"&amp;($A603+1/24))-COUNTIF(tData[BezoekEind],"&lt;="&amp;$A603)</f>
        <v/>
      </c>
      <c r="F603" s="15">
        <f>COUNTIF(tData[BezoekLangStart],"&lt;"&amp;($A603+1/24))-COUNTIF(tData[BezoekLangEind],"&lt;="&amp;$A603)</f>
        <v/>
      </c>
      <c r="G603" s="15">
        <f>IF($D603=1,$B603*100+$C603,-1)</f>
        <v/>
      </c>
      <c r="H603" s="15">
        <f>IF($D603=1,$B603,-1)</f>
        <v/>
      </c>
      <c r="I603" s="15">
        <f>IF($D603=1,$C603,-1)</f>
        <v/>
      </c>
    </row>
    <row r="604">
      <c r="A604" s="33" t="n">
        <v>45317.04166666666</v>
      </c>
      <c r="B604" s="15">
        <f>WEEKDAY($A604,2)</f>
        <v/>
      </c>
      <c r="C604" s="15">
        <f>HOUR($A604)</f>
        <v/>
      </c>
      <c r="D604" s="15">
        <f>IF(AND($A604&gt;=Instellingen!$B$6,$A604&lt;Instellingen!$B$7),1,0)</f>
        <v/>
      </c>
      <c r="E604" s="15">
        <f>COUNTIF(tData[BezoekStart],"&lt;"&amp;($A604+1/24))-COUNTIF(tData[BezoekEind],"&lt;="&amp;$A604)</f>
        <v/>
      </c>
      <c r="F604" s="15">
        <f>COUNTIF(tData[BezoekLangStart],"&lt;"&amp;($A604+1/24))-COUNTIF(tData[BezoekLangEind],"&lt;="&amp;$A604)</f>
        <v/>
      </c>
      <c r="G604" s="15">
        <f>IF($D604=1,$B604*100+$C604,-1)</f>
        <v/>
      </c>
      <c r="H604" s="15">
        <f>IF($D604=1,$B604,-1)</f>
        <v/>
      </c>
      <c r="I604" s="15">
        <f>IF($D604=1,$C604,-1)</f>
        <v/>
      </c>
    </row>
    <row r="605">
      <c r="A605" s="33" t="n">
        <v>45317.08333333334</v>
      </c>
      <c r="B605" s="15">
        <f>WEEKDAY($A605,2)</f>
        <v/>
      </c>
      <c r="C605" s="15">
        <f>HOUR($A605)</f>
        <v/>
      </c>
      <c r="D605" s="15">
        <f>IF(AND($A605&gt;=Instellingen!$B$6,$A605&lt;Instellingen!$B$7),1,0)</f>
        <v/>
      </c>
      <c r="E605" s="15">
        <f>COUNTIF(tData[BezoekStart],"&lt;"&amp;($A605+1/24))-COUNTIF(tData[BezoekEind],"&lt;="&amp;$A605)</f>
        <v/>
      </c>
      <c r="F605" s="15">
        <f>COUNTIF(tData[BezoekLangStart],"&lt;"&amp;($A605+1/24))-COUNTIF(tData[BezoekLangEind],"&lt;="&amp;$A605)</f>
        <v/>
      </c>
      <c r="G605" s="15">
        <f>IF($D605=1,$B605*100+$C605,-1)</f>
        <v/>
      </c>
      <c r="H605" s="15">
        <f>IF($D605=1,$B605,-1)</f>
        <v/>
      </c>
      <c r="I605" s="15">
        <f>IF($D605=1,$C605,-1)</f>
        <v/>
      </c>
    </row>
    <row r="606">
      <c r="A606" s="33" t="n">
        <v>45317.125</v>
      </c>
      <c r="B606" s="15">
        <f>WEEKDAY($A606,2)</f>
        <v/>
      </c>
      <c r="C606" s="15">
        <f>HOUR($A606)</f>
        <v/>
      </c>
      <c r="D606" s="15">
        <f>IF(AND($A606&gt;=Instellingen!$B$6,$A606&lt;Instellingen!$B$7),1,0)</f>
        <v/>
      </c>
      <c r="E606" s="15">
        <f>COUNTIF(tData[BezoekStart],"&lt;"&amp;($A606+1/24))-COUNTIF(tData[BezoekEind],"&lt;="&amp;$A606)</f>
        <v/>
      </c>
      <c r="F606" s="15">
        <f>COUNTIF(tData[BezoekLangStart],"&lt;"&amp;($A606+1/24))-COUNTIF(tData[BezoekLangEind],"&lt;="&amp;$A606)</f>
        <v/>
      </c>
      <c r="G606" s="15">
        <f>IF($D606=1,$B606*100+$C606,-1)</f>
        <v/>
      </c>
      <c r="H606" s="15">
        <f>IF($D606=1,$B606,-1)</f>
        <v/>
      </c>
      <c r="I606" s="15">
        <f>IF($D606=1,$C606,-1)</f>
        <v/>
      </c>
    </row>
    <row r="607">
      <c r="A607" s="33" t="n">
        <v>45317.16666666666</v>
      </c>
      <c r="B607" s="15">
        <f>WEEKDAY($A607,2)</f>
        <v/>
      </c>
      <c r="C607" s="15">
        <f>HOUR($A607)</f>
        <v/>
      </c>
      <c r="D607" s="15">
        <f>IF(AND($A607&gt;=Instellingen!$B$6,$A607&lt;Instellingen!$B$7),1,0)</f>
        <v/>
      </c>
      <c r="E607" s="15">
        <f>COUNTIF(tData[BezoekStart],"&lt;"&amp;($A607+1/24))-COUNTIF(tData[BezoekEind],"&lt;="&amp;$A607)</f>
        <v/>
      </c>
      <c r="F607" s="15">
        <f>COUNTIF(tData[BezoekLangStart],"&lt;"&amp;($A607+1/24))-COUNTIF(tData[BezoekLangEind],"&lt;="&amp;$A607)</f>
        <v/>
      </c>
      <c r="G607" s="15">
        <f>IF($D607=1,$B607*100+$C607,-1)</f>
        <v/>
      </c>
      <c r="H607" s="15">
        <f>IF($D607=1,$B607,-1)</f>
        <v/>
      </c>
      <c r="I607" s="15">
        <f>IF($D607=1,$C607,-1)</f>
        <v/>
      </c>
    </row>
    <row r="608">
      <c r="A608" s="33" t="n">
        <v>45317.20833333334</v>
      </c>
      <c r="B608" s="15">
        <f>WEEKDAY($A608,2)</f>
        <v/>
      </c>
      <c r="C608" s="15">
        <f>HOUR($A608)</f>
        <v/>
      </c>
      <c r="D608" s="15">
        <f>IF(AND($A608&gt;=Instellingen!$B$6,$A608&lt;Instellingen!$B$7),1,0)</f>
        <v/>
      </c>
      <c r="E608" s="15">
        <f>COUNTIF(tData[BezoekStart],"&lt;"&amp;($A608+1/24))-COUNTIF(tData[BezoekEind],"&lt;="&amp;$A608)</f>
        <v/>
      </c>
      <c r="F608" s="15">
        <f>COUNTIF(tData[BezoekLangStart],"&lt;"&amp;($A608+1/24))-COUNTIF(tData[BezoekLangEind],"&lt;="&amp;$A608)</f>
        <v/>
      </c>
      <c r="G608" s="15">
        <f>IF($D608=1,$B608*100+$C608,-1)</f>
        <v/>
      </c>
      <c r="H608" s="15">
        <f>IF($D608=1,$B608,-1)</f>
        <v/>
      </c>
      <c r="I608" s="15">
        <f>IF($D608=1,$C608,-1)</f>
        <v/>
      </c>
    </row>
    <row r="609">
      <c r="A609" s="33" t="n">
        <v>45317.25</v>
      </c>
      <c r="B609" s="15">
        <f>WEEKDAY($A609,2)</f>
        <v/>
      </c>
      <c r="C609" s="15">
        <f>HOUR($A609)</f>
        <v/>
      </c>
      <c r="D609" s="15">
        <f>IF(AND($A609&gt;=Instellingen!$B$6,$A609&lt;Instellingen!$B$7),1,0)</f>
        <v/>
      </c>
      <c r="E609" s="15">
        <f>COUNTIF(tData[BezoekStart],"&lt;"&amp;($A609+1/24))-COUNTIF(tData[BezoekEind],"&lt;="&amp;$A609)</f>
        <v/>
      </c>
      <c r="F609" s="15">
        <f>COUNTIF(tData[BezoekLangStart],"&lt;"&amp;($A609+1/24))-COUNTIF(tData[BezoekLangEind],"&lt;="&amp;$A609)</f>
        <v/>
      </c>
      <c r="G609" s="15">
        <f>IF($D609=1,$B609*100+$C609,-1)</f>
        <v/>
      </c>
      <c r="H609" s="15">
        <f>IF($D609=1,$B609,-1)</f>
        <v/>
      </c>
      <c r="I609" s="15">
        <f>IF($D609=1,$C609,-1)</f>
        <v/>
      </c>
    </row>
    <row r="610">
      <c r="A610" s="33" t="n">
        <v>45317.29166666666</v>
      </c>
      <c r="B610" s="15">
        <f>WEEKDAY($A610,2)</f>
        <v/>
      </c>
      <c r="C610" s="15">
        <f>HOUR($A610)</f>
        <v/>
      </c>
      <c r="D610" s="15">
        <f>IF(AND($A610&gt;=Instellingen!$B$6,$A610&lt;Instellingen!$B$7),1,0)</f>
        <v/>
      </c>
      <c r="E610" s="15">
        <f>COUNTIF(tData[BezoekStart],"&lt;"&amp;($A610+1/24))-COUNTIF(tData[BezoekEind],"&lt;="&amp;$A610)</f>
        <v/>
      </c>
      <c r="F610" s="15">
        <f>COUNTIF(tData[BezoekLangStart],"&lt;"&amp;($A610+1/24))-COUNTIF(tData[BezoekLangEind],"&lt;="&amp;$A610)</f>
        <v/>
      </c>
      <c r="G610" s="15">
        <f>IF($D610=1,$B610*100+$C610,-1)</f>
        <v/>
      </c>
      <c r="H610" s="15">
        <f>IF($D610=1,$B610,-1)</f>
        <v/>
      </c>
      <c r="I610" s="15">
        <f>IF($D610=1,$C610,-1)</f>
        <v/>
      </c>
    </row>
    <row r="611">
      <c r="A611" s="33" t="n">
        <v>45317.33333333334</v>
      </c>
      <c r="B611" s="15">
        <f>WEEKDAY($A611,2)</f>
        <v/>
      </c>
      <c r="C611" s="15">
        <f>HOUR($A611)</f>
        <v/>
      </c>
      <c r="D611" s="15">
        <f>IF(AND($A611&gt;=Instellingen!$B$6,$A611&lt;Instellingen!$B$7),1,0)</f>
        <v/>
      </c>
      <c r="E611" s="15">
        <f>COUNTIF(tData[BezoekStart],"&lt;"&amp;($A611+1/24))-COUNTIF(tData[BezoekEind],"&lt;="&amp;$A611)</f>
        <v/>
      </c>
      <c r="F611" s="15">
        <f>COUNTIF(tData[BezoekLangStart],"&lt;"&amp;($A611+1/24))-COUNTIF(tData[BezoekLangEind],"&lt;="&amp;$A611)</f>
        <v/>
      </c>
      <c r="G611" s="15">
        <f>IF($D611=1,$B611*100+$C611,-1)</f>
        <v/>
      </c>
      <c r="H611" s="15">
        <f>IF($D611=1,$B611,-1)</f>
        <v/>
      </c>
      <c r="I611" s="15">
        <f>IF($D611=1,$C611,-1)</f>
        <v/>
      </c>
    </row>
    <row r="612">
      <c r="A612" s="33" t="n">
        <v>45317.375</v>
      </c>
      <c r="B612" s="15">
        <f>WEEKDAY($A612,2)</f>
        <v/>
      </c>
      <c r="C612" s="15">
        <f>HOUR($A612)</f>
        <v/>
      </c>
      <c r="D612" s="15">
        <f>IF(AND($A612&gt;=Instellingen!$B$6,$A612&lt;Instellingen!$B$7),1,0)</f>
        <v/>
      </c>
      <c r="E612" s="15">
        <f>COUNTIF(tData[BezoekStart],"&lt;"&amp;($A612+1/24))-COUNTIF(tData[BezoekEind],"&lt;="&amp;$A612)</f>
        <v/>
      </c>
      <c r="F612" s="15">
        <f>COUNTIF(tData[BezoekLangStart],"&lt;"&amp;($A612+1/24))-COUNTIF(tData[BezoekLangEind],"&lt;="&amp;$A612)</f>
        <v/>
      </c>
      <c r="G612" s="15">
        <f>IF($D612=1,$B612*100+$C612,-1)</f>
        <v/>
      </c>
      <c r="H612" s="15">
        <f>IF($D612=1,$B612,-1)</f>
        <v/>
      </c>
      <c r="I612" s="15">
        <f>IF($D612=1,$C612,-1)</f>
        <v/>
      </c>
    </row>
    <row r="613">
      <c r="A613" s="33" t="n">
        <v>45317.41666666666</v>
      </c>
      <c r="B613" s="15">
        <f>WEEKDAY($A613,2)</f>
        <v/>
      </c>
      <c r="C613" s="15">
        <f>HOUR($A613)</f>
        <v/>
      </c>
      <c r="D613" s="15">
        <f>IF(AND($A613&gt;=Instellingen!$B$6,$A613&lt;Instellingen!$B$7),1,0)</f>
        <v/>
      </c>
      <c r="E613" s="15">
        <f>COUNTIF(tData[BezoekStart],"&lt;"&amp;($A613+1/24))-COUNTIF(tData[BezoekEind],"&lt;="&amp;$A613)</f>
        <v/>
      </c>
      <c r="F613" s="15">
        <f>COUNTIF(tData[BezoekLangStart],"&lt;"&amp;($A613+1/24))-COUNTIF(tData[BezoekLangEind],"&lt;="&amp;$A613)</f>
        <v/>
      </c>
      <c r="G613" s="15">
        <f>IF($D613=1,$B613*100+$C613,-1)</f>
        <v/>
      </c>
      <c r="H613" s="15">
        <f>IF($D613=1,$B613,-1)</f>
        <v/>
      </c>
      <c r="I613" s="15">
        <f>IF($D613=1,$C613,-1)</f>
        <v/>
      </c>
    </row>
    <row r="614">
      <c r="A614" s="33" t="n">
        <v>45317.45833333334</v>
      </c>
      <c r="B614" s="15">
        <f>WEEKDAY($A614,2)</f>
        <v/>
      </c>
      <c r="C614" s="15">
        <f>HOUR($A614)</f>
        <v/>
      </c>
      <c r="D614" s="15">
        <f>IF(AND($A614&gt;=Instellingen!$B$6,$A614&lt;Instellingen!$B$7),1,0)</f>
        <v/>
      </c>
      <c r="E614" s="15">
        <f>COUNTIF(tData[BezoekStart],"&lt;"&amp;($A614+1/24))-COUNTIF(tData[BezoekEind],"&lt;="&amp;$A614)</f>
        <v/>
      </c>
      <c r="F614" s="15">
        <f>COUNTIF(tData[BezoekLangStart],"&lt;"&amp;($A614+1/24))-COUNTIF(tData[BezoekLangEind],"&lt;="&amp;$A614)</f>
        <v/>
      </c>
      <c r="G614" s="15">
        <f>IF($D614=1,$B614*100+$C614,-1)</f>
        <v/>
      </c>
      <c r="H614" s="15">
        <f>IF($D614=1,$B614,-1)</f>
        <v/>
      </c>
      <c r="I614" s="15">
        <f>IF($D614=1,$C614,-1)</f>
        <v/>
      </c>
    </row>
    <row r="615">
      <c r="A615" s="33" t="n">
        <v>45317.5</v>
      </c>
      <c r="B615" s="15">
        <f>WEEKDAY($A615,2)</f>
        <v/>
      </c>
      <c r="C615" s="15">
        <f>HOUR($A615)</f>
        <v/>
      </c>
      <c r="D615" s="15">
        <f>IF(AND($A615&gt;=Instellingen!$B$6,$A615&lt;Instellingen!$B$7),1,0)</f>
        <v/>
      </c>
      <c r="E615" s="15">
        <f>COUNTIF(tData[BezoekStart],"&lt;"&amp;($A615+1/24))-COUNTIF(tData[BezoekEind],"&lt;="&amp;$A615)</f>
        <v/>
      </c>
      <c r="F615" s="15">
        <f>COUNTIF(tData[BezoekLangStart],"&lt;"&amp;($A615+1/24))-COUNTIF(tData[BezoekLangEind],"&lt;="&amp;$A615)</f>
        <v/>
      </c>
      <c r="G615" s="15">
        <f>IF($D615=1,$B615*100+$C615,-1)</f>
        <v/>
      </c>
      <c r="H615" s="15">
        <f>IF($D615=1,$B615,-1)</f>
        <v/>
      </c>
      <c r="I615" s="15">
        <f>IF($D615=1,$C615,-1)</f>
        <v/>
      </c>
    </row>
    <row r="616">
      <c r="A616" s="33" t="n">
        <v>45317.54166666666</v>
      </c>
      <c r="B616" s="15">
        <f>WEEKDAY($A616,2)</f>
        <v/>
      </c>
      <c r="C616" s="15">
        <f>HOUR($A616)</f>
        <v/>
      </c>
      <c r="D616" s="15">
        <f>IF(AND($A616&gt;=Instellingen!$B$6,$A616&lt;Instellingen!$B$7),1,0)</f>
        <v/>
      </c>
      <c r="E616" s="15">
        <f>COUNTIF(tData[BezoekStart],"&lt;"&amp;($A616+1/24))-COUNTIF(tData[BezoekEind],"&lt;="&amp;$A616)</f>
        <v/>
      </c>
      <c r="F616" s="15">
        <f>COUNTIF(tData[BezoekLangStart],"&lt;"&amp;($A616+1/24))-COUNTIF(tData[BezoekLangEind],"&lt;="&amp;$A616)</f>
        <v/>
      </c>
      <c r="G616" s="15">
        <f>IF($D616=1,$B616*100+$C616,-1)</f>
        <v/>
      </c>
      <c r="H616" s="15">
        <f>IF($D616=1,$B616,-1)</f>
        <v/>
      </c>
      <c r="I616" s="15">
        <f>IF($D616=1,$C616,-1)</f>
        <v/>
      </c>
    </row>
    <row r="617">
      <c r="A617" s="33" t="n">
        <v>45317.58333333334</v>
      </c>
      <c r="B617" s="15">
        <f>WEEKDAY($A617,2)</f>
        <v/>
      </c>
      <c r="C617" s="15">
        <f>HOUR($A617)</f>
        <v/>
      </c>
      <c r="D617" s="15">
        <f>IF(AND($A617&gt;=Instellingen!$B$6,$A617&lt;Instellingen!$B$7),1,0)</f>
        <v/>
      </c>
      <c r="E617" s="15">
        <f>COUNTIF(tData[BezoekStart],"&lt;"&amp;($A617+1/24))-COUNTIF(tData[BezoekEind],"&lt;="&amp;$A617)</f>
        <v/>
      </c>
      <c r="F617" s="15">
        <f>COUNTIF(tData[BezoekLangStart],"&lt;"&amp;($A617+1/24))-COUNTIF(tData[BezoekLangEind],"&lt;="&amp;$A617)</f>
        <v/>
      </c>
      <c r="G617" s="15">
        <f>IF($D617=1,$B617*100+$C617,-1)</f>
        <v/>
      </c>
      <c r="H617" s="15">
        <f>IF($D617=1,$B617,-1)</f>
        <v/>
      </c>
      <c r="I617" s="15">
        <f>IF($D617=1,$C617,-1)</f>
        <v/>
      </c>
    </row>
    <row r="618">
      <c r="A618" s="33" t="n">
        <v>45317.625</v>
      </c>
      <c r="B618" s="15">
        <f>WEEKDAY($A618,2)</f>
        <v/>
      </c>
      <c r="C618" s="15">
        <f>HOUR($A618)</f>
        <v/>
      </c>
      <c r="D618" s="15">
        <f>IF(AND($A618&gt;=Instellingen!$B$6,$A618&lt;Instellingen!$B$7),1,0)</f>
        <v/>
      </c>
      <c r="E618" s="15">
        <f>COUNTIF(tData[BezoekStart],"&lt;"&amp;($A618+1/24))-COUNTIF(tData[BezoekEind],"&lt;="&amp;$A618)</f>
        <v/>
      </c>
      <c r="F618" s="15">
        <f>COUNTIF(tData[BezoekLangStart],"&lt;"&amp;($A618+1/24))-COUNTIF(tData[BezoekLangEind],"&lt;="&amp;$A618)</f>
        <v/>
      </c>
      <c r="G618" s="15">
        <f>IF($D618=1,$B618*100+$C618,-1)</f>
        <v/>
      </c>
      <c r="H618" s="15">
        <f>IF($D618=1,$B618,-1)</f>
        <v/>
      </c>
      <c r="I618" s="15">
        <f>IF($D618=1,$C618,-1)</f>
        <v/>
      </c>
    </row>
    <row r="619">
      <c r="A619" s="33" t="n">
        <v>45317.66666666666</v>
      </c>
      <c r="B619" s="15">
        <f>WEEKDAY($A619,2)</f>
        <v/>
      </c>
      <c r="C619" s="15">
        <f>HOUR($A619)</f>
        <v/>
      </c>
      <c r="D619" s="15">
        <f>IF(AND($A619&gt;=Instellingen!$B$6,$A619&lt;Instellingen!$B$7),1,0)</f>
        <v/>
      </c>
      <c r="E619" s="15">
        <f>COUNTIF(tData[BezoekStart],"&lt;"&amp;($A619+1/24))-COUNTIF(tData[BezoekEind],"&lt;="&amp;$A619)</f>
        <v/>
      </c>
      <c r="F619" s="15">
        <f>COUNTIF(tData[BezoekLangStart],"&lt;"&amp;($A619+1/24))-COUNTIF(tData[BezoekLangEind],"&lt;="&amp;$A619)</f>
        <v/>
      </c>
      <c r="G619" s="15">
        <f>IF($D619=1,$B619*100+$C619,-1)</f>
        <v/>
      </c>
      <c r="H619" s="15">
        <f>IF($D619=1,$B619,-1)</f>
        <v/>
      </c>
      <c r="I619" s="15">
        <f>IF($D619=1,$C619,-1)</f>
        <v/>
      </c>
    </row>
    <row r="620">
      <c r="A620" s="33" t="n">
        <v>45317.70833333334</v>
      </c>
      <c r="B620" s="15">
        <f>WEEKDAY($A620,2)</f>
        <v/>
      </c>
      <c r="C620" s="15">
        <f>HOUR($A620)</f>
        <v/>
      </c>
      <c r="D620" s="15">
        <f>IF(AND($A620&gt;=Instellingen!$B$6,$A620&lt;Instellingen!$B$7),1,0)</f>
        <v/>
      </c>
      <c r="E620" s="15">
        <f>COUNTIF(tData[BezoekStart],"&lt;"&amp;($A620+1/24))-COUNTIF(tData[BezoekEind],"&lt;="&amp;$A620)</f>
        <v/>
      </c>
      <c r="F620" s="15">
        <f>COUNTIF(tData[BezoekLangStart],"&lt;"&amp;($A620+1/24))-COUNTIF(tData[BezoekLangEind],"&lt;="&amp;$A620)</f>
        <v/>
      </c>
      <c r="G620" s="15">
        <f>IF($D620=1,$B620*100+$C620,-1)</f>
        <v/>
      </c>
      <c r="H620" s="15">
        <f>IF($D620=1,$B620,-1)</f>
        <v/>
      </c>
      <c r="I620" s="15">
        <f>IF($D620=1,$C620,-1)</f>
        <v/>
      </c>
    </row>
    <row r="621">
      <c r="A621" s="33" t="n">
        <v>45317.75</v>
      </c>
      <c r="B621" s="15">
        <f>WEEKDAY($A621,2)</f>
        <v/>
      </c>
      <c r="C621" s="15">
        <f>HOUR($A621)</f>
        <v/>
      </c>
      <c r="D621" s="15">
        <f>IF(AND($A621&gt;=Instellingen!$B$6,$A621&lt;Instellingen!$B$7),1,0)</f>
        <v/>
      </c>
      <c r="E621" s="15">
        <f>COUNTIF(tData[BezoekStart],"&lt;"&amp;($A621+1/24))-COUNTIF(tData[BezoekEind],"&lt;="&amp;$A621)</f>
        <v/>
      </c>
      <c r="F621" s="15">
        <f>COUNTIF(tData[BezoekLangStart],"&lt;"&amp;($A621+1/24))-COUNTIF(tData[BezoekLangEind],"&lt;="&amp;$A621)</f>
        <v/>
      </c>
      <c r="G621" s="15">
        <f>IF($D621=1,$B621*100+$C621,-1)</f>
        <v/>
      </c>
      <c r="H621" s="15">
        <f>IF($D621=1,$B621,-1)</f>
        <v/>
      </c>
      <c r="I621" s="15">
        <f>IF($D621=1,$C621,-1)</f>
        <v/>
      </c>
    </row>
    <row r="622">
      <c r="A622" s="33" t="n">
        <v>45317.79166666666</v>
      </c>
      <c r="B622" s="15">
        <f>WEEKDAY($A622,2)</f>
        <v/>
      </c>
      <c r="C622" s="15">
        <f>HOUR($A622)</f>
        <v/>
      </c>
      <c r="D622" s="15">
        <f>IF(AND($A622&gt;=Instellingen!$B$6,$A622&lt;Instellingen!$B$7),1,0)</f>
        <v/>
      </c>
      <c r="E622" s="15">
        <f>COUNTIF(tData[BezoekStart],"&lt;"&amp;($A622+1/24))-COUNTIF(tData[BezoekEind],"&lt;="&amp;$A622)</f>
        <v/>
      </c>
      <c r="F622" s="15">
        <f>COUNTIF(tData[BezoekLangStart],"&lt;"&amp;($A622+1/24))-COUNTIF(tData[BezoekLangEind],"&lt;="&amp;$A622)</f>
        <v/>
      </c>
      <c r="G622" s="15">
        <f>IF($D622=1,$B622*100+$C622,-1)</f>
        <v/>
      </c>
      <c r="H622" s="15">
        <f>IF($D622=1,$B622,-1)</f>
        <v/>
      </c>
      <c r="I622" s="15">
        <f>IF($D622=1,$C622,-1)</f>
        <v/>
      </c>
    </row>
    <row r="623">
      <c r="A623" s="33" t="n">
        <v>45317.83333333334</v>
      </c>
      <c r="B623" s="15">
        <f>WEEKDAY($A623,2)</f>
        <v/>
      </c>
      <c r="C623" s="15">
        <f>HOUR($A623)</f>
        <v/>
      </c>
      <c r="D623" s="15">
        <f>IF(AND($A623&gt;=Instellingen!$B$6,$A623&lt;Instellingen!$B$7),1,0)</f>
        <v/>
      </c>
      <c r="E623" s="15">
        <f>COUNTIF(tData[BezoekStart],"&lt;"&amp;($A623+1/24))-COUNTIF(tData[BezoekEind],"&lt;="&amp;$A623)</f>
        <v/>
      </c>
      <c r="F623" s="15">
        <f>COUNTIF(tData[BezoekLangStart],"&lt;"&amp;($A623+1/24))-COUNTIF(tData[BezoekLangEind],"&lt;="&amp;$A623)</f>
        <v/>
      </c>
      <c r="G623" s="15">
        <f>IF($D623=1,$B623*100+$C623,-1)</f>
        <v/>
      </c>
      <c r="H623" s="15">
        <f>IF($D623=1,$B623,-1)</f>
        <v/>
      </c>
      <c r="I623" s="15">
        <f>IF($D623=1,$C623,-1)</f>
        <v/>
      </c>
    </row>
    <row r="624">
      <c r="A624" s="33" t="n">
        <v>45317.875</v>
      </c>
      <c r="B624" s="15">
        <f>WEEKDAY($A624,2)</f>
        <v/>
      </c>
      <c r="C624" s="15">
        <f>HOUR($A624)</f>
        <v/>
      </c>
      <c r="D624" s="15">
        <f>IF(AND($A624&gt;=Instellingen!$B$6,$A624&lt;Instellingen!$B$7),1,0)</f>
        <v/>
      </c>
      <c r="E624" s="15">
        <f>COUNTIF(tData[BezoekStart],"&lt;"&amp;($A624+1/24))-COUNTIF(tData[BezoekEind],"&lt;="&amp;$A624)</f>
        <v/>
      </c>
      <c r="F624" s="15">
        <f>COUNTIF(tData[BezoekLangStart],"&lt;"&amp;($A624+1/24))-COUNTIF(tData[BezoekLangEind],"&lt;="&amp;$A624)</f>
        <v/>
      </c>
      <c r="G624" s="15">
        <f>IF($D624=1,$B624*100+$C624,-1)</f>
        <v/>
      </c>
      <c r="H624" s="15">
        <f>IF($D624=1,$B624,-1)</f>
        <v/>
      </c>
      <c r="I624" s="15">
        <f>IF($D624=1,$C624,-1)</f>
        <v/>
      </c>
    </row>
    <row r="625">
      <c r="A625" s="33" t="n">
        <v>45317.91666666666</v>
      </c>
      <c r="B625" s="15">
        <f>WEEKDAY($A625,2)</f>
        <v/>
      </c>
      <c r="C625" s="15">
        <f>HOUR($A625)</f>
        <v/>
      </c>
      <c r="D625" s="15">
        <f>IF(AND($A625&gt;=Instellingen!$B$6,$A625&lt;Instellingen!$B$7),1,0)</f>
        <v/>
      </c>
      <c r="E625" s="15">
        <f>COUNTIF(tData[BezoekStart],"&lt;"&amp;($A625+1/24))-COUNTIF(tData[BezoekEind],"&lt;="&amp;$A625)</f>
        <v/>
      </c>
      <c r="F625" s="15">
        <f>COUNTIF(tData[BezoekLangStart],"&lt;"&amp;($A625+1/24))-COUNTIF(tData[BezoekLangEind],"&lt;="&amp;$A625)</f>
        <v/>
      </c>
      <c r="G625" s="15">
        <f>IF($D625=1,$B625*100+$C625,-1)</f>
        <v/>
      </c>
      <c r="H625" s="15">
        <f>IF($D625=1,$B625,-1)</f>
        <v/>
      </c>
      <c r="I625" s="15">
        <f>IF($D625=1,$C625,-1)</f>
        <v/>
      </c>
    </row>
    <row r="626">
      <c r="A626" s="33" t="n">
        <v>45317.95833333334</v>
      </c>
      <c r="B626" s="15">
        <f>WEEKDAY($A626,2)</f>
        <v/>
      </c>
      <c r="C626" s="15">
        <f>HOUR($A626)</f>
        <v/>
      </c>
      <c r="D626" s="15">
        <f>IF(AND($A626&gt;=Instellingen!$B$6,$A626&lt;Instellingen!$B$7),1,0)</f>
        <v/>
      </c>
      <c r="E626" s="15">
        <f>COUNTIF(tData[BezoekStart],"&lt;"&amp;($A626+1/24))-COUNTIF(tData[BezoekEind],"&lt;="&amp;$A626)</f>
        <v/>
      </c>
      <c r="F626" s="15">
        <f>COUNTIF(tData[BezoekLangStart],"&lt;"&amp;($A626+1/24))-COUNTIF(tData[BezoekLangEind],"&lt;="&amp;$A626)</f>
        <v/>
      </c>
      <c r="G626" s="15">
        <f>IF($D626=1,$B626*100+$C626,-1)</f>
        <v/>
      </c>
      <c r="H626" s="15">
        <f>IF($D626=1,$B626,-1)</f>
        <v/>
      </c>
      <c r="I626" s="15">
        <f>IF($D626=1,$C626,-1)</f>
        <v/>
      </c>
    </row>
    <row r="627">
      <c r="A627" s="33" t="n">
        <v>45318</v>
      </c>
      <c r="B627" s="15">
        <f>WEEKDAY($A627,2)</f>
        <v/>
      </c>
      <c r="C627" s="15">
        <f>HOUR($A627)</f>
        <v/>
      </c>
      <c r="D627" s="15">
        <f>IF(AND($A627&gt;=Instellingen!$B$6,$A627&lt;Instellingen!$B$7),1,0)</f>
        <v/>
      </c>
      <c r="E627" s="15">
        <f>COUNTIF(tData[BezoekStart],"&lt;"&amp;($A627+1/24))-COUNTIF(tData[BezoekEind],"&lt;="&amp;$A627)</f>
        <v/>
      </c>
      <c r="F627" s="15">
        <f>COUNTIF(tData[BezoekLangStart],"&lt;"&amp;($A627+1/24))-COUNTIF(tData[BezoekLangEind],"&lt;="&amp;$A627)</f>
        <v/>
      </c>
      <c r="G627" s="15">
        <f>IF($D627=1,$B627*100+$C627,-1)</f>
        <v/>
      </c>
      <c r="H627" s="15">
        <f>IF($D627=1,$B627,-1)</f>
        <v/>
      </c>
      <c r="I627" s="15">
        <f>IF($D627=1,$C627,-1)</f>
        <v/>
      </c>
    </row>
    <row r="628">
      <c r="A628" s="33" t="n">
        <v>45318.04166666666</v>
      </c>
      <c r="B628" s="15">
        <f>WEEKDAY($A628,2)</f>
        <v/>
      </c>
      <c r="C628" s="15">
        <f>HOUR($A628)</f>
        <v/>
      </c>
      <c r="D628" s="15">
        <f>IF(AND($A628&gt;=Instellingen!$B$6,$A628&lt;Instellingen!$B$7),1,0)</f>
        <v/>
      </c>
      <c r="E628" s="15">
        <f>COUNTIF(tData[BezoekStart],"&lt;"&amp;($A628+1/24))-COUNTIF(tData[BezoekEind],"&lt;="&amp;$A628)</f>
        <v/>
      </c>
      <c r="F628" s="15">
        <f>COUNTIF(tData[BezoekLangStart],"&lt;"&amp;($A628+1/24))-COUNTIF(tData[BezoekLangEind],"&lt;="&amp;$A628)</f>
        <v/>
      </c>
      <c r="G628" s="15">
        <f>IF($D628=1,$B628*100+$C628,-1)</f>
        <v/>
      </c>
      <c r="H628" s="15">
        <f>IF($D628=1,$B628,-1)</f>
        <v/>
      </c>
      <c r="I628" s="15">
        <f>IF($D628=1,$C628,-1)</f>
        <v/>
      </c>
    </row>
    <row r="629">
      <c r="A629" s="33" t="n">
        <v>45318.08333333334</v>
      </c>
      <c r="B629" s="15">
        <f>WEEKDAY($A629,2)</f>
        <v/>
      </c>
      <c r="C629" s="15">
        <f>HOUR($A629)</f>
        <v/>
      </c>
      <c r="D629" s="15">
        <f>IF(AND($A629&gt;=Instellingen!$B$6,$A629&lt;Instellingen!$B$7),1,0)</f>
        <v/>
      </c>
      <c r="E629" s="15">
        <f>COUNTIF(tData[BezoekStart],"&lt;"&amp;($A629+1/24))-COUNTIF(tData[BezoekEind],"&lt;="&amp;$A629)</f>
        <v/>
      </c>
      <c r="F629" s="15">
        <f>COUNTIF(tData[BezoekLangStart],"&lt;"&amp;($A629+1/24))-COUNTIF(tData[BezoekLangEind],"&lt;="&amp;$A629)</f>
        <v/>
      </c>
      <c r="G629" s="15">
        <f>IF($D629=1,$B629*100+$C629,-1)</f>
        <v/>
      </c>
      <c r="H629" s="15">
        <f>IF($D629=1,$B629,-1)</f>
        <v/>
      </c>
      <c r="I629" s="15">
        <f>IF($D629=1,$C629,-1)</f>
        <v/>
      </c>
    </row>
    <row r="630">
      <c r="A630" s="33" t="n">
        <v>45318.125</v>
      </c>
      <c r="B630" s="15">
        <f>WEEKDAY($A630,2)</f>
        <v/>
      </c>
      <c r="C630" s="15">
        <f>HOUR($A630)</f>
        <v/>
      </c>
      <c r="D630" s="15">
        <f>IF(AND($A630&gt;=Instellingen!$B$6,$A630&lt;Instellingen!$B$7),1,0)</f>
        <v/>
      </c>
      <c r="E630" s="15">
        <f>COUNTIF(tData[BezoekStart],"&lt;"&amp;($A630+1/24))-COUNTIF(tData[BezoekEind],"&lt;="&amp;$A630)</f>
        <v/>
      </c>
      <c r="F630" s="15">
        <f>COUNTIF(tData[BezoekLangStart],"&lt;"&amp;($A630+1/24))-COUNTIF(tData[BezoekLangEind],"&lt;="&amp;$A630)</f>
        <v/>
      </c>
      <c r="G630" s="15">
        <f>IF($D630=1,$B630*100+$C630,-1)</f>
        <v/>
      </c>
      <c r="H630" s="15">
        <f>IF($D630=1,$B630,-1)</f>
        <v/>
      </c>
      <c r="I630" s="15">
        <f>IF($D630=1,$C630,-1)</f>
        <v/>
      </c>
    </row>
    <row r="631">
      <c r="A631" s="33" t="n">
        <v>45318.16666666666</v>
      </c>
      <c r="B631" s="15">
        <f>WEEKDAY($A631,2)</f>
        <v/>
      </c>
      <c r="C631" s="15">
        <f>HOUR($A631)</f>
        <v/>
      </c>
      <c r="D631" s="15">
        <f>IF(AND($A631&gt;=Instellingen!$B$6,$A631&lt;Instellingen!$B$7),1,0)</f>
        <v/>
      </c>
      <c r="E631" s="15">
        <f>COUNTIF(tData[BezoekStart],"&lt;"&amp;($A631+1/24))-COUNTIF(tData[BezoekEind],"&lt;="&amp;$A631)</f>
        <v/>
      </c>
      <c r="F631" s="15">
        <f>COUNTIF(tData[BezoekLangStart],"&lt;"&amp;($A631+1/24))-COUNTIF(tData[BezoekLangEind],"&lt;="&amp;$A631)</f>
        <v/>
      </c>
      <c r="G631" s="15">
        <f>IF($D631=1,$B631*100+$C631,-1)</f>
        <v/>
      </c>
      <c r="H631" s="15">
        <f>IF($D631=1,$B631,-1)</f>
        <v/>
      </c>
      <c r="I631" s="15">
        <f>IF($D631=1,$C631,-1)</f>
        <v/>
      </c>
    </row>
    <row r="632">
      <c r="A632" s="33" t="n">
        <v>45318.20833333334</v>
      </c>
      <c r="B632" s="15">
        <f>WEEKDAY($A632,2)</f>
        <v/>
      </c>
      <c r="C632" s="15">
        <f>HOUR($A632)</f>
        <v/>
      </c>
      <c r="D632" s="15">
        <f>IF(AND($A632&gt;=Instellingen!$B$6,$A632&lt;Instellingen!$B$7),1,0)</f>
        <v/>
      </c>
      <c r="E632" s="15">
        <f>COUNTIF(tData[BezoekStart],"&lt;"&amp;($A632+1/24))-COUNTIF(tData[BezoekEind],"&lt;="&amp;$A632)</f>
        <v/>
      </c>
      <c r="F632" s="15">
        <f>COUNTIF(tData[BezoekLangStart],"&lt;"&amp;($A632+1/24))-COUNTIF(tData[BezoekLangEind],"&lt;="&amp;$A632)</f>
        <v/>
      </c>
      <c r="G632" s="15">
        <f>IF($D632=1,$B632*100+$C632,-1)</f>
        <v/>
      </c>
      <c r="H632" s="15">
        <f>IF($D632=1,$B632,-1)</f>
        <v/>
      </c>
      <c r="I632" s="15">
        <f>IF($D632=1,$C632,-1)</f>
        <v/>
      </c>
    </row>
    <row r="633">
      <c r="A633" s="33" t="n">
        <v>45318.25</v>
      </c>
      <c r="B633" s="15">
        <f>WEEKDAY($A633,2)</f>
        <v/>
      </c>
      <c r="C633" s="15">
        <f>HOUR($A633)</f>
        <v/>
      </c>
      <c r="D633" s="15">
        <f>IF(AND($A633&gt;=Instellingen!$B$6,$A633&lt;Instellingen!$B$7),1,0)</f>
        <v/>
      </c>
      <c r="E633" s="15">
        <f>COUNTIF(tData[BezoekStart],"&lt;"&amp;($A633+1/24))-COUNTIF(tData[BezoekEind],"&lt;="&amp;$A633)</f>
        <v/>
      </c>
      <c r="F633" s="15">
        <f>COUNTIF(tData[BezoekLangStart],"&lt;"&amp;($A633+1/24))-COUNTIF(tData[BezoekLangEind],"&lt;="&amp;$A633)</f>
        <v/>
      </c>
      <c r="G633" s="15">
        <f>IF($D633=1,$B633*100+$C633,-1)</f>
        <v/>
      </c>
      <c r="H633" s="15">
        <f>IF($D633=1,$B633,-1)</f>
        <v/>
      </c>
      <c r="I633" s="15">
        <f>IF($D633=1,$C633,-1)</f>
        <v/>
      </c>
    </row>
    <row r="634">
      <c r="A634" s="33" t="n">
        <v>45318.29166666666</v>
      </c>
      <c r="B634" s="15">
        <f>WEEKDAY($A634,2)</f>
        <v/>
      </c>
      <c r="C634" s="15">
        <f>HOUR($A634)</f>
        <v/>
      </c>
      <c r="D634" s="15">
        <f>IF(AND($A634&gt;=Instellingen!$B$6,$A634&lt;Instellingen!$B$7),1,0)</f>
        <v/>
      </c>
      <c r="E634" s="15">
        <f>COUNTIF(tData[BezoekStart],"&lt;"&amp;($A634+1/24))-COUNTIF(tData[BezoekEind],"&lt;="&amp;$A634)</f>
        <v/>
      </c>
      <c r="F634" s="15">
        <f>COUNTIF(tData[BezoekLangStart],"&lt;"&amp;($A634+1/24))-COUNTIF(tData[BezoekLangEind],"&lt;="&amp;$A634)</f>
        <v/>
      </c>
      <c r="G634" s="15">
        <f>IF($D634=1,$B634*100+$C634,-1)</f>
        <v/>
      </c>
      <c r="H634" s="15">
        <f>IF($D634=1,$B634,-1)</f>
        <v/>
      </c>
      <c r="I634" s="15">
        <f>IF($D634=1,$C634,-1)</f>
        <v/>
      </c>
    </row>
    <row r="635">
      <c r="A635" s="33" t="n">
        <v>45318.33333333334</v>
      </c>
      <c r="B635" s="15">
        <f>WEEKDAY($A635,2)</f>
        <v/>
      </c>
      <c r="C635" s="15">
        <f>HOUR($A635)</f>
        <v/>
      </c>
      <c r="D635" s="15">
        <f>IF(AND($A635&gt;=Instellingen!$B$6,$A635&lt;Instellingen!$B$7),1,0)</f>
        <v/>
      </c>
      <c r="E635" s="15">
        <f>COUNTIF(tData[BezoekStart],"&lt;"&amp;($A635+1/24))-COUNTIF(tData[BezoekEind],"&lt;="&amp;$A635)</f>
        <v/>
      </c>
      <c r="F635" s="15">
        <f>COUNTIF(tData[BezoekLangStart],"&lt;"&amp;($A635+1/24))-COUNTIF(tData[BezoekLangEind],"&lt;="&amp;$A635)</f>
        <v/>
      </c>
      <c r="G635" s="15">
        <f>IF($D635=1,$B635*100+$C635,-1)</f>
        <v/>
      </c>
      <c r="H635" s="15">
        <f>IF($D635=1,$B635,-1)</f>
        <v/>
      </c>
      <c r="I635" s="15">
        <f>IF($D635=1,$C635,-1)</f>
        <v/>
      </c>
    </row>
    <row r="636">
      <c r="A636" s="33" t="n">
        <v>45318.375</v>
      </c>
      <c r="B636" s="15">
        <f>WEEKDAY($A636,2)</f>
        <v/>
      </c>
      <c r="C636" s="15">
        <f>HOUR($A636)</f>
        <v/>
      </c>
      <c r="D636" s="15">
        <f>IF(AND($A636&gt;=Instellingen!$B$6,$A636&lt;Instellingen!$B$7),1,0)</f>
        <v/>
      </c>
      <c r="E636" s="15">
        <f>COUNTIF(tData[BezoekStart],"&lt;"&amp;($A636+1/24))-COUNTIF(tData[BezoekEind],"&lt;="&amp;$A636)</f>
        <v/>
      </c>
      <c r="F636" s="15">
        <f>COUNTIF(tData[BezoekLangStart],"&lt;"&amp;($A636+1/24))-COUNTIF(tData[BezoekLangEind],"&lt;="&amp;$A636)</f>
        <v/>
      </c>
      <c r="G636" s="15">
        <f>IF($D636=1,$B636*100+$C636,-1)</f>
        <v/>
      </c>
      <c r="H636" s="15">
        <f>IF($D636=1,$B636,-1)</f>
        <v/>
      </c>
      <c r="I636" s="15">
        <f>IF($D636=1,$C636,-1)</f>
        <v/>
      </c>
    </row>
    <row r="637">
      <c r="A637" s="33" t="n">
        <v>45318.41666666666</v>
      </c>
      <c r="B637" s="15">
        <f>WEEKDAY($A637,2)</f>
        <v/>
      </c>
      <c r="C637" s="15">
        <f>HOUR($A637)</f>
        <v/>
      </c>
      <c r="D637" s="15">
        <f>IF(AND($A637&gt;=Instellingen!$B$6,$A637&lt;Instellingen!$B$7),1,0)</f>
        <v/>
      </c>
      <c r="E637" s="15">
        <f>COUNTIF(tData[BezoekStart],"&lt;"&amp;($A637+1/24))-COUNTIF(tData[BezoekEind],"&lt;="&amp;$A637)</f>
        <v/>
      </c>
      <c r="F637" s="15">
        <f>COUNTIF(tData[BezoekLangStart],"&lt;"&amp;($A637+1/24))-COUNTIF(tData[BezoekLangEind],"&lt;="&amp;$A637)</f>
        <v/>
      </c>
      <c r="G637" s="15">
        <f>IF($D637=1,$B637*100+$C637,-1)</f>
        <v/>
      </c>
      <c r="H637" s="15">
        <f>IF($D637=1,$B637,-1)</f>
        <v/>
      </c>
      <c r="I637" s="15">
        <f>IF($D637=1,$C637,-1)</f>
        <v/>
      </c>
    </row>
    <row r="638">
      <c r="A638" s="33" t="n">
        <v>45318.45833333334</v>
      </c>
      <c r="B638" s="15">
        <f>WEEKDAY($A638,2)</f>
        <v/>
      </c>
      <c r="C638" s="15">
        <f>HOUR($A638)</f>
        <v/>
      </c>
      <c r="D638" s="15">
        <f>IF(AND($A638&gt;=Instellingen!$B$6,$A638&lt;Instellingen!$B$7),1,0)</f>
        <v/>
      </c>
      <c r="E638" s="15">
        <f>COUNTIF(tData[BezoekStart],"&lt;"&amp;($A638+1/24))-COUNTIF(tData[BezoekEind],"&lt;="&amp;$A638)</f>
        <v/>
      </c>
      <c r="F638" s="15">
        <f>COUNTIF(tData[BezoekLangStart],"&lt;"&amp;($A638+1/24))-COUNTIF(tData[BezoekLangEind],"&lt;="&amp;$A638)</f>
        <v/>
      </c>
      <c r="G638" s="15">
        <f>IF($D638=1,$B638*100+$C638,-1)</f>
        <v/>
      </c>
      <c r="H638" s="15">
        <f>IF($D638=1,$B638,-1)</f>
        <v/>
      </c>
      <c r="I638" s="15">
        <f>IF($D638=1,$C638,-1)</f>
        <v/>
      </c>
    </row>
    <row r="639">
      <c r="A639" s="33" t="n">
        <v>45318.5</v>
      </c>
      <c r="B639" s="15">
        <f>WEEKDAY($A639,2)</f>
        <v/>
      </c>
      <c r="C639" s="15">
        <f>HOUR($A639)</f>
        <v/>
      </c>
      <c r="D639" s="15">
        <f>IF(AND($A639&gt;=Instellingen!$B$6,$A639&lt;Instellingen!$B$7),1,0)</f>
        <v/>
      </c>
      <c r="E639" s="15">
        <f>COUNTIF(tData[BezoekStart],"&lt;"&amp;($A639+1/24))-COUNTIF(tData[BezoekEind],"&lt;="&amp;$A639)</f>
        <v/>
      </c>
      <c r="F639" s="15">
        <f>COUNTIF(tData[BezoekLangStart],"&lt;"&amp;($A639+1/24))-COUNTIF(tData[BezoekLangEind],"&lt;="&amp;$A639)</f>
        <v/>
      </c>
      <c r="G639" s="15">
        <f>IF($D639=1,$B639*100+$C639,-1)</f>
        <v/>
      </c>
      <c r="H639" s="15">
        <f>IF($D639=1,$B639,-1)</f>
        <v/>
      </c>
      <c r="I639" s="15">
        <f>IF($D639=1,$C639,-1)</f>
        <v/>
      </c>
    </row>
    <row r="640">
      <c r="A640" s="33" t="n">
        <v>45318.54166666666</v>
      </c>
      <c r="B640" s="15">
        <f>WEEKDAY($A640,2)</f>
        <v/>
      </c>
      <c r="C640" s="15">
        <f>HOUR($A640)</f>
        <v/>
      </c>
      <c r="D640" s="15">
        <f>IF(AND($A640&gt;=Instellingen!$B$6,$A640&lt;Instellingen!$B$7),1,0)</f>
        <v/>
      </c>
      <c r="E640" s="15">
        <f>COUNTIF(tData[BezoekStart],"&lt;"&amp;($A640+1/24))-COUNTIF(tData[BezoekEind],"&lt;="&amp;$A640)</f>
        <v/>
      </c>
      <c r="F640" s="15">
        <f>COUNTIF(tData[BezoekLangStart],"&lt;"&amp;($A640+1/24))-COUNTIF(tData[BezoekLangEind],"&lt;="&amp;$A640)</f>
        <v/>
      </c>
      <c r="G640" s="15">
        <f>IF($D640=1,$B640*100+$C640,-1)</f>
        <v/>
      </c>
      <c r="H640" s="15">
        <f>IF($D640=1,$B640,-1)</f>
        <v/>
      </c>
      <c r="I640" s="15">
        <f>IF($D640=1,$C640,-1)</f>
        <v/>
      </c>
    </row>
    <row r="641">
      <c r="A641" s="33" t="n">
        <v>45318.58333333334</v>
      </c>
      <c r="B641" s="15">
        <f>WEEKDAY($A641,2)</f>
        <v/>
      </c>
      <c r="C641" s="15">
        <f>HOUR($A641)</f>
        <v/>
      </c>
      <c r="D641" s="15">
        <f>IF(AND($A641&gt;=Instellingen!$B$6,$A641&lt;Instellingen!$B$7),1,0)</f>
        <v/>
      </c>
      <c r="E641" s="15">
        <f>COUNTIF(tData[BezoekStart],"&lt;"&amp;($A641+1/24))-COUNTIF(tData[BezoekEind],"&lt;="&amp;$A641)</f>
        <v/>
      </c>
      <c r="F641" s="15">
        <f>COUNTIF(tData[BezoekLangStart],"&lt;"&amp;($A641+1/24))-COUNTIF(tData[BezoekLangEind],"&lt;="&amp;$A641)</f>
        <v/>
      </c>
      <c r="G641" s="15">
        <f>IF($D641=1,$B641*100+$C641,-1)</f>
        <v/>
      </c>
      <c r="H641" s="15">
        <f>IF($D641=1,$B641,-1)</f>
        <v/>
      </c>
      <c r="I641" s="15">
        <f>IF($D641=1,$C641,-1)</f>
        <v/>
      </c>
    </row>
    <row r="642">
      <c r="A642" s="33" t="n">
        <v>45318.625</v>
      </c>
      <c r="B642" s="15">
        <f>WEEKDAY($A642,2)</f>
        <v/>
      </c>
      <c r="C642" s="15">
        <f>HOUR($A642)</f>
        <v/>
      </c>
      <c r="D642" s="15">
        <f>IF(AND($A642&gt;=Instellingen!$B$6,$A642&lt;Instellingen!$B$7),1,0)</f>
        <v/>
      </c>
      <c r="E642" s="15">
        <f>COUNTIF(tData[BezoekStart],"&lt;"&amp;($A642+1/24))-COUNTIF(tData[BezoekEind],"&lt;="&amp;$A642)</f>
        <v/>
      </c>
      <c r="F642" s="15">
        <f>COUNTIF(tData[BezoekLangStart],"&lt;"&amp;($A642+1/24))-COUNTIF(tData[BezoekLangEind],"&lt;="&amp;$A642)</f>
        <v/>
      </c>
      <c r="G642" s="15">
        <f>IF($D642=1,$B642*100+$C642,-1)</f>
        <v/>
      </c>
      <c r="H642" s="15">
        <f>IF($D642=1,$B642,-1)</f>
        <v/>
      </c>
      <c r="I642" s="15">
        <f>IF($D642=1,$C642,-1)</f>
        <v/>
      </c>
    </row>
    <row r="643">
      <c r="A643" s="33" t="n">
        <v>45318.66666666666</v>
      </c>
      <c r="B643" s="15">
        <f>WEEKDAY($A643,2)</f>
        <v/>
      </c>
      <c r="C643" s="15">
        <f>HOUR($A643)</f>
        <v/>
      </c>
      <c r="D643" s="15">
        <f>IF(AND($A643&gt;=Instellingen!$B$6,$A643&lt;Instellingen!$B$7),1,0)</f>
        <v/>
      </c>
      <c r="E643" s="15">
        <f>COUNTIF(tData[BezoekStart],"&lt;"&amp;($A643+1/24))-COUNTIF(tData[BezoekEind],"&lt;="&amp;$A643)</f>
        <v/>
      </c>
      <c r="F643" s="15">
        <f>COUNTIF(tData[BezoekLangStart],"&lt;"&amp;($A643+1/24))-COUNTIF(tData[BezoekLangEind],"&lt;="&amp;$A643)</f>
        <v/>
      </c>
      <c r="G643" s="15">
        <f>IF($D643=1,$B643*100+$C643,-1)</f>
        <v/>
      </c>
      <c r="H643" s="15">
        <f>IF($D643=1,$B643,-1)</f>
        <v/>
      </c>
      <c r="I643" s="15">
        <f>IF($D643=1,$C643,-1)</f>
        <v/>
      </c>
    </row>
    <row r="644">
      <c r="A644" s="33" t="n">
        <v>45318.70833333334</v>
      </c>
      <c r="B644" s="15">
        <f>WEEKDAY($A644,2)</f>
        <v/>
      </c>
      <c r="C644" s="15">
        <f>HOUR($A644)</f>
        <v/>
      </c>
      <c r="D644" s="15">
        <f>IF(AND($A644&gt;=Instellingen!$B$6,$A644&lt;Instellingen!$B$7),1,0)</f>
        <v/>
      </c>
      <c r="E644" s="15">
        <f>COUNTIF(tData[BezoekStart],"&lt;"&amp;($A644+1/24))-COUNTIF(tData[BezoekEind],"&lt;="&amp;$A644)</f>
        <v/>
      </c>
      <c r="F644" s="15">
        <f>COUNTIF(tData[BezoekLangStart],"&lt;"&amp;($A644+1/24))-COUNTIF(tData[BezoekLangEind],"&lt;="&amp;$A644)</f>
        <v/>
      </c>
      <c r="G644" s="15">
        <f>IF($D644=1,$B644*100+$C644,-1)</f>
        <v/>
      </c>
      <c r="H644" s="15">
        <f>IF($D644=1,$B644,-1)</f>
        <v/>
      </c>
      <c r="I644" s="15">
        <f>IF($D644=1,$C644,-1)</f>
        <v/>
      </c>
    </row>
    <row r="645">
      <c r="A645" s="33" t="n">
        <v>45318.75</v>
      </c>
      <c r="B645" s="15">
        <f>WEEKDAY($A645,2)</f>
        <v/>
      </c>
      <c r="C645" s="15">
        <f>HOUR($A645)</f>
        <v/>
      </c>
      <c r="D645" s="15">
        <f>IF(AND($A645&gt;=Instellingen!$B$6,$A645&lt;Instellingen!$B$7),1,0)</f>
        <v/>
      </c>
      <c r="E645" s="15">
        <f>COUNTIF(tData[BezoekStart],"&lt;"&amp;($A645+1/24))-COUNTIF(tData[BezoekEind],"&lt;="&amp;$A645)</f>
        <v/>
      </c>
      <c r="F645" s="15">
        <f>COUNTIF(tData[BezoekLangStart],"&lt;"&amp;($A645+1/24))-COUNTIF(tData[BezoekLangEind],"&lt;="&amp;$A645)</f>
        <v/>
      </c>
      <c r="G645" s="15">
        <f>IF($D645=1,$B645*100+$C645,-1)</f>
        <v/>
      </c>
      <c r="H645" s="15">
        <f>IF($D645=1,$B645,-1)</f>
        <v/>
      </c>
      <c r="I645" s="15">
        <f>IF($D645=1,$C645,-1)</f>
        <v/>
      </c>
    </row>
    <row r="646">
      <c r="A646" s="33" t="n">
        <v>45318.79166666666</v>
      </c>
      <c r="B646" s="15">
        <f>WEEKDAY($A646,2)</f>
        <v/>
      </c>
      <c r="C646" s="15">
        <f>HOUR($A646)</f>
        <v/>
      </c>
      <c r="D646" s="15">
        <f>IF(AND($A646&gt;=Instellingen!$B$6,$A646&lt;Instellingen!$B$7),1,0)</f>
        <v/>
      </c>
      <c r="E646" s="15">
        <f>COUNTIF(tData[BezoekStart],"&lt;"&amp;($A646+1/24))-COUNTIF(tData[BezoekEind],"&lt;="&amp;$A646)</f>
        <v/>
      </c>
      <c r="F646" s="15">
        <f>COUNTIF(tData[BezoekLangStart],"&lt;"&amp;($A646+1/24))-COUNTIF(tData[BezoekLangEind],"&lt;="&amp;$A646)</f>
        <v/>
      </c>
      <c r="G646" s="15">
        <f>IF($D646=1,$B646*100+$C646,-1)</f>
        <v/>
      </c>
      <c r="H646" s="15">
        <f>IF($D646=1,$B646,-1)</f>
        <v/>
      </c>
      <c r="I646" s="15">
        <f>IF($D646=1,$C646,-1)</f>
        <v/>
      </c>
    </row>
    <row r="647">
      <c r="A647" s="33" t="n">
        <v>45318.83333333334</v>
      </c>
      <c r="B647" s="15">
        <f>WEEKDAY($A647,2)</f>
        <v/>
      </c>
      <c r="C647" s="15">
        <f>HOUR($A647)</f>
        <v/>
      </c>
      <c r="D647" s="15">
        <f>IF(AND($A647&gt;=Instellingen!$B$6,$A647&lt;Instellingen!$B$7),1,0)</f>
        <v/>
      </c>
      <c r="E647" s="15">
        <f>COUNTIF(tData[BezoekStart],"&lt;"&amp;($A647+1/24))-COUNTIF(tData[BezoekEind],"&lt;="&amp;$A647)</f>
        <v/>
      </c>
      <c r="F647" s="15">
        <f>COUNTIF(tData[BezoekLangStart],"&lt;"&amp;($A647+1/24))-COUNTIF(tData[BezoekLangEind],"&lt;="&amp;$A647)</f>
        <v/>
      </c>
      <c r="G647" s="15">
        <f>IF($D647=1,$B647*100+$C647,-1)</f>
        <v/>
      </c>
      <c r="H647" s="15">
        <f>IF($D647=1,$B647,-1)</f>
        <v/>
      </c>
      <c r="I647" s="15">
        <f>IF($D647=1,$C647,-1)</f>
        <v/>
      </c>
    </row>
    <row r="648">
      <c r="A648" s="33" t="n">
        <v>45318.875</v>
      </c>
      <c r="B648" s="15">
        <f>WEEKDAY($A648,2)</f>
        <v/>
      </c>
      <c r="C648" s="15">
        <f>HOUR($A648)</f>
        <v/>
      </c>
      <c r="D648" s="15">
        <f>IF(AND($A648&gt;=Instellingen!$B$6,$A648&lt;Instellingen!$B$7),1,0)</f>
        <v/>
      </c>
      <c r="E648" s="15">
        <f>COUNTIF(tData[BezoekStart],"&lt;"&amp;($A648+1/24))-COUNTIF(tData[BezoekEind],"&lt;="&amp;$A648)</f>
        <v/>
      </c>
      <c r="F648" s="15">
        <f>COUNTIF(tData[BezoekLangStart],"&lt;"&amp;($A648+1/24))-COUNTIF(tData[BezoekLangEind],"&lt;="&amp;$A648)</f>
        <v/>
      </c>
      <c r="G648" s="15">
        <f>IF($D648=1,$B648*100+$C648,-1)</f>
        <v/>
      </c>
      <c r="H648" s="15">
        <f>IF($D648=1,$B648,-1)</f>
        <v/>
      </c>
      <c r="I648" s="15">
        <f>IF($D648=1,$C648,-1)</f>
        <v/>
      </c>
    </row>
    <row r="649">
      <c r="A649" s="33" t="n">
        <v>45318.91666666666</v>
      </c>
      <c r="B649" s="15">
        <f>WEEKDAY($A649,2)</f>
        <v/>
      </c>
      <c r="C649" s="15">
        <f>HOUR($A649)</f>
        <v/>
      </c>
      <c r="D649" s="15">
        <f>IF(AND($A649&gt;=Instellingen!$B$6,$A649&lt;Instellingen!$B$7),1,0)</f>
        <v/>
      </c>
      <c r="E649" s="15">
        <f>COUNTIF(tData[BezoekStart],"&lt;"&amp;($A649+1/24))-COUNTIF(tData[BezoekEind],"&lt;="&amp;$A649)</f>
        <v/>
      </c>
      <c r="F649" s="15">
        <f>COUNTIF(tData[BezoekLangStart],"&lt;"&amp;($A649+1/24))-COUNTIF(tData[BezoekLangEind],"&lt;="&amp;$A649)</f>
        <v/>
      </c>
      <c r="G649" s="15">
        <f>IF($D649=1,$B649*100+$C649,-1)</f>
        <v/>
      </c>
      <c r="H649" s="15">
        <f>IF($D649=1,$B649,-1)</f>
        <v/>
      </c>
      <c r="I649" s="15">
        <f>IF($D649=1,$C649,-1)</f>
        <v/>
      </c>
    </row>
    <row r="650">
      <c r="A650" s="33" t="n">
        <v>45318.95833333334</v>
      </c>
      <c r="B650" s="15">
        <f>WEEKDAY($A650,2)</f>
        <v/>
      </c>
      <c r="C650" s="15">
        <f>HOUR($A650)</f>
        <v/>
      </c>
      <c r="D650" s="15">
        <f>IF(AND($A650&gt;=Instellingen!$B$6,$A650&lt;Instellingen!$B$7),1,0)</f>
        <v/>
      </c>
      <c r="E650" s="15">
        <f>COUNTIF(tData[BezoekStart],"&lt;"&amp;($A650+1/24))-COUNTIF(tData[BezoekEind],"&lt;="&amp;$A650)</f>
        <v/>
      </c>
      <c r="F650" s="15">
        <f>COUNTIF(tData[BezoekLangStart],"&lt;"&amp;($A650+1/24))-COUNTIF(tData[BezoekLangEind],"&lt;="&amp;$A650)</f>
        <v/>
      </c>
      <c r="G650" s="15">
        <f>IF($D650=1,$B650*100+$C650,-1)</f>
        <v/>
      </c>
      <c r="H650" s="15">
        <f>IF($D650=1,$B650,-1)</f>
        <v/>
      </c>
      <c r="I650" s="15">
        <f>IF($D650=1,$C650,-1)</f>
        <v/>
      </c>
    </row>
    <row r="651">
      <c r="A651" s="33" t="n">
        <v>45319</v>
      </c>
      <c r="B651" s="15">
        <f>WEEKDAY($A651,2)</f>
        <v/>
      </c>
      <c r="C651" s="15">
        <f>HOUR($A651)</f>
        <v/>
      </c>
      <c r="D651" s="15">
        <f>IF(AND($A651&gt;=Instellingen!$B$6,$A651&lt;Instellingen!$B$7),1,0)</f>
        <v/>
      </c>
      <c r="E651" s="15">
        <f>COUNTIF(tData[BezoekStart],"&lt;"&amp;($A651+1/24))-COUNTIF(tData[BezoekEind],"&lt;="&amp;$A651)</f>
        <v/>
      </c>
      <c r="F651" s="15">
        <f>COUNTIF(tData[BezoekLangStart],"&lt;"&amp;($A651+1/24))-COUNTIF(tData[BezoekLangEind],"&lt;="&amp;$A651)</f>
        <v/>
      </c>
      <c r="G651" s="15">
        <f>IF($D651=1,$B651*100+$C651,-1)</f>
        <v/>
      </c>
      <c r="H651" s="15">
        <f>IF($D651=1,$B651,-1)</f>
        <v/>
      </c>
      <c r="I651" s="15">
        <f>IF($D651=1,$C651,-1)</f>
        <v/>
      </c>
    </row>
    <row r="652">
      <c r="A652" s="33" t="n">
        <v>45319.04166666666</v>
      </c>
      <c r="B652" s="15">
        <f>WEEKDAY($A652,2)</f>
        <v/>
      </c>
      <c r="C652" s="15">
        <f>HOUR($A652)</f>
        <v/>
      </c>
      <c r="D652" s="15">
        <f>IF(AND($A652&gt;=Instellingen!$B$6,$A652&lt;Instellingen!$B$7),1,0)</f>
        <v/>
      </c>
      <c r="E652" s="15">
        <f>COUNTIF(tData[BezoekStart],"&lt;"&amp;($A652+1/24))-COUNTIF(tData[BezoekEind],"&lt;="&amp;$A652)</f>
        <v/>
      </c>
      <c r="F652" s="15">
        <f>COUNTIF(tData[BezoekLangStart],"&lt;"&amp;($A652+1/24))-COUNTIF(tData[BezoekLangEind],"&lt;="&amp;$A652)</f>
        <v/>
      </c>
      <c r="G652" s="15">
        <f>IF($D652=1,$B652*100+$C652,-1)</f>
        <v/>
      </c>
      <c r="H652" s="15">
        <f>IF($D652=1,$B652,-1)</f>
        <v/>
      </c>
      <c r="I652" s="15">
        <f>IF($D652=1,$C652,-1)</f>
        <v/>
      </c>
    </row>
    <row r="653">
      <c r="A653" s="33" t="n">
        <v>45319.08333333334</v>
      </c>
      <c r="B653" s="15">
        <f>WEEKDAY($A653,2)</f>
        <v/>
      </c>
      <c r="C653" s="15">
        <f>HOUR($A653)</f>
        <v/>
      </c>
      <c r="D653" s="15">
        <f>IF(AND($A653&gt;=Instellingen!$B$6,$A653&lt;Instellingen!$B$7),1,0)</f>
        <v/>
      </c>
      <c r="E653" s="15">
        <f>COUNTIF(tData[BezoekStart],"&lt;"&amp;($A653+1/24))-COUNTIF(tData[BezoekEind],"&lt;="&amp;$A653)</f>
        <v/>
      </c>
      <c r="F653" s="15">
        <f>COUNTIF(tData[BezoekLangStart],"&lt;"&amp;($A653+1/24))-COUNTIF(tData[BezoekLangEind],"&lt;="&amp;$A653)</f>
        <v/>
      </c>
      <c r="G653" s="15">
        <f>IF($D653=1,$B653*100+$C653,-1)</f>
        <v/>
      </c>
      <c r="H653" s="15">
        <f>IF($D653=1,$B653,-1)</f>
        <v/>
      </c>
      <c r="I653" s="15">
        <f>IF($D653=1,$C653,-1)</f>
        <v/>
      </c>
    </row>
    <row r="654">
      <c r="A654" s="33" t="n">
        <v>45319.125</v>
      </c>
      <c r="B654" s="15">
        <f>WEEKDAY($A654,2)</f>
        <v/>
      </c>
      <c r="C654" s="15">
        <f>HOUR($A654)</f>
        <v/>
      </c>
      <c r="D654" s="15">
        <f>IF(AND($A654&gt;=Instellingen!$B$6,$A654&lt;Instellingen!$B$7),1,0)</f>
        <v/>
      </c>
      <c r="E654" s="15">
        <f>COUNTIF(tData[BezoekStart],"&lt;"&amp;($A654+1/24))-COUNTIF(tData[BezoekEind],"&lt;="&amp;$A654)</f>
        <v/>
      </c>
      <c r="F654" s="15">
        <f>COUNTIF(tData[BezoekLangStart],"&lt;"&amp;($A654+1/24))-COUNTIF(tData[BezoekLangEind],"&lt;="&amp;$A654)</f>
        <v/>
      </c>
      <c r="G654" s="15">
        <f>IF($D654=1,$B654*100+$C654,-1)</f>
        <v/>
      </c>
      <c r="H654" s="15">
        <f>IF($D654=1,$B654,-1)</f>
        <v/>
      </c>
      <c r="I654" s="15">
        <f>IF($D654=1,$C654,-1)</f>
        <v/>
      </c>
    </row>
    <row r="655">
      <c r="A655" s="33" t="n">
        <v>45319.16666666666</v>
      </c>
      <c r="B655" s="15">
        <f>WEEKDAY($A655,2)</f>
        <v/>
      </c>
      <c r="C655" s="15">
        <f>HOUR($A655)</f>
        <v/>
      </c>
      <c r="D655" s="15">
        <f>IF(AND($A655&gt;=Instellingen!$B$6,$A655&lt;Instellingen!$B$7),1,0)</f>
        <v/>
      </c>
      <c r="E655" s="15">
        <f>COUNTIF(tData[BezoekStart],"&lt;"&amp;($A655+1/24))-COUNTIF(tData[BezoekEind],"&lt;="&amp;$A655)</f>
        <v/>
      </c>
      <c r="F655" s="15">
        <f>COUNTIF(tData[BezoekLangStart],"&lt;"&amp;($A655+1/24))-COUNTIF(tData[BezoekLangEind],"&lt;="&amp;$A655)</f>
        <v/>
      </c>
      <c r="G655" s="15">
        <f>IF($D655=1,$B655*100+$C655,-1)</f>
        <v/>
      </c>
      <c r="H655" s="15">
        <f>IF($D655=1,$B655,-1)</f>
        <v/>
      </c>
      <c r="I655" s="15">
        <f>IF($D655=1,$C655,-1)</f>
        <v/>
      </c>
    </row>
    <row r="656">
      <c r="A656" s="33" t="n">
        <v>45319.20833333334</v>
      </c>
      <c r="B656" s="15">
        <f>WEEKDAY($A656,2)</f>
        <v/>
      </c>
      <c r="C656" s="15">
        <f>HOUR($A656)</f>
        <v/>
      </c>
      <c r="D656" s="15">
        <f>IF(AND($A656&gt;=Instellingen!$B$6,$A656&lt;Instellingen!$B$7),1,0)</f>
        <v/>
      </c>
      <c r="E656" s="15">
        <f>COUNTIF(tData[BezoekStart],"&lt;"&amp;($A656+1/24))-COUNTIF(tData[BezoekEind],"&lt;="&amp;$A656)</f>
        <v/>
      </c>
      <c r="F656" s="15">
        <f>COUNTIF(tData[BezoekLangStart],"&lt;"&amp;($A656+1/24))-COUNTIF(tData[BezoekLangEind],"&lt;="&amp;$A656)</f>
        <v/>
      </c>
      <c r="G656" s="15">
        <f>IF($D656=1,$B656*100+$C656,-1)</f>
        <v/>
      </c>
      <c r="H656" s="15">
        <f>IF($D656=1,$B656,-1)</f>
        <v/>
      </c>
      <c r="I656" s="15">
        <f>IF($D656=1,$C656,-1)</f>
        <v/>
      </c>
    </row>
    <row r="657">
      <c r="A657" s="33" t="n">
        <v>45319.25</v>
      </c>
      <c r="B657" s="15">
        <f>WEEKDAY($A657,2)</f>
        <v/>
      </c>
      <c r="C657" s="15">
        <f>HOUR($A657)</f>
        <v/>
      </c>
      <c r="D657" s="15">
        <f>IF(AND($A657&gt;=Instellingen!$B$6,$A657&lt;Instellingen!$B$7),1,0)</f>
        <v/>
      </c>
      <c r="E657" s="15">
        <f>COUNTIF(tData[BezoekStart],"&lt;"&amp;($A657+1/24))-COUNTIF(tData[BezoekEind],"&lt;="&amp;$A657)</f>
        <v/>
      </c>
      <c r="F657" s="15">
        <f>COUNTIF(tData[BezoekLangStart],"&lt;"&amp;($A657+1/24))-COUNTIF(tData[BezoekLangEind],"&lt;="&amp;$A657)</f>
        <v/>
      </c>
      <c r="G657" s="15">
        <f>IF($D657=1,$B657*100+$C657,-1)</f>
        <v/>
      </c>
      <c r="H657" s="15">
        <f>IF($D657=1,$B657,-1)</f>
        <v/>
      </c>
      <c r="I657" s="15">
        <f>IF($D657=1,$C657,-1)</f>
        <v/>
      </c>
    </row>
    <row r="658">
      <c r="A658" s="33" t="n">
        <v>45319.29166666666</v>
      </c>
      <c r="B658" s="15">
        <f>WEEKDAY($A658,2)</f>
        <v/>
      </c>
      <c r="C658" s="15">
        <f>HOUR($A658)</f>
        <v/>
      </c>
      <c r="D658" s="15">
        <f>IF(AND($A658&gt;=Instellingen!$B$6,$A658&lt;Instellingen!$B$7),1,0)</f>
        <v/>
      </c>
      <c r="E658" s="15">
        <f>COUNTIF(tData[BezoekStart],"&lt;"&amp;($A658+1/24))-COUNTIF(tData[BezoekEind],"&lt;="&amp;$A658)</f>
        <v/>
      </c>
      <c r="F658" s="15">
        <f>COUNTIF(tData[BezoekLangStart],"&lt;"&amp;($A658+1/24))-COUNTIF(tData[BezoekLangEind],"&lt;="&amp;$A658)</f>
        <v/>
      </c>
      <c r="G658" s="15">
        <f>IF($D658=1,$B658*100+$C658,-1)</f>
        <v/>
      </c>
      <c r="H658" s="15">
        <f>IF($D658=1,$B658,-1)</f>
        <v/>
      </c>
      <c r="I658" s="15">
        <f>IF($D658=1,$C658,-1)</f>
        <v/>
      </c>
    </row>
    <row r="659">
      <c r="A659" s="33" t="n">
        <v>45319.33333333334</v>
      </c>
      <c r="B659" s="15">
        <f>WEEKDAY($A659,2)</f>
        <v/>
      </c>
      <c r="C659" s="15">
        <f>HOUR($A659)</f>
        <v/>
      </c>
      <c r="D659" s="15">
        <f>IF(AND($A659&gt;=Instellingen!$B$6,$A659&lt;Instellingen!$B$7),1,0)</f>
        <v/>
      </c>
      <c r="E659" s="15">
        <f>COUNTIF(tData[BezoekStart],"&lt;"&amp;($A659+1/24))-COUNTIF(tData[BezoekEind],"&lt;="&amp;$A659)</f>
        <v/>
      </c>
      <c r="F659" s="15">
        <f>COUNTIF(tData[BezoekLangStart],"&lt;"&amp;($A659+1/24))-COUNTIF(tData[BezoekLangEind],"&lt;="&amp;$A659)</f>
        <v/>
      </c>
      <c r="G659" s="15">
        <f>IF($D659=1,$B659*100+$C659,-1)</f>
        <v/>
      </c>
      <c r="H659" s="15">
        <f>IF($D659=1,$B659,-1)</f>
        <v/>
      </c>
      <c r="I659" s="15">
        <f>IF($D659=1,$C659,-1)</f>
        <v/>
      </c>
    </row>
    <row r="660">
      <c r="A660" s="33" t="n">
        <v>45319.375</v>
      </c>
      <c r="B660" s="15">
        <f>WEEKDAY($A660,2)</f>
        <v/>
      </c>
      <c r="C660" s="15">
        <f>HOUR($A660)</f>
        <v/>
      </c>
      <c r="D660" s="15">
        <f>IF(AND($A660&gt;=Instellingen!$B$6,$A660&lt;Instellingen!$B$7),1,0)</f>
        <v/>
      </c>
      <c r="E660" s="15">
        <f>COUNTIF(tData[BezoekStart],"&lt;"&amp;($A660+1/24))-COUNTIF(tData[BezoekEind],"&lt;="&amp;$A660)</f>
        <v/>
      </c>
      <c r="F660" s="15">
        <f>COUNTIF(tData[BezoekLangStart],"&lt;"&amp;($A660+1/24))-COUNTIF(tData[BezoekLangEind],"&lt;="&amp;$A660)</f>
        <v/>
      </c>
      <c r="G660" s="15">
        <f>IF($D660=1,$B660*100+$C660,-1)</f>
        <v/>
      </c>
      <c r="H660" s="15">
        <f>IF($D660=1,$B660,-1)</f>
        <v/>
      </c>
      <c r="I660" s="15">
        <f>IF($D660=1,$C660,-1)</f>
        <v/>
      </c>
    </row>
    <row r="661">
      <c r="A661" s="33" t="n">
        <v>45319.41666666666</v>
      </c>
      <c r="B661" s="15">
        <f>WEEKDAY($A661,2)</f>
        <v/>
      </c>
      <c r="C661" s="15">
        <f>HOUR($A661)</f>
        <v/>
      </c>
      <c r="D661" s="15">
        <f>IF(AND($A661&gt;=Instellingen!$B$6,$A661&lt;Instellingen!$B$7),1,0)</f>
        <v/>
      </c>
      <c r="E661" s="15">
        <f>COUNTIF(tData[BezoekStart],"&lt;"&amp;($A661+1/24))-COUNTIF(tData[BezoekEind],"&lt;="&amp;$A661)</f>
        <v/>
      </c>
      <c r="F661" s="15">
        <f>COUNTIF(tData[BezoekLangStart],"&lt;"&amp;($A661+1/24))-COUNTIF(tData[BezoekLangEind],"&lt;="&amp;$A661)</f>
        <v/>
      </c>
      <c r="G661" s="15">
        <f>IF($D661=1,$B661*100+$C661,-1)</f>
        <v/>
      </c>
      <c r="H661" s="15">
        <f>IF($D661=1,$B661,-1)</f>
        <v/>
      </c>
      <c r="I661" s="15">
        <f>IF($D661=1,$C661,-1)</f>
        <v/>
      </c>
    </row>
    <row r="662">
      <c r="A662" s="33" t="n">
        <v>45319.45833333334</v>
      </c>
      <c r="B662" s="15">
        <f>WEEKDAY($A662,2)</f>
        <v/>
      </c>
      <c r="C662" s="15">
        <f>HOUR($A662)</f>
        <v/>
      </c>
      <c r="D662" s="15">
        <f>IF(AND($A662&gt;=Instellingen!$B$6,$A662&lt;Instellingen!$B$7),1,0)</f>
        <v/>
      </c>
      <c r="E662" s="15">
        <f>COUNTIF(tData[BezoekStart],"&lt;"&amp;($A662+1/24))-COUNTIF(tData[BezoekEind],"&lt;="&amp;$A662)</f>
        <v/>
      </c>
      <c r="F662" s="15">
        <f>COUNTIF(tData[BezoekLangStart],"&lt;"&amp;($A662+1/24))-COUNTIF(tData[BezoekLangEind],"&lt;="&amp;$A662)</f>
        <v/>
      </c>
      <c r="G662" s="15">
        <f>IF($D662=1,$B662*100+$C662,-1)</f>
        <v/>
      </c>
      <c r="H662" s="15">
        <f>IF($D662=1,$B662,-1)</f>
        <v/>
      </c>
      <c r="I662" s="15">
        <f>IF($D662=1,$C662,-1)</f>
        <v/>
      </c>
    </row>
    <row r="663">
      <c r="A663" s="33" t="n">
        <v>45319.5</v>
      </c>
      <c r="B663" s="15">
        <f>WEEKDAY($A663,2)</f>
        <v/>
      </c>
      <c r="C663" s="15">
        <f>HOUR($A663)</f>
        <v/>
      </c>
      <c r="D663" s="15">
        <f>IF(AND($A663&gt;=Instellingen!$B$6,$A663&lt;Instellingen!$B$7),1,0)</f>
        <v/>
      </c>
      <c r="E663" s="15">
        <f>COUNTIF(tData[BezoekStart],"&lt;"&amp;($A663+1/24))-COUNTIF(tData[BezoekEind],"&lt;="&amp;$A663)</f>
        <v/>
      </c>
      <c r="F663" s="15">
        <f>COUNTIF(tData[BezoekLangStart],"&lt;"&amp;($A663+1/24))-COUNTIF(tData[BezoekLangEind],"&lt;="&amp;$A663)</f>
        <v/>
      </c>
      <c r="G663" s="15">
        <f>IF($D663=1,$B663*100+$C663,-1)</f>
        <v/>
      </c>
      <c r="H663" s="15">
        <f>IF($D663=1,$B663,-1)</f>
        <v/>
      </c>
      <c r="I663" s="15">
        <f>IF($D663=1,$C663,-1)</f>
        <v/>
      </c>
    </row>
    <row r="664">
      <c r="A664" s="33" t="n">
        <v>45319.54166666666</v>
      </c>
      <c r="B664" s="15">
        <f>WEEKDAY($A664,2)</f>
        <v/>
      </c>
      <c r="C664" s="15">
        <f>HOUR($A664)</f>
        <v/>
      </c>
      <c r="D664" s="15">
        <f>IF(AND($A664&gt;=Instellingen!$B$6,$A664&lt;Instellingen!$B$7),1,0)</f>
        <v/>
      </c>
      <c r="E664" s="15">
        <f>COUNTIF(tData[BezoekStart],"&lt;"&amp;($A664+1/24))-COUNTIF(tData[BezoekEind],"&lt;="&amp;$A664)</f>
        <v/>
      </c>
      <c r="F664" s="15">
        <f>COUNTIF(tData[BezoekLangStart],"&lt;"&amp;($A664+1/24))-COUNTIF(tData[BezoekLangEind],"&lt;="&amp;$A664)</f>
        <v/>
      </c>
      <c r="G664" s="15">
        <f>IF($D664=1,$B664*100+$C664,-1)</f>
        <v/>
      </c>
      <c r="H664" s="15">
        <f>IF($D664=1,$B664,-1)</f>
        <v/>
      </c>
      <c r="I664" s="15">
        <f>IF($D664=1,$C664,-1)</f>
        <v/>
      </c>
    </row>
    <row r="665">
      <c r="A665" s="33" t="n">
        <v>45319.58333333334</v>
      </c>
      <c r="B665" s="15">
        <f>WEEKDAY($A665,2)</f>
        <v/>
      </c>
      <c r="C665" s="15">
        <f>HOUR($A665)</f>
        <v/>
      </c>
      <c r="D665" s="15">
        <f>IF(AND($A665&gt;=Instellingen!$B$6,$A665&lt;Instellingen!$B$7),1,0)</f>
        <v/>
      </c>
      <c r="E665" s="15">
        <f>COUNTIF(tData[BezoekStart],"&lt;"&amp;($A665+1/24))-COUNTIF(tData[BezoekEind],"&lt;="&amp;$A665)</f>
        <v/>
      </c>
      <c r="F665" s="15">
        <f>COUNTIF(tData[BezoekLangStart],"&lt;"&amp;($A665+1/24))-COUNTIF(tData[BezoekLangEind],"&lt;="&amp;$A665)</f>
        <v/>
      </c>
      <c r="G665" s="15">
        <f>IF($D665=1,$B665*100+$C665,-1)</f>
        <v/>
      </c>
      <c r="H665" s="15">
        <f>IF($D665=1,$B665,-1)</f>
        <v/>
      </c>
      <c r="I665" s="15">
        <f>IF($D665=1,$C665,-1)</f>
        <v/>
      </c>
    </row>
    <row r="666">
      <c r="A666" s="33" t="n">
        <v>45319.625</v>
      </c>
      <c r="B666" s="15">
        <f>WEEKDAY($A666,2)</f>
        <v/>
      </c>
      <c r="C666" s="15">
        <f>HOUR($A666)</f>
        <v/>
      </c>
      <c r="D666" s="15">
        <f>IF(AND($A666&gt;=Instellingen!$B$6,$A666&lt;Instellingen!$B$7),1,0)</f>
        <v/>
      </c>
      <c r="E666" s="15">
        <f>COUNTIF(tData[BezoekStart],"&lt;"&amp;($A666+1/24))-COUNTIF(tData[BezoekEind],"&lt;="&amp;$A666)</f>
        <v/>
      </c>
      <c r="F666" s="15">
        <f>COUNTIF(tData[BezoekLangStart],"&lt;"&amp;($A666+1/24))-COUNTIF(tData[BezoekLangEind],"&lt;="&amp;$A666)</f>
        <v/>
      </c>
      <c r="G666" s="15">
        <f>IF($D666=1,$B666*100+$C666,-1)</f>
        <v/>
      </c>
      <c r="H666" s="15">
        <f>IF($D666=1,$B666,-1)</f>
        <v/>
      </c>
      <c r="I666" s="15">
        <f>IF($D666=1,$C666,-1)</f>
        <v/>
      </c>
    </row>
    <row r="667">
      <c r="A667" s="33" t="n">
        <v>45319.66666666666</v>
      </c>
      <c r="B667" s="15">
        <f>WEEKDAY($A667,2)</f>
        <v/>
      </c>
      <c r="C667" s="15">
        <f>HOUR($A667)</f>
        <v/>
      </c>
      <c r="D667" s="15">
        <f>IF(AND($A667&gt;=Instellingen!$B$6,$A667&lt;Instellingen!$B$7),1,0)</f>
        <v/>
      </c>
      <c r="E667" s="15">
        <f>COUNTIF(tData[BezoekStart],"&lt;"&amp;($A667+1/24))-COUNTIF(tData[BezoekEind],"&lt;="&amp;$A667)</f>
        <v/>
      </c>
      <c r="F667" s="15">
        <f>COUNTIF(tData[BezoekLangStart],"&lt;"&amp;($A667+1/24))-COUNTIF(tData[BezoekLangEind],"&lt;="&amp;$A667)</f>
        <v/>
      </c>
      <c r="G667" s="15">
        <f>IF($D667=1,$B667*100+$C667,-1)</f>
        <v/>
      </c>
      <c r="H667" s="15">
        <f>IF($D667=1,$B667,-1)</f>
        <v/>
      </c>
      <c r="I667" s="15">
        <f>IF($D667=1,$C667,-1)</f>
        <v/>
      </c>
    </row>
    <row r="668">
      <c r="A668" s="33" t="n">
        <v>45319.70833333334</v>
      </c>
      <c r="B668" s="15">
        <f>WEEKDAY($A668,2)</f>
        <v/>
      </c>
      <c r="C668" s="15">
        <f>HOUR($A668)</f>
        <v/>
      </c>
      <c r="D668" s="15">
        <f>IF(AND($A668&gt;=Instellingen!$B$6,$A668&lt;Instellingen!$B$7),1,0)</f>
        <v/>
      </c>
      <c r="E668" s="15">
        <f>COUNTIF(tData[BezoekStart],"&lt;"&amp;($A668+1/24))-COUNTIF(tData[BezoekEind],"&lt;="&amp;$A668)</f>
        <v/>
      </c>
      <c r="F668" s="15">
        <f>COUNTIF(tData[BezoekLangStart],"&lt;"&amp;($A668+1/24))-COUNTIF(tData[BezoekLangEind],"&lt;="&amp;$A668)</f>
        <v/>
      </c>
      <c r="G668" s="15">
        <f>IF($D668=1,$B668*100+$C668,-1)</f>
        <v/>
      </c>
      <c r="H668" s="15">
        <f>IF($D668=1,$B668,-1)</f>
        <v/>
      </c>
      <c r="I668" s="15">
        <f>IF($D668=1,$C668,-1)</f>
        <v/>
      </c>
    </row>
    <row r="669">
      <c r="A669" s="33" t="n">
        <v>45319.75</v>
      </c>
      <c r="B669" s="15">
        <f>WEEKDAY($A669,2)</f>
        <v/>
      </c>
      <c r="C669" s="15">
        <f>HOUR($A669)</f>
        <v/>
      </c>
      <c r="D669" s="15">
        <f>IF(AND($A669&gt;=Instellingen!$B$6,$A669&lt;Instellingen!$B$7),1,0)</f>
        <v/>
      </c>
      <c r="E669" s="15">
        <f>COUNTIF(tData[BezoekStart],"&lt;"&amp;($A669+1/24))-COUNTIF(tData[BezoekEind],"&lt;="&amp;$A669)</f>
        <v/>
      </c>
      <c r="F669" s="15">
        <f>COUNTIF(tData[BezoekLangStart],"&lt;"&amp;($A669+1/24))-COUNTIF(tData[BezoekLangEind],"&lt;="&amp;$A669)</f>
        <v/>
      </c>
      <c r="G669" s="15">
        <f>IF($D669=1,$B669*100+$C669,-1)</f>
        <v/>
      </c>
      <c r="H669" s="15">
        <f>IF($D669=1,$B669,-1)</f>
        <v/>
      </c>
      <c r="I669" s="15">
        <f>IF($D669=1,$C669,-1)</f>
        <v/>
      </c>
    </row>
    <row r="670">
      <c r="A670" s="33" t="n">
        <v>45319.79166666666</v>
      </c>
      <c r="B670" s="15">
        <f>WEEKDAY($A670,2)</f>
        <v/>
      </c>
      <c r="C670" s="15">
        <f>HOUR($A670)</f>
        <v/>
      </c>
      <c r="D670" s="15">
        <f>IF(AND($A670&gt;=Instellingen!$B$6,$A670&lt;Instellingen!$B$7),1,0)</f>
        <v/>
      </c>
      <c r="E670" s="15">
        <f>COUNTIF(tData[BezoekStart],"&lt;"&amp;($A670+1/24))-COUNTIF(tData[BezoekEind],"&lt;="&amp;$A670)</f>
        <v/>
      </c>
      <c r="F670" s="15">
        <f>COUNTIF(tData[BezoekLangStart],"&lt;"&amp;($A670+1/24))-COUNTIF(tData[BezoekLangEind],"&lt;="&amp;$A670)</f>
        <v/>
      </c>
      <c r="G670" s="15">
        <f>IF($D670=1,$B670*100+$C670,-1)</f>
        <v/>
      </c>
      <c r="H670" s="15">
        <f>IF($D670=1,$B670,-1)</f>
        <v/>
      </c>
      <c r="I670" s="15">
        <f>IF($D670=1,$C670,-1)</f>
        <v/>
      </c>
    </row>
    <row r="671">
      <c r="A671" s="33" t="n">
        <v>45319.83333333334</v>
      </c>
      <c r="B671" s="15">
        <f>WEEKDAY($A671,2)</f>
        <v/>
      </c>
      <c r="C671" s="15">
        <f>HOUR($A671)</f>
        <v/>
      </c>
      <c r="D671" s="15">
        <f>IF(AND($A671&gt;=Instellingen!$B$6,$A671&lt;Instellingen!$B$7),1,0)</f>
        <v/>
      </c>
      <c r="E671" s="15">
        <f>COUNTIF(tData[BezoekStart],"&lt;"&amp;($A671+1/24))-COUNTIF(tData[BezoekEind],"&lt;="&amp;$A671)</f>
        <v/>
      </c>
      <c r="F671" s="15">
        <f>COUNTIF(tData[BezoekLangStart],"&lt;"&amp;($A671+1/24))-COUNTIF(tData[BezoekLangEind],"&lt;="&amp;$A671)</f>
        <v/>
      </c>
      <c r="G671" s="15">
        <f>IF($D671=1,$B671*100+$C671,-1)</f>
        <v/>
      </c>
      <c r="H671" s="15">
        <f>IF($D671=1,$B671,-1)</f>
        <v/>
      </c>
      <c r="I671" s="15">
        <f>IF($D671=1,$C671,-1)</f>
        <v/>
      </c>
    </row>
    <row r="672">
      <c r="A672" s="33" t="n">
        <v>45319.875</v>
      </c>
      <c r="B672" s="15">
        <f>WEEKDAY($A672,2)</f>
        <v/>
      </c>
      <c r="C672" s="15">
        <f>HOUR($A672)</f>
        <v/>
      </c>
      <c r="D672" s="15">
        <f>IF(AND($A672&gt;=Instellingen!$B$6,$A672&lt;Instellingen!$B$7),1,0)</f>
        <v/>
      </c>
      <c r="E672" s="15">
        <f>COUNTIF(tData[BezoekStart],"&lt;"&amp;($A672+1/24))-COUNTIF(tData[BezoekEind],"&lt;="&amp;$A672)</f>
        <v/>
      </c>
      <c r="F672" s="15">
        <f>COUNTIF(tData[BezoekLangStart],"&lt;"&amp;($A672+1/24))-COUNTIF(tData[BezoekLangEind],"&lt;="&amp;$A672)</f>
        <v/>
      </c>
      <c r="G672" s="15">
        <f>IF($D672=1,$B672*100+$C672,-1)</f>
        <v/>
      </c>
      <c r="H672" s="15">
        <f>IF($D672=1,$B672,-1)</f>
        <v/>
      </c>
      <c r="I672" s="15">
        <f>IF($D672=1,$C672,-1)</f>
        <v/>
      </c>
    </row>
    <row r="673">
      <c r="A673" s="33" t="n">
        <v>45319.91666666666</v>
      </c>
      <c r="B673" s="15">
        <f>WEEKDAY($A673,2)</f>
        <v/>
      </c>
      <c r="C673" s="15">
        <f>HOUR($A673)</f>
        <v/>
      </c>
      <c r="D673" s="15">
        <f>IF(AND($A673&gt;=Instellingen!$B$6,$A673&lt;Instellingen!$B$7),1,0)</f>
        <v/>
      </c>
      <c r="E673" s="15">
        <f>COUNTIF(tData[BezoekStart],"&lt;"&amp;($A673+1/24))-COUNTIF(tData[BezoekEind],"&lt;="&amp;$A673)</f>
        <v/>
      </c>
      <c r="F673" s="15">
        <f>COUNTIF(tData[BezoekLangStart],"&lt;"&amp;($A673+1/24))-COUNTIF(tData[BezoekLangEind],"&lt;="&amp;$A673)</f>
        <v/>
      </c>
      <c r="G673" s="15">
        <f>IF($D673=1,$B673*100+$C673,-1)</f>
        <v/>
      </c>
      <c r="H673" s="15">
        <f>IF($D673=1,$B673,-1)</f>
        <v/>
      </c>
      <c r="I673" s="15">
        <f>IF($D673=1,$C673,-1)</f>
        <v/>
      </c>
    </row>
    <row r="674">
      <c r="A674" s="33" t="n">
        <v>45319.95833333334</v>
      </c>
      <c r="B674" s="15">
        <f>WEEKDAY($A674,2)</f>
        <v/>
      </c>
      <c r="C674" s="15">
        <f>HOUR($A674)</f>
        <v/>
      </c>
      <c r="D674" s="15">
        <f>IF(AND($A674&gt;=Instellingen!$B$6,$A674&lt;Instellingen!$B$7),1,0)</f>
        <v/>
      </c>
      <c r="E674" s="15">
        <f>COUNTIF(tData[BezoekStart],"&lt;"&amp;($A674+1/24))-COUNTIF(tData[BezoekEind],"&lt;="&amp;$A674)</f>
        <v/>
      </c>
      <c r="F674" s="15">
        <f>COUNTIF(tData[BezoekLangStart],"&lt;"&amp;($A674+1/24))-COUNTIF(tData[BezoekLangEind],"&lt;="&amp;$A674)</f>
        <v/>
      </c>
      <c r="G674" s="15">
        <f>IF($D674=1,$B674*100+$C674,-1)</f>
        <v/>
      </c>
      <c r="H674" s="15">
        <f>IF($D674=1,$B674,-1)</f>
        <v/>
      </c>
      <c r="I674" s="15">
        <f>IF($D674=1,$C674,-1)</f>
        <v/>
      </c>
    </row>
    <row r="675">
      <c r="A675" s="33" t="n">
        <v>45320</v>
      </c>
      <c r="B675" s="15">
        <f>WEEKDAY($A675,2)</f>
        <v/>
      </c>
      <c r="C675" s="15">
        <f>HOUR($A675)</f>
        <v/>
      </c>
      <c r="D675" s="15">
        <f>IF(AND($A675&gt;=Instellingen!$B$6,$A675&lt;Instellingen!$B$7),1,0)</f>
        <v/>
      </c>
      <c r="E675" s="15">
        <f>COUNTIF(tData[BezoekStart],"&lt;"&amp;($A675+1/24))-COUNTIF(tData[BezoekEind],"&lt;="&amp;$A675)</f>
        <v/>
      </c>
      <c r="F675" s="15">
        <f>COUNTIF(tData[BezoekLangStart],"&lt;"&amp;($A675+1/24))-COUNTIF(tData[BezoekLangEind],"&lt;="&amp;$A675)</f>
        <v/>
      </c>
      <c r="G675" s="15">
        <f>IF($D675=1,$B675*100+$C675,-1)</f>
        <v/>
      </c>
      <c r="H675" s="15">
        <f>IF($D675=1,$B675,-1)</f>
        <v/>
      </c>
      <c r="I675" s="15">
        <f>IF($D675=1,$C675,-1)</f>
        <v/>
      </c>
    </row>
    <row r="676">
      <c r="A676" s="33" t="n">
        <v>45320.04166666666</v>
      </c>
      <c r="B676" s="15">
        <f>WEEKDAY($A676,2)</f>
        <v/>
      </c>
      <c r="C676" s="15">
        <f>HOUR($A676)</f>
        <v/>
      </c>
      <c r="D676" s="15">
        <f>IF(AND($A676&gt;=Instellingen!$B$6,$A676&lt;Instellingen!$B$7),1,0)</f>
        <v/>
      </c>
      <c r="E676" s="15">
        <f>COUNTIF(tData[BezoekStart],"&lt;"&amp;($A676+1/24))-COUNTIF(tData[BezoekEind],"&lt;="&amp;$A676)</f>
        <v/>
      </c>
      <c r="F676" s="15">
        <f>COUNTIF(tData[BezoekLangStart],"&lt;"&amp;($A676+1/24))-COUNTIF(tData[BezoekLangEind],"&lt;="&amp;$A676)</f>
        <v/>
      </c>
      <c r="G676" s="15">
        <f>IF($D676=1,$B676*100+$C676,-1)</f>
        <v/>
      </c>
      <c r="H676" s="15">
        <f>IF($D676=1,$B676,-1)</f>
        <v/>
      </c>
      <c r="I676" s="15">
        <f>IF($D676=1,$C676,-1)</f>
        <v/>
      </c>
    </row>
    <row r="677">
      <c r="A677" s="33" t="n">
        <v>45320.08333333334</v>
      </c>
      <c r="B677" s="15">
        <f>WEEKDAY($A677,2)</f>
        <v/>
      </c>
      <c r="C677" s="15">
        <f>HOUR($A677)</f>
        <v/>
      </c>
      <c r="D677" s="15">
        <f>IF(AND($A677&gt;=Instellingen!$B$6,$A677&lt;Instellingen!$B$7),1,0)</f>
        <v/>
      </c>
      <c r="E677" s="15">
        <f>COUNTIF(tData[BezoekStart],"&lt;"&amp;($A677+1/24))-COUNTIF(tData[BezoekEind],"&lt;="&amp;$A677)</f>
        <v/>
      </c>
      <c r="F677" s="15">
        <f>COUNTIF(tData[BezoekLangStart],"&lt;"&amp;($A677+1/24))-COUNTIF(tData[BezoekLangEind],"&lt;="&amp;$A677)</f>
        <v/>
      </c>
      <c r="G677" s="15">
        <f>IF($D677=1,$B677*100+$C677,-1)</f>
        <v/>
      </c>
      <c r="H677" s="15">
        <f>IF($D677=1,$B677,-1)</f>
        <v/>
      </c>
      <c r="I677" s="15">
        <f>IF($D677=1,$C677,-1)</f>
        <v/>
      </c>
    </row>
    <row r="678">
      <c r="A678" s="33" t="n">
        <v>45320.125</v>
      </c>
      <c r="B678" s="15">
        <f>WEEKDAY($A678,2)</f>
        <v/>
      </c>
      <c r="C678" s="15">
        <f>HOUR($A678)</f>
        <v/>
      </c>
      <c r="D678" s="15">
        <f>IF(AND($A678&gt;=Instellingen!$B$6,$A678&lt;Instellingen!$B$7),1,0)</f>
        <v/>
      </c>
      <c r="E678" s="15">
        <f>COUNTIF(tData[BezoekStart],"&lt;"&amp;($A678+1/24))-COUNTIF(tData[BezoekEind],"&lt;="&amp;$A678)</f>
        <v/>
      </c>
      <c r="F678" s="15">
        <f>COUNTIF(tData[BezoekLangStart],"&lt;"&amp;($A678+1/24))-COUNTIF(tData[BezoekLangEind],"&lt;="&amp;$A678)</f>
        <v/>
      </c>
      <c r="G678" s="15">
        <f>IF($D678=1,$B678*100+$C678,-1)</f>
        <v/>
      </c>
      <c r="H678" s="15">
        <f>IF($D678=1,$B678,-1)</f>
        <v/>
      </c>
      <c r="I678" s="15">
        <f>IF($D678=1,$C678,-1)</f>
        <v/>
      </c>
    </row>
    <row r="679">
      <c r="A679" s="33" t="n">
        <v>45320.16666666666</v>
      </c>
      <c r="B679" s="15">
        <f>WEEKDAY($A679,2)</f>
        <v/>
      </c>
      <c r="C679" s="15">
        <f>HOUR($A679)</f>
        <v/>
      </c>
      <c r="D679" s="15">
        <f>IF(AND($A679&gt;=Instellingen!$B$6,$A679&lt;Instellingen!$B$7),1,0)</f>
        <v/>
      </c>
      <c r="E679" s="15">
        <f>COUNTIF(tData[BezoekStart],"&lt;"&amp;($A679+1/24))-COUNTIF(tData[BezoekEind],"&lt;="&amp;$A679)</f>
        <v/>
      </c>
      <c r="F679" s="15">
        <f>COUNTIF(tData[BezoekLangStart],"&lt;"&amp;($A679+1/24))-COUNTIF(tData[BezoekLangEind],"&lt;="&amp;$A679)</f>
        <v/>
      </c>
      <c r="G679" s="15">
        <f>IF($D679=1,$B679*100+$C679,-1)</f>
        <v/>
      </c>
      <c r="H679" s="15">
        <f>IF($D679=1,$B679,-1)</f>
        <v/>
      </c>
      <c r="I679" s="15">
        <f>IF($D679=1,$C679,-1)</f>
        <v/>
      </c>
    </row>
    <row r="680">
      <c r="A680" s="33" t="n">
        <v>45320.20833333334</v>
      </c>
      <c r="B680" s="15">
        <f>WEEKDAY($A680,2)</f>
        <v/>
      </c>
      <c r="C680" s="15">
        <f>HOUR($A680)</f>
        <v/>
      </c>
      <c r="D680" s="15">
        <f>IF(AND($A680&gt;=Instellingen!$B$6,$A680&lt;Instellingen!$B$7),1,0)</f>
        <v/>
      </c>
      <c r="E680" s="15">
        <f>COUNTIF(tData[BezoekStart],"&lt;"&amp;($A680+1/24))-COUNTIF(tData[BezoekEind],"&lt;="&amp;$A680)</f>
        <v/>
      </c>
      <c r="F680" s="15">
        <f>COUNTIF(tData[BezoekLangStart],"&lt;"&amp;($A680+1/24))-COUNTIF(tData[BezoekLangEind],"&lt;="&amp;$A680)</f>
        <v/>
      </c>
      <c r="G680" s="15">
        <f>IF($D680=1,$B680*100+$C680,-1)</f>
        <v/>
      </c>
      <c r="H680" s="15">
        <f>IF($D680=1,$B680,-1)</f>
        <v/>
      </c>
      <c r="I680" s="15">
        <f>IF($D680=1,$C680,-1)</f>
        <v/>
      </c>
    </row>
    <row r="681">
      <c r="A681" s="33" t="n">
        <v>45320.25</v>
      </c>
      <c r="B681" s="15">
        <f>WEEKDAY($A681,2)</f>
        <v/>
      </c>
      <c r="C681" s="15">
        <f>HOUR($A681)</f>
        <v/>
      </c>
      <c r="D681" s="15">
        <f>IF(AND($A681&gt;=Instellingen!$B$6,$A681&lt;Instellingen!$B$7),1,0)</f>
        <v/>
      </c>
      <c r="E681" s="15">
        <f>COUNTIF(tData[BezoekStart],"&lt;"&amp;($A681+1/24))-COUNTIF(tData[BezoekEind],"&lt;="&amp;$A681)</f>
        <v/>
      </c>
      <c r="F681" s="15">
        <f>COUNTIF(tData[BezoekLangStart],"&lt;"&amp;($A681+1/24))-COUNTIF(tData[BezoekLangEind],"&lt;="&amp;$A681)</f>
        <v/>
      </c>
      <c r="G681" s="15">
        <f>IF($D681=1,$B681*100+$C681,-1)</f>
        <v/>
      </c>
      <c r="H681" s="15">
        <f>IF($D681=1,$B681,-1)</f>
        <v/>
      </c>
      <c r="I681" s="15">
        <f>IF($D681=1,$C681,-1)</f>
        <v/>
      </c>
    </row>
    <row r="682">
      <c r="A682" s="33" t="n">
        <v>45320.29166666666</v>
      </c>
      <c r="B682" s="15">
        <f>WEEKDAY($A682,2)</f>
        <v/>
      </c>
      <c r="C682" s="15">
        <f>HOUR($A682)</f>
        <v/>
      </c>
      <c r="D682" s="15">
        <f>IF(AND($A682&gt;=Instellingen!$B$6,$A682&lt;Instellingen!$B$7),1,0)</f>
        <v/>
      </c>
      <c r="E682" s="15">
        <f>COUNTIF(tData[BezoekStart],"&lt;"&amp;($A682+1/24))-COUNTIF(tData[BezoekEind],"&lt;="&amp;$A682)</f>
        <v/>
      </c>
      <c r="F682" s="15">
        <f>COUNTIF(tData[BezoekLangStart],"&lt;"&amp;($A682+1/24))-COUNTIF(tData[BezoekLangEind],"&lt;="&amp;$A682)</f>
        <v/>
      </c>
      <c r="G682" s="15">
        <f>IF($D682=1,$B682*100+$C682,-1)</f>
        <v/>
      </c>
      <c r="H682" s="15">
        <f>IF($D682=1,$B682,-1)</f>
        <v/>
      </c>
      <c r="I682" s="15">
        <f>IF($D682=1,$C682,-1)</f>
        <v/>
      </c>
    </row>
    <row r="683">
      <c r="A683" s="33" t="n">
        <v>45320.33333333334</v>
      </c>
      <c r="B683" s="15">
        <f>WEEKDAY($A683,2)</f>
        <v/>
      </c>
      <c r="C683" s="15">
        <f>HOUR($A683)</f>
        <v/>
      </c>
      <c r="D683" s="15">
        <f>IF(AND($A683&gt;=Instellingen!$B$6,$A683&lt;Instellingen!$B$7),1,0)</f>
        <v/>
      </c>
      <c r="E683" s="15">
        <f>COUNTIF(tData[BezoekStart],"&lt;"&amp;($A683+1/24))-COUNTIF(tData[BezoekEind],"&lt;="&amp;$A683)</f>
        <v/>
      </c>
      <c r="F683" s="15">
        <f>COUNTIF(tData[BezoekLangStart],"&lt;"&amp;($A683+1/24))-COUNTIF(tData[BezoekLangEind],"&lt;="&amp;$A683)</f>
        <v/>
      </c>
      <c r="G683" s="15">
        <f>IF($D683=1,$B683*100+$C683,-1)</f>
        <v/>
      </c>
      <c r="H683" s="15">
        <f>IF($D683=1,$B683,-1)</f>
        <v/>
      </c>
      <c r="I683" s="15">
        <f>IF($D683=1,$C683,-1)</f>
        <v/>
      </c>
    </row>
    <row r="684">
      <c r="A684" s="33" t="n">
        <v>45320.375</v>
      </c>
      <c r="B684" s="15">
        <f>WEEKDAY($A684,2)</f>
        <v/>
      </c>
      <c r="C684" s="15">
        <f>HOUR($A684)</f>
        <v/>
      </c>
      <c r="D684" s="15">
        <f>IF(AND($A684&gt;=Instellingen!$B$6,$A684&lt;Instellingen!$B$7),1,0)</f>
        <v/>
      </c>
      <c r="E684" s="15">
        <f>COUNTIF(tData[BezoekStart],"&lt;"&amp;($A684+1/24))-COUNTIF(tData[BezoekEind],"&lt;="&amp;$A684)</f>
        <v/>
      </c>
      <c r="F684" s="15">
        <f>COUNTIF(tData[BezoekLangStart],"&lt;"&amp;($A684+1/24))-COUNTIF(tData[BezoekLangEind],"&lt;="&amp;$A684)</f>
        <v/>
      </c>
      <c r="G684" s="15">
        <f>IF($D684=1,$B684*100+$C684,-1)</f>
        <v/>
      </c>
      <c r="H684" s="15">
        <f>IF($D684=1,$B684,-1)</f>
        <v/>
      </c>
      <c r="I684" s="15">
        <f>IF($D684=1,$C684,-1)</f>
        <v/>
      </c>
    </row>
    <row r="685">
      <c r="A685" s="33" t="n">
        <v>45320.41666666666</v>
      </c>
      <c r="B685" s="15">
        <f>WEEKDAY($A685,2)</f>
        <v/>
      </c>
      <c r="C685" s="15">
        <f>HOUR($A685)</f>
        <v/>
      </c>
      <c r="D685" s="15">
        <f>IF(AND($A685&gt;=Instellingen!$B$6,$A685&lt;Instellingen!$B$7),1,0)</f>
        <v/>
      </c>
      <c r="E685" s="15">
        <f>COUNTIF(tData[BezoekStart],"&lt;"&amp;($A685+1/24))-COUNTIF(tData[BezoekEind],"&lt;="&amp;$A685)</f>
        <v/>
      </c>
      <c r="F685" s="15">
        <f>COUNTIF(tData[BezoekLangStart],"&lt;"&amp;($A685+1/24))-COUNTIF(tData[BezoekLangEind],"&lt;="&amp;$A685)</f>
        <v/>
      </c>
      <c r="G685" s="15">
        <f>IF($D685=1,$B685*100+$C685,-1)</f>
        <v/>
      </c>
      <c r="H685" s="15">
        <f>IF($D685=1,$B685,-1)</f>
        <v/>
      </c>
      <c r="I685" s="15">
        <f>IF($D685=1,$C685,-1)</f>
        <v/>
      </c>
    </row>
    <row r="686">
      <c r="A686" s="33" t="n">
        <v>45320.45833333334</v>
      </c>
      <c r="B686" s="15">
        <f>WEEKDAY($A686,2)</f>
        <v/>
      </c>
      <c r="C686" s="15">
        <f>HOUR($A686)</f>
        <v/>
      </c>
      <c r="D686" s="15">
        <f>IF(AND($A686&gt;=Instellingen!$B$6,$A686&lt;Instellingen!$B$7),1,0)</f>
        <v/>
      </c>
      <c r="E686" s="15">
        <f>COUNTIF(tData[BezoekStart],"&lt;"&amp;($A686+1/24))-COUNTIF(tData[BezoekEind],"&lt;="&amp;$A686)</f>
        <v/>
      </c>
      <c r="F686" s="15">
        <f>COUNTIF(tData[BezoekLangStart],"&lt;"&amp;($A686+1/24))-COUNTIF(tData[BezoekLangEind],"&lt;="&amp;$A686)</f>
        <v/>
      </c>
      <c r="G686" s="15">
        <f>IF($D686=1,$B686*100+$C686,-1)</f>
        <v/>
      </c>
      <c r="H686" s="15">
        <f>IF($D686=1,$B686,-1)</f>
        <v/>
      </c>
      <c r="I686" s="15">
        <f>IF($D686=1,$C686,-1)</f>
        <v/>
      </c>
    </row>
    <row r="687">
      <c r="A687" s="33" t="n">
        <v>45320.5</v>
      </c>
      <c r="B687" s="15">
        <f>WEEKDAY($A687,2)</f>
        <v/>
      </c>
      <c r="C687" s="15">
        <f>HOUR($A687)</f>
        <v/>
      </c>
      <c r="D687" s="15">
        <f>IF(AND($A687&gt;=Instellingen!$B$6,$A687&lt;Instellingen!$B$7),1,0)</f>
        <v/>
      </c>
      <c r="E687" s="15">
        <f>COUNTIF(tData[BezoekStart],"&lt;"&amp;($A687+1/24))-COUNTIF(tData[BezoekEind],"&lt;="&amp;$A687)</f>
        <v/>
      </c>
      <c r="F687" s="15">
        <f>COUNTIF(tData[BezoekLangStart],"&lt;"&amp;($A687+1/24))-COUNTIF(tData[BezoekLangEind],"&lt;="&amp;$A687)</f>
        <v/>
      </c>
      <c r="G687" s="15">
        <f>IF($D687=1,$B687*100+$C687,-1)</f>
        <v/>
      </c>
      <c r="H687" s="15">
        <f>IF($D687=1,$B687,-1)</f>
        <v/>
      </c>
      <c r="I687" s="15">
        <f>IF($D687=1,$C687,-1)</f>
        <v/>
      </c>
    </row>
    <row r="688">
      <c r="A688" s="33" t="n">
        <v>45320.54166666666</v>
      </c>
      <c r="B688" s="15">
        <f>WEEKDAY($A688,2)</f>
        <v/>
      </c>
      <c r="C688" s="15">
        <f>HOUR($A688)</f>
        <v/>
      </c>
      <c r="D688" s="15">
        <f>IF(AND($A688&gt;=Instellingen!$B$6,$A688&lt;Instellingen!$B$7),1,0)</f>
        <v/>
      </c>
      <c r="E688" s="15">
        <f>COUNTIF(tData[BezoekStart],"&lt;"&amp;($A688+1/24))-COUNTIF(tData[BezoekEind],"&lt;="&amp;$A688)</f>
        <v/>
      </c>
      <c r="F688" s="15">
        <f>COUNTIF(tData[BezoekLangStart],"&lt;"&amp;($A688+1/24))-COUNTIF(tData[BezoekLangEind],"&lt;="&amp;$A688)</f>
        <v/>
      </c>
      <c r="G688" s="15">
        <f>IF($D688=1,$B688*100+$C688,-1)</f>
        <v/>
      </c>
      <c r="H688" s="15">
        <f>IF($D688=1,$B688,-1)</f>
        <v/>
      </c>
      <c r="I688" s="15">
        <f>IF($D688=1,$C688,-1)</f>
        <v/>
      </c>
    </row>
    <row r="689">
      <c r="A689" s="33" t="n">
        <v>45320.58333333334</v>
      </c>
      <c r="B689" s="15">
        <f>WEEKDAY($A689,2)</f>
        <v/>
      </c>
      <c r="C689" s="15">
        <f>HOUR($A689)</f>
        <v/>
      </c>
      <c r="D689" s="15">
        <f>IF(AND($A689&gt;=Instellingen!$B$6,$A689&lt;Instellingen!$B$7),1,0)</f>
        <v/>
      </c>
      <c r="E689" s="15">
        <f>COUNTIF(tData[BezoekStart],"&lt;"&amp;($A689+1/24))-COUNTIF(tData[BezoekEind],"&lt;="&amp;$A689)</f>
        <v/>
      </c>
      <c r="F689" s="15">
        <f>COUNTIF(tData[BezoekLangStart],"&lt;"&amp;($A689+1/24))-COUNTIF(tData[BezoekLangEind],"&lt;="&amp;$A689)</f>
        <v/>
      </c>
      <c r="G689" s="15">
        <f>IF($D689=1,$B689*100+$C689,-1)</f>
        <v/>
      </c>
      <c r="H689" s="15">
        <f>IF($D689=1,$B689,-1)</f>
        <v/>
      </c>
      <c r="I689" s="15">
        <f>IF($D689=1,$C689,-1)</f>
        <v/>
      </c>
    </row>
    <row r="690">
      <c r="A690" s="33" t="n">
        <v>45320.625</v>
      </c>
      <c r="B690" s="15">
        <f>WEEKDAY($A690,2)</f>
        <v/>
      </c>
      <c r="C690" s="15">
        <f>HOUR($A690)</f>
        <v/>
      </c>
      <c r="D690" s="15">
        <f>IF(AND($A690&gt;=Instellingen!$B$6,$A690&lt;Instellingen!$B$7),1,0)</f>
        <v/>
      </c>
      <c r="E690" s="15">
        <f>COUNTIF(tData[BezoekStart],"&lt;"&amp;($A690+1/24))-COUNTIF(tData[BezoekEind],"&lt;="&amp;$A690)</f>
        <v/>
      </c>
      <c r="F690" s="15">
        <f>COUNTIF(tData[BezoekLangStart],"&lt;"&amp;($A690+1/24))-COUNTIF(tData[BezoekLangEind],"&lt;="&amp;$A690)</f>
        <v/>
      </c>
      <c r="G690" s="15">
        <f>IF($D690=1,$B690*100+$C690,-1)</f>
        <v/>
      </c>
      <c r="H690" s="15">
        <f>IF($D690=1,$B690,-1)</f>
        <v/>
      </c>
      <c r="I690" s="15">
        <f>IF($D690=1,$C690,-1)</f>
        <v/>
      </c>
    </row>
    <row r="691">
      <c r="A691" s="33" t="n">
        <v>45320.66666666666</v>
      </c>
      <c r="B691" s="15">
        <f>WEEKDAY($A691,2)</f>
        <v/>
      </c>
      <c r="C691" s="15">
        <f>HOUR($A691)</f>
        <v/>
      </c>
      <c r="D691" s="15">
        <f>IF(AND($A691&gt;=Instellingen!$B$6,$A691&lt;Instellingen!$B$7),1,0)</f>
        <v/>
      </c>
      <c r="E691" s="15">
        <f>COUNTIF(tData[BezoekStart],"&lt;"&amp;($A691+1/24))-COUNTIF(tData[BezoekEind],"&lt;="&amp;$A691)</f>
        <v/>
      </c>
      <c r="F691" s="15">
        <f>COUNTIF(tData[BezoekLangStart],"&lt;"&amp;($A691+1/24))-COUNTIF(tData[BezoekLangEind],"&lt;="&amp;$A691)</f>
        <v/>
      </c>
      <c r="G691" s="15">
        <f>IF($D691=1,$B691*100+$C691,-1)</f>
        <v/>
      </c>
      <c r="H691" s="15">
        <f>IF($D691=1,$B691,-1)</f>
        <v/>
      </c>
      <c r="I691" s="15">
        <f>IF($D691=1,$C691,-1)</f>
        <v/>
      </c>
    </row>
    <row r="692">
      <c r="A692" s="33" t="n">
        <v>45320.70833333334</v>
      </c>
      <c r="B692" s="15">
        <f>WEEKDAY($A692,2)</f>
        <v/>
      </c>
      <c r="C692" s="15">
        <f>HOUR($A692)</f>
        <v/>
      </c>
      <c r="D692" s="15">
        <f>IF(AND($A692&gt;=Instellingen!$B$6,$A692&lt;Instellingen!$B$7),1,0)</f>
        <v/>
      </c>
      <c r="E692" s="15">
        <f>COUNTIF(tData[BezoekStart],"&lt;"&amp;($A692+1/24))-COUNTIF(tData[BezoekEind],"&lt;="&amp;$A692)</f>
        <v/>
      </c>
      <c r="F692" s="15">
        <f>COUNTIF(tData[BezoekLangStart],"&lt;"&amp;($A692+1/24))-COUNTIF(tData[BezoekLangEind],"&lt;="&amp;$A692)</f>
        <v/>
      </c>
      <c r="G692" s="15">
        <f>IF($D692=1,$B692*100+$C692,-1)</f>
        <v/>
      </c>
      <c r="H692" s="15">
        <f>IF($D692=1,$B692,-1)</f>
        <v/>
      </c>
      <c r="I692" s="15">
        <f>IF($D692=1,$C692,-1)</f>
        <v/>
      </c>
    </row>
    <row r="693">
      <c r="A693" s="33" t="n">
        <v>45320.75</v>
      </c>
      <c r="B693" s="15">
        <f>WEEKDAY($A693,2)</f>
        <v/>
      </c>
      <c r="C693" s="15">
        <f>HOUR($A693)</f>
        <v/>
      </c>
      <c r="D693" s="15">
        <f>IF(AND($A693&gt;=Instellingen!$B$6,$A693&lt;Instellingen!$B$7),1,0)</f>
        <v/>
      </c>
      <c r="E693" s="15">
        <f>COUNTIF(tData[BezoekStart],"&lt;"&amp;($A693+1/24))-COUNTIF(tData[BezoekEind],"&lt;="&amp;$A693)</f>
        <v/>
      </c>
      <c r="F693" s="15">
        <f>COUNTIF(tData[BezoekLangStart],"&lt;"&amp;($A693+1/24))-COUNTIF(tData[BezoekLangEind],"&lt;="&amp;$A693)</f>
        <v/>
      </c>
      <c r="G693" s="15">
        <f>IF($D693=1,$B693*100+$C693,-1)</f>
        <v/>
      </c>
      <c r="H693" s="15">
        <f>IF($D693=1,$B693,-1)</f>
        <v/>
      </c>
      <c r="I693" s="15">
        <f>IF($D693=1,$C693,-1)</f>
        <v/>
      </c>
    </row>
    <row r="694">
      <c r="A694" s="33" t="n">
        <v>45320.79166666666</v>
      </c>
      <c r="B694" s="15">
        <f>WEEKDAY($A694,2)</f>
        <v/>
      </c>
      <c r="C694" s="15">
        <f>HOUR($A694)</f>
        <v/>
      </c>
      <c r="D694" s="15">
        <f>IF(AND($A694&gt;=Instellingen!$B$6,$A694&lt;Instellingen!$B$7),1,0)</f>
        <v/>
      </c>
      <c r="E694" s="15">
        <f>COUNTIF(tData[BezoekStart],"&lt;"&amp;($A694+1/24))-COUNTIF(tData[BezoekEind],"&lt;="&amp;$A694)</f>
        <v/>
      </c>
      <c r="F694" s="15">
        <f>COUNTIF(tData[BezoekLangStart],"&lt;"&amp;($A694+1/24))-COUNTIF(tData[BezoekLangEind],"&lt;="&amp;$A694)</f>
        <v/>
      </c>
      <c r="G694" s="15">
        <f>IF($D694=1,$B694*100+$C694,-1)</f>
        <v/>
      </c>
      <c r="H694" s="15">
        <f>IF($D694=1,$B694,-1)</f>
        <v/>
      </c>
      <c r="I694" s="15">
        <f>IF($D694=1,$C694,-1)</f>
        <v/>
      </c>
    </row>
    <row r="695">
      <c r="A695" s="33" t="n">
        <v>45320.83333333334</v>
      </c>
      <c r="B695" s="15">
        <f>WEEKDAY($A695,2)</f>
        <v/>
      </c>
      <c r="C695" s="15">
        <f>HOUR($A695)</f>
        <v/>
      </c>
      <c r="D695" s="15">
        <f>IF(AND($A695&gt;=Instellingen!$B$6,$A695&lt;Instellingen!$B$7),1,0)</f>
        <v/>
      </c>
      <c r="E695" s="15">
        <f>COUNTIF(tData[BezoekStart],"&lt;"&amp;($A695+1/24))-COUNTIF(tData[BezoekEind],"&lt;="&amp;$A695)</f>
        <v/>
      </c>
      <c r="F695" s="15">
        <f>COUNTIF(tData[BezoekLangStart],"&lt;"&amp;($A695+1/24))-COUNTIF(tData[BezoekLangEind],"&lt;="&amp;$A695)</f>
        <v/>
      </c>
      <c r="G695" s="15">
        <f>IF($D695=1,$B695*100+$C695,-1)</f>
        <v/>
      </c>
      <c r="H695" s="15">
        <f>IF($D695=1,$B695,-1)</f>
        <v/>
      </c>
      <c r="I695" s="15">
        <f>IF($D695=1,$C695,-1)</f>
        <v/>
      </c>
    </row>
    <row r="696">
      <c r="A696" s="33" t="n">
        <v>45320.875</v>
      </c>
      <c r="B696" s="15">
        <f>WEEKDAY($A696,2)</f>
        <v/>
      </c>
      <c r="C696" s="15">
        <f>HOUR($A696)</f>
        <v/>
      </c>
      <c r="D696" s="15">
        <f>IF(AND($A696&gt;=Instellingen!$B$6,$A696&lt;Instellingen!$B$7),1,0)</f>
        <v/>
      </c>
      <c r="E696" s="15">
        <f>COUNTIF(tData[BezoekStart],"&lt;"&amp;($A696+1/24))-COUNTIF(tData[BezoekEind],"&lt;="&amp;$A696)</f>
        <v/>
      </c>
      <c r="F696" s="15">
        <f>COUNTIF(tData[BezoekLangStart],"&lt;"&amp;($A696+1/24))-COUNTIF(tData[BezoekLangEind],"&lt;="&amp;$A696)</f>
        <v/>
      </c>
      <c r="G696" s="15">
        <f>IF($D696=1,$B696*100+$C696,-1)</f>
        <v/>
      </c>
      <c r="H696" s="15">
        <f>IF($D696=1,$B696,-1)</f>
        <v/>
      </c>
      <c r="I696" s="15">
        <f>IF($D696=1,$C696,-1)</f>
        <v/>
      </c>
    </row>
    <row r="697">
      <c r="A697" s="33" t="n">
        <v>45320.91666666666</v>
      </c>
      <c r="B697" s="15">
        <f>WEEKDAY($A697,2)</f>
        <v/>
      </c>
      <c r="C697" s="15">
        <f>HOUR($A697)</f>
        <v/>
      </c>
      <c r="D697" s="15">
        <f>IF(AND($A697&gt;=Instellingen!$B$6,$A697&lt;Instellingen!$B$7),1,0)</f>
        <v/>
      </c>
      <c r="E697" s="15">
        <f>COUNTIF(tData[BezoekStart],"&lt;"&amp;($A697+1/24))-COUNTIF(tData[BezoekEind],"&lt;="&amp;$A697)</f>
        <v/>
      </c>
      <c r="F697" s="15">
        <f>COUNTIF(tData[BezoekLangStart],"&lt;"&amp;($A697+1/24))-COUNTIF(tData[BezoekLangEind],"&lt;="&amp;$A697)</f>
        <v/>
      </c>
      <c r="G697" s="15">
        <f>IF($D697=1,$B697*100+$C697,-1)</f>
        <v/>
      </c>
      <c r="H697" s="15">
        <f>IF($D697=1,$B697,-1)</f>
        <v/>
      </c>
      <c r="I697" s="15">
        <f>IF($D697=1,$C697,-1)</f>
        <v/>
      </c>
    </row>
    <row r="698">
      <c r="A698" s="33" t="n">
        <v>45320.95833333334</v>
      </c>
      <c r="B698" s="15">
        <f>WEEKDAY($A698,2)</f>
        <v/>
      </c>
      <c r="C698" s="15">
        <f>HOUR($A698)</f>
        <v/>
      </c>
      <c r="D698" s="15">
        <f>IF(AND($A698&gt;=Instellingen!$B$6,$A698&lt;Instellingen!$B$7),1,0)</f>
        <v/>
      </c>
      <c r="E698" s="15">
        <f>COUNTIF(tData[BezoekStart],"&lt;"&amp;($A698+1/24))-COUNTIF(tData[BezoekEind],"&lt;="&amp;$A698)</f>
        <v/>
      </c>
      <c r="F698" s="15">
        <f>COUNTIF(tData[BezoekLangStart],"&lt;"&amp;($A698+1/24))-COUNTIF(tData[BezoekLangEind],"&lt;="&amp;$A698)</f>
        <v/>
      </c>
      <c r="G698" s="15">
        <f>IF($D698=1,$B698*100+$C698,-1)</f>
        <v/>
      </c>
      <c r="H698" s="15">
        <f>IF($D698=1,$B698,-1)</f>
        <v/>
      </c>
      <c r="I698" s="15">
        <f>IF($D698=1,$C698,-1)</f>
        <v/>
      </c>
    </row>
    <row r="699">
      <c r="A699" s="33" t="n">
        <v>45321</v>
      </c>
      <c r="B699" s="15">
        <f>WEEKDAY($A699,2)</f>
        <v/>
      </c>
      <c r="C699" s="15">
        <f>HOUR($A699)</f>
        <v/>
      </c>
      <c r="D699" s="15">
        <f>IF(AND($A699&gt;=Instellingen!$B$6,$A699&lt;Instellingen!$B$7),1,0)</f>
        <v/>
      </c>
      <c r="E699" s="15">
        <f>COUNTIF(tData[BezoekStart],"&lt;"&amp;($A699+1/24))-COUNTIF(tData[BezoekEind],"&lt;="&amp;$A699)</f>
        <v/>
      </c>
      <c r="F699" s="15">
        <f>COUNTIF(tData[BezoekLangStart],"&lt;"&amp;($A699+1/24))-COUNTIF(tData[BezoekLangEind],"&lt;="&amp;$A699)</f>
        <v/>
      </c>
      <c r="G699" s="15">
        <f>IF($D699=1,$B699*100+$C699,-1)</f>
        <v/>
      </c>
      <c r="H699" s="15">
        <f>IF($D699=1,$B699,-1)</f>
        <v/>
      </c>
      <c r="I699" s="15">
        <f>IF($D699=1,$C699,-1)</f>
        <v/>
      </c>
    </row>
    <row r="700">
      <c r="A700" s="33" t="n">
        <v>45321.04166666666</v>
      </c>
      <c r="B700" s="15">
        <f>WEEKDAY($A700,2)</f>
        <v/>
      </c>
      <c r="C700" s="15">
        <f>HOUR($A700)</f>
        <v/>
      </c>
      <c r="D700" s="15">
        <f>IF(AND($A700&gt;=Instellingen!$B$6,$A700&lt;Instellingen!$B$7),1,0)</f>
        <v/>
      </c>
      <c r="E700" s="15">
        <f>COUNTIF(tData[BezoekStart],"&lt;"&amp;($A700+1/24))-COUNTIF(tData[BezoekEind],"&lt;="&amp;$A700)</f>
        <v/>
      </c>
      <c r="F700" s="15">
        <f>COUNTIF(tData[BezoekLangStart],"&lt;"&amp;($A700+1/24))-COUNTIF(tData[BezoekLangEind],"&lt;="&amp;$A700)</f>
        <v/>
      </c>
      <c r="G700" s="15">
        <f>IF($D700=1,$B700*100+$C700,-1)</f>
        <v/>
      </c>
      <c r="H700" s="15">
        <f>IF($D700=1,$B700,-1)</f>
        <v/>
      </c>
      <c r="I700" s="15">
        <f>IF($D700=1,$C700,-1)</f>
        <v/>
      </c>
    </row>
    <row r="701">
      <c r="A701" s="33" t="n">
        <v>45321.08333333334</v>
      </c>
      <c r="B701" s="15">
        <f>WEEKDAY($A701,2)</f>
        <v/>
      </c>
      <c r="C701" s="15">
        <f>HOUR($A701)</f>
        <v/>
      </c>
      <c r="D701" s="15">
        <f>IF(AND($A701&gt;=Instellingen!$B$6,$A701&lt;Instellingen!$B$7),1,0)</f>
        <v/>
      </c>
      <c r="E701" s="15">
        <f>COUNTIF(tData[BezoekStart],"&lt;"&amp;($A701+1/24))-COUNTIF(tData[BezoekEind],"&lt;="&amp;$A701)</f>
        <v/>
      </c>
      <c r="F701" s="15">
        <f>COUNTIF(tData[BezoekLangStart],"&lt;"&amp;($A701+1/24))-COUNTIF(tData[BezoekLangEind],"&lt;="&amp;$A701)</f>
        <v/>
      </c>
      <c r="G701" s="15">
        <f>IF($D701=1,$B701*100+$C701,-1)</f>
        <v/>
      </c>
      <c r="H701" s="15">
        <f>IF($D701=1,$B701,-1)</f>
        <v/>
      </c>
      <c r="I701" s="15">
        <f>IF($D701=1,$C701,-1)</f>
        <v/>
      </c>
    </row>
    <row r="702">
      <c r="A702" s="33" t="n">
        <v>45321.125</v>
      </c>
      <c r="B702" s="15">
        <f>WEEKDAY($A702,2)</f>
        <v/>
      </c>
      <c r="C702" s="15">
        <f>HOUR($A702)</f>
        <v/>
      </c>
      <c r="D702" s="15">
        <f>IF(AND($A702&gt;=Instellingen!$B$6,$A702&lt;Instellingen!$B$7),1,0)</f>
        <v/>
      </c>
      <c r="E702" s="15">
        <f>COUNTIF(tData[BezoekStart],"&lt;"&amp;($A702+1/24))-COUNTIF(tData[BezoekEind],"&lt;="&amp;$A702)</f>
        <v/>
      </c>
      <c r="F702" s="15">
        <f>COUNTIF(tData[BezoekLangStart],"&lt;"&amp;($A702+1/24))-COUNTIF(tData[BezoekLangEind],"&lt;="&amp;$A702)</f>
        <v/>
      </c>
      <c r="G702" s="15">
        <f>IF($D702=1,$B702*100+$C702,-1)</f>
        <v/>
      </c>
      <c r="H702" s="15">
        <f>IF($D702=1,$B702,-1)</f>
        <v/>
      </c>
      <c r="I702" s="15">
        <f>IF($D702=1,$C702,-1)</f>
        <v/>
      </c>
    </row>
    <row r="703">
      <c r="A703" s="33" t="n">
        <v>45321.16666666666</v>
      </c>
      <c r="B703" s="15">
        <f>WEEKDAY($A703,2)</f>
        <v/>
      </c>
      <c r="C703" s="15">
        <f>HOUR($A703)</f>
        <v/>
      </c>
      <c r="D703" s="15">
        <f>IF(AND($A703&gt;=Instellingen!$B$6,$A703&lt;Instellingen!$B$7),1,0)</f>
        <v/>
      </c>
      <c r="E703" s="15">
        <f>COUNTIF(tData[BezoekStart],"&lt;"&amp;($A703+1/24))-COUNTIF(tData[BezoekEind],"&lt;="&amp;$A703)</f>
        <v/>
      </c>
      <c r="F703" s="15">
        <f>COUNTIF(tData[BezoekLangStart],"&lt;"&amp;($A703+1/24))-COUNTIF(tData[BezoekLangEind],"&lt;="&amp;$A703)</f>
        <v/>
      </c>
      <c r="G703" s="15">
        <f>IF($D703=1,$B703*100+$C703,-1)</f>
        <v/>
      </c>
      <c r="H703" s="15">
        <f>IF($D703=1,$B703,-1)</f>
        <v/>
      </c>
      <c r="I703" s="15">
        <f>IF($D703=1,$C703,-1)</f>
        <v/>
      </c>
    </row>
    <row r="704">
      <c r="A704" s="33" t="n">
        <v>45321.20833333334</v>
      </c>
      <c r="B704" s="15">
        <f>WEEKDAY($A704,2)</f>
        <v/>
      </c>
      <c r="C704" s="15">
        <f>HOUR($A704)</f>
        <v/>
      </c>
      <c r="D704" s="15">
        <f>IF(AND($A704&gt;=Instellingen!$B$6,$A704&lt;Instellingen!$B$7),1,0)</f>
        <v/>
      </c>
      <c r="E704" s="15">
        <f>COUNTIF(tData[BezoekStart],"&lt;"&amp;($A704+1/24))-COUNTIF(tData[BezoekEind],"&lt;="&amp;$A704)</f>
        <v/>
      </c>
      <c r="F704" s="15">
        <f>COUNTIF(tData[BezoekLangStart],"&lt;"&amp;($A704+1/24))-COUNTIF(tData[BezoekLangEind],"&lt;="&amp;$A704)</f>
        <v/>
      </c>
      <c r="G704" s="15">
        <f>IF($D704=1,$B704*100+$C704,-1)</f>
        <v/>
      </c>
      <c r="H704" s="15">
        <f>IF($D704=1,$B704,-1)</f>
        <v/>
      </c>
      <c r="I704" s="15">
        <f>IF($D704=1,$C704,-1)</f>
        <v/>
      </c>
    </row>
    <row r="705">
      <c r="A705" s="33" t="n">
        <v>45321.25</v>
      </c>
      <c r="B705" s="15">
        <f>WEEKDAY($A705,2)</f>
        <v/>
      </c>
      <c r="C705" s="15">
        <f>HOUR($A705)</f>
        <v/>
      </c>
      <c r="D705" s="15">
        <f>IF(AND($A705&gt;=Instellingen!$B$6,$A705&lt;Instellingen!$B$7),1,0)</f>
        <v/>
      </c>
      <c r="E705" s="15">
        <f>COUNTIF(tData[BezoekStart],"&lt;"&amp;($A705+1/24))-COUNTIF(tData[BezoekEind],"&lt;="&amp;$A705)</f>
        <v/>
      </c>
      <c r="F705" s="15">
        <f>COUNTIF(tData[BezoekLangStart],"&lt;"&amp;($A705+1/24))-COUNTIF(tData[BezoekLangEind],"&lt;="&amp;$A705)</f>
        <v/>
      </c>
      <c r="G705" s="15">
        <f>IF($D705=1,$B705*100+$C705,-1)</f>
        <v/>
      </c>
      <c r="H705" s="15">
        <f>IF($D705=1,$B705,-1)</f>
        <v/>
      </c>
      <c r="I705" s="15">
        <f>IF($D705=1,$C705,-1)</f>
        <v/>
      </c>
    </row>
    <row r="706">
      <c r="A706" s="33" t="n">
        <v>45321.29166666666</v>
      </c>
      <c r="B706" s="15">
        <f>WEEKDAY($A706,2)</f>
        <v/>
      </c>
      <c r="C706" s="15">
        <f>HOUR($A706)</f>
        <v/>
      </c>
      <c r="D706" s="15">
        <f>IF(AND($A706&gt;=Instellingen!$B$6,$A706&lt;Instellingen!$B$7),1,0)</f>
        <v/>
      </c>
      <c r="E706" s="15">
        <f>COUNTIF(tData[BezoekStart],"&lt;"&amp;($A706+1/24))-COUNTIF(tData[BezoekEind],"&lt;="&amp;$A706)</f>
        <v/>
      </c>
      <c r="F706" s="15">
        <f>COUNTIF(tData[BezoekLangStart],"&lt;"&amp;($A706+1/24))-COUNTIF(tData[BezoekLangEind],"&lt;="&amp;$A706)</f>
        <v/>
      </c>
      <c r="G706" s="15">
        <f>IF($D706=1,$B706*100+$C706,-1)</f>
        <v/>
      </c>
      <c r="H706" s="15">
        <f>IF($D706=1,$B706,-1)</f>
        <v/>
      </c>
      <c r="I706" s="15">
        <f>IF($D706=1,$C706,-1)</f>
        <v/>
      </c>
    </row>
    <row r="707">
      <c r="A707" s="33" t="n">
        <v>45321.33333333334</v>
      </c>
      <c r="B707" s="15">
        <f>WEEKDAY($A707,2)</f>
        <v/>
      </c>
      <c r="C707" s="15">
        <f>HOUR($A707)</f>
        <v/>
      </c>
      <c r="D707" s="15">
        <f>IF(AND($A707&gt;=Instellingen!$B$6,$A707&lt;Instellingen!$B$7),1,0)</f>
        <v/>
      </c>
      <c r="E707" s="15">
        <f>COUNTIF(tData[BezoekStart],"&lt;"&amp;($A707+1/24))-COUNTIF(tData[BezoekEind],"&lt;="&amp;$A707)</f>
        <v/>
      </c>
      <c r="F707" s="15">
        <f>COUNTIF(tData[BezoekLangStart],"&lt;"&amp;($A707+1/24))-COUNTIF(tData[BezoekLangEind],"&lt;="&amp;$A707)</f>
        <v/>
      </c>
      <c r="G707" s="15">
        <f>IF($D707=1,$B707*100+$C707,-1)</f>
        <v/>
      </c>
      <c r="H707" s="15">
        <f>IF($D707=1,$B707,-1)</f>
        <v/>
      </c>
      <c r="I707" s="15">
        <f>IF($D707=1,$C707,-1)</f>
        <v/>
      </c>
    </row>
    <row r="708">
      <c r="A708" s="33" t="n">
        <v>45321.375</v>
      </c>
      <c r="B708" s="15">
        <f>WEEKDAY($A708,2)</f>
        <v/>
      </c>
      <c r="C708" s="15">
        <f>HOUR($A708)</f>
        <v/>
      </c>
      <c r="D708" s="15">
        <f>IF(AND($A708&gt;=Instellingen!$B$6,$A708&lt;Instellingen!$B$7),1,0)</f>
        <v/>
      </c>
      <c r="E708" s="15">
        <f>COUNTIF(tData[BezoekStart],"&lt;"&amp;($A708+1/24))-COUNTIF(tData[BezoekEind],"&lt;="&amp;$A708)</f>
        <v/>
      </c>
      <c r="F708" s="15">
        <f>COUNTIF(tData[BezoekLangStart],"&lt;"&amp;($A708+1/24))-COUNTIF(tData[BezoekLangEind],"&lt;="&amp;$A708)</f>
        <v/>
      </c>
      <c r="G708" s="15">
        <f>IF($D708=1,$B708*100+$C708,-1)</f>
        <v/>
      </c>
      <c r="H708" s="15">
        <f>IF($D708=1,$B708,-1)</f>
        <v/>
      </c>
      <c r="I708" s="15">
        <f>IF($D708=1,$C708,-1)</f>
        <v/>
      </c>
    </row>
    <row r="709">
      <c r="A709" s="33" t="n">
        <v>45321.41666666666</v>
      </c>
      <c r="B709" s="15">
        <f>WEEKDAY($A709,2)</f>
        <v/>
      </c>
      <c r="C709" s="15">
        <f>HOUR($A709)</f>
        <v/>
      </c>
      <c r="D709" s="15">
        <f>IF(AND($A709&gt;=Instellingen!$B$6,$A709&lt;Instellingen!$B$7),1,0)</f>
        <v/>
      </c>
      <c r="E709" s="15">
        <f>COUNTIF(tData[BezoekStart],"&lt;"&amp;($A709+1/24))-COUNTIF(tData[BezoekEind],"&lt;="&amp;$A709)</f>
        <v/>
      </c>
      <c r="F709" s="15">
        <f>COUNTIF(tData[BezoekLangStart],"&lt;"&amp;($A709+1/24))-COUNTIF(tData[BezoekLangEind],"&lt;="&amp;$A709)</f>
        <v/>
      </c>
      <c r="G709" s="15">
        <f>IF($D709=1,$B709*100+$C709,-1)</f>
        <v/>
      </c>
      <c r="H709" s="15">
        <f>IF($D709=1,$B709,-1)</f>
        <v/>
      </c>
      <c r="I709" s="15">
        <f>IF($D709=1,$C709,-1)</f>
        <v/>
      </c>
    </row>
    <row r="710">
      <c r="A710" s="33" t="n">
        <v>45321.45833333334</v>
      </c>
      <c r="B710" s="15">
        <f>WEEKDAY($A710,2)</f>
        <v/>
      </c>
      <c r="C710" s="15">
        <f>HOUR($A710)</f>
        <v/>
      </c>
      <c r="D710" s="15">
        <f>IF(AND($A710&gt;=Instellingen!$B$6,$A710&lt;Instellingen!$B$7),1,0)</f>
        <v/>
      </c>
      <c r="E710" s="15">
        <f>COUNTIF(tData[BezoekStart],"&lt;"&amp;($A710+1/24))-COUNTIF(tData[BezoekEind],"&lt;="&amp;$A710)</f>
        <v/>
      </c>
      <c r="F710" s="15">
        <f>COUNTIF(tData[BezoekLangStart],"&lt;"&amp;($A710+1/24))-COUNTIF(tData[BezoekLangEind],"&lt;="&amp;$A710)</f>
        <v/>
      </c>
      <c r="G710" s="15">
        <f>IF($D710=1,$B710*100+$C710,-1)</f>
        <v/>
      </c>
      <c r="H710" s="15">
        <f>IF($D710=1,$B710,-1)</f>
        <v/>
      </c>
      <c r="I710" s="15">
        <f>IF($D710=1,$C710,-1)</f>
        <v/>
      </c>
    </row>
    <row r="711">
      <c r="A711" s="33" t="n">
        <v>45321.5</v>
      </c>
      <c r="B711" s="15">
        <f>WEEKDAY($A711,2)</f>
        <v/>
      </c>
      <c r="C711" s="15">
        <f>HOUR($A711)</f>
        <v/>
      </c>
      <c r="D711" s="15">
        <f>IF(AND($A711&gt;=Instellingen!$B$6,$A711&lt;Instellingen!$B$7),1,0)</f>
        <v/>
      </c>
      <c r="E711" s="15">
        <f>COUNTIF(tData[BezoekStart],"&lt;"&amp;($A711+1/24))-COUNTIF(tData[BezoekEind],"&lt;="&amp;$A711)</f>
        <v/>
      </c>
      <c r="F711" s="15">
        <f>COUNTIF(tData[BezoekLangStart],"&lt;"&amp;($A711+1/24))-COUNTIF(tData[BezoekLangEind],"&lt;="&amp;$A711)</f>
        <v/>
      </c>
      <c r="G711" s="15">
        <f>IF($D711=1,$B711*100+$C711,-1)</f>
        <v/>
      </c>
      <c r="H711" s="15">
        <f>IF($D711=1,$B711,-1)</f>
        <v/>
      </c>
      <c r="I711" s="15">
        <f>IF($D711=1,$C711,-1)</f>
        <v/>
      </c>
    </row>
    <row r="712">
      <c r="A712" s="33" t="n">
        <v>45321.54166666666</v>
      </c>
      <c r="B712" s="15">
        <f>WEEKDAY($A712,2)</f>
        <v/>
      </c>
      <c r="C712" s="15">
        <f>HOUR($A712)</f>
        <v/>
      </c>
      <c r="D712" s="15">
        <f>IF(AND($A712&gt;=Instellingen!$B$6,$A712&lt;Instellingen!$B$7),1,0)</f>
        <v/>
      </c>
      <c r="E712" s="15">
        <f>COUNTIF(tData[BezoekStart],"&lt;"&amp;($A712+1/24))-COUNTIF(tData[BezoekEind],"&lt;="&amp;$A712)</f>
        <v/>
      </c>
      <c r="F712" s="15">
        <f>COUNTIF(tData[BezoekLangStart],"&lt;"&amp;($A712+1/24))-COUNTIF(tData[BezoekLangEind],"&lt;="&amp;$A712)</f>
        <v/>
      </c>
      <c r="G712" s="15">
        <f>IF($D712=1,$B712*100+$C712,-1)</f>
        <v/>
      </c>
      <c r="H712" s="15">
        <f>IF($D712=1,$B712,-1)</f>
        <v/>
      </c>
      <c r="I712" s="15">
        <f>IF($D712=1,$C712,-1)</f>
        <v/>
      </c>
    </row>
    <row r="713">
      <c r="A713" s="33" t="n">
        <v>45321.58333333334</v>
      </c>
      <c r="B713" s="15">
        <f>WEEKDAY($A713,2)</f>
        <v/>
      </c>
      <c r="C713" s="15">
        <f>HOUR($A713)</f>
        <v/>
      </c>
      <c r="D713" s="15">
        <f>IF(AND($A713&gt;=Instellingen!$B$6,$A713&lt;Instellingen!$B$7),1,0)</f>
        <v/>
      </c>
      <c r="E713" s="15">
        <f>COUNTIF(tData[BezoekStart],"&lt;"&amp;($A713+1/24))-COUNTIF(tData[BezoekEind],"&lt;="&amp;$A713)</f>
        <v/>
      </c>
      <c r="F713" s="15">
        <f>COUNTIF(tData[BezoekLangStart],"&lt;"&amp;($A713+1/24))-COUNTIF(tData[BezoekLangEind],"&lt;="&amp;$A713)</f>
        <v/>
      </c>
      <c r="G713" s="15">
        <f>IF($D713=1,$B713*100+$C713,-1)</f>
        <v/>
      </c>
      <c r="H713" s="15">
        <f>IF($D713=1,$B713,-1)</f>
        <v/>
      </c>
      <c r="I713" s="15">
        <f>IF($D713=1,$C713,-1)</f>
        <v/>
      </c>
    </row>
    <row r="714">
      <c r="A714" s="33" t="n">
        <v>45321.625</v>
      </c>
      <c r="B714" s="15">
        <f>WEEKDAY($A714,2)</f>
        <v/>
      </c>
      <c r="C714" s="15">
        <f>HOUR($A714)</f>
        <v/>
      </c>
      <c r="D714" s="15">
        <f>IF(AND($A714&gt;=Instellingen!$B$6,$A714&lt;Instellingen!$B$7),1,0)</f>
        <v/>
      </c>
      <c r="E714" s="15">
        <f>COUNTIF(tData[BezoekStart],"&lt;"&amp;($A714+1/24))-COUNTIF(tData[BezoekEind],"&lt;="&amp;$A714)</f>
        <v/>
      </c>
      <c r="F714" s="15">
        <f>COUNTIF(tData[BezoekLangStart],"&lt;"&amp;($A714+1/24))-COUNTIF(tData[BezoekLangEind],"&lt;="&amp;$A714)</f>
        <v/>
      </c>
      <c r="G714" s="15">
        <f>IF($D714=1,$B714*100+$C714,-1)</f>
        <v/>
      </c>
      <c r="H714" s="15">
        <f>IF($D714=1,$B714,-1)</f>
        <v/>
      </c>
      <c r="I714" s="15">
        <f>IF($D714=1,$C714,-1)</f>
        <v/>
      </c>
    </row>
    <row r="715">
      <c r="A715" s="33" t="n">
        <v>45321.66666666666</v>
      </c>
      <c r="B715" s="15">
        <f>WEEKDAY($A715,2)</f>
        <v/>
      </c>
      <c r="C715" s="15">
        <f>HOUR($A715)</f>
        <v/>
      </c>
      <c r="D715" s="15">
        <f>IF(AND($A715&gt;=Instellingen!$B$6,$A715&lt;Instellingen!$B$7),1,0)</f>
        <v/>
      </c>
      <c r="E715" s="15">
        <f>COUNTIF(tData[BezoekStart],"&lt;"&amp;($A715+1/24))-COUNTIF(tData[BezoekEind],"&lt;="&amp;$A715)</f>
        <v/>
      </c>
      <c r="F715" s="15">
        <f>COUNTIF(tData[BezoekLangStart],"&lt;"&amp;($A715+1/24))-COUNTIF(tData[BezoekLangEind],"&lt;="&amp;$A715)</f>
        <v/>
      </c>
      <c r="G715" s="15">
        <f>IF($D715=1,$B715*100+$C715,-1)</f>
        <v/>
      </c>
      <c r="H715" s="15">
        <f>IF($D715=1,$B715,-1)</f>
        <v/>
      </c>
      <c r="I715" s="15">
        <f>IF($D715=1,$C715,-1)</f>
        <v/>
      </c>
    </row>
    <row r="716">
      <c r="A716" s="33" t="n">
        <v>45321.70833333334</v>
      </c>
      <c r="B716" s="15">
        <f>WEEKDAY($A716,2)</f>
        <v/>
      </c>
      <c r="C716" s="15">
        <f>HOUR($A716)</f>
        <v/>
      </c>
      <c r="D716" s="15">
        <f>IF(AND($A716&gt;=Instellingen!$B$6,$A716&lt;Instellingen!$B$7),1,0)</f>
        <v/>
      </c>
      <c r="E716" s="15">
        <f>COUNTIF(tData[BezoekStart],"&lt;"&amp;($A716+1/24))-COUNTIF(tData[BezoekEind],"&lt;="&amp;$A716)</f>
        <v/>
      </c>
      <c r="F716" s="15">
        <f>COUNTIF(tData[BezoekLangStart],"&lt;"&amp;($A716+1/24))-COUNTIF(tData[BezoekLangEind],"&lt;="&amp;$A716)</f>
        <v/>
      </c>
      <c r="G716" s="15">
        <f>IF($D716=1,$B716*100+$C716,-1)</f>
        <v/>
      </c>
      <c r="H716" s="15">
        <f>IF($D716=1,$B716,-1)</f>
        <v/>
      </c>
      <c r="I716" s="15">
        <f>IF($D716=1,$C716,-1)</f>
        <v/>
      </c>
    </row>
    <row r="717">
      <c r="A717" s="33" t="n">
        <v>45321.75</v>
      </c>
      <c r="B717" s="15">
        <f>WEEKDAY($A717,2)</f>
        <v/>
      </c>
      <c r="C717" s="15">
        <f>HOUR($A717)</f>
        <v/>
      </c>
      <c r="D717" s="15">
        <f>IF(AND($A717&gt;=Instellingen!$B$6,$A717&lt;Instellingen!$B$7),1,0)</f>
        <v/>
      </c>
      <c r="E717" s="15">
        <f>COUNTIF(tData[BezoekStart],"&lt;"&amp;($A717+1/24))-COUNTIF(tData[BezoekEind],"&lt;="&amp;$A717)</f>
        <v/>
      </c>
      <c r="F717" s="15">
        <f>COUNTIF(tData[BezoekLangStart],"&lt;"&amp;($A717+1/24))-COUNTIF(tData[BezoekLangEind],"&lt;="&amp;$A717)</f>
        <v/>
      </c>
      <c r="G717" s="15">
        <f>IF($D717=1,$B717*100+$C717,-1)</f>
        <v/>
      </c>
      <c r="H717" s="15">
        <f>IF($D717=1,$B717,-1)</f>
        <v/>
      </c>
      <c r="I717" s="15">
        <f>IF($D717=1,$C717,-1)</f>
        <v/>
      </c>
    </row>
    <row r="718">
      <c r="A718" s="33" t="n">
        <v>45321.79166666666</v>
      </c>
      <c r="B718" s="15">
        <f>WEEKDAY($A718,2)</f>
        <v/>
      </c>
      <c r="C718" s="15">
        <f>HOUR($A718)</f>
        <v/>
      </c>
      <c r="D718" s="15">
        <f>IF(AND($A718&gt;=Instellingen!$B$6,$A718&lt;Instellingen!$B$7),1,0)</f>
        <v/>
      </c>
      <c r="E718" s="15">
        <f>COUNTIF(tData[BezoekStart],"&lt;"&amp;($A718+1/24))-COUNTIF(tData[BezoekEind],"&lt;="&amp;$A718)</f>
        <v/>
      </c>
      <c r="F718" s="15">
        <f>COUNTIF(tData[BezoekLangStart],"&lt;"&amp;($A718+1/24))-COUNTIF(tData[BezoekLangEind],"&lt;="&amp;$A718)</f>
        <v/>
      </c>
      <c r="G718" s="15">
        <f>IF($D718=1,$B718*100+$C718,-1)</f>
        <v/>
      </c>
      <c r="H718" s="15">
        <f>IF($D718=1,$B718,-1)</f>
        <v/>
      </c>
      <c r="I718" s="15">
        <f>IF($D718=1,$C718,-1)</f>
        <v/>
      </c>
    </row>
    <row r="719">
      <c r="A719" s="33" t="n">
        <v>45321.83333333334</v>
      </c>
      <c r="B719" s="15">
        <f>WEEKDAY($A719,2)</f>
        <v/>
      </c>
      <c r="C719" s="15">
        <f>HOUR($A719)</f>
        <v/>
      </c>
      <c r="D719" s="15">
        <f>IF(AND($A719&gt;=Instellingen!$B$6,$A719&lt;Instellingen!$B$7),1,0)</f>
        <v/>
      </c>
      <c r="E719" s="15">
        <f>COUNTIF(tData[BezoekStart],"&lt;"&amp;($A719+1/24))-COUNTIF(tData[BezoekEind],"&lt;="&amp;$A719)</f>
        <v/>
      </c>
      <c r="F719" s="15">
        <f>COUNTIF(tData[BezoekLangStart],"&lt;"&amp;($A719+1/24))-COUNTIF(tData[BezoekLangEind],"&lt;="&amp;$A719)</f>
        <v/>
      </c>
      <c r="G719" s="15">
        <f>IF($D719=1,$B719*100+$C719,-1)</f>
        <v/>
      </c>
      <c r="H719" s="15">
        <f>IF($D719=1,$B719,-1)</f>
        <v/>
      </c>
      <c r="I719" s="15">
        <f>IF($D719=1,$C719,-1)</f>
        <v/>
      </c>
    </row>
    <row r="720">
      <c r="A720" s="33" t="n">
        <v>45321.875</v>
      </c>
      <c r="B720" s="15">
        <f>WEEKDAY($A720,2)</f>
        <v/>
      </c>
      <c r="C720" s="15">
        <f>HOUR($A720)</f>
        <v/>
      </c>
      <c r="D720" s="15">
        <f>IF(AND($A720&gt;=Instellingen!$B$6,$A720&lt;Instellingen!$B$7),1,0)</f>
        <v/>
      </c>
      <c r="E720" s="15">
        <f>COUNTIF(tData[BezoekStart],"&lt;"&amp;($A720+1/24))-COUNTIF(tData[BezoekEind],"&lt;="&amp;$A720)</f>
        <v/>
      </c>
      <c r="F720" s="15">
        <f>COUNTIF(tData[BezoekLangStart],"&lt;"&amp;($A720+1/24))-COUNTIF(tData[BezoekLangEind],"&lt;="&amp;$A720)</f>
        <v/>
      </c>
      <c r="G720" s="15">
        <f>IF($D720=1,$B720*100+$C720,-1)</f>
        <v/>
      </c>
      <c r="H720" s="15">
        <f>IF($D720=1,$B720,-1)</f>
        <v/>
      </c>
      <c r="I720" s="15">
        <f>IF($D720=1,$C720,-1)</f>
        <v/>
      </c>
    </row>
    <row r="721">
      <c r="A721" s="33" t="n">
        <v>45321.91666666666</v>
      </c>
      <c r="B721" s="15">
        <f>WEEKDAY($A721,2)</f>
        <v/>
      </c>
      <c r="C721" s="15">
        <f>HOUR($A721)</f>
        <v/>
      </c>
      <c r="D721" s="15">
        <f>IF(AND($A721&gt;=Instellingen!$B$6,$A721&lt;Instellingen!$B$7),1,0)</f>
        <v/>
      </c>
      <c r="E721" s="15">
        <f>COUNTIF(tData[BezoekStart],"&lt;"&amp;($A721+1/24))-COUNTIF(tData[BezoekEind],"&lt;="&amp;$A721)</f>
        <v/>
      </c>
      <c r="F721" s="15">
        <f>COUNTIF(tData[BezoekLangStart],"&lt;"&amp;($A721+1/24))-COUNTIF(tData[BezoekLangEind],"&lt;="&amp;$A721)</f>
        <v/>
      </c>
      <c r="G721" s="15">
        <f>IF($D721=1,$B721*100+$C721,-1)</f>
        <v/>
      </c>
      <c r="H721" s="15">
        <f>IF($D721=1,$B721,-1)</f>
        <v/>
      </c>
      <c r="I721" s="15">
        <f>IF($D721=1,$C721,-1)</f>
        <v/>
      </c>
    </row>
    <row r="722">
      <c r="A722" s="33" t="n">
        <v>45321.95833333334</v>
      </c>
      <c r="B722" s="15">
        <f>WEEKDAY($A722,2)</f>
        <v/>
      </c>
      <c r="C722" s="15">
        <f>HOUR($A722)</f>
        <v/>
      </c>
      <c r="D722" s="15">
        <f>IF(AND($A722&gt;=Instellingen!$B$6,$A722&lt;Instellingen!$B$7),1,0)</f>
        <v/>
      </c>
      <c r="E722" s="15">
        <f>COUNTIF(tData[BezoekStart],"&lt;"&amp;($A722+1/24))-COUNTIF(tData[BezoekEind],"&lt;="&amp;$A722)</f>
        <v/>
      </c>
      <c r="F722" s="15">
        <f>COUNTIF(tData[BezoekLangStart],"&lt;"&amp;($A722+1/24))-COUNTIF(tData[BezoekLangEind],"&lt;="&amp;$A722)</f>
        <v/>
      </c>
      <c r="G722" s="15">
        <f>IF($D722=1,$B722*100+$C722,-1)</f>
        <v/>
      </c>
      <c r="H722" s="15">
        <f>IF($D722=1,$B722,-1)</f>
        <v/>
      </c>
      <c r="I722" s="15">
        <f>IF($D722=1,$C722,-1)</f>
        <v/>
      </c>
    </row>
    <row r="723">
      <c r="A723" s="33" t="n">
        <v>45322</v>
      </c>
      <c r="B723" s="15">
        <f>WEEKDAY($A723,2)</f>
        <v/>
      </c>
      <c r="C723" s="15">
        <f>HOUR($A723)</f>
        <v/>
      </c>
      <c r="D723" s="15">
        <f>IF(AND($A723&gt;=Instellingen!$B$6,$A723&lt;Instellingen!$B$7),1,0)</f>
        <v/>
      </c>
      <c r="E723" s="15">
        <f>COUNTIF(tData[BezoekStart],"&lt;"&amp;($A723+1/24))-COUNTIF(tData[BezoekEind],"&lt;="&amp;$A723)</f>
        <v/>
      </c>
      <c r="F723" s="15">
        <f>COUNTIF(tData[BezoekLangStart],"&lt;"&amp;($A723+1/24))-COUNTIF(tData[BezoekLangEind],"&lt;="&amp;$A723)</f>
        <v/>
      </c>
      <c r="G723" s="15">
        <f>IF($D723=1,$B723*100+$C723,-1)</f>
        <v/>
      </c>
      <c r="H723" s="15">
        <f>IF($D723=1,$B723,-1)</f>
        <v/>
      </c>
      <c r="I723" s="15">
        <f>IF($D723=1,$C723,-1)</f>
        <v/>
      </c>
    </row>
    <row r="724">
      <c r="A724" s="33" t="n">
        <v>45322.04166666666</v>
      </c>
      <c r="B724" s="15">
        <f>WEEKDAY($A724,2)</f>
        <v/>
      </c>
      <c r="C724" s="15">
        <f>HOUR($A724)</f>
        <v/>
      </c>
      <c r="D724" s="15">
        <f>IF(AND($A724&gt;=Instellingen!$B$6,$A724&lt;Instellingen!$B$7),1,0)</f>
        <v/>
      </c>
      <c r="E724" s="15">
        <f>COUNTIF(tData[BezoekStart],"&lt;"&amp;($A724+1/24))-COUNTIF(tData[BezoekEind],"&lt;="&amp;$A724)</f>
        <v/>
      </c>
      <c r="F724" s="15">
        <f>COUNTIF(tData[BezoekLangStart],"&lt;"&amp;($A724+1/24))-COUNTIF(tData[BezoekLangEind],"&lt;="&amp;$A724)</f>
        <v/>
      </c>
      <c r="G724" s="15">
        <f>IF($D724=1,$B724*100+$C724,-1)</f>
        <v/>
      </c>
      <c r="H724" s="15">
        <f>IF($D724=1,$B724,-1)</f>
        <v/>
      </c>
      <c r="I724" s="15">
        <f>IF($D724=1,$C724,-1)</f>
        <v/>
      </c>
    </row>
    <row r="725">
      <c r="A725" s="33" t="n">
        <v>45322.08333333334</v>
      </c>
      <c r="B725" s="15">
        <f>WEEKDAY($A725,2)</f>
        <v/>
      </c>
      <c r="C725" s="15">
        <f>HOUR($A725)</f>
        <v/>
      </c>
      <c r="D725" s="15">
        <f>IF(AND($A725&gt;=Instellingen!$B$6,$A725&lt;Instellingen!$B$7),1,0)</f>
        <v/>
      </c>
      <c r="E725" s="15">
        <f>COUNTIF(tData[BezoekStart],"&lt;"&amp;($A725+1/24))-COUNTIF(tData[BezoekEind],"&lt;="&amp;$A725)</f>
        <v/>
      </c>
      <c r="F725" s="15">
        <f>COUNTIF(tData[BezoekLangStart],"&lt;"&amp;($A725+1/24))-COUNTIF(tData[BezoekLangEind],"&lt;="&amp;$A725)</f>
        <v/>
      </c>
      <c r="G725" s="15">
        <f>IF($D725=1,$B725*100+$C725,-1)</f>
        <v/>
      </c>
      <c r="H725" s="15">
        <f>IF($D725=1,$B725,-1)</f>
        <v/>
      </c>
      <c r="I725" s="15">
        <f>IF($D725=1,$C725,-1)</f>
        <v/>
      </c>
    </row>
    <row r="726">
      <c r="A726" s="33" t="n">
        <v>45322.125</v>
      </c>
      <c r="B726" s="15">
        <f>WEEKDAY($A726,2)</f>
        <v/>
      </c>
      <c r="C726" s="15">
        <f>HOUR($A726)</f>
        <v/>
      </c>
      <c r="D726" s="15">
        <f>IF(AND($A726&gt;=Instellingen!$B$6,$A726&lt;Instellingen!$B$7),1,0)</f>
        <v/>
      </c>
      <c r="E726" s="15">
        <f>COUNTIF(tData[BezoekStart],"&lt;"&amp;($A726+1/24))-COUNTIF(tData[BezoekEind],"&lt;="&amp;$A726)</f>
        <v/>
      </c>
      <c r="F726" s="15">
        <f>COUNTIF(tData[BezoekLangStart],"&lt;"&amp;($A726+1/24))-COUNTIF(tData[BezoekLangEind],"&lt;="&amp;$A726)</f>
        <v/>
      </c>
      <c r="G726" s="15">
        <f>IF($D726=1,$B726*100+$C726,-1)</f>
        <v/>
      </c>
      <c r="H726" s="15">
        <f>IF($D726=1,$B726,-1)</f>
        <v/>
      </c>
      <c r="I726" s="15">
        <f>IF($D726=1,$C726,-1)</f>
        <v/>
      </c>
    </row>
    <row r="727">
      <c r="A727" s="33" t="n">
        <v>45322.16666666666</v>
      </c>
      <c r="B727" s="15">
        <f>WEEKDAY($A727,2)</f>
        <v/>
      </c>
      <c r="C727" s="15">
        <f>HOUR($A727)</f>
        <v/>
      </c>
      <c r="D727" s="15">
        <f>IF(AND($A727&gt;=Instellingen!$B$6,$A727&lt;Instellingen!$B$7),1,0)</f>
        <v/>
      </c>
      <c r="E727" s="15">
        <f>COUNTIF(tData[BezoekStart],"&lt;"&amp;($A727+1/24))-COUNTIF(tData[BezoekEind],"&lt;="&amp;$A727)</f>
        <v/>
      </c>
      <c r="F727" s="15">
        <f>COUNTIF(tData[BezoekLangStart],"&lt;"&amp;($A727+1/24))-COUNTIF(tData[BezoekLangEind],"&lt;="&amp;$A727)</f>
        <v/>
      </c>
      <c r="G727" s="15">
        <f>IF($D727=1,$B727*100+$C727,-1)</f>
        <v/>
      </c>
      <c r="H727" s="15">
        <f>IF($D727=1,$B727,-1)</f>
        <v/>
      </c>
      <c r="I727" s="15">
        <f>IF($D727=1,$C727,-1)</f>
        <v/>
      </c>
    </row>
    <row r="728">
      <c r="A728" s="33" t="n">
        <v>45322.20833333334</v>
      </c>
      <c r="B728" s="15">
        <f>WEEKDAY($A728,2)</f>
        <v/>
      </c>
      <c r="C728" s="15">
        <f>HOUR($A728)</f>
        <v/>
      </c>
      <c r="D728" s="15">
        <f>IF(AND($A728&gt;=Instellingen!$B$6,$A728&lt;Instellingen!$B$7),1,0)</f>
        <v/>
      </c>
      <c r="E728" s="15">
        <f>COUNTIF(tData[BezoekStart],"&lt;"&amp;($A728+1/24))-COUNTIF(tData[BezoekEind],"&lt;="&amp;$A728)</f>
        <v/>
      </c>
      <c r="F728" s="15">
        <f>COUNTIF(tData[BezoekLangStart],"&lt;"&amp;($A728+1/24))-COUNTIF(tData[BezoekLangEind],"&lt;="&amp;$A728)</f>
        <v/>
      </c>
      <c r="G728" s="15">
        <f>IF($D728=1,$B728*100+$C728,-1)</f>
        <v/>
      </c>
      <c r="H728" s="15">
        <f>IF($D728=1,$B728,-1)</f>
        <v/>
      </c>
      <c r="I728" s="15">
        <f>IF($D728=1,$C728,-1)</f>
        <v/>
      </c>
    </row>
    <row r="729">
      <c r="A729" s="33" t="n">
        <v>45322.25</v>
      </c>
      <c r="B729" s="15">
        <f>WEEKDAY($A729,2)</f>
        <v/>
      </c>
      <c r="C729" s="15">
        <f>HOUR($A729)</f>
        <v/>
      </c>
      <c r="D729" s="15">
        <f>IF(AND($A729&gt;=Instellingen!$B$6,$A729&lt;Instellingen!$B$7),1,0)</f>
        <v/>
      </c>
      <c r="E729" s="15">
        <f>COUNTIF(tData[BezoekStart],"&lt;"&amp;($A729+1/24))-COUNTIF(tData[BezoekEind],"&lt;="&amp;$A729)</f>
        <v/>
      </c>
      <c r="F729" s="15">
        <f>COUNTIF(tData[BezoekLangStart],"&lt;"&amp;($A729+1/24))-COUNTIF(tData[BezoekLangEind],"&lt;="&amp;$A729)</f>
        <v/>
      </c>
      <c r="G729" s="15">
        <f>IF($D729=1,$B729*100+$C729,-1)</f>
        <v/>
      </c>
      <c r="H729" s="15">
        <f>IF($D729=1,$B729,-1)</f>
        <v/>
      </c>
      <c r="I729" s="15">
        <f>IF($D729=1,$C729,-1)</f>
        <v/>
      </c>
    </row>
    <row r="730">
      <c r="A730" s="33" t="n">
        <v>45322.29166666666</v>
      </c>
      <c r="B730" s="15">
        <f>WEEKDAY($A730,2)</f>
        <v/>
      </c>
      <c r="C730" s="15">
        <f>HOUR($A730)</f>
        <v/>
      </c>
      <c r="D730" s="15">
        <f>IF(AND($A730&gt;=Instellingen!$B$6,$A730&lt;Instellingen!$B$7),1,0)</f>
        <v/>
      </c>
      <c r="E730" s="15">
        <f>COUNTIF(tData[BezoekStart],"&lt;"&amp;($A730+1/24))-COUNTIF(tData[BezoekEind],"&lt;="&amp;$A730)</f>
        <v/>
      </c>
      <c r="F730" s="15">
        <f>COUNTIF(tData[BezoekLangStart],"&lt;"&amp;($A730+1/24))-COUNTIF(tData[BezoekLangEind],"&lt;="&amp;$A730)</f>
        <v/>
      </c>
      <c r="G730" s="15">
        <f>IF($D730=1,$B730*100+$C730,-1)</f>
        <v/>
      </c>
      <c r="H730" s="15">
        <f>IF($D730=1,$B730,-1)</f>
        <v/>
      </c>
      <c r="I730" s="15">
        <f>IF($D730=1,$C730,-1)</f>
        <v/>
      </c>
    </row>
    <row r="731">
      <c r="A731" s="33" t="n">
        <v>45322.33333333334</v>
      </c>
      <c r="B731" s="15">
        <f>WEEKDAY($A731,2)</f>
        <v/>
      </c>
      <c r="C731" s="15">
        <f>HOUR($A731)</f>
        <v/>
      </c>
      <c r="D731" s="15">
        <f>IF(AND($A731&gt;=Instellingen!$B$6,$A731&lt;Instellingen!$B$7),1,0)</f>
        <v/>
      </c>
      <c r="E731" s="15">
        <f>COUNTIF(tData[BezoekStart],"&lt;"&amp;($A731+1/24))-COUNTIF(tData[BezoekEind],"&lt;="&amp;$A731)</f>
        <v/>
      </c>
      <c r="F731" s="15">
        <f>COUNTIF(tData[BezoekLangStart],"&lt;"&amp;($A731+1/24))-COUNTIF(tData[BezoekLangEind],"&lt;="&amp;$A731)</f>
        <v/>
      </c>
      <c r="G731" s="15">
        <f>IF($D731=1,$B731*100+$C731,-1)</f>
        <v/>
      </c>
      <c r="H731" s="15">
        <f>IF($D731=1,$B731,-1)</f>
        <v/>
      </c>
      <c r="I731" s="15">
        <f>IF($D731=1,$C731,-1)</f>
        <v/>
      </c>
    </row>
    <row r="732">
      <c r="A732" s="33" t="n">
        <v>45322.375</v>
      </c>
      <c r="B732" s="15">
        <f>WEEKDAY($A732,2)</f>
        <v/>
      </c>
      <c r="C732" s="15">
        <f>HOUR($A732)</f>
        <v/>
      </c>
      <c r="D732" s="15">
        <f>IF(AND($A732&gt;=Instellingen!$B$6,$A732&lt;Instellingen!$B$7),1,0)</f>
        <v/>
      </c>
      <c r="E732" s="15">
        <f>COUNTIF(tData[BezoekStart],"&lt;"&amp;($A732+1/24))-COUNTIF(tData[BezoekEind],"&lt;="&amp;$A732)</f>
        <v/>
      </c>
      <c r="F732" s="15">
        <f>COUNTIF(tData[BezoekLangStart],"&lt;"&amp;($A732+1/24))-COUNTIF(tData[BezoekLangEind],"&lt;="&amp;$A732)</f>
        <v/>
      </c>
      <c r="G732" s="15">
        <f>IF($D732=1,$B732*100+$C732,-1)</f>
        <v/>
      </c>
      <c r="H732" s="15">
        <f>IF($D732=1,$B732,-1)</f>
        <v/>
      </c>
      <c r="I732" s="15">
        <f>IF($D732=1,$C732,-1)</f>
        <v/>
      </c>
    </row>
    <row r="733">
      <c r="A733" s="33" t="n">
        <v>45322.41666666666</v>
      </c>
      <c r="B733" s="15">
        <f>WEEKDAY($A733,2)</f>
        <v/>
      </c>
      <c r="C733" s="15">
        <f>HOUR($A733)</f>
        <v/>
      </c>
      <c r="D733" s="15">
        <f>IF(AND($A733&gt;=Instellingen!$B$6,$A733&lt;Instellingen!$B$7),1,0)</f>
        <v/>
      </c>
      <c r="E733" s="15">
        <f>COUNTIF(tData[BezoekStart],"&lt;"&amp;($A733+1/24))-COUNTIF(tData[BezoekEind],"&lt;="&amp;$A733)</f>
        <v/>
      </c>
      <c r="F733" s="15">
        <f>COUNTIF(tData[BezoekLangStart],"&lt;"&amp;($A733+1/24))-COUNTIF(tData[BezoekLangEind],"&lt;="&amp;$A733)</f>
        <v/>
      </c>
      <c r="G733" s="15">
        <f>IF($D733=1,$B733*100+$C733,-1)</f>
        <v/>
      </c>
      <c r="H733" s="15">
        <f>IF($D733=1,$B733,-1)</f>
        <v/>
      </c>
      <c r="I733" s="15">
        <f>IF($D733=1,$C733,-1)</f>
        <v/>
      </c>
    </row>
    <row r="734">
      <c r="A734" s="33" t="n">
        <v>45322.45833333334</v>
      </c>
      <c r="B734" s="15">
        <f>WEEKDAY($A734,2)</f>
        <v/>
      </c>
      <c r="C734" s="15">
        <f>HOUR($A734)</f>
        <v/>
      </c>
      <c r="D734" s="15">
        <f>IF(AND($A734&gt;=Instellingen!$B$6,$A734&lt;Instellingen!$B$7),1,0)</f>
        <v/>
      </c>
      <c r="E734" s="15">
        <f>COUNTIF(tData[BezoekStart],"&lt;"&amp;($A734+1/24))-COUNTIF(tData[BezoekEind],"&lt;="&amp;$A734)</f>
        <v/>
      </c>
      <c r="F734" s="15">
        <f>COUNTIF(tData[BezoekLangStart],"&lt;"&amp;($A734+1/24))-COUNTIF(tData[BezoekLangEind],"&lt;="&amp;$A734)</f>
        <v/>
      </c>
      <c r="G734" s="15">
        <f>IF($D734=1,$B734*100+$C734,-1)</f>
        <v/>
      </c>
      <c r="H734" s="15">
        <f>IF($D734=1,$B734,-1)</f>
        <v/>
      </c>
      <c r="I734" s="15">
        <f>IF($D734=1,$C734,-1)</f>
        <v/>
      </c>
    </row>
    <row r="735">
      <c r="A735" s="33" t="n">
        <v>45322.5</v>
      </c>
      <c r="B735" s="15">
        <f>WEEKDAY($A735,2)</f>
        <v/>
      </c>
      <c r="C735" s="15">
        <f>HOUR($A735)</f>
        <v/>
      </c>
      <c r="D735" s="15">
        <f>IF(AND($A735&gt;=Instellingen!$B$6,$A735&lt;Instellingen!$B$7),1,0)</f>
        <v/>
      </c>
      <c r="E735" s="15">
        <f>COUNTIF(tData[BezoekStart],"&lt;"&amp;($A735+1/24))-COUNTIF(tData[BezoekEind],"&lt;="&amp;$A735)</f>
        <v/>
      </c>
      <c r="F735" s="15">
        <f>COUNTIF(tData[BezoekLangStart],"&lt;"&amp;($A735+1/24))-COUNTIF(tData[BezoekLangEind],"&lt;="&amp;$A735)</f>
        <v/>
      </c>
      <c r="G735" s="15">
        <f>IF($D735=1,$B735*100+$C735,-1)</f>
        <v/>
      </c>
      <c r="H735" s="15">
        <f>IF($D735=1,$B735,-1)</f>
        <v/>
      </c>
      <c r="I735" s="15">
        <f>IF($D735=1,$C735,-1)</f>
        <v/>
      </c>
    </row>
    <row r="736">
      <c r="A736" s="33" t="n">
        <v>45322.54166666666</v>
      </c>
      <c r="B736" s="15">
        <f>WEEKDAY($A736,2)</f>
        <v/>
      </c>
      <c r="C736" s="15">
        <f>HOUR($A736)</f>
        <v/>
      </c>
      <c r="D736" s="15">
        <f>IF(AND($A736&gt;=Instellingen!$B$6,$A736&lt;Instellingen!$B$7),1,0)</f>
        <v/>
      </c>
      <c r="E736" s="15">
        <f>COUNTIF(tData[BezoekStart],"&lt;"&amp;($A736+1/24))-COUNTIF(tData[BezoekEind],"&lt;="&amp;$A736)</f>
        <v/>
      </c>
      <c r="F736" s="15">
        <f>COUNTIF(tData[BezoekLangStart],"&lt;"&amp;($A736+1/24))-COUNTIF(tData[BezoekLangEind],"&lt;="&amp;$A736)</f>
        <v/>
      </c>
      <c r="G736" s="15">
        <f>IF($D736=1,$B736*100+$C736,-1)</f>
        <v/>
      </c>
      <c r="H736" s="15">
        <f>IF($D736=1,$B736,-1)</f>
        <v/>
      </c>
      <c r="I736" s="15">
        <f>IF($D736=1,$C736,-1)</f>
        <v/>
      </c>
    </row>
    <row r="737">
      <c r="A737" s="33" t="n">
        <v>45322.58333333334</v>
      </c>
      <c r="B737" s="15">
        <f>WEEKDAY($A737,2)</f>
        <v/>
      </c>
      <c r="C737" s="15">
        <f>HOUR($A737)</f>
        <v/>
      </c>
      <c r="D737" s="15">
        <f>IF(AND($A737&gt;=Instellingen!$B$6,$A737&lt;Instellingen!$B$7),1,0)</f>
        <v/>
      </c>
      <c r="E737" s="15">
        <f>COUNTIF(tData[BezoekStart],"&lt;"&amp;($A737+1/24))-COUNTIF(tData[BezoekEind],"&lt;="&amp;$A737)</f>
        <v/>
      </c>
      <c r="F737" s="15">
        <f>COUNTIF(tData[BezoekLangStart],"&lt;"&amp;($A737+1/24))-COUNTIF(tData[BezoekLangEind],"&lt;="&amp;$A737)</f>
        <v/>
      </c>
      <c r="G737" s="15">
        <f>IF($D737=1,$B737*100+$C737,-1)</f>
        <v/>
      </c>
      <c r="H737" s="15">
        <f>IF($D737=1,$B737,-1)</f>
        <v/>
      </c>
      <c r="I737" s="15">
        <f>IF($D737=1,$C737,-1)</f>
        <v/>
      </c>
    </row>
    <row r="738">
      <c r="A738" s="33" t="n">
        <v>45322.625</v>
      </c>
      <c r="B738" s="15">
        <f>WEEKDAY($A738,2)</f>
        <v/>
      </c>
      <c r="C738" s="15">
        <f>HOUR($A738)</f>
        <v/>
      </c>
      <c r="D738" s="15">
        <f>IF(AND($A738&gt;=Instellingen!$B$6,$A738&lt;Instellingen!$B$7),1,0)</f>
        <v/>
      </c>
      <c r="E738" s="15">
        <f>COUNTIF(tData[BezoekStart],"&lt;"&amp;($A738+1/24))-COUNTIF(tData[BezoekEind],"&lt;="&amp;$A738)</f>
        <v/>
      </c>
      <c r="F738" s="15">
        <f>COUNTIF(tData[BezoekLangStart],"&lt;"&amp;($A738+1/24))-COUNTIF(tData[BezoekLangEind],"&lt;="&amp;$A738)</f>
        <v/>
      </c>
      <c r="G738" s="15">
        <f>IF($D738=1,$B738*100+$C738,-1)</f>
        <v/>
      </c>
      <c r="H738" s="15">
        <f>IF($D738=1,$B738,-1)</f>
        <v/>
      </c>
      <c r="I738" s="15">
        <f>IF($D738=1,$C738,-1)</f>
        <v/>
      </c>
    </row>
    <row r="739">
      <c r="A739" s="33" t="n">
        <v>45322.66666666666</v>
      </c>
      <c r="B739" s="15">
        <f>WEEKDAY($A739,2)</f>
        <v/>
      </c>
      <c r="C739" s="15">
        <f>HOUR($A739)</f>
        <v/>
      </c>
      <c r="D739" s="15">
        <f>IF(AND($A739&gt;=Instellingen!$B$6,$A739&lt;Instellingen!$B$7),1,0)</f>
        <v/>
      </c>
      <c r="E739" s="15">
        <f>COUNTIF(tData[BezoekStart],"&lt;"&amp;($A739+1/24))-COUNTIF(tData[BezoekEind],"&lt;="&amp;$A739)</f>
        <v/>
      </c>
      <c r="F739" s="15">
        <f>COUNTIF(tData[BezoekLangStart],"&lt;"&amp;($A739+1/24))-COUNTIF(tData[BezoekLangEind],"&lt;="&amp;$A739)</f>
        <v/>
      </c>
      <c r="G739" s="15">
        <f>IF($D739=1,$B739*100+$C739,-1)</f>
        <v/>
      </c>
      <c r="H739" s="15">
        <f>IF($D739=1,$B739,-1)</f>
        <v/>
      </c>
      <c r="I739" s="15">
        <f>IF($D739=1,$C739,-1)</f>
        <v/>
      </c>
    </row>
    <row r="740">
      <c r="A740" s="33" t="n">
        <v>45322.70833333334</v>
      </c>
      <c r="B740" s="15">
        <f>WEEKDAY($A740,2)</f>
        <v/>
      </c>
      <c r="C740" s="15">
        <f>HOUR($A740)</f>
        <v/>
      </c>
      <c r="D740" s="15">
        <f>IF(AND($A740&gt;=Instellingen!$B$6,$A740&lt;Instellingen!$B$7),1,0)</f>
        <v/>
      </c>
      <c r="E740" s="15">
        <f>COUNTIF(tData[BezoekStart],"&lt;"&amp;($A740+1/24))-COUNTIF(tData[BezoekEind],"&lt;="&amp;$A740)</f>
        <v/>
      </c>
      <c r="F740" s="15">
        <f>COUNTIF(tData[BezoekLangStart],"&lt;"&amp;($A740+1/24))-COUNTIF(tData[BezoekLangEind],"&lt;="&amp;$A740)</f>
        <v/>
      </c>
      <c r="G740" s="15">
        <f>IF($D740=1,$B740*100+$C740,-1)</f>
        <v/>
      </c>
      <c r="H740" s="15">
        <f>IF($D740=1,$B740,-1)</f>
        <v/>
      </c>
      <c r="I740" s="15">
        <f>IF($D740=1,$C740,-1)</f>
        <v/>
      </c>
    </row>
    <row r="741">
      <c r="A741" s="33" t="n">
        <v>45322.75</v>
      </c>
      <c r="B741" s="15">
        <f>WEEKDAY($A741,2)</f>
        <v/>
      </c>
      <c r="C741" s="15">
        <f>HOUR($A741)</f>
        <v/>
      </c>
      <c r="D741" s="15">
        <f>IF(AND($A741&gt;=Instellingen!$B$6,$A741&lt;Instellingen!$B$7),1,0)</f>
        <v/>
      </c>
      <c r="E741" s="15">
        <f>COUNTIF(tData[BezoekStart],"&lt;"&amp;($A741+1/24))-COUNTIF(tData[BezoekEind],"&lt;="&amp;$A741)</f>
        <v/>
      </c>
      <c r="F741" s="15">
        <f>COUNTIF(tData[BezoekLangStart],"&lt;"&amp;($A741+1/24))-COUNTIF(tData[BezoekLangEind],"&lt;="&amp;$A741)</f>
        <v/>
      </c>
      <c r="G741" s="15">
        <f>IF($D741=1,$B741*100+$C741,-1)</f>
        <v/>
      </c>
      <c r="H741" s="15">
        <f>IF($D741=1,$B741,-1)</f>
        <v/>
      </c>
      <c r="I741" s="15">
        <f>IF($D741=1,$C741,-1)</f>
        <v/>
      </c>
    </row>
    <row r="742">
      <c r="A742" s="33" t="n">
        <v>45322.79166666666</v>
      </c>
      <c r="B742" s="15">
        <f>WEEKDAY($A742,2)</f>
        <v/>
      </c>
      <c r="C742" s="15">
        <f>HOUR($A742)</f>
        <v/>
      </c>
      <c r="D742" s="15">
        <f>IF(AND($A742&gt;=Instellingen!$B$6,$A742&lt;Instellingen!$B$7),1,0)</f>
        <v/>
      </c>
      <c r="E742" s="15">
        <f>COUNTIF(tData[BezoekStart],"&lt;"&amp;($A742+1/24))-COUNTIF(tData[BezoekEind],"&lt;="&amp;$A742)</f>
        <v/>
      </c>
      <c r="F742" s="15">
        <f>COUNTIF(tData[BezoekLangStart],"&lt;"&amp;($A742+1/24))-COUNTIF(tData[BezoekLangEind],"&lt;="&amp;$A742)</f>
        <v/>
      </c>
      <c r="G742" s="15">
        <f>IF($D742=1,$B742*100+$C742,-1)</f>
        <v/>
      </c>
      <c r="H742" s="15">
        <f>IF($D742=1,$B742,-1)</f>
        <v/>
      </c>
      <c r="I742" s="15">
        <f>IF($D742=1,$C742,-1)</f>
        <v/>
      </c>
    </row>
    <row r="743">
      <c r="A743" s="33" t="n">
        <v>45322.83333333334</v>
      </c>
      <c r="B743" s="15">
        <f>WEEKDAY($A743,2)</f>
        <v/>
      </c>
      <c r="C743" s="15">
        <f>HOUR($A743)</f>
        <v/>
      </c>
      <c r="D743" s="15">
        <f>IF(AND($A743&gt;=Instellingen!$B$6,$A743&lt;Instellingen!$B$7),1,0)</f>
        <v/>
      </c>
      <c r="E743" s="15">
        <f>COUNTIF(tData[BezoekStart],"&lt;"&amp;($A743+1/24))-COUNTIF(tData[BezoekEind],"&lt;="&amp;$A743)</f>
        <v/>
      </c>
      <c r="F743" s="15">
        <f>COUNTIF(tData[BezoekLangStart],"&lt;"&amp;($A743+1/24))-COUNTIF(tData[BezoekLangEind],"&lt;="&amp;$A743)</f>
        <v/>
      </c>
      <c r="G743" s="15">
        <f>IF($D743=1,$B743*100+$C743,-1)</f>
        <v/>
      </c>
      <c r="H743" s="15">
        <f>IF($D743=1,$B743,-1)</f>
        <v/>
      </c>
      <c r="I743" s="15">
        <f>IF($D743=1,$C743,-1)</f>
        <v/>
      </c>
    </row>
    <row r="744">
      <c r="A744" s="33" t="n">
        <v>45322.875</v>
      </c>
      <c r="B744" s="15">
        <f>WEEKDAY($A744,2)</f>
        <v/>
      </c>
      <c r="C744" s="15">
        <f>HOUR($A744)</f>
        <v/>
      </c>
      <c r="D744" s="15">
        <f>IF(AND($A744&gt;=Instellingen!$B$6,$A744&lt;Instellingen!$B$7),1,0)</f>
        <v/>
      </c>
      <c r="E744" s="15">
        <f>COUNTIF(tData[BezoekStart],"&lt;"&amp;($A744+1/24))-COUNTIF(tData[BezoekEind],"&lt;="&amp;$A744)</f>
        <v/>
      </c>
      <c r="F744" s="15">
        <f>COUNTIF(tData[BezoekLangStart],"&lt;"&amp;($A744+1/24))-COUNTIF(tData[BezoekLangEind],"&lt;="&amp;$A744)</f>
        <v/>
      </c>
      <c r="G744" s="15">
        <f>IF($D744=1,$B744*100+$C744,-1)</f>
        <v/>
      </c>
      <c r="H744" s="15">
        <f>IF($D744=1,$B744,-1)</f>
        <v/>
      </c>
      <c r="I744" s="15">
        <f>IF($D744=1,$C744,-1)</f>
        <v/>
      </c>
    </row>
    <row r="745">
      <c r="A745" s="33" t="n">
        <v>45322.91666666666</v>
      </c>
      <c r="B745" s="15">
        <f>WEEKDAY($A745,2)</f>
        <v/>
      </c>
      <c r="C745" s="15">
        <f>HOUR($A745)</f>
        <v/>
      </c>
      <c r="D745" s="15">
        <f>IF(AND($A745&gt;=Instellingen!$B$6,$A745&lt;Instellingen!$B$7),1,0)</f>
        <v/>
      </c>
      <c r="E745" s="15">
        <f>COUNTIF(tData[BezoekStart],"&lt;"&amp;($A745+1/24))-COUNTIF(tData[BezoekEind],"&lt;="&amp;$A745)</f>
        <v/>
      </c>
      <c r="F745" s="15">
        <f>COUNTIF(tData[BezoekLangStart],"&lt;"&amp;($A745+1/24))-COUNTIF(tData[BezoekLangEind],"&lt;="&amp;$A745)</f>
        <v/>
      </c>
      <c r="G745" s="15">
        <f>IF($D745=1,$B745*100+$C745,-1)</f>
        <v/>
      </c>
      <c r="H745" s="15">
        <f>IF($D745=1,$B745,-1)</f>
        <v/>
      </c>
      <c r="I745" s="15">
        <f>IF($D745=1,$C745,-1)</f>
        <v/>
      </c>
    </row>
    <row r="746">
      <c r="A746" s="33" t="n">
        <v>45322.95833333334</v>
      </c>
      <c r="B746" s="15">
        <f>WEEKDAY($A746,2)</f>
        <v/>
      </c>
      <c r="C746" s="15">
        <f>HOUR($A746)</f>
        <v/>
      </c>
      <c r="D746" s="15">
        <f>IF(AND($A746&gt;=Instellingen!$B$6,$A746&lt;Instellingen!$B$7),1,0)</f>
        <v/>
      </c>
      <c r="E746" s="15">
        <f>COUNTIF(tData[BezoekStart],"&lt;"&amp;($A746+1/24))-COUNTIF(tData[BezoekEind],"&lt;="&amp;$A746)</f>
        <v/>
      </c>
      <c r="F746" s="15">
        <f>COUNTIF(tData[BezoekLangStart],"&lt;"&amp;($A746+1/24))-COUNTIF(tData[BezoekLangEind],"&lt;="&amp;$A746)</f>
        <v/>
      </c>
      <c r="G746" s="15">
        <f>IF($D746=1,$B746*100+$C746,-1)</f>
        <v/>
      </c>
      <c r="H746" s="15">
        <f>IF($D746=1,$B746,-1)</f>
        <v/>
      </c>
      <c r="I746" s="15">
        <f>IF($D746=1,$C746,-1)</f>
        <v/>
      </c>
    </row>
    <row r="747">
      <c r="A747" s="33" t="n">
        <v>45323</v>
      </c>
      <c r="B747" s="15">
        <f>WEEKDAY($A747,2)</f>
        <v/>
      </c>
      <c r="C747" s="15">
        <f>HOUR($A747)</f>
        <v/>
      </c>
      <c r="D747" s="15">
        <f>IF(AND($A747&gt;=Instellingen!$B$6,$A747&lt;Instellingen!$B$7),1,0)</f>
        <v/>
      </c>
      <c r="E747" s="15">
        <f>COUNTIF(tData[BezoekStart],"&lt;"&amp;($A747+1/24))-COUNTIF(tData[BezoekEind],"&lt;="&amp;$A747)</f>
        <v/>
      </c>
      <c r="F747" s="15">
        <f>COUNTIF(tData[BezoekLangStart],"&lt;"&amp;($A747+1/24))-COUNTIF(tData[BezoekLangEind],"&lt;="&amp;$A747)</f>
        <v/>
      </c>
      <c r="G747" s="15">
        <f>IF($D747=1,$B747*100+$C747,-1)</f>
        <v/>
      </c>
      <c r="H747" s="15">
        <f>IF($D747=1,$B747,-1)</f>
        <v/>
      </c>
      <c r="I747" s="15">
        <f>IF($D747=1,$C747,-1)</f>
        <v/>
      </c>
    </row>
    <row r="748">
      <c r="A748" s="33" t="n">
        <v>45323.04166666666</v>
      </c>
      <c r="B748" s="15">
        <f>WEEKDAY($A748,2)</f>
        <v/>
      </c>
      <c r="C748" s="15">
        <f>HOUR($A748)</f>
        <v/>
      </c>
      <c r="D748" s="15">
        <f>IF(AND($A748&gt;=Instellingen!$B$6,$A748&lt;Instellingen!$B$7),1,0)</f>
        <v/>
      </c>
      <c r="E748" s="15">
        <f>COUNTIF(tData[BezoekStart],"&lt;"&amp;($A748+1/24))-COUNTIF(tData[BezoekEind],"&lt;="&amp;$A748)</f>
        <v/>
      </c>
      <c r="F748" s="15">
        <f>COUNTIF(tData[BezoekLangStart],"&lt;"&amp;($A748+1/24))-COUNTIF(tData[BezoekLangEind],"&lt;="&amp;$A748)</f>
        <v/>
      </c>
      <c r="G748" s="15">
        <f>IF($D748=1,$B748*100+$C748,-1)</f>
        <v/>
      </c>
      <c r="H748" s="15">
        <f>IF($D748=1,$B748,-1)</f>
        <v/>
      </c>
      <c r="I748" s="15">
        <f>IF($D748=1,$C748,-1)</f>
        <v/>
      </c>
    </row>
    <row r="749">
      <c r="A749" s="33" t="n">
        <v>45323.08333333334</v>
      </c>
      <c r="B749" s="15">
        <f>WEEKDAY($A749,2)</f>
        <v/>
      </c>
      <c r="C749" s="15">
        <f>HOUR($A749)</f>
        <v/>
      </c>
      <c r="D749" s="15">
        <f>IF(AND($A749&gt;=Instellingen!$B$6,$A749&lt;Instellingen!$B$7),1,0)</f>
        <v/>
      </c>
      <c r="E749" s="15">
        <f>COUNTIF(tData[BezoekStart],"&lt;"&amp;($A749+1/24))-COUNTIF(tData[BezoekEind],"&lt;="&amp;$A749)</f>
        <v/>
      </c>
      <c r="F749" s="15">
        <f>COUNTIF(tData[BezoekLangStart],"&lt;"&amp;($A749+1/24))-COUNTIF(tData[BezoekLangEind],"&lt;="&amp;$A749)</f>
        <v/>
      </c>
      <c r="G749" s="15">
        <f>IF($D749=1,$B749*100+$C749,-1)</f>
        <v/>
      </c>
      <c r="H749" s="15">
        <f>IF($D749=1,$B749,-1)</f>
        <v/>
      </c>
      <c r="I749" s="15">
        <f>IF($D749=1,$C749,-1)</f>
        <v/>
      </c>
    </row>
    <row r="750">
      <c r="A750" s="33" t="n">
        <v>45323.125</v>
      </c>
      <c r="B750" s="15">
        <f>WEEKDAY($A750,2)</f>
        <v/>
      </c>
      <c r="C750" s="15">
        <f>HOUR($A750)</f>
        <v/>
      </c>
      <c r="D750" s="15">
        <f>IF(AND($A750&gt;=Instellingen!$B$6,$A750&lt;Instellingen!$B$7),1,0)</f>
        <v/>
      </c>
      <c r="E750" s="15">
        <f>COUNTIF(tData[BezoekStart],"&lt;"&amp;($A750+1/24))-COUNTIF(tData[BezoekEind],"&lt;="&amp;$A750)</f>
        <v/>
      </c>
      <c r="F750" s="15">
        <f>COUNTIF(tData[BezoekLangStart],"&lt;"&amp;($A750+1/24))-COUNTIF(tData[BezoekLangEind],"&lt;="&amp;$A750)</f>
        <v/>
      </c>
      <c r="G750" s="15">
        <f>IF($D750=1,$B750*100+$C750,-1)</f>
        <v/>
      </c>
      <c r="H750" s="15">
        <f>IF($D750=1,$B750,-1)</f>
        <v/>
      </c>
      <c r="I750" s="15">
        <f>IF($D750=1,$C750,-1)</f>
        <v/>
      </c>
    </row>
    <row r="751">
      <c r="A751" s="33" t="n">
        <v>45323.16666666666</v>
      </c>
      <c r="B751" s="15">
        <f>WEEKDAY($A751,2)</f>
        <v/>
      </c>
      <c r="C751" s="15">
        <f>HOUR($A751)</f>
        <v/>
      </c>
      <c r="D751" s="15">
        <f>IF(AND($A751&gt;=Instellingen!$B$6,$A751&lt;Instellingen!$B$7),1,0)</f>
        <v/>
      </c>
      <c r="E751" s="15">
        <f>COUNTIF(tData[BezoekStart],"&lt;"&amp;($A751+1/24))-COUNTIF(tData[BezoekEind],"&lt;="&amp;$A751)</f>
        <v/>
      </c>
      <c r="F751" s="15">
        <f>COUNTIF(tData[BezoekLangStart],"&lt;"&amp;($A751+1/24))-COUNTIF(tData[BezoekLangEind],"&lt;="&amp;$A751)</f>
        <v/>
      </c>
      <c r="G751" s="15">
        <f>IF($D751=1,$B751*100+$C751,-1)</f>
        <v/>
      </c>
      <c r="H751" s="15">
        <f>IF($D751=1,$B751,-1)</f>
        <v/>
      </c>
      <c r="I751" s="15">
        <f>IF($D751=1,$C751,-1)</f>
        <v/>
      </c>
    </row>
    <row r="752">
      <c r="A752" s="33" t="n">
        <v>45323.20833333334</v>
      </c>
      <c r="B752" s="15">
        <f>WEEKDAY($A752,2)</f>
        <v/>
      </c>
      <c r="C752" s="15">
        <f>HOUR($A752)</f>
        <v/>
      </c>
      <c r="D752" s="15">
        <f>IF(AND($A752&gt;=Instellingen!$B$6,$A752&lt;Instellingen!$B$7),1,0)</f>
        <v/>
      </c>
      <c r="E752" s="15">
        <f>COUNTIF(tData[BezoekStart],"&lt;"&amp;($A752+1/24))-COUNTIF(tData[BezoekEind],"&lt;="&amp;$A752)</f>
        <v/>
      </c>
      <c r="F752" s="15">
        <f>COUNTIF(tData[BezoekLangStart],"&lt;"&amp;($A752+1/24))-COUNTIF(tData[BezoekLangEind],"&lt;="&amp;$A752)</f>
        <v/>
      </c>
      <c r="G752" s="15">
        <f>IF($D752=1,$B752*100+$C752,-1)</f>
        <v/>
      </c>
      <c r="H752" s="15">
        <f>IF($D752=1,$B752,-1)</f>
        <v/>
      </c>
      <c r="I752" s="15">
        <f>IF($D752=1,$C752,-1)</f>
        <v/>
      </c>
    </row>
    <row r="753">
      <c r="A753" s="33" t="n">
        <v>45323.25</v>
      </c>
      <c r="B753" s="15">
        <f>WEEKDAY($A753,2)</f>
        <v/>
      </c>
      <c r="C753" s="15">
        <f>HOUR($A753)</f>
        <v/>
      </c>
      <c r="D753" s="15">
        <f>IF(AND($A753&gt;=Instellingen!$B$6,$A753&lt;Instellingen!$B$7),1,0)</f>
        <v/>
      </c>
      <c r="E753" s="15">
        <f>COUNTIF(tData[BezoekStart],"&lt;"&amp;($A753+1/24))-COUNTIF(tData[BezoekEind],"&lt;="&amp;$A753)</f>
        <v/>
      </c>
      <c r="F753" s="15">
        <f>COUNTIF(tData[BezoekLangStart],"&lt;"&amp;($A753+1/24))-COUNTIF(tData[BezoekLangEind],"&lt;="&amp;$A753)</f>
        <v/>
      </c>
      <c r="G753" s="15">
        <f>IF($D753=1,$B753*100+$C753,-1)</f>
        <v/>
      </c>
      <c r="H753" s="15">
        <f>IF($D753=1,$B753,-1)</f>
        <v/>
      </c>
      <c r="I753" s="15">
        <f>IF($D753=1,$C753,-1)</f>
        <v/>
      </c>
    </row>
    <row r="754">
      <c r="A754" s="33" t="n">
        <v>45323.29166666666</v>
      </c>
      <c r="B754" s="15">
        <f>WEEKDAY($A754,2)</f>
        <v/>
      </c>
      <c r="C754" s="15">
        <f>HOUR($A754)</f>
        <v/>
      </c>
      <c r="D754" s="15">
        <f>IF(AND($A754&gt;=Instellingen!$B$6,$A754&lt;Instellingen!$B$7),1,0)</f>
        <v/>
      </c>
      <c r="E754" s="15">
        <f>COUNTIF(tData[BezoekStart],"&lt;"&amp;($A754+1/24))-COUNTIF(tData[BezoekEind],"&lt;="&amp;$A754)</f>
        <v/>
      </c>
      <c r="F754" s="15">
        <f>COUNTIF(tData[BezoekLangStart],"&lt;"&amp;($A754+1/24))-COUNTIF(tData[BezoekLangEind],"&lt;="&amp;$A754)</f>
        <v/>
      </c>
      <c r="G754" s="15">
        <f>IF($D754=1,$B754*100+$C754,-1)</f>
        <v/>
      </c>
      <c r="H754" s="15">
        <f>IF($D754=1,$B754,-1)</f>
        <v/>
      </c>
      <c r="I754" s="15">
        <f>IF($D754=1,$C754,-1)</f>
        <v/>
      </c>
    </row>
    <row r="755">
      <c r="A755" s="33" t="n">
        <v>45323.33333333334</v>
      </c>
      <c r="B755" s="15">
        <f>WEEKDAY($A755,2)</f>
        <v/>
      </c>
      <c r="C755" s="15">
        <f>HOUR($A755)</f>
        <v/>
      </c>
      <c r="D755" s="15">
        <f>IF(AND($A755&gt;=Instellingen!$B$6,$A755&lt;Instellingen!$B$7),1,0)</f>
        <v/>
      </c>
      <c r="E755" s="15">
        <f>COUNTIF(tData[BezoekStart],"&lt;"&amp;($A755+1/24))-COUNTIF(tData[BezoekEind],"&lt;="&amp;$A755)</f>
        <v/>
      </c>
      <c r="F755" s="15">
        <f>COUNTIF(tData[BezoekLangStart],"&lt;"&amp;($A755+1/24))-COUNTIF(tData[BezoekLangEind],"&lt;="&amp;$A755)</f>
        <v/>
      </c>
      <c r="G755" s="15">
        <f>IF($D755=1,$B755*100+$C755,-1)</f>
        <v/>
      </c>
      <c r="H755" s="15">
        <f>IF($D755=1,$B755,-1)</f>
        <v/>
      </c>
      <c r="I755" s="15">
        <f>IF($D755=1,$C755,-1)</f>
        <v/>
      </c>
    </row>
    <row r="756">
      <c r="A756" s="33" t="n">
        <v>45323.375</v>
      </c>
      <c r="B756" s="15">
        <f>WEEKDAY($A756,2)</f>
        <v/>
      </c>
      <c r="C756" s="15">
        <f>HOUR($A756)</f>
        <v/>
      </c>
      <c r="D756" s="15">
        <f>IF(AND($A756&gt;=Instellingen!$B$6,$A756&lt;Instellingen!$B$7),1,0)</f>
        <v/>
      </c>
      <c r="E756" s="15">
        <f>COUNTIF(tData[BezoekStart],"&lt;"&amp;($A756+1/24))-COUNTIF(tData[BezoekEind],"&lt;="&amp;$A756)</f>
        <v/>
      </c>
      <c r="F756" s="15">
        <f>COUNTIF(tData[BezoekLangStart],"&lt;"&amp;($A756+1/24))-COUNTIF(tData[BezoekLangEind],"&lt;="&amp;$A756)</f>
        <v/>
      </c>
      <c r="G756" s="15">
        <f>IF($D756=1,$B756*100+$C756,-1)</f>
        <v/>
      </c>
      <c r="H756" s="15">
        <f>IF($D756=1,$B756,-1)</f>
        <v/>
      </c>
      <c r="I756" s="15">
        <f>IF($D756=1,$C756,-1)</f>
        <v/>
      </c>
    </row>
    <row r="757">
      <c r="A757" s="33" t="n">
        <v>45323.41666666666</v>
      </c>
      <c r="B757" s="15">
        <f>WEEKDAY($A757,2)</f>
        <v/>
      </c>
      <c r="C757" s="15">
        <f>HOUR($A757)</f>
        <v/>
      </c>
      <c r="D757" s="15">
        <f>IF(AND($A757&gt;=Instellingen!$B$6,$A757&lt;Instellingen!$B$7),1,0)</f>
        <v/>
      </c>
      <c r="E757" s="15">
        <f>COUNTIF(tData[BezoekStart],"&lt;"&amp;($A757+1/24))-COUNTIF(tData[BezoekEind],"&lt;="&amp;$A757)</f>
        <v/>
      </c>
      <c r="F757" s="15">
        <f>COUNTIF(tData[BezoekLangStart],"&lt;"&amp;($A757+1/24))-COUNTIF(tData[BezoekLangEind],"&lt;="&amp;$A757)</f>
        <v/>
      </c>
      <c r="G757" s="15">
        <f>IF($D757=1,$B757*100+$C757,-1)</f>
        <v/>
      </c>
      <c r="H757" s="15">
        <f>IF($D757=1,$B757,-1)</f>
        <v/>
      </c>
      <c r="I757" s="15">
        <f>IF($D757=1,$C757,-1)</f>
        <v/>
      </c>
    </row>
    <row r="758">
      <c r="A758" s="33" t="n">
        <v>45323.45833333334</v>
      </c>
      <c r="B758" s="15">
        <f>WEEKDAY($A758,2)</f>
        <v/>
      </c>
      <c r="C758" s="15">
        <f>HOUR($A758)</f>
        <v/>
      </c>
      <c r="D758" s="15">
        <f>IF(AND($A758&gt;=Instellingen!$B$6,$A758&lt;Instellingen!$B$7),1,0)</f>
        <v/>
      </c>
      <c r="E758" s="15">
        <f>COUNTIF(tData[BezoekStart],"&lt;"&amp;($A758+1/24))-COUNTIF(tData[BezoekEind],"&lt;="&amp;$A758)</f>
        <v/>
      </c>
      <c r="F758" s="15">
        <f>COUNTIF(tData[BezoekLangStart],"&lt;"&amp;($A758+1/24))-COUNTIF(tData[BezoekLangEind],"&lt;="&amp;$A758)</f>
        <v/>
      </c>
      <c r="G758" s="15">
        <f>IF($D758=1,$B758*100+$C758,-1)</f>
        <v/>
      </c>
      <c r="H758" s="15">
        <f>IF($D758=1,$B758,-1)</f>
        <v/>
      </c>
      <c r="I758" s="15">
        <f>IF($D758=1,$C758,-1)</f>
        <v/>
      </c>
    </row>
    <row r="759">
      <c r="A759" s="33" t="n">
        <v>45323.5</v>
      </c>
      <c r="B759" s="15">
        <f>WEEKDAY($A759,2)</f>
        <v/>
      </c>
      <c r="C759" s="15">
        <f>HOUR($A759)</f>
        <v/>
      </c>
      <c r="D759" s="15">
        <f>IF(AND($A759&gt;=Instellingen!$B$6,$A759&lt;Instellingen!$B$7),1,0)</f>
        <v/>
      </c>
      <c r="E759" s="15">
        <f>COUNTIF(tData[BezoekStart],"&lt;"&amp;($A759+1/24))-COUNTIF(tData[BezoekEind],"&lt;="&amp;$A759)</f>
        <v/>
      </c>
      <c r="F759" s="15">
        <f>COUNTIF(tData[BezoekLangStart],"&lt;"&amp;($A759+1/24))-COUNTIF(tData[BezoekLangEind],"&lt;="&amp;$A759)</f>
        <v/>
      </c>
      <c r="G759" s="15">
        <f>IF($D759=1,$B759*100+$C759,-1)</f>
        <v/>
      </c>
      <c r="H759" s="15">
        <f>IF($D759=1,$B759,-1)</f>
        <v/>
      </c>
      <c r="I759" s="15">
        <f>IF($D759=1,$C759,-1)</f>
        <v/>
      </c>
    </row>
    <row r="760">
      <c r="A760" s="33" t="n">
        <v>45323.54166666666</v>
      </c>
      <c r="B760" s="15">
        <f>WEEKDAY($A760,2)</f>
        <v/>
      </c>
      <c r="C760" s="15">
        <f>HOUR($A760)</f>
        <v/>
      </c>
      <c r="D760" s="15">
        <f>IF(AND($A760&gt;=Instellingen!$B$6,$A760&lt;Instellingen!$B$7),1,0)</f>
        <v/>
      </c>
      <c r="E760" s="15">
        <f>COUNTIF(tData[BezoekStart],"&lt;"&amp;($A760+1/24))-COUNTIF(tData[BezoekEind],"&lt;="&amp;$A760)</f>
        <v/>
      </c>
      <c r="F760" s="15">
        <f>COUNTIF(tData[BezoekLangStart],"&lt;"&amp;($A760+1/24))-COUNTIF(tData[BezoekLangEind],"&lt;="&amp;$A760)</f>
        <v/>
      </c>
      <c r="G760" s="15">
        <f>IF($D760=1,$B760*100+$C760,-1)</f>
        <v/>
      </c>
      <c r="H760" s="15">
        <f>IF($D760=1,$B760,-1)</f>
        <v/>
      </c>
      <c r="I760" s="15">
        <f>IF($D760=1,$C760,-1)</f>
        <v/>
      </c>
    </row>
    <row r="761">
      <c r="A761" s="33" t="n">
        <v>45323.58333333334</v>
      </c>
      <c r="B761" s="15">
        <f>WEEKDAY($A761,2)</f>
        <v/>
      </c>
      <c r="C761" s="15">
        <f>HOUR($A761)</f>
        <v/>
      </c>
      <c r="D761" s="15">
        <f>IF(AND($A761&gt;=Instellingen!$B$6,$A761&lt;Instellingen!$B$7),1,0)</f>
        <v/>
      </c>
      <c r="E761" s="15">
        <f>COUNTIF(tData[BezoekStart],"&lt;"&amp;($A761+1/24))-COUNTIF(tData[BezoekEind],"&lt;="&amp;$A761)</f>
        <v/>
      </c>
      <c r="F761" s="15">
        <f>COUNTIF(tData[BezoekLangStart],"&lt;"&amp;($A761+1/24))-COUNTIF(tData[BezoekLangEind],"&lt;="&amp;$A761)</f>
        <v/>
      </c>
      <c r="G761" s="15">
        <f>IF($D761=1,$B761*100+$C761,-1)</f>
        <v/>
      </c>
      <c r="H761" s="15">
        <f>IF($D761=1,$B761,-1)</f>
        <v/>
      </c>
      <c r="I761" s="15">
        <f>IF($D761=1,$C761,-1)</f>
        <v/>
      </c>
    </row>
    <row r="762">
      <c r="A762" s="33" t="n">
        <v>45323.625</v>
      </c>
      <c r="B762" s="15">
        <f>WEEKDAY($A762,2)</f>
        <v/>
      </c>
      <c r="C762" s="15">
        <f>HOUR($A762)</f>
        <v/>
      </c>
      <c r="D762" s="15">
        <f>IF(AND($A762&gt;=Instellingen!$B$6,$A762&lt;Instellingen!$B$7),1,0)</f>
        <v/>
      </c>
      <c r="E762" s="15">
        <f>COUNTIF(tData[BezoekStart],"&lt;"&amp;($A762+1/24))-COUNTIF(tData[BezoekEind],"&lt;="&amp;$A762)</f>
        <v/>
      </c>
      <c r="F762" s="15">
        <f>COUNTIF(tData[BezoekLangStart],"&lt;"&amp;($A762+1/24))-COUNTIF(tData[BezoekLangEind],"&lt;="&amp;$A762)</f>
        <v/>
      </c>
      <c r="G762" s="15">
        <f>IF($D762=1,$B762*100+$C762,-1)</f>
        <v/>
      </c>
      <c r="H762" s="15">
        <f>IF($D762=1,$B762,-1)</f>
        <v/>
      </c>
      <c r="I762" s="15">
        <f>IF($D762=1,$C762,-1)</f>
        <v/>
      </c>
    </row>
    <row r="763">
      <c r="A763" s="33" t="n">
        <v>45323.66666666666</v>
      </c>
      <c r="B763" s="15">
        <f>WEEKDAY($A763,2)</f>
        <v/>
      </c>
      <c r="C763" s="15">
        <f>HOUR($A763)</f>
        <v/>
      </c>
      <c r="D763" s="15">
        <f>IF(AND($A763&gt;=Instellingen!$B$6,$A763&lt;Instellingen!$B$7),1,0)</f>
        <v/>
      </c>
      <c r="E763" s="15">
        <f>COUNTIF(tData[BezoekStart],"&lt;"&amp;($A763+1/24))-COUNTIF(tData[BezoekEind],"&lt;="&amp;$A763)</f>
        <v/>
      </c>
      <c r="F763" s="15">
        <f>COUNTIF(tData[BezoekLangStart],"&lt;"&amp;($A763+1/24))-COUNTIF(tData[BezoekLangEind],"&lt;="&amp;$A763)</f>
        <v/>
      </c>
      <c r="G763" s="15">
        <f>IF($D763=1,$B763*100+$C763,-1)</f>
        <v/>
      </c>
      <c r="H763" s="15">
        <f>IF($D763=1,$B763,-1)</f>
        <v/>
      </c>
      <c r="I763" s="15">
        <f>IF($D763=1,$C763,-1)</f>
        <v/>
      </c>
    </row>
    <row r="764">
      <c r="A764" s="33" t="n">
        <v>45323.70833333334</v>
      </c>
      <c r="B764" s="15">
        <f>WEEKDAY($A764,2)</f>
        <v/>
      </c>
      <c r="C764" s="15">
        <f>HOUR($A764)</f>
        <v/>
      </c>
      <c r="D764" s="15">
        <f>IF(AND($A764&gt;=Instellingen!$B$6,$A764&lt;Instellingen!$B$7),1,0)</f>
        <v/>
      </c>
      <c r="E764" s="15">
        <f>COUNTIF(tData[BezoekStart],"&lt;"&amp;($A764+1/24))-COUNTIF(tData[BezoekEind],"&lt;="&amp;$A764)</f>
        <v/>
      </c>
      <c r="F764" s="15">
        <f>COUNTIF(tData[BezoekLangStart],"&lt;"&amp;($A764+1/24))-COUNTIF(tData[BezoekLangEind],"&lt;="&amp;$A764)</f>
        <v/>
      </c>
      <c r="G764" s="15">
        <f>IF($D764=1,$B764*100+$C764,-1)</f>
        <v/>
      </c>
      <c r="H764" s="15">
        <f>IF($D764=1,$B764,-1)</f>
        <v/>
      </c>
      <c r="I764" s="15">
        <f>IF($D764=1,$C764,-1)</f>
        <v/>
      </c>
    </row>
    <row r="765">
      <c r="A765" s="33" t="n">
        <v>45323.75</v>
      </c>
      <c r="B765" s="15">
        <f>WEEKDAY($A765,2)</f>
        <v/>
      </c>
      <c r="C765" s="15">
        <f>HOUR($A765)</f>
        <v/>
      </c>
      <c r="D765" s="15">
        <f>IF(AND($A765&gt;=Instellingen!$B$6,$A765&lt;Instellingen!$B$7),1,0)</f>
        <v/>
      </c>
      <c r="E765" s="15">
        <f>COUNTIF(tData[BezoekStart],"&lt;"&amp;($A765+1/24))-COUNTIF(tData[BezoekEind],"&lt;="&amp;$A765)</f>
        <v/>
      </c>
      <c r="F765" s="15">
        <f>COUNTIF(tData[BezoekLangStart],"&lt;"&amp;($A765+1/24))-COUNTIF(tData[BezoekLangEind],"&lt;="&amp;$A765)</f>
        <v/>
      </c>
      <c r="G765" s="15">
        <f>IF($D765=1,$B765*100+$C765,-1)</f>
        <v/>
      </c>
      <c r="H765" s="15">
        <f>IF($D765=1,$B765,-1)</f>
        <v/>
      </c>
      <c r="I765" s="15">
        <f>IF($D765=1,$C765,-1)</f>
        <v/>
      </c>
    </row>
    <row r="766">
      <c r="A766" s="33" t="n">
        <v>45323.79166666666</v>
      </c>
      <c r="B766" s="15">
        <f>WEEKDAY($A766,2)</f>
        <v/>
      </c>
      <c r="C766" s="15">
        <f>HOUR($A766)</f>
        <v/>
      </c>
      <c r="D766" s="15">
        <f>IF(AND($A766&gt;=Instellingen!$B$6,$A766&lt;Instellingen!$B$7),1,0)</f>
        <v/>
      </c>
      <c r="E766" s="15">
        <f>COUNTIF(tData[BezoekStart],"&lt;"&amp;($A766+1/24))-COUNTIF(tData[BezoekEind],"&lt;="&amp;$A766)</f>
        <v/>
      </c>
      <c r="F766" s="15">
        <f>COUNTIF(tData[BezoekLangStart],"&lt;"&amp;($A766+1/24))-COUNTIF(tData[BezoekLangEind],"&lt;="&amp;$A766)</f>
        <v/>
      </c>
      <c r="G766" s="15">
        <f>IF($D766=1,$B766*100+$C766,-1)</f>
        <v/>
      </c>
      <c r="H766" s="15">
        <f>IF($D766=1,$B766,-1)</f>
        <v/>
      </c>
      <c r="I766" s="15">
        <f>IF($D766=1,$C766,-1)</f>
        <v/>
      </c>
    </row>
    <row r="767">
      <c r="A767" s="33" t="n">
        <v>45323.83333333334</v>
      </c>
      <c r="B767" s="15">
        <f>WEEKDAY($A767,2)</f>
        <v/>
      </c>
      <c r="C767" s="15">
        <f>HOUR($A767)</f>
        <v/>
      </c>
      <c r="D767" s="15">
        <f>IF(AND($A767&gt;=Instellingen!$B$6,$A767&lt;Instellingen!$B$7),1,0)</f>
        <v/>
      </c>
      <c r="E767" s="15">
        <f>COUNTIF(tData[BezoekStart],"&lt;"&amp;($A767+1/24))-COUNTIF(tData[BezoekEind],"&lt;="&amp;$A767)</f>
        <v/>
      </c>
      <c r="F767" s="15">
        <f>COUNTIF(tData[BezoekLangStart],"&lt;"&amp;($A767+1/24))-COUNTIF(tData[BezoekLangEind],"&lt;="&amp;$A767)</f>
        <v/>
      </c>
      <c r="G767" s="15">
        <f>IF($D767=1,$B767*100+$C767,-1)</f>
        <v/>
      </c>
      <c r="H767" s="15">
        <f>IF($D767=1,$B767,-1)</f>
        <v/>
      </c>
      <c r="I767" s="15">
        <f>IF($D767=1,$C767,-1)</f>
        <v/>
      </c>
    </row>
    <row r="768">
      <c r="A768" s="33" t="n">
        <v>45323.875</v>
      </c>
      <c r="B768" s="15">
        <f>WEEKDAY($A768,2)</f>
        <v/>
      </c>
      <c r="C768" s="15">
        <f>HOUR($A768)</f>
        <v/>
      </c>
      <c r="D768" s="15">
        <f>IF(AND($A768&gt;=Instellingen!$B$6,$A768&lt;Instellingen!$B$7),1,0)</f>
        <v/>
      </c>
      <c r="E768" s="15">
        <f>COUNTIF(tData[BezoekStart],"&lt;"&amp;($A768+1/24))-COUNTIF(tData[BezoekEind],"&lt;="&amp;$A768)</f>
        <v/>
      </c>
      <c r="F768" s="15">
        <f>COUNTIF(tData[BezoekLangStart],"&lt;"&amp;($A768+1/24))-COUNTIF(tData[BezoekLangEind],"&lt;="&amp;$A768)</f>
        <v/>
      </c>
      <c r="G768" s="15">
        <f>IF($D768=1,$B768*100+$C768,-1)</f>
        <v/>
      </c>
      <c r="H768" s="15">
        <f>IF($D768=1,$B768,-1)</f>
        <v/>
      </c>
      <c r="I768" s="15">
        <f>IF($D768=1,$C768,-1)</f>
        <v/>
      </c>
    </row>
    <row r="769">
      <c r="A769" s="33" t="n">
        <v>45323.91666666666</v>
      </c>
      <c r="B769" s="15">
        <f>WEEKDAY($A769,2)</f>
        <v/>
      </c>
      <c r="C769" s="15">
        <f>HOUR($A769)</f>
        <v/>
      </c>
      <c r="D769" s="15">
        <f>IF(AND($A769&gt;=Instellingen!$B$6,$A769&lt;Instellingen!$B$7),1,0)</f>
        <v/>
      </c>
      <c r="E769" s="15">
        <f>COUNTIF(tData[BezoekStart],"&lt;"&amp;($A769+1/24))-COUNTIF(tData[BezoekEind],"&lt;="&amp;$A769)</f>
        <v/>
      </c>
      <c r="F769" s="15">
        <f>COUNTIF(tData[BezoekLangStart],"&lt;"&amp;($A769+1/24))-COUNTIF(tData[BezoekLangEind],"&lt;="&amp;$A769)</f>
        <v/>
      </c>
      <c r="G769" s="15">
        <f>IF($D769=1,$B769*100+$C769,-1)</f>
        <v/>
      </c>
      <c r="H769" s="15">
        <f>IF($D769=1,$B769,-1)</f>
        <v/>
      </c>
      <c r="I769" s="15">
        <f>IF($D769=1,$C769,-1)</f>
        <v/>
      </c>
    </row>
    <row r="770">
      <c r="A770" s="33" t="n">
        <v>45323.95833333334</v>
      </c>
      <c r="B770" s="15">
        <f>WEEKDAY($A770,2)</f>
        <v/>
      </c>
      <c r="C770" s="15">
        <f>HOUR($A770)</f>
        <v/>
      </c>
      <c r="D770" s="15">
        <f>IF(AND($A770&gt;=Instellingen!$B$6,$A770&lt;Instellingen!$B$7),1,0)</f>
        <v/>
      </c>
      <c r="E770" s="15">
        <f>COUNTIF(tData[BezoekStart],"&lt;"&amp;($A770+1/24))-COUNTIF(tData[BezoekEind],"&lt;="&amp;$A770)</f>
        <v/>
      </c>
      <c r="F770" s="15">
        <f>COUNTIF(tData[BezoekLangStart],"&lt;"&amp;($A770+1/24))-COUNTIF(tData[BezoekLangEind],"&lt;="&amp;$A770)</f>
        <v/>
      </c>
      <c r="G770" s="15">
        <f>IF($D770=1,$B770*100+$C770,-1)</f>
        <v/>
      </c>
      <c r="H770" s="15">
        <f>IF($D770=1,$B770,-1)</f>
        <v/>
      </c>
      <c r="I770" s="15">
        <f>IF($D770=1,$C770,-1)</f>
        <v/>
      </c>
    </row>
    <row r="771">
      <c r="A771" s="33" t="n">
        <v>45324</v>
      </c>
      <c r="B771" s="15">
        <f>WEEKDAY($A771,2)</f>
        <v/>
      </c>
      <c r="C771" s="15">
        <f>HOUR($A771)</f>
        <v/>
      </c>
      <c r="D771" s="15">
        <f>IF(AND($A771&gt;=Instellingen!$B$6,$A771&lt;Instellingen!$B$7),1,0)</f>
        <v/>
      </c>
      <c r="E771" s="15">
        <f>COUNTIF(tData[BezoekStart],"&lt;"&amp;($A771+1/24))-COUNTIF(tData[BezoekEind],"&lt;="&amp;$A771)</f>
        <v/>
      </c>
      <c r="F771" s="15">
        <f>COUNTIF(tData[BezoekLangStart],"&lt;"&amp;($A771+1/24))-COUNTIF(tData[BezoekLangEind],"&lt;="&amp;$A771)</f>
        <v/>
      </c>
      <c r="G771" s="15">
        <f>IF($D771=1,$B771*100+$C771,-1)</f>
        <v/>
      </c>
      <c r="H771" s="15">
        <f>IF($D771=1,$B771,-1)</f>
        <v/>
      </c>
      <c r="I771" s="15">
        <f>IF($D771=1,$C771,-1)</f>
        <v/>
      </c>
    </row>
    <row r="772">
      <c r="A772" s="33" t="n">
        <v>45324.04166666666</v>
      </c>
      <c r="B772" s="15">
        <f>WEEKDAY($A772,2)</f>
        <v/>
      </c>
      <c r="C772" s="15">
        <f>HOUR($A772)</f>
        <v/>
      </c>
      <c r="D772" s="15">
        <f>IF(AND($A772&gt;=Instellingen!$B$6,$A772&lt;Instellingen!$B$7),1,0)</f>
        <v/>
      </c>
      <c r="E772" s="15">
        <f>COUNTIF(tData[BezoekStart],"&lt;"&amp;($A772+1/24))-COUNTIF(tData[BezoekEind],"&lt;="&amp;$A772)</f>
        <v/>
      </c>
      <c r="F772" s="15">
        <f>COUNTIF(tData[BezoekLangStart],"&lt;"&amp;($A772+1/24))-COUNTIF(tData[BezoekLangEind],"&lt;="&amp;$A772)</f>
        <v/>
      </c>
      <c r="G772" s="15">
        <f>IF($D772=1,$B772*100+$C772,-1)</f>
        <v/>
      </c>
      <c r="H772" s="15">
        <f>IF($D772=1,$B772,-1)</f>
        <v/>
      </c>
      <c r="I772" s="15">
        <f>IF($D772=1,$C772,-1)</f>
        <v/>
      </c>
    </row>
    <row r="773">
      <c r="A773" s="33" t="n">
        <v>45324.08333333334</v>
      </c>
      <c r="B773" s="15">
        <f>WEEKDAY($A773,2)</f>
        <v/>
      </c>
      <c r="C773" s="15">
        <f>HOUR($A773)</f>
        <v/>
      </c>
      <c r="D773" s="15">
        <f>IF(AND($A773&gt;=Instellingen!$B$6,$A773&lt;Instellingen!$B$7),1,0)</f>
        <v/>
      </c>
      <c r="E773" s="15">
        <f>COUNTIF(tData[BezoekStart],"&lt;"&amp;($A773+1/24))-COUNTIF(tData[BezoekEind],"&lt;="&amp;$A773)</f>
        <v/>
      </c>
      <c r="F773" s="15">
        <f>COUNTIF(tData[BezoekLangStart],"&lt;"&amp;($A773+1/24))-COUNTIF(tData[BezoekLangEind],"&lt;="&amp;$A773)</f>
        <v/>
      </c>
      <c r="G773" s="15">
        <f>IF($D773=1,$B773*100+$C773,-1)</f>
        <v/>
      </c>
      <c r="H773" s="15">
        <f>IF($D773=1,$B773,-1)</f>
        <v/>
      </c>
      <c r="I773" s="15">
        <f>IF($D773=1,$C773,-1)</f>
        <v/>
      </c>
    </row>
    <row r="774">
      <c r="A774" s="33" t="n">
        <v>45324.125</v>
      </c>
      <c r="B774" s="15">
        <f>WEEKDAY($A774,2)</f>
        <v/>
      </c>
      <c r="C774" s="15">
        <f>HOUR($A774)</f>
        <v/>
      </c>
      <c r="D774" s="15">
        <f>IF(AND($A774&gt;=Instellingen!$B$6,$A774&lt;Instellingen!$B$7),1,0)</f>
        <v/>
      </c>
      <c r="E774" s="15">
        <f>COUNTIF(tData[BezoekStart],"&lt;"&amp;($A774+1/24))-COUNTIF(tData[BezoekEind],"&lt;="&amp;$A774)</f>
        <v/>
      </c>
      <c r="F774" s="15">
        <f>COUNTIF(tData[BezoekLangStart],"&lt;"&amp;($A774+1/24))-COUNTIF(tData[BezoekLangEind],"&lt;="&amp;$A774)</f>
        <v/>
      </c>
      <c r="G774" s="15">
        <f>IF($D774=1,$B774*100+$C774,-1)</f>
        <v/>
      </c>
      <c r="H774" s="15">
        <f>IF($D774=1,$B774,-1)</f>
        <v/>
      </c>
      <c r="I774" s="15">
        <f>IF($D774=1,$C774,-1)</f>
        <v/>
      </c>
    </row>
    <row r="775">
      <c r="A775" s="33" t="n">
        <v>45324.16666666666</v>
      </c>
      <c r="B775" s="15">
        <f>WEEKDAY($A775,2)</f>
        <v/>
      </c>
      <c r="C775" s="15">
        <f>HOUR($A775)</f>
        <v/>
      </c>
      <c r="D775" s="15">
        <f>IF(AND($A775&gt;=Instellingen!$B$6,$A775&lt;Instellingen!$B$7),1,0)</f>
        <v/>
      </c>
      <c r="E775" s="15">
        <f>COUNTIF(tData[BezoekStart],"&lt;"&amp;($A775+1/24))-COUNTIF(tData[BezoekEind],"&lt;="&amp;$A775)</f>
        <v/>
      </c>
      <c r="F775" s="15">
        <f>COUNTIF(tData[BezoekLangStart],"&lt;"&amp;($A775+1/24))-COUNTIF(tData[BezoekLangEind],"&lt;="&amp;$A775)</f>
        <v/>
      </c>
      <c r="G775" s="15">
        <f>IF($D775=1,$B775*100+$C775,-1)</f>
        <v/>
      </c>
      <c r="H775" s="15">
        <f>IF($D775=1,$B775,-1)</f>
        <v/>
      </c>
      <c r="I775" s="15">
        <f>IF($D775=1,$C775,-1)</f>
        <v/>
      </c>
    </row>
    <row r="776">
      <c r="A776" s="33" t="n">
        <v>45324.20833333334</v>
      </c>
      <c r="B776" s="15">
        <f>WEEKDAY($A776,2)</f>
        <v/>
      </c>
      <c r="C776" s="15">
        <f>HOUR($A776)</f>
        <v/>
      </c>
      <c r="D776" s="15">
        <f>IF(AND($A776&gt;=Instellingen!$B$6,$A776&lt;Instellingen!$B$7),1,0)</f>
        <v/>
      </c>
      <c r="E776" s="15">
        <f>COUNTIF(tData[BezoekStart],"&lt;"&amp;($A776+1/24))-COUNTIF(tData[BezoekEind],"&lt;="&amp;$A776)</f>
        <v/>
      </c>
      <c r="F776" s="15">
        <f>COUNTIF(tData[BezoekLangStart],"&lt;"&amp;($A776+1/24))-COUNTIF(tData[BezoekLangEind],"&lt;="&amp;$A776)</f>
        <v/>
      </c>
      <c r="G776" s="15">
        <f>IF($D776=1,$B776*100+$C776,-1)</f>
        <v/>
      </c>
      <c r="H776" s="15">
        <f>IF($D776=1,$B776,-1)</f>
        <v/>
      </c>
      <c r="I776" s="15">
        <f>IF($D776=1,$C776,-1)</f>
        <v/>
      </c>
    </row>
    <row r="777">
      <c r="A777" s="33" t="n">
        <v>45324.25</v>
      </c>
      <c r="B777" s="15">
        <f>WEEKDAY($A777,2)</f>
        <v/>
      </c>
      <c r="C777" s="15">
        <f>HOUR($A777)</f>
        <v/>
      </c>
      <c r="D777" s="15">
        <f>IF(AND($A777&gt;=Instellingen!$B$6,$A777&lt;Instellingen!$B$7),1,0)</f>
        <v/>
      </c>
      <c r="E777" s="15">
        <f>COUNTIF(tData[BezoekStart],"&lt;"&amp;($A777+1/24))-COUNTIF(tData[BezoekEind],"&lt;="&amp;$A777)</f>
        <v/>
      </c>
      <c r="F777" s="15">
        <f>COUNTIF(tData[BezoekLangStart],"&lt;"&amp;($A777+1/24))-COUNTIF(tData[BezoekLangEind],"&lt;="&amp;$A777)</f>
        <v/>
      </c>
      <c r="G777" s="15">
        <f>IF($D777=1,$B777*100+$C777,-1)</f>
        <v/>
      </c>
      <c r="H777" s="15">
        <f>IF($D777=1,$B777,-1)</f>
        <v/>
      </c>
      <c r="I777" s="15">
        <f>IF($D777=1,$C777,-1)</f>
        <v/>
      </c>
    </row>
    <row r="778">
      <c r="A778" s="33" t="n">
        <v>45324.29166666666</v>
      </c>
      <c r="B778" s="15">
        <f>WEEKDAY($A778,2)</f>
        <v/>
      </c>
      <c r="C778" s="15">
        <f>HOUR($A778)</f>
        <v/>
      </c>
      <c r="D778" s="15">
        <f>IF(AND($A778&gt;=Instellingen!$B$6,$A778&lt;Instellingen!$B$7),1,0)</f>
        <v/>
      </c>
      <c r="E778" s="15">
        <f>COUNTIF(tData[BezoekStart],"&lt;"&amp;($A778+1/24))-COUNTIF(tData[BezoekEind],"&lt;="&amp;$A778)</f>
        <v/>
      </c>
      <c r="F778" s="15">
        <f>COUNTIF(tData[BezoekLangStart],"&lt;"&amp;($A778+1/24))-COUNTIF(tData[BezoekLangEind],"&lt;="&amp;$A778)</f>
        <v/>
      </c>
      <c r="G778" s="15">
        <f>IF($D778=1,$B778*100+$C778,-1)</f>
        <v/>
      </c>
      <c r="H778" s="15">
        <f>IF($D778=1,$B778,-1)</f>
        <v/>
      </c>
      <c r="I778" s="15">
        <f>IF($D778=1,$C778,-1)</f>
        <v/>
      </c>
    </row>
    <row r="779">
      <c r="A779" s="33" t="n">
        <v>45324.33333333334</v>
      </c>
      <c r="B779" s="15">
        <f>WEEKDAY($A779,2)</f>
        <v/>
      </c>
      <c r="C779" s="15">
        <f>HOUR($A779)</f>
        <v/>
      </c>
      <c r="D779" s="15">
        <f>IF(AND($A779&gt;=Instellingen!$B$6,$A779&lt;Instellingen!$B$7),1,0)</f>
        <v/>
      </c>
      <c r="E779" s="15">
        <f>COUNTIF(tData[BezoekStart],"&lt;"&amp;($A779+1/24))-COUNTIF(tData[BezoekEind],"&lt;="&amp;$A779)</f>
        <v/>
      </c>
      <c r="F779" s="15">
        <f>COUNTIF(tData[BezoekLangStart],"&lt;"&amp;($A779+1/24))-COUNTIF(tData[BezoekLangEind],"&lt;="&amp;$A779)</f>
        <v/>
      </c>
      <c r="G779" s="15">
        <f>IF($D779=1,$B779*100+$C779,-1)</f>
        <v/>
      </c>
      <c r="H779" s="15">
        <f>IF($D779=1,$B779,-1)</f>
        <v/>
      </c>
      <c r="I779" s="15">
        <f>IF($D779=1,$C779,-1)</f>
        <v/>
      </c>
    </row>
    <row r="780">
      <c r="A780" s="33" t="n">
        <v>45324.375</v>
      </c>
      <c r="B780" s="15">
        <f>WEEKDAY($A780,2)</f>
        <v/>
      </c>
      <c r="C780" s="15">
        <f>HOUR($A780)</f>
        <v/>
      </c>
      <c r="D780" s="15">
        <f>IF(AND($A780&gt;=Instellingen!$B$6,$A780&lt;Instellingen!$B$7),1,0)</f>
        <v/>
      </c>
      <c r="E780" s="15">
        <f>COUNTIF(tData[BezoekStart],"&lt;"&amp;($A780+1/24))-COUNTIF(tData[BezoekEind],"&lt;="&amp;$A780)</f>
        <v/>
      </c>
      <c r="F780" s="15">
        <f>COUNTIF(tData[BezoekLangStart],"&lt;"&amp;($A780+1/24))-COUNTIF(tData[BezoekLangEind],"&lt;="&amp;$A780)</f>
        <v/>
      </c>
      <c r="G780" s="15">
        <f>IF($D780=1,$B780*100+$C780,-1)</f>
        <v/>
      </c>
      <c r="H780" s="15">
        <f>IF($D780=1,$B780,-1)</f>
        <v/>
      </c>
      <c r="I780" s="15">
        <f>IF($D780=1,$C780,-1)</f>
        <v/>
      </c>
    </row>
    <row r="781">
      <c r="A781" s="33" t="n">
        <v>45324.41666666666</v>
      </c>
      <c r="B781" s="15">
        <f>WEEKDAY($A781,2)</f>
        <v/>
      </c>
      <c r="C781" s="15">
        <f>HOUR($A781)</f>
        <v/>
      </c>
      <c r="D781" s="15">
        <f>IF(AND($A781&gt;=Instellingen!$B$6,$A781&lt;Instellingen!$B$7),1,0)</f>
        <v/>
      </c>
      <c r="E781" s="15">
        <f>COUNTIF(tData[BezoekStart],"&lt;"&amp;($A781+1/24))-COUNTIF(tData[BezoekEind],"&lt;="&amp;$A781)</f>
        <v/>
      </c>
      <c r="F781" s="15">
        <f>COUNTIF(tData[BezoekLangStart],"&lt;"&amp;($A781+1/24))-COUNTIF(tData[BezoekLangEind],"&lt;="&amp;$A781)</f>
        <v/>
      </c>
      <c r="G781" s="15">
        <f>IF($D781=1,$B781*100+$C781,-1)</f>
        <v/>
      </c>
      <c r="H781" s="15">
        <f>IF($D781=1,$B781,-1)</f>
        <v/>
      </c>
      <c r="I781" s="15">
        <f>IF($D781=1,$C781,-1)</f>
        <v/>
      </c>
    </row>
    <row r="782">
      <c r="A782" s="33" t="n">
        <v>45324.45833333334</v>
      </c>
      <c r="B782" s="15">
        <f>WEEKDAY($A782,2)</f>
        <v/>
      </c>
      <c r="C782" s="15">
        <f>HOUR($A782)</f>
        <v/>
      </c>
      <c r="D782" s="15">
        <f>IF(AND($A782&gt;=Instellingen!$B$6,$A782&lt;Instellingen!$B$7),1,0)</f>
        <v/>
      </c>
      <c r="E782" s="15">
        <f>COUNTIF(tData[BezoekStart],"&lt;"&amp;($A782+1/24))-COUNTIF(tData[BezoekEind],"&lt;="&amp;$A782)</f>
        <v/>
      </c>
      <c r="F782" s="15">
        <f>COUNTIF(tData[BezoekLangStart],"&lt;"&amp;($A782+1/24))-COUNTIF(tData[BezoekLangEind],"&lt;="&amp;$A782)</f>
        <v/>
      </c>
      <c r="G782" s="15">
        <f>IF($D782=1,$B782*100+$C782,-1)</f>
        <v/>
      </c>
      <c r="H782" s="15">
        <f>IF($D782=1,$B782,-1)</f>
        <v/>
      </c>
      <c r="I782" s="15">
        <f>IF($D782=1,$C782,-1)</f>
        <v/>
      </c>
    </row>
    <row r="783">
      <c r="A783" s="33" t="n">
        <v>45324.5</v>
      </c>
      <c r="B783" s="15">
        <f>WEEKDAY($A783,2)</f>
        <v/>
      </c>
      <c r="C783" s="15">
        <f>HOUR($A783)</f>
        <v/>
      </c>
      <c r="D783" s="15">
        <f>IF(AND($A783&gt;=Instellingen!$B$6,$A783&lt;Instellingen!$B$7),1,0)</f>
        <v/>
      </c>
      <c r="E783" s="15">
        <f>COUNTIF(tData[BezoekStart],"&lt;"&amp;($A783+1/24))-COUNTIF(tData[BezoekEind],"&lt;="&amp;$A783)</f>
        <v/>
      </c>
      <c r="F783" s="15">
        <f>COUNTIF(tData[BezoekLangStart],"&lt;"&amp;($A783+1/24))-COUNTIF(tData[BezoekLangEind],"&lt;="&amp;$A783)</f>
        <v/>
      </c>
      <c r="G783" s="15">
        <f>IF($D783=1,$B783*100+$C783,-1)</f>
        <v/>
      </c>
      <c r="H783" s="15">
        <f>IF($D783=1,$B783,-1)</f>
        <v/>
      </c>
      <c r="I783" s="15">
        <f>IF($D783=1,$C783,-1)</f>
        <v/>
      </c>
    </row>
    <row r="784">
      <c r="A784" s="33" t="n">
        <v>45324.54166666666</v>
      </c>
      <c r="B784" s="15">
        <f>WEEKDAY($A784,2)</f>
        <v/>
      </c>
      <c r="C784" s="15">
        <f>HOUR($A784)</f>
        <v/>
      </c>
      <c r="D784" s="15">
        <f>IF(AND($A784&gt;=Instellingen!$B$6,$A784&lt;Instellingen!$B$7),1,0)</f>
        <v/>
      </c>
      <c r="E784" s="15">
        <f>COUNTIF(tData[BezoekStart],"&lt;"&amp;($A784+1/24))-COUNTIF(tData[BezoekEind],"&lt;="&amp;$A784)</f>
        <v/>
      </c>
      <c r="F784" s="15">
        <f>COUNTIF(tData[BezoekLangStart],"&lt;"&amp;($A784+1/24))-COUNTIF(tData[BezoekLangEind],"&lt;="&amp;$A784)</f>
        <v/>
      </c>
      <c r="G784" s="15">
        <f>IF($D784=1,$B784*100+$C784,-1)</f>
        <v/>
      </c>
      <c r="H784" s="15">
        <f>IF($D784=1,$B784,-1)</f>
        <v/>
      </c>
      <c r="I784" s="15">
        <f>IF($D784=1,$C784,-1)</f>
        <v/>
      </c>
    </row>
    <row r="785">
      <c r="A785" s="33" t="n">
        <v>45324.58333333334</v>
      </c>
      <c r="B785" s="15">
        <f>WEEKDAY($A785,2)</f>
        <v/>
      </c>
      <c r="C785" s="15">
        <f>HOUR($A785)</f>
        <v/>
      </c>
      <c r="D785" s="15">
        <f>IF(AND($A785&gt;=Instellingen!$B$6,$A785&lt;Instellingen!$B$7),1,0)</f>
        <v/>
      </c>
      <c r="E785" s="15">
        <f>COUNTIF(tData[BezoekStart],"&lt;"&amp;($A785+1/24))-COUNTIF(tData[BezoekEind],"&lt;="&amp;$A785)</f>
        <v/>
      </c>
      <c r="F785" s="15">
        <f>COUNTIF(tData[BezoekLangStart],"&lt;"&amp;($A785+1/24))-COUNTIF(tData[BezoekLangEind],"&lt;="&amp;$A785)</f>
        <v/>
      </c>
      <c r="G785" s="15">
        <f>IF($D785=1,$B785*100+$C785,-1)</f>
        <v/>
      </c>
      <c r="H785" s="15">
        <f>IF($D785=1,$B785,-1)</f>
        <v/>
      </c>
      <c r="I785" s="15">
        <f>IF($D785=1,$C785,-1)</f>
        <v/>
      </c>
    </row>
    <row r="786">
      <c r="A786" s="33" t="n">
        <v>45324.625</v>
      </c>
      <c r="B786" s="15">
        <f>WEEKDAY($A786,2)</f>
        <v/>
      </c>
      <c r="C786" s="15">
        <f>HOUR($A786)</f>
        <v/>
      </c>
      <c r="D786" s="15">
        <f>IF(AND($A786&gt;=Instellingen!$B$6,$A786&lt;Instellingen!$B$7),1,0)</f>
        <v/>
      </c>
      <c r="E786" s="15">
        <f>COUNTIF(tData[BezoekStart],"&lt;"&amp;($A786+1/24))-COUNTIF(tData[BezoekEind],"&lt;="&amp;$A786)</f>
        <v/>
      </c>
      <c r="F786" s="15">
        <f>COUNTIF(tData[BezoekLangStart],"&lt;"&amp;($A786+1/24))-COUNTIF(tData[BezoekLangEind],"&lt;="&amp;$A786)</f>
        <v/>
      </c>
      <c r="G786" s="15">
        <f>IF($D786=1,$B786*100+$C786,-1)</f>
        <v/>
      </c>
      <c r="H786" s="15">
        <f>IF($D786=1,$B786,-1)</f>
        <v/>
      </c>
      <c r="I786" s="15">
        <f>IF($D786=1,$C786,-1)</f>
        <v/>
      </c>
    </row>
    <row r="787">
      <c r="A787" s="33" t="n">
        <v>45324.66666666666</v>
      </c>
      <c r="B787" s="15">
        <f>WEEKDAY($A787,2)</f>
        <v/>
      </c>
      <c r="C787" s="15">
        <f>HOUR($A787)</f>
        <v/>
      </c>
      <c r="D787" s="15">
        <f>IF(AND($A787&gt;=Instellingen!$B$6,$A787&lt;Instellingen!$B$7),1,0)</f>
        <v/>
      </c>
      <c r="E787" s="15">
        <f>COUNTIF(tData[BezoekStart],"&lt;"&amp;($A787+1/24))-COUNTIF(tData[BezoekEind],"&lt;="&amp;$A787)</f>
        <v/>
      </c>
      <c r="F787" s="15">
        <f>COUNTIF(tData[BezoekLangStart],"&lt;"&amp;($A787+1/24))-COUNTIF(tData[BezoekLangEind],"&lt;="&amp;$A787)</f>
        <v/>
      </c>
      <c r="G787" s="15">
        <f>IF($D787=1,$B787*100+$C787,-1)</f>
        <v/>
      </c>
      <c r="H787" s="15">
        <f>IF($D787=1,$B787,-1)</f>
        <v/>
      </c>
      <c r="I787" s="15">
        <f>IF($D787=1,$C787,-1)</f>
        <v/>
      </c>
    </row>
    <row r="788">
      <c r="A788" s="33" t="n">
        <v>45324.70833333334</v>
      </c>
      <c r="B788" s="15">
        <f>WEEKDAY($A788,2)</f>
        <v/>
      </c>
      <c r="C788" s="15">
        <f>HOUR($A788)</f>
        <v/>
      </c>
      <c r="D788" s="15">
        <f>IF(AND($A788&gt;=Instellingen!$B$6,$A788&lt;Instellingen!$B$7),1,0)</f>
        <v/>
      </c>
      <c r="E788" s="15">
        <f>COUNTIF(tData[BezoekStart],"&lt;"&amp;($A788+1/24))-COUNTIF(tData[BezoekEind],"&lt;="&amp;$A788)</f>
        <v/>
      </c>
      <c r="F788" s="15">
        <f>COUNTIF(tData[BezoekLangStart],"&lt;"&amp;($A788+1/24))-COUNTIF(tData[BezoekLangEind],"&lt;="&amp;$A788)</f>
        <v/>
      </c>
      <c r="G788" s="15">
        <f>IF($D788=1,$B788*100+$C788,-1)</f>
        <v/>
      </c>
      <c r="H788" s="15">
        <f>IF($D788=1,$B788,-1)</f>
        <v/>
      </c>
      <c r="I788" s="15">
        <f>IF($D788=1,$C788,-1)</f>
        <v/>
      </c>
    </row>
    <row r="789">
      <c r="A789" s="33" t="n">
        <v>45324.75</v>
      </c>
      <c r="B789" s="15">
        <f>WEEKDAY($A789,2)</f>
        <v/>
      </c>
      <c r="C789" s="15">
        <f>HOUR($A789)</f>
        <v/>
      </c>
      <c r="D789" s="15">
        <f>IF(AND($A789&gt;=Instellingen!$B$6,$A789&lt;Instellingen!$B$7),1,0)</f>
        <v/>
      </c>
      <c r="E789" s="15">
        <f>COUNTIF(tData[BezoekStart],"&lt;"&amp;($A789+1/24))-COUNTIF(tData[BezoekEind],"&lt;="&amp;$A789)</f>
        <v/>
      </c>
      <c r="F789" s="15">
        <f>COUNTIF(tData[BezoekLangStart],"&lt;"&amp;($A789+1/24))-COUNTIF(tData[BezoekLangEind],"&lt;="&amp;$A789)</f>
        <v/>
      </c>
      <c r="G789" s="15">
        <f>IF($D789=1,$B789*100+$C789,-1)</f>
        <v/>
      </c>
      <c r="H789" s="15">
        <f>IF($D789=1,$B789,-1)</f>
        <v/>
      </c>
      <c r="I789" s="15">
        <f>IF($D789=1,$C789,-1)</f>
        <v/>
      </c>
    </row>
    <row r="790">
      <c r="A790" s="33" t="n">
        <v>45324.79166666666</v>
      </c>
      <c r="B790" s="15">
        <f>WEEKDAY($A790,2)</f>
        <v/>
      </c>
      <c r="C790" s="15">
        <f>HOUR($A790)</f>
        <v/>
      </c>
      <c r="D790" s="15">
        <f>IF(AND($A790&gt;=Instellingen!$B$6,$A790&lt;Instellingen!$B$7),1,0)</f>
        <v/>
      </c>
      <c r="E790" s="15">
        <f>COUNTIF(tData[BezoekStart],"&lt;"&amp;($A790+1/24))-COUNTIF(tData[BezoekEind],"&lt;="&amp;$A790)</f>
        <v/>
      </c>
      <c r="F790" s="15">
        <f>COUNTIF(tData[BezoekLangStart],"&lt;"&amp;($A790+1/24))-COUNTIF(tData[BezoekLangEind],"&lt;="&amp;$A790)</f>
        <v/>
      </c>
      <c r="G790" s="15">
        <f>IF($D790=1,$B790*100+$C790,-1)</f>
        <v/>
      </c>
      <c r="H790" s="15">
        <f>IF($D790=1,$B790,-1)</f>
        <v/>
      </c>
      <c r="I790" s="15">
        <f>IF($D790=1,$C790,-1)</f>
        <v/>
      </c>
    </row>
    <row r="791">
      <c r="A791" s="33" t="n">
        <v>45324.83333333334</v>
      </c>
      <c r="B791" s="15">
        <f>WEEKDAY($A791,2)</f>
        <v/>
      </c>
      <c r="C791" s="15">
        <f>HOUR($A791)</f>
        <v/>
      </c>
      <c r="D791" s="15">
        <f>IF(AND($A791&gt;=Instellingen!$B$6,$A791&lt;Instellingen!$B$7),1,0)</f>
        <v/>
      </c>
      <c r="E791" s="15">
        <f>COUNTIF(tData[BezoekStart],"&lt;"&amp;($A791+1/24))-COUNTIF(tData[BezoekEind],"&lt;="&amp;$A791)</f>
        <v/>
      </c>
      <c r="F791" s="15">
        <f>COUNTIF(tData[BezoekLangStart],"&lt;"&amp;($A791+1/24))-COUNTIF(tData[BezoekLangEind],"&lt;="&amp;$A791)</f>
        <v/>
      </c>
      <c r="G791" s="15">
        <f>IF($D791=1,$B791*100+$C791,-1)</f>
        <v/>
      </c>
      <c r="H791" s="15">
        <f>IF($D791=1,$B791,-1)</f>
        <v/>
      </c>
      <c r="I791" s="15">
        <f>IF($D791=1,$C791,-1)</f>
        <v/>
      </c>
    </row>
    <row r="792">
      <c r="A792" s="33" t="n">
        <v>45324.875</v>
      </c>
      <c r="B792" s="15">
        <f>WEEKDAY($A792,2)</f>
        <v/>
      </c>
      <c r="C792" s="15">
        <f>HOUR($A792)</f>
        <v/>
      </c>
      <c r="D792" s="15">
        <f>IF(AND($A792&gt;=Instellingen!$B$6,$A792&lt;Instellingen!$B$7),1,0)</f>
        <v/>
      </c>
      <c r="E792" s="15">
        <f>COUNTIF(tData[BezoekStart],"&lt;"&amp;($A792+1/24))-COUNTIF(tData[BezoekEind],"&lt;="&amp;$A792)</f>
        <v/>
      </c>
      <c r="F792" s="15">
        <f>COUNTIF(tData[BezoekLangStart],"&lt;"&amp;($A792+1/24))-COUNTIF(tData[BezoekLangEind],"&lt;="&amp;$A792)</f>
        <v/>
      </c>
      <c r="G792" s="15">
        <f>IF($D792=1,$B792*100+$C792,-1)</f>
        <v/>
      </c>
      <c r="H792" s="15">
        <f>IF($D792=1,$B792,-1)</f>
        <v/>
      </c>
      <c r="I792" s="15">
        <f>IF($D792=1,$C792,-1)</f>
        <v/>
      </c>
    </row>
    <row r="793">
      <c r="A793" s="33" t="n">
        <v>45324.91666666666</v>
      </c>
      <c r="B793" s="15">
        <f>WEEKDAY($A793,2)</f>
        <v/>
      </c>
      <c r="C793" s="15">
        <f>HOUR($A793)</f>
        <v/>
      </c>
      <c r="D793" s="15">
        <f>IF(AND($A793&gt;=Instellingen!$B$6,$A793&lt;Instellingen!$B$7),1,0)</f>
        <v/>
      </c>
      <c r="E793" s="15">
        <f>COUNTIF(tData[BezoekStart],"&lt;"&amp;($A793+1/24))-COUNTIF(tData[BezoekEind],"&lt;="&amp;$A793)</f>
        <v/>
      </c>
      <c r="F793" s="15">
        <f>COUNTIF(tData[BezoekLangStart],"&lt;"&amp;($A793+1/24))-COUNTIF(tData[BezoekLangEind],"&lt;="&amp;$A793)</f>
        <v/>
      </c>
      <c r="G793" s="15">
        <f>IF($D793=1,$B793*100+$C793,-1)</f>
        <v/>
      </c>
      <c r="H793" s="15">
        <f>IF($D793=1,$B793,-1)</f>
        <v/>
      </c>
      <c r="I793" s="15">
        <f>IF($D793=1,$C793,-1)</f>
        <v/>
      </c>
    </row>
    <row r="794">
      <c r="A794" s="33" t="n">
        <v>45324.95833333334</v>
      </c>
      <c r="B794" s="15">
        <f>WEEKDAY($A794,2)</f>
        <v/>
      </c>
      <c r="C794" s="15">
        <f>HOUR($A794)</f>
        <v/>
      </c>
      <c r="D794" s="15">
        <f>IF(AND($A794&gt;=Instellingen!$B$6,$A794&lt;Instellingen!$B$7),1,0)</f>
        <v/>
      </c>
      <c r="E794" s="15">
        <f>COUNTIF(tData[BezoekStart],"&lt;"&amp;($A794+1/24))-COUNTIF(tData[BezoekEind],"&lt;="&amp;$A794)</f>
        <v/>
      </c>
      <c r="F794" s="15">
        <f>COUNTIF(tData[BezoekLangStart],"&lt;"&amp;($A794+1/24))-COUNTIF(tData[BezoekLangEind],"&lt;="&amp;$A794)</f>
        <v/>
      </c>
      <c r="G794" s="15">
        <f>IF($D794=1,$B794*100+$C794,-1)</f>
        <v/>
      </c>
      <c r="H794" s="15">
        <f>IF($D794=1,$B794,-1)</f>
        <v/>
      </c>
      <c r="I794" s="15">
        <f>IF($D794=1,$C794,-1)</f>
        <v/>
      </c>
    </row>
    <row r="795">
      <c r="A795" s="33" t="n">
        <v>45325</v>
      </c>
      <c r="B795" s="15">
        <f>WEEKDAY($A795,2)</f>
        <v/>
      </c>
      <c r="C795" s="15">
        <f>HOUR($A795)</f>
        <v/>
      </c>
      <c r="D795" s="15">
        <f>IF(AND($A795&gt;=Instellingen!$B$6,$A795&lt;Instellingen!$B$7),1,0)</f>
        <v/>
      </c>
      <c r="E795" s="15">
        <f>COUNTIF(tData[BezoekStart],"&lt;"&amp;($A795+1/24))-COUNTIF(tData[BezoekEind],"&lt;="&amp;$A795)</f>
        <v/>
      </c>
      <c r="F795" s="15">
        <f>COUNTIF(tData[BezoekLangStart],"&lt;"&amp;($A795+1/24))-COUNTIF(tData[BezoekLangEind],"&lt;="&amp;$A795)</f>
        <v/>
      </c>
      <c r="G795" s="15">
        <f>IF($D795=1,$B795*100+$C795,-1)</f>
        <v/>
      </c>
      <c r="H795" s="15">
        <f>IF($D795=1,$B795,-1)</f>
        <v/>
      </c>
      <c r="I795" s="15">
        <f>IF($D795=1,$C795,-1)</f>
        <v/>
      </c>
    </row>
    <row r="796">
      <c r="A796" s="33" t="n">
        <v>45325.04166666666</v>
      </c>
      <c r="B796" s="15">
        <f>WEEKDAY($A796,2)</f>
        <v/>
      </c>
      <c r="C796" s="15">
        <f>HOUR($A796)</f>
        <v/>
      </c>
      <c r="D796" s="15">
        <f>IF(AND($A796&gt;=Instellingen!$B$6,$A796&lt;Instellingen!$B$7),1,0)</f>
        <v/>
      </c>
      <c r="E796" s="15">
        <f>COUNTIF(tData[BezoekStart],"&lt;"&amp;($A796+1/24))-COUNTIF(tData[BezoekEind],"&lt;="&amp;$A796)</f>
        <v/>
      </c>
      <c r="F796" s="15">
        <f>COUNTIF(tData[BezoekLangStart],"&lt;"&amp;($A796+1/24))-COUNTIF(tData[BezoekLangEind],"&lt;="&amp;$A796)</f>
        <v/>
      </c>
      <c r="G796" s="15">
        <f>IF($D796=1,$B796*100+$C796,-1)</f>
        <v/>
      </c>
      <c r="H796" s="15">
        <f>IF($D796=1,$B796,-1)</f>
        <v/>
      </c>
      <c r="I796" s="15">
        <f>IF($D796=1,$C796,-1)</f>
        <v/>
      </c>
    </row>
    <row r="797">
      <c r="A797" s="33" t="n">
        <v>45325.08333333334</v>
      </c>
      <c r="B797" s="15">
        <f>WEEKDAY($A797,2)</f>
        <v/>
      </c>
      <c r="C797" s="15">
        <f>HOUR($A797)</f>
        <v/>
      </c>
      <c r="D797" s="15">
        <f>IF(AND($A797&gt;=Instellingen!$B$6,$A797&lt;Instellingen!$B$7),1,0)</f>
        <v/>
      </c>
      <c r="E797" s="15">
        <f>COUNTIF(tData[BezoekStart],"&lt;"&amp;($A797+1/24))-COUNTIF(tData[BezoekEind],"&lt;="&amp;$A797)</f>
        <v/>
      </c>
      <c r="F797" s="15">
        <f>COUNTIF(tData[BezoekLangStart],"&lt;"&amp;($A797+1/24))-COUNTIF(tData[BezoekLangEind],"&lt;="&amp;$A797)</f>
        <v/>
      </c>
      <c r="G797" s="15">
        <f>IF($D797=1,$B797*100+$C797,-1)</f>
        <v/>
      </c>
      <c r="H797" s="15">
        <f>IF($D797=1,$B797,-1)</f>
        <v/>
      </c>
      <c r="I797" s="15">
        <f>IF($D797=1,$C797,-1)</f>
        <v/>
      </c>
    </row>
    <row r="798">
      <c r="A798" s="33" t="n">
        <v>45325.125</v>
      </c>
      <c r="B798" s="15">
        <f>WEEKDAY($A798,2)</f>
        <v/>
      </c>
      <c r="C798" s="15">
        <f>HOUR($A798)</f>
        <v/>
      </c>
      <c r="D798" s="15">
        <f>IF(AND($A798&gt;=Instellingen!$B$6,$A798&lt;Instellingen!$B$7),1,0)</f>
        <v/>
      </c>
      <c r="E798" s="15">
        <f>COUNTIF(tData[BezoekStart],"&lt;"&amp;($A798+1/24))-COUNTIF(tData[BezoekEind],"&lt;="&amp;$A798)</f>
        <v/>
      </c>
      <c r="F798" s="15">
        <f>COUNTIF(tData[BezoekLangStart],"&lt;"&amp;($A798+1/24))-COUNTIF(tData[BezoekLangEind],"&lt;="&amp;$A798)</f>
        <v/>
      </c>
      <c r="G798" s="15">
        <f>IF($D798=1,$B798*100+$C798,-1)</f>
        <v/>
      </c>
      <c r="H798" s="15">
        <f>IF($D798=1,$B798,-1)</f>
        <v/>
      </c>
      <c r="I798" s="15">
        <f>IF($D798=1,$C798,-1)</f>
        <v/>
      </c>
    </row>
    <row r="799">
      <c r="A799" s="33" t="n">
        <v>45325.16666666666</v>
      </c>
      <c r="B799" s="15">
        <f>WEEKDAY($A799,2)</f>
        <v/>
      </c>
      <c r="C799" s="15">
        <f>HOUR($A799)</f>
        <v/>
      </c>
      <c r="D799" s="15">
        <f>IF(AND($A799&gt;=Instellingen!$B$6,$A799&lt;Instellingen!$B$7),1,0)</f>
        <v/>
      </c>
      <c r="E799" s="15">
        <f>COUNTIF(tData[BezoekStart],"&lt;"&amp;($A799+1/24))-COUNTIF(tData[BezoekEind],"&lt;="&amp;$A799)</f>
        <v/>
      </c>
      <c r="F799" s="15">
        <f>COUNTIF(tData[BezoekLangStart],"&lt;"&amp;($A799+1/24))-COUNTIF(tData[BezoekLangEind],"&lt;="&amp;$A799)</f>
        <v/>
      </c>
      <c r="G799" s="15">
        <f>IF($D799=1,$B799*100+$C799,-1)</f>
        <v/>
      </c>
      <c r="H799" s="15">
        <f>IF($D799=1,$B799,-1)</f>
        <v/>
      </c>
      <c r="I799" s="15">
        <f>IF($D799=1,$C799,-1)</f>
        <v/>
      </c>
    </row>
    <row r="800">
      <c r="A800" s="33" t="n">
        <v>45325.20833333334</v>
      </c>
      <c r="B800" s="15">
        <f>WEEKDAY($A800,2)</f>
        <v/>
      </c>
      <c r="C800" s="15">
        <f>HOUR($A800)</f>
        <v/>
      </c>
      <c r="D800" s="15">
        <f>IF(AND($A800&gt;=Instellingen!$B$6,$A800&lt;Instellingen!$B$7),1,0)</f>
        <v/>
      </c>
      <c r="E800" s="15">
        <f>COUNTIF(tData[BezoekStart],"&lt;"&amp;($A800+1/24))-COUNTIF(tData[BezoekEind],"&lt;="&amp;$A800)</f>
        <v/>
      </c>
      <c r="F800" s="15">
        <f>COUNTIF(tData[BezoekLangStart],"&lt;"&amp;($A800+1/24))-COUNTIF(tData[BezoekLangEind],"&lt;="&amp;$A800)</f>
        <v/>
      </c>
      <c r="G800" s="15">
        <f>IF($D800=1,$B800*100+$C800,-1)</f>
        <v/>
      </c>
      <c r="H800" s="15">
        <f>IF($D800=1,$B800,-1)</f>
        <v/>
      </c>
      <c r="I800" s="15">
        <f>IF($D800=1,$C800,-1)</f>
        <v/>
      </c>
    </row>
    <row r="801">
      <c r="A801" s="33" t="n">
        <v>45325.25</v>
      </c>
      <c r="B801" s="15">
        <f>WEEKDAY($A801,2)</f>
        <v/>
      </c>
      <c r="C801" s="15">
        <f>HOUR($A801)</f>
        <v/>
      </c>
      <c r="D801" s="15">
        <f>IF(AND($A801&gt;=Instellingen!$B$6,$A801&lt;Instellingen!$B$7),1,0)</f>
        <v/>
      </c>
      <c r="E801" s="15">
        <f>COUNTIF(tData[BezoekStart],"&lt;"&amp;($A801+1/24))-COUNTIF(tData[BezoekEind],"&lt;="&amp;$A801)</f>
        <v/>
      </c>
      <c r="F801" s="15">
        <f>COUNTIF(tData[BezoekLangStart],"&lt;"&amp;($A801+1/24))-COUNTIF(tData[BezoekLangEind],"&lt;="&amp;$A801)</f>
        <v/>
      </c>
      <c r="G801" s="15">
        <f>IF($D801=1,$B801*100+$C801,-1)</f>
        <v/>
      </c>
      <c r="H801" s="15">
        <f>IF($D801=1,$B801,-1)</f>
        <v/>
      </c>
      <c r="I801" s="15">
        <f>IF($D801=1,$C801,-1)</f>
        <v/>
      </c>
    </row>
    <row r="802">
      <c r="A802" s="33" t="n">
        <v>45325.29166666666</v>
      </c>
      <c r="B802" s="15">
        <f>WEEKDAY($A802,2)</f>
        <v/>
      </c>
      <c r="C802" s="15">
        <f>HOUR($A802)</f>
        <v/>
      </c>
      <c r="D802" s="15">
        <f>IF(AND($A802&gt;=Instellingen!$B$6,$A802&lt;Instellingen!$B$7),1,0)</f>
        <v/>
      </c>
      <c r="E802" s="15">
        <f>COUNTIF(tData[BezoekStart],"&lt;"&amp;($A802+1/24))-COUNTIF(tData[BezoekEind],"&lt;="&amp;$A802)</f>
        <v/>
      </c>
      <c r="F802" s="15">
        <f>COUNTIF(tData[BezoekLangStart],"&lt;"&amp;($A802+1/24))-COUNTIF(tData[BezoekLangEind],"&lt;="&amp;$A802)</f>
        <v/>
      </c>
      <c r="G802" s="15">
        <f>IF($D802=1,$B802*100+$C802,-1)</f>
        <v/>
      </c>
      <c r="H802" s="15">
        <f>IF($D802=1,$B802,-1)</f>
        <v/>
      </c>
      <c r="I802" s="15">
        <f>IF($D802=1,$C802,-1)</f>
        <v/>
      </c>
    </row>
    <row r="803">
      <c r="A803" s="33" t="n">
        <v>45325.33333333334</v>
      </c>
      <c r="B803" s="15">
        <f>WEEKDAY($A803,2)</f>
        <v/>
      </c>
      <c r="C803" s="15">
        <f>HOUR($A803)</f>
        <v/>
      </c>
      <c r="D803" s="15">
        <f>IF(AND($A803&gt;=Instellingen!$B$6,$A803&lt;Instellingen!$B$7),1,0)</f>
        <v/>
      </c>
      <c r="E803" s="15">
        <f>COUNTIF(tData[BezoekStart],"&lt;"&amp;($A803+1/24))-COUNTIF(tData[BezoekEind],"&lt;="&amp;$A803)</f>
        <v/>
      </c>
      <c r="F803" s="15">
        <f>COUNTIF(tData[BezoekLangStart],"&lt;"&amp;($A803+1/24))-COUNTIF(tData[BezoekLangEind],"&lt;="&amp;$A803)</f>
        <v/>
      </c>
      <c r="G803" s="15">
        <f>IF($D803=1,$B803*100+$C803,-1)</f>
        <v/>
      </c>
      <c r="H803" s="15">
        <f>IF($D803=1,$B803,-1)</f>
        <v/>
      </c>
      <c r="I803" s="15">
        <f>IF($D803=1,$C803,-1)</f>
        <v/>
      </c>
    </row>
    <row r="804">
      <c r="A804" s="33" t="n">
        <v>45325.375</v>
      </c>
      <c r="B804" s="15">
        <f>WEEKDAY($A804,2)</f>
        <v/>
      </c>
      <c r="C804" s="15">
        <f>HOUR($A804)</f>
        <v/>
      </c>
      <c r="D804" s="15">
        <f>IF(AND($A804&gt;=Instellingen!$B$6,$A804&lt;Instellingen!$B$7),1,0)</f>
        <v/>
      </c>
      <c r="E804" s="15">
        <f>COUNTIF(tData[BezoekStart],"&lt;"&amp;($A804+1/24))-COUNTIF(tData[BezoekEind],"&lt;="&amp;$A804)</f>
        <v/>
      </c>
      <c r="F804" s="15">
        <f>COUNTIF(tData[BezoekLangStart],"&lt;"&amp;($A804+1/24))-COUNTIF(tData[BezoekLangEind],"&lt;="&amp;$A804)</f>
        <v/>
      </c>
      <c r="G804" s="15">
        <f>IF($D804=1,$B804*100+$C804,-1)</f>
        <v/>
      </c>
      <c r="H804" s="15">
        <f>IF($D804=1,$B804,-1)</f>
        <v/>
      </c>
      <c r="I804" s="15">
        <f>IF($D804=1,$C804,-1)</f>
        <v/>
      </c>
    </row>
    <row r="805">
      <c r="A805" s="33" t="n">
        <v>45325.41666666666</v>
      </c>
      <c r="B805" s="15">
        <f>WEEKDAY($A805,2)</f>
        <v/>
      </c>
      <c r="C805" s="15">
        <f>HOUR($A805)</f>
        <v/>
      </c>
      <c r="D805" s="15">
        <f>IF(AND($A805&gt;=Instellingen!$B$6,$A805&lt;Instellingen!$B$7),1,0)</f>
        <v/>
      </c>
      <c r="E805" s="15">
        <f>COUNTIF(tData[BezoekStart],"&lt;"&amp;($A805+1/24))-COUNTIF(tData[BezoekEind],"&lt;="&amp;$A805)</f>
        <v/>
      </c>
      <c r="F805" s="15">
        <f>COUNTIF(tData[BezoekLangStart],"&lt;"&amp;($A805+1/24))-COUNTIF(tData[BezoekLangEind],"&lt;="&amp;$A805)</f>
        <v/>
      </c>
      <c r="G805" s="15">
        <f>IF($D805=1,$B805*100+$C805,-1)</f>
        <v/>
      </c>
      <c r="H805" s="15">
        <f>IF($D805=1,$B805,-1)</f>
        <v/>
      </c>
      <c r="I805" s="15">
        <f>IF($D805=1,$C805,-1)</f>
        <v/>
      </c>
    </row>
    <row r="806">
      <c r="A806" s="33" t="n">
        <v>45325.45833333334</v>
      </c>
      <c r="B806" s="15">
        <f>WEEKDAY($A806,2)</f>
        <v/>
      </c>
      <c r="C806" s="15">
        <f>HOUR($A806)</f>
        <v/>
      </c>
      <c r="D806" s="15">
        <f>IF(AND($A806&gt;=Instellingen!$B$6,$A806&lt;Instellingen!$B$7),1,0)</f>
        <v/>
      </c>
      <c r="E806" s="15">
        <f>COUNTIF(tData[BezoekStart],"&lt;"&amp;($A806+1/24))-COUNTIF(tData[BezoekEind],"&lt;="&amp;$A806)</f>
        <v/>
      </c>
      <c r="F806" s="15">
        <f>COUNTIF(tData[BezoekLangStart],"&lt;"&amp;($A806+1/24))-COUNTIF(tData[BezoekLangEind],"&lt;="&amp;$A806)</f>
        <v/>
      </c>
      <c r="G806" s="15">
        <f>IF($D806=1,$B806*100+$C806,-1)</f>
        <v/>
      </c>
      <c r="H806" s="15">
        <f>IF($D806=1,$B806,-1)</f>
        <v/>
      </c>
      <c r="I806" s="15">
        <f>IF($D806=1,$C806,-1)</f>
        <v/>
      </c>
    </row>
    <row r="807">
      <c r="A807" s="33" t="n">
        <v>45325.5</v>
      </c>
      <c r="B807" s="15">
        <f>WEEKDAY($A807,2)</f>
        <v/>
      </c>
      <c r="C807" s="15">
        <f>HOUR($A807)</f>
        <v/>
      </c>
      <c r="D807" s="15">
        <f>IF(AND($A807&gt;=Instellingen!$B$6,$A807&lt;Instellingen!$B$7),1,0)</f>
        <v/>
      </c>
      <c r="E807" s="15">
        <f>COUNTIF(tData[BezoekStart],"&lt;"&amp;($A807+1/24))-COUNTIF(tData[BezoekEind],"&lt;="&amp;$A807)</f>
        <v/>
      </c>
      <c r="F807" s="15">
        <f>COUNTIF(tData[BezoekLangStart],"&lt;"&amp;($A807+1/24))-COUNTIF(tData[BezoekLangEind],"&lt;="&amp;$A807)</f>
        <v/>
      </c>
      <c r="G807" s="15">
        <f>IF($D807=1,$B807*100+$C807,-1)</f>
        <v/>
      </c>
      <c r="H807" s="15">
        <f>IF($D807=1,$B807,-1)</f>
        <v/>
      </c>
      <c r="I807" s="15">
        <f>IF($D807=1,$C807,-1)</f>
        <v/>
      </c>
    </row>
    <row r="808">
      <c r="A808" s="33" t="n">
        <v>45325.54166666666</v>
      </c>
      <c r="B808" s="15">
        <f>WEEKDAY($A808,2)</f>
        <v/>
      </c>
      <c r="C808" s="15">
        <f>HOUR($A808)</f>
        <v/>
      </c>
      <c r="D808" s="15">
        <f>IF(AND($A808&gt;=Instellingen!$B$6,$A808&lt;Instellingen!$B$7),1,0)</f>
        <v/>
      </c>
      <c r="E808" s="15">
        <f>COUNTIF(tData[BezoekStart],"&lt;"&amp;($A808+1/24))-COUNTIF(tData[BezoekEind],"&lt;="&amp;$A808)</f>
        <v/>
      </c>
      <c r="F808" s="15">
        <f>COUNTIF(tData[BezoekLangStart],"&lt;"&amp;($A808+1/24))-COUNTIF(tData[BezoekLangEind],"&lt;="&amp;$A808)</f>
        <v/>
      </c>
      <c r="G808" s="15">
        <f>IF($D808=1,$B808*100+$C808,-1)</f>
        <v/>
      </c>
      <c r="H808" s="15">
        <f>IF($D808=1,$B808,-1)</f>
        <v/>
      </c>
      <c r="I808" s="15">
        <f>IF($D808=1,$C808,-1)</f>
        <v/>
      </c>
    </row>
    <row r="809">
      <c r="A809" s="33" t="n">
        <v>45325.58333333334</v>
      </c>
      <c r="B809" s="15">
        <f>WEEKDAY($A809,2)</f>
        <v/>
      </c>
      <c r="C809" s="15">
        <f>HOUR($A809)</f>
        <v/>
      </c>
      <c r="D809" s="15">
        <f>IF(AND($A809&gt;=Instellingen!$B$6,$A809&lt;Instellingen!$B$7),1,0)</f>
        <v/>
      </c>
      <c r="E809" s="15">
        <f>COUNTIF(tData[BezoekStart],"&lt;"&amp;($A809+1/24))-COUNTIF(tData[BezoekEind],"&lt;="&amp;$A809)</f>
        <v/>
      </c>
      <c r="F809" s="15">
        <f>COUNTIF(tData[BezoekLangStart],"&lt;"&amp;($A809+1/24))-COUNTIF(tData[BezoekLangEind],"&lt;="&amp;$A809)</f>
        <v/>
      </c>
      <c r="G809" s="15">
        <f>IF($D809=1,$B809*100+$C809,-1)</f>
        <v/>
      </c>
      <c r="H809" s="15">
        <f>IF($D809=1,$B809,-1)</f>
        <v/>
      </c>
      <c r="I809" s="15">
        <f>IF($D809=1,$C809,-1)</f>
        <v/>
      </c>
    </row>
    <row r="810">
      <c r="A810" s="33" t="n">
        <v>45325.625</v>
      </c>
      <c r="B810" s="15">
        <f>WEEKDAY($A810,2)</f>
        <v/>
      </c>
      <c r="C810" s="15">
        <f>HOUR($A810)</f>
        <v/>
      </c>
      <c r="D810" s="15">
        <f>IF(AND($A810&gt;=Instellingen!$B$6,$A810&lt;Instellingen!$B$7),1,0)</f>
        <v/>
      </c>
      <c r="E810" s="15">
        <f>COUNTIF(tData[BezoekStart],"&lt;"&amp;($A810+1/24))-COUNTIF(tData[BezoekEind],"&lt;="&amp;$A810)</f>
        <v/>
      </c>
      <c r="F810" s="15">
        <f>COUNTIF(tData[BezoekLangStart],"&lt;"&amp;($A810+1/24))-COUNTIF(tData[BezoekLangEind],"&lt;="&amp;$A810)</f>
        <v/>
      </c>
      <c r="G810" s="15">
        <f>IF($D810=1,$B810*100+$C810,-1)</f>
        <v/>
      </c>
      <c r="H810" s="15">
        <f>IF($D810=1,$B810,-1)</f>
        <v/>
      </c>
      <c r="I810" s="15">
        <f>IF($D810=1,$C810,-1)</f>
        <v/>
      </c>
    </row>
    <row r="811">
      <c r="A811" s="33" t="n">
        <v>45325.66666666666</v>
      </c>
      <c r="B811" s="15">
        <f>WEEKDAY($A811,2)</f>
        <v/>
      </c>
      <c r="C811" s="15">
        <f>HOUR($A811)</f>
        <v/>
      </c>
      <c r="D811" s="15">
        <f>IF(AND($A811&gt;=Instellingen!$B$6,$A811&lt;Instellingen!$B$7),1,0)</f>
        <v/>
      </c>
      <c r="E811" s="15">
        <f>COUNTIF(tData[BezoekStart],"&lt;"&amp;($A811+1/24))-COUNTIF(tData[BezoekEind],"&lt;="&amp;$A811)</f>
        <v/>
      </c>
      <c r="F811" s="15">
        <f>COUNTIF(tData[BezoekLangStart],"&lt;"&amp;($A811+1/24))-COUNTIF(tData[BezoekLangEind],"&lt;="&amp;$A811)</f>
        <v/>
      </c>
      <c r="G811" s="15">
        <f>IF($D811=1,$B811*100+$C811,-1)</f>
        <v/>
      </c>
      <c r="H811" s="15">
        <f>IF($D811=1,$B811,-1)</f>
        <v/>
      </c>
      <c r="I811" s="15">
        <f>IF($D811=1,$C811,-1)</f>
        <v/>
      </c>
    </row>
    <row r="812">
      <c r="A812" s="33" t="n">
        <v>45325.70833333334</v>
      </c>
      <c r="B812" s="15">
        <f>WEEKDAY($A812,2)</f>
        <v/>
      </c>
      <c r="C812" s="15">
        <f>HOUR($A812)</f>
        <v/>
      </c>
      <c r="D812" s="15">
        <f>IF(AND($A812&gt;=Instellingen!$B$6,$A812&lt;Instellingen!$B$7),1,0)</f>
        <v/>
      </c>
      <c r="E812" s="15">
        <f>COUNTIF(tData[BezoekStart],"&lt;"&amp;($A812+1/24))-COUNTIF(tData[BezoekEind],"&lt;="&amp;$A812)</f>
        <v/>
      </c>
      <c r="F812" s="15">
        <f>COUNTIF(tData[BezoekLangStart],"&lt;"&amp;($A812+1/24))-COUNTIF(tData[BezoekLangEind],"&lt;="&amp;$A812)</f>
        <v/>
      </c>
      <c r="G812" s="15">
        <f>IF($D812=1,$B812*100+$C812,-1)</f>
        <v/>
      </c>
      <c r="H812" s="15">
        <f>IF($D812=1,$B812,-1)</f>
        <v/>
      </c>
      <c r="I812" s="15">
        <f>IF($D812=1,$C812,-1)</f>
        <v/>
      </c>
    </row>
    <row r="813">
      <c r="A813" s="33" t="n">
        <v>45325.75</v>
      </c>
      <c r="B813" s="15">
        <f>WEEKDAY($A813,2)</f>
        <v/>
      </c>
      <c r="C813" s="15">
        <f>HOUR($A813)</f>
        <v/>
      </c>
      <c r="D813" s="15">
        <f>IF(AND($A813&gt;=Instellingen!$B$6,$A813&lt;Instellingen!$B$7),1,0)</f>
        <v/>
      </c>
      <c r="E813" s="15">
        <f>COUNTIF(tData[BezoekStart],"&lt;"&amp;($A813+1/24))-COUNTIF(tData[BezoekEind],"&lt;="&amp;$A813)</f>
        <v/>
      </c>
      <c r="F813" s="15">
        <f>COUNTIF(tData[BezoekLangStart],"&lt;"&amp;($A813+1/24))-COUNTIF(tData[BezoekLangEind],"&lt;="&amp;$A813)</f>
        <v/>
      </c>
      <c r="G813" s="15">
        <f>IF($D813=1,$B813*100+$C813,-1)</f>
        <v/>
      </c>
      <c r="H813" s="15">
        <f>IF($D813=1,$B813,-1)</f>
        <v/>
      </c>
      <c r="I813" s="15">
        <f>IF($D813=1,$C813,-1)</f>
        <v/>
      </c>
    </row>
    <row r="814">
      <c r="A814" s="33" t="n">
        <v>45325.79166666666</v>
      </c>
      <c r="B814" s="15">
        <f>WEEKDAY($A814,2)</f>
        <v/>
      </c>
      <c r="C814" s="15">
        <f>HOUR($A814)</f>
        <v/>
      </c>
      <c r="D814" s="15">
        <f>IF(AND($A814&gt;=Instellingen!$B$6,$A814&lt;Instellingen!$B$7),1,0)</f>
        <v/>
      </c>
      <c r="E814" s="15">
        <f>COUNTIF(tData[BezoekStart],"&lt;"&amp;($A814+1/24))-COUNTIF(tData[BezoekEind],"&lt;="&amp;$A814)</f>
        <v/>
      </c>
      <c r="F814" s="15">
        <f>COUNTIF(tData[BezoekLangStart],"&lt;"&amp;($A814+1/24))-COUNTIF(tData[BezoekLangEind],"&lt;="&amp;$A814)</f>
        <v/>
      </c>
      <c r="G814" s="15">
        <f>IF($D814=1,$B814*100+$C814,-1)</f>
        <v/>
      </c>
      <c r="H814" s="15">
        <f>IF($D814=1,$B814,-1)</f>
        <v/>
      </c>
      <c r="I814" s="15">
        <f>IF($D814=1,$C814,-1)</f>
        <v/>
      </c>
    </row>
    <row r="815">
      <c r="A815" s="33" t="n">
        <v>45325.83333333334</v>
      </c>
      <c r="B815" s="15">
        <f>WEEKDAY($A815,2)</f>
        <v/>
      </c>
      <c r="C815" s="15">
        <f>HOUR($A815)</f>
        <v/>
      </c>
      <c r="D815" s="15">
        <f>IF(AND($A815&gt;=Instellingen!$B$6,$A815&lt;Instellingen!$B$7),1,0)</f>
        <v/>
      </c>
      <c r="E815" s="15">
        <f>COUNTIF(tData[BezoekStart],"&lt;"&amp;($A815+1/24))-COUNTIF(tData[BezoekEind],"&lt;="&amp;$A815)</f>
        <v/>
      </c>
      <c r="F815" s="15">
        <f>COUNTIF(tData[BezoekLangStart],"&lt;"&amp;($A815+1/24))-COUNTIF(tData[BezoekLangEind],"&lt;="&amp;$A815)</f>
        <v/>
      </c>
      <c r="G815" s="15">
        <f>IF($D815=1,$B815*100+$C815,-1)</f>
        <v/>
      </c>
      <c r="H815" s="15">
        <f>IF($D815=1,$B815,-1)</f>
        <v/>
      </c>
      <c r="I815" s="15">
        <f>IF($D815=1,$C815,-1)</f>
        <v/>
      </c>
    </row>
    <row r="816">
      <c r="A816" s="33" t="n">
        <v>45325.875</v>
      </c>
      <c r="B816" s="15">
        <f>WEEKDAY($A816,2)</f>
        <v/>
      </c>
      <c r="C816" s="15">
        <f>HOUR($A816)</f>
        <v/>
      </c>
      <c r="D816" s="15">
        <f>IF(AND($A816&gt;=Instellingen!$B$6,$A816&lt;Instellingen!$B$7),1,0)</f>
        <v/>
      </c>
      <c r="E816" s="15">
        <f>COUNTIF(tData[BezoekStart],"&lt;"&amp;($A816+1/24))-COUNTIF(tData[BezoekEind],"&lt;="&amp;$A816)</f>
        <v/>
      </c>
      <c r="F816" s="15">
        <f>COUNTIF(tData[BezoekLangStart],"&lt;"&amp;($A816+1/24))-COUNTIF(tData[BezoekLangEind],"&lt;="&amp;$A816)</f>
        <v/>
      </c>
      <c r="G816" s="15">
        <f>IF($D816=1,$B816*100+$C816,-1)</f>
        <v/>
      </c>
      <c r="H816" s="15">
        <f>IF($D816=1,$B816,-1)</f>
        <v/>
      </c>
      <c r="I816" s="15">
        <f>IF($D816=1,$C816,-1)</f>
        <v/>
      </c>
    </row>
    <row r="817">
      <c r="A817" s="33" t="n">
        <v>45325.91666666666</v>
      </c>
      <c r="B817" s="15">
        <f>WEEKDAY($A817,2)</f>
        <v/>
      </c>
      <c r="C817" s="15">
        <f>HOUR($A817)</f>
        <v/>
      </c>
      <c r="D817" s="15">
        <f>IF(AND($A817&gt;=Instellingen!$B$6,$A817&lt;Instellingen!$B$7),1,0)</f>
        <v/>
      </c>
      <c r="E817" s="15">
        <f>COUNTIF(tData[BezoekStart],"&lt;"&amp;($A817+1/24))-COUNTIF(tData[BezoekEind],"&lt;="&amp;$A817)</f>
        <v/>
      </c>
      <c r="F817" s="15">
        <f>COUNTIF(tData[BezoekLangStart],"&lt;"&amp;($A817+1/24))-COUNTIF(tData[BezoekLangEind],"&lt;="&amp;$A817)</f>
        <v/>
      </c>
      <c r="G817" s="15">
        <f>IF($D817=1,$B817*100+$C817,-1)</f>
        <v/>
      </c>
      <c r="H817" s="15">
        <f>IF($D817=1,$B817,-1)</f>
        <v/>
      </c>
      <c r="I817" s="15">
        <f>IF($D817=1,$C817,-1)</f>
        <v/>
      </c>
    </row>
    <row r="818">
      <c r="A818" s="33" t="n">
        <v>45325.95833333334</v>
      </c>
      <c r="B818" s="15">
        <f>WEEKDAY($A818,2)</f>
        <v/>
      </c>
      <c r="C818" s="15">
        <f>HOUR($A818)</f>
        <v/>
      </c>
      <c r="D818" s="15">
        <f>IF(AND($A818&gt;=Instellingen!$B$6,$A818&lt;Instellingen!$B$7),1,0)</f>
        <v/>
      </c>
      <c r="E818" s="15">
        <f>COUNTIF(tData[BezoekStart],"&lt;"&amp;($A818+1/24))-COUNTIF(tData[BezoekEind],"&lt;="&amp;$A818)</f>
        <v/>
      </c>
      <c r="F818" s="15">
        <f>COUNTIF(tData[BezoekLangStart],"&lt;"&amp;($A818+1/24))-COUNTIF(tData[BezoekLangEind],"&lt;="&amp;$A818)</f>
        <v/>
      </c>
      <c r="G818" s="15">
        <f>IF($D818=1,$B818*100+$C818,-1)</f>
        <v/>
      </c>
      <c r="H818" s="15">
        <f>IF($D818=1,$B818,-1)</f>
        <v/>
      </c>
      <c r="I818" s="15">
        <f>IF($D818=1,$C818,-1)</f>
        <v/>
      </c>
    </row>
    <row r="819">
      <c r="A819" s="33" t="n">
        <v>45326</v>
      </c>
      <c r="B819" s="15">
        <f>WEEKDAY($A819,2)</f>
        <v/>
      </c>
      <c r="C819" s="15">
        <f>HOUR($A819)</f>
        <v/>
      </c>
      <c r="D819" s="15">
        <f>IF(AND($A819&gt;=Instellingen!$B$6,$A819&lt;Instellingen!$B$7),1,0)</f>
        <v/>
      </c>
      <c r="E819" s="15">
        <f>COUNTIF(tData[BezoekStart],"&lt;"&amp;($A819+1/24))-COUNTIF(tData[BezoekEind],"&lt;="&amp;$A819)</f>
        <v/>
      </c>
      <c r="F819" s="15">
        <f>COUNTIF(tData[BezoekLangStart],"&lt;"&amp;($A819+1/24))-COUNTIF(tData[BezoekLangEind],"&lt;="&amp;$A819)</f>
        <v/>
      </c>
      <c r="G819" s="15">
        <f>IF($D819=1,$B819*100+$C819,-1)</f>
        <v/>
      </c>
      <c r="H819" s="15">
        <f>IF($D819=1,$B819,-1)</f>
        <v/>
      </c>
      <c r="I819" s="15">
        <f>IF($D819=1,$C819,-1)</f>
        <v/>
      </c>
    </row>
    <row r="820">
      <c r="A820" s="33" t="n">
        <v>45326.04166666666</v>
      </c>
      <c r="B820" s="15">
        <f>WEEKDAY($A820,2)</f>
        <v/>
      </c>
      <c r="C820" s="15">
        <f>HOUR($A820)</f>
        <v/>
      </c>
      <c r="D820" s="15">
        <f>IF(AND($A820&gt;=Instellingen!$B$6,$A820&lt;Instellingen!$B$7),1,0)</f>
        <v/>
      </c>
      <c r="E820" s="15">
        <f>COUNTIF(tData[BezoekStart],"&lt;"&amp;($A820+1/24))-COUNTIF(tData[BezoekEind],"&lt;="&amp;$A820)</f>
        <v/>
      </c>
      <c r="F820" s="15">
        <f>COUNTIF(tData[BezoekLangStart],"&lt;"&amp;($A820+1/24))-COUNTIF(tData[BezoekLangEind],"&lt;="&amp;$A820)</f>
        <v/>
      </c>
      <c r="G820" s="15">
        <f>IF($D820=1,$B820*100+$C820,-1)</f>
        <v/>
      </c>
      <c r="H820" s="15">
        <f>IF($D820=1,$B820,-1)</f>
        <v/>
      </c>
      <c r="I820" s="15">
        <f>IF($D820=1,$C820,-1)</f>
        <v/>
      </c>
    </row>
    <row r="821">
      <c r="A821" s="33" t="n">
        <v>45326.08333333334</v>
      </c>
      <c r="B821" s="15">
        <f>WEEKDAY($A821,2)</f>
        <v/>
      </c>
      <c r="C821" s="15">
        <f>HOUR($A821)</f>
        <v/>
      </c>
      <c r="D821" s="15">
        <f>IF(AND($A821&gt;=Instellingen!$B$6,$A821&lt;Instellingen!$B$7),1,0)</f>
        <v/>
      </c>
      <c r="E821" s="15">
        <f>COUNTIF(tData[BezoekStart],"&lt;"&amp;($A821+1/24))-COUNTIF(tData[BezoekEind],"&lt;="&amp;$A821)</f>
        <v/>
      </c>
      <c r="F821" s="15">
        <f>COUNTIF(tData[BezoekLangStart],"&lt;"&amp;($A821+1/24))-COUNTIF(tData[BezoekLangEind],"&lt;="&amp;$A821)</f>
        <v/>
      </c>
      <c r="G821" s="15">
        <f>IF($D821=1,$B821*100+$C821,-1)</f>
        <v/>
      </c>
      <c r="H821" s="15">
        <f>IF($D821=1,$B821,-1)</f>
        <v/>
      </c>
      <c r="I821" s="15">
        <f>IF($D821=1,$C821,-1)</f>
        <v/>
      </c>
    </row>
    <row r="822">
      <c r="A822" s="33" t="n">
        <v>45326.125</v>
      </c>
      <c r="B822" s="15">
        <f>WEEKDAY($A822,2)</f>
        <v/>
      </c>
      <c r="C822" s="15">
        <f>HOUR($A822)</f>
        <v/>
      </c>
      <c r="D822" s="15">
        <f>IF(AND($A822&gt;=Instellingen!$B$6,$A822&lt;Instellingen!$B$7),1,0)</f>
        <v/>
      </c>
      <c r="E822" s="15">
        <f>COUNTIF(tData[BezoekStart],"&lt;"&amp;($A822+1/24))-COUNTIF(tData[BezoekEind],"&lt;="&amp;$A822)</f>
        <v/>
      </c>
      <c r="F822" s="15">
        <f>COUNTIF(tData[BezoekLangStart],"&lt;"&amp;($A822+1/24))-COUNTIF(tData[BezoekLangEind],"&lt;="&amp;$A822)</f>
        <v/>
      </c>
      <c r="G822" s="15">
        <f>IF($D822=1,$B822*100+$C822,-1)</f>
        <v/>
      </c>
      <c r="H822" s="15">
        <f>IF($D822=1,$B822,-1)</f>
        <v/>
      </c>
      <c r="I822" s="15">
        <f>IF($D822=1,$C822,-1)</f>
        <v/>
      </c>
    </row>
    <row r="823">
      <c r="A823" s="33" t="n">
        <v>45326.16666666666</v>
      </c>
      <c r="B823" s="15">
        <f>WEEKDAY($A823,2)</f>
        <v/>
      </c>
      <c r="C823" s="15">
        <f>HOUR($A823)</f>
        <v/>
      </c>
      <c r="D823" s="15">
        <f>IF(AND($A823&gt;=Instellingen!$B$6,$A823&lt;Instellingen!$B$7),1,0)</f>
        <v/>
      </c>
      <c r="E823" s="15">
        <f>COUNTIF(tData[BezoekStart],"&lt;"&amp;($A823+1/24))-COUNTIF(tData[BezoekEind],"&lt;="&amp;$A823)</f>
        <v/>
      </c>
      <c r="F823" s="15">
        <f>COUNTIF(tData[BezoekLangStart],"&lt;"&amp;($A823+1/24))-COUNTIF(tData[BezoekLangEind],"&lt;="&amp;$A823)</f>
        <v/>
      </c>
      <c r="G823" s="15">
        <f>IF($D823=1,$B823*100+$C823,-1)</f>
        <v/>
      </c>
      <c r="H823" s="15">
        <f>IF($D823=1,$B823,-1)</f>
        <v/>
      </c>
      <c r="I823" s="15">
        <f>IF($D823=1,$C823,-1)</f>
        <v/>
      </c>
    </row>
    <row r="824">
      <c r="A824" s="33" t="n">
        <v>45326.20833333334</v>
      </c>
      <c r="B824" s="15">
        <f>WEEKDAY($A824,2)</f>
        <v/>
      </c>
      <c r="C824" s="15">
        <f>HOUR($A824)</f>
        <v/>
      </c>
      <c r="D824" s="15">
        <f>IF(AND($A824&gt;=Instellingen!$B$6,$A824&lt;Instellingen!$B$7),1,0)</f>
        <v/>
      </c>
      <c r="E824" s="15">
        <f>COUNTIF(tData[BezoekStart],"&lt;"&amp;($A824+1/24))-COUNTIF(tData[BezoekEind],"&lt;="&amp;$A824)</f>
        <v/>
      </c>
      <c r="F824" s="15">
        <f>COUNTIF(tData[BezoekLangStart],"&lt;"&amp;($A824+1/24))-COUNTIF(tData[BezoekLangEind],"&lt;="&amp;$A824)</f>
        <v/>
      </c>
      <c r="G824" s="15">
        <f>IF($D824=1,$B824*100+$C824,-1)</f>
        <v/>
      </c>
      <c r="H824" s="15">
        <f>IF($D824=1,$B824,-1)</f>
        <v/>
      </c>
      <c r="I824" s="15">
        <f>IF($D824=1,$C824,-1)</f>
        <v/>
      </c>
    </row>
    <row r="825">
      <c r="A825" s="33" t="n">
        <v>45326.25</v>
      </c>
      <c r="B825" s="15">
        <f>WEEKDAY($A825,2)</f>
        <v/>
      </c>
      <c r="C825" s="15">
        <f>HOUR($A825)</f>
        <v/>
      </c>
      <c r="D825" s="15">
        <f>IF(AND($A825&gt;=Instellingen!$B$6,$A825&lt;Instellingen!$B$7),1,0)</f>
        <v/>
      </c>
      <c r="E825" s="15">
        <f>COUNTIF(tData[BezoekStart],"&lt;"&amp;($A825+1/24))-COUNTIF(tData[BezoekEind],"&lt;="&amp;$A825)</f>
        <v/>
      </c>
      <c r="F825" s="15">
        <f>COUNTIF(tData[BezoekLangStart],"&lt;"&amp;($A825+1/24))-COUNTIF(tData[BezoekLangEind],"&lt;="&amp;$A825)</f>
        <v/>
      </c>
      <c r="G825" s="15">
        <f>IF($D825=1,$B825*100+$C825,-1)</f>
        <v/>
      </c>
      <c r="H825" s="15">
        <f>IF($D825=1,$B825,-1)</f>
        <v/>
      </c>
      <c r="I825" s="15">
        <f>IF($D825=1,$C825,-1)</f>
        <v/>
      </c>
    </row>
    <row r="826">
      <c r="A826" s="33" t="n">
        <v>45326.29166666666</v>
      </c>
      <c r="B826" s="15">
        <f>WEEKDAY($A826,2)</f>
        <v/>
      </c>
      <c r="C826" s="15">
        <f>HOUR($A826)</f>
        <v/>
      </c>
      <c r="D826" s="15">
        <f>IF(AND($A826&gt;=Instellingen!$B$6,$A826&lt;Instellingen!$B$7),1,0)</f>
        <v/>
      </c>
      <c r="E826" s="15">
        <f>COUNTIF(tData[BezoekStart],"&lt;"&amp;($A826+1/24))-COUNTIF(tData[BezoekEind],"&lt;="&amp;$A826)</f>
        <v/>
      </c>
      <c r="F826" s="15">
        <f>COUNTIF(tData[BezoekLangStart],"&lt;"&amp;($A826+1/24))-COUNTIF(tData[BezoekLangEind],"&lt;="&amp;$A826)</f>
        <v/>
      </c>
      <c r="G826" s="15">
        <f>IF($D826=1,$B826*100+$C826,-1)</f>
        <v/>
      </c>
      <c r="H826" s="15">
        <f>IF($D826=1,$B826,-1)</f>
        <v/>
      </c>
      <c r="I826" s="15">
        <f>IF($D826=1,$C826,-1)</f>
        <v/>
      </c>
    </row>
    <row r="827">
      <c r="A827" s="33" t="n">
        <v>45326.33333333334</v>
      </c>
      <c r="B827" s="15">
        <f>WEEKDAY($A827,2)</f>
        <v/>
      </c>
      <c r="C827" s="15">
        <f>HOUR($A827)</f>
        <v/>
      </c>
      <c r="D827" s="15">
        <f>IF(AND($A827&gt;=Instellingen!$B$6,$A827&lt;Instellingen!$B$7),1,0)</f>
        <v/>
      </c>
      <c r="E827" s="15">
        <f>COUNTIF(tData[BezoekStart],"&lt;"&amp;($A827+1/24))-COUNTIF(tData[BezoekEind],"&lt;="&amp;$A827)</f>
        <v/>
      </c>
      <c r="F827" s="15">
        <f>COUNTIF(tData[BezoekLangStart],"&lt;"&amp;($A827+1/24))-COUNTIF(tData[BezoekLangEind],"&lt;="&amp;$A827)</f>
        <v/>
      </c>
      <c r="G827" s="15">
        <f>IF($D827=1,$B827*100+$C827,-1)</f>
        <v/>
      </c>
      <c r="H827" s="15">
        <f>IF($D827=1,$B827,-1)</f>
        <v/>
      </c>
      <c r="I827" s="15">
        <f>IF($D827=1,$C827,-1)</f>
        <v/>
      </c>
    </row>
    <row r="828">
      <c r="A828" s="33" t="n">
        <v>45326.375</v>
      </c>
      <c r="B828" s="15">
        <f>WEEKDAY($A828,2)</f>
        <v/>
      </c>
      <c r="C828" s="15">
        <f>HOUR($A828)</f>
        <v/>
      </c>
      <c r="D828" s="15">
        <f>IF(AND($A828&gt;=Instellingen!$B$6,$A828&lt;Instellingen!$B$7),1,0)</f>
        <v/>
      </c>
      <c r="E828" s="15">
        <f>COUNTIF(tData[BezoekStart],"&lt;"&amp;($A828+1/24))-COUNTIF(tData[BezoekEind],"&lt;="&amp;$A828)</f>
        <v/>
      </c>
      <c r="F828" s="15">
        <f>COUNTIF(tData[BezoekLangStart],"&lt;"&amp;($A828+1/24))-COUNTIF(tData[BezoekLangEind],"&lt;="&amp;$A828)</f>
        <v/>
      </c>
      <c r="G828" s="15">
        <f>IF($D828=1,$B828*100+$C828,-1)</f>
        <v/>
      </c>
      <c r="H828" s="15">
        <f>IF($D828=1,$B828,-1)</f>
        <v/>
      </c>
      <c r="I828" s="15">
        <f>IF($D828=1,$C828,-1)</f>
        <v/>
      </c>
    </row>
    <row r="829">
      <c r="A829" s="33" t="n">
        <v>45326.41666666666</v>
      </c>
      <c r="B829" s="15">
        <f>WEEKDAY($A829,2)</f>
        <v/>
      </c>
      <c r="C829" s="15">
        <f>HOUR($A829)</f>
        <v/>
      </c>
      <c r="D829" s="15">
        <f>IF(AND($A829&gt;=Instellingen!$B$6,$A829&lt;Instellingen!$B$7),1,0)</f>
        <v/>
      </c>
      <c r="E829" s="15">
        <f>COUNTIF(tData[BezoekStart],"&lt;"&amp;($A829+1/24))-COUNTIF(tData[BezoekEind],"&lt;="&amp;$A829)</f>
        <v/>
      </c>
      <c r="F829" s="15">
        <f>COUNTIF(tData[BezoekLangStart],"&lt;"&amp;($A829+1/24))-COUNTIF(tData[BezoekLangEind],"&lt;="&amp;$A829)</f>
        <v/>
      </c>
      <c r="G829" s="15">
        <f>IF($D829=1,$B829*100+$C829,-1)</f>
        <v/>
      </c>
      <c r="H829" s="15">
        <f>IF($D829=1,$B829,-1)</f>
        <v/>
      </c>
      <c r="I829" s="15">
        <f>IF($D829=1,$C829,-1)</f>
        <v/>
      </c>
    </row>
    <row r="830">
      <c r="A830" s="33" t="n">
        <v>45326.45833333334</v>
      </c>
      <c r="B830" s="15">
        <f>WEEKDAY($A830,2)</f>
        <v/>
      </c>
      <c r="C830" s="15">
        <f>HOUR($A830)</f>
        <v/>
      </c>
      <c r="D830" s="15">
        <f>IF(AND($A830&gt;=Instellingen!$B$6,$A830&lt;Instellingen!$B$7),1,0)</f>
        <v/>
      </c>
      <c r="E830" s="15">
        <f>COUNTIF(tData[BezoekStart],"&lt;"&amp;($A830+1/24))-COUNTIF(tData[BezoekEind],"&lt;="&amp;$A830)</f>
        <v/>
      </c>
      <c r="F830" s="15">
        <f>COUNTIF(tData[BezoekLangStart],"&lt;"&amp;($A830+1/24))-COUNTIF(tData[BezoekLangEind],"&lt;="&amp;$A830)</f>
        <v/>
      </c>
      <c r="G830" s="15">
        <f>IF($D830=1,$B830*100+$C830,-1)</f>
        <v/>
      </c>
      <c r="H830" s="15">
        <f>IF($D830=1,$B830,-1)</f>
        <v/>
      </c>
      <c r="I830" s="15">
        <f>IF($D830=1,$C830,-1)</f>
        <v/>
      </c>
    </row>
    <row r="831">
      <c r="A831" s="33" t="n">
        <v>45326.5</v>
      </c>
      <c r="B831" s="15">
        <f>WEEKDAY($A831,2)</f>
        <v/>
      </c>
      <c r="C831" s="15">
        <f>HOUR($A831)</f>
        <v/>
      </c>
      <c r="D831" s="15">
        <f>IF(AND($A831&gt;=Instellingen!$B$6,$A831&lt;Instellingen!$B$7),1,0)</f>
        <v/>
      </c>
      <c r="E831" s="15">
        <f>COUNTIF(tData[BezoekStart],"&lt;"&amp;($A831+1/24))-COUNTIF(tData[BezoekEind],"&lt;="&amp;$A831)</f>
        <v/>
      </c>
      <c r="F831" s="15">
        <f>COUNTIF(tData[BezoekLangStart],"&lt;"&amp;($A831+1/24))-COUNTIF(tData[BezoekLangEind],"&lt;="&amp;$A831)</f>
        <v/>
      </c>
      <c r="G831" s="15">
        <f>IF($D831=1,$B831*100+$C831,-1)</f>
        <v/>
      </c>
      <c r="H831" s="15">
        <f>IF($D831=1,$B831,-1)</f>
        <v/>
      </c>
      <c r="I831" s="15">
        <f>IF($D831=1,$C831,-1)</f>
        <v/>
      </c>
    </row>
    <row r="832">
      <c r="A832" s="33" t="n">
        <v>45326.54166666666</v>
      </c>
      <c r="B832" s="15">
        <f>WEEKDAY($A832,2)</f>
        <v/>
      </c>
      <c r="C832" s="15">
        <f>HOUR($A832)</f>
        <v/>
      </c>
      <c r="D832" s="15">
        <f>IF(AND($A832&gt;=Instellingen!$B$6,$A832&lt;Instellingen!$B$7),1,0)</f>
        <v/>
      </c>
      <c r="E832" s="15">
        <f>COUNTIF(tData[BezoekStart],"&lt;"&amp;($A832+1/24))-COUNTIF(tData[BezoekEind],"&lt;="&amp;$A832)</f>
        <v/>
      </c>
      <c r="F832" s="15">
        <f>COUNTIF(tData[BezoekLangStart],"&lt;"&amp;($A832+1/24))-COUNTIF(tData[BezoekLangEind],"&lt;="&amp;$A832)</f>
        <v/>
      </c>
      <c r="G832" s="15">
        <f>IF($D832=1,$B832*100+$C832,-1)</f>
        <v/>
      </c>
      <c r="H832" s="15">
        <f>IF($D832=1,$B832,-1)</f>
        <v/>
      </c>
      <c r="I832" s="15">
        <f>IF($D832=1,$C832,-1)</f>
        <v/>
      </c>
    </row>
    <row r="833">
      <c r="A833" s="33" t="n">
        <v>45326.58333333334</v>
      </c>
      <c r="B833" s="15">
        <f>WEEKDAY($A833,2)</f>
        <v/>
      </c>
      <c r="C833" s="15">
        <f>HOUR($A833)</f>
        <v/>
      </c>
      <c r="D833" s="15">
        <f>IF(AND($A833&gt;=Instellingen!$B$6,$A833&lt;Instellingen!$B$7),1,0)</f>
        <v/>
      </c>
      <c r="E833" s="15">
        <f>COUNTIF(tData[BezoekStart],"&lt;"&amp;($A833+1/24))-COUNTIF(tData[BezoekEind],"&lt;="&amp;$A833)</f>
        <v/>
      </c>
      <c r="F833" s="15">
        <f>COUNTIF(tData[BezoekLangStart],"&lt;"&amp;($A833+1/24))-COUNTIF(tData[BezoekLangEind],"&lt;="&amp;$A833)</f>
        <v/>
      </c>
      <c r="G833" s="15">
        <f>IF($D833=1,$B833*100+$C833,-1)</f>
        <v/>
      </c>
      <c r="H833" s="15">
        <f>IF($D833=1,$B833,-1)</f>
        <v/>
      </c>
      <c r="I833" s="15">
        <f>IF($D833=1,$C833,-1)</f>
        <v/>
      </c>
    </row>
    <row r="834">
      <c r="A834" s="33" t="n">
        <v>45326.625</v>
      </c>
      <c r="B834" s="15">
        <f>WEEKDAY($A834,2)</f>
        <v/>
      </c>
      <c r="C834" s="15">
        <f>HOUR($A834)</f>
        <v/>
      </c>
      <c r="D834" s="15">
        <f>IF(AND($A834&gt;=Instellingen!$B$6,$A834&lt;Instellingen!$B$7),1,0)</f>
        <v/>
      </c>
      <c r="E834" s="15">
        <f>COUNTIF(tData[BezoekStart],"&lt;"&amp;($A834+1/24))-COUNTIF(tData[BezoekEind],"&lt;="&amp;$A834)</f>
        <v/>
      </c>
      <c r="F834" s="15">
        <f>COUNTIF(tData[BezoekLangStart],"&lt;"&amp;($A834+1/24))-COUNTIF(tData[BezoekLangEind],"&lt;="&amp;$A834)</f>
        <v/>
      </c>
      <c r="G834" s="15">
        <f>IF($D834=1,$B834*100+$C834,-1)</f>
        <v/>
      </c>
      <c r="H834" s="15">
        <f>IF($D834=1,$B834,-1)</f>
        <v/>
      </c>
      <c r="I834" s="15">
        <f>IF($D834=1,$C834,-1)</f>
        <v/>
      </c>
    </row>
    <row r="835">
      <c r="A835" s="33" t="n">
        <v>45326.66666666666</v>
      </c>
      <c r="B835" s="15">
        <f>WEEKDAY($A835,2)</f>
        <v/>
      </c>
      <c r="C835" s="15">
        <f>HOUR($A835)</f>
        <v/>
      </c>
      <c r="D835" s="15">
        <f>IF(AND($A835&gt;=Instellingen!$B$6,$A835&lt;Instellingen!$B$7),1,0)</f>
        <v/>
      </c>
      <c r="E835" s="15">
        <f>COUNTIF(tData[BezoekStart],"&lt;"&amp;($A835+1/24))-COUNTIF(tData[BezoekEind],"&lt;="&amp;$A835)</f>
        <v/>
      </c>
      <c r="F835" s="15">
        <f>COUNTIF(tData[BezoekLangStart],"&lt;"&amp;($A835+1/24))-COUNTIF(tData[BezoekLangEind],"&lt;="&amp;$A835)</f>
        <v/>
      </c>
      <c r="G835" s="15">
        <f>IF($D835=1,$B835*100+$C835,-1)</f>
        <v/>
      </c>
      <c r="H835" s="15">
        <f>IF($D835=1,$B835,-1)</f>
        <v/>
      </c>
      <c r="I835" s="15">
        <f>IF($D835=1,$C835,-1)</f>
        <v/>
      </c>
    </row>
    <row r="836">
      <c r="A836" s="33" t="n">
        <v>45326.70833333334</v>
      </c>
      <c r="B836" s="15">
        <f>WEEKDAY($A836,2)</f>
        <v/>
      </c>
      <c r="C836" s="15">
        <f>HOUR($A836)</f>
        <v/>
      </c>
      <c r="D836" s="15">
        <f>IF(AND($A836&gt;=Instellingen!$B$6,$A836&lt;Instellingen!$B$7),1,0)</f>
        <v/>
      </c>
      <c r="E836" s="15">
        <f>COUNTIF(tData[BezoekStart],"&lt;"&amp;($A836+1/24))-COUNTIF(tData[BezoekEind],"&lt;="&amp;$A836)</f>
        <v/>
      </c>
      <c r="F836" s="15">
        <f>COUNTIF(tData[BezoekLangStart],"&lt;"&amp;($A836+1/24))-COUNTIF(tData[BezoekLangEind],"&lt;="&amp;$A836)</f>
        <v/>
      </c>
      <c r="G836" s="15">
        <f>IF($D836=1,$B836*100+$C836,-1)</f>
        <v/>
      </c>
      <c r="H836" s="15">
        <f>IF($D836=1,$B836,-1)</f>
        <v/>
      </c>
      <c r="I836" s="15">
        <f>IF($D836=1,$C836,-1)</f>
        <v/>
      </c>
    </row>
    <row r="837">
      <c r="A837" s="33" t="n">
        <v>45326.75</v>
      </c>
      <c r="B837" s="15">
        <f>WEEKDAY($A837,2)</f>
        <v/>
      </c>
      <c r="C837" s="15">
        <f>HOUR($A837)</f>
        <v/>
      </c>
      <c r="D837" s="15">
        <f>IF(AND($A837&gt;=Instellingen!$B$6,$A837&lt;Instellingen!$B$7),1,0)</f>
        <v/>
      </c>
      <c r="E837" s="15">
        <f>COUNTIF(tData[BezoekStart],"&lt;"&amp;($A837+1/24))-COUNTIF(tData[BezoekEind],"&lt;="&amp;$A837)</f>
        <v/>
      </c>
      <c r="F837" s="15">
        <f>COUNTIF(tData[BezoekLangStart],"&lt;"&amp;($A837+1/24))-COUNTIF(tData[BezoekLangEind],"&lt;="&amp;$A837)</f>
        <v/>
      </c>
      <c r="G837" s="15">
        <f>IF($D837=1,$B837*100+$C837,-1)</f>
        <v/>
      </c>
      <c r="H837" s="15">
        <f>IF($D837=1,$B837,-1)</f>
        <v/>
      </c>
      <c r="I837" s="15">
        <f>IF($D837=1,$C837,-1)</f>
        <v/>
      </c>
    </row>
    <row r="838">
      <c r="A838" s="33" t="n">
        <v>45326.79166666666</v>
      </c>
      <c r="B838" s="15">
        <f>WEEKDAY($A838,2)</f>
        <v/>
      </c>
      <c r="C838" s="15">
        <f>HOUR($A838)</f>
        <v/>
      </c>
      <c r="D838" s="15">
        <f>IF(AND($A838&gt;=Instellingen!$B$6,$A838&lt;Instellingen!$B$7),1,0)</f>
        <v/>
      </c>
      <c r="E838" s="15">
        <f>COUNTIF(tData[BezoekStart],"&lt;"&amp;($A838+1/24))-COUNTIF(tData[BezoekEind],"&lt;="&amp;$A838)</f>
        <v/>
      </c>
      <c r="F838" s="15">
        <f>COUNTIF(tData[BezoekLangStart],"&lt;"&amp;($A838+1/24))-COUNTIF(tData[BezoekLangEind],"&lt;="&amp;$A838)</f>
        <v/>
      </c>
      <c r="G838" s="15">
        <f>IF($D838=1,$B838*100+$C838,-1)</f>
        <v/>
      </c>
      <c r="H838" s="15">
        <f>IF($D838=1,$B838,-1)</f>
        <v/>
      </c>
      <c r="I838" s="15">
        <f>IF($D838=1,$C838,-1)</f>
        <v/>
      </c>
    </row>
    <row r="839">
      <c r="A839" s="33" t="n">
        <v>45326.83333333334</v>
      </c>
      <c r="B839" s="15">
        <f>WEEKDAY($A839,2)</f>
        <v/>
      </c>
      <c r="C839" s="15">
        <f>HOUR($A839)</f>
        <v/>
      </c>
      <c r="D839" s="15">
        <f>IF(AND($A839&gt;=Instellingen!$B$6,$A839&lt;Instellingen!$B$7),1,0)</f>
        <v/>
      </c>
      <c r="E839" s="15">
        <f>COUNTIF(tData[BezoekStart],"&lt;"&amp;($A839+1/24))-COUNTIF(tData[BezoekEind],"&lt;="&amp;$A839)</f>
        <v/>
      </c>
      <c r="F839" s="15">
        <f>COUNTIF(tData[BezoekLangStart],"&lt;"&amp;($A839+1/24))-COUNTIF(tData[BezoekLangEind],"&lt;="&amp;$A839)</f>
        <v/>
      </c>
      <c r="G839" s="15">
        <f>IF($D839=1,$B839*100+$C839,-1)</f>
        <v/>
      </c>
      <c r="H839" s="15">
        <f>IF($D839=1,$B839,-1)</f>
        <v/>
      </c>
      <c r="I839" s="15">
        <f>IF($D839=1,$C839,-1)</f>
        <v/>
      </c>
    </row>
    <row r="840">
      <c r="A840" s="33" t="n">
        <v>45326.875</v>
      </c>
      <c r="B840" s="15">
        <f>WEEKDAY($A840,2)</f>
        <v/>
      </c>
      <c r="C840" s="15">
        <f>HOUR($A840)</f>
        <v/>
      </c>
      <c r="D840" s="15">
        <f>IF(AND($A840&gt;=Instellingen!$B$6,$A840&lt;Instellingen!$B$7),1,0)</f>
        <v/>
      </c>
      <c r="E840" s="15">
        <f>COUNTIF(tData[BezoekStart],"&lt;"&amp;($A840+1/24))-COUNTIF(tData[BezoekEind],"&lt;="&amp;$A840)</f>
        <v/>
      </c>
      <c r="F840" s="15">
        <f>COUNTIF(tData[BezoekLangStart],"&lt;"&amp;($A840+1/24))-COUNTIF(tData[BezoekLangEind],"&lt;="&amp;$A840)</f>
        <v/>
      </c>
      <c r="G840" s="15">
        <f>IF($D840=1,$B840*100+$C840,-1)</f>
        <v/>
      </c>
      <c r="H840" s="15">
        <f>IF($D840=1,$B840,-1)</f>
        <v/>
      </c>
      <c r="I840" s="15">
        <f>IF($D840=1,$C840,-1)</f>
        <v/>
      </c>
    </row>
    <row r="841">
      <c r="A841" s="33" t="n">
        <v>45326.91666666666</v>
      </c>
      <c r="B841" s="15">
        <f>WEEKDAY($A841,2)</f>
        <v/>
      </c>
      <c r="C841" s="15">
        <f>HOUR($A841)</f>
        <v/>
      </c>
      <c r="D841" s="15">
        <f>IF(AND($A841&gt;=Instellingen!$B$6,$A841&lt;Instellingen!$B$7),1,0)</f>
        <v/>
      </c>
      <c r="E841" s="15">
        <f>COUNTIF(tData[BezoekStart],"&lt;"&amp;($A841+1/24))-COUNTIF(tData[BezoekEind],"&lt;="&amp;$A841)</f>
        <v/>
      </c>
      <c r="F841" s="15">
        <f>COUNTIF(tData[BezoekLangStart],"&lt;"&amp;($A841+1/24))-COUNTIF(tData[BezoekLangEind],"&lt;="&amp;$A841)</f>
        <v/>
      </c>
      <c r="G841" s="15">
        <f>IF($D841=1,$B841*100+$C841,-1)</f>
        <v/>
      </c>
      <c r="H841" s="15">
        <f>IF($D841=1,$B841,-1)</f>
        <v/>
      </c>
      <c r="I841" s="15">
        <f>IF($D841=1,$C841,-1)</f>
        <v/>
      </c>
    </row>
    <row r="842">
      <c r="A842" s="33" t="n">
        <v>45326.95833333334</v>
      </c>
      <c r="B842" s="15">
        <f>WEEKDAY($A842,2)</f>
        <v/>
      </c>
      <c r="C842" s="15">
        <f>HOUR($A842)</f>
        <v/>
      </c>
      <c r="D842" s="15">
        <f>IF(AND($A842&gt;=Instellingen!$B$6,$A842&lt;Instellingen!$B$7),1,0)</f>
        <v/>
      </c>
      <c r="E842" s="15">
        <f>COUNTIF(tData[BezoekStart],"&lt;"&amp;($A842+1/24))-COUNTIF(tData[BezoekEind],"&lt;="&amp;$A842)</f>
        <v/>
      </c>
      <c r="F842" s="15">
        <f>COUNTIF(tData[BezoekLangStart],"&lt;"&amp;($A842+1/24))-COUNTIF(tData[BezoekLangEind],"&lt;="&amp;$A842)</f>
        <v/>
      </c>
      <c r="G842" s="15">
        <f>IF($D842=1,$B842*100+$C842,-1)</f>
        <v/>
      </c>
      <c r="H842" s="15">
        <f>IF($D842=1,$B842,-1)</f>
        <v/>
      </c>
      <c r="I842" s="15">
        <f>IF($D842=1,$C842,-1)</f>
        <v/>
      </c>
    </row>
    <row r="843">
      <c r="A843" s="33" t="n">
        <v>45327</v>
      </c>
      <c r="B843" s="15">
        <f>WEEKDAY($A843,2)</f>
        <v/>
      </c>
      <c r="C843" s="15">
        <f>HOUR($A843)</f>
        <v/>
      </c>
      <c r="D843" s="15">
        <f>IF(AND($A843&gt;=Instellingen!$B$6,$A843&lt;Instellingen!$B$7),1,0)</f>
        <v/>
      </c>
      <c r="E843" s="15">
        <f>COUNTIF(tData[BezoekStart],"&lt;"&amp;($A843+1/24))-COUNTIF(tData[BezoekEind],"&lt;="&amp;$A843)</f>
        <v/>
      </c>
      <c r="F843" s="15">
        <f>COUNTIF(tData[BezoekLangStart],"&lt;"&amp;($A843+1/24))-COUNTIF(tData[BezoekLangEind],"&lt;="&amp;$A843)</f>
        <v/>
      </c>
      <c r="G843" s="15">
        <f>IF($D843=1,$B843*100+$C843,-1)</f>
        <v/>
      </c>
      <c r="H843" s="15">
        <f>IF($D843=1,$B843,-1)</f>
        <v/>
      </c>
      <c r="I843" s="15">
        <f>IF($D843=1,$C843,-1)</f>
        <v/>
      </c>
    </row>
    <row r="844">
      <c r="A844" s="33" t="n">
        <v>45327.04166666666</v>
      </c>
      <c r="B844" s="15">
        <f>WEEKDAY($A844,2)</f>
        <v/>
      </c>
      <c r="C844" s="15">
        <f>HOUR($A844)</f>
        <v/>
      </c>
      <c r="D844" s="15">
        <f>IF(AND($A844&gt;=Instellingen!$B$6,$A844&lt;Instellingen!$B$7),1,0)</f>
        <v/>
      </c>
      <c r="E844" s="15">
        <f>COUNTIF(tData[BezoekStart],"&lt;"&amp;($A844+1/24))-COUNTIF(tData[BezoekEind],"&lt;="&amp;$A844)</f>
        <v/>
      </c>
      <c r="F844" s="15">
        <f>COUNTIF(tData[BezoekLangStart],"&lt;"&amp;($A844+1/24))-COUNTIF(tData[BezoekLangEind],"&lt;="&amp;$A844)</f>
        <v/>
      </c>
      <c r="G844" s="15">
        <f>IF($D844=1,$B844*100+$C844,-1)</f>
        <v/>
      </c>
      <c r="H844" s="15">
        <f>IF($D844=1,$B844,-1)</f>
        <v/>
      </c>
      <c r="I844" s="15">
        <f>IF($D844=1,$C844,-1)</f>
        <v/>
      </c>
    </row>
    <row r="845">
      <c r="A845" s="33" t="n">
        <v>45327.08333333334</v>
      </c>
      <c r="B845" s="15">
        <f>WEEKDAY($A845,2)</f>
        <v/>
      </c>
      <c r="C845" s="15">
        <f>HOUR($A845)</f>
        <v/>
      </c>
      <c r="D845" s="15">
        <f>IF(AND($A845&gt;=Instellingen!$B$6,$A845&lt;Instellingen!$B$7),1,0)</f>
        <v/>
      </c>
      <c r="E845" s="15">
        <f>COUNTIF(tData[BezoekStart],"&lt;"&amp;($A845+1/24))-COUNTIF(tData[BezoekEind],"&lt;="&amp;$A845)</f>
        <v/>
      </c>
      <c r="F845" s="15">
        <f>COUNTIF(tData[BezoekLangStart],"&lt;"&amp;($A845+1/24))-COUNTIF(tData[BezoekLangEind],"&lt;="&amp;$A845)</f>
        <v/>
      </c>
      <c r="G845" s="15">
        <f>IF($D845=1,$B845*100+$C845,-1)</f>
        <v/>
      </c>
      <c r="H845" s="15">
        <f>IF($D845=1,$B845,-1)</f>
        <v/>
      </c>
      <c r="I845" s="15">
        <f>IF($D845=1,$C845,-1)</f>
        <v/>
      </c>
    </row>
    <row r="846">
      <c r="A846" s="33" t="n">
        <v>45327.125</v>
      </c>
      <c r="B846" s="15">
        <f>WEEKDAY($A846,2)</f>
        <v/>
      </c>
      <c r="C846" s="15">
        <f>HOUR($A846)</f>
        <v/>
      </c>
      <c r="D846" s="15">
        <f>IF(AND($A846&gt;=Instellingen!$B$6,$A846&lt;Instellingen!$B$7),1,0)</f>
        <v/>
      </c>
      <c r="E846" s="15">
        <f>COUNTIF(tData[BezoekStart],"&lt;"&amp;($A846+1/24))-COUNTIF(tData[BezoekEind],"&lt;="&amp;$A846)</f>
        <v/>
      </c>
      <c r="F846" s="15">
        <f>COUNTIF(tData[BezoekLangStart],"&lt;"&amp;($A846+1/24))-COUNTIF(tData[BezoekLangEind],"&lt;="&amp;$A846)</f>
        <v/>
      </c>
      <c r="G846" s="15">
        <f>IF($D846=1,$B846*100+$C846,-1)</f>
        <v/>
      </c>
      <c r="H846" s="15">
        <f>IF($D846=1,$B846,-1)</f>
        <v/>
      </c>
      <c r="I846" s="15">
        <f>IF($D846=1,$C846,-1)</f>
        <v/>
      </c>
    </row>
    <row r="847">
      <c r="A847" s="33" t="n">
        <v>45327.16666666666</v>
      </c>
      <c r="B847" s="15">
        <f>WEEKDAY($A847,2)</f>
        <v/>
      </c>
      <c r="C847" s="15">
        <f>HOUR($A847)</f>
        <v/>
      </c>
      <c r="D847" s="15">
        <f>IF(AND($A847&gt;=Instellingen!$B$6,$A847&lt;Instellingen!$B$7),1,0)</f>
        <v/>
      </c>
      <c r="E847" s="15">
        <f>COUNTIF(tData[BezoekStart],"&lt;"&amp;($A847+1/24))-COUNTIF(tData[BezoekEind],"&lt;="&amp;$A847)</f>
        <v/>
      </c>
      <c r="F847" s="15">
        <f>COUNTIF(tData[BezoekLangStart],"&lt;"&amp;($A847+1/24))-COUNTIF(tData[BezoekLangEind],"&lt;="&amp;$A847)</f>
        <v/>
      </c>
      <c r="G847" s="15">
        <f>IF($D847=1,$B847*100+$C847,-1)</f>
        <v/>
      </c>
      <c r="H847" s="15">
        <f>IF($D847=1,$B847,-1)</f>
        <v/>
      </c>
      <c r="I847" s="15">
        <f>IF($D847=1,$C847,-1)</f>
        <v/>
      </c>
    </row>
    <row r="848">
      <c r="A848" s="33" t="n">
        <v>45327.20833333334</v>
      </c>
      <c r="B848" s="15">
        <f>WEEKDAY($A848,2)</f>
        <v/>
      </c>
      <c r="C848" s="15">
        <f>HOUR($A848)</f>
        <v/>
      </c>
      <c r="D848" s="15">
        <f>IF(AND($A848&gt;=Instellingen!$B$6,$A848&lt;Instellingen!$B$7),1,0)</f>
        <v/>
      </c>
      <c r="E848" s="15">
        <f>COUNTIF(tData[BezoekStart],"&lt;"&amp;($A848+1/24))-COUNTIF(tData[BezoekEind],"&lt;="&amp;$A848)</f>
        <v/>
      </c>
      <c r="F848" s="15">
        <f>COUNTIF(tData[BezoekLangStart],"&lt;"&amp;($A848+1/24))-COUNTIF(tData[BezoekLangEind],"&lt;="&amp;$A848)</f>
        <v/>
      </c>
      <c r="G848" s="15">
        <f>IF($D848=1,$B848*100+$C848,-1)</f>
        <v/>
      </c>
      <c r="H848" s="15">
        <f>IF($D848=1,$B848,-1)</f>
        <v/>
      </c>
      <c r="I848" s="15">
        <f>IF($D848=1,$C848,-1)</f>
        <v/>
      </c>
    </row>
    <row r="849">
      <c r="A849" s="33" t="n">
        <v>45327.25</v>
      </c>
      <c r="B849" s="15">
        <f>WEEKDAY($A849,2)</f>
        <v/>
      </c>
      <c r="C849" s="15">
        <f>HOUR($A849)</f>
        <v/>
      </c>
      <c r="D849" s="15">
        <f>IF(AND($A849&gt;=Instellingen!$B$6,$A849&lt;Instellingen!$B$7),1,0)</f>
        <v/>
      </c>
      <c r="E849" s="15">
        <f>COUNTIF(tData[BezoekStart],"&lt;"&amp;($A849+1/24))-COUNTIF(tData[BezoekEind],"&lt;="&amp;$A849)</f>
        <v/>
      </c>
      <c r="F849" s="15">
        <f>COUNTIF(tData[BezoekLangStart],"&lt;"&amp;($A849+1/24))-COUNTIF(tData[BezoekLangEind],"&lt;="&amp;$A849)</f>
        <v/>
      </c>
      <c r="G849" s="15">
        <f>IF($D849=1,$B849*100+$C849,-1)</f>
        <v/>
      </c>
      <c r="H849" s="15">
        <f>IF($D849=1,$B849,-1)</f>
        <v/>
      </c>
      <c r="I849" s="15">
        <f>IF($D849=1,$C849,-1)</f>
        <v/>
      </c>
    </row>
    <row r="850">
      <c r="A850" s="33" t="n">
        <v>45327.29166666666</v>
      </c>
      <c r="B850" s="15">
        <f>WEEKDAY($A850,2)</f>
        <v/>
      </c>
      <c r="C850" s="15">
        <f>HOUR($A850)</f>
        <v/>
      </c>
      <c r="D850" s="15">
        <f>IF(AND($A850&gt;=Instellingen!$B$6,$A850&lt;Instellingen!$B$7),1,0)</f>
        <v/>
      </c>
      <c r="E850" s="15">
        <f>COUNTIF(tData[BezoekStart],"&lt;"&amp;($A850+1/24))-COUNTIF(tData[BezoekEind],"&lt;="&amp;$A850)</f>
        <v/>
      </c>
      <c r="F850" s="15">
        <f>COUNTIF(tData[BezoekLangStart],"&lt;"&amp;($A850+1/24))-COUNTIF(tData[BezoekLangEind],"&lt;="&amp;$A850)</f>
        <v/>
      </c>
      <c r="G850" s="15">
        <f>IF($D850=1,$B850*100+$C850,-1)</f>
        <v/>
      </c>
      <c r="H850" s="15">
        <f>IF($D850=1,$B850,-1)</f>
        <v/>
      </c>
      <c r="I850" s="15">
        <f>IF($D850=1,$C850,-1)</f>
        <v/>
      </c>
    </row>
    <row r="851">
      <c r="A851" s="33" t="n">
        <v>45327.33333333334</v>
      </c>
      <c r="B851" s="15">
        <f>WEEKDAY($A851,2)</f>
        <v/>
      </c>
      <c r="C851" s="15">
        <f>HOUR($A851)</f>
        <v/>
      </c>
      <c r="D851" s="15">
        <f>IF(AND($A851&gt;=Instellingen!$B$6,$A851&lt;Instellingen!$B$7),1,0)</f>
        <v/>
      </c>
      <c r="E851" s="15">
        <f>COUNTIF(tData[BezoekStart],"&lt;"&amp;($A851+1/24))-COUNTIF(tData[BezoekEind],"&lt;="&amp;$A851)</f>
        <v/>
      </c>
      <c r="F851" s="15">
        <f>COUNTIF(tData[BezoekLangStart],"&lt;"&amp;($A851+1/24))-COUNTIF(tData[BezoekLangEind],"&lt;="&amp;$A851)</f>
        <v/>
      </c>
      <c r="G851" s="15">
        <f>IF($D851=1,$B851*100+$C851,-1)</f>
        <v/>
      </c>
      <c r="H851" s="15">
        <f>IF($D851=1,$B851,-1)</f>
        <v/>
      </c>
      <c r="I851" s="15">
        <f>IF($D851=1,$C851,-1)</f>
        <v/>
      </c>
    </row>
    <row r="852">
      <c r="A852" s="33" t="n">
        <v>45327.375</v>
      </c>
      <c r="B852" s="15">
        <f>WEEKDAY($A852,2)</f>
        <v/>
      </c>
      <c r="C852" s="15">
        <f>HOUR($A852)</f>
        <v/>
      </c>
      <c r="D852" s="15">
        <f>IF(AND($A852&gt;=Instellingen!$B$6,$A852&lt;Instellingen!$B$7),1,0)</f>
        <v/>
      </c>
      <c r="E852" s="15">
        <f>COUNTIF(tData[BezoekStart],"&lt;"&amp;($A852+1/24))-COUNTIF(tData[BezoekEind],"&lt;="&amp;$A852)</f>
        <v/>
      </c>
      <c r="F852" s="15">
        <f>COUNTIF(tData[BezoekLangStart],"&lt;"&amp;($A852+1/24))-COUNTIF(tData[BezoekLangEind],"&lt;="&amp;$A852)</f>
        <v/>
      </c>
      <c r="G852" s="15">
        <f>IF($D852=1,$B852*100+$C852,-1)</f>
        <v/>
      </c>
      <c r="H852" s="15">
        <f>IF($D852=1,$B852,-1)</f>
        <v/>
      </c>
      <c r="I852" s="15">
        <f>IF($D852=1,$C852,-1)</f>
        <v/>
      </c>
    </row>
    <row r="853">
      <c r="A853" s="33" t="n">
        <v>45327.41666666666</v>
      </c>
      <c r="B853" s="15">
        <f>WEEKDAY($A853,2)</f>
        <v/>
      </c>
      <c r="C853" s="15">
        <f>HOUR($A853)</f>
        <v/>
      </c>
      <c r="D853" s="15">
        <f>IF(AND($A853&gt;=Instellingen!$B$6,$A853&lt;Instellingen!$B$7),1,0)</f>
        <v/>
      </c>
      <c r="E853" s="15">
        <f>COUNTIF(tData[BezoekStart],"&lt;"&amp;($A853+1/24))-COUNTIF(tData[BezoekEind],"&lt;="&amp;$A853)</f>
        <v/>
      </c>
      <c r="F853" s="15">
        <f>COUNTIF(tData[BezoekLangStart],"&lt;"&amp;($A853+1/24))-COUNTIF(tData[BezoekLangEind],"&lt;="&amp;$A853)</f>
        <v/>
      </c>
      <c r="G853" s="15">
        <f>IF($D853=1,$B853*100+$C853,-1)</f>
        <v/>
      </c>
      <c r="H853" s="15">
        <f>IF($D853=1,$B853,-1)</f>
        <v/>
      </c>
      <c r="I853" s="15">
        <f>IF($D853=1,$C853,-1)</f>
        <v/>
      </c>
    </row>
    <row r="854">
      <c r="A854" s="33" t="n">
        <v>45327.45833333334</v>
      </c>
      <c r="B854" s="15">
        <f>WEEKDAY($A854,2)</f>
        <v/>
      </c>
      <c r="C854" s="15">
        <f>HOUR($A854)</f>
        <v/>
      </c>
      <c r="D854" s="15">
        <f>IF(AND($A854&gt;=Instellingen!$B$6,$A854&lt;Instellingen!$B$7),1,0)</f>
        <v/>
      </c>
      <c r="E854" s="15">
        <f>COUNTIF(tData[BezoekStart],"&lt;"&amp;($A854+1/24))-COUNTIF(tData[BezoekEind],"&lt;="&amp;$A854)</f>
        <v/>
      </c>
      <c r="F854" s="15">
        <f>COUNTIF(tData[BezoekLangStart],"&lt;"&amp;($A854+1/24))-COUNTIF(tData[BezoekLangEind],"&lt;="&amp;$A854)</f>
        <v/>
      </c>
      <c r="G854" s="15">
        <f>IF($D854=1,$B854*100+$C854,-1)</f>
        <v/>
      </c>
      <c r="H854" s="15">
        <f>IF($D854=1,$B854,-1)</f>
        <v/>
      </c>
      <c r="I854" s="15">
        <f>IF($D854=1,$C854,-1)</f>
        <v/>
      </c>
    </row>
    <row r="855">
      <c r="A855" s="33" t="n">
        <v>45327.5</v>
      </c>
      <c r="B855" s="15">
        <f>WEEKDAY($A855,2)</f>
        <v/>
      </c>
      <c r="C855" s="15">
        <f>HOUR($A855)</f>
        <v/>
      </c>
      <c r="D855" s="15">
        <f>IF(AND($A855&gt;=Instellingen!$B$6,$A855&lt;Instellingen!$B$7),1,0)</f>
        <v/>
      </c>
      <c r="E855" s="15">
        <f>COUNTIF(tData[BezoekStart],"&lt;"&amp;($A855+1/24))-COUNTIF(tData[BezoekEind],"&lt;="&amp;$A855)</f>
        <v/>
      </c>
      <c r="F855" s="15">
        <f>COUNTIF(tData[BezoekLangStart],"&lt;"&amp;($A855+1/24))-COUNTIF(tData[BezoekLangEind],"&lt;="&amp;$A855)</f>
        <v/>
      </c>
      <c r="G855" s="15">
        <f>IF($D855=1,$B855*100+$C855,-1)</f>
        <v/>
      </c>
      <c r="H855" s="15">
        <f>IF($D855=1,$B855,-1)</f>
        <v/>
      </c>
      <c r="I855" s="15">
        <f>IF($D855=1,$C855,-1)</f>
        <v/>
      </c>
    </row>
    <row r="856">
      <c r="A856" s="33" t="n">
        <v>45327.54166666666</v>
      </c>
      <c r="B856" s="15">
        <f>WEEKDAY($A856,2)</f>
        <v/>
      </c>
      <c r="C856" s="15">
        <f>HOUR($A856)</f>
        <v/>
      </c>
      <c r="D856" s="15">
        <f>IF(AND($A856&gt;=Instellingen!$B$6,$A856&lt;Instellingen!$B$7),1,0)</f>
        <v/>
      </c>
      <c r="E856" s="15">
        <f>COUNTIF(tData[BezoekStart],"&lt;"&amp;($A856+1/24))-COUNTIF(tData[BezoekEind],"&lt;="&amp;$A856)</f>
        <v/>
      </c>
      <c r="F856" s="15">
        <f>COUNTIF(tData[BezoekLangStart],"&lt;"&amp;($A856+1/24))-COUNTIF(tData[BezoekLangEind],"&lt;="&amp;$A856)</f>
        <v/>
      </c>
      <c r="G856" s="15">
        <f>IF($D856=1,$B856*100+$C856,-1)</f>
        <v/>
      </c>
      <c r="H856" s="15">
        <f>IF($D856=1,$B856,-1)</f>
        <v/>
      </c>
      <c r="I856" s="15">
        <f>IF($D856=1,$C856,-1)</f>
        <v/>
      </c>
    </row>
    <row r="857">
      <c r="A857" s="33" t="n">
        <v>45327.58333333334</v>
      </c>
      <c r="B857" s="15">
        <f>WEEKDAY($A857,2)</f>
        <v/>
      </c>
      <c r="C857" s="15">
        <f>HOUR($A857)</f>
        <v/>
      </c>
      <c r="D857" s="15">
        <f>IF(AND($A857&gt;=Instellingen!$B$6,$A857&lt;Instellingen!$B$7),1,0)</f>
        <v/>
      </c>
      <c r="E857" s="15">
        <f>COUNTIF(tData[BezoekStart],"&lt;"&amp;($A857+1/24))-COUNTIF(tData[BezoekEind],"&lt;="&amp;$A857)</f>
        <v/>
      </c>
      <c r="F857" s="15">
        <f>COUNTIF(tData[BezoekLangStart],"&lt;"&amp;($A857+1/24))-COUNTIF(tData[BezoekLangEind],"&lt;="&amp;$A857)</f>
        <v/>
      </c>
      <c r="G857" s="15">
        <f>IF($D857=1,$B857*100+$C857,-1)</f>
        <v/>
      </c>
      <c r="H857" s="15">
        <f>IF($D857=1,$B857,-1)</f>
        <v/>
      </c>
      <c r="I857" s="15">
        <f>IF($D857=1,$C857,-1)</f>
        <v/>
      </c>
    </row>
    <row r="858">
      <c r="A858" s="33" t="n">
        <v>45327.625</v>
      </c>
      <c r="B858" s="15">
        <f>WEEKDAY($A858,2)</f>
        <v/>
      </c>
      <c r="C858" s="15">
        <f>HOUR($A858)</f>
        <v/>
      </c>
      <c r="D858" s="15">
        <f>IF(AND($A858&gt;=Instellingen!$B$6,$A858&lt;Instellingen!$B$7),1,0)</f>
        <v/>
      </c>
      <c r="E858" s="15">
        <f>COUNTIF(tData[BezoekStart],"&lt;"&amp;($A858+1/24))-COUNTIF(tData[BezoekEind],"&lt;="&amp;$A858)</f>
        <v/>
      </c>
      <c r="F858" s="15">
        <f>COUNTIF(tData[BezoekLangStart],"&lt;"&amp;($A858+1/24))-COUNTIF(tData[BezoekLangEind],"&lt;="&amp;$A858)</f>
        <v/>
      </c>
      <c r="G858" s="15">
        <f>IF($D858=1,$B858*100+$C858,-1)</f>
        <v/>
      </c>
      <c r="H858" s="15">
        <f>IF($D858=1,$B858,-1)</f>
        <v/>
      </c>
      <c r="I858" s="15">
        <f>IF($D858=1,$C858,-1)</f>
        <v/>
      </c>
    </row>
    <row r="859">
      <c r="A859" s="33" t="n">
        <v>45327.66666666666</v>
      </c>
      <c r="B859" s="15">
        <f>WEEKDAY($A859,2)</f>
        <v/>
      </c>
      <c r="C859" s="15">
        <f>HOUR($A859)</f>
        <v/>
      </c>
      <c r="D859" s="15">
        <f>IF(AND($A859&gt;=Instellingen!$B$6,$A859&lt;Instellingen!$B$7),1,0)</f>
        <v/>
      </c>
      <c r="E859" s="15">
        <f>COUNTIF(tData[BezoekStart],"&lt;"&amp;($A859+1/24))-COUNTIF(tData[BezoekEind],"&lt;="&amp;$A859)</f>
        <v/>
      </c>
      <c r="F859" s="15">
        <f>COUNTIF(tData[BezoekLangStart],"&lt;"&amp;($A859+1/24))-COUNTIF(tData[BezoekLangEind],"&lt;="&amp;$A859)</f>
        <v/>
      </c>
      <c r="G859" s="15">
        <f>IF($D859=1,$B859*100+$C859,-1)</f>
        <v/>
      </c>
      <c r="H859" s="15">
        <f>IF($D859=1,$B859,-1)</f>
        <v/>
      </c>
      <c r="I859" s="15">
        <f>IF($D859=1,$C859,-1)</f>
        <v/>
      </c>
    </row>
    <row r="860">
      <c r="A860" s="33" t="n">
        <v>45327.70833333334</v>
      </c>
      <c r="B860" s="15">
        <f>WEEKDAY($A860,2)</f>
        <v/>
      </c>
      <c r="C860" s="15">
        <f>HOUR($A860)</f>
        <v/>
      </c>
      <c r="D860" s="15">
        <f>IF(AND($A860&gt;=Instellingen!$B$6,$A860&lt;Instellingen!$B$7),1,0)</f>
        <v/>
      </c>
      <c r="E860" s="15">
        <f>COUNTIF(tData[BezoekStart],"&lt;"&amp;($A860+1/24))-COUNTIF(tData[BezoekEind],"&lt;="&amp;$A860)</f>
        <v/>
      </c>
      <c r="F860" s="15">
        <f>COUNTIF(tData[BezoekLangStart],"&lt;"&amp;($A860+1/24))-COUNTIF(tData[BezoekLangEind],"&lt;="&amp;$A860)</f>
        <v/>
      </c>
      <c r="G860" s="15">
        <f>IF($D860=1,$B860*100+$C860,-1)</f>
        <v/>
      </c>
      <c r="H860" s="15">
        <f>IF($D860=1,$B860,-1)</f>
        <v/>
      </c>
      <c r="I860" s="15">
        <f>IF($D860=1,$C860,-1)</f>
        <v/>
      </c>
    </row>
    <row r="861">
      <c r="A861" s="33" t="n">
        <v>45327.75</v>
      </c>
      <c r="B861" s="15">
        <f>WEEKDAY($A861,2)</f>
        <v/>
      </c>
      <c r="C861" s="15">
        <f>HOUR($A861)</f>
        <v/>
      </c>
      <c r="D861" s="15">
        <f>IF(AND($A861&gt;=Instellingen!$B$6,$A861&lt;Instellingen!$B$7),1,0)</f>
        <v/>
      </c>
      <c r="E861" s="15">
        <f>COUNTIF(tData[BezoekStart],"&lt;"&amp;($A861+1/24))-COUNTIF(tData[BezoekEind],"&lt;="&amp;$A861)</f>
        <v/>
      </c>
      <c r="F861" s="15">
        <f>COUNTIF(tData[BezoekLangStart],"&lt;"&amp;($A861+1/24))-COUNTIF(tData[BezoekLangEind],"&lt;="&amp;$A861)</f>
        <v/>
      </c>
      <c r="G861" s="15">
        <f>IF($D861=1,$B861*100+$C861,-1)</f>
        <v/>
      </c>
      <c r="H861" s="15">
        <f>IF($D861=1,$B861,-1)</f>
        <v/>
      </c>
      <c r="I861" s="15">
        <f>IF($D861=1,$C861,-1)</f>
        <v/>
      </c>
    </row>
    <row r="862">
      <c r="A862" s="33" t="n">
        <v>45327.79166666666</v>
      </c>
      <c r="B862" s="15">
        <f>WEEKDAY($A862,2)</f>
        <v/>
      </c>
      <c r="C862" s="15">
        <f>HOUR($A862)</f>
        <v/>
      </c>
      <c r="D862" s="15">
        <f>IF(AND($A862&gt;=Instellingen!$B$6,$A862&lt;Instellingen!$B$7),1,0)</f>
        <v/>
      </c>
      <c r="E862" s="15">
        <f>COUNTIF(tData[BezoekStart],"&lt;"&amp;($A862+1/24))-COUNTIF(tData[BezoekEind],"&lt;="&amp;$A862)</f>
        <v/>
      </c>
      <c r="F862" s="15">
        <f>COUNTIF(tData[BezoekLangStart],"&lt;"&amp;($A862+1/24))-COUNTIF(tData[BezoekLangEind],"&lt;="&amp;$A862)</f>
        <v/>
      </c>
      <c r="G862" s="15">
        <f>IF($D862=1,$B862*100+$C862,-1)</f>
        <v/>
      </c>
      <c r="H862" s="15">
        <f>IF($D862=1,$B862,-1)</f>
        <v/>
      </c>
      <c r="I862" s="15">
        <f>IF($D862=1,$C862,-1)</f>
        <v/>
      </c>
    </row>
    <row r="863">
      <c r="A863" s="33" t="n">
        <v>45327.83333333334</v>
      </c>
      <c r="B863" s="15">
        <f>WEEKDAY($A863,2)</f>
        <v/>
      </c>
      <c r="C863" s="15">
        <f>HOUR($A863)</f>
        <v/>
      </c>
      <c r="D863" s="15">
        <f>IF(AND($A863&gt;=Instellingen!$B$6,$A863&lt;Instellingen!$B$7),1,0)</f>
        <v/>
      </c>
      <c r="E863" s="15">
        <f>COUNTIF(tData[BezoekStart],"&lt;"&amp;($A863+1/24))-COUNTIF(tData[BezoekEind],"&lt;="&amp;$A863)</f>
        <v/>
      </c>
      <c r="F863" s="15">
        <f>COUNTIF(tData[BezoekLangStart],"&lt;"&amp;($A863+1/24))-COUNTIF(tData[BezoekLangEind],"&lt;="&amp;$A863)</f>
        <v/>
      </c>
      <c r="G863" s="15">
        <f>IF($D863=1,$B863*100+$C863,-1)</f>
        <v/>
      </c>
      <c r="H863" s="15">
        <f>IF($D863=1,$B863,-1)</f>
        <v/>
      </c>
      <c r="I863" s="15">
        <f>IF($D863=1,$C863,-1)</f>
        <v/>
      </c>
    </row>
    <row r="864">
      <c r="A864" s="33" t="n">
        <v>45327.875</v>
      </c>
      <c r="B864" s="15">
        <f>WEEKDAY($A864,2)</f>
        <v/>
      </c>
      <c r="C864" s="15">
        <f>HOUR($A864)</f>
        <v/>
      </c>
      <c r="D864" s="15">
        <f>IF(AND($A864&gt;=Instellingen!$B$6,$A864&lt;Instellingen!$B$7),1,0)</f>
        <v/>
      </c>
      <c r="E864" s="15">
        <f>COUNTIF(tData[BezoekStart],"&lt;"&amp;($A864+1/24))-COUNTIF(tData[BezoekEind],"&lt;="&amp;$A864)</f>
        <v/>
      </c>
      <c r="F864" s="15">
        <f>COUNTIF(tData[BezoekLangStart],"&lt;"&amp;($A864+1/24))-COUNTIF(tData[BezoekLangEind],"&lt;="&amp;$A864)</f>
        <v/>
      </c>
      <c r="G864" s="15">
        <f>IF($D864=1,$B864*100+$C864,-1)</f>
        <v/>
      </c>
      <c r="H864" s="15">
        <f>IF($D864=1,$B864,-1)</f>
        <v/>
      </c>
      <c r="I864" s="15">
        <f>IF($D864=1,$C864,-1)</f>
        <v/>
      </c>
    </row>
    <row r="865">
      <c r="A865" s="33" t="n">
        <v>45327.91666666666</v>
      </c>
      <c r="B865" s="15">
        <f>WEEKDAY($A865,2)</f>
        <v/>
      </c>
      <c r="C865" s="15">
        <f>HOUR($A865)</f>
        <v/>
      </c>
      <c r="D865" s="15">
        <f>IF(AND($A865&gt;=Instellingen!$B$6,$A865&lt;Instellingen!$B$7),1,0)</f>
        <v/>
      </c>
      <c r="E865" s="15">
        <f>COUNTIF(tData[BezoekStart],"&lt;"&amp;($A865+1/24))-COUNTIF(tData[BezoekEind],"&lt;="&amp;$A865)</f>
        <v/>
      </c>
      <c r="F865" s="15">
        <f>COUNTIF(tData[BezoekLangStart],"&lt;"&amp;($A865+1/24))-COUNTIF(tData[BezoekLangEind],"&lt;="&amp;$A865)</f>
        <v/>
      </c>
      <c r="G865" s="15">
        <f>IF($D865=1,$B865*100+$C865,-1)</f>
        <v/>
      </c>
      <c r="H865" s="15">
        <f>IF($D865=1,$B865,-1)</f>
        <v/>
      </c>
      <c r="I865" s="15">
        <f>IF($D865=1,$C865,-1)</f>
        <v/>
      </c>
    </row>
    <row r="866">
      <c r="A866" s="33" t="n">
        <v>45327.95833333334</v>
      </c>
      <c r="B866" s="15">
        <f>WEEKDAY($A866,2)</f>
        <v/>
      </c>
      <c r="C866" s="15">
        <f>HOUR($A866)</f>
        <v/>
      </c>
      <c r="D866" s="15">
        <f>IF(AND($A866&gt;=Instellingen!$B$6,$A866&lt;Instellingen!$B$7),1,0)</f>
        <v/>
      </c>
      <c r="E866" s="15">
        <f>COUNTIF(tData[BezoekStart],"&lt;"&amp;($A866+1/24))-COUNTIF(tData[BezoekEind],"&lt;="&amp;$A866)</f>
        <v/>
      </c>
      <c r="F866" s="15">
        <f>COUNTIF(tData[BezoekLangStart],"&lt;"&amp;($A866+1/24))-COUNTIF(tData[BezoekLangEind],"&lt;="&amp;$A866)</f>
        <v/>
      </c>
      <c r="G866" s="15">
        <f>IF($D866=1,$B866*100+$C866,-1)</f>
        <v/>
      </c>
      <c r="H866" s="15">
        <f>IF($D866=1,$B866,-1)</f>
        <v/>
      </c>
      <c r="I866" s="15">
        <f>IF($D866=1,$C866,-1)</f>
        <v/>
      </c>
    </row>
    <row r="867">
      <c r="A867" s="33" t="n">
        <v>45328</v>
      </c>
      <c r="B867" s="15">
        <f>WEEKDAY($A867,2)</f>
        <v/>
      </c>
      <c r="C867" s="15">
        <f>HOUR($A867)</f>
        <v/>
      </c>
      <c r="D867" s="15">
        <f>IF(AND($A867&gt;=Instellingen!$B$6,$A867&lt;Instellingen!$B$7),1,0)</f>
        <v/>
      </c>
      <c r="E867" s="15">
        <f>COUNTIF(tData[BezoekStart],"&lt;"&amp;($A867+1/24))-COUNTIF(tData[BezoekEind],"&lt;="&amp;$A867)</f>
        <v/>
      </c>
      <c r="F867" s="15">
        <f>COUNTIF(tData[BezoekLangStart],"&lt;"&amp;($A867+1/24))-COUNTIF(tData[BezoekLangEind],"&lt;="&amp;$A867)</f>
        <v/>
      </c>
      <c r="G867" s="15">
        <f>IF($D867=1,$B867*100+$C867,-1)</f>
        <v/>
      </c>
      <c r="H867" s="15">
        <f>IF($D867=1,$B867,-1)</f>
        <v/>
      </c>
      <c r="I867" s="15">
        <f>IF($D867=1,$C867,-1)</f>
        <v/>
      </c>
    </row>
    <row r="868">
      <c r="A868" s="33" t="n">
        <v>45328.04166666666</v>
      </c>
      <c r="B868" s="15">
        <f>WEEKDAY($A868,2)</f>
        <v/>
      </c>
      <c r="C868" s="15">
        <f>HOUR($A868)</f>
        <v/>
      </c>
      <c r="D868" s="15">
        <f>IF(AND($A868&gt;=Instellingen!$B$6,$A868&lt;Instellingen!$B$7),1,0)</f>
        <v/>
      </c>
      <c r="E868" s="15">
        <f>COUNTIF(tData[BezoekStart],"&lt;"&amp;($A868+1/24))-COUNTIF(tData[BezoekEind],"&lt;="&amp;$A868)</f>
        <v/>
      </c>
      <c r="F868" s="15">
        <f>COUNTIF(tData[BezoekLangStart],"&lt;"&amp;($A868+1/24))-COUNTIF(tData[BezoekLangEind],"&lt;="&amp;$A868)</f>
        <v/>
      </c>
      <c r="G868" s="15">
        <f>IF($D868=1,$B868*100+$C868,-1)</f>
        <v/>
      </c>
      <c r="H868" s="15">
        <f>IF($D868=1,$B868,-1)</f>
        <v/>
      </c>
      <c r="I868" s="15">
        <f>IF($D868=1,$C868,-1)</f>
        <v/>
      </c>
    </row>
    <row r="869">
      <c r="A869" s="33" t="n">
        <v>45328.08333333334</v>
      </c>
      <c r="B869" s="15">
        <f>WEEKDAY($A869,2)</f>
        <v/>
      </c>
      <c r="C869" s="15">
        <f>HOUR($A869)</f>
        <v/>
      </c>
      <c r="D869" s="15">
        <f>IF(AND($A869&gt;=Instellingen!$B$6,$A869&lt;Instellingen!$B$7),1,0)</f>
        <v/>
      </c>
      <c r="E869" s="15">
        <f>COUNTIF(tData[BezoekStart],"&lt;"&amp;($A869+1/24))-COUNTIF(tData[BezoekEind],"&lt;="&amp;$A869)</f>
        <v/>
      </c>
      <c r="F869" s="15">
        <f>COUNTIF(tData[BezoekLangStart],"&lt;"&amp;($A869+1/24))-COUNTIF(tData[BezoekLangEind],"&lt;="&amp;$A869)</f>
        <v/>
      </c>
      <c r="G869" s="15">
        <f>IF($D869=1,$B869*100+$C869,-1)</f>
        <v/>
      </c>
      <c r="H869" s="15">
        <f>IF($D869=1,$B869,-1)</f>
        <v/>
      </c>
      <c r="I869" s="15">
        <f>IF($D869=1,$C869,-1)</f>
        <v/>
      </c>
    </row>
    <row r="870">
      <c r="A870" s="33" t="n">
        <v>45328.125</v>
      </c>
      <c r="B870" s="15">
        <f>WEEKDAY($A870,2)</f>
        <v/>
      </c>
      <c r="C870" s="15">
        <f>HOUR($A870)</f>
        <v/>
      </c>
      <c r="D870" s="15">
        <f>IF(AND($A870&gt;=Instellingen!$B$6,$A870&lt;Instellingen!$B$7),1,0)</f>
        <v/>
      </c>
      <c r="E870" s="15">
        <f>COUNTIF(tData[BezoekStart],"&lt;"&amp;($A870+1/24))-COUNTIF(tData[BezoekEind],"&lt;="&amp;$A870)</f>
        <v/>
      </c>
      <c r="F870" s="15">
        <f>COUNTIF(tData[BezoekLangStart],"&lt;"&amp;($A870+1/24))-COUNTIF(tData[BezoekLangEind],"&lt;="&amp;$A870)</f>
        <v/>
      </c>
      <c r="G870" s="15">
        <f>IF($D870=1,$B870*100+$C870,-1)</f>
        <v/>
      </c>
      <c r="H870" s="15">
        <f>IF($D870=1,$B870,-1)</f>
        <v/>
      </c>
      <c r="I870" s="15">
        <f>IF($D870=1,$C870,-1)</f>
        <v/>
      </c>
    </row>
    <row r="871">
      <c r="A871" s="33" t="n">
        <v>45328.16666666666</v>
      </c>
      <c r="B871" s="15">
        <f>WEEKDAY($A871,2)</f>
        <v/>
      </c>
      <c r="C871" s="15">
        <f>HOUR($A871)</f>
        <v/>
      </c>
      <c r="D871" s="15">
        <f>IF(AND($A871&gt;=Instellingen!$B$6,$A871&lt;Instellingen!$B$7),1,0)</f>
        <v/>
      </c>
      <c r="E871" s="15">
        <f>COUNTIF(tData[BezoekStart],"&lt;"&amp;($A871+1/24))-COUNTIF(tData[BezoekEind],"&lt;="&amp;$A871)</f>
        <v/>
      </c>
      <c r="F871" s="15">
        <f>COUNTIF(tData[BezoekLangStart],"&lt;"&amp;($A871+1/24))-COUNTIF(tData[BezoekLangEind],"&lt;="&amp;$A871)</f>
        <v/>
      </c>
      <c r="G871" s="15">
        <f>IF($D871=1,$B871*100+$C871,-1)</f>
        <v/>
      </c>
      <c r="H871" s="15">
        <f>IF($D871=1,$B871,-1)</f>
        <v/>
      </c>
      <c r="I871" s="15">
        <f>IF($D871=1,$C871,-1)</f>
        <v/>
      </c>
    </row>
    <row r="872">
      <c r="A872" s="33" t="n">
        <v>45328.20833333334</v>
      </c>
      <c r="B872" s="15">
        <f>WEEKDAY($A872,2)</f>
        <v/>
      </c>
      <c r="C872" s="15">
        <f>HOUR($A872)</f>
        <v/>
      </c>
      <c r="D872" s="15">
        <f>IF(AND($A872&gt;=Instellingen!$B$6,$A872&lt;Instellingen!$B$7),1,0)</f>
        <v/>
      </c>
      <c r="E872" s="15">
        <f>COUNTIF(tData[BezoekStart],"&lt;"&amp;($A872+1/24))-COUNTIF(tData[BezoekEind],"&lt;="&amp;$A872)</f>
        <v/>
      </c>
      <c r="F872" s="15">
        <f>COUNTIF(tData[BezoekLangStart],"&lt;"&amp;($A872+1/24))-COUNTIF(tData[BezoekLangEind],"&lt;="&amp;$A872)</f>
        <v/>
      </c>
      <c r="G872" s="15">
        <f>IF($D872=1,$B872*100+$C872,-1)</f>
        <v/>
      </c>
      <c r="H872" s="15">
        <f>IF($D872=1,$B872,-1)</f>
        <v/>
      </c>
      <c r="I872" s="15">
        <f>IF($D872=1,$C872,-1)</f>
        <v/>
      </c>
    </row>
    <row r="873">
      <c r="A873" s="33" t="n">
        <v>45328.25</v>
      </c>
      <c r="B873" s="15">
        <f>WEEKDAY($A873,2)</f>
        <v/>
      </c>
      <c r="C873" s="15">
        <f>HOUR($A873)</f>
        <v/>
      </c>
      <c r="D873" s="15">
        <f>IF(AND($A873&gt;=Instellingen!$B$6,$A873&lt;Instellingen!$B$7),1,0)</f>
        <v/>
      </c>
      <c r="E873" s="15">
        <f>COUNTIF(tData[BezoekStart],"&lt;"&amp;($A873+1/24))-COUNTIF(tData[BezoekEind],"&lt;="&amp;$A873)</f>
        <v/>
      </c>
      <c r="F873" s="15">
        <f>COUNTIF(tData[BezoekLangStart],"&lt;"&amp;($A873+1/24))-COUNTIF(tData[BezoekLangEind],"&lt;="&amp;$A873)</f>
        <v/>
      </c>
      <c r="G873" s="15">
        <f>IF($D873=1,$B873*100+$C873,-1)</f>
        <v/>
      </c>
      <c r="H873" s="15">
        <f>IF($D873=1,$B873,-1)</f>
        <v/>
      </c>
      <c r="I873" s="15">
        <f>IF($D873=1,$C873,-1)</f>
        <v/>
      </c>
    </row>
    <row r="874">
      <c r="A874" s="33" t="n">
        <v>45328.29166666666</v>
      </c>
      <c r="B874" s="15">
        <f>WEEKDAY($A874,2)</f>
        <v/>
      </c>
      <c r="C874" s="15">
        <f>HOUR($A874)</f>
        <v/>
      </c>
      <c r="D874" s="15">
        <f>IF(AND($A874&gt;=Instellingen!$B$6,$A874&lt;Instellingen!$B$7),1,0)</f>
        <v/>
      </c>
      <c r="E874" s="15">
        <f>COUNTIF(tData[BezoekStart],"&lt;"&amp;($A874+1/24))-COUNTIF(tData[BezoekEind],"&lt;="&amp;$A874)</f>
        <v/>
      </c>
      <c r="F874" s="15">
        <f>COUNTIF(tData[BezoekLangStart],"&lt;"&amp;($A874+1/24))-COUNTIF(tData[BezoekLangEind],"&lt;="&amp;$A874)</f>
        <v/>
      </c>
      <c r="G874" s="15">
        <f>IF($D874=1,$B874*100+$C874,-1)</f>
        <v/>
      </c>
      <c r="H874" s="15">
        <f>IF($D874=1,$B874,-1)</f>
        <v/>
      </c>
      <c r="I874" s="15">
        <f>IF($D874=1,$C874,-1)</f>
        <v/>
      </c>
    </row>
    <row r="875">
      <c r="A875" s="33" t="n">
        <v>45328.33333333334</v>
      </c>
      <c r="B875" s="15">
        <f>WEEKDAY($A875,2)</f>
        <v/>
      </c>
      <c r="C875" s="15">
        <f>HOUR($A875)</f>
        <v/>
      </c>
      <c r="D875" s="15">
        <f>IF(AND($A875&gt;=Instellingen!$B$6,$A875&lt;Instellingen!$B$7),1,0)</f>
        <v/>
      </c>
      <c r="E875" s="15">
        <f>COUNTIF(tData[BezoekStart],"&lt;"&amp;($A875+1/24))-COUNTIF(tData[BezoekEind],"&lt;="&amp;$A875)</f>
        <v/>
      </c>
      <c r="F875" s="15">
        <f>COUNTIF(tData[BezoekLangStart],"&lt;"&amp;($A875+1/24))-COUNTIF(tData[BezoekLangEind],"&lt;="&amp;$A875)</f>
        <v/>
      </c>
      <c r="G875" s="15">
        <f>IF($D875=1,$B875*100+$C875,-1)</f>
        <v/>
      </c>
      <c r="H875" s="15">
        <f>IF($D875=1,$B875,-1)</f>
        <v/>
      </c>
      <c r="I875" s="15">
        <f>IF($D875=1,$C875,-1)</f>
        <v/>
      </c>
    </row>
    <row r="876">
      <c r="A876" s="33" t="n">
        <v>45328.375</v>
      </c>
      <c r="B876" s="15">
        <f>WEEKDAY($A876,2)</f>
        <v/>
      </c>
      <c r="C876" s="15">
        <f>HOUR($A876)</f>
        <v/>
      </c>
      <c r="D876" s="15">
        <f>IF(AND($A876&gt;=Instellingen!$B$6,$A876&lt;Instellingen!$B$7),1,0)</f>
        <v/>
      </c>
      <c r="E876" s="15">
        <f>COUNTIF(tData[BezoekStart],"&lt;"&amp;($A876+1/24))-COUNTIF(tData[BezoekEind],"&lt;="&amp;$A876)</f>
        <v/>
      </c>
      <c r="F876" s="15">
        <f>COUNTIF(tData[BezoekLangStart],"&lt;"&amp;($A876+1/24))-COUNTIF(tData[BezoekLangEind],"&lt;="&amp;$A876)</f>
        <v/>
      </c>
      <c r="G876" s="15">
        <f>IF($D876=1,$B876*100+$C876,-1)</f>
        <v/>
      </c>
      <c r="H876" s="15">
        <f>IF($D876=1,$B876,-1)</f>
        <v/>
      </c>
      <c r="I876" s="15">
        <f>IF($D876=1,$C876,-1)</f>
        <v/>
      </c>
    </row>
    <row r="877">
      <c r="A877" s="33" t="n">
        <v>45328.41666666666</v>
      </c>
      <c r="B877" s="15">
        <f>WEEKDAY($A877,2)</f>
        <v/>
      </c>
      <c r="C877" s="15">
        <f>HOUR($A877)</f>
        <v/>
      </c>
      <c r="D877" s="15">
        <f>IF(AND($A877&gt;=Instellingen!$B$6,$A877&lt;Instellingen!$B$7),1,0)</f>
        <v/>
      </c>
      <c r="E877" s="15">
        <f>COUNTIF(tData[BezoekStart],"&lt;"&amp;($A877+1/24))-COUNTIF(tData[BezoekEind],"&lt;="&amp;$A877)</f>
        <v/>
      </c>
      <c r="F877" s="15">
        <f>COUNTIF(tData[BezoekLangStart],"&lt;"&amp;($A877+1/24))-COUNTIF(tData[BezoekLangEind],"&lt;="&amp;$A877)</f>
        <v/>
      </c>
      <c r="G877" s="15">
        <f>IF($D877=1,$B877*100+$C877,-1)</f>
        <v/>
      </c>
      <c r="H877" s="15">
        <f>IF($D877=1,$B877,-1)</f>
        <v/>
      </c>
      <c r="I877" s="15">
        <f>IF($D877=1,$C877,-1)</f>
        <v/>
      </c>
    </row>
    <row r="878">
      <c r="A878" s="33" t="n">
        <v>45328.45833333334</v>
      </c>
      <c r="B878" s="15">
        <f>WEEKDAY($A878,2)</f>
        <v/>
      </c>
      <c r="C878" s="15">
        <f>HOUR($A878)</f>
        <v/>
      </c>
      <c r="D878" s="15">
        <f>IF(AND($A878&gt;=Instellingen!$B$6,$A878&lt;Instellingen!$B$7),1,0)</f>
        <v/>
      </c>
      <c r="E878" s="15">
        <f>COUNTIF(tData[BezoekStart],"&lt;"&amp;($A878+1/24))-COUNTIF(tData[BezoekEind],"&lt;="&amp;$A878)</f>
        <v/>
      </c>
      <c r="F878" s="15">
        <f>COUNTIF(tData[BezoekLangStart],"&lt;"&amp;($A878+1/24))-COUNTIF(tData[BezoekLangEind],"&lt;="&amp;$A878)</f>
        <v/>
      </c>
      <c r="G878" s="15">
        <f>IF($D878=1,$B878*100+$C878,-1)</f>
        <v/>
      </c>
      <c r="H878" s="15">
        <f>IF($D878=1,$B878,-1)</f>
        <v/>
      </c>
      <c r="I878" s="15">
        <f>IF($D878=1,$C878,-1)</f>
        <v/>
      </c>
    </row>
    <row r="879">
      <c r="A879" s="33" t="n">
        <v>45328.5</v>
      </c>
      <c r="B879" s="15">
        <f>WEEKDAY($A879,2)</f>
        <v/>
      </c>
      <c r="C879" s="15">
        <f>HOUR($A879)</f>
        <v/>
      </c>
      <c r="D879" s="15">
        <f>IF(AND($A879&gt;=Instellingen!$B$6,$A879&lt;Instellingen!$B$7),1,0)</f>
        <v/>
      </c>
      <c r="E879" s="15">
        <f>COUNTIF(tData[BezoekStart],"&lt;"&amp;($A879+1/24))-COUNTIF(tData[BezoekEind],"&lt;="&amp;$A879)</f>
        <v/>
      </c>
      <c r="F879" s="15">
        <f>COUNTIF(tData[BezoekLangStart],"&lt;"&amp;($A879+1/24))-COUNTIF(tData[BezoekLangEind],"&lt;="&amp;$A879)</f>
        <v/>
      </c>
      <c r="G879" s="15">
        <f>IF($D879=1,$B879*100+$C879,-1)</f>
        <v/>
      </c>
      <c r="H879" s="15">
        <f>IF($D879=1,$B879,-1)</f>
        <v/>
      </c>
      <c r="I879" s="15">
        <f>IF($D879=1,$C879,-1)</f>
        <v/>
      </c>
    </row>
    <row r="880">
      <c r="A880" s="33" t="n">
        <v>45328.54166666666</v>
      </c>
      <c r="B880" s="15">
        <f>WEEKDAY($A880,2)</f>
        <v/>
      </c>
      <c r="C880" s="15">
        <f>HOUR($A880)</f>
        <v/>
      </c>
      <c r="D880" s="15">
        <f>IF(AND($A880&gt;=Instellingen!$B$6,$A880&lt;Instellingen!$B$7),1,0)</f>
        <v/>
      </c>
      <c r="E880" s="15">
        <f>COUNTIF(tData[BezoekStart],"&lt;"&amp;($A880+1/24))-COUNTIF(tData[BezoekEind],"&lt;="&amp;$A880)</f>
        <v/>
      </c>
      <c r="F880" s="15">
        <f>COUNTIF(tData[BezoekLangStart],"&lt;"&amp;($A880+1/24))-COUNTIF(tData[BezoekLangEind],"&lt;="&amp;$A880)</f>
        <v/>
      </c>
      <c r="G880" s="15">
        <f>IF($D880=1,$B880*100+$C880,-1)</f>
        <v/>
      </c>
      <c r="H880" s="15">
        <f>IF($D880=1,$B880,-1)</f>
        <v/>
      </c>
      <c r="I880" s="15">
        <f>IF($D880=1,$C880,-1)</f>
        <v/>
      </c>
    </row>
    <row r="881">
      <c r="A881" s="33" t="n">
        <v>45328.58333333334</v>
      </c>
      <c r="B881" s="15">
        <f>WEEKDAY($A881,2)</f>
        <v/>
      </c>
      <c r="C881" s="15">
        <f>HOUR($A881)</f>
        <v/>
      </c>
      <c r="D881" s="15">
        <f>IF(AND($A881&gt;=Instellingen!$B$6,$A881&lt;Instellingen!$B$7),1,0)</f>
        <v/>
      </c>
      <c r="E881" s="15">
        <f>COUNTIF(tData[BezoekStart],"&lt;"&amp;($A881+1/24))-COUNTIF(tData[BezoekEind],"&lt;="&amp;$A881)</f>
        <v/>
      </c>
      <c r="F881" s="15">
        <f>COUNTIF(tData[BezoekLangStart],"&lt;"&amp;($A881+1/24))-COUNTIF(tData[BezoekLangEind],"&lt;="&amp;$A881)</f>
        <v/>
      </c>
      <c r="G881" s="15">
        <f>IF($D881=1,$B881*100+$C881,-1)</f>
        <v/>
      </c>
      <c r="H881" s="15">
        <f>IF($D881=1,$B881,-1)</f>
        <v/>
      </c>
      <c r="I881" s="15">
        <f>IF($D881=1,$C881,-1)</f>
        <v/>
      </c>
    </row>
    <row r="882">
      <c r="A882" s="33" t="n">
        <v>45328.625</v>
      </c>
      <c r="B882" s="15">
        <f>WEEKDAY($A882,2)</f>
        <v/>
      </c>
      <c r="C882" s="15">
        <f>HOUR($A882)</f>
        <v/>
      </c>
      <c r="D882" s="15">
        <f>IF(AND($A882&gt;=Instellingen!$B$6,$A882&lt;Instellingen!$B$7),1,0)</f>
        <v/>
      </c>
      <c r="E882" s="15">
        <f>COUNTIF(tData[BezoekStart],"&lt;"&amp;($A882+1/24))-COUNTIF(tData[BezoekEind],"&lt;="&amp;$A882)</f>
        <v/>
      </c>
      <c r="F882" s="15">
        <f>COUNTIF(tData[BezoekLangStart],"&lt;"&amp;($A882+1/24))-COUNTIF(tData[BezoekLangEind],"&lt;="&amp;$A882)</f>
        <v/>
      </c>
      <c r="G882" s="15">
        <f>IF($D882=1,$B882*100+$C882,-1)</f>
        <v/>
      </c>
      <c r="H882" s="15">
        <f>IF($D882=1,$B882,-1)</f>
        <v/>
      </c>
      <c r="I882" s="15">
        <f>IF($D882=1,$C882,-1)</f>
        <v/>
      </c>
    </row>
    <row r="883">
      <c r="A883" s="33" t="n">
        <v>45328.66666666666</v>
      </c>
      <c r="B883" s="15">
        <f>WEEKDAY($A883,2)</f>
        <v/>
      </c>
      <c r="C883" s="15">
        <f>HOUR($A883)</f>
        <v/>
      </c>
      <c r="D883" s="15">
        <f>IF(AND($A883&gt;=Instellingen!$B$6,$A883&lt;Instellingen!$B$7),1,0)</f>
        <v/>
      </c>
      <c r="E883" s="15">
        <f>COUNTIF(tData[BezoekStart],"&lt;"&amp;($A883+1/24))-COUNTIF(tData[BezoekEind],"&lt;="&amp;$A883)</f>
        <v/>
      </c>
      <c r="F883" s="15">
        <f>COUNTIF(tData[BezoekLangStart],"&lt;"&amp;($A883+1/24))-COUNTIF(tData[BezoekLangEind],"&lt;="&amp;$A883)</f>
        <v/>
      </c>
      <c r="G883" s="15">
        <f>IF($D883=1,$B883*100+$C883,-1)</f>
        <v/>
      </c>
      <c r="H883" s="15">
        <f>IF($D883=1,$B883,-1)</f>
        <v/>
      </c>
      <c r="I883" s="15">
        <f>IF($D883=1,$C883,-1)</f>
        <v/>
      </c>
    </row>
    <row r="884">
      <c r="A884" s="33" t="n">
        <v>45328.70833333334</v>
      </c>
      <c r="B884" s="15">
        <f>WEEKDAY($A884,2)</f>
        <v/>
      </c>
      <c r="C884" s="15">
        <f>HOUR($A884)</f>
        <v/>
      </c>
      <c r="D884" s="15">
        <f>IF(AND($A884&gt;=Instellingen!$B$6,$A884&lt;Instellingen!$B$7),1,0)</f>
        <v/>
      </c>
      <c r="E884" s="15">
        <f>COUNTIF(tData[BezoekStart],"&lt;"&amp;($A884+1/24))-COUNTIF(tData[BezoekEind],"&lt;="&amp;$A884)</f>
        <v/>
      </c>
      <c r="F884" s="15">
        <f>COUNTIF(tData[BezoekLangStart],"&lt;"&amp;($A884+1/24))-COUNTIF(tData[BezoekLangEind],"&lt;="&amp;$A884)</f>
        <v/>
      </c>
      <c r="G884" s="15">
        <f>IF($D884=1,$B884*100+$C884,-1)</f>
        <v/>
      </c>
      <c r="H884" s="15">
        <f>IF($D884=1,$B884,-1)</f>
        <v/>
      </c>
      <c r="I884" s="15">
        <f>IF($D884=1,$C884,-1)</f>
        <v/>
      </c>
    </row>
    <row r="885">
      <c r="A885" s="33" t="n">
        <v>45328.75</v>
      </c>
      <c r="B885" s="15">
        <f>WEEKDAY($A885,2)</f>
        <v/>
      </c>
      <c r="C885" s="15">
        <f>HOUR($A885)</f>
        <v/>
      </c>
      <c r="D885" s="15">
        <f>IF(AND($A885&gt;=Instellingen!$B$6,$A885&lt;Instellingen!$B$7),1,0)</f>
        <v/>
      </c>
      <c r="E885" s="15">
        <f>COUNTIF(tData[BezoekStart],"&lt;"&amp;($A885+1/24))-COUNTIF(tData[BezoekEind],"&lt;="&amp;$A885)</f>
        <v/>
      </c>
      <c r="F885" s="15">
        <f>COUNTIF(tData[BezoekLangStart],"&lt;"&amp;($A885+1/24))-COUNTIF(tData[BezoekLangEind],"&lt;="&amp;$A885)</f>
        <v/>
      </c>
      <c r="G885" s="15">
        <f>IF($D885=1,$B885*100+$C885,-1)</f>
        <v/>
      </c>
      <c r="H885" s="15">
        <f>IF($D885=1,$B885,-1)</f>
        <v/>
      </c>
      <c r="I885" s="15">
        <f>IF($D885=1,$C885,-1)</f>
        <v/>
      </c>
    </row>
    <row r="886">
      <c r="A886" s="33" t="n">
        <v>45328.79166666666</v>
      </c>
      <c r="B886" s="15">
        <f>WEEKDAY($A886,2)</f>
        <v/>
      </c>
      <c r="C886" s="15">
        <f>HOUR($A886)</f>
        <v/>
      </c>
      <c r="D886" s="15">
        <f>IF(AND($A886&gt;=Instellingen!$B$6,$A886&lt;Instellingen!$B$7),1,0)</f>
        <v/>
      </c>
      <c r="E886" s="15">
        <f>COUNTIF(tData[BezoekStart],"&lt;"&amp;($A886+1/24))-COUNTIF(tData[BezoekEind],"&lt;="&amp;$A886)</f>
        <v/>
      </c>
      <c r="F886" s="15">
        <f>COUNTIF(tData[BezoekLangStart],"&lt;"&amp;($A886+1/24))-COUNTIF(tData[BezoekLangEind],"&lt;="&amp;$A886)</f>
        <v/>
      </c>
      <c r="G886" s="15">
        <f>IF($D886=1,$B886*100+$C886,-1)</f>
        <v/>
      </c>
      <c r="H886" s="15">
        <f>IF($D886=1,$B886,-1)</f>
        <v/>
      </c>
      <c r="I886" s="15">
        <f>IF($D886=1,$C886,-1)</f>
        <v/>
      </c>
    </row>
    <row r="887">
      <c r="A887" s="33" t="n">
        <v>45328.83333333334</v>
      </c>
      <c r="B887" s="15">
        <f>WEEKDAY($A887,2)</f>
        <v/>
      </c>
      <c r="C887" s="15">
        <f>HOUR($A887)</f>
        <v/>
      </c>
      <c r="D887" s="15">
        <f>IF(AND($A887&gt;=Instellingen!$B$6,$A887&lt;Instellingen!$B$7),1,0)</f>
        <v/>
      </c>
      <c r="E887" s="15">
        <f>COUNTIF(tData[BezoekStart],"&lt;"&amp;($A887+1/24))-COUNTIF(tData[BezoekEind],"&lt;="&amp;$A887)</f>
        <v/>
      </c>
      <c r="F887" s="15">
        <f>COUNTIF(tData[BezoekLangStart],"&lt;"&amp;($A887+1/24))-COUNTIF(tData[BezoekLangEind],"&lt;="&amp;$A887)</f>
        <v/>
      </c>
      <c r="G887" s="15">
        <f>IF($D887=1,$B887*100+$C887,-1)</f>
        <v/>
      </c>
      <c r="H887" s="15">
        <f>IF($D887=1,$B887,-1)</f>
        <v/>
      </c>
      <c r="I887" s="15">
        <f>IF($D887=1,$C887,-1)</f>
        <v/>
      </c>
    </row>
    <row r="888">
      <c r="A888" s="33" t="n">
        <v>45328.875</v>
      </c>
      <c r="B888" s="15">
        <f>WEEKDAY($A888,2)</f>
        <v/>
      </c>
      <c r="C888" s="15">
        <f>HOUR($A888)</f>
        <v/>
      </c>
      <c r="D888" s="15">
        <f>IF(AND($A888&gt;=Instellingen!$B$6,$A888&lt;Instellingen!$B$7),1,0)</f>
        <v/>
      </c>
      <c r="E888" s="15">
        <f>COUNTIF(tData[BezoekStart],"&lt;"&amp;($A888+1/24))-COUNTIF(tData[BezoekEind],"&lt;="&amp;$A888)</f>
        <v/>
      </c>
      <c r="F888" s="15">
        <f>COUNTIF(tData[BezoekLangStart],"&lt;"&amp;($A888+1/24))-COUNTIF(tData[BezoekLangEind],"&lt;="&amp;$A888)</f>
        <v/>
      </c>
      <c r="G888" s="15">
        <f>IF($D888=1,$B888*100+$C888,-1)</f>
        <v/>
      </c>
      <c r="H888" s="15">
        <f>IF($D888=1,$B888,-1)</f>
        <v/>
      </c>
      <c r="I888" s="15">
        <f>IF($D888=1,$C888,-1)</f>
        <v/>
      </c>
    </row>
    <row r="889">
      <c r="A889" s="33" t="n">
        <v>45328.91666666666</v>
      </c>
      <c r="B889" s="15">
        <f>WEEKDAY($A889,2)</f>
        <v/>
      </c>
      <c r="C889" s="15">
        <f>HOUR($A889)</f>
        <v/>
      </c>
      <c r="D889" s="15">
        <f>IF(AND($A889&gt;=Instellingen!$B$6,$A889&lt;Instellingen!$B$7),1,0)</f>
        <v/>
      </c>
      <c r="E889" s="15">
        <f>COUNTIF(tData[BezoekStart],"&lt;"&amp;($A889+1/24))-COUNTIF(tData[BezoekEind],"&lt;="&amp;$A889)</f>
        <v/>
      </c>
      <c r="F889" s="15">
        <f>COUNTIF(tData[BezoekLangStart],"&lt;"&amp;($A889+1/24))-COUNTIF(tData[BezoekLangEind],"&lt;="&amp;$A889)</f>
        <v/>
      </c>
      <c r="G889" s="15">
        <f>IF($D889=1,$B889*100+$C889,-1)</f>
        <v/>
      </c>
      <c r="H889" s="15">
        <f>IF($D889=1,$B889,-1)</f>
        <v/>
      </c>
      <c r="I889" s="15">
        <f>IF($D889=1,$C889,-1)</f>
        <v/>
      </c>
    </row>
    <row r="890">
      <c r="A890" s="33" t="n">
        <v>45328.95833333334</v>
      </c>
      <c r="B890" s="15">
        <f>WEEKDAY($A890,2)</f>
        <v/>
      </c>
      <c r="C890" s="15">
        <f>HOUR($A890)</f>
        <v/>
      </c>
      <c r="D890" s="15">
        <f>IF(AND($A890&gt;=Instellingen!$B$6,$A890&lt;Instellingen!$B$7),1,0)</f>
        <v/>
      </c>
      <c r="E890" s="15">
        <f>COUNTIF(tData[BezoekStart],"&lt;"&amp;($A890+1/24))-COUNTIF(tData[BezoekEind],"&lt;="&amp;$A890)</f>
        <v/>
      </c>
      <c r="F890" s="15">
        <f>COUNTIF(tData[BezoekLangStart],"&lt;"&amp;($A890+1/24))-COUNTIF(tData[BezoekLangEind],"&lt;="&amp;$A890)</f>
        <v/>
      </c>
      <c r="G890" s="15">
        <f>IF($D890=1,$B890*100+$C890,-1)</f>
        <v/>
      </c>
      <c r="H890" s="15">
        <f>IF($D890=1,$B890,-1)</f>
        <v/>
      </c>
      <c r="I890" s="15">
        <f>IF($D890=1,$C890,-1)</f>
        <v/>
      </c>
    </row>
    <row r="891">
      <c r="A891" s="33" t="n">
        <v>45329</v>
      </c>
      <c r="B891" s="15">
        <f>WEEKDAY($A891,2)</f>
        <v/>
      </c>
      <c r="C891" s="15">
        <f>HOUR($A891)</f>
        <v/>
      </c>
      <c r="D891" s="15">
        <f>IF(AND($A891&gt;=Instellingen!$B$6,$A891&lt;Instellingen!$B$7),1,0)</f>
        <v/>
      </c>
      <c r="E891" s="15">
        <f>COUNTIF(tData[BezoekStart],"&lt;"&amp;($A891+1/24))-COUNTIF(tData[BezoekEind],"&lt;="&amp;$A891)</f>
        <v/>
      </c>
      <c r="F891" s="15">
        <f>COUNTIF(tData[BezoekLangStart],"&lt;"&amp;($A891+1/24))-COUNTIF(tData[BezoekLangEind],"&lt;="&amp;$A891)</f>
        <v/>
      </c>
      <c r="G891" s="15">
        <f>IF($D891=1,$B891*100+$C891,-1)</f>
        <v/>
      </c>
      <c r="H891" s="15">
        <f>IF($D891=1,$B891,-1)</f>
        <v/>
      </c>
      <c r="I891" s="15">
        <f>IF($D891=1,$C891,-1)</f>
        <v/>
      </c>
    </row>
    <row r="892">
      <c r="A892" s="33" t="n">
        <v>45329.04166666666</v>
      </c>
      <c r="B892" s="15">
        <f>WEEKDAY($A892,2)</f>
        <v/>
      </c>
      <c r="C892" s="15">
        <f>HOUR($A892)</f>
        <v/>
      </c>
      <c r="D892" s="15">
        <f>IF(AND($A892&gt;=Instellingen!$B$6,$A892&lt;Instellingen!$B$7),1,0)</f>
        <v/>
      </c>
      <c r="E892" s="15">
        <f>COUNTIF(tData[BezoekStart],"&lt;"&amp;($A892+1/24))-COUNTIF(tData[BezoekEind],"&lt;="&amp;$A892)</f>
        <v/>
      </c>
      <c r="F892" s="15">
        <f>COUNTIF(tData[BezoekLangStart],"&lt;"&amp;($A892+1/24))-COUNTIF(tData[BezoekLangEind],"&lt;="&amp;$A892)</f>
        <v/>
      </c>
      <c r="G892" s="15">
        <f>IF($D892=1,$B892*100+$C892,-1)</f>
        <v/>
      </c>
      <c r="H892" s="15">
        <f>IF($D892=1,$B892,-1)</f>
        <v/>
      </c>
      <c r="I892" s="15">
        <f>IF($D892=1,$C892,-1)</f>
        <v/>
      </c>
    </row>
    <row r="893">
      <c r="A893" s="33" t="n">
        <v>45329.08333333334</v>
      </c>
      <c r="B893" s="15">
        <f>WEEKDAY($A893,2)</f>
        <v/>
      </c>
      <c r="C893" s="15">
        <f>HOUR($A893)</f>
        <v/>
      </c>
      <c r="D893" s="15">
        <f>IF(AND($A893&gt;=Instellingen!$B$6,$A893&lt;Instellingen!$B$7),1,0)</f>
        <v/>
      </c>
      <c r="E893" s="15">
        <f>COUNTIF(tData[BezoekStart],"&lt;"&amp;($A893+1/24))-COUNTIF(tData[BezoekEind],"&lt;="&amp;$A893)</f>
        <v/>
      </c>
      <c r="F893" s="15">
        <f>COUNTIF(tData[BezoekLangStart],"&lt;"&amp;($A893+1/24))-COUNTIF(tData[BezoekLangEind],"&lt;="&amp;$A893)</f>
        <v/>
      </c>
      <c r="G893" s="15">
        <f>IF($D893=1,$B893*100+$C893,-1)</f>
        <v/>
      </c>
      <c r="H893" s="15">
        <f>IF($D893=1,$B893,-1)</f>
        <v/>
      </c>
      <c r="I893" s="15">
        <f>IF($D893=1,$C893,-1)</f>
        <v/>
      </c>
    </row>
    <row r="894">
      <c r="A894" s="33" t="n">
        <v>45329.125</v>
      </c>
      <c r="B894" s="15">
        <f>WEEKDAY($A894,2)</f>
        <v/>
      </c>
      <c r="C894" s="15">
        <f>HOUR($A894)</f>
        <v/>
      </c>
      <c r="D894" s="15">
        <f>IF(AND($A894&gt;=Instellingen!$B$6,$A894&lt;Instellingen!$B$7),1,0)</f>
        <v/>
      </c>
      <c r="E894" s="15">
        <f>COUNTIF(tData[BezoekStart],"&lt;"&amp;($A894+1/24))-COUNTIF(tData[BezoekEind],"&lt;="&amp;$A894)</f>
        <v/>
      </c>
      <c r="F894" s="15">
        <f>COUNTIF(tData[BezoekLangStart],"&lt;"&amp;($A894+1/24))-COUNTIF(tData[BezoekLangEind],"&lt;="&amp;$A894)</f>
        <v/>
      </c>
      <c r="G894" s="15">
        <f>IF($D894=1,$B894*100+$C894,-1)</f>
        <v/>
      </c>
      <c r="H894" s="15">
        <f>IF($D894=1,$B894,-1)</f>
        <v/>
      </c>
      <c r="I894" s="15">
        <f>IF($D894=1,$C894,-1)</f>
        <v/>
      </c>
    </row>
    <row r="895">
      <c r="A895" s="33" t="n">
        <v>45329.16666666666</v>
      </c>
      <c r="B895" s="15">
        <f>WEEKDAY($A895,2)</f>
        <v/>
      </c>
      <c r="C895" s="15">
        <f>HOUR($A895)</f>
        <v/>
      </c>
      <c r="D895" s="15">
        <f>IF(AND($A895&gt;=Instellingen!$B$6,$A895&lt;Instellingen!$B$7),1,0)</f>
        <v/>
      </c>
      <c r="E895" s="15">
        <f>COUNTIF(tData[BezoekStart],"&lt;"&amp;($A895+1/24))-COUNTIF(tData[BezoekEind],"&lt;="&amp;$A895)</f>
        <v/>
      </c>
      <c r="F895" s="15">
        <f>COUNTIF(tData[BezoekLangStart],"&lt;"&amp;($A895+1/24))-COUNTIF(tData[BezoekLangEind],"&lt;="&amp;$A895)</f>
        <v/>
      </c>
      <c r="G895" s="15">
        <f>IF($D895=1,$B895*100+$C895,-1)</f>
        <v/>
      </c>
      <c r="H895" s="15">
        <f>IF($D895=1,$B895,-1)</f>
        <v/>
      </c>
      <c r="I895" s="15">
        <f>IF($D895=1,$C895,-1)</f>
        <v/>
      </c>
    </row>
    <row r="896">
      <c r="A896" s="33" t="n">
        <v>45329.20833333334</v>
      </c>
      <c r="B896" s="15">
        <f>WEEKDAY($A896,2)</f>
        <v/>
      </c>
      <c r="C896" s="15">
        <f>HOUR($A896)</f>
        <v/>
      </c>
      <c r="D896" s="15">
        <f>IF(AND($A896&gt;=Instellingen!$B$6,$A896&lt;Instellingen!$B$7),1,0)</f>
        <v/>
      </c>
      <c r="E896" s="15">
        <f>COUNTIF(tData[BezoekStart],"&lt;"&amp;($A896+1/24))-COUNTIF(tData[BezoekEind],"&lt;="&amp;$A896)</f>
        <v/>
      </c>
      <c r="F896" s="15">
        <f>COUNTIF(tData[BezoekLangStart],"&lt;"&amp;($A896+1/24))-COUNTIF(tData[BezoekLangEind],"&lt;="&amp;$A896)</f>
        <v/>
      </c>
      <c r="G896" s="15">
        <f>IF($D896=1,$B896*100+$C896,-1)</f>
        <v/>
      </c>
      <c r="H896" s="15">
        <f>IF($D896=1,$B896,-1)</f>
        <v/>
      </c>
      <c r="I896" s="15">
        <f>IF($D896=1,$C896,-1)</f>
        <v/>
      </c>
    </row>
    <row r="897">
      <c r="A897" s="33" t="n">
        <v>45329.25</v>
      </c>
      <c r="B897" s="15">
        <f>WEEKDAY($A897,2)</f>
        <v/>
      </c>
      <c r="C897" s="15">
        <f>HOUR($A897)</f>
        <v/>
      </c>
      <c r="D897" s="15">
        <f>IF(AND($A897&gt;=Instellingen!$B$6,$A897&lt;Instellingen!$B$7),1,0)</f>
        <v/>
      </c>
      <c r="E897" s="15">
        <f>COUNTIF(tData[BezoekStart],"&lt;"&amp;($A897+1/24))-COUNTIF(tData[BezoekEind],"&lt;="&amp;$A897)</f>
        <v/>
      </c>
      <c r="F897" s="15">
        <f>COUNTIF(tData[BezoekLangStart],"&lt;"&amp;($A897+1/24))-COUNTIF(tData[BezoekLangEind],"&lt;="&amp;$A897)</f>
        <v/>
      </c>
      <c r="G897" s="15">
        <f>IF($D897=1,$B897*100+$C897,-1)</f>
        <v/>
      </c>
      <c r="H897" s="15">
        <f>IF($D897=1,$B897,-1)</f>
        <v/>
      </c>
      <c r="I897" s="15">
        <f>IF($D897=1,$C897,-1)</f>
        <v/>
      </c>
    </row>
    <row r="898">
      <c r="A898" s="33" t="n">
        <v>45329.29166666666</v>
      </c>
      <c r="B898" s="15">
        <f>WEEKDAY($A898,2)</f>
        <v/>
      </c>
      <c r="C898" s="15">
        <f>HOUR($A898)</f>
        <v/>
      </c>
      <c r="D898" s="15">
        <f>IF(AND($A898&gt;=Instellingen!$B$6,$A898&lt;Instellingen!$B$7),1,0)</f>
        <v/>
      </c>
      <c r="E898" s="15">
        <f>COUNTIF(tData[BezoekStart],"&lt;"&amp;($A898+1/24))-COUNTIF(tData[BezoekEind],"&lt;="&amp;$A898)</f>
        <v/>
      </c>
      <c r="F898" s="15">
        <f>COUNTIF(tData[BezoekLangStart],"&lt;"&amp;($A898+1/24))-COUNTIF(tData[BezoekLangEind],"&lt;="&amp;$A898)</f>
        <v/>
      </c>
      <c r="G898" s="15">
        <f>IF($D898=1,$B898*100+$C898,-1)</f>
        <v/>
      </c>
      <c r="H898" s="15">
        <f>IF($D898=1,$B898,-1)</f>
        <v/>
      </c>
      <c r="I898" s="15">
        <f>IF($D898=1,$C898,-1)</f>
        <v/>
      </c>
    </row>
    <row r="899">
      <c r="A899" s="33" t="n">
        <v>45329.33333333334</v>
      </c>
      <c r="B899" s="15">
        <f>WEEKDAY($A899,2)</f>
        <v/>
      </c>
      <c r="C899" s="15">
        <f>HOUR($A899)</f>
        <v/>
      </c>
      <c r="D899" s="15">
        <f>IF(AND($A899&gt;=Instellingen!$B$6,$A899&lt;Instellingen!$B$7),1,0)</f>
        <v/>
      </c>
      <c r="E899" s="15">
        <f>COUNTIF(tData[BezoekStart],"&lt;"&amp;($A899+1/24))-COUNTIF(tData[BezoekEind],"&lt;="&amp;$A899)</f>
        <v/>
      </c>
      <c r="F899" s="15">
        <f>COUNTIF(tData[BezoekLangStart],"&lt;"&amp;($A899+1/24))-COUNTIF(tData[BezoekLangEind],"&lt;="&amp;$A899)</f>
        <v/>
      </c>
      <c r="G899" s="15">
        <f>IF($D899=1,$B899*100+$C899,-1)</f>
        <v/>
      </c>
      <c r="H899" s="15">
        <f>IF($D899=1,$B899,-1)</f>
        <v/>
      </c>
      <c r="I899" s="15">
        <f>IF($D899=1,$C899,-1)</f>
        <v/>
      </c>
    </row>
    <row r="900">
      <c r="A900" s="33" t="n">
        <v>45329.375</v>
      </c>
      <c r="B900" s="15">
        <f>WEEKDAY($A900,2)</f>
        <v/>
      </c>
      <c r="C900" s="15">
        <f>HOUR($A900)</f>
        <v/>
      </c>
      <c r="D900" s="15">
        <f>IF(AND($A900&gt;=Instellingen!$B$6,$A900&lt;Instellingen!$B$7),1,0)</f>
        <v/>
      </c>
      <c r="E900" s="15">
        <f>COUNTIF(tData[BezoekStart],"&lt;"&amp;($A900+1/24))-COUNTIF(tData[BezoekEind],"&lt;="&amp;$A900)</f>
        <v/>
      </c>
      <c r="F900" s="15">
        <f>COUNTIF(tData[BezoekLangStart],"&lt;"&amp;($A900+1/24))-COUNTIF(tData[BezoekLangEind],"&lt;="&amp;$A900)</f>
        <v/>
      </c>
      <c r="G900" s="15">
        <f>IF($D900=1,$B900*100+$C900,-1)</f>
        <v/>
      </c>
      <c r="H900" s="15">
        <f>IF($D900=1,$B900,-1)</f>
        <v/>
      </c>
      <c r="I900" s="15">
        <f>IF($D900=1,$C900,-1)</f>
        <v/>
      </c>
    </row>
    <row r="901">
      <c r="A901" s="33" t="n">
        <v>45329.41666666666</v>
      </c>
      <c r="B901" s="15">
        <f>WEEKDAY($A901,2)</f>
        <v/>
      </c>
      <c r="C901" s="15">
        <f>HOUR($A901)</f>
        <v/>
      </c>
      <c r="D901" s="15">
        <f>IF(AND($A901&gt;=Instellingen!$B$6,$A901&lt;Instellingen!$B$7),1,0)</f>
        <v/>
      </c>
      <c r="E901" s="15">
        <f>COUNTIF(tData[BezoekStart],"&lt;"&amp;($A901+1/24))-COUNTIF(tData[BezoekEind],"&lt;="&amp;$A901)</f>
        <v/>
      </c>
      <c r="F901" s="15">
        <f>COUNTIF(tData[BezoekLangStart],"&lt;"&amp;($A901+1/24))-COUNTIF(tData[BezoekLangEind],"&lt;="&amp;$A901)</f>
        <v/>
      </c>
      <c r="G901" s="15">
        <f>IF($D901=1,$B901*100+$C901,-1)</f>
        <v/>
      </c>
      <c r="H901" s="15">
        <f>IF($D901=1,$B901,-1)</f>
        <v/>
      </c>
      <c r="I901" s="15">
        <f>IF($D901=1,$C901,-1)</f>
        <v/>
      </c>
    </row>
    <row r="902">
      <c r="A902" s="33" t="n">
        <v>45329.45833333334</v>
      </c>
      <c r="B902" s="15">
        <f>WEEKDAY($A902,2)</f>
        <v/>
      </c>
      <c r="C902" s="15">
        <f>HOUR($A902)</f>
        <v/>
      </c>
      <c r="D902" s="15">
        <f>IF(AND($A902&gt;=Instellingen!$B$6,$A902&lt;Instellingen!$B$7),1,0)</f>
        <v/>
      </c>
      <c r="E902" s="15">
        <f>COUNTIF(tData[BezoekStart],"&lt;"&amp;($A902+1/24))-COUNTIF(tData[BezoekEind],"&lt;="&amp;$A902)</f>
        <v/>
      </c>
      <c r="F902" s="15">
        <f>COUNTIF(tData[BezoekLangStart],"&lt;"&amp;($A902+1/24))-COUNTIF(tData[BezoekLangEind],"&lt;="&amp;$A902)</f>
        <v/>
      </c>
      <c r="G902" s="15">
        <f>IF($D902=1,$B902*100+$C902,-1)</f>
        <v/>
      </c>
      <c r="H902" s="15">
        <f>IF($D902=1,$B902,-1)</f>
        <v/>
      </c>
      <c r="I902" s="15">
        <f>IF($D902=1,$C902,-1)</f>
        <v/>
      </c>
    </row>
    <row r="903">
      <c r="A903" s="33" t="n">
        <v>45329.5</v>
      </c>
      <c r="B903" s="15">
        <f>WEEKDAY($A903,2)</f>
        <v/>
      </c>
      <c r="C903" s="15">
        <f>HOUR($A903)</f>
        <v/>
      </c>
      <c r="D903" s="15">
        <f>IF(AND($A903&gt;=Instellingen!$B$6,$A903&lt;Instellingen!$B$7),1,0)</f>
        <v/>
      </c>
      <c r="E903" s="15">
        <f>COUNTIF(tData[BezoekStart],"&lt;"&amp;($A903+1/24))-COUNTIF(tData[BezoekEind],"&lt;="&amp;$A903)</f>
        <v/>
      </c>
      <c r="F903" s="15">
        <f>COUNTIF(tData[BezoekLangStart],"&lt;"&amp;($A903+1/24))-COUNTIF(tData[BezoekLangEind],"&lt;="&amp;$A903)</f>
        <v/>
      </c>
      <c r="G903" s="15">
        <f>IF($D903=1,$B903*100+$C903,-1)</f>
        <v/>
      </c>
      <c r="H903" s="15">
        <f>IF($D903=1,$B903,-1)</f>
        <v/>
      </c>
      <c r="I903" s="15">
        <f>IF($D903=1,$C903,-1)</f>
        <v/>
      </c>
    </row>
    <row r="904">
      <c r="A904" s="33" t="n">
        <v>45329.54166666666</v>
      </c>
      <c r="B904" s="15">
        <f>WEEKDAY($A904,2)</f>
        <v/>
      </c>
      <c r="C904" s="15">
        <f>HOUR($A904)</f>
        <v/>
      </c>
      <c r="D904" s="15">
        <f>IF(AND($A904&gt;=Instellingen!$B$6,$A904&lt;Instellingen!$B$7),1,0)</f>
        <v/>
      </c>
      <c r="E904" s="15">
        <f>COUNTIF(tData[BezoekStart],"&lt;"&amp;($A904+1/24))-COUNTIF(tData[BezoekEind],"&lt;="&amp;$A904)</f>
        <v/>
      </c>
      <c r="F904" s="15">
        <f>COUNTIF(tData[BezoekLangStart],"&lt;"&amp;($A904+1/24))-COUNTIF(tData[BezoekLangEind],"&lt;="&amp;$A904)</f>
        <v/>
      </c>
      <c r="G904" s="15">
        <f>IF($D904=1,$B904*100+$C904,-1)</f>
        <v/>
      </c>
      <c r="H904" s="15">
        <f>IF($D904=1,$B904,-1)</f>
        <v/>
      </c>
      <c r="I904" s="15">
        <f>IF($D904=1,$C904,-1)</f>
        <v/>
      </c>
    </row>
    <row r="905">
      <c r="A905" s="33" t="n">
        <v>45329.58333333334</v>
      </c>
      <c r="B905" s="15">
        <f>WEEKDAY($A905,2)</f>
        <v/>
      </c>
      <c r="C905" s="15">
        <f>HOUR($A905)</f>
        <v/>
      </c>
      <c r="D905" s="15">
        <f>IF(AND($A905&gt;=Instellingen!$B$6,$A905&lt;Instellingen!$B$7),1,0)</f>
        <v/>
      </c>
      <c r="E905" s="15">
        <f>COUNTIF(tData[BezoekStart],"&lt;"&amp;($A905+1/24))-COUNTIF(tData[BezoekEind],"&lt;="&amp;$A905)</f>
        <v/>
      </c>
      <c r="F905" s="15">
        <f>COUNTIF(tData[BezoekLangStart],"&lt;"&amp;($A905+1/24))-COUNTIF(tData[BezoekLangEind],"&lt;="&amp;$A905)</f>
        <v/>
      </c>
      <c r="G905" s="15">
        <f>IF($D905=1,$B905*100+$C905,-1)</f>
        <v/>
      </c>
      <c r="H905" s="15">
        <f>IF($D905=1,$B905,-1)</f>
        <v/>
      </c>
      <c r="I905" s="15">
        <f>IF($D905=1,$C905,-1)</f>
        <v/>
      </c>
    </row>
    <row r="906">
      <c r="A906" s="33" t="n">
        <v>45329.625</v>
      </c>
      <c r="B906" s="15">
        <f>WEEKDAY($A906,2)</f>
        <v/>
      </c>
      <c r="C906" s="15">
        <f>HOUR($A906)</f>
        <v/>
      </c>
      <c r="D906" s="15">
        <f>IF(AND($A906&gt;=Instellingen!$B$6,$A906&lt;Instellingen!$B$7),1,0)</f>
        <v/>
      </c>
      <c r="E906" s="15">
        <f>COUNTIF(tData[BezoekStart],"&lt;"&amp;($A906+1/24))-COUNTIF(tData[BezoekEind],"&lt;="&amp;$A906)</f>
        <v/>
      </c>
      <c r="F906" s="15">
        <f>COUNTIF(tData[BezoekLangStart],"&lt;"&amp;($A906+1/24))-COUNTIF(tData[BezoekLangEind],"&lt;="&amp;$A906)</f>
        <v/>
      </c>
      <c r="G906" s="15">
        <f>IF($D906=1,$B906*100+$C906,-1)</f>
        <v/>
      </c>
      <c r="H906" s="15">
        <f>IF($D906=1,$B906,-1)</f>
        <v/>
      </c>
      <c r="I906" s="15">
        <f>IF($D906=1,$C906,-1)</f>
        <v/>
      </c>
    </row>
    <row r="907">
      <c r="A907" s="33" t="n">
        <v>45329.66666666666</v>
      </c>
      <c r="B907" s="15">
        <f>WEEKDAY($A907,2)</f>
        <v/>
      </c>
      <c r="C907" s="15">
        <f>HOUR($A907)</f>
        <v/>
      </c>
      <c r="D907" s="15">
        <f>IF(AND($A907&gt;=Instellingen!$B$6,$A907&lt;Instellingen!$B$7),1,0)</f>
        <v/>
      </c>
      <c r="E907" s="15">
        <f>COUNTIF(tData[BezoekStart],"&lt;"&amp;($A907+1/24))-COUNTIF(tData[BezoekEind],"&lt;="&amp;$A907)</f>
        <v/>
      </c>
      <c r="F907" s="15">
        <f>COUNTIF(tData[BezoekLangStart],"&lt;"&amp;($A907+1/24))-COUNTIF(tData[BezoekLangEind],"&lt;="&amp;$A907)</f>
        <v/>
      </c>
      <c r="G907" s="15">
        <f>IF($D907=1,$B907*100+$C907,-1)</f>
        <v/>
      </c>
      <c r="H907" s="15">
        <f>IF($D907=1,$B907,-1)</f>
        <v/>
      </c>
      <c r="I907" s="15">
        <f>IF($D907=1,$C907,-1)</f>
        <v/>
      </c>
    </row>
    <row r="908">
      <c r="A908" s="33" t="n">
        <v>45329.70833333334</v>
      </c>
      <c r="B908" s="15">
        <f>WEEKDAY($A908,2)</f>
        <v/>
      </c>
      <c r="C908" s="15">
        <f>HOUR($A908)</f>
        <v/>
      </c>
      <c r="D908" s="15">
        <f>IF(AND($A908&gt;=Instellingen!$B$6,$A908&lt;Instellingen!$B$7),1,0)</f>
        <v/>
      </c>
      <c r="E908" s="15">
        <f>COUNTIF(tData[BezoekStart],"&lt;"&amp;($A908+1/24))-COUNTIF(tData[BezoekEind],"&lt;="&amp;$A908)</f>
        <v/>
      </c>
      <c r="F908" s="15">
        <f>COUNTIF(tData[BezoekLangStart],"&lt;"&amp;($A908+1/24))-COUNTIF(tData[BezoekLangEind],"&lt;="&amp;$A908)</f>
        <v/>
      </c>
      <c r="G908" s="15">
        <f>IF($D908=1,$B908*100+$C908,-1)</f>
        <v/>
      </c>
      <c r="H908" s="15">
        <f>IF($D908=1,$B908,-1)</f>
        <v/>
      </c>
      <c r="I908" s="15">
        <f>IF($D908=1,$C908,-1)</f>
        <v/>
      </c>
    </row>
    <row r="909">
      <c r="A909" s="33" t="n">
        <v>45329.75</v>
      </c>
      <c r="B909" s="15">
        <f>WEEKDAY($A909,2)</f>
        <v/>
      </c>
      <c r="C909" s="15">
        <f>HOUR($A909)</f>
        <v/>
      </c>
      <c r="D909" s="15">
        <f>IF(AND($A909&gt;=Instellingen!$B$6,$A909&lt;Instellingen!$B$7),1,0)</f>
        <v/>
      </c>
      <c r="E909" s="15">
        <f>COUNTIF(tData[BezoekStart],"&lt;"&amp;($A909+1/24))-COUNTIF(tData[BezoekEind],"&lt;="&amp;$A909)</f>
        <v/>
      </c>
      <c r="F909" s="15">
        <f>COUNTIF(tData[BezoekLangStart],"&lt;"&amp;($A909+1/24))-COUNTIF(tData[BezoekLangEind],"&lt;="&amp;$A909)</f>
        <v/>
      </c>
      <c r="G909" s="15">
        <f>IF($D909=1,$B909*100+$C909,-1)</f>
        <v/>
      </c>
      <c r="H909" s="15">
        <f>IF($D909=1,$B909,-1)</f>
        <v/>
      </c>
      <c r="I909" s="15">
        <f>IF($D909=1,$C909,-1)</f>
        <v/>
      </c>
    </row>
    <row r="910">
      <c r="A910" s="33" t="n">
        <v>45329.79166666666</v>
      </c>
      <c r="B910" s="15">
        <f>WEEKDAY($A910,2)</f>
        <v/>
      </c>
      <c r="C910" s="15">
        <f>HOUR($A910)</f>
        <v/>
      </c>
      <c r="D910" s="15">
        <f>IF(AND($A910&gt;=Instellingen!$B$6,$A910&lt;Instellingen!$B$7),1,0)</f>
        <v/>
      </c>
      <c r="E910" s="15">
        <f>COUNTIF(tData[BezoekStart],"&lt;"&amp;($A910+1/24))-COUNTIF(tData[BezoekEind],"&lt;="&amp;$A910)</f>
        <v/>
      </c>
      <c r="F910" s="15">
        <f>COUNTIF(tData[BezoekLangStart],"&lt;"&amp;($A910+1/24))-COUNTIF(tData[BezoekLangEind],"&lt;="&amp;$A910)</f>
        <v/>
      </c>
      <c r="G910" s="15">
        <f>IF($D910=1,$B910*100+$C910,-1)</f>
        <v/>
      </c>
      <c r="H910" s="15">
        <f>IF($D910=1,$B910,-1)</f>
        <v/>
      </c>
      <c r="I910" s="15">
        <f>IF($D910=1,$C910,-1)</f>
        <v/>
      </c>
    </row>
    <row r="911">
      <c r="A911" s="33" t="n">
        <v>45329.83333333334</v>
      </c>
      <c r="B911" s="15">
        <f>WEEKDAY($A911,2)</f>
        <v/>
      </c>
      <c r="C911" s="15">
        <f>HOUR($A911)</f>
        <v/>
      </c>
      <c r="D911" s="15">
        <f>IF(AND($A911&gt;=Instellingen!$B$6,$A911&lt;Instellingen!$B$7),1,0)</f>
        <v/>
      </c>
      <c r="E911" s="15">
        <f>COUNTIF(tData[BezoekStart],"&lt;"&amp;($A911+1/24))-COUNTIF(tData[BezoekEind],"&lt;="&amp;$A911)</f>
        <v/>
      </c>
      <c r="F911" s="15">
        <f>COUNTIF(tData[BezoekLangStart],"&lt;"&amp;($A911+1/24))-COUNTIF(tData[BezoekLangEind],"&lt;="&amp;$A911)</f>
        <v/>
      </c>
      <c r="G911" s="15">
        <f>IF($D911=1,$B911*100+$C911,-1)</f>
        <v/>
      </c>
      <c r="H911" s="15">
        <f>IF($D911=1,$B911,-1)</f>
        <v/>
      </c>
      <c r="I911" s="15">
        <f>IF($D911=1,$C911,-1)</f>
        <v/>
      </c>
    </row>
    <row r="912">
      <c r="A912" s="33" t="n">
        <v>45329.875</v>
      </c>
      <c r="B912" s="15">
        <f>WEEKDAY($A912,2)</f>
        <v/>
      </c>
      <c r="C912" s="15">
        <f>HOUR($A912)</f>
        <v/>
      </c>
      <c r="D912" s="15">
        <f>IF(AND($A912&gt;=Instellingen!$B$6,$A912&lt;Instellingen!$B$7),1,0)</f>
        <v/>
      </c>
      <c r="E912" s="15">
        <f>COUNTIF(tData[BezoekStart],"&lt;"&amp;($A912+1/24))-COUNTIF(tData[BezoekEind],"&lt;="&amp;$A912)</f>
        <v/>
      </c>
      <c r="F912" s="15">
        <f>COUNTIF(tData[BezoekLangStart],"&lt;"&amp;($A912+1/24))-COUNTIF(tData[BezoekLangEind],"&lt;="&amp;$A912)</f>
        <v/>
      </c>
      <c r="G912" s="15">
        <f>IF($D912=1,$B912*100+$C912,-1)</f>
        <v/>
      </c>
      <c r="H912" s="15">
        <f>IF($D912=1,$B912,-1)</f>
        <v/>
      </c>
      <c r="I912" s="15">
        <f>IF($D912=1,$C912,-1)</f>
        <v/>
      </c>
    </row>
    <row r="913">
      <c r="A913" s="33" t="n">
        <v>45329.91666666666</v>
      </c>
      <c r="B913" s="15">
        <f>WEEKDAY($A913,2)</f>
        <v/>
      </c>
      <c r="C913" s="15">
        <f>HOUR($A913)</f>
        <v/>
      </c>
      <c r="D913" s="15">
        <f>IF(AND($A913&gt;=Instellingen!$B$6,$A913&lt;Instellingen!$B$7),1,0)</f>
        <v/>
      </c>
      <c r="E913" s="15">
        <f>COUNTIF(tData[BezoekStart],"&lt;"&amp;($A913+1/24))-COUNTIF(tData[BezoekEind],"&lt;="&amp;$A913)</f>
        <v/>
      </c>
      <c r="F913" s="15">
        <f>COUNTIF(tData[BezoekLangStart],"&lt;"&amp;($A913+1/24))-COUNTIF(tData[BezoekLangEind],"&lt;="&amp;$A913)</f>
        <v/>
      </c>
      <c r="G913" s="15">
        <f>IF($D913=1,$B913*100+$C913,-1)</f>
        <v/>
      </c>
      <c r="H913" s="15">
        <f>IF($D913=1,$B913,-1)</f>
        <v/>
      </c>
      <c r="I913" s="15">
        <f>IF($D913=1,$C913,-1)</f>
        <v/>
      </c>
    </row>
    <row r="914">
      <c r="A914" s="33" t="n">
        <v>45329.95833333334</v>
      </c>
      <c r="B914" s="15">
        <f>WEEKDAY($A914,2)</f>
        <v/>
      </c>
      <c r="C914" s="15">
        <f>HOUR($A914)</f>
        <v/>
      </c>
      <c r="D914" s="15">
        <f>IF(AND($A914&gt;=Instellingen!$B$6,$A914&lt;Instellingen!$B$7),1,0)</f>
        <v/>
      </c>
      <c r="E914" s="15">
        <f>COUNTIF(tData[BezoekStart],"&lt;"&amp;($A914+1/24))-COUNTIF(tData[BezoekEind],"&lt;="&amp;$A914)</f>
        <v/>
      </c>
      <c r="F914" s="15">
        <f>COUNTIF(tData[BezoekLangStart],"&lt;"&amp;($A914+1/24))-COUNTIF(tData[BezoekLangEind],"&lt;="&amp;$A914)</f>
        <v/>
      </c>
      <c r="G914" s="15">
        <f>IF($D914=1,$B914*100+$C914,-1)</f>
        <v/>
      </c>
      <c r="H914" s="15">
        <f>IF($D914=1,$B914,-1)</f>
        <v/>
      </c>
      <c r="I914" s="15">
        <f>IF($D914=1,$C914,-1)</f>
        <v/>
      </c>
    </row>
    <row r="915">
      <c r="A915" s="33" t="n">
        <v>45330</v>
      </c>
      <c r="B915" s="15">
        <f>WEEKDAY($A915,2)</f>
        <v/>
      </c>
      <c r="C915" s="15">
        <f>HOUR($A915)</f>
        <v/>
      </c>
      <c r="D915" s="15">
        <f>IF(AND($A915&gt;=Instellingen!$B$6,$A915&lt;Instellingen!$B$7),1,0)</f>
        <v/>
      </c>
      <c r="E915" s="15">
        <f>COUNTIF(tData[BezoekStart],"&lt;"&amp;($A915+1/24))-COUNTIF(tData[BezoekEind],"&lt;="&amp;$A915)</f>
        <v/>
      </c>
      <c r="F915" s="15">
        <f>COUNTIF(tData[BezoekLangStart],"&lt;"&amp;($A915+1/24))-COUNTIF(tData[BezoekLangEind],"&lt;="&amp;$A915)</f>
        <v/>
      </c>
      <c r="G915" s="15">
        <f>IF($D915=1,$B915*100+$C915,-1)</f>
        <v/>
      </c>
      <c r="H915" s="15">
        <f>IF($D915=1,$B915,-1)</f>
        <v/>
      </c>
      <c r="I915" s="15">
        <f>IF($D915=1,$C915,-1)</f>
        <v/>
      </c>
    </row>
    <row r="916">
      <c r="A916" s="33" t="n">
        <v>45330.04166666666</v>
      </c>
      <c r="B916" s="15">
        <f>WEEKDAY($A916,2)</f>
        <v/>
      </c>
      <c r="C916" s="15">
        <f>HOUR($A916)</f>
        <v/>
      </c>
      <c r="D916" s="15">
        <f>IF(AND($A916&gt;=Instellingen!$B$6,$A916&lt;Instellingen!$B$7),1,0)</f>
        <v/>
      </c>
      <c r="E916" s="15">
        <f>COUNTIF(tData[BezoekStart],"&lt;"&amp;($A916+1/24))-COUNTIF(tData[BezoekEind],"&lt;="&amp;$A916)</f>
        <v/>
      </c>
      <c r="F916" s="15">
        <f>COUNTIF(tData[BezoekLangStart],"&lt;"&amp;($A916+1/24))-COUNTIF(tData[BezoekLangEind],"&lt;="&amp;$A916)</f>
        <v/>
      </c>
      <c r="G916" s="15">
        <f>IF($D916=1,$B916*100+$C916,-1)</f>
        <v/>
      </c>
      <c r="H916" s="15">
        <f>IF($D916=1,$B916,-1)</f>
        <v/>
      </c>
      <c r="I916" s="15">
        <f>IF($D916=1,$C916,-1)</f>
        <v/>
      </c>
    </row>
    <row r="917">
      <c r="A917" s="33" t="n">
        <v>45330.08333333334</v>
      </c>
      <c r="B917" s="15">
        <f>WEEKDAY($A917,2)</f>
        <v/>
      </c>
      <c r="C917" s="15">
        <f>HOUR($A917)</f>
        <v/>
      </c>
      <c r="D917" s="15">
        <f>IF(AND($A917&gt;=Instellingen!$B$6,$A917&lt;Instellingen!$B$7),1,0)</f>
        <v/>
      </c>
      <c r="E917" s="15">
        <f>COUNTIF(tData[BezoekStart],"&lt;"&amp;($A917+1/24))-COUNTIF(tData[BezoekEind],"&lt;="&amp;$A917)</f>
        <v/>
      </c>
      <c r="F917" s="15">
        <f>COUNTIF(tData[BezoekLangStart],"&lt;"&amp;($A917+1/24))-COUNTIF(tData[BezoekLangEind],"&lt;="&amp;$A917)</f>
        <v/>
      </c>
      <c r="G917" s="15">
        <f>IF($D917=1,$B917*100+$C917,-1)</f>
        <v/>
      </c>
      <c r="H917" s="15">
        <f>IF($D917=1,$B917,-1)</f>
        <v/>
      </c>
      <c r="I917" s="15">
        <f>IF($D917=1,$C917,-1)</f>
        <v/>
      </c>
    </row>
    <row r="918">
      <c r="A918" s="33" t="n">
        <v>45330.125</v>
      </c>
      <c r="B918" s="15">
        <f>WEEKDAY($A918,2)</f>
        <v/>
      </c>
      <c r="C918" s="15">
        <f>HOUR($A918)</f>
        <v/>
      </c>
      <c r="D918" s="15">
        <f>IF(AND($A918&gt;=Instellingen!$B$6,$A918&lt;Instellingen!$B$7),1,0)</f>
        <v/>
      </c>
      <c r="E918" s="15">
        <f>COUNTIF(tData[BezoekStart],"&lt;"&amp;($A918+1/24))-COUNTIF(tData[BezoekEind],"&lt;="&amp;$A918)</f>
        <v/>
      </c>
      <c r="F918" s="15">
        <f>COUNTIF(tData[BezoekLangStart],"&lt;"&amp;($A918+1/24))-COUNTIF(tData[BezoekLangEind],"&lt;="&amp;$A918)</f>
        <v/>
      </c>
      <c r="G918" s="15">
        <f>IF($D918=1,$B918*100+$C918,-1)</f>
        <v/>
      </c>
      <c r="H918" s="15">
        <f>IF($D918=1,$B918,-1)</f>
        <v/>
      </c>
      <c r="I918" s="15">
        <f>IF($D918=1,$C918,-1)</f>
        <v/>
      </c>
    </row>
    <row r="919">
      <c r="A919" s="33" t="n">
        <v>45330.16666666666</v>
      </c>
      <c r="B919" s="15">
        <f>WEEKDAY($A919,2)</f>
        <v/>
      </c>
      <c r="C919" s="15">
        <f>HOUR($A919)</f>
        <v/>
      </c>
      <c r="D919" s="15">
        <f>IF(AND($A919&gt;=Instellingen!$B$6,$A919&lt;Instellingen!$B$7),1,0)</f>
        <v/>
      </c>
      <c r="E919" s="15">
        <f>COUNTIF(tData[BezoekStart],"&lt;"&amp;($A919+1/24))-COUNTIF(tData[BezoekEind],"&lt;="&amp;$A919)</f>
        <v/>
      </c>
      <c r="F919" s="15">
        <f>COUNTIF(tData[BezoekLangStart],"&lt;"&amp;($A919+1/24))-COUNTIF(tData[BezoekLangEind],"&lt;="&amp;$A919)</f>
        <v/>
      </c>
      <c r="G919" s="15">
        <f>IF($D919=1,$B919*100+$C919,-1)</f>
        <v/>
      </c>
      <c r="H919" s="15">
        <f>IF($D919=1,$B919,-1)</f>
        <v/>
      </c>
      <c r="I919" s="15">
        <f>IF($D919=1,$C919,-1)</f>
        <v/>
      </c>
    </row>
    <row r="920">
      <c r="A920" s="33" t="n">
        <v>45330.20833333334</v>
      </c>
      <c r="B920" s="15">
        <f>WEEKDAY($A920,2)</f>
        <v/>
      </c>
      <c r="C920" s="15">
        <f>HOUR($A920)</f>
        <v/>
      </c>
      <c r="D920" s="15">
        <f>IF(AND($A920&gt;=Instellingen!$B$6,$A920&lt;Instellingen!$B$7),1,0)</f>
        <v/>
      </c>
      <c r="E920" s="15">
        <f>COUNTIF(tData[BezoekStart],"&lt;"&amp;($A920+1/24))-COUNTIF(tData[BezoekEind],"&lt;="&amp;$A920)</f>
        <v/>
      </c>
      <c r="F920" s="15">
        <f>COUNTIF(tData[BezoekLangStart],"&lt;"&amp;($A920+1/24))-COUNTIF(tData[BezoekLangEind],"&lt;="&amp;$A920)</f>
        <v/>
      </c>
      <c r="G920" s="15">
        <f>IF($D920=1,$B920*100+$C920,-1)</f>
        <v/>
      </c>
      <c r="H920" s="15">
        <f>IF($D920=1,$B920,-1)</f>
        <v/>
      </c>
      <c r="I920" s="15">
        <f>IF($D920=1,$C920,-1)</f>
        <v/>
      </c>
    </row>
    <row r="921">
      <c r="A921" s="33" t="n">
        <v>45330.25</v>
      </c>
      <c r="B921" s="15">
        <f>WEEKDAY($A921,2)</f>
        <v/>
      </c>
      <c r="C921" s="15">
        <f>HOUR($A921)</f>
        <v/>
      </c>
      <c r="D921" s="15">
        <f>IF(AND($A921&gt;=Instellingen!$B$6,$A921&lt;Instellingen!$B$7),1,0)</f>
        <v/>
      </c>
      <c r="E921" s="15">
        <f>COUNTIF(tData[BezoekStart],"&lt;"&amp;($A921+1/24))-COUNTIF(tData[BezoekEind],"&lt;="&amp;$A921)</f>
        <v/>
      </c>
      <c r="F921" s="15">
        <f>COUNTIF(tData[BezoekLangStart],"&lt;"&amp;($A921+1/24))-COUNTIF(tData[BezoekLangEind],"&lt;="&amp;$A921)</f>
        <v/>
      </c>
      <c r="G921" s="15">
        <f>IF($D921=1,$B921*100+$C921,-1)</f>
        <v/>
      </c>
      <c r="H921" s="15">
        <f>IF($D921=1,$B921,-1)</f>
        <v/>
      </c>
      <c r="I921" s="15">
        <f>IF($D921=1,$C921,-1)</f>
        <v/>
      </c>
    </row>
    <row r="922">
      <c r="A922" s="33" t="n">
        <v>45330.29166666666</v>
      </c>
      <c r="B922" s="15">
        <f>WEEKDAY($A922,2)</f>
        <v/>
      </c>
      <c r="C922" s="15">
        <f>HOUR($A922)</f>
        <v/>
      </c>
      <c r="D922" s="15">
        <f>IF(AND($A922&gt;=Instellingen!$B$6,$A922&lt;Instellingen!$B$7),1,0)</f>
        <v/>
      </c>
      <c r="E922" s="15">
        <f>COUNTIF(tData[BezoekStart],"&lt;"&amp;($A922+1/24))-COUNTIF(tData[BezoekEind],"&lt;="&amp;$A922)</f>
        <v/>
      </c>
      <c r="F922" s="15">
        <f>COUNTIF(tData[BezoekLangStart],"&lt;"&amp;($A922+1/24))-COUNTIF(tData[BezoekLangEind],"&lt;="&amp;$A922)</f>
        <v/>
      </c>
      <c r="G922" s="15">
        <f>IF($D922=1,$B922*100+$C922,-1)</f>
        <v/>
      </c>
      <c r="H922" s="15">
        <f>IF($D922=1,$B922,-1)</f>
        <v/>
      </c>
      <c r="I922" s="15">
        <f>IF($D922=1,$C922,-1)</f>
        <v/>
      </c>
    </row>
    <row r="923">
      <c r="A923" s="33" t="n">
        <v>45330.33333333334</v>
      </c>
      <c r="B923" s="15">
        <f>WEEKDAY($A923,2)</f>
        <v/>
      </c>
      <c r="C923" s="15">
        <f>HOUR($A923)</f>
        <v/>
      </c>
      <c r="D923" s="15">
        <f>IF(AND($A923&gt;=Instellingen!$B$6,$A923&lt;Instellingen!$B$7),1,0)</f>
        <v/>
      </c>
      <c r="E923" s="15">
        <f>COUNTIF(tData[BezoekStart],"&lt;"&amp;($A923+1/24))-COUNTIF(tData[BezoekEind],"&lt;="&amp;$A923)</f>
        <v/>
      </c>
      <c r="F923" s="15">
        <f>COUNTIF(tData[BezoekLangStart],"&lt;"&amp;($A923+1/24))-COUNTIF(tData[BezoekLangEind],"&lt;="&amp;$A923)</f>
        <v/>
      </c>
      <c r="G923" s="15">
        <f>IF($D923=1,$B923*100+$C923,-1)</f>
        <v/>
      </c>
      <c r="H923" s="15">
        <f>IF($D923=1,$B923,-1)</f>
        <v/>
      </c>
      <c r="I923" s="15">
        <f>IF($D923=1,$C923,-1)</f>
        <v/>
      </c>
    </row>
    <row r="924">
      <c r="A924" s="33" t="n">
        <v>45330.375</v>
      </c>
      <c r="B924" s="15">
        <f>WEEKDAY($A924,2)</f>
        <v/>
      </c>
      <c r="C924" s="15">
        <f>HOUR($A924)</f>
        <v/>
      </c>
      <c r="D924" s="15">
        <f>IF(AND($A924&gt;=Instellingen!$B$6,$A924&lt;Instellingen!$B$7),1,0)</f>
        <v/>
      </c>
      <c r="E924" s="15">
        <f>COUNTIF(tData[BezoekStart],"&lt;"&amp;($A924+1/24))-COUNTIF(tData[BezoekEind],"&lt;="&amp;$A924)</f>
        <v/>
      </c>
      <c r="F924" s="15">
        <f>COUNTIF(tData[BezoekLangStart],"&lt;"&amp;($A924+1/24))-COUNTIF(tData[BezoekLangEind],"&lt;="&amp;$A924)</f>
        <v/>
      </c>
      <c r="G924" s="15">
        <f>IF($D924=1,$B924*100+$C924,-1)</f>
        <v/>
      </c>
      <c r="H924" s="15">
        <f>IF($D924=1,$B924,-1)</f>
        <v/>
      </c>
      <c r="I924" s="15">
        <f>IF($D924=1,$C924,-1)</f>
        <v/>
      </c>
    </row>
    <row r="925">
      <c r="A925" s="33" t="n">
        <v>45330.41666666666</v>
      </c>
      <c r="B925" s="15">
        <f>WEEKDAY($A925,2)</f>
        <v/>
      </c>
      <c r="C925" s="15">
        <f>HOUR($A925)</f>
        <v/>
      </c>
      <c r="D925" s="15">
        <f>IF(AND($A925&gt;=Instellingen!$B$6,$A925&lt;Instellingen!$B$7),1,0)</f>
        <v/>
      </c>
      <c r="E925" s="15">
        <f>COUNTIF(tData[BezoekStart],"&lt;"&amp;($A925+1/24))-COUNTIF(tData[BezoekEind],"&lt;="&amp;$A925)</f>
        <v/>
      </c>
      <c r="F925" s="15">
        <f>COUNTIF(tData[BezoekLangStart],"&lt;"&amp;($A925+1/24))-COUNTIF(tData[BezoekLangEind],"&lt;="&amp;$A925)</f>
        <v/>
      </c>
      <c r="G925" s="15">
        <f>IF($D925=1,$B925*100+$C925,-1)</f>
        <v/>
      </c>
      <c r="H925" s="15">
        <f>IF($D925=1,$B925,-1)</f>
        <v/>
      </c>
      <c r="I925" s="15">
        <f>IF($D925=1,$C925,-1)</f>
        <v/>
      </c>
    </row>
    <row r="926">
      <c r="A926" s="33" t="n">
        <v>45330.45833333334</v>
      </c>
      <c r="B926" s="15">
        <f>WEEKDAY($A926,2)</f>
        <v/>
      </c>
      <c r="C926" s="15">
        <f>HOUR($A926)</f>
        <v/>
      </c>
      <c r="D926" s="15">
        <f>IF(AND($A926&gt;=Instellingen!$B$6,$A926&lt;Instellingen!$B$7),1,0)</f>
        <v/>
      </c>
      <c r="E926" s="15">
        <f>COUNTIF(tData[BezoekStart],"&lt;"&amp;($A926+1/24))-COUNTIF(tData[BezoekEind],"&lt;="&amp;$A926)</f>
        <v/>
      </c>
      <c r="F926" s="15">
        <f>COUNTIF(tData[BezoekLangStart],"&lt;"&amp;($A926+1/24))-COUNTIF(tData[BezoekLangEind],"&lt;="&amp;$A926)</f>
        <v/>
      </c>
      <c r="G926" s="15">
        <f>IF($D926=1,$B926*100+$C926,-1)</f>
        <v/>
      </c>
      <c r="H926" s="15">
        <f>IF($D926=1,$B926,-1)</f>
        <v/>
      </c>
      <c r="I926" s="15">
        <f>IF($D926=1,$C926,-1)</f>
        <v/>
      </c>
    </row>
    <row r="927">
      <c r="A927" s="33" t="n">
        <v>45330.5</v>
      </c>
      <c r="B927" s="15">
        <f>WEEKDAY($A927,2)</f>
        <v/>
      </c>
      <c r="C927" s="15">
        <f>HOUR($A927)</f>
        <v/>
      </c>
      <c r="D927" s="15">
        <f>IF(AND($A927&gt;=Instellingen!$B$6,$A927&lt;Instellingen!$B$7),1,0)</f>
        <v/>
      </c>
      <c r="E927" s="15">
        <f>COUNTIF(tData[BezoekStart],"&lt;"&amp;($A927+1/24))-COUNTIF(tData[BezoekEind],"&lt;="&amp;$A927)</f>
        <v/>
      </c>
      <c r="F927" s="15">
        <f>COUNTIF(tData[BezoekLangStart],"&lt;"&amp;($A927+1/24))-COUNTIF(tData[BezoekLangEind],"&lt;="&amp;$A927)</f>
        <v/>
      </c>
      <c r="G927" s="15">
        <f>IF($D927=1,$B927*100+$C927,-1)</f>
        <v/>
      </c>
      <c r="H927" s="15">
        <f>IF($D927=1,$B927,-1)</f>
        <v/>
      </c>
      <c r="I927" s="15">
        <f>IF($D927=1,$C927,-1)</f>
        <v/>
      </c>
    </row>
    <row r="928">
      <c r="A928" s="33" t="n">
        <v>45330.54166666666</v>
      </c>
      <c r="B928" s="15">
        <f>WEEKDAY($A928,2)</f>
        <v/>
      </c>
      <c r="C928" s="15">
        <f>HOUR($A928)</f>
        <v/>
      </c>
      <c r="D928" s="15">
        <f>IF(AND($A928&gt;=Instellingen!$B$6,$A928&lt;Instellingen!$B$7),1,0)</f>
        <v/>
      </c>
      <c r="E928" s="15">
        <f>COUNTIF(tData[BezoekStart],"&lt;"&amp;($A928+1/24))-COUNTIF(tData[BezoekEind],"&lt;="&amp;$A928)</f>
        <v/>
      </c>
      <c r="F928" s="15">
        <f>COUNTIF(tData[BezoekLangStart],"&lt;"&amp;($A928+1/24))-COUNTIF(tData[BezoekLangEind],"&lt;="&amp;$A928)</f>
        <v/>
      </c>
      <c r="G928" s="15">
        <f>IF($D928=1,$B928*100+$C928,-1)</f>
        <v/>
      </c>
      <c r="H928" s="15">
        <f>IF($D928=1,$B928,-1)</f>
        <v/>
      </c>
      <c r="I928" s="15">
        <f>IF($D928=1,$C928,-1)</f>
        <v/>
      </c>
    </row>
    <row r="929">
      <c r="A929" s="33" t="n">
        <v>45330.58333333334</v>
      </c>
      <c r="B929" s="15">
        <f>WEEKDAY($A929,2)</f>
        <v/>
      </c>
      <c r="C929" s="15">
        <f>HOUR($A929)</f>
        <v/>
      </c>
      <c r="D929" s="15">
        <f>IF(AND($A929&gt;=Instellingen!$B$6,$A929&lt;Instellingen!$B$7),1,0)</f>
        <v/>
      </c>
      <c r="E929" s="15">
        <f>COUNTIF(tData[BezoekStart],"&lt;"&amp;($A929+1/24))-COUNTIF(tData[BezoekEind],"&lt;="&amp;$A929)</f>
        <v/>
      </c>
      <c r="F929" s="15">
        <f>COUNTIF(tData[BezoekLangStart],"&lt;"&amp;($A929+1/24))-COUNTIF(tData[BezoekLangEind],"&lt;="&amp;$A929)</f>
        <v/>
      </c>
      <c r="G929" s="15">
        <f>IF($D929=1,$B929*100+$C929,-1)</f>
        <v/>
      </c>
      <c r="H929" s="15">
        <f>IF($D929=1,$B929,-1)</f>
        <v/>
      </c>
      <c r="I929" s="15">
        <f>IF($D929=1,$C929,-1)</f>
        <v/>
      </c>
    </row>
    <row r="930">
      <c r="A930" s="33" t="n">
        <v>45330.625</v>
      </c>
      <c r="B930" s="15">
        <f>WEEKDAY($A930,2)</f>
        <v/>
      </c>
      <c r="C930" s="15">
        <f>HOUR($A930)</f>
        <v/>
      </c>
      <c r="D930" s="15">
        <f>IF(AND($A930&gt;=Instellingen!$B$6,$A930&lt;Instellingen!$B$7),1,0)</f>
        <v/>
      </c>
      <c r="E930" s="15">
        <f>COUNTIF(tData[BezoekStart],"&lt;"&amp;($A930+1/24))-COUNTIF(tData[BezoekEind],"&lt;="&amp;$A930)</f>
        <v/>
      </c>
      <c r="F930" s="15">
        <f>COUNTIF(tData[BezoekLangStart],"&lt;"&amp;($A930+1/24))-COUNTIF(tData[BezoekLangEind],"&lt;="&amp;$A930)</f>
        <v/>
      </c>
      <c r="G930" s="15">
        <f>IF($D930=1,$B930*100+$C930,-1)</f>
        <v/>
      </c>
      <c r="H930" s="15">
        <f>IF($D930=1,$B930,-1)</f>
        <v/>
      </c>
      <c r="I930" s="15">
        <f>IF($D930=1,$C930,-1)</f>
        <v/>
      </c>
    </row>
    <row r="931">
      <c r="A931" s="33" t="n">
        <v>45330.66666666666</v>
      </c>
      <c r="B931" s="15">
        <f>WEEKDAY($A931,2)</f>
        <v/>
      </c>
      <c r="C931" s="15">
        <f>HOUR($A931)</f>
        <v/>
      </c>
      <c r="D931" s="15">
        <f>IF(AND($A931&gt;=Instellingen!$B$6,$A931&lt;Instellingen!$B$7),1,0)</f>
        <v/>
      </c>
      <c r="E931" s="15">
        <f>COUNTIF(tData[BezoekStart],"&lt;"&amp;($A931+1/24))-COUNTIF(tData[BezoekEind],"&lt;="&amp;$A931)</f>
        <v/>
      </c>
      <c r="F931" s="15">
        <f>COUNTIF(tData[BezoekLangStart],"&lt;"&amp;($A931+1/24))-COUNTIF(tData[BezoekLangEind],"&lt;="&amp;$A931)</f>
        <v/>
      </c>
      <c r="G931" s="15">
        <f>IF($D931=1,$B931*100+$C931,-1)</f>
        <v/>
      </c>
      <c r="H931" s="15">
        <f>IF($D931=1,$B931,-1)</f>
        <v/>
      </c>
      <c r="I931" s="15">
        <f>IF($D931=1,$C931,-1)</f>
        <v/>
      </c>
    </row>
    <row r="932">
      <c r="A932" s="33" t="n">
        <v>45330.70833333334</v>
      </c>
      <c r="B932" s="15">
        <f>WEEKDAY($A932,2)</f>
        <v/>
      </c>
      <c r="C932" s="15">
        <f>HOUR($A932)</f>
        <v/>
      </c>
      <c r="D932" s="15">
        <f>IF(AND($A932&gt;=Instellingen!$B$6,$A932&lt;Instellingen!$B$7),1,0)</f>
        <v/>
      </c>
      <c r="E932" s="15">
        <f>COUNTIF(tData[BezoekStart],"&lt;"&amp;($A932+1/24))-COUNTIF(tData[BezoekEind],"&lt;="&amp;$A932)</f>
        <v/>
      </c>
      <c r="F932" s="15">
        <f>COUNTIF(tData[BezoekLangStart],"&lt;"&amp;($A932+1/24))-COUNTIF(tData[BezoekLangEind],"&lt;="&amp;$A932)</f>
        <v/>
      </c>
      <c r="G932" s="15">
        <f>IF($D932=1,$B932*100+$C932,-1)</f>
        <v/>
      </c>
      <c r="H932" s="15">
        <f>IF($D932=1,$B932,-1)</f>
        <v/>
      </c>
      <c r="I932" s="15">
        <f>IF($D932=1,$C932,-1)</f>
        <v/>
      </c>
    </row>
    <row r="933">
      <c r="A933" s="33" t="n">
        <v>45330.75</v>
      </c>
      <c r="B933" s="15">
        <f>WEEKDAY($A933,2)</f>
        <v/>
      </c>
      <c r="C933" s="15">
        <f>HOUR($A933)</f>
        <v/>
      </c>
      <c r="D933" s="15">
        <f>IF(AND($A933&gt;=Instellingen!$B$6,$A933&lt;Instellingen!$B$7),1,0)</f>
        <v/>
      </c>
      <c r="E933" s="15">
        <f>COUNTIF(tData[BezoekStart],"&lt;"&amp;($A933+1/24))-COUNTIF(tData[BezoekEind],"&lt;="&amp;$A933)</f>
        <v/>
      </c>
      <c r="F933" s="15">
        <f>COUNTIF(tData[BezoekLangStart],"&lt;"&amp;($A933+1/24))-COUNTIF(tData[BezoekLangEind],"&lt;="&amp;$A933)</f>
        <v/>
      </c>
      <c r="G933" s="15">
        <f>IF($D933=1,$B933*100+$C933,-1)</f>
        <v/>
      </c>
      <c r="H933" s="15">
        <f>IF($D933=1,$B933,-1)</f>
        <v/>
      </c>
      <c r="I933" s="15">
        <f>IF($D933=1,$C933,-1)</f>
        <v/>
      </c>
    </row>
    <row r="934">
      <c r="A934" s="33" t="n">
        <v>45330.79166666666</v>
      </c>
      <c r="B934" s="15">
        <f>WEEKDAY($A934,2)</f>
        <v/>
      </c>
      <c r="C934" s="15">
        <f>HOUR($A934)</f>
        <v/>
      </c>
      <c r="D934" s="15">
        <f>IF(AND($A934&gt;=Instellingen!$B$6,$A934&lt;Instellingen!$B$7),1,0)</f>
        <v/>
      </c>
      <c r="E934" s="15">
        <f>COUNTIF(tData[BezoekStart],"&lt;"&amp;($A934+1/24))-COUNTIF(tData[BezoekEind],"&lt;="&amp;$A934)</f>
        <v/>
      </c>
      <c r="F934" s="15">
        <f>COUNTIF(tData[BezoekLangStart],"&lt;"&amp;($A934+1/24))-COUNTIF(tData[BezoekLangEind],"&lt;="&amp;$A934)</f>
        <v/>
      </c>
      <c r="G934" s="15">
        <f>IF($D934=1,$B934*100+$C934,-1)</f>
        <v/>
      </c>
      <c r="H934" s="15">
        <f>IF($D934=1,$B934,-1)</f>
        <v/>
      </c>
      <c r="I934" s="15">
        <f>IF($D934=1,$C934,-1)</f>
        <v/>
      </c>
    </row>
    <row r="935">
      <c r="A935" s="33" t="n">
        <v>45330.83333333334</v>
      </c>
      <c r="B935" s="15">
        <f>WEEKDAY($A935,2)</f>
        <v/>
      </c>
      <c r="C935" s="15">
        <f>HOUR($A935)</f>
        <v/>
      </c>
      <c r="D935" s="15">
        <f>IF(AND($A935&gt;=Instellingen!$B$6,$A935&lt;Instellingen!$B$7),1,0)</f>
        <v/>
      </c>
      <c r="E935" s="15">
        <f>COUNTIF(tData[BezoekStart],"&lt;"&amp;($A935+1/24))-COUNTIF(tData[BezoekEind],"&lt;="&amp;$A935)</f>
        <v/>
      </c>
      <c r="F935" s="15">
        <f>COUNTIF(tData[BezoekLangStart],"&lt;"&amp;($A935+1/24))-COUNTIF(tData[BezoekLangEind],"&lt;="&amp;$A935)</f>
        <v/>
      </c>
      <c r="G935" s="15">
        <f>IF($D935=1,$B935*100+$C935,-1)</f>
        <v/>
      </c>
      <c r="H935" s="15">
        <f>IF($D935=1,$B935,-1)</f>
        <v/>
      </c>
      <c r="I935" s="15">
        <f>IF($D935=1,$C935,-1)</f>
        <v/>
      </c>
    </row>
    <row r="936">
      <c r="A936" s="33" t="n">
        <v>45330.875</v>
      </c>
      <c r="B936" s="15">
        <f>WEEKDAY($A936,2)</f>
        <v/>
      </c>
      <c r="C936" s="15">
        <f>HOUR($A936)</f>
        <v/>
      </c>
      <c r="D936" s="15">
        <f>IF(AND($A936&gt;=Instellingen!$B$6,$A936&lt;Instellingen!$B$7),1,0)</f>
        <v/>
      </c>
      <c r="E936" s="15">
        <f>COUNTIF(tData[BezoekStart],"&lt;"&amp;($A936+1/24))-COUNTIF(tData[BezoekEind],"&lt;="&amp;$A936)</f>
        <v/>
      </c>
      <c r="F936" s="15">
        <f>COUNTIF(tData[BezoekLangStart],"&lt;"&amp;($A936+1/24))-COUNTIF(tData[BezoekLangEind],"&lt;="&amp;$A936)</f>
        <v/>
      </c>
      <c r="G936" s="15">
        <f>IF($D936=1,$B936*100+$C936,-1)</f>
        <v/>
      </c>
      <c r="H936" s="15">
        <f>IF($D936=1,$B936,-1)</f>
        <v/>
      </c>
      <c r="I936" s="15">
        <f>IF($D936=1,$C936,-1)</f>
        <v/>
      </c>
    </row>
    <row r="937">
      <c r="A937" s="33" t="n">
        <v>45330.91666666666</v>
      </c>
      <c r="B937" s="15">
        <f>WEEKDAY($A937,2)</f>
        <v/>
      </c>
      <c r="C937" s="15">
        <f>HOUR($A937)</f>
        <v/>
      </c>
      <c r="D937" s="15">
        <f>IF(AND($A937&gt;=Instellingen!$B$6,$A937&lt;Instellingen!$B$7),1,0)</f>
        <v/>
      </c>
      <c r="E937" s="15">
        <f>COUNTIF(tData[BezoekStart],"&lt;"&amp;($A937+1/24))-COUNTIF(tData[BezoekEind],"&lt;="&amp;$A937)</f>
        <v/>
      </c>
      <c r="F937" s="15">
        <f>COUNTIF(tData[BezoekLangStart],"&lt;"&amp;($A937+1/24))-COUNTIF(tData[BezoekLangEind],"&lt;="&amp;$A937)</f>
        <v/>
      </c>
      <c r="G937" s="15">
        <f>IF($D937=1,$B937*100+$C937,-1)</f>
        <v/>
      </c>
      <c r="H937" s="15">
        <f>IF($D937=1,$B937,-1)</f>
        <v/>
      </c>
      <c r="I937" s="15">
        <f>IF($D937=1,$C937,-1)</f>
        <v/>
      </c>
    </row>
    <row r="938">
      <c r="A938" s="33" t="n">
        <v>45330.95833333334</v>
      </c>
      <c r="B938" s="15">
        <f>WEEKDAY($A938,2)</f>
        <v/>
      </c>
      <c r="C938" s="15">
        <f>HOUR($A938)</f>
        <v/>
      </c>
      <c r="D938" s="15">
        <f>IF(AND($A938&gt;=Instellingen!$B$6,$A938&lt;Instellingen!$B$7),1,0)</f>
        <v/>
      </c>
      <c r="E938" s="15">
        <f>COUNTIF(tData[BezoekStart],"&lt;"&amp;($A938+1/24))-COUNTIF(tData[BezoekEind],"&lt;="&amp;$A938)</f>
        <v/>
      </c>
      <c r="F938" s="15">
        <f>COUNTIF(tData[BezoekLangStart],"&lt;"&amp;($A938+1/24))-COUNTIF(tData[BezoekLangEind],"&lt;="&amp;$A938)</f>
        <v/>
      </c>
      <c r="G938" s="15">
        <f>IF($D938=1,$B938*100+$C938,-1)</f>
        <v/>
      </c>
      <c r="H938" s="15">
        <f>IF($D938=1,$B938,-1)</f>
        <v/>
      </c>
      <c r="I938" s="15">
        <f>IF($D938=1,$C938,-1)</f>
        <v/>
      </c>
    </row>
    <row r="939">
      <c r="A939" s="33" t="n">
        <v>45331</v>
      </c>
      <c r="B939" s="15">
        <f>WEEKDAY($A939,2)</f>
        <v/>
      </c>
      <c r="C939" s="15">
        <f>HOUR($A939)</f>
        <v/>
      </c>
      <c r="D939" s="15">
        <f>IF(AND($A939&gt;=Instellingen!$B$6,$A939&lt;Instellingen!$B$7),1,0)</f>
        <v/>
      </c>
      <c r="E939" s="15">
        <f>COUNTIF(tData[BezoekStart],"&lt;"&amp;($A939+1/24))-COUNTIF(tData[BezoekEind],"&lt;="&amp;$A939)</f>
        <v/>
      </c>
      <c r="F939" s="15">
        <f>COUNTIF(tData[BezoekLangStart],"&lt;"&amp;($A939+1/24))-COUNTIF(tData[BezoekLangEind],"&lt;="&amp;$A939)</f>
        <v/>
      </c>
      <c r="G939" s="15">
        <f>IF($D939=1,$B939*100+$C939,-1)</f>
        <v/>
      </c>
      <c r="H939" s="15">
        <f>IF($D939=1,$B939,-1)</f>
        <v/>
      </c>
      <c r="I939" s="15">
        <f>IF($D939=1,$C939,-1)</f>
        <v/>
      </c>
    </row>
    <row r="940">
      <c r="A940" s="33" t="n">
        <v>45331.04166666666</v>
      </c>
      <c r="B940" s="15">
        <f>WEEKDAY($A940,2)</f>
        <v/>
      </c>
      <c r="C940" s="15">
        <f>HOUR($A940)</f>
        <v/>
      </c>
      <c r="D940" s="15">
        <f>IF(AND($A940&gt;=Instellingen!$B$6,$A940&lt;Instellingen!$B$7),1,0)</f>
        <v/>
      </c>
      <c r="E940" s="15">
        <f>COUNTIF(tData[BezoekStart],"&lt;"&amp;($A940+1/24))-COUNTIF(tData[BezoekEind],"&lt;="&amp;$A940)</f>
        <v/>
      </c>
      <c r="F940" s="15">
        <f>COUNTIF(tData[BezoekLangStart],"&lt;"&amp;($A940+1/24))-COUNTIF(tData[BezoekLangEind],"&lt;="&amp;$A940)</f>
        <v/>
      </c>
      <c r="G940" s="15">
        <f>IF($D940=1,$B940*100+$C940,-1)</f>
        <v/>
      </c>
      <c r="H940" s="15">
        <f>IF($D940=1,$B940,-1)</f>
        <v/>
      </c>
      <c r="I940" s="15">
        <f>IF($D940=1,$C940,-1)</f>
        <v/>
      </c>
    </row>
    <row r="941">
      <c r="A941" s="33" t="n">
        <v>45331.08333333334</v>
      </c>
      <c r="B941" s="15">
        <f>WEEKDAY($A941,2)</f>
        <v/>
      </c>
      <c r="C941" s="15">
        <f>HOUR($A941)</f>
        <v/>
      </c>
      <c r="D941" s="15">
        <f>IF(AND($A941&gt;=Instellingen!$B$6,$A941&lt;Instellingen!$B$7),1,0)</f>
        <v/>
      </c>
      <c r="E941" s="15">
        <f>COUNTIF(tData[BezoekStart],"&lt;"&amp;($A941+1/24))-COUNTIF(tData[BezoekEind],"&lt;="&amp;$A941)</f>
        <v/>
      </c>
      <c r="F941" s="15">
        <f>COUNTIF(tData[BezoekLangStart],"&lt;"&amp;($A941+1/24))-COUNTIF(tData[BezoekLangEind],"&lt;="&amp;$A941)</f>
        <v/>
      </c>
      <c r="G941" s="15">
        <f>IF($D941=1,$B941*100+$C941,-1)</f>
        <v/>
      </c>
      <c r="H941" s="15">
        <f>IF($D941=1,$B941,-1)</f>
        <v/>
      </c>
      <c r="I941" s="15">
        <f>IF($D941=1,$C941,-1)</f>
        <v/>
      </c>
    </row>
    <row r="942">
      <c r="A942" s="33" t="n">
        <v>45331.125</v>
      </c>
      <c r="B942" s="15">
        <f>WEEKDAY($A942,2)</f>
        <v/>
      </c>
      <c r="C942" s="15">
        <f>HOUR($A942)</f>
        <v/>
      </c>
      <c r="D942" s="15">
        <f>IF(AND($A942&gt;=Instellingen!$B$6,$A942&lt;Instellingen!$B$7),1,0)</f>
        <v/>
      </c>
      <c r="E942" s="15">
        <f>COUNTIF(tData[BezoekStart],"&lt;"&amp;($A942+1/24))-COUNTIF(tData[BezoekEind],"&lt;="&amp;$A942)</f>
        <v/>
      </c>
      <c r="F942" s="15">
        <f>COUNTIF(tData[BezoekLangStart],"&lt;"&amp;($A942+1/24))-COUNTIF(tData[BezoekLangEind],"&lt;="&amp;$A942)</f>
        <v/>
      </c>
      <c r="G942" s="15">
        <f>IF($D942=1,$B942*100+$C942,-1)</f>
        <v/>
      </c>
      <c r="H942" s="15">
        <f>IF($D942=1,$B942,-1)</f>
        <v/>
      </c>
      <c r="I942" s="15">
        <f>IF($D942=1,$C942,-1)</f>
        <v/>
      </c>
    </row>
    <row r="943">
      <c r="A943" s="33" t="n">
        <v>45331.16666666666</v>
      </c>
      <c r="B943" s="15">
        <f>WEEKDAY($A943,2)</f>
        <v/>
      </c>
      <c r="C943" s="15">
        <f>HOUR($A943)</f>
        <v/>
      </c>
      <c r="D943" s="15">
        <f>IF(AND($A943&gt;=Instellingen!$B$6,$A943&lt;Instellingen!$B$7),1,0)</f>
        <v/>
      </c>
      <c r="E943" s="15">
        <f>COUNTIF(tData[BezoekStart],"&lt;"&amp;($A943+1/24))-COUNTIF(tData[BezoekEind],"&lt;="&amp;$A943)</f>
        <v/>
      </c>
      <c r="F943" s="15">
        <f>COUNTIF(tData[BezoekLangStart],"&lt;"&amp;($A943+1/24))-COUNTIF(tData[BezoekLangEind],"&lt;="&amp;$A943)</f>
        <v/>
      </c>
      <c r="G943" s="15">
        <f>IF($D943=1,$B943*100+$C943,-1)</f>
        <v/>
      </c>
      <c r="H943" s="15">
        <f>IF($D943=1,$B943,-1)</f>
        <v/>
      </c>
      <c r="I943" s="15">
        <f>IF($D943=1,$C943,-1)</f>
        <v/>
      </c>
    </row>
    <row r="944">
      <c r="A944" s="33" t="n">
        <v>45331.20833333334</v>
      </c>
      <c r="B944" s="15">
        <f>WEEKDAY($A944,2)</f>
        <v/>
      </c>
      <c r="C944" s="15">
        <f>HOUR($A944)</f>
        <v/>
      </c>
      <c r="D944" s="15">
        <f>IF(AND($A944&gt;=Instellingen!$B$6,$A944&lt;Instellingen!$B$7),1,0)</f>
        <v/>
      </c>
      <c r="E944" s="15">
        <f>COUNTIF(tData[BezoekStart],"&lt;"&amp;($A944+1/24))-COUNTIF(tData[BezoekEind],"&lt;="&amp;$A944)</f>
        <v/>
      </c>
      <c r="F944" s="15">
        <f>COUNTIF(tData[BezoekLangStart],"&lt;"&amp;($A944+1/24))-COUNTIF(tData[BezoekLangEind],"&lt;="&amp;$A944)</f>
        <v/>
      </c>
      <c r="G944" s="15">
        <f>IF($D944=1,$B944*100+$C944,-1)</f>
        <v/>
      </c>
      <c r="H944" s="15">
        <f>IF($D944=1,$B944,-1)</f>
        <v/>
      </c>
      <c r="I944" s="15">
        <f>IF($D944=1,$C944,-1)</f>
        <v/>
      </c>
    </row>
    <row r="945">
      <c r="A945" s="33" t="n">
        <v>45331.25</v>
      </c>
      <c r="B945" s="15">
        <f>WEEKDAY($A945,2)</f>
        <v/>
      </c>
      <c r="C945" s="15">
        <f>HOUR($A945)</f>
        <v/>
      </c>
      <c r="D945" s="15">
        <f>IF(AND($A945&gt;=Instellingen!$B$6,$A945&lt;Instellingen!$B$7),1,0)</f>
        <v/>
      </c>
      <c r="E945" s="15">
        <f>COUNTIF(tData[BezoekStart],"&lt;"&amp;($A945+1/24))-COUNTIF(tData[BezoekEind],"&lt;="&amp;$A945)</f>
        <v/>
      </c>
      <c r="F945" s="15">
        <f>COUNTIF(tData[BezoekLangStart],"&lt;"&amp;($A945+1/24))-COUNTIF(tData[BezoekLangEind],"&lt;="&amp;$A945)</f>
        <v/>
      </c>
      <c r="G945" s="15">
        <f>IF($D945=1,$B945*100+$C945,-1)</f>
        <v/>
      </c>
      <c r="H945" s="15">
        <f>IF($D945=1,$B945,-1)</f>
        <v/>
      </c>
      <c r="I945" s="15">
        <f>IF($D945=1,$C945,-1)</f>
        <v/>
      </c>
    </row>
    <row r="946">
      <c r="A946" s="33" t="n">
        <v>45331.29166666666</v>
      </c>
      <c r="B946" s="15">
        <f>WEEKDAY($A946,2)</f>
        <v/>
      </c>
      <c r="C946" s="15">
        <f>HOUR($A946)</f>
        <v/>
      </c>
      <c r="D946" s="15">
        <f>IF(AND($A946&gt;=Instellingen!$B$6,$A946&lt;Instellingen!$B$7),1,0)</f>
        <v/>
      </c>
      <c r="E946" s="15">
        <f>COUNTIF(tData[BezoekStart],"&lt;"&amp;($A946+1/24))-COUNTIF(tData[BezoekEind],"&lt;="&amp;$A946)</f>
        <v/>
      </c>
      <c r="F946" s="15">
        <f>COUNTIF(tData[BezoekLangStart],"&lt;"&amp;($A946+1/24))-COUNTIF(tData[BezoekLangEind],"&lt;="&amp;$A946)</f>
        <v/>
      </c>
      <c r="G946" s="15">
        <f>IF($D946=1,$B946*100+$C946,-1)</f>
        <v/>
      </c>
      <c r="H946" s="15">
        <f>IF($D946=1,$B946,-1)</f>
        <v/>
      </c>
      <c r="I946" s="15">
        <f>IF($D946=1,$C946,-1)</f>
        <v/>
      </c>
    </row>
    <row r="947">
      <c r="A947" s="33" t="n">
        <v>45331.33333333334</v>
      </c>
      <c r="B947" s="15">
        <f>WEEKDAY($A947,2)</f>
        <v/>
      </c>
      <c r="C947" s="15">
        <f>HOUR($A947)</f>
        <v/>
      </c>
      <c r="D947" s="15">
        <f>IF(AND($A947&gt;=Instellingen!$B$6,$A947&lt;Instellingen!$B$7),1,0)</f>
        <v/>
      </c>
      <c r="E947" s="15">
        <f>COUNTIF(tData[BezoekStart],"&lt;"&amp;($A947+1/24))-COUNTIF(tData[BezoekEind],"&lt;="&amp;$A947)</f>
        <v/>
      </c>
      <c r="F947" s="15">
        <f>COUNTIF(tData[BezoekLangStart],"&lt;"&amp;($A947+1/24))-COUNTIF(tData[BezoekLangEind],"&lt;="&amp;$A947)</f>
        <v/>
      </c>
      <c r="G947" s="15">
        <f>IF($D947=1,$B947*100+$C947,-1)</f>
        <v/>
      </c>
      <c r="H947" s="15">
        <f>IF($D947=1,$B947,-1)</f>
        <v/>
      </c>
      <c r="I947" s="15">
        <f>IF($D947=1,$C947,-1)</f>
        <v/>
      </c>
    </row>
    <row r="948">
      <c r="A948" s="33" t="n">
        <v>45331.375</v>
      </c>
      <c r="B948" s="15">
        <f>WEEKDAY($A948,2)</f>
        <v/>
      </c>
      <c r="C948" s="15">
        <f>HOUR($A948)</f>
        <v/>
      </c>
      <c r="D948" s="15">
        <f>IF(AND($A948&gt;=Instellingen!$B$6,$A948&lt;Instellingen!$B$7),1,0)</f>
        <v/>
      </c>
      <c r="E948" s="15">
        <f>COUNTIF(tData[BezoekStart],"&lt;"&amp;($A948+1/24))-COUNTIF(tData[BezoekEind],"&lt;="&amp;$A948)</f>
        <v/>
      </c>
      <c r="F948" s="15">
        <f>COUNTIF(tData[BezoekLangStart],"&lt;"&amp;($A948+1/24))-COUNTIF(tData[BezoekLangEind],"&lt;="&amp;$A948)</f>
        <v/>
      </c>
      <c r="G948" s="15">
        <f>IF($D948=1,$B948*100+$C948,-1)</f>
        <v/>
      </c>
      <c r="H948" s="15">
        <f>IF($D948=1,$B948,-1)</f>
        <v/>
      </c>
      <c r="I948" s="15">
        <f>IF($D948=1,$C948,-1)</f>
        <v/>
      </c>
    </row>
    <row r="949">
      <c r="A949" s="33" t="n">
        <v>45331.41666666666</v>
      </c>
      <c r="B949" s="15">
        <f>WEEKDAY($A949,2)</f>
        <v/>
      </c>
      <c r="C949" s="15">
        <f>HOUR($A949)</f>
        <v/>
      </c>
      <c r="D949" s="15">
        <f>IF(AND($A949&gt;=Instellingen!$B$6,$A949&lt;Instellingen!$B$7),1,0)</f>
        <v/>
      </c>
      <c r="E949" s="15">
        <f>COUNTIF(tData[BezoekStart],"&lt;"&amp;($A949+1/24))-COUNTIF(tData[BezoekEind],"&lt;="&amp;$A949)</f>
        <v/>
      </c>
      <c r="F949" s="15">
        <f>COUNTIF(tData[BezoekLangStart],"&lt;"&amp;($A949+1/24))-COUNTIF(tData[BezoekLangEind],"&lt;="&amp;$A949)</f>
        <v/>
      </c>
      <c r="G949" s="15">
        <f>IF($D949=1,$B949*100+$C949,-1)</f>
        <v/>
      </c>
      <c r="H949" s="15">
        <f>IF($D949=1,$B949,-1)</f>
        <v/>
      </c>
      <c r="I949" s="15">
        <f>IF($D949=1,$C949,-1)</f>
        <v/>
      </c>
    </row>
    <row r="950">
      <c r="A950" s="33" t="n">
        <v>45331.45833333334</v>
      </c>
      <c r="B950" s="15">
        <f>WEEKDAY($A950,2)</f>
        <v/>
      </c>
      <c r="C950" s="15">
        <f>HOUR($A950)</f>
        <v/>
      </c>
      <c r="D950" s="15">
        <f>IF(AND($A950&gt;=Instellingen!$B$6,$A950&lt;Instellingen!$B$7),1,0)</f>
        <v/>
      </c>
      <c r="E950" s="15">
        <f>COUNTIF(tData[BezoekStart],"&lt;"&amp;($A950+1/24))-COUNTIF(tData[BezoekEind],"&lt;="&amp;$A950)</f>
        <v/>
      </c>
      <c r="F950" s="15">
        <f>COUNTIF(tData[BezoekLangStart],"&lt;"&amp;($A950+1/24))-COUNTIF(tData[BezoekLangEind],"&lt;="&amp;$A950)</f>
        <v/>
      </c>
      <c r="G950" s="15">
        <f>IF($D950=1,$B950*100+$C950,-1)</f>
        <v/>
      </c>
      <c r="H950" s="15">
        <f>IF($D950=1,$B950,-1)</f>
        <v/>
      </c>
      <c r="I950" s="15">
        <f>IF($D950=1,$C950,-1)</f>
        <v/>
      </c>
    </row>
    <row r="951">
      <c r="A951" s="33" t="n">
        <v>45331.5</v>
      </c>
      <c r="B951" s="15">
        <f>WEEKDAY($A951,2)</f>
        <v/>
      </c>
      <c r="C951" s="15">
        <f>HOUR($A951)</f>
        <v/>
      </c>
      <c r="D951" s="15">
        <f>IF(AND($A951&gt;=Instellingen!$B$6,$A951&lt;Instellingen!$B$7),1,0)</f>
        <v/>
      </c>
      <c r="E951" s="15">
        <f>COUNTIF(tData[BezoekStart],"&lt;"&amp;($A951+1/24))-COUNTIF(tData[BezoekEind],"&lt;="&amp;$A951)</f>
        <v/>
      </c>
      <c r="F951" s="15">
        <f>COUNTIF(tData[BezoekLangStart],"&lt;"&amp;($A951+1/24))-COUNTIF(tData[BezoekLangEind],"&lt;="&amp;$A951)</f>
        <v/>
      </c>
      <c r="G951" s="15">
        <f>IF($D951=1,$B951*100+$C951,-1)</f>
        <v/>
      </c>
      <c r="H951" s="15">
        <f>IF($D951=1,$B951,-1)</f>
        <v/>
      </c>
      <c r="I951" s="15">
        <f>IF($D951=1,$C951,-1)</f>
        <v/>
      </c>
    </row>
    <row r="952">
      <c r="A952" s="33" t="n">
        <v>45331.54166666666</v>
      </c>
      <c r="B952" s="15">
        <f>WEEKDAY($A952,2)</f>
        <v/>
      </c>
      <c r="C952" s="15">
        <f>HOUR($A952)</f>
        <v/>
      </c>
      <c r="D952" s="15">
        <f>IF(AND($A952&gt;=Instellingen!$B$6,$A952&lt;Instellingen!$B$7),1,0)</f>
        <v/>
      </c>
      <c r="E952" s="15">
        <f>COUNTIF(tData[BezoekStart],"&lt;"&amp;($A952+1/24))-COUNTIF(tData[BezoekEind],"&lt;="&amp;$A952)</f>
        <v/>
      </c>
      <c r="F952" s="15">
        <f>COUNTIF(tData[BezoekLangStart],"&lt;"&amp;($A952+1/24))-COUNTIF(tData[BezoekLangEind],"&lt;="&amp;$A952)</f>
        <v/>
      </c>
      <c r="G952" s="15">
        <f>IF($D952=1,$B952*100+$C952,-1)</f>
        <v/>
      </c>
      <c r="H952" s="15">
        <f>IF($D952=1,$B952,-1)</f>
        <v/>
      </c>
      <c r="I952" s="15">
        <f>IF($D952=1,$C952,-1)</f>
        <v/>
      </c>
    </row>
    <row r="953">
      <c r="A953" s="33" t="n">
        <v>45331.58333333334</v>
      </c>
      <c r="B953" s="15">
        <f>WEEKDAY($A953,2)</f>
        <v/>
      </c>
      <c r="C953" s="15">
        <f>HOUR($A953)</f>
        <v/>
      </c>
      <c r="D953" s="15">
        <f>IF(AND($A953&gt;=Instellingen!$B$6,$A953&lt;Instellingen!$B$7),1,0)</f>
        <v/>
      </c>
      <c r="E953" s="15">
        <f>COUNTIF(tData[BezoekStart],"&lt;"&amp;($A953+1/24))-COUNTIF(tData[BezoekEind],"&lt;="&amp;$A953)</f>
        <v/>
      </c>
      <c r="F953" s="15">
        <f>COUNTIF(tData[BezoekLangStart],"&lt;"&amp;($A953+1/24))-COUNTIF(tData[BezoekLangEind],"&lt;="&amp;$A953)</f>
        <v/>
      </c>
      <c r="G953" s="15">
        <f>IF($D953=1,$B953*100+$C953,-1)</f>
        <v/>
      </c>
      <c r="H953" s="15">
        <f>IF($D953=1,$B953,-1)</f>
        <v/>
      </c>
      <c r="I953" s="15">
        <f>IF($D953=1,$C953,-1)</f>
        <v/>
      </c>
    </row>
    <row r="954">
      <c r="A954" s="33" t="n">
        <v>45331.625</v>
      </c>
      <c r="B954" s="15">
        <f>WEEKDAY($A954,2)</f>
        <v/>
      </c>
      <c r="C954" s="15">
        <f>HOUR($A954)</f>
        <v/>
      </c>
      <c r="D954" s="15">
        <f>IF(AND($A954&gt;=Instellingen!$B$6,$A954&lt;Instellingen!$B$7),1,0)</f>
        <v/>
      </c>
      <c r="E954" s="15">
        <f>COUNTIF(tData[BezoekStart],"&lt;"&amp;($A954+1/24))-COUNTIF(tData[BezoekEind],"&lt;="&amp;$A954)</f>
        <v/>
      </c>
      <c r="F954" s="15">
        <f>COUNTIF(tData[BezoekLangStart],"&lt;"&amp;($A954+1/24))-COUNTIF(tData[BezoekLangEind],"&lt;="&amp;$A954)</f>
        <v/>
      </c>
      <c r="G954" s="15">
        <f>IF($D954=1,$B954*100+$C954,-1)</f>
        <v/>
      </c>
      <c r="H954" s="15">
        <f>IF($D954=1,$B954,-1)</f>
        <v/>
      </c>
      <c r="I954" s="15">
        <f>IF($D954=1,$C954,-1)</f>
        <v/>
      </c>
    </row>
    <row r="955">
      <c r="A955" s="33" t="n">
        <v>45331.66666666666</v>
      </c>
      <c r="B955" s="15">
        <f>WEEKDAY($A955,2)</f>
        <v/>
      </c>
      <c r="C955" s="15">
        <f>HOUR($A955)</f>
        <v/>
      </c>
      <c r="D955" s="15">
        <f>IF(AND($A955&gt;=Instellingen!$B$6,$A955&lt;Instellingen!$B$7),1,0)</f>
        <v/>
      </c>
      <c r="E955" s="15">
        <f>COUNTIF(tData[BezoekStart],"&lt;"&amp;($A955+1/24))-COUNTIF(tData[BezoekEind],"&lt;="&amp;$A955)</f>
        <v/>
      </c>
      <c r="F955" s="15">
        <f>COUNTIF(tData[BezoekLangStart],"&lt;"&amp;($A955+1/24))-COUNTIF(tData[BezoekLangEind],"&lt;="&amp;$A955)</f>
        <v/>
      </c>
      <c r="G955" s="15">
        <f>IF($D955=1,$B955*100+$C955,-1)</f>
        <v/>
      </c>
      <c r="H955" s="15">
        <f>IF($D955=1,$B955,-1)</f>
        <v/>
      </c>
      <c r="I955" s="15">
        <f>IF($D955=1,$C955,-1)</f>
        <v/>
      </c>
    </row>
    <row r="956">
      <c r="A956" s="33" t="n">
        <v>45331.70833333334</v>
      </c>
      <c r="B956" s="15">
        <f>WEEKDAY($A956,2)</f>
        <v/>
      </c>
      <c r="C956" s="15">
        <f>HOUR($A956)</f>
        <v/>
      </c>
      <c r="D956" s="15">
        <f>IF(AND($A956&gt;=Instellingen!$B$6,$A956&lt;Instellingen!$B$7),1,0)</f>
        <v/>
      </c>
      <c r="E956" s="15">
        <f>COUNTIF(tData[BezoekStart],"&lt;"&amp;($A956+1/24))-COUNTIF(tData[BezoekEind],"&lt;="&amp;$A956)</f>
        <v/>
      </c>
      <c r="F956" s="15">
        <f>COUNTIF(tData[BezoekLangStart],"&lt;"&amp;($A956+1/24))-COUNTIF(tData[BezoekLangEind],"&lt;="&amp;$A956)</f>
        <v/>
      </c>
      <c r="G956" s="15">
        <f>IF($D956=1,$B956*100+$C956,-1)</f>
        <v/>
      </c>
      <c r="H956" s="15">
        <f>IF($D956=1,$B956,-1)</f>
        <v/>
      </c>
      <c r="I956" s="15">
        <f>IF($D956=1,$C956,-1)</f>
        <v/>
      </c>
    </row>
    <row r="957">
      <c r="A957" s="33" t="n">
        <v>45331.75</v>
      </c>
      <c r="B957" s="15">
        <f>WEEKDAY($A957,2)</f>
        <v/>
      </c>
      <c r="C957" s="15">
        <f>HOUR($A957)</f>
        <v/>
      </c>
      <c r="D957" s="15">
        <f>IF(AND($A957&gt;=Instellingen!$B$6,$A957&lt;Instellingen!$B$7),1,0)</f>
        <v/>
      </c>
      <c r="E957" s="15">
        <f>COUNTIF(tData[BezoekStart],"&lt;"&amp;($A957+1/24))-COUNTIF(tData[BezoekEind],"&lt;="&amp;$A957)</f>
        <v/>
      </c>
      <c r="F957" s="15">
        <f>COUNTIF(tData[BezoekLangStart],"&lt;"&amp;($A957+1/24))-COUNTIF(tData[BezoekLangEind],"&lt;="&amp;$A957)</f>
        <v/>
      </c>
      <c r="G957" s="15">
        <f>IF($D957=1,$B957*100+$C957,-1)</f>
        <v/>
      </c>
      <c r="H957" s="15">
        <f>IF($D957=1,$B957,-1)</f>
        <v/>
      </c>
      <c r="I957" s="15">
        <f>IF($D957=1,$C957,-1)</f>
        <v/>
      </c>
    </row>
    <row r="958">
      <c r="A958" s="33" t="n">
        <v>45331.79166666666</v>
      </c>
      <c r="B958" s="15">
        <f>WEEKDAY($A958,2)</f>
        <v/>
      </c>
      <c r="C958" s="15">
        <f>HOUR($A958)</f>
        <v/>
      </c>
      <c r="D958" s="15">
        <f>IF(AND($A958&gt;=Instellingen!$B$6,$A958&lt;Instellingen!$B$7),1,0)</f>
        <v/>
      </c>
      <c r="E958" s="15">
        <f>COUNTIF(tData[BezoekStart],"&lt;"&amp;($A958+1/24))-COUNTIF(tData[BezoekEind],"&lt;="&amp;$A958)</f>
        <v/>
      </c>
      <c r="F958" s="15">
        <f>COUNTIF(tData[BezoekLangStart],"&lt;"&amp;($A958+1/24))-COUNTIF(tData[BezoekLangEind],"&lt;="&amp;$A958)</f>
        <v/>
      </c>
      <c r="G958" s="15">
        <f>IF($D958=1,$B958*100+$C958,-1)</f>
        <v/>
      </c>
      <c r="H958" s="15">
        <f>IF($D958=1,$B958,-1)</f>
        <v/>
      </c>
      <c r="I958" s="15">
        <f>IF($D958=1,$C958,-1)</f>
        <v/>
      </c>
    </row>
    <row r="959">
      <c r="A959" s="33" t="n">
        <v>45331.83333333334</v>
      </c>
      <c r="B959" s="15">
        <f>WEEKDAY($A959,2)</f>
        <v/>
      </c>
      <c r="C959" s="15">
        <f>HOUR($A959)</f>
        <v/>
      </c>
      <c r="D959" s="15">
        <f>IF(AND($A959&gt;=Instellingen!$B$6,$A959&lt;Instellingen!$B$7),1,0)</f>
        <v/>
      </c>
      <c r="E959" s="15">
        <f>COUNTIF(tData[BezoekStart],"&lt;"&amp;($A959+1/24))-COUNTIF(tData[BezoekEind],"&lt;="&amp;$A959)</f>
        <v/>
      </c>
      <c r="F959" s="15">
        <f>COUNTIF(tData[BezoekLangStart],"&lt;"&amp;($A959+1/24))-COUNTIF(tData[BezoekLangEind],"&lt;="&amp;$A959)</f>
        <v/>
      </c>
      <c r="G959" s="15">
        <f>IF($D959=1,$B959*100+$C959,-1)</f>
        <v/>
      </c>
      <c r="H959" s="15">
        <f>IF($D959=1,$B959,-1)</f>
        <v/>
      </c>
      <c r="I959" s="15">
        <f>IF($D959=1,$C959,-1)</f>
        <v/>
      </c>
    </row>
    <row r="960">
      <c r="A960" s="33" t="n">
        <v>45331.875</v>
      </c>
      <c r="B960" s="15">
        <f>WEEKDAY($A960,2)</f>
        <v/>
      </c>
      <c r="C960" s="15">
        <f>HOUR($A960)</f>
        <v/>
      </c>
      <c r="D960" s="15">
        <f>IF(AND($A960&gt;=Instellingen!$B$6,$A960&lt;Instellingen!$B$7),1,0)</f>
        <v/>
      </c>
      <c r="E960" s="15">
        <f>COUNTIF(tData[BezoekStart],"&lt;"&amp;($A960+1/24))-COUNTIF(tData[BezoekEind],"&lt;="&amp;$A960)</f>
        <v/>
      </c>
      <c r="F960" s="15">
        <f>COUNTIF(tData[BezoekLangStart],"&lt;"&amp;($A960+1/24))-COUNTIF(tData[BezoekLangEind],"&lt;="&amp;$A960)</f>
        <v/>
      </c>
      <c r="G960" s="15">
        <f>IF($D960=1,$B960*100+$C960,-1)</f>
        <v/>
      </c>
      <c r="H960" s="15">
        <f>IF($D960=1,$B960,-1)</f>
        <v/>
      </c>
      <c r="I960" s="15">
        <f>IF($D960=1,$C960,-1)</f>
        <v/>
      </c>
    </row>
    <row r="961">
      <c r="A961" s="33" t="n">
        <v>45331.91666666666</v>
      </c>
      <c r="B961" s="15">
        <f>WEEKDAY($A961,2)</f>
        <v/>
      </c>
      <c r="C961" s="15">
        <f>HOUR($A961)</f>
        <v/>
      </c>
      <c r="D961" s="15">
        <f>IF(AND($A961&gt;=Instellingen!$B$6,$A961&lt;Instellingen!$B$7),1,0)</f>
        <v/>
      </c>
      <c r="E961" s="15">
        <f>COUNTIF(tData[BezoekStart],"&lt;"&amp;($A961+1/24))-COUNTIF(tData[BezoekEind],"&lt;="&amp;$A961)</f>
        <v/>
      </c>
      <c r="F961" s="15">
        <f>COUNTIF(tData[BezoekLangStart],"&lt;"&amp;($A961+1/24))-COUNTIF(tData[BezoekLangEind],"&lt;="&amp;$A961)</f>
        <v/>
      </c>
      <c r="G961" s="15">
        <f>IF($D961=1,$B961*100+$C961,-1)</f>
        <v/>
      </c>
      <c r="H961" s="15">
        <f>IF($D961=1,$B961,-1)</f>
        <v/>
      </c>
      <c r="I961" s="15">
        <f>IF($D961=1,$C961,-1)</f>
        <v/>
      </c>
    </row>
    <row r="962">
      <c r="A962" s="33" t="n">
        <v>45331.95833333334</v>
      </c>
      <c r="B962" s="15">
        <f>WEEKDAY($A962,2)</f>
        <v/>
      </c>
      <c r="C962" s="15">
        <f>HOUR($A962)</f>
        <v/>
      </c>
      <c r="D962" s="15">
        <f>IF(AND($A962&gt;=Instellingen!$B$6,$A962&lt;Instellingen!$B$7),1,0)</f>
        <v/>
      </c>
      <c r="E962" s="15">
        <f>COUNTIF(tData[BezoekStart],"&lt;"&amp;($A962+1/24))-COUNTIF(tData[BezoekEind],"&lt;="&amp;$A962)</f>
        <v/>
      </c>
      <c r="F962" s="15">
        <f>COUNTIF(tData[BezoekLangStart],"&lt;"&amp;($A962+1/24))-COUNTIF(tData[BezoekLangEind],"&lt;="&amp;$A962)</f>
        <v/>
      </c>
      <c r="G962" s="15">
        <f>IF($D962=1,$B962*100+$C962,-1)</f>
        <v/>
      </c>
      <c r="H962" s="15">
        <f>IF($D962=1,$B962,-1)</f>
        <v/>
      </c>
      <c r="I962" s="15">
        <f>IF($D962=1,$C962,-1)</f>
        <v/>
      </c>
    </row>
    <row r="963">
      <c r="A963" s="33" t="n">
        <v>45332</v>
      </c>
      <c r="B963" s="15">
        <f>WEEKDAY($A963,2)</f>
        <v/>
      </c>
      <c r="C963" s="15">
        <f>HOUR($A963)</f>
        <v/>
      </c>
      <c r="D963" s="15">
        <f>IF(AND($A963&gt;=Instellingen!$B$6,$A963&lt;Instellingen!$B$7),1,0)</f>
        <v/>
      </c>
      <c r="E963" s="15">
        <f>COUNTIF(tData[BezoekStart],"&lt;"&amp;($A963+1/24))-COUNTIF(tData[BezoekEind],"&lt;="&amp;$A963)</f>
        <v/>
      </c>
      <c r="F963" s="15">
        <f>COUNTIF(tData[BezoekLangStart],"&lt;"&amp;($A963+1/24))-COUNTIF(tData[BezoekLangEind],"&lt;="&amp;$A963)</f>
        <v/>
      </c>
      <c r="G963" s="15">
        <f>IF($D963=1,$B963*100+$C963,-1)</f>
        <v/>
      </c>
      <c r="H963" s="15">
        <f>IF($D963=1,$B963,-1)</f>
        <v/>
      </c>
      <c r="I963" s="15">
        <f>IF($D963=1,$C963,-1)</f>
        <v/>
      </c>
    </row>
    <row r="964">
      <c r="A964" s="33" t="n">
        <v>45332.04166666666</v>
      </c>
      <c r="B964" s="15">
        <f>WEEKDAY($A964,2)</f>
        <v/>
      </c>
      <c r="C964" s="15">
        <f>HOUR($A964)</f>
        <v/>
      </c>
      <c r="D964" s="15">
        <f>IF(AND($A964&gt;=Instellingen!$B$6,$A964&lt;Instellingen!$B$7),1,0)</f>
        <v/>
      </c>
      <c r="E964" s="15">
        <f>COUNTIF(tData[BezoekStart],"&lt;"&amp;($A964+1/24))-COUNTIF(tData[BezoekEind],"&lt;="&amp;$A964)</f>
        <v/>
      </c>
      <c r="F964" s="15">
        <f>COUNTIF(tData[BezoekLangStart],"&lt;"&amp;($A964+1/24))-COUNTIF(tData[BezoekLangEind],"&lt;="&amp;$A964)</f>
        <v/>
      </c>
      <c r="G964" s="15">
        <f>IF($D964=1,$B964*100+$C964,-1)</f>
        <v/>
      </c>
      <c r="H964" s="15">
        <f>IF($D964=1,$B964,-1)</f>
        <v/>
      </c>
      <c r="I964" s="15">
        <f>IF($D964=1,$C964,-1)</f>
        <v/>
      </c>
    </row>
    <row r="965">
      <c r="A965" s="33" t="n">
        <v>45332.08333333334</v>
      </c>
      <c r="B965" s="15">
        <f>WEEKDAY($A965,2)</f>
        <v/>
      </c>
      <c r="C965" s="15">
        <f>HOUR($A965)</f>
        <v/>
      </c>
      <c r="D965" s="15">
        <f>IF(AND($A965&gt;=Instellingen!$B$6,$A965&lt;Instellingen!$B$7),1,0)</f>
        <v/>
      </c>
      <c r="E965" s="15">
        <f>COUNTIF(tData[BezoekStart],"&lt;"&amp;($A965+1/24))-COUNTIF(tData[BezoekEind],"&lt;="&amp;$A965)</f>
        <v/>
      </c>
      <c r="F965" s="15">
        <f>COUNTIF(tData[BezoekLangStart],"&lt;"&amp;($A965+1/24))-COUNTIF(tData[BezoekLangEind],"&lt;="&amp;$A965)</f>
        <v/>
      </c>
      <c r="G965" s="15">
        <f>IF($D965=1,$B965*100+$C965,-1)</f>
        <v/>
      </c>
      <c r="H965" s="15">
        <f>IF($D965=1,$B965,-1)</f>
        <v/>
      </c>
      <c r="I965" s="15">
        <f>IF($D965=1,$C965,-1)</f>
        <v/>
      </c>
    </row>
    <row r="966">
      <c r="A966" s="33" t="n">
        <v>45332.125</v>
      </c>
      <c r="B966" s="15">
        <f>WEEKDAY($A966,2)</f>
        <v/>
      </c>
      <c r="C966" s="15">
        <f>HOUR($A966)</f>
        <v/>
      </c>
      <c r="D966" s="15">
        <f>IF(AND($A966&gt;=Instellingen!$B$6,$A966&lt;Instellingen!$B$7),1,0)</f>
        <v/>
      </c>
      <c r="E966" s="15">
        <f>COUNTIF(tData[BezoekStart],"&lt;"&amp;($A966+1/24))-COUNTIF(tData[BezoekEind],"&lt;="&amp;$A966)</f>
        <v/>
      </c>
      <c r="F966" s="15">
        <f>COUNTIF(tData[BezoekLangStart],"&lt;"&amp;($A966+1/24))-COUNTIF(tData[BezoekLangEind],"&lt;="&amp;$A966)</f>
        <v/>
      </c>
      <c r="G966" s="15">
        <f>IF($D966=1,$B966*100+$C966,-1)</f>
        <v/>
      </c>
      <c r="H966" s="15">
        <f>IF($D966=1,$B966,-1)</f>
        <v/>
      </c>
      <c r="I966" s="15">
        <f>IF($D966=1,$C966,-1)</f>
        <v/>
      </c>
    </row>
    <row r="967">
      <c r="A967" s="33" t="n">
        <v>45332.16666666666</v>
      </c>
      <c r="B967" s="15">
        <f>WEEKDAY($A967,2)</f>
        <v/>
      </c>
      <c r="C967" s="15">
        <f>HOUR($A967)</f>
        <v/>
      </c>
      <c r="D967" s="15">
        <f>IF(AND($A967&gt;=Instellingen!$B$6,$A967&lt;Instellingen!$B$7),1,0)</f>
        <v/>
      </c>
      <c r="E967" s="15">
        <f>COUNTIF(tData[BezoekStart],"&lt;"&amp;($A967+1/24))-COUNTIF(tData[BezoekEind],"&lt;="&amp;$A967)</f>
        <v/>
      </c>
      <c r="F967" s="15">
        <f>COUNTIF(tData[BezoekLangStart],"&lt;"&amp;($A967+1/24))-COUNTIF(tData[BezoekLangEind],"&lt;="&amp;$A967)</f>
        <v/>
      </c>
      <c r="G967" s="15">
        <f>IF($D967=1,$B967*100+$C967,-1)</f>
        <v/>
      </c>
      <c r="H967" s="15">
        <f>IF($D967=1,$B967,-1)</f>
        <v/>
      </c>
      <c r="I967" s="15">
        <f>IF($D967=1,$C967,-1)</f>
        <v/>
      </c>
    </row>
    <row r="968">
      <c r="A968" s="33" t="n">
        <v>45332.20833333334</v>
      </c>
      <c r="B968" s="15">
        <f>WEEKDAY($A968,2)</f>
        <v/>
      </c>
      <c r="C968" s="15">
        <f>HOUR($A968)</f>
        <v/>
      </c>
      <c r="D968" s="15">
        <f>IF(AND($A968&gt;=Instellingen!$B$6,$A968&lt;Instellingen!$B$7),1,0)</f>
        <v/>
      </c>
      <c r="E968" s="15">
        <f>COUNTIF(tData[BezoekStart],"&lt;"&amp;($A968+1/24))-COUNTIF(tData[BezoekEind],"&lt;="&amp;$A968)</f>
        <v/>
      </c>
      <c r="F968" s="15">
        <f>COUNTIF(tData[BezoekLangStart],"&lt;"&amp;($A968+1/24))-COUNTIF(tData[BezoekLangEind],"&lt;="&amp;$A968)</f>
        <v/>
      </c>
      <c r="G968" s="15">
        <f>IF($D968=1,$B968*100+$C968,-1)</f>
        <v/>
      </c>
      <c r="H968" s="15">
        <f>IF($D968=1,$B968,-1)</f>
        <v/>
      </c>
      <c r="I968" s="15">
        <f>IF($D968=1,$C968,-1)</f>
        <v/>
      </c>
    </row>
    <row r="969">
      <c r="A969" s="33" t="n">
        <v>45332.25</v>
      </c>
      <c r="B969" s="15">
        <f>WEEKDAY($A969,2)</f>
        <v/>
      </c>
      <c r="C969" s="15">
        <f>HOUR($A969)</f>
        <v/>
      </c>
      <c r="D969" s="15">
        <f>IF(AND($A969&gt;=Instellingen!$B$6,$A969&lt;Instellingen!$B$7),1,0)</f>
        <v/>
      </c>
      <c r="E969" s="15">
        <f>COUNTIF(tData[BezoekStart],"&lt;"&amp;($A969+1/24))-COUNTIF(tData[BezoekEind],"&lt;="&amp;$A969)</f>
        <v/>
      </c>
      <c r="F969" s="15">
        <f>COUNTIF(tData[BezoekLangStart],"&lt;"&amp;($A969+1/24))-COUNTIF(tData[BezoekLangEind],"&lt;="&amp;$A969)</f>
        <v/>
      </c>
      <c r="G969" s="15">
        <f>IF($D969=1,$B969*100+$C969,-1)</f>
        <v/>
      </c>
      <c r="H969" s="15">
        <f>IF($D969=1,$B969,-1)</f>
        <v/>
      </c>
      <c r="I969" s="15">
        <f>IF($D969=1,$C969,-1)</f>
        <v/>
      </c>
    </row>
    <row r="970">
      <c r="A970" s="33" t="n">
        <v>45332.29166666666</v>
      </c>
      <c r="B970" s="15">
        <f>WEEKDAY($A970,2)</f>
        <v/>
      </c>
      <c r="C970" s="15">
        <f>HOUR($A970)</f>
        <v/>
      </c>
      <c r="D970" s="15">
        <f>IF(AND($A970&gt;=Instellingen!$B$6,$A970&lt;Instellingen!$B$7),1,0)</f>
        <v/>
      </c>
      <c r="E970" s="15">
        <f>COUNTIF(tData[BezoekStart],"&lt;"&amp;($A970+1/24))-COUNTIF(tData[BezoekEind],"&lt;="&amp;$A970)</f>
        <v/>
      </c>
      <c r="F970" s="15">
        <f>COUNTIF(tData[BezoekLangStart],"&lt;"&amp;($A970+1/24))-COUNTIF(tData[BezoekLangEind],"&lt;="&amp;$A970)</f>
        <v/>
      </c>
      <c r="G970" s="15">
        <f>IF($D970=1,$B970*100+$C970,-1)</f>
        <v/>
      </c>
      <c r="H970" s="15">
        <f>IF($D970=1,$B970,-1)</f>
        <v/>
      </c>
      <c r="I970" s="15">
        <f>IF($D970=1,$C970,-1)</f>
        <v/>
      </c>
    </row>
    <row r="971">
      <c r="A971" s="33" t="n">
        <v>45332.33333333334</v>
      </c>
      <c r="B971" s="15">
        <f>WEEKDAY($A971,2)</f>
        <v/>
      </c>
      <c r="C971" s="15">
        <f>HOUR($A971)</f>
        <v/>
      </c>
      <c r="D971" s="15">
        <f>IF(AND($A971&gt;=Instellingen!$B$6,$A971&lt;Instellingen!$B$7),1,0)</f>
        <v/>
      </c>
      <c r="E971" s="15">
        <f>COUNTIF(tData[BezoekStart],"&lt;"&amp;($A971+1/24))-COUNTIF(tData[BezoekEind],"&lt;="&amp;$A971)</f>
        <v/>
      </c>
      <c r="F971" s="15">
        <f>COUNTIF(tData[BezoekLangStart],"&lt;"&amp;($A971+1/24))-COUNTIF(tData[BezoekLangEind],"&lt;="&amp;$A971)</f>
        <v/>
      </c>
      <c r="G971" s="15">
        <f>IF($D971=1,$B971*100+$C971,-1)</f>
        <v/>
      </c>
      <c r="H971" s="15">
        <f>IF($D971=1,$B971,-1)</f>
        <v/>
      </c>
      <c r="I971" s="15">
        <f>IF($D971=1,$C971,-1)</f>
        <v/>
      </c>
    </row>
    <row r="972">
      <c r="A972" s="33" t="n">
        <v>45332.375</v>
      </c>
      <c r="B972" s="15">
        <f>WEEKDAY($A972,2)</f>
        <v/>
      </c>
      <c r="C972" s="15">
        <f>HOUR($A972)</f>
        <v/>
      </c>
      <c r="D972" s="15">
        <f>IF(AND($A972&gt;=Instellingen!$B$6,$A972&lt;Instellingen!$B$7),1,0)</f>
        <v/>
      </c>
      <c r="E972" s="15">
        <f>COUNTIF(tData[BezoekStart],"&lt;"&amp;($A972+1/24))-COUNTIF(tData[BezoekEind],"&lt;="&amp;$A972)</f>
        <v/>
      </c>
      <c r="F972" s="15">
        <f>COUNTIF(tData[BezoekLangStart],"&lt;"&amp;($A972+1/24))-COUNTIF(tData[BezoekLangEind],"&lt;="&amp;$A972)</f>
        <v/>
      </c>
      <c r="G972" s="15">
        <f>IF($D972=1,$B972*100+$C972,-1)</f>
        <v/>
      </c>
      <c r="H972" s="15">
        <f>IF($D972=1,$B972,-1)</f>
        <v/>
      </c>
      <c r="I972" s="15">
        <f>IF($D972=1,$C972,-1)</f>
        <v/>
      </c>
    </row>
    <row r="973">
      <c r="A973" s="33" t="n">
        <v>45332.41666666666</v>
      </c>
      <c r="B973" s="15">
        <f>WEEKDAY($A973,2)</f>
        <v/>
      </c>
      <c r="C973" s="15">
        <f>HOUR($A973)</f>
        <v/>
      </c>
      <c r="D973" s="15">
        <f>IF(AND($A973&gt;=Instellingen!$B$6,$A973&lt;Instellingen!$B$7),1,0)</f>
        <v/>
      </c>
      <c r="E973" s="15">
        <f>COUNTIF(tData[BezoekStart],"&lt;"&amp;($A973+1/24))-COUNTIF(tData[BezoekEind],"&lt;="&amp;$A973)</f>
        <v/>
      </c>
      <c r="F973" s="15">
        <f>COUNTIF(tData[BezoekLangStart],"&lt;"&amp;($A973+1/24))-COUNTIF(tData[BezoekLangEind],"&lt;="&amp;$A973)</f>
        <v/>
      </c>
      <c r="G973" s="15">
        <f>IF($D973=1,$B973*100+$C973,-1)</f>
        <v/>
      </c>
      <c r="H973" s="15">
        <f>IF($D973=1,$B973,-1)</f>
        <v/>
      </c>
      <c r="I973" s="15">
        <f>IF($D973=1,$C973,-1)</f>
        <v/>
      </c>
    </row>
    <row r="974">
      <c r="A974" s="33" t="n">
        <v>45332.45833333334</v>
      </c>
      <c r="B974" s="15">
        <f>WEEKDAY($A974,2)</f>
        <v/>
      </c>
      <c r="C974" s="15">
        <f>HOUR($A974)</f>
        <v/>
      </c>
      <c r="D974" s="15">
        <f>IF(AND($A974&gt;=Instellingen!$B$6,$A974&lt;Instellingen!$B$7),1,0)</f>
        <v/>
      </c>
      <c r="E974" s="15">
        <f>COUNTIF(tData[BezoekStart],"&lt;"&amp;($A974+1/24))-COUNTIF(tData[BezoekEind],"&lt;="&amp;$A974)</f>
        <v/>
      </c>
      <c r="F974" s="15">
        <f>COUNTIF(tData[BezoekLangStart],"&lt;"&amp;($A974+1/24))-COUNTIF(tData[BezoekLangEind],"&lt;="&amp;$A974)</f>
        <v/>
      </c>
      <c r="G974" s="15">
        <f>IF($D974=1,$B974*100+$C974,-1)</f>
        <v/>
      </c>
      <c r="H974" s="15">
        <f>IF($D974=1,$B974,-1)</f>
        <v/>
      </c>
      <c r="I974" s="15">
        <f>IF($D974=1,$C974,-1)</f>
        <v/>
      </c>
    </row>
    <row r="975">
      <c r="A975" s="33" t="n">
        <v>45332.5</v>
      </c>
      <c r="B975" s="15">
        <f>WEEKDAY($A975,2)</f>
        <v/>
      </c>
      <c r="C975" s="15">
        <f>HOUR($A975)</f>
        <v/>
      </c>
      <c r="D975" s="15">
        <f>IF(AND($A975&gt;=Instellingen!$B$6,$A975&lt;Instellingen!$B$7),1,0)</f>
        <v/>
      </c>
      <c r="E975" s="15">
        <f>COUNTIF(tData[BezoekStart],"&lt;"&amp;($A975+1/24))-COUNTIF(tData[BezoekEind],"&lt;="&amp;$A975)</f>
        <v/>
      </c>
      <c r="F975" s="15">
        <f>COUNTIF(tData[BezoekLangStart],"&lt;"&amp;($A975+1/24))-COUNTIF(tData[BezoekLangEind],"&lt;="&amp;$A975)</f>
        <v/>
      </c>
      <c r="G975" s="15">
        <f>IF($D975=1,$B975*100+$C975,-1)</f>
        <v/>
      </c>
      <c r="H975" s="15">
        <f>IF($D975=1,$B975,-1)</f>
        <v/>
      </c>
      <c r="I975" s="15">
        <f>IF($D975=1,$C975,-1)</f>
        <v/>
      </c>
    </row>
    <row r="976">
      <c r="A976" s="33" t="n">
        <v>45332.54166666666</v>
      </c>
      <c r="B976" s="15">
        <f>WEEKDAY($A976,2)</f>
        <v/>
      </c>
      <c r="C976" s="15">
        <f>HOUR($A976)</f>
        <v/>
      </c>
      <c r="D976" s="15">
        <f>IF(AND($A976&gt;=Instellingen!$B$6,$A976&lt;Instellingen!$B$7),1,0)</f>
        <v/>
      </c>
      <c r="E976" s="15">
        <f>COUNTIF(tData[BezoekStart],"&lt;"&amp;($A976+1/24))-COUNTIF(tData[BezoekEind],"&lt;="&amp;$A976)</f>
        <v/>
      </c>
      <c r="F976" s="15">
        <f>COUNTIF(tData[BezoekLangStart],"&lt;"&amp;($A976+1/24))-COUNTIF(tData[BezoekLangEind],"&lt;="&amp;$A976)</f>
        <v/>
      </c>
      <c r="G976" s="15">
        <f>IF($D976=1,$B976*100+$C976,-1)</f>
        <v/>
      </c>
      <c r="H976" s="15">
        <f>IF($D976=1,$B976,-1)</f>
        <v/>
      </c>
      <c r="I976" s="15">
        <f>IF($D976=1,$C976,-1)</f>
        <v/>
      </c>
    </row>
    <row r="977">
      <c r="A977" s="33" t="n">
        <v>45332.58333333334</v>
      </c>
      <c r="B977" s="15">
        <f>WEEKDAY($A977,2)</f>
        <v/>
      </c>
      <c r="C977" s="15">
        <f>HOUR($A977)</f>
        <v/>
      </c>
      <c r="D977" s="15">
        <f>IF(AND($A977&gt;=Instellingen!$B$6,$A977&lt;Instellingen!$B$7),1,0)</f>
        <v/>
      </c>
      <c r="E977" s="15">
        <f>COUNTIF(tData[BezoekStart],"&lt;"&amp;($A977+1/24))-COUNTIF(tData[BezoekEind],"&lt;="&amp;$A977)</f>
        <v/>
      </c>
      <c r="F977" s="15">
        <f>COUNTIF(tData[BezoekLangStart],"&lt;"&amp;($A977+1/24))-COUNTIF(tData[BezoekLangEind],"&lt;="&amp;$A977)</f>
        <v/>
      </c>
      <c r="G977" s="15">
        <f>IF($D977=1,$B977*100+$C977,-1)</f>
        <v/>
      </c>
      <c r="H977" s="15">
        <f>IF($D977=1,$B977,-1)</f>
        <v/>
      </c>
      <c r="I977" s="15">
        <f>IF($D977=1,$C977,-1)</f>
        <v/>
      </c>
    </row>
    <row r="978">
      <c r="A978" s="33" t="n">
        <v>45332.625</v>
      </c>
      <c r="B978" s="15">
        <f>WEEKDAY($A978,2)</f>
        <v/>
      </c>
      <c r="C978" s="15">
        <f>HOUR($A978)</f>
        <v/>
      </c>
      <c r="D978" s="15">
        <f>IF(AND($A978&gt;=Instellingen!$B$6,$A978&lt;Instellingen!$B$7),1,0)</f>
        <v/>
      </c>
      <c r="E978" s="15">
        <f>COUNTIF(tData[BezoekStart],"&lt;"&amp;($A978+1/24))-COUNTIF(tData[BezoekEind],"&lt;="&amp;$A978)</f>
        <v/>
      </c>
      <c r="F978" s="15">
        <f>COUNTIF(tData[BezoekLangStart],"&lt;"&amp;($A978+1/24))-COUNTIF(tData[BezoekLangEind],"&lt;="&amp;$A978)</f>
        <v/>
      </c>
      <c r="G978" s="15">
        <f>IF($D978=1,$B978*100+$C978,-1)</f>
        <v/>
      </c>
      <c r="H978" s="15">
        <f>IF($D978=1,$B978,-1)</f>
        <v/>
      </c>
      <c r="I978" s="15">
        <f>IF($D978=1,$C978,-1)</f>
        <v/>
      </c>
    </row>
    <row r="979">
      <c r="A979" s="33" t="n">
        <v>45332.66666666666</v>
      </c>
      <c r="B979" s="15">
        <f>WEEKDAY($A979,2)</f>
        <v/>
      </c>
      <c r="C979" s="15">
        <f>HOUR($A979)</f>
        <v/>
      </c>
      <c r="D979" s="15">
        <f>IF(AND($A979&gt;=Instellingen!$B$6,$A979&lt;Instellingen!$B$7),1,0)</f>
        <v/>
      </c>
      <c r="E979" s="15">
        <f>COUNTIF(tData[BezoekStart],"&lt;"&amp;($A979+1/24))-COUNTIF(tData[BezoekEind],"&lt;="&amp;$A979)</f>
        <v/>
      </c>
      <c r="F979" s="15">
        <f>COUNTIF(tData[BezoekLangStart],"&lt;"&amp;($A979+1/24))-COUNTIF(tData[BezoekLangEind],"&lt;="&amp;$A979)</f>
        <v/>
      </c>
      <c r="G979" s="15">
        <f>IF($D979=1,$B979*100+$C979,-1)</f>
        <v/>
      </c>
      <c r="H979" s="15">
        <f>IF($D979=1,$B979,-1)</f>
        <v/>
      </c>
      <c r="I979" s="15">
        <f>IF($D979=1,$C979,-1)</f>
        <v/>
      </c>
    </row>
    <row r="980">
      <c r="A980" s="33" t="n">
        <v>45332.70833333334</v>
      </c>
      <c r="B980" s="15">
        <f>WEEKDAY($A980,2)</f>
        <v/>
      </c>
      <c r="C980" s="15">
        <f>HOUR($A980)</f>
        <v/>
      </c>
      <c r="D980" s="15">
        <f>IF(AND($A980&gt;=Instellingen!$B$6,$A980&lt;Instellingen!$B$7),1,0)</f>
        <v/>
      </c>
      <c r="E980" s="15">
        <f>COUNTIF(tData[BezoekStart],"&lt;"&amp;($A980+1/24))-COUNTIF(tData[BezoekEind],"&lt;="&amp;$A980)</f>
        <v/>
      </c>
      <c r="F980" s="15">
        <f>COUNTIF(tData[BezoekLangStart],"&lt;"&amp;($A980+1/24))-COUNTIF(tData[BezoekLangEind],"&lt;="&amp;$A980)</f>
        <v/>
      </c>
      <c r="G980" s="15">
        <f>IF($D980=1,$B980*100+$C980,-1)</f>
        <v/>
      </c>
      <c r="H980" s="15">
        <f>IF($D980=1,$B980,-1)</f>
        <v/>
      </c>
      <c r="I980" s="15">
        <f>IF($D980=1,$C980,-1)</f>
        <v/>
      </c>
    </row>
    <row r="981">
      <c r="A981" s="33" t="n">
        <v>45332.75</v>
      </c>
      <c r="B981" s="15">
        <f>WEEKDAY($A981,2)</f>
        <v/>
      </c>
      <c r="C981" s="15">
        <f>HOUR($A981)</f>
        <v/>
      </c>
      <c r="D981" s="15">
        <f>IF(AND($A981&gt;=Instellingen!$B$6,$A981&lt;Instellingen!$B$7),1,0)</f>
        <v/>
      </c>
      <c r="E981" s="15">
        <f>COUNTIF(tData[BezoekStart],"&lt;"&amp;($A981+1/24))-COUNTIF(tData[BezoekEind],"&lt;="&amp;$A981)</f>
        <v/>
      </c>
      <c r="F981" s="15">
        <f>COUNTIF(tData[BezoekLangStart],"&lt;"&amp;($A981+1/24))-COUNTIF(tData[BezoekLangEind],"&lt;="&amp;$A981)</f>
        <v/>
      </c>
      <c r="G981" s="15">
        <f>IF($D981=1,$B981*100+$C981,-1)</f>
        <v/>
      </c>
      <c r="H981" s="15">
        <f>IF($D981=1,$B981,-1)</f>
        <v/>
      </c>
      <c r="I981" s="15">
        <f>IF($D981=1,$C981,-1)</f>
        <v/>
      </c>
    </row>
    <row r="982">
      <c r="A982" s="33" t="n">
        <v>45332.79166666666</v>
      </c>
      <c r="B982" s="15">
        <f>WEEKDAY($A982,2)</f>
        <v/>
      </c>
      <c r="C982" s="15">
        <f>HOUR($A982)</f>
        <v/>
      </c>
      <c r="D982" s="15">
        <f>IF(AND($A982&gt;=Instellingen!$B$6,$A982&lt;Instellingen!$B$7),1,0)</f>
        <v/>
      </c>
      <c r="E982" s="15">
        <f>COUNTIF(tData[BezoekStart],"&lt;"&amp;($A982+1/24))-COUNTIF(tData[BezoekEind],"&lt;="&amp;$A982)</f>
        <v/>
      </c>
      <c r="F982" s="15">
        <f>COUNTIF(tData[BezoekLangStart],"&lt;"&amp;($A982+1/24))-COUNTIF(tData[BezoekLangEind],"&lt;="&amp;$A982)</f>
        <v/>
      </c>
      <c r="G982" s="15">
        <f>IF($D982=1,$B982*100+$C982,-1)</f>
        <v/>
      </c>
      <c r="H982" s="15">
        <f>IF($D982=1,$B982,-1)</f>
        <v/>
      </c>
      <c r="I982" s="15">
        <f>IF($D982=1,$C982,-1)</f>
        <v/>
      </c>
    </row>
    <row r="983">
      <c r="A983" s="33" t="n">
        <v>45332.83333333334</v>
      </c>
      <c r="B983" s="15">
        <f>WEEKDAY($A983,2)</f>
        <v/>
      </c>
      <c r="C983" s="15">
        <f>HOUR($A983)</f>
        <v/>
      </c>
      <c r="D983" s="15">
        <f>IF(AND($A983&gt;=Instellingen!$B$6,$A983&lt;Instellingen!$B$7),1,0)</f>
        <v/>
      </c>
      <c r="E983" s="15">
        <f>COUNTIF(tData[BezoekStart],"&lt;"&amp;($A983+1/24))-COUNTIF(tData[BezoekEind],"&lt;="&amp;$A983)</f>
        <v/>
      </c>
      <c r="F983" s="15">
        <f>COUNTIF(tData[BezoekLangStart],"&lt;"&amp;($A983+1/24))-COUNTIF(tData[BezoekLangEind],"&lt;="&amp;$A983)</f>
        <v/>
      </c>
      <c r="G983" s="15">
        <f>IF($D983=1,$B983*100+$C983,-1)</f>
        <v/>
      </c>
      <c r="H983" s="15">
        <f>IF($D983=1,$B983,-1)</f>
        <v/>
      </c>
      <c r="I983" s="15">
        <f>IF($D983=1,$C983,-1)</f>
        <v/>
      </c>
    </row>
    <row r="984">
      <c r="A984" s="33" t="n">
        <v>45332.875</v>
      </c>
      <c r="B984" s="15">
        <f>WEEKDAY($A984,2)</f>
        <v/>
      </c>
      <c r="C984" s="15">
        <f>HOUR($A984)</f>
        <v/>
      </c>
      <c r="D984" s="15">
        <f>IF(AND($A984&gt;=Instellingen!$B$6,$A984&lt;Instellingen!$B$7),1,0)</f>
        <v/>
      </c>
      <c r="E984" s="15">
        <f>COUNTIF(tData[BezoekStart],"&lt;"&amp;($A984+1/24))-COUNTIF(tData[BezoekEind],"&lt;="&amp;$A984)</f>
        <v/>
      </c>
      <c r="F984" s="15">
        <f>COUNTIF(tData[BezoekLangStart],"&lt;"&amp;($A984+1/24))-COUNTIF(tData[BezoekLangEind],"&lt;="&amp;$A984)</f>
        <v/>
      </c>
      <c r="G984" s="15">
        <f>IF($D984=1,$B984*100+$C984,-1)</f>
        <v/>
      </c>
      <c r="H984" s="15">
        <f>IF($D984=1,$B984,-1)</f>
        <v/>
      </c>
      <c r="I984" s="15">
        <f>IF($D984=1,$C984,-1)</f>
        <v/>
      </c>
    </row>
    <row r="985">
      <c r="A985" s="33" t="n">
        <v>45332.91666666666</v>
      </c>
      <c r="B985" s="15">
        <f>WEEKDAY($A985,2)</f>
        <v/>
      </c>
      <c r="C985" s="15">
        <f>HOUR($A985)</f>
        <v/>
      </c>
      <c r="D985" s="15">
        <f>IF(AND($A985&gt;=Instellingen!$B$6,$A985&lt;Instellingen!$B$7),1,0)</f>
        <v/>
      </c>
      <c r="E985" s="15">
        <f>COUNTIF(tData[BezoekStart],"&lt;"&amp;($A985+1/24))-COUNTIF(tData[BezoekEind],"&lt;="&amp;$A985)</f>
        <v/>
      </c>
      <c r="F985" s="15">
        <f>COUNTIF(tData[BezoekLangStart],"&lt;"&amp;($A985+1/24))-COUNTIF(tData[BezoekLangEind],"&lt;="&amp;$A985)</f>
        <v/>
      </c>
      <c r="G985" s="15">
        <f>IF($D985=1,$B985*100+$C985,-1)</f>
        <v/>
      </c>
      <c r="H985" s="15">
        <f>IF($D985=1,$B985,-1)</f>
        <v/>
      </c>
      <c r="I985" s="15">
        <f>IF($D985=1,$C985,-1)</f>
        <v/>
      </c>
    </row>
    <row r="986">
      <c r="A986" s="33" t="n">
        <v>45332.95833333334</v>
      </c>
      <c r="B986" s="15">
        <f>WEEKDAY($A986,2)</f>
        <v/>
      </c>
      <c r="C986" s="15">
        <f>HOUR($A986)</f>
        <v/>
      </c>
      <c r="D986" s="15">
        <f>IF(AND($A986&gt;=Instellingen!$B$6,$A986&lt;Instellingen!$B$7),1,0)</f>
        <v/>
      </c>
      <c r="E986" s="15">
        <f>COUNTIF(tData[BezoekStart],"&lt;"&amp;($A986+1/24))-COUNTIF(tData[BezoekEind],"&lt;="&amp;$A986)</f>
        <v/>
      </c>
      <c r="F986" s="15">
        <f>COUNTIF(tData[BezoekLangStart],"&lt;"&amp;($A986+1/24))-COUNTIF(tData[BezoekLangEind],"&lt;="&amp;$A986)</f>
        <v/>
      </c>
      <c r="G986" s="15">
        <f>IF($D986=1,$B986*100+$C986,-1)</f>
        <v/>
      </c>
      <c r="H986" s="15">
        <f>IF($D986=1,$B986,-1)</f>
        <v/>
      </c>
      <c r="I986" s="15">
        <f>IF($D986=1,$C986,-1)</f>
        <v/>
      </c>
    </row>
    <row r="987">
      <c r="A987" s="33" t="n">
        <v>45333</v>
      </c>
      <c r="B987" s="15">
        <f>WEEKDAY($A987,2)</f>
        <v/>
      </c>
      <c r="C987" s="15">
        <f>HOUR($A987)</f>
        <v/>
      </c>
      <c r="D987" s="15">
        <f>IF(AND($A987&gt;=Instellingen!$B$6,$A987&lt;Instellingen!$B$7),1,0)</f>
        <v/>
      </c>
      <c r="E987" s="15">
        <f>COUNTIF(tData[BezoekStart],"&lt;"&amp;($A987+1/24))-COUNTIF(tData[BezoekEind],"&lt;="&amp;$A987)</f>
        <v/>
      </c>
      <c r="F987" s="15">
        <f>COUNTIF(tData[BezoekLangStart],"&lt;"&amp;($A987+1/24))-COUNTIF(tData[BezoekLangEind],"&lt;="&amp;$A987)</f>
        <v/>
      </c>
      <c r="G987" s="15">
        <f>IF($D987=1,$B987*100+$C987,-1)</f>
        <v/>
      </c>
      <c r="H987" s="15">
        <f>IF($D987=1,$B987,-1)</f>
        <v/>
      </c>
      <c r="I987" s="15">
        <f>IF($D987=1,$C987,-1)</f>
        <v/>
      </c>
    </row>
    <row r="988">
      <c r="A988" s="33" t="n">
        <v>45333.04166666666</v>
      </c>
      <c r="B988" s="15">
        <f>WEEKDAY($A988,2)</f>
        <v/>
      </c>
      <c r="C988" s="15">
        <f>HOUR($A988)</f>
        <v/>
      </c>
      <c r="D988" s="15">
        <f>IF(AND($A988&gt;=Instellingen!$B$6,$A988&lt;Instellingen!$B$7),1,0)</f>
        <v/>
      </c>
      <c r="E988" s="15">
        <f>COUNTIF(tData[BezoekStart],"&lt;"&amp;($A988+1/24))-COUNTIF(tData[BezoekEind],"&lt;="&amp;$A988)</f>
        <v/>
      </c>
      <c r="F988" s="15">
        <f>COUNTIF(tData[BezoekLangStart],"&lt;"&amp;($A988+1/24))-COUNTIF(tData[BezoekLangEind],"&lt;="&amp;$A988)</f>
        <v/>
      </c>
      <c r="G988" s="15">
        <f>IF($D988=1,$B988*100+$C988,-1)</f>
        <v/>
      </c>
      <c r="H988" s="15">
        <f>IF($D988=1,$B988,-1)</f>
        <v/>
      </c>
      <c r="I988" s="15">
        <f>IF($D988=1,$C988,-1)</f>
        <v/>
      </c>
    </row>
    <row r="989">
      <c r="A989" s="33" t="n">
        <v>45333.08333333334</v>
      </c>
      <c r="B989" s="15">
        <f>WEEKDAY($A989,2)</f>
        <v/>
      </c>
      <c r="C989" s="15">
        <f>HOUR($A989)</f>
        <v/>
      </c>
      <c r="D989" s="15">
        <f>IF(AND($A989&gt;=Instellingen!$B$6,$A989&lt;Instellingen!$B$7),1,0)</f>
        <v/>
      </c>
      <c r="E989" s="15">
        <f>COUNTIF(tData[BezoekStart],"&lt;"&amp;($A989+1/24))-COUNTIF(tData[BezoekEind],"&lt;="&amp;$A989)</f>
        <v/>
      </c>
      <c r="F989" s="15">
        <f>COUNTIF(tData[BezoekLangStart],"&lt;"&amp;($A989+1/24))-COUNTIF(tData[BezoekLangEind],"&lt;="&amp;$A989)</f>
        <v/>
      </c>
      <c r="G989" s="15">
        <f>IF($D989=1,$B989*100+$C989,-1)</f>
        <v/>
      </c>
      <c r="H989" s="15">
        <f>IF($D989=1,$B989,-1)</f>
        <v/>
      </c>
      <c r="I989" s="15">
        <f>IF($D989=1,$C989,-1)</f>
        <v/>
      </c>
    </row>
    <row r="990">
      <c r="A990" s="33" t="n">
        <v>45333.125</v>
      </c>
      <c r="B990" s="15">
        <f>WEEKDAY($A990,2)</f>
        <v/>
      </c>
      <c r="C990" s="15">
        <f>HOUR($A990)</f>
        <v/>
      </c>
      <c r="D990" s="15">
        <f>IF(AND($A990&gt;=Instellingen!$B$6,$A990&lt;Instellingen!$B$7),1,0)</f>
        <v/>
      </c>
      <c r="E990" s="15">
        <f>COUNTIF(tData[BezoekStart],"&lt;"&amp;($A990+1/24))-COUNTIF(tData[BezoekEind],"&lt;="&amp;$A990)</f>
        <v/>
      </c>
      <c r="F990" s="15">
        <f>COUNTIF(tData[BezoekLangStart],"&lt;"&amp;($A990+1/24))-COUNTIF(tData[BezoekLangEind],"&lt;="&amp;$A990)</f>
        <v/>
      </c>
      <c r="G990" s="15">
        <f>IF($D990=1,$B990*100+$C990,-1)</f>
        <v/>
      </c>
      <c r="H990" s="15">
        <f>IF($D990=1,$B990,-1)</f>
        <v/>
      </c>
      <c r="I990" s="15">
        <f>IF($D990=1,$C990,-1)</f>
        <v/>
      </c>
    </row>
    <row r="991">
      <c r="A991" s="33" t="n">
        <v>45333.16666666666</v>
      </c>
      <c r="B991" s="15">
        <f>WEEKDAY($A991,2)</f>
        <v/>
      </c>
      <c r="C991" s="15">
        <f>HOUR($A991)</f>
        <v/>
      </c>
      <c r="D991" s="15">
        <f>IF(AND($A991&gt;=Instellingen!$B$6,$A991&lt;Instellingen!$B$7),1,0)</f>
        <v/>
      </c>
      <c r="E991" s="15">
        <f>COUNTIF(tData[BezoekStart],"&lt;"&amp;($A991+1/24))-COUNTIF(tData[BezoekEind],"&lt;="&amp;$A991)</f>
        <v/>
      </c>
      <c r="F991" s="15">
        <f>COUNTIF(tData[BezoekLangStart],"&lt;"&amp;($A991+1/24))-COUNTIF(tData[BezoekLangEind],"&lt;="&amp;$A991)</f>
        <v/>
      </c>
      <c r="G991" s="15">
        <f>IF($D991=1,$B991*100+$C991,-1)</f>
        <v/>
      </c>
      <c r="H991" s="15">
        <f>IF($D991=1,$B991,-1)</f>
        <v/>
      </c>
      <c r="I991" s="15">
        <f>IF($D991=1,$C991,-1)</f>
        <v/>
      </c>
    </row>
    <row r="992">
      <c r="A992" s="33" t="n">
        <v>45333.20833333334</v>
      </c>
      <c r="B992" s="15">
        <f>WEEKDAY($A992,2)</f>
        <v/>
      </c>
      <c r="C992" s="15">
        <f>HOUR($A992)</f>
        <v/>
      </c>
      <c r="D992" s="15">
        <f>IF(AND($A992&gt;=Instellingen!$B$6,$A992&lt;Instellingen!$B$7),1,0)</f>
        <v/>
      </c>
      <c r="E992" s="15">
        <f>COUNTIF(tData[BezoekStart],"&lt;"&amp;($A992+1/24))-COUNTIF(tData[BezoekEind],"&lt;="&amp;$A992)</f>
        <v/>
      </c>
      <c r="F992" s="15">
        <f>COUNTIF(tData[BezoekLangStart],"&lt;"&amp;($A992+1/24))-COUNTIF(tData[BezoekLangEind],"&lt;="&amp;$A992)</f>
        <v/>
      </c>
      <c r="G992" s="15">
        <f>IF($D992=1,$B992*100+$C992,-1)</f>
        <v/>
      </c>
      <c r="H992" s="15">
        <f>IF($D992=1,$B992,-1)</f>
        <v/>
      </c>
      <c r="I992" s="15">
        <f>IF($D992=1,$C992,-1)</f>
        <v/>
      </c>
    </row>
    <row r="993">
      <c r="A993" s="33" t="n">
        <v>45333.25</v>
      </c>
      <c r="B993" s="15">
        <f>WEEKDAY($A993,2)</f>
        <v/>
      </c>
      <c r="C993" s="15">
        <f>HOUR($A993)</f>
        <v/>
      </c>
      <c r="D993" s="15">
        <f>IF(AND($A993&gt;=Instellingen!$B$6,$A993&lt;Instellingen!$B$7),1,0)</f>
        <v/>
      </c>
      <c r="E993" s="15">
        <f>COUNTIF(tData[BezoekStart],"&lt;"&amp;($A993+1/24))-COUNTIF(tData[BezoekEind],"&lt;="&amp;$A993)</f>
        <v/>
      </c>
      <c r="F993" s="15">
        <f>COUNTIF(tData[BezoekLangStart],"&lt;"&amp;($A993+1/24))-COUNTIF(tData[BezoekLangEind],"&lt;="&amp;$A993)</f>
        <v/>
      </c>
      <c r="G993" s="15">
        <f>IF($D993=1,$B993*100+$C993,-1)</f>
        <v/>
      </c>
      <c r="H993" s="15">
        <f>IF($D993=1,$B993,-1)</f>
        <v/>
      </c>
      <c r="I993" s="15">
        <f>IF($D993=1,$C993,-1)</f>
        <v/>
      </c>
    </row>
    <row r="994">
      <c r="A994" s="33" t="n">
        <v>45333.29166666666</v>
      </c>
      <c r="B994" s="15">
        <f>WEEKDAY($A994,2)</f>
        <v/>
      </c>
      <c r="C994" s="15">
        <f>HOUR($A994)</f>
        <v/>
      </c>
      <c r="D994" s="15">
        <f>IF(AND($A994&gt;=Instellingen!$B$6,$A994&lt;Instellingen!$B$7),1,0)</f>
        <v/>
      </c>
      <c r="E994" s="15">
        <f>COUNTIF(tData[BezoekStart],"&lt;"&amp;($A994+1/24))-COUNTIF(tData[BezoekEind],"&lt;="&amp;$A994)</f>
        <v/>
      </c>
      <c r="F994" s="15">
        <f>COUNTIF(tData[BezoekLangStart],"&lt;"&amp;($A994+1/24))-COUNTIF(tData[BezoekLangEind],"&lt;="&amp;$A994)</f>
        <v/>
      </c>
      <c r="G994" s="15">
        <f>IF($D994=1,$B994*100+$C994,-1)</f>
        <v/>
      </c>
      <c r="H994" s="15">
        <f>IF($D994=1,$B994,-1)</f>
        <v/>
      </c>
      <c r="I994" s="15">
        <f>IF($D994=1,$C994,-1)</f>
        <v/>
      </c>
    </row>
    <row r="995">
      <c r="A995" s="33" t="n">
        <v>45333.33333333334</v>
      </c>
      <c r="B995" s="15">
        <f>WEEKDAY($A995,2)</f>
        <v/>
      </c>
      <c r="C995" s="15">
        <f>HOUR($A995)</f>
        <v/>
      </c>
      <c r="D995" s="15">
        <f>IF(AND($A995&gt;=Instellingen!$B$6,$A995&lt;Instellingen!$B$7),1,0)</f>
        <v/>
      </c>
      <c r="E995" s="15">
        <f>COUNTIF(tData[BezoekStart],"&lt;"&amp;($A995+1/24))-COUNTIF(tData[BezoekEind],"&lt;="&amp;$A995)</f>
        <v/>
      </c>
      <c r="F995" s="15">
        <f>COUNTIF(tData[BezoekLangStart],"&lt;"&amp;($A995+1/24))-COUNTIF(tData[BezoekLangEind],"&lt;="&amp;$A995)</f>
        <v/>
      </c>
      <c r="G995" s="15">
        <f>IF($D995=1,$B995*100+$C995,-1)</f>
        <v/>
      </c>
      <c r="H995" s="15">
        <f>IF($D995=1,$B995,-1)</f>
        <v/>
      </c>
      <c r="I995" s="15">
        <f>IF($D995=1,$C995,-1)</f>
        <v/>
      </c>
    </row>
    <row r="996">
      <c r="A996" s="33" t="n">
        <v>45333.375</v>
      </c>
      <c r="B996" s="15">
        <f>WEEKDAY($A996,2)</f>
        <v/>
      </c>
      <c r="C996" s="15">
        <f>HOUR($A996)</f>
        <v/>
      </c>
      <c r="D996" s="15">
        <f>IF(AND($A996&gt;=Instellingen!$B$6,$A996&lt;Instellingen!$B$7),1,0)</f>
        <v/>
      </c>
      <c r="E996" s="15">
        <f>COUNTIF(tData[BezoekStart],"&lt;"&amp;($A996+1/24))-COUNTIF(tData[BezoekEind],"&lt;="&amp;$A996)</f>
        <v/>
      </c>
      <c r="F996" s="15">
        <f>COUNTIF(tData[BezoekLangStart],"&lt;"&amp;($A996+1/24))-COUNTIF(tData[BezoekLangEind],"&lt;="&amp;$A996)</f>
        <v/>
      </c>
      <c r="G996" s="15">
        <f>IF($D996=1,$B996*100+$C996,-1)</f>
        <v/>
      </c>
      <c r="H996" s="15">
        <f>IF($D996=1,$B996,-1)</f>
        <v/>
      </c>
      <c r="I996" s="15">
        <f>IF($D996=1,$C996,-1)</f>
        <v/>
      </c>
    </row>
    <row r="997">
      <c r="A997" s="33" t="n">
        <v>45333.41666666666</v>
      </c>
      <c r="B997" s="15">
        <f>WEEKDAY($A997,2)</f>
        <v/>
      </c>
      <c r="C997" s="15">
        <f>HOUR($A997)</f>
        <v/>
      </c>
      <c r="D997" s="15">
        <f>IF(AND($A997&gt;=Instellingen!$B$6,$A997&lt;Instellingen!$B$7),1,0)</f>
        <v/>
      </c>
      <c r="E997" s="15">
        <f>COUNTIF(tData[BezoekStart],"&lt;"&amp;($A997+1/24))-COUNTIF(tData[BezoekEind],"&lt;="&amp;$A997)</f>
        <v/>
      </c>
      <c r="F997" s="15">
        <f>COUNTIF(tData[BezoekLangStart],"&lt;"&amp;($A997+1/24))-COUNTIF(tData[BezoekLangEind],"&lt;="&amp;$A997)</f>
        <v/>
      </c>
      <c r="G997" s="15">
        <f>IF($D997=1,$B997*100+$C997,-1)</f>
        <v/>
      </c>
      <c r="H997" s="15">
        <f>IF($D997=1,$B997,-1)</f>
        <v/>
      </c>
      <c r="I997" s="15">
        <f>IF($D997=1,$C997,-1)</f>
        <v/>
      </c>
    </row>
    <row r="998">
      <c r="A998" s="33" t="n">
        <v>45333.45833333334</v>
      </c>
      <c r="B998" s="15">
        <f>WEEKDAY($A998,2)</f>
        <v/>
      </c>
      <c r="C998" s="15">
        <f>HOUR($A998)</f>
        <v/>
      </c>
      <c r="D998" s="15">
        <f>IF(AND($A998&gt;=Instellingen!$B$6,$A998&lt;Instellingen!$B$7),1,0)</f>
        <v/>
      </c>
      <c r="E998" s="15">
        <f>COUNTIF(tData[BezoekStart],"&lt;"&amp;($A998+1/24))-COUNTIF(tData[BezoekEind],"&lt;="&amp;$A998)</f>
        <v/>
      </c>
      <c r="F998" s="15">
        <f>COUNTIF(tData[BezoekLangStart],"&lt;"&amp;($A998+1/24))-COUNTIF(tData[BezoekLangEind],"&lt;="&amp;$A998)</f>
        <v/>
      </c>
      <c r="G998" s="15">
        <f>IF($D998=1,$B998*100+$C998,-1)</f>
        <v/>
      </c>
      <c r="H998" s="15">
        <f>IF($D998=1,$B998,-1)</f>
        <v/>
      </c>
      <c r="I998" s="15">
        <f>IF($D998=1,$C998,-1)</f>
        <v/>
      </c>
    </row>
    <row r="999">
      <c r="A999" s="33" t="n">
        <v>45333.5</v>
      </c>
      <c r="B999" s="15">
        <f>WEEKDAY($A999,2)</f>
        <v/>
      </c>
      <c r="C999" s="15">
        <f>HOUR($A999)</f>
        <v/>
      </c>
      <c r="D999" s="15">
        <f>IF(AND($A999&gt;=Instellingen!$B$6,$A999&lt;Instellingen!$B$7),1,0)</f>
        <v/>
      </c>
      <c r="E999" s="15">
        <f>COUNTIF(tData[BezoekStart],"&lt;"&amp;($A999+1/24))-COUNTIF(tData[BezoekEind],"&lt;="&amp;$A999)</f>
        <v/>
      </c>
      <c r="F999" s="15">
        <f>COUNTIF(tData[BezoekLangStart],"&lt;"&amp;($A999+1/24))-COUNTIF(tData[BezoekLangEind],"&lt;="&amp;$A999)</f>
        <v/>
      </c>
      <c r="G999" s="15">
        <f>IF($D999=1,$B999*100+$C999,-1)</f>
        <v/>
      </c>
      <c r="H999" s="15">
        <f>IF($D999=1,$B999,-1)</f>
        <v/>
      </c>
      <c r="I999" s="15">
        <f>IF($D999=1,$C999,-1)</f>
        <v/>
      </c>
    </row>
    <row r="1000">
      <c r="A1000" s="33" t="n">
        <v>45333.54166666666</v>
      </c>
      <c r="B1000" s="15">
        <f>WEEKDAY($A1000,2)</f>
        <v/>
      </c>
      <c r="C1000" s="15">
        <f>HOUR($A1000)</f>
        <v/>
      </c>
      <c r="D1000" s="15">
        <f>IF(AND($A1000&gt;=Instellingen!$B$6,$A1000&lt;Instellingen!$B$7),1,0)</f>
        <v/>
      </c>
      <c r="E1000" s="15">
        <f>COUNTIF(tData[BezoekStart],"&lt;"&amp;($A1000+1/24))-COUNTIF(tData[BezoekEind],"&lt;="&amp;$A1000)</f>
        <v/>
      </c>
      <c r="F1000" s="15">
        <f>COUNTIF(tData[BezoekLangStart],"&lt;"&amp;($A1000+1/24))-COUNTIF(tData[BezoekLangEind],"&lt;="&amp;$A1000)</f>
        <v/>
      </c>
      <c r="G1000" s="15">
        <f>IF($D1000=1,$B1000*100+$C1000,-1)</f>
        <v/>
      </c>
      <c r="H1000" s="15">
        <f>IF($D1000=1,$B1000,-1)</f>
        <v/>
      </c>
      <c r="I1000" s="15">
        <f>IF($D1000=1,$C1000,-1)</f>
        <v/>
      </c>
    </row>
    <row r="1001">
      <c r="A1001" s="33" t="n">
        <v>45333.58333333334</v>
      </c>
      <c r="B1001" s="15">
        <f>WEEKDAY($A1001,2)</f>
        <v/>
      </c>
      <c r="C1001" s="15">
        <f>HOUR($A1001)</f>
        <v/>
      </c>
      <c r="D1001" s="15">
        <f>IF(AND($A1001&gt;=Instellingen!$B$6,$A1001&lt;Instellingen!$B$7),1,0)</f>
        <v/>
      </c>
      <c r="E1001" s="15">
        <f>COUNTIF(tData[BezoekStart],"&lt;"&amp;($A1001+1/24))-COUNTIF(tData[BezoekEind],"&lt;="&amp;$A1001)</f>
        <v/>
      </c>
      <c r="F1001" s="15">
        <f>COUNTIF(tData[BezoekLangStart],"&lt;"&amp;($A1001+1/24))-COUNTIF(tData[BezoekLangEind],"&lt;="&amp;$A1001)</f>
        <v/>
      </c>
      <c r="G1001" s="15">
        <f>IF($D1001=1,$B1001*100+$C1001,-1)</f>
        <v/>
      </c>
      <c r="H1001" s="15">
        <f>IF($D1001=1,$B1001,-1)</f>
        <v/>
      </c>
      <c r="I1001" s="15">
        <f>IF($D1001=1,$C1001,-1)</f>
        <v/>
      </c>
    </row>
    <row r="1002">
      <c r="A1002" s="33" t="n">
        <v>45333.625</v>
      </c>
      <c r="B1002" s="15">
        <f>WEEKDAY($A1002,2)</f>
        <v/>
      </c>
      <c r="C1002" s="15">
        <f>HOUR($A1002)</f>
        <v/>
      </c>
      <c r="D1002" s="15">
        <f>IF(AND($A1002&gt;=Instellingen!$B$6,$A1002&lt;Instellingen!$B$7),1,0)</f>
        <v/>
      </c>
      <c r="E1002" s="15">
        <f>COUNTIF(tData[BezoekStart],"&lt;"&amp;($A1002+1/24))-COUNTIF(tData[BezoekEind],"&lt;="&amp;$A1002)</f>
        <v/>
      </c>
      <c r="F1002" s="15">
        <f>COUNTIF(tData[BezoekLangStart],"&lt;"&amp;($A1002+1/24))-COUNTIF(tData[BezoekLangEind],"&lt;="&amp;$A1002)</f>
        <v/>
      </c>
      <c r="G1002" s="15">
        <f>IF($D1002=1,$B1002*100+$C1002,-1)</f>
        <v/>
      </c>
      <c r="H1002" s="15">
        <f>IF($D1002=1,$B1002,-1)</f>
        <v/>
      </c>
      <c r="I1002" s="15">
        <f>IF($D1002=1,$C1002,-1)</f>
        <v/>
      </c>
    </row>
    <row r="1003">
      <c r="A1003" s="33" t="n">
        <v>45333.66666666666</v>
      </c>
      <c r="B1003" s="15">
        <f>WEEKDAY($A1003,2)</f>
        <v/>
      </c>
      <c r="C1003" s="15">
        <f>HOUR($A1003)</f>
        <v/>
      </c>
      <c r="D1003" s="15">
        <f>IF(AND($A1003&gt;=Instellingen!$B$6,$A1003&lt;Instellingen!$B$7),1,0)</f>
        <v/>
      </c>
      <c r="E1003" s="15">
        <f>COUNTIF(tData[BezoekStart],"&lt;"&amp;($A1003+1/24))-COUNTIF(tData[BezoekEind],"&lt;="&amp;$A1003)</f>
        <v/>
      </c>
      <c r="F1003" s="15">
        <f>COUNTIF(tData[BezoekLangStart],"&lt;"&amp;($A1003+1/24))-COUNTIF(tData[BezoekLangEind],"&lt;="&amp;$A1003)</f>
        <v/>
      </c>
      <c r="G1003" s="15">
        <f>IF($D1003=1,$B1003*100+$C1003,-1)</f>
        <v/>
      </c>
      <c r="H1003" s="15">
        <f>IF($D1003=1,$B1003,-1)</f>
        <v/>
      </c>
      <c r="I1003" s="15">
        <f>IF($D1003=1,$C1003,-1)</f>
        <v/>
      </c>
    </row>
    <row r="1004">
      <c r="A1004" s="33" t="n">
        <v>45333.70833333334</v>
      </c>
      <c r="B1004" s="15">
        <f>WEEKDAY($A1004,2)</f>
        <v/>
      </c>
      <c r="C1004" s="15">
        <f>HOUR($A1004)</f>
        <v/>
      </c>
      <c r="D1004" s="15">
        <f>IF(AND($A1004&gt;=Instellingen!$B$6,$A1004&lt;Instellingen!$B$7),1,0)</f>
        <v/>
      </c>
      <c r="E1004" s="15">
        <f>COUNTIF(tData[BezoekStart],"&lt;"&amp;($A1004+1/24))-COUNTIF(tData[BezoekEind],"&lt;="&amp;$A1004)</f>
        <v/>
      </c>
      <c r="F1004" s="15">
        <f>COUNTIF(tData[BezoekLangStart],"&lt;"&amp;($A1004+1/24))-COUNTIF(tData[BezoekLangEind],"&lt;="&amp;$A1004)</f>
        <v/>
      </c>
      <c r="G1004" s="15">
        <f>IF($D1004=1,$B1004*100+$C1004,-1)</f>
        <v/>
      </c>
      <c r="H1004" s="15">
        <f>IF($D1004=1,$B1004,-1)</f>
        <v/>
      </c>
      <c r="I1004" s="15">
        <f>IF($D1004=1,$C1004,-1)</f>
        <v/>
      </c>
    </row>
    <row r="1005">
      <c r="A1005" s="33" t="n">
        <v>45333.75</v>
      </c>
      <c r="B1005" s="15">
        <f>WEEKDAY($A1005,2)</f>
        <v/>
      </c>
      <c r="C1005" s="15">
        <f>HOUR($A1005)</f>
        <v/>
      </c>
      <c r="D1005" s="15">
        <f>IF(AND($A1005&gt;=Instellingen!$B$6,$A1005&lt;Instellingen!$B$7),1,0)</f>
        <v/>
      </c>
      <c r="E1005" s="15">
        <f>COUNTIF(tData[BezoekStart],"&lt;"&amp;($A1005+1/24))-COUNTIF(tData[BezoekEind],"&lt;="&amp;$A1005)</f>
        <v/>
      </c>
      <c r="F1005" s="15">
        <f>COUNTIF(tData[BezoekLangStart],"&lt;"&amp;($A1005+1/24))-COUNTIF(tData[BezoekLangEind],"&lt;="&amp;$A1005)</f>
        <v/>
      </c>
      <c r="G1005" s="15">
        <f>IF($D1005=1,$B1005*100+$C1005,-1)</f>
        <v/>
      </c>
      <c r="H1005" s="15">
        <f>IF($D1005=1,$B1005,-1)</f>
        <v/>
      </c>
      <c r="I1005" s="15">
        <f>IF($D1005=1,$C1005,-1)</f>
        <v/>
      </c>
    </row>
    <row r="1006">
      <c r="A1006" s="33" t="n">
        <v>45333.79166666666</v>
      </c>
      <c r="B1006" s="15">
        <f>WEEKDAY($A1006,2)</f>
        <v/>
      </c>
      <c r="C1006" s="15">
        <f>HOUR($A1006)</f>
        <v/>
      </c>
      <c r="D1006" s="15">
        <f>IF(AND($A1006&gt;=Instellingen!$B$6,$A1006&lt;Instellingen!$B$7),1,0)</f>
        <v/>
      </c>
      <c r="E1006" s="15">
        <f>COUNTIF(tData[BezoekStart],"&lt;"&amp;($A1006+1/24))-COUNTIF(tData[BezoekEind],"&lt;="&amp;$A1006)</f>
        <v/>
      </c>
      <c r="F1006" s="15">
        <f>COUNTIF(tData[BezoekLangStart],"&lt;"&amp;($A1006+1/24))-COUNTIF(tData[BezoekLangEind],"&lt;="&amp;$A1006)</f>
        <v/>
      </c>
      <c r="G1006" s="15">
        <f>IF($D1006=1,$B1006*100+$C1006,-1)</f>
        <v/>
      </c>
      <c r="H1006" s="15">
        <f>IF($D1006=1,$B1006,-1)</f>
        <v/>
      </c>
      <c r="I1006" s="15">
        <f>IF($D1006=1,$C1006,-1)</f>
        <v/>
      </c>
    </row>
    <row r="1007">
      <c r="A1007" s="33" t="n">
        <v>45333.83333333334</v>
      </c>
      <c r="B1007" s="15">
        <f>WEEKDAY($A1007,2)</f>
        <v/>
      </c>
      <c r="C1007" s="15">
        <f>HOUR($A1007)</f>
        <v/>
      </c>
      <c r="D1007" s="15">
        <f>IF(AND($A1007&gt;=Instellingen!$B$6,$A1007&lt;Instellingen!$B$7),1,0)</f>
        <v/>
      </c>
      <c r="E1007" s="15">
        <f>COUNTIF(tData[BezoekStart],"&lt;"&amp;($A1007+1/24))-COUNTIF(tData[BezoekEind],"&lt;="&amp;$A1007)</f>
        <v/>
      </c>
      <c r="F1007" s="15">
        <f>COUNTIF(tData[BezoekLangStart],"&lt;"&amp;($A1007+1/24))-COUNTIF(tData[BezoekLangEind],"&lt;="&amp;$A1007)</f>
        <v/>
      </c>
      <c r="G1007" s="15">
        <f>IF($D1007=1,$B1007*100+$C1007,-1)</f>
        <v/>
      </c>
      <c r="H1007" s="15">
        <f>IF($D1007=1,$B1007,-1)</f>
        <v/>
      </c>
      <c r="I1007" s="15">
        <f>IF($D1007=1,$C1007,-1)</f>
        <v/>
      </c>
    </row>
    <row r="1008">
      <c r="A1008" s="33" t="n">
        <v>45333.875</v>
      </c>
      <c r="B1008" s="15">
        <f>WEEKDAY($A1008,2)</f>
        <v/>
      </c>
      <c r="C1008" s="15">
        <f>HOUR($A1008)</f>
        <v/>
      </c>
      <c r="D1008" s="15">
        <f>IF(AND($A1008&gt;=Instellingen!$B$6,$A1008&lt;Instellingen!$B$7),1,0)</f>
        <v/>
      </c>
      <c r="E1008" s="15">
        <f>COUNTIF(tData[BezoekStart],"&lt;"&amp;($A1008+1/24))-COUNTIF(tData[BezoekEind],"&lt;="&amp;$A1008)</f>
        <v/>
      </c>
      <c r="F1008" s="15">
        <f>COUNTIF(tData[BezoekLangStart],"&lt;"&amp;($A1008+1/24))-COUNTIF(tData[BezoekLangEind],"&lt;="&amp;$A1008)</f>
        <v/>
      </c>
      <c r="G1008" s="15">
        <f>IF($D1008=1,$B1008*100+$C1008,-1)</f>
        <v/>
      </c>
      <c r="H1008" s="15">
        <f>IF($D1008=1,$B1008,-1)</f>
        <v/>
      </c>
      <c r="I1008" s="15">
        <f>IF($D1008=1,$C1008,-1)</f>
        <v/>
      </c>
    </row>
    <row r="1009">
      <c r="A1009" s="33" t="n">
        <v>45333.91666666666</v>
      </c>
      <c r="B1009" s="15">
        <f>WEEKDAY($A1009,2)</f>
        <v/>
      </c>
      <c r="C1009" s="15">
        <f>HOUR($A1009)</f>
        <v/>
      </c>
      <c r="D1009" s="15">
        <f>IF(AND($A1009&gt;=Instellingen!$B$6,$A1009&lt;Instellingen!$B$7),1,0)</f>
        <v/>
      </c>
      <c r="E1009" s="15">
        <f>COUNTIF(tData[BezoekStart],"&lt;"&amp;($A1009+1/24))-COUNTIF(tData[BezoekEind],"&lt;="&amp;$A1009)</f>
        <v/>
      </c>
      <c r="F1009" s="15">
        <f>COUNTIF(tData[BezoekLangStart],"&lt;"&amp;($A1009+1/24))-COUNTIF(tData[BezoekLangEind],"&lt;="&amp;$A1009)</f>
        <v/>
      </c>
      <c r="G1009" s="15">
        <f>IF($D1009=1,$B1009*100+$C1009,-1)</f>
        <v/>
      </c>
      <c r="H1009" s="15">
        <f>IF($D1009=1,$B1009,-1)</f>
        <v/>
      </c>
      <c r="I1009" s="15">
        <f>IF($D1009=1,$C1009,-1)</f>
        <v/>
      </c>
    </row>
    <row r="1010">
      <c r="A1010" s="33" t="n">
        <v>45333.95833333334</v>
      </c>
      <c r="B1010" s="15">
        <f>WEEKDAY($A1010,2)</f>
        <v/>
      </c>
      <c r="C1010" s="15">
        <f>HOUR($A1010)</f>
        <v/>
      </c>
      <c r="D1010" s="15">
        <f>IF(AND($A1010&gt;=Instellingen!$B$6,$A1010&lt;Instellingen!$B$7),1,0)</f>
        <v/>
      </c>
      <c r="E1010" s="15">
        <f>COUNTIF(tData[BezoekStart],"&lt;"&amp;($A1010+1/24))-COUNTIF(tData[BezoekEind],"&lt;="&amp;$A1010)</f>
        <v/>
      </c>
      <c r="F1010" s="15">
        <f>COUNTIF(tData[BezoekLangStart],"&lt;"&amp;($A1010+1/24))-COUNTIF(tData[BezoekLangEind],"&lt;="&amp;$A1010)</f>
        <v/>
      </c>
      <c r="G1010" s="15">
        <f>IF($D1010=1,$B1010*100+$C1010,-1)</f>
        <v/>
      </c>
      <c r="H1010" s="15">
        <f>IF($D1010=1,$B1010,-1)</f>
        <v/>
      </c>
      <c r="I1010" s="15">
        <f>IF($D1010=1,$C1010,-1)</f>
        <v/>
      </c>
    </row>
    <row r="1011">
      <c r="A1011" s="33" t="n">
        <v>45334</v>
      </c>
      <c r="B1011" s="15">
        <f>WEEKDAY($A1011,2)</f>
        <v/>
      </c>
      <c r="C1011" s="15">
        <f>HOUR($A1011)</f>
        <v/>
      </c>
      <c r="D1011" s="15">
        <f>IF(AND($A1011&gt;=Instellingen!$B$6,$A1011&lt;Instellingen!$B$7),1,0)</f>
        <v/>
      </c>
      <c r="E1011" s="15">
        <f>COUNTIF(tData[BezoekStart],"&lt;"&amp;($A1011+1/24))-COUNTIF(tData[BezoekEind],"&lt;="&amp;$A1011)</f>
        <v/>
      </c>
      <c r="F1011" s="15">
        <f>COUNTIF(tData[BezoekLangStart],"&lt;"&amp;($A1011+1/24))-COUNTIF(tData[BezoekLangEind],"&lt;="&amp;$A1011)</f>
        <v/>
      </c>
      <c r="G1011" s="15">
        <f>IF($D1011=1,$B1011*100+$C1011,-1)</f>
        <v/>
      </c>
      <c r="H1011" s="15">
        <f>IF($D1011=1,$B1011,-1)</f>
        <v/>
      </c>
      <c r="I1011" s="15">
        <f>IF($D1011=1,$C1011,-1)</f>
        <v/>
      </c>
    </row>
    <row r="1012">
      <c r="A1012" s="33" t="n">
        <v>45334.04166666666</v>
      </c>
      <c r="B1012" s="15">
        <f>WEEKDAY($A1012,2)</f>
        <v/>
      </c>
      <c r="C1012" s="15">
        <f>HOUR($A1012)</f>
        <v/>
      </c>
      <c r="D1012" s="15">
        <f>IF(AND($A1012&gt;=Instellingen!$B$6,$A1012&lt;Instellingen!$B$7),1,0)</f>
        <v/>
      </c>
      <c r="E1012" s="15">
        <f>COUNTIF(tData[BezoekStart],"&lt;"&amp;($A1012+1/24))-COUNTIF(tData[BezoekEind],"&lt;="&amp;$A1012)</f>
        <v/>
      </c>
      <c r="F1012" s="15">
        <f>COUNTIF(tData[BezoekLangStart],"&lt;"&amp;($A1012+1/24))-COUNTIF(tData[BezoekLangEind],"&lt;="&amp;$A1012)</f>
        <v/>
      </c>
      <c r="G1012" s="15">
        <f>IF($D1012=1,$B1012*100+$C1012,-1)</f>
        <v/>
      </c>
      <c r="H1012" s="15">
        <f>IF($D1012=1,$B1012,-1)</f>
        <v/>
      </c>
      <c r="I1012" s="15">
        <f>IF($D1012=1,$C1012,-1)</f>
        <v/>
      </c>
    </row>
    <row r="1013">
      <c r="A1013" s="33" t="n">
        <v>45334.08333333334</v>
      </c>
      <c r="B1013" s="15">
        <f>WEEKDAY($A1013,2)</f>
        <v/>
      </c>
      <c r="C1013" s="15">
        <f>HOUR($A1013)</f>
        <v/>
      </c>
      <c r="D1013" s="15">
        <f>IF(AND($A1013&gt;=Instellingen!$B$6,$A1013&lt;Instellingen!$B$7),1,0)</f>
        <v/>
      </c>
      <c r="E1013" s="15">
        <f>COUNTIF(tData[BezoekStart],"&lt;"&amp;($A1013+1/24))-COUNTIF(tData[BezoekEind],"&lt;="&amp;$A1013)</f>
        <v/>
      </c>
      <c r="F1013" s="15">
        <f>COUNTIF(tData[BezoekLangStart],"&lt;"&amp;($A1013+1/24))-COUNTIF(tData[BezoekLangEind],"&lt;="&amp;$A1013)</f>
        <v/>
      </c>
      <c r="G1013" s="15">
        <f>IF($D1013=1,$B1013*100+$C1013,-1)</f>
        <v/>
      </c>
      <c r="H1013" s="15">
        <f>IF($D1013=1,$B1013,-1)</f>
        <v/>
      </c>
      <c r="I1013" s="15">
        <f>IF($D1013=1,$C1013,-1)</f>
        <v/>
      </c>
    </row>
    <row r="1014">
      <c r="A1014" s="33" t="n">
        <v>45334.125</v>
      </c>
      <c r="B1014" s="15">
        <f>WEEKDAY($A1014,2)</f>
        <v/>
      </c>
      <c r="C1014" s="15">
        <f>HOUR($A1014)</f>
        <v/>
      </c>
      <c r="D1014" s="15">
        <f>IF(AND($A1014&gt;=Instellingen!$B$6,$A1014&lt;Instellingen!$B$7),1,0)</f>
        <v/>
      </c>
      <c r="E1014" s="15">
        <f>COUNTIF(tData[BezoekStart],"&lt;"&amp;($A1014+1/24))-COUNTIF(tData[BezoekEind],"&lt;="&amp;$A1014)</f>
        <v/>
      </c>
      <c r="F1014" s="15">
        <f>COUNTIF(tData[BezoekLangStart],"&lt;"&amp;($A1014+1/24))-COUNTIF(tData[BezoekLangEind],"&lt;="&amp;$A1014)</f>
        <v/>
      </c>
      <c r="G1014" s="15">
        <f>IF($D1014=1,$B1014*100+$C1014,-1)</f>
        <v/>
      </c>
      <c r="H1014" s="15">
        <f>IF($D1014=1,$B1014,-1)</f>
        <v/>
      </c>
      <c r="I1014" s="15">
        <f>IF($D1014=1,$C1014,-1)</f>
        <v/>
      </c>
    </row>
    <row r="1015">
      <c r="A1015" s="33" t="n">
        <v>45334.16666666666</v>
      </c>
      <c r="B1015" s="15">
        <f>WEEKDAY($A1015,2)</f>
        <v/>
      </c>
      <c r="C1015" s="15">
        <f>HOUR($A1015)</f>
        <v/>
      </c>
      <c r="D1015" s="15">
        <f>IF(AND($A1015&gt;=Instellingen!$B$6,$A1015&lt;Instellingen!$B$7),1,0)</f>
        <v/>
      </c>
      <c r="E1015" s="15">
        <f>COUNTIF(tData[BezoekStart],"&lt;"&amp;($A1015+1/24))-COUNTIF(tData[BezoekEind],"&lt;="&amp;$A1015)</f>
        <v/>
      </c>
      <c r="F1015" s="15">
        <f>COUNTIF(tData[BezoekLangStart],"&lt;"&amp;($A1015+1/24))-COUNTIF(tData[BezoekLangEind],"&lt;="&amp;$A1015)</f>
        <v/>
      </c>
      <c r="G1015" s="15">
        <f>IF($D1015=1,$B1015*100+$C1015,-1)</f>
        <v/>
      </c>
      <c r="H1015" s="15">
        <f>IF($D1015=1,$B1015,-1)</f>
        <v/>
      </c>
      <c r="I1015" s="15">
        <f>IF($D1015=1,$C1015,-1)</f>
        <v/>
      </c>
    </row>
    <row r="1016">
      <c r="A1016" s="33" t="n">
        <v>45334.20833333334</v>
      </c>
      <c r="B1016" s="15">
        <f>WEEKDAY($A1016,2)</f>
        <v/>
      </c>
      <c r="C1016" s="15">
        <f>HOUR($A1016)</f>
        <v/>
      </c>
      <c r="D1016" s="15">
        <f>IF(AND($A1016&gt;=Instellingen!$B$6,$A1016&lt;Instellingen!$B$7),1,0)</f>
        <v/>
      </c>
      <c r="E1016" s="15">
        <f>COUNTIF(tData[BezoekStart],"&lt;"&amp;($A1016+1/24))-COUNTIF(tData[BezoekEind],"&lt;="&amp;$A1016)</f>
        <v/>
      </c>
      <c r="F1016" s="15">
        <f>COUNTIF(tData[BezoekLangStart],"&lt;"&amp;($A1016+1/24))-COUNTIF(tData[BezoekLangEind],"&lt;="&amp;$A1016)</f>
        <v/>
      </c>
      <c r="G1016" s="15">
        <f>IF($D1016=1,$B1016*100+$C1016,-1)</f>
        <v/>
      </c>
      <c r="H1016" s="15">
        <f>IF($D1016=1,$B1016,-1)</f>
        <v/>
      </c>
      <c r="I1016" s="15">
        <f>IF($D1016=1,$C1016,-1)</f>
        <v/>
      </c>
    </row>
    <row r="1017">
      <c r="A1017" s="33" t="n">
        <v>45334.25</v>
      </c>
      <c r="B1017" s="15">
        <f>WEEKDAY($A1017,2)</f>
        <v/>
      </c>
      <c r="C1017" s="15">
        <f>HOUR($A1017)</f>
        <v/>
      </c>
      <c r="D1017" s="15">
        <f>IF(AND($A1017&gt;=Instellingen!$B$6,$A1017&lt;Instellingen!$B$7),1,0)</f>
        <v/>
      </c>
      <c r="E1017" s="15">
        <f>COUNTIF(tData[BezoekStart],"&lt;"&amp;($A1017+1/24))-COUNTIF(tData[BezoekEind],"&lt;="&amp;$A1017)</f>
        <v/>
      </c>
      <c r="F1017" s="15">
        <f>COUNTIF(tData[BezoekLangStart],"&lt;"&amp;($A1017+1/24))-COUNTIF(tData[BezoekLangEind],"&lt;="&amp;$A1017)</f>
        <v/>
      </c>
      <c r="G1017" s="15">
        <f>IF($D1017=1,$B1017*100+$C1017,-1)</f>
        <v/>
      </c>
      <c r="H1017" s="15">
        <f>IF($D1017=1,$B1017,-1)</f>
        <v/>
      </c>
      <c r="I1017" s="15">
        <f>IF($D1017=1,$C1017,-1)</f>
        <v/>
      </c>
    </row>
    <row r="1018">
      <c r="A1018" s="33" t="n">
        <v>45334.29166666666</v>
      </c>
      <c r="B1018" s="15">
        <f>WEEKDAY($A1018,2)</f>
        <v/>
      </c>
      <c r="C1018" s="15">
        <f>HOUR($A1018)</f>
        <v/>
      </c>
      <c r="D1018" s="15">
        <f>IF(AND($A1018&gt;=Instellingen!$B$6,$A1018&lt;Instellingen!$B$7),1,0)</f>
        <v/>
      </c>
      <c r="E1018" s="15">
        <f>COUNTIF(tData[BezoekStart],"&lt;"&amp;($A1018+1/24))-COUNTIF(tData[BezoekEind],"&lt;="&amp;$A1018)</f>
        <v/>
      </c>
      <c r="F1018" s="15">
        <f>COUNTIF(tData[BezoekLangStart],"&lt;"&amp;($A1018+1/24))-COUNTIF(tData[BezoekLangEind],"&lt;="&amp;$A1018)</f>
        <v/>
      </c>
      <c r="G1018" s="15">
        <f>IF($D1018=1,$B1018*100+$C1018,-1)</f>
        <v/>
      </c>
      <c r="H1018" s="15">
        <f>IF($D1018=1,$B1018,-1)</f>
        <v/>
      </c>
      <c r="I1018" s="15">
        <f>IF($D1018=1,$C1018,-1)</f>
        <v/>
      </c>
    </row>
    <row r="1019">
      <c r="A1019" s="33" t="n">
        <v>45334.33333333334</v>
      </c>
      <c r="B1019" s="15">
        <f>WEEKDAY($A1019,2)</f>
        <v/>
      </c>
      <c r="C1019" s="15">
        <f>HOUR($A1019)</f>
        <v/>
      </c>
      <c r="D1019" s="15">
        <f>IF(AND($A1019&gt;=Instellingen!$B$6,$A1019&lt;Instellingen!$B$7),1,0)</f>
        <v/>
      </c>
      <c r="E1019" s="15">
        <f>COUNTIF(tData[BezoekStart],"&lt;"&amp;($A1019+1/24))-COUNTIF(tData[BezoekEind],"&lt;="&amp;$A1019)</f>
        <v/>
      </c>
      <c r="F1019" s="15">
        <f>COUNTIF(tData[BezoekLangStart],"&lt;"&amp;($A1019+1/24))-COUNTIF(tData[BezoekLangEind],"&lt;="&amp;$A1019)</f>
        <v/>
      </c>
      <c r="G1019" s="15">
        <f>IF($D1019=1,$B1019*100+$C1019,-1)</f>
        <v/>
      </c>
      <c r="H1019" s="15">
        <f>IF($D1019=1,$B1019,-1)</f>
        <v/>
      </c>
      <c r="I1019" s="15">
        <f>IF($D1019=1,$C1019,-1)</f>
        <v/>
      </c>
    </row>
    <row r="1020">
      <c r="A1020" s="33" t="n">
        <v>45334.375</v>
      </c>
      <c r="B1020" s="15">
        <f>WEEKDAY($A1020,2)</f>
        <v/>
      </c>
      <c r="C1020" s="15">
        <f>HOUR($A1020)</f>
        <v/>
      </c>
      <c r="D1020" s="15">
        <f>IF(AND($A1020&gt;=Instellingen!$B$6,$A1020&lt;Instellingen!$B$7),1,0)</f>
        <v/>
      </c>
      <c r="E1020" s="15">
        <f>COUNTIF(tData[BezoekStart],"&lt;"&amp;($A1020+1/24))-COUNTIF(tData[BezoekEind],"&lt;="&amp;$A1020)</f>
        <v/>
      </c>
      <c r="F1020" s="15">
        <f>COUNTIF(tData[BezoekLangStart],"&lt;"&amp;($A1020+1/24))-COUNTIF(tData[BezoekLangEind],"&lt;="&amp;$A1020)</f>
        <v/>
      </c>
      <c r="G1020" s="15">
        <f>IF($D1020=1,$B1020*100+$C1020,-1)</f>
        <v/>
      </c>
      <c r="H1020" s="15">
        <f>IF($D1020=1,$B1020,-1)</f>
        <v/>
      </c>
      <c r="I1020" s="15">
        <f>IF($D1020=1,$C1020,-1)</f>
        <v/>
      </c>
    </row>
    <row r="1021">
      <c r="A1021" s="33" t="n">
        <v>45334.41666666666</v>
      </c>
      <c r="B1021" s="15">
        <f>WEEKDAY($A1021,2)</f>
        <v/>
      </c>
      <c r="C1021" s="15">
        <f>HOUR($A1021)</f>
        <v/>
      </c>
      <c r="D1021" s="15">
        <f>IF(AND($A1021&gt;=Instellingen!$B$6,$A1021&lt;Instellingen!$B$7),1,0)</f>
        <v/>
      </c>
      <c r="E1021" s="15">
        <f>COUNTIF(tData[BezoekStart],"&lt;"&amp;($A1021+1/24))-COUNTIF(tData[BezoekEind],"&lt;="&amp;$A1021)</f>
        <v/>
      </c>
      <c r="F1021" s="15">
        <f>COUNTIF(tData[BezoekLangStart],"&lt;"&amp;($A1021+1/24))-COUNTIF(tData[BezoekLangEind],"&lt;="&amp;$A1021)</f>
        <v/>
      </c>
      <c r="G1021" s="15">
        <f>IF($D1021=1,$B1021*100+$C1021,-1)</f>
        <v/>
      </c>
      <c r="H1021" s="15">
        <f>IF($D1021=1,$B1021,-1)</f>
        <v/>
      </c>
      <c r="I1021" s="15">
        <f>IF($D1021=1,$C1021,-1)</f>
        <v/>
      </c>
    </row>
    <row r="1022">
      <c r="A1022" s="33" t="n">
        <v>45334.45833333334</v>
      </c>
      <c r="B1022" s="15">
        <f>WEEKDAY($A1022,2)</f>
        <v/>
      </c>
      <c r="C1022" s="15">
        <f>HOUR($A1022)</f>
        <v/>
      </c>
      <c r="D1022" s="15">
        <f>IF(AND($A1022&gt;=Instellingen!$B$6,$A1022&lt;Instellingen!$B$7),1,0)</f>
        <v/>
      </c>
      <c r="E1022" s="15">
        <f>COUNTIF(tData[BezoekStart],"&lt;"&amp;($A1022+1/24))-COUNTIF(tData[BezoekEind],"&lt;="&amp;$A1022)</f>
        <v/>
      </c>
      <c r="F1022" s="15">
        <f>COUNTIF(tData[BezoekLangStart],"&lt;"&amp;($A1022+1/24))-COUNTIF(tData[BezoekLangEind],"&lt;="&amp;$A1022)</f>
        <v/>
      </c>
      <c r="G1022" s="15">
        <f>IF($D1022=1,$B1022*100+$C1022,-1)</f>
        <v/>
      </c>
      <c r="H1022" s="15">
        <f>IF($D1022=1,$B1022,-1)</f>
        <v/>
      </c>
      <c r="I1022" s="15">
        <f>IF($D1022=1,$C1022,-1)</f>
        <v/>
      </c>
    </row>
    <row r="1023">
      <c r="A1023" s="33" t="n">
        <v>45334.5</v>
      </c>
      <c r="B1023" s="15">
        <f>WEEKDAY($A1023,2)</f>
        <v/>
      </c>
      <c r="C1023" s="15">
        <f>HOUR($A1023)</f>
        <v/>
      </c>
      <c r="D1023" s="15">
        <f>IF(AND($A1023&gt;=Instellingen!$B$6,$A1023&lt;Instellingen!$B$7),1,0)</f>
        <v/>
      </c>
      <c r="E1023" s="15">
        <f>COUNTIF(tData[BezoekStart],"&lt;"&amp;($A1023+1/24))-COUNTIF(tData[BezoekEind],"&lt;="&amp;$A1023)</f>
        <v/>
      </c>
      <c r="F1023" s="15">
        <f>COUNTIF(tData[BezoekLangStart],"&lt;"&amp;($A1023+1/24))-COUNTIF(tData[BezoekLangEind],"&lt;="&amp;$A1023)</f>
        <v/>
      </c>
      <c r="G1023" s="15">
        <f>IF($D1023=1,$B1023*100+$C1023,-1)</f>
        <v/>
      </c>
      <c r="H1023" s="15">
        <f>IF($D1023=1,$B1023,-1)</f>
        <v/>
      </c>
      <c r="I1023" s="15">
        <f>IF($D1023=1,$C1023,-1)</f>
        <v/>
      </c>
    </row>
    <row r="1024">
      <c r="A1024" s="33" t="n">
        <v>45334.54166666666</v>
      </c>
      <c r="B1024" s="15">
        <f>WEEKDAY($A1024,2)</f>
        <v/>
      </c>
      <c r="C1024" s="15">
        <f>HOUR($A1024)</f>
        <v/>
      </c>
      <c r="D1024" s="15">
        <f>IF(AND($A1024&gt;=Instellingen!$B$6,$A1024&lt;Instellingen!$B$7),1,0)</f>
        <v/>
      </c>
      <c r="E1024" s="15">
        <f>COUNTIF(tData[BezoekStart],"&lt;"&amp;($A1024+1/24))-COUNTIF(tData[BezoekEind],"&lt;="&amp;$A1024)</f>
        <v/>
      </c>
      <c r="F1024" s="15">
        <f>COUNTIF(tData[BezoekLangStart],"&lt;"&amp;($A1024+1/24))-COUNTIF(tData[BezoekLangEind],"&lt;="&amp;$A1024)</f>
        <v/>
      </c>
      <c r="G1024" s="15">
        <f>IF($D1024=1,$B1024*100+$C1024,-1)</f>
        <v/>
      </c>
      <c r="H1024" s="15">
        <f>IF($D1024=1,$B1024,-1)</f>
        <v/>
      </c>
      <c r="I1024" s="15">
        <f>IF($D1024=1,$C1024,-1)</f>
        <v/>
      </c>
    </row>
    <row r="1025">
      <c r="A1025" s="33" t="n">
        <v>45334.58333333334</v>
      </c>
      <c r="B1025" s="15">
        <f>WEEKDAY($A1025,2)</f>
        <v/>
      </c>
      <c r="C1025" s="15">
        <f>HOUR($A1025)</f>
        <v/>
      </c>
      <c r="D1025" s="15">
        <f>IF(AND($A1025&gt;=Instellingen!$B$6,$A1025&lt;Instellingen!$B$7),1,0)</f>
        <v/>
      </c>
      <c r="E1025" s="15">
        <f>COUNTIF(tData[BezoekStart],"&lt;"&amp;($A1025+1/24))-COUNTIF(tData[BezoekEind],"&lt;="&amp;$A1025)</f>
        <v/>
      </c>
      <c r="F1025" s="15">
        <f>COUNTIF(tData[BezoekLangStart],"&lt;"&amp;($A1025+1/24))-COUNTIF(tData[BezoekLangEind],"&lt;="&amp;$A1025)</f>
        <v/>
      </c>
      <c r="G1025" s="15">
        <f>IF($D1025=1,$B1025*100+$C1025,-1)</f>
        <v/>
      </c>
      <c r="H1025" s="15">
        <f>IF($D1025=1,$B1025,-1)</f>
        <v/>
      </c>
      <c r="I1025" s="15">
        <f>IF($D1025=1,$C1025,-1)</f>
        <v/>
      </c>
    </row>
    <row r="1026">
      <c r="A1026" s="33" t="n">
        <v>45334.625</v>
      </c>
      <c r="B1026" s="15">
        <f>WEEKDAY($A1026,2)</f>
        <v/>
      </c>
      <c r="C1026" s="15">
        <f>HOUR($A1026)</f>
        <v/>
      </c>
      <c r="D1026" s="15">
        <f>IF(AND($A1026&gt;=Instellingen!$B$6,$A1026&lt;Instellingen!$B$7),1,0)</f>
        <v/>
      </c>
      <c r="E1026" s="15">
        <f>COUNTIF(tData[BezoekStart],"&lt;"&amp;($A1026+1/24))-COUNTIF(tData[BezoekEind],"&lt;="&amp;$A1026)</f>
        <v/>
      </c>
      <c r="F1026" s="15">
        <f>COUNTIF(tData[BezoekLangStart],"&lt;"&amp;($A1026+1/24))-COUNTIF(tData[BezoekLangEind],"&lt;="&amp;$A1026)</f>
        <v/>
      </c>
      <c r="G1026" s="15">
        <f>IF($D1026=1,$B1026*100+$C1026,-1)</f>
        <v/>
      </c>
      <c r="H1026" s="15">
        <f>IF($D1026=1,$B1026,-1)</f>
        <v/>
      </c>
      <c r="I1026" s="15">
        <f>IF($D1026=1,$C1026,-1)</f>
        <v/>
      </c>
    </row>
    <row r="1027">
      <c r="A1027" s="33" t="n">
        <v>45334.66666666666</v>
      </c>
      <c r="B1027" s="15">
        <f>WEEKDAY($A1027,2)</f>
        <v/>
      </c>
      <c r="C1027" s="15">
        <f>HOUR($A1027)</f>
        <v/>
      </c>
      <c r="D1027" s="15">
        <f>IF(AND($A1027&gt;=Instellingen!$B$6,$A1027&lt;Instellingen!$B$7),1,0)</f>
        <v/>
      </c>
      <c r="E1027" s="15">
        <f>COUNTIF(tData[BezoekStart],"&lt;"&amp;($A1027+1/24))-COUNTIF(tData[BezoekEind],"&lt;="&amp;$A1027)</f>
        <v/>
      </c>
      <c r="F1027" s="15">
        <f>COUNTIF(tData[BezoekLangStart],"&lt;"&amp;($A1027+1/24))-COUNTIF(tData[BezoekLangEind],"&lt;="&amp;$A1027)</f>
        <v/>
      </c>
      <c r="G1027" s="15">
        <f>IF($D1027=1,$B1027*100+$C1027,-1)</f>
        <v/>
      </c>
      <c r="H1027" s="15">
        <f>IF($D1027=1,$B1027,-1)</f>
        <v/>
      </c>
      <c r="I1027" s="15">
        <f>IF($D1027=1,$C1027,-1)</f>
        <v/>
      </c>
    </row>
    <row r="1028">
      <c r="A1028" s="33" t="n">
        <v>45334.70833333334</v>
      </c>
      <c r="B1028" s="15">
        <f>WEEKDAY($A1028,2)</f>
        <v/>
      </c>
      <c r="C1028" s="15">
        <f>HOUR($A1028)</f>
        <v/>
      </c>
      <c r="D1028" s="15">
        <f>IF(AND($A1028&gt;=Instellingen!$B$6,$A1028&lt;Instellingen!$B$7),1,0)</f>
        <v/>
      </c>
      <c r="E1028" s="15">
        <f>COUNTIF(tData[BezoekStart],"&lt;"&amp;($A1028+1/24))-COUNTIF(tData[BezoekEind],"&lt;="&amp;$A1028)</f>
        <v/>
      </c>
      <c r="F1028" s="15">
        <f>COUNTIF(tData[BezoekLangStart],"&lt;"&amp;($A1028+1/24))-COUNTIF(tData[BezoekLangEind],"&lt;="&amp;$A1028)</f>
        <v/>
      </c>
      <c r="G1028" s="15">
        <f>IF($D1028=1,$B1028*100+$C1028,-1)</f>
        <v/>
      </c>
      <c r="H1028" s="15">
        <f>IF($D1028=1,$B1028,-1)</f>
        <v/>
      </c>
      <c r="I1028" s="15">
        <f>IF($D1028=1,$C1028,-1)</f>
        <v/>
      </c>
    </row>
    <row r="1029">
      <c r="A1029" s="33" t="n">
        <v>45334.75</v>
      </c>
      <c r="B1029" s="15">
        <f>WEEKDAY($A1029,2)</f>
        <v/>
      </c>
      <c r="C1029" s="15">
        <f>HOUR($A1029)</f>
        <v/>
      </c>
      <c r="D1029" s="15">
        <f>IF(AND($A1029&gt;=Instellingen!$B$6,$A1029&lt;Instellingen!$B$7),1,0)</f>
        <v/>
      </c>
      <c r="E1029" s="15">
        <f>COUNTIF(tData[BezoekStart],"&lt;"&amp;($A1029+1/24))-COUNTIF(tData[BezoekEind],"&lt;="&amp;$A1029)</f>
        <v/>
      </c>
      <c r="F1029" s="15">
        <f>COUNTIF(tData[BezoekLangStart],"&lt;"&amp;($A1029+1/24))-COUNTIF(tData[BezoekLangEind],"&lt;="&amp;$A1029)</f>
        <v/>
      </c>
      <c r="G1029" s="15">
        <f>IF($D1029=1,$B1029*100+$C1029,-1)</f>
        <v/>
      </c>
      <c r="H1029" s="15">
        <f>IF($D1029=1,$B1029,-1)</f>
        <v/>
      </c>
      <c r="I1029" s="15">
        <f>IF($D1029=1,$C1029,-1)</f>
        <v/>
      </c>
    </row>
    <row r="1030">
      <c r="A1030" s="33" t="n">
        <v>45334.79166666666</v>
      </c>
      <c r="B1030" s="15">
        <f>WEEKDAY($A1030,2)</f>
        <v/>
      </c>
      <c r="C1030" s="15">
        <f>HOUR($A1030)</f>
        <v/>
      </c>
      <c r="D1030" s="15">
        <f>IF(AND($A1030&gt;=Instellingen!$B$6,$A1030&lt;Instellingen!$B$7),1,0)</f>
        <v/>
      </c>
      <c r="E1030" s="15">
        <f>COUNTIF(tData[BezoekStart],"&lt;"&amp;($A1030+1/24))-COUNTIF(tData[BezoekEind],"&lt;="&amp;$A1030)</f>
        <v/>
      </c>
      <c r="F1030" s="15">
        <f>COUNTIF(tData[BezoekLangStart],"&lt;"&amp;($A1030+1/24))-COUNTIF(tData[BezoekLangEind],"&lt;="&amp;$A1030)</f>
        <v/>
      </c>
      <c r="G1030" s="15">
        <f>IF($D1030=1,$B1030*100+$C1030,-1)</f>
        <v/>
      </c>
      <c r="H1030" s="15">
        <f>IF($D1030=1,$B1030,-1)</f>
        <v/>
      </c>
      <c r="I1030" s="15">
        <f>IF($D1030=1,$C1030,-1)</f>
        <v/>
      </c>
    </row>
    <row r="1031">
      <c r="A1031" s="33" t="n">
        <v>45334.83333333334</v>
      </c>
      <c r="B1031" s="15">
        <f>WEEKDAY($A1031,2)</f>
        <v/>
      </c>
      <c r="C1031" s="15">
        <f>HOUR($A1031)</f>
        <v/>
      </c>
      <c r="D1031" s="15">
        <f>IF(AND($A1031&gt;=Instellingen!$B$6,$A1031&lt;Instellingen!$B$7),1,0)</f>
        <v/>
      </c>
      <c r="E1031" s="15">
        <f>COUNTIF(tData[BezoekStart],"&lt;"&amp;($A1031+1/24))-COUNTIF(tData[BezoekEind],"&lt;="&amp;$A1031)</f>
        <v/>
      </c>
      <c r="F1031" s="15">
        <f>COUNTIF(tData[BezoekLangStart],"&lt;"&amp;($A1031+1/24))-COUNTIF(tData[BezoekLangEind],"&lt;="&amp;$A1031)</f>
        <v/>
      </c>
      <c r="G1031" s="15">
        <f>IF($D1031=1,$B1031*100+$C1031,-1)</f>
        <v/>
      </c>
      <c r="H1031" s="15">
        <f>IF($D1031=1,$B1031,-1)</f>
        <v/>
      </c>
      <c r="I1031" s="15">
        <f>IF($D1031=1,$C1031,-1)</f>
        <v/>
      </c>
    </row>
    <row r="1032">
      <c r="A1032" s="33" t="n">
        <v>45334.875</v>
      </c>
      <c r="B1032" s="15">
        <f>WEEKDAY($A1032,2)</f>
        <v/>
      </c>
      <c r="C1032" s="15">
        <f>HOUR($A1032)</f>
        <v/>
      </c>
      <c r="D1032" s="15">
        <f>IF(AND($A1032&gt;=Instellingen!$B$6,$A1032&lt;Instellingen!$B$7),1,0)</f>
        <v/>
      </c>
      <c r="E1032" s="15">
        <f>COUNTIF(tData[BezoekStart],"&lt;"&amp;($A1032+1/24))-COUNTIF(tData[BezoekEind],"&lt;="&amp;$A1032)</f>
        <v/>
      </c>
      <c r="F1032" s="15">
        <f>COUNTIF(tData[BezoekLangStart],"&lt;"&amp;($A1032+1/24))-COUNTIF(tData[BezoekLangEind],"&lt;="&amp;$A1032)</f>
        <v/>
      </c>
      <c r="G1032" s="15">
        <f>IF($D1032=1,$B1032*100+$C1032,-1)</f>
        <v/>
      </c>
      <c r="H1032" s="15">
        <f>IF($D1032=1,$B1032,-1)</f>
        <v/>
      </c>
      <c r="I1032" s="15">
        <f>IF($D1032=1,$C1032,-1)</f>
        <v/>
      </c>
    </row>
    <row r="1033">
      <c r="A1033" s="33" t="n">
        <v>45334.91666666666</v>
      </c>
      <c r="B1033" s="15">
        <f>WEEKDAY($A1033,2)</f>
        <v/>
      </c>
      <c r="C1033" s="15">
        <f>HOUR($A1033)</f>
        <v/>
      </c>
      <c r="D1033" s="15">
        <f>IF(AND($A1033&gt;=Instellingen!$B$6,$A1033&lt;Instellingen!$B$7),1,0)</f>
        <v/>
      </c>
      <c r="E1033" s="15">
        <f>COUNTIF(tData[BezoekStart],"&lt;"&amp;($A1033+1/24))-COUNTIF(tData[BezoekEind],"&lt;="&amp;$A1033)</f>
        <v/>
      </c>
      <c r="F1033" s="15">
        <f>COUNTIF(tData[BezoekLangStart],"&lt;"&amp;($A1033+1/24))-COUNTIF(tData[BezoekLangEind],"&lt;="&amp;$A1033)</f>
        <v/>
      </c>
      <c r="G1033" s="15">
        <f>IF($D1033=1,$B1033*100+$C1033,-1)</f>
        <v/>
      </c>
      <c r="H1033" s="15">
        <f>IF($D1033=1,$B1033,-1)</f>
        <v/>
      </c>
      <c r="I1033" s="15">
        <f>IF($D1033=1,$C1033,-1)</f>
        <v/>
      </c>
    </row>
    <row r="1034">
      <c r="A1034" s="33" t="n">
        <v>45334.95833333334</v>
      </c>
      <c r="B1034" s="15">
        <f>WEEKDAY($A1034,2)</f>
        <v/>
      </c>
      <c r="C1034" s="15">
        <f>HOUR($A1034)</f>
        <v/>
      </c>
      <c r="D1034" s="15">
        <f>IF(AND($A1034&gt;=Instellingen!$B$6,$A1034&lt;Instellingen!$B$7),1,0)</f>
        <v/>
      </c>
      <c r="E1034" s="15">
        <f>COUNTIF(tData[BezoekStart],"&lt;"&amp;($A1034+1/24))-COUNTIF(tData[BezoekEind],"&lt;="&amp;$A1034)</f>
        <v/>
      </c>
      <c r="F1034" s="15">
        <f>COUNTIF(tData[BezoekLangStart],"&lt;"&amp;($A1034+1/24))-COUNTIF(tData[BezoekLangEind],"&lt;="&amp;$A1034)</f>
        <v/>
      </c>
      <c r="G1034" s="15">
        <f>IF($D1034=1,$B1034*100+$C1034,-1)</f>
        <v/>
      </c>
      <c r="H1034" s="15">
        <f>IF($D1034=1,$B1034,-1)</f>
        <v/>
      </c>
      <c r="I1034" s="15">
        <f>IF($D1034=1,$C1034,-1)</f>
        <v/>
      </c>
    </row>
    <row r="1035">
      <c r="A1035" s="33" t="n">
        <v>45335</v>
      </c>
      <c r="B1035" s="15">
        <f>WEEKDAY($A1035,2)</f>
        <v/>
      </c>
      <c r="C1035" s="15">
        <f>HOUR($A1035)</f>
        <v/>
      </c>
      <c r="D1035" s="15">
        <f>IF(AND($A1035&gt;=Instellingen!$B$6,$A1035&lt;Instellingen!$B$7),1,0)</f>
        <v/>
      </c>
      <c r="E1035" s="15">
        <f>COUNTIF(tData[BezoekStart],"&lt;"&amp;($A1035+1/24))-COUNTIF(tData[BezoekEind],"&lt;="&amp;$A1035)</f>
        <v/>
      </c>
      <c r="F1035" s="15">
        <f>COUNTIF(tData[BezoekLangStart],"&lt;"&amp;($A1035+1/24))-COUNTIF(tData[BezoekLangEind],"&lt;="&amp;$A1035)</f>
        <v/>
      </c>
      <c r="G1035" s="15">
        <f>IF($D1035=1,$B1035*100+$C1035,-1)</f>
        <v/>
      </c>
      <c r="H1035" s="15">
        <f>IF($D1035=1,$B1035,-1)</f>
        <v/>
      </c>
      <c r="I1035" s="15">
        <f>IF($D1035=1,$C1035,-1)</f>
        <v/>
      </c>
    </row>
    <row r="1036">
      <c r="A1036" s="33" t="n">
        <v>45335.04166666666</v>
      </c>
      <c r="B1036" s="15">
        <f>WEEKDAY($A1036,2)</f>
        <v/>
      </c>
      <c r="C1036" s="15">
        <f>HOUR($A1036)</f>
        <v/>
      </c>
      <c r="D1036" s="15">
        <f>IF(AND($A1036&gt;=Instellingen!$B$6,$A1036&lt;Instellingen!$B$7),1,0)</f>
        <v/>
      </c>
      <c r="E1036" s="15">
        <f>COUNTIF(tData[BezoekStart],"&lt;"&amp;($A1036+1/24))-COUNTIF(tData[BezoekEind],"&lt;="&amp;$A1036)</f>
        <v/>
      </c>
      <c r="F1036" s="15">
        <f>COUNTIF(tData[BezoekLangStart],"&lt;"&amp;($A1036+1/24))-COUNTIF(tData[BezoekLangEind],"&lt;="&amp;$A1036)</f>
        <v/>
      </c>
      <c r="G1036" s="15">
        <f>IF($D1036=1,$B1036*100+$C1036,-1)</f>
        <v/>
      </c>
      <c r="H1036" s="15">
        <f>IF($D1036=1,$B1036,-1)</f>
        <v/>
      </c>
      <c r="I1036" s="15">
        <f>IF($D1036=1,$C1036,-1)</f>
        <v/>
      </c>
    </row>
    <row r="1037">
      <c r="A1037" s="33" t="n">
        <v>45335.08333333334</v>
      </c>
      <c r="B1037" s="15">
        <f>WEEKDAY($A1037,2)</f>
        <v/>
      </c>
      <c r="C1037" s="15">
        <f>HOUR($A1037)</f>
        <v/>
      </c>
      <c r="D1037" s="15">
        <f>IF(AND($A1037&gt;=Instellingen!$B$6,$A1037&lt;Instellingen!$B$7),1,0)</f>
        <v/>
      </c>
      <c r="E1037" s="15">
        <f>COUNTIF(tData[BezoekStart],"&lt;"&amp;($A1037+1/24))-COUNTIF(tData[BezoekEind],"&lt;="&amp;$A1037)</f>
        <v/>
      </c>
      <c r="F1037" s="15">
        <f>COUNTIF(tData[BezoekLangStart],"&lt;"&amp;($A1037+1/24))-COUNTIF(tData[BezoekLangEind],"&lt;="&amp;$A1037)</f>
        <v/>
      </c>
      <c r="G1037" s="15">
        <f>IF($D1037=1,$B1037*100+$C1037,-1)</f>
        <v/>
      </c>
      <c r="H1037" s="15">
        <f>IF($D1037=1,$B1037,-1)</f>
        <v/>
      </c>
      <c r="I1037" s="15">
        <f>IF($D1037=1,$C1037,-1)</f>
        <v/>
      </c>
    </row>
    <row r="1038">
      <c r="A1038" s="33" t="n">
        <v>45335.125</v>
      </c>
      <c r="B1038" s="15">
        <f>WEEKDAY($A1038,2)</f>
        <v/>
      </c>
      <c r="C1038" s="15">
        <f>HOUR($A1038)</f>
        <v/>
      </c>
      <c r="D1038" s="15">
        <f>IF(AND($A1038&gt;=Instellingen!$B$6,$A1038&lt;Instellingen!$B$7),1,0)</f>
        <v/>
      </c>
      <c r="E1038" s="15">
        <f>COUNTIF(tData[BezoekStart],"&lt;"&amp;($A1038+1/24))-COUNTIF(tData[BezoekEind],"&lt;="&amp;$A1038)</f>
        <v/>
      </c>
      <c r="F1038" s="15">
        <f>COUNTIF(tData[BezoekLangStart],"&lt;"&amp;($A1038+1/24))-COUNTIF(tData[BezoekLangEind],"&lt;="&amp;$A1038)</f>
        <v/>
      </c>
      <c r="G1038" s="15">
        <f>IF($D1038=1,$B1038*100+$C1038,-1)</f>
        <v/>
      </c>
      <c r="H1038" s="15">
        <f>IF($D1038=1,$B1038,-1)</f>
        <v/>
      </c>
      <c r="I1038" s="15">
        <f>IF($D1038=1,$C1038,-1)</f>
        <v/>
      </c>
    </row>
    <row r="1039">
      <c r="A1039" s="33" t="n">
        <v>45335.16666666666</v>
      </c>
      <c r="B1039" s="15">
        <f>WEEKDAY($A1039,2)</f>
        <v/>
      </c>
      <c r="C1039" s="15">
        <f>HOUR($A1039)</f>
        <v/>
      </c>
      <c r="D1039" s="15">
        <f>IF(AND($A1039&gt;=Instellingen!$B$6,$A1039&lt;Instellingen!$B$7),1,0)</f>
        <v/>
      </c>
      <c r="E1039" s="15">
        <f>COUNTIF(tData[BezoekStart],"&lt;"&amp;($A1039+1/24))-COUNTIF(tData[BezoekEind],"&lt;="&amp;$A1039)</f>
        <v/>
      </c>
      <c r="F1039" s="15">
        <f>COUNTIF(tData[BezoekLangStart],"&lt;"&amp;($A1039+1/24))-COUNTIF(tData[BezoekLangEind],"&lt;="&amp;$A1039)</f>
        <v/>
      </c>
      <c r="G1039" s="15">
        <f>IF($D1039=1,$B1039*100+$C1039,-1)</f>
        <v/>
      </c>
      <c r="H1039" s="15">
        <f>IF($D1039=1,$B1039,-1)</f>
        <v/>
      </c>
      <c r="I1039" s="15">
        <f>IF($D1039=1,$C1039,-1)</f>
        <v/>
      </c>
    </row>
    <row r="1040">
      <c r="A1040" s="33" t="n">
        <v>45335.20833333334</v>
      </c>
      <c r="B1040" s="15">
        <f>WEEKDAY($A1040,2)</f>
        <v/>
      </c>
      <c r="C1040" s="15">
        <f>HOUR($A1040)</f>
        <v/>
      </c>
      <c r="D1040" s="15">
        <f>IF(AND($A1040&gt;=Instellingen!$B$6,$A1040&lt;Instellingen!$B$7),1,0)</f>
        <v/>
      </c>
      <c r="E1040" s="15">
        <f>COUNTIF(tData[BezoekStart],"&lt;"&amp;($A1040+1/24))-COUNTIF(tData[BezoekEind],"&lt;="&amp;$A1040)</f>
        <v/>
      </c>
      <c r="F1040" s="15">
        <f>COUNTIF(tData[BezoekLangStart],"&lt;"&amp;($A1040+1/24))-COUNTIF(tData[BezoekLangEind],"&lt;="&amp;$A1040)</f>
        <v/>
      </c>
      <c r="G1040" s="15">
        <f>IF($D1040=1,$B1040*100+$C1040,-1)</f>
        <v/>
      </c>
      <c r="H1040" s="15">
        <f>IF($D1040=1,$B1040,-1)</f>
        <v/>
      </c>
      <c r="I1040" s="15">
        <f>IF($D1040=1,$C1040,-1)</f>
        <v/>
      </c>
    </row>
    <row r="1041">
      <c r="A1041" s="33" t="n">
        <v>45335.25</v>
      </c>
      <c r="B1041" s="15">
        <f>WEEKDAY($A1041,2)</f>
        <v/>
      </c>
      <c r="C1041" s="15">
        <f>HOUR($A1041)</f>
        <v/>
      </c>
      <c r="D1041" s="15">
        <f>IF(AND($A1041&gt;=Instellingen!$B$6,$A1041&lt;Instellingen!$B$7),1,0)</f>
        <v/>
      </c>
      <c r="E1041" s="15">
        <f>COUNTIF(tData[BezoekStart],"&lt;"&amp;($A1041+1/24))-COUNTIF(tData[BezoekEind],"&lt;="&amp;$A1041)</f>
        <v/>
      </c>
      <c r="F1041" s="15">
        <f>COUNTIF(tData[BezoekLangStart],"&lt;"&amp;($A1041+1/24))-COUNTIF(tData[BezoekLangEind],"&lt;="&amp;$A1041)</f>
        <v/>
      </c>
      <c r="G1041" s="15">
        <f>IF($D1041=1,$B1041*100+$C1041,-1)</f>
        <v/>
      </c>
      <c r="H1041" s="15">
        <f>IF($D1041=1,$B1041,-1)</f>
        <v/>
      </c>
      <c r="I1041" s="15">
        <f>IF($D1041=1,$C1041,-1)</f>
        <v/>
      </c>
    </row>
    <row r="1042">
      <c r="A1042" s="33" t="n">
        <v>45335.29166666666</v>
      </c>
      <c r="B1042" s="15">
        <f>WEEKDAY($A1042,2)</f>
        <v/>
      </c>
      <c r="C1042" s="15">
        <f>HOUR($A1042)</f>
        <v/>
      </c>
      <c r="D1042" s="15">
        <f>IF(AND($A1042&gt;=Instellingen!$B$6,$A1042&lt;Instellingen!$B$7),1,0)</f>
        <v/>
      </c>
      <c r="E1042" s="15">
        <f>COUNTIF(tData[BezoekStart],"&lt;"&amp;($A1042+1/24))-COUNTIF(tData[BezoekEind],"&lt;="&amp;$A1042)</f>
        <v/>
      </c>
      <c r="F1042" s="15">
        <f>COUNTIF(tData[BezoekLangStart],"&lt;"&amp;($A1042+1/24))-COUNTIF(tData[BezoekLangEind],"&lt;="&amp;$A1042)</f>
        <v/>
      </c>
      <c r="G1042" s="15">
        <f>IF($D1042=1,$B1042*100+$C1042,-1)</f>
        <v/>
      </c>
      <c r="H1042" s="15">
        <f>IF($D1042=1,$B1042,-1)</f>
        <v/>
      </c>
      <c r="I1042" s="15">
        <f>IF($D1042=1,$C1042,-1)</f>
        <v/>
      </c>
    </row>
    <row r="1043">
      <c r="A1043" s="33" t="n">
        <v>45335.33333333334</v>
      </c>
      <c r="B1043" s="15">
        <f>WEEKDAY($A1043,2)</f>
        <v/>
      </c>
      <c r="C1043" s="15">
        <f>HOUR($A1043)</f>
        <v/>
      </c>
      <c r="D1043" s="15">
        <f>IF(AND($A1043&gt;=Instellingen!$B$6,$A1043&lt;Instellingen!$B$7),1,0)</f>
        <v/>
      </c>
      <c r="E1043" s="15">
        <f>COUNTIF(tData[BezoekStart],"&lt;"&amp;($A1043+1/24))-COUNTIF(tData[BezoekEind],"&lt;="&amp;$A1043)</f>
        <v/>
      </c>
      <c r="F1043" s="15">
        <f>COUNTIF(tData[BezoekLangStart],"&lt;"&amp;($A1043+1/24))-COUNTIF(tData[BezoekLangEind],"&lt;="&amp;$A1043)</f>
        <v/>
      </c>
      <c r="G1043" s="15">
        <f>IF($D1043=1,$B1043*100+$C1043,-1)</f>
        <v/>
      </c>
      <c r="H1043" s="15">
        <f>IF($D1043=1,$B1043,-1)</f>
        <v/>
      </c>
      <c r="I1043" s="15">
        <f>IF($D1043=1,$C1043,-1)</f>
        <v/>
      </c>
    </row>
    <row r="1044">
      <c r="A1044" s="33" t="n">
        <v>45335.375</v>
      </c>
      <c r="B1044" s="15">
        <f>WEEKDAY($A1044,2)</f>
        <v/>
      </c>
      <c r="C1044" s="15">
        <f>HOUR($A1044)</f>
        <v/>
      </c>
      <c r="D1044" s="15">
        <f>IF(AND($A1044&gt;=Instellingen!$B$6,$A1044&lt;Instellingen!$B$7),1,0)</f>
        <v/>
      </c>
      <c r="E1044" s="15">
        <f>COUNTIF(tData[BezoekStart],"&lt;"&amp;($A1044+1/24))-COUNTIF(tData[BezoekEind],"&lt;="&amp;$A1044)</f>
        <v/>
      </c>
      <c r="F1044" s="15">
        <f>COUNTIF(tData[BezoekLangStart],"&lt;"&amp;($A1044+1/24))-COUNTIF(tData[BezoekLangEind],"&lt;="&amp;$A1044)</f>
        <v/>
      </c>
      <c r="G1044" s="15">
        <f>IF($D1044=1,$B1044*100+$C1044,-1)</f>
        <v/>
      </c>
      <c r="H1044" s="15">
        <f>IF($D1044=1,$B1044,-1)</f>
        <v/>
      </c>
      <c r="I1044" s="15">
        <f>IF($D1044=1,$C1044,-1)</f>
        <v/>
      </c>
    </row>
    <row r="1045">
      <c r="A1045" s="33" t="n">
        <v>45335.41666666666</v>
      </c>
      <c r="B1045" s="15">
        <f>WEEKDAY($A1045,2)</f>
        <v/>
      </c>
      <c r="C1045" s="15">
        <f>HOUR($A1045)</f>
        <v/>
      </c>
      <c r="D1045" s="15">
        <f>IF(AND($A1045&gt;=Instellingen!$B$6,$A1045&lt;Instellingen!$B$7),1,0)</f>
        <v/>
      </c>
      <c r="E1045" s="15">
        <f>COUNTIF(tData[BezoekStart],"&lt;"&amp;($A1045+1/24))-COUNTIF(tData[BezoekEind],"&lt;="&amp;$A1045)</f>
        <v/>
      </c>
      <c r="F1045" s="15">
        <f>COUNTIF(tData[BezoekLangStart],"&lt;"&amp;($A1045+1/24))-COUNTIF(tData[BezoekLangEind],"&lt;="&amp;$A1045)</f>
        <v/>
      </c>
      <c r="G1045" s="15">
        <f>IF($D1045=1,$B1045*100+$C1045,-1)</f>
        <v/>
      </c>
      <c r="H1045" s="15">
        <f>IF($D1045=1,$B1045,-1)</f>
        <v/>
      </c>
      <c r="I1045" s="15">
        <f>IF($D1045=1,$C1045,-1)</f>
        <v/>
      </c>
    </row>
    <row r="1046">
      <c r="A1046" s="33" t="n">
        <v>45335.45833333334</v>
      </c>
      <c r="B1046" s="15">
        <f>WEEKDAY($A1046,2)</f>
        <v/>
      </c>
      <c r="C1046" s="15">
        <f>HOUR($A1046)</f>
        <v/>
      </c>
      <c r="D1046" s="15">
        <f>IF(AND($A1046&gt;=Instellingen!$B$6,$A1046&lt;Instellingen!$B$7),1,0)</f>
        <v/>
      </c>
      <c r="E1046" s="15">
        <f>COUNTIF(tData[BezoekStart],"&lt;"&amp;($A1046+1/24))-COUNTIF(tData[BezoekEind],"&lt;="&amp;$A1046)</f>
        <v/>
      </c>
      <c r="F1046" s="15">
        <f>COUNTIF(tData[BezoekLangStart],"&lt;"&amp;($A1046+1/24))-COUNTIF(tData[BezoekLangEind],"&lt;="&amp;$A1046)</f>
        <v/>
      </c>
      <c r="G1046" s="15">
        <f>IF($D1046=1,$B1046*100+$C1046,-1)</f>
        <v/>
      </c>
      <c r="H1046" s="15">
        <f>IF($D1046=1,$B1046,-1)</f>
        <v/>
      </c>
      <c r="I1046" s="15">
        <f>IF($D1046=1,$C1046,-1)</f>
        <v/>
      </c>
    </row>
    <row r="1047">
      <c r="A1047" s="33" t="n">
        <v>45335.5</v>
      </c>
      <c r="B1047" s="15">
        <f>WEEKDAY($A1047,2)</f>
        <v/>
      </c>
      <c r="C1047" s="15">
        <f>HOUR($A1047)</f>
        <v/>
      </c>
      <c r="D1047" s="15">
        <f>IF(AND($A1047&gt;=Instellingen!$B$6,$A1047&lt;Instellingen!$B$7),1,0)</f>
        <v/>
      </c>
      <c r="E1047" s="15">
        <f>COUNTIF(tData[BezoekStart],"&lt;"&amp;($A1047+1/24))-COUNTIF(tData[BezoekEind],"&lt;="&amp;$A1047)</f>
        <v/>
      </c>
      <c r="F1047" s="15">
        <f>COUNTIF(tData[BezoekLangStart],"&lt;"&amp;($A1047+1/24))-COUNTIF(tData[BezoekLangEind],"&lt;="&amp;$A1047)</f>
        <v/>
      </c>
      <c r="G1047" s="15">
        <f>IF($D1047=1,$B1047*100+$C1047,-1)</f>
        <v/>
      </c>
      <c r="H1047" s="15">
        <f>IF($D1047=1,$B1047,-1)</f>
        <v/>
      </c>
      <c r="I1047" s="15">
        <f>IF($D1047=1,$C1047,-1)</f>
        <v/>
      </c>
    </row>
    <row r="1048">
      <c r="A1048" s="33" t="n">
        <v>45335.54166666666</v>
      </c>
      <c r="B1048" s="15">
        <f>WEEKDAY($A1048,2)</f>
        <v/>
      </c>
      <c r="C1048" s="15">
        <f>HOUR($A1048)</f>
        <v/>
      </c>
      <c r="D1048" s="15">
        <f>IF(AND($A1048&gt;=Instellingen!$B$6,$A1048&lt;Instellingen!$B$7),1,0)</f>
        <v/>
      </c>
      <c r="E1048" s="15">
        <f>COUNTIF(tData[BezoekStart],"&lt;"&amp;($A1048+1/24))-COUNTIF(tData[BezoekEind],"&lt;="&amp;$A1048)</f>
        <v/>
      </c>
      <c r="F1048" s="15">
        <f>COUNTIF(tData[BezoekLangStart],"&lt;"&amp;($A1048+1/24))-COUNTIF(tData[BezoekLangEind],"&lt;="&amp;$A1048)</f>
        <v/>
      </c>
      <c r="G1048" s="15">
        <f>IF($D1048=1,$B1048*100+$C1048,-1)</f>
        <v/>
      </c>
      <c r="H1048" s="15">
        <f>IF($D1048=1,$B1048,-1)</f>
        <v/>
      </c>
      <c r="I1048" s="15">
        <f>IF($D1048=1,$C1048,-1)</f>
        <v/>
      </c>
    </row>
    <row r="1049">
      <c r="A1049" s="33" t="n">
        <v>45335.58333333334</v>
      </c>
      <c r="B1049" s="15">
        <f>WEEKDAY($A1049,2)</f>
        <v/>
      </c>
      <c r="C1049" s="15">
        <f>HOUR($A1049)</f>
        <v/>
      </c>
      <c r="D1049" s="15">
        <f>IF(AND($A1049&gt;=Instellingen!$B$6,$A1049&lt;Instellingen!$B$7),1,0)</f>
        <v/>
      </c>
      <c r="E1049" s="15">
        <f>COUNTIF(tData[BezoekStart],"&lt;"&amp;($A1049+1/24))-COUNTIF(tData[BezoekEind],"&lt;="&amp;$A1049)</f>
        <v/>
      </c>
      <c r="F1049" s="15">
        <f>COUNTIF(tData[BezoekLangStart],"&lt;"&amp;($A1049+1/24))-COUNTIF(tData[BezoekLangEind],"&lt;="&amp;$A1049)</f>
        <v/>
      </c>
      <c r="G1049" s="15">
        <f>IF($D1049=1,$B1049*100+$C1049,-1)</f>
        <v/>
      </c>
      <c r="H1049" s="15">
        <f>IF($D1049=1,$B1049,-1)</f>
        <v/>
      </c>
      <c r="I1049" s="15">
        <f>IF($D1049=1,$C1049,-1)</f>
        <v/>
      </c>
    </row>
    <row r="1050">
      <c r="A1050" s="33" t="n">
        <v>45335.625</v>
      </c>
      <c r="B1050" s="15">
        <f>WEEKDAY($A1050,2)</f>
        <v/>
      </c>
      <c r="C1050" s="15">
        <f>HOUR($A1050)</f>
        <v/>
      </c>
      <c r="D1050" s="15">
        <f>IF(AND($A1050&gt;=Instellingen!$B$6,$A1050&lt;Instellingen!$B$7),1,0)</f>
        <v/>
      </c>
      <c r="E1050" s="15">
        <f>COUNTIF(tData[BezoekStart],"&lt;"&amp;($A1050+1/24))-COUNTIF(tData[BezoekEind],"&lt;="&amp;$A1050)</f>
        <v/>
      </c>
      <c r="F1050" s="15">
        <f>COUNTIF(tData[BezoekLangStart],"&lt;"&amp;($A1050+1/24))-COUNTIF(tData[BezoekLangEind],"&lt;="&amp;$A1050)</f>
        <v/>
      </c>
      <c r="G1050" s="15">
        <f>IF($D1050=1,$B1050*100+$C1050,-1)</f>
        <v/>
      </c>
      <c r="H1050" s="15">
        <f>IF($D1050=1,$B1050,-1)</f>
        <v/>
      </c>
      <c r="I1050" s="15">
        <f>IF($D1050=1,$C1050,-1)</f>
        <v/>
      </c>
    </row>
    <row r="1051">
      <c r="A1051" s="33" t="n">
        <v>45335.66666666666</v>
      </c>
      <c r="B1051" s="15">
        <f>WEEKDAY($A1051,2)</f>
        <v/>
      </c>
      <c r="C1051" s="15">
        <f>HOUR($A1051)</f>
        <v/>
      </c>
      <c r="D1051" s="15">
        <f>IF(AND($A1051&gt;=Instellingen!$B$6,$A1051&lt;Instellingen!$B$7),1,0)</f>
        <v/>
      </c>
      <c r="E1051" s="15">
        <f>COUNTIF(tData[BezoekStart],"&lt;"&amp;($A1051+1/24))-COUNTIF(tData[BezoekEind],"&lt;="&amp;$A1051)</f>
        <v/>
      </c>
      <c r="F1051" s="15">
        <f>COUNTIF(tData[BezoekLangStart],"&lt;"&amp;($A1051+1/24))-COUNTIF(tData[BezoekLangEind],"&lt;="&amp;$A1051)</f>
        <v/>
      </c>
      <c r="G1051" s="15">
        <f>IF($D1051=1,$B1051*100+$C1051,-1)</f>
        <v/>
      </c>
      <c r="H1051" s="15">
        <f>IF($D1051=1,$B1051,-1)</f>
        <v/>
      </c>
      <c r="I1051" s="15">
        <f>IF($D1051=1,$C1051,-1)</f>
        <v/>
      </c>
    </row>
    <row r="1052">
      <c r="A1052" s="33" t="n">
        <v>45335.70833333334</v>
      </c>
      <c r="B1052" s="15">
        <f>WEEKDAY($A1052,2)</f>
        <v/>
      </c>
      <c r="C1052" s="15">
        <f>HOUR($A1052)</f>
        <v/>
      </c>
      <c r="D1052" s="15">
        <f>IF(AND($A1052&gt;=Instellingen!$B$6,$A1052&lt;Instellingen!$B$7),1,0)</f>
        <v/>
      </c>
      <c r="E1052" s="15">
        <f>COUNTIF(tData[BezoekStart],"&lt;"&amp;($A1052+1/24))-COUNTIF(tData[BezoekEind],"&lt;="&amp;$A1052)</f>
        <v/>
      </c>
      <c r="F1052" s="15">
        <f>COUNTIF(tData[BezoekLangStart],"&lt;"&amp;($A1052+1/24))-COUNTIF(tData[BezoekLangEind],"&lt;="&amp;$A1052)</f>
        <v/>
      </c>
      <c r="G1052" s="15">
        <f>IF($D1052=1,$B1052*100+$C1052,-1)</f>
        <v/>
      </c>
      <c r="H1052" s="15">
        <f>IF($D1052=1,$B1052,-1)</f>
        <v/>
      </c>
      <c r="I1052" s="15">
        <f>IF($D1052=1,$C1052,-1)</f>
        <v/>
      </c>
    </row>
    <row r="1053">
      <c r="A1053" s="33" t="n">
        <v>45335.75</v>
      </c>
      <c r="B1053" s="15">
        <f>WEEKDAY($A1053,2)</f>
        <v/>
      </c>
      <c r="C1053" s="15">
        <f>HOUR($A1053)</f>
        <v/>
      </c>
      <c r="D1053" s="15">
        <f>IF(AND($A1053&gt;=Instellingen!$B$6,$A1053&lt;Instellingen!$B$7),1,0)</f>
        <v/>
      </c>
      <c r="E1053" s="15">
        <f>COUNTIF(tData[BezoekStart],"&lt;"&amp;($A1053+1/24))-COUNTIF(tData[BezoekEind],"&lt;="&amp;$A1053)</f>
        <v/>
      </c>
      <c r="F1053" s="15">
        <f>COUNTIF(tData[BezoekLangStart],"&lt;"&amp;($A1053+1/24))-COUNTIF(tData[BezoekLangEind],"&lt;="&amp;$A1053)</f>
        <v/>
      </c>
      <c r="G1053" s="15">
        <f>IF($D1053=1,$B1053*100+$C1053,-1)</f>
        <v/>
      </c>
      <c r="H1053" s="15">
        <f>IF($D1053=1,$B1053,-1)</f>
        <v/>
      </c>
      <c r="I1053" s="15">
        <f>IF($D1053=1,$C1053,-1)</f>
        <v/>
      </c>
    </row>
    <row r="1054">
      <c r="A1054" s="33" t="n">
        <v>45335.79166666666</v>
      </c>
      <c r="B1054" s="15">
        <f>WEEKDAY($A1054,2)</f>
        <v/>
      </c>
      <c r="C1054" s="15">
        <f>HOUR($A1054)</f>
        <v/>
      </c>
      <c r="D1054" s="15">
        <f>IF(AND($A1054&gt;=Instellingen!$B$6,$A1054&lt;Instellingen!$B$7),1,0)</f>
        <v/>
      </c>
      <c r="E1054" s="15">
        <f>COUNTIF(tData[BezoekStart],"&lt;"&amp;($A1054+1/24))-COUNTIF(tData[BezoekEind],"&lt;="&amp;$A1054)</f>
        <v/>
      </c>
      <c r="F1054" s="15">
        <f>COUNTIF(tData[BezoekLangStart],"&lt;"&amp;($A1054+1/24))-COUNTIF(tData[BezoekLangEind],"&lt;="&amp;$A1054)</f>
        <v/>
      </c>
      <c r="G1054" s="15">
        <f>IF($D1054=1,$B1054*100+$C1054,-1)</f>
        <v/>
      </c>
      <c r="H1054" s="15">
        <f>IF($D1054=1,$B1054,-1)</f>
        <v/>
      </c>
      <c r="I1054" s="15">
        <f>IF($D1054=1,$C1054,-1)</f>
        <v/>
      </c>
    </row>
    <row r="1055">
      <c r="A1055" s="33" t="n">
        <v>45335.83333333334</v>
      </c>
      <c r="B1055" s="15">
        <f>WEEKDAY($A1055,2)</f>
        <v/>
      </c>
      <c r="C1055" s="15">
        <f>HOUR($A1055)</f>
        <v/>
      </c>
      <c r="D1055" s="15">
        <f>IF(AND($A1055&gt;=Instellingen!$B$6,$A1055&lt;Instellingen!$B$7),1,0)</f>
        <v/>
      </c>
      <c r="E1055" s="15">
        <f>COUNTIF(tData[BezoekStart],"&lt;"&amp;($A1055+1/24))-COUNTIF(tData[BezoekEind],"&lt;="&amp;$A1055)</f>
        <v/>
      </c>
      <c r="F1055" s="15">
        <f>COUNTIF(tData[BezoekLangStart],"&lt;"&amp;($A1055+1/24))-COUNTIF(tData[BezoekLangEind],"&lt;="&amp;$A1055)</f>
        <v/>
      </c>
      <c r="G1055" s="15">
        <f>IF($D1055=1,$B1055*100+$C1055,-1)</f>
        <v/>
      </c>
      <c r="H1055" s="15">
        <f>IF($D1055=1,$B1055,-1)</f>
        <v/>
      </c>
      <c r="I1055" s="15">
        <f>IF($D1055=1,$C1055,-1)</f>
        <v/>
      </c>
    </row>
    <row r="1056">
      <c r="A1056" s="33" t="n">
        <v>45335.875</v>
      </c>
      <c r="B1056" s="15">
        <f>WEEKDAY($A1056,2)</f>
        <v/>
      </c>
      <c r="C1056" s="15">
        <f>HOUR($A1056)</f>
        <v/>
      </c>
      <c r="D1056" s="15">
        <f>IF(AND($A1056&gt;=Instellingen!$B$6,$A1056&lt;Instellingen!$B$7),1,0)</f>
        <v/>
      </c>
      <c r="E1056" s="15">
        <f>COUNTIF(tData[BezoekStart],"&lt;"&amp;($A1056+1/24))-COUNTIF(tData[BezoekEind],"&lt;="&amp;$A1056)</f>
        <v/>
      </c>
      <c r="F1056" s="15">
        <f>COUNTIF(tData[BezoekLangStart],"&lt;"&amp;($A1056+1/24))-COUNTIF(tData[BezoekLangEind],"&lt;="&amp;$A1056)</f>
        <v/>
      </c>
      <c r="G1056" s="15">
        <f>IF($D1056=1,$B1056*100+$C1056,-1)</f>
        <v/>
      </c>
      <c r="H1056" s="15">
        <f>IF($D1056=1,$B1056,-1)</f>
        <v/>
      </c>
      <c r="I1056" s="15">
        <f>IF($D1056=1,$C1056,-1)</f>
        <v/>
      </c>
    </row>
    <row r="1057">
      <c r="A1057" s="33" t="n">
        <v>45335.91666666666</v>
      </c>
      <c r="B1057" s="15">
        <f>WEEKDAY($A1057,2)</f>
        <v/>
      </c>
      <c r="C1057" s="15">
        <f>HOUR($A1057)</f>
        <v/>
      </c>
      <c r="D1057" s="15">
        <f>IF(AND($A1057&gt;=Instellingen!$B$6,$A1057&lt;Instellingen!$B$7),1,0)</f>
        <v/>
      </c>
      <c r="E1057" s="15">
        <f>COUNTIF(tData[BezoekStart],"&lt;"&amp;($A1057+1/24))-COUNTIF(tData[BezoekEind],"&lt;="&amp;$A1057)</f>
        <v/>
      </c>
      <c r="F1057" s="15">
        <f>COUNTIF(tData[BezoekLangStart],"&lt;"&amp;($A1057+1/24))-COUNTIF(tData[BezoekLangEind],"&lt;="&amp;$A1057)</f>
        <v/>
      </c>
      <c r="G1057" s="15">
        <f>IF($D1057=1,$B1057*100+$C1057,-1)</f>
        <v/>
      </c>
      <c r="H1057" s="15">
        <f>IF($D1057=1,$B1057,-1)</f>
        <v/>
      </c>
      <c r="I1057" s="15">
        <f>IF($D1057=1,$C1057,-1)</f>
        <v/>
      </c>
    </row>
    <row r="1058">
      <c r="A1058" s="33" t="n">
        <v>45335.95833333334</v>
      </c>
      <c r="B1058" s="15">
        <f>WEEKDAY($A1058,2)</f>
        <v/>
      </c>
      <c r="C1058" s="15">
        <f>HOUR($A1058)</f>
        <v/>
      </c>
      <c r="D1058" s="15">
        <f>IF(AND($A1058&gt;=Instellingen!$B$6,$A1058&lt;Instellingen!$B$7),1,0)</f>
        <v/>
      </c>
      <c r="E1058" s="15">
        <f>COUNTIF(tData[BezoekStart],"&lt;"&amp;($A1058+1/24))-COUNTIF(tData[BezoekEind],"&lt;="&amp;$A1058)</f>
        <v/>
      </c>
      <c r="F1058" s="15">
        <f>COUNTIF(tData[BezoekLangStart],"&lt;"&amp;($A1058+1/24))-COUNTIF(tData[BezoekLangEind],"&lt;="&amp;$A1058)</f>
        <v/>
      </c>
      <c r="G1058" s="15">
        <f>IF($D1058=1,$B1058*100+$C1058,-1)</f>
        <v/>
      </c>
      <c r="H1058" s="15">
        <f>IF($D1058=1,$B1058,-1)</f>
        <v/>
      </c>
      <c r="I1058" s="15">
        <f>IF($D1058=1,$C1058,-1)</f>
        <v/>
      </c>
    </row>
    <row r="1059">
      <c r="A1059" s="33" t="n">
        <v>45336</v>
      </c>
      <c r="B1059" s="15">
        <f>WEEKDAY($A1059,2)</f>
        <v/>
      </c>
      <c r="C1059" s="15">
        <f>HOUR($A1059)</f>
        <v/>
      </c>
      <c r="D1059" s="15">
        <f>IF(AND($A1059&gt;=Instellingen!$B$6,$A1059&lt;Instellingen!$B$7),1,0)</f>
        <v/>
      </c>
      <c r="E1059" s="15">
        <f>COUNTIF(tData[BezoekStart],"&lt;"&amp;($A1059+1/24))-COUNTIF(tData[BezoekEind],"&lt;="&amp;$A1059)</f>
        <v/>
      </c>
      <c r="F1059" s="15">
        <f>COUNTIF(tData[BezoekLangStart],"&lt;"&amp;($A1059+1/24))-COUNTIF(tData[BezoekLangEind],"&lt;="&amp;$A1059)</f>
        <v/>
      </c>
      <c r="G1059" s="15">
        <f>IF($D1059=1,$B1059*100+$C1059,-1)</f>
        <v/>
      </c>
      <c r="H1059" s="15">
        <f>IF($D1059=1,$B1059,-1)</f>
        <v/>
      </c>
      <c r="I1059" s="15">
        <f>IF($D1059=1,$C1059,-1)</f>
        <v/>
      </c>
    </row>
    <row r="1060">
      <c r="A1060" s="33" t="n">
        <v>45336.04166666666</v>
      </c>
      <c r="B1060" s="15">
        <f>WEEKDAY($A1060,2)</f>
        <v/>
      </c>
      <c r="C1060" s="15">
        <f>HOUR($A1060)</f>
        <v/>
      </c>
      <c r="D1060" s="15">
        <f>IF(AND($A1060&gt;=Instellingen!$B$6,$A1060&lt;Instellingen!$B$7),1,0)</f>
        <v/>
      </c>
      <c r="E1060" s="15">
        <f>COUNTIF(tData[BezoekStart],"&lt;"&amp;($A1060+1/24))-COUNTIF(tData[BezoekEind],"&lt;="&amp;$A1060)</f>
        <v/>
      </c>
      <c r="F1060" s="15">
        <f>COUNTIF(tData[BezoekLangStart],"&lt;"&amp;($A1060+1/24))-COUNTIF(tData[BezoekLangEind],"&lt;="&amp;$A1060)</f>
        <v/>
      </c>
      <c r="G1060" s="15">
        <f>IF($D1060=1,$B1060*100+$C1060,-1)</f>
        <v/>
      </c>
      <c r="H1060" s="15">
        <f>IF($D1060=1,$B1060,-1)</f>
        <v/>
      </c>
      <c r="I1060" s="15">
        <f>IF($D1060=1,$C1060,-1)</f>
        <v/>
      </c>
    </row>
    <row r="1061">
      <c r="A1061" s="33" t="n">
        <v>45336.08333333334</v>
      </c>
      <c r="B1061" s="15">
        <f>WEEKDAY($A1061,2)</f>
        <v/>
      </c>
      <c r="C1061" s="15">
        <f>HOUR($A1061)</f>
        <v/>
      </c>
      <c r="D1061" s="15">
        <f>IF(AND($A1061&gt;=Instellingen!$B$6,$A1061&lt;Instellingen!$B$7),1,0)</f>
        <v/>
      </c>
      <c r="E1061" s="15">
        <f>COUNTIF(tData[BezoekStart],"&lt;"&amp;($A1061+1/24))-COUNTIF(tData[BezoekEind],"&lt;="&amp;$A1061)</f>
        <v/>
      </c>
      <c r="F1061" s="15">
        <f>COUNTIF(tData[BezoekLangStart],"&lt;"&amp;($A1061+1/24))-COUNTIF(tData[BezoekLangEind],"&lt;="&amp;$A1061)</f>
        <v/>
      </c>
      <c r="G1061" s="15">
        <f>IF($D1061=1,$B1061*100+$C1061,-1)</f>
        <v/>
      </c>
      <c r="H1061" s="15">
        <f>IF($D1061=1,$B1061,-1)</f>
        <v/>
      </c>
      <c r="I1061" s="15">
        <f>IF($D1061=1,$C1061,-1)</f>
        <v/>
      </c>
    </row>
    <row r="1062">
      <c r="A1062" s="33" t="n">
        <v>45336.125</v>
      </c>
      <c r="B1062" s="15">
        <f>WEEKDAY($A1062,2)</f>
        <v/>
      </c>
      <c r="C1062" s="15">
        <f>HOUR($A1062)</f>
        <v/>
      </c>
      <c r="D1062" s="15">
        <f>IF(AND($A1062&gt;=Instellingen!$B$6,$A1062&lt;Instellingen!$B$7),1,0)</f>
        <v/>
      </c>
      <c r="E1062" s="15">
        <f>COUNTIF(tData[BezoekStart],"&lt;"&amp;($A1062+1/24))-COUNTIF(tData[BezoekEind],"&lt;="&amp;$A1062)</f>
        <v/>
      </c>
      <c r="F1062" s="15">
        <f>COUNTIF(tData[BezoekLangStart],"&lt;"&amp;($A1062+1/24))-COUNTIF(tData[BezoekLangEind],"&lt;="&amp;$A1062)</f>
        <v/>
      </c>
      <c r="G1062" s="15">
        <f>IF($D1062=1,$B1062*100+$C1062,-1)</f>
        <v/>
      </c>
      <c r="H1062" s="15">
        <f>IF($D1062=1,$B1062,-1)</f>
        <v/>
      </c>
      <c r="I1062" s="15">
        <f>IF($D1062=1,$C1062,-1)</f>
        <v/>
      </c>
    </row>
    <row r="1063">
      <c r="A1063" s="33" t="n">
        <v>45336.16666666666</v>
      </c>
      <c r="B1063" s="15">
        <f>WEEKDAY($A1063,2)</f>
        <v/>
      </c>
      <c r="C1063" s="15">
        <f>HOUR($A1063)</f>
        <v/>
      </c>
      <c r="D1063" s="15">
        <f>IF(AND($A1063&gt;=Instellingen!$B$6,$A1063&lt;Instellingen!$B$7),1,0)</f>
        <v/>
      </c>
      <c r="E1063" s="15">
        <f>COUNTIF(tData[BezoekStart],"&lt;"&amp;($A1063+1/24))-COUNTIF(tData[BezoekEind],"&lt;="&amp;$A1063)</f>
        <v/>
      </c>
      <c r="F1063" s="15">
        <f>COUNTIF(tData[BezoekLangStart],"&lt;"&amp;($A1063+1/24))-COUNTIF(tData[BezoekLangEind],"&lt;="&amp;$A1063)</f>
        <v/>
      </c>
      <c r="G1063" s="15">
        <f>IF($D1063=1,$B1063*100+$C1063,-1)</f>
        <v/>
      </c>
      <c r="H1063" s="15">
        <f>IF($D1063=1,$B1063,-1)</f>
        <v/>
      </c>
      <c r="I1063" s="15">
        <f>IF($D1063=1,$C1063,-1)</f>
        <v/>
      </c>
    </row>
    <row r="1064">
      <c r="A1064" s="33" t="n">
        <v>45336.20833333334</v>
      </c>
      <c r="B1064" s="15">
        <f>WEEKDAY($A1064,2)</f>
        <v/>
      </c>
      <c r="C1064" s="15">
        <f>HOUR($A1064)</f>
        <v/>
      </c>
      <c r="D1064" s="15">
        <f>IF(AND($A1064&gt;=Instellingen!$B$6,$A1064&lt;Instellingen!$B$7),1,0)</f>
        <v/>
      </c>
      <c r="E1064" s="15">
        <f>COUNTIF(tData[BezoekStart],"&lt;"&amp;($A1064+1/24))-COUNTIF(tData[BezoekEind],"&lt;="&amp;$A1064)</f>
        <v/>
      </c>
      <c r="F1064" s="15">
        <f>COUNTIF(tData[BezoekLangStart],"&lt;"&amp;($A1064+1/24))-COUNTIF(tData[BezoekLangEind],"&lt;="&amp;$A1064)</f>
        <v/>
      </c>
      <c r="G1064" s="15">
        <f>IF($D1064=1,$B1064*100+$C1064,-1)</f>
        <v/>
      </c>
      <c r="H1064" s="15">
        <f>IF($D1064=1,$B1064,-1)</f>
        <v/>
      </c>
      <c r="I1064" s="15">
        <f>IF($D1064=1,$C1064,-1)</f>
        <v/>
      </c>
    </row>
    <row r="1065">
      <c r="A1065" s="33" t="n">
        <v>45336.25</v>
      </c>
      <c r="B1065" s="15">
        <f>WEEKDAY($A1065,2)</f>
        <v/>
      </c>
      <c r="C1065" s="15">
        <f>HOUR($A1065)</f>
        <v/>
      </c>
      <c r="D1065" s="15">
        <f>IF(AND($A1065&gt;=Instellingen!$B$6,$A1065&lt;Instellingen!$B$7),1,0)</f>
        <v/>
      </c>
      <c r="E1065" s="15">
        <f>COUNTIF(tData[BezoekStart],"&lt;"&amp;($A1065+1/24))-COUNTIF(tData[BezoekEind],"&lt;="&amp;$A1065)</f>
        <v/>
      </c>
      <c r="F1065" s="15">
        <f>COUNTIF(tData[BezoekLangStart],"&lt;"&amp;($A1065+1/24))-COUNTIF(tData[BezoekLangEind],"&lt;="&amp;$A1065)</f>
        <v/>
      </c>
      <c r="G1065" s="15">
        <f>IF($D1065=1,$B1065*100+$C1065,-1)</f>
        <v/>
      </c>
      <c r="H1065" s="15">
        <f>IF($D1065=1,$B1065,-1)</f>
        <v/>
      </c>
      <c r="I1065" s="15">
        <f>IF($D1065=1,$C1065,-1)</f>
        <v/>
      </c>
    </row>
    <row r="1066">
      <c r="A1066" s="33" t="n">
        <v>45336.29166666666</v>
      </c>
      <c r="B1066" s="15">
        <f>WEEKDAY($A1066,2)</f>
        <v/>
      </c>
      <c r="C1066" s="15">
        <f>HOUR($A1066)</f>
        <v/>
      </c>
      <c r="D1066" s="15">
        <f>IF(AND($A1066&gt;=Instellingen!$B$6,$A1066&lt;Instellingen!$B$7),1,0)</f>
        <v/>
      </c>
      <c r="E1066" s="15">
        <f>COUNTIF(tData[BezoekStart],"&lt;"&amp;($A1066+1/24))-COUNTIF(tData[BezoekEind],"&lt;="&amp;$A1066)</f>
        <v/>
      </c>
      <c r="F1066" s="15">
        <f>COUNTIF(tData[BezoekLangStart],"&lt;"&amp;($A1066+1/24))-COUNTIF(tData[BezoekLangEind],"&lt;="&amp;$A1066)</f>
        <v/>
      </c>
      <c r="G1066" s="15">
        <f>IF($D1066=1,$B1066*100+$C1066,-1)</f>
        <v/>
      </c>
      <c r="H1066" s="15">
        <f>IF($D1066=1,$B1066,-1)</f>
        <v/>
      </c>
      <c r="I1066" s="15">
        <f>IF($D1066=1,$C1066,-1)</f>
        <v/>
      </c>
    </row>
    <row r="1067">
      <c r="A1067" s="33" t="n">
        <v>45336.33333333334</v>
      </c>
      <c r="B1067" s="15">
        <f>WEEKDAY($A1067,2)</f>
        <v/>
      </c>
      <c r="C1067" s="15">
        <f>HOUR($A1067)</f>
        <v/>
      </c>
      <c r="D1067" s="15">
        <f>IF(AND($A1067&gt;=Instellingen!$B$6,$A1067&lt;Instellingen!$B$7),1,0)</f>
        <v/>
      </c>
      <c r="E1067" s="15">
        <f>COUNTIF(tData[BezoekStart],"&lt;"&amp;($A1067+1/24))-COUNTIF(tData[BezoekEind],"&lt;="&amp;$A1067)</f>
        <v/>
      </c>
      <c r="F1067" s="15">
        <f>COUNTIF(tData[BezoekLangStart],"&lt;"&amp;($A1067+1/24))-COUNTIF(tData[BezoekLangEind],"&lt;="&amp;$A1067)</f>
        <v/>
      </c>
      <c r="G1067" s="15">
        <f>IF($D1067=1,$B1067*100+$C1067,-1)</f>
        <v/>
      </c>
      <c r="H1067" s="15">
        <f>IF($D1067=1,$B1067,-1)</f>
        <v/>
      </c>
      <c r="I1067" s="15">
        <f>IF($D1067=1,$C1067,-1)</f>
        <v/>
      </c>
    </row>
    <row r="1068">
      <c r="A1068" s="33" t="n">
        <v>45336.375</v>
      </c>
      <c r="B1068" s="15">
        <f>WEEKDAY($A1068,2)</f>
        <v/>
      </c>
      <c r="C1068" s="15">
        <f>HOUR($A1068)</f>
        <v/>
      </c>
      <c r="D1068" s="15">
        <f>IF(AND($A1068&gt;=Instellingen!$B$6,$A1068&lt;Instellingen!$B$7),1,0)</f>
        <v/>
      </c>
      <c r="E1068" s="15">
        <f>COUNTIF(tData[BezoekStart],"&lt;"&amp;($A1068+1/24))-COUNTIF(tData[BezoekEind],"&lt;="&amp;$A1068)</f>
        <v/>
      </c>
      <c r="F1068" s="15">
        <f>COUNTIF(tData[BezoekLangStart],"&lt;"&amp;($A1068+1/24))-COUNTIF(tData[BezoekLangEind],"&lt;="&amp;$A1068)</f>
        <v/>
      </c>
      <c r="G1068" s="15">
        <f>IF($D1068=1,$B1068*100+$C1068,-1)</f>
        <v/>
      </c>
      <c r="H1068" s="15">
        <f>IF($D1068=1,$B1068,-1)</f>
        <v/>
      </c>
      <c r="I1068" s="15">
        <f>IF($D1068=1,$C1068,-1)</f>
        <v/>
      </c>
    </row>
    <row r="1069">
      <c r="A1069" s="33" t="n">
        <v>45336.41666666666</v>
      </c>
      <c r="B1069" s="15">
        <f>WEEKDAY($A1069,2)</f>
        <v/>
      </c>
      <c r="C1069" s="15">
        <f>HOUR($A1069)</f>
        <v/>
      </c>
      <c r="D1069" s="15">
        <f>IF(AND($A1069&gt;=Instellingen!$B$6,$A1069&lt;Instellingen!$B$7),1,0)</f>
        <v/>
      </c>
      <c r="E1069" s="15">
        <f>COUNTIF(tData[BezoekStart],"&lt;"&amp;($A1069+1/24))-COUNTIF(tData[BezoekEind],"&lt;="&amp;$A1069)</f>
        <v/>
      </c>
      <c r="F1069" s="15">
        <f>COUNTIF(tData[BezoekLangStart],"&lt;"&amp;($A1069+1/24))-COUNTIF(tData[BezoekLangEind],"&lt;="&amp;$A1069)</f>
        <v/>
      </c>
      <c r="G1069" s="15">
        <f>IF($D1069=1,$B1069*100+$C1069,-1)</f>
        <v/>
      </c>
      <c r="H1069" s="15">
        <f>IF($D1069=1,$B1069,-1)</f>
        <v/>
      </c>
      <c r="I1069" s="15">
        <f>IF($D1069=1,$C1069,-1)</f>
        <v/>
      </c>
    </row>
    <row r="1070">
      <c r="A1070" s="33" t="n">
        <v>45336.45833333334</v>
      </c>
      <c r="B1070" s="15">
        <f>WEEKDAY($A1070,2)</f>
        <v/>
      </c>
      <c r="C1070" s="15">
        <f>HOUR($A1070)</f>
        <v/>
      </c>
      <c r="D1070" s="15">
        <f>IF(AND($A1070&gt;=Instellingen!$B$6,$A1070&lt;Instellingen!$B$7),1,0)</f>
        <v/>
      </c>
      <c r="E1070" s="15">
        <f>COUNTIF(tData[BezoekStart],"&lt;"&amp;($A1070+1/24))-COUNTIF(tData[BezoekEind],"&lt;="&amp;$A1070)</f>
        <v/>
      </c>
      <c r="F1070" s="15">
        <f>COUNTIF(tData[BezoekLangStart],"&lt;"&amp;($A1070+1/24))-COUNTIF(tData[BezoekLangEind],"&lt;="&amp;$A1070)</f>
        <v/>
      </c>
      <c r="G1070" s="15">
        <f>IF($D1070=1,$B1070*100+$C1070,-1)</f>
        <v/>
      </c>
      <c r="H1070" s="15">
        <f>IF($D1070=1,$B1070,-1)</f>
        <v/>
      </c>
      <c r="I1070" s="15">
        <f>IF($D1070=1,$C1070,-1)</f>
        <v/>
      </c>
    </row>
    <row r="1071">
      <c r="A1071" s="33" t="n">
        <v>45336.5</v>
      </c>
      <c r="B1071" s="15">
        <f>WEEKDAY($A1071,2)</f>
        <v/>
      </c>
      <c r="C1071" s="15">
        <f>HOUR($A1071)</f>
        <v/>
      </c>
      <c r="D1071" s="15">
        <f>IF(AND($A1071&gt;=Instellingen!$B$6,$A1071&lt;Instellingen!$B$7),1,0)</f>
        <v/>
      </c>
      <c r="E1071" s="15">
        <f>COUNTIF(tData[BezoekStart],"&lt;"&amp;($A1071+1/24))-COUNTIF(tData[BezoekEind],"&lt;="&amp;$A1071)</f>
        <v/>
      </c>
      <c r="F1071" s="15">
        <f>COUNTIF(tData[BezoekLangStart],"&lt;"&amp;($A1071+1/24))-COUNTIF(tData[BezoekLangEind],"&lt;="&amp;$A1071)</f>
        <v/>
      </c>
      <c r="G1071" s="15">
        <f>IF($D1071=1,$B1071*100+$C1071,-1)</f>
        <v/>
      </c>
      <c r="H1071" s="15">
        <f>IF($D1071=1,$B1071,-1)</f>
        <v/>
      </c>
      <c r="I1071" s="15">
        <f>IF($D1071=1,$C1071,-1)</f>
        <v/>
      </c>
    </row>
    <row r="1072">
      <c r="A1072" s="33" t="n">
        <v>45336.54166666666</v>
      </c>
      <c r="B1072" s="15">
        <f>WEEKDAY($A1072,2)</f>
        <v/>
      </c>
      <c r="C1072" s="15">
        <f>HOUR($A1072)</f>
        <v/>
      </c>
      <c r="D1072" s="15">
        <f>IF(AND($A1072&gt;=Instellingen!$B$6,$A1072&lt;Instellingen!$B$7),1,0)</f>
        <v/>
      </c>
      <c r="E1072" s="15">
        <f>COUNTIF(tData[BezoekStart],"&lt;"&amp;($A1072+1/24))-COUNTIF(tData[BezoekEind],"&lt;="&amp;$A1072)</f>
        <v/>
      </c>
      <c r="F1072" s="15">
        <f>COUNTIF(tData[BezoekLangStart],"&lt;"&amp;($A1072+1/24))-COUNTIF(tData[BezoekLangEind],"&lt;="&amp;$A1072)</f>
        <v/>
      </c>
      <c r="G1072" s="15">
        <f>IF($D1072=1,$B1072*100+$C1072,-1)</f>
        <v/>
      </c>
      <c r="H1072" s="15">
        <f>IF($D1072=1,$B1072,-1)</f>
        <v/>
      </c>
      <c r="I1072" s="15">
        <f>IF($D1072=1,$C1072,-1)</f>
        <v/>
      </c>
    </row>
    <row r="1073">
      <c r="A1073" s="33" t="n">
        <v>45336.58333333334</v>
      </c>
      <c r="B1073" s="15">
        <f>WEEKDAY($A1073,2)</f>
        <v/>
      </c>
      <c r="C1073" s="15">
        <f>HOUR($A1073)</f>
        <v/>
      </c>
      <c r="D1073" s="15">
        <f>IF(AND($A1073&gt;=Instellingen!$B$6,$A1073&lt;Instellingen!$B$7),1,0)</f>
        <v/>
      </c>
      <c r="E1073" s="15">
        <f>COUNTIF(tData[BezoekStart],"&lt;"&amp;($A1073+1/24))-COUNTIF(tData[BezoekEind],"&lt;="&amp;$A1073)</f>
        <v/>
      </c>
      <c r="F1073" s="15">
        <f>COUNTIF(tData[BezoekLangStart],"&lt;"&amp;($A1073+1/24))-COUNTIF(tData[BezoekLangEind],"&lt;="&amp;$A1073)</f>
        <v/>
      </c>
      <c r="G1073" s="15">
        <f>IF($D1073=1,$B1073*100+$C1073,-1)</f>
        <v/>
      </c>
      <c r="H1073" s="15">
        <f>IF($D1073=1,$B1073,-1)</f>
        <v/>
      </c>
      <c r="I1073" s="15">
        <f>IF($D1073=1,$C1073,-1)</f>
        <v/>
      </c>
    </row>
    <row r="1074">
      <c r="A1074" s="33" t="n">
        <v>45336.625</v>
      </c>
      <c r="B1074" s="15">
        <f>WEEKDAY($A1074,2)</f>
        <v/>
      </c>
      <c r="C1074" s="15">
        <f>HOUR($A1074)</f>
        <v/>
      </c>
      <c r="D1074" s="15">
        <f>IF(AND($A1074&gt;=Instellingen!$B$6,$A1074&lt;Instellingen!$B$7),1,0)</f>
        <v/>
      </c>
      <c r="E1074" s="15">
        <f>COUNTIF(tData[BezoekStart],"&lt;"&amp;($A1074+1/24))-COUNTIF(tData[BezoekEind],"&lt;="&amp;$A1074)</f>
        <v/>
      </c>
      <c r="F1074" s="15">
        <f>COUNTIF(tData[BezoekLangStart],"&lt;"&amp;($A1074+1/24))-COUNTIF(tData[BezoekLangEind],"&lt;="&amp;$A1074)</f>
        <v/>
      </c>
      <c r="G1074" s="15">
        <f>IF($D1074=1,$B1074*100+$C1074,-1)</f>
        <v/>
      </c>
      <c r="H1074" s="15">
        <f>IF($D1074=1,$B1074,-1)</f>
        <v/>
      </c>
      <c r="I1074" s="15">
        <f>IF($D1074=1,$C1074,-1)</f>
        <v/>
      </c>
    </row>
    <row r="1075">
      <c r="A1075" s="33" t="n">
        <v>45336.66666666666</v>
      </c>
      <c r="B1075" s="15">
        <f>WEEKDAY($A1075,2)</f>
        <v/>
      </c>
      <c r="C1075" s="15">
        <f>HOUR($A1075)</f>
        <v/>
      </c>
      <c r="D1075" s="15">
        <f>IF(AND($A1075&gt;=Instellingen!$B$6,$A1075&lt;Instellingen!$B$7),1,0)</f>
        <v/>
      </c>
      <c r="E1075" s="15">
        <f>COUNTIF(tData[BezoekStart],"&lt;"&amp;($A1075+1/24))-COUNTIF(tData[BezoekEind],"&lt;="&amp;$A1075)</f>
        <v/>
      </c>
      <c r="F1075" s="15">
        <f>COUNTIF(tData[BezoekLangStart],"&lt;"&amp;($A1075+1/24))-COUNTIF(tData[BezoekLangEind],"&lt;="&amp;$A1075)</f>
        <v/>
      </c>
      <c r="G1075" s="15">
        <f>IF($D1075=1,$B1075*100+$C1075,-1)</f>
        <v/>
      </c>
      <c r="H1075" s="15">
        <f>IF($D1075=1,$B1075,-1)</f>
        <v/>
      </c>
      <c r="I1075" s="15">
        <f>IF($D1075=1,$C1075,-1)</f>
        <v/>
      </c>
    </row>
    <row r="1076">
      <c r="A1076" s="33" t="n">
        <v>45336.70833333334</v>
      </c>
      <c r="B1076" s="15">
        <f>WEEKDAY($A1076,2)</f>
        <v/>
      </c>
      <c r="C1076" s="15">
        <f>HOUR($A1076)</f>
        <v/>
      </c>
      <c r="D1076" s="15">
        <f>IF(AND($A1076&gt;=Instellingen!$B$6,$A1076&lt;Instellingen!$B$7),1,0)</f>
        <v/>
      </c>
      <c r="E1076" s="15">
        <f>COUNTIF(tData[BezoekStart],"&lt;"&amp;($A1076+1/24))-COUNTIF(tData[BezoekEind],"&lt;="&amp;$A1076)</f>
        <v/>
      </c>
      <c r="F1076" s="15">
        <f>COUNTIF(tData[BezoekLangStart],"&lt;"&amp;($A1076+1/24))-COUNTIF(tData[BezoekLangEind],"&lt;="&amp;$A1076)</f>
        <v/>
      </c>
      <c r="G1076" s="15">
        <f>IF($D1076=1,$B1076*100+$C1076,-1)</f>
        <v/>
      </c>
      <c r="H1076" s="15">
        <f>IF($D1076=1,$B1076,-1)</f>
        <v/>
      </c>
      <c r="I1076" s="15">
        <f>IF($D1076=1,$C1076,-1)</f>
        <v/>
      </c>
    </row>
    <row r="1077">
      <c r="A1077" s="33" t="n">
        <v>45336.75</v>
      </c>
      <c r="B1077" s="15">
        <f>WEEKDAY($A1077,2)</f>
        <v/>
      </c>
      <c r="C1077" s="15">
        <f>HOUR($A1077)</f>
        <v/>
      </c>
      <c r="D1077" s="15">
        <f>IF(AND($A1077&gt;=Instellingen!$B$6,$A1077&lt;Instellingen!$B$7),1,0)</f>
        <v/>
      </c>
      <c r="E1077" s="15">
        <f>COUNTIF(tData[BezoekStart],"&lt;"&amp;($A1077+1/24))-COUNTIF(tData[BezoekEind],"&lt;="&amp;$A1077)</f>
        <v/>
      </c>
      <c r="F1077" s="15">
        <f>COUNTIF(tData[BezoekLangStart],"&lt;"&amp;($A1077+1/24))-COUNTIF(tData[BezoekLangEind],"&lt;="&amp;$A1077)</f>
        <v/>
      </c>
      <c r="G1077" s="15">
        <f>IF($D1077=1,$B1077*100+$C1077,-1)</f>
        <v/>
      </c>
      <c r="H1077" s="15">
        <f>IF($D1077=1,$B1077,-1)</f>
        <v/>
      </c>
      <c r="I1077" s="15">
        <f>IF($D1077=1,$C1077,-1)</f>
        <v/>
      </c>
    </row>
    <row r="1078">
      <c r="A1078" s="33" t="n">
        <v>45336.79166666666</v>
      </c>
      <c r="B1078" s="15">
        <f>WEEKDAY($A1078,2)</f>
        <v/>
      </c>
      <c r="C1078" s="15">
        <f>HOUR($A1078)</f>
        <v/>
      </c>
      <c r="D1078" s="15">
        <f>IF(AND($A1078&gt;=Instellingen!$B$6,$A1078&lt;Instellingen!$B$7),1,0)</f>
        <v/>
      </c>
      <c r="E1078" s="15">
        <f>COUNTIF(tData[BezoekStart],"&lt;"&amp;($A1078+1/24))-COUNTIF(tData[BezoekEind],"&lt;="&amp;$A1078)</f>
        <v/>
      </c>
      <c r="F1078" s="15">
        <f>COUNTIF(tData[BezoekLangStart],"&lt;"&amp;($A1078+1/24))-COUNTIF(tData[BezoekLangEind],"&lt;="&amp;$A1078)</f>
        <v/>
      </c>
      <c r="G1078" s="15">
        <f>IF($D1078=1,$B1078*100+$C1078,-1)</f>
        <v/>
      </c>
      <c r="H1078" s="15">
        <f>IF($D1078=1,$B1078,-1)</f>
        <v/>
      </c>
      <c r="I1078" s="15">
        <f>IF($D1078=1,$C1078,-1)</f>
        <v/>
      </c>
    </row>
    <row r="1079">
      <c r="A1079" s="33" t="n">
        <v>45336.83333333334</v>
      </c>
      <c r="B1079" s="15">
        <f>WEEKDAY($A1079,2)</f>
        <v/>
      </c>
      <c r="C1079" s="15">
        <f>HOUR($A1079)</f>
        <v/>
      </c>
      <c r="D1079" s="15">
        <f>IF(AND($A1079&gt;=Instellingen!$B$6,$A1079&lt;Instellingen!$B$7),1,0)</f>
        <v/>
      </c>
      <c r="E1079" s="15">
        <f>COUNTIF(tData[BezoekStart],"&lt;"&amp;($A1079+1/24))-COUNTIF(tData[BezoekEind],"&lt;="&amp;$A1079)</f>
        <v/>
      </c>
      <c r="F1079" s="15">
        <f>COUNTIF(tData[BezoekLangStart],"&lt;"&amp;($A1079+1/24))-COUNTIF(tData[BezoekLangEind],"&lt;="&amp;$A1079)</f>
        <v/>
      </c>
      <c r="G1079" s="15">
        <f>IF($D1079=1,$B1079*100+$C1079,-1)</f>
        <v/>
      </c>
      <c r="H1079" s="15">
        <f>IF($D1079=1,$B1079,-1)</f>
        <v/>
      </c>
      <c r="I1079" s="15">
        <f>IF($D1079=1,$C1079,-1)</f>
        <v/>
      </c>
    </row>
    <row r="1080">
      <c r="A1080" s="33" t="n">
        <v>45336.875</v>
      </c>
      <c r="B1080" s="15">
        <f>WEEKDAY($A1080,2)</f>
        <v/>
      </c>
      <c r="C1080" s="15">
        <f>HOUR($A1080)</f>
        <v/>
      </c>
      <c r="D1080" s="15">
        <f>IF(AND($A1080&gt;=Instellingen!$B$6,$A1080&lt;Instellingen!$B$7),1,0)</f>
        <v/>
      </c>
      <c r="E1080" s="15">
        <f>COUNTIF(tData[BezoekStart],"&lt;"&amp;($A1080+1/24))-COUNTIF(tData[BezoekEind],"&lt;="&amp;$A1080)</f>
        <v/>
      </c>
      <c r="F1080" s="15">
        <f>COUNTIF(tData[BezoekLangStart],"&lt;"&amp;($A1080+1/24))-COUNTIF(tData[BezoekLangEind],"&lt;="&amp;$A1080)</f>
        <v/>
      </c>
      <c r="G1080" s="15">
        <f>IF($D1080=1,$B1080*100+$C1080,-1)</f>
        <v/>
      </c>
      <c r="H1080" s="15">
        <f>IF($D1080=1,$B1080,-1)</f>
        <v/>
      </c>
      <c r="I1080" s="15">
        <f>IF($D1080=1,$C1080,-1)</f>
        <v/>
      </c>
    </row>
    <row r="1081">
      <c r="A1081" s="33" t="n">
        <v>45336.91666666666</v>
      </c>
      <c r="B1081" s="15">
        <f>WEEKDAY($A1081,2)</f>
        <v/>
      </c>
      <c r="C1081" s="15">
        <f>HOUR($A1081)</f>
        <v/>
      </c>
      <c r="D1081" s="15">
        <f>IF(AND($A1081&gt;=Instellingen!$B$6,$A1081&lt;Instellingen!$B$7),1,0)</f>
        <v/>
      </c>
      <c r="E1081" s="15">
        <f>COUNTIF(tData[BezoekStart],"&lt;"&amp;($A1081+1/24))-COUNTIF(tData[BezoekEind],"&lt;="&amp;$A1081)</f>
        <v/>
      </c>
      <c r="F1081" s="15">
        <f>COUNTIF(tData[BezoekLangStart],"&lt;"&amp;($A1081+1/24))-COUNTIF(tData[BezoekLangEind],"&lt;="&amp;$A1081)</f>
        <v/>
      </c>
      <c r="G1081" s="15">
        <f>IF($D1081=1,$B1081*100+$C1081,-1)</f>
        <v/>
      </c>
      <c r="H1081" s="15">
        <f>IF($D1081=1,$B1081,-1)</f>
        <v/>
      </c>
      <c r="I1081" s="15">
        <f>IF($D1081=1,$C1081,-1)</f>
        <v/>
      </c>
    </row>
    <row r="1082">
      <c r="A1082" s="33" t="n">
        <v>45336.95833333334</v>
      </c>
      <c r="B1082" s="15">
        <f>WEEKDAY($A1082,2)</f>
        <v/>
      </c>
      <c r="C1082" s="15">
        <f>HOUR($A1082)</f>
        <v/>
      </c>
      <c r="D1082" s="15">
        <f>IF(AND($A1082&gt;=Instellingen!$B$6,$A1082&lt;Instellingen!$B$7),1,0)</f>
        <v/>
      </c>
      <c r="E1082" s="15">
        <f>COUNTIF(tData[BezoekStart],"&lt;"&amp;($A1082+1/24))-COUNTIF(tData[BezoekEind],"&lt;="&amp;$A1082)</f>
        <v/>
      </c>
      <c r="F1082" s="15">
        <f>COUNTIF(tData[BezoekLangStart],"&lt;"&amp;($A1082+1/24))-COUNTIF(tData[BezoekLangEind],"&lt;="&amp;$A1082)</f>
        <v/>
      </c>
      <c r="G1082" s="15">
        <f>IF($D1082=1,$B1082*100+$C1082,-1)</f>
        <v/>
      </c>
      <c r="H1082" s="15">
        <f>IF($D1082=1,$B1082,-1)</f>
        <v/>
      </c>
      <c r="I1082" s="15">
        <f>IF($D1082=1,$C1082,-1)</f>
        <v/>
      </c>
    </row>
    <row r="1083">
      <c r="A1083" s="33" t="n">
        <v>45337</v>
      </c>
      <c r="B1083" s="15">
        <f>WEEKDAY($A1083,2)</f>
        <v/>
      </c>
      <c r="C1083" s="15">
        <f>HOUR($A1083)</f>
        <v/>
      </c>
      <c r="D1083" s="15">
        <f>IF(AND($A1083&gt;=Instellingen!$B$6,$A1083&lt;Instellingen!$B$7),1,0)</f>
        <v/>
      </c>
      <c r="E1083" s="15">
        <f>COUNTIF(tData[BezoekStart],"&lt;"&amp;($A1083+1/24))-COUNTIF(tData[BezoekEind],"&lt;="&amp;$A1083)</f>
        <v/>
      </c>
      <c r="F1083" s="15">
        <f>COUNTIF(tData[BezoekLangStart],"&lt;"&amp;($A1083+1/24))-COUNTIF(tData[BezoekLangEind],"&lt;="&amp;$A1083)</f>
        <v/>
      </c>
      <c r="G1083" s="15">
        <f>IF($D1083=1,$B1083*100+$C1083,-1)</f>
        <v/>
      </c>
      <c r="H1083" s="15">
        <f>IF($D1083=1,$B1083,-1)</f>
        <v/>
      </c>
      <c r="I1083" s="15">
        <f>IF($D1083=1,$C1083,-1)</f>
        <v/>
      </c>
    </row>
    <row r="1084">
      <c r="A1084" s="33" t="n">
        <v>45337.04166666666</v>
      </c>
      <c r="B1084" s="15">
        <f>WEEKDAY($A1084,2)</f>
        <v/>
      </c>
      <c r="C1084" s="15">
        <f>HOUR($A1084)</f>
        <v/>
      </c>
      <c r="D1084" s="15">
        <f>IF(AND($A1084&gt;=Instellingen!$B$6,$A1084&lt;Instellingen!$B$7),1,0)</f>
        <v/>
      </c>
      <c r="E1084" s="15">
        <f>COUNTIF(tData[BezoekStart],"&lt;"&amp;($A1084+1/24))-COUNTIF(tData[BezoekEind],"&lt;="&amp;$A1084)</f>
        <v/>
      </c>
      <c r="F1084" s="15">
        <f>COUNTIF(tData[BezoekLangStart],"&lt;"&amp;($A1084+1/24))-COUNTIF(tData[BezoekLangEind],"&lt;="&amp;$A1084)</f>
        <v/>
      </c>
      <c r="G1084" s="15">
        <f>IF($D1084=1,$B1084*100+$C1084,-1)</f>
        <v/>
      </c>
      <c r="H1084" s="15">
        <f>IF($D1084=1,$B1084,-1)</f>
        <v/>
      </c>
      <c r="I1084" s="15">
        <f>IF($D1084=1,$C1084,-1)</f>
        <v/>
      </c>
    </row>
    <row r="1085">
      <c r="A1085" s="33" t="n">
        <v>45337.08333333334</v>
      </c>
      <c r="B1085" s="15">
        <f>WEEKDAY($A1085,2)</f>
        <v/>
      </c>
      <c r="C1085" s="15">
        <f>HOUR($A1085)</f>
        <v/>
      </c>
      <c r="D1085" s="15">
        <f>IF(AND($A1085&gt;=Instellingen!$B$6,$A1085&lt;Instellingen!$B$7),1,0)</f>
        <v/>
      </c>
      <c r="E1085" s="15">
        <f>COUNTIF(tData[BezoekStart],"&lt;"&amp;($A1085+1/24))-COUNTIF(tData[BezoekEind],"&lt;="&amp;$A1085)</f>
        <v/>
      </c>
      <c r="F1085" s="15">
        <f>COUNTIF(tData[BezoekLangStart],"&lt;"&amp;($A1085+1/24))-COUNTIF(tData[BezoekLangEind],"&lt;="&amp;$A1085)</f>
        <v/>
      </c>
      <c r="G1085" s="15">
        <f>IF($D1085=1,$B1085*100+$C1085,-1)</f>
        <v/>
      </c>
      <c r="H1085" s="15">
        <f>IF($D1085=1,$B1085,-1)</f>
        <v/>
      </c>
      <c r="I1085" s="15">
        <f>IF($D1085=1,$C1085,-1)</f>
        <v/>
      </c>
    </row>
    <row r="1086">
      <c r="A1086" s="33" t="n">
        <v>45337.125</v>
      </c>
      <c r="B1086" s="15">
        <f>WEEKDAY($A1086,2)</f>
        <v/>
      </c>
      <c r="C1086" s="15">
        <f>HOUR($A1086)</f>
        <v/>
      </c>
      <c r="D1086" s="15">
        <f>IF(AND($A1086&gt;=Instellingen!$B$6,$A1086&lt;Instellingen!$B$7),1,0)</f>
        <v/>
      </c>
      <c r="E1086" s="15">
        <f>COUNTIF(tData[BezoekStart],"&lt;"&amp;($A1086+1/24))-COUNTIF(tData[BezoekEind],"&lt;="&amp;$A1086)</f>
        <v/>
      </c>
      <c r="F1086" s="15">
        <f>COUNTIF(tData[BezoekLangStart],"&lt;"&amp;($A1086+1/24))-COUNTIF(tData[BezoekLangEind],"&lt;="&amp;$A1086)</f>
        <v/>
      </c>
      <c r="G1086" s="15">
        <f>IF($D1086=1,$B1086*100+$C1086,-1)</f>
        <v/>
      </c>
      <c r="H1086" s="15">
        <f>IF($D1086=1,$B1086,-1)</f>
        <v/>
      </c>
      <c r="I1086" s="15">
        <f>IF($D1086=1,$C1086,-1)</f>
        <v/>
      </c>
    </row>
    <row r="1087">
      <c r="A1087" s="33" t="n">
        <v>45337.16666666666</v>
      </c>
      <c r="B1087" s="15">
        <f>WEEKDAY($A1087,2)</f>
        <v/>
      </c>
      <c r="C1087" s="15">
        <f>HOUR($A1087)</f>
        <v/>
      </c>
      <c r="D1087" s="15">
        <f>IF(AND($A1087&gt;=Instellingen!$B$6,$A1087&lt;Instellingen!$B$7),1,0)</f>
        <v/>
      </c>
      <c r="E1087" s="15">
        <f>COUNTIF(tData[BezoekStart],"&lt;"&amp;($A1087+1/24))-COUNTIF(tData[BezoekEind],"&lt;="&amp;$A1087)</f>
        <v/>
      </c>
      <c r="F1087" s="15">
        <f>COUNTIF(tData[BezoekLangStart],"&lt;"&amp;($A1087+1/24))-COUNTIF(tData[BezoekLangEind],"&lt;="&amp;$A1087)</f>
        <v/>
      </c>
      <c r="G1087" s="15">
        <f>IF($D1087=1,$B1087*100+$C1087,-1)</f>
        <v/>
      </c>
      <c r="H1087" s="15">
        <f>IF($D1087=1,$B1087,-1)</f>
        <v/>
      </c>
      <c r="I1087" s="15">
        <f>IF($D1087=1,$C1087,-1)</f>
        <v/>
      </c>
    </row>
    <row r="1088">
      <c r="A1088" s="33" t="n">
        <v>45337.20833333334</v>
      </c>
      <c r="B1088" s="15">
        <f>WEEKDAY($A1088,2)</f>
        <v/>
      </c>
      <c r="C1088" s="15">
        <f>HOUR($A1088)</f>
        <v/>
      </c>
      <c r="D1088" s="15">
        <f>IF(AND($A1088&gt;=Instellingen!$B$6,$A1088&lt;Instellingen!$B$7),1,0)</f>
        <v/>
      </c>
      <c r="E1088" s="15">
        <f>COUNTIF(tData[BezoekStart],"&lt;"&amp;($A1088+1/24))-COUNTIF(tData[BezoekEind],"&lt;="&amp;$A1088)</f>
        <v/>
      </c>
      <c r="F1088" s="15">
        <f>COUNTIF(tData[BezoekLangStart],"&lt;"&amp;($A1088+1/24))-COUNTIF(tData[BezoekLangEind],"&lt;="&amp;$A1088)</f>
        <v/>
      </c>
      <c r="G1088" s="15">
        <f>IF($D1088=1,$B1088*100+$C1088,-1)</f>
        <v/>
      </c>
      <c r="H1088" s="15">
        <f>IF($D1088=1,$B1088,-1)</f>
        <v/>
      </c>
      <c r="I1088" s="15">
        <f>IF($D1088=1,$C1088,-1)</f>
        <v/>
      </c>
    </row>
    <row r="1089">
      <c r="A1089" s="33" t="n">
        <v>45337.25</v>
      </c>
      <c r="B1089" s="15">
        <f>WEEKDAY($A1089,2)</f>
        <v/>
      </c>
      <c r="C1089" s="15">
        <f>HOUR($A1089)</f>
        <v/>
      </c>
      <c r="D1089" s="15">
        <f>IF(AND($A1089&gt;=Instellingen!$B$6,$A1089&lt;Instellingen!$B$7),1,0)</f>
        <v/>
      </c>
      <c r="E1089" s="15">
        <f>COUNTIF(tData[BezoekStart],"&lt;"&amp;($A1089+1/24))-COUNTIF(tData[BezoekEind],"&lt;="&amp;$A1089)</f>
        <v/>
      </c>
      <c r="F1089" s="15">
        <f>COUNTIF(tData[BezoekLangStart],"&lt;"&amp;($A1089+1/24))-COUNTIF(tData[BezoekLangEind],"&lt;="&amp;$A1089)</f>
        <v/>
      </c>
      <c r="G1089" s="15">
        <f>IF($D1089=1,$B1089*100+$C1089,-1)</f>
        <v/>
      </c>
      <c r="H1089" s="15">
        <f>IF($D1089=1,$B1089,-1)</f>
        <v/>
      </c>
      <c r="I1089" s="15">
        <f>IF($D1089=1,$C1089,-1)</f>
        <v/>
      </c>
    </row>
    <row r="1090">
      <c r="A1090" s="33" t="n">
        <v>45337.29166666666</v>
      </c>
      <c r="B1090" s="15">
        <f>WEEKDAY($A1090,2)</f>
        <v/>
      </c>
      <c r="C1090" s="15">
        <f>HOUR($A1090)</f>
        <v/>
      </c>
      <c r="D1090" s="15">
        <f>IF(AND($A1090&gt;=Instellingen!$B$6,$A1090&lt;Instellingen!$B$7),1,0)</f>
        <v/>
      </c>
      <c r="E1090" s="15">
        <f>COUNTIF(tData[BezoekStart],"&lt;"&amp;($A1090+1/24))-COUNTIF(tData[BezoekEind],"&lt;="&amp;$A1090)</f>
        <v/>
      </c>
      <c r="F1090" s="15">
        <f>COUNTIF(tData[BezoekLangStart],"&lt;"&amp;($A1090+1/24))-COUNTIF(tData[BezoekLangEind],"&lt;="&amp;$A1090)</f>
        <v/>
      </c>
      <c r="G1090" s="15">
        <f>IF($D1090=1,$B1090*100+$C1090,-1)</f>
        <v/>
      </c>
      <c r="H1090" s="15">
        <f>IF($D1090=1,$B1090,-1)</f>
        <v/>
      </c>
      <c r="I1090" s="15">
        <f>IF($D1090=1,$C1090,-1)</f>
        <v/>
      </c>
    </row>
    <row r="1091">
      <c r="A1091" s="33" t="n">
        <v>45337.33333333334</v>
      </c>
      <c r="B1091" s="15">
        <f>WEEKDAY($A1091,2)</f>
        <v/>
      </c>
      <c r="C1091" s="15">
        <f>HOUR($A1091)</f>
        <v/>
      </c>
      <c r="D1091" s="15">
        <f>IF(AND($A1091&gt;=Instellingen!$B$6,$A1091&lt;Instellingen!$B$7),1,0)</f>
        <v/>
      </c>
      <c r="E1091" s="15">
        <f>COUNTIF(tData[BezoekStart],"&lt;"&amp;($A1091+1/24))-COUNTIF(tData[BezoekEind],"&lt;="&amp;$A1091)</f>
        <v/>
      </c>
      <c r="F1091" s="15">
        <f>COUNTIF(tData[BezoekLangStart],"&lt;"&amp;($A1091+1/24))-COUNTIF(tData[BezoekLangEind],"&lt;="&amp;$A1091)</f>
        <v/>
      </c>
      <c r="G1091" s="15">
        <f>IF($D1091=1,$B1091*100+$C1091,-1)</f>
        <v/>
      </c>
      <c r="H1091" s="15">
        <f>IF($D1091=1,$B1091,-1)</f>
        <v/>
      </c>
      <c r="I1091" s="15">
        <f>IF($D1091=1,$C1091,-1)</f>
        <v/>
      </c>
    </row>
    <row r="1092">
      <c r="A1092" s="33" t="n">
        <v>45337.375</v>
      </c>
      <c r="B1092" s="15">
        <f>WEEKDAY($A1092,2)</f>
        <v/>
      </c>
      <c r="C1092" s="15">
        <f>HOUR($A1092)</f>
        <v/>
      </c>
      <c r="D1092" s="15">
        <f>IF(AND($A1092&gt;=Instellingen!$B$6,$A1092&lt;Instellingen!$B$7),1,0)</f>
        <v/>
      </c>
      <c r="E1092" s="15">
        <f>COUNTIF(tData[BezoekStart],"&lt;"&amp;($A1092+1/24))-COUNTIF(tData[BezoekEind],"&lt;="&amp;$A1092)</f>
        <v/>
      </c>
      <c r="F1092" s="15">
        <f>COUNTIF(tData[BezoekLangStart],"&lt;"&amp;($A1092+1/24))-COUNTIF(tData[BezoekLangEind],"&lt;="&amp;$A1092)</f>
        <v/>
      </c>
      <c r="G1092" s="15">
        <f>IF($D1092=1,$B1092*100+$C1092,-1)</f>
        <v/>
      </c>
      <c r="H1092" s="15">
        <f>IF($D1092=1,$B1092,-1)</f>
        <v/>
      </c>
      <c r="I1092" s="15">
        <f>IF($D1092=1,$C1092,-1)</f>
        <v/>
      </c>
    </row>
    <row r="1093">
      <c r="A1093" s="33" t="n">
        <v>45337.41666666666</v>
      </c>
      <c r="B1093" s="15">
        <f>WEEKDAY($A1093,2)</f>
        <v/>
      </c>
      <c r="C1093" s="15">
        <f>HOUR($A1093)</f>
        <v/>
      </c>
      <c r="D1093" s="15">
        <f>IF(AND($A1093&gt;=Instellingen!$B$6,$A1093&lt;Instellingen!$B$7),1,0)</f>
        <v/>
      </c>
      <c r="E1093" s="15">
        <f>COUNTIF(tData[BezoekStart],"&lt;"&amp;($A1093+1/24))-COUNTIF(tData[BezoekEind],"&lt;="&amp;$A1093)</f>
        <v/>
      </c>
      <c r="F1093" s="15">
        <f>COUNTIF(tData[BezoekLangStart],"&lt;"&amp;($A1093+1/24))-COUNTIF(tData[BezoekLangEind],"&lt;="&amp;$A1093)</f>
        <v/>
      </c>
      <c r="G1093" s="15">
        <f>IF($D1093=1,$B1093*100+$C1093,-1)</f>
        <v/>
      </c>
      <c r="H1093" s="15">
        <f>IF($D1093=1,$B1093,-1)</f>
        <v/>
      </c>
      <c r="I1093" s="15">
        <f>IF($D1093=1,$C1093,-1)</f>
        <v/>
      </c>
    </row>
    <row r="1094">
      <c r="A1094" s="33" t="n">
        <v>45337.45833333334</v>
      </c>
      <c r="B1094" s="15">
        <f>WEEKDAY($A1094,2)</f>
        <v/>
      </c>
      <c r="C1094" s="15">
        <f>HOUR($A1094)</f>
        <v/>
      </c>
      <c r="D1094" s="15">
        <f>IF(AND($A1094&gt;=Instellingen!$B$6,$A1094&lt;Instellingen!$B$7),1,0)</f>
        <v/>
      </c>
      <c r="E1094" s="15">
        <f>COUNTIF(tData[BezoekStart],"&lt;"&amp;($A1094+1/24))-COUNTIF(tData[BezoekEind],"&lt;="&amp;$A1094)</f>
        <v/>
      </c>
      <c r="F1094" s="15">
        <f>COUNTIF(tData[BezoekLangStart],"&lt;"&amp;($A1094+1/24))-COUNTIF(tData[BezoekLangEind],"&lt;="&amp;$A1094)</f>
        <v/>
      </c>
      <c r="G1094" s="15">
        <f>IF($D1094=1,$B1094*100+$C1094,-1)</f>
        <v/>
      </c>
      <c r="H1094" s="15">
        <f>IF($D1094=1,$B1094,-1)</f>
        <v/>
      </c>
      <c r="I1094" s="15">
        <f>IF($D1094=1,$C1094,-1)</f>
        <v/>
      </c>
    </row>
    <row r="1095">
      <c r="A1095" s="33" t="n">
        <v>45337.5</v>
      </c>
      <c r="B1095" s="15">
        <f>WEEKDAY($A1095,2)</f>
        <v/>
      </c>
      <c r="C1095" s="15">
        <f>HOUR($A1095)</f>
        <v/>
      </c>
      <c r="D1095" s="15">
        <f>IF(AND($A1095&gt;=Instellingen!$B$6,$A1095&lt;Instellingen!$B$7),1,0)</f>
        <v/>
      </c>
      <c r="E1095" s="15">
        <f>COUNTIF(tData[BezoekStart],"&lt;"&amp;($A1095+1/24))-COUNTIF(tData[BezoekEind],"&lt;="&amp;$A1095)</f>
        <v/>
      </c>
      <c r="F1095" s="15">
        <f>COUNTIF(tData[BezoekLangStart],"&lt;"&amp;($A1095+1/24))-COUNTIF(tData[BezoekLangEind],"&lt;="&amp;$A1095)</f>
        <v/>
      </c>
      <c r="G1095" s="15">
        <f>IF($D1095=1,$B1095*100+$C1095,-1)</f>
        <v/>
      </c>
      <c r="H1095" s="15">
        <f>IF($D1095=1,$B1095,-1)</f>
        <v/>
      </c>
      <c r="I1095" s="15">
        <f>IF($D1095=1,$C1095,-1)</f>
        <v/>
      </c>
    </row>
    <row r="1096">
      <c r="A1096" s="33" t="n">
        <v>45337.54166666666</v>
      </c>
      <c r="B1096" s="15">
        <f>WEEKDAY($A1096,2)</f>
        <v/>
      </c>
      <c r="C1096" s="15">
        <f>HOUR($A1096)</f>
        <v/>
      </c>
      <c r="D1096" s="15">
        <f>IF(AND($A1096&gt;=Instellingen!$B$6,$A1096&lt;Instellingen!$B$7),1,0)</f>
        <v/>
      </c>
      <c r="E1096" s="15">
        <f>COUNTIF(tData[BezoekStart],"&lt;"&amp;($A1096+1/24))-COUNTIF(tData[BezoekEind],"&lt;="&amp;$A1096)</f>
        <v/>
      </c>
      <c r="F1096" s="15">
        <f>COUNTIF(tData[BezoekLangStart],"&lt;"&amp;($A1096+1/24))-COUNTIF(tData[BezoekLangEind],"&lt;="&amp;$A1096)</f>
        <v/>
      </c>
      <c r="G1096" s="15">
        <f>IF($D1096=1,$B1096*100+$C1096,-1)</f>
        <v/>
      </c>
      <c r="H1096" s="15">
        <f>IF($D1096=1,$B1096,-1)</f>
        <v/>
      </c>
      <c r="I1096" s="15">
        <f>IF($D1096=1,$C1096,-1)</f>
        <v/>
      </c>
    </row>
    <row r="1097">
      <c r="A1097" s="33" t="n">
        <v>45337.58333333334</v>
      </c>
      <c r="B1097" s="15">
        <f>WEEKDAY($A1097,2)</f>
        <v/>
      </c>
      <c r="C1097" s="15">
        <f>HOUR($A1097)</f>
        <v/>
      </c>
      <c r="D1097" s="15">
        <f>IF(AND($A1097&gt;=Instellingen!$B$6,$A1097&lt;Instellingen!$B$7),1,0)</f>
        <v/>
      </c>
      <c r="E1097" s="15">
        <f>COUNTIF(tData[BezoekStart],"&lt;"&amp;($A1097+1/24))-COUNTIF(tData[BezoekEind],"&lt;="&amp;$A1097)</f>
        <v/>
      </c>
      <c r="F1097" s="15">
        <f>COUNTIF(tData[BezoekLangStart],"&lt;"&amp;($A1097+1/24))-COUNTIF(tData[BezoekLangEind],"&lt;="&amp;$A1097)</f>
        <v/>
      </c>
      <c r="G1097" s="15">
        <f>IF($D1097=1,$B1097*100+$C1097,-1)</f>
        <v/>
      </c>
      <c r="H1097" s="15">
        <f>IF($D1097=1,$B1097,-1)</f>
        <v/>
      </c>
      <c r="I1097" s="15">
        <f>IF($D1097=1,$C1097,-1)</f>
        <v/>
      </c>
    </row>
    <row r="1098">
      <c r="A1098" s="33" t="n">
        <v>45337.625</v>
      </c>
      <c r="B1098" s="15">
        <f>WEEKDAY($A1098,2)</f>
        <v/>
      </c>
      <c r="C1098" s="15">
        <f>HOUR($A1098)</f>
        <v/>
      </c>
      <c r="D1098" s="15">
        <f>IF(AND($A1098&gt;=Instellingen!$B$6,$A1098&lt;Instellingen!$B$7),1,0)</f>
        <v/>
      </c>
      <c r="E1098" s="15">
        <f>COUNTIF(tData[BezoekStart],"&lt;"&amp;($A1098+1/24))-COUNTIF(tData[BezoekEind],"&lt;="&amp;$A1098)</f>
        <v/>
      </c>
      <c r="F1098" s="15">
        <f>COUNTIF(tData[BezoekLangStart],"&lt;"&amp;($A1098+1/24))-COUNTIF(tData[BezoekLangEind],"&lt;="&amp;$A1098)</f>
        <v/>
      </c>
      <c r="G1098" s="15">
        <f>IF($D1098=1,$B1098*100+$C1098,-1)</f>
        <v/>
      </c>
      <c r="H1098" s="15">
        <f>IF($D1098=1,$B1098,-1)</f>
        <v/>
      </c>
      <c r="I1098" s="15">
        <f>IF($D1098=1,$C1098,-1)</f>
        <v/>
      </c>
    </row>
    <row r="1099">
      <c r="A1099" s="33" t="n">
        <v>45337.66666666666</v>
      </c>
      <c r="B1099" s="15">
        <f>WEEKDAY($A1099,2)</f>
        <v/>
      </c>
      <c r="C1099" s="15">
        <f>HOUR($A1099)</f>
        <v/>
      </c>
      <c r="D1099" s="15">
        <f>IF(AND($A1099&gt;=Instellingen!$B$6,$A1099&lt;Instellingen!$B$7),1,0)</f>
        <v/>
      </c>
      <c r="E1099" s="15">
        <f>COUNTIF(tData[BezoekStart],"&lt;"&amp;($A1099+1/24))-COUNTIF(tData[BezoekEind],"&lt;="&amp;$A1099)</f>
        <v/>
      </c>
      <c r="F1099" s="15">
        <f>COUNTIF(tData[BezoekLangStart],"&lt;"&amp;($A1099+1/24))-COUNTIF(tData[BezoekLangEind],"&lt;="&amp;$A1099)</f>
        <v/>
      </c>
      <c r="G1099" s="15">
        <f>IF($D1099=1,$B1099*100+$C1099,-1)</f>
        <v/>
      </c>
      <c r="H1099" s="15">
        <f>IF($D1099=1,$B1099,-1)</f>
        <v/>
      </c>
      <c r="I1099" s="15">
        <f>IF($D1099=1,$C1099,-1)</f>
        <v/>
      </c>
    </row>
    <row r="1100">
      <c r="A1100" s="33" t="n">
        <v>45337.70833333334</v>
      </c>
      <c r="B1100" s="15">
        <f>WEEKDAY($A1100,2)</f>
        <v/>
      </c>
      <c r="C1100" s="15">
        <f>HOUR($A1100)</f>
        <v/>
      </c>
      <c r="D1100" s="15">
        <f>IF(AND($A1100&gt;=Instellingen!$B$6,$A1100&lt;Instellingen!$B$7),1,0)</f>
        <v/>
      </c>
      <c r="E1100" s="15">
        <f>COUNTIF(tData[BezoekStart],"&lt;"&amp;($A1100+1/24))-COUNTIF(tData[BezoekEind],"&lt;="&amp;$A1100)</f>
        <v/>
      </c>
      <c r="F1100" s="15">
        <f>COUNTIF(tData[BezoekLangStart],"&lt;"&amp;($A1100+1/24))-COUNTIF(tData[BezoekLangEind],"&lt;="&amp;$A1100)</f>
        <v/>
      </c>
      <c r="G1100" s="15">
        <f>IF($D1100=1,$B1100*100+$C1100,-1)</f>
        <v/>
      </c>
      <c r="H1100" s="15">
        <f>IF($D1100=1,$B1100,-1)</f>
        <v/>
      </c>
      <c r="I1100" s="15">
        <f>IF($D1100=1,$C1100,-1)</f>
        <v/>
      </c>
    </row>
    <row r="1101">
      <c r="A1101" s="33" t="n">
        <v>45337.75</v>
      </c>
      <c r="B1101" s="15">
        <f>WEEKDAY($A1101,2)</f>
        <v/>
      </c>
      <c r="C1101" s="15">
        <f>HOUR($A1101)</f>
        <v/>
      </c>
      <c r="D1101" s="15">
        <f>IF(AND($A1101&gt;=Instellingen!$B$6,$A1101&lt;Instellingen!$B$7),1,0)</f>
        <v/>
      </c>
      <c r="E1101" s="15">
        <f>COUNTIF(tData[BezoekStart],"&lt;"&amp;($A1101+1/24))-COUNTIF(tData[BezoekEind],"&lt;="&amp;$A1101)</f>
        <v/>
      </c>
      <c r="F1101" s="15">
        <f>COUNTIF(tData[BezoekLangStart],"&lt;"&amp;($A1101+1/24))-COUNTIF(tData[BezoekLangEind],"&lt;="&amp;$A1101)</f>
        <v/>
      </c>
      <c r="G1101" s="15">
        <f>IF($D1101=1,$B1101*100+$C1101,-1)</f>
        <v/>
      </c>
      <c r="H1101" s="15">
        <f>IF($D1101=1,$B1101,-1)</f>
        <v/>
      </c>
      <c r="I1101" s="15">
        <f>IF($D1101=1,$C1101,-1)</f>
        <v/>
      </c>
    </row>
    <row r="1102">
      <c r="A1102" s="33" t="n">
        <v>45337.79166666666</v>
      </c>
      <c r="B1102" s="15">
        <f>WEEKDAY($A1102,2)</f>
        <v/>
      </c>
      <c r="C1102" s="15">
        <f>HOUR($A1102)</f>
        <v/>
      </c>
      <c r="D1102" s="15">
        <f>IF(AND($A1102&gt;=Instellingen!$B$6,$A1102&lt;Instellingen!$B$7),1,0)</f>
        <v/>
      </c>
      <c r="E1102" s="15">
        <f>COUNTIF(tData[BezoekStart],"&lt;"&amp;($A1102+1/24))-COUNTIF(tData[BezoekEind],"&lt;="&amp;$A1102)</f>
        <v/>
      </c>
      <c r="F1102" s="15">
        <f>COUNTIF(tData[BezoekLangStart],"&lt;"&amp;($A1102+1/24))-COUNTIF(tData[BezoekLangEind],"&lt;="&amp;$A1102)</f>
        <v/>
      </c>
      <c r="G1102" s="15">
        <f>IF($D1102=1,$B1102*100+$C1102,-1)</f>
        <v/>
      </c>
      <c r="H1102" s="15">
        <f>IF($D1102=1,$B1102,-1)</f>
        <v/>
      </c>
      <c r="I1102" s="15">
        <f>IF($D1102=1,$C1102,-1)</f>
        <v/>
      </c>
    </row>
    <row r="1103">
      <c r="A1103" s="33" t="n">
        <v>45337.83333333334</v>
      </c>
      <c r="B1103" s="15">
        <f>WEEKDAY($A1103,2)</f>
        <v/>
      </c>
      <c r="C1103" s="15">
        <f>HOUR($A1103)</f>
        <v/>
      </c>
      <c r="D1103" s="15">
        <f>IF(AND($A1103&gt;=Instellingen!$B$6,$A1103&lt;Instellingen!$B$7),1,0)</f>
        <v/>
      </c>
      <c r="E1103" s="15">
        <f>COUNTIF(tData[BezoekStart],"&lt;"&amp;($A1103+1/24))-COUNTIF(tData[BezoekEind],"&lt;="&amp;$A1103)</f>
        <v/>
      </c>
      <c r="F1103" s="15">
        <f>COUNTIF(tData[BezoekLangStart],"&lt;"&amp;($A1103+1/24))-COUNTIF(tData[BezoekLangEind],"&lt;="&amp;$A1103)</f>
        <v/>
      </c>
      <c r="G1103" s="15">
        <f>IF($D1103=1,$B1103*100+$C1103,-1)</f>
        <v/>
      </c>
      <c r="H1103" s="15">
        <f>IF($D1103=1,$B1103,-1)</f>
        <v/>
      </c>
      <c r="I1103" s="15">
        <f>IF($D1103=1,$C1103,-1)</f>
        <v/>
      </c>
    </row>
    <row r="1104">
      <c r="A1104" s="33" t="n">
        <v>45337.875</v>
      </c>
      <c r="B1104" s="15">
        <f>WEEKDAY($A1104,2)</f>
        <v/>
      </c>
      <c r="C1104" s="15">
        <f>HOUR($A1104)</f>
        <v/>
      </c>
      <c r="D1104" s="15">
        <f>IF(AND($A1104&gt;=Instellingen!$B$6,$A1104&lt;Instellingen!$B$7),1,0)</f>
        <v/>
      </c>
      <c r="E1104" s="15">
        <f>COUNTIF(tData[BezoekStart],"&lt;"&amp;($A1104+1/24))-COUNTIF(tData[BezoekEind],"&lt;="&amp;$A1104)</f>
        <v/>
      </c>
      <c r="F1104" s="15">
        <f>COUNTIF(tData[BezoekLangStart],"&lt;"&amp;($A1104+1/24))-COUNTIF(tData[BezoekLangEind],"&lt;="&amp;$A1104)</f>
        <v/>
      </c>
      <c r="G1104" s="15">
        <f>IF($D1104=1,$B1104*100+$C1104,-1)</f>
        <v/>
      </c>
      <c r="H1104" s="15">
        <f>IF($D1104=1,$B1104,-1)</f>
        <v/>
      </c>
      <c r="I1104" s="15">
        <f>IF($D1104=1,$C1104,-1)</f>
        <v/>
      </c>
    </row>
    <row r="1105">
      <c r="A1105" s="33" t="n">
        <v>45337.91666666666</v>
      </c>
      <c r="B1105" s="15">
        <f>WEEKDAY($A1105,2)</f>
        <v/>
      </c>
      <c r="C1105" s="15">
        <f>HOUR($A1105)</f>
        <v/>
      </c>
      <c r="D1105" s="15">
        <f>IF(AND($A1105&gt;=Instellingen!$B$6,$A1105&lt;Instellingen!$B$7),1,0)</f>
        <v/>
      </c>
      <c r="E1105" s="15">
        <f>COUNTIF(tData[BezoekStart],"&lt;"&amp;($A1105+1/24))-COUNTIF(tData[BezoekEind],"&lt;="&amp;$A1105)</f>
        <v/>
      </c>
      <c r="F1105" s="15">
        <f>COUNTIF(tData[BezoekLangStart],"&lt;"&amp;($A1105+1/24))-COUNTIF(tData[BezoekLangEind],"&lt;="&amp;$A1105)</f>
        <v/>
      </c>
      <c r="G1105" s="15">
        <f>IF($D1105=1,$B1105*100+$C1105,-1)</f>
        <v/>
      </c>
      <c r="H1105" s="15">
        <f>IF($D1105=1,$B1105,-1)</f>
        <v/>
      </c>
      <c r="I1105" s="15">
        <f>IF($D1105=1,$C1105,-1)</f>
        <v/>
      </c>
    </row>
    <row r="1106">
      <c r="A1106" s="33" t="n">
        <v>45337.95833333334</v>
      </c>
      <c r="B1106" s="15">
        <f>WEEKDAY($A1106,2)</f>
        <v/>
      </c>
      <c r="C1106" s="15">
        <f>HOUR($A1106)</f>
        <v/>
      </c>
      <c r="D1106" s="15">
        <f>IF(AND($A1106&gt;=Instellingen!$B$6,$A1106&lt;Instellingen!$B$7),1,0)</f>
        <v/>
      </c>
      <c r="E1106" s="15">
        <f>COUNTIF(tData[BezoekStart],"&lt;"&amp;($A1106+1/24))-COUNTIF(tData[BezoekEind],"&lt;="&amp;$A1106)</f>
        <v/>
      </c>
      <c r="F1106" s="15">
        <f>COUNTIF(tData[BezoekLangStart],"&lt;"&amp;($A1106+1/24))-COUNTIF(tData[BezoekLangEind],"&lt;="&amp;$A1106)</f>
        <v/>
      </c>
      <c r="G1106" s="15">
        <f>IF($D1106=1,$B1106*100+$C1106,-1)</f>
        <v/>
      </c>
      <c r="H1106" s="15">
        <f>IF($D1106=1,$B1106,-1)</f>
        <v/>
      </c>
      <c r="I1106" s="15">
        <f>IF($D1106=1,$C1106,-1)</f>
        <v/>
      </c>
    </row>
    <row r="1107">
      <c r="A1107" s="33" t="n">
        <v>45338</v>
      </c>
      <c r="B1107" s="15">
        <f>WEEKDAY($A1107,2)</f>
        <v/>
      </c>
      <c r="C1107" s="15">
        <f>HOUR($A1107)</f>
        <v/>
      </c>
      <c r="D1107" s="15">
        <f>IF(AND($A1107&gt;=Instellingen!$B$6,$A1107&lt;Instellingen!$B$7),1,0)</f>
        <v/>
      </c>
      <c r="E1107" s="15">
        <f>COUNTIF(tData[BezoekStart],"&lt;"&amp;($A1107+1/24))-COUNTIF(tData[BezoekEind],"&lt;="&amp;$A1107)</f>
        <v/>
      </c>
      <c r="F1107" s="15">
        <f>COUNTIF(tData[BezoekLangStart],"&lt;"&amp;($A1107+1/24))-COUNTIF(tData[BezoekLangEind],"&lt;="&amp;$A1107)</f>
        <v/>
      </c>
      <c r="G1107" s="15">
        <f>IF($D1107=1,$B1107*100+$C1107,-1)</f>
        <v/>
      </c>
      <c r="H1107" s="15">
        <f>IF($D1107=1,$B1107,-1)</f>
        <v/>
      </c>
      <c r="I1107" s="15">
        <f>IF($D1107=1,$C1107,-1)</f>
        <v/>
      </c>
    </row>
    <row r="1108">
      <c r="A1108" s="33" t="n">
        <v>45338.04166666666</v>
      </c>
      <c r="B1108" s="15">
        <f>WEEKDAY($A1108,2)</f>
        <v/>
      </c>
      <c r="C1108" s="15">
        <f>HOUR($A1108)</f>
        <v/>
      </c>
      <c r="D1108" s="15">
        <f>IF(AND($A1108&gt;=Instellingen!$B$6,$A1108&lt;Instellingen!$B$7),1,0)</f>
        <v/>
      </c>
      <c r="E1108" s="15">
        <f>COUNTIF(tData[BezoekStart],"&lt;"&amp;($A1108+1/24))-COUNTIF(tData[BezoekEind],"&lt;="&amp;$A1108)</f>
        <v/>
      </c>
      <c r="F1108" s="15">
        <f>COUNTIF(tData[BezoekLangStart],"&lt;"&amp;($A1108+1/24))-COUNTIF(tData[BezoekLangEind],"&lt;="&amp;$A1108)</f>
        <v/>
      </c>
      <c r="G1108" s="15">
        <f>IF($D1108=1,$B1108*100+$C1108,-1)</f>
        <v/>
      </c>
      <c r="H1108" s="15">
        <f>IF($D1108=1,$B1108,-1)</f>
        <v/>
      </c>
      <c r="I1108" s="15">
        <f>IF($D1108=1,$C1108,-1)</f>
        <v/>
      </c>
    </row>
    <row r="1109">
      <c r="A1109" s="33" t="n">
        <v>45338.08333333334</v>
      </c>
      <c r="B1109" s="15">
        <f>WEEKDAY($A1109,2)</f>
        <v/>
      </c>
      <c r="C1109" s="15">
        <f>HOUR($A1109)</f>
        <v/>
      </c>
      <c r="D1109" s="15">
        <f>IF(AND($A1109&gt;=Instellingen!$B$6,$A1109&lt;Instellingen!$B$7),1,0)</f>
        <v/>
      </c>
      <c r="E1109" s="15">
        <f>COUNTIF(tData[BezoekStart],"&lt;"&amp;($A1109+1/24))-COUNTIF(tData[BezoekEind],"&lt;="&amp;$A1109)</f>
        <v/>
      </c>
      <c r="F1109" s="15">
        <f>COUNTIF(tData[BezoekLangStart],"&lt;"&amp;($A1109+1/24))-COUNTIF(tData[BezoekLangEind],"&lt;="&amp;$A1109)</f>
        <v/>
      </c>
      <c r="G1109" s="15">
        <f>IF($D1109=1,$B1109*100+$C1109,-1)</f>
        <v/>
      </c>
      <c r="H1109" s="15">
        <f>IF($D1109=1,$B1109,-1)</f>
        <v/>
      </c>
      <c r="I1109" s="15">
        <f>IF($D1109=1,$C1109,-1)</f>
        <v/>
      </c>
    </row>
    <row r="1110">
      <c r="A1110" s="33" t="n">
        <v>45338.125</v>
      </c>
      <c r="B1110" s="15">
        <f>WEEKDAY($A1110,2)</f>
        <v/>
      </c>
      <c r="C1110" s="15">
        <f>HOUR($A1110)</f>
        <v/>
      </c>
      <c r="D1110" s="15">
        <f>IF(AND($A1110&gt;=Instellingen!$B$6,$A1110&lt;Instellingen!$B$7),1,0)</f>
        <v/>
      </c>
      <c r="E1110" s="15">
        <f>COUNTIF(tData[BezoekStart],"&lt;"&amp;($A1110+1/24))-COUNTIF(tData[BezoekEind],"&lt;="&amp;$A1110)</f>
        <v/>
      </c>
      <c r="F1110" s="15">
        <f>COUNTIF(tData[BezoekLangStart],"&lt;"&amp;($A1110+1/24))-COUNTIF(tData[BezoekLangEind],"&lt;="&amp;$A1110)</f>
        <v/>
      </c>
      <c r="G1110" s="15">
        <f>IF($D1110=1,$B1110*100+$C1110,-1)</f>
        <v/>
      </c>
      <c r="H1110" s="15">
        <f>IF($D1110=1,$B1110,-1)</f>
        <v/>
      </c>
      <c r="I1110" s="15">
        <f>IF($D1110=1,$C1110,-1)</f>
        <v/>
      </c>
    </row>
    <row r="1111">
      <c r="A1111" s="33" t="n">
        <v>45338.16666666666</v>
      </c>
      <c r="B1111" s="15">
        <f>WEEKDAY($A1111,2)</f>
        <v/>
      </c>
      <c r="C1111" s="15">
        <f>HOUR($A1111)</f>
        <v/>
      </c>
      <c r="D1111" s="15">
        <f>IF(AND($A1111&gt;=Instellingen!$B$6,$A1111&lt;Instellingen!$B$7),1,0)</f>
        <v/>
      </c>
      <c r="E1111" s="15">
        <f>COUNTIF(tData[BezoekStart],"&lt;"&amp;($A1111+1/24))-COUNTIF(tData[BezoekEind],"&lt;="&amp;$A1111)</f>
        <v/>
      </c>
      <c r="F1111" s="15">
        <f>COUNTIF(tData[BezoekLangStart],"&lt;"&amp;($A1111+1/24))-COUNTIF(tData[BezoekLangEind],"&lt;="&amp;$A1111)</f>
        <v/>
      </c>
      <c r="G1111" s="15">
        <f>IF($D1111=1,$B1111*100+$C1111,-1)</f>
        <v/>
      </c>
      <c r="H1111" s="15">
        <f>IF($D1111=1,$B1111,-1)</f>
        <v/>
      </c>
      <c r="I1111" s="15">
        <f>IF($D1111=1,$C1111,-1)</f>
        <v/>
      </c>
    </row>
    <row r="1112">
      <c r="A1112" s="33" t="n">
        <v>45338.20833333334</v>
      </c>
      <c r="B1112" s="15">
        <f>WEEKDAY($A1112,2)</f>
        <v/>
      </c>
      <c r="C1112" s="15">
        <f>HOUR($A1112)</f>
        <v/>
      </c>
      <c r="D1112" s="15">
        <f>IF(AND($A1112&gt;=Instellingen!$B$6,$A1112&lt;Instellingen!$B$7),1,0)</f>
        <v/>
      </c>
      <c r="E1112" s="15">
        <f>COUNTIF(tData[BezoekStart],"&lt;"&amp;($A1112+1/24))-COUNTIF(tData[BezoekEind],"&lt;="&amp;$A1112)</f>
        <v/>
      </c>
      <c r="F1112" s="15">
        <f>COUNTIF(tData[BezoekLangStart],"&lt;"&amp;($A1112+1/24))-COUNTIF(tData[BezoekLangEind],"&lt;="&amp;$A1112)</f>
        <v/>
      </c>
      <c r="G1112" s="15">
        <f>IF($D1112=1,$B1112*100+$C1112,-1)</f>
        <v/>
      </c>
      <c r="H1112" s="15">
        <f>IF($D1112=1,$B1112,-1)</f>
        <v/>
      </c>
      <c r="I1112" s="15">
        <f>IF($D1112=1,$C1112,-1)</f>
        <v/>
      </c>
    </row>
    <row r="1113">
      <c r="A1113" s="33" t="n">
        <v>45338.25</v>
      </c>
      <c r="B1113" s="15">
        <f>WEEKDAY($A1113,2)</f>
        <v/>
      </c>
      <c r="C1113" s="15">
        <f>HOUR($A1113)</f>
        <v/>
      </c>
      <c r="D1113" s="15">
        <f>IF(AND($A1113&gt;=Instellingen!$B$6,$A1113&lt;Instellingen!$B$7),1,0)</f>
        <v/>
      </c>
      <c r="E1113" s="15">
        <f>COUNTIF(tData[BezoekStart],"&lt;"&amp;($A1113+1/24))-COUNTIF(tData[BezoekEind],"&lt;="&amp;$A1113)</f>
        <v/>
      </c>
      <c r="F1113" s="15">
        <f>COUNTIF(tData[BezoekLangStart],"&lt;"&amp;($A1113+1/24))-COUNTIF(tData[BezoekLangEind],"&lt;="&amp;$A1113)</f>
        <v/>
      </c>
      <c r="G1113" s="15">
        <f>IF($D1113=1,$B1113*100+$C1113,-1)</f>
        <v/>
      </c>
      <c r="H1113" s="15">
        <f>IF($D1113=1,$B1113,-1)</f>
        <v/>
      </c>
      <c r="I1113" s="15">
        <f>IF($D1113=1,$C1113,-1)</f>
        <v/>
      </c>
    </row>
    <row r="1114">
      <c r="A1114" s="33" t="n">
        <v>45338.29166666666</v>
      </c>
      <c r="B1114" s="15">
        <f>WEEKDAY($A1114,2)</f>
        <v/>
      </c>
      <c r="C1114" s="15">
        <f>HOUR($A1114)</f>
        <v/>
      </c>
      <c r="D1114" s="15">
        <f>IF(AND($A1114&gt;=Instellingen!$B$6,$A1114&lt;Instellingen!$B$7),1,0)</f>
        <v/>
      </c>
      <c r="E1114" s="15">
        <f>COUNTIF(tData[BezoekStart],"&lt;"&amp;($A1114+1/24))-COUNTIF(tData[BezoekEind],"&lt;="&amp;$A1114)</f>
        <v/>
      </c>
      <c r="F1114" s="15">
        <f>COUNTIF(tData[BezoekLangStart],"&lt;"&amp;($A1114+1/24))-COUNTIF(tData[BezoekLangEind],"&lt;="&amp;$A1114)</f>
        <v/>
      </c>
      <c r="G1114" s="15">
        <f>IF($D1114=1,$B1114*100+$C1114,-1)</f>
        <v/>
      </c>
      <c r="H1114" s="15">
        <f>IF($D1114=1,$B1114,-1)</f>
        <v/>
      </c>
      <c r="I1114" s="15">
        <f>IF($D1114=1,$C1114,-1)</f>
        <v/>
      </c>
    </row>
    <row r="1115">
      <c r="A1115" s="33" t="n">
        <v>45338.33333333334</v>
      </c>
      <c r="B1115" s="15">
        <f>WEEKDAY($A1115,2)</f>
        <v/>
      </c>
      <c r="C1115" s="15">
        <f>HOUR($A1115)</f>
        <v/>
      </c>
      <c r="D1115" s="15">
        <f>IF(AND($A1115&gt;=Instellingen!$B$6,$A1115&lt;Instellingen!$B$7),1,0)</f>
        <v/>
      </c>
      <c r="E1115" s="15">
        <f>COUNTIF(tData[BezoekStart],"&lt;"&amp;($A1115+1/24))-COUNTIF(tData[BezoekEind],"&lt;="&amp;$A1115)</f>
        <v/>
      </c>
      <c r="F1115" s="15">
        <f>COUNTIF(tData[BezoekLangStart],"&lt;"&amp;($A1115+1/24))-COUNTIF(tData[BezoekLangEind],"&lt;="&amp;$A1115)</f>
        <v/>
      </c>
      <c r="G1115" s="15">
        <f>IF($D1115=1,$B1115*100+$C1115,-1)</f>
        <v/>
      </c>
      <c r="H1115" s="15">
        <f>IF($D1115=1,$B1115,-1)</f>
        <v/>
      </c>
      <c r="I1115" s="15">
        <f>IF($D1115=1,$C1115,-1)</f>
        <v/>
      </c>
    </row>
    <row r="1116">
      <c r="A1116" s="33" t="n">
        <v>45338.375</v>
      </c>
      <c r="B1116" s="15">
        <f>WEEKDAY($A1116,2)</f>
        <v/>
      </c>
      <c r="C1116" s="15">
        <f>HOUR($A1116)</f>
        <v/>
      </c>
      <c r="D1116" s="15">
        <f>IF(AND($A1116&gt;=Instellingen!$B$6,$A1116&lt;Instellingen!$B$7),1,0)</f>
        <v/>
      </c>
      <c r="E1116" s="15">
        <f>COUNTIF(tData[BezoekStart],"&lt;"&amp;($A1116+1/24))-COUNTIF(tData[BezoekEind],"&lt;="&amp;$A1116)</f>
        <v/>
      </c>
      <c r="F1116" s="15">
        <f>COUNTIF(tData[BezoekLangStart],"&lt;"&amp;($A1116+1/24))-COUNTIF(tData[BezoekLangEind],"&lt;="&amp;$A1116)</f>
        <v/>
      </c>
      <c r="G1116" s="15">
        <f>IF($D1116=1,$B1116*100+$C1116,-1)</f>
        <v/>
      </c>
      <c r="H1116" s="15">
        <f>IF($D1116=1,$B1116,-1)</f>
        <v/>
      </c>
      <c r="I1116" s="15">
        <f>IF($D1116=1,$C1116,-1)</f>
        <v/>
      </c>
    </row>
    <row r="1117">
      <c r="A1117" s="33" t="n">
        <v>45338.41666666666</v>
      </c>
      <c r="B1117" s="15">
        <f>WEEKDAY($A1117,2)</f>
        <v/>
      </c>
      <c r="C1117" s="15">
        <f>HOUR($A1117)</f>
        <v/>
      </c>
      <c r="D1117" s="15">
        <f>IF(AND($A1117&gt;=Instellingen!$B$6,$A1117&lt;Instellingen!$B$7),1,0)</f>
        <v/>
      </c>
      <c r="E1117" s="15">
        <f>COUNTIF(tData[BezoekStart],"&lt;"&amp;($A1117+1/24))-COUNTIF(tData[BezoekEind],"&lt;="&amp;$A1117)</f>
        <v/>
      </c>
      <c r="F1117" s="15">
        <f>COUNTIF(tData[BezoekLangStart],"&lt;"&amp;($A1117+1/24))-COUNTIF(tData[BezoekLangEind],"&lt;="&amp;$A1117)</f>
        <v/>
      </c>
      <c r="G1117" s="15">
        <f>IF($D1117=1,$B1117*100+$C1117,-1)</f>
        <v/>
      </c>
      <c r="H1117" s="15">
        <f>IF($D1117=1,$B1117,-1)</f>
        <v/>
      </c>
      <c r="I1117" s="15">
        <f>IF($D1117=1,$C1117,-1)</f>
        <v/>
      </c>
    </row>
    <row r="1118">
      <c r="A1118" s="33" t="n">
        <v>45338.45833333334</v>
      </c>
      <c r="B1118" s="15">
        <f>WEEKDAY($A1118,2)</f>
        <v/>
      </c>
      <c r="C1118" s="15">
        <f>HOUR($A1118)</f>
        <v/>
      </c>
      <c r="D1118" s="15">
        <f>IF(AND($A1118&gt;=Instellingen!$B$6,$A1118&lt;Instellingen!$B$7),1,0)</f>
        <v/>
      </c>
      <c r="E1118" s="15">
        <f>COUNTIF(tData[BezoekStart],"&lt;"&amp;($A1118+1/24))-COUNTIF(tData[BezoekEind],"&lt;="&amp;$A1118)</f>
        <v/>
      </c>
      <c r="F1118" s="15">
        <f>COUNTIF(tData[BezoekLangStart],"&lt;"&amp;($A1118+1/24))-COUNTIF(tData[BezoekLangEind],"&lt;="&amp;$A1118)</f>
        <v/>
      </c>
      <c r="G1118" s="15">
        <f>IF($D1118=1,$B1118*100+$C1118,-1)</f>
        <v/>
      </c>
      <c r="H1118" s="15">
        <f>IF($D1118=1,$B1118,-1)</f>
        <v/>
      </c>
      <c r="I1118" s="15">
        <f>IF($D1118=1,$C1118,-1)</f>
        <v/>
      </c>
    </row>
    <row r="1119">
      <c r="A1119" s="33" t="n">
        <v>45338.5</v>
      </c>
      <c r="B1119" s="15">
        <f>WEEKDAY($A1119,2)</f>
        <v/>
      </c>
      <c r="C1119" s="15">
        <f>HOUR($A1119)</f>
        <v/>
      </c>
      <c r="D1119" s="15">
        <f>IF(AND($A1119&gt;=Instellingen!$B$6,$A1119&lt;Instellingen!$B$7),1,0)</f>
        <v/>
      </c>
      <c r="E1119" s="15">
        <f>COUNTIF(tData[BezoekStart],"&lt;"&amp;($A1119+1/24))-COUNTIF(tData[BezoekEind],"&lt;="&amp;$A1119)</f>
        <v/>
      </c>
      <c r="F1119" s="15">
        <f>COUNTIF(tData[BezoekLangStart],"&lt;"&amp;($A1119+1/24))-COUNTIF(tData[BezoekLangEind],"&lt;="&amp;$A1119)</f>
        <v/>
      </c>
      <c r="G1119" s="15">
        <f>IF($D1119=1,$B1119*100+$C1119,-1)</f>
        <v/>
      </c>
      <c r="H1119" s="15">
        <f>IF($D1119=1,$B1119,-1)</f>
        <v/>
      </c>
      <c r="I1119" s="15">
        <f>IF($D1119=1,$C1119,-1)</f>
        <v/>
      </c>
    </row>
    <row r="1120">
      <c r="A1120" s="33" t="n">
        <v>45338.54166666666</v>
      </c>
      <c r="B1120" s="15">
        <f>WEEKDAY($A1120,2)</f>
        <v/>
      </c>
      <c r="C1120" s="15">
        <f>HOUR($A1120)</f>
        <v/>
      </c>
      <c r="D1120" s="15">
        <f>IF(AND($A1120&gt;=Instellingen!$B$6,$A1120&lt;Instellingen!$B$7),1,0)</f>
        <v/>
      </c>
      <c r="E1120" s="15">
        <f>COUNTIF(tData[BezoekStart],"&lt;"&amp;($A1120+1/24))-COUNTIF(tData[BezoekEind],"&lt;="&amp;$A1120)</f>
        <v/>
      </c>
      <c r="F1120" s="15">
        <f>COUNTIF(tData[BezoekLangStart],"&lt;"&amp;($A1120+1/24))-COUNTIF(tData[BezoekLangEind],"&lt;="&amp;$A1120)</f>
        <v/>
      </c>
      <c r="G1120" s="15">
        <f>IF($D1120=1,$B1120*100+$C1120,-1)</f>
        <v/>
      </c>
      <c r="H1120" s="15">
        <f>IF($D1120=1,$B1120,-1)</f>
        <v/>
      </c>
      <c r="I1120" s="15">
        <f>IF($D1120=1,$C1120,-1)</f>
        <v/>
      </c>
    </row>
    <row r="1121">
      <c r="A1121" s="33" t="n">
        <v>45338.58333333334</v>
      </c>
      <c r="B1121" s="15">
        <f>WEEKDAY($A1121,2)</f>
        <v/>
      </c>
      <c r="C1121" s="15">
        <f>HOUR($A1121)</f>
        <v/>
      </c>
      <c r="D1121" s="15">
        <f>IF(AND($A1121&gt;=Instellingen!$B$6,$A1121&lt;Instellingen!$B$7),1,0)</f>
        <v/>
      </c>
      <c r="E1121" s="15">
        <f>COUNTIF(tData[BezoekStart],"&lt;"&amp;($A1121+1/24))-COUNTIF(tData[BezoekEind],"&lt;="&amp;$A1121)</f>
        <v/>
      </c>
      <c r="F1121" s="15">
        <f>COUNTIF(tData[BezoekLangStart],"&lt;"&amp;($A1121+1/24))-COUNTIF(tData[BezoekLangEind],"&lt;="&amp;$A1121)</f>
        <v/>
      </c>
      <c r="G1121" s="15">
        <f>IF($D1121=1,$B1121*100+$C1121,-1)</f>
        <v/>
      </c>
      <c r="H1121" s="15">
        <f>IF($D1121=1,$B1121,-1)</f>
        <v/>
      </c>
      <c r="I1121" s="15">
        <f>IF($D1121=1,$C1121,-1)</f>
        <v/>
      </c>
    </row>
    <row r="1122">
      <c r="A1122" s="33" t="n">
        <v>45338.625</v>
      </c>
      <c r="B1122" s="15">
        <f>WEEKDAY($A1122,2)</f>
        <v/>
      </c>
      <c r="C1122" s="15">
        <f>HOUR($A1122)</f>
        <v/>
      </c>
      <c r="D1122" s="15">
        <f>IF(AND($A1122&gt;=Instellingen!$B$6,$A1122&lt;Instellingen!$B$7),1,0)</f>
        <v/>
      </c>
      <c r="E1122" s="15">
        <f>COUNTIF(tData[BezoekStart],"&lt;"&amp;($A1122+1/24))-COUNTIF(tData[BezoekEind],"&lt;="&amp;$A1122)</f>
        <v/>
      </c>
      <c r="F1122" s="15">
        <f>COUNTIF(tData[BezoekLangStart],"&lt;"&amp;($A1122+1/24))-COUNTIF(tData[BezoekLangEind],"&lt;="&amp;$A1122)</f>
        <v/>
      </c>
      <c r="G1122" s="15">
        <f>IF($D1122=1,$B1122*100+$C1122,-1)</f>
        <v/>
      </c>
      <c r="H1122" s="15">
        <f>IF($D1122=1,$B1122,-1)</f>
        <v/>
      </c>
      <c r="I1122" s="15">
        <f>IF($D1122=1,$C1122,-1)</f>
        <v/>
      </c>
    </row>
    <row r="1123">
      <c r="A1123" s="33" t="n">
        <v>45338.66666666666</v>
      </c>
      <c r="B1123" s="15">
        <f>WEEKDAY($A1123,2)</f>
        <v/>
      </c>
      <c r="C1123" s="15">
        <f>HOUR($A1123)</f>
        <v/>
      </c>
      <c r="D1123" s="15">
        <f>IF(AND($A1123&gt;=Instellingen!$B$6,$A1123&lt;Instellingen!$B$7),1,0)</f>
        <v/>
      </c>
      <c r="E1123" s="15">
        <f>COUNTIF(tData[BezoekStart],"&lt;"&amp;($A1123+1/24))-COUNTIF(tData[BezoekEind],"&lt;="&amp;$A1123)</f>
        <v/>
      </c>
      <c r="F1123" s="15">
        <f>COUNTIF(tData[BezoekLangStart],"&lt;"&amp;($A1123+1/24))-COUNTIF(tData[BezoekLangEind],"&lt;="&amp;$A1123)</f>
        <v/>
      </c>
      <c r="G1123" s="15">
        <f>IF($D1123=1,$B1123*100+$C1123,-1)</f>
        <v/>
      </c>
      <c r="H1123" s="15">
        <f>IF($D1123=1,$B1123,-1)</f>
        <v/>
      </c>
      <c r="I1123" s="15">
        <f>IF($D1123=1,$C1123,-1)</f>
        <v/>
      </c>
    </row>
    <row r="1124">
      <c r="A1124" s="33" t="n">
        <v>45338.70833333334</v>
      </c>
      <c r="B1124" s="15">
        <f>WEEKDAY($A1124,2)</f>
        <v/>
      </c>
      <c r="C1124" s="15">
        <f>HOUR($A1124)</f>
        <v/>
      </c>
      <c r="D1124" s="15">
        <f>IF(AND($A1124&gt;=Instellingen!$B$6,$A1124&lt;Instellingen!$B$7),1,0)</f>
        <v/>
      </c>
      <c r="E1124" s="15">
        <f>COUNTIF(tData[BezoekStart],"&lt;"&amp;($A1124+1/24))-COUNTIF(tData[BezoekEind],"&lt;="&amp;$A1124)</f>
        <v/>
      </c>
      <c r="F1124" s="15">
        <f>COUNTIF(tData[BezoekLangStart],"&lt;"&amp;($A1124+1/24))-COUNTIF(tData[BezoekLangEind],"&lt;="&amp;$A1124)</f>
        <v/>
      </c>
      <c r="G1124" s="15">
        <f>IF($D1124=1,$B1124*100+$C1124,-1)</f>
        <v/>
      </c>
      <c r="H1124" s="15">
        <f>IF($D1124=1,$B1124,-1)</f>
        <v/>
      </c>
      <c r="I1124" s="15">
        <f>IF($D1124=1,$C1124,-1)</f>
        <v/>
      </c>
    </row>
    <row r="1125">
      <c r="A1125" s="33" t="n">
        <v>45338.75</v>
      </c>
      <c r="B1125" s="15">
        <f>WEEKDAY($A1125,2)</f>
        <v/>
      </c>
      <c r="C1125" s="15">
        <f>HOUR($A1125)</f>
        <v/>
      </c>
      <c r="D1125" s="15">
        <f>IF(AND($A1125&gt;=Instellingen!$B$6,$A1125&lt;Instellingen!$B$7),1,0)</f>
        <v/>
      </c>
      <c r="E1125" s="15">
        <f>COUNTIF(tData[BezoekStart],"&lt;"&amp;($A1125+1/24))-COUNTIF(tData[BezoekEind],"&lt;="&amp;$A1125)</f>
        <v/>
      </c>
      <c r="F1125" s="15">
        <f>COUNTIF(tData[BezoekLangStart],"&lt;"&amp;($A1125+1/24))-COUNTIF(tData[BezoekLangEind],"&lt;="&amp;$A1125)</f>
        <v/>
      </c>
      <c r="G1125" s="15">
        <f>IF($D1125=1,$B1125*100+$C1125,-1)</f>
        <v/>
      </c>
      <c r="H1125" s="15">
        <f>IF($D1125=1,$B1125,-1)</f>
        <v/>
      </c>
      <c r="I1125" s="15">
        <f>IF($D1125=1,$C1125,-1)</f>
        <v/>
      </c>
    </row>
    <row r="1126">
      <c r="A1126" s="33" t="n">
        <v>45338.79166666666</v>
      </c>
      <c r="B1126" s="15">
        <f>WEEKDAY($A1126,2)</f>
        <v/>
      </c>
      <c r="C1126" s="15">
        <f>HOUR($A1126)</f>
        <v/>
      </c>
      <c r="D1126" s="15">
        <f>IF(AND($A1126&gt;=Instellingen!$B$6,$A1126&lt;Instellingen!$B$7),1,0)</f>
        <v/>
      </c>
      <c r="E1126" s="15">
        <f>COUNTIF(tData[BezoekStart],"&lt;"&amp;($A1126+1/24))-COUNTIF(tData[BezoekEind],"&lt;="&amp;$A1126)</f>
        <v/>
      </c>
      <c r="F1126" s="15">
        <f>COUNTIF(tData[BezoekLangStart],"&lt;"&amp;($A1126+1/24))-COUNTIF(tData[BezoekLangEind],"&lt;="&amp;$A1126)</f>
        <v/>
      </c>
      <c r="G1126" s="15">
        <f>IF($D1126=1,$B1126*100+$C1126,-1)</f>
        <v/>
      </c>
      <c r="H1126" s="15">
        <f>IF($D1126=1,$B1126,-1)</f>
        <v/>
      </c>
      <c r="I1126" s="15">
        <f>IF($D1126=1,$C1126,-1)</f>
        <v/>
      </c>
    </row>
    <row r="1127">
      <c r="A1127" s="33" t="n">
        <v>45338.83333333334</v>
      </c>
      <c r="B1127" s="15">
        <f>WEEKDAY($A1127,2)</f>
        <v/>
      </c>
      <c r="C1127" s="15">
        <f>HOUR($A1127)</f>
        <v/>
      </c>
      <c r="D1127" s="15">
        <f>IF(AND($A1127&gt;=Instellingen!$B$6,$A1127&lt;Instellingen!$B$7),1,0)</f>
        <v/>
      </c>
      <c r="E1127" s="15">
        <f>COUNTIF(tData[BezoekStart],"&lt;"&amp;($A1127+1/24))-COUNTIF(tData[BezoekEind],"&lt;="&amp;$A1127)</f>
        <v/>
      </c>
      <c r="F1127" s="15">
        <f>COUNTIF(tData[BezoekLangStart],"&lt;"&amp;($A1127+1/24))-COUNTIF(tData[BezoekLangEind],"&lt;="&amp;$A1127)</f>
        <v/>
      </c>
      <c r="G1127" s="15">
        <f>IF($D1127=1,$B1127*100+$C1127,-1)</f>
        <v/>
      </c>
      <c r="H1127" s="15">
        <f>IF($D1127=1,$B1127,-1)</f>
        <v/>
      </c>
      <c r="I1127" s="15">
        <f>IF($D1127=1,$C1127,-1)</f>
        <v/>
      </c>
    </row>
    <row r="1128">
      <c r="A1128" s="33" t="n">
        <v>45338.875</v>
      </c>
      <c r="B1128" s="15">
        <f>WEEKDAY($A1128,2)</f>
        <v/>
      </c>
      <c r="C1128" s="15">
        <f>HOUR($A1128)</f>
        <v/>
      </c>
      <c r="D1128" s="15">
        <f>IF(AND($A1128&gt;=Instellingen!$B$6,$A1128&lt;Instellingen!$B$7),1,0)</f>
        <v/>
      </c>
      <c r="E1128" s="15">
        <f>COUNTIF(tData[BezoekStart],"&lt;"&amp;($A1128+1/24))-COUNTIF(tData[BezoekEind],"&lt;="&amp;$A1128)</f>
        <v/>
      </c>
      <c r="F1128" s="15">
        <f>COUNTIF(tData[BezoekLangStart],"&lt;"&amp;($A1128+1/24))-COUNTIF(tData[BezoekLangEind],"&lt;="&amp;$A1128)</f>
        <v/>
      </c>
      <c r="G1128" s="15">
        <f>IF($D1128=1,$B1128*100+$C1128,-1)</f>
        <v/>
      </c>
      <c r="H1128" s="15">
        <f>IF($D1128=1,$B1128,-1)</f>
        <v/>
      </c>
      <c r="I1128" s="15">
        <f>IF($D1128=1,$C1128,-1)</f>
        <v/>
      </c>
    </row>
    <row r="1129">
      <c r="A1129" s="33" t="n">
        <v>45338.91666666666</v>
      </c>
      <c r="B1129" s="15">
        <f>WEEKDAY($A1129,2)</f>
        <v/>
      </c>
      <c r="C1129" s="15">
        <f>HOUR($A1129)</f>
        <v/>
      </c>
      <c r="D1129" s="15">
        <f>IF(AND($A1129&gt;=Instellingen!$B$6,$A1129&lt;Instellingen!$B$7),1,0)</f>
        <v/>
      </c>
      <c r="E1129" s="15">
        <f>COUNTIF(tData[BezoekStart],"&lt;"&amp;($A1129+1/24))-COUNTIF(tData[BezoekEind],"&lt;="&amp;$A1129)</f>
        <v/>
      </c>
      <c r="F1129" s="15">
        <f>COUNTIF(tData[BezoekLangStart],"&lt;"&amp;($A1129+1/24))-COUNTIF(tData[BezoekLangEind],"&lt;="&amp;$A1129)</f>
        <v/>
      </c>
      <c r="G1129" s="15">
        <f>IF($D1129=1,$B1129*100+$C1129,-1)</f>
        <v/>
      </c>
      <c r="H1129" s="15">
        <f>IF($D1129=1,$B1129,-1)</f>
        <v/>
      </c>
      <c r="I1129" s="15">
        <f>IF($D1129=1,$C1129,-1)</f>
        <v/>
      </c>
    </row>
    <row r="1130">
      <c r="A1130" s="33" t="n">
        <v>45338.95833333334</v>
      </c>
      <c r="B1130" s="15">
        <f>WEEKDAY($A1130,2)</f>
        <v/>
      </c>
      <c r="C1130" s="15">
        <f>HOUR($A1130)</f>
        <v/>
      </c>
      <c r="D1130" s="15">
        <f>IF(AND($A1130&gt;=Instellingen!$B$6,$A1130&lt;Instellingen!$B$7),1,0)</f>
        <v/>
      </c>
      <c r="E1130" s="15">
        <f>COUNTIF(tData[BezoekStart],"&lt;"&amp;($A1130+1/24))-COUNTIF(tData[BezoekEind],"&lt;="&amp;$A1130)</f>
        <v/>
      </c>
      <c r="F1130" s="15">
        <f>COUNTIF(tData[BezoekLangStart],"&lt;"&amp;($A1130+1/24))-COUNTIF(tData[BezoekLangEind],"&lt;="&amp;$A1130)</f>
        <v/>
      </c>
      <c r="G1130" s="15">
        <f>IF($D1130=1,$B1130*100+$C1130,-1)</f>
        <v/>
      </c>
      <c r="H1130" s="15">
        <f>IF($D1130=1,$B1130,-1)</f>
        <v/>
      </c>
      <c r="I1130" s="15">
        <f>IF($D1130=1,$C1130,-1)</f>
        <v/>
      </c>
    </row>
    <row r="1131">
      <c r="A1131" s="33" t="n">
        <v>45339</v>
      </c>
      <c r="B1131" s="15">
        <f>WEEKDAY($A1131,2)</f>
        <v/>
      </c>
      <c r="C1131" s="15">
        <f>HOUR($A1131)</f>
        <v/>
      </c>
      <c r="D1131" s="15">
        <f>IF(AND($A1131&gt;=Instellingen!$B$6,$A1131&lt;Instellingen!$B$7),1,0)</f>
        <v/>
      </c>
      <c r="E1131" s="15">
        <f>COUNTIF(tData[BezoekStart],"&lt;"&amp;($A1131+1/24))-COUNTIF(tData[BezoekEind],"&lt;="&amp;$A1131)</f>
        <v/>
      </c>
      <c r="F1131" s="15">
        <f>COUNTIF(tData[BezoekLangStart],"&lt;"&amp;($A1131+1/24))-COUNTIF(tData[BezoekLangEind],"&lt;="&amp;$A1131)</f>
        <v/>
      </c>
      <c r="G1131" s="15">
        <f>IF($D1131=1,$B1131*100+$C1131,-1)</f>
        <v/>
      </c>
      <c r="H1131" s="15">
        <f>IF($D1131=1,$B1131,-1)</f>
        <v/>
      </c>
      <c r="I1131" s="15">
        <f>IF($D1131=1,$C1131,-1)</f>
        <v/>
      </c>
    </row>
    <row r="1132">
      <c r="A1132" s="33" t="n">
        <v>45339.04166666666</v>
      </c>
      <c r="B1132" s="15">
        <f>WEEKDAY($A1132,2)</f>
        <v/>
      </c>
      <c r="C1132" s="15">
        <f>HOUR($A1132)</f>
        <v/>
      </c>
      <c r="D1132" s="15">
        <f>IF(AND($A1132&gt;=Instellingen!$B$6,$A1132&lt;Instellingen!$B$7),1,0)</f>
        <v/>
      </c>
      <c r="E1132" s="15">
        <f>COUNTIF(tData[BezoekStart],"&lt;"&amp;($A1132+1/24))-COUNTIF(tData[BezoekEind],"&lt;="&amp;$A1132)</f>
        <v/>
      </c>
      <c r="F1132" s="15">
        <f>COUNTIF(tData[BezoekLangStart],"&lt;"&amp;($A1132+1/24))-COUNTIF(tData[BezoekLangEind],"&lt;="&amp;$A1132)</f>
        <v/>
      </c>
      <c r="G1132" s="15">
        <f>IF($D1132=1,$B1132*100+$C1132,-1)</f>
        <v/>
      </c>
      <c r="H1132" s="15">
        <f>IF($D1132=1,$B1132,-1)</f>
        <v/>
      </c>
      <c r="I1132" s="15">
        <f>IF($D1132=1,$C1132,-1)</f>
        <v/>
      </c>
    </row>
    <row r="1133">
      <c r="A1133" s="33" t="n">
        <v>45339.08333333334</v>
      </c>
      <c r="B1133" s="15">
        <f>WEEKDAY($A1133,2)</f>
        <v/>
      </c>
      <c r="C1133" s="15">
        <f>HOUR($A1133)</f>
        <v/>
      </c>
      <c r="D1133" s="15">
        <f>IF(AND($A1133&gt;=Instellingen!$B$6,$A1133&lt;Instellingen!$B$7),1,0)</f>
        <v/>
      </c>
      <c r="E1133" s="15">
        <f>COUNTIF(tData[BezoekStart],"&lt;"&amp;($A1133+1/24))-COUNTIF(tData[BezoekEind],"&lt;="&amp;$A1133)</f>
        <v/>
      </c>
      <c r="F1133" s="15">
        <f>COUNTIF(tData[BezoekLangStart],"&lt;"&amp;($A1133+1/24))-COUNTIF(tData[BezoekLangEind],"&lt;="&amp;$A1133)</f>
        <v/>
      </c>
      <c r="G1133" s="15">
        <f>IF($D1133=1,$B1133*100+$C1133,-1)</f>
        <v/>
      </c>
      <c r="H1133" s="15">
        <f>IF($D1133=1,$B1133,-1)</f>
        <v/>
      </c>
      <c r="I1133" s="15">
        <f>IF($D1133=1,$C1133,-1)</f>
        <v/>
      </c>
    </row>
    <row r="1134">
      <c r="A1134" s="33" t="n">
        <v>45339.125</v>
      </c>
      <c r="B1134" s="15">
        <f>WEEKDAY($A1134,2)</f>
        <v/>
      </c>
      <c r="C1134" s="15">
        <f>HOUR($A1134)</f>
        <v/>
      </c>
      <c r="D1134" s="15">
        <f>IF(AND($A1134&gt;=Instellingen!$B$6,$A1134&lt;Instellingen!$B$7),1,0)</f>
        <v/>
      </c>
      <c r="E1134" s="15">
        <f>COUNTIF(tData[BezoekStart],"&lt;"&amp;($A1134+1/24))-COUNTIF(tData[BezoekEind],"&lt;="&amp;$A1134)</f>
        <v/>
      </c>
      <c r="F1134" s="15">
        <f>COUNTIF(tData[BezoekLangStart],"&lt;"&amp;($A1134+1/24))-COUNTIF(tData[BezoekLangEind],"&lt;="&amp;$A1134)</f>
        <v/>
      </c>
      <c r="G1134" s="15">
        <f>IF($D1134=1,$B1134*100+$C1134,-1)</f>
        <v/>
      </c>
      <c r="H1134" s="15">
        <f>IF($D1134=1,$B1134,-1)</f>
        <v/>
      </c>
      <c r="I1134" s="15">
        <f>IF($D1134=1,$C1134,-1)</f>
        <v/>
      </c>
    </row>
    <row r="1135">
      <c r="A1135" s="33" t="n">
        <v>45339.16666666666</v>
      </c>
      <c r="B1135" s="15">
        <f>WEEKDAY($A1135,2)</f>
        <v/>
      </c>
      <c r="C1135" s="15">
        <f>HOUR($A1135)</f>
        <v/>
      </c>
      <c r="D1135" s="15">
        <f>IF(AND($A1135&gt;=Instellingen!$B$6,$A1135&lt;Instellingen!$B$7),1,0)</f>
        <v/>
      </c>
      <c r="E1135" s="15">
        <f>COUNTIF(tData[BezoekStart],"&lt;"&amp;($A1135+1/24))-COUNTIF(tData[BezoekEind],"&lt;="&amp;$A1135)</f>
        <v/>
      </c>
      <c r="F1135" s="15">
        <f>COUNTIF(tData[BezoekLangStart],"&lt;"&amp;($A1135+1/24))-COUNTIF(tData[BezoekLangEind],"&lt;="&amp;$A1135)</f>
        <v/>
      </c>
      <c r="G1135" s="15">
        <f>IF($D1135=1,$B1135*100+$C1135,-1)</f>
        <v/>
      </c>
      <c r="H1135" s="15">
        <f>IF($D1135=1,$B1135,-1)</f>
        <v/>
      </c>
      <c r="I1135" s="15">
        <f>IF($D1135=1,$C1135,-1)</f>
        <v/>
      </c>
    </row>
    <row r="1136">
      <c r="A1136" s="33" t="n">
        <v>45339.20833333334</v>
      </c>
      <c r="B1136" s="15">
        <f>WEEKDAY($A1136,2)</f>
        <v/>
      </c>
      <c r="C1136" s="15">
        <f>HOUR($A1136)</f>
        <v/>
      </c>
      <c r="D1136" s="15">
        <f>IF(AND($A1136&gt;=Instellingen!$B$6,$A1136&lt;Instellingen!$B$7),1,0)</f>
        <v/>
      </c>
      <c r="E1136" s="15">
        <f>COUNTIF(tData[BezoekStart],"&lt;"&amp;($A1136+1/24))-COUNTIF(tData[BezoekEind],"&lt;="&amp;$A1136)</f>
        <v/>
      </c>
      <c r="F1136" s="15">
        <f>COUNTIF(tData[BezoekLangStart],"&lt;"&amp;($A1136+1/24))-COUNTIF(tData[BezoekLangEind],"&lt;="&amp;$A1136)</f>
        <v/>
      </c>
      <c r="G1136" s="15">
        <f>IF($D1136=1,$B1136*100+$C1136,-1)</f>
        <v/>
      </c>
      <c r="H1136" s="15">
        <f>IF($D1136=1,$B1136,-1)</f>
        <v/>
      </c>
      <c r="I1136" s="15">
        <f>IF($D1136=1,$C1136,-1)</f>
        <v/>
      </c>
    </row>
    <row r="1137">
      <c r="A1137" s="33" t="n">
        <v>45339.25</v>
      </c>
      <c r="B1137" s="15">
        <f>WEEKDAY($A1137,2)</f>
        <v/>
      </c>
      <c r="C1137" s="15">
        <f>HOUR($A1137)</f>
        <v/>
      </c>
      <c r="D1137" s="15">
        <f>IF(AND($A1137&gt;=Instellingen!$B$6,$A1137&lt;Instellingen!$B$7),1,0)</f>
        <v/>
      </c>
      <c r="E1137" s="15">
        <f>COUNTIF(tData[BezoekStart],"&lt;"&amp;($A1137+1/24))-COUNTIF(tData[BezoekEind],"&lt;="&amp;$A1137)</f>
        <v/>
      </c>
      <c r="F1137" s="15">
        <f>COUNTIF(tData[BezoekLangStart],"&lt;"&amp;($A1137+1/24))-COUNTIF(tData[BezoekLangEind],"&lt;="&amp;$A1137)</f>
        <v/>
      </c>
      <c r="G1137" s="15">
        <f>IF($D1137=1,$B1137*100+$C1137,-1)</f>
        <v/>
      </c>
      <c r="H1137" s="15">
        <f>IF($D1137=1,$B1137,-1)</f>
        <v/>
      </c>
      <c r="I1137" s="15">
        <f>IF($D1137=1,$C1137,-1)</f>
        <v/>
      </c>
    </row>
    <row r="1138">
      <c r="A1138" s="33" t="n">
        <v>45339.29166666666</v>
      </c>
      <c r="B1138" s="15">
        <f>WEEKDAY($A1138,2)</f>
        <v/>
      </c>
      <c r="C1138" s="15">
        <f>HOUR($A1138)</f>
        <v/>
      </c>
      <c r="D1138" s="15">
        <f>IF(AND($A1138&gt;=Instellingen!$B$6,$A1138&lt;Instellingen!$B$7),1,0)</f>
        <v/>
      </c>
      <c r="E1138" s="15">
        <f>COUNTIF(tData[BezoekStart],"&lt;"&amp;($A1138+1/24))-COUNTIF(tData[BezoekEind],"&lt;="&amp;$A1138)</f>
        <v/>
      </c>
      <c r="F1138" s="15">
        <f>COUNTIF(tData[BezoekLangStart],"&lt;"&amp;($A1138+1/24))-COUNTIF(tData[BezoekLangEind],"&lt;="&amp;$A1138)</f>
        <v/>
      </c>
      <c r="G1138" s="15">
        <f>IF($D1138=1,$B1138*100+$C1138,-1)</f>
        <v/>
      </c>
      <c r="H1138" s="15">
        <f>IF($D1138=1,$B1138,-1)</f>
        <v/>
      </c>
      <c r="I1138" s="15">
        <f>IF($D1138=1,$C1138,-1)</f>
        <v/>
      </c>
    </row>
    <row r="1139">
      <c r="A1139" s="33" t="n">
        <v>45339.33333333334</v>
      </c>
      <c r="B1139" s="15">
        <f>WEEKDAY($A1139,2)</f>
        <v/>
      </c>
      <c r="C1139" s="15">
        <f>HOUR($A1139)</f>
        <v/>
      </c>
      <c r="D1139" s="15">
        <f>IF(AND($A1139&gt;=Instellingen!$B$6,$A1139&lt;Instellingen!$B$7),1,0)</f>
        <v/>
      </c>
      <c r="E1139" s="15">
        <f>COUNTIF(tData[BezoekStart],"&lt;"&amp;($A1139+1/24))-COUNTIF(tData[BezoekEind],"&lt;="&amp;$A1139)</f>
        <v/>
      </c>
      <c r="F1139" s="15">
        <f>COUNTIF(tData[BezoekLangStart],"&lt;"&amp;($A1139+1/24))-COUNTIF(tData[BezoekLangEind],"&lt;="&amp;$A1139)</f>
        <v/>
      </c>
      <c r="G1139" s="15">
        <f>IF($D1139=1,$B1139*100+$C1139,-1)</f>
        <v/>
      </c>
      <c r="H1139" s="15">
        <f>IF($D1139=1,$B1139,-1)</f>
        <v/>
      </c>
      <c r="I1139" s="15">
        <f>IF($D1139=1,$C1139,-1)</f>
        <v/>
      </c>
    </row>
    <row r="1140">
      <c r="A1140" s="33" t="n">
        <v>45339.375</v>
      </c>
      <c r="B1140" s="15">
        <f>WEEKDAY($A1140,2)</f>
        <v/>
      </c>
      <c r="C1140" s="15">
        <f>HOUR($A1140)</f>
        <v/>
      </c>
      <c r="D1140" s="15">
        <f>IF(AND($A1140&gt;=Instellingen!$B$6,$A1140&lt;Instellingen!$B$7),1,0)</f>
        <v/>
      </c>
      <c r="E1140" s="15">
        <f>COUNTIF(tData[BezoekStart],"&lt;"&amp;($A1140+1/24))-COUNTIF(tData[BezoekEind],"&lt;="&amp;$A1140)</f>
        <v/>
      </c>
      <c r="F1140" s="15">
        <f>COUNTIF(tData[BezoekLangStart],"&lt;"&amp;($A1140+1/24))-COUNTIF(tData[BezoekLangEind],"&lt;="&amp;$A1140)</f>
        <v/>
      </c>
      <c r="G1140" s="15">
        <f>IF($D1140=1,$B1140*100+$C1140,-1)</f>
        <v/>
      </c>
      <c r="H1140" s="15">
        <f>IF($D1140=1,$B1140,-1)</f>
        <v/>
      </c>
      <c r="I1140" s="15">
        <f>IF($D1140=1,$C1140,-1)</f>
        <v/>
      </c>
    </row>
    <row r="1141">
      <c r="A1141" s="33" t="n">
        <v>45339.41666666666</v>
      </c>
      <c r="B1141" s="15">
        <f>WEEKDAY($A1141,2)</f>
        <v/>
      </c>
      <c r="C1141" s="15">
        <f>HOUR($A1141)</f>
        <v/>
      </c>
      <c r="D1141" s="15">
        <f>IF(AND($A1141&gt;=Instellingen!$B$6,$A1141&lt;Instellingen!$B$7),1,0)</f>
        <v/>
      </c>
      <c r="E1141" s="15">
        <f>COUNTIF(tData[BezoekStart],"&lt;"&amp;($A1141+1/24))-COUNTIF(tData[BezoekEind],"&lt;="&amp;$A1141)</f>
        <v/>
      </c>
      <c r="F1141" s="15">
        <f>COUNTIF(tData[BezoekLangStart],"&lt;"&amp;($A1141+1/24))-COUNTIF(tData[BezoekLangEind],"&lt;="&amp;$A1141)</f>
        <v/>
      </c>
      <c r="G1141" s="15">
        <f>IF($D1141=1,$B1141*100+$C1141,-1)</f>
        <v/>
      </c>
      <c r="H1141" s="15">
        <f>IF($D1141=1,$B1141,-1)</f>
        <v/>
      </c>
      <c r="I1141" s="15">
        <f>IF($D1141=1,$C1141,-1)</f>
        <v/>
      </c>
    </row>
    <row r="1142">
      <c r="A1142" s="33" t="n">
        <v>45339.45833333334</v>
      </c>
      <c r="B1142" s="15">
        <f>WEEKDAY($A1142,2)</f>
        <v/>
      </c>
      <c r="C1142" s="15">
        <f>HOUR($A1142)</f>
        <v/>
      </c>
      <c r="D1142" s="15">
        <f>IF(AND($A1142&gt;=Instellingen!$B$6,$A1142&lt;Instellingen!$B$7),1,0)</f>
        <v/>
      </c>
      <c r="E1142" s="15">
        <f>COUNTIF(tData[BezoekStart],"&lt;"&amp;($A1142+1/24))-COUNTIF(tData[BezoekEind],"&lt;="&amp;$A1142)</f>
        <v/>
      </c>
      <c r="F1142" s="15">
        <f>COUNTIF(tData[BezoekLangStart],"&lt;"&amp;($A1142+1/24))-COUNTIF(tData[BezoekLangEind],"&lt;="&amp;$A1142)</f>
        <v/>
      </c>
      <c r="G1142" s="15">
        <f>IF($D1142=1,$B1142*100+$C1142,-1)</f>
        <v/>
      </c>
      <c r="H1142" s="15">
        <f>IF($D1142=1,$B1142,-1)</f>
        <v/>
      </c>
      <c r="I1142" s="15">
        <f>IF($D1142=1,$C1142,-1)</f>
        <v/>
      </c>
    </row>
    <row r="1143">
      <c r="A1143" s="33" t="n">
        <v>45339.5</v>
      </c>
      <c r="B1143" s="15">
        <f>WEEKDAY($A1143,2)</f>
        <v/>
      </c>
      <c r="C1143" s="15">
        <f>HOUR($A1143)</f>
        <v/>
      </c>
      <c r="D1143" s="15">
        <f>IF(AND($A1143&gt;=Instellingen!$B$6,$A1143&lt;Instellingen!$B$7),1,0)</f>
        <v/>
      </c>
      <c r="E1143" s="15">
        <f>COUNTIF(tData[BezoekStart],"&lt;"&amp;($A1143+1/24))-COUNTIF(tData[BezoekEind],"&lt;="&amp;$A1143)</f>
        <v/>
      </c>
      <c r="F1143" s="15">
        <f>COUNTIF(tData[BezoekLangStart],"&lt;"&amp;($A1143+1/24))-COUNTIF(tData[BezoekLangEind],"&lt;="&amp;$A1143)</f>
        <v/>
      </c>
      <c r="G1143" s="15">
        <f>IF($D1143=1,$B1143*100+$C1143,-1)</f>
        <v/>
      </c>
      <c r="H1143" s="15">
        <f>IF($D1143=1,$B1143,-1)</f>
        <v/>
      </c>
      <c r="I1143" s="15">
        <f>IF($D1143=1,$C1143,-1)</f>
        <v/>
      </c>
    </row>
    <row r="1144">
      <c r="A1144" s="33" t="n">
        <v>45339.54166666666</v>
      </c>
      <c r="B1144" s="15">
        <f>WEEKDAY($A1144,2)</f>
        <v/>
      </c>
      <c r="C1144" s="15">
        <f>HOUR($A1144)</f>
        <v/>
      </c>
      <c r="D1144" s="15">
        <f>IF(AND($A1144&gt;=Instellingen!$B$6,$A1144&lt;Instellingen!$B$7),1,0)</f>
        <v/>
      </c>
      <c r="E1144" s="15">
        <f>COUNTIF(tData[BezoekStart],"&lt;"&amp;($A1144+1/24))-COUNTIF(tData[BezoekEind],"&lt;="&amp;$A1144)</f>
        <v/>
      </c>
      <c r="F1144" s="15">
        <f>COUNTIF(tData[BezoekLangStart],"&lt;"&amp;($A1144+1/24))-COUNTIF(tData[BezoekLangEind],"&lt;="&amp;$A1144)</f>
        <v/>
      </c>
      <c r="G1144" s="15">
        <f>IF($D1144=1,$B1144*100+$C1144,-1)</f>
        <v/>
      </c>
      <c r="H1144" s="15">
        <f>IF($D1144=1,$B1144,-1)</f>
        <v/>
      </c>
      <c r="I1144" s="15">
        <f>IF($D1144=1,$C1144,-1)</f>
        <v/>
      </c>
    </row>
    <row r="1145">
      <c r="A1145" s="33" t="n">
        <v>45339.58333333334</v>
      </c>
      <c r="B1145" s="15">
        <f>WEEKDAY($A1145,2)</f>
        <v/>
      </c>
      <c r="C1145" s="15">
        <f>HOUR($A1145)</f>
        <v/>
      </c>
      <c r="D1145" s="15">
        <f>IF(AND($A1145&gt;=Instellingen!$B$6,$A1145&lt;Instellingen!$B$7),1,0)</f>
        <v/>
      </c>
      <c r="E1145" s="15">
        <f>COUNTIF(tData[BezoekStart],"&lt;"&amp;($A1145+1/24))-COUNTIF(tData[BezoekEind],"&lt;="&amp;$A1145)</f>
        <v/>
      </c>
      <c r="F1145" s="15">
        <f>COUNTIF(tData[BezoekLangStart],"&lt;"&amp;($A1145+1/24))-COUNTIF(tData[BezoekLangEind],"&lt;="&amp;$A1145)</f>
        <v/>
      </c>
      <c r="G1145" s="15">
        <f>IF($D1145=1,$B1145*100+$C1145,-1)</f>
        <v/>
      </c>
      <c r="H1145" s="15">
        <f>IF($D1145=1,$B1145,-1)</f>
        <v/>
      </c>
      <c r="I1145" s="15">
        <f>IF($D1145=1,$C1145,-1)</f>
        <v/>
      </c>
    </row>
    <row r="1146">
      <c r="A1146" s="33" t="n">
        <v>45339.625</v>
      </c>
      <c r="B1146" s="15">
        <f>WEEKDAY($A1146,2)</f>
        <v/>
      </c>
      <c r="C1146" s="15">
        <f>HOUR($A1146)</f>
        <v/>
      </c>
      <c r="D1146" s="15">
        <f>IF(AND($A1146&gt;=Instellingen!$B$6,$A1146&lt;Instellingen!$B$7),1,0)</f>
        <v/>
      </c>
      <c r="E1146" s="15">
        <f>COUNTIF(tData[BezoekStart],"&lt;"&amp;($A1146+1/24))-COUNTIF(tData[BezoekEind],"&lt;="&amp;$A1146)</f>
        <v/>
      </c>
      <c r="F1146" s="15">
        <f>COUNTIF(tData[BezoekLangStart],"&lt;"&amp;($A1146+1/24))-COUNTIF(tData[BezoekLangEind],"&lt;="&amp;$A1146)</f>
        <v/>
      </c>
      <c r="G1146" s="15">
        <f>IF($D1146=1,$B1146*100+$C1146,-1)</f>
        <v/>
      </c>
      <c r="H1146" s="15">
        <f>IF($D1146=1,$B1146,-1)</f>
        <v/>
      </c>
      <c r="I1146" s="15">
        <f>IF($D1146=1,$C1146,-1)</f>
        <v/>
      </c>
    </row>
    <row r="1147">
      <c r="A1147" s="33" t="n">
        <v>45339.66666666666</v>
      </c>
      <c r="B1147" s="15">
        <f>WEEKDAY($A1147,2)</f>
        <v/>
      </c>
      <c r="C1147" s="15">
        <f>HOUR($A1147)</f>
        <v/>
      </c>
      <c r="D1147" s="15">
        <f>IF(AND($A1147&gt;=Instellingen!$B$6,$A1147&lt;Instellingen!$B$7),1,0)</f>
        <v/>
      </c>
      <c r="E1147" s="15">
        <f>COUNTIF(tData[BezoekStart],"&lt;"&amp;($A1147+1/24))-COUNTIF(tData[BezoekEind],"&lt;="&amp;$A1147)</f>
        <v/>
      </c>
      <c r="F1147" s="15">
        <f>COUNTIF(tData[BezoekLangStart],"&lt;"&amp;($A1147+1/24))-COUNTIF(tData[BezoekLangEind],"&lt;="&amp;$A1147)</f>
        <v/>
      </c>
      <c r="G1147" s="15">
        <f>IF($D1147=1,$B1147*100+$C1147,-1)</f>
        <v/>
      </c>
      <c r="H1147" s="15">
        <f>IF($D1147=1,$B1147,-1)</f>
        <v/>
      </c>
      <c r="I1147" s="15">
        <f>IF($D1147=1,$C1147,-1)</f>
        <v/>
      </c>
    </row>
    <row r="1148">
      <c r="A1148" s="33" t="n">
        <v>45339.70833333334</v>
      </c>
      <c r="B1148" s="15">
        <f>WEEKDAY($A1148,2)</f>
        <v/>
      </c>
      <c r="C1148" s="15">
        <f>HOUR($A1148)</f>
        <v/>
      </c>
      <c r="D1148" s="15">
        <f>IF(AND($A1148&gt;=Instellingen!$B$6,$A1148&lt;Instellingen!$B$7),1,0)</f>
        <v/>
      </c>
      <c r="E1148" s="15">
        <f>COUNTIF(tData[BezoekStart],"&lt;"&amp;($A1148+1/24))-COUNTIF(tData[BezoekEind],"&lt;="&amp;$A1148)</f>
        <v/>
      </c>
      <c r="F1148" s="15">
        <f>COUNTIF(tData[BezoekLangStart],"&lt;"&amp;($A1148+1/24))-COUNTIF(tData[BezoekLangEind],"&lt;="&amp;$A1148)</f>
        <v/>
      </c>
      <c r="G1148" s="15">
        <f>IF($D1148=1,$B1148*100+$C1148,-1)</f>
        <v/>
      </c>
      <c r="H1148" s="15">
        <f>IF($D1148=1,$B1148,-1)</f>
        <v/>
      </c>
      <c r="I1148" s="15">
        <f>IF($D1148=1,$C1148,-1)</f>
        <v/>
      </c>
    </row>
    <row r="1149">
      <c r="A1149" s="33" t="n">
        <v>45339.75</v>
      </c>
      <c r="B1149" s="15">
        <f>WEEKDAY($A1149,2)</f>
        <v/>
      </c>
      <c r="C1149" s="15">
        <f>HOUR($A1149)</f>
        <v/>
      </c>
      <c r="D1149" s="15">
        <f>IF(AND($A1149&gt;=Instellingen!$B$6,$A1149&lt;Instellingen!$B$7),1,0)</f>
        <v/>
      </c>
      <c r="E1149" s="15">
        <f>COUNTIF(tData[BezoekStart],"&lt;"&amp;($A1149+1/24))-COUNTIF(tData[BezoekEind],"&lt;="&amp;$A1149)</f>
        <v/>
      </c>
      <c r="F1149" s="15">
        <f>COUNTIF(tData[BezoekLangStart],"&lt;"&amp;($A1149+1/24))-COUNTIF(tData[BezoekLangEind],"&lt;="&amp;$A1149)</f>
        <v/>
      </c>
      <c r="G1149" s="15">
        <f>IF($D1149=1,$B1149*100+$C1149,-1)</f>
        <v/>
      </c>
      <c r="H1149" s="15">
        <f>IF($D1149=1,$B1149,-1)</f>
        <v/>
      </c>
      <c r="I1149" s="15">
        <f>IF($D1149=1,$C1149,-1)</f>
        <v/>
      </c>
    </row>
    <row r="1150">
      <c r="A1150" s="33" t="n">
        <v>45339.79166666666</v>
      </c>
      <c r="B1150" s="15">
        <f>WEEKDAY($A1150,2)</f>
        <v/>
      </c>
      <c r="C1150" s="15">
        <f>HOUR($A1150)</f>
        <v/>
      </c>
      <c r="D1150" s="15">
        <f>IF(AND($A1150&gt;=Instellingen!$B$6,$A1150&lt;Instellingen!$B$7),1,0)</f>
        <v/>
      </c>
      <c r="E1150" s="15">
        <f>COUNTIF(tData[BezoekStart],"&lt;"&amp;($A1150+1/24))-COUNTIF(tData[BezoekEind],"&lt;="&amp;$A1150)</f>
        <v/>
      </c>
      <c r="F1150" s="15">
        <f>COUNTIF(tData[BezoekLangStart],"&lt;"&amp;($A1150+1/24))-COUNTIF(tData[BezoekLangEind],"&lt;="&amp;$A1150)</f>
        <v/>
      </c>
      <c r="G1150" s="15">
        <f>IF($D1150=1,$B1150*100+$C1150,-1)</f>
        <v/>
      </c>
      <c r="H1150" s="15">
        <f>IF($D1150=1,$B1150,-1)</f>
        <v/>
      </c>
      <c r="I1150" s="15">
        <f>IF($D1150=1,$C1150,-1)</f>
        <v/>
      </c>
    </row>
    <row r="1151">
      <c r="A1151" s="33" t="n">
        <v>45339.83333333334</v>
      </c>
      <c r="B1151" s="15">
        <f>WEEKDAY($A1151,2)</f>
        <v/>
      </c>
      <c r="C1151" s="15">
        <f>HOUR($A1151)</f>
        <v/>
      </c>
      <c r="D1151" s="15">
        <f>IF(AND($A1151&gt;=Instellingen!$B$6,$A1151&lt;Instellingen!$B$7),1,0)</f>
        <v/>
      </c>
      <c r="E1151" s="15">
        <f>COUNTIF(tData[BezoekStart],"&lt;"&amp;($A1151+1/24))-COUNTIF(tData[BezoekEind],"&lt;="&amp;$A1151)</f>
        <v/>
      </c>
      <c r="F1151" s="15">
        <f>COUNTIF(tData[BezoekLangStart],"&lt;"&amp;($A1151+1/24))-COUNTIF(tData[BezoekLangEind],"&lt;="&amp;$A1151)</f>
        <v/>
      </c>
      <c r="G1151" s="15">
        <f>IF($D1151=1,$B1151*100+$C1151,-1)</f>
        <v/>
      </c>
      <c r="H1151" s="15">
        <f>IF($D1151=1,$B1151,-1)</f>
        <v/>
      </c>
      <c r="I1151" s="15">
        <f>IF($D1151=1,$C1151,-1)</f>
        <v/>
      </c>
    </row>
    <row r="1152">
      <c r="A1152" s="33" t="n">
        <v>45339.875</v>
      </c>
      <c r="B1152" s="15">
        <f>WEEKDAY($A1152,2)</f>
        <v/>
      </c>
      <c r="C1152" s="15">
        <f>HOUR($A1152)</f>
        <v/>
      </c>
      <c r="D1152" s="15">
        <f>IF(AND($A1152&gt;=Instellingen!$B$6,$A1152&lt;Instellingen!$B$7),1,0)</f>
        <v/>
      </c>
      <c r="E1152" s="15">
        <f>COUNTIF(tData[BezoekStart],"&lt;"&amp;($A1152+1/24))-COUNTIF(tData[BezoekEind],"&lt;="&amp;$A1152)</f>
        <v/>
      </c>
      <c r="F1152" s="15">
        <f>COUNTIF(tData[BezoekLangStart],"&lt;"&amp;($A1152+1/24))-COUNTIF(tData[BezoekLangEind],"&lt;="&amp;$A1152)</f>
        <v/>
      </c>
      <c r="G1152" s="15">
        <f>IF($D1152=1,$B1152*100+$C1152,-1)</f>
        <v/>
      </c>
      <c r="H1152" s="15">
        <f>IF($D1152=1,$B1152,-1)</f>
        <v/>
      </c>
      <c r="I1152" s="15">
        <f>IF($D1152=1,$C1152,-1)</f>
        <v/>
      </c>
    </row>
    <row r="1153">
      <c r="A1153" s="33" t="n">
        <v>45339.91666666666</v>
      </c>
      <c r="B1153" s="15">
        <f>WEEKDAY($A1153,2)</f>
        <v/>
      </c>
      <c r="C1153" s="15">
        <f>HOUR($A1153)</f>
        <v/>
      </c>
      <c r="D1153" s="15">
        <f>IF(AND($A1153&gt;=Instellingen!$B$6,$A1153&lt;Instellingen!$B$7),1,0)</f>
        <v/>
      </c>
      <c r="E1153" s="15">
        <f>COUNTIF(tData[BezoekStart],"&lt;"&amp;($A1153+1/24))-COUNTIF(tData[BezoekEind],"&lt;="&amp;$A1153)</f>
        <v/>
      </c>
      <c r="F1153" s="15">
        <f>COUNTIF(tData[BezoekLangStart],"&lt;"&amp;($A1153+1/24))-COUNTIF(tData[BezoekLangEind],"&lt;="&amp;$A1153)</f>
        <v/>
      </c>
      <c r="G1153" s="15">
        <f>IF($D1153=1,$B1153*100+$C1153,-1)</f>
        <v/>
      </c>
      <c r="H1153" s="15">
        <f>IF($D1153=1,$B1153,-1)</f>
        <v/>
      </c>
      <c r="I1153" s="15">
        <f>IF($D1153=1,$C1153,-1)</f>
        <v/>
      </c>
    </row>
    <row r="1154">
      <c r="A1154" s="33" t="n">
        <v>45339.95833333334</v>
      </c>
      <c r="B1154" s="15">
        <f>WEEKDAY($A1154,2)</f>
        <v/>
      </c>
      <c r="C1154" s="15">
        <f>HOUR($A1154)</f>
        <v/>
      </c>
      <c r="D1154" s="15">
        <f>IF(AND($A1154&gt;=Instellingen!$B$6,$A1154&lt;Instellingen!$B$7),1,0)</f>
        <v/>
      </c>
      <c r="E1154" s="15">
        <f>COUNTIF(tData[BezoekStart],"&lt;"&amp;($A1154+1/24))-COUNTIF(tData[BezoekEind],"&lt;="&amp;$A1154)</f>
        <v/>
      </c>
      <c r="F1154" s="15">
        <f>COUNTIF(tData[BezoekLangStart],"&lt;"&amp;($A1154+1/24))-COUNTIF(tData[BezoekLangEind],"&lt;="&amp;$A1154)</f>
        <v/>
      </c>
      <c r="G1154" s="15">
        <f>IF($D1154=1,$B1154*100+$C1154,-1)</f>
        <v/>
      </c>
      <c r="H1154" s="15">
        <f>IF($D1154=1,$B1154,-1)</f>
        <v/>
      </c>
      <c r="I1154" s="15">
        <f>IF($D1154=1,$C1154,-1)</f>
        <v/>
      </c>
    </row>
    <row r="1155">
      <c r="A1155" s="33" t="n">
        <v>45340</v>
      </c>
      <c r="B1155" s="15">
        <f>WEEKDAY($A1155,2)</f>
        <v/>
      </c>
      <c r="C1155" s="15">
        <f>HOUR($A1155)</f>
        <v/>
      </c>
      <c r="D1155" s="15">
        <f>IF(AND($A1155&gt;=Instellingen!$B$6,$A1155&lt;Instellingen!$B$7),1,0)</f>
        <v/>
      </c>
      <c r="E1155" s="15">
        <f>COUNTIF(tData[BezoekStart],"&lt;"&amp;($A1155+1/24))-COUNTIF(tData[BezoekEind],"&lt;="&amp;$A1155)</f>
        <v/>
      </c>
      <c r="F1155" s="15">
        <f>COUNTIF(tData[BezoekLangStart],"&lt;"&amp;($A1155+1/24))-COUNTIF(tData[BezoekLangEind],"&lt;="&amp;$A1155)</f>
        <v/>
      </c>
      <c r="G1155" s="15">
        <f>IF($D1155=1,$B1155*100+$C1155,-1)</f>
        <v/>
      </c>
      <c r="H1155" s="15">
        <f>IF($D1155=1,$B1155,-1)</f>
        <v/>
      </c>
      <c r="I1155" s="15">
        <f>IF($D1155=1,$C1155,-1)</f>
        <v/>
      </c>
    </row>
    <row r="1156">
      <c r="A1156" s="33" t="n">
        <v>45340.04166666666</v>
      </c>
      <c r="B1156" s="15">
        <f>WEEKDAY($A1156,2)</f>
        <v/>
      </c>
      <c r="C1156" s="15">
        <f>HOUR($A1156)</f>
        <v/>
      </c>
      <c r="D1156" s="15">
        <f>IF(AND($A1156&gt;=Instellingen!$B$6,$A1156&lt;Instellingen!$B$7),1,0)</f>
        <v/>
      </c>
      <c r="E1156" s="15">
        <f>COUNTIF(tData[BezoekStart],"&lt;"&amp;($A1156+1/24))-COUNTIF(tData[BezoekEind],"&lt;="&amp;$A1156)</f>
        <v/>
      </c>
      <c r="F1156" s="15">
        <f>COUNTIF(tData[BezoekLangStart],"&lt;"&amp;($A1156+1/24))-COUNTIF(tData[BezoekLangEind],"&lt;="&amp;$A1156)</f>
        <v/>
      </c>
      <c r="G1156" s="15">
        <f>IF($D1156=1,$B1156*100+$C1156,-1)</f>
        <v/>
      </c>
      <c r="H1156" s="15">
        <f>IF($D1156=1,$B1156,-1)</f>
        <v/>
      </c>
      <c r="I1156" s="15">
        <f>IF($D1156=1,$C1156,-1)</f>
        <v/>
      </c>
    </row>
    <row r="1157">
      <c r="A1157" s="33" t="n">
        <v>45340.08333333334</v>
      </c>
      <c r="B1157" s="15">
        <f>WEEKDAY($A1157,2)</f>
        <v/>
      </c>
      <c r="C1157" s="15">
        <f>HOUR($A1157)</f>
        <v/>
      </c>
      <c r="D1157" s="15">
        <f>IF(AND($A1157&gt;=Instellingen!$B$6,$A1157&lt;Instellingen!$B$7),1,0)</f>
        <v/>
      </c>
      <c r="E1157" s="15">
        <f>COUNTIF(tData[BezoekStart],"&lt;"&amp;($A1157+1/24))-COUNTIF(tData[BezoekEind],"&lt;="&amp;$A1157)</f>
        <v/>
      </c>
      <c r="F1157" s="15">
        <f>COUNTIF(tData[BezoekLangStart],"&lt;"&amp;($A1157+1/24))-COUNTIF(tData[BezoekLangEind],"&lt;="&amp;$A1157)</f>
        <v/>
      </c>
      <c r="G1157" s="15">
        <f>IF($D1157=1,$B1157*100+$C1157,-1)</f>
        <v/>
      </c>
      <c r="H1157" s="15">
        <f>IF($D1157=1,$B1157,-1)</f>
        <v/>
      </c>
      <c r="I1157" s="15">
        <f>IF($D1157=1,$C1157,-1)</f>
        <v/>
      </c>
    </row>
    <row r="1158">
      <c r="A1158" s="33" t="n">
        <v>45340.125</v>
      </c>
      <c r="B1158" s="15">
        <f>WEEKDAY($A1158,2)</f>
        <v/>
      </c>
      <c r="C1158" s="15">
        <f>HOUR($A1158)</f>
        <v/>
      </c>
      <c r="D1158" s="15">
        <f>IF(AND($A1158&gt;=Instellingen!$B$6,$A1158&lt;Instellingen!$B$7),1,0)</f>
        <v/>
      </c>
      <c r="E1158" s="15">
        <f>COUNTIF(tData[BezoekStart],"&lt;"&amp;($A1158+1/24))-COUNTIF(tData[BezoekEind],"&lt;="&amp;$A1158)</f>
        <v/>
      </c>
      <c r="F1158" s="15">
        <f>COUNTIF(tData[BezoekLangStart],"&lt;"&amp;($A1158+1/24))-COUNTIF(tData[BezoekLangEind],"&lt;="&amp;$A1158)</f>
        <v/>
      </c>
      <c r="G1158" s="15">
        <f>IF($D1158=1,$B1158*100+$C1158,-1)</f>
        <v/>
      </c>
      <c r="H1158" s="15">
        <f>IF($D1158=1,$B1158,-1)</f>
        <v/>
      </c>
      <c r="I1158" s="15">
        <f>IF($D1158=1,$C1158,-1)</f>
        <v/>
      </c>
    </row>
    <row r="1159">
      <c r="A1159" s="33" t="n">
        <v>45340.16666666666</v>
      </c>
      <c r="B1159" s="15">
        <f>WEEKDAY($A1159,2)</f>
        <v/>
      </c>
      <c r="C1159" s="15">
        <f>HOUR($A1159)</f>
        <v/>
      </c>
      <c r="D1159" s="15">
        <f>IF(AND($A1159&gt;=Instellingen!$B$6,$A1159&lt;Instellingen!$B$7),1,0)</f>
        <v/>
      </c>
      <c r="E1159" s="15">
        <f>COUNTIF(tData[BezoekStart],"&lt;"&amp;($A1159+1/24))-COUNTIF(tData[BezoekEind],"&lt;="&amp;$A1159)</f>
        <v/>
      </c>
      <c r="F1159" s="15">
        <f>COUNTIF(tData[BezoekLangStart],"&lt;"&amp;($A1159+1/24))-COUNTIF(tData[BezoekLangEind],"&lt;="&amp;$A1159)</f>
        <v/>
      </c>
      <c r="G1159" s="15">
        <f>IF($D1159=1,$B1159*100+$C1159,-1)</f>
        <v/>
      </c>
      <c r="H1159" s="15">
        <f>IF($D1159=1,$B1159,-1)</f>
        <v/>
      </c>
      <c r="I1159" s="15">
        <f>IF($D1159=1,$C1159,-1)</f>
        <v/>
      </c>
    </row>
    <row r="1160">
      <c r="A1160" s="33" t="n">
        <v>45340.20833333334</v>
      </c>
      <c r="B1160" s="15">
        <f>WEEKDAY($A1160,2)</f>
        <v/>
      </c>
      <c r="C1160" s="15">
        <f>HOUR($A1160)</f>
        <v/>
      </c>
      <c r="D1160" s="15">
        <f>IF(AND($A1160&gt;=Instellingen!$B$6,$A1160&lt;Instellingen!$B$7),1,0)</f>
        <v/>
      </c>
      <c r="E1160" s="15">
        <f>COUNTIF(tData[BezoekStart],"&lt;"&amp;($A1160+1/24))-COUNTIF(tData[BezoekEind],"&lt;="&amp;$A1160)</f>
        <v/>
      </c>
      <c r="F1160" s="15">
        <f>COUNTIF(tData[BezoekLangStart],"&lt;"&amp;($A1160+1/24))-COUNTIF(tData[BezoekLangEind],"&lt;="&amp;$A1160)</f>
        <v/>
      </c>
      <c r="G1160" s="15">
        <f>IF($D1160=1,$B1160*100+$C1160,-1)</f>
        <v/>
      </c>
      <c r="H1160" s="15">
        <f>IF($D1160=1,$B1160,-1)</f>
        <v/>
      </c>
      <c r="I1160" s="15">
        <f>IF($D1160=1,$C1160,-1)</f>
        <v/>
      </c>
    </row>
    <row r="1161">
      <c r="A1161" s="33" t="n">
        <v>45340.25</v>
      </c>
      <c r="B1161" s="15">
        <f>WEEKDAY($A1161,2)</f>
        <v/>
      </c>
      <c r="C1161" s="15">
        <f>HOUR($A1161)</f>
        <v/>
      </c>
      <c r="D1161" s="15">
        <f>IF(AND($A1161&gt;=Instellingen!$B$6,$A1161&lt;Instellingen!$B$7),1,0)</f>
        <v/>
      </c>
      <c r="E1161" s="15">
        <f>COUNTIF(tData[BezoekStart],"&lt;"&amp;($A1161+1/24))-COUNTIF(tData[BezoekEind],"&lt;="&amp;$A1161)</f>
        <v/>
      </c>
      <c r="F1161" s="15">
        <f>COUNTIF(tData[BezoekLangStart],"&lt;"&amp;($A1161+1/24))-COUNTIF(tData[BezoekLangEind],"&lt;="&amp;$A1161)</f>
        <v/>
      </c>
      <c r="G1161" s="15">
        <f>IF($D1161=1,$B1161*100+$C1161,-1)</f>
        <v/>
      </c>
      <c r="H1161" s="15">
        <f>IF($D1161=1,$B1161,-1)</f>
        <v/>
      </c>
      <c r="I1161" s="15">
        <f>IF($D1161=1,$C1161,-1)</f>
        <v/>
      </c>
    </row>
    <row r="1162">
      <c r="A1162" s="33" t="n">
        <v>45340.29166666666</v>
      </c>
      <c r="B1162" s="15">
        <f>WEEKDAY($A1162,2)</f>
        <v/>
      </c>
      <c r="C1162" s="15">
        <f>HOUR($A1162)</f>
        <v/>
      </c>
      <c r="D1162" s="15">
        <f>IF(AND($A1162&gt;=Instellingen!$B$6,$A1162&lt;Instellingen!$B$7),1,0)</f>
        <v/>
      </c>
      <c r="E1162" s="15">
        <f>COUNTIF(tData[BezoekStart],"&lt;"&amp;($A1162+1/24))-COUNTIF(tData[BezoekEind],"&lt;="&amp;$A1162)</f>
        <v/>
      </c>
      <c r="F1162" s="15">
        <f>COUNTIF(tData[BezoekLangStart],"&lt;"&amp;($A1162+1/24))-COUNTIF(tData[BezoekLangEind],"&lt;="&amp;$A1162)</f>
        <v/>
      </c>
      <c r="G1162" s="15">
        <f>IF($D1162=1,$B1162*100+$C1162,-1)</f>
        <v/>
      </c>
      <c r="H1162" s="15">
        <f>IF($D1162=1,$B1162,-1)</f>
        <v/>
      </c>
      <c r="I1162" s="15">
        <f>IF($D1162=1,$C1162,-1)</f>
        <v/>
      </c>
    </row>
    <row r="1163">
      <c r="A1163" s="33" t="n">
        <v>45340.33333333334</v>
      </c>
      <c r="B1163" s="15">
        <f>WEEKDAY($A1163,2)</f>
        <v/>
      </c>
      <c r="C1163" s="15">
        <f>HOUR($A1163)</f>
        <v/>
      </c>
      <c r="D1163" s="15">
        <f>IF(AND($A1163&gt;=Instellingen!$B$6,$A1163&lt;Instellingen!$B$7),1,0)</f>
        <v/>
      </c>
      <c r="E1163" s="15">
        <f>COUNTIF(tData[BezoekStart],"&lt;"&amp;($A1163+1/24))-COUNTIF(tData[BezoekEind],"&lt;="&amp;$A1163)</f>
        <v/>
      </c>
      <c r="F1163" s="15">
        <f>COUNTIF(tData[BezoekLangStart],"&lt;"&amp;($A1163+1/24))-COUNTIF(tData[BezoekLangEind],"&lt;="&amp;$A1163)</f>
        <v/>
      </c>
      <c r="G1163" s="15">
        <f>IF($D1163=1,$B1163*100+$C1163,-1)</f>
        <v/>
      </c>
      <c r="H1163" s="15">
        <f>IF($D1163=1,$B1163,-1)</f>
        <v/>
      </c>
      <c r="I1163" s="15">
        <f>IF($D1163=1,$C1163,-1)</f>
        <v/>
      </c>
    </row>
    <row r="1164">
      <c r="A1164" s="33" t="n">
        <v>45340.375</v>
      </c>
      <c r="B1164" s="15">
        <f>WEEKDAY($A1164,2)</f>
        <v/>
      </c>
      <c r="C1164" s="15">
        <f>HOUR($A1164)</f>
        <v/>
      </c>
      <c r="D1164" s="15">
        <f>IF(AND($A1164&gt;=Instellingen!$B$6,$A1164&lt;Instellingen!$B$7),1,0)</f>
        <v/>
      </c>
      <c r="E1164" s="15">
        <f>COUNTIF(tData[BezoekStart],"&lt;"&amp;($A1164+1/24))-COUNTIF(tData[BezoekEind],"&lt;="&amp;$A1164)</f>
        <v/>
      </c>
      <c r="F1164" s="15">
        <f>COUNTIF(tData[BezoekLangStart],"&lt;"&amp;($A1164+1/24))-COUNTIF(tData[BezoekLangEind],"&lt;="&amp;$A1164)</f>
        <v/>
      </c>
      <c r="G1164" s="15">
        <f>IF($D1164=1,$B1164*100+$C1164,-1)</f>
        <v/>
      </c>
      <c r="H1164" s="15">
        <f>IF($D1164=1,$B1164,-1)</f>
        <v/>
      </c>
      <c r="I1164" s="15">
        <f>IF($D1164=1,$C1164,-1)</f>
        <v/>
      </c>
    </row>
    <row r="1165">
      <c r="A1165" s="33" t="n">
        <v>45340.41666666666</v>
      </c>
      <c r="B1165" s="15">
        <f>WEEKDAY($A1165,2)</f>
        <v/>
      </c>
      <c r="C1165" s="15">
        <f>HOUR($A1165)</f>
        <v/>
      </c>
      <c r="D1165" s="15">
        <f>IF(AND($A1165&gt;=Instellingen!$B$6,$A1165&lt;Instellingen!$B$7),1,0)</f>
        <v/>
      </c>
      <c r="E1165" s="15">
        <f>COUNTIF(tData[BezoekStart],"&lt;"&amp;($A1165+1/24))-COUNTIF(tData[BezoekEind],"&lt;="&amp;$A1165)</f>
        <v/>
      </c>
      <c r="F1165" s="15">
        <f>COUNTIF(tData[BezoekLangStart],"&lt;"&amp;($A1165+1/24))-COUNTIF(tData[BezoekLangEind],"&lt;="&amp;$A1165)</f>
        <v/>
      </c>
      <c r="G1165" s="15">
        <f>IF($D1165=1,$B1165*100+$C1165,-1)</f>
        <v/>
      </c>
      <c r="H1165" s="15">
        <f>IF($D1165=1,$B1165,-1)</f>
        <v/>
      </c>
      <c r="I1165" s="15">
        <f>IF($D1165=1,$C1165,-1)</f>
        <v/>
      </c>
    </row>
    <row r="1166">
      <c r="A1166" s="33" t="n">
        <v>45340.45833333334</v>
      </c>
      <c r="B1166" s="15">
        <f>WEEKDAY($A1166,2)</f>
        <v/>
      </c>
      <c r="C1166" s="15">
        <f>HOUR($A1166)</f>
        <v/>
      </c>
      <c r="D1166" s="15">
        <f>IF(AND($A1166&gt;=Instellingen!$B$6,$A1166&lt;Instellingen!$B$7),1,0)</f>
        <v/>
      </c>
      <c r="E1166" s="15">
        <f>COUNTIF(tData[BezoekStart],"&lt;"&amp;($A1166+1/24))-COUNTIF(tData[BezoekEind],"&lt;="&amp;$A1166)</f>
        <v/>
      </c>
      <c r="F1166" s="15">
        <f>COUNTIF(tData[BezoekLangStart],"&lt;"&amp;($A1166+1/24))-COUNTIF(tData[BezoekLangEind],"&lt;="&amp;$A1166)</f>
        <v/>
      </c>
      <c r="G1166" s="15">
        <f>IF($D1166=1,$B1166*100+$C1166,-1)</f>
        <v/>
      </c>
      <c r="H1166" s="15">
        <f>IF($D1166=1,$B1166,-1)</f>
        <v/>
      </c>
      <c r="I1166" s="15">
        <f>IF($D1166=1,$C1166,-1)</f>
        <v/>
      </c>
    </row>
    <row r="1167">
      <c r="A1167" s="33" t="n">
        <v>45340.5</v>
      </c>
      <c r="B1167" s="15">
        <f>WEEKDAY($A1167,2)</f>
        <v/>
      </c>
      <c r="C1167" s="15">
        <f>HOUR($A1167)</f>
        <v/>
      </c>
      <c r="D1167" s="15">
        <f>IF(AND($A1167&gt;=Instellingen!$B$6,$A1167&lt;Instellingen!$B$7),1,0)</f>
        <v/>
      </c>
      <c r="E1167" s="15">
        <f>COUNTIF(tData[BezoekStart],"&lt;"&amp;($A1167+1/24))-COUNTIF(tData[BezoekEind],"&lt;="&amp;$A1167)</f>
        <v/>
      </c>
      <c r="F1167" s="15">
        <f>COUNTIF(tData[BezoekLangStart],"&lt;"&amp;($A1167+1/24))-COUNTIF(tData[BezoekLangEind],"&lt;="&amp;$A1167)</f>
        <v/>
      </c>
      <c r="G1167" s="15">
        <f>IF($D1167=1,$B1167*100+$C1167,-1)</f>
        <v/>
      </c>
      <c r="H1167" s="15">
        <f>IF($D1167=1,$B1167,-1)</f>
        <v/>
      </c>
      <c r="I1167" s="15">
        <f>IF($D1167=1,$C1167,-1)</f>
        <v/>
      </c>
    </row>
    <row r="1168">
      <c r="A1168" s="33" t="n">
        <v>45340.54166666666</v>
      </c>
      <c r="B1168" s="15">
        <f>WEEKDAY($A1168,2)</f>
        <v/>
      </c>
      <c r="C1168" s="15">
        <f>HOUR($A1168)</f>
        <v/>
      </c>
      <c r="D1168" s="15">
        <f>IF(AND($A1168&gt;=Instellingen!$B$6,$A1168&lt;Instellingen!$B$7),1,0)</f>
        <v/>
      </c>
      <c r="E1168" s="15">
        <f>COUNTIF(tData[BezoekStart],"&lt;"&amp;($A1168+1/24))-COUNTIF(tData[BezoekEind],"&lt;="&amp;$A1168)</f>
        <v/>
      </c>
      <c r="F1168" s="15">
        <f>COUNTIF(tData[BezoekLangStart],"&lt;"&amp;($A1168+1/24))-COUNTIF(tData[BezoekLangEind],"&lt;="&amp;$A1168)</f>
        <v/>
      </c>
      <c r="G1168" s="15">
        <f>IF($D1168=1,$B1168*100+$C1168,-1)</f>
        <v/>
      </c>
      <c r="H1168" s="15">
        <f>IF($D1168=1,$B1168,-1)</f>
        <v/>
      </c>
      <c r="I1168" s="15">
        <f>IF($D1168=1,$C1168,-1)</f>
        <v/>
      </c>
    </row>
    <row r="1169">
      <c r="A1169" s="33" t="n">
        <v>45340.58333333334</v>
      </c>
      <c r="B1169" s="15">
        <f>WEEKDAY($A1169,2)</f>
        <v/>
      </c>
      <c r="C1169" s="15">
        <f>HOUR($A1169)</f>
        <v/>
      </c>
      <c r="D1169" s="15">
        <f>IF(AND($A1169&gt;=Instellingen!$B$6,$A1169&lt;Instellingen!$B$7),1,0)</f>
        <v/>
      </c>
      <c r="E1169" s="15">
        <f>COUNTIF(tData[BezoekStart],"&lt;"&amp;($A1169+1/24))-COUNTIF(tData[BezoekEind],"&lt;="&amp;$A1169)</f>
        <v/>
      </c>
      <c r="F1169" s="15">
        <f>COUNTIF(tData[BezoekLangStart],"&lt;"&amp;($A1169+1/24))-COUNTIF(tData[BezoekLangEind],"&lt;="&amp;$A1169)</f>
        <v/>
      </c>
      <c r="G1169" s="15">
        <f>IF($D1169=1,$B1169*100+$C1169,-1)</f>
        <v/>
      </c>
      <c r="H1169" s="15">
        <f>IF($D1169=1,$B1169,-1)</f>
        <v/>
      </c>
      <c r="I1169" s="15">
        <f>IF($D1169=1,$C1169,-1)</f>
        <v/>
      </c>
    </row>
    <row r="1170">
      <c r="A1170" s="33" t="n">
        <v>45340.625</v>
      </c>
      <c r="B1170" s="15">
        <f>WEEKDAY($A1170,2)</f>
        <v/>
      </c>
      <c r="C1170" s="15">
        <f>HOUR($A1170)</f>
        <v/>
      </c>
      <c r="D1170" s="15">
        <f>IF(AND($A1170&gt;=Instellingen!$B$6,$A1170&lt;Instellingen!$B$7),1,0)</f>
        <v/>
      </c>
      <c r="E1170" s="15">
        <f>COUNTIF(tData[BezoekStart],"&lt;"&amp;($A1170+1/24))-COUNTIF(tData[BezoekEind],"&lt;="&amp;$A1170)</f>
        <v/>
      </c>
      <c r="F1170" s="15">
        <f>COUNTIF(tData[BezoekLangStart],"&lt;"&amp;($A1170+1/24))-COUNTIF(tData[BezoekLangEind],"&lt;="&amp;$A1170)</f>
        <v/>
      </c>
      <c r="G1170" s="15">
        <f>IF($D1170=1,$B1170*100+$C1170,-1)</f>
        <v/>
      </c>
      <c r="H1170" s="15">
        <f>IF($D1170=1,$B1170,-1)</f>
        <v/>
      </c>
      <c r="I1170" s="15">
        <f>IF($D1170=1,$C1170,-1)</f>
        <v/>
      </c>
    </row>
    <row r="1171">
      <c r="A1171" s="33" t="n">
        <v>45340.66666666666</v>
      </c>
      <c r="B1171" s="15">
        <f>WEEKDAY($A1171,2)</f>
        <v/>
      </c>
      <c r="C1171" s="15">
        <f>HOUR($A1171)</f>
        <v/>
      </c>
      <c r="D1171" s="15">
        <f>IF(AND($A1171&gt;=Instellingen!$B$6,$A1171&lt;Instellingen!$B$7),1,0)</f>
        <v/>
      </c>
      <c r="E1171" s="15">
        <f>COUNTIF(tData[BezoekStart],"&lt;"&amp;($A1171+1/24))-COUNTIF(tData[BezoekEind],"&lt;="&amp;$A1171)</f>
        <v/>
      </c>
      <c r="F1171" s="15">
        <f>COUNTIF(tData[BezoekLangStart],"&lt;"&amp;($A1171+1/24))-COUNTIF(tData[BezoekLangEind],"&lt;="&amp;$A1171)</f>
        <v/>
      </c>
      <c r="G1171" s="15">
        <f>IF($D1171=1,$B1171*100+$C1171,-1)</f>
        <v/>
      </c>
      <c r="H1171" s="15">
        <f>IF($D1171=1,$B1171,-1)</f>
        <v/>
      </c>
      <c r="I1171" s="15">
        <f>IF($D1171=1,$C1171,-1)</f>
        <v/>
      </c>
    </row>
    <row r="1172">
      <c r="A1172" s="33" t="n">
        <v>45340.70833333334</v>
      </c>
      <c r="B1172" s="15">
        <f>WEEKDAY($A1172,2)</f>
        <v/>
      </c>
      <c r="C1172" s="15">
        <f>HOUR($A1172)</f>
        <v/>
      </c>
      <c r="D1172" s="15">
        <f>IF(AND($A1172&gt;=Instellingen!$B$6,$A1172&lt;Instellingen!$B$7),1,0)</f>
        <v/>
      </c>
      <c r="E1172" s="15">
        <f>COUNTIF(tData[BezoekStart],"&lt;"&amp;($A1172+1/24))-COUNTIF(tData[BezoekEind],"&lt;="&amp;$A1172)</f>
        <v/>
      </c>
      <c r="F1172" s="15">
        <f>COUNTIF(tData[BezoekLangStart],"&lt;"&amp;($A1172+1/24))-COUNTIF(tData[BezoekLangEind],"&lt;="&amp;$A1172)</f>
        <v/>
      </c>
      <c r="G1172" s="15">
        <f>IF($D1172=1,$B1172*100+$C1172,-1)</f>
        <v/>
      </c>
      <c r="H1172" s="15">
        <f>IF($D1172=1,$B1172,-1)</f>
        <v/>
      </c>
      <c r="I1172" s="15">
        <f>IF($D1172=1,$C1172,-1)</f>
        <v/>
      </c>
    </row>
    <row r="1173">
      <c r="A1173" s="33" t="n">
        <v>45340.75</v>
      </c>
      <c r="B1173" s="15">
        <f>WEEKDAY($A1173,2)</f>
        <v/>
      </c>
      <c r="C1173" s="15">
        <f>HOUR($A1173)</f>
        <v/>
      </c>
      <c r="D1173" s="15">
        <f>IF(AND($A1173&gt;=Instellingen!$B$6,$A1173&lt;Instellingen!$B$7),1,0)</f>
        <v/>
      </c>
      <c r="E1173" s="15">
        <f>COUNTIF(tData[BezoekStart],"&lt;"&amp;($A1173+1/24))-COUNTIF(tData[BezoekEind],"&lt;="&amp;$A1173)</f>
        <v/>
      </c>
      <c r="F1173" s="15">
        <f>COUNTIF(tData[BezoekLangStart],"&lt;"&amp;($A1173+1/24))-COUNTIF(tData[BezoekLangEind],"&lt;="&amp;$A1173)</f>
        <v/>
      </c>
      <c r="G1173" s="15">
        <f>IF($D1173=1,$B1173*100+$C1173,-1)</f>
        <v/>
      </c>
      <c r="H1173" s="15">
        <f>IF($D1173=1,$B1173,-1)</f>
        <v/>
      </c>
      <c r="I1173" s="15">
        <f>IF($D1173=1,$C1173,-1)</f>
        <v/>
      </c>
    </row>
    <row r="1174">
      <c r="A1174" s="33" t="n">
        <v>45340.79166666666</v>
      </c>
      <c r="B1174" s="15">
        <f>WEEKDAY($A1174,2)</f>
        <v/>
      </c>
      <c r="C1174" s="15">
        <f>HOUR($A1174)</f>
        <v/>
      </c>
      <c r="D1174" s="15">
        <f>IF(AND($A1174&gt;=Instellingen!$B$6,$A1174&lt;Instellingen!$B$7),1,0)</f>
        <v/>
      </c>
      <c r="E1174" s="15">
        <f>COUNTIF(tData[BezoekStart],"&lt;"&amp;($A1174+1/24))-COUNTIF(tData[BezoekEind],"&lt;="&amp;$A1174)</f>
        <v/>
      </c>
      <c r="F1174" s="15">
        <f>COUNTIF(tData[BezoekLangStart],"&lt;"&amp;($A1174+1/24))-COUNTIF(tData[BezoekLangEind],"&lt;="&amp;$A1174)</f>
        <v/>
      </c>
      <c r="G1174" s="15">
        <f>IF($D1174=1,$B1174*100+$C1174,-1)</f>
        <v/>
      </c>
      <c r="H1174" s="15">
        <f>IF($D1174=1,$B1174,-1)</f>
        <v/>
      </c>
      <c r="I1174" s="15">
        <f>IF($D1174=1,$C1174,-1)</f>
        <v/>
      </c>
    </row>
    <row r="1175">
      <c r="A1175" s="33" t="n">
        <v>45340.83333333334</v>
      </c>
      <c r="B1175" s="15">
        <f>WEEKDAY($A1175,2)</f>
        <v/>
      </c>
      <c r="C1175" s="15">
        <f>HOUR($A1175)</f>
        <v/>
      </c>
      <c r="D1175" s="15">
        <f>IF(AND($A1175&gt;=Instellingen!$B$6,$A1175&lt;Instellingen!$B$7),1,0)</f>
        <v/>
      </c>
      <c r="E1175" s="15">
        <f>COUNTIF(tData[BezoekStart],"&lt;"&amp;($A1175+1/24))-COUNTIF(tData[BezoekEind],"&lt;="&amp;$A1175)</f>
        <v/>
      </c>
      <c r="F1175" s="15">
        <f>COUNTIF(tData[BezoekLangStart],"&lt;"&amp;($A1175+1/24))-COUNTIF(tData[BezoekLangEind],"&lt;="&amp;$A1175)</f>
        <v/>
      </c>
      <c r="G1175" s="15">
        <f>IF($D1175=1,$B1175*100+$C1175,-1)</f>
        <v/>
      </c>
      <c r="H1175" s="15">
        <f>IF($D1175=1,$B1175,-1)</f>
        <v/>
      </c>
      <c r="I1175" s="15">
        <f>IF($D1175=1,$C1175,-1)</f>
        <v/>
      </c>
    </row>
    <row r="1176">
      <c r="A1176" s="33" t="n">
        <v>45340.875</v>
      </c>
      <c r="B1176" s="15">
        <f>WEEKDAY($A1176,2)</f>
        <v/>
      </c>
      <c r="C1176" s="15">
        <f>HOUR($A1176)</f>
        <v/>
      </c>
      <c r="D1176" s="15">
        <f>IF(AND($A1176&gt;=Instellingen!$B$6,$A1176&lt;Instellingen!$B$7),1,0)</f>
        <v/>
      </c>
      <c r="E1176" s="15">
        <f>COUNTIF(tData[BezoekStart],"&lt;"&amp;($A1176+1/24))-COUNTIF(tData[BezoekEind],"&lt;="&amp;$A1176)</f>
        <v/>
      </c>
      <c r="F1176" s="15">
        <f>COUNTIF(tData[BezoekLangStart],"&lt;"&amp;($A1176+1/24))-COUNTIF(tData[BezoekLangEind],"&lt;="&amp;$A1176)</f>
        <v/>
      </c>
      <c r="G1176" s="15">
        <f>IF($D1176=1,$B1176*100+$C1176,-1)</f>
        <v/>
      </c>
      <c r="H1176" s="15">
        <f>IF($D1176=1,$B1176,-1)</f>
        <v/>
      </c>
      <c r="I1176" s="15">
        <f>IF($D1176=1,$C1176,-1)</f>
        <v/>
      </c>
    </row>
    <row r="1177">
      <c r="A1177" s="33" t="n">
        <v>45340.91666666666</v>
      </c>
      <c r="B1177" s="15">
        <f>WEEKDAY($A1177,2)</f>
        <v/>
      </c>
      <c r="C1177" s="15">
        <f>HOUR($A1177)</f>
        <v/>
      </c>
      <c r="D1177" s="15">
        <f>IF(AND($A1177&gt;=Instellingen!$B$6,$A1177&lt;Instellingen!$B$7),1,0)</f>
        <v/>
      </c>
      <c r="E1177" s="15">
        <f>COUNTIF(tData[BezoekStart],"&lt;"&amp;($A1177+1/24))-COUNTIF(tData[BezoekEind],"&lt;="&amp;$A1177)</f>
        <v/>
      </c>
      <c r="F1177" s="15">
        <f>COUNTIF(tData[BezoekLangStart],"&lt;"&amp;($A1177+1/24))-COUNTIF(tData[BezoekLangEind],"&lt;="&amp;$A1177)</f>
        <v/>
      </c>
      <c r="G1177" s="15">
        <f>IF($D1177=1,$B1177*100+$C1177,-1)</f>
        <v/>
      </c>
      <c r="H1177" s="15">
        <f>IF($D1177=1,$B1177,-1)</f>
        <v/>
      </c>
      <c r="I1177" s="15">
        <f>IF($D1177=1,$C1177,-1)</f>
        <v/>
      </c>
    </row>
    <row r="1178">
      <c r="A1178" s="33" t="n">
        <v>45340.95833333334</v>
      </c>
      <c r="B1178" s="15">
        <f>WEEKDAY($A1178,2)</f>
        <v/>
      </c>
      <c r="C1178" s="15">
        <f>HOUR($A1178)</f>
        <v/>
      </c>
      <c r="D1178" s="15">
        <f>IF(AND($A1178&gt;=Instellingen!$B$6,$A1178&lt;Instellingen!$B$7),1,0)</f>
        <v/>
      </c>
      <c r="E1178" s="15">
        <f>COUNTIF(tData[BezoekStart],"&lt;"&amp;($A1178+1/24))-COUNTIF(tData[BezoekEind],"&lt;="&amp;$A1178)</f>
        <v/>
      </c>
      <c r="F1178" s="15">
        <f>COUNTIF(tData[BezoekLangStart],"&lt;"&amp;($A1178+1/24))-COUNTIF(tData[BezoekLangEind],"&lt;="&amp;$A1178)</f>
        <v/>
      </c>
      <c r="G1178" s="15">
        <f>IF($D1178=1,$B1178*100+$C1178,-1)</f>
        <v/>
      </c>
      <c r="H1178" s="15">
        <f>IF($D1178=1,$B1178,-1)</f>
        <v/>
      </c>
      <c r="I1178" s="15">
        <f>IF($D1178=1,$C1178,-1)</f>
        <v/>
      </c>
    </row>
    <row r="1179">
      <c r="A1179" s="33" t="n">
        <v>45341</v>
      </c>
      <c r="B1179" s="15">
        <f>WEEKDAY($A1179,2)</f>
        <v/>
      </c>
      <c r="C1179" s="15">
        <f>HOUR($A1179)</f>
        <v/>
      </c>
      <c r="D1179" s="15">
        <f>IF(AND($A1179&gt;=Instellingen!$B$6,$A1179&lt;Instellingen!$B$7),1,0)</f>
        <v/>
      </c>
      <c r="E1179" s="15">
        <f>COUNTIF(tData[BezoekStart],"&lt;"&amp;($A1179+1/24))-COUNTIF(tData[BezoekEind],"&lt;="&amp;$A1179)</f>
        <v/>
      </c>
      <c r="F1179" s="15">
        <f>COUNTIF(tData[BezoekLangStart],"&lt;"&amp;($A1179+1/24))-COUNTIF(tData[BezoekLangEind],"&lt;="&amp;$A1179)</f>
        <v/>
      </c>
      <c r="G1179" s="15">
        <f>IF($D1179=1,$B1179*100+$C1179,-1)</f>
        <v/>
      </c>
      <c r="H1179" s="15">
        <f>IF($D1179=1,$B1179,-1)</f>
        <v/>
      </c>
      <c r="I1179" s="15">
        <f>IF($D1179=1,$C1179,-1)</f>
        <v/>
      </c>
    </row>
    <row r="1180">
      <c r="A1180" s="33" t="n">
        <v>45341.04166666666</v>
      </c>
      <c r="B1180" s="15">
        <f>WEEKDAY($A1180,2)</f>
        <v/>
      </c>
      <c r="C1180" s="15">
        <f>HOUR($A1180)</f>
        <v/>
      </c>
      <c r="D1180" s="15">
        <f>IF(AND($A1180&gt;=Instellingen!$B$6,$A1180&lt;Instellingen!$B$7),1,0)</f>
        <v/>
      </c>
      <c r="E1180" s="15">
        <f>COUNTIF(tData[BezoekStart],"&lt;"&amp;($A1180+1/24))-COUNTIF(tData[BezoekEind],"&lt;="&amp;$A1180)</f>
        <v/>
      </c>
      <c r="F1180" s="15">
        <f>COUNTIF(tData[BezoekLangStart],"&lt;"&amp;($A1180+1/24))-COUNTIF(tData[BezoekLangEind],"&lt;="&amp;$A1180)</f>
        <v/>
      </c>
      <c r="G1180" s="15">
        <f>IF($D1180=1,$B1180*100+$C1180,-1)</f>
        <v/>
      </c>
      <c r="H1180" s="15">
        <f>IF($D1180=1,$B1180,-1)</f>
        <v/>
      </c>
      <c r="I1180" s="15">
        <f>IF($D1180=1,$C1180,-1)</f>
        <v/>
      </c>
    </row>
    <row r="1181">
      <c r="A1181" s="33" t="n">
        <v>45341.08333333334</v>
      </c>
      <c r="B1181" s="15">
        <f>WEEKDAY($A1181,2)</f>
        <v/>
      </c>
      <c r="C1181" s="15">
        <f>HOUR($A1181)</f>
        <v/>
      </c>
      <c r="D1181" s="15">
        <f>IF(AND($A1181&gt;=Instellingen!$B$6,$A1181&lt;Instellingen!$B$7),1,0)</f>
        <v/>
      </c>
      <c r="E1181" s="15">
        <f>COUNTIF(tData[BezoekStart],"&lt;"&amp;($A1181+1/24))-COUNTIF(tData[BezoekEind],"&lt;="&amp;$A1181)</f>
        <v/>
      </c>
      <c r="F1181" s="15">
        <f>COUNTIF(tData[BezoekLangStart],"&lt;"&amp;($A1181+1/24))-COUNTIF(tData[BezoekLangEind],"&lt;="&amp;$A1181)</f>
        <v/>
      </c>
      <c r="G1181" s="15">
        <f>IF($D1181=1,$B1181*100+$C1181,-1)</f>
        <v/>
      </c>
      <c r="H1181" s="15">
        <f>IF($D1181=1,$B1181,-1)</f>
        <v/>
      </c>
      <c r="I1181" s="15">
        <f>IF($D1181=1,$C1181,-1)</f>
        <v/>
      </c>
    </row>
    <row r="1182">
      <c r="A1182" s="33" t="n">
        <v>45341.125</v>
      </c>
      <c r="B1182" s="15">
        <f>WEEKDAY($A1182,2)</f>
        <v/>
      </c>
      <c r="C1182" s="15">
        <f>HOUR($A1182)</f>
        <v/>
      </c>
      <c r="D1182" s="15">
        <f>IF(AND($A1182&gt;=Instellingen!$B$6,$A1182&lt;Instellingen!$B$7),1,0)</f>
        <v/>
      </c>
      <c r="E1182" s="15">
        <f>COUNTIF(tData[BezoekStart],"&lt;"&amp;($A1182+1/24))-COUNTIF(tData[BezoekEind],"&lt;="&amp;$A1182)</f>
        <v/>
      </c>
      <c r="F1182" s="15">
        <f>COUNTIF(tData[BezoekLangStart],"&lt;"&amp;($A1182+1/24))-COUNTIF(tData[BezoekLangEind],"&lt;="&amp;$A1182)</f>
        <v/>
      </c>
      <c r="G1182" s="15">
        <f>IF($D1182=1,$B1182*100+$C1182,-1)</f>
        <v/>
      </c>
      <c r="H1182" s="15">
        <f>IF($D1182=1,$B1182,-1)</f>
        <v/>
      </c>
      <c r="I1182" s="15">
        <f>IF($D1182=1,$C1182,-1)</f>
        <v/>
      </c>
    </row>
    <row r="1183">
      <c r="A1183" s="33" t="n">
        <v>45341.16666666666</v>
      </c>
      <c r="B1183" s="15">
        <f>WEEKDAY($A1183,2)</f>
        <v/>
      </c>
      <c r="C1183" s="15">
        <f>HOUR($A1183)</f>
        <v/>
      </c>
      <c r="D1183" s="15">
        <f>IF(AND($A1183&gt;=Instellingen!$B$6,$A1183&lt;Instellingen!$B$7),1,0)</f>
        <v/>
      </c>
      <c r="E1183" s="15">
        <f>COUNTIF(tData[BezoekStart],"&lt;"&amp;($A1183+1/24))-COUNTIF(tData[BezoekEind],"&lt;="&amp;$A1183)</f>
        <v/>
      </c>
      <c r="F1183" s="15">
        <f>COUNTIF(tData[BezoekLangStart],"&lt;"&amp;($A1183+1/24))-COUNTIF(tData[BezoekLangEind],"&lt;="&amp;$A1183)</f>
        <v/>
      </c>
      <c r="G1183" s="15">
        <f>IF($D1183=1,$B1183*100+$C1183,-1)</f>
        <v/>
      </c>
      <c r="H1183" s="15">
        <f>IF($D1183=1,$B1183,-1)</f>
        <v/>
      </c>
      <c r="I1183" s="15">
        <f>IF($D1183=1,$C1183,-1)</f>
        <v/>
      </c>
    </row>
    <row r="1184">
      <c r="A1184" s="33" t="n">
        <v>45341.20833333334</v>
      </c>
      <c r="B1184" s="15">
        <f>WEEKDAY($A1184,2)</f>
        <v/>
      </c>
      <c r="C1184" s="15">
        <f>HOUR($A1184)</f>
        <v/>
      </c>
      <c r="D1184" s="15">
        <f>IF(AND($A1184&gt;=Instellingen!$B$6,$A1184&lt;Instellingen!$B$7),1,0)</f>
        <v/>
      </c>
      <c r="E1184" s="15">
        <f>COUNTIF(tData[BezoekStart],"&lt;"&amp;($A1184+1/24))-COUNTIF(tData[BezoekEind],"&lt;="&amp;$A1184)</f>
        <v/>
      </c>
      <c r="F1184" s="15">
        <f>COUNTIF(tData[BezoekLangStart],"&lt;"&amp;($A1184+1/24))-COUNTIF(tData[BezoekLangEind],"&lt;="&amp;$A1184)</f>
        <v/>
      </c>
      <c r="G1184" s="15">
        <f>IF($D1184=1,$B1184*100+$C1184,-1)</f>
        <v/>
      </c>
      <c r="H1184" s="15">
        <f>IF($D1184=1,$B1184,-1)</f>
        <v/>
      </c>
      <c r="I1184" s="15">
        <f>IF($D1184=1,$C1184,-1)</f>
        <v/>
      </c>
    </row>
    <row r="1185">
      <c r="A1185" s="33" t="n">
        <v>45341.25</v>
      </c>
      <c r="B1185" s="15">
        <f>WEEKDAY($A1185,2)</f>
        <v/>
      </c>
      <c r="C1185" s="15">
        <f>HOUR($A1185)</f>
        <v/>
      </c>
      <c r="D1185" s="15">
        <f>IF(AND($A1185&gt;=Instellingen!$B$6,$A1185&lt;Instellingen!$B$7),1,0)</f>
        <v/>
      </c>
      <c r="E1185" s="15">
        <f>COUNTIF(tData[BezoekStart],"&lt;"&amp;($A1185+1/24))-COUNTIF(tData[BezoekEind],"&lt;="&amp;$A1185)</f>
        <v/>
      </c>
      <c r="F1185" s="15">
        <f>COUNTIF(tData[BezoekLangStart],"&lt;"&amp;($A1185+1/24))-COUNTIF(tData[BezoekLangEind],"&lt;="&amp;$A1185)</f>
        <v/>
      </c>
      <c r="G1185" s="15">
        <f>IF($D1185=1,$B1185*100+$C1185,-1)</f>
        <v/>
      </c>
      <c r="H1185" s="15">
        <f>IF($D1185=1,$B1185,-1)</f>
        <v/>
      </c>
      <c r="I1185" s="15">
        <f>IF($D1185=1,$C1185,-1)</f>
        <v/>
      </c>
    </row>
    <row r="1186">
      <c r="A1186" s="33" t="n">
        <v>45341.29166666666</v>
      </c>
      <c r="B1186" s="15">
        <f>WEEKDAY($A1186,2)</f>
        <v/>
      </c>
      <c r="C1186" s="15">
        <f>HOUR($A1186)</f>
        <v/>
      </c>
      <c r="D1186" s="15">
        <f>IF(AND($A1186&gt;=Instellingen!$B$6,$A1186&lt;Instellingen!$B$7),1,0)</f>
        <v/>
      </c>
      <c r="E1186" s="15">
        <f>COUNTIF(tData[BezoekStart],"&lt;"&amp;($A1186+1/24))-COUNTIF(tData[BezoekEind],"&lt;="&amp;$A1186)</f>
        <v/>
      </c>
      <c r="F1186" s="15">
        <f>COUNTIF(tData[BezoekLangStart],"&lt;"&amp;($A1186+1/24))-COUNTIF(tData[BezoekLangEind],"&lt;="&amp;$A1186)</f>
        <v/>
      </c>
      <c r="G1186" s="15">
        <f>IF($D1186=1,$B1186*100+$C1186,-1)</f>
        <v/>
      </c>
      <c r="H1186" s="15">
        <f>IF($D1186=1,$B1186,-1)</f>
        <v/>
      </c>
      <c r="I1186" s="15">
        <f>IF($D1186=1,$C1186,-1)</f>
        <v/>
      </c>
    </row>
    <row r="1187">
      <c r="A1187" s="33" t="n">
        <v>45341.33333333334</v>
      </c>
      <c r="B1187" s="15">
        <f>WEEKDAY($A1187,2)</f>
        <v/>
      </c>
      <c r="C1187" s="15">
        <f>HOUR($A1187)</f>
        <v/>
      </c>
      <c r="D1187" s="15">
        <f>IF(AND($A1187&gt;=Instellingen!$B$6,$A1187&lt;Instellingen!$B$7),1,0)</f>
        <v/>
      </c>
      <c r="E1187" s="15">
        <f>COUNTIF(tData[BezoekStart],"&lt;"&amp;($A1187+1/24))-COUNTIF(tData[BezoekEind],"&lt;="&amp;$A1187)</f>
        <v/>
      </c>
      <c r="F1187" s="15">
        <f>COUNTIF(tData[BezoekLangStart],"&lt;"&amp;($A1187+1/24))-COUNTIF(tData[BezoekLangEind],"&lt;="&amp;$A1187)</f>
        <v/>
      </c>
      <c r="G1187" s="15">
        <f>IF($D1187=1,$B1187*100+$C1187,-1)</f>
        <v/>
      </c>
      <c r="H1187" s="15">
        <f>IF($D1187=1,$B1187,-1)</f>
        <v/>
      </c>
      <c r="I1187" s="15">
        <f>IF($D1187=1,$C1187,-1)</f>
        <v/>
      </c>
    </row>
    <row r="1188">
      <c r="A1188" s="33" t="n">
        <v>45341.375</v>
      </c>
      <c r="B1188" s="15">
        <f>WEEKDAY($A1188,2)</f>
        <v/>
      </c>
      <c r="C1188" s="15">
        <f>HOUR($A1188)</f>
        <v/>
      </c>
      <c r="D1188" s="15">
        <f>IF(AND($A1188&gt;=Instellingen!$B$6,$A1188&lt;Instellingen!$B$7),1,0)</f>
        <v/>
      </c>
      <c r="E1188" s="15">
        <f>COUNTIF(tData[BezoekStart],"&lt;"&amp;($A1188+1/24))-COUNTIF(tData[BezoekEind],"&lt;="&amp;$A1188)</f>
        <v/>
      </c>
      <c r="F1188" s="15">
        <f>COUNTIF(tData[BezoekLangStart],"&lt;"&amp;($A1188+1/24))-COUNTIF(tData[BezoekLangEind],"&lt;="&amp;$A1188)</f>
        <v/>
      </c>
      <c r="G1188" s="15">
        <f>IF($D1188=1,$B1188*100+$C1188,-1)</f>
        <v/>
      </c>
      <c r="H1188" s="15">
        <f>IF($D1188=1,$B1188,-1)</f>
        <v/>
      </c>
      <c r="I1188" s="15">
        <f>IF($D1188=1,$C1188,-1)</f>
        <v/>
      </c>
    </row>
    <row r="1189">
      <c r="A1189" s="33" t="n">
        <v>45341.41666666666</v>
      </c>
      <c r="B1189" s="15">
        <f>WEEKDAY($A1189,2)</f>
        <v/>
      </c>
      <c r="C1189" s="15">
        <f>HOUR($A1189)</f>
        <v/>
      </c>
      <c r="D1189" s="15">
        <f>IF(AND($A1189&gt;=Instellingen!$B$6,$A1189&lt;Instellingen!$B$7),1,0)</f>
        <v/>
      </c>
      <c r="E1189" s="15">
        <f>COUNTIF(tData[BezoekStart],"&lt;"&amp;($A1189+1/24))-COUNTIF(tData[BezoekEind],"&lt;="&amp;$A1189)</f>
        <v/>
      </c>
      <c r="F1189" s="15">
        <f>COUNTIF(tData[BezoekLangStart],"&lt;"&amp;($A1189+1/24))-COUNTIF(tData[BezoekLangEind],"&lt;="&amp;$A1189)</f>
        <v/>
      </c>
      <c r="G1189" s="15">
        <f>IF($D1189=1,$B1189*100+$C1189,-1)</f>
        <v/>
      </c>
      <c r="H1189" s="15">
        <f>IF($D1189=1,$B1189,-1)</f>
        <v/>
      </c>
      <c r="I1189" s="15">
        <f>IF($D1189=1,$C1189,-1)</f>
        <v/>
      </c>
    </row>
    <row r="1190">
      <c r="A1190" s="33" t="n">
        <v>45341.45833333334</v>
      </c>
      <c r="B1190" s="15">
        <f>WEEKDAY($A1190,2)</f>
        <v/>
      </c>
      <c r="C1190" s="15">
        <f>HOUR($A1190)</f>
        <v/>
      </c>
      <c r="D1190" s="15">
        <f>IF(AND($A1190&gt;=Instellingen!$B$6,$A1190&lt;Instellingen!$B$7),1,0)</f>
        <v/>
      </c>
      <c r="E1190" s="15">
        <f>COUNTIF(tData[BezoekStart],"&lt;"&amp;($A1190+1/24))-COUNTIF(tData[BezoekEind],"&lt;="&amp;$A1190)</f>
        <v/>
      </c>
      <c r="F1190" s="15">
        <f>COUNTIF(tData[BezoekLangStart],"&lt;"&amp;($A1190+1/24))-COUNTIF(tData[BezoekLangEind],"&lt;="&amp;$A1190)</f>
        <v/>
      </c>
      <c r="G1190" s="15">
        <f>IF($D1190=1,$B1190*100+$C1190,-1)</f>
        <v/>
      </c>
      <c r="H1190" s="15">
        <f>IF($D1190=1,$B1190,-1)</f>
        <v/>
      </c>
      <c r="I1190" s="15">
        <f>IF($D1190=1,$C1190,-1)</f>
        <v/>
      </c>
    </row>
    <row r="1191">
      <c r="A1191" s="33" t="n">
        <v>45341.5</v>
      </c>
      <c r="B1191" s="15">
        <f>WEEKDAY($A1191,2)</f>
        <v/>
      </c>
      <c r="C1191" s="15">
        <f>HOUR($A1191)</f>
        <v/>
      </c>
      <c r="D1191" s="15">
        <f>IF(AND($A1191&gt;=Instellingen!$B$6,$A1191&lt;Instellingen!$B$7),1,0)</f>
        <v/>
      </c>
      <c r="E1191" s="15">
        <f>COUNTIF(tData[BezoekStart],"&lt;"&amp;($A1191+1/24))-COUNTIF(tData[BezoekEind],"&lt;="&amp;$A1191)</f>
        <v/>
      </c>
      <c r="F1191" s="15">
        <f>COUNTIF(tData[BezoekLangStart],"&lt;"&amp;($A1191+1/24))-COUNTIF(tData[BezoekLangEind],"&lt;="&amp;$A1191)</f>
        <v/>
      </c>
      <c r="G1191" s="15">
        <f>IF($D1191=1,$B1191*100+$C1191,-1)</f>
        <v/>
      </c>
      <c r="H1191" s="15">
        <f>IF($D1191=1,$B1191,-1)</f>
        <v/>
      </c>
      <c r="I1191" s="15">
        <f>IF($D1191=1,$C1191,-1)</f>
        <v/>
      </c>
    </row>
    <row r="1192">
      <c r="A1192" s="33" t="n">
        <v>45341.54166666666</v>
      </c>
      <c r="B1192" s="15">
        <f>WEEKDAY($A1192,2)</f>
        <v/>
      </c>
      <c r="C1192" s="15">
        <f>HOUR($A1192)</f>
        <v/>
      </c>
      <c r="D1192" s="15">
        <f>IF(AND($A1192&gt;=Instellingen!$B$6,$A1192&lt;Instellingen!$B$7),1,0)</f>
        <v/>
      </c>
      <c r="E1192" s="15">
        <f>COUNTIF(tData[BezoekStart],"&lt;"&amp;($A1192+1/24))-COUNTIF(tData[BezoekEind],"&lt;="&amp;$A1192)</f>
        <v/>
      </c>
      <c r="F1192" s="15">
        <f>COUNTIF(tData[BezoekLangStart],"&lt;"&amp;($A1192+1/24))-COUNTIF(tData[BezoekLangEind],"&lt;="&amp;$A1192)</f>
        <v/>
      </c>
      <c r="G1192" s="15">
        <f>IF($D1192=1,$B1192*100+$C1192,-1)</f>
        <v/>
      </c>
      <c r="H1192" s="15">
        <f>IF($D1192=1,$B1192,-1)</f>
        <v/>
      </c>
      <c r="I1192" s="15">
        <f>IF($D1192=1,$C1192,-1)</f>
        <v/>
      </c>
    </row>
    <row r="1193">
      <c r="A1193" s="33" t="n">
        <v>45341.58333333334</v>
      </c>
      <c r="B1193" s="15">
        <f>WEEKDAY($A1193,2)</f>
        <v/>
      </c>
      <c r="C1193" s="15">
        <f>HOUR($A1193)</f>
        <v/>
      </c>
      <c r="D1193" s="15">
        <f>IF(AND($A1193&gt;=Instellingen!$B$6,$A1193&lt;Instellingen!$B$7),1,0)</f>
        <v/>
      </c>
      <c r="E1193" s="15">
        <f>COUNTIF(tData[BezoekStart],"&lt;"&amp;($A1193+1/24))-COUNTIF(tData[BezoekEind],"&lt;="&amp;$A1193)</f>
        <v/>
      </c>
      <c r="F1193" s="15">
        <f>COUNTIF(tData[BezoekLangStart],"&lt;"&amp;($A1193+1/24))-COUNTIF(tData[BezoekLangEind],"&lt;="&amp;$A1193)</f>
        <v/>
      </c>
      <c r="G1193" s="15">
        <f>IF($D1193=1,$B1193*100+$C1193,-1)</f>
        <v/>
      </c>
      <c r="H1193" s="15">
        <f>IF($D1193=1,$B1193,-1)</f>
        <v/>
      </c>
      <c r="I1193" s="15">
        <f>IF($D1193=1,$C1193,-1)</f>
        <v/>
      </c>
    </row>
    <row r="1194">
      <c r="A1194" s="33" t="n">
        <v>45341.625</v>
      </c>
      <c r="B1194" s="15">
        <f>WEEKDAY($A1194,2)</f>
        <v/>
      </c>
      <c r="C1194" s="15">
        <f>HOUR($A1194)</f>
        <v/>
      </c>
      <c r="D1194" s="15">
        <f>IF(AND($A1194&gt;=Instellingen!$B$6,$A1194&lt;Instellingen!$B$7),1,0)</f>
        <v/>
      </c>
      <c r="E1194" s="15">
        <f>COUNTIF(tData[BezoekStart],"&lt;"&amp;($A1194+1/24))-COUNTIF(tData[BezoekEind],"&lt;="&amp;$A1194)</f>
        <v/>
      </c>
      <c r="F1194" s="15">
        <f>COUNTIF(tData[BezoekLangStart],"&lt;"&amp;($A1194+1/24))-COUNTIF(tData[BezoekLangEind],"&lt;="&amp;$A1194)</f>
        <v/>
      </c>
      <c r="G1194" s="15">
        <f>IF($D1194=1,$B1194*100+$C1194,-1)</f>
        <v/>
      </c>
      <c r="H1194" s="15">
        <f>IF($D1194=1,$B1194,-1)</f>
        <v/>
      </c>
      <c r="I1194" s="15">
        <f>IF($D1194=1,$C1194,-1)</f>
        <v/>
      </c>
    </row>
    <row r="1195">
      <c r="A1195" s="33" t="n">
        <v>45341.66666666666</v>
      </c>
      <c r="B1195" s="15">
        <f>WEEKDAY($A1195,2)</f>
        <v/>
      </c>
      <c r="C1195" s="15">
        <f>HOUR($A1195)</f>
        <v/>
      </c>
      <c r="D1195" s="15">
        <f>IF(AND($A1195&gt;=Instellingen!$B$6,$A1195&lt;Instellingen!$B$7),1,0)</f>
        <v/>
      </c>
      <c r="E1195" s="15">
        <f>COUNTIF(tData[BezoekStart],"&lt;"&amp;($A1195+1/24))-COUNTIF(tData[BezoekEind],"&lt;="&amp;$A1195)</f>
        <v/>
      </c>
      <c r="F1195" s="15">
        <f>COUNTIF(tData[BezoekLangStart],"&lt;"&amp;($A1195+1/24))-COUNTIF(tData[BezoekLangEind],"&lt;="&amp;$A1195)</f>
        <v/>
      </c>
      <c r="G1195" s="15">
        <f>IF($D1195=1,$B1195*100+$C1195,-1)</f>
        <v/>
      </c>
      <c r="H1195" s="15">
        <f>IF($D1195=1,$B1195,-1)</f>
        <v/>
      </c>
      <c r="I1195" s="15">
        <f>IF($D1195=1,$C1195,-1)</f>
        <v/>
      </c>
    </row>
    <row r="1196">
      <c r="A1196" s="33" t="n">
        <v>45341.70833333334</v>
      </c>
      <c r="B1196" s="15">
        <f>WEEKDAY($A1196,2)</f>
        <v/>
      </c>
      <c r="C1196" s="15">
        <f>HOUR($A1196)</f>
        <v/>
      </c>
      <c r="D1196" s="15">
        <f>IF(AND($A1196&gt;=Instellingen!$B$6,$A1196&lt;Instellingen!$B$7),1,0)</f>
        <v/>
      </c>
      <c r="E1196" s="15">
        <f>COUNTIF(tData[BezoekStart],"&lt;"&amp;($A1196+1/24))-COUNTIF(tData[BezoekEind],"&lt;="&amp;$A1196)</f>
        <v/>
      </c>
      <c r="F1196" s="15">
        <f>COUNTIF(tData[BezoekLangStart],"&lt;"&amp;($A1196+1/24))-COUNTIF(tData[BezoekLangEind],"&lt;="&amp;$A1196)</f>
        <v/>
      </c>
      <c r="G1196" s="15">
        <f>IF($D1196=1,$B1196*100+$C1196,-1)</f>
        <v/>
      </c>
      <c r="H1196" s="15">
        <f>IF($D1196=1,$B1196,-1)</f>
        <v/>
      </c>
      <c r="I1196" s="15">
        <f>IF($D1196=1,$C1196,-1)</f>
        <v/>
      </c>
    </row>
    <row r="1197">
      <c r="A1197" s="33" t="n">
        <v>45341.75</v>
      </c>
      <c r="B1197" s="15">
        <f>WEEKDAY($A1197,2)</f>
        <v/>
      </c>
      <c r="C1197" s="15">
        <f>HOUR($A1197)</f>
        <v/>
      </c>
      <c r="D1197" s="15">
        <f>IF(AND($A1197&gt;=Instellingen!$B$6,$A1197&lt;Instellingen!$B$7),1,0)</f>
        <v/>
      </c>
      <c r="E1197" s="15">
        <f>COUNTIF(tData[BezoekStart],"&lt;"&amp;($A1197+1/24))-COUNTIF(tData[BezoekEind],"&lt;="&amp;$A1197)</f>
        <v/>
      </c>
      <c r="F1197" s="15">
        <f>COUNTIF(tData[BezoekLangStart],"&lt;"&amp;($A1197+1/24))-COUNTIF(tData[BezoekLangEind],"&lt;="&amp;$A1197)</f>
        <v/>
      </c>
      <c r="G1197" s="15">
        <f>IF($D1197=1,$B1197*100+$C1197,-1)</f>
        <v/>
      </c>
      <c r="H1197" s="15">
        <f>IF($D1197=1,$B1197,-1)</f>
        <v/>
      </c>
      <c r="I1197" s="15">
        <f>IF($D1197=1,$C1197,-1)</f>
        <v/>
      </c>
    </row>
    <row r="1198">
      <c r="A1198" s="33" t="n">
        <v>45341.79166666666</v>
      </c>
      <c r="B1198" s="15">
        <f>WEEKDAY($A1198,2)</f>
        <v/>
      </c>
      <c r="C1198" s="15">
        <f>HOUR($A1198)</f>
        <v/>
      </c>
      <c r="D1198" s="15">
        <f>IF(AND($A1198&gt;=Instellingen!$B$6,$A1198&lt;Instellingen!$B$7),1,0)</f>
        <v/>
      </c>
      <c r="E1198" s="15">
        <f>COUNTIF(tData[BezoekStart],"&lt;"&amp;($A1198+1/24))-COUNTIF(tData[BezoekEind],"&lt;="&amp;$A1198)</f>
        <v/>
      </c>
      <c r="F1198" s="15">
        <f>COUNTIF(tData[BezoekLangStart],"&lt;"&amp;($A1198+1/24))-COUNTIF(tData[BezoekLangEind],"&lt;="&amp;$A1198)</f>
        <v/>
      </c>
      <c r="G1198" s="15">
        <f>IF($D1198=1,$B1198*100+$C1198,-1)</f>
        <v/>
      </c>
      <c r="H1198" s="15">
        <f>IF($D1198=1,$B1198,-1)</f>
        <v/>
      </c>
      <c r="I1198" s="15">
        <f>IF($D1198=1,$C1198,-1)</f>
        <v/>
      </c>
    </row>
    <row r="1199">
      <c r="A1199" s="33" t="n">
        <v>45341.83333333334</v>
      </c>
      <c r="B1199" s="15">
        <f>WEEKDAY($A1199,2)</f>
        <v/>
      </c>
      <c r="C1199" s="15">
        <f>HOUR($A1199)</f>
        <v/>
      </c>
      <c r="D1199" s="15">
        <f>IF(AND($A1199&gt;=Instellingen!$B$6,$A1199&lt;Instellingen!$B$7),1,0)</f>
        <v/>
      </c>
      <c r="E1199" s="15">
        <f>COUNTIF(tData[BezoekStart],"&lt;"&amp;($A1199+1/24))-COUNTIF(tData[BezoekEind],"&lt;="&amp;$A1199)</f>
        <v/>
      </c>
      <c r="F1199" s="15">
        <f>COUNTIF(tData[BezoekLangStart],"&lt;"&amp;($A1199+1/24))-COUNTIF(tData[BezoekLangEind],"&lt;="&amp;$A1199)</f>
        <v/>
      </c>
      <c r="G1199" s="15">
        <f>IF($D1199=1,$B1199*100+$C1199,-1)</f>
        <v/>
      </c>
      <c r="H1199" s="15">
        <f>IF($D1199=1,$B1199,-1)</f>
        <v/>
      </c>
      <c r="I1199" s="15">
        <f>IF($D1199=1,$C1199,-1)</f>
        <v/>
      </c>
    </row>
    <row r="1200">
      <c r="A1200" s="33" t="n">
        <v>45341.875</v>
      </c>
      <c r="B1200" s="15">
        <f>WEEKDAY($A1200,2)</f>
        <v/>
      </c>
      <c r="C1200" s="15">
        <f>HOUR($A1200)</f>
        <v/>
      </c>
      <c r="D1200" s="15">
        <f>IF(AND($A1200&gt;=Instellingen!$B$6,$A1200&lt;Instellingen!$B$7),1,0)</f>
        <v/>
      </c>
      <c r="E1200" s="15">
        <f>COUNTIF(tData[BezoekStart],"&lt;"&amp;($A1200+1/24))-COUNTIF(tData[BezoekEind],"&lt;="&amp;$A1200)</f>
        <v/>
      </c>
      <c r="F1200" s="15">
        <f>COUNTIF(tData[BezoekLangStart],"&lt;"&amp;($A1200+1/24))-COUNTIF(tData[BezoekLangEind],"&lt;="&amp;$A1200)</f>
        <v/>
      </c>
      <c r="G1200" s="15">
        <f>IF($D1200=1,$B1200*100+$C1200,-1)</f>
        <v/>
      </c>
      <c r="H1200" s="15">
        <f>IF($D1200=1,$B1200,-1)</f>
        <v/>
      </c>
      <c r="I1200" s="15">
        <f>IF($D1200=1,$C1200,-1)</f>
        <v/>
      </c>
    </row>
    <row r="1201">
      <c r="A1201" s="33" t="n">
        <v>45341.91666666666</v>
      </c>
      <c r="B1201" s="15">
        <f>WEEKDAY($A1201,2)</f>
        <v/>
      </c>
      <c r="C1201" s="15">
        <f>HOUR($A1201)</f>
        <v/>
      </c>
      <c r="D1201" s="15">
        <f>IF(AND($A1201&gt;=Instellingen!$B$6,$A1201&lt;Instellingen!$B$7),1,0)</f>
        <v/>
      </c>
      <c r="E1201" s="15">
        <f>COUNTIF(tData[BezoekStart],"&lt;"&amp;($A1201+1/24))-COUNTIF(tData[BezoekEind],"&lt;="&amp;$A1201)</f>
        <v/>
      </c>
      <c r="F1201" s="15">
        <f>COUNTIF(tData[BezoekLangStart],"&lt;"&amp;($A1201+1/24))-COUNTIF(tData[BezoekLangEind],"&lt;="&amp;$A1201)</f>
        <v/>
      </c>
      <c r="G1201" s="15">
        <f>IF($D1201=1,$B1201*100+$C1201,-1)</f>
        <v/>
      </c>
      <c r="H1201" s="15">
        <f>IF($D1201=1,$B1201,-1)</f>
        <v/>
      </c>
      <c r="I1201" s="15">
        <f>IF($D1201=1,$C1201,-1)</f>
        <v/>
      </c>
    </row>
    <row r="1202">
      <c r="A1202" s="33" t="n">
        <v>45341.95833333334</v>
      </c>
      <c r="B1202" s="15">
        <f>WEEKDAY($A1202,2)</f>
        <v/>
      </c>
      <c r="C1202" s="15">
        <f>HOUR($A1202)</f>
        <v/>
      </c>
      <c r="D1202" s="15">
        <f>IF(AND($A1202&gt;=Instellingen!$B$6,$A1202&lt;Instellingen!$B$7),1,0)</f>
        <v/>
      </c>
      <c r="E1202" s="15">
        <f>COUNTIF(tData[BezoekStart],"&lt;"&amp;($A1202+1/24))-COUNTIF(tData[BezoekEind],"&lt;="&amp;$A1202)</f>
        <v/>
      </c>
      <c r="F1202" s="15">
        <f>COUNTIF(tData[BezoekLangStart],"&lt;"&amp;($A1202+1/24))-COUNTIF(tData[BezoekLangEind],"&lt;="&amp;$A1202)</f>
        <v/>
      </c>
      <c r="G1202" s="15">
        <f>IF($D1202=1,$B1202*100+$C1202,-1)</f>
        <v/>
      </c>
      <c r="H1202" s="15">
        <f>IF($D1202=1,$B1202,-1)</f>
        <v/>
      </c>
      <c r="I1202" s="15">
        <f>IF($D1202=1,$C1202,-1)</f>
        <v/>
      </c>
    </row>
    <row r="1203">
      <c r="A1203" s="33" t="n">
        <v>45342</v>
      </c>
      <c r="B1203" s="15">
        <f>WEEKDAY($A1203,2)</f>
        <v/>
      </c>
      <c r="C1203" s="15">
        <f>HOUR($A1203)</f>
        <v/>
      </c>
      <c r="D1203" s="15">
        <f>IF(AND($A1203&gt;=Instellingen!$B$6,$A1203&lt;Instellingen!$B$7),1,0)</f>
        <v/>
      </c>
      <c r="E1203" s="15">
        <f>COUNTIF(tData[BezoekStart],"&lt;"&amp;($A1203+1/24))-COUNTIF(tData[BezoekEind],"&lt;="&amp;$A1203)</f>
        <v/>
      </c>
      <c r="F1203" s="15">
        <f>COUNTIF(tData[BezoekLangStart],"&lt;"&amp;($A1203+1/24))-COUNTIF(tData[BezoekLangEind],"&lt;="&amp;$A1203)</f>
        <v/>
      </c>
      <c r="G1203" s="15">
        <f>IF($D1203=1,$B1203*100+$C1203,-1)</f>
        <v/>
      </c>
      <c r="H1203" s="15">
        <f>IF($D1203=1,$B1203,-1)</f>
        <v/>
      </c>
      <c r="I1203" s="15">
        <f>IF($D1203=1,$C1203,-1)</f>
        <v/>
      </c>
    </row>
    <row r="1204">
      <c r="A1204" s="33" t="n">
        <v>45342.04166666666</v>
      </c>
      <c r="B1204" s="15">
        <f>WEEKDAY($A1204,2)</f>
        <v/>
      </c>
      <c r="C1204" s="15">
        <f>HOUR($A1204)</f>
        <v/>
      </c>
      <c r="D1204" s="15">
        <f>IF(AND($A1204&gt;=Instellingen!$B$6,$A1204&lt;Instellingen!$B$7),1,0)</f>
        <v/>
      </c>
      <c r="E1204" s="15">
        <f>COUNTIF(tData[BezoekStart],"&lt;"&amp;($A1204+1/24))-COUNTIF(tData[BezoekEind],"&lt;="&amp;$A1204)</f>
        <v/>
      </c>
      <c r="F1204" s="15">
        <f>COUNTIF(tData[BezoekLangStart],"&lt;"&amp;($A1204+1/24))-COUNTIF(tData[BezoekLangEind],"&lt;="&amp;$A1204)</f>
        <v/>
      </c>
      <c r="G1204" s="15">
        <f>IF($D1204=1,$B1204*100+$C1204,-1)</f>
        <v/>
      </c>
      <c r="H1204" s="15">
        <f>IF($D1204=1,$B1204,-1)</f>
        <v/>
      </c>
      <c r="I1204" s="15">
        <f>IF($D1204=1,$C1204,-1)</f>
        <v/>
      </c>
    </row>
    <row r="1205">
      <c r="A1205" s="33" t="n">
        <v>45342.08333333334</v>
      </c>
      <c r="B1205" s="15">
        <f>WEEKDAY($A1205,2)</f>
        <v/>
      </c>
      <c r="C1205" s="15">
        <f>HOUR($A1205)</f>
        <v/>
      </c>
      <c r="D1205" s="15">
        <f>IF(AND($A1205&gt;=Instellingen!$B$6,$A1205&lt;Instellingen!$B$7),1,0)</f>
        <v/>
      </c>
      <c r="E1205" s="15">
        <f>COUNTIF(tData[BezoekStart],"&lt;"&amp;($A1205+1/24))-COUNTIF(tData[BezoekEind],"&lt;="&amp;$A1205)</f>
        <v/>
      </c>
      <c r="F1205" s="15">
        <f>COUNTIF(tData[BezoekLangStart],"&lt;"&amp;($A1205+1/24))-COUNTIF(tData[BezoekLangEind],"&lt;="&amp;$A1205)</f>
        <v/>
      </c>
      <c r="G1205" s="15">
        <f>IF($D1205=1,$B1205*100+$C1205,-1)</f>
        <v/>
      </c>
      <c r="H1205" s="15">
        <f>IF($D1205=1,$B1205,-1)</f>
        <v/>
      </c>
      <c r="I1205" s="15">
        <f>IF($D1205=1,$C1205,-1)</f>
        <v/>
      </c>
    </row>
    <row r="1206">
      <c r="A1206" s="33" t="n">
        <v>45342.125</v>
      </c>
      <c r="B1206" s="15">
        <f>WEEKDAY($A1206,2)</f>
        <v/>
      </c>
      <c r="C1206" s="15">
        <f>HOUR($A1206)</f>
        <v/>
      </c>
      <c r="D1206" s="15">
        <f>IF(AND($A1206&gt;=Instellingen!$B$6,$A1206&lt;Instellingen!$B$7),1,0)</f>
        <v/>
      </c>
      <c r="E1206" s="15">
        <f>COUNTIF(tData[BezoekStart],"&lt;"&amp;($A1206+1/24))-COUNTIF(tData[BezoekEind],"&lt;="&amp;$A1206)</f>
        <v/>
      </c>
      <c r="F1206" s="15">
        <f>COUNTIF(tData[BezoekLangStart],"&lt;"&amp;($A1206+1/24))-COUNTIF(tData[BezoekLangEind],"&lt;="&amp;$A1206)</f>
        <v/>
      </c>
      <c r="G1206" s="15">
        <f>IF($D1206=1,$B1206*100+$C1206,-1)</f>
        <v/>
      </c>
      <c r="H1206" s="15">
        <f>IF($D1206=1,$B1206,-1)</f>
        <v/>
      </c>
      <c r="I1206" s="15">
        <f>IF($D1206=1,$C1206,-1)</f>
        <v/>
      </c>
    </row>
    <row r="1207">
      <c r="A1207" s="33" t="n">
        <v>45342.16666666666</v>
      </c>
      <c r="B1207" s="15">
        <f>WEEKDAY($A1207,2)</f>
        <v/>
      </c>
      <c r="C1207" s="15">
        <f>HOUR($A1207)</f>
        <v/>
      </c>
      <c r="D1207" s="15">
        <f>IF(AND($A1207&gt;=Instellingen!$B$6,$A1207&lt;Instellingen!$B$7),1,0)</f>
        <v/>
      </c>
      <c r="E1207" s="15">
        <f>COUNTIF(tData[BezoekStart],"&lt;"&amp;($A1207+1/24))-COUNTIF(tData[BezoekEind],"&lt;="&amp;$A1207)</f>
        <v/>
      </c>
      <c r="F1207" s="15">
        <f>COUNTIF(tData[BezoekLangStart],"&lt;"&amp;($A1207+1/24))-COUNTIF(tData[BezoekLangEind],"&lt;="&amp;$A1207)</f>
        <v/>
      </c>
      <c r="G1207" s="15">
        <f>IF($D1207=1,$B1207*100+$C1207,-1)</f>
        <v/>
      </c>
      <c r="H1207" s="15">
        <f>IF($D1207=1,$B1207,-1)</f>
        <v/>
      </c>
      <c r="I1207" s="15">
        <f>IF($D1207=1,$C1207,-1)</f>
        <v/>
      </c>
    </row>
    <row r="1208">
      <c r="A1208" s="33" t="n">
        <v>45342.20833333334</v>
      </c>
      <c r="B1208" s="15">
        <f>WEEKDAY($A1208,2)</f>
        <v/>
      </c>
      <c r="C1208" s="15">
        <f>HOUR($A1208)</f>
        <v/>
      </c>
      <c r="D1208" s="15">
        <f>IF(AND($A1208&gt;=Instellingen!$B$6,$A1208&lt;Instellingen!$B$7),1,0)</f>
        <v/>
      </c>
      <c r="E1208" s="15">
        <f>COUNTIF(tData[BezoekStart],"&lt;"&amp;($A1208+1/24))-COUNTIF(tData[BezoekEind],"&lt;="&amp;$A1208)</f>
        <v/>
      </c>
      <c r="F1208" s="15">
        <f>COUNTIF(tData[BezoekLangStart],"&lt;"&amp;($A1208+1/24))-COUNTIF(tData[BezoekLangEind],"&lt;="&amp;$A1208)</f>
        <v/>
      </c>
      <c r="G1208" s="15">
        <f>IF($D1208=1,$B1208*100+$C1208,-1)</f>
        <v/>
      </c>
      <c r="H1208" s="15">
        <f>IF($D1208=1,$B1208,-1)</f>
        <v/>
      </c>
      <c r="I1208" s="15">
        <f>IF($D1208=1,$C1208,-1)</f>
        <v/>
      </c>
    </row>
    <row r="1209">
      <c r="A1209" s="33" t="n">
        <v>45342.25</v>
      </c>
      <c r="B1209" s="15">
        <f>WEEKDAY($A1209,2)</f>
        <v/>
      </c>
      <c r="C1209" s="15">
        <f>HOUR($A1209)</f>
        <v/>
      </c>
      <c r="D1209" s="15">
        <f>IF(AND($A1209&gt;=Instellingen!$B$6,$A1209&lt;Instellingen!$B$7),1,0)</f>
        <v/>
      </c>
      <c r="E1209" s="15">
        <f>COUNTIF(tData[BezoekStart],"&lt;"&amp;($A1209+1/24))-COUNTIF(tData[BezoekEind],"&lt;="&amp;$A1209)</f>
        <v/>
      </c>
      <c r="F1209" s="15">
        <f>COUNTIF(tData[BezoekLangStart],"&lt;"&amp;($A1209+1/24))-COUNTIF(tData[BezoekLangEind],"&lt;="&amp;$A1209)</f>
        <v/>
      </c>
      <c r="G1209" s="15">
        <f>IF($D1209=1,$B1209*100+$C1209,-1)</f>
        <v/>
      </c>
      <c r="H1209" s="15">
        <f>IF($D1209=1,$B1209,-1)</f>
        <v/>
      </c>
      <c r="I1209" s="15">
        <f>IF($D1209=1,$C1209,-1)</f>
        <v/>
      </c>
    </row>
    <row r="1210">
      <c r="A1210" s="33" t="n">
        <v>45342.29166666666</v>
      </c>
      <c r="B1210" s="15">
        <f>WEEKDAY($A1210,2)</f>
        <v/>
      </c>
      <c r="C1210" s="15">
        <f>HOUR($A1210)</f>
        <v/>
      </c>
      <c r="D1210" s="15">
        <f>IF(AND($A1210&gt;=Instellingen!$B$6,$A1210&lt;Instellingen!$B$7),1,0)</f>
        <v/>
      </c>
      <c r="E1210" s="15">
        <f>COUNTIF(tData[BezoekStart],"&lt;"&amp;($A1210+1/24))-COUNTIF(tData[BezoekEind],"&lt;="&amp;$A1210)</f>
        <v/>
      </c>
      <c r="F1210" s="15">
        <f>COUNTIF(tData[BezoekLangStart],"&lt;"&amp;($A1210+1/24))-COUNTIF(tData[BezoekLangEind],"&lt;="&amp;$A1210)</f>
        <v/>
      </c>
      <c r="G1210" s="15">
        <f>IF($D1210=1,$B1210*100+$C1210,-1)</f>
        <v/>
      </c>
      <c r="H1210" s="15">
        <f>IF($D1210=1,$B1210,-1)</f>
        <v/>
      </c>
      <c r="I1210" s="15">
        <f>IF($D1210=1,$C1210,-1)</f>
        <v/>
      </c>
    </row>
    <row r="1211">
      <c r="A1211" s="33" t="n">
        <v>45342.33333333334</v>
      </c>
      <c r="B1211" s="15">
        <f>WEEKDAY($A1211,2)</f>
        <v/>
      </c>
      <c r="C1211" s="15">
        <f>HOUR($A1211)</f>
        <v/>
      </c>
      <c r="D1211" s="15">
        <f>IF(AND($A1211&gt;=Instellingen!$B$6,$A1211&lt;Instellingen!$B$7),1,0)</f>
        <v/>
      </c>
      <c r="E1211" s="15">
        <f>COUNTIF(tData[BezoekStart],"&lt;"&amp;($A1211+1/24))-COUNTIF(tData[BezoekEind],"&lt;="&amp;$A1211)</f>
        <v/>
      </c>
      <c r="F1211" s="15">
        <f>COUNTIF(tData[BezoekLangStart],"&lt;"&amp;($A1211+1/24))-COUNTIF(tData[BezoekLangEind],"&lt;="&amp;$A1211)</f>
        <v/>
      </c>
      <c r="G1211" s="15">
        <f>IF($D1211=1,$B1211*100+$C1211,-1)</f>
        <v/>
      </c>
      <c r="H1211" s="15">
        <f>IF($D1211=1,$B1211,-1)</f>
        <v/>
      </c>
      <c r="I1211" s="15">
        <f>IF($D1211=1,$C1211,-1)</f>
        <v/>
      </c>
    </row>
    <row r="1212">
      <c r="A1212" s="33" t="n">
        <v>45342.375</v>
      </c>
      <c r="B1212" s="15">
        <f>WEEKDAY($A1212,2)</f>
        <v/>
      </c>
      <c r="C1212" s="15">
        <f>HOUR($A1212)</f>
        <v/>
      </c>
      <c r="D1212" s="15">
        <f>IF(AND($A1212&gt;=Instellingen!$B$6,$A1212&lt;Instellingen!$B$7),1,0)</f>
        <v/>
      </c>
      <c r="E1212" s="15">
        <f>COUNTIF(tData[BezoekStart],"&lt;"&amp;($A1212+1/24))-COUNTIF(tData[BezoekEind],"&lt;="&amp;$A1212)</f>
        <v/>
      </c>
      <c r="F1212" s="15">
        <f>COUNTIF(tData[BezoekLangStart],"&lt;"&amp;($A1212+1/24))-COUNTIF(tData[BezoekLangEind],"&lt;="&amp;$A1212)</f>
        <v/>
      </c>
      <c r="G1212" s="15">
        <f>IF($D1212=1,$B1212*100+$C1212,-1)</f>
        <v/>
      </c>
      <c r="H1212" s="15">
        <f>IF($D1212=1,$B1212,-1)</f>
        <v/>
      </c>
      <c r="I1212" s="15">
        <f>IF($D1212=1,$C1212,-1)</f>
        <v/>
      </c>
    </row>
    <row r="1213">
      <c r="A1213" s="33" t="n">
        <v>45342.41666666666</v>
      </c>
      <c r="B1213" s="15">
        <f>WEEKDAY($A1213,2)</f>
        <v/>
      </c>
      <c r="C1213" s="15">
        <f>HOUR($A1213)</f>
        <v/>
      </c>
      <c r="D1213" s="15">
        <f>IF(AND($A1213&gt;=Instellingen!$B$6,$A1213&lt;Instellingen!$B$7),1,0)</f>
        <v/>
      </c>
      <c r="E1213" s="15">
        <f>COUNTIF(tData[BezoekStart],"&lt;"&amp;($A1213+1/24))-COUNTIF(tData[BezoekEind],"&lt;="&amp;$A1213)</f>
        <v/>
      </c>
      <c r="F1213" s="15">
        <f>COUNTIF(tData[BezoekLangStart],"&lt;"&amp;($A1213+1/24))-COUNTIF(tData[BezoekLangEind],"&lt;="&amp;$A1213)</f>
        <v/>
      </c>
      <c r="G1213" s="15">
        <f>IF($D1213=1,$B1213*100+$C1213,-1)</f>
        <v/>
      </c>
      <c r="H1213" s="15">
        <f>IF($D1213=1,$B1213,-1)</f>
        <v/>
      </c>
      <c r="I1213" s="15">
        <f>IF($D1213=1,$C1213,-1)</f>
        <v/>
      </c>
    </row>
    <row r="1214">
      <c r="A1214" s="33" t="n">
        <v>45342.45833333334</v>
      </c>
      <c r="B1214" s="15">
        <f>WEEKDAY($A1214,2)</f>
        <v/>
      </c>
      <c r="C1214" s="15">
        <f>HOUR($A1214)</f>
        <v/>
      </c>
      <c r="D1214" s="15">
        <f>IF(AND($A1214&gt;=Instellingen!$B$6,$A1214&lt;Instellingen!$B$7),1,0)</f>
        <v/>
      </c>
      <c r="E1214" s="15">
        <f>COUNTIF(tData[BezoekStart],"&lt;"&amp;($A1214+1/24))-COUNTIF(tData[BezoekEind],"&lt;="&amp;$A1214)</f>
        <v/>
      </c>
      <c r="F1214" s="15">
        <f>COUNTIF(tData[BezoekLangStart],"&lt;"&amp;($A1214+1/24))-COUNTIF(tData[BezoekLangEind],"&lt;="&amp;$A1214)</f>
        <v/>
      </c>
      <c r="G1214" s="15">
        <f>IF($D1214=1,$B1214*100+$C1214,-1)</f>
        <v/>
      </c>
      <c r="H1214" s="15">
        <f>IF($D1214=1,$B1214,-1)</f>
        <v/>
      </c>
      <c r="I1214" s="15">
        <f>IF($D1214=1,$C1214,-1)</f>
        <v/>
      </c>
    </row>
    <row r="1215">
      <c r="A1215" s="33" t="n">
        <v>45342.5</v>
      </c>
      <c r="B1215" s="15">
        <f>WEEKDAY($A1215,2)</f>
        <v/>
      </c>
      <c r="C1215" s="15">
        <f>HOUR($A1215)</f>
        <v/>
      </c>
      <c r="D1215" s="15">
        <f>IF(AND($A1215&gt;=Instellingen!$B$6,$A1215&lt;Instellingen!$B$7),1,0)</f>
        <v/>
      </c>
      <c r="E1215" s="15">
        <f>COUNTIF(tData[BezoekStart],"&lt;"&amp;($A1215+1/24))-COUNTIF(tData[BezoekEind],"&lt;="&amp;$A1215)</f>
        <v/>
      </c>
      <c r="F1215" s="15">
        <f>COUNTIF(tData[BezoekLangStart],"&lt;"&amp;($A1215+1/24))-COUNTIF(tData[BezoekLangEind],"&lt;="&amp;$A1215)</f>
        <v/>
      </c>
      <c r="G1215" s="15">
        <f>IF($D1215=1,$B1215*100+$C1215,-1)</f>
        <v/>
      </c>
      <c r="H1215" s="15">
        <f>IF($D1215=1,$B1215,-1)</f>
        <v/>
      </c>
      <c r="I1215" s="15">
        <f>IF($D1215=1,$C1215,-1)</f>
        <v/>
      </c>
    </row>
    <row r="1216">
      <c r="A1216" s="33" t="n">
        <v>45342.54166666666</v>
      </c>
      <c r="B1216" s="15">
        <f>WEEKDAY($A1216,2)</f>
        <v/>
      </c>
      <c r="C1216" s="15">
        <f>HOUR($A1216)</f>
        <v/>
      </c>
      <c r="D1216" s="15">
        <f>IF(AND($A1216&gt;=Instellingen!$B$6,$A1216&lt;Instellingen!$B$7),1,0)</f>
        <v/>
      </c>
      <c r="E1216" s="15">
        <f>COUNTIF(tData[BezoekStart],"&lt;"&amp;($A1216+1/24))-COUNTIF(tData[BezoekEind],"&lt;="&amp;$A1216)</f>
        <v/>
      </c>
      <c r="F1216" s="15">
        <f>COUNTIF(tData[BezoekLangStart],"&lt;"&amp;($A1216+1/24))-COUNTIF(tData[BezoekLangEind],"&lt;="&amp;$A1216)</f>
        <v/>
      </c>
      <c r="G1216" s="15">
        <f>IF($D1216=1,$B1216*100+$C1216,-1)</f>
        <v/>
      </c>
      <c r="H1216" s="15">
        <f>IF($D1216=1,$B1216,-1)</f>
        <v/>
      </c>
      <c r="I1216" s="15">
        <f>IF($D1216=1,$C1216,-1)</f>
        <v/>
      </c>
    </row>
    <row r="1217">
      <c r="A1217" s="33" t="n">
        <v>45342.58333333334</v>
      </c>
      <c r="B1217" s="15">
        <f>WEEKDAY($A1217,2)</f>
        <v/>
      </c>
      <c r="C1217" s="15">
        <f>HOUR($A1217)</f>
        <v/>
      </c>
      <c r="D1217" s="15">
        <f>IF(AND($A1217&gt;=Instellingen!$B$6,$A1217&lt;Instellingen!$B$7),1,0)</f>
        <v/>
      </c>
      <c r="E1217" s="15">
        <f>COUNTIF(tData[BezoekStart],"&lt;"&amp;($A1217+1/24))-COUNTIF(tData[BezoekEind],"&lt;="&amp;$A1217)</f>
        <v/>
      </c>
      <c r="F1217" s="15">
        <f>COUNTIF(tData[BezoekLangStart],"&lt;"&amp;($A1217+1/24))-COUNTIF(tData[BezoekLangEind],"&lt;="&amp;$A1217)</f>
        <v/>
      </c>
      <c r="G1217" s="15">
        <f>IF($D1217=1,$B1217*100+$C1217,-1)</f>
        <v/>
      </c>
      <c r="H1217" s="15">
        <f>IF($D1217=1,$B1217,-1)</f>
        <v/>
      </c>
      <c r="I1217" s="15">
        <f>IF($D1217=1,$C1217,-1)</f>
        <v/>
      </c>
    </row>
    <row r="1218">
      <c r="A1218" s="33" t="n">
        <v>45342.625</v>
      </c>
      <c r="B1218" s="15">
        <f>WEEKDAY($A1218,2)</f>
        <v/>
      </c>
      <c r="C1218" s="15">
        <f>HOUR($A1218)</f>
        <v/>
      </c>
      <c r="D1218" s="15">
        <f>IF(AND($A1218&gt;=Instellingen!$B$6,$A1218&lt;Instellingen!$B$7),1,0)</f>
        <v/>
      </c>
      <c r="E1218" s="15">
        <f>COUNTIF(tData[BezoekStart],"&lt;"&amp;($A1218+1/24))-COUNTIF(tData[BezoekEind],"&lt;="&amp;$A1218)</f>
        <v/>
      </c>
      <c r="F1218" s="15">
        <f>COUNTIF(tData[BezoekLangStart],"&lt;"&amp;($A1218+1/24))-COUNTIF(tData[BezoekLangEind],"&lt;="&amp;$A1218)</f>
        <v/>
      </c>
      <c r="G1218" s="15">
        <f>IF($D1218=1,$B1218*100+$C1218,-1)</f>
        <v/>
      </c>
      <c r="H1218" s="15">
        <f>IF($D1218=1,$B1218,-1)</f>
        <v/>
      </c>
      <c r="I1218" s="15">
        <f>IF($D1218=1,$C1218,-1)</f>
        <v/>
      </c>
    </row>
    <row r="1219">
      <c r="A1219" s="33" t="n">
        <v>45342.66666666666</v>
      </c>
      <c r="B1219" s="15">
        <f>WEEKDAY($A1219,2)</f>
        <v/>
      </c>
      <c r="C1219" s="15">
        <f>HOUR($A1219)</f>
        <v/>
      </c>
      <c r="D1219" s="15">
        <f>IF(AND($A1219&gt;=Instellingen!$B$6,$A1219&lt;Instellingen!$B$7),1,0)</f>
        <v/>
      </c>
      <c r="E1219" s="15">
        <f>COUNTIF(tData[BezoekStart],"&lt;"&amp;($A1219+1/24))-COUNTIF(tData[BezoekEind],"&lt;="&amp;$A1219)</f>
        <v/>
      </c>
      <c r="F1219" s="15">
        <f>COUNTIF(tData[BezoekLangStart],"&lt;"&amp;($A1219+1/24))-COUNTIF(tData[BezoekLangEind],"&lt;="&amp;$A1219)</f>
        <v/>
      </c>
      <c r="G1219" s="15">
        <f>IF($D1219=1,$B1219*100+$C1219,-1)</f>
        <v/>
      </c>
      <c r="H1219" s="15">
        <f>IF($D1219=1,$B1219,-1)</f>
        <v/>
      </c>
      <c r="I1219" s="15">
        <f>IF($D1219=1,$C1219,-1)</f>
        <v/>
      </c>
    </row>
    <row r="1220">
      <c r="A1220" s="33" t="n">
        <v>45342.70833333334</v>
      </c>
      <c r="B1220" s="15">
        <f>WEEKDAY($A1220,2)</f>
        <v/>
      </c>
      <c r="C1220" s="15">
        <f>HOUR($A1220)</f>
        <v/>
      </c>
      <c r="D1220" s="15">
        <f>IF(AND($A1220&gt;=Instellingen!$B$6,$A1220&lt;Instellingen!$B$7),1,0)</f>
        <v/>
      </c>
      <c r="E1220" s="15">
        <f>COUNTIF(tData[BezoekStart],"&lt;"&amp;($A1220+1/24))-COUNTIF(tData[BezoekEind],"&lt;="&amp;$A1220)</f>
        <v/>
      </c>
      <c r="F1220" s="15">
        <f>COUNTIF(tData[BezoekLangStart],"&lt;"&amp;($A1220+1/24))-COUNTIF(tData[BezoekLangEind],"&lt;="&amp;$A1220)</f>
        <v/>
      </c>
      <c r="G1220" s="15">
        <f>IF($D1220=1,$B1220*100+$C1220,-1)</f>
        <v/>
      </c>
      <c r="H1220" s="15">
        <f>IF($D1220=1,$B1220,-1)</f>
        <v/>
      </c>
      <c r="I1220" s="15">
        <f>IF($D1220=1,$C1220,-1)</f>
        <v/>
      </c>
    </row>
    <row r="1221">
      <c r="A1221" s="33" t="n">
        <v>45342.75</v>
      </c>
      <c r="B1221" s="15">
        <f>WEEKDAY($A1221,2)</f>
        <v/>
      </c>
      <c r="C1221" s="15">
        <f>HOUR($A1221)</f>
        <v/>
      </c>
      <c r="D1221" s="15">
        <f>IF(AND($A1221&gt;=Instellingen!$B$6,$A1221&lt;Instellingen!$B$7),1,0)</f>
        <v/>
      </c>
      <c r="E1221" s="15">
        <f>COUNTIF(tData[BezoekStart],"&lt;"&amp;($A1221+1/24))-COUNTIF(tData[BezoekEind],"&lt;="&amp;$A1221)</f>
        <v/>
      </c>
      <c r="F1221" s="15">
        <f>COUNTIF(tData[BezoekLangStart],"&lt;"&amp;($A1221+1/24))-COUNTIF(tData[BezoekLangEind],"&lt;="&amp;$A1221)</f>
        <v/>
      </c>
      <c r="G1221" s="15">
        <f>IF($D1221=1,$B1221*100+$C1221,-1)</f>
        <v/>
      </c>
      <c r="H1221" s="15">
        <f>IF($D1221=1,$B1221,-1)</f>
        <v/>
      </c>
      <c r="I1221" s="15">
        <f>IF($D1221=1,$C1221,-1)</f>
        <v/>
      </c>
    </row>
    <row r="1222">
      <c r="A1222" s="33" t="n">
        <v>45342.79166666666</v>
      </c>
      <c r="B1222" s="15">
        <f>WEEKDAY($A1222,2)</f>
        <v/>
      </c>
      <c r="C1222" s="15">
        <f>HOUR($A1222)</f>
        <v/>
      </c>
      <c r="D1222" s="15">
        <f>IF(AND($A1222&gt;=Instellingen!$B$6,$A1222&lt;Instellingen!$B$7),1,0)</f>
        <v/>
      </c>
      <c r="E1222" s="15">
        <f>COUNTIF(tData[BezoekStart],"&lt;"&amp;($A1222+1/24))-COUNTIF(tData[BezoekEind],"&lt;="&amp;$A1222)</f>
        <v/>
      </c>
      <c r="F1222" s="15">
        <f>COUNTIF(tData[BezoekLangStart],"&lt;"&amp;($A1222+1/24))-COUNTIF(tData[BezoekLangEind],"&lt;="&amp;$A1222)</f>
        <v/>
      </c>
      <c r="G1222" s="15">
        <f>IF($D1222=1,$B1222*100+$C1222,-1)</f>
        <v/>
      </c>
      <c r="H1222" s="15">
        <f>IF($D1222=1,$B1222,-1)</f>
        <v/>
      </c>
      <c r="I1222" s="15">
        <f>IF($D1222=1,$C1222,-1)</f>
        <v/>
      </c>
    </row>
    <row r="1223">
      <c r="A1223" s="33" t="n">
        <v>45342.83333333334</v>
      </c>
      <c r="B1223" s="15">
        <f>WEEKDAY($A1223,2)</f>
        <v/>
      </c>
      <c r="C1223" s="15">
        <f>HOUR($A1223)</f>
        <v/>
      </c>
      <c r="D1223" s="15">
        <f>IF(AND($A1223&gt;=Instellingen!$B$6,$A1223&lt;Instellingen!$B$7),1,0)</f>
        <v/>
      </c>
      <c r="E1223" s="15">
        <f>COUNTIF(tData[BezoekStart],"&lt;"&amp;($A1223+1/24))-COUNTIF(tData[BezoekEind],"&lt;="&amp;$A1223)</f>
        <v/>
      </c>
      <c r="F1223" s="15">
        <f>COUNTIF(tData[BezoekLangStart],"&lt;"&amp;($A1223+1/24))-COUNTIF(tData[BezoekLangEind],"&lt;="&amp;$A1223)</f>
        <v/>
      </c>
      <c r="G1223" s="15">
        <f>IF($D1223=1,$B1223*100+$C1223,-1)</f>
        <v/>
      </c>
      <c r="H1223" s="15">
        <f>IF($D1223=1,$B1223,-1)</f>
        <v/>
      </c>
      <c r="I1223" s="15">
        <f>IF($D1223=1,$C1223,-1)</f>
        <v/>
      </c>
    </row>
    <row r="1224">
      <c r="A1224" s="33" t="n">
        <v>45342.875</v>
      </c>
      <c r="B1224" s="15">
        <f>WEEKDAY($A1224,2)</f>
        <v/>
      </c>
      <c r="C1224" s="15">
        <f>HOUR($A1224)</f>
        <v/>
      </c>
      <c r="D1224" s="15">
        <f>IF(AND($A1224&gt;=Instellingen!$B$6,$A1224&lt;Instellingen!$B$7),1,0)</f>
        <v/>
      </c>
      <c r="E1224" s="15">
        <f>COUNTIF(tData[BezoekStart],"&lt;"&amp;($A1224+1/24))-COUNTIF(tData[BezoekEind],"&lt;="&amp;$A1224)</f>
        <v/>
      </c>
      <c r="F1224" s="15">
        <f>COUNTIF(tData[BezoekLangStart],"&lt;"&amp;($A1224+1/24))-COUNTIF(tData[BezoekLangEind],"&lt;="&amp;$A1224)</f>
        <v/>
      </c>
      <c r="G1224" s="15">
        <f>IF($D1224=1,$B1224*100+$C1224,-1)</f>
        <v/>
      </c>
      <c r="H1224" s="15">
        <f>IF($D1224=1,$B1224,-1)</f>
        <v/>
      </c>
      <c r="I1224" s="15">
        <f>IF($D1224=1,$C1224,-1)</f>
        <v/>
      </c>
    </row>
    <row r="1225">
      <c r="A1225" s="33" t="n">
        <v>45342.91666666666</v>
      </c>
      <c r="B1225" s="15">
        <f>WEEKDAY($A1225,2)</f>
        <v/>
      </c>
      <c r="C1225" s="15">
        <f>HOUR($A1225)</f>
        <v/>
      </c>
      <c r="D1225" s="15">
        <f>IF(AND($A1225&gt;=Instellingen!$B$6,$A1225&lt;Instellingen!$B$7),1,0)</f>
        <v/>
      </c>
      <c r="E1225" s="15">
        <f>COUNTIF(tData[BezoekStart],"&lt;"&amp;($A1225+1/24))-COUNTIF(tData[BezoekEind],"&lt;="&amp;$A1225)</f>
        <v/>
      </c>
      <c r="F1225" s="15">
        <f>COUNTIF(tData[BezoekLangStart],"&lt;"&amp;($A1225+1/24))-COUNTIF(tData[BezoekLangEind],"&lt;="&amp;$A1225)</f>
        <v/>
      </c>
      <c r="G1225" s="15">
        <f>IF($D1225=1,$B1225*100+$C1225,-1)</f>
        <v/>
      </c>
      <c r="H1225" s="15">
        <f>IF($D1225=1,$B1225,-1)</f>
        <v/>
      </c>
      <c r="I1225" s="15">
        <f>IF($D1225=1,$C1225,-1)</f>
        <v/>
      </c>
    </row>
    <row r="1226">
      <c r="A1226" s="33" t="n">
        <v>45342.95833333334</v>
      </c>
      <c r="B1226" s="15">
        <f>WEEKDAY($A1226,2)</f>
        <v/>
      </c>
      <c r="C1226" s="15">
        <f>HOUR($A1226)</f>
        <v/>
      </c>
      <c r="D1226" s="15">
        <f>IF(AND($A1226&gt;=Instellingen!$B$6,$A1226&lt;Instellingen!$B$7),1,0)</f>
        <v/>
      </c>
      <c r="E1226" s="15">
        <f>COUNTIF(tData[BezoekStart],"&lt;"&amp;($A1226+1/24))-COUNTIF(tData[BezoekEind],"&lt;="&amp;$A1226)</f>
        <v/>
      </c>
      <c r="F1226" s="15">
        <f>COUNTIF(tData[BezoekLangStart],"&lt;"&amp;($A1226+1/24))-COUNTIF(tData[BezoekLangEind],"&lt;="&amp;$A1226)</f>
        <v/>
      </c>
      <c r="G1226" s="15">
        <f>IF($D1226=1,$B1226*100+$C1226,-1)</f>
        <v/>
      </c>
      <c r="H1226" s="15">
        <f>IF($D1226=1,$B1226,-1)</f>
        <v/>
      </c>
      <c r="I1226" s="15">
        <f>IF($D1226=1,$C1226,-1)</f>
        <v/>
      </c>
    </row>
    <row r="1227">
      <c r="A1227" s="33" t="n">
        <v>45343</v>
      </c>
      <c r="B1227" s="15">
        <f>WEEKDAY($A1227,2)</f>
        <v/>
      </c>
      <c r="C1227" s="15">
        <f>HOUR($A1227)</f>
        <v/>
      </c>
      <c r="D1227" s="15">
        <f>IF(AND($A1227&gt;=Instellingen!$B$6,$A1227&lt;Instellingen!$B$7),1,0)</f>
        <v/>
      </c>
      <c r="E1227" s="15">
        <f>COUNTIF(tData[BezoekStart],"&lt;"&amp;($A1227+1/24))-COUNTIF(tData[BezoekEind],"&lt;="&amp;$A1227)</f>
        <v/>
      </c>
      <c r="F1227" s="15">
        <f>COUNTIF(tData[BezoekLangStart],"&lt;"&amp;($A1227+1/24))-COUNTIF(tData[BezoekLangEind],"&lt;="&amp;$A1227)</f>
        <v/>
      </c>
      <c r="G1227" s="15">
        <f>IF($D1227=1,$B1227*100+$C1227,-1)</f>
        <v/>
      </c>
      <c r="H1227" s="15">
        <f>IF($D1227=1,$B1227,-1)</f>
        <v/>
      </c>
      <c r="I1227" s="15">
        <f>IF($D1227=1,$C1227,-1)</f>
        <v/>
      </c>
    </row>
    <row r="1228">
      <c r="A1228" s="33" t="n">
        <v>45343.04166666666</v>
      </c>
      <c r="B1228" s="15">
        <f>WEEKDAY($A1228,2)</f>
        <v/>
      </c>
      <c r="C1228" s="15">
        <f>HOUR($A1228)</f>
        <v/>
      </c>
      <c r="D1228" s="15">
        <f>IF(AND($A1228&gt;=Instellingen!$B$6,$A1228&lt;Instellingen!$B$7),1,0)</f>
        <v/>
      </c>
      <c r="E1228" s="15">
        <f>COUNTIF(tData[BezoekStart],"&lt;"&amp;($A1228+1/24))-COUNTIF(tData[BezoekEind],"&lt;="&amp;$A1228)</f>
        <v/>
      </c>
      <c r="F1228" s="15">
        <f>COUNTIF(tData[BezoekLangStart],"&lt;"&amp;($A1228+1/24))-COUNTIF(tData[BezoekLangEind],"&lt;="&amp;$A1228)</f>
        <v/>
      </c>
      <c r="G1228" s="15">
        <f>IF($D1228=1,$B1228*100+$C1228,-1)</f>
        <v/>
      </c>
      <c r="H1228" s="15">
        <f>IF($D1228=1,$B1228,-1)</f>
        <v/>
      </c>
      <c r="I1228" s="15">
        <f>IF($D1228=1,$C1228,-1)</f>
        <v/>
      </c>
    </row>
    <row r="1229">
      <c r="A1229" s="33" t="n">
        <v>45343.08333333334</v>
      </c>
      <c r="B1229" s="15">
        <f>WEEKDAY($A1229,2)</f>
        <v/>
      </c>
      <c r="C1229" s="15">
        <f>HOUR($A1229)</f>
        <v/>
      </c>
      <c r="D1229" s="15">
        <f>IF(AND($A1229&gt;=Instellingen!$B$6,$A1229&lt;Instellingen!$B$7),1,0)</f>
        <v/>
      </c>
      <c r="E1229" s="15">
        <f>COUNTIF(tData[BezoekStart],"&lt;"&amp;($A1229+1/24))-COUNTIF(tData[BezoekEind],"&lt;="&amp;$A1229)</f>
        <v/>
      </c>
      <c r="F1229" s="15">
        <f>COUNTIF(tData[BezoekLangStart],"&lt;"&amp;($A1229+1/24))-COUNTIF(tData[BezoekLangEind],"&lt;="&amp;$A1229)</f>
        <v/>
      </c>
      <c r="G1229" s="15">
        <f>IF($D1229=1,$B1229*100+$C1229,-1)</f>
        <v/>
      </c>
      <c r="H1229" s="15">
        <f>IF($D1229=1,$B1229,-1)</f>
        <v/>
      </c>
      <c r="I1229" s="15">
        <f>IF($D1229=1,$C1229,-1)</f>
        <v/>
      </c>
    </row>
    <row r="1230">
      <c r="A1230" s="33" t="n">
        <v>45343.125</v>
      </c>
      <c r="B1230" s="15">
        <f>WEEKDAY($A1230,2)</f>
        <v/>
      </c>
      <c r="C1230" s="15">
        <f>HOUR($A1230)</f>
        <v/>
      </c>
      <c r="D1230" s="15">
        <f>IF(AND($A1230&gt;=Instellingen!$B$6,$A1230&lt;Instellingen!$B$7),1,0)</f>
        <v/>
      </c>
      <c r="E1230" s="15">
        <f>COUNTIF(tData[BezoekStart],"&lt;"&amp;($A1230+1/24))-COUNTIF(tData[BezoekEind],"&lt;="&amp;$A1230)</f>
        <v/>
      </c>
      <c r="F1230" s="15">
        <f>COUNTIF(tData[BezoekLangStart],"&lt;"&amp;($A1230+1/24))-COUNTIF(tData[BezoekLangEind],"&lt;="&amp;$A1230)</f>
        <v/>
      </c>
      <c r="G1230" s="15">
        <f>IF($D1230=1,$B1230*100+$C1230,-1)</f>
        <v/>
      </c>
      <c r="H1230" s="15">
        <f>IF($D1230=1,$B1230,-1)</f>
        <v/>
      </c>
      <c r="I1230" s="15">
        <f>IF($D1230=1,$C1230,-1)</f>
        <v/>
      </c>
    </row>
    <row r="1231">
      <c r="A1231" s="33" t="n">
        <v>45343.16666666666</v>
      </c>
      <c r="B1231" s="15">
        <f>WEEKDAY($A1231,2)</f>
        <v/>
      </c>
      <c r="C1231" s="15">
        <f>HOUR($A1231)</f>
        <v/>
      </c>
      <c r="D1231" s="15">
        <f>IF(AND($A1231&gt;=Instellingen!$B$6,$A1231&lt;Instellingen!$B$7),1,0)</f>
        <v/>
      </c>
      <c r="E1231" s="15">
        <f>COUNTIF(tData[BezoekStart],"&lt;"&amp;($A1231+1/24))-COUNTIF(tData[BezoekEind],"&lt;="&amp;$A1231)</f>
        <v/>
      </c>
      <c r="F1231" s="15">
        <f>COUNTIF(tData[BezoekLangStart],"&lt;"&amp;($A1231+1/24))-COUNTIF(tData[BezoekLangEind],"&lt;="&amp;$A1231)</f>
        <v/>
      </c>
      <c r="G1231" s="15">
        <f>IF($D1231=1,$B1231*100+$C1231,-1)</f>
        <v/>
      </c>
      <c r="H1231" s="15">
        <f>IF($D1231=1,$B1231,-1)</f>
        <v/>
      </c>
      <c r="I1231" s="15">
        <f>IF($D1231=1,$C1231,-1)</f>
        <v/>
      </c>
    </row>
    <row r="1232">
      <c r="A1232" s="33" t="n">
        <v>45343.20833333334</v>
      </c>
      <c r="B1232" s="15">
        <f>WEEKDAY($A1232,2)</f>
        <v/>
      </c>
      <c r="C1232" s="15">
        <f>HOUR($A1232)</f>
        <v/>
      </c>
      <c r="D1232" s="15">
        <f>IF(AND($A1232&gt;=Instellingen!$B$6,$A1232&lt;Instellingen!$B$7),1,0)</f>
        <v/>
      </c>
      <c r="E1232" s="15">
        <f>COUNTIF(tData[BezoekStart],"&lt;"&amp;($A1232+1/24))-COUNTIF(tData[BezoekEind],"&lt;="&amp;$A1232)</f>
        <v/>
      </c>
      <c r="F1232" s="15">
        <f>COUNTIF(tData[BezoekLangStart],"&lt;"&amp;($A1232+1/24))-COUNTIF(tData[BezoekLangEind],"&lt;="&amp;$A1232)</f>
        <v/>
      </c>
      <c r="G1232" s="15">
        <f>IF($D1232=1,$B1232*100+$C1232,-1)</f>
        <v/>
      </c>
      <c r="H1232" s="15">
        <f>IF($D1232=1,$B1232,-1)</f>
        <v/>
      </c>
      <c r="I1232" s="15">
        <f>IF($D1232=1,$C1232,-1)</f>
        <v/>
      </c>
    </row>
    <row r="1233">
      <c r="A1233" s="33" t="n">
        <v>45343.25</v>
      </c>
      <c r="B1233" s="15">
        <f>WEEKDAY($A1233,2)</f>
        <v/>
      </c>
      <c r="C1233" s="15">
        <f>HOUR($A1233)</f>
        <v/>
      </c>
      <c r="D1233" s="15">
        <f>IF(AND($A1233&gt;=Instellingen!$B$6,$A1233&lt;Instellingen!$B$7),1,0)</f>
        <v/>
      </c>
      <c r="E1233" s="15">
        <f>COUNTIF(tData[BezoekStart],"&lt;"&amp;($A1233+1/24))-COUNTIF(tData[BezoekEind],"&lt;="&amp;$A1233)</f>
        <v/>
      </c>
      <c r="F1233" s="15">
        <f>COUNTIF(tData[BezoekLangStart],"&lt;"&amp;($A1233+1/24))-COUNTIF(tData[BezoekLangEind],"&lt;="&amp;$A1233)</f>
        <v/>
      </c>
      <c r="G1233" s="15">
        <f>IF($D1233=1,$B1233*100+$C1233,-1)</f>
        <v/>
      </c>
      <c r="H1233" s="15">
        <f>IF($D1233=1,$B1233,-1)</f>
        <v/>
      </c>
      <c r="I1233" s="15">
        <f>IF($D1233=1,$C1233,-1)</f>
        <v/>
      </c>
    </row>
    <row r="1234">
      <c r="A1234" s="33" t="n">
        <v>45343.29166666666</v>
      </c>
      <c r="B1234" s="15">
        <f>WEEKDAY($A1234,2)</f>
        <v/>
      </c>
      <c r="C1234" s="15">
        <f>HOUR($A1234)</f>
        <v/>
      </c>
      <c r="D1234" s="15">
        <f>IF(AND($A1234&gt;=Instellingen!$B$6,$A1234&lt;Instellingen!$B$7),1,0)</f>
        <v/>
      </c>
      <c r="E1234" s="15">
        <f>COUNTIF(tData[BezoekStart],"&lt;"&amp;($A1234+1/24))-COUNTIF(tData[BezoekEind],"&lt;="&amp;$A1234)</f>
        <v/>
      </c>
      <c r="F1234" s="15">
        <f>COUNTIF(tData[BezoekLangStart],"&lt;"&amp;($A1234+1/24))-COUNTIF(tData[BezoekLangEind],"&lt;="&amp;$A1234)</f>
        <v/>
      </c>
      <c r="G1234" s="15">
        <f>IF($D1234=1,$B1234*100+$C1234,-1)</f>
        <v/>
      </c>
      <c r="H1234" s="15">
        <f>IF($D1234=1,$B1234,-1)</f>
        <v/>
      </c>
      <c r="I1234" s="15">
        <f>IF($D1234=1,$C1234,-1)</f>
        <v/>
      </c>
    </row>
    <row r="1235">
      <c r="A1235" s="33" t="n">
        <v>45343.33333333334</v>
      </c>
      <c r="B1235" s="15">
        <f>WEEKDAY($A1235,2)</f>
        <v/>
      </c>
      <c r="C1235" s="15">
        <f>HOUR($A1235)</f>
        <v/>
      </c>
      <c r="D1235" s="15">
        <f>IF(AND($A1235&gt;=Instellingen!$B$6,$A1235&lt;Instellingen!$B$7),1,0)</f>
        <v/>
      </c>
      <c r="E1235" s="15">
        <f>COUNTIF(tData[BezoekStart],"&lt;"&amp;($A1235+1/24))-COUNTIF(tData[BezoekEind],"&lt;="&amp;$A1235)</f>
        <v/>
      </c>
      <c r="F1235" s="15">
        <f>COUNTIF(tData[BezoekLangStart],"&lt;"&amp;($A1235+1/24))-COUNTIF(tData[BezoekLangEind],"&lt;="&amp;$A1235)</f>
        <v/>
      </c>
      <c r="G1235" s="15">
        <f>IF($D1235=1,$B1235*100+$C1235,-1)</f>
        <v/>
      </c>
      <c r="H1235" s="15">
        <f>IF($D1235=1,$B1235,-1)</f>
        <v/>
      </c>
      <c r="I1235" s="15">
        <f>IF($D1235=1,$C1235,-1)</f>
        <v/>
      </c>
    </row>
    <row r="1236">
      <c r="A1236" s="33" t="n">
        <v>45343.375</v>
      </c>
      <c r="B1236" s="15">
        <f>WEEKDAY($A1236,2)</f>
        <v/>
      </c>
      <c r="C1236" s="15">
        <f>HOUR($A1236)</f>
        <v/>
      </c>
      <c r="D1236" s="15">
        <f>IF(AND($A1236&gt;=Instellingen!$B$6,$A1236&lt;Instellingen!$B$7),1,0)</f>
        <v/>
      </c>
      <c r="E1236" s="15">
        <f>COUNTIF(tData[BezoekStart],"&lt;"&amp;($A1236+1/24))-COUNTIF(tData[BezoekEind],"&lt;="&amp;$A1236)</f>
        <v/>
      </c>
      <c r="F1236" s="15">
        <f>COUNTIF(tData[BezoekLangStart],"&lt;"&amp;($A1236+1/24))-COUNTIF(tData[BezoekLangEind],"&lt;="&amp;$A1236)</f>
        <v/>
      </c>
      <c r="G1236" s="15">
        <f>IF($D1236=1,$B1236*100+$C1236,-1)</f>
        <v/>
      </c>
      <c r="H1236" s="15">
        <f>IF($D1236=1,$B1236,-1)</f>
        <v/>
      </c>
      <c r="I1236" s="15">
        <f>IF($D1236=1,$C1236,-1)</f>
        <v/>
      </c>
    </row>
    <row r="1237">
      <c r="A1237" s="33" t="n">
        <v>45343.41666666666</v>
      </c>
      <c r="B1237" s="15">
        <f>WEEKDAY($A1237,2)</f>
        <v/>
      </c>
      <c r="C1237" s="15">
        <f>HOUR($A1237)</f>
        <v/>
      </c>
      <c r="D1237" s="15">
        <f>IF(AND($A1237&gt;=Instellingen!$B$6,$A1237&lt;Instellingen!$B$7),1,0)</f>
        <v/>
      </c>
      <c r="E1237" s="15">
        <f>COUNTIF(tData[BezoekStart],"&lt;"&amp;($A1237+1/24))-COUNTIF(tData[BezoekEind],"&lt;="&amp;$A1237)</f>
        <v/>
      </c>
      <c r="F1237" s="15">
        <f>COUNTIF(tData[BezoekLangStart],"&lt;"&amp;($A1237+1/24))-COUNTIF(tData[BezoekLangEind],"&lt;="&amp;$A1237)</f>
        <v/>
      </c>
      <c r="G1237" s="15">
        <f>IF($D1237=1,$B1237*100+$C1237,-1)</f>
        <v/>
      </c>
      <c r="H1237" s="15">
        <f>IF($D1237=1,$B1237,-1)</f>
        <v/>
      </c>
      <c r="I1237" s="15">
        <f>IF($D1237=1,$C1237,-1)</f>
        <v/>
      </c>
    </row>
    <row r="1238">
      <c r="A1238" s="33" t="n">
        <v>45343.45833333334</v>
      </c>
      <c r="B1238" s="15">
        <f>WEEKDAY($A1238,2)</f>
        <v/>
      </c>
      <c r="C1238" s="15">
        <f>HOUR($A1238)</f>
        <v/>
      </c>
      <c r="D1238" s="15">
        <f>IF(AND($A1238&gt;=Instellingen!$B$6,$A1238&lt;Instellingen!$B$7),1,0)</f>
        <v/>
      </c>
      <c r="E1238" s="15">
        <f>COUNTIF(tData[BezoekStart],"&lt;"&amp;($A1238+1/24))-COUNTIF(tData[BezoekEind],"&lt;="&amp;$A1238)</f>
        <v/>
      </c>
      <c r="F1238" s="15">
        <f>COUNTIF(tData[BezoekLangStart],"&lt;"&amp;($A1238+1/24))-COUNTIF(tData[BezoekLangEind],"&lt;="&amp;$A1238)</f>
        <v/>
      </c>
      <c r="G1238" s="15">
        <f>IF($D1238=1,$B1238*100+$C1238,-1)</f>
        <v/>
      </c>
      <c r="H1238" s="15">
        <f>IF($D1238=1,$B1238,-1)</f>
        <v/>
      </c>
      <c r="I1238" s="15">
        <f>IF($D1238=1,$C1238,-1)</f>
        <v/>
      </c>
    </row>
    <row r="1239">
      <c r="A1239" s="33" t="n">
        <v>45343.5</v>
      </c>
      <c r="B1239" s="15">
        <f>WEEKDAY($A1239,2)</f>
        <v/>
      </c>
      <c r="C1239" s="15">
        <f>HOUR($A1239)</f>
        <v/>
      </c>
      <c r="D1239" s="15">
        <f>IF(AND($A1239&gt;=Instellingen!$B$6,$A1239&lt;Instellingen!$B$7),1,0)</f>
        <v/>
      </c>
      <c r="E1239" s="15">
        <f>COUNTIF(tData[BezoekStart],"&lt;"&amp;($A1239+1/24))-COUNTIF(tData[BezoekEind],"&lt;="&amp;$A1239)</f>
        <v/>
      </c>
      <c r="F1239" s="15">
        <f>COUNTIF(tData[BezoekLangStart],"&lt;"&amp;($A1239+1/24))-COUNTIF(tData[BezoekLangEind],"&lt;="&amp;$A1239)</f>
        <v/>
      </c>
      <c r="G1239" s="15">
        <f>IF($D1239=1,$B1239*100+$C1239,-1)</f>
        <v/>
      </c>
      <c r="H1239" s="15">
        <f>IF($D1239=1,$B1239,-1)</f>
        <v/>
      </c>
      <c r="I1239" s="15">
        <f>IF($D1239=1,$C1239,-1)</f>
        <v/>
      </c>
    </row>
    <row r="1240">
      <c r="A1240" s="33" t="n">
        <v>45343.54166666666</v>
      </c>
      <c r="B1240" s="15">
        <f>WEEKDAY($A1240,2)</f>
        <v/>
      </c>
      <c r="C1240" s="15">
        <f>HOUR($A1240)</f>
        <v/>
      </c>
      <c r="D1240" s="15">
        <f>IF(AND($A1240&gt;=Instellingen!$B$6,$A1240&lt;Instellingen!$B$7),1,0)</f>
        <v/>
      </c>
      <c r="E1240" s="15">
        <f>COUNTIF(tData[BezoekStart],"&lt;"&amp;($A1240+1/24))-COUNTIF(tData[BezoekEind],"&lt;="&amp;$A1240)</f>
        <v/>
      </c>
      <c r="F1240" s="15">
        <f>COUNTIF(tData[BezoekLangStart],"&lt;"&amp;($A1240+1/24))-COUNTIF(tData[BezoekLangEind],"&lt;="&amp;$A1240)</f>
        <v/>
      </c>
      <c r="G1240" s="15">
        <f>IF($D1240=1,$B1240*100+$C1240,-1)</f>
        <v/>
      </c>
      <c r="H1240" s="15">
        <f>IF($D1240=1,$B1240,-1)</f>
        <v/>
      </c>
      <c r="I1240" s="15">
        <f>IF($D1240=1,$C1240,-1)</f>
        <v/>
      </c>
    </row>
    <row r="1241">
      <c r="A1241" s="33" t="n">
        <v>45343.58333333334</v>
      </c>
      <c r="B1241" s="15">
        <f>WEEKDAY($A1241,2)</f>
        <v/>
      </c>
      <c r="C1241" s="15">
        <f>HOUR($A1241)</f>
        <v/>
      </c>
      <c r="D1241" s="15">
        <f>IF(AND($A1241&gt;=Instellingen!$B$6,$A1241&lt;Instellingen!$B$7),1,0)</f>
        <v/>
      </c>
      <c r="E1241" s="15">
        <f>COUNTIF(tData[BezoekStart],"&lt;"&amp;($A1241+1/24))-COUNTIF(tData[BezoekEind],"&lt;="&amp;$A1241)</f>
        <v/>
      </c>
      <c r="F1241" s="15">
        <f>COUNTIF(tData[BezoekLangStart],"&lt;"&amp;($A1241+1/24))-COUNTIF(tData[BezoekLangEind],"&lt;="&amp;$A1241)</f>
        <v/>
      </c>
      <c r="G1241" s="15">
        <f>IF($D1241=1,$B1241*100+$C1241,-1)</f>
        <v/>
      </c>
      <c r="H1241" s="15">
        <f>IF($D1241=1,$B1241,-1)</f>
        <v/>
      </c>
      <c r="I1241" s="15">
        <f>IF($D1241=1,$C1241,-1)</f>
        <v/>
      </c>
    </row>
    <row r="1242">
      <c r="A1242" s="33" t="n">
        <v>45343.625</v>
      </c>
      <c r="B1242" s="15">
        <f>WEEKDAY($A1242,2)</f>
        <v/>
      </c>
      <c r="C1242" s="15">
        <f>HOUR($A1242)</f>
        <v/>
      </c>
      <c r="D1242" s="15">
        <f>IF(AND($A1242&gt;=Instellingen!$B$6,$A1242&lt;Instellingen!$B$7),1,0)</f>
        <v/>
      </c>
      <c r="E1242" s="15">
        <f>COUNTIF(tData[BezoekStart],"&lt;"&amp;($A1242+1/24))-COUNTIF(tData[BezoekEind],"&lt;="&amp;$A1242)</f>
        <v/>
      </c>
      <c r="F1242" s="15">
        <f>COUNTIF(tData[BezoekLangStart],"&lt;"&amp;($A1242+1/24))-COUNTIF(tData[BezoekLangEind],"&lt;="&amp;$A1242)</f>
        <v/>
      </c>
      <c r="G1242" s="15">
        <f>IF($D1242=1,$B1242*100+$C1242,-1)</f>
        <v/>
      </c>
      <c r="H1242" s="15">
        <f>IF($D1242=1,$B1242,-1)</f>
        <v/>
      </c>
      <c r="I1242" s="15">
        <f>IF($D1242=1,$C1242,-1)</f>
        <v/>
      </c>
    </row>
    <row r="1243">
      <c r="A1243" s="33" t="n">
        <v>45343.66666666666</v>
      </c>
      <c r="B1243" s="15">
        <f>WEEKDAY($A1243,2)</f>
        <v/>
      </c>
      <c r="C1243" s="15">
        <f>HOUR($A1243)</f>
        <v/>
      </c>
      <c r="D1243" s="15">
        <f>IF(AND($A1243&gt;=Instellingen!$B$6,$A1243&lt;Instellingen!$B$7),1,0)</f>
        <v/>
      </c>
      <c r="E1243" s="15">
        <f>COUNTIF(tData[BezoekStart],"&lt;"&amp;($A1243+1/24))-COUNTIF(tData[BezoekEind],"&lt;="&amp;$A1243)</f>
        <v/>
      </c>
      <c r="F1243" s="15">
        <f>COUNTIF(tData[BezoekLangStart],"&lt;"&amp;($A1243+1/24))-COUNTIF(tData[BezoekLangEind],"&lt;="&amp;$A1243)</f>
        <v/>
      </c>
      <c r="G1243" s="15">
        <f>IF($D1243=1,$B1243*100+$C1243,-1)</f>
        <v/>
      </c>
      <c r="H1243" s="15">
        <f>IF($D1243=1,$B1243,-1)</f>
        <v/>
      </c>
      <c r="I1243" s="15">
        <f>IF($D1243=1,$C1243,-1)</f>
        <v/>
      </c>
    </row>
    <row r="1244">
      <c r="A1244" s="33" t="n">
        <v>45343.70833333334</v>
      </c>
      <c r="B1244" s="15">
        <f>WEEKDAY($A1244,2)</f>
        <v/>
      </c>
      <c r="C1244" s="15">
        <f>HOUR($A1244)</f>
        <v/>
      </c>
      <c r="D1244" s="15">
        <f>IF(AND($A1244&gt;=Instellingen!$B$6,$A1244&lt;Instellingen!$B$7),1,0)</f>
        <v/>
      </c>
      <c r="E1244" s="15">
        <f>COUNTIF(tData[BezoekStart],"&lt;"&amp;($A1244+1/24))-COUNTIF(tData[BezoekEind],"&lt;="&amp;$A1244)</f>
        <v/>
      </c>
      <c r="F1244" s="15">
        <f>COUNTIF(tData[BezoekLangStart],"&lt;"&amp;($A1244+1/24))-COUNTIF(tData[BezoekLangEind],"&lt;="&amp;$A1244)</f>
        <v/>
      </c>
      <c r="G1244" s="15">
        <f>IF($D1244=1,$B1244*100+$C1244,-1)</f>
        <v/>
      </c>
      <c r="H1244" s="15">
        <f>IF($D1244=1,$B1244,-1)</f>
        <v/>
      </c>
      <c r="I1244" s="15">
        <f>IF($D1244=1,$C1244,-1)</f>
        <v/>
      </c>
    </row>
    <row r="1245">
      <c r="A1245" s="33" t="n">
        <v>45343.75</v>
      </c>
      <c r="B1245" s="15">
        <f>WEEKDAY($A1245,2)</f>
        <v/>
      </c>
      <c r="C1245" s="15">
        <f>HOUR($A1245)</f>
        <v/>
      </c>
      <c r="D1245" s="15">
        <f>IF(AND($A1245&gt;=Instellingen!$B$6,$A1245&lt;Instellingen!$B$7),1,0)</f>
        <v/>
      </c>
      <c r="E1245" s="15">
        <f>COUNTIF(tData[BezoekStart],"&lt;"&amp;($A1245+1/24))-COUNTIF(tData[BezoekEind],"&lt;="&amp;$A1245)</f>
        <v/>
      </c>
      <c r="F1245" s="15">
        <f>COUNTIF(tData[BezoekLangStart],"&lt;"&amp;($A1245+1/24))-COUNTIF(tData[BezoekLangEind],"&lt;="&amp;$A1245)</f>
        <v/>
      </c>
      <c r="G1245" s="15">
        <f>IF($D1245=1,$B1245*100+$C1245,-1)</f>
        <v/>
      </c>
      <c r="H1245" s="15">
        <f>IF($D1245=1,$B1245,-1)</f>
        <v/>
      </c>
      <c r="I1245" s="15">
        <f>IF($D1245=1,$C1245,-1)</f>
        <v/>
      </c>
    </row>
    <row r="1246">
      <c r="A1246" s="33" t="n">
        <v>45343.79166666666</v>
      </c>
      <c r="B1246" s="15">
        <f>WEEKDAY($A1246,2)</f>
        <v/>
      </c>
      <c r="C1246" s="15">
        <f>HOUR($A1246)</f>
        <v/>
      </c>
      <c r="D1246" s="15">
        <f>IF(AND($A1246&gt;=Instellingen!$B$6,$A1246&lt;Instellingen!$B$7),1,0)</f>
        <v/>
      </c>
      <c r="E1246" s="15">
        <f>COUNTIF(tData[BezoekStart],"&lt;"&amp;($A1246+1/24))-COUNTIF(tData[BezoekEind],"&lt;="&amp;$A1246)</f>
        <v/>
      </c>
      <c r="F1246" s="15">
        <f>COUNTIF(tData[BezoekLangStart],"&lt;"&amp;($A1246+1/24))-COUNTIF(tData[BezoekLangEind],"&lt;="&amp;$A1246)</f>
        <v/>
      </c>
      <c r="G1246" s="15">
        <f>IF($D1246=1,$B1246*100+$C1246,-1)</f>
        <v/>
      </c>
      <c r="H1246" s="15">
        <f>IF($D1246=1,$B1246,-1)</f>
        <v/>
      </c>
      <c r="I1246" s="15">
        <f>IF($D1246=1,$C1246,-1)</f>
        <v/>
      </c>
    </row>
    <row r="1247">
      <c r="A1247" s="33" t="n">
        <v>45343.83333333334</v>
      </c>
      <c r="B1247" s="15">
        <f>WEEKDAY($A1247,2)</f>
        <v/>
      </c>
      <c r="C1247" s="15">
        <f>HOUR($A1247)</f>
        <v/>
      </c>
      <c r="D1247" s="15">
        <f>IF(AND($A1247&gt;=Instellingen!$B$6,$A1247&lt;Instellingen!$B$7),1,0)</f>
        <v/>
      </c>
      <c r="E1247" s="15">
        <f>COUNTIF(tData[BezoekStart],"&lt;"&amp;($A1247+1/24))-COUNTIF(tData[BezoekEind],"&lt;="&amp;$A1247)</f>
        <v/>
      </c>
      <c r="F1247" s="15">
        <f>COUNTIF(tData[BezoekLangStart],"&lt;"&amp;($A1247+1/24))-COUNTIF(tData[BezoekLangEind],"&lt;="&amp;$A1247)</f>
        <v/>
      </c>
      <c r="G1247" s="15">
        <f>IF($D1247=1,$B1247*100+$C1247,-1)</f>
        <v/>
      </c>
      <c r="H1247" s="15">
        <f>IF($D1247=1,$B1247,-1)</f>
        <v/>
      </c>
      <c r="I1247" s="15">
        <f>IF($D1247=1,$C1247,-1)</f>
        <v/>
      </c>
    </row>
    <row r="1248">
      <c r="A1248" s="33" t="n">
        <v>45343.875</v>
      </c>
      <c r="B1248" s="15">
        <f>WEEKDAY($A1248,2)</f>
        <v/>
      </c>
      <c r="C1248" s="15">
        <f>HOUR($A1248)</f>
        <v/>
      </c>
      <c r="D1248" s="15">
        <f>IF(AND($A1248&gt;=Instellingen!$B$6,$A1248&lt;Instellingen!$B$7),1,0)</f>
        <v/>
      </c>
      <c r="E1248" s="15">
        <f>COUNTIF(tData[BezoekStart],"&lt;"&amp;($A1248+1/24))-COUNTIF(tData[BezoekEind],"&lt;="&amp;$A1248)</f>
        <v/>
      </c>
      <c r="F1248" s="15">
        <f>COUNTIF(tData[BezoekLangStart],"&lt;"&amp;($A1248+1/24))-COUNTIF(tData[BezoekLangEind],"&lt;="&amp;$A1248)</f>
        <v/>
      </c>
      <c r="G1248" s="15">
        <f>IF($D1248=1,$B1248*100+$C1248,-1)</f>
        <v/>
      </c>
      <c r="H1248" s="15">
        <f>IF($D1248=1,$B1248,-1)</f>
        <v/>
      </c>
      <c r="I1248" s="15">
        <f>IF($D1248=1,$C1248,-1)</f>
        <v/>
      </c>
    </row>
    <row r="1249">
      <c r="A1249" s="33" t="n">
        <v>45343.91666666666</v>
      </c>
      <c r="B1249" s="15">
        <f>WEEKDAY($A1249,2)</f>
        <v/>
      </c>
      <c r="C1249" s="15">
        <f>HOUR($A1249)</f>
        <v/>
      </c>
      <c r="D1249" s="15">
        <f>IF(AND($A1249&gt;=Instellingen!$B$6,$A1249&lt;Instellingen!$B$7),1,0)</f>
        <v/>
      </c>
      <c r="E1249" s="15">
        <f>COUNTIF(tData[BezoekStart],"&lt;"&amp;($A1249+1/24))-COUNTIF(tData[BezoekEind],"&lt;="&amp;$A1249)</f>
        <v/>
      </c>
      <c r="F1249" s="15">
        <f>COUNTIF(tData[BezoekLangStart],"&lt;"&amp;($A1249+1/24))-COUNTIF(tData[BezoekLangEind],"&lt;="&amp;$A1249)</f>
        <v/>
      </c>
      <c r="G1249" s="15">
        <f>IF($D1249=1,$B1249*100+$C1249,-1)</f>
        <v/>
      </c>
      <c r="H1249" s="15">
        <f>IF($D1249=1,$B1249,-1)</f>
        <v/>
      </c>
      <c r="I1249" s="15">
        <f>IF($D1249=1,$C1249,-1)</f>
        <v/>
      </c>
    </row>
    <row r="1250">
      <c r="A1250" s="33" t="n">
        <v>45343.95833333334</v>
      </c>
      <c r="B1250" s="15">
        <f>WEEKDAY($A1250,2)</f>
        <v/>
      </c>
      <c r="C1250" s="15">
        <f>HOUR($A1250)</f>
        <v/>
      </c>
      <c r="D1250" s="15">
        <f>IF(AND($A1250&gt;=Instellingen!$B$6,$A1250&lt;Instellingen!$B$7),1,0)</f>
        <v/>
      </c>
      <c r="E1250" s="15">
        <f>COUNTIF(tData[BezoekStart],"&lt;"&amp;($A1250+1/24))-COUNTIF(tData[BezoekEind],"&lt;="&amp;$A1250)</f>
        <v/>
      </c>
      <c r="F1250" s="15">
        <f>COUNTIF(tData[BezoekLangStart],"&lt;"&amp;($A1250+1/24))-COUNTIF(tData[BezoekLangEind],"&lt;="&amp;$A1250)</f>
        <v/>
      </c>
      <c r="G1250" s="15">
        <f>IF($D1250=1,$B1250*100+$C1250,-1)</f>
        <v/>
      </c>
      <c r="H1250" s="15">
        <f>IF($D1250=1,$B1250,-1)</f>
        <v/>
      </c>
      <c r="I1250" s="15">
        <f>IF($D1250=1,$C1250,-1)</f>
        <v/>
      </c>
    </row>
    <row r="1251">
      <c r="A1251" s="33" t="n">
        <v>45344</v>
      </c>
      <c r="B1251" s="15">
        <f>WEEKDAY($A1251,2)</f>
        <v/>
      </c>
      <c r="C1251" s="15">
        <f>HOUR($A1251)</f>
        <v/>
      </c>
      <c r="D1251" s="15">
        <f>IF(AND($A1251&gt;=Instellingen!$B$6,$A1251&lt;Instellingen!$B$7),1,0)</f>
        <v/>
      </c>
      <c r="E1251" s="15">
        <f>COUNTIF(tData[BezoekStart],"&lt;"&amp;($A1251+1/24))-COUNTIF(tData[BezoekEind],"&lt;="&amp;$A1251)</f>
        <v/>
      </c>
      <c r="F1251" s="15">
        <f>COUNTIF(tData[BezoekLangStart],"&lt;"&amp;($A1251+1/24))-COUNTIF(tData[BezoekLangEind],"&lt;="&amp;$A1251)</f>
        <v/>
      </c>
      <c r="G1251" s="15">
        <f>IF($D1251=1,$B1251*100+$C1251,-1)</f>
        <v/>
      </c>
      <c r="H1251" s="15">
        <f>IF($D1251=1,$B1251,-1)</f>
        <v/>
      </c>
      <c r="I1251" s="15">
        <f>IF($D1251=1,$C1251,-1)</f>
        <v/>
      </c>
    </row>
    <row r="1252">
      <c r="A1252" s="33" t="n">
        <v>45344.04166666666</v>
      </c>
      <c r="B1252" s="15">
        <f>WEEKDAY($A1252,2)</f>
        <v/>
      </c>
      <c r="C1252" s="15">
        <f>HOUR($A1252)</f>
        <v/>
      </c>
      <c r="D1252" s="15">
        <f>IF(AND($A1252&gt;=Instellingen!$B$6,$A1252&lt;Instellingen!$B$7),1,0)</f>
        <v/>
      </c>
      <c r="E1252" s="15">
        <f>COUNTIF(tData[BezoekStart],"&lt;"&amp;($A1252+1/24))-COUNTIF(tData[BezoekEind],"&lt;="&amp;$A1252)</f>
        <v/>
      </c>
      <c r="F1252" s="15">
        <f>COUNTIF(tData[BezoekLangStart],"&lt;"&amp;($A1252+1/24))-COUNTIF(tData[BezoekLangEind],"&lt;="&amp;$A1252)</f>
        <v/>
      </c>
      <c r="G1252" s="15">
        <f>IF($D1252=1,$B1252*100+$C1252,-1)</f>
        <v/>
      </c>
      <c r="H1252" s="15">
        <f>IF($D1252=1,$B1252,-1)</f>
        <v/>
      </c>
      <c r="I1252" s="15">
        <f>IF($D1252=1,$C1252,-1)</f>
        <v/>
      </c>
    </row>
    <row r="1253">
      <c r="A1253" s="33" t="n">
        <v>45344.08333333334</v>
      </c>
      <c r="B1253" s="15">
        <f>WEEKDAY($A1253,2)</f>
        <v/>
      </c>
      <c r="C1253" s="15">
        <f>HOUR($A1253)</f>
        <v/>
      </c>
      <c r="D1253" s="15">
        <f>IF(AND($A1253&gt;=Instellingen!$B$6,$A1253&lt;Instellingen!$B$7),1,0)</f>
        <v/>
      </c>
      <c r="E1253" s="15">
        <f>COUNTIF(tData[BezoekStart],"&lt;"&amp;($A1253+1/24))-COUNTIF(tData[BezoekEind],"&lt;="&amp;$A1253)</f>
        <v/>
      </c>
      <c r="F1253" s="15">
        <f>COUNTIF(tData[BezoekLangStart],"&lt;"&amp;($A1253+1/24))-COUNTIF(tData[BezoekLangEind],"&lt;="&amp;$A1253)</f>
        <v/>
      </c>
      <c r="G1253" s="15">
        <f>IF($D1253=1,$B1253*100+$C1253,-1)</f>
        <v/>
      </c>
      <c r="H1253" s="15">
        <f>IF($D1253=1,$B1253,-1)</f>
        <v/>
      </c>
      <c r="I1253" s="15">
        <f>IF($D1253=1,$C1253,-1)</f>
        <v/>
      </c>
    </row>
    <row r="1254">
      <c r="A1254" s="33" t="n">
        <v>45344.125</v>
      </c>
      <c r="B1254" s="15">
        <f>WEEKDAY($A1254,2)</f>
        <v/>
      </c>
      <c r="C1254" s="15">
        <f>HOUR($A1254)</f>
        <v/>
      </c>
      <c r="D1254" s="15">
        <f>IF(AND($A1254&gt;=Instellingen!$B$6,$A1254&lt;Instellingen!$B$7),1,0)</f>
        <v/>
      </c>
      <c r="E1254" s="15">
        <f>COUNTIF(tData[BezoekStart],"&lt;"&amp;($A1254+1/24))-COUNTIF(tData[BezoekEind],"&lt;="&amp;$A1254)</f>
        <v/>
      </c>
      <c r="F1254" s="15">
        <f>COUNTIF(tData[BezoekLangStart],"&lt;"&amp;($A1254+1/24))-COUNTIF(tData[BezoekLangEind],"&lt;="&amp;$A1254)</f>
        <v/>
      </c>
      <c r="G1254" s="15">
        <f>IF($D1254=1,$B1254*100+$C1254,-1)</f>
        <v/>
      </c>
      <c r="H1254" s="15">
        <f>IF($D1254=1,$B1254,-1)</f>
        <v/>
      </c>
      <c r="I1254" s="15">
        <f>IF($D1254=1,$C1254,-1)</f>
        <v/>
      </c>
    </row>
    <row r="1255">
      <c r="A1255" s="33" t="n">
        <v>45344.16666666666</v>
      </c>
      <c r="B1255" s="15">
        <f>WEEKDAY($A1255,2)</f>
        <v/>
      </c>
      <c r="C1255" s="15">
        <f>HOUR($A1255)</f>
        <v/>
      </c>
      <c r="D1255" s="15">
        <f>IF(AND($A1255&gt;=Instellingen!$B$6,$A1255&lt;Instellingen!$B$7),1,0)</f>
        <v/>
      </c>
      <c r="E1255" s="15">
        <f>COUNTIF(tData[BezoekStart],"&lt;"&amp;($A1255+1/24))-COUNTIF(tData[BezoekEind],"&lt;="&amp;$A1255)</f>
        <v/>
      </c>
      <c r="F1255" s="15">
        <f>COUNTIF(tData[BezoekLangStart],"&lt;"&amp;($A1255+1/24))-COUNTIF(tData[BezoekLangEind],"&lt;="&amp;$A1255)</f>
        <v/>
      </c>
      <c r="G1255" s="15">
        <f>IF($D1255=1,$B1255*100+$C1255,-1)</f>
        <v/>
      </c>
      <c r="H1255" s="15">
        <f>IF($D1255=1,$B1255,-1)</f>
        <v/>
      </c>
      <c r="I1255" s="15">
        <f>IF($D1255=1,$C1255,-1)</f>
        <v/>
      </c>
    </row>
    <row r="1256">
      <c r="A1256" s="33" t="n">
        <v>45344.20833333334</v>
      </c>
      <c r="B1256" s="15">
        <f>WEEKDAY($A1256,2)</f>
        <v/>
      </c>
      <c r="C1256" s="15">
        <f>HOUR($A1256)</f>
        <v/>
      </c>
      <c r="D1256" s="15">
        <f>IF(AND($A1256&gt;=Instellingen!$B$6,$A1256&lt;Instellingen!$B$7),1,0)</f>
        <v/>
      </c>
      <c r="E1256" s="15">
        <f>COUNTIF(tData[BezoekStart],"&lt;"&amp;($A1256+1/24))-COUNTIF(tData[BezoekEind],"&lt;="&amp;$A1256)</f>
        <v/>
      </c>
      <c r="F1256" s="15">
        <f>COUNTIF(tData[BezoekLangStart],"&lt;"&amp;($A1256+1/24))-COUNTIF(tData[BezoekLangEind],"&lt;="&amp;$A1256)</f>
        <v/>
      </c>
      <c r="G1256" s="15">
        <f>IF($D1256=1,$B1256*100+$C1256,-1)</f>
        <v/>
      </c>
      <c r="H1256" s="15">
        <f>IF($D1256=1,$B1256,-1)</f>
        <v/>
      </c>
      <c r="I1256" s="15">
        <f>IF($D1256=1,$C1256,-1)</f>
        <v/>
      </c>
    </row>
    <row r="1257">
      <c r="A1257" s="33" t="n">
        <v>45344.25</v>
      </c>
      <c r="B1257" s="15">
        <f>WEEKDAY($A1257,2)</f>
        <v/>
      </c>
      <c r="C1257" s="15">
        <f>HOUR($A1257)</f>
        <v/>
      </c>
      <c r="D1257" s="15">
        <f>IF(AND($A1257&gt;=Instellingen!$B$6,$A1257&lt;Instellingen!$B$7),1,0)</f>
        <v/>
      </c>
      <c r="E1257" s="15">
        <f>COUNTIF(tData[BezoekStart],"&lt;"&amp;($A1257+1/24))-COUNTIF(tData[BezoekEind],"&lt;="&amp;$A1257)</f>
        <v/>
      </c>
      <c r="F1257" s="15">
        <f>COUNTIF(tData[BezoekLangStart],"&lt;"&amp;($A1257+1/24))-COUNTIF(tData[BezoekLangEind],"&lt;="&amp;$A1257)</f>
        <v/>
      </c>
      <c r="G1257" s="15">
        <f>IF($D1257=1,$B1257*100+$C1257,-1)</f>
        <v/>
      </c>
      <c r="H1257" s="15">
        <f>IF($D1257=1,$B1257,-1)</f>
        <v/>
      </c>
      <c r="I1257" s="15">
        <f>IF($D1257=1,$C1257,-1)</f>
        <v/>
      </c>
    </row>
    <row r="1258">
      <c r="A1258" s="33" t="n">
        <v>45344.29166666666</v>
      </c>
      <c r="B1258" s="15">
        <f>WEEKDAY($A1258,2)</f>
        <v/>
      </c>
      <c r="C1258" s="15">
        <f>HOUR($A1258)</f>
        <v/>
      </c>
      <c r="D1258" s="15">
        <f>IF(AND($A1258&gt;=Instellingen!$B$6,$A1258&lt;Instellingen!$B$7),1,0)</f>
        <v/>
      </c>
      <c r="E1258" s="15">
        <f>COUNTIF(tData[BezoekStart],"&lt;"&amp;($A1258+1/24))-COUNTIF(tData[BezoekEind],"&lt;="&amp;$A1258)</f>
        <v/>
      </c>
      <c r="F1258" s="15">
        <f>COUNTIF(tData[BezoekLangStart],"&lt;"&amp;($A1258+1/24))-COUNTIF(tData[BezoekLangEind],"&lt;="&amp;$A1258)</f>
        <v/>
      </c>
      <c r="G1258" s="15">
        <f>IF($D1258=1,$B1258*100+$C1258,-1)</f>
        <v/>
      </c>
      <c r="H1258" s="15">
        <f>IF($D1258=1,$B1258,-1)</f>
        <v/>
      </c>
      <c r="I1258" s="15">
        <f>IF($D1258=1,$C1258,-1)</f>
        <v/>
      </c>
    </row>
    <row r="1259">
      <c r="A1259" s="33" t="n">
        <v>45344.33333333334</v>
      </c>
      <c r="B1259" s="15">
        <f>WEEKDAY($A1259,2)</f>
        <v/>
      </c>
      <c r="C1259" s="15">
        <f>HOUR($A1259)</f>
        <v/>
      </c>
      <c r="D1259" s="15">
        <f>IF(AND($A1259&gt;=Instellingen!$B$6,$A1259&lt;Instellingen!$B$7),1,0)</f>
        <v/>
      </c>
      <c r="E1259" s="15">
        <f>COUNTIF(tData[BezoekStart],"&lt;"&amp;($A1259+1/24))-COUNTIF(tData[BezoekEind],"&lt;="&amp;$A1259)</f>
        <v/>
      </c>
      <c r="F1259" s="15">
        <f>COUNTIF(tData[BezoekLangStart],"&lt;"&amp;($A1259+1/24))-COUNTIF(tData[BezoekLangEind],"&lt;="&amp;$A1259)</f>
        <v/>
      </c>
      <c r="G1259" s="15">
        <f>IF($D1259=1,$B1259*100+$C1259,-1)</f>
        <v/>
      </c>
      <c r="H1259" s="15">
        <f>IF($D1259=1,$B1259,-1)</f>
        <v/>
      </c>
      <c r="I1259" s="15">
        <f>IF($D1259=1,$C1259,-1)</f>
        <v/>
      </c>
    </row>
    <row r="1260">
      <c r="A1260" s="33" t="n">
        <v>45344.375</v>
      </c>
      <c r="B1260" s="15">
        <f>WEEKDAY($A1260,2)</f>
        <v/>
      </c>
      <c r="C1260" s="15">
        <f>HOUR($A1260)</f>
        <v/>
      </c>
      <c r="D1260" s="15">
        <f>IF(AND($A1260&gt;=Instellingen!$B$6,$A1260&lt;Instellingen!$B$7),1,0)</f>
        <v/>
      </c>
      <c r="E1260" s="15">
        <f>COUNTIF(tData[BezoekStart],"&lt;"&amp;($A1260+1/24))-COUNTIF(tData[BezoekEind],"&lt;="&amp;$A1260)</f>
        <v/>
      </c>
      <c r="F1260" s="15">
        <f>COUNTIF(tData[BezoekLangStart],"&lt;"&amp;($A1260+1/24))-COUNTIF(tData[BezoekLangEind],"&lt;="&amp;$A1260)</f>
        <v/>
      </c>
      <c r="G1260" s="15">
        <f>IF($D1260=1,$B1260*100+$C1260,-1)</f>
        <v/>
      </c>
      <c r="H1260" s="15">
        <f>IF($D1260=1,$B1260,-1)</f>
        <v/>
      </c>
      <c r="I1260" s="15">
        <f>IF($D1260=1,$C1260,-1)</f>
        <v/>
      </c>
    </row>
    <row r="1261">
      <c r="A1261" s="33" t="n">
        <v>45344.41666666666</v>
      </c>
      <c r="B1261" s="15">
        <f>WEEKDAY($A1261,2)</f>
        <v/>
      </c>
      <c r="C1261" s="15">
        <f>HOUR($A1261)</f>
        <v/>
      </c>
      <c r="D1261" s="15">
        <f>IF(AND($A1261&gt;=Instellingen!$B$6,$A1261&lt;Instellingen!$B$7),1,0)</f>
        <v/>
      </c>
      <c r="E1261" s="15">
        <f>COUNTIF(tData[BezoekStart],"&lt;"&amp;($A1261+1/24))-COUNTIF(tData[BezoekEind],"&lt;="&amp;$A1261)</f>
        <v/>
      </c>
      <c r="F1261" s="15">
        <f>COUNTIF(tData[BezoekLangStart],"&lt;"&amp;($A1261+1/24))-COUNTIF(tData[BezoekLangEind],"&lt;="&amp;$A1261)</f>
        <v/>
      </c>
      <c r="G1261" s="15">
        <f>IF($D1261=1,$B1261*100+$C1261,-1)</f>
        <v/>
      </c>
      <c r="H1261" s="15">
        <f>IF($D1261=1,$B1261,-1)</f>
        <v/>
      </c>
      <c r="I1261" s="15">
        <f>IF($D1261=1,$C1261,-1)</f>
        <v/>
      </c>
    </row>
    <row r="1262">
      <c r="A1262" s="33" t="n">
        <v>45344.45833333334</v>
      </c>
      <c r="B1262" s="15">
        <f>WEEKDAY($A1262,2)</f>
        <v/>
      </c>
      <c r="C1262" s="15">
        <f>HOUR($A1262)</f>
        <v/>
      </c>
      <c r="D1262" s="15">
        <f>IF(AND($A1262&gt;=Instellingen!$B$6,$A1262&lt;Instellingen!$B$7),1,0)</f>
        <v/>
      </c>
      <c r="E1262" s="15">
        <f>COUNTIF(tData[BezoekStart],"&lt;"&amp;($A1262+1/24))-COUNTIF(tData[BezoekEind],"&lt;="&amp;$A1262)</f>
        <v/>
      </c>
      <c r="F1262" s="15">
        <f>COUNTIF(tData[BezoekLangStart],"&lt;"&amp;($A1262+1/24))-COUNTIF(tData[BezoekLangEind],"&lt;="&amp;$A1262)</f>
        <v/>
      </c>
      <c r="G1262" s="15">
        <f>IF($D1262=1,$B1262*100+$C1262,-1)</f>
        <v/>
      </c>
      <c r="H1262" s="15">
        <f>IF($D1262=1,$B1262,-1)</f>
        <v/>
      </c>
      <c r="I1262" s="15">
        <f>IF($D1262=1,$C1262,-1)</f>
        <v/>
      </c>
    </row>
    <row r="1263">
      <c r="A1263" s="33" t="n">
        <v>45344.5</v>
      </c>
      <c r="B1263" s="15">
        <f>WEEKDAY($A1263,2)</f>
        <v/>
      </c>
      <c r="C1263" s="15">
        <f>HOUR($A1263)</f>
        <v/>
      </c>
      <c r="D1263" s="15">
        <f>IF(AND($A1263&gt;=Instellingen!$B$6,$A1263&lt;Instellingen!$B$7),1,0)</f>
        <v/>
      </c>
      <c r="E1263" s="15">
        <f>COUNTIF(tData[BezoekStart],"&lt;"&amp;($A1263+1/24))-COUNTIF(tData[BezoekEind],"&lt;="&amp;$A1263)</f>
        <v/>
      </c>
      <c r="F1263" s="15">
        <f>COUNTIF(tData[BezoekLangStart],"&lt;"&amp;($A1263+1/24))-COUNTIF(tData[BezoekLangEind],"&lt;="&amp;$A1263)</f>
        <v/>
      </c>
      <c r="G1263" s="15">
        <f>IF($D1263=1,$B1263*100+$C1263,-1)</f>
        <v/>
      </c>
      <c r="H1263" s="15">
        <f>IF($D1263=1,$B1263,-1)</f>
        <v/>
      </c>
      <c r="I1263" s="15">
        <f>IF($D1263=1,$C1263,-1)</f>
        <v/>
      </c>
    </row>
    <row r="1264">
      <c r="A1264" s="33" t="n">
        <v>45344.54166666666</v>
      </c>
      <c r="B1264" s="15">
        <f>WEEKDAY($A1264,2)</f>
        <v/>
      </c>
      <c r="C1264" s="15">
        <f>HOUR($A1264)</f>
        <v/>
      </c>
      <c r="D1264" s="15">
        <f>IF(AND($A1264&gt;=Instellingen!$B$6,$A1264&lt;Instellingen!$B$7),1,0)</f>
        <v/>
      </c>
      <c r="E1264" s="15">
        <f>COUNTIF(tData[BezoekStart],"&lt;"&amp;($A1264+1/24))-COUNTIF(tData[BezoekEind],"&lt;="&amp;$A1264)</f>
        <v/>
      </c>
      <c r="F1264" s="15">
        <f>COUNTIF(tData[BezoekLangStart],"&lt;"&amp;($A1264+1/24))-COUNTIF(tData[BezoekLangEind],"&lt;="&amp;$A1264)</f>
        <v/>
      </c>
      <c r="G1264" s="15">
        <f>IF($D1264=1,$B1264*100+$C1264,-1)</f>
        <v/>
      </c>
      <c r="H1264" s="15">
        <f>IF($D1264=1,$B1264,-1)</f>
        <v/>
      </c>
      <c r="I1264" s="15">
        <f>IF($D1264=1,$C1264,-1)</f>
        <v/>
      </c>
    </row>
    <row r="1265">
      <c r="A1265" s="33" t="n">
        <v>45344.58333333334</v>
      </c>
      <c r="B1265" s="15">
        <f>WEEKDAY($A1265,2)</f>
        <v/>
      </c>
      <c r="C1265" s="15">
        <f>HOUR($A1265)</f>
        <v/>
      </c>
      <c r="D1265" s="15">
        <f>IF(AND($A1265&gt;=Instellingen!$B$6,$A1265&lt;Instellingen!$B$7),1,0)</f>
        <v/>
      </c>
      <c r="E1265" s="15">
        <f>COUNTIF(tData[BezoekStart],"&lt;"&amp;($A1265+1/24))-COUNTIF(tData[BezoekEind],"&lt;="&amp;$A1265)</f>
        <v/>
      </c>
      <c r="F1265" s="15">
        <f>COUNTIF(tData[BezoekLangStart],"&lt;"&amp;($A1265+1/24))-COUNTIF(tData[BezoekLangEind],"&lt;="&amp;$A1265)</f>
        <v/>
      </c>
      <c r="G1265" s="15">
        <f>IF($D1265=1,$B1265*100+$C1265,-1)</f>
        <v/>
      </c>
      <c r="H1265" s="15">
        <f>IF($D1265=1,$B1265,-1)</f>
        <v/>
      </c>
      <c r="I1265" s="15">
        <f>IF($D1265=1,$C1265,-1)</f>
        <v/>
      </c>
    </row>
    <row r="1266">
      <c r="A1266" s="33" t="n">
        <v>45344.625</v>
      </c>
      <c r="B1266" s="15">
        <f>WEEKDAY($A1266,2)</f>
        <v/>
      </c>
      <c r="C1266" s="15">
        <f>HOUR($A1266)</f>
        <v/>
      </c>
      <c r="D1266" s="15">
        <f>IF(AND($A1266&gt;=Instellingen!$B$6,$A1266&lt;Instellingen!$B$7),1,0)</f>
        <v/>
      </c>
      <c r="E1266" s="15">
        <f>COUNTIF(tData[BezoekStart],"&lt;"&amp;($A1266+1/24))-COUNTIF(tData[BezoekEind],"&lt;="&amp;$A1266)</f>
        <v/>
      </c>
      <c r="F1266" s="15">
        <f>COUNTIF(tData[BezoekLangStart],"&lt;"&amp;($A1266+1/24))-COUNTIF(tData[BezoekLangEind],"&lt;="&amp;$A1266)</f>
        <v/>
      </c>
      <c r="G1266" s="15">
        <f>IF($D1266=1,$B1266*100+$C1266,-1)</f>
        <v/>
      </c>
      <c r="H1266" s="15">
        <f>IF($D1266=1,$B1266,-1)</f>
        <v/>
      </c>
      <c r="I1266" s="15">
        <f>IF($D1266=1,$C1266,-1)</f>
        <v/>
      </c>
    </row>
    <row r="1267">
      <c r="A1267" s="33" t="n">
        <v>45344.66666666666</v>
      </c>
      <c r="B1267" s="15">
        <f>WEEKDAY($A1267,2)</f>
        <v/>
      </c>
      <c r="C1267" s="15">
        <f>HOUR($A1267)</f>
        <v/>
      </c>
      <c r="D1267" s="15">
        <f>IF(AND($A1267&gt;=Instellingen!$B$6,$A1267&lt;Instellingen!$B$7),1,0)</f>
        <v/>
      </c>
      <c r="E1267" s="15">
        <f>COUNTIF(tData[BezoekStart],"&lt;"&amp;($A1267+1/24))-COUNTIF(tData[BezoekEind],"&lt;="&amp;$A1267)</f>
        <v/>
      </c>
      <c r="F1267" s="15">
        <f>COUNTIF(tData[BezoekLangStart],"&lt;"&amp;($A1267+1/24))-COUNTIF(tData[BezoekLangEind],"&lt;="&amp;$A1267)</f>
        <v/>
      </c>
      <c r="G1267" s="15">
        <f>IF($D1267=1,$B1267*100+$C1267,-1)</f>
        <v/>
      </c>
      <c r="H1267" s="15">
        <f>IF($D1267=1,$B1267,-1)</f>
        <v/>
      </c>
      <c r="I1267" s="15">
        <f>IF($D1267=1,$C1267,-1)</f>
        <v/>
      </c>
    </row>
    <row r="1268">
      <c r="A1268" s="33" t="n">
        <v>45344.70833333334</v>
      </c>
      <c r="B1268" s="15">
        <f>WEEKDAY($A1268,2)</f>
        <v/>
      </c>
      <c r="C1268" s="15">
        <f>HOUR($A1268)</f>
        <v/>
      </c>
      <c r="D1268" s="15">
        <f>IF(AND($A1268&gt;=Instellingen!$B$6,$A1268&lt;Instellingen!$B$7),1,0)</f>
        <v/>
      </c>
      <c r="E1268" s="15">
        <f>COUNTIF(tData[BezoekStart],"&lt;"&amp;($A1268+1/24))-COUNTIF(tData[BezoekEind],"&lt;="&amp;$A1268)</f>
        <v/>
      </c>
      <c r="F1268" s="15">
        <f>COUNTIF(tData[BezoekLangStart],"&lt;"&amp;($A1268+1/24))-COUNTIF(tData[BezoekLangEind],"&lt;="&amp;$A1268)</f>
        <v/>
      </c>
      <c r="G1268" s="15">
        <f>IF($D1268=1,$B1268*100+$C1268,-1)</f>
        <v/>
      </c>
      <c r="H1268" s="15">
        <f>IF($D1268=1,$B1268,-1)</f>
        <v/>
      </c>
      <c r="I1268" s="15">
        <f>IF($D1268=1,$C1268,-1)</f>
        <v/>
      </c>
    </row>
    <row r="1269">
      <c r="A1269" s="33" t="n">
        <v>45344.75</v>
      </c>
      <c r="B1269" s="15">
        <f>WEEKDAY($A1269,2)</f>
        <v/>
      </c>
      <c r="C1269" s="15">
        <f>HOUR($A1269)</f>
        <v/>
      </c>
      <c r="D1269" s="15">
        <f>IF(AND($A1269&gt;=Instellingen!$B$6,$A1269&lt;Instellingen!$B$7),1,0)</f>
        <v/>
      </c>
      <c r="E1269" s="15">
        <f>COUNTIF(tData[BezoekStart],"&lt;"&amp;($A1269+1/24))-COUNTIF(tData[BezoekEind],"&lt;="&amp;$A1269)</f>
        <v/>
      </c>
      <c r="F1269" s="15">
        <f>COUNTIF(tData[BezoekLangStart],"&lt;"&amp;($A1269+1/24))-COUNTIF(tData[BezoekLangEind],"&lt;="&amp;$A1269)</f>
        <v/>
      </c>
      <c r="G1269" s="15">
        <f>IF($D1269=1,$B1269*100+$C1269,-1)</f>
        <v/>
      </c>
      <c r="H1269" s="15">
        <f>IF($D1269=1,$B1269,-1)</f>
        <v/>
      </c>
      <c r="I1269" s="15">
        <f>IF($D1269=1,$C1269,-1)</f>
        <v/>
      </c>
    </row>
    <row r="1270">
      <c r="A1270" s="33" t="n">
        <v>45344.79166666666</v>
      </c>
      <c r="B1270" s="15">
        <f>WEEKDAY($A1270,2)</f>
        <v/>
      </c>
      <c r="C1270" s="15">
        <f>HOUR($A1270)</f>
        <v/>
      </c>
      <c r="D1270" s="15">
        <f>IF(AND($A1270&gt;=Instellingen!$B$6,$A1270&lt;Instellingen!$B$7),1,0)</f>
        <v/>
      </c>
      <c r="E1270" s="15">
        <f>COUNTIF(tData[BezoekStart],"&lt;"&amp;($A1270+1/24))-COUNTIF(tData[BezoekEind],"&lt;="&amp;$A1270)</f>
        <v/>
      </c>
      <c r="F1270" s="15">
        <f>COUNTIF(tData[BezoekLangStart],"&lt;"&amp;($A1270+1/24))-COUNTIF(tData[BezoekLangEind],"&lt;="&amp;$A1270)</f>
        <v/>
      </c>
      <c r="G1270" s="15">
        <f>IF($D1270=1,$B1270*100+$C1270,-1)</f>
        <v/>
      </c>
      <c r="H1270" s="15">
        <f>IF($D1270=1,$B1270,-1)</f>
        <v/>
      </c>
      <c r="I1270" s="15">
        <f>IF($D1270=1,$C1270,-1)</f>
        <v/>
      </c>
    </row>
    <row r="1271">
      <c r="A1271" s="33" t="n">
        <v>45344.83333333334</v>
      </c>
      <c r="B1271" s="15">
        <f>WEEKDAY($A1271,2)</f>
        <v/>
      </c>
      <c r="C1271" s="15">
        <f>HOUR($A1271)</f>
        <v/>
      </c>
      <c r="D1271" s="15">
        <f>IF(AND($A1271&gt;=Instellingen!$B$6,$A1271&lt;Instellingen!$B$7),1,0)</f>
        <v/>
      </c>
      <c r="E1271" s="15">
        <f>COUNTIF(tData[BezoekStart],"&lt;"&amp;($A1271+1/24))-COUNTIF(tData[BezoekEind],"&lt;="&amp;$A1271)</f>
        <v/>
      </c>
      <c r="F1271" s="15">
        <f>COUNTIF(tData[BezoekLangStart],"&lt;"&amp;($A1271+1/24))-COUNTIF(tData[BezoekLangEind],"&lt;="&amp;$A1271)</f>
        <v/>
      </c>
      <c r="G1271" s="15">
        <f>IF($D1271=1,$B1271*100+$C1271,-1)</f>
        <v/>
      </c>
      <c r="H1271" s="15">
        <f>IF($D1271=1,$B1271,-1)</f>
        <v/>
      </c>
      <c r="I1271" s="15">
        <f>IF($D1271=1,$C1271,-1)</f>
        <v/>
      </c>
    </row>
    <row r="1272">
      <c r="A1272" s="33" t="n">
        <v>45344.875</v>
      </c>
      <c r="B1272" s="15">
        <f>WEEKDAY($A1272,2)</f>
        <v/>
      </c>
      <c r="C1272" s="15">
        <f>HOUR($A1272)</f>
        <v/>
      </c>
      <c r="D1272" s="15">
        <f>IF(AND($A1272&gt;=Instellingen!$B$6,$A1272&lt;Instellingen!$B$7),1,0)</f>
        <v/>
      </c>
      <c r="E1272" s="15">
        <f>COUNTIF(tData[BezoekStart],"&lt;"&amp;($A1272+1/24))-COUNTIF(tData[BezoekEind],"&lt;="&amp;$A1272)</f>
        <v/>
      </c>
      <c r="F1272" s="15">
        <f>COUNTIF(tData[BezoekLangStart],"&lt;"&amp;($A1272+1/24))-COUNTIF(tData[BezoekLangEind],"&lt;="&amp;$A1272)</f>
        <v/>
      </c>
      <c r="G1272" s="15">
        <f>IF($D1272=1,$B1272*100+$C1272,-1)</f>
        <v/>
      </c>
      <c r="H1272" s="15">
        <f>IF($D1272=1,$B1272,-1)</f>
        <v/>
      </c>
      <c r="I1272" s="15">
        <f>IF($D1272=1,$C1272,-1)</f>
        <v/>
      </c>
    </row>
    <row r="1273">
      <c r="A1273" s="33" t="n">
        <v>45344.91666666666</v>
      </c>
      <c r="B1273" s="15">
        <f>WEEKDAY($A1273,2)</f>
        <v/>
      </c>
      <c r="C1273" s="15">
        <f>HOUR($A1273)</f>
        <v/>
      </c>
      <c r="D1273" s="15">
        <f>IF(AND($A1273&gt;=Instellingen!$B$6,$A1273&lt;Instellingen!$B$7),1,0)</f>
        <v/>
      </c>
      <c r="E1273" s="15">
        <f>COUNTIF(tData[BezoekStart],"&lt;"&amp;($A1273+1/24))-COUNTIF(tData[BezoekEind],"&lt;="&amp;$A1273)</f>
        <v/>
      </c>
      <c r="F1273" s="15">
        <f>COUNTIF(tData[BezoekLangStart],"&lt;"&amp;($A1273+1/24))-COUNTIF(tData[BezoekLangEind],"&lt;="&amp;$A1273)</f>
        <v/>
      </c>
      <c r="G1273" s="15">
        <f>IF($D1273=1,$B1273*100+$C1273,-1)</f>
        <v/>
      </c>
      <c r="H1273" s="15">
        <f>IF($D1273=1,$B1273,-1)</f>
        <v/>
      </c>
      <c r="I1273" s="15">
        <f>IF($D1273=1,$C1273,-1)</f>
        <v/>
      </c>
    </row>
    <row r="1274">
      <c r="A1274" s="33" t="n">
        <v>45344.95833333334</v>
      </c>
      <c r="B1274" s="15">
        <f>WEEKDAY($A1274,2)</f>
        <v/>
      </c>
      <c r="C1274" s="15">
        <f>HOUR($A1274)</f>
        <v/>
      </c>
      <c r="D1274" s="15">
        <f>IF(AND($A1274&gt;=Instellingen!$B$6,$A1274&lt;Instellingen!$B$7),1,0)</f>
        <v/>
      </c>
      <c r="E1274" s="15">
        <f>COUNTIF(tData[BezoekStart],"&lt;"&amp;($A1274+1/24))-COUNTIF(tData[BezoekEind],"&lt;="&amp;$A1274)</f>
        <v/>
      </c>
      <c r="F1274" s="15">
        <f>COUNTIF(tData[BezoekLangStart],"&lt;"&amp;($A1274+1/24))-COUNTIF(tData[BezoekLangEind],"&lt;="&amp;$A1274)</f>
        <v/>
      </c>
      <c r="G1274" s="15">
        <f>IF($D1274=1,$B1274*100+$C1274,-1)</f>
        <v/>
      </c>
      <c r="H1274" s="15">
        <f>IF($D1274=1,$B1274,-1)</f>
        <v/>
      </c>
      <c r="I1274" s="15">
        <f>IF($D1274=1,$C1274,-1)</f>
        <v/>
      </c>
    </row>
    <row r="1275">
      <c r="A1275" s="33" t="n">
        <v>45345</v>
      </c>
      <c r="B1275" s="15">
        <f>WEEKDAY($A1275,2)</f>
        <v/>
      </c>
      <c r="C1275" s="15">
        <f>HOUR($A1275)</f>
        <v/>
      </c>
      <c r="D1275" s="15">
        <f>IF(AND($A1275&gt;=Instellingen!$B$6,$A1275&lt;Instellingen!$B$7),1,0)</f>
        <v/>
      </c>
      <c r="E1275" s="15">
        <f>COUNTIF(tData[BezoekStart],"&lt;"&amp;($A1275+1/24))-COUNTIF(tData[BezoekEind],"&lt;="&amp;$A1275)</f>
        <v/>
      </c>
      <c r="F1275" s="15">
        <f>COUNTIF(tData[BezoekLangStart],"&lt;"&amp;($A1275+1/24))-COUNTIF(tData[BezoekLangEind],"&lt;="&amp;$A1275)</f>
        <v/>
      </c>
      <c r="G1275" s="15">
        <f>IF($D1275=1,$B1275*100+$C1275,-1)</f>
        <v/>
      </c>
      <c r="H1275" s="15">
        <f>IF($D1275=1,$B1275,-1)</f>
        <v/>
      </c>
      <c r="I1275" s="15">
        <f>IF($D1275=1,$C1275,-1)</f>
        <v/>
      </c>
    </row>
    <row r="1276">
      <c r="A1276" s="33" t="n">
        <v>45345.04166666666</v>
      </c>
      <c r="B1276" s="15">
        <f>WEEKDAY($A1276,2)</f>
        <v/>
      </c>
      <c r="C1276" s="15">
        <f>HOUR($A1276)</f>
        <v/>
      </c>
      <c r="D1276" s="15">
        <f>IF(AND($A1276&gt;=Instellingen!$B$6,$A1276&lt;Instellingen!$B$7),1,0)</f>
        <v/>
      </c>
      <c r="E1276" s="15">
        <f>COUNTIF(tData[BezoekStart],"&lt;"&amp;($A1276+1/24))-COUNTIF(tData[BezoekEind],"&lt;="&amp;$A1276)</f>
        <v/>
      </c>
      <c r="F1276" s="15">
        <f>COUNTIF(tData[BezoekLangStart],"&lt;"&amp;($A1276+1/24))-COUNTIF(tData[BezoekLangEind],"&lt;="&amp;$A1276)</f>
        <v/>
      </c>
      <c r="G1276" s="15">
        <f>IF($D1276=1,$B1276*100+$C1276,-1)</f>
        <v/>
      </c>
      <c r="H1276" s="15">
        <f>IF($D1276=1,$B1276,-1)</f>
        <v/>
      </c>
      <c r="I1276" s="15">
        <f>IF($D1276=1,$C1276,-1)</f>
        <v/>
      </c>
    </row>
    <row r="1277">
      <c r="A1277" s="33" t="n">
        <v>45345.08333333334</v>
      </c>
      <c r="B1277" s="15">
        <f>WEEKDAY($A1277,2)</f>
        <v/>
      </c>
      <c r="C1277" s="15">
        <f>HOUR($A1277)</f>
        <v/>
      </c>
      <c r="D1277" s="15">
        <f>IF(AND($A1277&gt;=Instellingen!$B$6,$A1277&lt;Instellingen!$B$7),1,0)</f>
        <v/>
      </c>
      <c r="E1277" s="15">
        <f>COUNTIF(tData[BezoekStart],"&lt;"&amp;($A1277+1/24))-COUNTIF(tData[BezoekEind],"&lt;="&amp;$A1277)</f>
        <v/>
      </c>
      <c r="F1277" s="15">
        <f>COUNTIF(tData[BezoekLangStart],"&lt;"&amp;($A1277+1/24))-COUNTIF(tData[BezoekLangEind],"&lt;="&amp;$A1277)</f>
        <v/>
      </c>
      <c r="G1277" s="15">
        <f>IF($D1277=1,$B1277*100+$C1277,-1)</f>
        <v/>
      </c>
      <c r="H1277" s="15">
        <f>IF($D1277=1,$B1277,-1)</f>
        <v/>
      </c>
      <c r="I1277" s="15">
        <f>IF($D1277=1,$C1277,-1)</f>
        <v/>
      </c>
    </row>
    <row r="1278">
      <c r="A1278" s="33" t="n">
        <v>45345.125</v>
      </c>
      <c r="B1278" s="15">
        <f>WEEKDAY($A1278,2)</f>
        <v/>
      </c>
      <c r="C1278" s="15">
        <f>HOUR($A1278)</f>
        <v/>
      </c>
      <c r="D1278" s="15">
        <f>IF(AND($A1278&gt;=Instellingen!$B$6,$A1278&lt;Instellingen!$B$7),1,0)</f>
        <v/>
      </c>
      <c r="E1278" s="15">
        <f>COUNTIF(tData[BezoekStart],"&lt;"&amp;($A1278+1/24))-COUNTIF(tData[BezoekEind],"&lt;="&amp;$A1278)</f>
        <v/>
      </c>
      <c r="F1278" s="15">
        <f>COUNTIF(tData[BezoekLangStart],"&lt;"&amp;($A1278+1/24))-COUNTIF(tData[BezoekLangEind],"&lt;="&amp;$A1278)</f>
        <v/>
      </c>
      <c r="G1278" s="15">
        <f>IF($D1278=1,$B1278*100+$C1278,-1)</f>
        <v/>
      </c>
      <c r="H1278" s="15">
        <f>IF($D1278=1,$B1278,-1)</f>
        <v/>
      </c>
      <c r="I1278" s="15">
        <f>IF($D1278=1,$C1278,-1)</f>
        <v/>
      </c>
    </row>
    <row r="1279">
      <c r="A1279" s="33" t="n">
        <v>45345.16666666666</v>
      </c>
      <c r="B1279" s="15">
        <f>WEEKDAY($A1279,2)</f>
        <v/>
      </c>
      <c r="C1279" s="15">
        <f>HOUR($A1279)</f>
        <v/>
      </c>
      <c r="D1279" s="15">
        <f>IF(AND($A1279&gt;=Instellingen!$B$6,$A1279&lt;Instellingen!$B$7),1,0)</f>
        <v/>
      </c>
      <c r="E1279" s="15">
        <f>COUNTIF(tData[BezoekStart],"&lt;"&amp;($A1279+1/24))-COUNTIF(tData[BezoekEind],"&lt;="&amp;$A1279)</f>
        <v/>
      </c>
      <c r="F1279" s="15">
        <f>COUNTIF(tData[BezoekLangStart],"&lt;"&amp;($A1279+1/24))-COUNTIF(tData[BezoekLangEind],"&lt;="&amp;$A1279)</f>
        <v/>
      </c>
      <c r="G1279" s="15">
        <f>IF($D1279=1,$B1279*100+$C1279,-1)</f>
        <v/>
      </c>
      <c r="H1279" s="15">
        <f>IF($D1279=1,$B1279,-1)</f>
        <v/>
      </c>
      <c r="I1279" s="15">
        <f>IF($D1279=1,$C1279,-1)</f>
        <v/>
      </c>
    </row>
    <row r="1280">
      <c r="A1280" s="33" t="n">
        <v>45345.20833333334</v>
      </c>
      <c r="B1280" s="15">
        <f>WEEKDAY($A1280,2)</f>
        <v/>
      </c>
      <c r="C1280" s="15">
        <f>HOUR($A1280)</f>
        <v/>
      </c>
      <c r="D1280" s="15">
        <f>IF(AND($A1280&gt;=Instellingen!$B$6,$A1280&lt;Instellingen!$B$7),1,0)</f>
        <v/>
      </c>
      <c r="E1280" s="15">
        <f>COUNTIF(tData[BezoekStart],"&lt;"&amp;($A1280+1/24))-COUNTIF(tData[BezoekEind],"&lt;="&amp;$A1280)</f>
        <v/>
      </c>
      <c r="F1280" s="15">
        <f>COUNTIF(tData[BezoekLangStart],"&lt;"&amp;($A1280+1/24))-COUNTIF(tData[BezoekLangEind],"&lt;="&amp;$A1280)</f>
        <v/>
      </c>
      <c r="G1280" s="15">
        <f>IF($D1280=1,$B1280*100+$C1280,-1)</f>
        <v/>
      </c>
      <c r="H1280" s="15">
        <f>IF($D1280=1,$B1280,-1)</f>
        <v/>
      </c>
      <c r="I1280" s="15">
        <f>IF($D1280=1,$C1280,-1)</f>
        <v/>
      </c>
    </row>
    <row r="1281">
      <c r="A1281" s="33" t="n">
        <v>45345.25</v>
      </c>
      <c r="B1281" s="15">
        <f>WEEKDAY($A1281,2)</f>
        <v/>
      </c>
      <c r="C1281" s="15">
        <f>HOUR($A1281)</f>
        <v/>
      </c>
      <c r="D1281" s="15">
        <f>IF(AND($A1281&gt;=Instellingen!$B$6,$A1281&lt;Instellingen!$B$7),1,0)</f>
        <v/>
      </c>
      <c r="E1281" s="15">
        <f>COUNTIF(tData[BezoekStart],"&lt;"&amp;($A1281+1/24))-COUNTIF(tData[BezoekEind],"&lt;="&amp;$A1281)</f>
        <v/>
      </c>
      <c r="F1281" s="15">
        <f>COUNTIF(tData[BezoekLangStart],"&lt;"&amp;($A1281+1/24))-COUNTIF(tData[BezoekLangEind],"&lt;="&amp;$A1281)</f>
        <v/>
      </c>
      <c r="G1281" s="15">
        <f>IF($D1281=1,$B1281*100+$C1281,-1)</f>
        <v/>
      </c>
      <c r="H1281" s="15">
        <f>IF($D1281=1,$B1281,-1)</f>
        <v/>
      </c>
      <c r="I1281" s="15">
        <f>IF($D1281=1,$C1281,-1)</f>
        <v/>
      </c>
    </row>
    <row r="1282">
      <c r="A1282" s="33" t="n">
        <v>45345.29166666666</v>
      </c>
      <c r="B1282" s="15">
        <f>WEEKDAY($A1282,2)</f>
        <v/>
      </c>
      <c r="C1282" s="15">
        <f>HOUR($A1282)</f>
        <v/>
      </c>
      <c r="D1282" s="15">
        <f>IF(AND($A1282&gt;=Instellingen!$B$6,$A1282&lt;Instellingen!$B$7),1,0)</f>
        <v/>
      </c>
      <c r="E1282" s="15">
        <f>COUNTIF(tData[BezoekStart],"&lt;"&amp;($A1282+1/24))-COUNTIF(tData[BezoekEind],"&lt;="&amp;$A1282)</f>
        <v/>
      </c>
      <c r="F1282" s="15">
        <f>COUNTIF(tData[BezoekLangStart],"&lt;"&amp;($A1282+1/24))-COUNTIF(tData[BezoekLangEind],"&lt;="&amp;$A1282)</f>
        <v/>
      </c>
      <c r="G1282" s="15">
        <f>IF($D1282=1,$B1282*100+$C1282,-1)</f>
        <v/>
      </c>
      <c r="H1282" s="15">
        <f>IF($D1282=1,$B1282,-1)</f>
        <v/>
      </c>
      <c r="I1282" s="15">
        <f>IF($D1282=1,$C1282,-1)</f>
        <v/>
      </c>
    </row>
    <row r="1283">
      <c r="A1283" s="33" t="n">
        <v>45345.33333333334</v>
      </c>
      <c r="B1283" s="15">
        <f>WEEKDAY($A1283,2)</f>
        <v/>
      </c>
      <c r="C1283" s="15">
        <f>HOUR($A1283)</f>
        <v/>
      </c>
      <c r="D1283" s="15">
        <f>IF(AND($A1283&gt;=Instellingen!$B$6,$A1283&lt;Instellingen!$B$7),1,0)</f>
        <v/>
      </c>
      <c r="E1283" s="15">
        <f>COUNTIF(tData[BezoekStart],"&lt;"&amp;($A1283+1/24))-COUNTIF(tData[BezoekEind],"&lt;="&amp;$A1283)</f>
        <v/>
      </c>
      <c r="F1283" s="15">
        <f>COUNTIF(tData[BezoekLangStart],"&lt;"&amp;($A1283+1/24))-COUNTIF(tData[BezoekLangEind],"&lt;="&amp;$A1283)</f>
        <v/>
      </c>
      <c r="G1283" s="15">
        <f>IF($D1283=1,$B1283*100+$C1283,-1)</f>
        <v/>
      </c>
      <c r="H1283" s="15">
        <f>IF($D1283=1,$B1283,-1)</f>
        <v/>
      </c>
      <c r="I1283" s="15">
        <f>IF($D1283=1,$C1283,-1)</f>
        <v/>
      </c>
    </row>
    <row r="1284">
      <c r="A1284" s="33" t="n">
        <v>45345.375</v>
      </c>
      <c r="B1284" s="15">
        <f>WEEKDAY($A1284,2)</f>
        <v/>
      </c>
      <c r="C1284" s="15">
        <f>HOUR($A1284)</f>
        <v/>
      </c>
      <c r="D1284" s="15">
        <f>IF(AND($A1284&gt;=Instellingen!$B$6,$A1284&lt;Instellingen!$B$7),1,0)</f>
        <v/>
      </c>
      <c r="E1284" s="15">
        <f>COUNTIF(tData[BezoekStart],"&lt;"&amp;($A1284+1/24))-COUNTIF(tData[BezoekEind],"&lt;="&amp;$A1284)</f>
        <v/>
      </c>
      <c r="F1284" s="15">
        <f>COUNTIF(tData[BezoekLangStart],"&lt;"&amp;($A1284+1/24))-COUNTIF(tData[BezoekLangEind],"&lt;="&amp;$A1284)</f>
        <v/>
      </c>
      <c r="G1284" s="15">
        <f>IF($D1284=1,$B1284*100+$C1284,-1)</f>
        <v/>
      </c>
      <c r="H1284" s="15">
        <f>IF($D1284=1,$B1284,-1)</f>
        <v/>
      </c>
      <c r="I1284" s="15">
        <f>IF($D1284=1,$C1284,-1)</f>
        <v/>
      </c>
    </row>
    <row r="1285">
      <c r="A1285" s="33" t="n">
        <v>45345.41666666666</v>
      </c>
      <c r="B1285" s="15">
        <f>WEEKDAY($A1285,2)</f>
        <v/>
      </c>
      <c r="C1285" s="15">
        <f>HOUR($A1285)</f>
        <v/>
      </c>
      <c r="D1285" s="15">
        <f>IF(AND($A1285&gt;=Instellingen!$B$6,$A1285&lt;Instellingen!$B$7),1,0)</f>
        <v/>
      </c>
      <c r="E1285" s="15">
        <f>COUNTIF(tData[BezoekStart],"&lt;"&amp;($A1285+1/24))-COUNTIF(tData[BezoekEind],"&lt;="&amp;$A1285)</f>
        <v/>
      </c>
      <c r="F1285" s="15">
        <f>COUNTIF(tData[BezoekLangStart],"&lt;"&amp;($A1285+1/24))-COUNTIF(tData[BezoekLangEind],"&lt;="&amp;$A1285)</f>
        <v/>
      </c>
      <c r="G1285" s="15">
        <f>IF($D1285=1,$B1285*100+$C1285,-1)</f>
        <v/>
      </c>
      <c r="H1285" s="15">
        <f>IF($D1285=1,$B1285,-1)</f>
        <v/>
      </c>
      <c r="I1285" s="15">
        <f>IF($D1285=1,$C1285,-1)</f>
        <v/>
      </c>
    </row>
    <row r="1286">
      <c r="A1286" s="33" t="n">
        <v>45345.45833333334</v>
      </c>
      <c r="B1286" s="15">
        <f>WEEKDAY($A1286,2)</f>
        <v/>
      </c>
      <c r="C1286" s="15">
        <f>HOUR($A1286)</f>
        <v/>
      </c>
      <c r="D1286" s="15">
        <f>IF(AND($A1286&gt;=Instellingen!$B$6,$A1286&lt;Instellingen!$B$7),1,0)</f>
        <v/>
      </c>
      <c r="E1286" s="15">
        <f>COUNTIF(tData[BezoekStart],"&lt;"&amp;($A1286+1/24))-COUNTIF(tData[BezoekEind],"&lt;="&amp;$A1286)</f>
        <v/>
      </c>
      <c r="F1286" s="15">
        <f>COUNTIF(tData[BezoekLangStart],"&lt;"&amp;($A1286+1/24))-COUNTIF(tData[BezoekLangEind],"&lt;="&amp;$A1286)</f>
        <v/>
      </c>
      <c r="G1286" s="15">
        <f>IF($D1286=1,$B1286*100+$C1286,-1)</f>
        <v/>
      </c>
      <c r="H1286" s="15">
        <f>IF($D1286=1,$B1286,-1)</f>
        <v/>
      </c>
      <c r="I1286" s="15">
        <f>IF($D1286=1,$C1286,-1)</f>
        <v/>
      </c>
    </row>
    <row r="1287">
      <c r="A1287" s="33" t="n">
        <v>45345.5</v>
      </c>
      <c r="B1287" s="15">
        <f>WEEKDAY($A1287,2)</f>
        <v/>
      </c>
      <c r="C1287" s="15">
        <f>HOUR($A1287)</f>
        <v/>
      </c>
      <c r="D1287" s="15">
        <f>IF(AND($A1287&gt;=Instellingen!$B$6,$A1287&lt;Instellingen!$B$7),1,0)</f>
        <v/>
      </c>
      <c r="E1287" s="15">
        <f>COUNTIF(tData[BezoekStart],"&lt;"&amp;($A1287+1/24))-COUNTIF(tData[BezoekEind],"&lt;="&amp;$A1287)</f>
        <v/>
      </c>
      <c r="F1287" s="15">
        <f>COUNTIF(tData[BezoekLangStart],"&lt;"&amp;($A1287+1/24))-COUNTIF(tData[BezoekLangEind],"&lt;="&amp;$A1287)</f>
        <v/>
      </c>
      <c r="G1287" s="15">
        <f>IF($D1287=1,$B1287*100+$C1287,-1)</f>
        <v/>
      </c>
      <c r="H1287" s="15">
        <f>IF($D1287=1,$B1287,-1)</f>
        <v/>
      </c>
      <c r="I1287" s="15">
        <f>IF($D1287=1,$C1287,-1)</f>
        <v/>
      </c>
    </row>
    <row r="1288">
      <c r="A1288" s="33" t="n">
        <v>45345.54166666666</v>
      </c>
      <c r="B1288" s="15">
        <f>WEEKDAY($A1288,2)</f>
        <v/>
      </c>
      <c r="C1288" s="15">
        <f>HOUR($A1288)</f>
        <v/>
      </c>
      <c r="D1288" s="15">
        <f>IF(AND($A1288&gt;=Instellingen!$B$6,$A1288&lt;Instellingen!$B$7),1,0)</f>
        <v/>
      </c>
      <c r="E1288" s="15">
        <f>COUNTIF(tData[BezoekStart],"&lt;"&amp;($A1288+1/24))-COUNTIF(tData[BezoekEind],"&lt;="&amp;$A1288)</f>
        <v/>
      </c>
      <c r="F1288" s="15">
        <f>COUNTIF(tData[BezoekLangStart],"&lt;"&amp;($A1288+1/24))-COUNTIF(tData[BezoekLangEind],"&lt;="&amp;$A1288)</f>
        <v/>
      </c>
      <c r="G1288" s="15">
        <f>IF($D1288=1,$B1288*100+$C1288,-1)</f>
        <v/>
      </c>
      <c r="H1288" s="15">
        <f>IF($D1288=1,$B1288,-1)</f>
        <v/>
      </c>
      <c r="I1288" s="15">
        <f>IF($D1288=1,$C1288,-1)</f>
        <v/>
      </c>
    </row>
    <row r="1289">
      <c r="A1289" s="33" t="n">
        <v>45345.58333333334</v>
      </c>
      <c r="B1289" s="15">
        <f>WEEKDAY($A1289,2)</f>
        <v/>
      </c>
      <c r="C1289" s="15">
        <f>HOUR($A1289)</f>
        <v/>
      </c>
      <c r="D1289" s="15">
        <f>IF(AND($A1289&gt;=Instellingen!$B$6,$A1289&lt;Instellingen!$B$7),1,0)</f>
        <v/>
      </c>
      <c r="E1289" s="15">
        <f>COUNTIF(tData[BezoekStart],"&lt;"&amp;($A1289+1/24))-COUNTIF(tData[BezoekEind],"&lt;="&amp;$A1289)</f>
        <v/>
      </c>
      <c r="F1289" s="15">
        <f>COUNTIF(tData[BezoekLangStart],"&lt;"&amp;($A1289+1/24))-COUNTIF(tData[BezoekLangEind],"&lt;="&amp;$A1289)</f>
        <v/>
      </c>
      <c r="G1289" s="15">
        <f>IF($D1289=1,$B1289*100+$C1289,-1)</f>
        <v/>
      </c>
      <c r="H1289" s="15">
        <f>IF($D1289=1,$B1289,-1)</f>
        <v/>
      </c>
      <c r="I1289" s="15">
        <f>IF($D1289=1,$C1289,-1)</f>
        <v/>
      </c>
    </row>
    <row r="1290">
      <c r="A1290" s="33" t="n">
        <v>45345.625</v>
      </c>
      <c r="B1290" s="15">
        <f>WEEKDAY($A1290,2)</f>
        <v/>
      </c>
      <c r="C1290" s="15">
        <f>HOUR($A1290)</f>
        <v/>
      </c>
      <c r="D1290" s="15">
        <f>IF(AND($A1290&gt;=Instellingen!$B$6,$A1290&lt;Instellingen!$B$7),1,0)</f>
        <v/>
      </c>
      <c r="E1290" s="15">
        <f>COUNTIF(tData[BezoekStart],"&lt;"&amp;($A1290+1/24))-COUNTIF(tData[BezoekEind],"&lt;="&amp;$A1290)</f>
        <v/>
      </c>
      <c r="F1290" s="15">
        <f>COUNTIF(tData[BezoekLangStart],"&lt;"&amp;($A1290+1/24))-COUNTIF(tData[BezoekLangEind],"&lt;="&amp;$A1290)</f>
        <v/>
      </c>
      <c r="G1290" s="15">
        <f>IF($D1290=1,$B1290*100+$C1290,-1)</f>
        <v/>
      </c>
      <c r="H1290" s="15">
        <f>IF($D1290=1,$B1290,-1)</f>
        <v/>
      </c>
      <c r="I1290" s="15">
        <f>IF($D1290=1,$C1290,-1)</f>
        <v/>
      </c>
    </row>
    <row r="1291">
      <c r="A1291" s="33" t="n">
        <v>45345.66666666666</v>
      </c>
      <c r="B1291" s="15">
        <f>WEEKDAY($A1291,2)</f>
        <v/>
      </c>
      <c r="C1291" s="15">
        <f>HOUR($A1291)</f>
        <v/>
      </c>
      <c r="D1291" s="15">
        <f>IF(AND($A1291&gt;=Instellingen!$B$6,$A1291&lt;Instellingen!$B$7),1,0)</f>
        <v/>
      </c>
      <c r="E1291" s="15">
        <f>COUNTIF(tData[BezoekStart],"&lt;"&amp;($A1291+1/24))-COUNTIF(tData[BezoekEind],"&lt;="&amp;$A1291)</f>
        <v/>
      </c>
      <c r="F1291" s="15">
        <f>COUNTIF(tData[BezoekLangStart],"&lt;"&amp;($A1291+1/24))-COUNTIF(tData[BezoekLangEind],"&lt;="&amp;$A1291)</f>
        <v/>
      </c>
      <c r="G1291" s="15">
        <f>IF($D1291=1,$B1291*100+$C1291,-1)</f>
        <v/>
      </c>
      <c r="H1291" s="15">
        <f>IF($D1291=1,$B1291,-1)</f>
        <v/>
      </c>
      <c r="I1291" s="15">
        <f>IF($D1291=1,$C1291,-1)</f>
        <v/>
      </c>
    </row>
    <row r="1292">
      <c r="A1292" s="33" t="n">
        <v>45345.70833333334</v>
      </c>
      <c r="B1292" s="15">
        <f>WEEKDAY($A1292,2)</f>
        <v/>
      </c>
      <c r="C1292" s="15">
        <f>HOUR($A1292)</f>
        <v/>
      </c>
      <c r="D1292" s="15">
        <f>IF(AND($A1292&gt;=Instellingen!$B$6,$A1292&lt;Instellingen!$B$7),1,0)</f>
        <v/>
      </c>
      <c r="E1292" s="15">
        <f>COUNTIF(tData[BezoekStart],"&lt;"&amp;($A1292+1/24))-COUNTIF(tData[BezoekEind],"&lt;="&amp;$A1292)</f>
        <v/>
      </c>
      <c r="F1292" s="15">
        <f>COUNTIF(tData[BezoekLangStart],"&lt;"&amp;($A1292+1/24))-COUNTIF(tData[BezoekLangEind],"&lt;="&amp;$A1292)</f>
        <v/>
      </c>
      <c r="G1292" s="15">
        <f>IF($D1292=1,$B1292*100+$C1292,-1)</f>
        <v/>
      </c>
      <c r="H1292" s="15">
        <f>IF($D1292=1,$B1292,-1)</f>
        <v/>
      </c>
      <c r="I1292" s="15">
        <f>IF($D1292=1,$C1292,-1)</f>
        <v/>
      </c>
    </row>
    <row r="1293">
      <c r="A1293" s="33" t="n">
        <v>45345.75</v>
      </c>
      <c r="B1293" s="15">
        <f>WEEKDAY($A1293,2)</f>
        <v/>
      </c>
      <c r="C1293" s="15">
        <f>HOUR($A1293)</f>
        <v/>
      </c>
      <c r="D1293" s="15">
        <f>IF(AND($A1293&gt;=Instellingen!$B$6,$A1293&lt;Instellingen!$B$7),1,0)</f>
        <v/>
      </c>
      <c r="E1293" s="15">
        <f>COUNTIF(tData[BezoekStart],"&lt;"&amp;($A1293+1/24))-COUNTIF(tData[BezoekEind],"&lt;="&amp;$A1293)</f>
        <v/>
      </c>
      <c r="F1293" s="15">
        <f>COUNTIF(tData[BezoekLangStart],"&lt;"&amp;($A1293+1/24))-COUNTIF(tData[BezoekLangEind],"&lt;="&amp;$A1293)</f>
        <v/>
      </c>
      <c r="G1293" s="15">
        <f>IF($D1293=1,$B1293*100+$C1293,-1)</f>
        <v/>
      </c>
      <c r="H1293" s="15">
        <f>IF($D1293=1,$B1293,-1)</f>
        <v/>
      </c>
      <c r="I1293" s="15">
        <f>IF($D1293=1,$C1293,-1)</f>
        <v/>
      </c>
    </row>
    <row r="1294">
      <c r="A1294" s="33" t="n">
        <v>45345.79166666666</v>
      </c>
      <c r="B1294" s="15">
        <f>WEEKDAY($A1294,2)</f>
        <v/>
      </c>
      <c r="C1294" s="15">
        <f>HOUR($A1294)</f>
        <v/>
      </c>
      <c r="D1294" s="15">
        <f>IF(AND($A1294&gt;=Instellingen!$B$6,$A1294&lt;Instellingen!$B$7),1,0)</f>
        <v/>
      </c>
      <c r="E1294" s="15">
        <f>COUNTIF(tData[BezoekStart],"&lt;"&amp;($A1294+1/24))-COUNTIF(tData[BezoekEind],"&lt;="&amp;$A1294)</f>
        <v/>
      </c>
      <c r="F1294" s="15">
        <f>COUNTIF(tData[BezoekLangStart],"&lt;"&amp;($A1294+1/24))-COUNTIF(tData[BezoekLangEind],"&lt;="&amp;$A1294)</f>
        <v/>
      </c>
      <c r="G1294" s="15">
        <f>IF($D1294=1,$B1294*100+$C1294,-1)</f>
        <v/>
      </c>
      <c r="H1294" s="15">
        <f>IF($D1294=1,$B1294,-1)</f>
        <v/>
      </c>
      <c r="I1294" s="15">
        <f>IF($D1294=1,$C1294,-1)</f>
        <v/>
      </c>
    </row>
    <row r="1295">
      <c r="A1295" s="33" t="n">
        <v>45345.83333333334</v>
      </c>
      <c r="B1295" s="15">
        <f>WEEKDAY($A1295,2)</f>
        <v/>
      </c>
      <c r="C1295" s="15">
        <f>HOUR($A1295)</f>
        <v/>
      </c>
      <c r="D1295" s="15">
        <f>IF(AND($A1295&gt;=Instellingen!$B$6,$A1295&lt;Instellingen!$B$7),1,0)</f>
        <v/>
      </c>
      <c r="E1295" s="15">
        <f>COUNTIF(tData[BezoekStart],"&lt;"&amp;($A1295+1/24))-COUNTIF(tData[BezoekEind],"&lt;="&amp;$A1295)</f>
        <v/>
      </c>
      <c r="F1295" s="15">
        <f>COUNTIF(tData[BezoekLangStart],"&lt;"&amp;($A1295+1/24))-COUNTIF(tData[BezoekLangEind],"&lt;="&amp;$A1295)</f>
        <v/>
      </c>
      <c r="G1295" s="15">
        <f>IF($D1295=1,$B1295*100+$C1295,-1)</f>
        <v/>
      </c>
      <c r="H1295" s="15">
        <f>IF($D1295=1,$B1295,-1)</f>
        <v/>
      </c>
      <c r="I1295" s="15">
        <f>IF($D1295=1,$C1295,-1)</f>
        <v/>
      </c>
    </row>
    <row r="1296">
      <c r="A1296" s="33" t="n">
        <v>45345.875</v>
      </c>
      <c r="B1296" s="15">
        <f>WEEKDAY($A1296,2)</f>
        <v/>
      </c>
      <c r="C1296" s="15">
        <f>HOUR($A1296)</f>
        <v/>
      </c>
      <c r="D1296" s="15">
        <f>IF(AND($A1296&gt;=Instellingen!$B$6,$A1296&lt;Instellingen!$B$7),1,0)</f>
        <v/>
      </c>
      <c r="E1296" s="15">
        <f>COUNTIF(tData[BezoekStart],"&lt;"&amp;($A1296+1/24))-COUNTIF(tData[BezoekEind],"&lt;="&amp;$A1296)</f>
        <v/>
      </c>
      <c r="F1296" s="15">
        <f>COUNTIF(tData[BezoekLangStart],"&lt;"&amp;($A1296+1/24))-COUNTIF(tData[BezoekLangEind],"&lt;="&amp;$A1296)</f>
        <v/>
      </c>
      <c r="G1296" s="15">
        <f>IF($D1296=1,$B1296*100+$C1296,-1)</f>
        <v/>
      </c>
      <c r="H1296" s="15">
        <f>IF($D1296=1,$B1296,-1)</f>
        <v/>
      </c>
      <c r="I1296" s="15">
        <f>IF($D1296=1,$C1296,-1)</f>
        <v/>
      </c>
    </row>
    <row r="1297">
      <c r="A1297" s="33" t="n">
        <v>45345.91666666666</v>
      </c>
      <c r="B1297" s="15">
        <f>WEEKDAY($A1297,2)</f>
        <v/>
      </c>
      <c r="C1297" s="15">
        <f>HOUR($A1297)</f>
        <v/>
      </c>
      <c r="D1297" s="15">
        <f>IF(AND($A1297&gt;=Instellingen!$B$6,$A1297&lt;Instellingen!$B$7),1,0)</f>
        <v/>
      </c>
      <c r="E1297" s="15">
        <f>COUNTIF(tData[BezoekStart],"&lt;"&amp;($A1297+1/24))-COUNTIF(tData[BezoekEind],"&lt;="&amp;$A1297)</f>
        <v/>
      </c>
      <c r="F1297" s="15">
        <f>COUNTIF(tData[BezoekLangStart],"&lt;"&amp;($A1297+1/24))-COUNTIF(tData[BezoekLangEind],"&lt;="&amp;$A1297)</f>
        <v/>
      </c>
      <c r="G1297" s="15">
        <f>IF($D1297=1,$B1297*100+$C1297,-1)</f>
        <v/>
      </c>
      <c r="H1297" s="15">
        <f>IF($D1297=1,$B1297,-1)</f>
        <v/>
      </c>
      <c r="I1297" s="15">
        <f>IF($D1297=1,$C1297,-1)</f>
        <v/>
      </c>
    </row>
    <row r="1298">
      <c r="A1298" s="33" t="n">
        <v>45345.95833333334</v>
      </c>
      <c r="B1298" s="15">
        <f>WEEKDAY($A1298,2)</f>
        <v/>
      </c>
      <c r="C1298" s="15">
        <f>HOUR($A1298)</f>
        <v/>
      </c>
      <c r="D1298" s="15">
        <f>IF(AND($A1298&gt;=Instellingen!$B$6,$A1298&lt;Instellingen!$B$7),1,0)</f>
        <v/>
      </c>
      <c r="E1298" s="15">
        <f>COUNTIF(tData[BezoekStart],"&lt;"&amp;($A1298+1/24))-COUNTIF(tData[BezoekEind],"&lt;="&amp;$A1298)</f>
        <v/>
      </c>
      <c r="F1298" s="15">
        <f>COUNTIF(tData[BezoekLangStart],"&lt;"&amp;($A1298+1/24))-COUNTIF(tData[BezoekLangEind],"&lt;="&amp;$A1298)</f>
        <v/>
      </c>
      <c r="G1298" s="15">
        <f>IF($D1298=1,$B1298*100+$C1298,-1)</f>
        <v/>
      </c>
      <c r="H1298" s="15">
        <f>IF($D1298=1,$B1298,-1)</f>
        <v/>
      </c>
      <c r="I1298" s="15">
        <f>IF($D1298=1,$C1298,-1)</f>
        <v/>
      </c>
    </row>
    <row r="1299">
      <c r="A1299" s="33" t="n">
        <v>45346</v>
      </c>
      <c r="B1299" s="15">
        <f>WEEKDAY($A1299,2)</f>
        <v/>
      </c>
      <c r="C1299" s="15">
        <f>HOUR($A1299)</f>
        <v/>
      </c>
      <c r="D1299" s="15">
        <f>IF(AND($A1299&gt;=Instellingen!$B$6,$A1299&lt;Instellingen!$B$7),1,0)</f>
        <v/>
      </c>
      <c r="E1299" s="15">
        <f>COUNTIF(tData[BezoekStart],"&lt;"&amp;($A1299+1/24))-COUNTIF(tData[BezoekEind],"&lt;="&amp;$A1299)</f>
        <v/>
      </c>
      <c r="F1299" s="15">
        <f>COUNTIF(tData[BezoekLangStart],"&lt;"&amp;($A1299+1/24))-COUNTIF(tData[BezoekLangEind],"&lt;="&amp;$A1299)</f>
        <v/>
      </c>
      <c r="G1299" s="15">
        <f>IF($D1299=1,$B1299*100+$C1299,-1)</f>
        <v/>
      </c>
      <c r="H1299" s="15">
        <f>IF($D1299=1,$B1299,-1)</f>
        <v/>
      </c>
      <c r="I1299" s="15">
        <f>IF($D1299=1,$C1299,-1)</f>
        <v/>
      </c>
    </row>
    <row r="1300">
      <c r="A1300" s="33" t="n">
        <v>45346.04166666666</v>
      </c>
      <c r="B1300" s="15">
        <f>WEEKDAY($A1300,2)</f>
        <v/>
      </c>
      <c r="C1300" s="15">
        <f>HOUR($A1300)</f>
        <v/>
      </c>
      <c r="D1300" s="15">
        <f>IF(AND($A1300&gt;=Instellingen!$B$6,$A1300&lt;Instellingen!$B$7),1,0)</f>
        <v/>
      </c>
      <c r="E1300" s="15">
        <f>COUNTIF(tData[BezoekStart],"&lt;"&amp;($A1300+1/24))-COUNTIF(tData[BezoekEind],"&lt;="&amp;$A1300)</f>
        <v/>
      </c>
      <c r="F1300" s="15">
        <f>COUNTIF(tData[BezoekLangStart],"&lt;"&amp;($A1300+1/24))-COUNTIF(tData[BezoekLangEind],"&lt;="&amp;$A1300)</f>
        <v/>
      </c>
      <c r="G1300" s="15">
        <f>IF($D1300=1,$B1300*100+$C1300,-1)</f>
        <v/>
      </c>
      <c r="H1300" s="15">
        <f>IF($D1300=1,$B1300,-1)</f>
        <v/>
      </c>
      <c r="I1300" s="15">
        <f>IF($D1300=1,$C1300,-1)</f>
        <v/>
      </c>
    </row>
    <row r="1301">
      <c r="A1301" s="33" t="n">
        <v>45346.08333333334</v>
      </c>
      <c r="B1301" s="15">
        <f>WEEKDAY($A1301,2)</f>
        <v/>
      </c>
      <c r="C1301" s="15">
        <f>HOUR($A1301)</f>
        <v/>
      </c>
      <c r="D1301" s="15">
        <f>IF(AND($A1301&gt;=Instellingen!$B$6,$A1301&lt;Instellingen!$B$7),1,0)</f>
        <v/>
      </c>
      <c r="E1301" s="15">
        <f>COUNTIF(tData[BezoekStart],"&lt;"&amp;($A1301+1/24))-COUNTIF(tData[BezoekEind],"&lt;="&amp;$A1301)</f>
        <v/>
      </c>
      <c r="F1301" s="15">
        <f>COUNTIF(tData[BezoekLangStart],"&lt;"&amp;($A1301+1/24))-COUNTIF(tData[BezoekLangEind],"&lt;="&amp;$A1301)</f>
        <v/>
      </c>
      <c r="G1301" s="15">
        <f>IF($D1301=1,$B1301*100+$C1301,-1)</f>
        <v/>
      </c>
      <c r="H1301" s="15">
        <f>IF($D1301=1,$B1301,-1)</f>
        <v/>
      </c>
      <c r="I1301" s="15">
        <f>IF($D1301=1,$C1301,-1)</f>
        <v/>
      </c>
    </row>
    <row r="1302">
      <c r="A1302" s="33" t="n">
        <v>45346.125</v>
      </c>
      <c r="B1302" s="15">
        <f>WEEKDAY($A1302,2)</f>
        <v/>
      </c>
      <c r="C1302" s="15">
        <f>HOUR($A1302)</f>
        <v/>
      </c>
      <c r="D1302" s="15">
        <f>IF(AND($A1302&gt;=Instellingen!$B$6,$A1302&lt;Instellingen!$B$7),1,0)</f>
        <v/>
      </c>
      <c r="E1302" s="15">
        <f>COUNTIF(tData[BezoekStart],"&lt;"&amp;($A1302+1/24))-COUNTIF(tData[BezoekEind],"&lt;="&amp;$A1302)</f>
        <v/>
      </c>
      <c r="F1302" s="15">
        <f>COUNTIF(tData[BezoekLangStart],"&lt;"&amp;($A1302+1/24))-COUNTIF(tData[BezoekLangEind],"&lt;="&amp;$A1302)</f>
        <v/>
      </c>
      <c r="G1302" s="15">
        <f>IF($D1302=1,$B1302*100+$C1302,-1)</f>
        <v/>
      </c>
      <c r="H1302" s="15">
        <f>IF($D1302=1,$B1302,-1)</f>
        <v/>
      </c>
      <c r="I1302" s="15">
        <f>IF($D1302=1,$C1302,-1)</f>
        <v/>
      </c>
    </row>
    <row r="1303">
      <c r="A1303" s="33" t="n">
        <v>45346.16666666666</v>
      </c>
      <c r="B1303" s="15">
        <f>WEEKDAY($A1303,2)</f>
        <v/>
      </c>
      <c r="C1303" s="15">
        <f>HOUR($A1303)</f>
        <v/>
      </c>
      <c r="D1303" s="15">
        <f>IF(AND($A1303&gt;=Instellingen!$B$6,$A1303&lt;Instellingen!$B$7),1,0)</f>
        <v/>
      </c>
      <c r="E1303" s="15">
        <f>COUNTIF(tData[BezoekStart],"&lt;"&amp;($A1303+1/24))-COUNTIF(tData[BezoekEind],"&lt;="&amp;$A1303)</f>
        <v/>
      </c>
      <c r="F1303" s="15">
        <f>COUNTIF(tData[BezoekLangStart],"&lt;"&amp;($A1303+1/24))-COUNTIF(tData[BezoekLangEind],"&lt;="&amp;$A1303)</f>
        <v/>
      </c>
      <c r="G1303" s="15">
        <f>IF($D1303=1,$B1303*100+$C1303,-1)</f>
        <v/>
      </c>
      <c r="H1303" s="15">
        <f>IF($D1303=1,$B1303,-1)</f>
        <v/>
      </c>
      <c r="I1303" s="15">
        <f>IF($D1303=1,$C1303,-1)</f>
        <v/>
      </c>
    </row>
    <row r="1304">
      <c r="A1304" s="33" t="n">
        <v>45346.20833333334</v>
      </c>
      <c r="B1304" s="15">
        <f>WEEKDAY($A1304,2)</f>
        <v/>
      </c>
      <c r="C1304" s="15">
        <f>HOUR($A1304)</f>
        <v/>
      </c>
      <c r="D1304" s="15">
        <f>IF(AND($A1304&gt;=Instellingen!$B$6,$A1304&lt;Instellingen!$B$7),1,0)</f>
        <v/>
      </c>
      <c r="E1304" s="15">
        <f>COUNTIF(tData[BezoekStart],"&lt;"&amp;($A1304+1/24))-COUNTIF(tData[BezoekEind],"&lt;="&amp;$A1304)</f>
        <v/>
      </c>
      <c r="F1304" s="15">
        <f>COUNTIF(tData[BezoekLangStart],"&lt;"&amp;($A1304+1/24))-COUNTIF(tData[BezoekLangEind],"&lt;="&amp;$A1304)</f>
        <v/>
      </c>
      <c r="G1304" s="15">
        <f>IF($D1304=1,$B1304*100+$C1304,-1)</f>
        <v/>
      </c>
      <c r="H1304" s="15">
        <f>IF($D1304=1,$B1304,-1)</f>
        <v/>
      </c>
      <c r="I1304" s="15">
        <f>IF($D1304=1,$C1304,-1)</f>
        <v/>
      </c>
    </row>
    <row r="1305">
      <c r="A1305" s="33" t="n">
        <v>45346.25</v>
      </c>
      <c r="B1305" s="15">
        <f>WEEKDAY($A1305,2)</f>
        <v/>
      </c>
      <c r="C1305" s="15">
        <f>HOUR($A1305)</f>
        <v/>
      </c>
      <c r="D1305" s="15">
        <f>IF(AND($A1305&gt;=Instellingen!$B$6,$A1305&lt;Instellingen!$B$7),1,0)</f>
        <v/>
      </c>
      <c r="E1305" s="15">
        <f>COUNTIF(tData[BezoekStart],"&lt;"&amp;($A1305+1/24))-COUNTIF(tData[BezoekEind],"&lt;="&amp;$A1305)</f>
        <v/>
      </c>
      <c r="F1305" s="15">
        <f>COUNTIF(tData[BezoekLangStart],"&lt;"&amp;($A1305+1/24))-COUNTIF(tData[BezoekLangEind],"&lt;="&amp;$A1305)</f>
        <v/>
      </c>
      <c r="G1305" s="15">
        <f>IF($D1305=1,$B1305*100+$C1305,-1)</f>
        <v/>
      </c>
      <c r="H1305" s="15">
        <f>IF($D1305=1,$B1305,-1)</f>
        <v/>
      </c>
      <c r="I1305" s="15">
        <f>IF($D1305=1,$C1305,-1)</f>
        <v/>
      </c>
    </row>
    <row r="1306">
      <c r="A1306" s="33" t="n">
        <v>45346.29166666666</v>
      </c>
      <c r="B1306" s="15">
        <f>WEEKDAY($A1306,2)</f>
        <v/>
      </c>
      <c r="C1306" s="15">
        <f>HOUR($A1306)</f>
        <v/>
      </c>
      <c r="D1306" s="15">
        <f>IF(AND($A1306&gt;=Instellingen!$B$6,$A1306&lt;Instellingen!$B$7),1,0)</f>
        <v/>
      </c>
      <c r="E1306" s="15">
        <f>COUNTIF(tData[BezoekStart],"&lt;"&amp;($A1306+1/24))-COUNTIF(tData[BezoekEind],"&lt;="&amp;$A1306)</f>
        <v/>
      </c>
      <c r="F1306" s="15">
        <f>COUNTIF(tData[BezoekLangStart],"&lt;"&amp;($A1306+1/24))-COUNTIF(tData[BezoekLangEind],"&lt;="&amp;$A1306)</f>
        <v/>
      </c>
      <c r="G1306" s="15">
        <f>IF($D1306=1,$B1306*100+$C1306,-1)</f>
        <v/>
      </c>
      <c r="H1306" s="15">
        <f>IF($D1306=1,$B1306,-1)</f>
        <v/>
      </c>
      <c r="I1306" s="15">
        <f>IF($D1306=1,$C1306,-1)</f>
        <v/>
      </c>
    </row>
    <row r="1307">
      <c r="A1307" s="33" t="n">
        <v>45346.33333333334</v>
      </c>
      <c r="B1307" s="15">
        <f>WEEKDAY($A1307,2)</f>
        <v/>
      </c>
      <c r="C1307" s="15">
        <f>HOUR($A1307)</f>
        <v/>
      </c>
      <c r="D1307" s="15">
        <f>IF(AND($A1307&gt;=Instellingen!$B$6,$A1307&lt;Instellingen!$B$7),1,0)</f>
        <v/>
      </c>
      <c r="E1307" s="15">
        <f>COUNTIF(tData[BezoekStart],"&lt;"&amp;($A1307+1/24))-COUNTIF(tData[BezoekEind],"&lt;="&amp;$A1307)</f>
        <v/>
      </c>
      <c r="F1307" s="15">
        <f>COUNTIF(tData[BezoekLangStart],"&lt;"&amp;($A1307+1/24))-COUNTIF(tData[BezoekLangEind],"&lt;="&amp;$A1307)</f>
        <v/>
      </c>
      <c r="G1307" s="15">
        <f>IF($D1307=1,$B1307*100+$C1307,-1)</f>
        <v/>
      </c>
      <c r="H1307" s="15">
        <f>IF($D1307=1,$B1307,-1)</f>
        <v/>
      </c>
      <c r="I1307" s="15">
        <f>IF($D1307=1,$C1307,-1)</f>
        <v/>
      </c>
    </row>
    <row r="1308">
      <c r="A1308" s="33" t="n">
        <v>45346.375</v>
      </c>
      <c r="B1308" s="15">
        <f>WEEKDAY($A1308,2)</f>
        <v/>
      </c>
      <c r="C1308" s="15">
        <f>HOUR($A1308)</f>
        <v/>
      </c>
      <c r="D1308" s="15">
        <f>IF(AND($A1308&gt;=Instellingen!$B$6,$A1308&lt;Instellingen!$B$7),1,0)</f>
        <v/>
      </c>
      <c r="E1308" s="15">
        <f>COUNTIF(tData[BezoekStart],"&lt;"&amp;($A1308+1/24))-COUNTIF(tData[BezoekEind],"&lt;="&amp;$A1308)</f>
        <v/>
      </c>
      <c r="F1308" s="15">
        <f>COUNTIF(tData[BezoekLangStart],"&lt;"&amp;($A1308+1/24))-COUNTIF(tData[BezoekLangEind],"&lt;="&amp;$A1308)</f>
        <v/>
      </c>
      <c r="G1308" s="15">
        <f>IF($D1308=1,$B1308*100+$C1308,-1)</f>
        <v/>
      </c>
      <c r="H1308" s="15">
        <f>IF($D1308=1,$B1308,-1)</f>
        <v/>
      </c>
      <c r="I1308" s="15">
        <f>IF($D1308=1,$C1308,-1)</f>
        <v/>
      </c>
    </row>
    <row r="1309">
      <c r="A1309" s="33" t="n">
        <v>45346.41666666666</v>
      </c>
      <c r="B1309" s="15">
        <f>WEEKDAY($A1309,2)</f>
        <v/>
      </c>
      <c r="C1309" s="15">
        <f>HOUR($A1309)</f>
        <v/>
      </c>
      <c r="D1309" s="15">
        <f>IF(AND($A1309&gt;=Instellingen!$B$6,$A1309&lt;Instellingen!$B$7),1,0)</f>
        <v/>
      </c>
      <c r="E1309" s="15">
        <f>COUNTIF(tData[BezoekStart],"&lt;"&amp;($A1309+1/24))-COUNTIF(tData[BezoekEind],"&lt;="&amp;$A1309)</f>
        <v/>
      </c>
      <c r="F1309" s="15">
        <f>COUNTIF(tData[BezoekLangStart],"&lt;"&amp;($A1309+1/24))-COUNTIF(tData[BezoekLangEind],"&lt;="&amp;$A1309)</f>
        <v/>
      </c>
      <c r="G1309" s="15">
        <f>IF($D1309=1,$B1309*100+$C1309,-1)</f>
        <v/>
      </c>
      <c r="H1309" s="15">
        <f>IF($D1309=1,$B1309,-1)</f>
        <v/>
      </c>
      <c r="I1309" s="15">
        <f>IF($D1309=1,$C1309,-1)</f>
        <v/>
      </c>
    </row>
    <row r="1310">
      <c r="A1310" s="33" t="n">
        <v>45346.45833333334</v>
      </c>
      <c r="B1310" s="15">
        <f>WEEKDAY($A1310,2)</f>
        <v/>
      </c>
      <c r="C1310" s="15">
        <f>HOUR($A1310)</f>
        <v/>
      </c>
      <c r="D1310" s="15">
        <f>IF(AND($A1310&gt;=Instellingen!$B$6,$A1310&lt;Instellingen!$B$7),1,0)</f>
        <v/>
      </c>
      <c r="E1310" s="15">
        <f>COUNTIF(tData[BezoekStart],"&lt;"&amp;($A1310+1/24))-COUNTIF(tData[BezoekEind],"&lt;="&amp;$A1310)</f>
        <v/>
      </c>
      <c r="F1310" s="15">
        <f>COUNTIF(tData[BezoekLangStart],"&lt;"&amp;($A1310+1/24))-COUNTIF(tData[BezoekLangEind],"&lt;="&amp;$A1310)</f>
        <v/>
      </c>
      <c r="G1310" s="15">
        <f>IF($D1310=1,$B1310*100+$C1310,-1)</f>
        <v/>
      </c>
      <c r="H1310" s="15">
        <f>IF($D1310=1,$B1310,-1)</f>
        <v/>
      </c>
      <c r="I1310" s="15">
        <f>IF($D1310=1,$C1310,-1)</f>
        <v/>
      </c>
    </row>
    <row r="1311">
      <c r="A1311" s="33" t="n">
        <v>45346.5</v>
      </c>
      <c r="B1311" s="15">
        <f>WEEKDAY($A1311,2)</f>
        <v/>
      </c>
      <c r="C1311" s="15">
        <f>HOUR($A1311)</f>
        <v/>
      </c>
      <c r="D1311" s="15">
        <f>IF(AND($A1311&gt;=Instellingen!$B$6,$A1311&lt;Instellingen!$B$7),1,0)</f>
        <v/>
      </c>
      <c r="E1311" s="15">
        <f>COUNTIF(tData[BezoekStart],"&lt;"&amp;($A1311+1/24))-COUNTIF(tData[BezoekEind],"&lt;="&amp;$A1311)</f>
        <v/>
      </c>
      <c r="F1311" s="15">
        <f>COUNTIF(tData[BezoekLangStart],"&lt;"&amp;($A1311+1/24))-COUNTIF(tData[BezoekLangEind],"&lt;="&amp;$A1311)</f>
        <v/>
      </c>
      <c r="G1311" s="15">
        <f>IF($D1311=1,$B1311*100+$C1311,-1)</f>
        <v/>
      </c>
      <c r="H1311" s="15">
        <f>IF($D1311=1,$B1311,-1)</f>
        <v/>
      </c>
      <c r="I1311" s="15">
        <f>IF($D1311=1,$C1311,-1)</f>
        <v/>
      </c>
    </row>
    <row r="1312">
      <c r="A1312" s="33" t="n">
        <v>45346.54166666666</v>
      </c>
      <c r="B1312" s="15">
        <f>WEEKDAY($A1312,2)</f>
        <v/>
      </c>
      <c r="C1312" s="15">
        <f>HOUR($A1312)</f>
        <v/>
      </c>
      <c r="D1312" s="15">
        <f>IF(AND($A1312&gt;=Instellingen!$B$6,$A1312&lt;Instellingen!$B$7),1,0)</f>
        <v/>
      </c>
      <c r="E1312" s="15">
        <f>COUNTIF(tData[BezoekStart],"&lt;"&amp;($A1312+1/24))-COUNTIF(tData[BezoekEind],"&lt;="&amp;$A1312)</f>
        <v/>
      </c>
      <c r="F1312" s="15">
        <f>COUNTIF(tData[BezoekLangStart],"&lt;"&amp;($A1312+1/24))-COUNTIF(tData[BezoekLangEind],"&lt;="&amp;$A1312)</f>
        <v/>
      </c>
      <c r="G1312" s="15">
        <f>IF($D1312=1,$B1312*100+$C1312,-1)</f>
        <v/>
      </c>
      <c r="H1312" s="15">
        <f>IF($D1312=1,$B1312,-1)</f>
        <v/>
      </c>
      <c r="I1312" s="15">
        <f>IF($D1312=1,$C1312,-1)</f>
        <v/>
      </c>
    </row>
    <row r="1313">
      <c r="A1313" s="33" t="n">
        <v>45346.58333333334</v>
      </c>
      <c r="B1313" s="15">
        <f>WEEKDAY($A1313,2)</f>
        <v/>
      </c>
      <c r="C1313" s="15">
        <f>HOUR($A1313)</f>
        <v/>
      </c>
      <c r="D1313" s="15">
        <f>IF(AND($A1313&gt;=Instellingen!$B$6,$A1313&lt;Instellingen!$B$7),1,0)</f>
        <v/>
      </c>
      <c r="E1313" s="15">
        <f>COUNTIF(tData[BezoekStart],"&lt;"&amp;($A1313+1/24))-COUNTIF(tData[BezoekEind],"&lt;="&amp;$A1313)</f>
        <v/>
      </c>
      <c r="F1313" s="15">
        <f>COUNTIF(tData[BezoekLangStart],"&lt;"&amp;($A1313+1/24))-COUNTIF(tData[BezoekLangEind],"&lt;="&amp;$A1313)</f>
        <v/>
      </c>
      <c r="G1313" s="15">
        <f>IF($D1313=1,$B1313*100+$C1313,-1)</f>
        <v/>
      </c>
      <c r="H1313" s="15">
        <f>IF($D1313=1,$B1313,-1)</f>
        <v/>
      </c>
      <c r="I1313" s="15">
        <f>IF($D1313=1,$C1313,-1)</f>
        <v/>
      </c>
    </row>
    <row r="1314">
      <c r="A1314" s="33" t="n">
        <v>45346.625</v>
      </c>
      <c r="B1314" s="15">
        <f>WEEKDAY($A1314,2)</f>
        <v/>
      </c>
      <c r="C1314" s="15">
        <f>HOUR($A1314)</f>
        <v/>
      </c>
      <c r="D1314" s="15">
        <f>IF(AND($A1314&gt;=Instellingen!$B$6,$A1314&lt;Instellingen!$B$7),1,0)</f>
        <v/>
      </c>
      <c r="E1314" s="15">
        <f>COUNTIF(tData[BezoekStart],"&lt;"&amp;($A1314+1/24))-COUNTIF(tData[BezoekEind],"&lt;="&amp;$A1314)</f>
        <v/>
      </c>
      <c r="F1314" s="15">
        <f>COUNTIF(tData[BezoekLangStart],"&lt;"&amp;($A1314+1/24))-COUNTIF(tData[BezoekLangEind],"&lt;="&amp;$A1314)</f>
        <v/>
      </c>
      <c r="G1314" s="15">
        <f>IF($D1314=1,$B1314*100+$C1314,-1)</f>
        <v/>
      </c>
      <c r="H1314" s="15">
        <f>IF($D1314=1,$B1314,-1)</f>
        <v/>
      </c>
      <c r="I1314" s="15">
        <f>IF($D1314=1,$C1314,-1)</f>
        <v/>
      </c>
    </row>
    <row r="1315">
      <c r="A1315" s="33" t="n">
        <v>45346.66666666666</v>
      </c>
      <c r="B1315" s="15">
        <f>WEEKDAY($A1315,2)</f>
        <v/>
      </c>
      <c r="C1315" s="15">
        <f>HOUR($A1315)</f>
        <v/>
      </c>
      <c r="D1315" s="15">
        <f>IF(AND($A1315&gt;=Instellingen!$B$6,$A1315&lt;Instellingen!$B$7),1,0)</f>
        <v/>
      </c>
      <c r="E1315" s="15">
        <f>COUNTIF(tData[BezoekStart],"&lt;"&amp;($A1315+1/24))-COUNTIF(tData[BezoekEind],"&lt;="&amp;$A1315)</f>
        <v/>
      </c>
      <c r="F1315" s="15">
        <f>COUNTIF(tData[BezoekLangStart],"&lt;"&amp;($A1315+1/24))-COUNTIF(tData[BezoekLangEind],"&lt;="&amp;$A1315)</f>
        <v/>
      </c>
      <c r="G1315" s="15">
        <f>IF($D1315=1,$B1315*100+$C1315,-1)</f>
        <v/>
      </c>
      <c r="H1315" s="15">
        <f>IF($D1315=1,$B1315,-1)</f>
        <v/>
      </c>
      <c r="I1315" s="15">
        <f>IF($D1315=1,$C1315,-1)</f>
        <v/>
      </c>
    </row>
    <row r="1316">
      <c r="A1316" s="33" t="n">
        <v>45346.70833333334</v>
      </c>
      <c r="B1316" s="15">
        <f>WEEKDAY($A1316,2)</f>
        <v/>
      </c>
      <c r="C1316" s="15">
        <f>HOUR($A1316)</f>
        <v/>
      </c>
      <c r="D1316" s="15">
        <f>IF(AND($A1316&gt;=Instellingen!$B$6,$A1316&lt;Instellingen!$B$7),1,0)</f>
        <v/>
      </c>
      <c r="E1316" s="15">
        <f>COUNTIF(tData[BezoekStart],"&lt;"&amp;($A1316+1/24))-COUNTIF(tData[BezoekEind],"&lt;="&amp;$A1316)</f>
        <v/>
      </c>
      <c r="F1316" s="15">
        <f>COUNTIF(tData[BezoekLangStart],"&lt;"&amp;($A1316+1/24))-COUNTIF(tData[BezoekLangEind],"&lt;="&amp;$A1316)</f>
        <v/>
      </c>
      <c r="G1316" s="15">
        <f>IF($D1316=1,$B1316*100+$C1316,-1)</f>
        <v/>
      </c>
      <c r="H1316" s="15">
        <f>IF($D1316=1,$B1316,-1)</f>
        <v/>
      </c>
      <c r="I1316" s="15">
        <f>IF($D1316=1,$C1316,-1)</f>
        <v/>
      </c>
    </row>
    <row r="1317">
      <c r="A1317" s="33" t="n">
        <v>45346.75</v>
      </c>
      <c r="B1317" s="15">
        <f>WEEKDAY($A1317,2)</f>
        <v/>
      </c>
      <c r="C1317" s="15">
        <f>HOUR($A1317)</f>
        <v/>
      </c>
      <c r="D1317" s="15">
        <f>IF(AND($A1317&gt;=Instellingen!$B$6,$A1317&lt;Instellingen!$B$7),1,0)</f>
        <v/>
      </c>
      <c r="E1317" s="15">
        <f>COUNTIF(tData[BezoekStart],"&lt;"&amp;($A1317+1/24))-COUNTIF(tData[BezoekEind],"&lt;="&amp;$A1317)</f>
        <v/>
      </c>
      <c r="F1317" s="15">
        <f>COUNTIF(tData[BezoekLangStart],"&lt;"&amp;($A1317+1/24))-COUNTIF(tData[BezoekLangEind],"&lt;="&amp;$A1317)</f>
        <v/>
      </c>
      <c r="G1317" s="15">
        <f>IF($D1317=1,$B1317*100+$C1317,-1)</f>
        <v/>
      </c>
      <c r="H1317" s="15">
        <f>IF($D1317=1,$B1317,-1)</f>
        <v/>
      </c>
      <c r="I1317" s="15">
        <f>IF($D1317=1,$C1317,-1)</f>
        <v/>
      </c>
    </row>
    <row r="1318">
      <c r="A1318" s="33" t="n">
        <v>45346.79166666666</v>
      </c>
      <c r="B1318" s="15">
        <f>WEEKDAY($A1318,2)</f>
        <v/>
      </c>
      <c r="C1318" s="15">
        <f>HOUR($A1318)</f>
        <v/>
      </c>
      <c r="D1318" s="15">
        <f>IF(AND($A1318&gt;=Instellingen!$B$6,$A1318&lt;Instellingen!$B$7),1,0)</f>
        <v/>
      </c>
      <c r="E1318" s="15">
        <f>COUNTIF(tData[BezoekStart],"&lt;"&amp;($A1318+1/24))-COUNTIF(tData[BezoekEind],"&lt;="&amp;$A1318)</f>
        <v/>
      </c>
      <c r="F1318" s="15">
        <f>COUNTIF(tData[BezoekLangStart],"&lt;"&amp;($A1318+1/24))-COUNTIF(tData[BezoekLangEind],"&lt;="&amp;$A1318)</f>
        <v/>
      </c>
      <c r="G1318" s="15">
        <f>IF($D1318=1,$B1318*100+$C1318,-1)</f>
        <v/>
      </c>
      <c r="H1318" s="15">
        <f>IF($D1318=1,$B1318,-1)</f>
        <v/>
      </c>
      <c r="I1318" s="15">
        <f>IF($D1318=1,$C1318,-1)</f>
        <v/>
      </c>
    </row>
    <row r="1319">
      <c r="A1319" s="33" t="n">
        <v>45346.83333333334</v>
      </c>
      <c r="B1319" s="15">
        <f>WEEKDAY($A1319,2)</f>
        <v/>
      </c>
      <c r="C1319" s="15">
        <f>HOUR($A1319)</f>
        <v/>
      </c>
      <c r="D1319" s="15">
        <f>IF(AND($A1319&gt;=Instellingen!$B$6,$A1319&lt;Instellingen!$B$7),1,0)</f>
        <v/>
      </c>
      <c r="E1319" s="15">
        <f>COUNTIF(tData[BezoekStart],"&lt;"&amp;($A1319+1/24))-COUNTIF(tData[BezoekEind],"&lt;="&amp;$A1319)</f>
        <v/>
      </c>
      <c r="F1319" s="15">
        <f>COUNTIF(tData[BezoekLangStart],"&lt;"&amp;($A1319+1/24))-COUNTIF(tData[BezoekLangEind],"&lt;="&amp;$A1319)</f>
        <v/>
      </c>
      <c r="G1319" s="15">
        <f>IF($D1319=1,$B1319*100+$C1319,-1)</f>
        <v/>
      </c>
      <c r="H1319" s="15">
        <f>IF($D1319=1,$B1319,-1)</f>
        <v/>
      </c>
      <c r="I1319" s="15">
        <f>IF($D1319=1,$C1319,-1)</f>
        <v/>
      </c>
    </row>
    <row r="1320">
      <c r="A1320" s="33" t="n">
        <v>45346.875</v>
      </c>
      <c r="B1320" s="15">
        <f>WEEKDAY($A1320,2)</f>
        <v/>
      </c>
      <c r="C1320" s="15">
        <f>HOUR($A1320)</f>
        <v/>
      </c>
      <c r="D1320" s="15">
        <f>IF(AND($A1320&gt;=Instellingen!$B$6,$A1320&lt;Instellingen!$B$7),1,0)</f>
        <v/>
      </c>
      <c r="E1320" s="15">
        <f>COUNTIF(tData[BezoekStart],"&lt;"&amp;($A1320+1/24))-COUNTIF(tData[BezoekEind],"&lt;="&amp;$A1320)</f>
        <v/>
      </c>
      <c r="F1320" s="15">
        <f>COUNTIF(tData[BezoekLangStart],"&lt;"&amp;($A1320+1/24))-COUNTIF(tData[BezoekLangEind],"&lt;="&amp;$A1320)</f>
        <v/>
      </c>
      <c r="G1320" s="15">
        <f>IF($D1320=1,$B1320*100+$C1320,-1)</f>
        <v/>
      </c>
      <c r="H1320" s="15">
        <f>IF($D1320=1,$B1320,-1)</f>
        <v/>
      </c>
      <c r="I1320" s="15">
        <f>IF($D1320=1,$C1320,-1)</f>
        <v/>
      </c>
    </row>
    <row r="1321">
      <c r="A1321" s="33" t="n">
        <v>45346.91666666666</v>
      </c>
      <c r="B1321" s="15">
        <f>WEEKDAY($A1321,2)</f>
        <v/>
      </c>
      <c r="C1321" s="15">
        <f>HOUR($A1321)</f>
        <v/>
      </c>
      <c r="D1321" s="15">
        <f>IF(AND($A1321&gt;=Instellingen!$B$6,$A1321&lt;Instellingen!$B$7),1,0)</f>
        <v/>
      </c>
      <c r="E1321" s="15">
        <f>COUNTIF(tData[BezoekStart],"&lt;"&amp;($A1321+1/24))-COUNTIF(tData[BezoekEind],"&lt;="&amp;$A1321)</f>
        <v/>
      </c>
      <c r="F1321" s="15">
        <f>COUNTIF(tData[BezoekLangStart],"&lt;"&amp;($A1321+1/24))-COUNTIF(tData[BezoekLangEind],"&lt;="&amp;$A1321)</f>
        <v/>
      </c>
      <c r="G1321" s="15">
        <f>IF($D1321=1,$B1321*100+$C1321,-1)</f>
        <v/>
      </c>
      <c r="H1321" s="15">
        <f>IF($D1321=1,$B1321,-1)</f>
        <v/>
      </c>
      <c r="I1321" s="15">
        <f>IF($D1321=1,$C1321,-1)</f>
        <v/>
      </c>
    </row>
    <row r="1322">
      <c r="A1322" s="33" t="n">
        <v>45346.95833333334</v>
      </c>
      <c r="B1322" s="15">
        <f>WEEKDAY($A1322,2)</f>
        <v/>
      </c>
      <c r="C1322" s="15">
        <f>HOUR($A1322)</f>
        <v/>
      </c>
      <c r="D1322" s="15">
        <f>IF(AND($A1322&gt;=Instellingen!$B$6,$A1322&lt;Instellingen!$B$7),1,0)</f>
        <v/>
      </c>
      <c r="E1322" s="15">
        <f>COUNTIF(tData[BezoekStart],"&lt;"&amp;($A1322+1/24))-COUNTIF(tData[BezoekEind],"&lt;="&amp;$A1322)</f>
        <v/>
      </c>
      <c r="F1322" s="15">
        <f>COUNTIF(tData[BezoekLangStart],"&lt;"&amp;($A1322+1/24))-COUNTIF(tData[BezoekLangEind],"&lt;="&amp;$A1322)</f>
        <v/>
      </c>
      <c r="G1322" s="15">
        <f>IF($D1322=1,$B1322*100+$C1322,-1)</f>
        <v/>
      </c>
      <c r="H1322" s="15">
        <f>IF($D1322=1,$B1322,-1)</f>
        <v/>
      </c>
      <c r="I1322" s="15">
        <f>IF($D1322=1,$C1322,-1)</f>
        <v/>
      </c>
    </row>
    <row r="1323">
      <c r="A1323" s="33" t="n">
        <v>45347</v>
      </c>
      <c r="B1323" s="15">
        <f>WEEKDAY($A1323,2)</f>
        <v/>
      </c>
      <c r="C1323" s="15">
        <f>HOUR($A1323)</f>
        <v/>
      </c>
      <c r="D1323" s="15">
        <f>IF(AND($A1323&gt;=Instellingen!$B$6,$A1323&lt;Instellingen!$B$7),1,0)</f>
        <v/>
      </c>
      <c r="E1323" s="15">
        <f>COUNTIF(tData[BezoekStart],"&lt;"&amp;($A1323+1/24))-COUNTIF(tData[BezoekEind],"&lt;="&amp;$A1323)</f>
        <v/>
      </c>
      <c r="F1323" s="15">
        <f>COUNTIF(tData[BezoekLangStart],"&lt;"&amp;($A1323+1/24))-COUNTIF(tData[BezoekLangEind],"&lt;="&amp;$A1323)</f>
        <v/>
      </c>
      <c r="G1323" s="15">
        <f>IF($D1323=1,$B1323*100+$C1323,-1)</f>
        <v/>
      </c>
      <c r="H1323" s="15">
        <f>IF($D1323=1,$B1323,-1)</f>
        <v/>
      </c>
      <c r="I1323" s="15">
        <f>IF($D1323=1,$C1323,-1)</f>
        <v/>
      </c>
    </row>
    <row r="1324">
      <c r="A1324" s="33" t="n">
        <v>45347.04166666666</v>
      </c>
      <c r="B1324" s="15">
        <f>WEEKDAY($A1324,2)</f>
        <v/>
      </c>
      <c r="C1324" s="15">
        <f>HOUR($A1324)</f>
        <v/>
      </c>
      <c r="D1324" s="15">
        <f>IF(AND($A1324&gt;=Instellingen!$B$6,$A1324&lt;Instellingen!$B$7),1,0)</f>
        <v/>
      </c>
      <c r="E1324" s="15">
        <f>COUNTIF(tData[BezoekStart],"&lt;"&amp;($A1324+1/24))-COUNTIF(tData[BezoekEind],"&lt;="&amp;$A1324)</f>
        <v/>
      </c>
      <c r="F1324" s="15">
        <f>COUNTIF(tData[BezoekLangStart],"&lt;"&amp;($A1324+1/24))-COUNTIF(tData[BezoekLangEind],"&lt;="&amp;$A1324)</f>
        <v/>
      </c>
      <c r="G1324" s="15">
        <f>IF($D1324=1,$B1324*100+$C1324,-1)</f>
        <v/>
      </c>
      <c r="H1324" s="15">
        <f>IF($D1324=1,$B1324,-1)</f>
        <v/>
      </c>
      <c r="I1324" s="15">
        <f>IF($D1324=1,$C1324,-1)</f>
        <v/>
      </c>
    </row>
    <row r="1325">
      <c r="A1325" s="33" t="n">
        <v>45347.08333333334</v>
      </c>
      <c r="B1325" s="15">
        <f>WEEKDAY($A1325,2)</f>
        <v/>
      </c>
      <c r="C1325" s="15">
        <f>HOUR($A1325)</f>
        <v/>
      </c>
      <c r="D1325" s="15">
        <f>IF(AND($A1325&gt;=Instellingen!$B$6,$A1325&lt;Instellingen!$B$7),1,0)</f>
        <v/>
      </c>
      <c r="E1325" s="15">
        <f>COUNTIF(tData[BezoekStart],"&lt;"&amp;($A1325+1/24))-COUNTIF(tData[BezoekEind],"&lt;="&amp;$A1325)</f>
        <v/>
      </c>
      <c r="F1325" s="15">
        <f>COUNTIF(tData[BezoekLangStart],"&lt;"&amp;($A1325+1/24))-COUNTIF(tData[BezoekLangEind],"&lt;="&amp;$A1325)</f>
        <v/>
      </c>
      <c r="G1325" s="15">
        <f>IF($D1325=1,$B1325*100+$C1325,-1)</f>
        <v/>
      </c>
      <c r="H1325" s="15">
        <f>IF($D1325=1,$B1325,-1)</f>
        <v/>
      </c>
      <c r="I1325" s="15">
        <f>IF($D1325=1,$C1325,-1)</f>
        <v/>
      </c>
    </row>
    <row r="1326">
      <c r="A1326" s="33" t="n">
        <v>45347.125</v>
      </c>
      <c r="B1326" s="15">
        <f>WEEKDAY($A1326,2)</f>
        <v/>
      </c>
      <c r="C1326" s="15">
        <f>HOUR($A1326)</f>
        <v/>
      </c>
      <c r="D1326" s="15">
        <f>IF(AND($A1326&gt;=Instellingen!$B$6,$A1326&lt;Instellingen!$B$7),1,0)</f>
        <v/>
      </c>
      <c r="E1326" s="15">
        <f>COUNTIF(tData[BezoekStart],"&lt;"&amp;($A1326+1/24))-COUNTIF(tData[BezoekEind],"&lt;="&amp;$A1326)</f>
        <v/>
      </c>
      <c r="F1326" s="15">
        <f>COUNTIF(tData[BezoekLangStart],"&lt;"&amp;($A1326+1/24))-COUNTIF(tData[BezoekLangEind],"&lt;="&amp;$A1326)</f>
        <v/>
      </c>
      <c r="G1326" s="15">
        <f>IF($D1326=1,$B1326*100+$C1326,-1)</f>
        <v/>
      </c>
      <c r="H1326" s="15">
        <f>IF($D1326=1,$B1326,-1)</f>
        <v/>
      </c>
      <c r="I1326" s="15">
        <f>IF($D1326=1,$C1326,-1)</f>
        <v/>
      </c>
    </row>
    <row r="1327">
      <c r="A1327" s="33" t="n">
        <v>45347.16666666666</v>
      </c>
      <c r="B1327" s="15">
        <f>WEEKDAY($A1327,2)</f>
        <v/>
      </c>
      <c r="C1327" s="15">
        <f>HOUR($A1327)</f>
        <v/>
      </c>
      <c r="D1327" s="15">
        <f>IF(AND($A1327&gt;=Instellingen!$B$6,$A1327&lt;Instellingen!$B$7),1,0)</f>
        <v/>
      </c>
      <c r="E1327" s="15">
        <f>COUNTIF(tData[BezoekStart],"&lt;"&amp;($A1327+1/24))-COUNTIF(tData[BezoekEind],"&lt;="&amp;$A1327)</f>
        <v/>
      </c>
      <c r="F1327" s="15">
        <f>COUNTIF(tData[BezoekLangStart],"&lt;"&amp;($A1327+1/24))-COUNTIF(tData[BezoekLangEind],"&lt;="&amp;$A1327)</f>
        <v/>
      </c>
      <c r="G1327" s="15">
        <f>IF($D1327=1,$B1327*100+$C1327,-1)</f>
        <v/>
      </c>
      <c r="H1327" s="15">
        <f>IF($D1327=1,$B1327,-1)</f>
        <v/>
      </c>
      <c r="I1327" s="15">
        <f>IF($D1327=1,$C1327,-1)</f>
        <v/>
      </c>
    </row>
    <row r="1328">
      <c r="A1328" s="33" t="n">
        <v>45347.20833333334</v>
      </c>
      <c r="B1328" s="15">
        <f>WEEKDAY($A1328,2)</f>
        <v/>
      </c>
      <c r="C1328" s="15">
        <f>HOUR($A1328)</f>
        <v/>
      </c>
      <c r="D1328" s="15">
        <f>IF(AND($A1328&gt;=Instellingen!$B$6,$A1328&lt;Instellingen!$B$7),1,0)</f>
        <v/>
      </c>
      <c r="E1328" s="15">
        <f>COUNTIF(tData[BezoekStart],"&lt;"&amp;($A1328+1/24))-COUNTIF(tData[BezoekEind],"&lt;="&amp;$A1328)</f>
        <v/>
      </c>
      <c r="F1328" s="15">
        <f>COUNTIF(tData[BezoekLangStart],"&lt;"&amp;($A1328+1/24))-COUNTIF(tData[BezoekLangEind],"&lt;="&amp;$A1328)</f>
        <v/>
      </c>
      <c r="G1328" s="15">
        <f>IF($D1328=1,$B1328*100+$C1328,-1)</f>
        <v/>
      </c>
      <c r="H1328" s="15">
        <f>IF($D1328=1,$B1328,-1)</f>
        <v/>
      </c>
      <c r="I1328" s="15">
        <f>IF($D1328=1,$C1328,-1)</f>
        <v/>
      </c>
    </row>
    <row r="1329">
      <c r="A1329" s="33" t="n">
        <v>45347.25</v>
      </c>
      <c r="B1329" s="15">
        <f>WEEKDAY($A1329,2)</f>
        <v/>
      </c>
      <c r="C1329" s="15">
        <f>HOUR($A1329)</f>
        <v/>
      </c>
      <c r="D1329" s="15">
        <f>IF(AND($A1329&gt;=Instellingen!$B$6,$A1329&lt;Instellingen!$B$7),1,0)</f>
        <v/>
      </c>
      <c r="E1329" s="15">
        <f>COUNTIF(tData[BezoekStart],"&lt;"&amp;($A1329+1/24))-COUNTIF(tData[BezoekEind],"&lt;="&amp;$A1329)</f>
        <v/>
      </c>
      <c r="F1329" s="15">
        <f>COUNTIF(tData[BezoekLangStart],"&lt;"&amp;($A1329+1/24))-COUNTIF(tData[BezoekLangEind],"&lt;="&amp;$A1329)</f>
        <v/>
      </c>
      <c r="G1329" s="15">
        <f>IF($D1329=1,$B1329*100+$C1329,-1)</f>
        <v/>
      </c>
      <c r="H1329" s="15">
        <f>IF($D1329=1,$B1329,-1)</f>
        <v/>
      </c>
      <c r="I1329" s="15">
        <f>IF($D1329=1,$C1329,-1)</f>
        <v/>
      </c>
    </row>
    <row r="1330">
      <c r="A1330" s="33" t="n">
        <v>45347.29166666666</v>
      </c>
      <c r="B1330" s="15">
        <f>WEEKDAY($A1330,2)</f>
        <v/>
      </c>
      <c r="C1330" s="15">
        <f>HOUR($A1330)</f>
        <v/>
      </c>
      <c r="D1330" s="15">
        <f>IF(AND($A1330&gt;=Instellingen!$B$6,$A1330&lt;Instellingen!$B$7),1,0)</f>
        <v/>
      </c>
      <c r="E1330" s="15">
        <f>COUNTIF(tData[BezoekStart],"&lt;"&amp;($A1330+1/24))-COUNTIF(tData[BezoekEind],"&lt;="&amp;$A1330)</f>
        <v/>
      </c>
      <c r="F1330" s="15">
        <f>COUNTIF(tData[BezoekLangStart],"&lt;"&amp;($A1330+1/24))-COUNTIF(tData[BezoekLangEind],"&lt;="&amp;$A1330)</f>
        <v/>
      </c>
      <c r="G1330" s="15">
        <f>IF($D1330=1,$B1330*100+$C1330,-1)</f>
        <v/>
      </c>
      <c r="H1330" s="15">
        <f>IF($D1330=1,$B1330,-1)</f>
        <v/>
      </c>
      <c r="I1330" s="15">
        <f>IF($D1330=1,$C1330,-1)</f>
        <v/>
      </c>
    </row>
    <row r="1331">
      <c r="A1331" s="33" t="n">
        <v>45347.33333333334</v>
      </c>
      <c r="B1331" s="15">
        <f>WEEKDAY($A1331,2)</f>
        <v/>
      </c>
      <c r="C1331" s="15">
        <f>HOUR($A1331)</f>
        <v/>
      </c>
      <c r="D1331" s="15">
        <f>IF(AND($A1331&gt;=Instellingen!$B$6,$A1331&lt;Instellingen!$B$7),1,0)</f>
        <v/>
      </c>
      <c r="E1331" s="15">
        <f>COUNTIF(tData[BezoekStart],"&lt;"&amp;($A1331+1/24))-COUNTIF(tData[BezoekEind],"&lt;="&amp;$A1331)</f>
        <v/>
      </c>
      <c r="F1331" s="15">
        <f>COUNTIF(tData[BezoekLangStart],"&lt;"&amp;($A1331+1/24))-COUNTIF(tData[BezoekLangEind],"&lt;="&amp;$A1331)</f>
        <v/>
      </c>
      <c r="G1331" s="15">
        <f>IF($D1331=1,$B1331*100+$C1331,-1)</f>
        <v/>
      </c>
      <c r="H1331" s="15">
        <f>IF($D1331=1,$B1331,-1)</f>
        <v/>
      </c>
      <c r="I1331" s="15">
        <f>IF($D1331=1,$C1331,-1)</f>
        <v/>
      </c>
    </row>
    <row r="1332">
      <c r="A1332" s="33" t="n">
        <v>45347.375</v>
      </c>
      <c r="B1332" s="15">
        <f>WEEKDAY($A1332,2)</f>
        <v/>
      </c>
      <c r="C1332" s="15">
        <f>HOUR($A1332)</f>
        <v/>
      </c>
      <c r="D1332" s="15">
        <f>IF(AND($A1332&gt;=Instellingen!$B$6,$A1332&lt;Instellingen!$B$7),1,0)</f>
        <v/>
      </c>
      <c r="E1332" s="15">
        <f>COUNTIF(tData[BezoekStart],"&lt;"&amp;($A1332+1/24))-COUNTIF(tData[BezoekEind],"&lt;="&amp;$A1332)</f>
        <v/>
      </c>
      <c r="F1332" s="15">
        <f>COUNTIF(tData[BezoekLangStart],"&lt;"&amp;($A1332+1/24))-COUNTIF(tData[BezoekLangEind],"&lt;="&amp;$A1332)</f>
        <v/>
      </c>
      <c r="G1332" s="15">
        <f>IF($D1332=1,$B1332*100+$C1332,-1)</f>
        <v/>
      </c>
      <c r="H1332" s="15">
        <f>IF($D1332=1,$B1332,-1)</f>
        <v/>
      </c>
      <c r="I1332" s="15">
        <f>IF($D1332=1,$C1332,-1)</f>
        <v/>
      </c>
    </row>
    <row r="1333">
      <c r="A1333" s="33" t="n">
        <v>45347.41666666666</v>
      </c>
      <c r="B1333" s="15">
        <f>WEEKDAY($A1333,2)</f>
        <v/>
      </c>
      <c r="C1333" s="15">
        <f>HOUR($A1333)</f>
        <v/>
      </c>
      <c r="D1333" s="15">
        <f>IF(AND($A1333&gt;=Instellingen!$B$6,$A1333&lt;Instellingen!$B$7),1,0)</f>
        <v/>
      </c>
      <c r="E1333" s="15">
        <f>COUNTIF(tData[BezoekStart],"&lt;"&amp;($A1333+1/24))-COUNTIF(tData[BezoekEind],"&lt;="&amp;$A1333)</f>
        <v/>
      </c>
      <c r="F1333" s="15">
        <f>COUNTIF(tData[BezoekLangStart],"&lt;"&amp;($A1333+1/24))-COUNTIF(tData[BezoekLangEind],"&lt;="&amp;$A1333)</f>
        <v/>
      </c>
      <c r="G1333" s="15">
        <f>IF($D1333=1,$B1333*100+$C1333,-1)</f>
        <v/>
      </c>
      <c r="H1333" s="15">
        <f>IF($D1333=1,$B1333,-1)</f>
        <v/>
      </c>
      <c r="I1333" s="15">
        <f>IF($D1333=1,$C1333,-1)</f>
        <v/>
      </c>
    </row>
    <row r="1334">
      <c r="A1334" s="33" t="n">
        <v>45347.45833333334</v>
      </c>
      <c r="B1334" s="15">
        <f>WEEKDAY($A1334,2)</f>
        <v/>
      </c>
      <c r="C1334" s="15">
        <f>HOUR($A1334)</f>
        <v/>
      </c>
      <c r="D1334" s="15">
        <f>IF(AND($A1334&gt;=Instellingen!$B$6,$A1334&lt;Instellingen!$B$7),1,0)</f>
        <v/>
      </c>
      <c r="E1334" s="15">
        <f>COUNTIF(tData[BezoekStart],"&lt;"&amp;($A1334+1/24))-COUNTIF(tData[BezoekEind],"&lt;="&amp;$A1334)</f>
        <v/>
      </c>
      <c r="F1334" s="15">
        <f>COUNTIF(tData[BezoekLangStart],"&lt;"&amp;($A1334+1/24))-COUNTIF(tData[BezoekLangEind],"&lt;="&amp;$A1334)</f>
        <v/>
      </c>
      <c r="G1334" s="15">
        <f>IF($D1334=1,$B1334*100+$C1334,-1)</f>
        <v/>
      </c>
      <c r="H1334" s="15">
        <f>IF($D1334=1,$B1334,-1)</f>
        <v/>
      </c>
      <c r="I1334" s="15">
        <f>IF($D1334=1,$C1334,-1)</f>
        <v/>
      </c>
    </row>
    <row r="1335">
      <c r="A1335" s="33" t="n">
        <v>45347.5</v>
      </c>
      <c r="B1335" s="15">
        <f>WEEKDAY($A1335,2)</f>
        <v/>
      </c>
      <c r="C1335" s="15">
        <f>HOUR($A1335)</f>
        <v/>
      </c>
      <c r="D1335" s="15">
        <f>IF(AND($A1335&gt;=Instellingen!$B$6,$A1335&lt;Instellingen!$B$7),1,0)</f>
        <v/>
      </c>
      <c r="E1335" s="15">
        <f>COUNTIF(tData[BezoekStart],"&lt;"&amp;($A1335+1/24))-COUNTIF(tData[BezoekEind],"&lt;="&amp;$A1335)</f>
        <v/>
      </c>
      <c r="F1335" s="15">
        <f>COUNTIF(tData[BezoekLangStart],"&lt;"&amp;($A1335+1/24))-COUNTIF(tData[BezoekLangEind],"&lt;="&amp;$A1335)</f>
        <v/>
      </c>
      <c r="G1335" s="15">
        <f>IF($D1335=1,$B1335*100+$C1335,-1)</f>
        <v/>
      </c>
      <c r="H1335" s="15">
        <f>IF($D1335=1,$B1335,-1)</f>
        <v/>
      </c>
      <c r="I1335" s="15">
        <f>IF($D1335=1,$C1335,-1)</f>
        <v/>
      </c>
    </row>
    <row r="1336">
      <c r="A1336" s="33" t="n">
        <v>45347.54166666666</v>
      </c>
      <c r="B1336" s="15">
        <f>WEEKDAY($A1336,2)</f>
        <v/>
      </c>
      <c r="C1336" s="15">
        <f>HOUR($A1336)</f>
        <v/>
      </c>
      <c r="D1336" s="15">
        <f>IF(AND($A1336&gt;=Instellingen!$B$6,$A1336&lt;Instellingen!$B$7),1,0)</f>
        <v/>
      </c>
      <c r="E1336" s="15">
        <f>COUNTIF(tData[BezoekStart],"&lt;"&amp;($A1336+1/24))-COUNTIF(tData[BezoekEind],"&lt;="&amp;$A1336)</f>
        <v/>
      </c>
      <c r="F1336" s="15">
        <f>COUNTIF(tData[BezoekLangStart],"&lt;"&amp;($A1336+1/24))-COUNTIF(tData[BezoekLangEind],"&lt;="&amp;$A1336)</f>
        <v/>
      </c>
      <c r="G1336" s="15">
        <f>IF($D1336=1,$B1336*100+$C1336,-1)</f>
        <v/>
      </c>
      <c r="H1336" s="15">
        <f>IF($D1336=1,$B1336,-1)</f>
        <v/>
      </c>
      <c r="I1336" s="15">
        <f>IF($D1336=1,$C1336,-1)</f>
        <v/>
      </c>
    </row>
    <row r="1337">
      <c r="A1337" s="33" t="n">
        <v>45347.58333333334</v>
      </c>
      <c r="B1337" s="15">
        <f>WEEKDAY($A1337,2)</f>
        <v/>
      </c>
      <c r="C1337" s="15">
        <f>HOUR($A1337)</f>
        <v/>
      </c>
      <c r="D1337" s="15">
        <f>IF(AND($A1337&gt;=Instellingen!$B$6,$A1337&lt;Instellingen!$B$7),1,0)</f>
        <v/>
      </c>
      <c r="E1337" s="15">
        <f>COUNTIF(tData[BezoekStart],"&lt;"&amp;($A1337+1/24))-COUNTIF(tData[BezoekEind],"&lt;="&amp;$A1337)</f>
        <v/>
      </c>
      <c r="F1337" s="15">
        <f>COUNTIF(tData[BezoekLangStart],"&lt;"&amp;($A1337+1/24))-COUNTIF(tData[BezoekLangEind],"&lt;="&amp;$A1337)</f>
        <v/>
      </c>
      <c r="G1337" s="15">
        <f>IF($D1337=1,$B1337*100+$C1337,-1)</f>
        <v/>
      </c>
      <c r="H1337" s="15">
        <f>IF($D1337=1,$B1337,-1)</f>
        <v/>
      </c>
      <c r="I1337" s="15">
        <f>IF($D1337=1,$C1337,-1)</f>
        <v/>
      </c>
    </row>
    <row r="1338">
      <c r="A1338" s="33" t="n">
        <v>45347.625</v>
      </c>
      <c r="B1338" s="15">
        <f>WEEKDAY($A1338,2)</f>
        <v/>
      </c>
      <c r="C1338" s="15">
        <f>HOUR($A1338)</f>
        <v/>
      </c>
      <c r="D1338" s="15">
        <f>IF(AND($A1338&gt;=Instellingen!$B$6,$A1338&lt;Instellingen!$B$7),1,0)</f>
        <v/>
      </c>
      <c r="E1338" s="15">
        <f>COUNTIF(tData[BezoekStart],"&lt;"&amp;($A1338+1/24))-COUNTIF(tData[BezoekEind],"&lt;="&amp;$A1338)</f>
        <v/>
      </c>
      <c r="F1338" s="15">
        <f>COUNTIF(tData[BezoekLangStart],"&lt;"&amp;($A1338+1/24))-COUNTIF(tData[BezoekLangEind],"&lt;="&amp;$A1338)</f>
        <v/>
      </c>
      <c r="G1338" s="15">
        <f>IF($D1338=1,$B1338*100+$C1338,-1)</f>
        <v/>
      </c>
      <c r="H1338" s="15">
        <f>IF($D1338=1,$B1338,-1)</f>
        <v/>
      </c>
      <c r="I1338" s="15">
        <f>IF($D1338=1,$C1338,-1)</f>
        <v/>
      </c>
    </row>
    <row r="1339">
      <c r="A1339" s="33" t="n">
        <v>45347.66666666666</v>
      </c>
      <c r="B1339" s="15">
        <f>WEEKDAY($A1339,2)</f>
        <v/>
      </c>
      <c r="C1339" s="15">
        <f>HOUR($A1339)</f>
        <v/>
      </c>
      <c r="D1339" s="15">
        <f>IF(AND($A1339&gt;=Instellingen!$B$6,$A1339&lt;Instellingen!$B$7),1,0)</f>
        <v/>
      </c>
      <c r="E1339" s="15">
        <f>COUNTIF(tData[BezoekStart],"&lt;"&amp;($A1339+1/24))-COUNTIF(tData[BezoekEind],"&lt;="&amp;$A1339)</f>
        <v/>
      </c>
      <c r="F1339" s="15">
        <f>COUNTIF(tData[BezoekLangStart],"&lt;"&amp;($A1339+1/24))-COUNTIF(tData[BezoekLangEind],"&lt;="&amp;$A1339)</f>
        <v/>
      </c>
      <c r="G1339" s="15">
        <f>IF($D1339=1,$B1339*100+$C1339,-1)</f>
        <v/>
      </c>
      <c r="H1339" s="15">
        <f>IF($D1339=1,$B1339,-1)</f>
        <v/>
      </c>
      <c r="I1339" s="15">
        <f>IF($D1339=1,$C1339,-1)</f>
        <v/>
      </c>
    </row>
    <row r="1340">
      <c r="A1340" s="33" t="n">
        <v>45347.70833333334</v>
      </c>
      <c r="B1340" s="15">
        <f>WEEKDAY($A1340,2)</f>
        <v/>
      </c>
      <c r="C1340" s="15">
        <f>HOUR($A1340)</f>
        <v/>
      </c>
      <c r="D1340" s="15">
        <f>IF(AND($A1340&gt;=Instellingen!$B$6,$A1340&lt;Instellingen!$B$7),1,0)</f>
        <v/>
      </c>
      <c r="E1340" s="15">
        <f>COUNTIF(tData[BezoekStart],"&lt;"&amp;($A1340+1/24))-COUNTIF(tData[BezoekEind],"&lt;="&amp;$A1340)</f>
        <v/>
      </c>
      <c r="F1340" s="15">
        <f>COUNTIF(tData[BezoekLangStart],"&lt;"&amp;($A1340+1/24))-COUNTIF(tData[BezoekLangEind],"&lt;="&amp;$A1340)</f>
        <v/>
      </c>
      <c r="G1340" s="15">
        <f>IF($D1340=1,$B1340*100+$C1340,-1)</f>
        <v/>
      </c>
      <c r="H1340" s="15">
        <f>IF($D1340=1,$B1340,-1)</f>
        <v/>
      </c>
      <c r="I1340" s="15">
        <f>IF($D1340=1,$C1340,-1)</f>
        <v/>
      </c>
    </row>
    <row r="1341">
      <c r="A1341" s="33" t="n">
        <v>45347.75</v>
      </c>
      <c r="B1341" s="15">
        <f>WEEKDAY($A1341,2)</f>
        <v/>
      </c>
      <c r="C1341" s="15">
        <f>HOUR($A1341)</f>
        <v/>
      </c>
      <c r="D1341" s="15">
        <f>IF(AND($A1341&gt;=Instellingen!$B$6,$A1341&lt;Instellingen!$B$7),1,0)</f>
        <v/>
      </c>
      <c r="E1341" s="15">
        <f>COUNTIF(tData[BezoekStart],"&lt;"&amp;($A1341+1/24))-COUNTIF(tData[BezoekEind],"&lt;="&amp;$A1341)</f>
        <v/>
      </c>
      <c r="F1341" s="15">
        <f>COUNTIF(tData[BezoekLangStart],"&lt;"&amp;($A1341+1/24))-COUNTIF(tData[BezoekLangEind],"&lt;="&amp;$A1341)</f>
        <v/>
      </c>
      <c r="G1341" s="15">
        <f>IF($D1341=1,$B1341*100+$C1341,-1)</f>
        <v/>
      </c>
      <c r="H1341" s="15">
        <f>IF($D1341=1,$B1341,-1)</f>
        <v/>
      </c>
      <c r="I1341" s="15">
        <f>IF($D1341=1,$C1341,-1)</f>
        <v/>
      </c>
    </row>
    <row r="1342">
      <c r="A1342" s="33" t="n">
        <v>45347.79166666666</v>
      </c>
      <c r="B1342" s="15">
        <f>WEEKDAY($A1342,2)</f>
        <v/>
      </c>
      <c r="C1342" s="15">
        <f>HOUR($A1342)</f>
        <v/>
      </c>
      <c r="D1342" s="15">
        <f>IF(AND($A1342&gt;=Instellingen!$B$6,$A1342&lt;Instellingen!$B$7),1,0)</f>
        <v/>
      </c>
      <c r="E1342" s="15">
        <f>COUNTIF(tData[BezoekStart],"&lt;"&amp;($A1342+1/24))-COUNTIF(tData[BezoekEind],"&lt;="&amp;$A1342)</f>
        <v/>
      </c>
      <c r="F1342" s="15">
        <f>COUNTIF(tData[BezoekLangStart],"&lt;"&amp;($A1342+1/24))-COUNTIF(tData[BezoekLangEind],"&lt;="&amp;$A1342)</f>
        <v/>
      </c>
      <c r="G1342" s="15">
        <f>IF($D1342=1,$B1342*100+$C1342,-1)</f>
        <v/>
      </c>
      <c r="H1342" s="15">
        <f>IF($D1342=1,$B1342,-1)</f>
        <v/>
      </c>
      <c r="I1342" s="15">
        <f>IF($D1342=1,$C1342,-1)</f>
        <v/>
      </c>
    </row>
    <row r="1343">
      <c r="A1343" s="33" t="n">
        <v>45347.83333333334</v>
      </c>
      <c r="B1343" s="15">
        <f>WEEKDAY($A1343,2)</f>
        <v/>
      </c>
      <c r="C1343" s="15">
        <f>HOUR($A1343)</f>
        <v/>
      </c>
      <c r="D1343" s="15">
        <f>IF(AND($A1343&gt;=Instellingen!$B$6,$A1343&lt;Instellingen!$B$7),1,0)</f>
        <v/>
      </c>
      <c r="E1343" s="15">
        <f>COUNTIF(tData[BezoekStart],"&lt;"&amp;($A1343+1/24))-COUNTIF(tData[BezoekEind],"&lt;="&amp;$A1343)</f>
        <v/>
      </c>
      <c r="F1343" s="15">
        <f>COUNTIF(tData[BezoekLangStart],"&lt;"&amp;($A1343+1/24))-COUNTIF(tData[BezoekLangEind],"&lt;="&amp;$A1343)</f>
        <v/>
      </c>
      <c r="G1343" s="15">
        <f>IF($D1343=1,$B1343*100+$C1343,-1)</f>
        <v/>
      </c>
      <c r="H1343" s="15">
        <f>IF($D1343=1,$B1343,-1)</f>
        <v/>
      </c>
      <c r="I1343" s="15">
        <f>IF($D1343=1,$C1343,-1)</f>
        <v/>
      </c>
    </row>
    <row r="1344">
      <c r="A1344" s="33" t="n">
        <v>45347.875</v>
      </c>
      <c r="B1344" s="15">
        <f>WEEKDAY($A1344,2)</f>
        <v/>
      </c>
      <c r="C1344" s="15">
        <f>HOUR($A1344)</f>
        <v/>
      </c>
      <c r="D1344" s="15">
        <f>IF(AND($A1344&gt;=Instellingen!$B$6,$A1344&lt;Instellingen!$B$7),1,0)</f>
        <v/>
      </c>
      <c r="E1344" s="15">
        <f>COUNTIF(tData[BezoekStart],"&lt;"&amp;($A1344+1/24))-COUNTIF(tData[BezoekEind],"&lt;="&amp;$A1344)</f>
        <v/>
      </c>
      <c r="F1344" s="15">
        <f>COUNTIF(tData[BezoekLangStart],"&lt;"&amp;($A1344+1/24))-COUNTIF(tData[BezoekLangEind],"&lt;="&amp;$A1344)</f>
        <v/>
      </c>
      <c r="G1344" s="15">
        <f>IF($D1344=1,$B1344*100+$C1344,-1)</f>
        <v/>
      </c>
      <c r="H1344" s="15">
        <f>IF($D1344=1,$B1344,-1)</f>
        <v/>
      </c>
      <c r="I1344" s="15">
        <f>IF($D1344=1,$C1344,-1)</f>
        <v/>
      </c>
    </row>
    <row r="1345">
      <c r="A1345" s="33" t="n">
        <v>45347.91666666666</v>
      </c>
      <c r="B1345" s="15">
        <f>WEEKDAY($A1345,2)</f>
        <v/>
      </c>
      <c r="C1345" s="15">
        <f>HOUR($A1345)</f>
        <v/>
      </c>
      <c r="D1345" s="15">
        <f>IF(AND($A1345&gt;=Instellingen!$B$6,$A1345&lt;Instellingen!$B$7),1,0)</f>
        <v/>
      </c>
      <c r="E1345" s="15">
        <f>COUNTIF(tData[BezoekStart],"&lt;"&amp;($A1345+1/24))-COUNTIF(tData[BezoekEind],"&lt;="&amp;$A1345)</f>
        <v/>
      </c>
      <c r="F1345" s="15">
        <f>COUNTIF(tData[BezoekLangStart],"&lt;"&amp;($A1345+1/24))-COUNTIF(tData[BezoekLangEind],"&lt;="&amp;$A1345)</f>
        <v/>
      </c>
      <c r="G1345" s="15">
        <f>IF($D1345=1,$B1345*100+$C1345,-1)</f>
        <v/>
      </c>
      <c r="H1345" s="15">
        <f>IF($D1345=1,$B1345,-1)</f>
        <v/>
      </c>
      <c r="I1345" s="15">
        <f>IF($D1345=1,$C1345,-1)</f>
        <v/>
      </c>
    </row>
    <row r="1346">
      <c r="A1346" s="33" t="n">
        <v>45347.95833333334</v>
      </c>
      <c r="B1346" s="15">
        <f>WEEKDAY($A1346,2)</f>
        <v/>
      </c>
      <c r="C1346" s="15">
        <f>HOUR($A1346)</f>
        <v/>
      </c>
      <c r="D1346" s="15">
        <f>IF(AND($A1346&gt;=Instellingen!$B$6,$A1346&lt;Instellingen!$B$7),1,0)</f>
        <v/>
      </c>
      <c r="E1346" s="15">
        <f>COUNTIF(tData[BezoekStart],"&lt;"&amp;($A1346+1/24))-COUNTIF(tData[BezoekEind],"&lt;="&amp;$A1346)</f>
        <v/>
      </c>
      <c r="F1346" s="15">
        <f>COUNTIF(tData[BezoekLangStart],"&lt;"&amp;($A1346+1/24))-COUNTIF(tData[BezoekLangEind],"&lt;="&amp;$A1346)</f>
        <v/>
      </c>
      <c r="G1346" s="15">
        <f>IF($D1346=1,$B1346*100+$C1346,-1)</f>
        <v/>
      </c>
      <c r="H1346" s="15">
        <f>IF($D1346=1,$B1346,-1)</f>
        <v/>
      </c>
      <c r="I1346" s="15">
        <f>IF($D1346=1,$C1346,-1)</f>
        <v/>
      </c>
    </row>
    <row r="1347">
      <c r="A1347" s="33" t="n">
        <v>45348</v>
      </c>
      <c r="B1347" s="15">
        <f>WEEKDAY($A1347,2)</f>
        <v/>
      </c>
      <c r="C1347" s="15">
        <f>HOUR($A1347)</f>
        <v/>
      </c>
      <c r="D1347" s="15">
        <f>IF(AND($A1347&gt;=Instellingen!$B$6,$A1347&lt;Instellingen!$B$7),1,0)</f>
        <v/>
      </c>
      <c r="E1347" s="15">
        <f>COUNTIF(tData[BezoekStart],"&lt;"&amp;($A1347+1/24))-COUNTIF(tData[BezoekEind],"&lt;="&amp;$A1347)</f>
        <v/>
      </c>
      <c r="F1347" s="15">
        <f>COUNTIF(tData[BezoekLangStart],"&lt;"&amp;($A1347+1/24))-COUNTIF(tData[BezoekLangEind],"&lt;="&amp;$A1347)</f>
        <v/>
      </c>
      <c r="G1347" s="15">
        <f>IF($D1347=1,$B1347*100+$C1347,-1)</f>
        <v/>
      </c>
      <c r="H1347" s="15">
        <f>IF($D1347=1,$B1347,-1)</f>
        <v/>
      </c>
      <c r="I1347" s="15">
        <f>IF($D1347=1,$C1347,-1)</f>
        <v/>
      </c>
    </row>
    <row r="1348">
      <c r="A1348" s="33" t="n">
        <v>45348.04166666666</v>
      </c>
      <c r="B1348" s="15">
        <f>WEEKDAY($A1348,2)</f>
        <v/>
      </c>
      <c r="C1348" s="15">
        <f>HOUR($A1348)</f>
        <v/>
      </c>
      <c r="D1348" s="15">
        <f>IF(AND($A1348&gt;=Instellingen!$B$6,$A1348&lt;Instellingen!$B$7),1,0)</f>
        <v/>
      </c>
      <c r="E1348" s="15">
        <f>COUNTIF(tData[BezoekStart],"&lt;"&amp;($A1348+1/24))-COUNTIF(tData[BezoekEind],"&lt;="&amp;$A1348)</f>
        <v/>
      </c>
      <c r="F1348" s="15">
        <f>COUNTIF(tData[BezoekLangStart],"&lt;"&amp;($A1348+1/24))-COUNTIF(tData[BezoekLangEind],"&lt;="&amp;$A1348)</f>
        <v/>
      </c>
      <c r="G1348" s="15">
        <f>IF($D1348=1,$B1348*100+$C1348,-1)</f>
        <v/>
      </c>
      <c r="H1348" s="15">
        <f>IF($D1348=1,$B1348,-1)</f>
        <v/>
      </c>
      <c r="I1348" s="15">
        <f>IF($D1348=1,$C1348,-1)</f>
        <v/>
      </c>
    </row>
    <row r="1349">
      <c r="A1349" s="33" t="n">
        <v>45348.08333333334</v>
      </c>
      <c r="B1349" s="15">
        <f>WEEKDAY($A1349,2)</f>
        <v/>
      </c>
      <c r="C1349" s="15">
        <f>HOUR($A1349)</f>
        <v/>
      </c>
      <c r="D1349" s="15">
        <f>IF(AND($A1349&gt;=Instellingen!$B$6,$A1349&lt;Instellingen!$B$7),1,0)</f>
        <v/>
      </c>
      <c r="E1349" s="15">
        <f>COUNTIF(tData[BezoekStart],"&lt;"&amp;($A1349+1/24))-COUNTIF(tData[BezoekEind],"&lt;="&amp;$A1349)</f>
        <v/>
      </c>
      <c r="F1349" s="15">
        <f>COUNTIF(tData[BezoekLangStart],"&lt;"&amp;($A1349+1/24))-COUNTIF(tData[BezoekLangEind],"&lt;="&amp;$A1349)</f>
        <v/>
      </c>
      <c r="G1349" s="15">
        <f>IF($D1349=1,$B1349*100+$C1349,-1)</f>
        <v/>
      </c>
      <c r="H1349" s="15">
        <f>IF($D1349=1,$B1349,-1)</f>
        <v/>
      </c>
      <c r="I1349" s="15">
        <f>IF($D1349=1,$C1349,-1)</f>
        <v/>
      </c>
    </row>
    <row r="1350">
      <c r="A1350" s="33" t="n">
        <v>45348.125</v>
      </c>
      <c r="B1350" s="15">
        <f>WEEKDAY($A1350,2)</f>
        <v/>
      </c>
      <c r="C1350" s="15">
        <f>HOUR($A1350)</f>
        <v/>
      </c>
      <c r="D1350" s="15">
        <f>IF(AND($A1350&gt;=Instellingen!$B$6,$A1350&lt;Instellingen!$B$7),1,0)</f>
        <v/>
      </c>
      <c r="E1350" s="15">
        <f>COUNTIF(tData[BezoekStart],"&lt;"&amp;($A1350+1/24))-COUNTIF(tData[BezoekEind],"&lt;="&amp;$A1350)</f>
        <v/>
      </c>
      <c r="F1350" s="15">
        <f>COUNTIF(tData[BezoekLangStart],"&lt;"&amp;($A1350+1/24))-COUNTIF(tData[BezoekLangEind],"&lt;="&amp;$A1350)</f>
        <v/>
      </c>
      <c r="G1350" s="15">
        <f>IF($D1350=1,$B1350*100+$C1350,-1)</f>
        <v/>
      </c>
      <c r="H1350" s="15">
        <f>IF($D1350=1,$B1350,-1)</f>
        <v/>
      </c>
      <c r="I1350" s="15">
        <f>IF($D1350=1,$C1350,-1)</f>
        <v/>
      </c>
    </row>
    <row r="1351">
      <c r="A1351" s="33" t="n">
        <v>45348.16666666666</v>
      </c>
      <c r="B1351" s="15">
        <f>WEEKDAY($A1351,2)</f>
        <v/>
      </c>
      <c r="C1351" s="15">
        <f>HOUR($A1351)</f>
        <v/>
      </c>
      <c r="D1351" s="15">
        <f>IF(AND($A1351&gt;=Instellingen!$B$6,$A1351&lt;Instellingen!$B$7),1,0)</f>
        <v/>
      </c>
      <c r="E1351" s="15">
        <f>COUNTIF(tData[BezoekStart],"&lt;"&amp;($A1351+1/24))-COUNTIF(tData[BezoekEind],"&lt;="&amp;$A1351)</f>
        <v/>
      </c>
      <c r="F1351" s="15">
        <f>COUNTIF(tData[BezoekLangStart],"&lt;"&amp;($A1351+1/24))-COUNTIF(tData[BezoekLangEind],"&lt;="&amp;$A1351)</f>
        <v/>
      </c>
      <c r="G1351" s="15">
        <f>IF($D1351=1,$B1351*100+$C1351,-1)</f>
        <v/>
      </c>
      <c r="H1351" s="15">
        <f>IF($D1351=1,$B1351,-1)</f>
        <v/>
      </c>
      <c r="I1351" s="15">
        <f>IF($D1351=1,$C1351,-1)</f>
        <v/>
      </c>
    </row>
    <row r="1352">
      <c r="A1352" s="33" t="n">
        <v>45348.20833333334</v>
      </c>
      <c r="B1352" s="15">
        <f>WEEKDAY($A1352,2)</f>
        <v/>
      </c>
      <c r="C1352" s="15">
        <f>HOUR($A1352)</f>
        <v/>
      </c>
      <c r="D1352" s="15">
        <f>IF(AND($A1352&gt;=Instellingen!$B$6,$A1352&lt;Instellingen!$B$7),1,0)</f>
        <v/>
      </c>
      <c r="E1352" s="15">
        <f>COUNTIF(tData[BezoekStart],"&lt;"&amp;($A1352+1/24))-COUNTIF(tData[BezoekEind],"&lt;="&amp;$A1352)</f>
        <v/>
      </c>
      <c r="F1352" s="15">
        <f>COUNTIF(tData[BezoekLangStart],"&lt;"&amp;($A1352+1/24))-COUNTIF(tData[BezoekLangEind],"&lt;="&amp;$A1352)</f>
        <v/>
      </c>
      <c r="G1352" s="15">
        <f>IF($D1352=1,$B1352*100+$C1352,-1)</f>
        <v/>
      </c>
      <c r="H1352" s="15">
        <f>IF($D1352=1,$B1352,-1)</f>
        <v/>
      </c>
      <c r="I1352" s="15">
        <f>IF($D1352=1,$C1352,-1)</f>
        <v/>
      </c>
    </row>
    <row r="1353">
      <c r="A1353" s="33" t="n">
        <v>45348.25</v>
      </c>
      <c r="B1353" s="15">
        <f>WEEKDAY($A1353,2)</f>
        <v/>
      </c>
      <c r="C1353" s="15">
        <f>HOUR($A1353)</f>
        <v/>
      </c>
      <c r="D1353" s="15">
        <f>IF(AND($A1353&gt;=Instellingen!$B$6,$A1353&lt;Instellingen!$B$7),1,0)</f>
        <v/>
      </c>
      <c r="E1353" s="15">
        <f>COUNTIF(tData[BezoekStart],"&lt;"&amp;($A1353+1/24))-COUNTIF(tData[BezoekEind],"&lt;="&amp;$A1353)</f>
        <v/>
      </c>
      <c r="F1353" s="15">
        <f>COUNTIF(tData[BezoekLangStart],"&lt;"&amp;($A1353+1/24))-COUNTIF(tData[BezoekLangEind],"&lt;="&amp;$A1353)</f>
        <v/>
      </c>
      <c r="G1353" s="15">
        <f>IF($D1353=1,$B1353*100+$C1353,-1)</f>
        <v/>
      </c>
      <c r="H1353" s="15">
        <f>IF($D1353=1,$B1353,-1)</f>
        <v/>
      </c>
      <c r="I1353" s="15">
        <f>IF($D1353=1,$C1353,-1)</f>
        <v/>
      </c>
    </row>
    <row r="1354">
      <c r="A1354" s="33" t="n">
        <v>45348.29166666666</v>
      </c>
      <c r="B1354" s="15">
        <f>WEEKDAY($A1354,2)</f>
        <v/>
      </c>
      <c r="C1354" s="15">
        <f>HOUR($A1354)</f>
        <v/>
      </c>
      <c r="D1354" s="15">
        <f>IF(AND($A1354&gt;=Instellingen!$B$6,$A1354&lt;Instellingen!$B$7),1,0)</f>
        <v/>
      </c>
      <c r="E1354" s="15">
        <f>COUNTIF(tData[BezoekStart],"&lt;"&amp;($A1354+1/24))-COUNTIF(tData[BezoekEind],"&lt;="&amp;$A1354)</f>
        <v/>
      </c>
      <c r="F1354" s="15">
        <f>COUNTIF(tData[BezoekLangStart],"&lt;"&amp;($A1354+1/24))-COUNTIF(tData[BezoekLangEind],"&lt;="&amp;$A1354)</f>
        <v/>
      </c>
      <c r="G1354" s="15">
        <f>IF($D1354=1,$B1354*100+$C1354,-1)</f>
        <v/>
      </c>
      <c r="H1354" s="15">
        <f>IF($D1354=1,$B1354,-1)</f>
        <v/>
      </c>
      <c r="I1354" s="15">
        <f>IF($D1354=1,$C1354,-1)</f>
        <v/>
      </c>
    </row>
    <row r="1355">
      <c r="A1355" s="33" t="n">
        <v>45348.33333333334</v>
      </c>
      <c r="B1355" s="15">
        <f>WEEKDAY($A1355,2)</f>
        <v/>
      </c>
      <c r="C1355" s="15">
        <f>HOUR($A1355)</f>
        <v/>
      </c>
      <c r="D1355" s="15">
        <f>IF(AND($A1355&gt;=Instellingen!$B$6,$A1355&lt;Instellingen!$B$7),1,0)</f>
        <v/>
      </c>
      <c r="E1355" s="15">
        <f>COUNTIF(tData[BezoekStart],"&lt;"&amp;($A1355+1/24))-COUNTIF(tData[BezoekEind],"&lt;="&amp;$A1355)</f>
        <v/>
      </c>
      <c r="F1355" s="15">
        <f>COUNTIF(tData[BezoekLangStart],"&lt;"&amp;($A1355+1/24))-COUNTIF(tData[BezoekLangEind],"&lt;="&amp;$A1355)</f>
        <v/>
      </c>
      <c r="G1355" s="15">
        <f>IF($D1355=1,$B1355*100+$C1355,-1)</f>
        <v/>
      </c>
      <c r="H1355" s="15">
        <f>IF($D1355=1,$B1355,-1)</f>
        <v/>
      </c>
      <c r="I1355" s="15">
        <f>IF($D1355=1,$C1355,-1)</f>
        <v/>
      </c>
    </row>
    <row r="1356">
      <c r="A1356" s="33" t="n">
        <v>45348.375</v>
      </c>
      <c r="B1356" s="15">
        <f>WEEKDAY($A1356,2)</f>
        <v/>
      </c>
      <c r="C1356" s="15">
        <f>HOUR($A1356)</f>
        <v/>
      </c>
      <c r="D1356" s="15">
        <f>IF(AND($A1356&gt;=Instellingen!$B$6,$A1356&lt;Instellingen!$B$7),1,0)</f>
        <v/>
      </c>
      <c r="E1356" s="15">
        <f>COUNTIF(tData[BezoekStart],"&lt;"&amp;($A1356+1/24))-COUNTIF(tData[BezoekEind],"&lt;="&amp;$A1356)</f>
        <v/>
      </c>
      <c r="F1356" s="15">
        <f>COUNTIF(tData[BezoekLangStart],"&lt;"&amp;($A1356+1/24))-COUNTIF(tData[BezoekLangEind],"&lt;="&amp;$A1356)</f>
        <v/>
      </c>
      <c r="G1356" s="15">
        <f>IF($D1356=1,$B1356*100+$C1356,-1)</f>
        <v/>
      </c>
      <c r="H1356" s="15">
        <f>IF($D1356=1,$B1356,-1)</f>
        <v/>
      </c>
      <c r="I1356" s="15">
        <f>IF($D1356=1,$C1356,-1)</f>
        <v/>
      </c>
    </row>
    <row r="1357">
      <c r="A1357" s="33" t="n">
        <v>45348.41666666666</v>
      </c>
      <c r="B1357" s="15">
        <f>WEEKDAY($A1357,2)</f>
        <v/>
      </c>
      <c r="C1357" s="15">
        <f>HOUR($A1357)</f>
        <v/>
      </c>
      <c r="D1357" s="15">
        <f>IF(AND($A1357&gt;=Instellingen!$B$6,$A1357&lt;Instellingen!$B$7),1,0)</f>
        <v/>
      </c>
      <c r="E1357" s="15">
        <f>COUNTIF(tData[BezoekStart],"&lt;"&amp;($A1357+1/24))-COUNTIF(tData[BezoekEind],"&lt;="&amp;$A1357)</f>
        <v/>
      </c>
      <c r="F1357" s="15">
        <f>COUNTIF(tData[BezoekLangStart],"&lt;"&amp;($A1357+1/24))-COUNTIF(tData[BezoekLangEind],"&lt;="&amp;$A1357)</f>
        <v/>
      </c>
      <c r="G1357" s="15">
        <f>IF($D1357=1,$B1357*100+$C1357,-1)</f>
        <v/>
      </c>
      <c r="H1357" s="15">
        <f>IF($D1357=1,$B1357,-1)</f>
        <v/>
      </c>
      <c r="I1357" s="15">
        <f>IF($D1357=1,$C1357,-1)</f>
        <v/>
      </c>
    </row>
    <row r="1358">
      <c r="A1358" s="33" t="n">
        <v>45348.45833333334</v>
      </c>
      <c r="B1358" s="15">
        <f>WEEKDAY($A1358,2)</f>
        <v/>
      </c>
      <c r="C1358" s="15">
        <f>HOUR($A1358)</f>
        <v/>
      </c>
      <c r="D1358" s="15">
        <f>IF(AND($A1358&gt;=Instellingen!$B$6,$A1358&lt;Instellingen!$B$7),1,0)</f>
        <v/>
      </c>
      <c r="E1358" s="15">
        <f>COUNTIF(tData[BezoekStart],"&lt;"&amp;($A1358+1/24))-COUNTIF(tData[BezoekEind],"&lt;="&amp;$A1358)</f>
        <v/>
      </c>
      <c r="F1358" s="15">
        <f>COUNTIF(tData[BezoekLangStart],"&lt;"&amp;($A1358+1/24))-COUNTIF(tData[BezoekLangEind],"&lt;="&amp;$A1358)</f>
        <v/>
      </c>
      <c r="G1358" s="15">
        <f>IF($D1358=1,$B1358*100+$C1358,-1)</f>
        <v/>
      </c>
      <c r="H1358" s="15">
        <f>IF($D1358=1,$B1358,-1)</f>
        <v/>
      </c>
      <c r="I1358" s="15">
        <f>IF($D1358=1,$C1358,-1)</f>
        <v/>
      </c>
    </row>
    <row r="1359">
      <c r="A1359" s="33" t="n">
        <v>45348.5</v>
      </c>
      <c r="B1359" s="15">
        <f>WEEKDAY($A1359,2)</f>
        <v/>
      </c>
      <c r="C1359" s="15">
        <f>HOUR($A1359)</f>
        <v/>
      </c>
      <c r="D1359" s="15">
        <f>IF(AND($A1359&gt;=Instellingen!$B$6,$A1359&lt;Instellingen!$B$7),1,0)</f>
        <v/>
      </c>
      <c r="E1359" s="15">
        <f>COUNTIF(tData[BezoekStart],"&lt;"&amp;($A1359+1/24))-COUNTIF(tData[BezoekEind],"&lt;="&amp;$A1359)</f>
        <v/>
      </c>
      <c r="F1359" s="15">
        <f>COUNTIF(tData[BezoekLangStart],"&lt;"&amp;($A1359+1/24))-COUNTIF(tData[BezoekLangEind],"&lt;="&amp;$A1359)</f>
        <v/>
      </c>
      <c r="G1359" s="15">
        <f>IF($D1359=1,$B1359*100+$C1359,-1)</f>
        <v/>
      </c>
      <c r="H1359" s="15">
        <f>IF($D1359=1,$B1359,-1)</f>
        <v/>
      </c>
      <c r="I1359" s="15">
        <f>IF($D1359=1,$C1359,-1)</f>
        <v/>
      </c>
    </row>
    <row r="1360">
      <c r="A1360" s="33" t="n">
        <v>45348.54166666666</v>
      </c>
      <c r="B1360" s="15">
        <f>WEEKDAY($A1360,2)</f>
        <v/>
      </c>
      <c r="C1360" s="15">
        <f>HOUR($A1360)</f>
        <v/>
      </c>
      <c r="D1360" s="15">
        <f>IF(AND($A1360&gt;=Instellingen!$B$6,$A1360&lt;Instellingen!$B$7),1,0)</f>
        <v/>
      </c>
      <c r="E1360" s="15">
        <f>COUNTIF(tData[BezoekStart],"&lt;"&amp;($A1360+1/24))-COUNTIF(tData[BezoekEind],"&lt;="&amp;$A1360)</f>
        <v/>
      </c>
      <c r="F1360" s="15">
        <f>COUNTIF(tData[BezoekLangStart],"&lt;"&amp;($A1360+1/24))-COUNTIF(tData[BezoekLangEind],"&lt;="&amp;$A1360)</f>
        <v/>
      </c>
      <c r="G1360" s="15">
        <f>IF($D1360=1,$B1360*100+$C1360,-1)</f>
        <v/>
      </c>
      <c r="H1360" s="15">
        <f>IF($D1360=1,$B1360,-1)</f>
        <v/>
      </c>
      <c r="I1360" s="15">
        <f>IF($D1360=1,$C1360,-1)</f>
        <v/>
      </c>
    </row>
    <row r="1361">
      <c r="A1361" s="33" t="n">
        <v>45348.58333333334</v>
      </c>
      <c r="B1361" s="15">
        <f>WEEKDAY($A1361,2)</f>
        <v/>
      </c>
      <c r="C1361" s="15">
        <f>HOUR($A1361)</f>
        <v/>
      </c>
      <c r="D1361" s="15">
        <f>IF(AND($A1361&gt;=Instellingen!$B$6,$A1361&lt;Instellingen!$B$7),1,0)</f>
        <v/>
      </c>
      <c r="E1361" s="15">
        <f>COUNTIF(tData[BezoekStart],"&lt;"&amp;($A1361+1/24))-COUNTIF(tData[BezoekEind],"&lt;="&amp;$A1361)</f>
        <v/>
      </c>
      <c r="F1361" s="15">
        <f>COUNTIF(tData[BezoekLangStart],"&lt;"&amp;($A1361+1/24))-COUNTIF(tData[BezoekLangEind],"&lt;="&amp;$A1361)</f>
        <v/>
      </c>
      <c r="G1361" s="15">
        <f>IF($D1361=1,$B1361*100+$C1361,-1)</f>
        <v/>
      </c>
      <c r="H1361" s="15">
        <f>IF($D1361=1,$B1361,-1)</f>
        <v/>
      </c>
      <c r="I1361" s="15">
        <f>IF($D1361=1,$C1361,-1)</f>
        <v/>
      </c>
    </row>
    <row r="1362">
      <c r="A1362" s="33" t="n">
        <v>45348.625</v>
      </c>
      <c r="B1362" s="15">
        <f>WEEKDAY($A1362,2)</f>
        <v/>
      </c>
      <c r="C1362" s="15">
        <f>HOUR($A1362)</f>
        <v/>
      </c>
      <c r="D1362" s="15">
        <f>IF(AND($A1362&gt;=Instellingen!$B$6,$A1362&lt;Instellingen!$B$7),1,0)</f>
        <v/>
      </c>
      <c r="E1362" s="15">
        <f>COUNTIF(tData[BezoekStart],"&lt;"&amp;($A1362+1/24))-COUNTIF(tData[BezoekEind],"&lt;="&amp;$A1362)</f>
        <v/>
      </c>
      <c r="F1362" s="15">
        <f>COUNTIF(tData[BezoekLangStart],"&lt;"&amp;($A1362+1/24))-COUNTIF(tData[BezoekLangEind],"&lt;="&amp;$A1362)</f>
        <v/>
      </c>
      <c r="G1362" s="15">
        <f>IF($D1362=1,$B1362*100+$C1362,-1)</f>
        <v/>
      </c>
      <c r="H1362" s="15">
        <f>IF($D1362=1,$B1362,-1)</f>
        <v/>
      </c>
      <c r="I1362" s="15">
        <f>IF($D1362=1,$C1362,-1)</f>
        <v/>
      </c>
    </row>
    <row r="1363">
      <c r="A1363" s="33" t="n">
        <v>45348.66666666666</v>
      </c>
      <c r="B1363" s="15">
        <f>WEEKDAY($A1363,2)</f>
        <v/>
      </c>
      <c r="C1363" s="15">
        <f>HOUR($A1363)</f>
        <v/>
      </c>
      <c r="D1363" s="15">
        <f>IF(AND($A1363&gt;=Instellingen!$B$6,$A1363&lt;Instellingen!$B$7),1,0)</f>
        <v/>
      </c>
      <c r="E1363" s="15">
        <f>COUNTIF(tData[BezoekStart],"&lt;"&amp;($A1363+1/24))-COUNTIF(tData[BezoekEind],"&lt;="&amp;$A1363)</f>
        <v/>
      </c>
      <c r="F1363" s="15">
        <f>COUNTIF(tData[BezoekLangStart],"&lt;"&amp;($A1363+1/24))-COUNTIF(tData[BezoekLangEind],"&lt;="&amp;$A1363)</f>
        <v/>
      </c>
      <c r="G1363" s="15">
        <f>IF($D1363=1,$B1363*100+$C1363,-1)</f>
        <v/>
      </c>
      <c r="H1363" s="15">
        <f>IF($D1363=1,$B1363,-1)</f>
        <v/>
      </c>
      <c r="I1363" s="15">
        <f>IF($D1363=1,$C1363,-1)</f>
        <v/>
      </c>
    </row>
    <row r="1364">
      <c r="A1364" s="33" t="n">
        <v>45348.70833333334</v>
      </c>
      <c r="B1364" s="15">
        <f>WEEKDAY($A1364,2)</f>
        <v/>
      </c>
      <c r="C1364" s="15">
        <f>HOUR($A1364)</f>
        <v/>
      </c>
      <c r="D1364" s="15">
        <f>IF(AND($A1364&gt;=Instellingen!$B$6,$A1364&lt;Instellingen!$B$7),1,0)</f>
        <v/>
      </c>
      <c r="E1364" s="15">
        <f>COUNTIF(tData[BezoekStart],"&lt;"&amp;($A1364+1/24))-COUNTIF(tData[BezoekEind],"&lt;="&amp;$A1364)</f>
        <v/>
      </c>
      <c r="F1364" s="15">
        <f>COUNTIF(tData[BezoekLangStart],"&lt;"&amp;($A1364+1/24))-COUNTIF(tData[BezoekLangEind],"&lt;="&amp;$A1364)</f>
        <v/>
      </c>
      <c r="G1364" s="15">
        <f>IF($D1364=1,$B1364*100+$C1364,-1)</f>
        <v/>
      </c>
      <c r="H1364" s="15">
        <f>IF($D1364=1,$B1364,-1)</f>
        <v/>
      </c>
      <c r="I1364" s="15">
        <f>IF($D1364=1,$C1364,-1)</f>
        <v/>
      </c>
    </row>
    <row r="1365">
      <c r="A1365" s="33" t="n">
        <v>45348.75</v>
      </c>
      <c r="B1365" s="15">
        <f>WEEKDAY($A1365,2)</f>
        <v/>
      </c>
      <c r="C1365" s="15">
        <f>HOUR($A1365)</f>
        <v/>
      </c>
      <c r="D1365" s="15">
        <f>IF(AND($A1365&gt;=Instellingen!$B$6,$A1365&lt;Instellingen!$B$7),1,0)</f>
        <v/>
      </c>
      <c r="E1365" s="15">
        <f>COUNTIF(tData[BezoekStart],"&lt;"&amp;($A1365+1/24))-COUNTIF(tData[BezoekEind],"&lt;="&amp;$A1365)</f>
        <v/>
      </c>
      <c r="F1365" s="15">
        <f>COUNTIF(tData[BezoekLangStart],"&lt;"&amp;($A1365+1/24))-COUNTIF(tData[BezoekLangEind],"&lt;="&amp;$A1365)</f>
        <v/>
      </c>
      <c r="G1365" s="15">
        <f>IF($D1365=1,$B1365*100+$C1365,-1)</f>
        <v/>
      </c>
      <c r="H1365" s="15">
        <f>IF($D1365=1,$B1365,-1)</f>
        <v/>
      </c>
      <c r="I1365" s="15">
        <f>IF($D1365=1,$C1365,-1)</f>
        <v/>
      </c>
    </row>
    <row r="1366">
      <c r="A1366" s="33" t="n">
        <v>45348.79166666666</v>
      </c>
      <c r="B1366" s="15">
        <f>WEEKDAY($A1366,2)</f>
        <v/>
      </c>
      <c r="C1366" s="15">
        <f>HOUR($A1366)</f>
        <v/>
      </c>
      <c r="D1366" s="15">
        <f>IF(AND($A1366&gt;=Instellingen!$B$6,$A1366&lt;Instellingen!$B$7),1,0)</f>
        <v/>
      </c>
      <c r="E1366" s="15">
        <f>COUNTIF(tData[BezoekStart],"&lt;"&amp;($A1366+1/24))-COUNTIF(tData[BezoekEind],"&lt;="&amp;$A1366)</f>
        <v/>
      </c>
      <c r="F1366" s="15">
        <f>COUNTIF(tData[BezoekLangStart],"&lt;"&amp;($A1366+1/24))-COUNTIF(tData[BezoekLangEind],"&lt;="&amp;$A1366)</f>
        <v/>
      </c>
      <c r="G1366" s="15">
        <f>IF($D1366=1,$B1366*100+$C1366,-1)</f>
        <v/>
      </c>
      <c r="H1366" s="15">
        <f>IF($D1366=1,$B1366,-1)</f>
        <v/>
      </c>
      <c r="I1366" s="15">
        <f>IF($D1366=1,$C1366,-1)</f>
        <v/>
      </c>
    </row>
    <row r="1367">
      <c r="A1367" s="33" t="n">
        <v>45348.83333333334</v>
      </c>
      <c r="B1367" s="15">
        <f>WEEKDAY($A1367,2)</f>
        <v/>
      </c>
      <c r="C1367" s="15">
        <f>HOUR($A1367)</f>
        <v/>
      </c>
      <c r="D1367" s="15">
        <f>IF(AND($A1367&gt;=Instellingen!$B$6,$A1367&lt;Instellingen!$B$7),1,0)</f>
        <v/>
      </c>
      <c r="E1367" s="15">
        <f>COUNTIF(tData[BezoekStart],"&lt;"&amp;($A1367+1/24))-COUNTIF(tData[BezoekEind],"&lt;="&amp;$A1367)</f>
        <v/>
      </c>
      <c r="F1367" s="15">
        <f>COUNTIF(tData[BezoekLangStart],"&lt;"&amp;($A1367+1/24))-COUNTIF(tData[BezoekLangEind],"&lt;="&amp;$A1367)</f>
        <v/>
      </c>
      <c r="G1367" s="15">
        <f>IF($D1367=1,$B1367*100+$C1367,-1)</f>
        <v/>
      </c>
      <c r="H1367" s="15">
        <f>IF($D1367=1,$B1367,-1)</f>
        <v/>
      </c>
      <c r="I1367" s="15">
        <f>IF($D1367=1,$C1367,-1)</f>
        <v/>
      </c>
    </row>
    <row r="1368">
      <c r="A1368" s="33" t="n">
        <v>45348.875</v>
      </c>
      <c r="B1368" s="15">
        <f>WEEKDAY($A1368,2)</f>
        <v/>
      </c>
      <c r="C1368" s="15">
        <f>HOUR($A1368)</f>
        <v/>
      </c>
      <c r="D1368" s="15">
        <f>IF(AND($A1368&gt;=Instellingen!$B$6,$A1368&lt;Instellingen!$B$7),1,0)</f>
        <v/>
      </c>
      <c r="E1368" s="15">
        <f>COUNTIF(tData[BezoekStart],"&lt;"&amp;($A1368+1/24))-COUNTIF(tData[BezoekEind],"&lt;="&amp;$A1368)</f>
        <v/>
      </c>
      <c r="F1368" s="15">
        <f>COUNTIF(tData[BezoekLangStart],"&lt;"&amp;($A1368+1/24))-COUNTIF(tData[BezoekLangEind],"&lt;="&amp;$A1368)</f>
        <v/>
      </c>
      <c r="G1368" s="15">
        <f>IF($D1368=1,$B1368*100+$C1368,-1)</f>
        <v/>
      </c>
      <c r="H1368" s="15">
        <f>IF($D1368=1,$B1368,-1)</f>
        <v/>
      </c>
      <c r="I1368" s="15">
        <f>IF($D1368=1,$C1368,-1)</f>
        <v/>
      </c>
    </row>
    <row r="1369">
      <c r="A1369" s="33" t="n">
        <v>45348.91666666666</v>
      </c>
      <c r="B1369" s="15">
        <f>WEEKDAY($A1369,2)</f>
        <v/>
      </c>
      <c r="C1369" s="15">
        <f>HOUR($A1369)</f>
        <v/>
      </c>
      <c r="D1369" s="15">
        <f>IF(AND($A1369&gt;=Instellingen!$B$6,$A1369&lt;Instellingen!$B$7),1,0)</f>
        <v/>
      </c>
      <c r="E1369" s="15">
        <f>COUNTIF(tData[BezoekStart],"&lt;"&amp;($A1369+1/24))-COUNTIF(tData[BezoekEind],"&lt;="&amp;$A1369)</f>
        <v/>
      </c>
      <c r="F1369" s="15">
        <f>COUNTIF(tData[BezoekLangStart],"&lt;"&amp;($A1369+1/24))-COUNTIF(tData[BezoekLangEind],"&lt;="&amp;$A1369)</f>
        <v/>
      </c>
      <c r="G1369" s="15">
        <f>IF($D1369=1,$B1369*100+$C1369,-1)</f>
        <v/>
      </c>
      <c r="H1369" s="15">
        <f>IF($D1369=1,$B1369,-1)</f>
        <v/>
      </c>
      <c r="I1369" s="15">
        <f>IF($D1369=1,$C1369,-1)</f>
        <v/>
      </c>
    </row>
    <row r="1370">
      <c r="A1370" s="33" t="n">
        <v>45348.95833333334</v>
      </c>
      <c r="B1370" s="15">
        <f>WEEKDAY($A1370,2)</f>
        <v/>
      </c>
      <c r="C1370" s="15">
        <f>HOUR($A1370)</f>
        <v/>
      </c>
      <c r="D1370" s="15">
        <f>IF(AND($A1370&gt;=Instellingen!$B$6,$A1370&lt;Instellingen!$B$7),1,0)</f>
        <v/>
      </c>
      <c r="E1370" s="15">
        <f>COUNTIF(tData[BezoekStart],"&lt;"&amp;($A1370+1/24))-COUNTIF(tData[BezoekEind],"&lt;="&amp;$A1370)</f>
        <v/>
      </c>
      <c r="F1370" s="15">
        <f>COUNTIF(tData[BezoekLangStart],"&lt;"&amp;($A1370+1/24))-COUNTIF(tData[BezoekLangEind],"&lt;="&amp;$A1370)</f>
        <v/>
      </c>
      <c r="G1370" s="15">
        <f>IF($D1370=1,$B1370*100+$C1370,-1)</f>
        <v/>
      </c>
      <c r="H1370" s="15">
        <f>IF($D1370=1,$B1370,-1)</f>
        <v/>
      </c>
      <c r="I1370" s="15">
        <f>IF($D1370=1,$C1370,-1)</f>
        <v/>
      </c>
    </row>
    <row r="1371">
      <c r="A1371" s="33" t="n">
        <v>45349</v>
      </c>
      <c r="B1371" s="15">
        <f>WEEKDAY($A1371,2)</f>
        <v/>
      </c>
      <c r="C1371" s="15">
        <f>HOUR($A1371)</f>
        <v/>
      </c>
      <c r="D1371" s="15">
        <f>IF(AND($A1371&gt;=Instellingen!$B$6,$A1371&lt;Instellingen!$B$7),1,0)</f>
        <v/>
      </c>
      <c r="E1371" s="15">
        <f>COUNTIF(tData[BezoekStart],"&lt;"&amp;($A1371+1/24))-COUNTIF(tData[BezoekEind],"&lt;="&amp;$A1371)</f>
        <v/>
      </c>
      <c r="F1371" s="15">
        <f>COUNTIF(tData[BezoekLangStart],"&lt;"&amp;($A1371+1/24))-COUNTIF(tData[BezoekLangEind],"&lt;="&amp;$A1371)</f>
        <v/>
      </c>
      <c r="G1371" s="15">
        <f>IF($D1371=1,$B1371*100+$C1371,-1)</f>
        <v/>
      </c>
      <c r="H1371" s="15">
        <f>IF($D1371=1,$B1371,-1)</f>
        <v/>
      </c>
      <c r="I1371" s="15">
        <f>IF($D1371=1,$C1371,-1)</f>
        <v/>
      </c>
    </row>
    <row r="1372">
      <c r="A1372" s="33" t="n">
        <v>45349.04166666666</v>
      </c>
      <c r="B1372" s="15">
        <f>WEEKDAY($A1372,2)</f>
        <v/>
      </c>
      <c r="C1372" s="15">
        <f>HOUR($A1372)</f>
        <v/>
      </c>
      <c r="D1372" s="15">
        <f>IF(AND($A1372&gt;=Instellingen!$B$6,$A1372&lt;Instellingen!$B$7),1,0)</f>
        <v/>
      </c>
      <c r="E1372" s="15">
        <f>COUNTIF(tData[BezoekStart],"&lt;"&amp;($A1372+1/24))-COUNTIF(tData[BezoekEind],"&lt;="&amp;$A1372)</f>
        <v/>
      </c>
      <c r="F1372" s="15">
        <f>COUNTIF(tData[BezoekLangStart],"&lt;"&amp;($A1372+1/24))-COUNTIF(tData[BezoekLangEind],"&lt;="&amp;$A1372)</f>
        <v/>
      </c>
      <c r="G1372" s="15">
        <f>IF($D1372=1,$B1372*100+$C1372,-1)</f>
        <v/>
      </c>
      <c r="H1372" s="15">
        <f>IF($D1372=1,$B1372,-1)</f>
        <v/>
      </c>
      <c r="I1372" s="15">
        <f>IF($D1372=1,$C1372,-1)</f>
        <v/>
      </c>
    </row>
    <row r="1373">
      <c r="A1373" s="33" t="n">
        <v>45349.08333333334</v>
      </c>
      <c r="B1373" s="15">
        <f>WEEKDAY($A1373,2)</f>
        <v/>
      </c>
      <c r="C1373" s="15">
        <f>HOUR($A1373)</f>
        <v/>
      </c>
      <c r="D1373" s="15">
        <f>IF(AND($A1373&gt;=Instellingen!$B$6,$A1373&lt;Instellingen!$B$7),1,0)</f>
        <v/>
      </c>
      <c r="E1373" s="15">
        <f>COUNTIF(tData[BezoekStart],"&lt;"&amp;($A1373+1/24))-COUNTIF(tData[BezoekEind],"&lt;="&amp;$A1373)</f>
        <v/>
      </c>
      <c r="F1373" s="15">
        <f>COUNTIF(tData[BezoekLangStart],"&lt;"&amp;($A1373+1/24))-COUNTIF(tData[BezoekLangEind],"&lt;="&amp;$A1373)</f>
        <v/>
      </c>
      <c r="G1373" s="15">
        <f>IF($D1373=1,$B1373*100+$C1373,-1)</f>
        <v/>
      </c>
      <c r="H1373" s="15">
        <f>IF($D1373=1,$B1373,-1)</f>
        <v/>
      </c>
      <c r="I1373" s="15">
        <f>IF($D1373=1,$C1373,-1)</f>
        <v/>
      </c>
    </row>
    <row r="1374">
      <c r="A1374" s="33" t="n">
        <v>45349.125</v>
      </c>
      <c r="B1374" s="15">
        <f>WEEKDAY($A1374,2)</f>
        <v/>
      </c>
      <c r="C1374" s="15">
        <f>HOUR($A1374)</f>
        <v/>
      </c>
      <c r="D1374" s="15">
        <f>IF(AND($A1374&gt;=Instellingen!$B$6,$A1374&lt;Instellingen!$B$7),1,0)</f>
        <v/>
      </c>
      <c r="E1374" s="15">
        <f>COUNTIF(tData[BezoekStart],"&lt;"&amp;($A1374+1/24))-COUNTIF(tData[BezoekEind],"&lt;="&amp;$A1374)</f>
        <v/>
      </c>
      <c r="F1374" s="15">
        <f>COUNTIF(tData[BezoekLangStart],"&lt;"&amp;($A1374+1/24))-COUNTIF(tData[BezoekLangEind],"&lt;="&amp;$A1374)</f>
        <v/>
      </c>
      <c r="G1374" s="15">
        <f>IF($D1374=1,$B1374*100+$C1374,-1)</f>
        <v/>
      </c>
      <c r="H1374" s="15">
        <f>IF($D1374=1,$B1374,-1)</f>
        <v/>
      </c>
      <c r="I1374" s="15">
        <f>IF($D1374=1,$C1374,-1)</f>
        <v/>
      </c>
    </row>
    <row r="1375">
      <c r="A1375" s="33" t="n">
        <v>45349.16666666666</v>
      </c>
      <c r="B1375" s="15">
        <f>WEEKDAY($A1375,2)</f>
        <v/>
      </c>
      <c r="C1375" s="15">
        <f>HOUR($A1375)</f>
        <v/>
      </c>
      <c r="D1375" s="15">
        <f>IF(AND($A1375&gt;=Instellingen!$B$6,$A1375&lt;Instellingen!$B$7),1,0)</f>
        <v/>
      </c>
      <c r="E1375" s="15">
        <f>COUNTIF(tData[BezoekStart],"&lt;"&amp;($A1375+1/24))-COUNTIF(tData[BezoekEind],"&lt;="&amp;$A1375)</f>
        <v/>
      </c>
      <c r="F1375" s="15">
        <f>COUNTIF(tData[BezoekLangStart],"&lt;"&amp;($A1375+1/24))-COUNTIF(tData[BezoekLangEind],"&lt;="&amp;$A1375)</f>
        <v/>
      </c>
      <c r="G1375" s="15">
        <f>IF($D1375=1,$B1375*100+$C1375,-1)</f>
        <v/>
      </c>
      <c r="H1375" s="15">
        <f>IF($D1375=1,$B1375,-1)</f>
        <v/>
      </c>
      <c r="I1375" s="15">
        <f>IF($D1375=1,$C1375,-1)</f>
        <v/>
      </c>
    </row>
    <row r="1376">
      <c r="A1376" s="33" t="n">
        <v>45349.20833333334</v>
      </c>
      <c r="B1376" s="15">
        <f>WEEKDAY($A1376,2)</f>
        <v/>
      </c>
      <c r="C1376" s="15">
        <f>HOUR($A1376)</f>
        <v/>
      </c>
      <c r="D1376" s="15">
        <f>IF(AND($A1376&gt;=Instellingen!$B$6,$A1376&lt;Instellingen!$B$7),1,0)</f>
        <v/>
      </c>
      <c r="E1376" s="15">
        <f>COUNTIF(tData[BezoekStart],"&lt;"&amp;($A1376+1/24))-COUNTIF(tData[BezoekEind],"&lt;="&amp;$A1376)</f>
        <v/>
      </c>
      <c r="F1376" s="15">
        <f>COUNTIF(tData[BezoekLangStart],"&lt;"&amp;($A1376+1/24))-COUNTIF(tData[BezoekLangEind],"&lt;="&amp;$A1376)</f>
        <v/>
      </c>
      <c r="G1376" s="15">
        <f>IF($D1376=1,$B1376*100+$C1376,-1)</f>
        <v/>
      </c>
      <c r="H1376" s="15">
        <f>IF($D1376=1,$B1376,-1)</f>
        <v/>
      </c>
      <c r="I1376" s="15">
        <f>IF($D1376=1,$C1376,-1)</f>
        <v/>
      </c>
    </row>
    <row r="1377">
      <c r="A1377" s="33" t="n">
        <v>45349.25</v>
      </c>
      <c r="B1377" s="15">
        <f>WEEKDAY($A1377,2)</f>
        <v/>
      </c>
      <c r="C1377" s="15">
        <f>HOUR($A1377)</f>
        <v/>
      </c>
      <c r="D1377" s="15">
        <f>IF(AND($A1377&gt;=Instellingen!$B$6,$A1377&lt;Instellingen!$B$7),1,0)</f>
        <v/>
      </c>
      <c r="E1377" s="15">
        <f>COUNTIF(tData[BezoekStart],"&lt;"&amp;($A1377+1/24))-COUNTIF(tData[BezoekEind],"&lt;="&amp;$A1377)</f>
        <v/>
      </c>
      <c r="F1377" s="15">
        <f>COUNTIF(tData[BezoekLangStart],"&lt;"&amp;($A1377+1/24))-COUNTIF(tData[BezoekLangEind],"&lt;="&amp;$A1377)</f>
        <v/>
      </c>
      <c r="G1377" s="15">
        <f>IF($D1377=1,$B1377*100+$C1377,-1)</f>
        <v/>
      </c>
      <c r="H1377" s="15">
        <f>IF($D1377=1,$B1377,-1)</f>
        <v/>
      </c>
      <c r="I1377" s="15">
        <f>IF($D1377=1,$C1377,-1)</f>
        <v/>
      </c>
    </row>
    <row r="1378">
      <c r="A1378" s="33" t="n">
        <v>45349.29166666666</v>
      </c>
      <c r="B1378" s="15">
        <f>WEEKDAY($A1378,2)</f>
        <v/>
      </c>
      <c r="C1378" s="15">
        <f>HOUR($A1378)</f>
        <v/>
      </c>
      <c r="D1378" s="15">
        <f>IF(AND($A1378&gt;=Instellingen!$B$6,$A1378&lt;Instellingen!$B$7),1,0)</f>
        <v/>
      </c>
      <c r="E1378" s="15">
        <f>COUNTIF(tData[BezoekStart],"&lt;"&amp;($A1378+1/24))-COUNTIF(tData[BezoekEind],"&lt;="&amp;$A1378)</f>
        <v/>
      </c>
      <c r="F1378" s="15">
        <f>COUNTIF(tData[BezoekLangStart],"&lt;"&amp;($A1378+1/24))-COUNTIF(tData[BezoekLangEind],"&lt;="&amp;$A1378)</f>
        <v/>
      </c>
      <c r="G1378" s="15">
        <f>IF($D1378=1,$B1378*100+$C1378,-1)</f>
        <v/>
      </c>
      <c r="H1378" s="15">
        <f>IF($D1378=1,$B1378,-1)</f>
        <v/>
      </c>
      <c r="I1378" s="15">
        <f>IF($D1378=1,$C1378,-1)</f>
        <v/>
      </c>
    </row>
    <row r="1379">
      <c r="A1379" s="33" t="n">
        <v>45349.33333333334</v>
      </c>
      <c r="B1379" s="15">
        <f>WEEKDAY($A1379,2)</f>
        <v/>
      </c>
      <c r="C1379" s="15">
        <f>HOUR($A1379)</f>
        <v/>
      </c>
      <c r="D1379" s="15">
        <f>IF(AND($A1379&gt;=Instellingen!$B$6,$A1379&lt;Instellingen!$B$7),1,0)</f>
        <v/>
      </c>
      <c r="E1379" s="15">
        <f>COUNTIF(tData[BezoekStart],"&lt;"&amp;($A1379+1/24))-COUNTIF(tData[BezoekEind],"&lt;="&amp;$A1379)</f>
        <v/>
      </c>
      <c r="F1379" s="15">
        <f>COUNTIF(tData[BezoekLangStart],"&lt;"&amp;($A1379+1/24))-COUNTIF(tData[BezoekLangEind],"&lt;="&amp;$A1379)</f>
        <v/>
      </c>
      <c r="G1379" s="15">
        <f>IF($D1379=1,$B1379*100+$C1379,-1)</f>
        <v/>
      </c>
      <c r="H1379" s="15">
        <f>IF($D1379=1,$B1379,-1)</f>
        <v/>
      </c>
      <c r="I1379" s="15">
        <f>IF($D1379=1,$C1379,-1)</f>
        <v/>
      </c>
    </row>
    <row r="1380">
      <c r="A1380" s="33" t="n">
        <v>45349.375</v>
      </c>
      <c r="B1380" s="15">
        <f>WEEKDAY($A1380,2)</f>
        <v/>
      </c>
      <c r="C1380" s="15">
        <f>HOUR($A1380)</f>
        <v/>
      </c>
      <c r="D1380" s="15">
        <f>IF(AND($A1380&gt;=Instellingen!$B$6,$A1380&lt;Instellingen!$B$7),1,0)</f>
        <v/>
      </c>
      <c r="E1380" s="15">
        <f>COUNTIF(tData[BezoekStart],"&lt;"&amp;($A1380+1/24))-COUNTIF(tData[BezoekEind],"&lt;="&amp;$A1380)</f>
        <v/>
      </c>
      <c r="F1380" s="15">
        <f>COUNTIF(tData[BezoekLangStart],"&lt;"&amp;($A1380+1/24))-COUNTIF(tData[BezoekLangEind],"&lt;="&amp;$A1380)</f>
        <v/>
      </c>
      <c r="G1380" s="15">
        <f>IF($D1380=1,$B1380*100+$C1380,-1)</f>
        <v/>
      </c>
      <c r="H1380" s="15">
        <f>IF($D1380=1,$B1380,-1)</f>
        <v/>
      </c>
      <c r="I1380" s="15">
        <f>IF($D1380=1,$C1380,-1)</f>
        <v/>
      </c>
    </row>
    <row r="1381">
      <c r="A1381" s="33" t="n">
        <v>45349.41666666666</v>
      </c>
      <c r="B1381" s="15">
        <f>WEEKDAY($A1381,2)</f>
        <v/>
      </c>
      <c r="C1381" s="15">
        <f>HOUR($A1381)</f>
        <v/>
      </c>
      <c r="D1381" s="15">
        <f>IF(AND($A1381&gt;=Instellingen!$B$6,$A1381&lt;Instellingen!$B$7),1,0)</f>
        <v/>
      </c>
      <c r="E1381" s="15">
        <f>COUNTIF(tData[BezoekStart],"&lt;"&amp;($A1381+1/24))-COUNTIF(tData[BezoekEind],"&lt;="&amp;$A1381)</f>
        <v/>
      </c>
      <c r="F1381" s="15">
        <f>COUNTIF(tData[BezoekLangStart],"&lt;"&amp;($A1381+1/24))-COUNTIF(tData[BezoekLangEind],"&lt;="&amp;$A1381)</f>
        <v/>
      </c>
      <c r="G1381" s="15">
        <f>IF($D1381=1,$B1381*100+$C1381,-1)</f>
        <v/>
      </c>
      <c r="H1381" s="15">
        <f>IF($D1381=1,$B1381,-1)</f>
        <v/>
      </c>
      <c r="I1381" s="15">
        <f>IF($D1381=1,$C1381,-1)</f>
        <v/>
      </c>
    </row>
    <row r="1382">
      <c r="A1382" s="33" t="n">
        <v>45349.45833333334</v>
      </c>
      <c r="B1382" s="15">
        <f>WEEKDAY($A1382,2)</f>
        <v/>
      </c>
      <c r="C1382" s="15">
        <f>HOUR($A1382)</f>
        <v/>
      </c>
      <c r="D1382" s="15">
        <f>IF(AND($A1382&gt;=Instellingen!$B$6,$A1382&lt;Instellingen!$B$7),1,0)</f>
        <v/>
      </c>
      <c r="E1382" s="15">
        <f>COUNTIF(tData[BezoekStart],"&lt;"&amp;($A1382+1/24))-COUNTIF(tData[BezoekEind],"&lt;="&amp;$A1382)</f>
        <v/>
      </c>
      <c r="F1382" s="15">
        <f>COUNTIF(tData[BezoekLangStart],"&lt;"&amp;($A1382+1/24))-COUNTIF(tData[BezoekLangEind],"&lt;="&amp;$A1382)</f>
        <v/>
      </c>
      <c r="G1382" s="15">
        <f>IF($D1382=1,$B1382*100+$C1382,-1)</f>
        <v/>
      </c>
      <c r="H1382" s="15">
        <f>IF($D1382=1,$B1382,-1)</f>
        <v/>
      </c>
      <c r="I1382" s="15">
        <f>IF($D1382=1,$C1382,-1)</f>
        <v/>
      </c>
    </row>
    <row r="1383">
      <c r="A1383" s="33" t="n">
        <v>45349.5</v>
      </c>
      <c r="B1383" s="15">
        <f>WEEKDAY($A1383,2)</f>
        <v/>
      </c>
      <c r="C1383" s="15">
        <f>HOUR($A1383)</f>
        <v/>
      </c>
      <c r="D1383" s="15">
        <f>IF(AND($A1383&gt;=Instellingen!$B$6,$A1383&lt;Instellingen!$B$7),1,0)</f>
        <v/>
      </c>
      <c r="E1383" s="15">
        <f>COUNTIF(tData[BezoekStart],"&lt;"&amp;($A1383+1/24))-COUNTIF(tData[BezoekEind],"&lt;="&amp;$A1383)</f>
        <v/>
      </c>
      <c r="F1383" s="15">
        <f>COUNTIF(tData[BezoekLangStart],"&lt;"&amp;($A1383+1/24))-COUNTIF(tData[BezoekLangEind],"&lt;="&amp;$A1383)</f>
        <v/>
      </c>
      <c r="G1383" s="15">
        <f>IF($D1383=1,$B1383*100+$C1383,-1)</f>
        <v/>
      </c>
      <c r="H1383" s="15">
        <f>IF($D1383=1,$B1383,-1)</f>
        <v/>
      </c>
      <c r="I1383" s="15">
        <f>IF($D1383=1,$C1383,-1)</f>
        <v/>
      </c>
    </row>
    <row r="1384">
      <c r="A1384" s="33" t="n">
        <v>45349.54166666666</v>
      </c>
      <c r="B1384" s="15">
        <f>WEEKDAY($A1384,2)</f>
        <v/>
      </c>
      <c r="C1384" s="15">
        <f>HOUR($A1384)</f>
        <v/>
      </c>
      <c r="D1384" s="15">
        <f>IF(AND($A1384&gt;=Instellingen!$B$6,$A1384&lt;Instellingen!$B$7),1,0)</f>
        <v/>
      </c>
      <c r="E1384" s="15">
        <f>COUNTIF(tData[BezoekStart],"&lt;"&amp;($A1384+1/24))-COUNTIF(tData[BezoekEind],"&lt;="&amp;$A1384)</f>
        <v/>
      </c>
      <c r="F1384" s="15">
        <f>COUNTIF(tData[BezoekLangStart],"&lt;"&amp;($A1384+1/24))-COUNTIF(tData[BezoekLangEind],"&lt;="&amp;$A1384)</f>
        <v/>
      </c>
      <c r="G1384" s="15">
        <f>IF($D1384=1,$B1384*100+$C1384,-1)</f>
        <v/>
      </c>
      <c r="H1384" s="15">
        <f>IF($D1384=1,$B1384,-1)</f>
        <v/>
      </c>
      <c r="I1384" s="15">
        <f>IF($D1384=1,$C1384,-1)</f>
        <v/>
      </c>
    </row>
    <row r="1385">
      <c r="A1385" s="33" t="n">
        <v>45349.58333333334</v>
      </c>
      <c r="B1385" s="15">
        <f>WEEKDAY($A1385,2)</f>
        <v/>
      </c>
      <c r="C1385" s="15">
        <f>HOUR($A1385)</f>
        <v/>
      </c>
      <c r="D1385" s="15">
        <f>IF(AND($A1385&gt;=Instellingen!$B$6,$A1385&lt;Instellingen!$B$7),1,0)</f>
        <v/>
      </c>
      <c r="E1385" s="15">
        <f>COUNTIF(tData[BezoekStart],"&lt;"&amp;($A1385+1/24))-COUNTIF(tData[BezoekEind],"&lt;="&amp;$A1385)</f>
        <v/>
      </c>
      <c r="F1385" s="15">
        <f>COUNTIF(tData[BezoekLangStart],"&lt;"&amp;($A1385+1/24))-COUNTIF(tData[BezoekLangEind],"&lt;="&amp;$A1385)</f>
        <v/>
      </c>
      <c r="G1385" s="15">
        <f>IF($D1385=1,$B1385*100+$C1385,-1)</f>
        <v/>
      </c>
      <c r="H1385" s="15">
        <f>IF($D1385=1,$B1385,-1)</f>
        <v/>
      </c>
      <c r="I1385" s="15">
        <f>IF($D1385=1,$C1385,-1)</f>
        <v/>
      </c>
    </row>
    <row r="1386">
      <c r="A1386" s="33" t="n">
        <v>45349.625</v>
      </c>
      <c r="B1386" s="15">
        <f>WEEKDAY($A1386,2)</f>
        <v/>
      </c>
      <c r="C1386" s="15">
        <f>HOUR($A1386)</f>
        <v/>
      </c>
      <c r="D1386" s="15">
        <f>IF(AND($A1386&gt;=Instellingen!$B$6,$A1386&lt;Instellingen!$B$7),1,0)</f>
        <v/>
      </c>
      <c r="E1386" s="15">
        <f>COUNTIF(tData[BezoekStart],"&lt;"&amp;($A1386+1/24))-COUNTIF(tData[BezoekEind],"&lt;="&amp;$A1386)</f>
        <v/>
      </c>
      <c r="F1386" s="15">
        <f>COUNTIF(tData[BezoekLangStart],"&lt;"&amp;($A1386+1/24))-COUNTIF(tData[BezoekLangEind],"&lt;="&amp;$A1386)</f>
        <v/>
      </c>
      <c r="G1386" s="15">
        <f>IF($D1386=1,$B1386*100+$C1386,-1)</f>
        <v/>
      </c>
      <c r="H1386" s="15">
        <f>IF($D1386=1,$B1386,-1)</f>
        <v/>
      </c>
      <c r="I1386" s="15">
        <f>IF($D1386=1,$C1386,-1)</f>
        <v/>
      </c>
    </row>
    <row r="1387">
      <c r="A1387" s="33" t="n">
        <v>45349.66666666666</v>
      </c>
      <c r="B1387" s="15">
        <f>WEEKDAY($A1387,2)</f>
        <v/>
      </c>
      <c r="C1387" s="15">
        <f>HOUR($A1387)</f>
        <v/>
      </c>
      <c r="D1387" s="15">
        <f>IF(AND($A1387&gt;=Instellingen!$B$6,$A1387&lt;Instellingen!$B$7),1,0)</f>
        <v/>
      </c>
      <c r="E1387" s="15">
        <f>COUNTIF(tData[BezoekStart],"&lt;"&amp;($A1387+1/24))-COUNTIF(tData[BezoekEind],"&lt;="&amp;$A1387)</f>
        <v/>
      </c>
      <c r="F1387" s="15">
        <f>COUNTIF(tData[BezoekLangStart],"&lt;"&amp;($A1387+1/24))-COUNTIF(tData[BezoekLangEind],"&lt;="&amp;$A1387)</f>
        <v/>
      </c>
      <c r="G1387" s="15">
        <f>IF($D1387=1,$B1387*100+$C1387,-1)</f>
        <v/>
      </c>
      <c r="H1387" s="15">
        <f>IF($D1387=1,$B1387,-1)</f>
        <v/>
      </c>
      <c r="I1387" s="15">
        <f>IF($D1387=1,$C1387,-1)</f>
        <v/>
      </c>
    </row>
    <row r="1388">
      <c r="A1388" s="33" t="n">
        <v>45349.70833333334</v>
      </c>
      <c r="B1388" s="15">
        <f>WEEKDAY($A1388,2)</f>
        <v/>
      </c>
      <c r="C1388" s="15">
        <f>HOUR($A1388)</f>
        <v/>
      </c>
      <c r="D1388" s="15">
        <f>IF(AND($A1388&gt;=Instellingen!$B$6,$A1388&lt;Instellingen!$B$7),1,0)</f>
        <v/>
      </c>
      <c r="E1388" s="15">
        <f>COUNTIF(tData[BezoekStart],"&lt;"&amp;($A1388+1/24))-COUNTIF(tData[BezoekEind],"&lt;="&amp;$A1388)</f>
        <v/>
      </c>
      <c r="F1388" s="15">
        <f>COUNTIF(tData[BezoekLangStart],"&lt;"&amp;($A1388+1/24))-COUNTIF(tData[BezoekLangEind],"&lt;="&amp;$A1388)</f>
        <v/>
      </c>
      <c r="G1388" s="15">
        <f>IF($D1388=1,$B1388*100+$C1388,-1)</f>
        <v/>
      </c>
      <c r="H1388" s="15">
        <f>IF($D1388=1,$B1388,-1)</f>
        <v/>
      </c>
      <c r="I1388" s="15">
        <f>IF($D1388=1,$C1388,-1)</f>
        <v/>
      </c>
    </row>
    <row r="1389">
      <c r="A1389" s="33" t="n">
        <v>45349.75</v>
      </c>
      <c r="B1389" s="15">
        <f>WEEKDAY($A1389,2)</f>
        <v/>
      </c>
      <c r="C1389" s="15">
        <f>HOUR($A1389)</f>
        <v/>
      </c>
      <c r="D1389" s="15">
        <f>IF(AND($A1389&gt;=Instellingen!$B$6,$A1389&lt;Instellingen!$B$7),1,0)</f>
        <v/>
      </c>
      <c r="E1389" s="15">
        <f>COUNTIF(tData[BezoekStart],"&lt;"&amp;($A1389+1/24))-COUNTIF(tData[BezoekEind],"&lt;="&amp;$A1389)</f>
        <v/>
      </c>
      <c r="F1389" s="15">
        <f>COUNTIF(tData[BezoekLangStart],"&lt;"&amp;($A1389+1/24))-COUNTIF(tData[BezoekLangEind],"&lt;="&amp;$A1389)</f>
        <v/>
      </c>
      <c r="G1389" s="15">
        <f>IF($D1389=1,$B1389*100+$C1389,-1)</f>
        <v/>
      </c>
      <c r="H1389" s="15">
        <f>IF($D1389=1,$B1389,-1)</f>
        <v/>
      </c>
      <c r="I1389" s="15">
        <f>IF($D1389=1,$C1389,-1)</f>
        <v/>
      </c>
    </row>
    <row r="1390">
      <c r="A1390" s="33" t="n">
        <v>45349.79166666666</v>
      </c>
      <c r="B1390" s="15">
        <f>WEEKDAY($A1390,2)</f>
        <v/>
      </c>
      <c r="C1390" s="15">
        <f>HOUR($A1390)</f>
        <v/>
      </c>
      <c r="D1390" s="15">
        <f>IF(AND($A1390&gt;=Instellingen!$B$6,$A1390&lt;Instellingen!$B$7),1,0)</f>
        <v/>
      </c>
      <c r="E1390" s="15">
        <f>COUNTIF(tData[BezoekStart],"&lt;"&amp;($A1390+1/24))-COUNTIF(tData[BezoekEind],"&lt;="&amp;$A1390)</f>
        <v/>
      </c>
      <c r="F1390" s="15">
        <f>COUNTIF(tData[BezoekLangStart],"&lt;"&amp;($A1390+1/24))-COUNTIF(tData[BezoekLangEind],"&lt;="&amp;$A1390)</f>
        <v/>
      </c>
      <c r="G1390" s="15">
        <f>IF($D1390=1,$B1390*100+$C1390,-1)</f>
        <v/>
      </c>
      <c r="H1390" s="15">
        <f>IF($D1390=1,$B1390,-1)</f>
        <v/>
      </c>
      <c r="I1390" s="15">
        <f>IF($D1390=1,$C1390,-1)</f>
        <v/>
      </c>
    </row>
    <row r="1391">
      <c r="A1391" s="33" t="n">
        <v>45349.83333333334</v>
      </c>
      <c r="B1391" s="15">
        <f>WEEKDAY($A1391,2)</f>
        <v/>
      </c>
      <c r="C1391" s="15">
        <f>HOUR($A1391)</f>
        <v/>
      </c>
      <c r="D1391" s="15">
        <f>IF(AND($A1391&gt;=Instellingen!$B$6,$A1391&lt;Instellingen!$B$7),1,0)</f>
        <v/>
      </c>
      <c r="E1391" s="15">
        <f>COUNTIF(tData[BezoekStart],"&lt;"&amp;($A1391+1/24))-COUNTIF(tData[BezoekEind],"&lt;="&amp;$A1391)</f>
        <v/>
      </c>
      <c r="F1391" s="15">
        <f>COUNTIF(tData[BezoekLangStart],"&lt;"&amp;($A1391+1/24))-COUNTIF(tData[BezoekLangEind],"&lt;="&amp;$A1391)</f>
        <v/>
      </c>
      <c r="G1391" s="15">
        <f>IF($D1391=1,$B1391*100+$C1391,-1)</f>
        <v/>
      </c>
      <c r="H1391" s="15">
        <f>IF($D1391=1,$B1391,-1)</f>
        <v/>
      </c>
      <c r="I1391" s="15">
        <f>IF($D1391=1,$C1391,-1)</f>
        <v/>
      </c>
    </row>
    <row r="1392">
      <c r="A1392" s="33" t="n">
        <v>45349.875</v>
      </c>
      <c r="B1392" s="15">
        <f>WEEKDAY($A1392,2)</f>
        <v/>
      </c>
      <c r="C1392" s="15">
        <f>HOUR($A1392)</f>
        <v/>
      </c>
      <c r="D1392" s="15">
        <f>IF(AND($A1392&gt;=Instellingen!$B$6,$A1392&lt;Instellingen!$B$7),1,0)</f>
        <v/>
      </c>
      <c r="E1392" s="15">
        <f>COUNTIF(tData[BezoekStart],"&lt;"&amp;($A1392+1/24))-COUNTIF(tData[BezoekEind],"&lt;="&amp;$A1392)</f>
        <v/>
      </c>
      <c r="F1392" s="15">
        <f>COUNTIF(tData[BezoekLangStart],"&lt;"&amp;($A1392+1/24))-COUNTIF(tData[BezoekLangEind],"&lt;="&amp;$A1392)</f>
        <v/>
      </c>
      <c r="G1392" s="15">
        <f>IF($D1392=1,$B1392*100+$C1392,-1)</f>
        <v/>
      </c>
      <c r="H1392" s="15">
        <f>IF($D1392=1,$B1392,-1)</f>
        <v/>
      </c>
      <c r="I1392" s="15">
        <f>IF($D1392=1,$C1392,-1)</f>
        <v/>
      </c>
    </row>
    <row r="1393">
      <c r="A1393" s="33" t="n">
        <v>45349.91666666666</v>
      </c>
      <c r="B1393" s="15">
        <f>WEEKDAY($A1393,2)</f>
        <v/>
      </c>
      <c r="C1393" s="15">
        <f>HOUR($A1393)</f>
        <v/>
      </c>
      <c r="D1393" s="15">
        <f>IF(AND($A1393&gt;=Instellingen!$B$6,$A1393&lt;Instellingen!$B$7),1,0)</f>
        <v/>
      </c>
      <c r="E1393" s="15">
        <f>COUNTIF(tData[BezoekStart],"&lt;"&amp;($A1393+1/24))-COUNTIF(tData[BezoekEind],"&lt;="&amp;$A1393)</f>
        <v/>
      </c>
      <c r="F1393" s="15">
        <f>COUNTIF(tData[BezoekLangStart],"&lt;"&amp;($A1393+1/24))-COUNTIF(tData[BezoekLangEind],"&lt;="&amp;$A1393)</f>
        <v/>
      </c>
      <c r="G1393" s="15">
        <f>IF($D1393=1,$B1393*100+$C1393,-1)</f>
        <v/>
      </c>
      <c r="H1393" s="15">
        <f>IF($D1393=1,$B1393,-1)</f>
        <v/>
      </c>
      <c r="I1393" s="15">
        <f>IF($D1393=1,$C1393,-1)</f>
        <v/>
      </c>
    </row>
    <row r="1394">
      <c r="A1394" s="33" t="n">
        <v>45349.95833333334</v>
      </c>
      <c r="B1394" s="15">
        <f>WEEKDAY($A1394,2)</f>
        <v/>
      </c>
      <c r="C1394" s="15">
        <f>HOUR($A1394)</f>
        <v/>
      </c>
      <c r="D1394" s="15">
        <f>IF(AND($A1394&gt;=Instellingen!$B$6,$A1394&lt;Instellingen!$B$7),1,0)</f>
        <v/>
      </c>
      <c r="E1394" s="15">
        <f>COUNTIF(tData[BezoekStart],"&lt;"&amp;($A1394+1/24))-COUNTIF(tData[BezoekEind],"&lt;="&amp;$A1394)</f>
        <v/>
      </c>
      <c r="F1394" s="15">
        <f>COUNTIF(tData[BezoekLangStart],"&lt;"&amp;($A1394+1/24))-COUNTIF(tData[BezoekLangEind],"&lt;="&amp;$A1394)</f>
        <v/>
      </c>
      <c r="G1394" s="15">
        <f>IF($D1394=1,$B1394*100+$C1394,-1)</f>
        <v/>
      </c>
      <c r="H1394" s="15">
        <f>IF($D1394=1,$B1394,-1)</f>
        <v/>
      </c>
      <c r="I1394" s="15">
        <f>IF($D1394=1,$C1394,-1)</f>
        <v/>
      </c>
    </row>
    <row r="1395">
      <c r="A1395" s="33" t="n">
        <v>45350</v>
      </c>
      <c r="B1395" s="15">
        <f>WEEKDAY($A1395,2)</f>
        <v/>
      </c>
      <c r="C1395" s="15">
        <f>HOUR($A1395)</f>
        <v/>
      </c>
      <c r="D1395" s="15">
        <f>IF(AND($A1395&gt;=Instellingen!$B$6,$A1395&lt;Instellingen!$B$7),1,0)</f>
        <v/>
      </c>
      <c r="E1395" s="15">
        <f>COUNTIF(tData[BezoekStart],"&lt;"&amp;($A1395+1/24))-COUNTIF(tData[BezoekEind],"&lt;="&amp;$A1395)</f>
        <v/>
      </c>
      <c r="F1395" s="15">
        <f>COUNTIF(tData[BezoekLangStart],"&lt;"&amp;($A1395+1/24))-COUNTIF(tData[BezoekLangEind],"&lt;="&amp;$A1395)</f>
        <v/>
      </c>
      <c r="G1395" s="15">
        <f>IF($D1395=1,$B1395*100+$C1395,-1)</f>
        <v/>
      </c>
      <c r="H1395" s="15">
        <f>IF($D1395=1,$B1395,-1)</f>
        <v/>
      </c>
      <c r="I1395" s="15">
        <f>IF($D1395=1,$C1395,-1)</f>
        <v/>
      </c>
    </row>
    <row r="1396">
      <c r="A1396" s="33" t="n">
        <v>45350.04166666666</v>
      </c>
      <c r="B1396" s="15">
        <f>WEEKDAY($A1396,2)</f>
        <v/>
      </c>
      <c r="C1396" s="15">
        <f>HOUR($A1396)</f>
        <v/>
      </c>
      <c r="D1396" s="15">
        <f>IF(AND($A1396&gt;=Instellingen!$B$6,$A1396&lt;Instellingen!$B$7),1,0)</f>
        <v/>
      </c>
      <c r="E1396" s="15">
        <f>COUNTIF(tData[BezoekStart],"&lt;"&amp;($A1396+1/24))-COUNTIF(tData[BezoekEind],"&lt;="&amp;$A1396)</f>
        <v/>
      </c>
      <c r="F1396" s="15">
        <f>COUNTIF(tData[BezoekLangStart],"&lt;"&amp;($A1396+1/24))-COUNTIF(tData[BezoekLangEind],"&lt;="&amp;$A1396)</f>
        <v/>
      </c>
      <c r="G1396" s="15">
        <f>IF($D1396=1,$B1396*100+$C1396,-1)</f>
        <v/>
      </c>
      <c r="H1396" s="15">
        <f>IF($D1396=1,$B1396,-1)</f>
        <v/>
      </c>
      <c r="I1396" s="15">
        <f>IF($D1396=1,$C1396,-1)</f>
        <v/>
      </c>
    </row>
    <row r="1397">
      <c r="A1397" s="33" t="n">
        <v>45350.08333333334</v>
      </c>
      <c r="B1397" s="15">
        <f>WEEKDAY($A1397,2)</f>
        <v/>
      </c>
      <c r="C1397" s="15">
        <f>HOUR($A1397)</f>
        <v/>
      </c>
      <c r="D1397" s="15">
        <f>IF(AND($A1397&gt;=Instellingen!$B$6,$A1397&lt;Instellingen!$B$7),1,0)</f>
        <v/>
      </c>
      <c r="E1397" s="15">
        <f>COUNTIF(tData[BezoekStart],"&lt;"&amp;($A1397+1/24))-COUNTIF(tData[BezoekEind],"&lt;="&amp;$A1397)</f>
        <v/>
      </c>
      <c r="F1397" s="15">
        <f>COUNTIF(tData[BezoekLangStart],"&lt;"&amp;($A1397+1/24))-COUNTIF(tData[BezoekLangEind],"&lt;="&amp;$A1397)</f>
        <v/>
      </c>
      <c r="G1397" s="15">
        <f>IF($D1397=1,$B1397*100+$C1397,-1)</f>
        <v/>
      </c>
      <c r="H1397" s="15">
        <f>IF($D1397=1,$B1397,-1)</f>
        <v/>
      </c>
      <c r="I1397" s="15">
        <f>IF($D1397=1,$C1397,-1)</f>
        <v/>
      </c>
    </row>
    <row r="1398">
      <c r="A1398" s="33" t="n">
        <v>45350.125</v>
      </c>
      <c r="B1398" s="15">
        <f>WEEKDAY($A1398,2)</f>
        <v/>
      </c>
      <c r="C1398" s="15">
        <f>HOUR($A1398)</f>
        <v/>
      </c>
      <c r="D1398" s="15">
        <f>IF(AND($A1398&gt;=Instellingen!$B$6,$A1398&lt;Instellingen!$B$7),1,0)</f>
        <v/>
      </c>
      <c r="E1398" s="15">
        <f>COUNTIF(tData[BezoekStart],"&lt;"&amp;($A1398+1/24))-COUNTIF(tData[BezoekEind],"&lt;="&amp;$A1398)</f>
        <v/>
      </c>
      <c r="F1398" s="15">
        <f>COUNTIF(tData[BezoekLangStart],"&lt;"&amp;($A1398+1/24))-COUNTIF(tData[BezoekLangEind],"&lt;="&amp;$A1398)</f>
        <v/>
      </c>
      <c r="G1398" s="15">
        <f>IF($D1398=1,$B1398*100+$C1398,-1)</f>
        <v/>
      </c>
      <c r="H1398" s="15">
        <f>IF($D1398=1,$B1398,-1)</f>
        <v/>
      </c>
      <c r="I1398" s="15">
        <f>IF($D1398=1,$C1398,-1)</f>
        <v/>
      </c>
    </row>
    <row r="1399">
      <c r="A1399" s="33" t="n">
        <v>45350.16666666666</v>
      </c>
      <c r="B1399" s="15">
        <f>WEEKDAY($A1399,2)</f>
        <v/>
      </c>
      <c r="C1399" s="15">
        <f>HOUR($A1399)</f>
        <v/>
      </c>
      <c r="D1399" s="15">
        <f>IF(AND($A1399&gt;=Instellingen!$B$6,$A1399&lt;Instellingen!$B$7),1,0)</f>
        <v/>
      </c>
      <c r="E1399" s="15">
        <f>COUNTIF(tData[BezoekStart],"&lt;"&amp;($A1399+1/24))-COUNTIF(tData[BezoekEind],"&lt;="&amp;$A1399)</f>
        <v/>
      </c>
      <c r="F1399" s="15">
        <f>COUNTIF(tData[BezoekLangStart],"&lt;"&amp;($A1399+1/24))-COUNTIF(tData[BezoekLangEind],"&lt;="&amp;$A1399)</f>
        <v/>
      </c>
      <c r="G1399" s="15">
        <f>IF($D1399=1,$B1399*100+$C1399,-1)</f>
        <v/>
      </c>
      <c r="H1399" s="15">
        <f>IF($D1399=1,$B1399,-1)</f>
        <v/>
      </c>
      <c r="I1399" s="15">
        <f>IF($D1399=1,$C1399,-1)</f>
        <v/>
      </c>
    </row>
    <row r="1400">
      <c r="A1400" s="33" t="n">
        <v>45350.20833333334</v>
      </c>
      <c r="B1400" s="15">
        <f>WEEKDAY($A1400,2)</f>
        <v/>
      </c>
      <c r="C1400" s="15">
        <f>HOUR($A1400)</f>
        <v/>
      </c>
      <c r="D1400" s="15">
        <f>IF(AND($A1400&gt;=Instellingen!$B$6,$A1400&lt;Instellingen!$B$7),1,0)</f>
        <v/>
      </c>
      <c r="E1400" s="15">
        <f>COUNTIF(tData[BezoekStart],"&lt;"&amp;($A1400+1/24))-COUNTIF(tData[BezoekEind],"&lt;="&amp;$A1400)</f>
        <v/>
      </c>
      <c r="F1400" s="15">
        <f>COUNTIF(tData[BezoekLangStart],"&lt;"&amp;($A1400+1/24))-COUNTIF(tData[BezoekLangEind],"&lt;="&amp;$A1400)</f>
        <v/>
      </c>
      <c r="G1400" s="15">
        <f>IF($D1400=1,$B1400*100+$C1400,-1)</f>
        <v/>
      </c>
      <c r="H1400" s="15">
        <f>IF($D1400=1,$B1400,-1)</f>
        <v/>
      </c>
      <c r="I1400" s="15">
        <f>IF($D1400=1,$C1400,-1)</f>
        <v/>
      </c>
    </row>
    <row r="1401">
      <c r="A1401" s="33" t="n">
        <v>45350.25</v>
      </c>
      <c r="B1401" s="15">
        <f>WEEKDAY($A1401,2)</f>
        <v/>
      </c>
      <c r="C1401" s="15">
        <f>HOUR($A1401)</f>
        <v/>
      </c>
      <c r="D1401" s="15">
        <f>IF(AND($A1401&gt;=Instellingen!$B$6,$A1401&lt;Instellingen!$B$7),1,0)</f>
        <v/>
      </c>
      <c r="E1401" s="15">
        <f>COUNTIF(tData[BezoekStart],"&lt;"&amp;($A1401+1/24))-COUNTIF(tData[BezoekEind],"&lt;="&amp;$A1401)</f>
        <v/>
      </c>
      <c r="F1401" s="15">
        <f>COUNTIF(tData[BezoekLangStart],"&lt;"&amp;($A1401+1/24))-COUNTIF(tData[BezoekLangEind],"&lt;="&amp;$A1401)</f>
        <v/>
      </c>
      <c r="G1401" s="15">
        <f>IF($D1401=1,$B1401*100+$C1401,-1)</f>
        <v/>
      </c>
      <c r="H1401" s="15">
        <f>IF($D1401=1,$B1401,-1)</f>
        <v/>
      </c>
      <c r="I1401" s="15">
        <f>IF($D1401=1,$C1401,-1)</f>
        <v/>
      </c>
    </row>
    <row r="1402">
      <c r="A1402" s="33" t="n">
        <v>45350.29166666666</v>
      </c>
      <c r="B1402" s="15">
        <f>WEEKDAY($A1402,2)</f>
        <v/>
      </c>
      <c r="C1402" s="15">
        <f>HOUR($A1402)</f>
        <v/>
      </c>
      <c r="D1402" s="15">
        <f>IF(AND($A1402&gt;=Instellingen!$B$6,$A1402&lt;Instellingen!$B$7),1,0)</f>
        <v/>
      </c>
      <c r="E1402" s="15">
        <f>COUNTIF(tData[BezoekStart],"&lt;"&amp;($A1402+1/24))-COUNTIF(tData[BezoekEind],"&lt;="&amp;$A1402)</f>
        <v/>
      </c>
      <c r="F1402" s="15">
        <f>COUNTIF(tData[BezoekLangStart],"&lt;"&amp;($A1402+1/24))-COUNTIF(tData[BezoekLangEind],"&lt;="&amp;$A1402)</f>
        <v/>
      </c>
      <c r="G1402" s="15">
        <f>IF($D1402=1,$B1402*100+$C1402,-1)</f>
        <v/>
      </c>
      <c r="H1402" s="15">
        <f>IF($D1402=1,$B1402,-1)</f>
        <v/>
      </c>
      <c r="I1402" s="15">
        <f>IF($D1402=1,$C1402,-1)</f>
        <v/>
      </c>
    </row>
    <row r="1403">
      <c r="A1403" s="33" t="n">
        <v>45350.33333333334</v>
      </c>
      <c r="B1403" s="15">
        <f>WEEKDAY($A1403,2)</f>
        <v/>
      </c>
      <c r="C1403" s="15">
        <f>HOUR($A1403)</f>
        <v/>
      </c>
      <c r="D1403" s="15">
        <f>IF(AND($A1403&gt;=Instellingen!$B$6,$A1403&lt;Instellingen!$B$7),1,0)</f>
        <v/>
      </c>
      <c r="E1403" s="15">
        <f>COUNTIF(tData[BezoekStart],"&lt;"&amp;($A1403+1/24))-COUNTIF(tData[BezoekEind],"&lt;="&amp;$A1403)</f>
        <v/>
      </c>
      <c r="F1403" s="15">
        <f>COUNTIF(tData[BezoekLangStart],"&lt;"&amp;($A1403+1/24))-COUNTIF(tData[BezoekLangEind],"&lt;="&amp;$A1403)</f>
        <v/>
      </c>
      <c r="G1403" s="15">
        <f>IF($D1403=1,$B1403*100+$C1403,-1)</f>
        <v/>
      </c>
      <c r="H1403" s="15">
        <f>IF($D1403=1,$B1403,-1)</f>
        <v/>
      </c>
      <c r="I1403" s="15">
        <f>IF($D1403=1,$C1403,-1)</f>
        <v/>
      </c>
    </row>
    <row r="1404">
      <c r="A1404" s="33" t="n">
        <v>45350.375</v>
      </c>
      <c r="B1404" s="15">
        <f>WEEKDAY($A1404,2)</f>
        <v/>
      </c>
      <c r="C1404" s="15">
        <f>HOUR($A1404)</f>
        <v/>
      </c>
      <c r="D1404" s="15">
        <f>IF(AND($A1404&gt;=Instellingen!$B$6,$A1404&lt;Instellingen!$B$7),1,0)</f>
        <v/>
      </c>
      <c r="E1404" s="15">
        <f>COUNTIF(tData[BezoekStart],"&lt;"&amp;($A1404+1/24))-COUNTIF(tData[BezoekEind],"&lt;="&amp;$A1404)</f>
        <v/>
      </c>
      <c r="F1404" s="15">
        <f>COUNTIF(tData[BezoekLangStart],"&lt;"&amp;($A1404+1/24))-COUNTIF(tData[BezoekLangEind],"&lt;="&amp;$A1404)</f>
        <v/>
      </c>
      <c r="G1404" s="15">
        <f>IF($D1404=1,$B1404*100+$C1404,-1)</f>
        <v/>
      </c>
      <c r="H1404" s="15">
        <f>IF($D1404=1,$B1404,-1)</f>
        <v/>
      </c>
      <c r="I1404" s="15">
        <f>IF($D1404=1,$C1404,-1)</f>
        <v/>
      </c>
    </row>
    <row r="1405">
      <c r="A1405" s="33" t="n">
        <v>45350.41666666666</v>
      </c>
      <c r="B1405" s="15">
        <f>WEEKDAY($A1405,2)</f>
        <v/>
      </c>
      <c r="C1405" s="15">
        <f>HOUR($A1405)</f>
        <v/>
      </c>
      <c r="D1405" s="15">
        <f>IF(AND($A1405&gt;=Instellingen!$B$6,$A1405&lt;Instellingen!$B$7),1,0)</f>
        <v/>
      </c>
      <c r="E1405" s="15">
        <f>COUNTIF(tData[BezoekStart],"&lt;"&amp;($A1405+1/24))-COUNTIF(tData[BezoekEind],"&lt;="&amp;$A1405)</f>
        <v/>
      </c>
      <c r="F1405" s="15">
        <f>COUNTIF(tData[BezoekLangStart],"&lt;"&amp;($A1405+1/24))-COUNTIF(tData[BezoekLangEind],"&lt;="&amp;$A1405)</f>
        <v/>
      </c>
      <c r="G1405" s="15">
        <f>IF($D1405=1,$B1405*100+$C1405,-1)</f>
        <v/>
      </c>
      <c r="H1405" s="15">
        <f>IF($D1405=1,$B1405,-1)</f>
        <v/>
      </c>
      <c r="I1405" s="15">
        <f>IF($D1405=1,$C1405,-1)</f>
        <v/>
      </c>
    </row>
    <row r="1406">
      <c r="A1406" s="33" t="n">
        <v>45350.45833333334</v>
      </c>
      <c r="B1406" s="15">
        <f>WEEKDAY($A1406,2)</f>
        <v/>
      </c>
      <c r="C1406" s="15">
        <f>HOUR($A1406)</f>
        <v/>
      </c>
      <c r="D1406" s="15">
        <f>IF(AND($A1406&gt;=Instellingen!$B$6,$A1406&lt;Instellingen!$B$7),1,0)</f>
        <v/>
      </c>
      <c r="E1406" s="15">
        <f>COUNTIF(tData[BezoekStart],"&lt;"&amp;($A1406+1/24))-COUNTIF(tData[BezoekEind],"&lt;="&amp;$A1406)</f>
        <v/>
      </c>
      <c r="F1406" s="15">
        <f>COUNTIF(tData[BezoekLangStart],"&lt;"&amp;($A1406+1/24))-COUNTIF(tData[BezoekLangEind],"&lt;="&amp;$A1406)</f>
        <v/>
      </c>
      <c r="G1406" s="15">
        <f>IF($D1406=1,$B1406*100+$C1406,-1)</f>
        <v/>
      </c>
      <c r="H1406" s="15">
        <f>IF($D1406=1,$B1406,-1)</f>
        <v/>
      </c>
      <c r="I1406" s="15">
        <f>IF($D1406=1,$C1406,-1)</f>
        <v/>
      </c>
    </row>
    <row r="1407">
      <c r="A1407" s="33" t="n">
        <v>45350.5</v>
      </c>
      <c r="B1407" s="15">
        <f>WEEKDAY($A1407,2)</f>
        <v/>
      </c>
      <c r="C1407" s="15">
        <f>HOUR($A1407)</f>
        <v/>
      </c>
      <c r="D1407" s="15">
        <f>IF(AND($A1407&gt;=Instellingen!$B$6,$A1407&lt;Instellingen!$B$7),1,0)</f>
        <v/>
      </c>
      <c r="E1407" s="15">
        <f>COUNTIF(tData[BezoekStart],"&lt;"&amp;($A1407+1/24))-COUNTIF(tData[BezoekEind],"&lt;="&amp;$A1407)</f>
        <v/>
      </c>
      <c r="F1407" s="15">
        <f>COUNTIF(tData[BezoekLangStart],"&lt;"&amp;($A1407+1/24))-COUNTIF(tData[BezoekLangEind],"&lt;="&amp;$A1407)</f>
        <v/>
      </c>
      <c r="G1407" s="15">
        <f>IF($D1407=1,$B1407*100+$C1407,-1)</f>
        <v/>
      </c>
      <c r="H1407" s="15">
        <f>IF($D1407=1,$B1407,-1)</f>
        <v/>
      </c>
      <c r="I1407" s="15">
        <f>IF($D1407=1,$C1407,-1)</f>
        <v/>
      </c>
    </row>
    <row r="1408">
      <c r="A1408" s="33" t="n">
        <v>45350.54166666666</v>
      </c>
      <c r="B1408" s="15">
        <f>WEEKDAY($A1408,2)</f>
        <v/>
      </c>
      <c r="C1408" s="15">
        <f>HOUR($A1408)</f>
        <v/>
      </c>
      <c r="D1408" s="15">
        <f>IF(AND($A1408&gt;=Instellingen!$B$6,$A1408&lt;Instellingen!$B$7),1,0)</f>
        <v/>
      </c>
      <c r="E1408" s="15">
        <f>COUNTIF(tData[BezoekStart],"&lt;"&amp;($A1408+1/24))-COUNTIF(tData[BezoekEind],"&lt;="&amp;$A1408)</f>
        <v/>
      </c>
      <c r="F1408" s="15">
        <f>COUNTIF(tData[BezoekLangStart],"&lt;"&amp;($A1408+1/24))-COUNTIF(tData[BezoekLangEind],"&lt;="&amp;$A1408)</f>
        <v/>
      </c>
      <c r="G1408" s="15">
        <f>IF($D1408=1,$B1408*100+$C1408,-1)</f>
        <v/>
      </c>
      <c r="H1408" s="15">
        <f>IF($D1408=1,$B1408,-1)</f>
        <v/>
      </c>
      <c r="I1408" s="15">
        <f>IF($D1408=1,$C1408,-1)</f>
        <v/>
      </c>
    </row>
    <row r="1409">
      <c r="A1409" s="33" t="n">
        <v>45350.58333333334</v>
      </c>
      <c r="B1409" s="15">
        <f>WEEKDAY($A1409,2)</f>
        <v/>
      </c>
      <c r="C1409" s="15">
        <f>HOUR($A1409)</f>
        <v/>
      </c>
      <c r="D1409" s="15">
        <f>IF(AND($A1409&gt;=Instellingen!$B$6,$A1409&lt;Instellingen!$B$7),1,0)</f>
        <v/>
      </c>
      <c r="E1409" s="15">
        <f>COUNTIF(tData[BezoekStart],"&lt;"&amp;($A1409+1/24))-COUNTIF(tData[BezoekEind],"&lt;="&amp;$A1409)</f>
        <v/>
      </c>
      <c r="F1409" s="15">
        <f>COUNTIF(tData[BezoekLangStart],"&lt;"&amp;($A1409+1/24))-COUNTIF(tData[BezoekLangEind],"&lt;="&amp;$A1409)</f>
        <v/>
      </c>
      <c r="G1409" s="15">
        <f>IF($D1409=1,$B1409*100+$C1409,-1)</f>
        <v/>
      </c>
      <c r="H1409" s="15">
        <f>IF($D1409=1,$B1409,-1)</f>
        <v/>
      </c>
      <c r="I1409" s="15">
        <f>IF($D1409=1,$C1409,-1)</f>
        <v/>
      </c>
    </row>
    <row r="1410">
      <c r="A1410" s="33" t="n">
        <v>45350.625</v>
      </c>
      <c r="B1410" s="15">
        <f>WEEKDAY($A1410,2)</f>
        <v/>
      </c>
      <c r="C1410" s="15">
        <f>HOUR($A1410)</f>
        <v/>
      </c>
      <c r="D1410" s="15">
        <f>IF(AND($A1410&gt;=Instellingen!$B$6,$A1410&lt;Instellingen!$B$7),1,0)</f>
        <v/>
      </c>
      <c r="E1410" s="15">
        <f>COUNTIF(tData[BezoekStart],"&lt;"&amp;($A1410+1/24))-COUNTIF(tData[BezoekEind],"&lt;="&amp;$A1410)</f>
        <v/>
      </c>
      <c r="F1410" s="15">
        <f>COUNTIF(tData[BezoekLangStart],"&lt;"&amp;($A1410+1/24))-COUNTIF(tData[BezoekLangEind],"&lt;="&amp;$A1410)</f>
        <v/>
      </c>
      <c r="G1410" s="15">
        <f>IF($D1410=1,$B1410*100+$C1410,-1)</f>
        <v/>
      </c>
      <c r="H1410" s="15">
        <f>IF($D1410=1,$B1410,-1)</f>
        <v/>
      </c>
      <c r="I1410" s="15">
        <f>IF($D1410=1,$C1410,-1)</f>
        <v/>
      </c>
    </row>
    <row r="1411">
      <c r="A1411" s="33" t="n">
        <v>45350.66666666666</v>
      </c>
      <c r="B1411" s="15">
        <f>WEEKDAY($A1411,2)</f>
        <v/>
      </c>
      <c r="C1411" s="15">
        <f>HOUR($A1411)</f>
        <v/>
      </c>
      <c r="D1411" s="15">
        <f>IF(AND($A1411&gt;=Instellingen!$B$6,$A1411&lt;Instellingen!$B$7),1,0)</f>
        <v/>
      </c>
      <c r="E1411" s="15">
        <f>COUNTIF(tData[BezoekStart],"&lt;"&amp;($A1411+1/24))-COUNTIF(tData[BezoekEind],"&lt;="&amp;$A1411)</f>
        <v/>
      </c>
      <c r="F1411" s="15">
        <f>COUNTIF(tData[BezoekLangStart],"&lt;"&amp;($A1411+1/24))-COUNTIF(tData[BezoekLangEind],"&lt;="&amp;$A1411)</f>
        <v/>
      </c>
      <c r="G1411" s="15">
        <f>IF($D1411=1,$B1411*100+$C1411,-1)</f>
        <v/>
      </c>
      <c r="H1411" s="15">
        <f>IF($D1411=1,$B1411,-1)</f>
        <v/>
      </c>
      <c r="I1411" s="15">
        <f>IF($D1411=1,$C1411,-1)</f>
        <v/>
      </c>
    </row>
    <row r="1412">
      <c r="A1412" s="33" t="n">
        <v>45350.70833333334</v>
      </c>
      <c r="B1412" s="15">
        <f>WEEKDAY($A1412,2)</f>
        <v/>
      </c>
      <c r="C1412" s="15">
        <f>HOUR($A1412)</f>
        <v/>
      </c>
      <c r="D1412" s="15">
        <f>IF(AND($A1412&gt;=Instellingen!$B$6,$A1412&lt;Instellingen!$B$7),1,0)</f>
        <v/>
      </c>
      <c r="E1412" s="15">
        <f>COUNTIF(tData[BezoekStart],"&lt;"&amp;($A1412+1/24))-COUNTIF(tData[BezoekEind],"&lt;="&amp;$A1412)</f>
        <v/>
      </c>
      <c r="F1412" s="15">
        <f>COUNTIF(tData[BezoekLangStart],"&lt;"&amp;($A1412+1/24))-COUNTIF(tData[BezoekLangEind],"&lt;="&amp;$A1412)</f>
        <v/>
      </c>
      <c r="G1412" s="15">
        <f>IF($D1412=1,$B1412*100+$C1412,-1)</f>
        <v/>
      </c>
      <c r="H1412" s="15">
        <f>IF($D1412=1,$B1412,-1)</f>
        <v/>
      </c>
      <c r="I1412" s="15">
        <f>IF($D1412=1,$C1412,-1)</f>
        <v/>
      </c>
    </row>
    <row r="1413">
      <c r="A1413" s="33" t="n">
        <v>45350.75</v>
      </c>
      <c r="B1413" s="15">
        <f>WEEKDAY($A1413,2)</f>
        <v/>
      </c>
      <c r="C1413" s="15">
        <f>HOUR($A1413)</f>
        <v/>
      </c>
      <c r="D1413" s="15">
        <f>IF(AND($A1413&gt;=Instellingen!$B$6,$A1413&lt;Instellingen!$B$7),1,0)</f>
        <v/>
      </c>
      <c r="E1413" s="15">
        <f>COUNTIF(tData[BezoekStart],"&lt;"&amp;($A1413+1/24))-COUNTIF(tData[BezoekEind],"&lt;="&amp;$A1413)</f>
        <v/>
      </c>
      <c r="F1413" s="15">
        <f>COUNTIF(tData[BezoekLangStart],"&lt;"&amp;($A1413+1/24))-COUNTIF(tData[BezoekLangEind],"&lt;="&amp;$A1413)</f>
        <v/>
      </c>
      <c r="G1413" s="15">
        <f>IF($D1413=1,$B1413*100+$C1413,-1)</f>
        <v/>
      </c>
      <c r="H1413" s="15">
        <f>IF($D1413=1,$B1413,-1)</f>
        <v/>
      </c>
      <c r="I1413" s="15">
        <f>IF($D1413=1,$C1413,-1)</f>
        <v/>
      </c>
    </row>
    <row r="1414">
      <c r="A1414" s="33" t="n">
        <v>45350.79166666666</v>
      </c>
      <c r="B1414" s="15">
        <f>WEEKDAY($A1414,2)</f>
        <v/>
      </c>
      <c r="C1414" s="15">
        <f>HOUR($A1414)</f>
        <v/>
      </c>
      <c r="D1414" s="15">
        <f>IF(AND($A1414&gt;=Instellingen!$B$6,$A1414&lt;Instellingen!$B$7),1,0)</f>
        <v/>
      </c>
      <c r="E1414" s="15">
        <f>COUNTIF(tData[BezoekStart],"&lt;"&amp;($A1414+1/24))-COUNTIF(tData[BezoekEind],"&lt;="&amp;$A1414)</f>
        <v/>
      </c>
      <c r="F1414" s="15">
        <f>COUNTIF(tData[BezoekLangStart],"&lt;"&amp;($A1414+1/24))-COUNTIF(tData[BezoekLangEind],"&lt;="&amp;$A1414)</f>
        <v/>
      </c>
      <c r="G1414" s="15">
        <f>IF($D1414=1,$B1414*100+$C1414,-1)</f>
        <v/>
      </c>
      <c r="H1414" s="15">
        <f>IF($D1414=1,$B1414,-1)</f>
        <v/>
      </c>
      <c r="I1414" s="15">
        <f>IF($D1414=1,$C1414,-1)</f>
        <v/>
      </c>
    </row>
    <row r="1415">
      <c r="A1415" s="33" t="n">
        <v>45350.83333333334</v>
      </c>
      <c r="B1415" s="15">
        <f>WEEKDAY($A1415,2)</f>
        <v/>
      </c>
      <c r="C1415" s="15">
        <f>HOUR($A1415)</f>
        <v/>
      </c>
      <c r="D1415" s="15">
        <f>IF(AND($A1415&gt;=Instellingen!$B$6,$A1415&lt;Instellingen!$B$7),1,0)</f>
        <v/>
      </c>
      <c r="E1415" s="15">
        <f>COUNTIF(tData[BezoekStart],"&lt;"&amp;($A1415+1/24))-COUNTIF(tData[BezoekEind],"&lt;="&amp;$A1415)</f>
        <v/>
      </c>
      <c r="F1415" s="15">
        <f>COUNTIF(tData[BezoekLangStart],"&lt;"&amp;($A1415+1/24))-COUNTIF(tData[BezoekLangEind],"&lt;="&amp;$A1415)</f>
        <v/>
      </c>
      <c r="G1415" s="15">
        <f>IF($D1415=1,$B1415*100+$C1415,-1)</f>
        <v/>
      </c>
      <c r="H1415" s="15">
        <f>IF($D1415=1,$B1415,-1)</f>
        <v/>
      </c>
      <c r="I1415" s="15">
        <f>IF($D1415=1,$C1415,-1)</f>
        <v/>
      </c>
    </row>
    <row r="1416">
      <c r="A1416" s="33" t="n">
        <v>45350.875</v>
      </c>
      <c r="B1416" s="15">
        <f>WEEKDAY($A1416,2)</f>
        <v/>
      </c>
      <c r="C1416" s="15">
        <f>HOUR($A1416)</f>
        <v/>
      </c>
      <c r="D1416" s="15">
        <f>IF(AND($A1416&gt;=Instellingen!$B$6,$A1416&lt;Instellingen!$B$7),1,0)</f>
        <v/>
      </c>
      <c r="E1416" s="15">
        <f>COUNTIF(tData[BezoekStart],"&lt;"&amp;($A1416+1/24))-COUNTIF(tData[BezoekEind],"&lt;="&amp;$A1416)</f>
        <v/>
      </c>
      <c r="F1416" s="15">
        <f>COUNTIF(tData[BezoekLangStart],"&lt;"&amp;($A1416+1/24))-COUNTIF(tData[BezoekLangEind],"&lt;="&amp;$A1416)</f>
        <v/>
      </c>
      <c r="G1416" s="15">
        <f>IF($D1416=1,$B1416*100+$C1416,-1)</f>
        <v/>
      </c>
      <c r="H1416" s="15">
        <f>IF($D1416=1,$B1416,-1)</f>
        <v/>
      </c>
      <c r="I1416" s="15">
        <f>IF($D1416=1,$C1416,-1)</f>
        <v/>
      </c>
    </row>
    <row r="1417">
      <c r="A1417" s="33" t="n">
        <v>45350.91666666666</v>
      </c>
      <c r="B1417" s="15">
        <f>WEEKDAY($A1417,2)</f>
        <v/>
      </c>
      <c r="C1417" s="15">
        <f>HOUR($A1417)</f>
        <v/>
      </c>
      <c r="D1417" s="15">
        <f>IF(AND($A1417&gt;=Instellingen!$B$6,$A1417&lt;Instellingen!$B$7),1,0)</f>
        <v/>
      </c>
      <c r="E1417" s="15">
        <f>COUNTIF(tData[BezoekStart],"&lt;"&amp;($A1417+1/24))-COUNTIF(tData[BezoekEind],"&lt;="&amp;$A1417)</f>
        <v/>
      </c>
      <c r="F1417" s="15">
        <f>COUNTIF(tData[BezoekLangStart],"&lt;"&amp;($A1417+1/24))-COUNTIF(tData[BezoekLangEind],"&lt;="&amp;$A1417)</f>
        <v/>
      </c>
      <c r="G1417" s="15">
        <f>IF($D1417=1,$B1417*100+$C1417,-1)</f>
        <v/>
      </c>
      <c r="H1417" s="15">
        <f>IF($D1417=1,$B1417,-1)</f>
        <v/>
      </c>
      <c r="I1417" s="15">
        <f>IF($D1417=1,$C1417,-1)</f>
        <v/>
      </c>
    </row>
    <row r="1418">
      <c r="A1418" s="33" t="n">
        <v>45350.95833333334</v>
      </c>
      <c r="B1418" s="15">
        <f>WEEKDAY($A1418,2)</f>
        <v/>
      </c>
      <c r="C1418" s="15">
        <f>HOUR($A1418)</f>
        <v/>
      </c>
      <c r="D1418" s="15">
        <f>IF(AND($A1418&gt;=Instellingen!$B$6,$A1418&lt;Instellingen!$B$7),1,0)</f>
        <v/>
      </c>
      <c r="E1418" s="15">
        <f>COUNTIF(tData[BezoekStart],"&lt;"&amp;($A1418+1/24))-COUNTIF(tData[BezoekEind],"&lt;="&amp;$A1418)</f>
        <v/>
      </c>
      <c r="F1418" s="15">
        <f>COUNTIF(tData[BezoekLangStart],"&lt;"&amp;($A1418+1/24))-COUNTIF(tData[BezoekLangEind],"&lt;="&amp;$A1418)</f>
        <v/>
      </c>
      <c r="G1418" s="15">
        <f>IF($D1418=1,$B1418*100+$C1418,-1)</f>
        <v/>
      </c>
      <c r="H1418" s="15">
        <f>IF($D1418=1,$B1418,-1)</f>
        <v/>
      </c>
      <c r="I1418" s="15">
        <f>IF($D1418=1,$C1418,-1)</f>
        <v/>
      </c>
    </row>
    <row r="1419">
      <c r="A1419" s="33" t="n">
        <v>45351</v>
      </c>
      <c r="B1419" s="15">
        <f>WEEKDAY($A1419,2)</f>
        <v/>
      </c>
      <c r="C1419" s="15">
        <f>HOUR($A1419)</f>
        <v/>
      </c>
      <c r="D1419" s="15">
        <f>IF(AND($A1419&gt;=Instellingen!$B$6,$A1419&lt;Instellingen!$B$7),1,0)</f>
        <v/>
      </c>
      <c r="E1419" s="15">
        <f>COUNTIF(tData[BezoekStart],"&lt;"&amp;($A1419+1/24))-COUNTIF(tData[BezoekEind],"&lt;="&amp;$A1419)</f>
        <v/>
      </c>
      <c r="F1419" s="15">
        <f>COUNTIF(tData[BezoekLangStart],"&lt;"&amp;($A1419+1/24))-COUNTIF(tData[BezoekLangEind],"&lt;="&amp;$A1419)</f>
        <v/>
      </c>
      <c r="G1419" s="15">
        <f>IF($D1419=1,$B1419*100+$C1419,-1)</f>
        <v/>
      </c>
      <c r="H1419" s="15">
        <f>IF($D1419=1,$B1419,-1)</f>
        <v/>
      </c>
      <c r="I1419" s="15">
        <f>IF($D1419=1,$C1419,-1)</f>
        <v/>
      </c>
    </row>
    <row r="1420">
      <c r="A1420" s="33" t="n">
        <v>45351.04166666666</v>
      </c>
      <c r="B1420" s="15">
        <f>WEEKDAY($A1420,2)</f>
        <v/>
      </c>
      <c r="C1420" s="15">
        <f>HOUR($A1420)</f>
        <v/>
      </c>
      <c r="D1420" s="15">
        <f>IF(AND($A1420&gt;=Instellingen!$B$6,$A1420&lt;Instellingen!$B$7),1,0)</f>
        <v/>
      </c>
      <c r="E1420" s="15">
        <f>COUNTIF(tData[BezoekStart],"&lt;"&amp;($A1420+1/24))-COUNTIF(tData[BezoekEind],"&lt;="&amp;$A1420)</f>
        <v/>
      </c>
      <c r="F1420" s="15">
        <f>COUNTIF(tData[BezoekLangStart],"&lt;"&amp;($A1420+1/24))-COUNTIF(tData[BezoekLangEind],"&lt;="&amp;$A1420)</f>
        <v/>
      </c>
      <c r="G1420" s="15">
        <f>IF($D1420=1,$B1420*100+$C1420,-1)</f>
        <v/>
      </c>
      <c r="H1420" s="15">
        <f>IF($D1420=1,$B1420,-1)</f>
        <v/>
      </c>
      <c r="I1420" s="15">
        <f>IF($D1420=1,$C1420,-1)</f>
        <v/>
      </c>
    </row>
    <row r="1421">
      <c r="A1421" s="33" t="n">
        <v>45351.08333333334</v>
      </c>
      <c r="B1421" s="15">
        <f>WEEKDAY($A1421,2)</f>
        <v/>
      </c>
      <c r="C1421" s="15">
        <f>HOUR($A1421)</f>
        <v/>
      </c>
      <c r="D1421" s="15">
        <f>IF(AND($A1421&gt;=Instellingen!$B$6,$A1421&lt;Instellingen!$B$7),1,0)</f>
        <v/>
      </c>
      <c r="E1421" s="15">
        <f>COUNTIF(tData[BezoekStart],"&lt;"&amp;($A1421+1/24))-COUNTIF(tData[BezoekEind],"&lt;="&amp;$A1421)</f>
        <v/>
      </c>
      <c r="F1421" s="15">
        <f>COUNTIF(tData[BezoekLangStart],"&lt;"&amp;($A1421+1/24))-COUNTIF(tData[BezoekLangEind],"&lt;="&amp;$A1421)</f>
        <v/>
      </c>
      <c r="G1421" s="15">
        <f>IF($D1421=1,$B1421*100+$C1421,-1)</f>
        <v/>
      </c>
      <c r="H1421" s="15">
        <f>IF($D1421=1,$B1421,-1)</f>
        <v/>
      </c>
      <c r="I1421" s="15">
        <f>IF($D1421=1,$C1421,-1)</f>
        <v/>
      </c>
    </row>
    <row r="1422">
      <c r="A1422" s="33" t="n">
        <v>45351.125</v>
      </c>
      <c r="B1422" s="15">
        <f>WEEKDAY($A1422,2)</f>
        <v/>
      </c>
      <c r="C1422" s="15">
        <f>HOUR($A1422)</f>
        <v/>
      </c>
      <c r="D1422" s="15">
        <f>IF(AND($A1422&gt;=Instellingen!$B$6,$A1422&lt;Instellingen!$B$7),1,0)</f>
        <v/>
      </c>
      <c r="E1422" s="15">
        <f>COUNTIF(tData[BezoekStart],"&lt;"&amp;($A1422+1/24))-COUNTIF(tData[BezoekEind],"&lt;="&amp;$A1422)</f>
        <v/>
      </c>
      <c r="F1422" s="15">
        <f>COUNTIF(tData[BezoekLangStart],"&lt;"&amp;($A1422+1/24))-COUNTIF(tData[BezoekLangEind],"&lt;="&amp;$A1422)</f>
        <v/>
      </c>
      <c r="G1422" s="15">
        <f>IF($D1422=1,$B1422*100+$C1422,-1)</f>
        <v/>
      </c>
      <c r="H1422" s="15">
        <f>IF($D1422=1,$B1422,-1)</f>
        <v/>
      </c>
      <c r="I1422" s="15">
        <f>IF($D1422=1,$C1422,-1)</f>
        <v/>
      </c>
    </row>
    <row r="1423">
      <c r="A1423" s="33" t="n">
        <v>45351.16666666666</v>
      </c>
      <c r="B1423" s="15">
        <f>WEEKDAY($A1423,2)</f>
        <v/>
      </c>
      <c r="C1423" s="15">
        <f>HOUR($A1423)</f>
        <v/>
      </c>
      <c r="D1423" s="15">
        <f>IF(AND($A1423&gt;=Instellingen!$B$6,$A1423&lt;Instellingen!$B$7),1,0)</f>
        <v/>
      </c>
      <c r="E1423" s="15">
        <f>COUNTIF(tData[BezoekStart],"&lt;"&amp;($A1423+1/24))-COUNTIF(tData[BezoekEind],"&lt;="&amp;$A1423)</f>
        <v/>
      </c>
      <c r="F1423" s="15">
        <f>COUNTIF(tData[BezoekLangStart],"&lt;"&amp;($A1423+1/24))-COUNTIF(tData[BezoekLangEind],"&lt;="&amp;$A1423)</f>
        <v/>
      </c>
      <c r="G1423" s="15">
        <f>IF($D1423=1,$B1423*100+$C1423,-1)</f>
        <v/>
      </c>
      <c r="H1423" s="15">
        <f>IF($D1423=1,$B1423,-1)</f>
        <v/>
      </c>
      <c r="I1423" s="15">
        <f>IF($D1423=1,$C1423,-1)</f>
        <v/>
      </c>
    </row>
    <row r="1424">
      <c r="A1424" s="33" t="n">
        <v>45351.20833333334</v>
      </c>
      <c r="B1424" s="15">
        <f>WEEKDAY($A1424,2)</f>
        <v/>
      </c>
      <c r="C1424" s="15">
        <f>HOUR($A1424)</f>
        <v/>
      </c>
      <c r="D1424" s="15">
        <f>IF(AND($A1424&gt;=Instellingen!$B$6,$A1424&lt;Instellingen!$B$7),1,0)</f>
        <v/>
      </c>
      <c r="E1424" s="15">
        <f>COUNTIF(tData[BezoekStart],"&lt;"&amp;($A1424+1/24))-COUNTIF(tData[BezoekEind],"&lt;="&amp;$A1424)</f>
        <v/>
      </c>
      <c r="F1424" s="15">
        <f>COUNTIF(tData[BezoekLangStart],"&lt;"&amp;($A1424+1/24))-COUNTIF(tData[BezoekLangEind],"&lt;="&amp;$A1424)</f>
        <v/>
      </c>
      <c r="G1424" s="15">
        <f>IF($D1424=1,$B1424*100+$C1424,-1)</f>
        <v/>
      </c>
      <c r="H1424" s="15">
        <f>IF($D1424=1,$B1424,-1)</f>
        <v/>
      </c>
      <c r="I1424" s="15">
        <f>IF($D1424=1,$C1424,-1)</f>
        <v/>
      </c>
    </row>
    <row r="1425">
      <c r="A1425" s="33" t="n">
        <v>45351.25</v>
      </c>
      <c r="B1425" s="15">
        <f>WEEKDAY($A1425,2)</f>
        <v/>
      </c>
      <c r="C1425" s="15">
        <f>HOUR($A1425)</f>
        <v/>
      </c>
      <c r="D1425" s="15">
        <f>IF(AND($A1425&gt;=Instellingen!$B$6,$A1425&lt;Instellingen!$B$7),1,0)</f>
        <v/>
      </c>
      <c r="E1425" s="15">
        <f>COUNTIF(tData[BezoekStart],"&lt;"&amp;($A1425+1/24))-COUNTIF(tData[BezoekEind],"&lt;="&amp;$A1425)</f>
        <v/>
      </c>
      <c r="F1425" s="15">
        <f>COUNTIF(tData[BezoekLangStart],"&lt;"&amp;($A1425+1/24))-COUNTIF(tData[BezoekLangEind],"&lt;="&amp;$A1425)</f>
        <v/>
      </c>
      <c r="G1425" s="15">
        <f>IF($D1425=1,$B1425*100+$C1425,-1)</f>
        <v/>
      </c>
      <c r="H1425" s="15">
        <f>IF($D1425=1,$B1425,-1)</f>
        <v/>
      </c>
      <c r="I1425" s="15">
        <f>IF($D1425=1,$C1425,-1)</f>
        <v/>
      </c>
    </row>
    <row r="1426">
      <c r="A1426" s="33" t="n">
        <v>45351.29166666666</v>
      </c>
      <c r="B1426" s="15">
        <f>WEEKDAY($A1426,2)</f>
        <v/>
      </c>
      <c r="C1426" s="15">
        <f>HOUR($A1426)</f>
        <v/>
      </c>
      <c r="D1426" s="15">
        <f>IF(AND($A1426&gt;=Instellingen!$B$6,$A1426&lt;Instellingen!$B$7),1,0)</f>
        <v/>
      </c>
      <c r="E1426" s="15">
        <f>COUNTIF(tData[BezoekStart],"&lt;"&amp;($A1426+1/24))-COUNTIF(tData[BezoekEind],"&lt;="&amp;$A1426)</f>
        <v/>
      </c>
      <c r="F1426" s="15">
        <f>COUNTIF(tData[BezoekLangStart],"&lt;"&amp;($A1426+1/24))-COUNTIF(tData[BezoekLangEind],"&lt;="&amp;$A1426)</f>
        <v/>
      </c>
      <c r="G1426" s="15">
        <f>IF($D1426=1,$B1426*100+$C1426,-1)</f>
        <v/>
      </c>
      <c r="H1426" s="15">
        <f>IF($D1426=1,$B1426,-1)</f>
        <v/>
      </c>
      <c r="I1426" s="15">
        <f>IF($D1426=1,$C1426,-1)</f>
        <v/>
      </c>
    </row>
    <row r="1427">
      <c r="A1427" s="33" t="n">
        <v>45351.33333333334</v>
      </c>
      <c r="B1427" s="15">
        <f>WEEKDAY($A1427,2)</f>
        <v/>
      </c>
      <c r="C1427" s="15">
        <f>HOUR($A1427)</f>
        <v/>
      </c>
      <c r="D1427" s="15">
        <f>IF(AND($A1427&gt;=Instellingen!$B$6,$A1427&lt;Instellingen!$B$7),1,0)</f>
        <v/>
      </c>
      <c r="E1427" s="15">
        <f>COUNTIF(tData[BezoekStart],"&lt;"&amp;($A1427+1/24))-COUNTIF(tData[BezoekEind],"&lt;="&amp;$A1427)</f>
        <v/>
      </c>
      <c r="F1427" s="15">
        <f>COUNTIF(tData[BezoekLangStart],"&lt;"&amp;($A1427+1/24))-COUNTIF(tData[BezoekLangEind],"&lt;="&amp;$A1427)</f>
        <v/>
      </c>
      <c r="G1427" s="15">
        <f>IF($D1427=1,$B1427*100+$C1427,-1)</f>
        <v/>
      </c>
      <c r="H1427" s="15">
        <f>IF($D1427=1,$B1427,-1)</f>
        <v/>
      </c>
      <c r="I1427" s="15">
        <f>IF($D1427=1,$C1427,-1)</f>
        <v/>
      </c>
    </row>
    <row r="1428">
      <c r="A1428" s="33" t="n">
        <v>45351.375</v>
      </c>
      <c r="B1428" s="15">
        <f>WEEKDAY($A1428,2)</f>
        <v/>
      </c>
      <c r="C1428" s="15">
        <f>HOUR($A1428)</f>
        <v/>
      </c>
      <c r="D1428" s="15">
        <f>IF(AND($A1428&gt;=Instellingen!$B$6,$A1428&lt;Instellingen!$B$7),1,0)</f>
        <v/>
      </c>
      <c r="E1428" s="15">
        <f>COUNTIF(tData[BezoekStart],"&lt;"&amp;($A1428+1/24))-COUNTIF(tData[BezoekEind],"&lt;="&amp;$A1428)</f>
        <v/>
      </c>
      <c r="F1428" s="15">
        <f>COUNTIF(tData[BezoekLangStart],"&lt;"&amp;($A1428+1/24))-COUNTIF(tData[BezoekLangEind],"&lt;="&amp;$A1428)</f>
        <v/>
      </c>
      <c r="G1428" s="15">
        <f>IF($D1428=1,$B1428*100+$C1428,-1)</f>
        <v/>
      </c>
      <c r="H1428" s="15">
        <f>IF($D1428=1,$B1428,-1)</f>
        <v/>
      </c>
      <c r="I1428" s="15">
        <f>IF($D1428=1,$C1428,-1)</f>
        <v/>
      </c>
    </row>
    <row r="1429">
      <c r="A1429" s="33" t="n">
        <v>45351.41666666666</v>
      </c>
      <c r="B1429" s="15">
        <f>WEEKDAY($A1429,2)</f>
        <v/>
      </c>
      <c r="C1429" s="15">
        <f>HOUR($A1429)</f>
        <v/>
      </c>
      <c r="D1429" s="15">
        <f>IF(AND($A1429&gt;=Instellingen!$B$6,$A1429&lt;Instellingen!$B$7),1,0)</f>
        <v/>
      </c>
      <c r="E1429" s="15">
        <f>COUNTIF(tData[BezoekStart],"&lt;"&amp;($A1429+1/24))-COUNTIF(tData[BezoekEind],"&lt;="&amp;$A1429)</f>
        <v/>
      </c>
      <c r="F1429" s="15">
        <f>COUNTIF(tData[BezoekLangStart],"&lt;"&amp;($A1429+1/24))-COUNTIF(tData[BezoekLangEind],"&lt;="&amp;$A1429)</f>
        <v/>
      </c>
      <c r="G1429" s="15">
        <f>IF($D1429=1,$B1429*100+$C1429,-1)</f>
        <v/>
      </c>
      <c r="H1429" s="15">
        <f>IF($D1429=1,$B1429,-1)</f>
        <v/>
      </c>
      <c r="I1429" s="15">
        <f>IF($D1429=1,$C1429,-1)</f>
        <v/>
      </c>
    </row>
    <row r="1430">
      <c r="A1430" s="33" t="n">
        <v>45351.45833333334</v>
      </c>
      <c r="B1430" s="15">
        <f>WEEKDAY($A1430,2)</f>
        <v/>
      </c>
      <c r="C1430" s="15">
        <f>HOUR($A1430)</f>
        <v/>
      </c>
      <c r="D1430" s="15">
        <f>IF(AND($A1430&gt;=Instellingen!$B$6,$A1430&lt;Instellingen!$B$7),1,0)</f>
        <v/>
      </c>
      <c r="E1430" s="15">
        <f>COUNTIF(tData[BezoekStart],"&lt;"&amp;($A1430+1/24))-COUNTIF(tData[BezoekEind],"&lt;="&amp;$A1430)</f>
        <v/>
      </c>
      <c r="F1430" s="15">
        <f>COUNTIF(tData[BezoekLangStart],"&lt;"&amp;($A1430+1/24))-COUNTIF(tData[BezoekLangEind],"&lt;="&amp;$A1430)</f>
        <v/>
      </c>
      <c r="G1430" s="15">
        <f>IF($D1430=1,$B1430*100+$C1430,-1)</f>
        <v/>
      </c>
      <c r="H1430" s="15">
        <f>IF($D1430=1,$B1430,-1)</f>
        <v/>
      </c>
      <c r="I1430" s="15">
        <f>IF($D1430=1,$C1430,-1)</f>
        <v/>
      </c>
    </row>
    <row r="1431">
      <c r="A1431" s="33" t="n">
        <v>45351.5</v>
      </c>
      <c r="B1431" s="15">
        <f>WEEKDAY($A1431,2)</f>
        <v/>
      </c>
      <c r="C1431" s="15">
        <f>HOUR($A1431)</f>
        <v/>
      </c>
      <c r="D1431" s="15">
        <f>IF(AND($A1431&gt;=Instellingen!$B$6,$A1431&lt;Instellingen!$B$7),1,0)</f>
        <v/>
      </c>
      <c r="E1431" s="15">
        <f>COUNTIF(tData[BezoekStart],"&lt;"&amp;($A1431+1/24))-COUNTIF(tData[BezoekEind],"&lt;="&amp;$A1431)</f>
        <v/>
      </c>
      <c r="F1431" s="15">
        <f>COUNTIF(tData[BezoekLangStart],"&lt;"&amp;($A1431+1/24))-COUNTIF(tData[BezoekLangEind],"&lt;="&amp;$A1431)</f>
        <v/>
      </c>
      <c r="G1431" s="15">
        <f>IF($D1431=1,$B1431*100+$C1431,-1)</f>
        <v/>
      </c>
      <c r="H1431" s="15">
        <f>IF($D1431=1,$B1431,-1)</f>
        <v/>
      </c>
      <c r="I1431" s="15">
        <f>IF($D1431=1,$C1431,-1)</f>
        <v/>
      </c>
    </row>
    <row r="1432">
      <c r="A1432" s="33" t="n">
        <v>45351.54166666666</v>
      </c>
      <c r="B1432" s="15">
        <f>WEEKDAY($A1432,2)</f>
        <v/>
      </c>
      <c r="C1432" s="15">
        <f>HOUR($A1432)</f>
        <v/>
      </c>
      <c r="D1432" s="15">
        <f>IF(AND($A1432&gt;=Instellingen!$B$6,$A1432&lt;Instellingen!$B$7),1,0)</f>
        <v/>
      </c>
      <c r="E1432" s="15">
        <f>COUNTIF(tData[BezoekStart],"&lt;"&amp;($A1432+1/24))-COUNTIF(tData[BezoekEind],"&lt;="&amp;$A1432)</f>
        <v/>
      </c>
      <c r="F1432" s="15">
        <f>COUNTIF(tData[BezoekLangStart],"&lt;"&amp;($A1432+1/24))-COUNTIF(tData[BezoekLangEind],"&lt;="&amp;$A1432)</f>
        <v/>
      </c>
      <c r="G1432" s="15">
        <f>IF($D1432=1,$B1432*100+$C1432,-1)</f>
        <v/>
      </c>
      <c r="H1432" s="15">
        <f>IF($D1432=1,$B1432,-1)</f>
        <v/>
      </c>
      <c r="I1432" s="15">
        <f>IF($D1432=1,$C1432,-1)</f>
        <v/>
      </c>
    </row>
    <row r="1433">
      <c r="A1433" s="33" t="n">
        <v>45351.58333333334</v>
      </c>
      <c r="B1433" s="15">
        <f>WEEKDAY($A1433,2)</f>
        <v/>
      </c>
      <c r="C1433" s="15">
        <f>HOUR($A1433)</f>
        <v/>
      </c>
      <c r="D1433" s="15">
        <f>IF(AND($A1433&gt;=Instellingen!$B$6,$A1433&lt;Instellingen!$B$7),1,0)</f>
        <v/>
      </c>
      <c r="E1433" s="15">
        <f>COUNTIF(tData[BezoekStart],"&lt;"&amp;($A1433+1/24))-COUNTIF(tData[BezoekEind],"&lt;="&amp;$A1433)</f>
        <v/>
      </c>
      <c r="F1433" s="15">
        <f>COUNTIF(tData[BezoekLangStart],"&lt;"&amp;($A1433+1/24))-COUNTIF(tData[BezoekLangEind],"&lt;="&amp;$A1433)</f>
        <v/>
      </c>
      <c r="G1433" s="15">
        <f>IF($D1433=1,$B1433*100+$C1433,-1)</f>
        <v/>
      </c>
      <c r="H1433" s="15">
        <f>IF($D1433=1,$B1433,-1)</f>
        <v/>
      </c>
      <c r="I1433" s="15">
        <f>IF($D1433=1,$C1433,-1)</f>
        <v/>
      </c>
    </row>
    <row r="1434">
      <c r="A1434" s="33" t="n">
        <v>45351.625</v>
      </c>
      <c r="B1434" s="15">
        <f>WEEKDAY($A1434,2)</f>
        <v/>
      </c>
      <c r="C1434" s="15">
        <f>HOUR($A1434)</f>
        <v/>
      </c>
      <c r="D1434" s="15">
        <f>IF(AND($A1434&gt;=Instellingen!$B$6,$A1434&lt;Instellingen!$B$7),1,0)</f>
        <v/>
      </c>
      <c r="E1434" s="15">
        <f>COUNTIF(tData[BezoekStart],"&lt;"&amp;($A1434+1/24))-COUNTIF(tData[BezoekEind],"&lt;="&amp;$A1434)</f>
        <v/>
      </c>
      <c r="F1434" s="15">
        <f>COUNTIF(tData[BezoekLangStart],"&lt;"&amp;($A1434+1/24))-COUNTIF(tData[BezoekLangEind],"&lt;="&amp;$A1434)</f>
        <v/>
      </c>
      <c r="G1434" s="15">
        <f>IF($D1434=1,$B1434*100+$C1434,-1)</f>
        <v/>
      </c>
      <c r="H1434" s="15">
        <f>IF($D1434=1,$B1434,-1)</f>
        <v/>
      </c>
      <c r="I1434" s="15">
        <f>IF($D1434=1,$C1434,-1)</f>
        <v/>
      </c>
    </row>
    <row r="1435">
      <c r="A1435" s="33" t="n">
        <v>45351.66666666666</v>
      </c>
      <c r="B1435" s="15">
        <f>WEEKDAY($A1435,2)</f>
        <v/>
      </c>
      <c r="C1435" s="15">
        <f>HOUR($A1435)</f>
        <v/>
      </c>
      <c r="D1435" s="15">
        <f>IF(AND($A1435&gt;=Instellingen!$B$6,$A1435&lt;Instellingen!$B$7),1,0)</f>
        <v/>
      </c>
      <c r="E1435" s="15">
        <f>COUNTIF(tData[BezoekStart],"&lt;"&amp;($A1435+1/24))-COUNTIF(tData[BezoekEind],"&lt;="&amp;$A1435)</f>
        <v/>
      </c>
      <c r="F1435" s="15">
        <f>COUNTIF(tData[BezoekLangStart],"&lt;"&amp;($A1435+1/24))-COUNTIF(tData[BezoekLangEind],"&lt;="&amp;$A1435)</f>
        <v/>
      </c>
      <c r="G1435" s="15">
        <f>IF($D1435=1,$B1435*100+$C1435,-1)</f>
        <v/>
      </c>
      <c r="H1435" s="15">
        <f>IF($D1435=1,$B1435,-1)</f>
        <v/>
      </c>
      <c r="I1435" s="15">
        <f>IF($D1435=1,$C1435,-1)</f>
        <v/>
      </c>
    </row>
    <row r="1436">
      <c r="A1436" s="33" t="n">
        <v>45351.70833333334</v>
      </c>
      <c r="B1436" s="15">
        <f>WEEKDAY($A1436,2)</f>
        <v/>
      </c>
      <c r="C1436" s="15">
        <f>HOUR($A1436)</f>
        <v/>
      </c>
      <c r="D1436" s="15">
        <f>IF(AND($A1436&gt;=Instellingen!$B$6,$A1436&lt;Instellingen!$B$7),1,0)</f>
        <v/>
      </c>
      <c r="E1436" s="15">
        <f>COUNTIF(tData[BezoekStart],"&lt;"&amp;($A1436+1/24))-COUNTIF(tData[BezoekEind],"&lt;="&amp;$A1436)</f>
        <v/>
      </c>
      <c r="F1436" s="15">
        <f>COUNTIF(tData[BezoekLangStart],"&lt;"&amp;($A1436+1/24))-COUNTIF(tData[BezoekLangEind],"&lt;="&amp;$A1436)</f>
        <v/>
      </c>
      <c r="G1436" s="15">
        <f>IF($D1436=1,$B1436*100+$C1436,-1)</f>
        <v/>
      </c>
      <c r="H1436" s="15">
        <f>IF($D1436=1,$B1436,-1)</f>
        <v/>
      </c>
      <c r="I1436" s="15">
        <f>IF($D1436=1,$C1436,-1)</f>
        <v/>
      </c>
    </row>
    <row r="1437">
      <c r="A1437" s="33" t="n">
        <v>45351.75</v>
      </c>
      <c r="B1437" s="15">
        <f>WEEKDAY($A1437,2)</f>
        <v/>
      </c>
      <c r="C1437" s="15">
        <f>HOUR($A1437)</f>
        <v/>
      </c>
      <c r="D1437" s="15">
        <f>IF(AND($A1437&gt;=Instellingen!$B$6,$A1437&lt;Instellingen!$B$7),1,0)</f>
        <v/>
      </c>
      <c r="E1437" s="15">
        <f>COUNTIF(tData[BezoekStart],"&lt;"&amp;($A1437+1/24))-COUNTIF(tData[BezoekEind],"&lt;="&amp;$A1437)</f>
        <v/>
      </c>
      <c r="F1437" s="15">
        <f>COUNTIF(tData[BezoekLangStart],"&lt;"&amp;($A1437+1/24))-COUNTIF(tData[BezoekLangEind],"&lt;="&amp;$A1437)</f>
        <v/>
      </c>
      <c r="G1437" s="15">
        <f>IF($D1437=1,$B1437*100+$C1437,-1)</f>
        <v/>
      </c>
      <c r="H1437" s="15">
        <f>IF($D1437=1,$B1437,-1)</f>
        <v/>
      </c>
      <c r="I1437" s="15">
        <f>IF($D1437=1,$C1437,-1)</f>
        <v/>
      </c>
    </row>
    <row r="1438">
      <c r="A1438" s="33" t="n">
        <v>45351.79166666666</v>
      </c>
      <c r="B1438" s="15">
        <f>WEEKDAY($A1438,2)</f>
        <v/>
      </c>
      <c r="C1438" s="15">
        <f>HOUR($A1438)</f>
        <v/>
      </c>
      <c r="D1438" s="15">
        <f>IF(AND($A1438&gt;=Instellingen!$B$6,$A1438&lt;Instellingen!$B$7),1,0)</f>
        <v/>
      </c>
      <c r="E1438" s="15">
        <f>COUNTIF(tData[BezoekStart],"&lt;"&amp;($A1438+1/24))-COUNTIF(tData[BezoekEind],"&lt;="&amp;$A1438)</f>
        <v/>
      </c>
      <c r="F1438" s="15">
        <f>COUNTIF(tData[BezoekLangStart],"&lt;"&amp;($A1438+1/24))-COUNTIF(tData[BezoekLangEind],"&lt;="&amp;$A1438)</f>
        <v/>
      </c>
      <c r="G1438" s="15">
        <f>IF($D1438=1,$B1438*100+$C1438,-1)</f>
        <v/>
      </c>
      <c r="H1438" s="15">
        <f>IF($D1438=1,$B1438,-1)</f>
        <v/>
      </c>
      <c r="I1438" s="15">
        <f>IF($D1438=1,$C1438,-1)</f>
        <v/>
      </c>
    </row>
    <row r="1439">
      <c r="A1439" s="33" t="n">
        <v>45351.83333333334</v>
      </c>
      <c r="B1439" s="15">
        <f>WEEKDAY($A1439,2)</f>
        <v/>
      </c>
      <c r="C1439" s="15">
        <f>HOUR($A1439)</f>
        <v/>
      </c>
      <c r="D1439" s="15">
        <f>IF(AND($A1439&gt;=Instellingen!$B$6,$A1439&lt;Instellingen!$B$7),1,0)</f>
        <v/>
      </c>
      <c r="E1439" s="15">
        <f>COUNTIF(tData[BezoekStart],"&lt;"&amp;($A1439+1/24))-COUNTIF(tData[BezoekEind],"&lt;="&amp;$A1439)</f>
        <v/>
      </c>
      <c r="F1439" s="15">
        <f>COUNTIF(tData[BezoekLangStart],"&lt;"&amp;($A1439+1/24))-COUNTIF(tData[BezoekLangEind],"&lt;="&amp;$A1439)</f>
        <v/>
      </c>
      <c r="G1439" s="15">
        <f>IF($D1439=1,$B1439*100+$C1439,-1)</f>
        <v/>
      </c>
      <c r="H1439" s="15">
        <f>IF($D1439=1,$B1439,-1)</f>
        <v/>
      </c>
      <c r="I1439" s="15">
        <f>IF($D1439=1,$C1439,-1)</f>
        <v/>
      </c>
    </row>
    <row r="1440">
      <c r="A1440" s="33" t="n">
        <v>45351.875</v>
      </c>
      <c r="B1440" s="15">
        <f>WEEKDAY($A1440,2)</f>
        <v/>
      </c>
      <c r="C1440" s="15">
        <f>HOUR($A1440)</f>
        <v/>
      </c>
      <c r="D1440" s="15">
        <f>IF(AND($A1440&gt;=Instellingen!$B$6,$A1440&lt;Instellingen!$B$7),1,0)</f>
        <v/>
      </c>
      <c r="E1440" s="15">
        <f>COUNTIF(tData[BezoekStart],"&lt;"&amp;($A1440+1/24))-COUNTIF(tData[BezoekEind],"&lt;="&amp;$A1440)</f>
        <v/>
      </c>
      <c r="F1440" s="15">
        <f>COUNTIF(tData[BezoekLangStart],"&lt;"&amp;($A1440+1/24))-COUNTIF(tData[BezoekLangEind],"&lt;="&amp;$A1440)</f>
        <v/>
      </c>
      <c r="G1440" s="15">
        <f>IF($D1440=1,$B1440*100+$C1440,-1)</f>
        <v/>
      </c>
      <c r="H1440" s="15">
        <f>IF($D1440=1,$B1440,-1)</f>
        <v/>
      </c>
      <c r="I1440" s="15">
        <f>IF($D1440=1,$C1440,-1)</f>
        <v/>
      </c>
    </row>
    <row r="1441">
      <c r="A1441" s="33" t="n">
        <v>45351.91666666666</v>
      </c>
      <c r="B1441" s="15">
        <f>WEEKDAY($A1441,2)</f>
        <v/>
      </c>
      <c r="C1441" s="15">
        <f>HOUR($A1441)</f>
        <v/>
      </c>
      <c r="D1441" s="15">
        <f>IF(AND($A1441&gt;=Instellingen!$B$6,$A1441&lt;Instellingen!$B$7),1,0)</f>
        <v/>
      </c>
      <c r="E1441" s="15">
        <f>COUNTIF(tData[BezoekStart],"&lt;"&amp;($A1441+1/24))-COUNTIF(tData[BezoekEind],"&lt;="&amp;$A1441)</f>
        <v/>
      </c>
      <c r="F1441" s="15">
        <f>COUNTIF(tData[BezoekLangStart],"&lt;"&amp;($A1441+1/24))-COUNTIF(tData[BezoekLangEind],"&lt;="&amp;$A1441)</f>
        <v/>
      </c>
      <c r="G1441" s="15">
        <f>IF($D1441=1,$B1441*100+$C1441,-1)</f>
        <v/>
      </c>
      <c r="H1441" s="15">
        <f>IF($D1441=1,$B1441,-1)</f>
        <v/>
      </c>
      <c r="I1441" s="15">
        <f>IF($D1441=1,$C1441,-1)</f>
        <v/>
      </c>
    </row>
    <row r="1442">
      <c r="A1442" s="33" t="n">
        <v>45351.95833333334</v>
      </c>
      <c r="B1442" s="15">
        <f>WEEKDAY($A1442,2)</f>
        <v/>
      </c>
      <c r="C1442" s="15">
        <f>HOUR($A1442)</f>
        <v/>
      </c>
      <c r="D1442" s="15">
        <f>IF(AND($A1442&gt;=Instellingen!$B$6,$A1442&lt;Instellingen!$B$7),1,0)</f>
        <v/>
      </c>
      <c r="E1442" s="15">
        <f>COUNTIF(tData[BezoekStart],"&lt;"&amp;($A1442+1/24))-COUNTIF(tData[BezoekEind],"&lt;="&amp;$A1442)</f>
        <v/>
      </c>
      <c r="F1442" s="15">
        <f>COUNTIF(tData[BezoekLangStart],"&lt;"&amp;($A1442+1/24))-COUNTIF(tData[BezoekLangEind],"&lt;="&amp;$A1442)</f>
        <v/>
      </c>
      <c r="G1442" s="15">
        <f>IF($D1442=1,$B1442*100+$C1442,-1)</f>
        <v/>
      </c>
      <c r="H1442" s="15">
        <f>IF($D1442=1,$B1442,-1)</f>
        <v/>
      </c>
      <c r="I1442" s="15">
        <f>IF($D1442=1,$C1442,-1)</f>
        <v/>
      </c>
    </row>
    <row r="1443">
      <c r="A1443" s="33" t="n">
        <v>45352</v>
      </c>
      <c r="B1443" s="15">
        <f>WEEKDAY($A1443,2)</f>
        <v/>
      </c>
      <c r="C1443" s="15">
        <f>HOUR($A1443)</f>
        <v/>
      </c>
      <c r="D1443" s="15">
        <f>IF(AND($A1443&gt;=Instellingen!$B$6,$A1443&lt;Instellingen!$B$7),1,0)</f>
        <v/>
      </c>
      <c r="E1443" s="15">
        <f>COUNTIF(tData[BezoekStart],"&lt;"&amp;($A1443+1/24))-COUNTIF(tData[BezoekEind],"&lt;="&amp;$A1443)</f>
        <v/>
      </c>
      <c r="F1443" s="15">
        <f>COUNTIF(tData[BezoekLangStart],"&lt;"&amp;($A1443+1/24))-COUNTIF(tData[BezoekLangEind],"&lt;="&amp;$A1443)</f>
        <v/>
      </c>
      <c r="G1443" s="15">
        <f>IF($D1443=1,$B1443*100+$C1443,-1)</f>
        <v/>
      </c>
      <c r="H1443" s="15">
        <f>IF($D1443=1,$B1443,-1)</f>
        <v/>
      </c>
      <c r="I1443" s="15">
        <f>IF($D1443=1,$C1443,-1)</f>
        <v/>
      </c>
    </row>
    <row r="1444">
      <c r="A1444" s="33" t="n">
        <v>45352.04166666666</v>
      </c>
      <c r="B1444" s="15">
        <f>WEEKDAY($A1444,2)</f>
        <v/>
      </c>
      <c r="C1444" s="15">
        <f>HOUR($A1444)</f>
        <v/>
      </c>
      <c r="D1444" s="15">
        <f>IF(AND($A1444&gt;=Instellingen!$B$6,$A1444&lt;Instellingen!$B$7),1,0)</f>
        <v/>
      </c>
      <c r="E1444" s="15">
        <f>COUNTIF(tData[BezoekStart],"&lt;"&amp;($A1444+1/24))-COUNTIF(tData[BezoekEind],"&lt;="&amp;$A1444)</f>
        <v/>
      </c>
      <c r="F1444" s="15">
        <f>COUNTIF(tData[BezoekLangStart],"&lt;"&amp;($A1444+1/24))-COUNTIF(tData[BezoekLangEind],"&lt;="&amp;$A1444)</f>
        <v/>
      </c>
      <c r="G1444" s="15">
        <f>IF($D1444=1,$B1444*100+$C1444,-1)</f>
        <v/>
      </c>
      <c r="H1444" s="15">
        <f>IF($D1444=1,$B1444,-1)</f>
        <v/>
      </c>
      <c r="I1444" s="15">
        <f>IF($D1444=1,$C1444,-1)</f>
        <v/>
      </c>
    </row>
    <row r="1445">
      <c r="A1445" s="33" t="n">
        <v>45352.08333333334</v>
      </c>
      <c r="B1445" s="15">
        <f>WEEKDAY($A1445,2)</f>
        <v/>
      </c>
      <c r="C1445" s="15">
        <f>HOUR($A1445)</f>
        <v/>
      </c>
      <c r="D1445" s="15">
        <f>IF(AND($A1445&gt;=Instellingen!$B$6,$A1445&lt;Instellingen!$B$7),1,0)</f>
        <v/>
      </c>
      <c r="E1445" s="15">
        <f>COUNTIF(tData[BezoekStart],"&lt;"&amp;($A1445+1/24))-COUNTIF(tData[BezoekEind],"&lt;="&amp;$A1445)</f>
        <v/>
      </c>
      <c r="F1445" s="15">
        <f>COUNTIF(tData[BezoekLangStart],"&lt;"&amp;($A1445+1/24))-COUNTIF(tData[BezoekLangEind],"&lt;="&amp;$A1445)</f>
        <v/>
      </c>
      <c r="G1445" s="15">
        <f>IF($D1445=1,$B1445*100+$C1445,-1)</f>
        <v/>
      </c>
      <c r="H1445" s="15">
        <f>IF($D1445=1,$B1445,-1)</f>
        <v/>
      </c>
      <c r="I1445" s="15">
        <f>IF($D1445=1,$C1445,-1)</f>
        <v/>
      </c>
    </row>
    <row r="1446">
      <c r="A1446" s="33" t="n">
        <v>45352.125</v>
      </c>
      <c r="B1446" s="15">
        <f>WEEKDAY($A1446,2)</f>
        <v/>
      </c>
      <c r="C1446" s="15">
        <f>HOUR($A1446)</f>
        <v/>
      </c>
      <c r="D1446" s="15">
        <f>IF(AND($A1446&gt;=Instellingen!$B$6,$A1446&lt;Instellingen!$B$7),1,0)</f>
        <v/>
      </c>
      <c r="E1446" s="15">
        <f>COUNTIF(tData[BezoekStart],"&lt;"&amp;($A1446+1/24))-COUNTIF(tData[BezoekEind],"&lt;="&amp;$A1446)</f>
        <v/>
      </c>
      <c r="F1446" s="15">
        <f>COUNTIF(tData[BezoekLangStart],"&lt;"&amp;($A1446+1/24))-COUNTIF(tData[BezoekLangEind],"&lt;="&amp;$A1446)</f>
        <v/>
      </c>
      <c r="G1446" s="15">
        <f>IF($D1446=1,$B1446*100+$C1446,-1)</f>
        <v/>
      </c>
      <c r="H1446" s="15">
        <f>IF($D1446=1,$B1446,-1)</f>
        <v/>
      </c>
      <c r="I1446" s="15">
        <f>IF($D1446=1,$C1446,-1)</f>
        <v/>
      </c>
    </row>
    <row r="1447">
      <c r="A1447" s="33" t="n">
        <v>45352.16666666666</v>
      </c>
      <c r="B1447" s="15">
        <f>WEEKDAY($A1447,2)</f>
        <v/>
      </c>
      <c r="C1447" s="15">
        <f>HOUR($A1447)</f>
        <v/>
      </c>
      <c r="D1447" s="15">
        <f>IF(AND($A1447&gt;=Instellingen!$B$6,$A1447&lt;Instellingen!$B$7),1,0)</f>
        <v/>
      </c>
      <c r="E1447" s="15">
        <f>COUNTIF(tData[BezoekStart],"&lt;"&amp;($A1447+1/24))-COUNTIF(tData[BezoekEind],"&lt;="&amp;$A1447)</f>
        <v/>
      </c>
      <c r="F1447" s="15">
        <f>COUNTIF(tData[BezoekLangStart],"&lt;"&amp;($A1447+1/24))-COUNTIF(tData[BezoekLangEind],"&lt;="&amp;$A1447)</f>
        <v/>
      </c>
      <c r="G1447" s="15">
        <f>IF($D1447=1,$B1447*100+$C1447,-1)</f>
        <v/>
      </c>
      <c r="H1447" s="15">
        <f>IF($D1447=1,$B1447,-1)</f>
        <v/>
      </c>
      <c r="I1447" s="15">
        <f>IF($D1447=1,$C1447,-1)</f>
        <v/>
      </c>
    </row>
    <row r="1448">
      <c r="A1448" s="33" t="n">
        <v>45352.20833333334</v>
      </c>
      <c r="B1448" s="15">
        <f>WEEKDAY($A1448,2)</f>
        <v/>
      </c>
      <c r="C1448" s="15">
        <f>HOUR($A1448)</f>
        <v/>
      </c>
      <c r="D1448" s="15">
        <f>IF(AND($A1448&gt;=Instellingen!$B$6,$A1448&lt;Instellingen!$B$7),1,0)</f>
        <v/>
      </c>
      <c r="E1448" s="15">
        <f>COUNTIF(tData[BezoekStart],"&lt;"&amp;($A1448+1/24))-COUNTIF(tData[BezoekEind],"&lt;="&amp;$A1448)</f>
        <v/>
      </c>
      <c r="F1448" s="15">
        <f>COUNTIF(tData[BezoekLangStart],"&lt;"&amp;($A1448+1/24))-COUNTIF(tData[BezoekLangEind],"&lt;="&amp;$A1448)</f>
        <v/>
      </c>
      <c r="G1448" s="15">
        <f>IF($D1448=1,$B1448*100+$C1448,-1)</f>
        <v/>
      </c>
      <c r="H1448" s="15">
        <f>IF($D1448=1,$B1448,-1)</f>
        <v/>
      </c>
      <c r="I1448" s="15">
        <f>IF($D1448=1,$C1448,-1)</f>
        <v/>
      </c>
    </row>
    <row r="1449">
      <c r="A1449" s="33" t="n">
        <v>45352.25</v>
      </c>
      <c r="B1449" s="15">
        <f>WEEKDAY($A1449,2)</f>
        <v/>
      </c>
      <c r="C1449" s="15">
        <f>HOUR($A1449)</f>
        <v/>
      </c>
      <c r="D1449" s="15">
        <f>IF(AND($A1449&gt;=Instellingen!$B$6,$A1449&lt;Instellingen!$B$7),1,0)</f>
        <v/>
      </c>
      <c r="E1449" s="15">
        <f>COUNTIF(tData[BezoekStart],"&lt;"&amp;($A1449+1/24))-COUNTIF(tData[BezoekEind],"&lt;="&amp;$A1449)</f>
        <v/>
      </c>
      <c r="F1449" s="15">
        <f>COUNTIF(tData[BezoekLangStart],"&lt;"&amp;($A1449+1/24))-COUNTIF(tData[BezoekLangEind],"&lt;="&amp;$A1449)</f>
        <v/>
      </c>
      <c r="G1449" s="15">
        <f>IF($D1449=1,$B1449*100+$C1449,-1)</f>
        <v/>
      </c>
      <c r="H1449" s="15">
        <f>IF($D1449=1,$B1449,-1)</f>
        <v/>
      </c>
      <c r="I1449" s="15">
        <f>IF($D1449=1,$C1449,-1)</f>
        <v/>
      </c>
    </row>
    <row r="1450">
      <c r="A1450" s="33" t="n">
        <v>45352.29166666666</v>
      </c>
      <c r="B1450" s="15">
        <f>WEEKDAY($A1450,2)</f>
        <v/>
      </c>
      <c r="C1450" s="15">
        <f>HOUR($A1450)</f>
        <v/>
      </c>
      <c r="D1450" s="15">
        <f>IF(AND($A1450&gt;=Instellingen!$B$6,$A1450&lt;Instellingen!$B$7),1,0)</f>
        <v/>
      </c>
      <c r="E1450" s="15">
        <f>COUNTIF(tData[BezoekStart],"&lt;"&amp;($A1450+1/24))-COUNTIF(tData[BezoekEind],"&lt;="&amp;$A1450)</f>
        <v/>
      </c>
      <c r="F1450" s="15">
        <f>COUNTIF(tData[BezoekLangStart],"&lt;"&amp;($A1450+1/24))-COUNTIF(tData[BezoekLangEind],"&lt;="&amp;$A1450)</f>
        <v/>
      </c>
      <c r="G1450" s="15">
        <f>IF($D1450=1,$B1450*100+$C1450,-1)</f>
        <v/>
      </c>
      <c r="H1450" s="15">
        <f>IF($D1450=1,$B1450,-1)</f>
        <v/>
      </c>
      <c r="I1450" s="15">
        <f>IF($D1450=1,$C1450,-1)</f>
        <v/>
      </c>
    </row>
    <row r="1451">
      <c r="A1451" s="33" t="n">
        <v>45352.33333333334</v>
      </c>
      <c r="B1451" s="15">
        <f>WEEKDAY($A1451,2)</f>
        <v/>
      </c>
      <c r="C1451" s="15">
        <f>HOUR($A1451)</f>
        <v/>
      </c>
      <c r="D1451" s="15">
        <f>IF(AND($A1451&gt;=Instellingen!$B$6,$A1451&lt;Instellingen!$B$7),1,0)</f>
        <v/>
      </c>
      <c r="E1451" s="15">
        <f>COUNTIF(tData[BezoekStart],"&lt;"&amp;($A1451+1/24))-COUNTIF(tData[BezoekEind],"&lt;="&amp;$A1451)</f>
        <v/>
      </c>
      <c r="F1451" s="15">
        <f>COUNTIF(tData[BezoekLangStart],"&lt;"&amp;($A1451+1/24))-COUNTIF(tData[BezoekLangEind],"&lt;="&amp;$A1451)</f>
        <v/>
      </c>
      <c r="G1451" s="15">
        <f>IF($D1451=1,$B1451*100+$C1451,-1)</f>
        <v/>
      </c>
      <c r="H1451" s="15">
        <f>IF($D1451=1,$B1451,-1)</f>
        <v/>
      </c>
      <c r="I1451" s="15">
        <f>IF($D1451=1,$C1451,-1)</f>
        <v/>
      </c>
    </row>
    <row r="1452">
      <c r="A1452" s="33" t="n">
        <v>45352.375</v>
      </c>
      <c r="B1452" s="15">
        <f>WEEKDAY($A1452,2)</f>
        <v/>
      </c>
      <c r="C1452" s="15">
        <f>HOUR($A1452)</f>
        <v/>
      </c>
      <c r="D1452" s="15">
        <f>IF(AND($A1452&gt;=Instellingen!$B$6,$A1452&lt;Instellingen!$B$7),1,0)</f>
        <v/>
      </c>
      <c r="E1452" s="15">
        <f>COUNTIF(tData[BezoekStart],"&lt;"&amp;($A1452+1/24))-COUNTIF(tData[BezoekEind],"&lt;="&amp;$A1452)</f>
        <v/>
      </c>
      <c r="F1452" s="15">
        <f>COUNTIF(tData[BezoekLangStart],"&lt;"&amp;($A1452+1/24))-COUNTIF(tData[BezoekLangEind],"&lt;="&amp;$A1452)</f>
        <v/>
      </c>
      <c r="G1452" s="15">
        <f>IF($D1452=1,$B1452*100+$C1452,-1)</f>
        <v/>
      </c>
      <c r="H1452" s="15">
        <f>IF($D1452=1,$B1452,-1)</f>
        <v/>
      </c>
      <c r="I1452" s="15">
        <f>IF($D1452=1,$C1452,-1)</f>
        <v/>
      </c>
    </row>
    <row r="1453">
      <c r="A1453" s="33" t="n">
        <v>45352.41666666666</v>
      </c>
      <c r="B1453" s="15">
        <f>WEEKDAY($A1453,2)</f>
        <v/>
      </c>
      <c r="C1453" s="15">
        <f>HOUR($A1453)</f>
        <v/>
      </c>
      <c r="D1453" s="15">
        <f>IF(AND($A1453&gt;=Instellingen!$B$6,$A1453&lt;Instellingen!$B$7),1,0)</f>
        <v/>
      </c>
      <c r="E1453" s="15">
        <f>COUNTIF(tData[BezoekStart],"&lt;"&amp;($A1453+1/24))-COUNTIF(tData[BezoekEind],"&lt;="&amp;$A1453)</f>
        <v/>
      </c>
      <c r="F1453" s="15">
        <f>COUNTIF(tData[BezoekLangStart],"&lt;"&amp;($A1453+1/24))-COUNTIF(tData[BezoekLangEind],"&lt;="&amp;$A1453)</f>
        <v/>
      </c>
      <c r="G1453" s="15">
        <f>IF($D1453=1,$B1453*100+$C1453,-1)</f>
        <v/>
      </c>
      <c r="H1453" s="15">
        <f>IF($D1453=1,$B1453,-1)</f>
        <v/>
      </c>
      <c r="I1453" s="15">
        <f>IF($D1453=1,$C1453,-1)</f>
        <v/>
      </c>
    </row>
    <row r="1454">
      <c r="A1454" s="33" t="n">
        <v>45352.45833333334</v>
      </c>
      <c r="B1454" s="15">
        <f>WEEKDAY($A1454,2)</f>
        <v/>
      </c>
      <c r="C1454" s="15">
        <f>HOUR($A1454)</f>
        <v/>
      </c>
      <c r="D1454" s="15">
        <f>IF(AND($A1454&gt;=Instellingen!$B$6,$A1454&lt;Instellingen!$B$7),1,0)</f>
        <v/>
      </c>
      <c r="E1454" s="15">
        <f>COUNTIF(tData[BezoekStart],"&lt;"&amp;($A1454+1/24))-COUNTIF(tData[BezoekEind],"&lt;="&amp;$A1454)</f>
        <v/>
      </c>
      <c r="F1454" s="15">
        <f>COUNTIF(tData[BezoekLangStart],"&lt;"&amp;($A1454+1/24))-COUNTIF(tData[BezoekLangEind],"&lt;="&amp;$A1454)</f>
        <v/>
      </c>
      <c r="G1454" s="15">
        <f>IF($D1454=1,$B1454*100+$C1454,-1)</f>
        <v/>
      </c>
      <c r="H1454" s="15">
        <f>IF($D1454=1,$B1454,-1)</f>
        <v/>
      </c>
      <c r="I1454" s="15">
        <f>IF($D1454=1,$C1454,-1)</f>
        <v/>
      </c>
    </row>
    <row r="1455">
      <c r="A1455" s="33" t="n">
        <v>45352.5</v>
      </c>
      <c r="B1455" s="15">
        <f>WEEKDAY($A1455,2)</f>
        <v/>
      </c>
      <c r="C1455" s="15">
        <f>HOUR($A1455)</f>
        <v/>
      </c>
      <c r="D1455" s="15">
        <f>IF(AND($A1455&gt;=Instellingen!$B$6,$A1455&lt;Instellingen!$B$7),1,0)</f>
        <v/>
      </c>
      <c r="E1455" s="15">
        <f>COUNTIF(tData[BezoekStart],"&lt;"&amp;($A1455+1/24))-COUNTIF(tData[BezoekEind],"&lt;="&amp;$A1455)</f>
        <v/>
      </c>
      <c r="F1455" s="15">
        <f>COUNTIF(tData[BezoekLangStart],"&lt;"&amp;($A1455+1/24))-COUNTIF(tData[BezoekLangEind],"&lt;="&amp;$A1455)</f>
        <v/>
      </c>
      <c r="G1455" s="15">
        <f>IF($D1455=1,$B1455*100+$C1455,-1)</f>
        <v/>
      </c>
      <c r="H1455" s="15">
        <f>IF($D1455=1,$B1455,-1)</f>
        <v/>
      </c>
      <c r="I1455" s="15">
        <f>IF($D1455=1,$C1455,-1)</f>
        <v/>
      </c>
    </row>
    <row r="1456">
      <c r="A1456" s="33" t="n">
        <v>45352.54166666666</v>
      </c>
      <c r="B1456" s="15">
        <f>WEEKDAY($A1456,2)</f>
        <v/>
      </c>
      <c r="C1456" s="15">
        <f>HOUR($A1456)</f>
        <v/>
      </c>
      <c r="D1456" s="15">
        <f>IF(AND($A1456&gt;=Instellingen!$B$6,$A1456&lt;Instellingen!$B$7),1,0)</f>
        <v/>
      </c>
      <c r="E1456" s="15">
        <f>COUNTIF(tData[BezoekStart],"&lt;"&amp;($A1456+1/24))-COUNTIF(tData[BezoekEind],"&lt;="&amp;$A1456)</f>
        <v/>
      </c>
      <c r="F1456" s="15">
        <f>COUNTIF(tData[BezoekLangStart],"&lt;"&amp;($A1456+1/24))-COUNTIF(tData[BezoekLangEind],"&lt;="&amp;$A1456)</f>
        <v/>
      </c>
      <c r="G1456" s="15">
        <f>IF($D1456=1,$B1456*100+$C1456,-1)</f>
        <v/>
      </c>
      <c r="H1456" s="15">
        <f>IF($D1456=1,$B1456,-1)</f>
        <v/>
      </c>
      <c r="I1456" s="15">
        <f>IF($D1456=1,$C1456,-1)</f>
        <v/>
      </c>
    </row>
    <row r="1457">
      <c r="A1457" s="33" t="n">
        <v>45352.58333333334</v>
      </c>
      <c r="B1457" s="15">
        <f>WEEKDAY($A1457,2)</f>
        <v/>
      </c>
      <c r="C1457" s="15">
        <f>HOUR($A1457)</f>
        <v/>
      </c>
      <c r="D1457" s="15">
        <f>IF(AND($A1457&gt;=Instellingen!$B$6,$A1457&lt;Instellingen!$B$7),1,0)</f>
        <v/>
      </c>
      <c r="E1457" s="15">
        <f>COUNTIF(tData[BezoekStart],"&lt;"&amp;($A1457+1/24))-COUNTIF(tData[BezoekEind],"&lt;="&amp;$A1457)</f>
        <v/>
      </c>
      <c r="F1457" s="15">
        <f>COUNTIF(tData[BezoekLangStart],"&lt;"&amp;($A1457+1/24))-COUNTIF(tData[BezoekLangEind],"&lt;="&amp;$A1457)</f>
        <v/>
      </c>
      <c r="G1457" s="15">
        <f>IF($D1457=1,$B1457*100+$C1457,-1)</f>
        <v/>
      </c>
      <c r="H1457" s="15">
        <f>IF($D1457=1,$B1457,-1)</f>
        <v/>
      </c>
      <c r="I1457" s="15">
        <f>IF($D1457=1,$C1457,-1)</f>
        <v/>
      </c>
    </row>
    <row r="1458">
      <c r="A1458" s="33" t="n">
        <v>45352.625</v>
      </c>
      <c r="B1458" s="15">
        <f>WEEKDAY($A1458,2)</f>
        <v/>
      </c>
      <c r="C1458" s="15">
        <f>HOUR($A1458)</f>
        <v/>
      </c>
      <c r="D1458" s="15">
        <f>IF(AND($A1458&gt;=Instellingen!$B$6,$A1458&lt;Instellingen!$B$7),1,0)</f>
        <v/>
      </c>
      <c r="E1458" s="15">
        <f>COUNTIF(tData[BezoekStart],"&lt;"&amp;($A1458+1/24))-COUNTIF(tData[BezoekEind],"&lt;="&amp;$A1458)</f>
        <v/>
      </c>
      <c r="F1458" s="15">
        <f>COUNTIF(tData[BezoekLangStart],"&lt;"&amp;($A1458+1/24))-COUNTIF(tData[BezoekLangEind],"&lt;="&amp;$A1458)</f>
        <v/>
      </c>
      <c r="G1458" s="15">
        <f>IF($D1458=1,$B1458*100+$C1458,-1)</f>
        <v/>
      </c>
      <c r="H1458" s="15">
        <f>IF($D1458=1,$B1458,-1)</f>
        <v/>
      </c>
      <c r="I1458" s="15">
        <f>IF($D1458=1,$C1458,-1)</f>
        <v/>
      </c>
    </row>
    <row r="1459">
      <c r="A1459" s="33" t="n">
        <v>45352.66666666666</v>
      </c>
      <c r="B1459" s="15">
        <f>WEEKDAY($A1459,2)</f>
        <v/>
      </c>
      <c r="C1459" s="15">
        <f>HOUR($A1459)</f>
        <v/>
      </c>
      <c r="D1459" s="15">
        <f>IF(AND($A1459&gt;=Instellingen!$B$6,$A1459&lt;Instellingen!$B$7),1,0)</f>
        <v/>
      </c>
      <c r="E1459" s="15">
        <f>COUNTIF(tData[BezoekStart],"&lt;"&amp;($A1459+1/24))-COUNTIF(tData[BezoekEind],"&lt;="&amp;$A1459)</f>
        <v/>
      </c>
      <c r="F1459" s="15">
        <f>COUNTIF(tData[BezoekLangStart],"&lt;"&amp;($A1459+1/24))-COUNTIF(tData[BezoekLangEind],"&lt;="&amp;$A1459)</f>
        <v/>
      </c>
      <c r="G1459" s="15">
        <f>IF($D1459=1,$B1459*100+$C1459,-1)</f>
        <v/>
      </c>
      <c r="H1459" s="15">
        <f>IF($D1459=1,$B1459,-1)</f>
        <v/>
      </c>
      <c r="I1459" s="15">
        <f>IF($D1459=1,$C1459,-1)</f>
        <v/>
      </c>
    </row>
    <row r="1460">
      <c r="A1460" s="33" t="n">
        <v>45352.70833333334</v>
      </c>
      <c r="B1460" s="15">
        <f>WEEKDAY($A1460,2)</f>
        <v/>
      </c>
      <c r="C1460" s="15">
        <f>HOUR($A1460)</f>
        <v/>
      </c>
      <c r="D1460" s="15">
        <f>IF(AND($A1460&gt;=Instellingen!$B$6,$A1460&lt;Instellingen!$B$7),1,0)</f>
        <v/>
      </c>
      <c r="E1460" s="15">
        <f>COUNTIF(tData[BezoekStart],"&lt;"&amp;($A1460+1/24))-COUNTIF(tData[BezoekEind],"&lt;="&amp;$A1460)</f>
        <v/>
      </c>
      <c r="F1460" s="15">
        <f>COUNTIF(tData[BezoekLangStart],"&lt;"&amp;($A1460+1/24))-COUNTIF(tData[BezoekLangEind],"&lt;="&amp;$A1460)</f>
        <v/>
      </c>
      <c r="G1460" s="15">
        <f>IF($D1460=1,$B1460*100+$C1460,-1)</f>
        <v/>
      </c>
      <c r="H1460" s="15">
        <f>IF($D1460=1,$B1460,-1)</f>
        <v/>
      </c>
      <c r="I1460" s="15">
        <f>IF($D1460=1,$C1460,-1)</f>
        <v/>
      </c>
    </row>
    <row r="1461">
      <c r="A1461" s="33" t="n">
        <v>45352.75</v>
      </c>
      <c r="B1461" s="15">
        <f>WEEKDAY($A1461,2)</f>
        <v/>
      </c>
      <c r="C1461" s="15">
        <f>HOUR($A1461)</f>
        <v/>
      </c>
      <c r="D1461" s="15">
        <f>IF(AND($A1461&gt;=Instellingen!$B$6,$A1461&lt;Instellingen!$B$7),1,0)</f>
        <v/>
      </c>
      <c r="E1461" s="15">
        <f>COUNTIF(tData[BezoekStart],"&lt;"&amp;($A1461+1/24))-COUNTIF(tData[BezoekEind],"&lt;="&amp;$A1461)</f>
        <v/>
      </c>
      <c r="F1461" s="15">
        <f>COUNTIF(tData[BezoekLangStart],"&lt;"&amp;($A1461+1/24))-COUNTIF(tData[BezoekLangEind],"&lt;="&amp;$A1461)</f>
        <v/>
      </c>
      <c r="G1461" s="15">
        <f>IF($D1461=1,$B1461*100+$C1461,-1)</f>
        <v/>
      </c>
      <c r="H1461" s="15">
        <f>IF($D1461=1,$B1461,-1)</f>
        <v/>
      </c>
      <c r="I1461" s="15">
        <f>IF($D1461=1,$C1461,-1)</f>
        <v/>
      </c>
    </row>
    <row r="1462">
      <c r="A1462" s="33" t="n">
        <v>45352.79166666666</v>
      </c>
      <c r="B1462" s="15">
        <f>WEEKDAY($A1462,2)</f>
        <v/>
      </c>
      <c r="C1462" s="15">
        <f>HOUR($A1462)</f>
        <v/>
      </c>
      <c r="D1462" s="15">
        <f>IF(AND($A1462&gt;=Instellingen!$B$6,$A1462&lt;Instellingen!$B$7),1,0)</f>
        <v/>
      </c>
      <c r="E1462" s="15">
        <f>COUNTIF(tData[BezoekStart],"&lt;"&amp;($A1462+1/24))-COUNTIF(tData[BezoekEind],"&lt;="&amp;$A1462)</f>
        <v/>
      </c>
      <c r="F1462" s="15">
        <f>COUNTIF(tData[BezoekLangStart],"&lt;"&amp;($A1462+1/24))-COUNTIF(tData[BezoekLangEind],"&lt;="&amp;$A1462)</f>
        <v/>
      </c>
      <c r="G1462" s="15">
        <f>IF($D1462=1,$B1462*100+$C1462,-1)</f>
        <v/>
      </c>
      <c r="H1462" s="15">
        <f>IF($D1462=1,$B1462,-1)</f>
        <v/>
      </c>
      <c r="I1462" s="15">
        <f>IF($D1462=1,$C1462,-1)</f>
        <v/>
      </c>
    </row>
    <row r="1463">
      <c r="A1463" s="33" t="n">
        <v>45352.83333333334</v>
      </c>
      <c r="B1463" s="15">
        <f>WEEKDAY($A1463,2)</f>
        <v/>
      </c>
      <c r="C1463" s="15">
        <f>HOUR($A1463)</f>
        <v/>
      </c>
      <c r="D1463" s="15">
        <f>IF(AND($A1463&gt;=Instellingen!$B$6,$A1463&lt;Instellingen!$B$7),1,0)</f>
        <v/>
      </c>
      <c r="E1463" s="15">
        <f>COUNTIF(tData[BezoekStart],"&lt;"&amp;($A1463+1/24))-COUNTIF(tData[BezoekEind],"&lt;="&amp;$A1463)</f>
        <v/>
      </c>
      <c r="F1463" s="15">
        <f>COUNTIF(tData[BezoekLangStart],"&lt;"&amp;($A1463+1/24))-COUNTIF(tData[BezoekLangEind],"&lt;="&amp;$A1463)</f>
        <v/>
      </c>
      <c r="G1463" s="15">
        <f>IF($D1463=1,$B1463*100+$C1463,-1)</f>
        <v/>
      </c>
      <c r="H1463" s="15">
        <f>IF($D1463=1,$B1463,-1)</f>
        <v/>
      </c>
      <c r="I1463" s="15">
        <f>IF($D1463=1,$C1463,-1)</f>
        <v/>
      </c>
    </row>
    <row r="1464">
      <c r="A1464" s="33" t="n">
        <v>45352.875</v>
      </c>
      <c r="B1464" s="15">
        <f>WEEKDAY($A1464,2)</f>
        <v/>
      </c>
      <c r="C1464" s="15">
        <f>HOUR($A1464)</f>
        <v/>
      </c>
      <c r="D1464" s="15">
        <f>IF(AND($A1464&gt;=Instellingen!$B$6,$A1464&lt;Instellingen!$B$7),1,0)</f>
        <v/>
      </c>
      <c r="E1464" s="15">
        <f>COUNTIF(tData[BezoekStart],"&lt;"&amp;($A1464+1/24))-COUNTIF(tData[BezoekEind],"&lt;="&amp;$A1464)</f>
        <v/>
      </c>
      <c r="F1464" s="15">
        <f>COUNTIF(tData[BezoekLangStart],"&lt;"&amp;($A1464+1/24))-COUNTIF(tData[BezoekLangEind],"&lt;="&amp;$A1464)</f>
        <v/>
      </c>
      <c r="G1464" s="15">
        <f>IF($D1464=1,$B1464*100+$C1464,-1)</f>
        <v/>
      </c>
      <c r="H1464" s="15">
        <f>IF($D1464=1,$B1464,-1)</f>
        <v/>
      </c>
      <c r="I1464" s="15">
        <f>IF($D1464=1,$C1464,-1)</f>
        <v/>
      </c>
    </row>
    <row r="1465">
      <c r="A1465" s="33" t="n">
        <v>45352.91666666666</v>
      </c>
      <c r="B1465" s="15">
        <f>WEEKDAY($A1465,2)</f>
        <v/>
      </c>
      <c r="C1465" s="15">
        <f>HOUR($A1465)</f>
        <v/>
      </c>
      <c r="D1465" s="15">
        <f>IF(AND($A1465&gt;=Instellingen!$B$6,$A1465&lt;Instellingen!$B$7),1,0)</f>
        <v/>
      </c>
      <c r="E1465" s="15">
        <f>COUNTIF(tData[BezoekStart],"&lt;"&amp;($A1465+1/24))-COUNTIF(tData[BezoekEind],"&lt;="&amp;$A1465)</f>
        <v/>
      </c>
      <c r="F1465" s="15">
        <f>COUNTIF(tData[BezoekLangStart],"&lt;"&amp;($A1465+1/24))-COUNTIF(tData[BezoekLangEind],"&lt;="&amp;$A1465)</f>
        <v/>
      </c>
      <c r="G1465" s="15">
        <f>IF($D1465=1,$B1465*100+$C1465,-1)</f>
        <v/>
      </c>
      <c r="H1465" s="15">
        <f>IF($D1465=1,$B1465,-1)</f>
        <v/>
      </c>
      <c r="I1465" s="15">
        <f>IF($D1465=1,$C1465,-1)</f>
        <v/>
      </c>
    </row>
    <row r="1466">
      <c r="A1466" s="33" t="n">
        <v>45352.95833333334</v>
      </c>
      <c r="B1466" s="15">
        <f>WEEKDAY($A1466,2)</f>
        <v/>
      </c>
      <c r="C1466" s="15">
        <f>HOUR($A1466)</f>
        <v/>
      </c>
      <c r="D1466" s="15">
        <f>IF(AND($A1466&gt;=Instellingen!$B$6,$A1466&lt;Instellingen!$B$7),1,0)</f>
        <v/>
      </c>
      <c r="E1466" s="15">
        <f>COUNTIF(tData[BezoekStart],"&lt;"&amp;($A1466+1/24))-COUNTIF(tData[BezoekEind],"&lt;="&amp;$A1466)</f>
        <v/>
      </c>
      <c r="F1466" s="15">
        <f>COUNTIF(tData[BezoekLangStart],"&lt;"&amp;($A1466+1/24))-COUNTIF(tData[BezoekLangEind],"&lt;="&amp;$A1466)</f>
        <v/>
      </c>
      <c r="G1466" s="15">
        <f>IF($D1466=1,$B1466*100+$C1466,-1)</f>
        <v/>
      </c>
      <c r="H1466" s="15">
        <f>IF($D1466=1,$B1466,-1)</f>
        <v/>
      </c>
      <c r="I1466" s="15">
        <f>IF($D1466=1,$C1466,-1)</f>
        <v/>
      </c>
    </row>
    <row r="1467">
      <c r="A1467" s="33" t="n">
        <v>45353</v>
      </c>
      <c r="B1467" s="15">
        <f>WEEKDAY($A1467,2)</f>
        <v/>
      </c>
      <c r="C1467" s="15">
        <f>HOUR($A1467)</f>
        <v/>
      </c>
      <c r="D1467" s="15">
        <f>IF(AND($A1467&gt;=Instellingen!$B$6,$A1467&lt;Instellingen!$B$7),1,0)</f>
        <v/>
      </c>
      <c r="E1467" s="15">
        <f>COUNTIF(tData[BezoekStart],"&lt;"&amp;($A1467+1/24))-COUNTIF(tData[BezoekEind],"&lt;="&amp;$A1467)</f>
        <v/>
      </c>
      <c r="F1467" s="15">
        <f>COUNTIF(tData[BezoekLangStart],"&lt;"&amp;($A1467+1/24))-COUNTIF(tData[BezoekLangEind],"&lt;="&amp;$A1467)</f>
        <v/>
      </c>
      <c r="G1467" s="15">
        <f>IF($D1467=1,$B1467*100+$C1467,-1)</f>
        <v/>
      </c>
      <c r="H1467" s="15">
        <f>IF($D1467=1,$B1467,-1)</f>
        <v/>
      </c>
      <c r="I1467" s="15">
        <f>IF($D1467=1,$C1467,-1)</f>
        <v/>
      </c>
    </row>
    <row r="1468">
      <c r="A1468" s="33" t="n">
        <v>45353.04166666666</v>
      </c>
      <c r="B1468" s="15">
        <f>WEEKDAY($A1468,2)</f>
        <v/>
      </c>
      <c r="C1468" s="15">
        <f>HOUR($A1468)</f>
        <v/>
      </c>
      <c r="D1468" s="15">
        <f>IF(AND($A1468&gt;=Instellingen!$B$6,$A1468&lt;Instellingen!$B$7),1,0)</f>
        <v/>
      </c>
      <c r="E1468" s="15">
        <f>COUNTIF(tData[BezoekStart],"&lt;"&amp;($A1468+1/24))-COUNTIF(tData[BezoekEind],"&lt;="&amp;$A1468)</f>
        <v/>
      </c>
      <c r="F1468" s="15">
        <f>COUNTIF(tData[BezoekLangStart],"&lt;"&amp;($A1468+1/24))-COUNTIF(tData[BezoekLangEind],"&lt;="&amp;$A1468)</f>
        <v/>
      </c>
      <c r="G1468" s="15">
        <f>IF($D1468=1,$B1468*100+$C1468,-1)</f>
        <v/>
      </c>
      <c r="H1468" s="15">
        <f>IF($D1468=1,$B1468,-1)</f>
        <v/>
      </c>
      <c r="I1468" s="15">
        <f>IF($D1468=1,$C1468,-1)</f>
        <v/>
      </c>
    </row>
    <row r="1469">
      <c r="A1469" s="33" t="n">
        <v>45353.08333333334</v>
      </c>
      <c r="B1469" s="15">
        <f>WEEKDAY($A1469,2)</f>
        <v/>
      </c>
      <c r="C1469" s="15">
        <f>HOUR($A1469)</f>
        <v/>
      </c>
      <c r="D1469" s="15">
        <f>IF(AND($A1469&gt;=Instellingen!$B$6,$A1469&lt;Instellingen!$B$7),1,0)</f>
        <v/>
      </c>
      <c r="E1469" s="15">
        <f>COUNTIF(tData[BezoekStart],"&lt;"&amp;($A1469+1/24))-COUNTIF(tData[BezoekEind],"&lt;="&amp;$A1469)</f>
        <v/>
      </c>
      <c r="F1469" s="15">
        <f>COUNTIF(tData[BezoekLangStart],"&lt;"&amp;($A1469+1/24))-COUNTIF(tData[BezoekLangEind],"&lt;="&amp;$A1469)</f>
        <v/>
      </c>
      <c r="G1469" s="15">
        <f>IF($D1469=1,$B1469*100+$C1469,-1)</f>
        <v/>
      </c>
      <c r="H1469" s="15">
        <f>IF($D1469=1,$B1469,-1)</f>
        <v/>
      </c>
      <c r="I1469" s="15">
        <f>IF($D1469=1,$C1469,-1)</f>
        <v/>
      </c>
    </row>
    <row r="1470">
      <c r="A1470" s="33" t="n">
        <v>45353.125</v>
      </c>
      <c r="B1470" s="15">
        <f>WEEKDAY($A1470,2)</f>
        <v/>
      </c>
      <c r="C1470" s="15">
        <f>HOUR($A1470)</f>
        <v/>
      </c>
      <c r="D1470" s="15">
        <f>IF(AND($A1470&gt;=Instellingen!$B$6,$A1470&lt;Instellingen!$B$7),1,0)</f>
        <v/>
      </c>
      <c r="E1470" s="15">
        <f>COUNTIF(tData[BezoekStart],"&lt;"&amp;($A1470+1/24))-COUNTIF(tData[BezoekEind],"&lt;="&amp;$A1470)</f>
        <v/>
      </c>
      <c r="F1470" s="15">
        <f>COUNTIF(tData[BezoekLangStart],"&lt;"&amp;($A1470+1/24))-COUNTIF(tData[BezoekLangEind],"&lt;="&amp;$A1470)</f>
        <v/>
      </c>
      <c r="G1470" s="15">
        <f>IF($D1470=1,$B1470*100+$C1470,-1)</f>
        <v/>
      </c>
      <c r="H1470" s="15">
        <f>IF($D1470=1,$B1470,-1)</f>
        <v/>
      </c>
      <c r="I1470" s="15">
        <f>IF($D1470=1,$C1470,-1)</f>
        <v/>
      </c>
    </row>
    <row r="1471">
      <c r="A1471" s="33" t="n">
        <v>45353.16666666666</v>
      </c>
      <c r="B1471" s="15">
        <f>WEEKDAY($A1471,2)</f>
        <v/>
      </c>
      <c r="C1471" s="15">
        <f>HOUR($A1471)</f>
        <v/>
      </c>
      <c r="D1471" s="15">
        <f>IF(AND($A1471&gt;=Instellingen!$B$6,$A1471&lt;Instellingen!$B$7),1,0)</f>
        <v/>
      </c>
      <c r="E1471" s="15">
        <f>COUNTIF(tData[BezoekStart],"&lt;"&amp;($A1471+1/24))-COUNTIF(tData[BezoekEind],"&lt;="&amp;$A1471)</f>
        <v/>
      </c>
      <c r="F1471" s="15">
        <f>COUNTIF(tData[BezoekLangStart],"&lt;"&amp;($A1471+1/24))-COUNTIF(tData[BezoekLangEind],"&lt;="&amp;$A1471)</f>
        <v/>
      </c>
      <c r="G1471" s="15">
        <f>IF($D1471=1,$B1471*100+$C1471,-1)</f>
        <v/>
      </c>
      <c r="H1471" s="15">
        <f>IF($D1471=1,$B1471,-1)</f>
        <v/>
      </c>
      <c r="I1471" s="15">
        <f>IF($D1471=1,$C1471,-1)</f>
        <v/>
      </c>
    </row>
    <row r="1472">
      <c r="A1472" s="33" t="n">
        <v>45353.20833333334</v>
      </c>
      <c r="B1472" s="15">
        <f>WEEKDAY($A1472,2)</f>
        <v/>
      </c>
      <c r="C1472" s="15">
        <f>HOUR($A1472)</f>
        <v/>
      </c>
      <c r="D1472" s="15">
        <f>IF(AND($A1472&gt;=Instellingen!$B$6,$A1472&lt;Instellingen!$B$7),1,0)</f>
        <v/>
      </c>
      <c r="E1472" s="15">
        <f>COUNTIF(tData[BezoekStart],"&lt;"&amp;($A1472+1/24))-COUNTIF(tData[BezoekEind],"&lt;="&amp;$A1472)</f>
        <v/>
      </c>
      <c r="F1472" s="15">
        <f>COUNTIF(tData[BezoekLangStart],"&lt;"&amp;($A1472+1/24))-COUNTIF(tData[BezoekLangEind],"&lt;="&amp;$A1472)</f>
        <v/>
      </c>
      <c r="G1472" s="15">
        <f>IF($D1472=1,$B1472*100+$C1472,-1)</f>
        <v/>
      </c>
      <c r="H1472" s="15">
        <f>IF($D1472=1,$B1472,-1)</f>
        <v/>
      </c>
      <c r="I1472" s="15">
        <f>IF($D1472=1,$C1472,-1)</f>
        <v/>
      </c>
    </row>
    <row r="1473">
      <c r="A1473" s="33" t="n">
        <v>45353.25</v>
      </c>
      <c r="B1473" s="15">
        <f>WEEKDAY($A1473,2)</f>
        <v/>
      </c>
      <c r="C1473" s="15">
        <f>HOUR($A1473)</f>
        <v/>
      </c>
      <c r="D1473" s="15">
        <f>IF(AND($A1473&gt;=Instellingen!$B$6,$A1473&lt;Instellingen!$B$7),1,0)</f>
        <v/>
      </c>
      <c r="E1473" s="15">
        <f>COUNTIF(tData[BezoekStart],"&lt;"&amp;($A1473+1/24))-COUNTIF(tData[BezoekEind],"&lt;="&amp;$A1473)</f>
        <v/>
      </c>
      <c r="F1473" s="15">
        <f>COUNTIF(tData[BezoekLangStart],"&lt;"&amp;($A1473+1/24))-COUNTIF(tData[BezoekLangEind],"&lt;="&amp;$A1473)</f>
        <v/>
      </c>
      <c r="G1473" s="15">
        <f>IF($D1473=1,$B1473*100+$C1473,-1)</f>
        <v/>
      </c>
      <c r="H1473" s="15">
        <f>IF($D1473=1,$B1473,-1)</f>
        <v/>
      </c>
      <c r="I1473" s="15">
        <f>IF($D1473=1,$C1473,-1)</f>
        <v/>
      </c>
    </row>
    <row r="1474">
      <c r="A1474" s="33" t="n">
        <v>45353.29166666666</v>
      </c>
      <c r="B1474" s="15">
        <f>WEEKDAY($A1474,2)</f>
        <v/>
      </c>
      <c r="C1474" s="15">
        <f>HOUR($A1474)</f>
        <v/>
      </c>
      <c r="D1474" s="15">
        <f>IF(AND($A1474&gt;=Instellingen!$B$6,$A1474&lt;Instellingen!$B$7),1,0)</f>
        <v/>
      </c>
      <c r="E1474" s="15">
        <f>COUNTIF(tData[BezoekStart],"&lt;"&amp;($A1474+1/24))-COUNTIF(tData[BezoekEind],"&lt;="&amp;$A1474)</f>
        <v/>
      </c>
      <c r="F1474" s="15">
        <f>COUNTIF(tData[BezoekLangStart],"&lt;"&amp;($A1474+1/24))-COUNTIF(tData[BezoekLangEind],"&lt;="&amp;$A1474)</f>
        <v/>
      </c>
      <c r="G1474" s="15">
        <f>IF($D1474=1,$B1474*100+$C1474,-1)</f>
        <v/>
      </c>
      <c r="H1474" s="15">
        <f>IF($D1474=1,$B1474,-1)</f>
        <v/>
      </c>
      <c r="I1474" s="15">
        <f>IF($D1474=1,$C1474,-1)</f>
        <v/>
      </c>
    </row>
    <row r="1475">
      <c r="A1475" s="33" t="n">
        <v>45353.33333333334</v>
      </c>
      <c r="B1475" s="15">
        <f>WEEKDAY($A1475,2)</f>
        <v/>
      </c>
      <c r="C1475" s="15">
        <f>HOUR($A1475)</f>
        <v/>
      </c>
      <c r="D1475" s="15">
        <f>IF(AND($A1475&gt;=Instellingen!$B$6,$A1475&lt;Instellingen!$B$7),1,0)</f>
        <v/>
      </c>
      <c r="E1475" s="15">
        <f>COUNTIF(tData[BezoekStart],"&lt;"&amp;($A1475+1/24))-COUNTIF(tData[BezoekEind],"&lt;="&amp;$A1475)</f>
        <v/>
      </c>
      <c r="F1475" s="15">
        <f>COUNTIF(tData[BezoekLangStart],"&lt;"&amp;($A1475+1/24))-COUNTIF(tData[BezoekLangEind],"&lt;="&amp;$A1475)</f>
        <v/>
      </c>
      <c r="G1475" s="15">
        <f>IF($D1475=1,$B1475*100+$C1475,-1)</f>
        <v/>
      </c>
      <c r="H1475" s="15">
        <f>IF($D1475=1,$B1475,-1)</f>
        <v/>
      </c>
      <c r="I1475" s="15">
        <f>IF($D1475=1,$C1475,-1)</f>
        <v/>
      </c>
    </row>
    <row r="1476">
      <c r="A1476" s="33" t="n">
        <v>45353.375</v>
      </c>
      <c r="B1476" s="15">
        <f>WEEKDAY($A1476,2)</f>
        <v/>
      </c>
      <c r="C1476" s="15">
        <f>HOUR($A1476)</f>
        <v/>
      </c>
      <c r="D1476" s="15">
        <f>IF(AND($A1476&gt;=Instellingen!$B$6,$A1476&lt;Instellingen!$B$7),1,0)</f>
        <v/>
      </c>
      <c r="E1476" s="15">
        <f>COUNTIF(tData[BezoekStart],"&lt;"&amp;($A1476+1/24))-COUNTIF(tData[BezoekEind],"&lt;="&amp;$A1476)</f>
        <v/>
      </c>
      <c r="F1476" s="15">
        <f>COUNTIF(tData[BezoekLangStart],"&lt;"&amp;($A1476+1/24))-COUNTIF(tData[BezoekLangEind],"&lt;="&amp;$A1476)</f>
        <v/>
      </c>
      <c r="G1476" s="15">
        <f>IF($D1476=1,$B1476*100+$C1476,-1)</f>
        <v/>
      </c>
      <c r="H1476" s="15">
        <f>IF($D1476=1,$B1476,-1)</f>
        <v/>
      </c>
      <c r="I1476" s="15">
        <f>IF($D1476=1,$C1476,-1)</f>
        <v/>
      </c>
    </row>
    <row r="1477">
      <c r="A1477" s="33" t="n">
        <v>45353.41666666666</v>
      </c>
      <c r="B1477" s="15">
        <f>WEEKDAY($A1477,2)</f>
        <v/>
      </c>
      <c r="C1477" s="15">
        <f>HOUR($A1477)</f>
        <v/>
      </c>
      <c r="D1477" s="15">
        <f>IF(AND($A1477&gt;=Instellingen!$B$6,$A1477&lt;Instellingen!$B$7),1,0)</f>
        <v/>
      </c>
      <c r="E1477" s="15">
        <f>COUNTIF(tData[BezoekStart],"&lt;"&amp;($A1477+1/24))-COUNTIF(tData[BezoekEind],"&lt;="&amp;$A1477)</f>
        <v/>
      </c>
      <c r="F1477" s="15">
        <f>COUNTIF(tData[BezoekLangStart],"&lt;"&amp;($A1477+1/24))-COUNTIF(tData[BezoekLangEind],"&lt;="&amp;$A1477)</f>
        <v/>
      </c>
      <c r="G1477" s="15">
        <f>IF($D1477=1,$B1477*100+$C1477,-1)</f>
        <v/>
      </c>
      <c r="H1477" s="15">
        <f>IF($D1477=1,$B1477,-1)</f>
        <v/>
      </c>
      <c r="I1477" s="15">
        <f>IF($D1477=1,$C1477,-1)</f>
        <v/>
      </c>
    </row>
    <row r="1478">
      <c r="A1478" s="33" t="n">
        <v>45353.45833333334</v>
      </c>
      <c r="B1478" s="15">
        <f>WEEKDAY($A1478,2)</f>
        <v/>
      </c>
      <c r="C1478" s="15">
        <f>HOUR($A1478)</f>
        <v/>
      </c>
      <c r="D1478" s="15">
        <f>IF(AND($A1478&gt;=Instellingen!$B$6,$A1478&lt;Instellingen!$B$7),1,0)</f>
        <v/>
      </c>
      <c r="E1478" s="15">
        <f>COUNTIF(tData[BezoekStart],"&lt;"&amp;($A1478+1/24))-COUNTIF(tData[BezoekEind],"&lt;="&amp;$A1478)</f>
        <v/>
      </c>
      <c r="F1478" s="15">
        <f>COUNTIF(tData[BezoekLangStart],"&lt;"&amp;($A1478+1/24))-COUNTIF(tData[BezoekLangEind],"&lt;="&amp;$A1478)</f>
        <v/>
      </c>
      <c r="G1478" s="15">
        <f>IF($D1478=1,$B1478*100+$C1478,-1)</f>
        <v/>
      </c>
      <c r="H1478" s="15">
        <f>IF($D1478=1,$B1478,-1)</f>
        <v/>
      </c>
      <c r="I1478" s="15">
        <f>IF($D1478=1,$C1478,-1)</f>
        <v/>
      </c>
    </row>
    <row r="1479">
      <c r="A1479" s="33" t="n">
        <v>45353.5</v>
      </c>
      <c r="B1479" s="15">
        <f>WEEKDAY($A1479,2)</f>
        <v/>
      </c>
      <c r="C1479" s="15">
        <f>HOUR($A1479)</f>
        <v/>
      </c>
      <c r="D1479" s="15">
        <f>IF(AND($A1479&gt;=Instellingen!$B$6,$A1479&lt;Instellingen!$B$7),1,0)</f>
        <v/>
      </c>
      <c r="E1479" s="15">
        <f>COUNTIF(tData[BezoekStart],"&lt;"&amp;($A1479+1/24))-COUNTIF(tData[BezoekEind],"&lt;="&amp;$A1479)</f>
        <v/>
      </c>
      <c r="F1479" s="15">
        <f>COUNTIF(tData[BezoekLangStart],"&lt;"&amp;($A1479+1/24))-COUNTIF(tData[BezoekLangEind],"&lt;="&amp;$A1479)</f>
        <v/>
      </c>
      <c r="G1479" s="15">
        <f>IF($D1479=1,$B1479*100+$C1479,-1)</f>
        <v/>
      </c>
      <c r="H1479" s="15">
        <f>IF($D1479=1,$B1479,-1)</f>
        <v/>
      </c>
      <c r="I1479" s="15">
        <f>IF($D1479=1,$C1479,-1)</f>
        <v/>
      </c>
    </row>
    <row r="1480">
      <c r="A1480" s="33" t="n">
        <v>45353.54166666666</v>
      </c>
      <c r="B1480" s="15">
        <f>WEEKDAY($A1480,2)</f>
        <v/>
      </c>
      <c r="C1480" s="15">
        <f>HOUR($A1480)</f>
        <v/>
      </c>
      <c r="D1480" s="15">
        <f>IF(AND($A1480&gt;=Instellingen!$B$6,$A1480&lt;Instellingen!$B$7),1,0)</f>
        <v/>
      </c>
      <c r="E1480" s="15">
        <f>COUNTIF(tData[BezoekStart],"&lt;"&amp;($A1480+1/24))-COUNTIF(tData[BezoekEind],"&lt;="&amp;$A1480)</f>
        <v/>
      </c>
      <c r="F1480" s="15">
        <f>COUNTIF(tData[BezoekLangStart],"&lt;"&amp;($A1480+1/24))-COUNTIF(tData[BezoekLangEind],"&lt;="&amp;$A1480)</f>
        <v/>
      </c>
      <c r="G1480" s="15">
        <f>IF($D1480=1,$B1480*100+$C1480,-1)</f>
        <v/>
      </c>
      <c r="H1480" s="15">
        <f>IF($D1480=1,$B1480,-1)</f>
        <v/>
      </c>
      <c r="I1480" s="15">
        <f>IF($D1480=1,$C1480,-1)</f>
        <v/>
      </c>
    </row>
    <row r="1481">
      <c r="A1481" s="33" t="n">
        <v>45353.58333333334</v>
      </c>
      <c r="B1481" s="15">
        <f>WEEKDAY($A1481,2)</f>
        <v/>
      </c>
      <c r="C1481" s="15">
        <f>HOUR($A1481)</f>
        <v/>
      </c>
      <c r="D1481" s="15">
        <f>IF(AND($A1481&gt;=Instellingen!$B$6,$A1481&lt;Instellingen!$B$7),1,0)</f>
        <v/>
      </c>
      <c r="E1481" s="15">
        <f>COUNTIF(tData[BezoekStart],"&lt;"&amp;($A1481+1/24))-COUNTIF(tData[BezoekEind],"&lt;="&amp;$A1481)</f>
        <v/>
      </c>
      <c r="F1481" s="15">
        <f>COUNTIF(tData[BezoekLangStart],"&lt;"&amp;($A1481+1/24))-COUNTIF(tData[BezoekLangEind],"&lt;="&amp;$A1481)</f>
        <v/>
      </c>
      <c r="G1481" s="15">
        <f>IF($D1481=1,$B1481*100+$C1481,-1)</f>
        <v/>
      </c>
      <c r="H1481" s="15">
        <f>IF($D1481=1,$B1481,-1)</f>
        <v/>
      </c>
      <c r="I1481" s="15">
        <f>IF($D1481=1,$C1481,-1)</f>
        <v/>
      </c>
    </row>
    <row r="1482">
      <c r="A1482" s="33" t="n">
        <v>45353.625</v>
      </c>
      <c r="B1482" s="15">
        <f>WEEKDAY($A1482,2)</f>
        <v/>
      </c>
      <c r="C1482" s="15">
        <f>HOUR($A1482)</f>
        <v/>
      </c>
      <c r="D1482" s="15">
        <f>IF(AND($A1482&gt;=Instellingen!$B$6,$A1482&lt;Instellingen!$B$7),1,0)</f>
        <v/>
      </c>
      <c r="E1482" s="15">
        <f>COUNTIF(tData[BezoekStart],"&lt;"&amp;($A1482+1/24))-COUNTIF(tData[BezoekEind],"&lt;="&amp;$A1482)</f>
        <v/>
      </c>
      <c r="F1482" s="15">
        <f>COUNTIF(tData[BezoekLangStart],"&lt;"&amp;($A1482+1/24))-COUNTIF(tData[BezoekLangEind],"&lt;="&amp;$A1482)</f>
        <v/>
      </c>
      <c r="G1482" s="15">
        <f>IF($D1482=1,$B1482*100+$C1482,-1)</f>
        <v/>
      </c>
      <c r="H1482" s="15">
        <f>IF($D1482=1,$B1482,-1)</f>
        <v/>
      </c>
      <c r="I1482" s="15">
        <f>IF($D1482=1,$C1482,-1)</f>
        <v/>
      </c>
    </row>
    <row r="1483">
      <c r="A1483" s="33" t="n">
        <v>45353.66666666666</v>
      </c>
      <c r="B1483" s="15">
        <f>WEEKDAY($A1483,2)</f>
        <v/>
      </c>
      <c r="C1483" s="15">
        <f>HOUR($A1483)</f>
        <v/>
      </c>
      <c r="D1483" s="15">
        <f>IF(AND($A1483&gt;=Instellingen!$B$6,$A1483&lt;Instellingen!$B$7),1,0)</f>
        <v/>
      </c>
      <c r="E1483" s="15">
        <f>COUNTIF(tData[BezoekStart],"&lt;"&amp;($A1483+1/24))-COUNTIF(tData[BezoekEind],"&lt;="&amp;$A1483)</f>
        <v/>
      </c>
      <c r="F1483" s="15">
        <f>COUNTIF(tData[BezoekLangStart],"&lt;"&amp;($A1483+1/24))-COUNTIF(tData[BezoekLangEind],"&lt;="&amp;$A1483)</f>
        <v/>
      </c>
      <c r="G1483" s="15">
        <f>IF($D1483=1,$B1483*100+$C1483,-1)</f>
        <v/>
      </c>
      <c r="H1483" s="15">
        <f>IF($D1483=1,$B1483,-1)</f>
        <v/>
      </c>
      <c r="I1483" s="15">
        <f>IF($D1483=1,$C1483,-1)</f>
        <v/>
      </c>
    </row>
    <row r="1484">
      <c r="A1484" s="33" t="n">
        <v>45353.70833333334</v>
      </c>
      <c r="B1484" s="15">
        <f>WEEKDAY($A1484,2)</f>
        <v/>
      </c>
      <c r="C1484" s="15">
        <f>HOUR($A1484)</f>
        <v/>
      </c>
      <c r="D1484" s="15">
        <f>IF(AND($A1484&gt;=Instellingen!$B$6,$A1484&lt;Instellingen!$B$7),1,0)</f>
        <v/>
      </c>
      <c r="E1484" s="15">
        <f>COUNTIF(tData[BezoekStart],"&lt;"&amp;($A1484+1/24))-COUNTIF(tData[BezoekEind],"&lt;="&amp;$A1484)</f>
        <v/>
      </c>
      <c r="F1484" s="15">
        <f>COUNTIF(tData[BezoekLangStart],"&lt;"&amp;($A1484+1/24))-COUNTIF(tData[BezoekLangEind],"&lt;="&amp;$A1484)</f>
        <v/>
      </c>
      <c r="G1484" s="15">
        <f>IF($D1484=1,$B1484*100+$C1484,-1)</f>
        <v/>
      </c>
      <c r="H1484" s="15">
        <f>IF($D1484=1,$B1484,-1)</f>
        <v/>
      </c>
      <c r="I1484" s="15">
        <f>IF($D1484=1,$C1484,-1)</f>
        <v/>
      </c>
    </row>
    <row r="1485">
      <c r="A1485" s="33" t="n">
        <v>45353.75</v>
      </c>
      <c r="B1485" s="15">
        <f>WEEKDAY($A1485,2)</f>
        <v/>
      </c>
      <c r="C1485" s="15">
        <f>HOUR($A1485)</f>
        <v/>
      </c>
      <c r="D1485" s="15">
        <f>IF(AND($A1485&gt;=Instellingen!$B$6,$A1485&lt;Instellingen!$B$7),1,0)</f>
        <v/>
      </c>
      <c r="E1485" s="15">
        <f>COUNTIF(tData[BezoekStart],"&lt;"&amp;($A1485+1/24))-COUNTIF(tData[BezoekEind],"&lt;="&amp;$A1485)</f>
        <v/>
      </c>
      <c r="F1485" s="15">
        <f>COUNTIF(tData[BezoekLangStart],"&lt;"&amp;($A1485+1/24))-COUNTIF(tData[BezoekLangEind],"&lt;="&amp;$A1485)</f>
        <v/>
      </c>
      <c r="G1485" s="15">
        <f>IF($D1485=1,$B1485*100+$C1485,-1)</f>
        <v/>
      </c>
      <c r="H1485" s="15">
        <f>IF($D1485=1,$B1485,-1)</f>
        <v/>
      </c>
      <c r="I1485" s="15">
        <f>IF($D1485=1,$C1485,-1)</f>
        <v/>
      </c>
    </row>
    <row r="1486">
      <c r="A1486" s="33" t="n">
        <v>45353.79166666666</v>
      </c>
      <c r="B1486" s="15">
        <f>WEEKDAY($A1486,2)</f>
        <v/>
      </c>
      <c r="C1486" s="15">
        <f>HOUR($A1486)</f>
        <v/>
      </c>
      <c r="D1486" s="15">
        <f>IF(AND($A1486&gt;=Instellingen!$B$6,$A1486&lt;Instellingen!$B$7),1,0)</f>
        <v/>
      </c>
      <c r="E1486" s="15">
        <f>COUNTIF(tData[BezoekStart],"&lt;"&amp;($A1486+1/24))-COUNTIF(tData[BezoekEind],"&lt;="&amp;$A1486)</f>
        <v/>
      </c>
      <c r="F1486" s="15">
        <f>COUNTIF(tData[BezoekLangStart],"&lt;"&amp;($A1486+1/24))-COUNTIF(tData[BezoekLangEind],"&lt;="&amp;$A1486)</f>
        <v/>
      </c>
      <c r="G1486" s="15">
        <f>IF($D1486=1,$B1486*100+$C1486,-1)</f>
        <v/>
      </c>
      <c r="H1486" s="15">
        <f>IF($D1486=1,$B1486,-1)</f>
        <v/>
      </c>
      <c r="I1486" s="15">
        <f>IF($D1486=1,$C1486,-1)</f>
        <v/>
      </c>
    </row>
    <row r="1487">
      <c r="A1487" s="33" t="n">
        <v>45353.83333333334</v>
      </c>
      <c r="B1487" s="15">
        <f>WEEKDAY($A1487,2)</f>
        <v/>
      </c>
      <c r="C1487" s="15">
        <f>HOUR($A1487)</f>
        <v/>
      </c>
      <c r="D1487" s="15">
        <f>IF(AND($A1487&gt;=Instellingen!$B$6,$A1487&lt;Instellingen!$B$7),1,0)</f>
        <v/>
      </c>
      <c r="E1487" s="15">
        <f>COUNTIF(tData[BezoekStart],"&lt;"&amp;($A1487+1/24))-COUNTIF(tData[BezoekEind],"&lt;="&amp;$A1487)</f>
        <v/>
      </c>
      <c r="F1487" s="15">
        <f>COUNTIF(tData[BezoekLangStart],"&lt;"&amp;($A1487+1/24))-COUNTIF(tData[BezoekLangEind],"&lt;="&amp;$A1487)</f>
        <v/>
      </c>
      <c r="G1487" s="15">
        <f>IF($D1487=1,$B1487*100+$C1487,-1)</f>
        <v/>
      </c>
      <c r="H1487" s="15">
        <f>IF($D1487=1,$B1487,-1)</f>
        <v/>
      </c>
      <c r="I1487" s="15">
        <f>IF($D1487=1,$C1487,-1)</f>
        <v/>
      </c>
    </row>
    <row r="1488">
      <c r="A1488" s="33" t="n">
        <v>45353.875</v>
      </c>
      <c r="B1488" s="15">
        <f>WEEKDAY($A1488,2)</f>
        <v/>
      </c>
      <c r="C1488" s="15">
        <f>HOUR($A1488)</f>
        <v/>
      </c>
      <c r="D1488" s="15">
        <f>IF(AND($A1488&gt;=Instellingen!$B$6,$A1488&lt;Instellingen!$B$7),1,0)</f>
        <v/>
      </c>
      <c r="E1488" s="15">
        <f>COUNTIF(tData[BezoekStart],"&lt;"&amp;($A1488+1/24))-COUNTIF(tData[BezoekEind],"&lt;="&amp;$A1488)</f>
        <v/>
      </c>
      <c r="F1488" s="15">
        <f>COUNTIF(tData[BezoekLangStart],"&lt;"&amp;($A1488+1/24))-COUNTIF(tData[BezoekLangEind],"&lt;="&amp;$A1488)</f>
        <v/>
      </c>
      <c r="G1488" s="15">
        <f>IF($D1488=1,$B1488*100+$C1488,-1)</f>
        <v/>
      </c>
      <c r="H1488" s="15">
        <f>IF($D1488=1,$B1488,-1)</f>
        <v/>
      </c>
      <c r="I1488" s="15">
        <f>IF($D1488=1,$C1488,-1)</f>
        <v/>
      </c>
    </row>
    <row r="1489">
      <c r="A1489" s="33" t="n">
        <v>45353.91666666666</v>
      </c>
      <c r="B1489" s="15">
        <f>WEEKDAY($A1489,2)</f>
        <v/>
      </c>
      <c r="C1489" s="15">
        <f>HOUR($A1489)</f>
        <v/>
      </c>
      <c r="D1489" s="15">
        <f>IF(AND($A1489&gt;=Instellingen!$B$6,$A1489&lt;Instellingen!$B$7),1,0)</f>
        <v/>
      </c>
      <c r="E1489" s="15">
        <f>COUNTIF(tData[BezoekStart],"&lt;"&amp;($A1489+1/24))-COUNTIF(tData[BezoekEind],"&lt;="&amp;$A1489)</f>
        <v/>
      </c>
      <c r="F1489" s="15">
        <f>COUNTIF(tData[BezoekLangStart],"&lt;"&amp;($A1489+1/24))-COUNTIF(tData[BezoekLangEind],"&lt;="&amp;$A1489)</f>
        <v/>
      </c>
      <c r="G1489" s="15">
        <f>IF($D1489=1,$B1489*100+$C1489,-1)</f>
        <v/>
      </c>
      <c r="H1489" s="15">
        <f>IF($D1489=1,$B1489,-1)</f>
        <v/>
      </c>
      <c r="I1489" s="15">
        <f>IF($D1489=1,$C1489,-1)</f>
        <v/>
      </c>
    </row>
    <row r="1490">
      <c r="A1490" s="33" t="n">
        <v>45353.95833333334</v>
      </c>
      <c r="B1490" s="15">
        <f>WEEKDAY($A1490,2)</f>
        <v/>
      </c>
      <c r="C1490" s="15">
        <f>HOUR($A1490)</f>
        <v/>
      </c>
      <c r="D1490" s="15">
        <f>IF(AND($A1490&gt;=Instellingen!$B$6,$A1490&lt;Instellingen!$B$7),1,0)</f>
        <v/>
      </c>
      <c r="E1490" s="15">
        <f>COUNTIF(tData[BezoekStart],"&lt;"&amp;($A1490+1/24))-COUNTIF(tData[BezoekEind],"&lt;="&amp;$A1490)</f>
        <v/>
      </c>
      <c r="F1490" s="15">
        <f>COUNTIF(tData[BezoekLangStart],"&lt;"&amp;($A1490+1/24))-COUNTIF(tData[BezoekLangEind],"&lt;="&amp;$A1490)</f>
        <v/>
      </c>
      <c r="G1490" s="15">
        <f>IF($D1490=1,$B1490*100+$C1490,-1)</f>
        <v/>
      </c>
      <c r="H1490" s="15">
        <f>IF($D1490=1,$B1490,-1)</f>
        <v/>
      </c>
      <c r="I1490" s="15">
        <f>IF($D1490=1,$C1490,-1)</f>
        <v/>
      </c>
    </row>
    <row r="1491">
      <c r="A1491" s="33" t="n">
        <v>45354</v>
      </c>
      <c r="B1491" s="15">
        <f>WEEKDAY($A1491,2)</f>
        <v/>
      </c>
      <c r="C1491" s="15">
        <f>HOUR($A1491)</f>
        <v/>
      </c>
      <c r="D1491" s="15">
        <f>IF(AND($A1491&gt;=Instellingen!$B$6,$A1491&lt;Instellingen!$B$7),1,0)</f>
        <v/>
      </c>
      <c r="E1491" s="15">
        <f>COUNTIF(tData[BezoekStart],"&lt;"&amp;($A1491+1/24))-COUNTIF(tData[BezoekEind],"&lt;="&amp;$A1491)</f>
        <v/>
      </c>
      <c r="F1491" s="15">
        <f>COUNTIF(tData[BezoekLangStart],"&lt;"&amp;($A1491+1/24))-COUNTIF(tData[BezoekLangEind],"&lt;="&amp;$A1491)</f>
        <v/>
      </c>
      <c r="G1491" s="15">
        <f>IF($D1491=1,$B1491*100+$C1491,-1)</f>
        <v/>
      </c>
      <c r="H1491" s="15">
        <f>IF($D1491=1,$B1491,-1)</f>
        <v/>
      </c>
      <c r="I1491" s="15">
        <f>IF($D1491=1,$C1491,-1)</f>
        <v/>
      </c>
    </row>
    <row r="1492">
      <c r="A1492" s="33" t="n">
        <v>45354.04166666666</v>
      </c>
      <c r="B1492" s="15">
        <f>WEEKDAY($A1492,2)</f>
        <v/>
      </c>
      <c r="C1492" s="15">
        <f>HOUR($A1492)</f>
        <v/>
      </c>
      <c r="D1492" s="15">
        <f>IF(AND($A1492&gt;=Instellingen!$B$6,$A1492&lt;Instellingen!$B$7),1,0)</f>
        <v/>
      </c>
      <c r="E1492" s="15">
        <f>COUNTIF(tData[BezoekStart],"&lt;"&amp;($A1492+1/24))-COUNTIF(tData[BezoekEind],"&lt;="&amp;$A1492)</f>
        <v/>
      </c>
      <c r="F1492" s="15">
        <f>COUNTIF(tData[BezoekLangStart],"&lt;"&amp;($A1492+1/24))-COUNTIF(tData[BezoekLangEind],"&lt;="&amp;$A1492)</f>
        <v/>
      </c>
      <c r="G1492" s="15">
        <f>IF($D1492=1,$B1492*100+$C1492,-1)</f>
        <v/>
      </c>
      <c r="H1492" s="15">
        <f>IF($D1492=1,$B1492,-1)</f>
        <v/>
      </c>
      <c r="I1492" s="15">
        <f>IF($D1492=1,$C1492,-1)</f>
        <v/>
      </c>
    </row>
    <row r="1493">
      <c r="A1493" s="33" t="n">
        <v>45354.08333333334</v>
      </c>
      <c r="B1493" s="15">
        <f>WEEKDAY($A1493,2)</f>
        <v/>
      </c>
      <c r="C1493" s="15">
        <f>HOUR($A1493)</f>
        <v/>
      </c>
      <c r="D1493" s="15">
        <f>IF(AND($A1493&gt;=Instellingen!$B$6,$A1493&lt;Instellingen!$B$7),1,0)</f>
        <v/>
      </c>
      <c r="E1493" s="15">
        <f>COUNTIF(tData[BezoekStart],"&lt;"&amp;($A1493+1/24))-COUNTIF(tData[BezoekEind],"&lt;="&amp;$A1493)</f>
        <v/>
      </c>
      <c r="F1493" s="15">
        <f>COUNTIF(tData[BezoekLangStart],"&lt;"&amp;($A1493+1/24))-COUNTIF(tData[BezoekLangEind],"&lt;="&amp;$A1493)</f>
        <v/>
      </c>
      <c r="G1493" s="15">
        <f>IF($D1493=1,$B1493*100+$C1493,-1)</f>
        <v/>
      </c>
      <c r="H1493" s="15">
        <f>IF($D1493=1,$B1493,-1)</f>
        <v/>
      </c>
      <c r="I1493" s="15">
        <f>IF($D1493=1,$C1493,-1)</f>
        <v/>
      </c>
    </row>
    <row r="1494">
      <c r="A1494" s="33" t="n">
        <v>45354.125</v>
      </c>
      <c r="B1494" s="15">
        <f>WEEKDAY($A1494,2)</f>
        <v/>
      </c>
      <c r="C1494" s="15">
        <f>HOUR($A1494)</f>
        <v/>
      </c>
      <c r="D1494" s="15">
        <f>IF(AND($A1494&gt;=Instellingen!$B$6,$A1494&lt;Instellingen!$B$7),1,0)</f>
        <v/>
      </c>
      <c r="E1494" s="15">
        <f>COUNTIF(tData[BezoekStart],"&lt;"&amp;($A1494+1/24))-COUNTIF(tData[BezoekEind],"&lt;="&amp;$A1494)</f>
        <v/>
      </c>
      <c r="F1494" s="15">
        <f>COUNTIF(tData[BezoekLangStart],"&lt;"&amp;($A1494+1/24))-COUNTIF(tData[BezoekLangEind],"&lt;="&amp;$A1494)</f>
        <v/>
      </c>
      <c r="G1494" s="15">
        <f>IF($D1494=1,$B1494*100+$C1494,-1)</f>
        <v/>
      </c>
      <c r="H1494" s="15">
        <f>IF($D1494=1,$B1494,-1)</f>
        <v/>
      </c>
      <c r="I1494" s="15">
        <f>IF($D1494=1,$C1494,-1)</f>
        <v/>
      </c>
    </row>
    <row r="1495">
      <c r="A1495" s="33" t="n">
        <v>45354.16666666666</v>
      </c>
      <c r="B1495" s="15">
        <f>WEEKDAY($A1495,2)</f>
        <v/>
      </c>
      <c r="C1495" s="15">
        <f>HOUR($A1495)</f>
        <v/>
      </c>
      <c r="D1495" s="15">
        <f>IF(AND($A1495&gt;=Instellingen!$B$6,$A1495&lt;Instellingen!$B$7),1,0)</f>
        <v/>
      </c>
      <c r="E1495" s="15">
        <f>COUNTIF(tData[BezoekStart],"&lt;"&amp;($A1495+1/24))-COUNTIF(tData[BezoekEind],"&lt;="&amp;$A1495)</f>
        <v/>
      </c>
      <c r="F1495" s="15">
        <f>COUNTIF(tData[BezoekLangStart],"&lt;"&amp;($A1495+1/24))-COUNTIF(tData[BezoekLangEind],"&lt;="&amp;$A1495)</f>
        <v/>
      </c>
      <c r="G1495" s="15">
        <f>IF($D1495=1,$B1495*100+$C1495,-1)</f>
        <v/>
      </c>
      <c r="H1495" s="15">
        <f>IF($D1495=1,$B1495,-1)</f>
        <v/>
      </c>
      <c r="I1495" s="15">
        <f>IF($D1495=1,$C1495,-1)</f>
        <v/>
      </c>
    </row>
    <row r="1496">
      <c r="A1496" s="33" t="n">
        <v>45354.20833333334</v>
      </c>
      <c r="B1496" s="15">
        <f>WEEKDAY($A1496,2)</f>
        <v/>
      </c>
      <c r="C1496" s="15">
        <f>HOUR($A1496)</f>
        <v/>
      </c>
      <c r="D1496" s="15">
        <f>IF(AND($A1496&gt;=Instellingen!$B$6,$A1496&lt;Instellingen!$B$7),1,0)</f>
        <v/>
      </c>
      <c r="E1496" s="15">
        <f>COUNTIF(tData[BezoekStart],"&lt;"&amp;($A1496+1/24))-COUNTIF(tData[BezoekEind],"&lt;="&amp;$A1496)</f>
        <v/>
      </c>
      <c r="F1496" s="15">
        <f>COUNTIF(tData[BezoekLangStart],"&lt;"&amp;($A1496+1/24))-COUNTIF(tData[BezoekLangEind],"&lt;="&amp;$A1496)</f>
        <v/>
      </c>
      <c r="G1496" s="15">
        <f>IF($D1496=1,$B1496*100+$C1496,-1)</f>
        <v/>
      </c>
      <c r="H1496" s="15">
        <f>IF($D1496=1,$B1496,-1)</f>
        <v/>
      </c>
      <c r="I1496" s="15">
        <f>IF($D1496=1,$C1496,-1)</f>
        <v/>
      </c>
    </row>
    <row r="1497">
      <c r="A1497" s="33" t="n">
        <v>45354.25</v>
      </c>
      <c r="B1497" s="15">
        <f>WEEKDAY($A1497,2)</f>
        <v/>
      </c>
      <c r="C1497" s="15">
        <f>HOUR($A1497)</f>
        <v/>
      </c>
      <c r="D1497" s="15">
        <f>IF(AND($A1497&gt;=Instellingen!$B$6,$A1497&lt;Instellingen!$B$7),1,0)</f>
        <v/>
      </c>
      <c r="E1497" s="15">
        <f>COUNTIF(tData[BezoekStart],"&lt;"&amp;($A1497+1/24))-COUNTIF(tData[BezoekEind],"&lt;="&amp;$A1497)</f>
        <v/>
      </c>
      <c r="F1497" s="15">
        <f>COUNTIF(tData[BezoekLangStart],"&lt;"&amp;($A1497+1/24))-COUNTIF(tData[BezoekLangEind],"&lt;="&amp;$A1497)</f>
        <v/>
      </c>
      <c r="G1497" s="15">
        <f>IF($D1497=1,$B1497*100+$C1497,-1)</f>
        <v/>
      </c>
      <c r="H1497" s="15">
        <f>IF($D1497=1,$B1497,-1)</f>
        <v/>
      </c>
      <c r="I1497" s="15">
        <f>IF($D1497=1,$C1497,-1)</f>
        <v/>
      </c>
    </row>
    <row r="1498">
      <c r="A1498" s="33" t="n">
        <v>45354.29166666666</v>
      </c>
      <c r="B1498" s="15">
        <f>WEEKDAY($A1498,2)</f>
        <v/>
      </c>
      <c r="C1498" s="15">
        <f>HOUR($A1498)</f>
        <v/>
      </c>
      <c r="D1498" s="15">
        <f>IF(AND($A1498&gt;=Instellingen!$B$6,$A1498&lt;Instellingen!$B$7),1,0)</f>
        <v/>
      </c>
      <c r="E1498" s="15">
        <f>COUNTIF(tData[BezoekStart],"&lt;"&amp;($A1498+1/24))-COUNTIF(tData[BezoekEind],"&lt;="&amp;$A1498)</f>
        <v/>
      </c>
      <c r="F1498" s="15">
        <f>COUNTIF(tData[BezoekLangStart],"&lt;"&amp;($A1498+1/24))-COUNTIF(tData[BezoekLangEind],"&lt;="&amp;$A1498)</f>
        <v/>
      </c>
      <c r="G1498" s="15">
        <f>IF($D1498=1,$B1498*100+$C1498,-1)</f>
        <v/>
      </c>
      <c r="H1498" s="15">
        <f>IF($D1498=1,$B1498,-1)</f>
        <v/>
      </c>
      <c r="I1498" s="15">
        <f>IF($D1498=1,$C1498,-1)</f>
        <v/>
      </c>
    </row>
    <row r="1499">
      <c r="A1499" s="33" t="n">
        <v>45354.33333333334</v>
      </c>
      <c r="B1499" s="15">
        <f>WEEKDAY($A1499,2)</f>
        <v/>
      </c>
      <c r="C1499" s="15">
        <f>HOUR($A1499)</f>
        <v/>
      </c>
      <c r="D1499" s="15">
        <f>IF(AND($A1499&gt;=Instellingen!$B$6,$A1499&lt;Instellingen!$B$7),1,0)</f>
        <v/>
      </c>
      <c r="E1499" s="15">
        <f>COUNTIF(tData[BezoekStart],"&lt;"&amp;($A1499+1/24))-COUNTIF(tData[BezoekEind],"&lt;="&amp;$A1499)</f>
        <v/>
      </c>
      <c r="F1499" s="15">
        <f>COUNTIF(tData[BezoekLangStart],"&lt;"&amp;($A1499+1/24))-COUNTIF(tData[BezoekLangEind],"&lt;="&amp;$A1499)</f>
        <v/>
      </c>
      <c r="G1499" s="15">
        <f>IF($D1499=1,$B1499*100+$C1499,-1)</f>
        <v/>
      </c>
      <c r="H1499" s="15">
        <f>IF($D1499=1,$B1499,-1)</f>
        <v/>
      </c>
      <c r="I1499" s="15">
        <f>IF($D1499=1,$C1499,-1)</f>
        <v/>
      </c>
    </row>
    <row r="1500">
      <c r="A1500" s="33" t="n">
        <v>45354.375</v>
      </c>
      <c r="B1500" s="15">
        <f>WEEKDAY($A1500,2)</f>
        <v/>
      </c>
      <c r="C1500" s="15">
        <f>HOUR($A1500)</f>
        <v/>
      </c>
      <c r="D1500" s="15">
        <f>IF(AND($A1500&gt;=Instellingen!$B$6,$A1500&lt;Instellingen!$B$7),1,0)</f>
        <v/>
      </c>
      <c r="E1500" s="15">
        <f>COUNTIF(tData[BezoekStart],"&lt;"&amp;($A1500+1/24))-COUNTIF(tData[BezoekEind],"&lt;="&amp;$A1500)</f>
        <v/>
      </c>
      <c r="F1500" s="15">
        <f>COUNTIF(tData[BezoekLangStart],"&lt;"&amp;($A1500+1/24))-COUNTIF(tData[BezoekLangEind],"&lt;="&amp;$A1500)</f>
        <v/>
      </c>
      <c r="G1500" s="15">
        <f>IF($D1500=1,$B1500*100+$C1500,-1)</f>
        <v/>
      </c>
      <c r="H1500" s="15">
        <f>IF($D1500=1,$B1500,-1)</f>
        <v/>
      </c>
      <c r="I1500" s="15">
        <f>IF($D1500=1,$C1500,-1)</f>
        <v/>
      </c>
    </row>
    <row r="1501">
      <c r="A1501" s="33" t="n">
        <v>45354.41666666666</v>
      </c>
      <c r="B1501" s="15">
        <f>WEEKDAY($A1501,2)</f>
        <v/>
      </c>
      <c r="C1501" s="15">
        <f>HOUR($A1501)</f>
        <v/>
      </c>
      <c r="D1501" s="15">
        <f>IF(AND($A1501&gt;=Instellingen!$B$6,$A1501&lt;Instellingen!$B$7),1,0)</f>
        <v/>
      </c>
      <c r="E1501" s="15">
        <f>COUNTIF(tData[BezoekStart],"&lt;"&amp;($A1501+1/24))-COUNTIF(tData[BezoekEind],"&lt;="&amp;$A1501)</f>
        <v/>
      </c>
      <c r="F1501" s="15">
        <f>COUNTIF(tData[BezoekLangStart],"&lt;"&amp;($A1501+1/24))-COUNTIF(tData[BezoekLangEind],"&lt;="&amp;$A1501)</f>
        <v/>
      </c>
      <c r="G1501" s="15">
        <f>IF($D1501=1,$B1501*100+$C1501,-1)</f>
        <v/>
      </c>
      <c r="H1501" s="15">
        <f>IF($D1501=1,$B1501,-1)</f>
        <v/>
      </c>
      <c r="I1501" s="15">
        <f>IF($D1501=1,$C1501,-1)</f>
        <v/>
      </c>
    </row>
    <row r="1502">
      <c r="A1502" s="33" t="n">
        <v>45354.45833333334</v>
      </c>
      <c r="B1502" s="15">
        <f>WEEKDAY($A1502,2)</f>
        <v/>
      </c>
      <c r="C1502" s="15">
        <f>HOUR($A1502)</f>
        <v/>
      </c>
      <c r="D1502" s="15">
        <f>IF(AND($A1502&gt;=Instellingen!$B$6,$A1502&lt;Instellingen!$B$7),1,0)</f>
        <v/>
      </c>
      <c r="E1502" s="15">
        <f>COUNTIF(tData[BezoekStart],"&lt;"&amp;($A1502+1/24))-COUNTIF(tData[BezoekEind],"&lt;="&amp;$A1502)</f>
        <v/>
      </c>
      <c r="F1502" s="15">
        <f>COUNTIF(tData[BezoekLangStart],"&lt;"&amp;($A1502+1/24))-COUNTIF(tData[BezoekLangEind],"&lt;="&amp;$A1502)</f>
        <v/>
      </c>
      <c r="G1502" s="15">
        <f>IF($D1502=1,$B1502*100+$C1502,-1)</f>
        <v/>
      </c>
      <c r="H1502" s="15">
        <f>IF($D1502=1,$B1502,-1)</f>
        <v/>
      </c>
      <c r="I1502" s="15">
        <f>IF($D1502=1,$C1502,-1)</f>
        <v/>
      </c>
    </row>
    <row r="1503">
      <c r="A1503" s="33" t="n">
        <v>45354.5</v>
      </c>
      <c r="B1503" s="15">
        <f>WEEKDAY($A1503,2)</f>
        <v/>
      </c>
      <c r="C1503" s="15">
        <f>HOUR($A1503)</f>
        <v/>
      </c>
      <c r="D1503" s="15">
        <f>IF(AND($A1503&gt;=Instellingen!$B$6,$A1503&lt;Instellingen!$B$7),1,0)</f>
        <v/>
      </c>
      <c r="E1503" s="15">
        <f>COUNTIF(tData[BezoekStart],"&lt;"&amp;($A1503+1/24))-COUNTIF(tData[BezoekEind],"&lt;="&amp;$A1503)</f>
        <v/>
      </c>
      <c r="F1503" s="15">
        <f>COUNTIF(tData[BezoekLangStart],"&lt;"&amp;($A1503+1/24))-COUNTIF(tData[BezoekLangEind],"&lt;="&amp;$A1503)</f>
        <v/>
      </c>
      <c r="G1503" s="15">
        <f>IF($D1503=1,$B1503*100+$C1503,-1)</f>
        <v/>
      </c>
      <c r="H1503" s="15">
        <f>IF($D1503=1,$B1503,-1)</f>
        <v/>
      </c>
      <c r="I1503" s="15">
        <f>IF($D1503=1,$C1503,-1)</f>
        <v/>
      </c>
    </row>
    <row r="1504">
      <c r="A1504" s="33" t="n">
        <v>45354.54166666666</v>
      </c>
      <c r="B1504" s="15">
        <f>WEEKDAY($A1504,2)</f>
        <v/>
      </c>
      <c r="C1504" s="15">
        <f>HOUR($A1504)</f>
        <v/>
      </c>
      <c r="D1504" s="15">
        <f>IF(AND($A1504&gt;=Instellingen!$B$6,$A1504&lt;Instellingen!$B$7),1,0)</f>
        <v/>
      </c>
      <c r="E1504" s="15">
        <f>COUNTIF(tData[BezoekStart],"&lt;"&amp;($A1504+1/24))-COUNTIF(tData[BezoekEind],"&lt;="&amp;$A1504)</f>
        <v/>
      </c>
      <c r="F1504" s="15">
        <f>COUNTIF(tData[BezoekLangStart],"&lt;"&amp;($A1504+1/24))-COUNTIF(tData[BezoekLangEind],"&lt;="&amp;$A1504)</f>
        <v/>
      </c>
      <c r="G1504" s="15">
        <f>IF($D1504=1,$B1504*100+$C1504,-1)</f>
        <v/>
      </c>
      <c r="H1504" s="15">
        <f>IF($D1504=1,$B1504,-1)</f>
        <v/>
      </c>
      <c r="I1504" s="15">
        <f>IF($D1504=1,$C1504,-1)</f>
        <v/>
      </c>
    </row>
    <row r="1505">
      <c r="A1505" s="33" t="n">
        <v>45354.58333333334</v>
      </c>
      <c r="B1505" s="15">
        <f>WEEKDAY($A1505,2)</f>
        <v/>
      </c>
      <c r="C1505" s="15">
        <f>HOUR($A1505)</f>
        <v/>
      </c>
      <c r="D1505" s="15">
        <f>IF(AND($A1505&gt;=Instellingen!$B$6,$A1505&lt;Instellingen!$B$7),1,0)</f>
        <v/>
      </c>
      <c r="E1505" s="15">
        <f>COUNTIF(tData[BezoekStart],"&lt;"&amp;($A1505+1/24))-COUNTIF(tData[BezoekEind],"&lt;="&amp;$A1505)</f>
        <v/>
      </c>
      <c r="F1505" s="15">
        <f>COUNTIF(tData[BezoekLangStart],"&lt;"&amp;($A1505+1/24))-COUNTIF(tData[BezoekLangEind],"&lt;="&amp;$A1505)</f>
        <v/>
      </c>
      <c r="G1505" s="15">
        <f>IF($D1505=1,$B1505*100+$C1505,-1)</f>
        <v/>
      </c>
      <c r="H1505" s="15">
        <f>IF($D1505=1,$B1505,-1)</f>
        <v/>
      </c>
      <c r="I1505" s="15">
        <f>IF($D1505=1,$C1505,-1)</f>
        <v/>
      </c>
    </row>
    <row r="1506">
      <c r="A1506" s="33" t="n">
        <v>45354.625</v>
      </c>
      <c r="B1506" s="15">
        <f>WEEKDAY($A1506,2)</f>
        <v/>
      </c>
      <c r="C1506" s="15">
        <f>HOUR($A1506)</f>
        <v/>
      </c>
      <c r="D1506" s="15">
        <f>IF(AND($A1506&gt;=Instellingen!$B$6,$A1506&lt;Instellingen!$B$7),1,0)</f>
        <v/>
      </c>
      <c r="E1506" s="15">
        <f>COUNTIF(tData[BezoekStart],"&lt;"&amp;($A1506+1/24))-COUNTIF(tData[BezoekEind],"&lt;="&amp;$A1506)</f>
        <v/>
      </c>
      <c r="F1506" s="15">
        <f>COUNTIF(tData[BezoekLangStart],"&lt;"&amp;($A1506+1/24))-COUNTIF(tData[BezoekLangEind],"&lt;="&amp;$A1506)</f>
        <v/>
      </c>
      <c r="G1506" s="15">
        <f>IF($D1506=1,$B1506*100+$C1506,-1)</f>
        <v/>
      </c>
      <c r="H1506" s="15">
        <f>IF($D1506=1,$B1506,-1)</f>
        <v/>
      </c>
      <c r="I1506" s="15">
        <f>IF($D1506=1,$C1506,-1)</f>
        <v/>
      </c>
    </row>
    <row r="1507">
      <c r="A1507" s="33" t="n">
        <v>45354.66666666666</v>
      </c>
      <c r="B1507" s="15">
        <f>WEEKDAY($A1507,2)</f>
        <v/>
      </c>
      <c r="C1507" s="15">
        <f>HOUR($A1507)</f>
        <v/>
      </c>
      <c r="D1507" s="15">
        <f>IF(AND($A1507&gt;=Instellingen!$B$6,$A1507&lt;Instellingen!$B$7),1,0)</f>
        <v/>
      </c>
      <c r="E1507" s="15">
        <f>COUNTIF(tData[BezoekStart],"&lt;"&amp;($A1507+1/24))-COUNTIF(tData[BezoekEind],"&lt;="&amp;$A1507)</f>
        <v/>
      </c>
      <c r="F1507" s="15">
        <f>COUNTIF(tData[BezoekLangStart],"&lt;"&amp;($A1507+1/24))-COUNTIF(tData[BezoekLangEind],"&lt;="&amp;$A1507)</f>
        <v/>
      </c>
      <c r="G1507" s="15">
        <f>IF($D1507=1,$B1507*100+$C1507,-1)</f>
        <v/>
      </c>
      <c r="H1507" s="15">
        <f>IF($D1507=1,$B1507,-1)</f>
        <v/>
      </c>
      <c r="I1507" s="15">
        <f>IF($D1507=1,$C1507,-1)</f>
        <v/>
      </c>
    </row>
    <row r="1508">
      <c r="A1508" s="33" t="n">
        <v>45354.70833333334</v>
      </c>
      <c r="B1508" s="15">
        <f>WEEKDAY($A1508,2)</f>
        <v/>
      </c>
      <c r="C1508" s="15">
        <f>HOUR($A1508)</f>
        <v/>
      </c>
      <c r="D1508" s="15">
        <f>IF(AND($A1508&gt;=Instellingen!$B$6,$A1508&lt;Instellingen!$B$7),1,0)</f>
        <v/>
      </c>
      <c r="E1508" s="15">
        <f>COUNTIF(tData[BezoekStart],"&lt;"&amp;($A1508+1/24))-COUNTIF(tData[BezoekEind],"&lt;="&amp;$A1508)</f>
        <v/>
      </c>
      <c r="F1508" s="15">
        <f>COUNTIF(tData[BezoekLangStart],"&lt;"&amp;($A1508+1/24))-COUNTIF(tData[BezoekLangEind],"&lt;="&amp;$A1508)</f>
        <v/>
      </c>
      <c r="G1508" s="15">
        <f>IF($D1508=1,$B1508*100+$C1508,-1)</f>
        <v/>
      </c>
      <c r="H1508" s="15">
        <f>IF($D1508=1,$B1508,-1)</f>
        <v/>
      </c>
      <c r="I1508" s="15">
        <f>IF($D1508=1,$C1508,-1)</f>
        <v/>
      </c>
    </row>
    <row r="1509">
      <c r="A1509" s="33" t="n">
        <v>45354.75</v>
      </c>
      <c r="B1509" s="15">
        <f>WEEKDAY($A1509,2)</f>
        <v/>
      </c>
      <c r="C1509" s="15">
        <f>HOUR($A1509)</f>
        <v/>
      </c>
      <c r="D1509" s="15">
        <f>IF(AND($A1509&gt;=Instellingen!$B$6,$A1509&lt;Instellingen!$B$7),1,0)</f>
        <v/>
      </c>
      <c r="E1509" s="15">
        <f>COUNTIF(tData[BezoekStart],"&lt;"&amp;($A1509+1/24))-COUNTIF(tData[BezoekEind],"&lt;="&amp;$A1509)</f>
        <v/>
      </c>
      <c r="F1509" s="15">
        <f>COUNTIF(tData[BezoekLangStart],"&lt;"&amp;($A1509+1/24))-COUNTIF(tData[BezoekLangEind],"&lt;="&amp;$A1509)</f>
        <v/>
      </c>
      <c r="G1509" s="15">
        <f>IF($D1509=1,$B1509*100+$C1509,-1)</f>
        <v/>
      </c>
      <c r="H1509" s="15">
        <f>IF($D1509=1,$B1509,-1)</f>
        <v/>
      </c>
      <c r="I1509" s="15">
        <f>IF($D1509=1,$C1509,-1)</f>
        <v/>
      </c>
    </row>
    <row r="1510">
      <c r="A1510" s="33" t="n">
        <v>45354.79166666666</v>
      </c>
      <c r="B1510" s="15">
        <f>WEEKDAY($A1510,2)</f>
        <v/>
      </c>
      <c r="C1510" s="15">
        <f>HOUR($A1510)</f>
        <v/>
      </c>
      <c r="D1510" s="15">
        <f>IF(AND($A1510&gt;=Instellingen!$B$6,$A1510&lt;Instellingen!$B$7),1,0)</f>
        <v/>
      </c>
      <c r="E1510" s="15">
        <f>COUNTIF(tData[BezoekStart],"&lt;"&amp;($A1510+1/24))-COUNTIF(tData[BezoekEind],"&lt;="&amp;$A1510)</f>
        <v/>
      </c>
      <c r="F1510" s="15">
        <f>COUNTIF(tData[BezoekLangStart],"&lt;"&amp;($A1510+1/24))-COUNTIF(tData[BezoekLangEind],"&lt;="&amp;$A1510)</f>
        <v/>
      </c>
      <c r="G1510" s="15">
        <f>IF($D1510=1,$B1510*100+$C1510,-1)</f>
        <v/>
      </c>
      <c r="H1510" s="15">
        <f>IF($D1510=1,$B1510,-1)</f>
        <v/>
      </c>
      <c r="I1510" s="15">
        <f>IF($D1510=1,$C1510,-1)</f>
        <v/>
      </c>
    </row>
    <row r="1511">
      <c r="A1511" s="33" t="n">
        <v>45354.83333333334</v>
      </c>
      <c r="B1511" s="15">
        <f>WEEKDAY($A1511,2)</f>
        <v/>
      </c>
      <c r="C1511" s="15">
        <f>HOUR($A1511)</f>
        <v/>
      </c>
      <c r="D1511" s="15">
        <f>IF(AND($A1511&gt;=Instellingen!$B$6,$A1511&lt;Instellingen!$B$7),1,0)</f>
        <v/>
      </c>
      <c r="E1511" s="15">
        <f>COUNTIF(tData[BezoekStart],"&lt;"&amp;($A1511+1/24))-COUNTIF(tData[BezoekEind],"&lt;="&amp;$A1511)</f>
        <v/>
      </c>
      <c r="F1511" s="15">
        <f>COUNTIF(tData[BezoekLangStart],"&lt;"&amp;($A1511+1/24))-COUNTIF(tData[BezoekLangEind],"&lt;="&amp;$A1511)</f>
        <v/>
      </c>
      <c r="G1511" s="15">
        <f>IF($D1511=1,$B1511*100+$C1511,-1)</f>
        <v/>
      </c>
      <c r="H1511" s="15">
        <f>IF($D1511=1,$B1511,-1)</f>
        <v/>
      </c>
      <c r="I1511" s="15">
        <f>IF($D1511=1,$C1511,-1)</f>
        <v/>
      </c>
    </row>
    <row r="1512">
      <c r="A1512" s="33" t="n">
        <v>45354.875</v>
      </c>
      <c r="B1512" s="15">
        <f>WEEKDAY($A1512,2)</f>
        <v/>
      </c>
      <c r="C1512" s="15">
        <f>HOUR($A1512)</f>
        <v/>
      </c>
      <c r="D1512" s="15">
        <f>IF(AND($A1512&gt;=Instellingen!$B$6,$A1512&lt;Instellingen!$B$7),1,0)</f>
        <v/>
      </c>
      <c r="E1512" s="15">
        <f>COUNTIF(tData[BezoekStart],"&lt;"&amp;($A1512+1/24))-COUNTIF(tData[BezoekEind],"&lt;="&amp;$A1512)</f>
        <v/>
      </c>
      <c r="F1512" s="15">
        <f>COUNTIF(tData[BezoekLangStart],"&lt;"&amp;($A1512+1/24))-COUNTIF(tData[BezoekLangEind],"&lt;="&amp;$A1512)</f>
        <v/>
      </c>
      <c r="G1512" s="15">
        <f>IF($D1512=1,$B1512*100+$C1512,-1)</f>
        <v/>
      </c>
      <c r="H1512" s="15">
        <f>IF($D1512=1,$B1512,-1)</f>
        <v/>
      </c>
      <c r="I1512" s="15">
        <f>IF($D1512=1,$C1512,-1)</f>
        <v/>
      </c>
    </row>
    <row r="1513">
      <c r="A1513" s="33" t="n">
        <v>45354.91666666666</v>
      </c>
      <c r="B1513" s="15">
        <f>WEEKDAY($A1513,2)</f>
        <v/>
      </c>
      <c r="C1513" s="15">
        <f>HOUR($A1513)</f>
        <v/>
      </c>
      <c r="D1513" s="15">
        <f>IF(AND($A1513&gt;=Instellingen!$B$6,$A1513&lt;Instellingen!$B$7),1,0)</f>
        <v/>
      </c>
      <c r="E1513" s="15">
        <f>COUNTIF(tData[BezoekStart],"&lt;"&amp;($A1513+1/24))-COUNTIF(tData[BezoekEind],"&lt;="&amp;$A1513)</f>
        <v/>
      </c>
      <c r="F1513" s="15">
        <f>COUNTIF(tData[BezoekLangStart],"&lt;"&amp;($A1513+1/24))-COUNTIF(tData[BezoekLangEind],"&lt;="&amp;$A1513)</f>
        <v/>
      </c>
      <c r="G1513" s="15">
        <f>IF($D1513=1,$B1513*100+$C1513,-1)</f>
        <v/>
      </c>
      <c r="H1513" s="15">
        <f>IF($D1513=1,$B1513,-1)</f>
        <v/>
      </c>
      <c r="I1513" s="15">
        <f>IF($D1513=1,$C1513,-1)</f>
        <v/>
      </c>
    </row>
    <row r="1514">
      <c r="A1514" s="33" t="n">
        <v>45354.95833333334</v>
      </c>
      <c r="B1514" s="15">
        <f>WEEKDAY($A1514,2)</f>
        <v/>
      </c>
      <c r="C1514" s="15">
        <f>HOUR($A1514)</f>
        <v/>
      </c>
      <c r="D1514" s="15">
        <f>IF(AND($A1514&gt;=Instellingen!$B$6,$A1514&lt;Instellingen!$B$7),1,0)</f>
        <v/>
      </c>
      <c r="E1514" s="15">
        <f>COUNTIF(tData[BezoekStart],"&lt;"&amp;($A1514+1/24))-COUNTIF(tData[BezoekEind],"&lt;="&amp;$A1514)</f>
        <v/>
      </c>
      <c r="F1514" s="15">
        <f>COUNTIF(tData[BezoekLangStart],"&lt;"&amp;($A1514+1/24))-COUNTIF(tData[BezoekLangEind],"&lt;="&amp;$A1514)</f>
        <v/>
      </c>
      <c r="G1514" s="15">
        <f>IF($D1514=1,$B1514*100+$C1514,-1)</f>
        <v/>
      </c>
      <c r="H1514" s="15">
        <f>IF($D1514=1,$B1514,-1)</f>
        <v/>
      </c>
      <c r="I1514" s="15">
        <f>IF($D1514=1,$C1514,-1)</f>
        <v/>
      </c>
    </row>
    <row r="1515">
      <c r="A1515" s="33" t="n">
        <v>45355</v>
      </c>
      <c r="B1515" s="15">
        <f>WEEKDAY($A1515,2)</f>
        <v/>
      </c>
      <c r="C1515" s="15">
        <f>HOUR($A1515)</f>
        <v/>
      </c>
      <c r="D1515" s="15">
        <f>IF(AND($A1515&gt;=Instellingen!$B$6,$A1515&lt;Instellingen!$B$7),1,0)</f>
        <v/>
      </c>
      <c r="E1515" s="15">
        <f>COUNTIF(tData[BezoekStart],"&lt;"&amp;($A1515+1/24))-COUNTIF(tData[BezoekEind],"&lt;="&amp;$A1515)</f>
        <v/>
      </c>
      <c r="F1515" s="15">
        <f>COUNTIF(tData[BezoekLangStart],"&lt;"&amp;($A1515+1/24))-COUNTIF(tData[BezoekLangEind],"&lt;="&amp;$A1515)</f>
        <v/>
      </c>
      <c r="G1515" s="15">
        <f>IF($D1515=1,$B1515*100+$C1515,-1)</f>
        <v/>
      </c>
      <c r="H1515" s="15">
        <f>IF($D1515=1,$B1515,-1)</f>
        <v/>
      </c>
      <c r="I1515" s="15">
        <f>IF($D1515=1,$C1515,-1)</f>
        <v/>
      </c>
    </row>
    <row r="1516">
      <c r="A1516" s="33" t="n">
        <v>45355.04166666666</v>
      </c>
      <c r="B1516" s="15">
        <f>WEEKDAY($A1516,2)</f>
        <v/>
      </c>
      <c r="C1516" s="15">
        <f>HOUR($A1516)</f>
        <v/>
      </c>
      <c r="D1516" s="15">
        <f>IF(AND($A1516&gt;=Instellingen!$B$6,$A1516&lt;Instellingen!$B$7),1,0)</f>
        <v/>
      </c>
      <c r="E1516" s="15">
        <f>COUNTIF(tData[BezoekStart],"&lt;"&amp;($A1516+1/24))-COUNTIF(tData[BezoekEind],"&lt;="&amp;$A1516)</f>
        <v/>
      </c>
      <c r="F1516" s="15">
        <f>COUNTIF(tData[BezoekLangStart],"&lt;"&amp;($A1516+1/24))-COUNTIF(tData[BezoekLangEind],"&lt;="&amp;$A1516)</f>
        <v/>
      </c>
      <c r="G1516" s="15">
        <f>IF($D1516=1,$B1516*100+$C1516,-1)</f>
        <v/>
      </c>
      <c r="H1516" s="15">
        <f>IF($D1516=1,$B1516,-1)</f>
        <v/>
      </c>
      <c r="I1516" s="15">
        <f>IF($D1516=1,$C1516,-1)</f>
        <v/>
      </c>
    </row>
    <row r="1517">
      <c r="A1517" s="33" t="n">
        <v>45355.08333333334</v>
      </c>
      <c r="B1517" s="15">
        <f>WEEKDAY($A1517,2)</f>
        <v/>
      </c>
      <c r="C1517" s="15">
        <f>HOUR($A1517)</f>
        <v/>
      </c>
      <c r="D1517" s="15">
        <f>IF(AND($A1517&gt;=Instellingen!$B$6,$A1517&lt;Instellingen!$B$7),1,0)</f>
        <v/>
      </c>
      <c r="E1517" s="15">
        <f>COUNTIF(tData[BezoekStart],"&lt;"&amp;($A1517+1/24))-COUNTIF(tData[BezoekEind],"&lt;="&amp;$A1517)</f>
        <v/>
      </c>
      <c r="F1517" s="15">
        <f>COUNTIF(tData[BezoekLangStart],"&lt;"&amp;($A1517+1/24))-COUNTIF(tData[BezoekLangEind],"&lt;="&amp;$A1517)</f>
        <v/>
      </c>
      <c r="G1517" s="15">
        <f>IF($D1517=1,$B1517*100+$C1517,-1)</f>
        <v/>
      </c>
      <c r="H1517" s="15">
        <f>IF($D1517=1,$B1517,-1)</f>
        <v/>
      </c>
      <c r="I1517" s="15">
        <f>IF($D1517=1,$C1517,-1)</f>
        <v/>
      </c>
    </row>
    <row r="1518">
      <c r="A1518" s="33" t="n">
        <v>45355.125</v>
      </c>
      <c r="B1518" s="15">
        <f>WEEKDAY($A1518,2)</f>
        <v/>
      </c>
      <c r="C1518" s="15">
        <f>HOUR($A1518)</f>
        <v/>
      </c>
      <c r="D1518" s="15">
        <f>IF(AND($A1518&gt;=Instellingen!$B$6,$A1518&lt;Instellingen!$B$7),1,0)</f>
        <v/>
      </c>
      <c r="E1518" s="15">
        <f>COUNTIF(tData[BezoekStart],"&lt;"&amp;($A1518+1/24))-COUNTIF(tData[BezoekEind],"&lt;="&amp;$A1518)</f>
        <v/>
      </c>
      <c r="F1518" s="15">
        <f>COUNTIF(tData[BezoekLangStart],"&lt;"&amp;($A1518+1/24))-COUNTIF(tData[BezoekLangEind],"&lt;="&amp;$A1518)</f>
        <v/>
      </c>
      <c r="G1518" s="15">
        <f>IF($D1518=1,$B1518*100+$C1518,-1)</f>
        <v/>
      </c>
      <c r="H1518" s="15">
        <f>IF($D1518=1,$B1518,-1)</f>
        <v/>
      </c>
      <c r="I1518" s="15">
        <f>IF($D1518=1,$C1518,-1)</f>
        <v/>
      </c>
    </row>
    <row r="1519">
      <c r="A1519" s="33" t="n">
        <v>45355.16666666666</v>
      </c>
      <c r="B1519" s="15">
        <f>WEEKDAY($A1519,2)</f>
        <v/>
      </c>
      <c r="C1519" s="15">
        <f>HOUR($A1519)</f>
        <v/>
      </c>
      <c r="D1519" s="15">
        <f>IF(AND($A1519&gt;=Instellingen!$B$6,$A1519&lt;Instellingen!$B$7),1,0)</f>
        <v/>
      </c>
      <c r="E1519" s="15">
        <f>COUNTIF(tData[BezoekStart],"&lt;"&amp;($A1519+1/24))-COUNTIF(tData[BezoekEind],"&lt;="&amp;$A1519)</f>
        <v/>
      </c>
      <c r="F1519" s="15">
        <f>COUNTIF(tData[BezoekLangStart],"&lt;"&amp;($A1519+1/24))-COUNTIF(tData[BezoekLangEind],"&lt;="&amp;$A1519)</f>
        <v/>
      </c>
      <c r="G1519" s="15">
        <f>IF($D1519=1,$B1519*100+$C1519,-1)</f>
        <v/>
      </c>
      <c r="H1519" s="15">
        <f>IF($D1519=1,$B1519,-1)</f>
        <v/>
      </c>
      <c r="I1519" s="15">
        <f>IF($D1519=1,$C1519,-1)</f>
        <v/>
      </c>
    </row>
    <row r="1520">
      <c r="A1520" s="33" t="n">
        <v>45355.20833333334</v>
      </c>
      <c r="B1520" s="15">
        <f>WEEKDAY($A1520,2)</f>
        <v/>
      </c>
      <c r="C1520" s="15">
        <f>HOUR($A1520)</f>
        <v/>
      </c>
      <c r="D1520" s="15">
        <f>IF(AND($A1520&gt;=Instellingen!$B$6,$A1520&lt;Instellingen!$B$7),1,0)</f>
        <v/>
      </c>
      <c r="E1520" s="15">
        <f>COUNTIF(tData[BezoekStart],"&lt;"&amp;($A1520+1/24))-COUNTIF(tData[BezoekEind],"&lt;="&amp;$A1520)</f>
        <v/>
      </c>
      <c r="F1520" s="15">
        <f>COUNTIF(tData[BezoekLangStart],"&lt;"&amp;($A1520+1/24))-COUNTIF(tData[BezoekLangEind],"&lt;="&amp;$A1520)</f>
        <v/>
      </c>
      <c r="G1520" s="15">
        <f>IF($D1520=1,$B1520*100+$C1520,-1)</f>
        <v/>
      </c>
      <c r="H1520" s="15">
        <f>IF($D1520=1,$B1520,-1)</f>
        <v/>
      </c>
      <c r="I1520" s="15">
        <f>IF($D1520=1,$C1520,-1)</f>
        <v/>
      </c>
    </row>
    <row r="1521">
      <c r="A1521" s="33" t="n">
        <v>45355.25</v>
      </c>
      <c r="B1521" s="15">
        <f>WEEKDAY($A1521,2)</f>
        <v/>
      </c>
      <c r="C1521" s="15">
        <f>HOUR($A1521)</f>
        <v/>
      </c>
      <c r="D1521" s="15">
        <f>IF(AND($A1521&gt;=Instellingen!$B$6,$A1521&lt;Instellingen!$B$7),1,0)</f>
        <v/>
      </c>
      <c r="E1521" s="15">
        <f>COUNTIF(tData[BezoekStart],"&lt;"&amp;($A1521+1/24))-COUNTIF(tData[BezoekEind],"&lt;="&amp;$A1521)</f>
        <v/>
      </c>
      <c r="F1521" s="15">
        <f>COUNTIF(tData[BezoekLangStart],"&lt;"&amp;($A1521+1/24))-COUNTIF(tData[BezoekLangEind],"&lt;="&amp;$A1521)</f>
        <v/>
      </c>
      <c r="G1521" s="15">
        <f>IF($D1521=1,$B1521*100+$C1521,-1)</f>
        <v/>
      </c>
      <c r="H1521" s="15">
        <f>IF($D1521=1,$B1521,-1)</f>
        <v/>
      </c>
      <c r="I1521" s="15">
        <f>IF($D1521=1,$C1521,-1)</f>
        <v/>
      </c>
    </row>
    <row r="1522">
      <c r="A1522" s="33" t="n">
        <v>45355.29166666666</v>
      </c>
      <c r="B1522" s="15">
        <f>WEEKDAY($A1522,2)</f>
        <v/>
      </c>
      <c r="C1522" s="15">
        <f>HOUR($A1522)</f>
        <v/>
      </c>
      <c r="D1522" s="15">
        <f>IF(AND($A1522&gt;=Instellingen!$B$6,$A1522&lt;Instellingen!$B$7),1,0)</f>
        <v/>
      </c>
      <c r="E1522" s="15">
        <f>COUNTIF(tData[BezoekStart],"&lt;"&amp;($A1522+1/24))-COUNTIF(tData[BezoekEind],"&lt;="&amp;$A1522)</f>
        <v/>
      </c>
      <c r="F1522" s="15">
        <f>COUNTIF(tData[BezoekLangStart],"&lt;"&amp;($A1522+1/24))-COUNTIF(tData[BezoekLangEind],"&lt;="&amp;$A1522)</f>
        <v/>
      </c>
      <c r="G1522" s="15">
        <f>IF($D1522=1,$B1522*100+$C1522,-1)</f>
        <v/>
      </c>
      <c r="H1522" s="15">
        <f>IF($D1522=1,$B1522,-1)</f>
        <v/>
      </c>
      <c r="I1522" s="15">
        <f>IF($D1522=1,$C1522,-1)</f>
        <v/>
      </c>
    </row>
    <row r="1523">
      <c r="A1523" s="33" t="n">
        <v>45355.33333333334</v>
      </c>
      <c r="B1523" s="15">
        <f>WEEKDAY($A1523,2)</f>
        <v/>
      </c>
      <c r="C1523" s="15">
        <f>HOUR($A1523)</f>
        <v/>
      </c>
      <c r="D1523" s="15">
        <f>IF(AND($A1523&gt;=Instellingen!$B$6,$A1523&lt;Instellingen!$B$7),1,0)</f>
        <v/>
      </c>
      <c r="E1523" s="15">
        <f>COUNTIF(tData[BezoekStart],"&lt;"&amp;($A1523+1/24))-COUNTIF(tData[BezoekEind],"&lt;="&amp;$A1523)</f>
        <v/>
      </c>
      <c r="F1523" s="15">
        <f>COUNTIF(tData[BezoekLangStart],"&lt;"&amp;($A1523+1/24))-COUNTIF(tData[BezoekLangEind],"&lt;="&amp;$A1523)</f>
        <v/>
      </c>
      <c r="G1523" s="15">
        <f>IF($D1523=1,$B1523*100+$C1523,-1)</f>
        <v/>
      </c>
      <c r="H1523" s="15">
        <f>IF($D1523=1,$B1523,-1)</f>
        <v/>
      </c>
      <c r="I1523" s="15">
        <f>IF($D1523=1,$C1523,-1)</f>
        <v/>
      </c>
    </row>
    <row r="1524">
      <c r="A1524" s="33" t="n">
        <v>45355.375</v>
      </c>
      <c r="B1524" s="15">
        <f>WEEKDAY($A1524,2)</f>
        <v/>
      </c>
      <c r="C1524" s="15">
        <f>HOUR($A1524)</f>
        <v/>
      </c>
      <c r="D1524" s="15">
        <f>IF(AND($A1524&gt;=Instellingen!$B$6,$A1524&lt;Instellingen!$B$7),1,0)</f>
        <v/>
      </c>
      <c r="E1524" s="15">
        <f>COUNTIF(tData[BezoekStart],"&lt;"&amp;($A1524+1/24))-COUNTIF(tData[BezoekEind],"&lt;="&amp;$A1524)</f>
        <v/>
      </c>
      <c r="F1524" s="15">
        <f>COUNTIF(tData[BezoekLangStart],"&lt;"&amp;($A1524+1/24))-COUNTIF(tData[BezoekLangEind],"&lt;="&amp;$A1524)</f>
        <v/>
      </c>
      <c r="G1524" s="15">
        <f>IF($D1524=1,$B1524*100+$C1524,-1)</f>
        <v/>
      </c>
      <c r="H1524" s="15">
        <f>IF($D1524=1,$B1524,-1)</f>
        <v/>
      </c>
      <c r="I1524" s="15">
        <f>IF($D1524=1,$C1524,-1)</f>
        <v/>
      </c>
    </row>
    <row r="1525">
      <c r="A1525" s="33" t="n">
        <v>45355.41666666666</v>
      </c>
      <c r="B1525" s="15">
        <f>WEEKDAY($A1525,2)</f>
        <v/>
      </c>
      <c r="C1525" s="15">
        <f>HOUR($A1525)</f>
        <v/>
      </c>
      <c r="D1525" s="15">
        <f>IF(AND($A1525&gt;=Instellingen!$B$6,$A1525&lt;Instellingen!$B$7),1,0)</f>
        <v/>
      </c>
      <c r="E1525" s="15">
        <f>COUNTIF(tData[BezoekStart],"&lt;"&amp;($A1525+1/24))-COUNTIF(tData[BezoekEind],"&lt;="&amp;$A1525)</f>
        <v/>
      </c>
      <c r="F1525" s="15">
        <f>COUNTIF(tData[BezoekLangStart],"&lt;"&amp;($A1525+1/24))-COUNTIF(tData[BezoekLangEind],"&lt;="&amp;$A1525)</f>
        <v/>
      </c>
      <c r="G1525" s="15">
        <f>IF($D1525=1,$B1525*100+$C1525,-1)</f>
        <v/>
      </c>
      <c r="H1525" s="15">
        <f>IF($D1525=1,$B1525,-1)</f>
        <v/>
      </c>
      <c r="I1525" s="15">
        <f>IF($D1525=1,$C1525,-1)</f>
        <v/>
      </c>
    </row>
    <row r="1526">
      <c r="A1526" s="33" t="n">
        <v>45355.45833333334</v>
      </c>
      <c r="B1526" s="15">
        <f>WEEKDAY($A1526,2)</f>
        <v/>
      </c>
      <c r="C1526" s="15">
        <f>HOUR($A1526)</f>
        <v/>
      </c>
      <c r="D1526" s="15">
        <f>IF(AND($A1526&gt;=Instellingen!$B$6,$A1526&lt;Instellingen!$B$7),1,0)</f>
        <v/>
      </c>
      <c r="E1526" s="15">
        <f>COUNTIF(tData[BezoekStart],"&lt;"&amp;($A1526+1/24))-COUNTIF(tData[BezoekEind],"&lt;="&amp;$A1526)</f>
        <v/>
      </c>
      <c r="F1526" s="15">
        <f>COUNTIF(tData[BezoekLangStart],"&lt;"&amp;($A1526+1/24))-COUNTIF(tData[BezoekLangEind],"&lt;="&amp;$A1526)</f>
        <v/>
      </c>
      <c r="G1526" s="15">
        <f>IF($D1526=1,$B1526*100+$C1526,-1)</f>
        <v/>
      </c>
      <c r="H1526" s="15">
        <f>IF($D1526=1,$B1526,-1)</f>
        <v/>
      </c>
      <c r="I1526" s="15">
        <f>IF($D1526=1,$C1526,-1)</f>
        <v/>
      </c>
    </row>
    <row r="1527">
      <c r="A1527" s="33" t="n">
        <v>45355.5</v>
      </c>
      <c r="B1527" s="15">
        <f>WEEKDAY($A1527,2)</f>
        <v/>
      </c>
      <c r="C1527" s="15">
        <f>HOUR($A1527)</f>
        <v/>
      </c>
      <c r="D1527" s="15">
        <f>IF(AND($A1527&gt;=Instellingen!$B$6,$A1527&lt;Instellingen!$B$7),1,0)</f>
        <v/>
      </c>
      <c r="E1527" s="15">
        <f>COUNTIF(tData[BezoekStart],"&lt;"&amp;($A1527+1/24))-COUNTIF(tData[BezoekEind],"&lt;="&amp;$A1527)</f>
        <v/>
      </c>
      <c r="F1527" s="15">
        <f>COUNTIF(tData[BezoekLangStart],"&lt;"&amp;($A1527+1/24))-COUNTIF(tData[BezoekLangEind],"&lt;="&amp;$A1527)</f>
        <v/>
      </c>
      <c r="G1527" s="15">
        <f>IF($D1527=1,$B1527*100+$C1527,-1)</f>
        <v/>
      </c>
      <c r="H1527" s="15">
        <f>IF($D1527=1,$B1527,-1)</f>
        <v/>
      </c>
      <c r="I1527" s="15">
        <f>IF($D1527=1,$C1527,-1)</f>
        <v/>
      </c>
    </row>
    <row r="1528">
      <c r="A1528" s="33" t="n">
        <v>45355.54166666666</v>
      </c>
      <c r="B1528" s="15">
        <f>WEEKDAY($A1528,2)</f>
        <v/>
      </c>
      <c r="C1528" s="15">
        <f>HOUR($A1528)</f>
        <v/>
      </c>
      <c r="D1528" s="15">
        <f>IF(AND($A1528&gt;=Instellingen!$B$6,$A1528&lt;Instellingen!$B$7),1,0)</f>
        <v/>
      </c>
      <c r="E1528" s="15">
        <f>COUNTIF(tData[BezoekStart],"&lt;"&amp;($A1528+1/24))-COUNTIF(tData[BezoekEind],"&lt;="&amp;$A1528)</f>
        <v/>
      </c>
      <c r="F1528" s="15">
        <f>COUNTIF(tData[BezoekLangStart],"&lt;"&amp;($A1528+1/24))-COUNTIF(tData[BezoekLangEind],"&lt;="&amp;$A1528)</f>
        <v/>
      </c>
      <c r="G1528" s="15">
        <f>IF($D1528=1,$B1528*100+$C1528,-1)</f>
        <v/>
      </c>
      <c r="H1528" s="15">
        <f>IF($D1528=1,$B1528,-1)</f>
        <v/>
      </c>
      <c r="I1528" s="15">
        <f>IF($D1528=1,$C1528,-1)</f>
        <v/>
      </c>
    </row>
    <row r="1529">
      <c r="A1529" s="33" t="n">
        <v>45355.58333333334</v>
      </c>
      <c r="B1529" s="15">
        <f>WEEKDAY($A1529,2)</f>
        <v/>
      </c>
      <c r="C1529" s="15">
        <f>HOUR($A1529)</f>
        <v/>
      </c>
      <c r="D1529" s="15">
        <f>IF(AND($A1529&gt;=Instellingen!$B$6,$A1529&lt;Instellingen!$B$7),1,0)</f>
        <v/>
      </c>
      <c r="E1529" s="15">
        <f>COUNTIF(tData[BezoekStart],"&lt;"&amp;($A1529+1/24))-COUNTIF(tData[BezoekEind],"&lt;="&amp;$A1529)</f>
        <v/>
      </c>
      <c r="F1529" s="15">
        <f>COUNTIF(tData[BezoekLangStart],"&lt;"&amp;($A1529+1/24))-COUNTIF(tData[BezoekLangEind],"&lt;="&amp;$A1529)</f>
        <v/>
      </c>
      <c r="G1529" s="15">
        <f>IF($D1529=1,$B1529*100+$C1529,-1)</f>
        <v/>
      </c>
      <c r="H1529" s="15">
        <f>IF($D1529=1,$B1529,-1)</f>
        <v/>
      </c>
      <c r="I1529" s="15">
        <f>IF($D1529=1,$C1529,-1)</f>
        <v/>
      </c>
    </row>
    <row r="1530">
      <c r="A1530" s="33" t="n">
        <v>45355.625</v>
      </c>
      <c r="B1530" s="15">
        <f>WEEKDAY($A1530,2)</f>
        <v/>
      </c>
      <c r="C1530" s="15">
        <f>HOUR($A1530)</f>
        <v/>
      </c>
      <c r="D1530" s="15">
        <f>IF(AND($A1530&gt;=Instellingen!$B$6,$A1530&lt;Instellingen!$B$7),1,0)</f>
        <v/>
      </c>
      <c r="E1530" s="15">
        <f>COUNTIF(tData[BezoekStart],"&lt;"&amp;($A1530+1/24))-COUNTIF(tData[BezoekEind],"&lt;="&amp;$A1530)</f>
        <v/>
      </c>
      <c r="F1530" s="15">
        <f>COUNTIF(tData[BezoekLangStart],"&lt;"&amp;($A1530+1/24))-COUNTIF(tData[BezoekLangEind],"&lt;="&amp;$A1530)</f>
        <v/>
      </c>
      <c r="G1530" s="15">
        <f>IF($D1530=1,$B1530*100+$C1530,-1)</f>
        <v/>
      </c>
      <c r="H1530" s="15">
        <f>IF($D1530=1,$B1530,-1)</f>
        <v/>
      </c>
      <c r="I1530" s="15">
        <f>IF($D1530=1,$C1530,-1)</f>
        <v/>
      </c>
    </row>
    <row r="1531">
      <c r="A1531" s="33" t="n">
        <v>45355.66666666666</v>
      </c>
      <c r="B1531" s="15">
        <f>WEEKDAY($A1531,2)</f>
        <v/>
      </c>
      <c r="C1531" s="15">
        <f>HOUR($A1531)</f>
        <v/>
      </c>
      <c r="D1531" s="15">
        <f>IF(AND($A1531&gt;=Instellingen!$B$6,$A1531&lt;Instellingen!$B$7),1,0)</f>
        <v/>
      </c>
      <c r="E1531" s="15">
        <f>COUNTIF(tData[BezoekStart],"&lt;"&amp;($A1531+1/24))-COUNTIF(tData[BezoekEind],"&lt;="&amp;$A1531)</f>
        <v/>
      </c>
      <c r="F1531" s="15">
        <f>COUNTIF(tData[BezoekLangStart],"&lt;"&amp;($A1531+1/24))-COUNTIF(tData[BezoekLangEind],"&lt;="&amp;$A1531)</f>
        <v/>
      </c>
      <c r="G1531" s="15">
        <f>IF($D1531=1,$B1531*100+$C1531,-1)</f>
        <v/>
      </c>
      <c r="H1531" s="15">
        <f>IF($D1531=1,$B1531,-1)</f>
        <v/>
      </c>
      <c r="I1531" s="15">
        <f>IF($D1531=1,$C1531,-1)</f>
        <v/>
      </c>
    </row>
    <row r="1532">
      <c r="A1532" s="33" t="n">
        <v>45355.70833333334</v>
      </c>
      <c r="B1532" s="15">
        <f>WEEKDAY($A1532,2)</f>
        <v/>
      </c>
      <c r="C1532" s="15">
        <f>HOUR($A1532)</f>
        <v/>
      </c>
      <c r="D1532" s="15">
        <f>IF(AND($A1532&gt;=Instellingen!$B$6,$A1532&lt;Instellingen!$B$7),1,0)</f>
        <v/>
      </c>
      <c r="E1532" s="15">
        <f>COUNTIF(tData[BezoekStart],"&lt;"&amp;($A1532+1/24))-COUNTIF(tData[BezoekEind],"&lt;="&amp;$A1532)</f>
        <v/>
      </c>
      <c r="F1532" s="15">
        <f>COUNTIF(tData[BezoekLangStart],"&lt;"&amp;($A1532+1/24))-COUNTIF(tData[BezoekLangEind],"&lt;="&amp;$A1532)</f>
        <v/>
      </c>
      <c r="G1532" s="15">
        <f>IF($D1532=1,$B1532*100+$C1532,-1)</f>
        <v/>
      </c>
      <c r="H1532" s="15">
        <f>IF($D1532=1,$B1532,-1)</f>
        <v/>
      </c>
      <c r="I1532" s="15">
        <f>IF($D1532=1,$C1532,-1)</f>
        <v/>
      </c>
    </row>
    <row r="1533">
      <c r="A1533" s="33" t="n">
        <v>45355.75</v>
      </c>
      <c r="B1533" s="15">
        <f>WEEKDAY($A1533,2)</f>
        <v/>
      </c>
      <c r="C1533" s="15">
        <f>HOUR($A1533)</f>
        <v/>
      </c>
      <c r="D1533" s="15">
        <f>IF(AND($A1533&gt;=Instellingen!$B$6,$A1533&lt;Instellingen!$B$7),1,0)</f>
        <v/>
      </c>
      <c r="E1533" s="15">
        <f>COUNTIF(tData[BezoekStart],"&lt;"&amp;($A1533+1/24))-COUNTIF(tData[BezoekEind],"&lt;="&amp;$A1533)</f>
        <v/>
      </c>
      <c r="F1533" s="15">
        <f>COUNTIF(tData[BezoekLangStart],"&lt;"&amp;($A1533+1/24))-COUNTIF(tData[BezoekLangEind],"&lt;="&amp;$A1533)</f>
        <v/>
      </c>
      <c r="G1533" s="15">
        <f>IF($D1533=1,$B1533*100+$C1533,-1)</f>
        <v/>
      </c>
      <c r="H1533" s="15">
        <f>IF($D1533=1,$B1533,-1)</f>
        <v/>
      </c>
      <c r="I1533" s="15">
        <f>IF($D1533=1,$C1533,-1)</f>
        <v/>
      </c>
    </row>
    <row r="1534">
      <c r="A1534" s="33" t="n">
        <v>45355.79166666666</v>
      </c>
      <c r="B1534" s="15">
        <f>WEEKDAY($A1534,2)</f>
        <v/>
      </c>
      <c r="C1534" s="15">
        <f>HOUR($A1534)</f>
        <v/>
      </c>
      <c r="D1534" s="15">
        <f>IF(AND($A1534&gt;=Instellingen!$B$6,$A1534&lt;Instellingen!$B$7),1,0)</f>
        <v/>
      </c>
      <c r="E1534" s="15">
        <f>COUNTIF(tData[BezoekStart],"&lt;"&amp;($A1534+1/24))-COUNTIF(tData[BezoekEind],"&lt;="&amp;$A1534)</f>
        <v/>
      </c>
      <c r="F1534" s="15">
        <f>COUNTIF(tData[BezoekLangStart],"&lt;"&amp;($A1534+1/24))-COUNTIF(tData[BezoekLangEind],"&lt;="&amp;$A1534)</f>
        <v/>
      </c>
      <c r="G1534" s="15">
        <f>IF($D1534=1,$B1534*100+$C1534,-1)</f>
        <v/>
      </c>
      <c r="H1534" s="15">
        <f>IF($D1534=1,$B1534,-1)</f>
        <v/>
      </c>
      <c r="I1534" s="15">
        <f>IF($D1534=1,$C1534,-1)</f>
        <v/>
      </c>
    </row>
    <row r="1535">
      <c r="A1535" s="33" t="n">
        <v>45355.83333333334</v>
      </c>
      <c r="B1535" s="15">
        <f>WEEKDAY($A1535,2)</f>
        <v/>
      </c>
      <c r="C1535" s="15">
        <f>HOUR($A1535)</f>
        <v/>
      </c>
      <c r="D1535" s="15">
        <f>IF(AND($A1535&gt;=Instellingen!$B$6,$A1535&lt;Instellingen!$B$7),1,0)</f>
        <v/>
      </c>
      <c r="E1535" s="15">
        <f>COUNTIF(tData[BezoekStart],"&lt;"&amp;($A1535+1/24))-COUNTIF(tData[BezoekEind],"&lt;="&amp;$A1535)</f>
        <v/>
      </c>
      <c r="F1535" s="15">
        <f>COUNTIF(tData[BezoekLangStart],"&lt;"&amp;($A1535+1/24))-COUNTIF(tData[BezoekLangEind],"&lt;="&amp;$A1535)</f>
        <v/>
      </c>
      <c r="G1535" s="15">
        <f>IF($D1535=1,$B1535*100+$C1535,-1)</f>
        <v/>
      </c>
      <c r="H1535" s="15">
        <f>IF($D1535=1,$B1535,-1)</f>
        <v/>
      </c>
      <c r="I1535" s="15">
        <f>IF($D1535=1,$C1535,-1)</f>
        <v/>
      </c>
    </row>
    <row r="1536">
      <c r="A1536" s="33" t="n">
        <v>45355.875</v>
      </c>
      <c r="B1536" s="15">
        <f>WEEKDAY($A1536,2)</f>
        <v/>
      </c>
      <c r="C1536" s="15">
        <f>HOUR($A1536)</f>
        <v/>
      </c>
      <c r="D1536" s="15">
        <f>IF(AND($A1536&gt;=Instellingen!$B$6,$A1536&lt;Instellingen!$B$7),1,0)</f>
        <v/>
      </c>
      <c r="E1536" s="15">
        <f>COUNTIF(tData[BezoekStart],"&lt;"&amp;($A1536+1/24))-COUNTIF(tData[BezoekEind],"&lt;="&amp;$A1536)</f>
        <v/>
      </c>
      <c r="F1536" s="15">
        <f>COUNTIF(tData[BezoekLangStart],"&lt;"&amp;($A1536+1/24))-COUNTIF(tData[BezoekLangEind],"&lt;="&amp;$A1536)</f>
        <v/>
      </c>
      <c r="G1536" s="15">
        <f>IF($D1536=1,$B1536*100+$C1536,-1)</f>
        <v/>
      </c>
      <c r="H1536" s="15">
        <f>IF($D1536=1,$B1536,-1)</f>
        <v/>
      </c>
      <c r="I1536" s="15">
        <f>IF($D1536=1,$C1536,-1)</f>
        <v/>
      </c>
    </row>
    <row r="1537">
      <c r="A1537" s="33" t="n">
        <v>45355.91666666666</v>
      </c>
      <c r="B1537" s="15">
        <f>WEEKDAY($A1537,2)</f>
        <v/>
      </c>
      <c r="C1537" s="15">
        <f>HOUR($A1537)</f>
        <v/>
      </c>
      <c r="D1537" s="15">
        <f>IF(AND($A1537&gt;=Instellingen!$B$6,$A1537&lt;Instellingen!$B$7),1,0)</f>
        <v/>
      </c>
      <c r="E1537" s="15">
        <f>COUNTIF(tData[BezoekStart],"&lt;"&amp;($A1537+1/24))-COUNTIF(tData[BezoekEind],"&lt;="&amp;$A1537)</f>
        <v/>
      </c>
      <c r="F1537" s="15">
        <f>COUNTIF(tData[BezoekLangStart],"&lt;"&amp;($A1537+1/24))-COUNTIF(tData[BezoekLangEind],"&lt;="&amp;$A1537)</f>
        <v/>
      </c>
      <c r="G1537" s="15">
        <f>IF($D1537=1,$B1537*100+$C1537,-1)</f>
        <v/>
      </c>
      <c r="H1537" s="15">
        <f>IF($D1537=1,$B1537,-1)</f>
        <v/>
      </c>
      <c r="I1537" s="15">
        <f>IF($D1537=1,$C1537,-1)</f>
        <v/>
      </c>
    </row>
    <row r="1538">
      <c r="A1538" s="33" t="n">
        <v>45355.95833333334</v>
      </c>
      <c r="B1538" s="15">
        <f>WEEKDAY($A1538,2)</f>
        <v/>
      </c>
      <c r="C1538" s="15">
        <f>HOUR($A1538)</f>
        <v/>
      </c>
      <c r="D1538" s="15">
        <f>IF(AND($A1538&gt;=Instellingen!$B$6,$A1538&lt;Instellingen!$B$7),1,0)</f>
        <v/>
      </c>
      <c r="E1538" s="15">
        <f>COUNTIF(tData[BezoekStart],"&lt;"&amp;($A1538+1/24))-COUNTIF(tData[BezoekEind],"&lt;="&amp;$A1538)</f>
        <v/>
      </c>
      <c r="F1538" s="15">
        <f>COUNTIF(tData[BezoekLangStart],"&lt;"&amp;($A1538+1/24))-COUNTIF(tData[BezoekLangEind],"&lt;="&amp;$A1538)</f>
        <v/>
      </c>
      <c r="G1538" s="15">
        <f>IF($D1538=1,$B1538*100+$C1538,-1)</f>
        <v/>
      </c>
      <c r="H1538" s="15">
        <f>IF($D1538=1,$B1538,-1)</f>
        <v/>
      </c>
      <c r="I1538" s="15">
        <f>IF($D1538=1,$C1538,-1)</f>
        <v/>
      </c>
    </row>
    <row r="1539">
      <c r="A1539" s="33" t="n">
        <v>45356</v>
      </c>
      <c r="B1539" s="15">
        <f>WEEKDAY($A1539,2)</f>
        <v/>
      </c>
      <c r="C1539" s="15">
        <f>HOUR($A1539)</f>
        <v/>
      </c>
      <c r="D1539" s="15">
        <f>IF(AND($A1539&gt;=Instellingen!$B$6,$A1539&lt;Instellingen!$B$7),1,0)</f>
        <v/>
      </c>
      <c r="E1539" s="15">
        <f>COUNTIF(tData[BezoekStart],"&lt;"&amp;($A1539+1/24))-COUNTIF(tData[BezoekEind],"&lt;="&amp;$A1539)</f>
        <v/>
      </c>
      <c r="F1539" s="15">
        <f>COUNTIF(tData[BezoekLangStart],"&lt;"&amp;($A1539+1/24))-COUNTIF(tData[BezoekLangEind],"&lt;="&amp;$A1539)</f>
        <v/>
      </c>
      <c r="G1539" s="15">
        <f>IF($D1539=1,$B1539*100+$C1539,-1)</f>
        <v/>
      </c>
      <c r="H1539" s="15">
        <f>IF($D1539=1,$B1539,-1)</f>
        <v/>
      </c>
      <c r="I1539" s="15">
        <f>IF($D1539=1,$C1539,-1)</f>
        <v/>
      </c>
    </row>
    <row r="1540">
      <c r="A1540" s="33" t="n">
        <v>45356.04166666666</v>
      </c>
      <c r="B1540" s="15">
        <f>WEEKDAY($A1540,2)</f>
        <v/>
      </c>
      <c r="C1540" s="15">
        <f>HOUR($A1540)</f>
        <v/>
      </c>
      <c r="D1540" s="15">
        <f>IF(AND($A1540&gt;=Instellingen!$B$6,$A1540&lt;Instellingen!$B$7),1,0)</f>
        <v/>
      </c>
      <c r="E1540" s="15">
        <f>COUNTIF(tData[BezoekStart],"&lt;"&amp;($A1540+1/24))-COUNTIF(tData[BezoekEind],"&lt;="&amp;$A1540)</f>
        <v/>
      </c>
      <c r="F1540" s="15">
        <f>COUNTIF(tData[BezoekLangStart],"&lt;"&amp;($A1540+1/24))-COUNTIF(tData[BezoekLangEind],"&lt;="&amp;$A1540)</f>
        <v/>
      </c>
      <c r="G1540" s="15">
        <f>IF($D1540=1,$B1540*100+$C1540,-1)</f>
        <v/>
      </c>
      <c r="H1540" s="15">
        <f>IF($D1540=1,$B1540,-1)</f>
        <v/>
      </c>
      <c r="I1540" s="15">
        <f>IF($D1540=1,$C1540,-1)</f>
        <v/>
      </c>
    </row>
    <row r="1541">
      <c r="A1541" s="33" t="n">
        <v>45356.08333333334</v>
      </c>
      <c r="B1541" s="15">
        <f>WEEKDAY($A1541,2)</f>
        <v/>
      </c>
      <c r="C1541" s="15">
        <f>HOUR($A1541)</f>
        <v/>
      </c>
      <c r="D1541" s="15">
        <f>IF(AND($A1541&gt;=Instellingen!$B$6,$A1541&lt;Instellingen!$B$7),1,0)</f>
        <v/>
      </c>
      <c r="E1541" s="15">
        <f>COUNTIF(tData[BezoekStart],"&lt;"&amp;($A1541+1/24))-COUNTIF(tData[BezoekEind],"&lt;="&amp;$A1541)</f>
        <v/>
      </c>
      <c r="F1541" s="15">
        <f>COUNTIF(tData[BezoekLangStart],"&lt;"&amp;($A1541+1/24))-COUNTIF(tData[BezoekLangEind],"&lt;="&amp;$A1541)</f>
        <v/>
      </c>
      <c r="G1541" s="15">
        <f>IF($D1541=1,$B1541*100+$C1541,-1)</f>
        <v/>
      </c>
      <c r="H1541" s="15">
        <f>IF($D1541=1,$B1541,-1)</f>
        <v/>
      </c>
      <c r="I1541" s="15">
        <f>IF($D1541=1,$C1541,-1)</f>
        <v/>
      </c>
    </row>
    <row r="1542">
      <c r="A1542" s="33" t="n">
        <v>45356.125</v>
      </c>
      <c r="B1542" s="15">
        <f>WEEKDAY($A1542,2)</f>
        <v/>
      </c>
      <c r="C1542" s="15">
        <f>HOUR($A1542)</f>
        <v/>
      </c>
      <c r="D1542" s="15">
        <f>IF(AND($A1542&gt;=Instellingen!$B$6,$A1542&lt;Instellingen!$B$7),1,0)</f>
        <v/>
      </c>
      <c r="E1542" s="15">
        <f>COUNTIF(tData[BezoekStart],"&lt;"&amp;($A1542+1/24))-COUNTIF(tData[BezoekEind],"&lt;="&amp;$A1542)</f>
        <v/>
      </c>
      <c r="F1542" s="15">
        <f>COUNTIF(tData[BezoekLangStart],"&lt;"&amp;($A1542+1/24))-COUNTIF(tData[BezoekLangEind],"&lt;="&amp;$A1542)</f>
        <v/>
      </c>
      <c r="G1542" s="15">
        <f>IF($D1542=1,$B1542*100+$C1542,-1)</f>
        <v/>
      </c>
      <c r="H1542" s="15">
        <f>IF($D1542=1,$B1542,-1)</f>
        <v/>
      </c>
      <c r="I1542" s="15">
        <f>IF($D1542=1,$C1542,-1)</f>
        <v/>
      </c>
    </row>
    <row r="1543">
      <c r="A1543" s="33" t="n">
        <v>45356.16666666666</v>
      </c>
      <c r="B1543" s="15">
        <f>WEEKDAY($A1543,2)</f>
        <v/>
      </c>
      <c r="C1543" s="15">
        <f>HOUR($A1543)</f>
        <v/>
      </c>
      <c r="D1543" s="15">
        <f>IF(AND($A1543&gt;=Instellingen!$B$6,$A1543&lt;Instellingen!$B$7),1,0)</f>
        <v/>
      </c>
      <c r="E1543" s="15">
        <f>COUNTIF(tData[BezoekStart],"&lt;"&amp;($A1543+1/24))-COUNTIF(tData[BezoekEind],"&lt;="&amp;$A1543)</f>
        <v/>
      </c>
      <c r="F1543" s="15">
        <f>COUNTIF(tData[BezoekLangStart],"&lt;"&amp;($A1543+1/24))-COUNTIF(tData[BezoekLangEind],"&lt;="&amp;$A1543)</f>
        <v/>
      </c>
      <c r="G1543" s="15">
        <f>IF($D1543=1,$B1543*100+$C1543,-1)</f>
        <v/>
      </c>
      <c r="H1543" s="15">
        <f>IF($D1543=1,$B1543,-1)</f>
        <v/>
      </c>
      <c r="I1543" s="15">
        <f>IF($D1543=1,$C1543,-1)</f>
        <v/>
      </c>
    </row>
    <row r="1544">
      <c r="A1544" s="33" t="n">
        <v>45356.20833333334</v>
      </c>
      <c r="B1544" s="15">
        <f>WEEKDAY($A1544,2)</f>
        <v/>
      </c>
      <c r="C1544" s="15">
        <f>HOUR($A1544)</f>
        <v/>
      </c>
      <c r="D1544" s="15">
        <f>IF(AND($A1544&gt;=Instellingen!$B$6,$A1544&lt;Instellingen!$B$7),1,0)</f>
        <v/>
      </c>
      <c r="E1544" s="15">
        <f>COUNTIF(tData[BezoekStart],"&lt;"&amp;($A1544+1/24))-COUNTIF(tData[BezoekEind],"&lt;="&amp;$A1544)</f>
        <v/>
      </c>
      <c r="F1544" s="15">
        <f>COUNTIF(tData[BezoekLangStart],"&lt;"&amp;($A1544+1/24))-COUNTIF(tData[BezoekLangEind],"&lt;="&amp;$A1544)</f>
        <v/>
      </c>
      <c r="G1544" s="15">
        <f>IF($D1544=1,$B1544*100+$C1544,-1)</f>
        <v/>
      </c>
      <c r="H1544" s="15">
        <f>IF($D1544=1,$B1544,-1)</f>
        <v/>
      </c>
      <c r="I1544" s="15">
        <f>IF($D1544=1,$C1544,-1)</f>
        <v/>
      </c>
    </row>
    <row r="1545">
      <c r="A1545" s="33" t="n">
        <v>45356.25</v>
      </c>
      <c r="B1545" s="15">
        <f>WEEKDAY($A1545,2)</f>
        <v/>
      </c>
      <c r="C1545" s="15">
        <f>HOUR($A1545)</f>
        <v/>
      </c>
      <c r="D1545" s="15">
        <f>IF(AND($A1545&gt;=Instellingen!$B$6,$A1545&lt;Instellingen!$B$7),1,0)</f>
        <v/>
      </c>
      <c r="E1545" s="15">
        <f>COUNTIF(tData[BezoekStart],"&lt;"&amp;($A1545+1/24))-COUNTIF(tData[BezoekEind],"&lt;="&amp;$A1545)</f>
        <v/>
      </c>
      <c r="F1545" s="15">
        <f>COUNTIF(tData[BezoekLangStart],"&lt;"&amp;($A1545+1/24))-COUNTIF(tData[BezoekLangEind],"&lt;="&amp;$A1545)</f>
        <v/>
      </c>
      <c r="G1545" s="15">
        <f>IF($D1545=1,$B1545*100+$C1545,-1)</f>
        <v/>
      </c>
      <c r="H1545" s="15">
        <f>IF($D1545=1,$B1545,-1)</f>
        <v/>
      </c>
      <c r="I1545" s="15">
        <f>IF($D1545=1,$C1545,-1)</f>
        <v/>
      </c>
    </row>
    <row r="1546">
      <c r="A1546" s="33" t="n">
        <v>45356.29166666666</v>
      </c>
      <c r="B1546" s="15">
        <f>WEEKDAY($A1546,2)</f>
        <v/>
      </c>
      <c r="C1546" s="15">
        <f>HOUR($A1546)</f>
        <v/>
      </c>
      <c r="D1546" s="15">
        <f>IF(AND($A1546&gt;=Instellingen!$B$6,$A1546&lt;Instellingen!$B$7),1,0)</f>
        <v/>
      </c>
      <c r="E1546" s="15">
        <f>COUNTIF(tData[BezoekStart],"&lt;"&amp;($A1546+1/24))-COUNTIF(tData[BezoekEind],"&lt;="&amp;$A1546)</f>
        <v/>
      </c>
      <c r="F1546" s="15">
        <f>COUNTIF(tData[BezoekLangStart],"&lt;"&amp;($A1546+1/24))-COUNTIF(tData[BezoekLangEind],"&lt;="&amp;$A1546)</f>
        <v/>
      </c>
      <c r="G1546" s="15">
        <f>IF($D1546=1,$B1546*100+$C1546,-1)</f>
        <v/>
      </c>
      <c r="H1546" s="15">
        <f>IF($D1546=1,$B1546,-1)</f>
        <v/>
      </c>
      <c r="I1546" s="15">
        <f>IF($D1546=1,$C1546,-1)</f>
        <v/>
      </c>
    </row>
    <row r="1547">
      <c r="A1547" s="33" t="n">
        <v>45356.33333333334</v>
      </c>
      <c r="B1547" s="15">
        <f>WEEKDAY($A1547,2)</f>
        <v/>
      </c>
      <c r="C1547" s="15">
        <f>HOUR($A1547)</f>
        <v/>
      </c>
      <c r="D1547" s="15">
        <f>IF(AND($A1547&gt;=Instellingen!$B$6,$A1547&lt;Instellingen!$B$7),1,0)</f>
        <v/>
      </c>
      <c r="E1547" s="15">
        <f>COUNTIF(tData[BezoekStart],"&lt;"&amp;($A1547+1/24))-COUNTIF(tData[BezoekEind],"&lt;="&amp;$A1547)</f>
        <v/>
      </c>
      <c r="F1547" s="15">
        <f>COUNTIF(tData[BezoekLangStart],"&lt;"&amp;($A1547+1/24))-COUNTIF(tData[BezoekLangEind],"&lt;="&amp;$A1547)</f>
        <v/>
      </c>
      <c r="G1547" s="15">
        <f>IF($D1547=1,$B1547*100+$C1547,-1)</f>
        <v/>
      </c>
      <c r="H1547" s="15">
        <f>IF($D1547=1,$B1547,-1)</f>
        <v/>
      </c>
      <c r="I1547" s="15">
        <f>IF($D1547=1,$C1547,-1)</f>
        <v/>
      </c>
    </row>
    <row r="1548">
      <c r="A1548" s="33" t="n">
        <v>45356.375</v>
      </c>
      <c r="B1548" s="15">
        <f>WEEKDAY($A1548,2)</f>
        <v/>
      </c>
      <c r="C1548" s="15">
        <f>HOUR($A1548)</f>
        <v/>
      </c>
      <c r="D1548" s="15">
        <f>IF(AND($A1548&gt;=Instellingen!$B$6,$A1548&lt;Instellingen!$B$7),1,0)</f>
        <v/>
      </c>
      <c r="E1548" s="15">
        <f>COUNTIF(tData[BezoekStart],"&lt;"&amp;($A1548+1/24))-COUNTIF(tData[BezoekEind],"&lt;="&amp;$A1548)</f>
        <v/>
      </c>
      <c r="F1548" s="15">
        <f>COUNTIF(tData[BezoekLangStart],"&lt;"&amp;($A1548+1/24))-COUNTIF(tData[BezoekLangEind],"&lt;="&amp;$A1548)</f>
        <v/>
      </c>
      <c r="G1548" s="15">
        <f>IF($D1548=1,$B1548*100+$C1548,-1)</f>
        <v/>
      </c>
      <c r="H1548" s="15">
        <f>IF($D1548=1,$B1548,-1)</f>
        <v/>
      </c>
      <c r="I1548" s="15">
        <f>IF($D1548=1,$C1548,-1)</f>
        <v/>
      </c>
    </row>
    <row r="1549">
      <c r="A1549" s="33" t="n">
        <v>45356.41666666666</v>
      </c>
      <c r="B1549" s="15">
        <f>WEEKDAY($A1549,2)</f>
        <v/>
      </c>
      <c r="C1549" s="15">
        <f>HOUR($A1549)</f>
        <v/>
      </c>
      <c r="D1549" s="15">
        <f>IF(AND($A1549&gt;=Instellingen!$B$6,$A1549&lt;Instellingen!$B$7),1,0)</f>
        <v/>
      </c>
      <c r="E1549" s="15">
        <f>COUNTIF(tData[BezoekStart],"&lt;"&amp;($A1549+1/24))-COUNTIF(tData[BezoekEind],"&lt;="&amp;$A1549)</f>
        <v/>
      </c>
      <c r="F1549" s="15">
        <f>COUNTIF(tData[BezoekLangStart],"&lt;"&amp;($A1549+1/24))-COUNTIF(tData[BezoekLangEind],"&lt;="&amp;$A1549)</f>
        <v/>
      </c>
      <c r="G1549" s="15">
        <f>IF($D1549=1,$B1549*100+$C1549,-1)</f>
        <v/>
      </c>
      <c r="H1549" s="15">
        <f>IF($D1549=1,$B1549,-1)</f>
        <v/>
      </c>
      <c r="I1549" s="15">
        <f>IF($D1549=1,$C1549,-1)</f>
        <v/>
      </c>
    </row>
    <row r="1550">
      <c r="A1550" s="33" t="n">
        <v>45356.45833333334</v>
      </c>
      <c r="B1550" s="15">
        <f>WEEKDAY($A1550,2)</f>
        <v/>
      </c>
      <c r="C1550" s="15">
        <f>HOUR($A1550)</f>
        <v/>
      </c>
      <c r="D1550" s="15">
        <f>IF(AND($A1550&gt;=Instellingen!$B$6,$A1550&lt;Instellingen!$B$7),1,0)</f>
        <v/>
      </c>
      <c r="E1550" s="15">
        <f>COUNTIF(tData[BezoekStart],"&lt;"&amp;($A1550+1/24))-COUNTIF(tData[BezoekEind],"&lt;="&amp;$A1550)</f>
        <v/>
      </c>
      <c r="F1550" s="15">
        <f>COUNTIF(tData[BezoekLangStart],"&lt;"&amp;($A1550+1/24))-COUNTIF(tData[BezoekLangEind],"&lt;="&amp;$A1550)</f>
        <v/>
      </c>
      <c r="G1550" s="15">
        <f>IF($D1550=1,$B1550*100+$C1550,-1)</f>
        <v/>
      </c>
      <c r="H1550" s="15">
        <f>IF($D1550=1,$B1550,-1)</f>
        <v/>
      </c>
      <c r="I1550" s="15">
        <f>IF($D1550=1,$C1550,-1)</f>
        <v/>
      </c>
    </row>
    <row r="1551">
      <c r="A1551" s="33" t="n">
        <v>45356.5</v>
      </c>
      <c r="B1551" s="15">
        <f>WEEKDAY($A1551,2)</f>
        <v/>
      </c>
      <c r="C1551" s="15">
        <f>HOUR($A1551)</f>
        <v/>
      </c>
      <c r="D1551" s="15">
        <f>IF(AND($A1551&gt;=Instellingen!$B$6,$A1551&lt;Instellingen!$B$7),1,0)</f>
        <v/>
      </c>
      <c r="E1551" s="15">
        <f>COUNTIF(tData[BezoekStart],"&lt;"&amp;($A1551+1/24))-COUNTIF(tData[BezoekEind],"&lt;="&amp;$A1551)</f>
        <v/>
      </c>
      <c r="F1551" s="15">
        <f>COUNTIF(tData[BezoekLangStart],"&lt;"&amp;($A1551+1/24))-COUNTIF(tData[BezoekLangEind],"&lt;="&amp;$A1551)</f>
        <v/>
      </c>
      <c r="G1551" s="15">
        <f>IF($D1551=1,$B1551*100+$C1551,-1)</f>
        <v/>
      </c>
      <c r="H1551" s="15">
        <f>IF($D1551=1,$B1551,-1)</f>
        <v/>
      </c>
      <c r="I1551" s="15">
        <f>IF($D1551=1,$C1551,-1)</f>
        <v/>
      </c>
    </row>
    <row r="1552">
      <c r="A1552" s="33" t="n">
        <v>45356.54166666666</v>
      </c>
      <c r="B1552" s="15">
        <f>WEEKDAY($A1552,2)</f>
        <v/>
      </c>
      <c r="C1552" s="15">
        <f>HOUR($A1552)</f>
        <v/>
      </c>
      <c r="D1552" s="15">
        <f>IF(AND($A1552&gt;=Instellingen!$B$6,$A1552&lt;Instellingen!$B$7),1,0)</f>
        <v/>
      </c>
      <c r="E1552" s="15">
        <f>COUNTIF(tData[BezoekStart],"&lt;"&amp;($A1552+1/24))-COUNTIF(tData[BezoekEind],"&lt;="&amp;$A1552)</f>
        <v/>
      </c>
      <c r="F1552" s="15">
        <f>COUNTIF(tData[BezoekLangStart],"&lt;"&amp;($A1552+1/24))-COUNTIF(tData[BezoekLangEind],"&lt;="&amp;$A1552)</f>
        <v/>
      </c>
      <c r="G1552" s="15">
        <f>IF($D1552=1,$B1552*100+$C1552,-1)</f>
        <v/>
      </c>
      <c r="H1552" s="15">
        <f>IF($D1552=1,$B1552,-1)</f>
        <v/>
      </c>
      <c r="I1552" s="15">
        <f>IF($D1552=1,$C1552,-1)</f>
        <v/>
      </c>
    </row>
    <row r="1553">
      <c r="A1553" s="33" t="n">
        <v>45356.58333333334</v>
      </c>
      <c r="B1553" s="15">
        <f>WEEKDAY($A1553,2)</f>
        <v/>
      </c>
      <c r="C1553" s="15">
        <f>HOUR($A1553)</f>
        <v/>
      </c>
      <c r="D1553" s="15">
        <f>IF(AND($A1553&gt;=Instellingen!$B$6,$A1553&lt;Instellingen!$B$7),1,0)</f>
        <v/>
      </c>
      <c r="E1553" s="15">
        <f>COUNTIF(tData[BezoekStart],"&lt;"&amp;($A1553+1/24))-COUNTIF(tData[BezoekEind],"&lt;="&amp;$A1553)</f>
        <v/>
      </c>
      <c r="F1553" s="15">
        <f>COUNTIF(tData[BezoekLangStart],"&lt;"&amp;($A1553+1/24))-COUNTIF(tData[BezoekLangEind],"&lt;="&amp;$A1553)</f>
        <v/>
      </c>
      <c r="G1553" s="15">
        <f>IF($D1553=1,$B1553*100+$C1553,-1)</f>
        <v/>
      </c>
      <c r="H1553" s="15">
        <f>IF($D1553=1,$B1553,-1)</f>
        <v/>
      </c>
      <c r="I1553" s="15">
        <f>IF($D1553=1,$C1553,-1)</f>
        <v/>
      </c>
    </row>
    <row r="1554">
      <c r="A1554" s="33" t="n">
        <v>45356.625</v>
      </c>
      <c r="B1554" s="15">
        <f>WEEKDAY($A1554,2)</f>
        <v/>
      </c>
      <c r="C1554" s="15">
        <f>HOUR($A1554)</f>
        <v/>
      </c>
      <c r="D1554" s="15">
        <f>IF(AND($A1554&gt;=Instellingen!$B$6,$A1554&lt;Instellingen!$B$7),1,0)</f>
        <v/>
      </c>
      <c r="E1554" s="15">
        <f>COUNTIF(tData[BezoekStart],"&lt;"&amp;($A1554+1/24))-COUNTIF(tData[BezoekEind],"&lt;="&amp;$A1554)</f>
        <v/>
      </c>
      <c r="F1554" s="15">
        <f>COUNTIF(tData[BezoekLangStart],"&lt;"&amp;($A1554+1/24))-COUNTIF(tData[BezoekLangEind],"&lt;="&amp;$A1554)</f>
        <v/>
      </c>
      <c r="G1554" s="15">
        <f>IF($D1554=1,$B1554*100+$C1554,-1)</f>
        <v/>
      </c>
      <c r="H1554" s="15">
        <f>IF($D1554=1,$B1554,-1)</f>
        <v/>
      </c>
      <c r="I1554" s="15">
        <f>IF($D1554=1,$C1554,-1)</f>
        <v/>
      </c>
    </row>
    <row r="1555">
      <c r="A1555" s="33" t="n">
        <v>45356.66666666666</v>
      </c>
      <c r="B1555" s="15">
        <f>WEEKDAY($A1555,2)</f>
        <v/>
      </c>
      <c r="C1555" s="15">
        <f>HOUR($A1555)</f>
        <v/>
      </c>
      <c r="D1555" s="15">
        <f>IF(AND($A1555&gt;=Instellingen!$B$6,$A1555&lt;Instellingen!$B$7),1,0)</f>
        <v/>
      </c>
      <c r="E1555" s="15">
        <f>COUNTIF(tData[BezoekStart],"&lt;"&amp;($A1555+1/24))-COUNTIF(tData[BezoekEind],"&lt;="&amp;$A1555)</f>
        <v/>
      </c>
      <c r="F1555" s="15">
        <f>COUNTIF(tData[BezoekLangStart],"&lt;"&amp;($A1555+1/24))-COUNTIF(tData[BezoekLangEind],"&lt;="&amp;$A1555)</f>
        <v/>
      </c>
      <c r="G1555" s="15">
        <f>IF($D1555=1,$B1555*100+$C1555,-1)</f>
        <v/>
      </c>
      <c r="H1555" s="15">
        <f>IF($D1555=1,$B1555,-1)</f>
        <v/>
      </c>
      <c r="I1555" s="15">
        <f>IF($D1555=1,$C1555,-1)</f>
        <v/>
      </c>
    </row>
    <row r="1556">
      <c r="A1556" s="33" t="n">
        <v>45356.70833333334</v>
      </c>
      <c r="B1556" s="15">
        <f>WEEKDAY($A1556,2)</f>
        <v/>
      </c>
      <c r="C1556" s="15">
        <f>HOUR($A1556)</f>
        <v/>
      </c>
      <c r="D1556" s="15">
        <f>IF(AND($A1556&gt;=Instellingen!$B$6,$A1556&lt;Instellingen!$B$7),1,0)</f>
        <v/>
      </c>
      <c r="E1556" s="15">
        <f>COUNTIF(tData[BezoekStart],"&lt;"&amp;($A1556+1/24))-COUNTIF(tData[BezoekEind],"&lt;="&amp;$A1556)</f>
        <v/>
      </c>
      <c r="F1556" s="15">
        <f>COUNTIF(tData[BezoekLangStart],"&lt;"&amp;($A1556+1/24))-COUNTIF(tData[BezoekLangEind],"&lt;="&amp;$A1556)</f>
        <v/>
      </c>
      <c r="G1556" s="15">
        <f>IF($D1556=1,$B1556*100+$C1556,-1)</f>
        <v/>
      </c>
      <c r="H1556" s="15">
        <f>IF($D1556=1,$B1556,-1)</f>
        <v/>
      </c>
      <c r="I1556" s="15">
        <f>IF($D1556=1,$C1556,-1)</f>
        <v/>
      </c>
    </row>
    <row r="1557">
      <c r="A1557" s="33" t="n">
        <v>45356.75</v>
      </c>
      <c r="B1557" s="15">
        <f>WEEKDAY($A1557,2)</f>
        <v/>
      </c>
      <c r="C1557" s="15">
        <f>HOUR($A1557)</f>
        <v/>
      </c>
      <c r="D1557" s="15">
        <f>IF(AND($A1557&gt;=Instellingen!$B$6,$A1557&lt;Instellingen!$B$7),1,0)</f>
        <v/>
      </c>
      <c r="E1557" s="15">
        <f>COUNTIF(tData[BezoekStart],"&lt;"&amp;($A1557+1/24))-COUNTIF(tData[BezoekEind],"&lt;="&amp;$A1557)</f>
        <v/>
      </c>
      <c r="F1557" s="15">
        <f>COUNTIF(tData[BezoekLangStart],"&lt;"&amp;($A1557+1/24))-COUNTIF(tData[BezoekLangEind],"&lt;="&amp;$A1557)</f>
        <v/>
      </c>
      <c r="G1557" s="15">
        <f>IF($D1557=1,$B1557*100+$C1557,-1)</f>
        <v/>
      </c>
      <c r="H1557" s="15">
        <f>IF($D1557=1,$B1557,-1)</f>
        <v/>
      </c>
      <c r="I1557" s="15">
        <f>IF($D1557=1,$C1557,-1)</f>
        <v/>
      </c>
    </row>
    <row r="1558">
      <c r="A1558" s="33" t="n">
        <v>45356.79166666666</v>
      </c>
      <c r="B1558" s="15">
        <f>WEEKDAY($A1558,2)</f>
        <v/>
      </c>
      <c r="C1558" s="15">
        <f>HOUR($A1558)</f>
        <v/>
      </c>
      <c r="D1558" s="15">
        <f>IF(AND($A1558&gt;=Instellingen!$B$6,$A1558&lt;Instellingen!$B$7),1,0)</f>
        <v/>
      </c>
      <c r="E1558" s="15">
        <f>COUNTIF(tData[BezoekStart],"&lt;"&amp;($A1558+1/24))-COUNTIF(tData[BezoekEind],"&lt;="&amp;$A1558)</f>
        <v/>
      </c>
      <c r="F1558" s="15">
        <f>COUNTIF(tData[BezoekLangStart],"&lt;"&amp;($A1558+1/24))-COUNTIF(tData[BezoekLangEind],"&lt;="&amp;$A1558)</f>
        <v/>
      </c>
      <c r="G1558" s="15">
        <f>IF($D1558=1,$B1558*100+$C1558,-1)</f>
        <v/>
      </c>
      <c r="H1558" s="15">
        <f>IF($D1558=1,$B1558,-1)</f>
        <v/>
      </c>
      <c r="I1558" s="15">
        <f>IF($D1558=1,$C1558,-1)</f>
        <v/>
      </c>
    </row>
    <row r="1559">
      <c r="A1559" s="33" t="n">
        <v>45356.83333333334</v>
      </c>
      <c r="B1559" s="15">
        <f>WEEKDAY($A1559,2)</f>
        <v/>
      </c>
      <c r="C1559" s="15">
        <f>HOUR($A1559)</f>
        <v/>
      </c>
      <c r="D1559" s="15">
        <f>IF(AND($A1559&gt;=Instellingen!$B$6,$A1559&lt;Instellingen!$B$7),1,0)</f>
        <v/>
      </c>
      <c r="E1559" s="15">
        <f>COUNTIF(tData[BezoekStart],"&lt;"&amp;($A1559+1/24))-COUNTIF(tData[BezoekEind],"&lt;="&amp;$A1559)</f>
        <v/>
      </c>
      <c r="F1559" s="15">
        <f>COUNTIF(tData[BezoekLangStart],"&lt;"&amp;($A1559+1/24))-COUNTIF(tData[BezoekLangEind],"&lt;="&amp;$A1559)</f>
        <v/>
      </c>
      <c r="G1559" s="15">
        <f>IF($D1559=1,$B1559*100+$C1559,-1)</f>
        <v/>
      </c>
      <c r="H1559" s="15">
        <f>IF($D1559=1,$B1559,-1)</f>
        <v/>
      </c>
      <c r="I1559" s="15">
        <f>IF($D1559=1,$C1559,-1)</f>
        <v/>
      </c>
    </row>
    <row r="1560">
      <c r="A1560" s="33" t="n">
        <v>45356.875</v>
      </c>
      <c r="B1560" s="15">
        <f>WEEKDAY($A1560,2)</f>
        <v/>
      </c>
      <c r="C1560" s="15">
        <f>HOUR($A1560)</f>
        <v/>
      </c>
      <c r="D1560" s="15">
        <f>IF(AND($A1560&gt;=Instellingen!$B$6,$A1560&lt;Instellingen!$B$7),1,0)</f>
        <v/>
      </c>
      <c r="E1560" s="15">
        <f>COUNTIF(tData[BezoekStart],"&lt;"&amp;($A1560+1/24))-COUNTIF(tData[BezoekEind],"&lt;="&amp;$A1560)</f>
        <v/>
      </c>
      <c r="F1560" s="15">
        <f>COUNTIF(tData[BezoekLangStart],"&lt;"&amp;($A1560+1/24))-COUNTIF(tData[BezoekLangEind],"&lt;="&amp;$A1560)</f>
        <v/>
      </c>
      <c r="G1560" s="15">
        <f>IF($D1560=1,$B1560*100+$C1560,-1)</f>
        <v/>
      </c>
      <c r="H1560" s="15">
        <f>IF($D1560=1,$B1560,-1)</f>
        <v/>
      </c>
      <c r="I1560" s="15">
        <f>IF($D1560=1,$C1560,-1)</f>
        <v/>
      </c>
    </row>
    <row r="1561">
      <c r="A1561" s="33" t="n">
        <v>45356.91666666666</v>
      </c>
      <c r="B1561" s="15">
        <f>WEEKDAY($A1561,2)</f>
        <v/>
      </c>
      <c r="C1561" s="15">
        <f>HOUR($A1561)</f>
        <v/>
      </c>
      <c r="D1561" s="15">
        <f>IF(AND($A1561&gt;=Instellingen!$B$6,$A1561&lt;Instellingen!$B$7),1,0)</f>
        <v/>
      </c>
      <c r="E1561" s="15">
        <f>COUNTIF(tData[BezoekStart],"&lt;"&amp;($A1561+1/24))-COUNTIF(tData[BezoekEind],"&lt;="&amp;$A1561)</f>
        <v/>
      </c>
      <c r="F1561" s="15">
        <f>COUNTIF(tData[BezoekLangStart],"&lt;"&amp;($A1561+1/24))-COUNTIF(tData[BezoekLangEind],"&lt;="&amp;$A1561)</f>
        <v/>
      </c>
      <c r="G1561" s="15">
        <f>IF($D1561=1,$B1561*100+$C1561,-1)</f>
        <v/>
      </c>
      <c r="H1561" s="15">
        <f>IF($D1561=1,$B1561,-1)</f>
        <v/>
      </c>
      <c r="I1561" s="15">
        <f>IF($D1561=1,$C1561,-1)</f>
        <v/>
      </c>
    </row>
    <row r="1562">
      <c r="A1562" s="33" t="n">
        <v>45356.95833333334</v>
      </c>
      <c r="B1562" s="15">
        <f>WEEKDAY($A1562,2)</f>
        <v/>
      </c>
      <c r="C1562" s="15">
        <f>HOUR($A1562)</f>
        <v/>
      </c>
      <c r="D1562" s="15">
        <f>IF(AND($A1562&gt;=Instellingen!$B$6,$A1562&lt;Instellingen!$B$7),1,0)</f>
        <v/>
      </c>
      <c r="E1562" s="15">
        <f>COUNTIF(tData[BezoekStart],"&lt;"&amp;($A1562+1/24))-COUNTIF(tData[BezoekEind],"&lt;="&amp;$A1562)</f>
        <v/>
      </c>
      <c r="F1562" s="15">
        <f>COUNTIF(tData[BezoekLangStart],"&lt;"&amp;($A1562+1/24))-COUNTIF(tData[BezoekLangEind],"&lt;="&amp;$A1562)</f>
        <v/>
      </c>
      <c r="G1562" s="15">
        <f>IF($D1562=1,$B1562*100+$C1562,-1)</f>
        <v/>
      </c>
      <c r="H1562" s="15">
        <f>IF($D1562=1,$B1562,-1)</f>
        <v/>
      </c>
      <c r="I1562" s="15">
        <f>IF($D1562=1,$C1562,-1)</f>
        <v/>
      </c>
    </row>
    <row r="1563">
      <c r="A1563" s="33" t="n">
        <v>45357</v>
      </c>
      <c r="B1563" s="15">
        <f>WEEKDAY($A1563,2)</f>
        <v/>
      </c>
      <c r="C1563" s="15">
        <f>HOUR($A1563)</f>
        <v/>
      </c>
      <c r="D1563" s="15">
        <f>IF(AND($A1563&gt;=Instellingen!$B$6,$A1563&lt;Instellingen!$B$7),1,0)</f>
        <v/>
      </c>
      <c r="E1563" s="15">
        <f>COUNTIF(tData[BezoekStart],"&lt;"&amp;($A1563+1/24))-COUNTIF(tData[BezoekEind],"&lt;="&amp;$A1563)</f>
        <v/>
      </c>
      <c r="F1563" s="15">
        <f>COUNTIF(tData[BezoekLangStart],"&lt;"&amp;($A1563+1/24))-COUNTIF(tData[BezoekLangEind],"&lt;="&amp;$A1563)</f>
        <v/>
      </c>
      <c r="G1563" s="15">
        <f>IF($D1563=1,$B1563*100+$C1563,-1)</f>
        <v/>
      </c>
      <c r="H1563" s="15">
        <f>IF($D1563=1,$B1563,-1)</f>
        <v/>
      </c>
      <c r="I1563" s="15">
        <f>IF($D1563=1,$C1563,-1)</f>
        <v/>
      </c>
    </row>
    <row r="1564">
      <c r="A1564" s="33" t="n">
        <v>45357.04166666666</v>
      </c>
      <c r="B1564" s="15">
        <f>WEEKDAY($A1564,2)</f>
        <v/>
      </c>
      <c r="C1564" s="15">
        <f>HOUR($A1564)</f>
        <v/>
      </c>
      <c r="D1564" s="15">
        <f>IF(AND($A1564&gt;=Instellingen!$B$6,$A1564&lt;Instellingen!$B$7),1,0)</f>
        <v/>
      </c>
      <c r="E1564" s="15">
        <f>COUNTIF(tData[BezoekStart],"&lt;"&amp;($A1564+1/24))-COUNTIF(tData[BezoekEind],"&lt;="&amp;$A1564)</f>
        <v/>
      </c>
      <c r="F1564" s="15">
        <f>COUNTIF(tData[BezoekLangStart],"&lt;"&amp;($A1564+1/24))-COUNTIF(tData[BezoekLangEind],"&lt;="&amp;$A1564)</f>
        <v/>
      </c>
      <c r="G1564" s="15">
        <f>IF($D1564=1,$B1564*100+$C1564,-1)</f>
        <v/>
      </c>
      <c r="H1564" s="15">
        <f>IF($D1564=1,$B1564,-1)</f>
        <v/>
      </c>
      <c r="I1564" s="15">
        <f>IF($D1564=1,$C1564,-1)</f>
        <v/>
      </c>
    </row>
    <row r="1565">
      <c r="A1565" s="33" t="n">
        <v>45357.08333333334</v>
      </c>
      <c r="B1565" s="15">
        <f>WEEKDAY($A1565,2)</f>
        <v/>
      </c>
      <c r="C1565" s="15">
        <f>HOUR($A1565)</f>
        <v/>
      </c>
      <c r="D1565" s="15">
        <f>IF(AND($A1565&gt;=Instellingen!$B$6,$A1565&lt;Instellingen!$B$7),1,0)</f>
        <v/>
      </c>
      <c r="E1565" s="15">
        <f>COUNTIF(tData[BezoekStart],"&lt;"&amp;($A1565+1/24))-COUNTIF(tData[BezoekEind],"&lt;="&amp;$A1565)</f>
        <v/>
      </c>
      <c r="F1565" s="15">
        <f>COUNTIF(tData[BezoekLangStart],"&lt;"&amp;($A1565+1/24))-COUNTIF(tData[BezoekLangEind],"&lt;="&amp;$A1565)</f>
        <v/>
      </c>
      <c r="G1565" s="15">
        <f>IF($D1565=1,$B1565*100+$C1565,-1)</f>
        <v/>
      </c>
      <c r="H1565" s="15">
        <f>IF($D1565=1,$B1565,-1)</f>
        <v/>
      </c>
      <c r="I1565" s="15">
        <f>IF($D1565=1,$C1565,-1)</f>
        <v/>
      </c>
    </row>
    <row r="1566">
      <c r="A1566" s="33" t="n">
        <v>45357.125</v>
      </c>
      <c r="B1566" s="15">
        <f>WEEKDAY($A1566,2)</f>
        <v/>
      </c>
      <c r="C1566" s="15">
        <f>HOUR($A1566)</f>
        <v/>
      </c>
      <c r="D1566" s="15">
        <f>IF(AND($A1566&gt;=Instellingen!$B$6,$A1566&lt;Instellingen!$B$7),1,0)</f>
        <v/>
      </c>
      <c r="E1566" s="15">
        <f>COUNTIF(tData[BezoekStart],"&lt;"&amp;($A1566+1/24))-COUNTIF(tData[BezoekEind],"&lt;="&amp;$A1566)</f>
        <v/>
      </c>
      <c r="F1566" s="15">
        <f>COUNTIF(tData[BezoekLangStart],"&lt;"&amp;($A1566+1/24))-COUNTIF(tData[BezoekLangEind],"&lt;="&amp;$A1566)</f>
        <v/>
      </c>
      <c r="G1566" s="15">
        <f>IF($D1566=1,$B1566*100+$C1566,-1)</f>
        <v/>
      </c>
      <c r="H1566" s="15">
        <f>IF($D1566=1,$B1566,-1)</f>
        <v/>
      </c>
      <c r="I1566" s="15">
        <f>IF($D1566=1,$C1566,-1)</f>
        <v/>
      </c>
    </row>
    <row r="1567">
      <c r="A1567" s="33" t="n">
        <v>45357.16666666666</v>
      </c>
      <c r="B1567" s="15">
        <f>WEEKDAY($A1567,2)</f>
        <v/>
      </c>
      <c r="C1567" s="15">
        <f>HOUR($A1567)</f>
        <v/>
      </c>
      <c r="D1567" s="15">
        <f>IF(AND($A1567&gt;=Instellingen!$B$6,$A1567&lt;Instellingen!$B$7),1,0)</f>
        <v/>
      </c>
      <c r="E1567" s="15">
        <f>COUNTIF(tData[BezoekStart],"&lt;"&amp;($A1567+1/24))-COUNTIF(tData[BezoekEind],"&lt;="&amp;$A1567)</f>
        <v/>
      </c>
      <c r="F1567" s="15">
        <f>COUNTIF(tData[BezoekLangStart],"&lt;"&amp;($A1567+1/24))-COUNTIF(tData[BezoekLangEind],"&lt;="&amp;$A1567)</f>
        <v/>
      </c>
      <c r="G1567" s="15">
        <f>IF($D1567=1,$B1567*100+$C1567,-1)</f>
        <v/>
      </c>
      <c r="H1567" s="15">
        <f>IF($D1567=1,$B1567,-1)</f>
        <v/>
      </c>
      <c r="I1567" s="15">
        <f>IF($D1567=1,$C1567,-1)</f>
        <v/>
      </c>
    </row>
    <row r="1568">
      <c r="A1568" s="33" t="n">
        <v>45357.20833333334</v>
      </c>
      <c r="B1568" s="15">
        <f>WEEKDAY($A1568,2)</f>
        <v/>
      </c>
      <c r="C1568" s="15">
        <f>HOUR($A1568)</f>
        <v/>
      </c>
      <c r="D1568" s="15">
        <f>IF(AND($A1568&gt;=Instellingen!$B$6,$A1568&lt;Instellingen!$B$7),1,0)</f>
        <v/>
      </c>
      <c r="E1568" s="15">
        <f>COUNTIF(tData[BezoekStart],"&lt;"&amp;($A1568+1/24))-COUNTIF(tData[BezoekEind],"&lt;="&amp;$A1568)</f>
        <v/>
      </c>
      <c r="F1568" s="15">
        <f>COUNTIF(tData[BezoekLangStart],"&lt;"&amp;($A1568+1/24))-COUNTIF(tData[BezoekLangEind],"&lt;="&amp;$A1568)</f>
        <v/>
      </c>
      <c r="G1568" s="15">
        <f>IF($D1568=1,$B1568*100+$C1568,-1)</f>
        <v/>
      </c>
      <c r="H1568" s="15">
        <f>IF($D1568=1,$B1568,-1)</f>
        <v/>
      </c>
      <c r="I1568" s="15">
        <f>IF($D1568=1,$C1568,-1)</f>
        <v/>
      </c>
    </row>
    <row r="1569">
      <c r="A1569" s="33" t="n">
        <v>45357.25</v>
      </c>
      <c r="B1569" s="15">
        <f>WEEKDAY($A1569,2)</f>
        <v/>
      </c>
      <c r="C1569" s="15">
        <f>HOUR($A1569)</f>
        <v/>
      </c>
      <c r="D1569" s="15">
        <f>IF(AND($A1569&gt;=Instellingen!$B$6,$A1569&lt;Instellingen!$B$7),1,0)</f>
        <v/>
      </c>
      <c r="E1569" s="15">
        <f>COUNTIF(tData[BezoekStart],"&lt;"&amp;($A1569+1/24))-COUNTIF(tData[BezoekEind],"&lt;="&amp;$A1569)</f>
        <v/>
      </c>
      <c r="F1569" s="15">
        <f>COUNTIF(tData[BezoekLangStart],"&lt;"&amp;($A1569+1/24))-COUNTIF(tData[BezoekLangEind],"&lt;="&amp;$A1569)</f>
        <v/>
      </c>
      <c r="G1569" s="15">
        <f>IF($D1569=1,$B1569*100+$C1569,-1)</f>
        <v/>
      </c>
      <c r="H1569" s="15">
        <f>IF($D1569=1,$B1569,-1)</f>
        <v/>
      </c>
      <c r="I1569" s="15">
        <f>IF($D1569=1,$C1569,-1)</f>
        <v/>
      </c>
    </row>
    <row r="1570">
      <c r="A1570" s="33" t="n">
        <v>45357.29166666666</v>
      </c>
      <c r="B1570" s="15">
        <f>WEEKDAY($A1570,2)</f>
        <v/>
      </c>
      <c r="C1570" s="15">
        <f>HOUR($A1570)</f>
        <v/>
      </c>
      <c r="D1570" s="15">
        <f>IF(AND($A1570&gt;=Instellingen!$B$6,$A1570&lt;Instellingen!$B$7),1,0)</f>
        <v/>
      </c>
      <c r="E1570" s="15">
        <f>COUNTIF(tData[BezoekStart],"&lt;"&amp;($A1570+1/24))-COUNTIF(tData[BezoekEind],"&lt;="&amp;$A1570)</f>
        <v/>
      </c>
      <c r="F1570" s="15">
        <f>COUNTIF(tData[BezoekLangStart],"&lt;"&amp;($A1570+1/24))-COUNTIF(tData[BezoekLangEind],"&lt;="&amp;$A1570)</f>
        <v/>
      </c>
      <c r="G1570" s="15">
        <f>IF($D1570=1,$B1570*100+$C1570,-1)</f>
        <v/>
      </c>
      <c r="H1570" s="15">
        <f>IF($D1570=1,$B1570,-1)</f>
        <v/>
      </c>
      <c r="I1570" s="15">
        <f>IF($D1570=1,$C1570,-1)</f>
        <v/>
      </c>
    </row>
    <row r="1571">
      <c r="A1571" s="33" t="n">
        <v>45357.33333333334</v>
      </c>
      <c r="B1571" s="15">
        <f>WEEKDAY($A1571,2)</f>
        <v/>
      </c>
      <c r="C1571" s="15">
        <f>HOUR($A1571)</f>
        <v/>
      </c>
      <c r="D1571" s="15">
        <f>IF(AND($A1571&gt;=Instellingen!$B$6,$A1571&lt;Instellingen!$B$7),1,0)</f>
        <v/>
      </c>
      <c r="E1571" s="15">
        <f>COUNTIF(tData[BezoekStart],"&lt;"&amp;($A1571+1/24))-COUNTIF(tData[BezoekEind],"&lt;="&amp;$A1571)</f>
        <v/>
      </c>
      <c r="F1571" s="15">
        <f>COUNTIF(tData[BezoekLangStart],"&lt;"&amp;($A1571+1/24))-COUNTIF(tData[BezoekLangEind],"&lt;="&amp;$A1571)</f>
        <v/>
      </c>
      <c r="G1571" s="15">
        <f>IF($D1571=1,$B1571*100+$C1571,-1)</f>
        <v/>
      </c>
      <c r="H1571" s="15">
        <f>IF($D1571=1,$B1571,-1)</f>
        <v/>
      </c>
      <c r="I1571" s="15">
        <f>IF($D1571=1,$C1571,-1)</f>
        <v/>
      </c>
    </row>
    <row r="1572">
      <c r="A1572" s="33" t="n">
        <v>45357.375</v>
      </c>
      <c r="B1572" s="15">
        <f>WEEKDAY($A1572,2)</f>
        <v/>
      </c>
      <c r="C1572" s="15">
        <f>HOUR($A1572)</f>
        <v/>
      </c>
      <c r="D1572" s="15">
        <f>IF(AND($A1572&gt;=Instellingen!$B$6,$A1572&lt;Instellingen!$B$7),1,0)</f>
        <v/>
      </c>
      <c r="E1572" s="15">
        <f>COUNTIF(tData[BezoekStart],"&lt;"&amp;($A1572+1/24))-COUNTIF(tData[BezoekEind],"&lt;="&amp;$A1572)</f>
        <v/>
      </c>
      <c r="F1572" s="15">
        <f>COUNTIF(tData[BezoekLangStart],"&lt;"&amp;($A1572+1/24))-COUNTIF(tData[BezoekLangEind],"&lt;="&amp;$A1572)</f>
        <v/>
      </c>
      <c r="G1572" s="15">
        <f>IF($D1572=1,$B1572*100+$C1572,-1)</f>
        <v/>
      </c>
      <c r="H1572" s="15">
        <f>IF($D1572=1,$B1572,-1)</f>
        <v/>
      </c>
      <c r="I1572" s="15">
        <f>IF($D1572=1,$C1572,-1)</f>
        <v/>
      </c>
    </row>
    <row r="1573">
      <c r="A1573" s="33" t="n">
        <v>45357.41666666666</v>
      </c>
      <c r="B1573" s="15">
        <f>WEEKDAY($A1573,2)</f>
        <v/>
      </c>
      <c r="C1573" s="15">
        <f>HOUR($A1573)</f>
        <v/>
      </c>
      <c r="D1573" s="15">
        <f>IF(AND($A1573&gt;=Instellingen!$B$6,$A1573&lt;Instellingen!$B$7),1,0)</f>
        <v/>
      </c>
      <c r="E1573" s="15">
        <f>COUNTIF(tData[BezoekStart],"&lt;"&amp;($A1573+1/24))-COUNTIF(tData[BezoekEind],"&lt;="&amp;$A1573)</f>
        <v/>
      </c>
      <c r="F1573" s="15">
        <f>COUNTIF(tData[BezoekLangStart],"&lt;"&amp;($A1573+1/24))-COUNTIF(tData[BezoekLangEind],"&lt;="&amp;$A1573)</f>
        <v/>
      </c>
      <c r="G1573" s="15">
        <f>IF($D1573=1,$B1573*100+$C1573,-1)</f>
        <v/>
      </c>
      <c r="H1573" s="15">
        <f>IF($D1573=1,$B1573,-1)</f>
        <v/>
      </c>
      <c r="I1573" s="15">
        <f>IF($D1573=1,$C1573,-1)</f>
        <v/>
      </c>
    </row>
    <row r="1574">
      <c r="A1574" s="33" t="n">
        <v>45357.45833333334</v>
      </c>
      <c r="B1574" s="15">
        <f>WEEKDAY($A1574,2)</f>
        <v/>
      </c>
      <c r="C1574" s="15">
        <f>HOUR($A1574)</f>
        <v/>
      </c>
      <c r="D1574" s="15">
        <f>IF(AND($A1574&gt;=Instellingen!$B$6,$A1574&lt;Instellingen!$B$7),1,0)</f>
        <v/>
      </c>
      <c r="E1574" s="15">
        <f>COUNTIF(tData[BezoekStart],"&lt;"&amp;($A1574+1/24))-COUNTIF(tData[BezoekEind],"&lt;="&amp;$A1574)</f>
        <v/>
      </c>
      <c r="F1574" s="15">
        <f>COUNTIF(tData[BezoekLangStart],"&lt;"&amp;($A1574+1/24))-COUNTIF(tData[BezoekLangEind],"&lt;="&amp;$A1574)</f>
        <v/>
      </c>
      <c r="G1574" s="15">
        <f>IF($D1574=1,$B1574*100+$C1574,-1)</f>
        <v/>
      </c>
      <c r="H1574" s="15">
        <f>IF($D1574=1,$B1574,-1)</f>
        <v/>
      </c>
      <c r="I1574" s="15">
        <f>IF($D1574=1,$C1574,-1)</f>
        <v/>
      </c>
    </row>
    <row r="1575">
      <c r="A1575" s="33" t="n">
        <v>45357.5</v>
      </c>
      <c r="B1575" s="15">
        <f>WEEKDAY($A1575,2)</f>
        <v/>
      </c>
      <c r="C1575" s="15">
        <f>HOUR($A1575)</f>
        <v/>
      </c>
      <c r="D1575" s="15">
        <f>IF(AND($A1575&gt;=Instellingen!$B$6,$A1575&lt;Instellingen!$B$7),1,0)</f>
        <v/>
      </c>
      <c r="E1575" s="15">
        <f>COUNTIF(tData[BezoekStart],"&lt;"&amp;($A1575+1/24))-COUNTIF(tData[BezoekEind],"&lt;="&amp;$A1575)</f>
        <v/>
      </c>
      <c r="F1575" s="15">
        <f>COUNTIF(tData[BezoekLangStart],"&lt;"&amp;($A1575+1/24))-COUNTIF(tData[BezoekLangEind],"&lt;="&amp;$A1575)</f>
        <v/>
      </c>
      <c r="G1575" s="15">
        <f>IF($D1575=1,$B1575*100+$C1575,-1)</f>
        <v/>
      </c>
      <c r="H1575" s="15">
        <f>IF($D1575=1,$B1575,-1)</f>
        <v/>
      </c>
      <c r="I1575" s="15">
        <f>IF($D1575=1,$C1575,-1)</f>
        <v/>
      </c>
    </row>
    <row r="1576">
      <c r="A1576" s="33" t="n">
        <v>45357.54166666666</v>
      </c>
      <c r="B1576" s="15">
        <f>WEEKDAY($A1576,2)</f>
        <v/>
      </c>
      <c r="C1576" s="15">
        <f>HOUR($A1576)</f>
        <v/>
      </c>
      <c r="D1576" s="15">
        <f>IF(AND($A1576&gt;=Instellingen!$B$6,$A1576&lt;Instellingen!$B$7),1,0)</f>
        <v/>
      </c>
      <c r="E1576" s="15">
        <f>COUNTIF(tData[BezoekStart],"&lt;"&amp;($A1576+1/24))-COUNTIF(tData[BezoekEind],"&lt;="&amp;$A1576)</f>
        <v/>
      </c>
      <c r="F1576" s="15">
        <f>COUNTIF(tData[BezoekLangStart],"&lt;"&amp;($A1576+1/24))-COUNTIF(tData[BezoekLangEind],"&lt;="&amp;$A1576)</f>
        <v/>
      </c>
      <c r="G1576" s="15">
        <f>IF($D1576=1,$B1576*100+$C1576,-1)</f>
        <v/>
      </c>
      <c r="H1576" s="15">
        <f>IF($D1576=1,$B1576,-1)</f>
        <v/>
      </c>
      <c r="I1576" s="15">
        <f>IF($D1576=1,$C1576,-1)</f>
        <v/>
      </c>
    </row>
    <row r="1577">
      <c r="A1577" s="33" t="n">
        <v>45357.58333333334</v>
      </c>
      <c r="B1577" s="15">
        <f>WEEKDAY($A1577,2)</f>
        <v/>
      </c>
      <c r="C1577" s="15">
        <f>HOUR($A1577)</f>
        <v/>
      </c>
      <c r="D1577" s="15">
        <f>IF(AND($A1577&gt;=Instellingen!$B$6,$A1577&lt;Instellingen!$B$7),1,0)</f>
        <v/>
      </c>
      <c r="E1577" s="15">
        <f>COUNTIF(tData[BezoekStart],"&lt;"&amp;($A1577+1/24))-COUNTIF(tData[BezoekEind],"&lt;="&amp;$A1577)</f>
        <v/>
      </c>
      <c r="F1577" s="15">
        <f>COUNTIF(tData[BezoekLangStart],"&lt;"&amp;($A1577+1/24))-COUNTIF(tData[BezoekLangEind],"&lt;="&amp;$A1577)</f>
        <v/>
      </c>
      <c r="G1577" s="15">
        <f>IF($D1577=1,$B1577*100+$C1577,-1)</f>
        <v/>
      </c>
      <c r="H1577" s="15">
        <f>IF($D1577=1,$B1577,-1)</f>
        <v/>
      </c>
      <c r="I1577" s="15">
        <f>IF($D1577=1,$C1577,-1)</f>
        <v/>
      </c>
    </row>
    <row r="1578">
      <c r="A1578" s="33" t="n">
        <v>45357.625</v>
      </c>
      <c r="B1578" s="15">
        <f>WEEKDAY($A1578,2)</f>
        <v/>
      </c>
      <c r="C1578" s="15">
        <f>HOUR($A1578)</f>
        <v/>
      </c>
      <c r="D1578" s="15">
        <f>IF(AND($A1578&gt;=Instellingen!$B$6,$A1578&lt;Instellingen!$B$7),1,0)</f>
        <v/>
      </c>
      <c r="E1578" s="15">
        <f>COUNTIF(tData[BezoekStart],"&lt;"&amp;($A1578+1/24))-COUNTIF(tData[BezoekEind],"&lt;="&amp;$A1578)</f>
        <v/>
      </c>
      <c r="F1578" s="15">
        <f>COUNTIF(tData[BezoekLangStart],"&lt;"&amp;($A1578+1/24))-COUNTIF(tData[BezoekLangEind],"&lt;="&amp;$A1578)</f>
        <v/>
      </c>
      <c r="G1578" s="15">
        <f>IF($D1578=1,$B1578*100+$C1578,-1)</f>
        <v/>
      </c>
      <c r="H1578" s="15">
        <f>IF($D1578=1,$B1578,-1)</f>
        <v/>
      </c>
      <c r="I1578" s="15">
        <f>IF($D1578=1,$C1578,-1)</f>
        <v/>
      </c>
    </row>
    <row r="1579">
      <c r="A1579" s="33" t="n">
        <v>45357.66666666666</v>
      </c>
      <c r="B1579" s="15">
        <f>WEEKDAY($A1579,2)</f>
        <v/>
      </c>
      <c r="C1579" s="15">
        <f>HOUR($A1579)</f>
        <v/>
      </c>
      <c r="D1579" s="15">
        <f>IF(AND($A1579&gt;=Instellingen!$B$6,$A1579&lt;Instellingen!$B$7),1,0)</f>
        <v/>
      </c>
      <c r="E1579" s="15">
        <f>COUNTIF(tData[BezoekStart],"&lt;"&amp;($A1579+1/24))-COUNTIF(tData[BezoekEind],"&lt;="&amp;$A1579)</f>
        <v/>
      </c>
      <c r="F1579" s="15">
        <f>COUNTIF(tData[BezoekLangStart],"&lt;"&amp;($A1579+1/24))-COUNTIF(tData[BezoekLangEind],"&lt;="&amp;$A1579)</f>
        <v/>
      </c>
      <c r="G1579" s="15">
        <f>IF($D1579=1,$B1579*100+$C1579,-1)</f>
        <v/>
      </c>
      <c r="H1579" s="15">
        <f>IF($D1579=1,$B1579,-1)</f>
        <v/>
      </c>
      <c r="I1579" s="15">
        <f>IF($D1579=1,$C1579,-1)</f>
        <v/>
      </c>
    </row>
    <row r="1580">
      <c r="A1580" s="33" t="n">
        <v>45357.70833333334</v>
      </c>
      <c r="B1580" s="15">
        <f>WEEKDAY($A1580,2)</f>
        <v/>
      </c>
      <c r="C1580" s="15">
        <f>HOUR($A1580)</f>
        <v/>
      </c>
      <c r="D1580" s="15">
        <f>IF(AND($A1580&gt;=Instellingen!$B$6,$A1580&lt;Instellingen!$B$7),1,0)</f>
        <v/>
      </c>
      <c r="E1580" s="15">
        <f>COUNTIF(tData[BezoekStart],"&lt;"&amp;($A1580+1/24))-COUNTIF(tData[BezoekEind],"&lt;="&amp;$A1580)</f>
        <v/>
      </c>
      <c r="F1580" s="15">
        <f>COUNTIF(tData[BezoekLangStart],"&lt;"&amp;($A1580+1/24))-COUNTIF(tData[BezoekLangEind],"&lt;="&amp;$A1580)</f>
        <v/>
      </c>
      <c r="G1580" s="15">
        <f>IF($D1580=1,$B1580*100+$C1580,-1)</f>
        <v/>
      </c>
      <c r="H1580" s="15">
        <f>IF($D1580=1,$B1580,-1)</f>
        <v/>
      </c>
      <c r="I1580" s="15">
        <f>IF($D1580=1,$C1580,-1)</f>
        <v/>
      </c>
    </row>
    <row r="1581">
      <c r="A1581" s="33" t="n">
        <v>45357.75</v>
      </c>
      <c r="B1581" s="15">
        <f>WEEKDAY($A1581,2)</f>
        <v/>
      </c>
      <c r="C1581" s="15">
        <f>HOUR($A1581)</f>
        <v/>
      </c>
      <c r="D1581" s="15">
        <f>IF(AND($A1581&gt;=Instellingen!$B$6,$A1581&lt;Instellingen!$B$7),1,0)</f>
        <v/>
      </c>
      <c r="E1581" s="15">
        <f>COUNTIF(tData[BezoekStart],"&lt;"&amp;($A1581+1/24))-COUNTIF(tData[BezoekEind],"&lt;="&amp;$A1581)</f>
        <v/>
      </c>
      <c r="F1581" s="15">
        <f>COUNTIF(tData[BezoekLangStart],"&lt;"&amp;($A1581+1/24))-COUNTIF(tData[BezoekLangEind],"&lt;="&amp;$A1581)</f>
        <v/>
      </c>
      <c r="G1581" s="15">
        <f>IF($D1581=1,$B1581*100+$C1581,-1)</f>
        <v/>
      </c>
      <c r="H1581" s="15">
        <f>IF($D1581=1,$B1581,-1)</f>
        <v/>
      </c>
      <c r="I1581" s="15">
        <f>IF($D1581=1,$C1581,-1)</f>
        <v/>
      </c>
    </row>
    <row r="1582">
      <c r="A1582" s="33" t="n">
        <v>45357.79166666666</v>
      </c>
      <c r="B1582" s="15">
        <f>WEEKDAY($A1582,2)</f>
        <v/>
      </c>
      <c r="C1582" s="15">
        <f>HOUR($A1582)</f>
        <v/>
      </c>
      <c r="D1582" s="15">
        <f>IF(AND($A1582&gt;=Instellingen!$B$6,$A1582&lt;Instellingen!$B$7),1,0)</f>
        <v/>
      </c>
      <c r="E1582" s="15">
        <f>COUNTIF(tData[BezoekStart],"&lt;"&amp;($A1582+1/24))-COUNTIF(tData[BezoekEind],"&lt;="&amp;$A1582)</f>
        <v/>
      </c>
      <c r="F1582" s="15">
        <f>COUNTIF(tData[BezoekLangStart],"&lt;"&amp;($A1582+1/24))-COUNTIF(tData[BezoekLangEind],"&lt;="&amp;$A1582)</f>
        <v/>
      </c>
      <c r="G1582" s="15">
        <f>IF($D1582=1,$B1582*100+$C1582,-1)</f>
        <v/>
      </c>
      <c r="H1582" s="15">
        <f>IF($D1582=1,$B1582,-1)</f>
        <v/>
      </c>
      <c r="I1582" s="15">
        <f>IF($D1582=1,$C1582,-1)</f>
        <v/>
      </c>
    </row>
    <row r="1583">
      <c r="A1583" s="33" t="n">
        <v>45357.83333333334</v>
      </c>
      <c r="B1583" s="15">
        <f>WEEKDAY($A1583,2)</f>
        <v/>
      </c>
      <c r="C1583" s="15">
        <f>HOUR($A1583)</f>
        <v/>
      </c>
      <c r="D1583" s="15">
        <f>IF(AND($A1583&gt;=Instellingen!$B$6,$A1583&lt;Instellingen!$B$7),1,0)</f>
        <v/>
      </c>
      <c r="E1583" s="15">
        <f>COUNTIF(tData[BezoekStart],"&lt;"&amp;($A1583+1/24))-COUNTIF(tData[BezoekEind],"&lt;="&amp;$A1583)</f>
        <v/>
      </c>
      <c r="F1583" s="15">
        <f>COUNTIF(tData[BezoekLangStart],"&lt;"&amp;($A1583+1/24))-COUNTIF(tData[BezoekLangEind],"&lt;="&amp;$A1583)</f>
        <v/>
      </c>
      <c r="G1583" s="15">
        <f>IF($D1583=1,$B1583*100+$C1583,-1)</f>
        <v/>
      </c>
      <c r="H1583" s="15">
        <f>IF($D1583=1,$B1583,-1)</f>
        <v/>
      </c>
      <c r="I1583" s="15">
        <f>IF($D1583=1,$C1583,-1)</f>
        <v/>
      </c>
    </row>
    <row r="1584">
      <c r="A1584" s="33" t="n">
        <v>45357.875</v>
      </c>
      <c r="B1584" s="15">
        <f>WEEKDAY($A1584,2)</f>
        <v/>
      </c>
      <c r="C1584" s="15">
        <f>HOUR($A1584)</f>
        <v/>
      </c>
      <c r="D1584" s="15">
        <f>IF(AND($A1584&gt;=Instellingen!$B$6,$A1584&lt;Instellingen!$B$7),1,0)</f>
        <v/>
      </c>
      <c r="E1584" s="15">
        <f>COUNTIF(tData[BezoekStart],"&lt;"&amp;($A1584+1/24))-COUNTIF(tData[BezoekEind],"&lt;="&amp;$A1584)</f>
        <v/>
      </c>
      <c r="F1584" s="15">
        <f>COUNTIF(tData[BezoekLangStart],"&lt;"&amp;($A1584+1/24))-COUNTIF(tData[BezoekLangEind],"&lt;="&amp;$A1584)</f>
        <v/>
      </c>
      <c r="G1584" s="15">
        <f>IF($D1584=1,$B1584*100+$C1584,-1)</f>
        <v/>
      </c>
      <c r="H1584" s="15">
        <f>IF($D1584=1,$B1584,-1)</f>
        <v/>
      </c>
      <c r="I1584" s="15">
        <f>IF($D1584=1,$C1584,-1)</f>
        <v/>
      </c>
    </row>
    <row r="1585">
      <c r="A1585" s="33" t="n">
        <v>45357.91666666666</v>
      </c>
      <c r="B1585" s="15">
        <f>WEEKDAY($A1585,2)</f>
        <v/>
      </c>
      <c r="C1585" s="15">
        <f>HOUR($A1585)</f>
        <v/>
      </c>
      <c r="D1585" s="15">
        <f>IF(AND($A1585&gt;=Instellingen!$B$6,$A1585&lt;Instellingen!$B$7),1,0)</f>
        <v/>
      </c>
      <c r="E1585" s="15">
        <f>COUNTIF(tData[BezoekStart],"&lt;"&amp;($A1585+1/24))-COUNTIF(tData[BezoekEind],"&lt;="&amp;$A1585)</f>
        <v/>
      </c>
      <c r="F1585" s="15">
        <f>COUNTIF(tData[BezoekLangStart],"&lt;"&amp;($A1585+1/24))-COUNTIF(tData[BezoekLangEind],"&lt;="&amp;$A1585)</f>
        <v/>
      </c>
      <c r="G1585" s="15">
        <f>IF($D1585=1,$B1585*100+$C1585,-1)</f>
        <v/>
      </c>
      <c r="H1585" s="15">
        <f>IF($D1585=1,$B1585,-1)</f>
        <v/>
      </c>
      <c r="I1585" s="15">
        <f>IF($D1585=1,$C1585,-1)</f>
        <v/>
      </c>
    </row>
    <row r="1586">
      <c r="A1586" s="33" t="n">
        <v>45357.95833333334</v>
      </c>
      <c r="B1586" s="15">
        <f>WEEKDAY($A1586,2)</f>
        <v/>
      </c>
      <c r="C1586" s="15">
        <f>HOUR($A1586)</f>
        <v/>
      </c>
      <c r="D1586" s="15">
        <f>IF(AND($A1586&gt;=Instellingen!$B$6,$A1586&lt;Instellingen!$B$7),1,0)</f>
        <v/>
      </c>
      <c r="E1586" s="15">
        <f>COUNTIF(tData[BezoekStart],"&lt;"&amp;($A1586+1/24))-COUNTIF(tData[BezoekEind],"&lt;="&amp;$A1586)</f>
        <v/>
      </c>
      <c r="F1586" s="15">
        <f>COUNTIF(tData[BezoekLangStart],"&lt;"&amp;($A1586+1/24))-COUNTIF(tData[BezoekLangEind],"&lt;="&amp;$A1586)</f>
        <v/>
      </c>
      <c r="G1586" s="15">
        <f>IF($D1586=1,$B1586*100+$C1586,-1)</f>
        <v/>
      </c>
      <c r="H1586" s="15">
        <f>IF($D1586=1,$B1586,-1)</f>
        <v/>
      </c>
      <c r="I1586" s="15">
        <f>IF($D1586=1,$C1586,-1)</f>
        <v/>
      </c>
    </row>
    <row r="1587">
      <c r="A1587" s="33" t="n">
        <v>45358</v>
      </c>
      <c r="B1587" s="15">
        <f>WEEKDAY($A1587,2)</f>
        <v/>
      </c>
      <c r="C1587" s="15">
        <f>HOUR($A1587)</f>
        <v/>
      </c>
      <c r="D1587" s="15">
        <f>IF(AND($A1587&gt;=Instellingen!$B$6,$A1587&lt;Instellingen!$B$7),1,0)</f>
        <v/>
      </c>
      <c r="E1587" s="15">
        <f>COUNTIF(tData[BezoekStart],"&lt;"&amp;($A1587+1/24))-COUNTIF(tData[BezoekEind],"&lt;="&amp;$A1587)</f>
        <v/>
      </c>
      <c r="F1587" s="15">
        <f>COUNTIF(tData[BezoekLangStart],"&lt;"&amp;($A1587+1/24))-COUNTIF(tData[BezoekLangEind],"&lt;="&amp;$A1587)</f>
        <v/>
      </c>
      <c r="G1587" s="15">
        <f>IF($D1587=1,$B1587*100+$C1587,-1)</f>
        <v/>
      </c>
      <c r="H1587" s="15">
        <f>IF($D1587=1,$B1587,-1)</f>
        <v/>
      </c>
      <c r="I1587" s="15">
        <f>IF($D1587=1,$C1587,-1)</f>
        <v/>
      </c>
    </row>
    <row r="1588">
      <c r="A1588" s="33" t="n">
        <v>45358.04166666666</v>
      </c>
      <c r="B1588" s="15">
        <f>WEEKDAY($A1588,2)</f>
        <v/>
      </c>
      <c r="C1588" s="15">
        <f>HOUR($A1588)</f>
        <v/>
      </c>
      <c r="D1588" s="15">
        <f>IF(AND($A1588&gt;=Instellingen!$B$6,$A1588&lt;Instellingen!$B$7),1,0)</f>
        <v/>
      </c>
      <c r="E1588" s="15">
        <f>COUNTIF(tData[BezoekStart],"&lt;"&amp;($A1588+1/24))-COUNTIF(tData[BezoekEind],"&lt;="&amp;$A1588)</f>
        <v/>
      </c>
      <c r="F1588" s="15">
        <f>COUNTIF(tData[BezoekLangStart],"&lt;"&amp;($A1588+1/24))-COUNTIF(tData[BezoekLangEind],"&lt;="&amp;$A1588)</f>
        <v/>
      </c>
      <c r="G1588" s="15">
        <f>IF($D1588=1,$B1588*100+$C1588,-1)</f>
        <v/>
      </c>
      <c r="H1588" s="15">
        <f>IF($D1588=1,$B1588,-1)</f>
        <v/>
      </c>
      <c r="I1588" s="15">
        <f>IF($D1588=1,$C1588,-1)</f>
        <v/>
      </c>
    </row>
    <row r="1589">
      <c r="A1589" s="33" t="n">
        <v>45358.08333333334</v>
      </c>
      <c r="B1589" s="15">
        <f>WEEKDAY($A1589,2)</f>
        <v/>
      </c>
      <c r="C1589" s="15">
        <f>HOUR($A1589)</f>
        <v/>
      </c>
      <c r="D1589" s="15">
        <f>IF(AND($A1589&gt;=Instellingen!$B$6,$A1589&lt;Instellingen!$B$7),1,0)</f>
        <v/>
      </c>
      <c r="E1589" s="15">
        <f>COUNTIF(tData[BezoekStart],"&lt;"&amp;($A1589+1/24))-COUNTIF(tData[BezoekEind],"&lt;="&amp;$A1589)</f>
        <v/>
      </c>
      <c r="F1589" s="15">
        <f>COUNTIF(tData[BezoekLangStart],"&lt;"&amp;($A1589+1/24))-COUNTIF(tData[BezoekLangEind],"&lt;="&amp;$A1589)</f>
        <v/>
      </c>
      <c r="G1589" s="15">
        <f>IF($D1589=1,$B1589*100+$C1589,-1)</f>
        <v/>
      </c>
      <c r="H1589" s="15">
        <f>IF($D1589=1,$B1589,-1)</f>
        <v/>
      </c>
      <c r="I1589" s="15">
        <f>IF($D1589=1,$C1589,-1)</f>
        <v/>
      </c>
    </row>
    <row r="1590">
      <c r="A1590" s="33" t="n">
        <v>45358.125</v>
      </c>
      <c r="B1590" s="15">
        <f>WEEKDAY($A1590,2)</f>
        <v/>
      </c>
      <c r="C1590" s="15">
        <f>HOUR($A1590)</f>
        <v/>
      </c>
      <c r="D1590" s="15">
        <f>IF(AND($A1590&gt;=Instellingen!$B$6,$A1590&lt;Instellingen!$B$7),1,0)</f>
        <v/>
      </c>
      <c r="E1590" s="15">
        <f>COUNTIF(tData[BezoekStart],"&lt;"&amp;($A1590+1/24))-COUNTIF(tData[BezoekEind],"&lt;="&amp;$A1590)</f>
        <v/>
      </c>
      <c r="F1590" s="15">
        <f>COUNTIF(tData[BezoekLangStart],"&lt;"&amp;($A1590+1/24))-COUNTIF(tData[BezoekLangEind],"&lt;="&amp;$A1590)</f>
        <v/>
      </c>
      <c r="G1590" s="15">
        <f>IF($D1590=1,$B1590*100+$C1590,-1)</f>
        <v/>
      </c>
      <c r="H1590" s="15">
        <f>IF($D1590=1,$B1590,-1)</f>
        <v/>
      </c>
      <c r="I1590" s="15">
        <f>IF($D1590=1,$C1590,-1)</f>
        <v/>
      </c>
    </row>
    <row r="1591">
      <c r="A1591" s="33" t="n">
        <v>45358.16666666666</v>
      </c>
      <c r="B1591" s="15">
        <f>WEEKDAY($A1591,2)</f>
        <v/>
      </c>
      <c r="C1591" s="15">
        <f>HOUR($A1591)</f>
        <v/>
      </c>
      <c r="D1591" s="15">
        <f>IF(AND($A1591&gt;=Instellingen!$B$6,$A1591&lt;Instellingen!$B$7),1,0)</f>
        <v/>
      </c>
      <c r="E1591" s="15">
        <f>COUNTIF(tData[BezoekStart],"&lt;"&amp;($A1591+1/24))-COUNTIF(tData[BezoekEind],"&lt;="&amp;$A1591)</f>
        <v/>
      </c>
      <c r="F1591" s="15">
        <f>COUNTIF(tData[BezoekLangStart],"&lt;"&amp;($A1591+1/24))-COUNTIF(tData[BezoekLangEind],"&lt;="&amp;$A1591)</f>
        <v/>
      </c>
      <c r="G1591" s="15">
        <f>IF($D1591=1,$B1591*100+$C1591,-1)</f>
        <v/>
      </c>
      <c r="H1591" s="15">
        <f>IF($D1591=1,$B1591,-1)</f>
        <v/>
      </c>
      <c r="I1591" s="15">
        <f>IF($D1591=1,$C1591,-1)</f>
        <v/>
      </c>
    </row>
    <row r="1592">
      <c r="A1592" s="33" t="n">
        <v>45358.20833333334</v>
      </c>
      <c r="B1592" s="15">
        <f>WEEKDAY($A1592,2)</f>
        <v/>
      </c>
      <c r="C1592" s="15">
        <f>HOUR($A1592)</f>
        <v/>
      </c>
      <c r="D1592" s="15">
        <f>IF(AND($A1592&gt;=Instellingen!$B$6,$A1592&lt;Instellingen!$B$7),1,0)</f>
        <v/>
      </c>
      <c r="E1592" s="15">
        <f>COUNTIF(tData[BezoekStart],"&lt;"&amp;($A1592+1/24))-COUNTIF(tData[BezoekEind],"&lt;="&amp;$A1592)</f>
        <v/>
      </c>
      <c r="F1592" s="15">
        <f>COUNTIF(tData[BezoekLangStart],"&lt;"&amp;($A1592+1/24))-COUNTIF(tData[BezoekLangEind],"&lt;="&amp;$A1592)</f>
        <v/>
      </c>
      <c r="G1592" s="15">
        <f>IF($D1592=1,$B1592*100+$C1592,-1)</f>
        <v/>
      </c>
      <c r="H1592" s="15">
        <f>IF($D1592=1,$B1592,-1)</f>
        <v/>
      </c>
      <c r="I1592" s="15">
        <f>IF($D1592=1,$C1592,-1)</f>
        <v/>
      </c>
    </row>
    <row r="1593">
      <c r="A1593" s="33" t="n">
        <v>45358.25</v>
      </c>
      <c r="B1593" s="15">
        <f>WEEKDAY($A1593,2)</f>
        <v/>
      </c>
      <c r="C1593" s="15">
        <f>HOUR($A1593)</f>
        <v/>
      </c>
      <c r="D1593" s="15">
        <f>IF(AND($A1593&gt;=Instellingen!$B$6,$A1593&lt;Instellingen!$B$7),1,0)</f>
        <v/>
      </c>
      <c r="E1593" s="15">
        <f>COUNTIF(tData[BezoekStart],"&lt;"&amp;($A1593+1/24))-COUNTIF(tData[BezoekEind],"&lt;="&amp;$A1593)</f>
        <v/>
      </c>
      <c r="F1593" s="15">
        <f>COUNTIF(tData[BezoekLangStart],"&lt;"&amp;($A1593+1/24))-COUNTIF(tData[BezoekLangEind],"&lt;="&amp;$A1593)</f>
        <v/>
      </c>
      <c r="G1593" s="15">
        <f>IF($D1593=1,$B1593*100+$C1593,-1)</f>
        <v/>
      </c>
      <c r="H1593" s="15">
        <f>IF($D1593=1,$B1593,-1)</f>
        <v/>
      </c>
      <c r="I1593" s="15">
        <f>IF($D1593=1,$C1593,-1)</f>
        <v/>
      </c>
    </row>
    <row r="1594">
      <c r="A1594" s="33" t="n">
        <v>45358.29166666666</v>
      </c>
      <c r="B1594" s="15">
        <f>WEEKDAY($A1594,2)</f>
        <v/>
      </c>
      <c r="C1594" s="15">
        <f>HOUR($A1594)</f>
        <v/>
      </c>
      <c r="D1594" s="15">
        <f>IF(AND($A1594&gt;=Instellingen!$B$6,$A1594&lt;Instellingen!$B$7),1,0)</f>
        <v/>
      </c>
      <c r="E1594" s="15">
        <f>COUNTIF(tData[BezoekStart],"&lt;"&amp;($A1594+1/24))-COUNTIF(tData[BezoekEind],"&lt;="&amp;$A1594)</f>
        <v/>
      </c>
      <c r="F1594" s="15">
        <f>COUNTIF(tData[BezoekLangStart],"&lt;"&amp;($A1594+1/24))-COUNTIF(tData[BezoekLangEind],"&lt;="&amp;$A1594)</f>
        <v/>
      </c>
      <c r="G1594" s="15">
        <f>IF($D1594=1,$B1594*100+$C1594,-1)</f>
        <v/>
      </c>
      <c r="H1594" s="15">
        <f>IF($D1594=1,$B1594,-1)</f>
        <v/>
      </c>
      <c r="I1594" s="15">
        <f>IF($D1594=1,$C1594,-1)</f>
        <v/>
      </c>
    </row>
    <row r="1595">
      <c r="A1595" s="33" t="n">
        <v>45358.33333333334</v>
      </c>
      <c r="B1595" s="15">
        <f>WEEKDAY($A1595,2)</f>
        <v/>
      </c>
      <c r="C1595" s="15">
        <f>HOUR($A1595)</f>
        <v/>
      </c>
      <c r="D1595" s="15">
        <f>IF(AND($A1595&gt;=Instellingen!$B$6,$A1595&lt;Instellingen!$B$7),1,0)</f>
        <v/>
      </c>
      <c r="E1595" s="15">
        <f>COUNTIF(tData[BezoekStart],"&lt;"&amp;($A1595+1/24))-COUNTIF(tData[BezoekEind],"&lt;="&amp;$A1595)</f>
        <v/>
      </c>
      <c r="F1595" s="15">
        <f>COUNTIF(tData[BezoekLangStart],"&lt;"&amp;($A1595+1/24))-COUNTIF(tData[BezoekLangEind],"&lt;="&amp;$A1595)</f>
        <v/>
      </c>
      <c r="G1595" s="15">
        <f>IF($D1595=1,$B1595*100+$C1595,-1)</f>
        <v/>
      </c>
      <c r="H1595" s="15">
        <f>IF($D1595=1,$B1595,-1)</f>
        <v/>
      </c>
      <c r="I1595" s="15">
        <f>IF($D1595=1,$C1595,-1)</f>
        <v/>
      </c>
    </row>
    <row r="1596">
      <c r="A1596" s="33" t="n">
        <v>45358.375</v>
      </c>
      <c r="B1596" s="15">
        <f>WEEKDAY($A1596,2)</f>
        <v/>
      </c>
      <c r="C1596" s="15">
        <f>HOUR($A1596)</f>
        <v/>
      </c>
      <c r="D1596" s="15">
        <f>IF(AND($A1596&gt;=Instellingen!$B$6,$A1596&lt;Instellingen!$B$7),1,0)</f>
        <v/>
      </c>
      <c r="E1596" s="15">
        <f>COUNTIF(tData[BezoekStart],"&lt;"&amp;($A1596+1/24))-COUNTIF(tData[BezoekEind],"&lt;="&amp;$A1596)</f>
        <v/>
      </c>
      <c r="F1596" s="15">
        <f>COUNTIF(tData[BezoekLangStart],"&lt;"&amp;($A1596+1/24))-COUNTIF(tData[BezoekLangEind],"&lt;="&amp;$A1596)</f>
        <v/>
      </c>
      <c r="G1596" s="15">
        <f>IF($D1596=1,$B1596*100+$C1596,-1)</f>
        <v/>
      </c>
      <c r="H1596" s="15">
        <f>IF($D1596=1,$B1596,-1)</f>
        <v/>
      </c>
      <c r="I1596" s="15">
        <f>IF($D1596=1,$C1596,-1)</f>
        <v/>
      </c>
    </row>
    <row r="1597">
      <c r="A1597" s="33" t="n">
        <v>45358.41666666666</v>
      </c>
      <c r="B1597" s="15">
        <f>WEEKDAY($A1597,2)</f>
        <v/>
      </c>
      <c r="C1597" s="15">
        <f>HOUR($A1597)</f>
        <v/>
      </c>
      <c r="D1597" s="15">
        <f>IF(AND($A1597&gt;=Instellingen!$B$6,$A1597&lt;Instellingen!$B$7),1,0)</f>
        <v/>
      </c>
      <c r="E1597" s="15">
        <f>COUNTIF(tData[BezoekStart],"&lt;"&amp;($A1597+1/24))-COUNTIF(tData[BezoekEind],"&lt;="&amp;$A1597)</f>
        <v/>
      </c>
      <c r="F1597" s="15">
        <f>COUNTIF(tData[BezoekLangStart],"&lt;"&amp;($A1597+1/24))-COUNTIF(tData[BezoekLangEind],"&lt;="&amp;$A1597)</f>
        <v/>
      </c>
      <c r="G1597" s="15">
        <f>IF($D1597=1,$B1597*100+$C1597,-1)</f>
        <v/>
      </c>
      <c r="H1597" s="15">
        <f>IF($D1597=1,$B1597,-1)</f>
        <v/>
      </c>
      <c r="I1597" s="15">
        <f>IF($D1597=1,$C1597,-1)</f>
        <v/>
      </c>
    </row>
    <row r="1598">
      <c r="A1598" s="33" t="n">
        <v>45358.45833333334</v>
      </c>
      <c r="B1598" s="15">
        <f>WEEKDAY($A1598,2)</f>
        <v/>
      </c>
      <c r="C1598" s="15">
        <f>HOUR($A1598)</f>
        <v/>
      </c>
      <c r="D1598" s="15">
        <f>IF(AND($A1598&gt;=Instellingen!$B$6,$A1598&lt;Instellingen!$B$7),1,0)</f>
        <v/>
      </c>
      <c r="E1598" s="15">
        <f>COUNTIF(tData[BezoekStart],"&lt;"&amp;($A1598+1/24))-COUNTIF(tData[BezoekEind],"&lt;="&amp;$A1598)</f>
        <v/>
      </c>
      <c r="F1598" s="15">
        <f>COUNTIF(tData[BezoekLangStart],"&lt;"&amp;($A1598+1/24))-COUNTIF(tData[BezoekLangEind],"&lt;="&amp;$A1598)</f>
        <v/>
      </c>
      <c r="G1598" s="15">
        <f>IF($D1598=1,$B1598*100+$C1598,-1)</f>
        <v/>
      </c>
      <c r="H1598" s="15">
        <f>IF($D1598=1,$B1598,-1)</f>
        <v/>
      </c>
      <c r="I1598" s="15">
        <f>IF($D1598=1,$C1598,-1)</f>
        <v/>
      </c>
    </row>
    <row r="1599">
      <c r="A1599" s="33" t="n">
        <v>45358.5</v>
      </c>
      <c r="B1599" s="15">
        <f>WEEKDAY($A1599,2)</f>
        <v/>
      </c>
      <c r="C1599" s="15">
        <f>HOUR($A1599)</f>
        <v/>
      </c>
      <c r="D1599" s="15">
        <f>IF(AND($A1599&gt;=Instellingen!$B$6,$A1599&lt;Instellingen!$B$7),1,0)</f>
        <v/>
      </c>
      <c r="E1599" s="15">
        <f>COUNTIF(tData[BezoekStart],"&lt;"&amp;($A1599+1/24))-COUNTIF(tData[BezoekEind],"&lt;="&amp;$A1599)</f>
        <v/>
      </c>
      <c r="F1599" s="15">
        <f>COUNTIF(tData[BezoekLangStart],"&lt;"&amp;($A1599+1/24))-COUNTIF(tData[BezoekLangEind],"&lt;="&amp;$A1599)</f>
        <v/>
      </c>
      <c r="G1599" s="15">
        <f>IF($D1599=1,$B1599*100+$C1599,-1)</f>
        <v/>
      </c>
      <c r="H1599" s="15">
        <f>IF($D1599=1,$B1599,-1)</f>
        <v/>
      </c>
      <c r="I1599" s="15">
        <f>IF($D1599=1,$C1599,-1)</f>
        <v/>
      </c>
    </row>
    <row r="1600">
      <c r="A1600" s="33" t="n">
        <v>45358.54166666666</v>
      </c>
      <c r="B1600" s="15">
        <f>WEEKDAY($A1600,2)</f>
        <v/>
      </c>
      <c r="C1600" s="15">
        <f>HOUR($A1600)</f>
        <v/>
      </c>
      <c r="D1600" s="15">
        <f>IF(AND($A1600&gt;=Instellingen!$B$6,$A1600&lt;Instellingen!$B$7),1,0)</f>
        <v/>
      </c>
      <c r="E1600" s="15">
        <f>COUNTIF(tData[BezoekStart],"&lt;"&amp;($A1600+1/24))-COUNTIF(tData[BezoekEind],"&lt;="&amp;$A1600)</f>
        <v/>
      </c>
      <c r="F1600" s="15">
        <f>COUNTIF(tData[BezoekLangStart],"&lt;"&amp;($A1600+1/24))-COUNTIF(tData[BezoekLangEind],"&lt;="&amp;$A1600)</f>
        <v/>
      </c>
      <c r="G1600" s="15">
        <f>IF($D1600=1,$B1600*100+$C1600,-1)</f>
        <v/>
      </c>
      <c r="H1600" s="15">
        <f>IF($D1600=1,$B1600,-1)</f>
        <v/>
      </c>
      <c r="I1600" s="15">
        <f>IF($D1600=1,$C1600,-1)</f>
        <v/>
      </c>
    </row>
    <row r="1601">
      <c r="A1601" s="33" t="n">
        <v>45358.58333333334</v>
      </c>
      <c r="B1601" s="15">
        <f>WEEKDAY($A1601,2)</f>
        <v/>
      </c>
      <c r="C1601" s="15">
        <f>HOUR($A1601)</f>
        <v/>
      </c>
      <c r="D1601" s="15">
        <f>IF(AND($A1601&gt;=Instellingen!$B$6,$A1601&lt;Instellingen!$B$7),1,0)</f>
        <v/>
      </c>
      <c r="E1601" s="15">
        <f>COUNTIF(tData[BezoekStart],"&lt;"&amp;($A1601+1/24))-COUNTIF(tData[BezoekEind],"&lt;="&amp;$A1601)</f>
        <v/>
      </c>
      <c r="F1601" s="15">
        <f>COUNTIF(tData[BezoekLangStart],"&lt;"&amp;($A1601+1/24))-COUNTIF(tData[BezoekLangEind],"&lt;="&amp;$A1601)</f>
        <v/>
      </c>
      <c r="G1601" s="15">
        <f>IF($D1601=1,$B1601*100+$C1601,-1)</f>
        <v/>
      </c>
      <c r="H1601" s="15">
        <f>IF($D1601=1,$B1601,-1)</f>
        <v/>
      </c>
      <c r="I1601" s="15">
        <f>IF($D1601=1,$C1601,-1)</f>
        <v/>
      </c>
    </row>
    <row r="1602">
      <c r="A1602" s="33" t="n">
        <v>45358.625</v>
      </c>
      <c r="B1602" s="15">
        <f>WEEKDAY($A1602,2)</f>
        <v/>
      </c>
      <c r="C1602" s="15">
        <f>HOUR($A1602)</f>
        <v/>
      </c>
      <c r="D1602" s="15">
        <f>IF(AND($A1602&gt;=Instellingen!$B$6,$A1602&lt;Instellingen!$B$7),1,0)</f>
        <v/>
      </c>
      <c r="E1602" s="15">
        <f>COUNTIF(tData[BezoekStart],"&lt;"&amp;($A1602+1/24))-COUNTIF(tData[BezoekEind],"&lt;="&amp;$A1602)</f>
        <v/>
      </c>
      <c r="F1602" s="15">
        <f>COUNTIF(tData[BezoekLangStart],"&lt;"&amp;($A1602+1/24))-COUNTIF(tData[BezoekLangEind],"&lt;="&amp;$A1602)</f>
        <v/>
      </c>
      <c r="G1602" s="15">
        <f>IF($D1602=1,$B1602*100+$C1602,-1)</f>
        <v/>
      </c>
      <c r="H1602" s="15">
        <f>IF($D1602=1,$B1602,-1)</f>
        <v/>
      </c>
      <c r="I1602" s="15">
        <f>IF($D1602=1,$C1602,-1)</f>
        <v/>
      </c>
    </row>
    <row r="1603">
      <c r="A1603" s="33" t="n">
        <v>45358.66666666666</v>
      </c>
      <c r="B1603" s="15">
        <f>WEEKDAY($A1603,2)</f>
        <v/>
      </c>
      <c r="C1603" s="15">
        <f>HOUR($A1603)</f>
        <v/>
      </c>
      <c r="D1603" s="15">
        <f>IF(AND($A1603&gt;=Instellingen!$B$6,$A1603&lt;Instellingen!$B$7),1,0)</f>
        <v/>
      </c>
      <c r="E1603" s="15">
        <f>COUNTIF(tData[BezoekStart],"&lt;"&amp;($A1603+1/24))-COUNTIF(tData[BezoekEind],"&lt;="&amp;$A1603)</f>
        <v/>
      </c>
      <c r="F1603" s="15">
        <f>COUNTIF(tData[BezoekLangStart],"&lt;"&amp;($A1603+1/24))-COUNTIF(tData[BezoekLangEind],"&lt;="&amp;$A1603)</f>
        <v/>
      </c>
      <c r="G1603" s="15">
        <f>IF($D1603=1,$B1603*100+$C1603,-1)</f>
        <v/>
      </c>
      <c r="H1603" s="15">
        <f>IF($D1603=1,$B1603,-1)</f>
        <v/>
      </c>
      <c r="I1603" s="15">
        <f>IF($D1603=1,$C1603,-1)</f>
        <v/>
      </c>
    </row>
    <row r="1604">
      <c r="A1604" s="33" t="n">
        <v>45358.70833333334</v>
      </c>
      <c r="B1604" s="15">
        <f>WEEKDAY($A1604,2)</f>
        <v/>
      </c>
      <c r="C1604" s="15">
        <f>HOUR($A1604)</f>
        <v/>
      </c>
      <c r="D1604" s="15">
        <f>IF(AND($A1604&gt;=Instellingen!$B$6,$A1604&lt;Instellingen!$B$7),1,0)</f>
        <v/>
      </c>
      <c r="E1604" s="15">
        <f>COUNTIF(tData[BezoekStart],"&lt;"&amp;($A1604+1/24))-COUNTIF(tData[BezoekEind],"&lt;="&amp;$A1604)</f>
        <v/>
      </c>
      <c r="F1604" s="15">
        <f>COUNTIF(tData[BezoekLangStart],"&lt;"&amp;($A1604+1/24))-COUNTIF(tData[BezoekLangEind],"&lt;="&amp;$A1604)</f>
        <v/>
      </c>
      <c r="G1604" s="15">
        <f>IF($D1604=1,$B1604*100+$C1604,-1)</f>
        <v/>
      </c>
      <c r="H1604" s="15">
        <f>IF($D1604=1,$B1604,-1)</f>
        <v/>
      </c>
      <c r="I1604" s="15">
        <f>IF($D1604=1,$C1604,-1)</f>
        <v/>
      </c>
    </row>
    <row r="1605">
      <c r="A1605" s="33" t="n">
        <v>45358.75</v>
      </c>
      <c r="B1605" s="15">
        <f>WEEKDAY($A1605,2)</f>
        <v/>
      </c>
      <c r="C1605" s="15">
        <f>HOUR($A1605)</f>
        <v/>
      </c>
      <c r="D1605" s="15">
        <f>IF(AND($A1605&gt;=Instellingen!$B$6,$A1605&lt;Instellingen!$B$7),1,0)</f>
        <v/>
      </c>
      <c r="E1605" s="15">
        <f>COUNTIF(tData[BezoekStart],"&lt;"&amp;($A1605+1/24))-COUNTIF(tData[BezoekEind],"&lt;="&amp;$A1605)</f>
        <v/>
      </c>
      <c r="F1605" s="15">
        <f>COUNTIF(tData[BezoekLangStart],"&lt;"&amp;($A1605+1/24))-COUNTIF(tData[BezoekLangEind],"&lt;="&amp;$A1605)</f>
        <v/>
      </c>
      <c r="G1605" s="15">
        <f>IF($D1605=1,$B1605*100+$C1605,-1)</f>
        <v/>
      </c>
      <c r="H1605" s="15">
        <f>IF($D1605=1,$B1605,-1)</f>
        <v/>
      </c>
      <c r="I1605" s="15">
        <f>IF($D1605=1,$C1605,-1)</f>
        <v/>
      </c>
    </row>
    <row r="1606">
      <c r="A1606" s="33" t="n">
        <v>45358.79166666666</v>
      </c>
      <c r="B1606" s="15">
        <f>WEEKDAY($A1606,2)</f>
        <v/>
      </c>
      <c r="C1606" s="15">
        <f>HOUR($A1606)</f>
        <v/>
      </c>
      <c r="D1606" s="15">
        <f>IF(AND($A1606&gt;=Instellingen!$B$6,$A1606&lt;Instellingen!$B$7),1,0)</f>
        <v/>
      </c>
      <c r="E1606" s="15">
        <f>COUNTIF(tData[BezoekStart],"&lt;"&amp;($A1606+1/24))-COUNTIF(tData[BezoekEind],"&lt;="&amp;$A1606)</f>
        <v/>
      </c>
      <c r="F1606" s="15">
        <f>COUNTIF(tData[BezoekLangStart],"&lt;"&amp;($A1606+1/24))-COUNTIF(tData[BezoekLangEind],"&lt;="&amp;$A1606)</f>
        <v/>
      </c>
      <c r="G1606" s="15">
        <f>IF($D1606=1,$B1606*100+$C1606,-1)</f>
        <v/>
      </c>
      <c r="H1606" s="15">
        <f>IF($D1606=1,$B1606,-1)</f>
        <v/>
      </c>
      <c r="I1606" s="15">
        <f>IF($D1606=1,$C1606,-1)</f>
        <v/>
      </c>
    </row>
    <row r="1607">
      <c r="A1607" s="33" t="n">
        <v>45358.83333333334</v>
      </c>
      <c r="B1607" s="15">
        <f>WEEKDAY($A1607,2)</f>
        <v/>
      </c>
      <c r="C1607" s="15">
        <f>HOUR($A1607)</f>
        <v/>
      </c>
      <c r="D1607" s="15">
        <f>IF(AND($A1607&gt;=Instellingen!$B$6,$A1607&lt;Instellingen!$B$7),1,0)</f>
        <v/>
      </c>
      <c r="E1607" s="15">
        <f>COUNTIF(tData[BezoekStart],"&lt;"&amp;($A1607+1/24))-COUNTIF(tData[BezoekEind],"&lt;="&amp;$A1607)</f>
        <v/>
      </c>
      <c r="F1607" s="15">
        <f>COUNTIF(tData[BezoekLangStart],"&lt;"&amp;($A1607+1/24))-COUNTIF(tData[BezoekLangEind],"&lt;="&amp;$A1607)</f>
        <v/>
      </c>
      <c r="G1607" s="15">
        <f>IF($D1607=1,$B1607*100+$C1607,-1)</f>
        <v/>
      </c>
      <c r="H1607" s="15">
        <f>IF($D1607=1,$B1607,-1)</f>
        <v/>
      </c>
      <c r="I1607" s="15">
        <f>IF($D1607=1,$C1607,-1)</f>
        <v/>
      </c>
    </row>
    <row r="1608">
      <c r="A1608" s="33" t="n">
        <v>45358.875</v>
      </c>
      <c r="B1608" s="15">
        <f>WEEKDAY($A1608,2)</f>
        <v/>
      </c>
      <c r="C1608" s="15">
        <f>HOUR($A1608)</f>
        <v/>
      </c>
      <c r="D1608" s="15">
        <f>IF(AND($A1608&gt;=Instellingen!$B$6,$A1608&lt;Instellingen!$B$7),1,0)</f>
        <v/>
      </c>
      <c r="E1608" s="15">
        <f>COUNTIF(tData[BezoekStart],"&lt;"&amp;($A1608+1/24))-COUNTIF(tData[BezoekEind],"&lt;="&amp;$A1608)</f>
        <v/>
      </c>
      <c r="F1608" s="15">
        <f>COUNTIF(tData[BezoekLangStart],"&lt;"&amp;($A1608+1/24))-COUNTIF(tData[BezoekLangEind],"&lt;="&amp;$A1608)</f>
        <v/>
      </c>
      <c r="G1608" s="15">
        <f>IF($D1608=1,$B1608*100+$C1608,-1)</f>
        <v/>
      </c>
      <c r="H1608" s="15">
        <f>IF($D1608=1,$B1608,-1)</f>
        <v/>
      </c>
      <c r="I1608" s="15">
        <f>IF($D1608=1,$C1608,-1)</f>
        <v/>
      </c>
    </row>
    <row r="1609">
      <c r="A1609" s="33" t="n">
        <v>45358.91666666666</v>
      </c>
      <c r="B1609" s="15">
        <f>WEEKDAY($A1609,2)</f>
        <v/>
      </c>
      <c r="C1609" s="15">
        <f>HOUR($A1609)</f>
        <v/>
      </c>
      <c r="D1609" s="15">
        <f>IF(AND($A1609&gt;=Instellingen!$B$6,$A1609&lt;Instellingen!$B$7),1,0)</f>
        <v/>
      </c>
      <c r="E1609" s="15">
        <f>COUNTIF(tData[BezoekStart],"&lt;"&amp;($A1609+1/24))-COUNTIF(tData[BezoekEind],"&lt;="&amp;$A1609)</f>
        <v/>
      </c>
      <c r="F1609" s="15">
        <f>COUNTIF(tData[BezoekLangStart],"&lt;"&amp;($A1609+1/24))-COUNTIF(tData[BezoekLangEind],"&lt;="&amp;$A1609)</f>
        <v/>
      </c>
      <c r="G1609" s="15">
        <f>IF($D1609=1,$B1609*100+$C1609,-1)</f>
        <v/>
      </c>
      <c r="H1609" s="15">
        <f>IF($D1609=1,$B1609,-1)</f>
        <v/>
      </c>
      <c r="I1609" s="15">
        <f>IF($D1609=1,$C1609,-1)</f>
        <v/>
      </c>
    </row>
    <row r="1610">
      <c r="A1610" s="33" t="n">
        <v>45358.95833333334</v>
      </c>
      <c r="B1610" s="15">
        <f>WEEKDAY($A1610,2)</f>
        <v/>
      </c>
      <c r="C1610" s="15">
        <f>HOUR($A1610)</f>
        <v/>
      </c>
      <c r="D1610" s="15">
        <f>IF(AND($A1610&gt;=Instellingen!$B$6,$A1610&lt;Instellingen!$B$7),1,0)</f>
        <v/>
      </c>
      <c r="E1610" s="15">
        <f>COUNTIF(tData[BezoekStart],"&lt;"&amp;($A1610+1/24))-COUNTIF(tData[BezoekEind],"&lt;="&amp;$A1610)</f>
        <v/>
      </c>
      <c r="F1610" s="15">
        <f>COUNTIF(tData[BezoekLangStart],"&lt;"&amp;($A1610+1/24))-COUNTIF(tData[BezoekLangEind],"&lt;="&amp;$A1610)</f>
        <v/>
      </c>
      <c r="G1610" s="15">
        <f>IF($D1610=1,$B1610*100+$C1610,-1)</f>
        <v/>
      </c>
      <c r="H1610" s="15">
        <f>IF($D1610=1,$B1610,-1)</f>
        <v/>
      </c>
      <c r="I1610" s="15">
        <f>IF($D1610=1,$C1610,-1)</f>
        <v/>
      </c>
    </row>
    <row r="1611">
      <c r="A1611" s="33" t="n">
        <v>45359</v>
      </c>
      <c r="B1611" s="15">
        <f>WEEKDAY($A1611,2)</f>
        <v/>
      </c>
      <c r="C1611" s="15">
        <f>HOUR($A1611)</f>
        <v/>
      </c>
      <c r="D1611" s="15">
        <f>IF(AND($A1611&gt;=Instellingen!$B$6,$A1611&lt;Instellingen!$B$7),1,0)</f>
        <v/>
      </c>
      <c r="E1611" s="15">
        <f>COUNTIF(tData[BezoekStart],"&lt;"&amp;($A1611+1/24))-COUNTIF(tData[BezoekEind],"&lt;="&amp;$A1611)</f>
        <v/>
      </c>
      <c r="F1611" s="15">
        <f>COUNTIF(tData[BezoekLangStart],"&lt;"&amp;($A1611+1/24))-COUNTIF(tData[BezoekLangEind],"&lt;="&amp;$A1611)</f>
        <v/>
      </c>
      <c r="G1611" s="15">
        <f>IF($D1611=1,$B1611*100+$C1611,-1)</f>
        <v/>
      </c>
      <c r="H1611" s="15">
        <f>IF($D1611=1,$B1611,-1)</f>
        <v/>
      </c>
      <c r="I1611" s="15">
        <f>IF($D1611=1,$C1611,-1)</f>
        <v/>
      </c>
    </row>
    <row r="1612">
      <c r="A1612" s="33" t="n">
        <v>45359.04166666666</v>
      </c>
      <c r="B1612" s="15">
        <f>WEEKDAY($A1612,2)</f>
        <v/>
      </c>
      <c r="C1612" s="15">
        <f>HOUR($A1612)</f>
        <v/>
      </c>
      <c r="D1612" s="15">
        <f>IF(AND($A1612&gt;=Instellingen!$B$6,$A1612&lt;Instellingen!$B$7),1,0)</f>
        <v/>
      </c>
      <c r="E1612" s="15">
        <f>COUNTIF(tData[BezoekStart],"&lt;"&amp;($A1612+1/24))-COUNTIF(tData[BezoekEind],"&lt;="&amp;$A1612)</f>
        <v/>
      </c>
      <c r="F1612" s="15">
        <f>COUNTIF(tData[BezoekLangStart],"&lt;"&amp;($A1612+1/24))-COUNTIF(tData[BezoekLangEind],"&lt;="&amp;$A1612)</f>
        <v/>
      </c>
      <c r="G1612" s="15">
        <f>IF($D1612=1,$B1612*100+$C1612,-1)</f>
        <v/>
      </c>
      <c r="H1612" s="15">
        <f>IF($D1612=1,$B1612,-1)</f>
        <v/>
      </c>
      <c r="I1612" s="15">
        <f>IF($D1612=1,$C1612,-1)</f>
        <v/>
      </c>
    </row>
    <row r="1613">
      <c r="A1613" s="33" t="n">
        <v>45359.08333333334</v>
      </c>
      <c r="B1613" s="15">
        <f>WEEKDAY($A1613,2)</f>
        <v/>
      </c>
      <c r="C1613" s="15">
        <f>HOUR($A1613)</f>
        <v/>
      </c>
      <c r="D1613" s="15">
        <f>IF(AND($A1613&gt;=Instellingen!$B$6,$A1613&lt;Instellingen!$B$7),1,0)</f>
        <v/>
      </c>
      <c r="E1613" s="15">
        <f>COUNTIF(tData[BezoekStart],"&lt;"&amp;($A1613+1/24))-COUNTIF(tData[BezoekEind],"&lt;="&amp;$A1613)</f>
        <v/>
      </c>
      <c r="F1613" s="15">
        <f>COUNTIF(tData[BezoekLangStart],"&lt;"&amp;($A1613+1/24))-COUNTIF(tData[BezoekLangEind],"&lt;="&amp;$A1613)</f>
        <v/>
      </c>
      <c r="G1613" s="15">
        <f>IF($D1613=1,$B1613*100+$C1613,-1)</f>
        <v/>
      </c>
      <c r="H1613" s="15">
        <f>IF($D1613=1,$B1613,-1)</f>
        <v/>
      </c>
      <c r="I1613" s="15">
        <f>IF($D1613=1,$C1613,-1)</f>
        <v/>
      </c>
    </row>
    <row r="1614">
      <c r="A1614" s="33" t="n">
        <v>45359.125</v>
      </c>
      <c r="B1614" s="15">
        <f>WEEKDAY($A1614,2)</f>
        <v/>
      </c>
      <c r="C1614" s="15">
        <f>HOUR($A1614)</f>
        <v/>
      </c>
      <c r="D1614" s="15">
        <f>IF(AND($A1614&gt;=Instellingen!$B$6,$A1614&lt;Instellingen!$B$7),1,0)</f>
        <v/>
      </c>
      <c r="E1614" s="15">
        <f>COUNTIF(tData[BezoekStart],"&lt;"&amp;($A1614+1/24))-COUNTIF(tData[BezoekEind],"&lt;="&amp;$A1614)</f>
        <v/>
      </c>
      <c r="F1614" s="15">
        <f>COUNTIF(tData[BezoekLangStart],"&lt;"&amp;($A1614+1/24))-COUNTIF(tData[BezoekLangEind],"&lt;="&amp;$A1614)</f>
        <v/>
      </c>
      <c r="G1614" s="15">
        <f>IF($D1614=1,$B1614*100+$C1614,-1)</f>
        <v/>
      </c>
      <c r="H1614" s="15">
        <f>IF($D1614=1,$B1614,-1)</f>
        <v/>
      </c>
      <c r="I1614" s="15">
        <f>IF($D1614=1,$C1614,-1)</f>
        <v/>
      </c>
    </row>
    <row r="1615">
      <c r="A1615" s="33" t="n">
        <v>45359.16666666666</v>
      </c>
      <c r="B1615" s="15">
        <f>WEEKDAY($A1615,2)</f>
        <v/>
      </c>
      <c r="C1615" s="15">
        <f>HOUR($A1615)</f>
        <v/>
      </c>
      <c r="D1615" s="15">
        <f>IF(AND($A1615&gt;=Instellingen!$B$6,$A1615&lt;Instellingen!$B$7),1,0)</f>
        <v/>
      </c>
      <c r="E1615" s="15">
        <f>COUNTIF(tData[BezoekStart],"&lt;"&amp;($A1615+1/24))-COUNTIF(tData[BezoekEind],"&lt;="&amp;$A1615)</f>
        <v/>
      </c>
      <c r="F1615" s="15">
        <f>COUNTIF(tData[BezoekLangStart],"&lt;"&amp;($A1615+1/24))-COUNTIF(tData[BezoekLangEind],"&lt;="&amp;$A1615)</f>
        <v/>
      </c>
      <c r="G1615" s="15">
        <f>IF($D1615=1,$B1615*100+$C1615,-1)</f>
        <v/>
      </c>
      <c r="H1615" s="15">
        <f>IF($D1615=1,$B1615,-1)</f>
        <v/>
      </c>
      <c r="I1615" s="15">
        <f>IF($D1615=1,$C1615,-1)</f>
        <v/>
      </c>
    </row>
    <row r="1616">
      <c r="A1616" s="33" t="n">
        <v>45359.20833333334</v>
      </c>
      <c r="B1616" s="15">
        <f>WEEKDAY($A1616,2)</f>
        <v/>
      </c>
      <c r="C1616" s="15">
        <f>HOUR($A1616)</f>
        <v/>
      </c>
      <c r="D1616" s="15">
        <f>IF(AND($A1616&gt;=Instellingen!$B$6,$A1616&lt;Instellingen!$B$7),1,0)</f>
        <v/>
      </c>
      <c r="E1616" s="15">
        <f>COUNTIF(tData[BezoekStart],"&lt;"&amp;($A1616+1/24))-COUNTIF(tData[BezoekEind],"&lt;="&amp;$A1616)</f>
        <v/>
      </c>
      <c r="F1616" s="15">
        <f>COUNTIF(tData[BezoekLangStart],"&lt;"&amp;($A1616+1/24))-COUNTIF(tData[BezoekLangEind],"&lt;="&amp;$A1616)</f>
        <v/>
      </c>
      <c r="G1616" s="15">
        <f>IF($D1616=1,$B1616*100+$C1616,-1)</f>
        <v/>
      </c>
      <c r="H1616" s="15">
        <f>IF($D1616=1,$B1616,-1)</f>
        <v/>
      </c>
      <c r="I1616" s="15">
        <f>IF($D1616=1,$C1616,-1)</f>
        <v/>
      </c>
    </row>
    <row r="1617">
      <c r="A1617" s="33" t="n">
        <v>45359.25</v>
      </c>
      <c r="B1617" s="15">
        <f>WEEKDAY($A1617,2)</f>
        <v/>
      </c>
      <c r="C1617" s="15">
        <f>HOUR($A1617)</f>
        <v/>
      </c>
      <c r="D1617" s="15">
        <f>IF(AND($A1617&gt;=Instellingen!$B$6,$A1617&lt;Instellingen!$B$7),1,0)</f>
        <v/>
      </c>
      <c r="E1617" s="15">
        <f>COUNTIF(tData[BezoekStart],"&lt;"&amp;($A1617+1/24))-COUNTIF(tData[BezoekEind],"&lt;="&amp;$A1617)</f>
        <v/>
      </c>
      <c r="F1617" s="15">
        <f>COUNTIF(tData[BezoekLangStart],"&lt;"&amp;($A1617+1/24))-COUNTIF(tData[BezoekLangEind],"&lt;="&amp;$A1617)</f>
        <v/>
      </c>
      <c r="G1617" s="15">
        <f>IF($D1617=1,$B1617*100+$C1617,-1)</f>
        <v/>
      </c>
      <c r="H1617" s="15">
        <f>IF($D1617=1,$B1617,-1)</f>
        <v/>
      </c>
      <c r="I1617" s="15">
        <f>IF($D1617=1,$C1617,-1)</f>
        <v/>
      </c>
    </row>
    <row r="1618">
      <c r="A1618" s="33" t="n">
        <v>45359.29166666666</v>
      </c>
      <c r="B1618" s="15">
        <f>WEEKDAY($A1618,2)</f>
        <v/>
      </c>
      <c r="C1618" s="15">
        <f>HOUR($A1618)</f>
        <v/>
      </c>
      <c r="D1618" s="15">
        <f>IF(AND($A1618&gt;=Instellingen!$B$6,$A1618&lt;Instellingen!$B$7),1,0)</f>
        <v/>
      </c>
      <c r="E1618" s="15">
        <f>COUNTIF(tData[BezoekStart],"&lt;"&amp;($A1618+1/24))-COUNTIF(tData[BezoekEind],"&lt;="&amp;$A1618)</f>
        <v/>
      </c>
      <c r="F1618" s="15">
        <f>COUNTIF(tData[BezoekLangStart],"&lt;"&amp;($A1618+1/24))-COUNTIF(tData[BezoekLangEind],"&lt;="&amp;$A1618)</f>
        <v/>
      </c>
      <c r="G1618" s="15">
        <f>IF($D1618=1,$B1618*100+$C1618,-1)</f>
        <v/>
      </c>
      <c r="H1618" s="15">
        <f>IF($D1618=1,$B1618,-1)</f>
        <v/>
      </c>
      <c r="I1618" s="15">
        <f>IF($D1618=1,$C1618,-1)</f>
        <v/>
      </c>
    </row>
    <row r="1619">
      <c r="A1619" s="33" t="n">
        <v>45359.33333333334</v>
      </c>
      <c r="B1619" s="15">
        <f>WEEKDAY($A1619,2)</f>
        <v/>
      </c>
      <c r="C1619" s="15">
        <f>HOUR($A1619)</f>
        <v/>
      </c>
      <c r="D1619" s="15">
        <f>IF(AND($A1619&gt;=Instellingen!$B$6,$A1619&lt;Instellingen!$B$7),1,0)</f>
        <v/>
      </c>
      <c r="E1619" s="15">
        <f>COUNTIF(tData[BezoekStart],"&lt;"&amp;($A1619+1/24))-COUNTIF(tData[BezoekEind],"&lt;="&amp;$A1619)</f>
        <v/>
      </c>
      <c r="F1619" s="15">
        <f>COUNTIF(tData[BezoekLangStart],"&lt;"&amp;($A1619+1/24))-COUNTIF(tData[BezoekLangEind],"&lt;="&amp;$A1619)</f>
        <v/>
      </c>
      <c r="G1619" s="15">
        <f>IF($D1619=1,$B1619*100+$C1619,-1)</f>
        <v/>
      </c>
      <c r="H1619" s="15">
        <f>IF($D1619=1,$B1619,-1)</f>
        <v/>
      </c>
      <c r="I1619" s="15">
        <f>IF($D1619=1,$C1619,-1)</f>
        <v/>
      </c>
    </row>
    <row r="1620">
      <c r="A1620" s="33" t="n">
        <v>45359.375</v>
      </c>
      <c r="B1620" s="15">
        <f>WEEKDAY($A1620,2)</f>
        <v/>
      </c>
      <c r="C1620" s="15">
        <f>HOUR($A1620)</f>
        <v/>
      </c>
      <c r="D1620" s="15">
        <f>IF(AND($A1620&gt;=Instellingen!$B$6,$A1620&lt;Instellingen!$B$7),1,0)</f>
        <v/>
      </c>
      <c r="E1620" s="15">
        <f>COUNTIF(tData[BezoekStart],"&lt;"&amp;($A1620+1/24))-COUNTIF(tData[BezoekEind],"&lt;="&amp;$A1620)</f>
        <v/>
      </c>
      <c r="F1620" s="15">
        <f>COUNTIF(tData[BezoekLangStart],"&lt;"&amp;($A1620+1/24))-COUNTIF(tData[BezoekLangEind],"&lt;="&amp;$A1620)</f>
        <v/>
      </c>
      <c r="G1620" s="15">
        <f>IF($D1620=1,$B1620*100+$C1620,-1)</f>
        <v/>
      </c>
      <c r="H1620" s="15">
        <f>IF($D1620=1,$B1620,-1)</f>
        <v/>
      </c>
      <c r="I1620" s="15">
        <f>IF($D1620=1,$C1620,-1)</f>
        <v/>
      </c>
    </row>
    <row r="1621">
      <c r="A1621" s="33" t="n">
        <v>45359.41666666666</v>
      </c>
      <c r="B1621" s="15">
        <f>WEEKDAY($A1621,2)</f>
        <v/>
      </c>
      <c r="C1621" s="15">
        <f>HOUR($A1621)</f>
        <v/>
      </c>
      <c r="D1621" s="15">
        <f>IF(AND($A1621&gt;=Instellingen!$B$6,$A1621&lt;Instellingen!$B$7),1,0)</f>
        <v/>
      </c>
      <c r="E1621" s="15">
        <f>COUNTIF(tData[BezoekStart],"&lt;"&amp;($A1621+1/24))-COUNTIF(tData[BezoekEind],"&lt;="&amp;$A1621)</f>
        <v/>
      </c>
      <c r="F1621" s="15">
        <f>COUNTIF(tData[BezoekLangStart],"&lt;"&amp;($A1621+1/24))-COUNTIF(tData[BezoekLangEind],"&lt;="&amp;$A1621)</f>
        <v/>
      </c>
      <c r="G1621" s="15">
        <f>IF($D1621=1,$B1621*100+$C1621,-1)</f>
        <v/>
      </c>
      <c r="H1621" s="15">
        <f>IF($D1621=1,$B1621,-1)</f>
        <v/>
      </c>
      <c r="I1621" s="15">
        <f>IF($D1621=1,$C1621,-1)</f>
        <v/>
      </c>
    </row>
    <row r="1622">
      <c r="A1622" s="33" t="n">
        <v>45359.45833333334</v>
      </c>
      <c r="B1622" s="15">
        <f>WEEKDAY($A1622,2)</f>
        <v/>
      </c>
      <c r="C1622" s="15">
        <f>HOUR($A1622)</f>
        <v/>
      </c>
      <c r="D1622" s="15">
        <f>IF(AND($A1622&gt;=Instellingen!$B$6,$A1622&lt;Instellingen!$B$7),1,0)</f>
        <v/>
      </c>
      <c r="E1622" s="15">
        <f>COUNTIF(tData[BezoekStart],"&lt;"&amp;($A1622+1/24))-COUNTIF(tData[BezoekEind],"&lt;="&amp;$A1622)</f>
        <v/>
      </c>
      <c r="F1622" s="15">
        <f>COUNTIF(tData[BezoekLangStart],"&lt;"&amp;($A1622+1/24))-COUNTIF(tData[BezoekLangEind],"&lt;="&amp;$A1622)</f>
        <v/>
      </c>
      <c r="G1622" s="15">
        <f>IF($D1622=1,$B1622*100+$C1622,-1)</f>
        <v/>
      </c>
      <c r="H1622" s="15">
        <f>IF($D1622=1,$B1622,-1)</f>
        <v/>
      </c>
      <c r="I1622" s="15">
        <f>IF($D1622=1,$C1622,-1)</f>
        <v/>
      </c>
    </row>
    <row r="1623">
      <c r="A1623" s="33" t="n">
        <v>45359.5</v>
      </c>
      <c r="B1623" s="15">
        <f>WEEKDAY($A1623,2)</f>
        <v/>
      </c>
      <c r="C1623" s="15">
        <f>HOUR($A1623)</f>
        <v/>
      </c>
      <c r="D1623" s="15">
        <f>IF(AND($A1623&gt;=Instellingen!$B$6,$A1623&lt;Instellingen!$B$7),1,0)</f>
        <v/>
      </c>
      <c r="E1623" s="15">
        <f>COUNTIF(tData[BezoekStart],"&lt;"&amp;($A1623+1/24))-COUNTIF(tData[BezoekEind],"&lt;="&amp;$A1623)</f>
        <v/>
      </c>
      <c r="F1623" s="15">
        <f>COUNTIF(tData[BezoekLangStart],"&lt;"&amp;($A1623+1/24))-COUNTIF(tData[BezoekLangEind],"&lt;="&amp;$A1623)</f>
        <v/>
      </c>
      <c r="G1623" s="15">
        <f>IF($D1623=1,$B1623*100+$C1623,-1)</f>
        <v/>
      </c>
      <c r="H1623" s="15">
        <f>IF($D1623=1,$B1623,-1)</f>
        <v/>
      </c>
      <c r="I1623" s="15">
        <f>IF($D1623=1,$C1623,-1)</f>
        <v/>
      </c>
    </row>
    <row r="1624">
      <c r="A1624" s="33" t="n">
        <v>45359.54166666666</v>
      </c>
      <c r="B1624" s="15">
        <f>WEEKDAY($A1624,2)</f>
        <v/>
      </c>
      <c r="C1624" s="15">
        <f>HOUR($A1624)</f>
        <v/>
      </c>
      <c r="D1624" s="15">
        <f>IF(AND($A1624&gt;=Instellingen!$B$6,$A1624&lt;Instellingen!$B$7),1,0)</f>
        <v/>
      </c>
      <c r="E1624" s="15">
        <f>COUNTIF(tData[BezoekStart],"&lt;"&amp;($A1624+1/24))-COUNTIF(tData[BezoekEind],"&lt;="&amp;$A1624)</f>
        <v/>
      </c>
      <c r="F1624" s="15">
        <f>COUNTIF(tData[BezoekLangStart],"&lt;"&amp;($A1624+1/24))-COUNTIF(tData[BezoekLangEind],"&lt;="&amp;$A1624)</f>
        <v/>
      </c>
      <c r="G1624" s="15">
        <f>IF($D1624=1,$B1624*100+$C1624,-1)</f>
        <v/>
      </c>
      <c r="H1624" s="15">
        <f>IF($D1624=1,$B1624,-1)</f>
        <v/>
      </c>
      <c r="I1624" s="15">
        <f>IF($D1624=1,$C1624,-1)</f>
        <v/>
      </c>
    </row>
    <row r="1625">
      <c r="A1625" s="33" t="n">
        <v>45359.58333333334</v>
      </c>
      <c r="B1625" s="15">
        <f>WEEKDAY($A1625,2)</f>
        <v/>
      </c>
      <c r="C1625" s="15">
        <f>HOUR($A1625)</f>
        <v/>
      </c>
      <c r="D1625" s="15">
        <f>IF(AND($A1625&gt;=Instellingen!$B$6,$A1625&lt;Instellingen!$B$7),1,0)</f>
        <v/>
      </c>
      <c r="E1625" s="15">
        <f>COUNTIF(tData[BezoekStart],"&lt;"&amp;($A1625+1/24))-COUNTIF(tData[BezoekEind],"&lt;="&amp;$A1625)</f>
        <v/>
      </c>
      <c r="F1625" s="15">
        <f>COUNTIF(tData[BezoekLangStart],"&lt;"&amp;($A1625+1/24))-COUNTIF(tData[BezoekLangEind],"&lt;="&amp;$A1625)</f>
        <v/>
      </c>
      <c r="G1625" s="15">
        <f>IF($D1625=1,$B1625*100+$C1625,-1)</f>
        <v/>
      </c>
      <c r="H1625" s="15">
        <f>IF($D1625=1,$B1625,-1)</f>
        <v/>
      </c>
      <c r="I1625" s="15">
        <f>IF($D1625=1,$C1625,-1)</f>
        <v/>
      </c>
    </row>
    <row r="1626">
      <c r="A1626" s="33" t="n">
        <v>45359.625</v>
      </c>
      <c r="B1626" s="15">
        <f>WEEKDAY($A1626,2)</f>
        <v/>
      </c>
      <c r="C1626" s="15">
        <f>HOUR($A1626)</f>
        <v/>
      </c>
      <c r="D1626" s="15">
        <f>IF(AND($A1626&gt;=Instellingen!$B$6,$A1626&lt;Instellingen!$B$7),1,0)</f>
        <v/>
      </c>
      <c r="E1626" s="15">
        <f>COUNTIF(tData[BezoekStart],"&lt;"&amp;($A1626+1/24))-COUNTIF(tData[BezoekEind],"&lt;="&amp;$A1626)</f>
        <v/>
      </c>
      <c r="F1626" s="15">
        <f>COUNTIF(tData[BezoekLangStart],"&lt;"&amp;($A1626+1/24))-COUNTIF(tData[BezoekLangEind],"&lt;="&amp;$A1626)</f>
        <v/>
      </c>
      <c r="G1626" s="15">
        <f>IF($D1626=1,$B1626*100+$C1626,-1)</f>
        <v/>
      </c>
      <c r="H1626" s="15">
        <f>IF($D1626=1,$B1626,-1)</f>
        <v/>
      </c>
      <c r="I1626" s="15">
        <f>IF($D1626=1,$C1626,-1)</f>
        <v/>
      </c>
    </row>
    <row r="1627">
      <c r="A1627" s="33" t="n">
        <v>45359.66666666666</v>
      </c>
      <c r="B1627" s="15">
        <f>WEEKDAY($A1627,2)</f>
        <v/>
      </c>
      <c r="C1627" s="15">
        <f>HOUR($A1627)</f>
        <v/>
      </c>
      <c r="D1627" s="15">
        <f>IF(AND($A1627&gt;=Instellingen!$B$6,$A1627&lt;Instellingen!$B$7),1,0)</f>
        <v/>
      </c>
      <c r="E1627" s="15">
        <f>COUNTIF(tData[BezoekStart],"&lt;"&amp;($A1627+1/24))-COUNTIF(tData[BezoekEind],"&lt;="&amp;$A1627)</f>
        <v/>
      </c>
      <c r="F1627" s="15">
        <f>COUNTIF(tData[BezoekLangStart],"&lt;"&amp;($A1627+1/24))-COUNTIF(tData[BezoekLangEind],"&lt;="&amp;$A1627)</f>
        <v/>
      </c>
      <c r="G1627" s="15">
        <f>IF($D1627=1,$B1627*100+$C1627,-1)</f>
        <v/>
      </c>
      <c r="H1627" s="15">
        <f>IF($D1627=1,$B1627,-1)</f>
        <v/>
      </c>
      <c r="I1627" s="15">
        <f>IF($D1627=1,$C1627,-1)</f>
        <v/>
      </c>
    </row>
    <row r="1628">
      <c r="A1628" s="33" t="n">
        <v>45359.70833333334</v>
      </c>
      <c r="B1628" s="15">
        <f>WEEKDAY($A1628,2)</f>
        <v/>
      </c>
      <c r="C1628" s="15">
        <f>HOUR($A1628)</f>
        <v/>
      </c>
      <c r="D1628" s="15">
        <f>IF(AND($A1628&gt;=Instellingen!$B$6,$A1628&lt;Instellingen!$B$7),1,0)</f>
        <v/>
      </c>
      <c r="E1628" s="15">
        <f>COUNTIF(tData[BezoekStart],"&lt;"&amp;($A1628+1/24))-COUNTIF(tData[BezoekEind],"&lt;="&amp;$A1628)</f>
        <v/>
      </c>
      <c r="F1628" s="15">
        <f>COUNTIF(tData[BezoekLangStart],"&lt;"&amp;($A1628+1/24))-COUNTIF(tData[BezoekLangEind],"&lt;="&amp;$A1628)</f>
        <v/>
      </c>
      <c r="G1628" s="15">
        <f>IF($D1628=1,$B1628*100+$C1628,-1)</f>
        <v/>
      </c>
      <c r="H1628" s="15">
        <f>IF($D1628=1,$B1628,-1)</f>
        <v/>
      </c>
      <c r="I1628" s="15">
        <f>IF($D1628=1,$C1628,-1)</f>
        <v/>
      </c>
    </row>
    <row r="1629">
      <c r="A1629" s="33" t="n">
        <v>45359.75</v>
      </c>
      <c r="B1629" s="15">
        <f>WEEKDAY($A1629,2)</f>
        <v/>
      </c>
      <c r="C1629" s="15">
        <f>HOUR($A1629)</f>
        <v/>
      </c>
      <c r="D1629" s="15">
        <f>IF(AND($A1629&gt;=Instellingen!$B$6,$A1629&lt;Instellingen!$B$7),1,0)</f>
        <v/>
      </c>
      <c r="E1629" s="15">
        <f>COUNTIF(tData[BezoekStart],"&lt;"&amp;($A1629+1/24))-COUNTIF(tData[BezoekEind],"&lt;="&amp;$A1629)</f>
        <v/>
      </c>
      <c r="F1629" s="15">
        <f>COUNTIF(tData[BezoekLangStart],"&lt;"&amp;($A1629+1/24))-COUNTIF(tData[BezoekLangEind],"&lt;="&amp;$A1629)</f>
        <v/>
      </c>
      <c r="G1629" s="15">
        <f>IF($D1629=1,$B1629*100+$C1629,-1)</f>
        <v/>
      </c>
      <c r="H1629" s="15">
        <f>IF($D1629=1,$B1629,-1)</f>
        <v/>
      </c>
      <c r="I1629" s="15">
        <f>IF($D1629=1,$C1629,-1)</f>
        <v/>
      </c>
    </row>
    <row r="1630">
      <c r="A1630" s="33" t="n">
        <v>45359.79166666666</v>
      </c>
      <c r="B1630" s="15">
        <f>WEEKDAY($A1630,2)</f>
        <v/>
      </c>
      <c r="C1630" s="15">
        <f>HOUR($A1630)</f>
        <v/>
      </c>
      <c r="D1630" s="15">
        <f>IF(AND($A1630&gt;=Instellingen!$B$6,$A1630&lt;Instellingen!$B$7),1,0)</f>
        <v/>
      </c>
      <c r="E1630" s="15">
        <f>COUNTIF(tData[BezoekStart],"&lt;"&amp;($A1630+1/24))-COUNTIF(tData[BezoekEind],"&lt;="&amp;$A1630)</f>
        <v/>
      </c>
      <c r="F1630" s="15">
        <f>COUNTIF(tData[BezoekLangStart],"&lt;"&amp;($A1630+1/24))-COUNTIF(tData[BezoekLangEind],"&lt;="&amp;$A1630)</f>
        <v/>
      </c>
      <c r="G1630" s="15">
        <f>IF($D1630=1,$B1630*100+$C1630,-1)</f>
        <v/>
      </c>
      <c r="H1630" s="15">
        <f>IF($D1630=1,$B1630,-1)</f>
        <v/>
      </c>
      <c r="I1630" s="15">
        <f>IF($D1630=1,$C1630,-1)</f>
        <v/>
      </c>
    </row>
    <row r="1631">
      <c r="A1631" s="33" t="n">
        <v>45359.83333333334</v>
      </c>
      <c r="B1631" s="15">
        <f>WEEKDAY($A1631,2)</f>
        <v/>
      </c>
      <c r="C1631" s="15">
        <f>HOUR($A1631)</f>
        <v/>
      </c>
      <c r="D1631" s="15">
        <f>IF(AND($A1631&gt;=Instellingen!$B$6,$A1631&lt;Instellingen!$B$7),1,0)</f>
        <v/>
      </c>
      <c r="E1631" s="15">
        <f>COUNTIF(tData[BezoekStart],"&lt;"&amp;($A1631+1/24))-COUNTIF(tData[BezoekEind],"&lt;="&amp;$A1631)</f>
        <v/>
      </c>
      <c r="F1631" s="15">
        <f>COUNTIF(tData[BezoekLangStart],"&lt;"&amp;($A1631+1/24))-COUNTIF(tData[BezoekLangEind],"&lt;="&amp;$A1631)</f>
        <v/>
      </c>
      <c r="G1631" s="15">
        <f>IF($D1631=1,$B1631*100+$C1631,-1)</f>
        <v/>
      </c>
      <c r="H1631" s="15">
        <f>IF($D1631=1,$B1631,-1)</f>
        <v/>
      </c>
      <c r="I1631" s="15">
        <f>IF($D1631=1,$C1631,-1)</f>
        <v/>
      </c>
    </row>
    <row r="1632">
      <c r="A1632" s="33" t="n">
        <v>45359.875</v>
      </c>
      <c r="B1632" s="15">
        <f>WEEKDAY($A1632,2)</f>
        <v/>
      </c>
      <c r="C1632" s="15">
        <f>HOUR($A1632)</f>
        <v/>
      </c>
      <c r="D1632" s="15">
        <f>IF(AND($A1632&gt;=Instellingen!$B$6,$A1632&lt;Instellingen!$B$7),1,0)</f>
        <v/>
      </c>
      <c r="E1632" s="15">
        <f>COUNTIF(tData[BezoekStart],"&lt;"&amp;($A1632+1/24))-COUNTIF(tData[BezoekEind],"&lt;="&amp;$A1632)</f>
        <v/>
      </c>
      <c r="F1632" s="15">
        <f>COUNTIF(tData[BezoekLangStart],"&lt;"&amp;($A1632+1/24))-COUNTIF(tData[BezoekLangEind],"&lt;="&amp;$A1632)</f>
        <v/>
      </c>
      <c r="G1632" s="15">
        <f>IF($D1632=1,$B1632*100+$C1632,-1)</f>
        <v/>
      </c>
      <c r="H1632" s="15">
        <f>IF($D1632=1,$B1632,-1)</f>
        <v/>
      </c>
      <c r="I1632" s="15">
        <f>IF($D1632=1,$C1632,-1)</f>
        <v/>
      </c>
    </row>
    <row r="1633">
      <c r="A1633" s="33" t="n">
        <v>45359.91666666666</v>
      </c>
      <c r="B1633" s="15">
        <f>WEEKDAY($A1633,2)</f>
        <v/>
      </c>
      <c r="C1633" s="15">
        <f>HOUR($A1633)</f>
        <v/>
      </c>
      <c r="D1633" s="15">
        <f>IF(AND($A1633&gt;=Instellingen!$B$6,$A1633&lt;Instellingen!$B$7),1,0)</f>
        <v/>
      </c>
      <c r="E1633" s="15">
        <f>COUNTIF(tData[BezoekStart],"&lt;"&amp;($A1633+1/24))-COUNTIF(tData[BezoekEind],"&lt;="&amp;$A1633)</f>
        <v/>
      </c>
      <c r="F1633" s="15">
        <f>COUNTIF(tData[BezoekLangStart],"&lt;"&amp;($A1633+1/24))-COUNTIF(tData[BezoekLangEind],"&lt;="&amp;$A1633)</f>
        <v/>
      </c>
      <c r="G1633" s="15">
        <f>IF($D1633=1,$B1633*100+$C1633,-1)</f>
        <v/>
      </c>
      <c r="H1633" s="15">
        <f>IF($D1633=1,$B1633,-1)</f>
        <v/>
      </c>
      <c r="I1633" s="15">
        <f>IF($D1633=1,$C1633,-1)</f>
        <v/>
      </c>
    </row>
    <row r="1634">
      <c r="A1634" s="33" t="n">
        <v>45359.95833333334</v>
      </c>
      <c r="B1634" s="15">
        <f>WEEKDAY($A1634,2)</f>
        <v/>
      </c>
      <c r="C1634" s="15">
        <f>HOUR($A1634)</f>
        <v/>
      </c>
      <c r="D1634" s="15">
        <f>IF(AND($A1634&gt;=Instellingen!$B$6,$A1634&lt;Instellingen!$B$7),1,0)</f>
        <v/>
      </c>
      <c r="E1634" s="15">
        <f>COUNTIF(tData[BezoekStart],"&lt;"&amp;($A1634+1/24))-COUNTIF(tData[BezoekEind],"&lt;="&amp;$A1634)</f>
        <v/>
      </c>
      <c r="F1634" s="15">
        <f>COUNTIF(tData[BezoekLangStart],"&lt;"&amp;($A1634+1/24))-COUNTIF(tData[BezoekLangEind],"&lt;="&amp;$A1634)</f>
        <v/>
      </c>
      <c r="G1634" s="15">
        <f>IF($D1634=1,$B1634*100+$C1634,-1)</f>
        <v/>
      </c>
      <c r="H1634" s="15">
        <f>IF($D1634=1,$B1634,-1)</f>
        <v/>
      </c>
      <c r="I1634" s="15">
        <f>IF($D1634=1,$C1634,-1)</f>
        <v/>
      </c>
    </row>
    <row r="1635">
      <c r="A1635" s="33" t="n">
        <v>45360</v>
      </c>
      <c r="B1635" s="15">
        <f>WEEKDAY($A1635,2)</f>
        <v/>
      </c>
      <c r="C1635" s="15">
        <f>HOUR($A1635)</f>
        <v/>
      </c>
      <c r="D1635" s="15">
        <f>IF(AND($A1635&gt;=Instellingen!$B$6,$A1635&lt;Instellingen!$B$7),1,0)</f>
        <v/>
      </c>
      <c r="E1635" s="15">
        <f>COUNTIF(tData[BezoekStart],"&lt;"&amp;($A1635+1/24))-COUNTIF(tData[BezoekEind],"&lt;="&amp;$A1635)</f>
        <v/>
      </c>
      <c r="F1635" s="15">
        <f>COUNTIF(tData[BezoekLangStart],"&lt;"&amp;($A1635+1/24))-COUNTIF(tData[BezoekLangEind],"&lt;="&amp;$A1635)</f>
        <v/>
      </c>
      <c r="G1635" s="15">
        <f>IF($D1635=1,$B1635*100+$C1635,-1)</f>
        <v/>
      </c>
      <c r="H1635" s="15">
        <f>IF($D1635=1,$B1635,-1)</f>
        <v/>
      </c>
      <c r="I1635" s="15">
        <f>IF($D1635=1,$C1635,-1)</f>
        <v/>
      </c>
    </row>
    <row r="1636">
      <c r="A1636" s="33" t="n">
        <v>45360.04166666666</v>
      </c>
      <c r="B1636" s="15">
        <f>WEEKDAY($A1636,2)</f>
        <v/>
      </c>
      <c r="C1636" s="15">
        <f>HOUR($A1636)</f>
        <v/>
      </c>
      <c r="D1636" s="15">
        <f>IF(AND($A1636&gt;=Instellingen!$B$6,$A1636&lt;Instellingen!$B$7),1,0)</f>
        <v/>
      </c>
      <c r="E1636" s="15">
        <f>COUNTIF(tData[BezoekStart],"&lt;"&amp;($A1636+1/24))-COUNTIF(tData[BezoekEind],"&lt;="&amp;$A1636)</f>
        <v/>
      </c>
      <c r="F1636" s="15">
        <f>COUNTIF(tData[BezoekLangStart],"&lt;"&amp;($A1636+1/24))-COUNTIF(tData[BezoekLangEind],"&lt;="&amp;$A1636)</f>
        <v/>
      </c>
      <c r="G1636" s="15">
        <f>IF($D1636=1,$B1636*100+$C1636,-1)</f>
        <v/>
      </c>
      <c r="H1636" s="15">
        <f>IF($D1636=1,$B1636,-1)</f>
        <v/>
      </c>
      <c r="I1636" s="15">
        <f>IF($D1636=1,$C1636,-1)</f>
        <v/>
      </c>
    </row>
    <row r="1637">
      <c r="A1637" s="33" t="n">
        <v>45360.08333333334</v>
      </c>
      <c r="B1637" s="15">
        <f>WEEKDAY($A1637,2)</f>
        <v/>
      </c>
      <c r="C1637" s="15">
        <f>HOUR($A1637)</f>
        <v/>
      </c>
      <c r="D1637" s="15">
        <f>IF(AND($A1637&gt;=Instellingen!$B$6,$A1637&lt;Instellingen!$B$7),1,0)</f>
        <v/>
      </c>
      <c r="E1637" s="15">
        <f>COUNTIF(tData[BezoekStart],"&lt;"&amp;($A1637+1/24))-COUNTIF(tData[BezoekEind],"&lt;="&amp;$A1637)</f>
        <v/>
      </c>
      <c r="F1637" s="15">
        <f>COUNTIF(tData[BezoekLangStart],"&lt;"&amp;($A1637+1/24))-COUNTIF(tData[BezoekLangEind],"&lt;="&amp;$A1637)</f>
        <v/>
      </c>
      <c r="G1637" s="15">
        <f>IF($D1637=1,$B1637*100+$C1637,-1)</f>
        <v/>
      </c>
      <c r="H1637" s="15">
        <f>IF($D1637=1,$B1637,-1)</f>
        <v/>
      </c>
      <c r="I1637" s="15">
        <f>IF($D1637=1,$C1637,-1)</f>
        <v/>
      </c>
    </row>
    <row r="1638">
      <c r="A1638" s="33" t="n">
        <v>45360.125</v>
      </c>
      <c r="B1638" s="15">
        <f>WEEKDAY($A1638,2)</f>
        <v/>
      </c>
      <c r="C1638" s="15">
        <f>HOUR($A1638)</f>
        <v/>
      </c>
      <c r="D1638" s="15">
        <f>IF(AND($A1638&gt;=Instellingen!$B$6,$A1638&lt;Instellingen!$B$7),1,0)</f>
        <v/>
      </c>
      <c r="E1638" s="15">
        <f>COUNTIF(tData[BezoekStart],"&lt;"&amp;($A1638+1/24))-COUNTIF(tData[BezoekEind],"&lt;="&amp;$A1638)</f>
        <v/>
      </c>
      <c r="F1638" s="15">
        <f>COUNTIF(tData[BezoekLangStart],"&lt;"&amp;($A1638+1/24))-COUNTIF(tData[BezoekLangEind],"&lt;="&amp;$A1638)</f>
        <v/>
      </c>
      <c r="G1638" s="15">
        <f>IF($D1638=1,$B1638*100+$C1638,-1)</f>
        <v/>
      </c>
      <c r="H1638" s="15">
        <f>IF($D1638=1,$B1638,-1)</f>
        <v/>
      </c>
      <c r="I1638" s="15">
        <f>IF($D1638=1,$C1638,-1)</f>
        <v/>
      </c>
    </row>
    <row r="1639">
      <c r="A1639" s="33" t="n">
        <v>45360.16666666666</v>
      </c>
      <c r="B1639" s="15">
        <f>WEEKDAY($A1639,2)</f>
        <v/>
      </c>
      <c r="C1639" s="15">
        <f>HOUR($A1639)</f>
        <v/>
      </c>
      <c r="D1639" s="15">
        <f>IF(AND($A1639&gt;=Instellingen!$B$6,$A1639&lt;Instellingen!$B$7),1,0)</f>
        <v/>
      </c>
      <c r="E1639" s="15">
        <f>COUNTIF(tData[BezoekStart],"&lt;"&amp;($A1639+1/24))-COUNTIF(tData[BezoekEind],"&lt;="&amp;$A1639)</f>
        <v/>
      </c>
      <c r="F1639" s="15">
        <f>COUNTIF(tData[BezoekLangStart],"&lt;"&amp;($A1639+1/24))-COUNTIF(tData[BezoekLangEind],"&lt;="&amp;$A1639)</f>
        <v/>
      </c>
      <c r="G1639" s="15">
        <f>IF($D1639=1,$B1639*100+$C1639,-1)</f>
        <v/>
      </c>
      <c r="H1639" s="15">
        <f>IF($D1639=1,$B1639,-1)</f>
        <v/>
      </c>
      <c r="I1639" s="15">
        <f>IF($D1639=1,$C1639,-1)</f>
        <v/>
      </c>
    </row>
    <row r="1640">
      <c r="A1640" s="33" t="n">
        <v>45360.20833333334</v>
      </c>
      <c r="B1640" s="15">
        <f>WEEKDAY($A1640,2)</f>
        <v/>
      </c>
      <c r="C1640" s="15">
        <f>HOUR($A1640)</f>
        <v/>
      </c>
      <c r="D1640" s="15">
        <f>IF(AND($A1640&gt;=Instellingen!$B$6,$A1640&lt;Instellingen!$B$7),1,0)</f>
        <v/>
      </c>
      <c r="E1640" s="15">
        <f>COUNTIF(tData[BezoekStart],"&lt;"&amp;($A1640+1/24))-COUNTIF(tData[BezoekEind],"&lt;="&amp;$A1640)</f>
        <v/>
      </c>
      <c r="F1640" s="15">
        <f>COUNTIF(tData[BezoekLangStart],"&lt;"&amp;($A1640+1/24))-COUNTIF(tData[BezoekLangEind],"&lt;="&amp;$A1640)</f>
        <v/>
      </c>
      <c r="G1640" s="15">
        <f>IF($D1640=1,$B1640*100+$C1640,-1)</f>
        <v/>
      </c>
      <c r="H1640" s="15">
        <f>IF($D1640=1,$B1640,-1)</f>
        <v/>
      </c>
      <c r="I1640" s="15">
        <f>IF($D1640=1,$C1640,-1)</f>
        <v/>
      </c>
    </row>
    <row r="1641">
      <c r="A1641" s="33" t="n">
        <v>45360.25</v>
      </c>
      <c r="B1641" s="15">
        <f>WEEKDAY($A1641,2)</f>
        <v/>
      </c>
      <c r="C1641" s="15">
        <f>HOUR($A1641)</f>
        <v/>
      </c>
      <c r="D1641" s="15">
        <f>IF(AND($A1641&gt;=Instellingen!$B$6,$A1641&lt;Instellingen!$B$7),1,0)</f>
        <v/>
      </c>
      <c r="E1641" s="15">
        <f>COUNTIF(tData[BezoekStart],"&lt;"&amp;($A1641+1/24))-COUNTIF(tData[BezoekEind],"&lt;="&amp;$A1641)</f>
        <v/>
      </c>
      <c r="F1641" s="15">
        <f>COUNTIF(tData[BezoekLangStart],"&lt;"&amp;($A1641+1/24))-COUNTIF(tData[BezoekLangEind],"&lt;="&amp;$A1641)</f>
        <v/>
      </c>
      <c r="G1641" s="15">
        <f>IF($D1641=1,$B1641*100+$C1641,-1)</f>
        <v/>
      </c>
      <c r="H1641" s="15">
        <f>IF($D1641=1,$B1641,-1)</f>
        <v/>
      </c>
      <c r="I1641" s="15">
        <f>IF($D1641=1,$C1641,-1)</f>
        <v/>
      </c>
    </row>
    <row r="1642">
      <c r="A1642" s="33" t="n">
        <v>45360.29166666666</v>
      </c>
      <c r="B1642" s="15">
        <f>WEEKDAY($A1642,2)</f>
        <v/>
      </c>
      <c r="C1642" s="15">
        <f>HOUR($A1642)</f>
        <v/>
      </c>
      <c r="D1642" s="15">
        <f>IF(AND($A1642&gt;=Instellingen!$B$6,$A1642&lt;Instellingen!$B$7),1,0)</f>
        <v/>
      </c>
      <c r="E1642" s="15">
        <f>COUNTIF(tData[BezoekStart],"&lt;"&amp;($A1642+1/24))-COUNTIF(tData[BezoekEind],"&lt;="&amp;$A1642)</f>
        <v/>
      </c>
      <c r="F1642" s="15">
        <f>COUNTIF(tData[BezoekLangStart],"&lt;"&amp;($A1642+1/24))-COUNTIF(tData[BezoekLangEind],"&lt;="&amp;$A1642)</f>
        <v/>
      </c>
      <c r="G1642" s="15">
        <f>IF($D1642=1,$B1642*100+$C1642,-1)</f>
        <v/>
      </c>
      <c r="H1642" s="15">
        <f>IF($D1642=1,$B1642,-1)</f>
        <v/>
      </c>
      <c r="I1642" s="15">
        <f>IF($D1642=1,$C1642,-1)</f>
        <v/>
      </c>
    </row>
    <row r="1643">
      <c r="A1643" s="33" t="n">
        <v>45360.33333333334</v>
      </c>
      <c r="B1643" s="15">
        <f>WEEKDAY($A1643,2)</f>
        <v/>
      </c>
      <c r="C1643" s="15">
        <f>HOUR($A1643)</f>
        <v/>
      </c>
      <c r="D1643" s="15">
        <f>IF(AND($A1643&gt;=Instellingen!$B$6,$A1643&lt;Instellingen!$B$7),1,0)</f>
        <v/>
      </c>
      <c r="E1643" s="15">
        <f>COUNTIF(tData[BezoekStart],"&lt;"&amp;($A1643+1/24))-COUNTIF(tData[BezoekEind],"&lt;="&amp;$A1643)</f>
        <v/>
      </c>
      <c r="F1643" s="15">
        <f>COUNTIF(tData[BezoekLangStart],"&lt;"&amp;($A1643+1/24))-COUNTIF(tData[BezoekLangEind],"&lt;="&amp;$A1643)</f>
        <v/>
      </c>
      <c r="G1643" s="15">
        <f>IF($D1643=1,$B1643*100+$C1643,-1)</f>
        <v/>
      </c>
      <c r="H1643" s="15">
        <f>IF($D1643=1,$B1643,-1)</f>
        <v/>
      </c>
      <c r="I1643" s="15">
        <f>IF($D1643=1,$C1643,-1)</f>
        <v/>
      </c>
    </row>
    <row r="1644">
      <c r="A1644" s="33" t="n">
        <v>45360.375</v>
      </c>
      <c r="B1644" s="15">
        <f>WEEKDAY($A1644,2)</f>
        <v/>
      </c>
      <c r="C1644" s="15">
        <f>HOUR($A1644)</f>
        <v/>
      </c>
      <c r="D1644" s="15">
        <f>IF(AND($A1644&gt;=Instellingen!$B$6,$A1644&lt;Instellingen!$B$7),1,0)</f>
        <v/>
      </c>
      <c r="E1644" s="15">
        <f>COUNTIF(tData[BezoekStart],"&lt;"&amp;($A1644+1/24))-COUNTIF(tData[BezoekEind],"&lt;="&amp;$A1644)</f>
        <v/>
      </c>
      <c r="F1644" s="15">
        <f>COUNTIF(tData[BezoekLangStart],"&lt;"&amp;($A1644+1/24))-COUNTIF(tData[BezoekLangEind],"&lt;="&amp;$A1644)</f>
        <v/>
      </c>
      <c r="G1644" s="15">
        <f>IF($D1644=1,$B1644*100+$C1644,-1)</f>
        <v/>
      </c>
      <c r="H1644" s="15">
        <f>IF($D1644=1,$B1644,-1)</f>
        <v/>
      </c>
      <c r="I1644" s="15">
        <f>IF($D1644=1,$C1644,-1)</f>
        <v/>
      </c>
    </row>
    <row r="1645">
      <c r="A1645" s="33" t="n">
        <v>45360.41666666666</v>
      </c>
      <c r="B1645" s="15">
        <f>WEEKDAY($A1645,2)</f>
        <v/>
      </c>
      <c r="C1645" s="15">
        <f>HOUR($A1645)</f>
        <v/>
      </c>
      <c r="D1645" s="15">
        <f>IF(AND($A1645&gt;=Instellingen!$B$6,$A1645&lt;Instellingen!$B$7),1,0)</f>
        <v/>
      </c>
      <c r="E1645" s="15">
        <f>COUNTIF(tData[BezoekStart],"&lt;"&amp;($A1645+1/24))-COUNTIF(tData[BezoekEind],"&lt;="&amp;$A1645)</f>
        <v/>
      </c>
      <c r="F1645" s="15">
        <f>COUNTIF(tData[BezoekLangStart],"&lt;"&amp;($A1645+1/24))-COUNTIF(tData[BezoekLangEind],"&lt;="&amp;$A1645)</f>
        <v/>
      </c>
      <c r="G1645" s="15">
        <f>IF($D1645=1,$B1645*100+$C1645,-1)</f>
        <v/>
      </c>
      <c r="H1645" s="15">
        <f>IF($D1645=1,$B1645,-1)</f>
        <v/>
      </c>
      <c r="I1645" s="15">
        <f>IF($D1645=1,$C1645,-1)</f>
        <v/>
      </c>
    </row>
    <row r="1646">
      <c r="A1646" s="33" t="n">
        <v>45360.45833333334</v>
      </c>
      <c r="B1646" s="15">
        <f>WEEKDAY($A1646,2)</f>
        <v/>
      </c>
      <c r="C1646" s="15">
        <f>HOUR($A1646)</f>
        <v/>
      </c>
      <c r="D1646" s="15">
        <f>IF(AND($A1646&gt;=Instellingen!$B$6,$A1646&lt;Instellingen!$B$7),1,0)</f>
        <v/>
      </c>
      <c r="E1646" s="15">
        <f>COUNTIF(tData[BezoekStart],"&lt;"&amp;($A1646+1/24))-COUNTIF(tData[BezoekEind],"&lt;="&amp;$A1646)</f>
        <v/>
      </c>
      <c r="F1646" s="15">
        <f>COUNTIF(tData[BezoekLangStart],"&lt;"&amp;($A1646+1/24))-COUNTIF(tData[BezoekLangEind],"&lt;="&amp;$A1646)</f>
        <v/>
      </c>
      <c r="G1646" s="15">
        <f>IF($D1646=1,$B1646*100+$C1646,-1)</f>
        <v/>
      </c>
      <c r="H1646" s="15">
        <f>IF($D1646=1,$B1646,-1)</f>
        <v/>
      </c>
      <c r="I1646" s="15">
        <f>IF($D1646=1,$C1646,-1)</f>
        <v/>
      </c>
    </row>
    <row r="1647">
      <c r="A1647" s="33" t="n">
        <v>45360.5</v>
      </c>
      <c r="B1647" s="15">
        <f>WEEKDAY($A1647,2)</f>
        <v/>
      </c>
      <c r="C1647" s="15">
        <f>HOUR($A1647)</f>
        <v/>
      </c>
      <c r="D1647" s="15">
        <f>IF(AND($A1647&gt;=Instellingen!$B$6,$A1647&lt;Instellingen!$B$7),1,0)</f>
        <v/>
      </c>
      <c r="E1647" s="15">
        <f>COUNTIF(tData[BezoekStart],"&lt;"&amp;($A1647+1/24))-COUNTIF(tData[BezoekEind],"&lt;="&amp;$A1647)</f>
        <v/>
      </c>
      <c r="F1647" s="15">
        <f>COUNTIF(tData[BezoekLangStart],"&lt;"&amp;($A1647+1/24))-COUNTIF(tData[BezoekLangEind],"&lt;="&amp;$A1647)</f>
        <v/>
      </c>
      <c r="G1647" s="15">
        <f>IF($D1647=1,$B1647*100+$C1647,-1)</f>
        <v/>
      </c>
      <c r="H1647" s="15">
        <f>IF($D1647=1,$B1647,-1)</f>
        <v/>
      </c>
      <c r="I1647" s="15">
        <f>IF($D1647=1,$C1647,-1)</f>
        <v/>
      </c>
    </row>
    <row r="1648">
      <c r="A1648" s="33" t="n">
        <v>45360.54166666666</v>
      </c>
      <c r="B1648" s="15">
        <f>WEEKDAY($A1648,2)</f>
        <v/>
      </c>
      <c r="C1648" s="15">
        <f>HOUR($A1648)</f>
        <v/>
      </c>
      <c r="D1648" s="15">
        <f>IF(AND($A1648&gt;=Instellingen!$B$6,$A1648&lt;Instellingen!$B$7),1,0)</f>
        <v/>
      </c>
      <c r="E1648" s="15">
        <f>COUNTIF(tData[BezoekStart],"&lt;"&amp;($A1648+1/24))-COUNTIF(tData[BezoekEind],"&lt;="&amp;$A1648)</f>
        <v/>
      </c>
      <c r="F1648" s="15">
        <f>COUNTIF(tData[BezoekLangStart],"&lt;"&amp;($A1648+1/24))-COUNTIF(tData[BezoekLangEind],"&lt;="&amp;$A1648)</f>
        <v/>
      </c>
      <c r="G1648" s="15">
        <f>IF($D1648=1,$B1648*100+$C1648,-1)</f>
        <v/>
      </c>
      <c r="H1648" s="15">
        <f>IF($D1648=1,$B1648,-1)</f>
        <v/>
      </c>
      <c r="I1648" s="15">
        <f>IF($D1648=1,$C1648,-1)</f>
        <v/>
      </c>
    </row>
    <row r="1649">
      <c r="A1649" s="33" t="n">
        <v>45360.58333333334</v>
      </c>
      <c r="B1649" s="15">
        <f>WEEKDAY($A1649,2)</f>
        <v/>
      </c>
      <c r="C1649" s="15">
        <f>HOUR($A1649)</f>
        <v/>
      </c>
      <c r="D1649" s="15">
        <f>IF(AND($A1649&gt;=Instellingen!$B$6,$A1649&lt;Instellingen!$B$7),1,0)</f>
        <v/>
      </c>
      <c r="E1649" s="15">
        <f>COUNTIF(tData[BezoekStart],"&lt;"&amp;($A1649+1/24))-COUNTIF(tData[BezoekEind],"&lt;="&amp;$A1649)</f>
        <v/>
      </c>
      <c r="F1649" s="15">
        <f>COUNTIF(tData[BezoekLangStart],"&lt;"&amp;($A1649+1/24))-COUNTIF(tData[BezoekLangEind],"&lt;="&amp;$A1649)</f>
        <v/>
      </c>
      <c r="G1649" s="15">
        <f>IF($D1649=1,$B1649*100+$C1649,-1)</f>
        <v/>
      </c>
      <c r="H1649" s="15">
        <f>IF($D1649=1,$B1649,-1)</f>
        <v/>
      </c>
      <c r="I1649" s="15">
        <f>IF($D1649=1,$C1649,-1)</f>
        <v/>
      </c>
    </row>
    <row r="1650">
      <c r="A1650" s="33" t="n">
        <v>45360.625</v>
      </c>
      <c r="B1650" s="15">
        <f>WEEKDAY($A1650,2)</f>
        <v/>
      </c>
      <c r="C1650" s="15">
        <f>HOUR($A1650)</f>
        <v/>
      </c>
      <c r="D1650" s="15">
        <f>IF(AND($A1650&gt;=Instellingen!$B$6,$A1650&lt;Instellingen!$B$7),1,0)</f>
        <v/>
      </c>
      <c r="E1650" s="15">
        <f>COUNTIF(tData[BezoekStart],"&lt;"&amp;($A1650+1/24))-COUNTIF(tData[BezoekEind],"&lt;="&amp;$A1650)</f>
        <v/>
      </c>
      <c r="F1650" s="15">
        <f>COUNTIF(tData[BezoekLangStart],"&lt;"&amp;($A1650+1/24))-COUNTIF(tData[BezoekLangEind],"&lt;="&amp;$A1650)</f>
        <v/>
      </c>
      <c r="G1650" s="15">
        <f>IF($D1650=1,$B1650*100+$C1650,-1)</f>
        <v/>
      </c>
      <c r="H1650" s="15">
        <f>IF($D1650=1,$B1650,-1)</f>
        <v/>
      </c>
      <c r="I1650" s="15">
        <f>IF($D1650=1,$C1650,-1)</f>
        <v/>
      </c>
    </row>
    <row r="1651">
      <c r="A1651" s="33" t="n">
        <v>45360.66666666666</v>
      </c>
      <c r="B1651" s="15">
        <f>WEEKDAY($A1651,2)</f>
        <v/>
      </c>
      <c r="C1651" s="15">
        <f>HOUR($A1651)</f>
        <v/>
      </c>
      <c r="D1651" s="15">
        <f>IF(AND($A1651&gt;=Instellingen!$B$6,$A1651&lt;Instellingen!$B$7),1,0)</f>
        <v/>
      </c>
      <c r="E1651" s="15">
        <f>COUNTIF(tData[BezoekStart],"&lt;"&amp;($A1651+1/24))-COUNTIF(tData[BezoekEind],"&lt;="&amp;$A1651)</f>
        <v/>
      </c>
      <c r="F1651" s="15">
        <f>COUNTIF(tData[BezoekLangStart],"&lt;"&amp;($A1651+1/24))-COUNTIF(tData[BezoekLangEind],"&lt;="&amp;$A1651)</f>
        <v/>
      </c>
      <c r="G1651" s="15">
        <f>IF($D1651=1,$B1651*100+$C1651,-1)</f>
        <v/>
      </c>
      <c r="H1651" s="15">
        <f>IF($D1651=1,$B1651,-1)</f>
        <v/>
      </c>
      <c r="I1651" s="15">
        <f>IF($D1651=1,$C1651,-1)</f>
        <v/>
      </c>
    </row>
    <row r="1652">
      <c r="A1652" s="33" t="n">
        <v>45360.70833333334</v>
      </c>
      <c r="B1652" s="15">
        <f>WEEKDAY($A1652,2)</f>
        <v/>
      </c>
      <c r="C1652" s="15">
        <f>HOUR($A1652)</f>
        <v/>
      </c>
      <c r="D1652" s="15">
        <f>IF(AND($A1652&gt;=Instellingen!$B$6,$A1652&lt;Instellingen!$B$7),1,0)</f>
        <v/>
      </c>
      <c r="E1652" s="15">
        <f>COUNTIF(tData[BezoekStart],"&lt;"&amp;($A1652+1/24))-COUNTIF(tData[BezoekEind],"&lt;="&amp;$A1652)</f>
        <v/>
      </c>
      <c r="F1652" s="15">
        <f>COUNTIF(tData[BezoekLangStart],"&lt;"&amp;($A1652+1/24))-COUNTIF(tData[BezoekLangEind],"&lt;="&amp;$A1652)</f>
        <v/>
      </c>
      <c r="G1652" s="15">
        <f>IF($D1652=1,$B1652*100+$C1652,-1)</f>
        <v/>
      </c>
      <c r="H1652" s="15">
        <f>IF($D1652=1,$B1652,-1)</f>
        <v/>
      </c>
      <c r="I1652" s="15">
        <f>IF($D1652=1,$C1652,-1)</f>
        <v/>
      </c>
    </row>
    <row r="1653">
      <c r="A1653" s="33" t="n">
        <v>45360.75</v>
      </c>
      <c r="B1653" s="15">
        <f>WEEKDAY($A1653,2)</f>
        <v/>
      </c>
      <c r="C1653" s="15">
        <f>HOUR($A1653)</f>
        <v/>
      </c>
      <c r="D1653" s="15">
        <f>IF(AND($A1653&gt;=Instellingen!$B$6,$A1653&lt;Instellingen!$B$7),1,0)</f>
        <v/>
      </c>
      <c r="E1653" s="15">
        <f>COUNTIF(tData[BezoekStart],"&lt;"&amp;($A1653+1/24))-COUNTIF(tData[BezoekEind],"&lt;="&amp;$A1653)</f>
        <v/>
      </c>
      <c r="F1653" s="15">
        <f>COUNTIF(tData[BezoekLangStart],"&lt;"&amp;($A1653+1/24))-COUNTIF(tData[BezoekLangEind],"&lt;="&amp;$A1653)</f>
        <v/>
      </c>
      <c r="G1653" s="15">
        <f>IF($D1653=1,$B1653*100+$C1653,-1)</f>
        <v/>
      </c>
      <c r="H1653" s="15">
        <f>IF($D1653=1,$B1653,-1)</f>
        <v/>
      </c>
      <c r="I1653" s="15">
        <f>IF($D1653=1,$C1653,-1)</f>
        <v/>
      </c>
    </row>
    <row r="1654">
      <c r="A1654" s="33" t="n">
        <v>45360.79166666666</v>
      </c>
      <c r="B1654" s="15">
        <f>WEEKDAY($A1654,2)</f>
        <v/>
      </c>
      <c r="C1654" s="15">
        <f>HOUR($A1654)</f>
        <v/>
      </c>
      <c r="D1654" s="15">
        <f>IF(AND($A1654&gt;=Instellingen!$B$6,$A1654&lt;Instellingen!$B$7),1,0)</f>
        <v/>
      </c>
      <c r="E1654" s="15">
        <f>COUNTIF(tData[BezoekStart],"&lt;"&amp;($A1654+1/24))-COUNTIF(tData[BezoekEind],"&lt;="&amp;$A1654)</f>
        <v/>
      </c>
      <c r="F1654" s="15">
        <f>COUNTIF(tData[BezoekLangStart],"&lt;"&amp;($A1654+1/24))-COUNTIF(tData[BezoekLangEind],"&lt;="&amp;$A1654)</f>
        <v/>
      </c>
      <c r="G1654" s="15">
        <f>IF($D1654=1,$B1654*100+$C1654,-1)</f>
        <v/>
      </c>
      <c r="H1654" s="15">
        <f>IF($D1654=1,$B1654,-1)</f>
        <v/>
      </c>
      <c r="I1654" s="15">
        <f>IF($D1654=1,$C1654,-1)</f>
        <v/>
      </c>
    </row>
    <row r="1655">
      <c r="A1655" s="33" t="n">
        <v>45360.83333333334</v>
      </c>
      <c r="B1655" s="15">
        <f>WEEKDAY($A1655,2)</f>
        <v/>
      </c>
      <c r="C1655" s="15">
        <f>HOUR($A1655)</f>
        <v/>
      </c>
      <c r="D1655" s="15">
        <f>IF(AND($A1655&gt;=Instellingen!$B$6,$A1655&lt;Instellingen!$B$7),1,0)</f>
        <v/>
      </c>
      <c r="E1655" s="15">
        <f>COUNTIF(tData[BezoekStart],"&lt;"&amp;($A1655+1/24))-COUNTIF(tData[BezoekEind],"&lt;="&amp;$A1655)</f>
        <v/>
      </c>
      <c r="F1655" s="15">
        <f>COUNTIF(tData[BezoekLangStart],"&lt;"&amp;($A1655+1/24))-COUNTIF(tData[BezoekLangEind],"&lt;="&amp;$A1655)</f>
        <v/>
      </c>
      <c r="G1655" s="15">
        <f>IF($D1655=1,$B1655*100+$C1655,-1)</f>
        <v/>
      </c>
      <c r="H1655" s="15">
        <f>IF($D1655=1,$B1655,-1)</f>
        <v/>
      </c>
      <c r="I1655" s="15">
        <f>IF($D1655=1,$C1655,-1)</f>
        <v/>
      </c>
    </row>
    <row r="1656">
      <c r="A1656" s="33" t="n">
        <v>45360.875</v>
      </c>
      <c r="B1656" s="15">
        <f>WEEKDAY($A1656,2)</f>
        <v/>
      </c>
      <c r="C1656" s="15">
        <f>HOUR($A1656)</f>
        <v/>
      </c>
      <c r="D1656" s="15">
        <f>IF(AND($A1656&gt;=Instellingen!$B$6,$A1656&lt;Instellingen!$B$7),1,0)</f>
        <v/>
      </c>
      <c r="E1656" s="15">
        <f>COUNTIF(tData[BezoekStart],"&lt;"&amp;($A1656+1/24))-COUNTIF(tData[BezoekEind],"&lt;="&amp;$A1656)</f>
        <v/>
      </c>
      <c r="F1656" s="15">
        <f>COUNTIF(tData[BezoekLangStart],"&lt;"&amp;($A1656+1/24))-COUNTIF(tData[BezoekLangEind],"&lt;="&amp;$A1656)</f>
        <v/>
      </c>
      <c r="G1656" s="15">
        <f>IF($D1656=1,$B1656*100+$C1656,-1)</f>
        <v/>
      </c>
      <c r="H1656" s="15">
        <f>IF($D1656=1,$B1656,-1)</f>
        <v/>
      </c>
      <c r="I1656" s="15">
        <f>IF($D1656=1,$C1656,-1)</f>
        <v/>
      </c>
    </row>
    <row r="1657">
      <c r="A1657" s="33" t="n">
        <v>45360.91666666666</v>
      </c>
      <c r="B1657" s="15">
        <f>WEEKDAY($A1657,2)</f>
        <v/>
      </c>
      <c r="C1657" s="15">
        <f>HOUR($A1657)</f>
        <v/>
      </c>
      <c r="D1657" s="15">
        <f>IF(AND($A1657&gt;=Instellingen!$B$6,$A1657&lt;Instellingen!$B$7),1,0)</f>
        <v/>
      </c>
      <c r="E1657" s="15">
        <f>COUNTIF(tData[BezoekStart],"&lt;"&amp;($A1657+1/24))-COUNTIF(tData[BezoekEind],"&lt;="&amp;$A1657)</f>
        <v/>
      </c>
      <c r="F1657" s="15">
        <f>COUNTIF(tData[BezoekLangStart],"&lt;"&amp;($A1657+1/24))-COUNTIF(tData[BezoekLangEind],"&lt;="&amp;$A1657)</f>
        <v/>
      </c>
      <c r="G1657" s="15">
        <f>IF($D1657=1,$B1657*100+$C1657,-1)</f>
        <v/>
      </c>
      <c r="H1657" s="15">
        <f>IF($D1657=1,$B1657,-1)</f>
        <v/>
      </c>
      <c r="I1657" s="15">
        <f>IF($D1657=1,$C1657,-1)</f>
        <v/>
      </c>
    </row>
    <row r="1658">
      <c r="A1658" s="33" t="n">
        <v>45360.95833333334</v>
      </c>
      <c r="B1658" s="15">
        <f>WEEKDAY($A1658,2)</f>
        <v/>
      </c>
      <c r="C1658" s="15">
        <f>HOUR($A1658)</f>
        <v/>
      </c>
      <c r="D1658" s="15">
        <f>IF(AND($A1658&gt;=Instellingen!$B$6,$A1658&lt;Instellingen!$B$7),1,0)</f>
        <v/>
      </c>
      <c r="E1658" s="15">
        <f>COUNTIF(tData[BezoekStart],"&lt;"&amp;($A1658+1/24))-COUNTIF(tData[BezoekEind],"&lt;="&amp;$A1658)</f>
        <v/>
      </c>
      <c r="F1658" s="15">
        <f>COUNTIF(tData[BezoekLangStart],"&lt;"&amp;($A1658+1/24))-COUNTIF(tData[BezoekLangEind],"&lt;="&amp;$A1658)</f>
        <v/>
      </c>
      <c r="G1658" s="15">
        <f>IF($D1658=1,$B1658*100+$C1658,-1)</f>
        <v/>
      </c>
      <c r="H1658" s="15">
        <f>IF($D1658=1,$B1658,-1)</f>
        <v/>
      </c>
      <c r="I1658" s="15">
        <f>IF($D1658=1,$C1658,-1)</f>
        <v/>
      </c>
    </row>
    <row r="1659">
      <c r="A1659" s="33" t="n">
        <v>45361</v>
      </c>
      <c r="B1659" s="15">
        <f>WEEKDAY($A1659,2)</f>
        <v/>
      </c>
      <c r="C1659" s="15">
        <f>HOUR($A1659)</f>
        <v/>
      </c>
      <c r="D1659" s="15">
        <f>IF(AND($A1659&gt;=Instellingen!$B$6,$A1659&lt;Instellingen!$B$7),1,0)</f>
        <v/>
      </c>
      <c r="E1659" s="15">
        <f>COUNTIF(tData[BezoekStart],"&lt;"&amp;($A1659+1/24))-COUNTIF(tData[BezoekEind],"&lt;="&amp;$A1659)</f>
        <v/>
      </c>
      <c r="F1659" s="15">
        <f>COUNTIF(tData[BezoekLangStart],"&lt;"&amp;($A1659+1/24))-COUNTIF(tData[BezoekLangEind],"&lt;="&amp;$A1659)</f>
        <v/>
      </c>
      <c r="G1659" s="15">
        <f>IF($D1659=1,$B1659*100+$C1659,-1)</f>
        <v/>
      </c>
      <c r="H1659" s="15">
        <f>IF($D1659=1,$B1659,-1)</f>
        <v/>
      </c>
      <c r="I1659" s="15">
        <f>IF($D1659=1,$C1659,-1)</f>
        <v/>
      </c>
    </row>
    <row r="1660">
      <c r="A1660" s="33" t="n">
        <v>45361.04166666666</v>
      </c>
      <c r="B1660" s="15">
        <f>WEEKDAY($A1660,2)</f>
        <v/>
      </c>
      <c r="C1660" s="15">
        <f>HOUR($A1660)</f>
        <v/>
      </c>
      <c r="D1660" s="15">
        <f>IF(AND($A1660&gt;=Instellingen!$B$6,$A1660&lt;Instellingen!$B$7),1,0)</f>
        <v/>
      </c>
      <c r="E1660" s="15">
        <f>COUNTIF(tData[BezoekStart],"&lt;"&amp;($A1660+1/24))-COUNTIF(tData[BezoekEind],"&lt;="&amp;$A1660)</f>
        <v/>
      </c>
      <c r="F1660" s="15">
        <f>COUNTIF(tData[BezoekLangStart],"&lt;"&amp;($A1660+1/24))-COUNTIF(tData[BezoekLangEind],"&lt;="&amp;$A1660)</f>
        <v/>
      </c>
      <c r="G1660" s="15">
        <f>IF($D1660=1,$B1660*100+$C1660,-1)</f>
        <v/>
      </c>
      <c r="H1660" s="15">
        <f>IF($D1660=1,$B1660,-1)</f>
        <v/>
      </c>
      <c r="I1660" s="15">
        <f>IF($D1660=1,$C1660,-1)</f>
        <v/>
      </c>
    </row>
    <row r="1661">
      <c r="A1661" s="33" t="n">
        <v>45361.08333333334</v>
      </c>
      <c r="B1661" s="15">
        <f>WEEKDAY($A1661,2)</f>
        <v/>
      </c>
      <c r="C1661" s="15">
        <f>HOUR($A1661)</f>
        <v/>
      </c>
      <c r="D1661" s="15">
        <f>IF(AND($A1661&gt;=Instellingen!$B$6,$A1661&lt;Instellingen!$B$7),1,0)</f>
        <v/>
      </c>
      <c r="E1661" s="15">
        <f>COUNTIF(tData[BezoekStart],"&lt;"&amp;($A1661+1/24))-COUNTIF(tData[BezoekEind],"&lt;="&amp;$A1661)</f>
        <v/>
      </c>
      <c r="F1661" s="15">
        <f>COUNTIF(tData[BezoekLangStart],"&lt;"&amp;($A1661+1/24))-COUNTIF(tData[BezoekLangEind],"&lt;="&amp;$A1661)</f>
        <v/>
      </c>
      <c r="G1661" s="15">
        <f>IF($D1661=1,$B1661*100+$C1661,-1)</f>
        <v/>
      </c>
      <c r="H1661" s="15">
        <f>IF($D1661=1,$B1661,-1)</f>
        <v/>
      </c>
      <c r="I1661" s="15">
        <f>IF($D1661=1,$C1661,-1)</f>
        <v/>
      </c>
    </row>
    <row r="1662">
      <c r="A1662" s="33" t="n">
        <v>45361.125</v>
      </c>
      <c r="B1662" s="15">
        <f>WEEKDAY($A1662,2)</f>
        <v/>
      </c>
      <c r="C1662" s="15">
        <f>HOUR($A1662)</f>
        <v/>
      </c>
      <c r="D1662" s="15">
        <f>IF(AND($A1662&gt;=Instellingen!$B$6,$A1662&lt;Instellingen!$B$7),1,0)</f>
        <v/>
      </c>
      <c r="E1662" s="15">
        <f>COUNTIF(tData[BezoekStart],"&lt;"&amp;($A1662+1/24))-COUNTIF(tData[BezoekEind],"&lt;="&amp;$A1662)</f>
        <v/>
      </c>
      <c r="F1662" s="15">
        <f>COUNTIF(tData[BezoekLangStart],"&lt;"&amp;($A1662+1/24))-COUNTIF(tData[BezoekLangEind],"&lt;="&amp;$A1662)</f>
        <v/>
      </c>
      <c r="G1662" s="15">
        <f>IF($D1662=1,$B1662*100+$C1662,-1)</f>
        <v/>
      </c>
      <c r="H1662" s="15">
        <f>IF($D1662=1,$B1662,-1)</f>
        <v/>
      </c>
      <c r="I1662" s="15">
        <f>IF($D1662=1,$C1662,-1)</f>
        <v/>
      </c>
    </row>
    <row r="1663">
      <c r="A1663" s="33" t="n">
        <v>45361.16666666666</v>
      </c>
      <c r="B1663" s="15">
        <f>WEEKDAY($A1663,2)</f>
        <v/>
      </c>
      <c r="C1663" s="15">
        <f>HOUR($A1663)</f>
        <v/>
      </c>
      <c r="D1663" s="15">
        <f>IF(AND($A1663&gt;=Instellingen!$B$6,$A1663&lt;Instellingen!$B$7),1,0)</f>
        <v/>
      </c>
      <c r="E1663" s="15">
        <f>COUNTIF(tData[BezoekStart],"&lt;"&amp;($A1663+1/24))-COUNTIF(tData[BezoekEind],"&lt;="&amp;$A1663)</f>
        <v/>
      </c>
      <c r="F1663" s="15">
        <f>COUNTIF(tData[BezoekLangStart],"&lt;"&amp;($A1663+1/24))-COUNTIF(tData[BezoekLangEind],"&lt;="&amp;$A1663)</f>
        <v/>
      </c>
      <c r="G1663" s="15">
        <f>IF($D1663=1,$B1663*100+$C1663,-1)</f>
        <v/>
      </c>
      <c r="H1663" s="15">
        <f>IF($D1663=1,$B1663,-1)</f>
        <v/>
      </c>
      <c r="I1663" s="15">
        <f>IF($D1663=1,$C1663,-1)</f>
        <v/>
      </c>
    </row>
    <row r="1664">
      <c r="A1664" s="33" t="n">
        <v>45361.20833333334</v>
      </c>
      <c r="B1664" s="15">
        <f>WEEKDAY($A1664,2)</f>
        <v/>
      </c>
      <c r="C1664" s="15">
        <f>HOUR($A1664)</f>
        <v/>
      </c>
      <c r="D1664" s="15">
        <f>IF(AND($A1664&gt;=Instellingen!$B$6,$A1664&lt;Instellingen!$B$7),1,0)</f>
        <v/>
      </c>
      <c r="E1664" s="15">
        <f>COUNTIF(tData[BezoekStart],"&lt;"&amp;($A1664+1/24))-COUNTIF(tData[BezoekEind],"&lt;="&amp;$A1664)</f>
        <v/>
      </c>
      <c r="F1664" s="15">
        <f>COUNTIF(tData[BezoekLangStart],"&lt;"&amp;($A1664+1/24))-COUNTIF(tData[BezoekLangEind],"&lt;="&amp;$A1664)</f>
        <v/>
      </c>
      <c r="G1664" s="15">
        <f>IF($D1664=1,$B1664*100+$C1664,-1)</f>
        <v/>
      </c>
      <c r="H1664" s="15">
        <f>IF($D1664=1,$B1664,-1)</f>
        <v/>
      </c>
      <c r="I1664" s="15">
        <f>IF($D1664=1,$C1664,-1)</f>
        <v/>
      </c>
    </row>
    <row r="1665">
      <c r="A1665" s="33" t="n">
        <v>45361.25</v>
      </c>
      <c r="B1665" s="15">
        <f>WEEKDAY($A1665,2)</f>
        <v/>
      </c>
      <c r="C1665" s="15">
        <f>HOUR($A1665)</f>
        <v/>
      </c>
      <c r="D1665" s="15">
        <f>IF(AND($A1665&gt;=Instellingen!$B$6,$A1665&lt;Instellingen!$B$7),1,0)</f>
        <v/>
      </c>
      <c r="E1665" s="15">
        <f>COUNTIF(tData[BezoekStart],"&lt;"&amp;($A1665+1/24))-COUNTIF(tData[BezoekEind],"&lt;="&amp;$A1665)</f>
        <v/>
      </c>
      <c r="F1665" s="15">
        <f>COUNTIF(tData[BezoekLangStart],"&lt;"&amp;($A1665+1/24))-COUNTIF(tData[BezoekLangEind],"&lt;="&amp;$A1665)</f>
        <v/>
      </c>
      <c r="G1665" s="15">
        <f>IF($D1665=1,$B1665*100+$C1665,-1)</f>
        <v/>
      </c>
      <c r="H1665" s="15">
        <f>IF($D1665=1,$B1665,-1)</f>
        <v/>
      </c>
      <c r="I1665" s="15">
        <f>IF($D1665=1,$C1665,-1)</f>
        <v/>
      </c>
    </row>
    <row r="1666">
      <c r="A1666" s="33" t="n">
        <v>45361.29166666666</v>
      </c>
      <c r="B1666" s="15">
        <f>WEEKDAY($A1666,2)</f>
        <v/>
      </c>
      <c r="C1666" s="15">
        <f>HOUR($A1666)</f>
        <v/>
      </c>
      <c r="D1666" s="15">
        <f>IF(AND($A1666&gt;=Instellingen!$B$6,$A1666&lt;Instellingen!$B$7),1,0)</f>
        <v/>
      </c>
      <c r="E1666" s="15">
        <f>COUNTIF(tData[BezoekStart],"&lt;"&amp;($A1666+1/24))-COUNTIF(tData[BezoekEind],"&lt;="&amp;$A1666)</f>
        <v/>
      </c>
      <c r="F1666" s="15">
        <f>COUNTIF(tData[BezoekLangStart],"&lt;"&amp;($A1666+1/24))-COUNTIF(tData[BezoekLangEind],"&lt;="&amp;$A1666)</f>
        <v/>
      </c>
      <c r="G1666" s="15">
        <f>IF($D1666=1,$B1666*100+$C1666,-1)</f>
        <v/>
      </c>
      <c r="H1666" s="15">
        <f>IF($D1666=1,$B1666,-1)</f>
        <v/>
      </c>
      <c r="I1666" s="15">
        <f>IF($D1666=1,$C1666,-1)</f>
        <v/>
      </c>
    </row>
    <row r="1667">
      <c r="A1667" s="33" t="n">
        <v>45361.33333333334</v>
      </c>
      <c r="B1667" s="15">
        <f>WEEKDAY($A1667,2)</f>
        <v/>
      </c>
      <c r="C1667" s="15">
        <f>HOUR($A1667)</f>
        <v/>
      </c>
      <c r="D1667" s="15">
        <f>IF(AND($A1667&gt;=Instellingen!$B$6,$A1667&lt;Instellingen!$B$7),1,0)</f>
        <v/>
      </c>
      <c r="E1667" s="15">
        <f>COUNTIF(tData[BezoekStart],"&lt;"&amp;($A1667+1/24))-COUNTIF(tData[BezoekEind],"&lt;="&amp;$A1667)</f>
        <v/>
      </c>
      <c r="F1667" s="15">
        <f>COUNTIF(tData[BezoekLangStart],"&lt;"&amp;($A1667+1/24))-COUNTIF(tData[BezoekLangEind],"&lt;="&amp;$A1667)</f>
        <v/>
      </c>
      <c r="G1667" s="15">
        <f>IF($D1667=1,$B1667*100+$C1667,-1)</f>
        <v/>
      </c>
      <c r="H1667" s="15">
        <f>IF($D1667=1,$B1667,-1)</f>
        <v/>
      </c>
      <c r="I1667" s="15">
        <f>IF($D1667=1,$C1667,-1)</f>
        <v/>
      </c>
    </row>
    <row r="1668">
      <c r="A1668" s="33" t="n">
        <v>45361.375</v>
      </c>
      <c r="B1668" s="15">
        <f>WEEKDAY($A1668,2)</f>
        <v/>
      </c>
      <c r="C1668" s="15">
        <f>HOUR($A1668)</f>
        <v/>
      </c>
      <c r="D1668" s="15">
        <f>IF(AND($A1668&gt;=Instellingen!$B$6,$A1668&lt;Instellingen!$B$7),1,0)</f>
        <v/>
      </c>
      <c r="E1668" s="15">
        <f>COUNTIF(tData[BezoekStart],"&lt;"&amp;($A1668+1/24))-COUNTIF(tData[BezoekEind],"&lt;="&amp;$A1668)</f>
        <v/>
      </c>
      <c r="F1668" s="15">
        <f>COUNTIF(tData[BezoekLangStart],"&lt;"&amp;($A1668+1/24))-COUNTIF(tData[BezoekLangEind],"&lt;="&amp;$A1668)</f>
        <v/>
      </c>
      <c r="G1668" s="15">
        <f>IF($D1668=1,$B1668*100+$C1668,-1)</f>
        <v/>
      </c>
      <c r="H1668" s="15">
        <f>IF($D1668=1,$B1668,-1)</f>
        <v/>
      </c>
      <c r="I1668" s="15">
        <f>IF($D1668=1,$C1668,-1)</f>
        <v/>
      </c>
    </row>
    <row r="1669">
      <c r="A1669" s="33" t="n">
        <v>45361.41666666666</v>
      </c>
      <c r="B1669" s="15">
        <f>WEEKDAY($A1669,2)</f>
        <v/>
      </c>
      <c r="C1669" s="15">
        <f>HOUR($A1669)</f>
        <v/>
      </c>
      <c r="D1669" s="15">
        <f>IF(AND($A1669&gt;=Instellingen!$B$6,$A1669&lt;Instellingen!$B$7),1,0)</f>
        <v/>
      </c>
      <c r="E1669" s="15">
        <f>COUNTIF(tData[BezoekStart],"&lt;"&amp;($A1669+1/24))-COUNTIF(tData[BezoekEind],"&lt;="&amp;$A1669)</f>
        <v/>
      </c>
      <c r="F1669" s="15">
        <f>COUNTIF(tData[BezoekLangStart],"&lt;"&amp;($A1669+1/24))-COUNTIF(tData[BezoekLangEind],"&lt;="&amp;$A1669)</f>
        <v/>
      </c>
      <c r="G1669" s="15">
        <f>IF($D1669=1,$B1669*100+$C1669,-1)</f>
        <v/>
      </c>
      <c r="H1669" s="15">
        <f>IF($D1669=1,$B1669,-1)</f>
        <v/>
      </c>
      <c r="I1669" s="15">
        <f>IF($D1669=1,$C1669,-1)</f>
        <v/>
      </c>
    </row>
    <row r="1670">
      <c r="A1670" s="33" t="n">
        <v>45361.45833333334</v>
      </c>
      <c r="B1670" s="15">
        <f>WEEKDAY($A1670,2)</f>
        <v/>
      </c>
      <c r="C1670" s="15">
        <f>HOUR($A1670)</f>
        <v/>
      </c>
      <c r="D1670" s="15">
        <f>IF(AND($A1670&gt;=Instellingen!$B$6,$A1670&lt;Instellingen!$B$7),1,0)</f>
        <v/>
      </c>
      <c r="E1670" s="15">
        <f>COUNTIF(tData[BezoekStart],"&lt;"&amp;($A1670+1/24))-COUNTIF(tData[BezoekEind],"&lt;="&amp;$A1670)</f>
        <v/>
      </c>
      <c r="F1670" s="15">
        <f>COUNTIF(tData[BezoekLangStart],"&lt;"&amp;($A1670+1/24))-COUNTIF(tData[BezoekLangEind],"&lt;="&amp;$A1670)</f>
        <v/>
      </c>
      <c r="G1670" s="15">
        <f>IF($D1670=1,$B1670*100+$C1670,-1)</f>
        <v/>
      </c>
      <c r="H1670" s="15">
        <f>IF($D1670=1,$B1670,-1)</f>
        <v/>
      </c>
      <c r="I1670" s="15">
        <f>IF($D1670=1,$C1670,-1)</f>
        <v/>
      </c>
    </row>
    <row r="1671">
      <c r="A1671" s="33" t="n">
        <v>45361.5</v>
      </c>
      <c r="B1671" s="15">
        <f>WEEKDAY($A1671,2)</f>
        <v/>
      </c>
      <c r="C1671" s="15">
        <f>HOUR($A1671)</f>
        <v/>
      </c>
      <c r="D1671" s="15">
        <f>IF(AND($A1671&gt;=Instellingen!$B$6,$A1671&lt;Instellingen!$B$7),1,0)</f>
        <v/>
      </c>
      <c r="E1671" s="15">
        <f>COUNTIF(tData[BezoekStart],"&lt;"&amp;($A1671+1/24))-COUNTIF(tData[BezoekEind],"&lt;="&amp;$A1671)</f>
        <v/>
      </c>
      <c r="F1671" s="15">
        <f>COUNTIF(tData[BezoekLangStart],"&lt;"&amp;($A1671+1/24))-COUNTIF(tData[BezoekLangEind],"&lt;="&amp;$A1671)</f>
        <v/>
      </c>
      <c r="G1671" s="15">
        <f>IF($D1671=1,$B1671*100+$C1671,-1)</f>
        <v/>
      </c>
      <c r="H1671" s="15">
        <f>IF($D1671=1,$B1671,-1)</f>
        <v/>
      </c>
      <c r="I1671" s="15">
        <f>IF($D1671=1,$C1671,-1)</f>
        <v/>
      </c>
    </row>
    <row r="1672">
      <c r="A1672" s="33" t="n">
        <v>45361.54166666666</v>
      </c>
      <c r="B1672" s="15">
        <f>WEEKDAY($A1672,2)</f>
        <v/>
      </c>
      <c r="C1672" s="15">
        <f>HOUR($A1672)</f>
        <v/>
      </c>
      <c r="D1672" s="15">
        <f>IF(AND($A1672&gt;=Instellingen!$B$6,$A1672&lt;Instellingen!$B$7),1,0)</f>
        <v/>
      </c>
      <c r="E1672" s="15">
        <f>COUNTIF(tData[BezoekStart],"&lt;"&amp;($A1672+1/24))-COUNTIF(tData[BezoekEind],"&lt;="&amp;$A1672)</f>
        <v/>
      </c>
      <c r="F1672" s="15">
        <f>COUNTIF(tData[BezoekLangStart],"&lt;"&amp;($A1672+1/24))-COUNTIF(tData[BezoekLangEind],"&lt;="&amp;$A1672)</f>
        <v/>
      </c>
      <c r="G1672" s="15">
        <f>IF($D1672=1,$B1672*100+$C1672,-1)</f>
        <v/>
      </c>
      <c r="H1672" s="15">
        <f>IF($D1672=1,$B1672,-1)</f>
        <v/>
      </c>
      <c r="I1672" s="15">
        <f>IF($D1672=1,$C1672,-1)</f>
        <v/>
      </c>
    </row>
    <row r="1673">
      <c r="A1673" s="33" t="n">
        <v>45361.58333333334</v>
      </c>
      <c r="B1673" s="15">
        <f>WEEKDAY($A1673,2)</f>
        <v/>
      </c>
      <c r="C1673" s="15">
        <f>HOUR($A1673)</f>
        <v/>
      </c>
      <c r="D1673" s="15">
        <f>IF(AND($A1673&gt;=Instellingen!$B$6,$A1673&lt;Instellingen!$B$7),1,0)</f>
        <v/>
      </c>
      <c r="E1673" s="15">
        <f>COUNTIF(tData[BezoekStart],"&lt;"&amp;($A1673+1/24))-COUNTIF(tData[BezoekEind],"&lt;="&amp;$A1673)</f>
        <v/>
      </c>
      <c r="F1673" s="15">
        <f>COUNTIF(tData[BezoekLangStart],"&lt;"&amp;($A1673+1/24))-COUNTIF(tData[BezoekLangEind],"&lt;="&amp;$A1673)</f>
        <v/>
      </c>
      <c r="G1673" s="15">
        <f>IF($D1673=1,$B1673*100+$C1673,-1)</f>
        <v/>
      </c>
      <c r="H1673" s="15">
        <f>IF($D1673=1,$B1673,-1)</f>
        <v/>
      </c>
      <c r="I1673" s="15">
        <f>IF($D1673=1,$C1673,-1)</f>
        <v/>
      </c>
    </row>
    <row r="1674">
      <c r="A1674" s="33" t="n">
        <v>45361.625</v>
      </c>
      <c r="B1674" s="15">
        <f>WEEKDAY($A1674,2)</f>
        <v/>
      </c>
      <c r="C1674" s="15">
        <f>HOUR($A1674)</f>
        <v/>
      </c>
      <c r="D1674" s="15">
        <f>IF(AND($A1674&gt;=Instellingen!$B$6,$A1674&lt;Instellingen!$B$7),1,0)</f>
        <v/>
      </c>
      <c r="E1674" s="15">
        <f>COUNTIF(tData[BezoekStart],"&lt;"&amp;($A1674+1/24))-COUNTIF(tData[BezoekEind],"&lt;="&amp;$A1674)</f>
        <v/>
      </c>
      <c r="F1674" s="15">
        <f>COUNTIF(tData[BezoekLangStart],"&lt;"&amp;($A1674+1/24))-COUNTIF(tData[BezoekLangEind],"&lt;="&amp;$A1674)</f>
        <v/>
      </c>
      <c r="G1674" s="15">
        <f>IF($D1674=1,$B1674*100+$C1674,-1)</f>
        <v/>
      </c>
      <c r="H1674" s="15">
        <f>IF($D1674=1,$B1674,-1)</f>
        <v/>
      </c>
      <c r="I1674" s="15">
        <f>IF($D1674=1,$C1674,-1)</f>
        <v/>
      </c>
    </row>
    <row r="1675">
      <c r="A1675" s="33" t="n">
        <v>45361.66666666666</v>
      </c>
      <c r="B1675" s="15">
        <f>WEEKDAY($A1675,2)</f>
        <v/>
      </c>
      <c r="C1675" s="15">
        <f>HOUR($A1675)</f>
        <v/>
      </c>
      <c r="D1675" s="15">
        <f>IF(AND($A1675&gt;=Instellingen!$B$6,$A1675&lt;Instellingen!$B$7),1,0)</f>
        <v/>
      </c>
      <c r="E1675" s="15">
        <f>COUNTIF(tData[BezoekStart],"&lt;"&amp;($A1675+1/24))-COUNTIF(tData[BezoekEind],"&lt;="&amp;$A1675)</f>
        <v/>
      </c>
      <c r="F1675" s="15">
        <f>COUNTIF(tData[BezoekLangStart],"&lt;"&amp;($A1675+1/24))-COUNTIF(tData[BezoekLangEind],"&lt;="&amp;$A1675)</f>
        <v/>
      </c>
      <c r="G1675" s="15">
        <f>IF($D1675=1,$B1675*100+$C1675,-1)</f>
        <v/>
      </c>
      <c r="H1675" s="15">
        <f>IF($D1675=1,$B1675,-1)</f>
        <v/>
      </c>
      <c r="I1675" s="15">
        <f>IF($D1675=1,$C1675,-1)</f>
        <v/>
      </c>
    </row>
    <row r="1676">
      <c r="A1676" s="33" t="n">
        <v>45361.70833333334</v>
      </c>
      <c r="B1676" s="15">
        <f>WEEKDAY($A1676,2)</f>
        <v/>
      </c>
      <c r="C1676" s="15">
        <f>HOUR($A1676)</f>
        <v/>
      </c>
      <c r="D1676" s="15">
        <f>IF(AND($A1676&gt;=Instellingen!$B$6,$A1676&lt;Instellingen!$B$7),1,0)</f>
        <v/>
      </c>
      <c r="E1676" s="15">
        <f>COUNTIF(tData[BezoekStart],"&lt;"&amp;($A1676+1/24))-COUNTIF(tData[BezoekEind],"&lt;="&amp;$A1676)</f>
        <v/>
      </c>
      <c r="F1676" s="15">
        <f>COUNTIF(tData[BezoekLangStart],"&lt;"&amp;($A1676+1/24))-COUNTIF(tData[BezoekLangEind],"&lt;="&amp;$A1676)</f>
        <v/>
      </c>
      <c r="G1676" s="15">
        <f>IF($D1676=1,$B1676*100+$C1676,-1)</f>
        <v/>
      </c>
      <c r="H1676" s="15">
        <f>IF($D1676=1,$B1676,-1)</f>
        <v/>
      </c>
      <c r="I1676" s="15">
        <f>IF($D1676=1,$C1676,-1)</f>
        <v/>
      </c>
    </row>
    <row r="1677">
      <c r="A1677" s="33" t="n">
        <v>45361.75</v>
      </c>
      <c r="B1677" s="15">
        <f>WEEKDAY($A1677,2)</f>
        <v/>
      </c>
      <c r="C1677" s="15">
        <f>HOUR($A1677)</f>
        <v/>
      </c>
      <c r="D1677" s="15">
        <f>IF(AND($A1677&gt;=Instellingen!$B$6,$A1677&lt;Instellingen!$B$7),1,0)</f>
        <v/>
      </c>
      <c r="E1677" s="15">
        <f>COUNTIF(tData[BezoekStart],"&lt;"&amp;($A1677+1/24))-COUNTIF(tData[BezoekEind],"&lt;="&amp;$A1677)</f>
        <v/>
      </c>
      <c r="F1677" s="15">
        <f>COUNTIF(tData[BezoekLangStart],"&lt;"&amp;($A1677+1/24))-COUNTIF(tData[BezoekLangEind],"&lt;="&amp;$A1677)</f>
        <v/>
      </c>
      <c r="G1677" s="15">
        <f>IF($D1677=1,$B1677*100+$C1677,-1)</f>
        <v/>
      </c>
      <c r="H1677" s="15">
        <f>IF($D1677=1,$B1677,-1)</f>
        <v/>
      </c>
      <c r="I1677" s="15">
        <f>IF($D1677=1,$C1677,-1)</f>
        <v/>
      </c>
    </row>
    <row r="1678">
      <c r="A1678" s="33" t="n">
        <v>45361.79166666666</v>
      </c>
      <c r="B1678" s="15">
        <f>WEEKDAY($A1678,2)</f>
        <v/>
      </c>
      <c r="C1678" s="15">
        <f>HOUR($A1678)</f>
        <v/>
      </c>
      <c r="D1678" s="15">
        <f>IF(AND($A1678&gt;=Instellingen!$B$6,$A1678&lt;Instellingen!$B$7),1,0)</f>
        <v/>
      </c>
      <c r="E1678" s="15">
        <f>COUNTIF(tData[BezoekStart],"&lt;"&amp;($A1678+1/24))-COUNTIF(tData[BezoekEind],"&lt;="&amp;$A1678)</f>
        <v/>
      </c>
      <c r="F1678" s="15">
        <f>COUNTIF(tData[BezoekLangStart],"&lt;"&amp;($A1678+1/24))-COUNTIF(tData[BezoekLangEind],"&lt;="&amp;$A1678)</f>
        <v/>
      </c>
      <c r="G1678" s="15">
        <f>IF($D1678=1,$B1678*100+$C1678,-1)</f>
        <v/>
      </c>
      <c r="H1678" s="15">
        <f>IF($D1678=1,$B1678,-1)</f>
        <v/>
      </c>
      <c r="I1678" s="15">
        <f>IF($D1678=1,$C1678,-1)</f>
        <v/>
      </c>
    </row>
    <row r="1679">
      <c r="A1679" s="33" t="n">
        <v>45361.83333333334</v>
      </c>
      <c r="B1679" s="15">
        <f>WEEKDAY($A1679,2)</f>
        <v/>
      </c>
      <c r="C1679" s="15">
        <f>HOUR($A1679)</f>
        <v/>
      </c>
      <c r="D1679" s="15">
        <f>IF(AND($A1679&gt;=Instellingen!$B$6,$A1679&lt;Instellingen!$B$7),1,0)</f>
        <v/>
      </c>
      <c r="E1679" s="15">
        <f>COUNTIF(tData[BezoekStart],"&lt;"&amp;($A1679+1/24))-COUNTIF(tData[BezoekEind],"&lt;="&amp;$A1679)</f>
        <v/>
      </c>
      <c r="F1679" s="15">
        <f>COUNTIF(tData[BezoekLangStart],"&lt;"&amp;($A1679+1/24))-COUNTIF(tData[BezoekLangEind],"&lt;="&amp;$A1679)</f>
        <v/>
      </c>
      <c r="G1679" s="15">
        <f>IF($D1679=1,$B1679*100+$C1679,-1)</f>
        <v/>
      </c>
      <c r="H1679" s="15">
        <f>IF($D1679=1,$B1679,-1)</f>
        <v/>
      </c>
      <c r="I1679" s="15">
        <f>IF($D1679=1,$C1679,-1)</f>
        <v/>
      </c>
    </row>
    <row r="1680">
      <c r="A1680" s="33" t="n">
        <v>45361.875</v>
      </c>
      <c r="B1680" s="15">
        <f>WEEKDAY($A1680,2)</f>
        <v/>
      </c>
      <c r="C1680" s="15">
        <f>HOUR($A1680)</f>
        <v/>
      </c>
      <c r="D1680" s="15">
        <f>IF(AND($A1680&gt;=Instellingen!$B$6,$A1680&lt;Instellingen!$B$7),1,0)</f>
        <v/>
      </c>
      <c r="E1680" s="15">
        <f>COUNTIF(tData[BezoekStart],"&lt;"&amp;($A1680+1/24))-COUNTIF(tData[BezoekEind],"&lt;="&amp;$A1680)</f>
        <v/>
      </c>
      <c r="F1680" s="15">
        <f>COUNTIF(tData[BezoekLangStart],"&lt;"&amp;($A1680+1/24))-COUNTIF(tData[BezoekLangEind],"&lt;="&amp;$A1680)</f>
        <v/>
      </c>
      <c r="G1680" s="15">
        <f>IF($D1680=1,$B1680*100+$C1680,-1)</f>
        <v/>
      </c>
      <c r="H1680" s="15">
        <f>IF($D1680=1,$B1680,-1)</f>
        <v/>
      </c>
      <c r="I1680" s="15">
        <f>IF($D1680=1,$C1680,-1)</f>
        <v/>
      </c>
    </row>
    <row r="1681">
      <c r="A1681" s="33" t="n">
        <v>45361.91666666666</v>
      </c>
      <c r="B1681" s="15">
        <f>WEEKDAY($A1681,2)</f>
        <v/>
      </c>
      <c r="C1681" s="15">
        <f>HOUR($A1681)</f>
        <v/>
      </c>
      <c r="D1681" s="15">
        <f>IF(AND($A1681&gt;=Instellingen!$B$6,$A1681&lt;Instellingen!$B$7),1,0)</f>
        <v/>
      </c>
      <c r="E1681" s="15">
        <f>COUNTIF(tData[BezoekStart],"&lt;"&amp;($A1681+1/24))-COUNTIF(tData[BezoekEind],"&lt;="&amp;$A1681)</f>
        <v/>
      </c>
      <c r="F1681" s="15">
        <f>COUNTIF(tData[BezoekLangStart],"&lt;"&amp;($A1681+1/24))-COUNTIF(tData[BezoekLangEind],"&lt;="&amp;$A1681)</f>
        <v/>
      </c>
      <c r="G1681" s="15">
        <f>IF($D1681=1,$B1681*100+$C1681,-1)</f>
        <v/>
      </c>
      <c r="H1681" s="15">
        <f>IF($D1681=1,$B1681,-1)</f>
        <v/>
      </c>
      <c r="I1681" s="15">
        <f>IF($D1681=1,$C1681,-1)</f>
        <v/>
      </c>
    </row>
    <row r="1682">
      <c r="A1682" s="33" t="n">
        <v>45361.95833333334</v>
      </c>
      <c r="B1682" s="15">
        <f>WEEKDAY($A1682,2)</f>
        <v/>
      </c>
      <c r="C1682" s="15">
        <f>HOUR($A1682)</f>
        <v/>
      </c>
      <c r="D1682" s="15">
        <f>IF(AND($A1682&gt;=Instellingen!$B$6,$A1682&lt;Instellingen!$B$7),1,0)</f>
        <v/>
      </c>
      <c r="E1682" s="15">
        <f>COUNTIF(tData[BezoekStart],"&lt;"&amp;($A1682+1/24))-COUNTIF(tData[BezoekEind],"&lt;="&amp;$A1682)</f>
        <v/>
      </c>
      <c r="F1682" s="15">
        <f>COUNTIF(tData[BezoekLangStart],"&lt;"&amp;($A1682+1/24))-COUNTIF(tData[BezoekLangEind],"&lt;="&amp;$A1682)</f>
        <v/>
      </c>
      <c r="G1682" s="15">
        <f>IF($D1682=1,$B1682*100+$C1682,-1)</f>
        <v/>
      </c>
      <c r="H1682" s="15">
        <f>IF($D1682=1,$B1682,-1)</f>
        <v/>
      </c>
      <c r="I1682" s="15">
        <f>IF($D1682=1,$C1682,-1)</f>
        <v/>
      </c>
    </row>
    <row r="1683">
      <c r="A1683" s="33" t="n">
        <v>45362</v>
      </c>
      <c r="B1683" s="15">
        <f>WEEKDAY($A1683,2)</f>
        <v/>
      </c>
      <c r="C1683" s="15">
        <f>HOUR($A1683)</f>
        <v/>
      </c>
      <c r="D1683" s="15">
        <f>IF(AND($A1683&gt;=Instellingen!$B$6,$A1683&lt;Instellingen!$B$7),1,0)</f>
        <v/>
      </c>
      <c r="E1683" s="15">
        <f>COUNTIF(tData[BezoekStart],"&lt;"&amp;($A1683+1/24))-COUNTIF(tData[BezoekEind],"&lt;="&amp;$A1683)</f>
        <v/>
      </c>
      <c r="F1683" s="15">
        <f>COUNTIF(tData[BezoekLangStart],"&lt;"&amp;($A1683+1/24))-COUNTIF(tData[BezoekLangEind],"&lt;="&amp;$A1683)</f>
        <v/>
      </c>
      <c r="G1683" s="15">
        <f>IF($D1683=1,$B1683*100+$C1683,-1)</f>
        <v/>
      </c>
      <c r="H1683" s="15">
        <f>IF($D1683=1,$B1683,-1)</f>
        <v/>
      </c>
      <c r="I1683" s="15">
        <f>IF($D1683=1,$C1683,-1)</f>
        <v/>
      </c>
    </row>
    <row r="1684">
      <c r="A1684" s="33" t="n">
        <v>45362.04166666666</v>
      </c>
      <c r="B1684" s="15">
        <f>WEEKDAY($A1684,2)</f>
        <v/>
      </c>
      <c r="C1684" s="15">
        <f>HOUR($A1684)</f>
        <v/>
      </c>
      <c r="D1684" s="15">
        <f>IF(AND($A1684&gt;=Instellingen!$B$6,$A1684&lt;Instellingen!$B$7),1,0)</f>
        <v/>
      </c>
      <c r="E1684" s="15">
        <f>COUNTIF(tData[BezoekStart],"&lt;"&amp;($A1684+1/24))-COUNTIF(tData[BezoekEind],"&lt;="&amp;$A1684)</f>
        <v/>
      </c>
      <c r="F1684" s="15">
        <f>COUNTIF(tData[BezoekLangStart],"&lt;"&amp;($A1684+1/24))-COUNTIF(tData[BezoekLangEind],"&lt;="&amp;$A1684)</f>
        <v/>
      </c>
      <c r="G1684" s="15">
        <f>IF($D1684=1,$B1684*100+$C1684,-1)</f>
        <v/>
      </c>
      <c r="H1684" s="15">
        <f>IF($D1684=1,$B1684,-1)</f>
        <v/>
      </c>
      <c r="I1684" s="15">
        <f>IF($D1684=1,$C1684,-1)</f>
        <v/>
      </c>
    </row>
    <row r="1685">
      <c r="A1685" s="33" t="n">
        <v>45362.08333333334</v>
      </c>
      <c r="B1685" s="15">
        <f>WEEKDAY($A1685,2)</f>
        <v/>
      </c>
      <c r="C1685" s="15">
        <f>HOUR($A1685)</f>
        <v/>
      </c>
      <c r="D1685" s="15">
        <f>IF(AND($A1685&gt;=Instellingen!$B$6,$A1685&lt;Instellingen!$B$7),1,0)</f>
        <v/>
      </c>
      <c r="E1685" s="15">
        <f>COUNTIF(tData[BezoekStart],"&lt;"&amp;($A1685+1/24))-COUNTIF(tData[BezoekEind],"&lt;="&amp;$A1685)</f>
        <v/>
      </c>
      <c r="F1685" s="15">
        <f>COUNTIF(tData[BezoekLangStart],"&lt;"&amp;($A1685+1/24))-COUNTIF(tData[BezoekLangEind],"&lt;="&amp;$A1685)</f>
        <v/>
      </c>
      <c r="G1685" s="15">
        <f>IF($D1685=1,$B1685*100+$C1685,-1)</f>
        <v/>
      </c>
      <c r="H1685" s="15">
        <f>IF($D1685=1,$B1685,-1)</f>
        <v/>
      </c>
      <c r="I1685" s="15">
        <f>IF($D1685=1,$C1685,-1)</f>
        <v/>
      </c>
    </row>
    <row r="1686">
      <c r="A1686" s="33" t="n">
        <v>45362.125</v>
      </c>
      <c r="B1686" s="15">
        <f>WEEKDAY($A1686,2)</f>
        <v/>
      </c>
      <c r="C1686" s="15">
        <f>HOUR($A1686)</f>
        <v/>
      </c>
      <c r="D1686" s="15">
        <f>IF(AND($A1686&gt;=Instellingen!$B$6,$A1686&lt;Instellingen!$B$7),1,0)</f>
        <v/>
      </c>
      <c r="E1686" s="15">
        <f>COUNTIF(tData[BezoekStart],"&lt;"&amp;($A1686+1/24))-COUNTIF(tData[BezoekEind],"&lt;="&amp;$A1686)</f>
        <v/>
      </c>
      <c r="F1686" s="15">
        <f>COUNTIF(tData[BezoekLangStart],"&lt;"&amp;($A1686+1/24))-COUNTIF(tData[BezoekLangEind],"&lt;="&amp;$A1686)</f>
        <v/>
      </c>
      <c r="G1686" s="15">
        <f>IF($D1686=1,$B1686*100+$C1686,-1)</f>
        <v/>
      </c>
      <c r="H1686" s="15">
        <f>IF($D1686=1,$B1686,-1)</f>
        <v/>
      </c>
      <c r="I1686" s="15">
        <f>IF($D1686=1,$C1686,-1)</f>
        <v/>
      </c>
    </row>
    <row r="1687">
      <c r="A1687" s="33" t="n">
        <v>45362.16666666666</v>
      </c>
      <c r="B1687" s="15">
        <f>WEEKDAY($A1687,2)</f>
        <v/>
      </c>
      <c r="C1687" s="15">
        <f>HOUR($A1687)</f>
        <v/>
      </c>
      <c r="D1687" s="15">
        <f>IF(AND($A1687&gt;=Instellingen!$B$6,$A1687&lt;Instellingen!$B$7),1,0)</f>
        <v/>
      </c>
      <c r="E1687" s="15">
        <f>COUNTIF(tData[BezoekStart],"&lt;"&amp;($A1687+1/24))-COUNTIF(tData[BezoekEind],"&lt;="&amp;$A1687)</f>
        <v/>
      </c>
      <c r="F1687" s="15">
        <f>COUNTIF(tData[BezoekLangStart],"&lt;"&amp;($A1687+1/24))-COUNTIF(tData[BezoekLangEind],"&lt;="&amp;$A1687)</f>
        <v/>
      </c>
      <c r="G1687" s="15">
        <f>IF($D1687=1,$B1687*100+$C1687,-1)</f>
        <v/>
      </c>
      <c r="H1687" s="15">
        <f>IF($D1687=1,$B1687,-1)</f>
        <v/>
      </c>
      <c r="I1687" s="15">
        <f>IF($D1687=1,$C1687,-1)</f>
        <v/>
      </c>
    </row>
    <row r="1688">
      <c r="A1688" s="33" t="n">
        <v>45362.20833333334</v>
      </c>
      <c r="B1688" s="15">
        <f>WEEKDAY($A1688,2)</f>
        <v/>
      </c>
      <c r="C1688" s="15">
        <f>HOUR($A1688)</f>
        <v/>
      </c>
      <c r="D1688" s="15">
        <f>IF(AND($A1688&gt;=Instellingen!$B$6,$A1688&lt;Instellingen!$B$7),1,0)</f>
        <v/>
      </c>
      <c r="E1688" s="15">
        <f>COUNTIF(tData[BezoekStart],"&lt;"&amp;($A1688+1/24))-COUNTIF(tData[BezoekEind],"&lt;="&amp;$A1688)</f>
        <v/>
      </c>
      <c r="F1688" s="15">
        <f>COUNTIF(tData[BezoekLangStart],"&lt;"&amp;($A1688+1/24))-COUNTIF(tData[BezoekLangEind],"&lt;="&amp;$A1688)</f>
        <v/>
      </c>
      <c r="G1688" s="15">
        <f>IF($D1688=1,$B1688*100+$C1688,-1)</f>
        <v/>
      </c>
      <c r="H1688" s="15">
        <f>IF($D1688=1,$B1688,-1)</f>
        <v/>
      </c>
      <c r="I1688" s="15">
        <f>IF($D1688=1,$C1688,-1)</f>
        <v/>
      </c>
    </row>
    <row r="1689">
      <c r="A1689" s="33" t="n">
        <v>45362.25</v>
      </c>
      <c r="B1689" s="15">
        <f>WEEKDAY($A1689,2)</f>
        <v/>
      </c>
      <c r="C1689" s="15">
        <f>HOUR($A1689)</f>
        <v/>
      </c>
      <c r="D1689" s="15">
        <f>IF(AND($A1689&gt;=Instellingen!$B$6,$A1689&lt;Instellingen!$B$7),1,0)</f>
        <v/>
      </c>
      <c r="E1689" s="15">
        <f>COUNTIF(tData[BezoekStart],"&lt;"&amp;($A1689+1/24))-COUNTIF(tData[BezoekEind],"&lt;="&amp;$A1689)</f>
        <v/>
      </c>
      <c r="F1689" s="15">
        <f>COUNTIF(tData[BezoekLangStart],"&lt;"&amp;($A1689+1/24))-COUNTIF(tData[BezoekLangEind],"&lt;="&amp;$A1689)</f>
        <v/>
      </c>
      <c r="G1689" s="15">
        <f>IF($D1689=1,$B1689*100+$C1689,-1)</f>
        <v/>
      </c>
      <c r="H1689" s="15">
        <f>IF($D1689=1,$B1689,-1)</f>
        <v/>
      </c>
      <c r="I1689" s="15">
        <f>IF($D1689=1,$C1689,-1)</f>
        <v/>
      </c>
    </row>
    <row r="1690">
      <c r="A1690" s="33" t="n">
        <v>45362.29166666666</v>
      </c>
      <c r="B1690" s="15">
        <f>WEEKDAY($A1690,2)</f>
        <v/>
      </c>
      <c r="C1690" s="15">
        <f>HOUR($A1690)</f>
        <v/>
      </c>
      <c r="D1690" s="15">
        <f>IF(AND($A1690&gt;=Instellingen!$B$6,$A1690&lt;Instellingen!$B$7),1,0)</f>
        <v/>
      </c>
      <c r="E1690" s="15">
        <f>COUNTIF(tData[BezoekStart],"&lt;"&amp;($A1690+1/24))-COUNTIF(tData[BezoekEind],"&lt;="&amp;$A1690)</f>
        <v/>
      </c>
      <c r="F1690" s="15">
        <f>COUNTIF(tData[BezoekLangStart],"&lt;"&amp;($A1690+1/24))-COUNTIF(tData[BezoekLangEind],"&lt;="&amp;$A1690)</f>
        <v/>
      </c>
      <c r="G1690" s="15">
        <f>IF($D1690=1,$B1690*100+$C1690,-1)</f>
        <v/>
      </c>
      <c r="H1690" s="15">
        <f>IF($D1690=1,$B1690,-1)</f>
        <v/>
      </c>
      <c r="I1690" s="15">
        <f>IF($D1690=1,$C1690,-1)</f>
        <v/>
      </c>
    </row>
    <row r="1691">
      <c r="A1691" s="33" t="n">
        <v>45362.33333333334</v>
      </c>
      <c r="B1691" s="15">
        <f>WEEKDAY($A1691,2)</f>
        <v/>
      </c>
      <c r="C1691" s="15">
        <f>HOUR($A1691)</f>
        <v/>
      </c>
      <c r="D1691" s="15">
        <f>IF(AND($A1691&gt;=Instellingen!$B$6,$A1691&lt;Instellingen!$B$7),1,0)</f>
        <v/>
      </c>
      <c r="E1691" s="15">
        <f>COUNTIF(tData[BezoekStart],"&lt;"&amp;($A1691+1/24))-COUNTIF(tData[BezoekEind],"&lt;="&amp;$A1691)</f>
        <v/>
      </c>
      <c r="F1691" s="15">
        <f>COUNTIF(tData[BezoekLangStart],"&lt;"&amp;($A1691+1/24))-COUNTIF(tData[BezoekLangEind],"&lt;="&amp;$A1691)</f>
        <v/>
      </c>
      <c r="G1691" s="15">
        <f>IF($D1691=1,$B1691*100+$C1691,-1)</f>
        <v/>
      </c>
      <c r="H1691" s="15">
        <f>IF($D1691=1,$B1691,-1)</f>
        <v/>
      </c>
      <c r="I1691" s="15">
        <f>IF($D1691=1,$C1691,-1)</f>
        <v/>
      </c>
    </row>
    <row r="1692">
      <c r="A1692" s="33" t="n">
        <v>45362.375</v>
      </c>
      <c r="B1692" s="15">
        <f>WEEKDAY($A1692,2)</f>
        <v/>
      </c>
      <c r="C1692" s="15">
        <f>HOUR($A1692)</f>
        <v/>
      </c>
      <c r="D1692" s="15">
        <f>IF(AND($A1692&gt;=Instellingen!$B$6,$A1692&lt;Instellingen!$B$7),1,0)</f>
        <v/>
      </c>
      <c r="E1692" s="15">
        <f>COUNTIF(tData[BezoekStart],"&lt;"&amp;($A1692+1/24))-COUNTIF(tData[BezoekEind],"&lt;="&amp;$A1692)</f>
        <v/>
      </c>
      <c r="F1692" s="15">
        <f>COUNTIF(tData[BezoekLangStart],"&lt;"&amp;($A1692+1/24))-COUNTIF(tData[BezoekLangEind],"&lt;="&amp;$A1692)</f>
        <v/>
      </c>
      <c r="G1692" s="15">
        <f>IF($D1692=1,$B1692*100+$C1692,-1)</f>
        <v/>
      </c>
      <c r="H1692" s="15">
        <f>IF($D1692=1,$B1692,-1)</f>
        <v/>
      </c>
      <c r="I1692" s="15">
        <f>IF($D1692=1,$C1692,-1)</f>
        <v/>
      </c>
    </row>
    <row r="1693">
      <c r="A1693" s="33" t="n">
        <v>45362.41666666666</v>
      </c>
      <c r="B1693" s="15">
        <f>WEEKDAY($A1693,2)</f>
        <v/>
      </c>
      <c r="C1693" s="15">
        <f>HOUR($A1693)</f>
        <v/>
      </c>
      <c r="D1693" s="15">
        <f>IF(AND($A1693&gt;=Instellingen!$B$6,$A1693&lt;Instellingen!$B$7),1,0)</f>
        <v/>
      </c>
      <c r="E1693" s="15">
        <f>COUNTIF(tData[BezoekStart],"&lt;"&amp;($A1693+1/24))-COUNTIF(tData[BezoekEind],"&lt;="&amp;$A1693)</f>
        <v/>
      </c>
      <c r="F1693" s="15">
        <f>COUNTIF(tData[BezoekLangStart],"&lt;"&amp;($A1693+1/24))-COUNTIF(tData[BezoekLangEind],"&lt;="&amp;$A1693)</f>
        <v/>
      </c>
      <c r="G1693" s="15">
        <f>IF($D1693=1,$B1693*100+$C1693,-1)</f>
        <v/>
      </c>
      <c r="H1693" s="15">
        <f>IF($D1693=1,$B1693,-1)</f>
        <v/>
      </c>
      <c r="I1693" s="15">
        <f>IF($D1693=1,$C1693,-1)</f>
        <v/>
      </c>
    </row>
    <row r="1694">
      <c r="A1694" s="33" t="n">
        <v>45362.45833333334</v>
      </c>
      <c r="B1694" s="15">
        <f>WEEKDAY($A1694,2)</f>
        <v/>
      </c>
      <c r="C1694" s="15">
        <f>HOUR($A1694)</f>
        <v/>
      </c>
      <c r="D1694" s="15">
        <f>IF(AND($A1694&gt;=Instellingen!$B$6,$A1694&lt;Instellingen!$B$7),1,0)</f>
        <v/>
      </c>
      <c r="E1694" s="15">
        <f>COUNTIF(tData[BezoekStart],"&lt;"&amp;($A1694+1/24))-COUNTIF(tData[BezoekEind],"&lt;="&amp;$A1694)</f>
        <v/>
      </c>
      <c r="F1694" s="15">
        <f>COUNTIF(tData[BezoekLangStart],"&lt;"&amp;($A1694+1/24))-COUNTIF(tData[BezoekLangEind],"&lt;="&amp;$A1694)</f>
        <v/>
      </c>
      <c r="G1694" s="15">
        <f>IF($D1694=1,$B1694*100+$C1694,-1)</f>
        <v/>
      </c>
      <c r="H1694" s="15">
        <f>IF($D1694=1,$B1694,-1)</f>
        <v/>
      </c>
      <c r="I1694" s="15">
        <f>IF($D1694=1,$C1694,-1)</f>
        <v/>
      </c>
    </row>
    <row r="1695">
      <c r="A1695" s="33" t="n">
        <v>45362.5</v>
      </c>
      <c r="B1695" s="15">
        <f>WEEKDAY($A1695,2)</f>
        <v/>
      </c>
      <c r="C1695" s="15">
        <f>HOUR($A1695)</f>
        <v/>
      </c>
      <c r="D1695" s="15">
        <f>IF(AND($A1695&gt;=Instellingen!$B$6,$A1695&lt;Instellingen!$B$7),1,0)</f>
        <v/>
      </c>
      <c r="E1695" s="15">
        <f>COUNTIF(tData[BezoekStart],"&lt;"&amp;($A1695+1/24))-COUNTIF(tData[BezoekEind],"&lt;="&amp;$A1695)</f>
        <v/>
      </c>
      <c r="F1695" s="15">
        <f>COUNTIF(tData[BezoekLangStart],"&lt;"&amp;($A1695+1/24))-COUNTIF(tData[BezoekLangEind],"&lt;="&amp;$A1695)</f>
        <v/>
      </c>
      <c r="G1695" s="15">
        <f>IF($D1695=1,$B1695*100+$C1695,-1)</f>
        <v/>
      </c>
      <c r="H1695" s="15">
        <f>IF($D1695=1,$B1695,-1)</f>
        <v/>
      </c>
      <c r="I1695" s="15">
        <f>IF($D1695=1,$C1695,-1)</f>
        <v/>
      </c>
    </row>
    <row r="1696">
      <c r="A1696" s="33" t="n">
        <v>45362.54166666666</v>
      </c>
      <c r="B1696" s="15">
        <f>WEEKDAY($A1696,2)</f>
        <v/>
      </c>
      <c r="C1696" s="15">
        <f>HOUR($A1696)</f>
        <v/>
      </c>
      <c r="D1696" s="15">
        <f>IF(AND($A1696&gt;=Instellingen!$B$6,$A1696&lt;Instellingen!$B$7),1,0)</f>
        <v/>
      </c>
      <c r="E1696" s="15">
        <f>COUNTIF(tData[BezoekStart],"&lt;"&amp;($A1696+1/24))-COUNTIF(tData[BezoekEind],"&lt;="&amp;$A1696)</f>
        <v/>
      </c>
      <c r="F1696" s="15">
        <f>COUNTIF(tData[BezoekLangStart],"&lt;"&amp;($A1696+1/24))-COUNTIF(tData[BezoekLangEind],"&lt;="&amp;$A1696)</f>
        <v/>
      </c>
      <c r="G1696" s="15">
        <f>IF($D1696=1,$B1696*100+$C1696,-1)</f>
        <v/>
      </c>
      <c r="H1696" s="15">
        <f>IF($D1696=1,$B1696,-1)</f>
        <v/>
      </c>
      <c r="I1696" s="15">
        <f>IF($D1696=1,$C1696,-1)</f>
        <v/>
      </c>
    </row>
    <row r="1697">
      <c r="A1697" s="33" t="n">
        <v>45362.58333333334</v>
      </c>
      <c r="B1697" s="15">
        <f>WEEKDAY($A1697,2)</f>
        <v/>
      </c>
      <c r="C1697" s="15">
        <f>HOUR($A1697)</f>
        <v/>
      </c>
      <c r="D1697" s="15">
        <f>IF(AND($A1697&gt;=Instellingen!$B$6,$A1697&lt;Instellingen!$B$7),1,0)</f>
        <v/>
      </c>
      <c r="E1697" s="15">
        <f>COUNTIF(tData[BezoekStart],"&lt;"&amp;($A1697+1/24))-COUNTIF(tData[BezoekEind],"&lt;="&amp;$A1697)</f>
        <v/>
      </c>
      <c r="F1697" s="15">
        <f>COUNTIF(tData[BezoekLangStart],"&lt;"&amp;($A1697+1/24))-COUNTIF(tData[BezoekLangEind],"&lt;="&amp;$A1697)</f>
        <v/>
      </c>
      <c r="G1697" s="15">
        <f>IF($D1697=1,$B1697*100+$C1697,-1)</f>
        <v/>
      </c>
      <c r="H1697" s="15">
        <f>IF($D1697=1,$B1697,-1)</f>
        <v/>
      </c>
      <c r="I1697" s="15">
        <f>IF($D1697=1,$C1697,-1)</f>
        <v/>
      </c>
    </row>
    <row r="1698">
      <c r="A1698" s="33" t="n">
        <v>45362.625</v>
      </c>
      <c r="B1698" s="15">
        <f>WEEKDAY($A1698,2)</f>
        <v/>
      </c>
      <c r="C1698" s="15">
        <f>HOUR($A1698)</f>
        <v/>
      </c>
      <c r="D1698" s="15">
        <f>IF(AND($A1698&gt;=Instellingen!$B$6,$A1698&lt;Instellingen!$B$7),1,0)</f>
        <v/>
      </c>
      <c r="E1698" s="15">
        <f>COUNTIF(tData[BezoekStart],"&lt;"&amp;($A1698+1/24))-COUNTIF(tData[BezoekEind],"&lt;="&amp;$A1698)</f>
        <v/>
      </c>
      <c r="F1698" s="15">
        <f>COUNTIF(tData[BezoekLangStart],"&lt;"&amp;($A1698+1/24))-COUNTIF(tData[BezoekLangEind],"&lt;="&amp;$A1698)</f>
        <v/>
      </c>
      <c r="G1698" s="15">
        <f>IF($D1698=1,$B1698*100+$C1698,-1)</f>
        <v/>
      </c>
      <c r="H1698" s="15">
        <f>IF($D1698=1,$B1698,-1)</f>
        <v/>
      </c>
      <c r="I1698" s="15">
        <f>IF($D1698=1,$C1698,-1)</f>
        <v/>
      </c>
    </row>
    <row r="1699">
      <c r="A1699" s="33" t="n">
        <v>45362.66666666666</v>
      </c>
      <c r="B1699" s="15">
        <f>WEEKDAY($A1699,2)</f>
        <v/>
      </c>
      <c r="C1699" s="15">
        <f>HOUR($A1699)</f>
        <v/>
      </c>
      <c r="D1699" s="15">
        <f>IF(AND($A1699&gt;=Instellingen!$B$6,$A1699&lt;Instellingen!$B$7),1,0)</f>
        <v/>
      </c>
      <c r="E1699" s="15">
        <f>COUNTIF(tData[BezoekStart],"&lt;"&amp;($A1699+1/24))-COUNTIF(tData[BezoekEind],"&lt;="&amp;$A1699)</f>
        <v/>
      </c>
      <c r="F1699" s="15">
        <f>COUNTIF(tData[BezoekLangStart],"&lt;"&amp;($A1699+1/24))-COUNTIF(tData[BezoekLangEind],"&lt;="&amp;$A1699)</f>
        <v/>
      </c>
      <c r="G1699" s="15">
        <f>IF($D1699=1,$B1699*100+$C1699,-1)</f>
        <v/>
      </c>
      <c r="H1699" s="15">
        <f>IF($D1699=1,$B1699,-1)</f>
        <v/>
      </c>
      <c r="I1699" s="15">
        <f>IF($D1699=1,$C1699,-1)</f>
        <v/>
      </c>
    </row>
    <row r="1700">
      <c r="A1700" s="33" t="n">
        <v>45362.70833333334</v>
      </c>
      <c r="B1700" s="15">
        <f>WEEKDAY($A1700,2)</f>
        <v/>
      </c>
      <c r="C1700" s="15">
        <f>HOUR($A1700)</f>
        <v/>
      </c>
      <c r="D1700" s="15">
        <f>IF(AND($A1700&gt;=Instellingen!$B$6,$A1700&lt;Instellingen!$B$7),1,0)</f>
        <v/>
      </c>
      <c r="E1700" s="15">
        <f>COUNTIF(tData[BezoekStart],"&lt;"&amp;($A1700+1/24))-COUNTIF(tData[BezoekEind],"&lt;="&amp;$A1700)</f>
        <v/>
      </c>
      <c r="F1700" s="15">
        <f>COUNTIF(tData[BezoekLangStart],"&lt;"&amp;($A1700+1/24))-COUNTIF(tData[BezoekLangEind],"&lt;="&amp;$A1700)</f>
        <v/>
      </c>
      <c r="G1700" s="15">
        <f>IF($D1700=1,$B1700*100+$C1700,-1)</f>
        <v/>
      </c>
      <c r="H1700" s="15">
        <f>IF($D1700=1,$B1700,-1)</f>
        <v/>
      </c>
      <c r="I1700" s="15">
        <f>IF($D1700=1,$C1700,-1)</f>
        <v/>
      </c>
    </row>
    <row r="1701">
      <c r="A1701" s="33" t="n">
        <v>45362.75</v>
      </c>
      <c r="B1701" s="15">
        <f>WEEKDAY($A1701,2)</f>
        <v/>
      </c>
      <c r="C1701" s="15">
        <f>HOUR($A1701)</f>
        <v/>
      </c>
      <c r="D1701" s="15">
        <f>IF(AND($A1701&gt;=Instellingen!$B$6,$A1701&lt;Instellingen!$B$7),1,0)</f>
        <v/>
      </c>
      <c r="E1701" s="15">
        <f>COUNTIF(tData[BezoekStart],"&lt;"&amp;($A1701+1/24))-COUNTIF(tData[BezoekEind],"&lt;="&amp;$A1701)</f>
        <v/>
      </c>
      <c r="F1701" s="15">
        <f>COUNTIF(tData[BezoekLangStart],"&lt;"&amp;($A1701+1/24))-COUNTIF(tData[BezoekLangEind],"&lt;="&amp;$A1701)</f>
        <v/>
      </c>
      <c r="G1701" s="15">
        <f>IF($D1701=1,$B1701*100+$C1701,-1)</f>
        <v/>
      </c>
      <c r="H1701" s="15">
        <f>IF($D1701=1,$B1701,-1)</f>
        <v/>
      </c>
      <c r="I1701" s="15">
        <f>IF($D1701=1,$C1701,-1)</f>
        <v/>
      </c>
    </row>
    <row r="1702">
      <c r="A1702" s="33" t="n">
        <v>45362.79166666666</v>
      </c>
      <c r="B1702" s="15">
        <f>WEEKDAY($A1702,2)</f>
        <v/>
      </c>
      <c r="C1702" s="15">
        <f>HOUR($A1702)</f>
        <v/>
      </c>
      <c r="D1702" s="15">
        <f>IF(AND($A1702&gt;=Instellingen!$B$6,$A1702&lt;Instellingen!$B$7),1,0)</f>
        <v/>
      </c>
      <c r="E1702" s="15">
        <f>COUNTIF(tData[BezoekStart],"&lt;"&amp;($A1702+1/24))-COUNTIF(tData[BezoekEind],"&lt;="&amp;$A1702)</f>
        <v/>
      </c>
      <c r="F1702" s="15">
        <f>COUNTIF(tData[BezoekLangStart],"&lt;"&amp;($A1702+1/24))-COUNTIF(tData[BezoekLangEind],"&lt;="&amp;$A1702)</f>
        <v/>
      </c>
      <c r="G1702" s="15">
        <f>IF($D1702=1,$B1702*100+$C1702,-1)</f>
        <v/>
      </c>
      <c r="H1702" s="15">
        <f>IF($D1702=1,$B1702,-1)</f>
        <v/>
      </c>
      <c r="I1702" s="15">
        <f>IF($D1702=1,$C1702,-1)</f>
        <v/>
      </c>
    </row>
    <row r="1703">
      <c r="A1703" s="33" t="n">
        <v>45362.83333333334</v>
      </c>
      <c r="B1703" s="15">
        <f>WEEKDAY($A1703,2)</f>
        <v/>
      </c>
      <c r="C1703" s="15">
        <f>HOUR($A1703)</f>
        <v/>
      </c>
      <c r="D1703" s="15">
        <f>IF(AND($A1703&gt;=Instellingen!$B$6,$A1703&lt;Instellingen!$B$7),1,0)</f>
        <v/>
      </c>
      <c r="E1703" s="15">
        <f>COUNTIF(tData[BezoekStart],"&lt;"&amp;($A1703+1/24))-COUNTIF(tData[BezoekEind],"&lt;="&amp;$A1703)</f>
        <v/>
      </c>
      <c r="F1703" s="15">
        <f>COUNTIF(tData[BezoekLangStart],"&lt;"&amp;($A1703+1/24))-COUNTIF(tData[BezoekLangEind],"&lt;="&amp;$A1703)</f>
        <v/>
      </c>
      <c r="G1703" s="15">
        <f>IF($D1703=1,$B1703*100+$C1703,-1)</f>
        <v/>
      </c>
      <c r="H1703" s="15">
        <f>IF($D1703=1,$B1703,-1)</f>
        <v/>
      </c>
      <c r="I1703" s="15">
        <f>IF($D1703=1,$C1703,-1)</f>
        <v/>
      </c>
    </row>
    <row r="1704">
      <c r="A1704" s="33" t="n">
        <v>45362.875</v>
      </c>
      <c r="B1704" s="15">
        <f>WEEKDAY($A1704,2)</f>
        <v/>
      </c>
      <c r="C1704" s="15">
        <f>HOUR($A1704)</f>
        <v/>
      </c>
      <c r="D1704" s="15">
        <f>IF(AND($A1704&gt;=Instellingen!$B$6,$A1704&lt;Instellingen!$B$7),1,0)</f>
        <v/>
      </c>
      <c r="E1704" s="15">
        <f>COUNTIF(tData[BezoekStart],"&lt;"&amp;($A1704+1/24))-COUNTIF(tData[BezoekEind],"&lt;="&amp;$A1704)</f>
        <v/>
      </c>
      <c r="F1704" s="15">
        <f>COUNTIF(tData[BezoekLangStart],"&lt;"&amp;($A1704+1/24))-COUNTIF(tData[BezoekLangEind],"&lt;="&amp;$A1704)</f>
        <v/>
      </c>
      <c r="G1704" s="15">
        <f>IF($D1704=1,$B1704*100+$C1704,-1)</f>
        <v/>
      </c>
      <c r="H1704" s="15">
        <f>IF($D1704=1,$B1704,-1)</f>
        <v/>
      </c>
      <c r="I1704" s="15">
        <f>IF($D1704=1,$C1704,-1)</f>
        <v/>
      </c>
    </row>
    <row r="1705">
      <c r="A1705" s="33" t="n">
        <v>45362.91666666666</v>
      </c>
      <c r="B1705" s="15">
        <f>WEEKDAY($A1705,2)</f>
        <v/>
      </c>
      <c r="C1705" s="15">
        <f>HOUR($A1705)</f>
        <v/>
      </c>
      <c r="D1705" s="15">
        <f>IF(AND($A1705&gt;=Instellingen!$B$6,$A1705&lt;Instellingen!$B$7),1,0)</f>
        <v/>
      </c>
      <c r="E1705" s="15">
        <f>COUNTIF(tData[BezoekStart],"&lt;"&amp;($A1705+1/24))-COUNTIF(tData[BezoekEind],"&lt;="&amp;$A1705)</f>
        <v/>
      </c>
      <c r="F1705" s="15">
        <f>COUNTIF(tData[BezoekLangStart],"&lt;"&amp;($A1705+1/24))-COUNTIF(tData[BezoekLangEind],"&lt;="&amp;$A1705)</f>
        <v/>
      </c>
      <c r="G1705" s="15">
        <f>IF($D1705=1,$B1705*100+$C1705,-1)</f>
        <v/>
      </c>
      <c r="H1705" s="15">
        <f>IF($D1705=1,$B1705,-1)</f>
        <v/>
      </c>
      <c r="I1705" s="15">
        <f>IF($D1705=1,$C1705,-1)</f>
        <v/>
      </c>
    </row>
    <row r="1706">
      <c r="A1706" s="33" t="n">
        <v>45362.95833333334</v>
      </c>
      <c r="B1706" s="15">
        <f>WEEKDAY($A1706,2)</f>
        <v/>
      </c>
      <c r="C1706" s="15">
        <f>HOUR($A1706)</f>
        <v/>
      </c>
      <c r="D1706" s="15">
        <f>IF(AND($A1706&gt;=Instellingen!$B$6,$A1706&lt;Instellingen!$B$7),1,0)</f>
        <v/>
      </c>
      <c r="E1706" s="15">
        <f>COUNTIF(tData[BezoekStart],"&lt;"&amp;($A1706+1/24))-COUNTIF(tData[BezoekEind],"&lt;="&amp;$A1706)</f>
        <v/>
      </c>
      <c r="F1706" s="15">
        <f>COUNTIF(tData[BezoekLangStart],"&lt;"&amp;($A1706+1/24))-COUNTIF(tData[BezoekLangEind],"&lt;="&amp;$A1706)</f>
        <v/>
      </c>
      <c r="G1706" s="15">
        <f>IF($D1706=1,$B1706*100+$C1706,-1)</f>
        <v/>
      </c>
      <c r="H1706" s="15">
        <f>IF($D1706=1,$B1706,-1)</f>
        <v/>
      </c>
      <c r="I1706" s="15">
        <f>IF($D1706=1,$C1706,-1)</f>
        <v/>
      </c>
    </row>
    <row r="1707">
      <c r="A1707" s="33" t="n">
        <v>45363</v>
      </c>
      <c r="B1707" s="15">
        <f>WEEKDAY($A1707,2)</f>
        <v/>
      </c>
      <c r="C1707" s="15">
        <f>HOUR($A1707)</f>
        <v/>
      </c>
      <c r="D1707" s="15">
        <f>IF(AND($A1707&gt;=Instellingen!$B$6,$A1707&lt;Instellingen!$B$7),1,0)</f>
        <v/>
      </c>
      <c r="E1707" s="15">
        <f>COUNTIF(tData[BezoekStart],"&lt;"&amp;($A1707+1/24))-COUNTIF(tData[BezoekEind],"&lt;="&amp;$A1707)</f>
        <v/>
      </c>
      <c r="F1707" s="15">
        <f>COUNTIF(tData[BezoekLangStart],"&lt;"&amp;($A1707+1/24))-COUNTIF(tData[BezoekLangEind],"&lt;="&amp;$A1707)</f>
        <v/>
      </c>
      <c r="G1707" s="15">
        <f>IF($D1707=1,$B1707*100+$C1707,-1)</f>
        <v/>
      </c>
      <c r="H1707" s="15">
        <f>IF($D1707=1,$B1707,-1)</f>
        <v/>
      </c>
      <c r="I1707" s="15">
        <f>IF($D1707=1,$C1707,-1)</f>
        <v/>
      </c>
    </row>
    <row r="1708">
      <c r="A1708" s="33" t="n">
        <v>45363.04166666666</v>
      </c>
      <c r="B1708" s="15">
        <f>WEEKDAY($A1708,2)</f>
        <v/>
      </c>
      <c r="C1708" s="15">
        <f>HOUR($A1708)</f>
        <v/>
      </c>
      <c r="D1708" s="15">
        <f>IF(AND($A1708&gt;=Instellingen!$B$6,$A1708&lt;Instellingen!$B$7),1,0)</f>
        <v/>
      </c>
      <c r="E1708" s="15">
        <f>COUNTIF(tData[BezoekStart],"&lt;"&amp;($A1708+1/24))-COUNTIF(tData[BezoekEind],"&lt;="&amp;$A1708)</f>
        <v/>
      </c>
      <c r="F1708" s="15">
        <f>COUNTIF(tData[BezoekLangStart],"&lt;"&amp;($A1708+1/24))-COUNTIF(tData[BezoekLangEind],"&lt;="&amp;$A1708)</f>
        <v/>
      </c>
      <c r="G1708" s="15">
        <f>IF($D1708=1,$B1708*100+$C1708,-1)</f>
        <v/>
      </c>
      <c r="H1708" s="15">
        <f>IF($D1708=1,$B1708,-1)</f>
        <v/>
      </c>
      <c r="I1708" s="15">
        <f>IF($D1708=1,$C1708,-1)</f>
        <v/>
      </c>
    </row>
    <row r="1709">
      <c r="A1709" s="33" t="n">
        <v>45363.08333333334</v>
      </c>
      <c r="B1709" s="15">
        <f>WEEKDAY($A1709,2)</f>
        <v/>
      </c>
      <c r="C1709" s="15">
        <f>HOUR($A1709)</f>
        <v/>
      </c>
      <c r="D1709" s="15">
        <f>IF(AND($A1709&gt;=Instellingen!$B$6,$A1709&lt;Instellingen!$B$7),1,0)</f>
        <v/>
      </c>
      <c r="E1709" s="15">
        <f>COUNTIF(tData[BezoekStart],"&lt;"&amp;($A1709+1/24))-COUNTIF(tData[BezoekEind],"&lt;="&amp;$A1709)</f>
        <v/>
      </c>
      <c r="F1709" s="15">
        <f>COUNTIF(tData[BezoekLangStart],"&lt;"&amp;($A1709+1/24))-COUNTIF(tData[BezoekLangEind],"&lt;="&amp;$A1709)</f>
        <v/>
      </c>
      <c r="G1709" s="15">
        <f>IF($D1709=1,$B1709*100+$C1709,-1)</f>
        <v/>
      </c>
      <c r="H1709" s="15">
        <f>IF($D1709=1,$B1709,-1)</f>
        <v/>
      </c>
      <c r="I1709" s="15">
        <f>IF($D1709=1,$C1709,-1)</f>
        <v/>
      </c>
    </row>
    <row r="1710">
      <c r="A1710" s="33" t="n">
        <v>45363.125</v>
      </c>
      <c r="B1710" s="15">
        <f>WEEKDAY($A1710,2)</f>
        <v/>
      </c>
      <c r="C1710" s="15">
        <f>HOUR($A1710)</f>
        <v/>
      </c>
      <c r="D1710" s="15">
        <f>IF(AND($A1710&gt;=Instellingen!$B$6,$A1710&lt;Instellingen!$B$7),1,0)</f>
        <v/>
      </c>
      <c r="E1710" s="15">
        <f>COUNTIF(tData[BezoekStart],"&lt;"&amp;($A1710+1/24))-COUNTIF(tData[BezoekEind],"&lt;="&amp;$A1710)</f>
        <v/>
      </c>
      <c r="F1710" s="15">
        <f>COUNTIF(tData[BezoekLangStart],"&lt;"&amp;($A1710+1/24))-COUNTIF(tData[BezoekLangEind],"&lt;="&amp;$A1710)</f>
        <v/>
      </c>
      <c r="G1710" s="15">
        <f>IF($D1710=1,$B1710*100+$C1710,-1)</f>
        <v/>
      </c>
      <c r="H1710" s="15">
        <f>IF($D1710=1,$B1710,-1)</f>
        <v/>
      </c>
      <c r="I1710" s="15">
        <f>IF($D1710=1,$C1710,-1)</f>
        <v/>
      </c>
    </row>
    <row r="1711">
      <c r="A1711" s="33" t="n">
        <v>45363.16666666666</v>
      </c>
      <c r="B1711" s="15">
        <f>WEEKDAY($A1711,2)</f>
        <v/>
      </c>
      <c r="C1711" s="15">
        <f>HOUR($A1711)</f>
        <v/>
      </c>
      <c r="D1711" s="15">
        <f>IF(AND($A1711&gt;=Instellingen!$B$6,$A1711&lt;Instellingen!$B$7),1,0)</f>
        <v/>
      </c>
      <c r="E1711" s="15">
        <f>COUNTIF(tData[BezoekStart],"&lt;"&amp;($A1711+1/24))-COUNTIF(tData[BezoekEind],"&lt;="&amp;$A1711)</f>
        <v/>
      </c>
      <c r="F1711" s="15">
        <f>COUNTIF(tData[BezoekLangStart],"&lt;"&amp;($A1711+1/24))-COUNTIF(tData[BezoekLangEind],"&lt;="&amp;$A1711)</f>
        <v/>
      </c>
      <c r="G1711" s="15">
        <f>IF($D1711=1,$B1711*100+$C1711,-1)</f>
        <v/>
      </c>
      <c r="H1711" s="15">
        <f>IF($D1711=1,$B1711,-1)</f>
        <v/>
      </c>
      <c r="I1711" s="15">
        <f>IF($D1711=1,$C1711,-1)</f>
        <v/>
      </c>
    </row>
    <row r="1712">
      <c r="A1712" s="33" t="n">
        <v>45363.20833333334</v>
      </c>
      <c r="B1712" s="15">
        <f>WEEKDAY($A1712,2)</f>
        <v/>
      </c>
      <c r="C1712" s="15">
        <f>HOUR($A1712)</f>
        <v/>
      </c>
      <c r="D1712" s="15">
        <f>IF(AND($A1712&gt;=Instellingen!$B$6,$A1712&lt;Instellingen!$B$7),1,0)</f>
        <v/>
      </c>
      <c r="E1712" s="15">
        <f>COUNTIF(tData[BezoekStart],"&lt;"&amp;($A1712+1/24))-COUNTIF(tData[BezoekEind],"&lt;="&amp;$A1712)</f>
        <v/>
      </c>
      <c r="F1712" s="15">
        <f>COUNTIF(tData[BezoekLangStart],"&lt;"&amp;($A1712+1/24))-COUNTIF(tData[BezoekLangEind],"&lt;="&amp;$A1712)</f>
        <v/>
      </c>
      <c r="G1712" s="15">
        <f>IF($D1712=1,$B1712*100+$C1712,-1)</f>
        <v/>
      </c>
      <c r="H1712" s="15">
        <f>IF($D1712=1,$B1712,-1)</f>
        <v/>
      </c>
      <c r="I1712" s="15">
        <f>IF($D1712=1,$C1712,-1)</f>
        <v/>
      </c>
    </row>
    <row r="1713">
      <c r="A1713" s="33" t="n">
        <v>45363.25</v>
      </c>
      <c r="B1713" s="15">
        <f>WEEKDAY($A1713,2)</f>
        <v/>
      </c>
      <c r="C1713" s="15">
        <f>HOUR($A1713)</f>
        <v/>
      </c>
      <c r="D1713" s="15">
        <f>IF(AND($A1713&gt;=Instellingen!$B$6,$A1713&lt;Instellingen!$B$7),1,0)</f>
        <v/>
      </c>
      <c r="E1713" s="15">
        <f>COUNTIF(tData[BezoekStart],"&lt;"&amp;($A1713+1/24))-COUNTIF(tData[BezoekEind],"&lt;="&amp;$A1713)</f>
        <v/>
      </c>
      <c r="F1713" s="15">
        <f>COUNTIF(tData[BezoekLangStart],"&lt;"&amp;($A1713+1/24))-COUNTIF(tData[BezoekLangEind],"&lt;="&amp;$A1713)</f>
        <v/>
      </c>
      <c r="G1713" s="15">
        <f>IF($D1713=1,$B1713*100+$C1713,-1)</f>
        <v/>
      </c>
      <c r="H1713" s="15">
        <f>IF($D1713=1,$B1713,-1)</f>
        <v/>
      </c>
      <c r="I1713" s="15">
        <f>IF($D1713=1,$C1713,-1)</f>
        <v/>
      </c>
    </row>
    <row r="1714">
      <c r="A1714" s="33" t="n">
        <v>45363.29166666666</v>
      </c>
      <c r="B1714" s="15">
        <f>WEEKDAY($A1714,2)</f>
        <v/>
      </c>
      <c r="C1714" s="15">
        <f>HOUR($A1714)</f>
        <v/>
      </c>
      <c r="D1714" s="15">
        <f>IF(AND($A1714&gt;=Instellingen!$B$6,$A1714&lt;Instellingen!$B$7),1,0)</f>
        <v/>
      </c>
      <c r="E1714" s="15">
        <f>COUNTIF(tData[BezoekStart],"&lt;"&amp;($A1714+1/24))-COUNTIF(tData[BezoekEind],"&lt;="&amp;$A1714)</f>
        <v/>
      </c>
      <c r="F1714" s="15">
        <f>COUNTIF(tData[BezoekLangStart],"&lt;"&amp;($A1714+1/24))-COUNTIF(tData[BezoekLangEind],"&lt;="&amp;$A1714)</f>
        <v/>
      </c>
      <c r="G1714" s="15">
        <f>IF($D1714=1,$B1714*100+$C1714,-1)</f>
        <v/>
      </c>
      <c r="H1714" s="15">
        <f>IF($D1714=1,$B1714,-1)</f>
        <v/>
      </c>
      <c r="I1714" s="15">
        <f>IF($D1714=1,$C1714,-1)</f>
        <v/>
      </c>
    </row>
    <row r="1715">
      <c r="A1715" s="33" t="n">
        <v>45363.33333333334</v>
      </c>
      <c r="B1715" s="15">
        <f>WEEKDAY($A1715,2)</f>
        <v/>
      </c>
      <c r="C1715" s="15">
        <f>HOUR($A1715)</f>
        <v/>
      </c>
      <c r="D1715" s="15">
        <f>IF(AND($A1715&gt;=Instellingen!$B$6,$A1715&lt;Instellingen!$B$7),1,0)</f>
        <v/>
      </c>
      <c r="E1715" s="15">
        <f>COUNTIF(tData[BezoekStart],"&lt;"&amp;($A1715+1/24))-COUNTIF(tData[BezoekEind],"&lt;="&amp;$A1715)</f>
        <v/>
      </c>
      <c r="F1715" s="15">
        <f>COUNTIF(tData[BezoekLangStart],"&lt;"&amp;($A1715+1/24))-COUNTIF(tData[BezoekLangEind],"&lt;="&amp;$A1715)</f>
        <v/>
      </c>
      <c r="G1715" s="15">
        <f>IF($D1715=1,$B1715*100+$C1715,-1)</f>
        <v/>
      </c>
      <c r="H1715" s="15">
        <f>IF($D1715=1,$B1715,-1)</f>
        <v/>
      </c>
      <c r="I1715" s="15">
        <f>IF($D1715=1,$C1715,-1)</f>
        <v/>
      </c>
    </row>
    <row r="1716">
      <c r="A1716" s="33" t="n">
        <v>45363.375</v>
      </c>
      <c r="B1716" s="15">
        <f>WEEKDAY($A1716,2)</f>
        <v/>
      </c>
      <c r="C1716" s="15">
        <f>HOUR($A1716)</f>
        <v/>
      </c>
      <c r="D1716" s="15">
        <f>IF(AND($A1716&gt;=Instellingen!$B$6,$A1716&lt;Instellingen!$B$7),1,0)</f>
        <v/>
      </c>
      <c r="E1716" s="15">
        <f>COUNTIF(tData[BezoekStart],"&lt;"&amp;($A1716+1/24))-COUNTIF(tData[BezoekEind],"&lt;="&amp;$A1716)</f>
        <v/>
      </c>
      <c r="F1716" s="15">
        <f>COUNTIF(tData[BezoekLangStart],"&lt;"&amp;($A1716+1/24))-COUNTIF(tData[BezoekLangEind],"&lt;="&amp;$A1716)</f>
        <v/>
      </c>
      <c r="G1716" s="15">
        <f>IF($D1716=1,$B1716*100+$C1716,-1)</f>
        <v/>
      </c>
      <c r="H1716" s="15">
        <f>IF($D1716=1,$B1716,-1)</f>
        <v/>
      </c>
      <c r="I1716" s="15">
        <f>IF($D1716=1,$C1716,-1)</f>
        <v/>
      </c>
    </row>
    <row r="1717">
      <c r="A1717" s="33" t="n">
        <v>45363.41666666666</v>
      </c>
      <c r="B1717" s="15">
        <f>WEEKDAY($A1717,2)</f>
        <v/>
      </c>
      <c r="C1717" s="15">
        <f>HOUR($A1717)</f>
        <v/>
      </c>
      <c r="D1717" s="15">
        <f>IF(AND($A1717&gt;=Instellingen!$B$6,$A1717&lt;Instellingen!$B$7),1,0)</f>
        <v/>
      </c>
      <c r="E1717" s="15">
        <f>COUNTIF(tData[BezoekStart],"&lt;"&amp;($A1717+1/24))-COUNTIF(tData[BezoekEind],"&lt;="&amp;$A1717)</f>
        <v/>
      </c>
      <c r="F1717" s="15">
        <f>COUNTIF(tData[BezoekLangStart],"&lt;"&amp;($A1717+1/24))-COUNTIF(tData[BezoekLangEind],"&lt;="&amp;$A1717)</f>
        <v/>
      </c>
      <c r="G1717" s="15">
        <f>IF($D1717=1,$B1717*100+$C1717,-1)</f>
        <v/>
      </c>
      <c r="H1717" s="15">
        <f>IF($D1717=1,$B1717,-1)</f>
        <v/>
      </c>
      <c r="I1717" s="15">
        <f>IF($D1717=1,$C1717,-1)</f>
        <v/>
      </c>
    </row>
    <row r="1718">
      <c r="A1718" s="33" t="n">
        <v>45363.45833333334</v>
      </c>
      <c r="B1718" s="15">
        <f>WEEKDAY($A1718,2)</f>
        <v/>
      </c>
      <c r="C1718" s="15">
        <f>HOUR($A1718)</f>
        <v/>
      </c>
      <c r="D1718" s="15">
        <f>IF(AND($A1718&gt;=Instellingen!$B$6,$A1718&lt;Instellingen!$B$7),1,0)</f>
        <v/>
      </c>
      <c r="E1718" s="15">
        <f>COUNTIF(tData[BezoekStart],"&lt;"&amp;($A1718+1/24))-COUNTIF(tData[BezoekEind],"&lt;="&amp;$A1718)</f>
        <v/>
      </c>
      <c r="F1718" s="15">
        <f>COUNTIF(tData[BezoekLangStart],"&lt;"&amp;($A1718+1/24))-COUNTIF(tData[BezoekLangEind],"&lt;="&amp;$A1718)</f>
        <v/>
      </c>
      <c r="G1718" s="15">
        <f>IF($D1718=1,$B1718*100+$C1718,-1)</f>
        <v/>
      </c>
      <c r="H1718" s="15">
        <f>IF($D1718=1,$B1718,-1)</f>
        <v/>
      </c>
      <c r="I1718" s="15">
        <f>IF($D1718=1,$C1718,-1)</f>
        <v/>
      </c>
    </row>
    <row r="1719">
      <c r="A1719" s="33" t="n">
        <v>45363.5</v>
      </c>
      <c r="B1719" s="15">
        <f>WEEKDAY($A1719,2)</f>
        <v/>
      </c>
      <c r="C1719" s="15">
        <f>HOUR($A1719)</f>
        <v/>
      </c>
      <c r="D1719" s="15">
        <f>IF(AND($A1719&gt;=Instellingen!$B$6,$A1719&lt;Instellingen!$B$7),1,0)</f>
        <v/>
      </c>
      <c r="E1719" s="15">
        <f>COUNTIF(tData[BezoekStart],"&lt;"&amp;($A1719+1/24))-COUNTIF(tData[BezoekEind],"&lt;="&amp;$A1719)</f>
        <v/>
      </c>
      <c r="F1719" s="15">
        <f>COUNTIF(tData[BezoekLangStart],"&lt;"&amp;($A1719+1/24))-COUNTIF(tData[BezoekLangEind],"&lt;="&amp;$A1719)</f>
        <v/>
      </c>
      <c r="G1719" s="15">
        <f>IF($D1719=1,$B1719*100+$C1719,-1)</f>
        <v/>
      </c>
      <c r="H1719" s="15">
        <f>IF($D1719=1,$B1719,-1)</f>
        <v/>
      </c>
      <c r="I1719" s="15">
        <f>IF($D1719=1,$C1719,-1)</f>
        <v/>
      </c>
    </row>
    <row r="1720">
      <c r="A1720" s="33" t="n">
        <v>45363.54166666666</v>
      </c>
      <c r="B1720" s="15">
        <f>WEEKDAY($A1720,2)</f>
        <v/>
      </c>
      <c r="C1720" s="15">
        <f>HOUR($A1720)</f>
        <v/>
      </c>
      <c r="D1720" s="15">
        <f>IF(AND($A1720&gt;=Instellingen!$B$6,$A1720&lt;Instellingen!$B$7),1,0)</f>
        <v/>
      </c>
      <c r="E1720" s="15">
        <f>COUNTIF(tData[BezoekStart],"&lt;"&amp;($A1720+1/24))-COUNTIF(tData[BezoekEind],"&lt;="&amp;$A1720)</f>
        <v/>
      </c>
      <c r="F1720" s="15">
        <f>COUNTIF(tData[BezoekLangStart],"&lt;"&amp;($A1720+1/24))-COUNTIF(tData[BezoekLangEind],"&lt;="&amp;$A1720)</f>
        <v/>
      </c>
      <c r="G1720" s="15">
        <f>IF($D1720=1,$B1720*100+$C1720,-1)</f>
        <v/>
      </c>
      <c r="H1720" s="15">
        <f>IF($D1720=1,$B1720,-1)</f>
        <v/>
      </c>
      <c r="I1720" s="15">
        <f>IF($D1720=1,$C1720,-1)</f>
        <v/>
      </c>
    </row>
    <row r="1721">
      <c r="A1721" s="33" t="n">
        <v>45363.58333333334</v>
      </c>
      <c r="B1721" s="15">
        <f>WEEKDAY($A1721,2)</f>
        <v/>
      </c>
      <c r="C1721" s="15">
        <f>HOUR($A1721)</f>
        <v/>
      </c>
      <c r="D1721" s="15">
        <f>IF(AND($A1721&gt;=Instellingen!$B$6,$A1721&lt;Instellingen!$B$7),1,0)</f>
        <v/>
      </c>
      <c r="E1721" s="15">
        <f>COUNTIF(tData[BezoekStart],"&lt;"&amp;($A1721+1/24))-COUNTIF(tData[BezoekEind],"&lt;="&amp;$A1721)</f>
        <v/>
      </c>
      <c r="F1721" s="15">
        <f>COUNTIF(tData[BezoekLangStart],"&lt;"&amp;($A1721+1/24))-COUNTIF(tData[BezoekLangEind],"&lt;="&amp;$A1721)</f>
        <v/>
      </c>
      <c r="G1721" s="15">
        <f>IF($D1721=1,$B1721*100+$C1721,-1)</f>
        <v/>
      </c>
      <c r="H1721" s="15">
        <f>IF($D1721=1,$B1721,-1)</f>
        <v/>
      </c>
      <c r="I1721" s="15">
        <f>IF($D1721=1,$C1721,-1)</f>
        <v/>
      </c>
    </row>
    <row r="1722">
      <c r="A1722" s="33" t="n">
        <v>45363.625</v>
      </c>
      <c r="B1722" s="15">
        <f>WEEKDAY($A1722,2)</f>
        <v/>
      </c>
      <c r="C1722" s="15">
        <f>HOUR($A1722)</f>
        <v/>
      </c>
      <c r="D1722" s="15">
        <f>IF(AND($A1722&gt;=Instellingen!$B$6,$A1722&lt;Instellingen!$B$7),1,0)</f>
        <v/>
      </c>
      <c r="E1722" s="15">
        <f>COUNTIF(tData[BezoekStart],"&lt;"&amp;($A1722+1/24))-COUNTIF(tData[BezoekEind],"&lt;="&amp;$A1722)</f>
        <v/>
      </c>
      <c r="F1722" s="15">
        <f>COUNTIF(tData[BezoekLangStart],"&lt;"&amp;($A1722+1/24))-COUNTIF(tData[BezoekLangEind],"&lt;="&amp;$A1722)</f>
        <v/>
      </c>
      <c r="G1722" s="15">
        <f>IF($D1722=1,$B1722*100+$C1722,-1)</f>
        <v/>
      </c>
      <c r="H1722" s="15">
        <f>IF($D1722=1,$B1722,-1)</f>
        <v/>
      </c>
      <c r="I1722" s="15">
        <f>IF($D1722=1,$C1722,-1)</f>
        <v/>
      </c>
    </row>
    <row r="1723">
      <c r="A1723" s="33" t="n">
        <v>45363.66666666666</v>
      </c>
      <c r="B1723" s="15">
        <f>WEEKDAY($A1723,2)</f>
        <v/>
      </c>
      <c r="C1723" s="15">
        <f>HOUR($A1723)</f>
        <v/>
      </c>
      <c r="D1723" s="15">
        <f>IF(AND($A1723&gt;=Instellingen!$B$6,$A1723&lt;Instellingen!$B$7),1,0)</f>
        <v/>
      </c>
      <c r="E1723" s="15">
        <f>COUNTIF(tData[BezoekStart],"&lt;"&amp;($A1723+1/24))-COUNTIF(tData[BezoekEind],"&lt;="&amp;$A1723)</f>
        <v/>
      </c>
      <c r="F1723" s="15">
        <f>COUNTIF(tData[BezoekLangStart],"&lt;"&amp;($A1723+1/24))-COUNTIF(tData[BezoekLangEind],"&lt;="&amp;$A1723)</f>
        <v/>
      </c>
      <c r="G1723" s="15">
        <f>IF($D1723=1,$B1723*100+$C1723,-1)</f>
        <v/>
      </c>
      <c r="H1723" s="15">
        <f>IF($D1723=1,$B1723,-1)</f>
        <v/>
      </c>
      <c r="I1723" s="15">
        <f>IF($D1723=1,$C1723,-1)</f>
        <v/>
      </c>
    </row>
    <row r="1724">
      <c r="A1724" s="33" t="n">
        <v>45363.70833333334</v>
      </c>
      <c r="B1724" s="15">
        <f>WEEKDAY($A1724,2)</f>
        <v/>
      </c>
      <c r="C1724" s="15">
        <f>HOUR($A1724)</f>
        <v/>
      </c>
      <c r="D1724" s="15">
        <f>IF(AND($A1724&gt;=Instellingen!$B$6,$A1724&lt;Instellingen!$B$7),1,0)</f>
        <v/>
      </c>
      <c r="E1724" s="15">
        <f>COUNTIF(tData[BezoekStart],"&lt;"&amp;($A1724+1/24))-COUNTIF(tData[BezoekEind],"&lt;="&amp;$A1724)</f>
        <v/>
      </c>
      <c r="F1724" s="15">
        <f>COUNTIF(tData[BezoekLangStart],"&lt;"&amp;($A1724+1/24))-COUNTIF(tData[BezoekLangEind],"&lt;="&amp;$A1724)</f>
        <v/>
      </c>
      <c r="G1724" s="15">
        <f>IF($D1724=1,$B1724*100+$C1724,-1)</f>
        <v/>
      </c>
      <c r="H1724" s="15">
        <f>IF($D1724=1,$B1724,-1)</f>
        <v/>
      </c>
      <c r="I1724" s="15">
        <f>IF($D1724=1,$C1724,-1)</f>
        <v/>
      </c>
    </row>
    <row r="1725">
      <c r="A1725" s="33" t="n">
        <v>45363.75</v>
      </c>
      <c r="B1725" s="15">
        <f>WEEKDAY($A1725,2)</f>
        <v/>
      </c>
      <c r="C1725" s="15">
        <f>HOUR($A1725)</f>
        <v/>
      </c>
      <c r="D1725" s="15">
        <f>IF(AND($A1725&gt;=Instellingen!$B$6,$A1725&lt;Instellingen!$B$7),1,0)</f>
        <v/>
      </c>
      <c r="E1725" s="15">
        <f>COUNTIF(tData[BezoekStart],"&lt;"&amp;($A1725+1/24))-COUNTIF(tData[BezoekEind],"&lt;="&amp;$A1725)</f>
        <v/>
      </c>
      <c r="F1725" s="15">
        <f>COUNTIF(tData[BezoekLangStart],"&lt;"&amp;($A1725+1/24))-COUNTIF(tData[BezoekLangEind],"&lt;="&amp;$A1725)</f>
        <v/>
      </c>
      <c r="G1725" s="15">
        <f>IF($D1725=1,$B1725*100+$C1725,-1)</f>
        <v/>
      </c>
      <c r="H1725" s="15">
        <f>IF($D1725=1,$B1725,-1)</f>
        <v/>
      </c>
      <c r="I1725" s="15">
        <f>IF($D1725=1,$C1725,-1)</f>
        <v/>
      </c>
    </row>
    <row r="1726">
      <c r="A1726" s="33" t="n">
        <v>45363.79166666666</v>
      </c>
      <c r="B1726" s="15">
        <f>WEEKDAY($A1726,2)</f>
        <v/>
      </c>
      <c r="C1726" s="15">
        <f>HOUR($A1726)</f>
        <v/>
      </c>
      <c r="D1726" s="15">
        <f>IF(AND($A1726&gt;=Instellingen!$B$6,$A1726&lt;Instellingen!$B$7),1,0)</f>
        <v/>
      </c>
      <c r="E1726" s="15">
        <f>COUNTIF(tData[BezoekStart],"&lt;"&amp;($A1726+1/24))-COUNTIF(tData[BezoekEind],"&lt;="&amp;$A1726)</f>
        <v/>
      </c>
      <c r="F1726" s="15">
        <f>COUNTIF(tData[BezoekLangStart],"&lt;"&amp;($A1726+1/24))-COUNTIF(tData[BezoekLangEind],"&lt;="&amp;$A1726)</f>
        <v/>
      </c>
      <c r="G1726" s="15">
        <f>IF($D1726=1,$B1726*100+$C1726,-1)</f>
        <v/>
      </c>
      <c r="H1726" s="15">
        <f>IF($D1726=1,$B1726,-1)</f>
        <v/>
      </c>
      <c r="I1726" s="15">
        <f>IF($D1726=1,$C1726,-1)</f>
        <v/>
      </c>
    </row>
    <row r="1727">
      <c r="A1727" s="33" t="n">
        <v>45363.83333333334</v>
      </c>
      <c r="B1727" s="15">
        <f>WEEKDAY($A1727,2)</f>
        <v/>
      </c>
      <c r="C1727" s="15">
        <f>HOUR($A1727)</f>
        <v/>
      </c>
      <c r="D1727" s="15">
        <f>IF(AND($A1727&gt;=Instellingen!$B$6,$A1727&lt;Instellingen!$B$7),1,0)</f>
        <v/>
      </c>
      <c r="E1727" s="15">
        <f>COUNTIF(tData[BezoekStart],"&lt;"&amp;($A1727+1/24))-COUNTIF(tData[BezoekEind],"&lt;="&amp;$A1727)</f>
        <v/>
      </c>
      <c r="F1727" s="15">
        <f>COUNTIF(tData[BezoekLangStart],"&lt;"&amp;($A1727+1/24))-COUNTIF(tData[BezoekLangEind],"&lt;="&amp;$A1727)</f>
        <v/>
      </c>
      <c r="G1727" s="15">
        <f>IF($D1727=1,$B1727*100+$C1727,-1)</f>
        <v/>
      </c>
      <c r="H1727" s="15">
        <f>IF($D1727=1,$B1727,-1)</f>
        <v/>
      </c>
      <c r="I1727" s="15">
        <f>IF($D1727=1,$C1727,-1)</f>
        <v/>
      </c>
    </row>
    <row r="1728">
      <c r="A1728" s="33" t="n">
        <v>45363.875</v>
      </c>
      <c r="B1728" s="15">
        <f>WEEKDAY($A1728,2)</f>
        <v/>
      </c>
      <c r="C1728" s="15">
        <f>HOUR($A1728)</f>
        <v/>
      </c>
      <c r="D1728" s="15">
        <f>IF(AND($A1728&gt;=Instellingen!$B$6,$A1728&lt;Instellingen!$B$7),1,0)</f>
        <v/>
      </c>
      <c r="E1728" s="15">
        <f>COUNTIF(tData[BezoekStart],"&lt;"&amp;($A1728+1/24))-COUNTIF(tData[BezoekEind],"&lt;="&amp;$A1728)</f>
        <v/>
      </c>
      <c r="F1728" s="15">
        <f>COUNTIF(tData[BezoekLangStart],"&lt;"&amp;($A1728+1/24))-COUNTIF(tData[BezoekLangEind],"&lt;="&amp;$A1728)</f>
        <v/>
      </c>
      <c r="G1728" s="15">
        <f>IF($D1728=1,$B1728*100+$C1728,-1)</f>
        <v/>
      </c>
      <c r="H1728" s="15">
        <f>IF($D1728=1,$B1728,-1)</f>
        <v/>
      </c>
      <c r="I1728" s="15">
        <f>IF($D1728=1,$C1728,-1)</f>
        <v/>
      </c>
    </row>
    <row r="1729">
      <c r="A1729" s="33" t="n">
        <v>45363.91666666666</v>
      </c>
      <c r="B1729" s="15">
        <f>WEEKDAY($A1729,2)</f>
        <v/>
      </c>
      <c r="C1729" s="15">
        <f>HOUR($A1729)</f>
        <v/>
      </c>
      <c r="D1729" s="15">
        <f>IF(AND($A1729&gt;=Instellingen!$B$6,$A1729&lt;Instellingen!$B$7),1,0)</f>
        <v/>
      </c>
      <c r="E1729" s="15">
        <f>COUNTIF(tData[BezoekStart],"&lt;"&amp;($A1729+1/24))-COUNTIF(tData[BezoekEind],"&lt;="&amp;$A1729)</f>
        <v/>
      </c>
      <c r="F1729" s="15">
        <f>COUNTIF(tData[BezoekLangStart],"&lt;"&amp;($A1729+1/24))-COUNTIF(tData[BezoekLangEind],"&lt;="&amp;$A1729)</f>
        <v/>
      </c>
      <c r="G1729" s="15">
        <f>IF($D1729=1,$B1729*100+$C1729,-1)</f>
        <v/>
      </c>
      <c r="H1729" s="15">
        <f>IF($D1729=1,$B1729,-1)</f>
        <v/>
      </c>
      <c r="I1729" s="15">
        <f>IF($D1729=1,$C1729,-1)</f>
        <v/>
      </c>
    </row>
    <row r="1730">
      <c r="A1730" s="33" t="n">
        <v>45363.95833333334</v>
      </c>
      <c r="B1730" s="15">
        <f>WEEKDAY($A1730,2)</f>
        <v/>
      </c>
      <c r="C1730" s="15">
        <f>HOUR($A1730)</f>
        <v/>
      </c>
      <c r="D1730" s="15">
        <f>IF(AND($A1730&gt;=Instellingen!$B$6,$A1730&lt;Instellingen!$B$7),1,0)</f>
        <v/>
      </c>
      <c r="E1730" s="15">
        <f>COUNTIF(tData[BezoekStart],"&lt;"&amp;($A1730+1/24))-COUNTIF(tData[BezoekEind],"&lt;="&amp;$A1730)</f>
        <v/>
      </c>
      <c r="F1730" s="15">
        <f>COUNTIF(tData[BezoekLangStart],"&lt;"&amp;($A1730+1/24))-COUNTIF(tData[BezoekLangEind],"&lt;="&amp;$A1730)</f>
        <v/>
      </c>
      <c r="G1730" s="15">
        <f>IF($D1730=1,$B1730*100+$C1730,-1)</f>
        <v/>
      </c>
      <c r="H1730" s="15">
        <f>IF($D1730=1,$B1730,-1)</f>
        <v/>
      </c>
      <c r="I1730" s="15">
        <f>IF($D1730=1,$C1730,-1)</f>
        <v/>
      </c>
    </row>
    <row r="1731">
      <c r="A1731" s="33" t="n">
        <v>45364</v>
      </c>
      <c r="B1731" s="15">
        <f>WEEKDAY($A1731,2)</f>
        <v/>
      </c>
      <c r="C1731" s="15">
        <f>HOUR($A1731)</f>
        <v/>
      </c>
      <c r="D1731" s="15">
        <f>IF(AND($A1731&gt;=Instellingen!$B$6,$A1731&lt;Instellingen!$B$7),1,0)</f>
        <v/>
      </c>
      <c r="E1731" s="15">
        <f>COUNTIF(tData[BezoekStart],"&lt;"&amp;($A1731+1/24))-COUNTIF(tData[BezoekEind],"&lt;="&amp;$A1731)</f>
        <v/>
      </c>
      <c r="F1731" s="15">
        <f>COUNTIF(tData[BezoekLangStart],"&lt;"&amp;($A1731+1/24))-COUNTIF(tData[BezoekLangEind],"&lt;="&amp;$A1731)</f>
        <v/>
      </c>
      <c r="G1731" s="15">
        <f>IF($D1731=1,$B1731*100+$C1731,-1)</f>
        <v/>
      </c>
      <c r="H1731" s="15">
        <f>IF($D1731=1,$B1731,-1)</f>
        <v/>
      </c>
      <c r="I1731" s="15">
        <f>IF($D1731=1,$C1731,-1)</f>
        <v/>
      </c>
    </row>
    <row r="1732">
      <c r="A1732" s="33" t="n">
        <v>45364.04166666666</v>
      </c>
      <c r="B1732" s="15">
        <f>WEEKDAY($A1732,2)</f>
        <v/>
      </c>
      <c r="C1732" s="15">
        <f>HOUR($A1732)</f>
        <v/>
      </c>
      <c r="D1732" s="15">
        <f>IF(AND($A1732&gt;=Instellingen!$B$6,$A1732&lt;Instellingen!$B$7),1,0)</f>
        <v/>
      </c>
      <c r="E1732" s="15">
        <f>COUNTIF(tData[BezoekStart],"&lt;"&amp;($A1732+1/24))-COUNTIF(tData[BezoekEind],"&lt;="&amp;$A1732)</f>
        <v/>
      </c>
      <c r="F1732" s="15">
        <f>COUNTIF(tData[BezoekLangStart],"&lt;"&amp;($A1732+1/24))-COUNTIF(tData[BezoekLangEind],"&lt;="&amp;$A1732)</f>
        <v/>
      </c>
      <c r="G1732" s="15">
        <f>IF($D1732=1,$B1732*100+$C1732,-1)</f>
        <v/>
      </c>
      <c r="H1732" s="15">
        <f>IF($D1732=1,$B1732,-1)</f>
        <v/>
      </c>
      <c r="I1732" s="15">
        <f>IF($D1732=1,$C1732,-1)</f>
        <v/>
      </c>
    </row>
    <row r="1733">
      <c r="A1733" s="33" t="n">
        <v>45364.08333333334</v>
      </c>
      <c r="B1733" s="15">
        <f>WEEKDAY($A1733,2)</f>
        <v/>
      </c>
      <c r="C1733" s="15">
        <f>HOUR($A1733)</f>
        <v/>
      </c>
      <c r="D1733" s="15">
        <f>IF(AND($A1733&gt;=Instellingen!$B$6,$A1733&lt;Instellingen!$B$7),1,0)</f>
        <v/>
      </c>
      <c r="E1733" s="15">
        <f>COUNTIF(tData[BezoekStart],"&lt;"&amp;($A1733+1/24))-COUNTIF(tData[BezoekEind],"&lt;="&amp;$A1733)</f>
        <v/>
      </c>
      <c r="F1733" s="15">
        <f>COUNTIF(tData[BezoekLangStart],"&lt;"&amp;($A1733+1/24))-COUNTIF(tData[BezoekLangEind],"&lt;="&amp;$A1733)</f>
        <v/>
      </c>
      <c r="G1733" s="15">
        <f>IF($D1733=1,$B1733*100+$C1733,-1)</f>
        <v/>
      </c>
      <c r="H1733" s="15">
        <f>IF($D1733=1,$B1733,-1)</f>
        <v/>
      </c>
      <c r="I1733" s="15">
        <f>IF($D1733=1,$C1733,-1)</f>
        <v/>
      </c>
    </row>
    <row r="1734">
      <c r="A1734" s="33" t="n">
        <v>45364.125</v>
      </c>
      <c r="B1734" s="15">
        <f>WEEKDAY($A1734,2)</f>
        <v/>
      </c>
      <c r="C1734" s="15">
        <f>HOUR($A1734)</f>
        <v/>
      </c>
      <c r="D1734" s="15">
        <f>IF(AND($A1734&gt;=Instellingen!$B$6,$A1734&lt;Instellingen!$B$7),1,0)</f>
        <v/>
      </c>
      <c r="E1734" s="15">
        <f>COUNTIF(tData[BezoekStart],"&lt;"&amp;($A1734+1/24))-COUNTIF(tData[BezoekEind],"&lt;="&amp;$A1734)</f>
        <v/>
      </c>
      <c r="F1734" s="15">
        <f>COUNTIF(tData[BezoekLangStart],"&lt;"&amp;($A1734+1/24))-COUNTIF(tData[BezoekLangEind],"&lt;="&amp;$A1734)</f>
        <v/>
      </c>
      <c r="G1734" s="15">
        <f>IF($D1734=1,$B1734*100+$C1734,-1)</f>
        <v/>
      </c>
      <c r="H1734" s="15">
        <f>IF($D1734=1,$B1734,-1)</f>
        <v/>
      </c>
      <c r="I1734" s="15">
        <f>IF($D1734=1,$C1734,-1)</f>
        <v/>
      </c>
    </row>
    <row r="1735">
      <c r="A1735" s="33" t="n">
        <v>45364.16666666666</v>
      </c>
      <c r="B1735" s="15">
        <f>WEEKDAY($A1735,2)</f>
        <v/>
      </c>
      <c r="C1735" s="15">
        <f>HOUR($A1735)</f>
        <v/>
      </c>
      <c r="D1735" s="15">
        <f>IF(AND($A1735&gt;=Instellingen!$B$6,$A1735&lt;Instellingen!$B$7),1,0)</f>
        <v/>
      </c>
      <c r="E1735" s="15">
        <f>COUNTIF(tData[BezoekStart],"&lt;"&amp;($A1735+1/24))-COUNTIF(tData[BezoekEind],"&lt;="&amp;$A1735)</f>
        <v/>
      </c>
      <c r="F1735" s="15">
        <f>COUNTIF(tData[BezoekLangStart],"&lt;"&amp;($A1735+1/24))-COUNTIF(tData[BezoekLangEind],"&lt;="&amp;$A1735)</f>
        <v/>
      </c>
      <c r="G1735" s="15">
        <f>IF($D1735=1,$B1735*100+$C1735,-1)</f>
        <v/>
      </c>
      <c r="H1735" s="15">
        <f>IF($D1735=1,$B1735,-1)</f>
        <v/>
      </c>
      <c r="I1735" s="15">
        <f>IF($D1735=1,$C1735,-1)</f>
        <v/>
      </c>
    </row>
    <row r="1736">
      <c r="A1736" s="33" t="n">
        <v>45364.20833333334</v>
      </c>
      <c r="B1736" s="15">
        <f>WEEKDAY($A1736,2)</f>
        <v/>
      </c>
      <c r="C1736" s="15">
        <f>HOUR($A1736)</f>
        <v/>
      </c>
      <c r="D1736" s="15">
        <f>IF(AND($A1736&gt;=Instellingen!$B$6,$A1736&lt;Instellingen!$B$7),1,0)</f>
        <v/>
      </c>
      <c r="E1736" s="15">
        <f>COUNTIF(tData[BezoekStart],"&lt;"&amp;($A1736+1/24))-COUNTIF(tData[BezoekEind],"&lt;="&amp;$A1736)</f>
        <v/>
      </c>
      <c r="F1736" s="15">
        <f>COUNTIF(tData[BezoekLangStart],"&lt;"&amp;($A1736+1/24))-COUNTIF(tData[BezoekLangEind],"&lt;="&amp;$A1736)</f>
        <v/>
      </c>
      <c r="G1736" s="15">
        <f>IF($D1736=1,$B1736*100+$C1736,-1)</f>
        <v/>
      </c>
      <c r="H1736" s="15">
        <f>IF($D1736=1,$B1736,-1)</f>
        <v/>
      </c>
      <c r="I1736" s="15">
        <f>IF($D1736=1,$C1736,-1)</f>
        <v/>
      </c>
    </row>
    <row r="1737">
      <c r="A1737" s="33" t="n">
        <v>45364.25</v>
      </c>
      <c r="B1737" s="15">
        <f>WEEKDAY($A1737,2)</f>
        <v/>
      </c>
      <c r="C1737" s="15">
        <f>HOUR($A1737)</f>
        <v/>
      </c>
      <c r="D1737" s="15">
        <f>IF(AND($A1737&gt;=Instellingen!$B$6,$A1737&lt;Instellingen!$B$7),1,0)</f>
        <v/>
      </c>
      <c r="E1737" s="15">
        <f>COUNTIF(tData[BezoekStart],"&lt;"&amp;($A1737+1/24))-COUNTIF(tData[BezoekEind],"&lt;="&amp;$A1737)</f>
        <v/>
      </c>
      <c r="F1737" s="15">
        <f>COUNTIF(tData[BezoekLangStart],"&lt;"&amp;($A1737+1/24))-COUNTIF(tData[BezoekLangEind],"&lt;="&amp;$A1737)</f>
        <v/>
      </c>
      <c r="G1737" s="15">
        <f>IF($D1737=1,$B1737*100+$C1737,-1)</f>
        <v/>
      </c>
      <c r="H1737" s="15">
        <f>IF($D1737=1,$B1737,-1)</f>
        <v/>
      </c>
      <c r="I1737" s="15">
        <f>IF($D1737=1,$C1737,-1)</f>
        <v/>
      </c>
    </row>
    <row r="1738">
      <c r="A1738" s="33" t="n">
        <v>45364.29166666666</v>
      </c>
      <c r="B1738" s="15">
        <f>WEEKDAY($A1738,2)</f>
        <v/>
      </c>
      <c r="C1738" s="15">
        <f>HOUR($A1738)</f>
        <v/>
      </c>
      <c r="D1738" s="15">
        <f>IF(AND($A1738&gt;=Instellingen!$B$6,$A1738&lt;Instellingen!$B$7),1,0)</f>
        <v/>
      </c>
      <c r="E1738" s="15">
        <f>COUNTIF(tData[BezoekStart],"&lt;"&amp;($A1738+1/24))-COUNTIF(tData[BezoekEind],"&lt;="&amp;$A1738)</f>
        <v/>
      </c>
      <c r="F1738" s="15">
        <f>COUNTIF(tData[BezoekLangStart],"&lt;"&amp;($A1738+1/24))-COUNTIF(tData[BezoekLangEind],"&lt;="&amp;$A1738)</f>
        <v/>
      </c>
      <c r="G1738" s="15">
        <f>IF($D1738=1,$B1738*100+$C1738,-1)</f>
        <v/>
      </c>
      <c r="H1738" s="15">
        <f>IF($D1738=1,$B1738,-1)</f>
        <v/>
      </c>
      <c r="I1738" s="15">
        <f>IF($D1738=1,$C1738,-1)</f>
        <v/>
      </c>
    </row>
    <row r="1739">
      <c r="A1739" s="33" t="n">
        <v>45364.33333333334</v>
      </c>
      <c r="B1739" s="15">
        <f>WEEKDAY($A1739,2)</f>
        <v/>
      </c>
      <c r="C1739" s="15">
        <f>HOUR($A1739)</f>
        <v/>
      </c>
      <c r="D1739" s="15">
        <f>IF(AND($A1739&gt;=Instellingen!$B$6,$A1739&lt;Instellingen!$B$7),1,0)</f>
        <v/>
      </c>
      <c r="E1739" s="15">
        <f>COUNTIF(tData[BezoekStart],"&lt;"&amp;($A1739+1/24))-COUNTIF(tData[BezoekEind],"&lt;="&amp;$A1739)</f>
        <v/>
      </c>
      <c r="F1739" s="15">
        <f>COUNTIF(tData[BezoekLangStart],"&lt;"&amp;($A1739+1/24))-COUNTIF(tData[BezoekLangEind],"&lt;="&amp;$A1739)</f>
        <v/>
      </c>
      <c r="G1739" s="15">
        <f>IF($D1739=1,$B1739*100+$C1739,-1)</f>
        <v/>
      </c>
      <c r="H1739" s="15">
        <f>IF($D1739=1,$B1739,-1)</f>
        <v/>
      </c>
      <c r="I1739" s="15">
        <f>IF($D1739=1,$C1739,-1)</f>
        <v/>
      </c>
    </row>
    <row r="1740">
      <c r="A1740" s="33" t="n">
        <v>45364.375</v>
      </c>
      <c r="B1740" s="15">
        <f>WEEKDAY($A1740,2)</f>
        <v/>
      </c>
      <c r="C1740" s="15">
        <f>HOUR($A1740)</f>
        <v/>
      </c>
      <c r="D1740" s="15">
        <f>IF(AND($A1740&gt;=Instellingen!$B$6,$A1740&lt;Instellingen!$B$7),1,0)</f>
        <v/>
      </c>
      <c r="E1740" s="15">
        <f>COUNTIF(tData[BezoekStart],"&lt;"&amp;($A1740+1/24))-COUNTIF(tData[BezoekEind],"&lt;="&amp;$A1740)</f>
        <v/>
      </c>
      <c r="F1740" s="15">
        <f>COUNTIF(tData[BezoekLangStart],"&lt;"&amp;($A1740+1/24))-COUNTIF(tData[BezoekLangEind],"&lt;="&amp;$A1740)</f>
        <v/>
      </c>
      <c r="G1740" s="15">
        <f>IF($D1740=1,$B1740*100+$C1740,-1)</f>
        <v/>
      </c>
      <c r="H1740" s="15">
        <f>IF($D1740=1,$B1740,-1)</f>
        <v/>
      </c>
      <c r="I1740" s="15">
        <f>IF($D1740=1,$C1740,-1)</f>
        <v/>
      </c>
    </row>
    <row r="1741">
      <c r="A1741" s="33" t="n">
        <v>45364.41666666666</v>
      </c>
      <c r="B1741" s="15">
        <f>WEEKDAY($A1741,2)</f>
        <v/>
      </c>
      <c r="C1741" s="15">
        <f>HOUR($A1741)</f>
        <v/>
      </c>
      <c r="D1741" s="15">
        <f>IF(AND($A1741&gt;=Instellingen!$B$6,$A1741&lt;Instellingen!$B$7),1,0)</f>
        <v/>
      </c>
      <c r="E1741" s="15">
        <f>COUNTIF(tData[BezoekStart],"&lt;"&amp;($A1741+1/24))-COUNTIF(tData[BezoekEind],"&lt;="&amp;$A1741)</f>
        <v/>
      </c>
      <c r="F1741" s="15">
        <f>COUNTIF(tData[BezoekLangStart],"&lt;"&amp;($A1741+1/24))-COUNTIF(tData[BezoekLangEind],"&lt;="&amp;$A1741)</f>
        <v/>
      </c>
      <c r="G1741" s="15">
        <f>IF($D1741=1,$B1741*100+$C1741,-1)</f>
        <v/>
      </c>
      <c r="H1741" s="15">
        <f>IF($D1741=1,$B1741,-1)</f>
        <v/>
      </c>
      <c r="I1741" s="15">
        <f>IF($D1741=1,$C1741,-1)</f>
        <v/>
      </c>
    </row>
    <row r="1742">
      <c r="A1742" s="33" t="n">
        <v>45364.45833333334</v>
      </c>
      <c r="B1742" s="15">
        <f>WEEKDAY($A1742,2)</f>
        <v/>
      </c>
      <c r="C1742" s="15">
        <f>HOUR($A1742)</f>
        <v/>
      </c>
      <c r="D1742" s="15">
        <f>IF(AND($A1742&gt;=Instellingen!$B$6,$A1742&lt;Instellingen!$B$7),1,0)</f>
        <v/>
      </c>
      <c r="E1742" s="15">
        <f>COUNTIF(tData[BezoekStart],"&lt;"&amp;($A1742+1/24))-COUNTIF(tData[BezoekEind],"&lt;="&amp;$A1742)</f>
        <v/>
      </c>
      <c r="F1742" s="15">
        <f>COUNTIF(tData[BezoekLangStart],"&lt;"&amp;($A1742+1/24))-COUNTIF(tData[BezoekLangEind],"&lt;="&amp;$A1742)</f>
        <v/>
      </c>
      <c r="G1742" s="15">
        <f>IF($D1742=1,$B1742*100+$C1742,-1)</f>
        <v/>
      </c>
      <c r="H1742" s="15">
        <f>IF($D1742=1,$B1742,-1)</f>
        <v/>
      </c>
      <c r="I1742" s="15">
        <f>IF($D1742=1,$C1742,-1)</f>
        <v/>
      </c>
    </row>
    <row r="1743">
      <c r="A1743" s="33" t="n">
        <v>45364.5</v>
      </c>
      <c r="B1743" s="15">
        <f>WEEKDAY($A1743,2)</f>
        <v/>
      </c>
      <c r="C1743" s="15">
        <f>HOUR($A1743)</f>
        <v/>
      </c>
      <c r="D1743" s="15">
        <f>IF(AND($A1743&gt;=Instellingen!$B$6,$A1743&lt;Instellingen!$B$7),1,0)</f>
        <v/>
      </c>
      <c r="E1743" s="15">
        <f>COUNTIF(tData[BezoekStart],"&lt;"&amp;($A1743+1/24))-COUNTIF(tData[BezoekEind],"&lt;="&amp;$A1743)</f>
        <v/>
      </c>
      <c r="F1743" s="15">
        <f>COUNTIF(tData[BezoekLangStart],"&lt;"&amp;($A1743+1/24))-COUNTIF(tData[BezoekLangEind],"&lt;="&amp;$A1743)</f>
        <v/>
      </c>
      <c r="G1743" s="15">
        <f>IF($D1743=1,$B1743*100+$C1743,-1)</f>
        <v/>
      </c>
      <c r="H1743" s="15">
        <f>IF($D1743=1,$B1743,-1)</f>
        <v/>
      </c>
      <c r="I1743" s="15">
        <f>IF($D1743=1,$C1743,-1)</f>
        <v/>
      </c>
    </row>
    <row r="1744">
      <c r="A1744" s="33" t="n">
        <v>45364.54166666666</v>
      </c>
      <c r="B1744" s="15">
        <f>WEEKDAY($A1744,2)</f>
        <v/>
      </c>
      <c r="C1744" s="15">
        <f>HOUR($A1744)</f>
        <v/>
      </c>
      <c r="D1744" s="15">
        <f>IF(AND($A1744&gt;=Instellingen!$B$6,$A1744&lt;Instellingen!$B$7),1,0)</f>
        <v/>
      </c>
      <c r="E1744" s="15">
        <f>COUNTIF(tData[BezoekStart],"&lt;"&amp;($A1744+1/24))-COUNTIF(tData[BezoekEind],"&lt;="&amp;$A1744)</f>
        <v/>
      </c>
      <c r="F1744" s="15">
        <f>COUNTIF(tData[BezoekLangStart],"&lt;"&amp;($A1744+1/24))-COUNTIF(tData[BezoekLangEind],"&lt;="&amp;$A1744)</f>
        <v/>
      </c>
      <c r="G1744" s="15">
        <f>IF($D1744=1,$B1744*100+$C1744,-1)</f>
        <v/>
      </c>
      <c r="H1744" s="15">
        <f>IF($D1744=1,$B1744,-1)</f>
        <v/>
      </c>
      <c r="I1744" s="15">
        <f>IF($D1744=1,$C1744,-1)</f>
        <v/>
      </c>
    </row>
    <row r="1745">
      <c r="A1745" s="33" t="n">
        <v>45364.58333333334</v>
      </c>
      <c r="B1745" s="15">
        <f>WEEKDAY($A1745,2)</f>
        <v/>
      </c>
      <c r="C1745" s="15">
        <f>HOUR($A1745)</f>
        <v/>
      </c>
      <c r="D1745" s="15">
        <f>IF(AND($A1745&gt;=Instellingen!$B$6,$A1745&lt;Instellingen!$B$7),1,0)</f>
        <v/>
      </c>
      <c r="E1745" s="15">
        <f>COUNTIF(tData[BezoekStart],"&lt;"&amp;($A1745+1/24))-COUNTIF(tData[BezoekEind],"&lt;="&amp;$A1745)</f>
        <v/>
      </c>
      <c r="F1745" s="15">
        <f>COUNTIF(tData[BezoekLangStart],"&lt;"&amp;($A1745+1/24))-COUNTIF(tData[BezoekLangEind],"&lt;="&amp;$A1745)</f>
        <v/>
      </c>
      <c r="G1745" s="15">
        <f>IF($D1745=1,$B1745*100+$C1745,-1)</f>
        <v/>
      </c>
      <c r="H1745" s="15">
        <f>IF($D1745=1,$B1745,-1)</f>
        <v/>
      </c>
      <c r="I1745" s="15">
        <f>IF($D1745=1,$C1745,-1)</f>
        <v/>
      </c>
    </row>
    <row r="1746">
      <c r="A1746" s="33" t="n">
        <v>45364.625</v>
      </c>
      <c r="B1746" s="15">
        <f>WEEKDAY($A1746,2)</f>
        <v/>
      </c>
      <c r="C1746" s="15">
        <f>HOUR($A1746)</f>
        <v/>
      </c>
      <c r="D1746" s="15">
        <f>IF(AND($A1746&gt;=Instellingen!$B$6,$A1746&lt;Instellingen!$B$7),1,0)</f>
        <v/>
      </c>
      <c r="E1746" s="15">
        <f>COUNTIF(tData[BezoekStart],"&lt;"&amp;($A1746+1/24))-COUNTIF(tData[BezoekEind],"&lt;="&amp;$A1746)</f>
        <v/>
      </c>
      <c r="F1746" s="15">
        <f>COUNTIF(tData[BezoekLangStart],"&lt;"&amp;($A1746+1/24))-COUNTIF(tData[BezoekLangEind],"&lt;="&amp;$A1746)</f>
        <v/>
      </c>
      <c r="G1746" s="15">
        <f>IF($D1746=1,$B1746*100+$C1746,-1)</f>
        <v/>
      </c>
      <c r="H1746" s="15">
        <f>IF($D1746=1,$B1746,-1)</f>
        <v/>
      </c>
      <c r="I1746" s="15">
        <f>IF($D1746=1,$C1746,-1)</f>
        <v/>
      </c>
    </row>
    <row r="1747">
      <c r="A1747" s="33" t="n">
        <v>45364.66666666666</v>
      </c>
      <c r="B1747" s="15">
        <f>WEEKDAY($A1747,2)</f>
        <v/>
      </c>
      <c r="C1747" s="15">
        <f>HOUR($A1747)</f>
        <v/>
      </c>
      <c r="D1747" s="15">
        <f>IF(AND($A1747&gt;=Instellingen!$B$6,$A1747&lt;Instellingen!$B$7),1,0)</f>
        <v/>
      </c>
      <c r="E1747" s="15">
        <f>COUNTIF(tData[BezoekStart],"&lt;"&amp;($A1747+1/24))-COUNTIF(tData[BezoekEind],"&lt;="&amp;$A1747)</f>
        <v/>
      </c>
      <c r="F1747" s="15">
        <f>COUNTIF(tData[BezoekLangStart],"&lt;"&amp;($A1747+1/24))-COUNTIF(tData[BezoekLangEind],"&lt;="&amp;$A1747)</f>
        <v/>
      </c>
      <c r="G1747" s="15">
        <f>IF($D1747=1,$B1747*100+$C1747,-1)</f>
        <v/>
      </c>
      <c r="H1747" s="15">
        <f>IF($D1747=1,$B1747,-1)</f>
        <v/>
      </c>
      <c r="I1747" s="15">
        <f>IF($D1747=1,$C1747,-1)</f>
        <v/>
      </c>
    </row>
    <row r="1748">
      <c r="A1748" s="33" t="n">
        <v>45364.70833333334</v>
      </c>
      <c r="B1748" s="15">
        <f>WEEKDAY($A1748,2)</f>
        <v/>
      </c>
      <c r="C1748" s="15">
        <f>HOUR($A1748)</f>
        <v/>
      </c>
      <c r="D1748" s="15">
        <f>IF(AND($A1748&gt;=Instellingen!$B$6,$A1748&lt;Instellingen!$B$7),1,0)</f>
        <v/>
      </c>
      <c r="E1748" s="15">
        <f>COUNTIF(tData[BezoekStart],"&lt;"&amp;($A1748+1/24))-COUNTIF(tData[BezoekEind],"&lt;="&amp;$A1748)</f>
        <v/>
      </c>
      <c r="F1748" s="15">
        <f>COUNTIF(tData[BezoekLangStart],"&lt;"&amp;($A1748+1/24))-COUNTIF(tData[BezoekLangEind],"&lt;="&amp;$A1748)</f>
        <v/>
      </c>
      <c r="G1748" s="15">
        <f>IF($D1748=1,$B1748*100+$C1748,-1)</f>
        <v/>
      </c>
      <c r="H1748" s="15">
        <f>IF($D1748=1,$B1748,-1)</f>
        <v/>
      </c>
      <c r="I1748" s="15">
        <f>IF($D1748=1,$C1748,-1)</f>
        <v/>
      </c>
    </row>
    <row r="1749">
      <c r="A1749" s="33" t="n">
        <v>45364.75</v>
      </c>
      <c r="B1749" s="15">
        <f>WEEKDAY($A1749,2)</f>
        <v/>
      </c>
      <c r="C1749" s="15">
        <f>HOUR($A1749)</f>
        <v/>
      </c>
      <c r="D1749" s="15">
        <f>IF(AND($A1749&gt;=Instellingen!$B$6,$A1749&lt;Instellingen!$B$7),1,0)</f>
        <v/>
      </c>
      <c r="E1749" s="15">
        <f>COUNTIF(tData[BezoekStart],"&lt;"&amp;($A1749+1/24))-COUNTIF(tData[BezoekEind],"&lt;="&amp;$A1749)</f>
        <v/>
      </c>
      <c r="F1749" s="15">
        <f>COUNTIF(tData[BezoekLangStart],"&lt;"&amp;($A1749+1/24))-COUNTIF(tData[BezoekLangEind],"&lt;="&amp;$A1749)</f>
        <v/>
      </c>
      <c r="G1749" s="15">
        <f>IF($D1749=1,$B1749*100+$C1749,-1)</f>
        <v/>
      </c>
      <c r="H1749" s="15">
        <f>IF($D1749=1,$B1749,-1)</f>
        <v/>
      </c>
      <c r="I1749" s="15">
        <f>IF($D1749=1,$C1749,-1)</f>
        <v/>
      </c>
    </row>
    <row r="1750">
      <c r="A1750" s="33" t="n">
        <v>45364.79166666666</v>
      </c>
      <c r="B1750" s="15">
        <f>WEEKDAY($A1750,2)</f>
        <v/>
      </c>
      <c r="C1750" s="15">
        <f>HOUR($A1750)</f>
        <v/>
      </c>
      <c r="D1750" s="15">
        <f>IF(AND($A1750&gt;=Instellingen!$B$6,$A1750&lt;Instellingen!$B$7),1,0)</f>
        <v/>
      </c>
      <c r="E1750" s="15">
        <f>COUNTIF(tData[BezoekStart],"&lt;"&amp;($A1750+1/24))-COUNTIF(tData[BezoekEind],"&lt;="&amp;$A1750)</f>
        <v/>
      </c>
      <c r="F1750" s="15">
        <f>COUNTIF(tData[BezoekLangStart],"&lt;"&amp;($A1750+1/24))-COUNTIF(tData[BezoekLangEind],"&lt;="&amp;$A1750)</f>
        <v/>
      </c>
      <c r="G1750" s="15">
        <f>IF($D1750=1,$B1750*100+$C1750,-1)</f>
        <v/>
      </c>
      <c r="H1750" s="15">
        <f>IF($D1750=1,$B1750,-1)</f>
        <v/>
      </c>
      <c r="I1750" s="15">
        <f>IF($D1750=1,$C1750,-1)</f>
        <v/>
      </c>
    </row>
    <row r="1751">
      <c r="A1751" s="33" t="n">
        <v>45364.83333333334</v>
      </c>
      <c r="B1751" s="15">
        <f>WEEKDAY($A1751,2)</f>
        <v/>
      </c>
      <c r="C1751" s="15">
        <f>HOUR($A1751)</f>
        <v/>
      </c>
      <c r="D1751" s="15">
        <f>IF(AND($A1751&gt;=Instellingen!$B$6,$A1751&lt;Instellingen!$B$7),1,0)</f>
        <v/>
      </c>
      <c r="E1751" s="15">
        <f>COUNTIF(tData[BezoekStart],"&lt;"&amp;($A1751+1/24))-COUNTIF(tData[BezoekEind],"&lt;="&amp;$A1751)</f>
        <v/>
      </c>
      <c r="F1751" s="15">
        <f>COUNTIF(tData[BezoekLangStart],"&lt;"&amp;($A1751+1/24))-COUNTIF(tData[BezoekLangEind],"&lt;="&amp;$A1751)</f>
        <v/>
      </c>
      <c r="G1751" s="15">
        <f>IF($D1751=1,$B1751*100+$C1751,-1)</f>
        <v/>
      </c>
      <c r="H1751" s="15">
        <f>IF($D1751=1,$B1751,-1)</f>
        <v/>
      </c>
      <c r="I1751" s="15">
        <f>IF($D1751=1,$C1751,-1)</f>
        <v/>
      </c>
    </row>
    <row r="1752">
      <c r="A1752" s="33" t="n">
        <v>45364.875</v>
      </c>
      <c r="B1752" s="15">
        <f>WEEKDAY($A1752,2)</f>
        <v/>
      </c>
      <c r="C1752" s="15">
        <f>HOUR($A1752)</f>
        <v/>
      </c>
      <c r="D1752" s="15">
        <f>IF(AND($A1752&gt;=Instellingen!$B$6,$A1752&lt;Instellingen!$B$7),1,0)</f>
        <v/>
      </c>
      <c r="E1752" s="15">
        <f>COUNTIF(tData[BezoekStart],"&lt;"&amp;($A1752+1/24))-COUNTIF(tData[BezoekEind],"&lt;="&amp;$A1752)</f>
        <v/>
      </c>
      <c r="F1752" s="15">
        <f>COUNTIF(tData[BezoekLangStart],"&lt;"&amp;($A1752+1/24))-COUNTIF(tData[BezoekLangEind],"&lt;="&amp;$A1752)</f>
        <v/>
      </c>
      <c r="G1752" s="15">
        <f>IF($D1752=1,$B1752*100+$C1752,-1)</f>
        <v/>
      </c>
      <c r="H1752" s="15">
        <f>IF($D1752=1,$B1752,-1)</f>
        <v/>
      </c>
      <c r="I1752" s="15">
        <f>IF($D1752=1,$C1752,-1)</f>
        <v/>
      </c>
    </row>
    <row r="1753">
      <c r="A1753" s="33" t="n">
        <v>45364.91666666666</v>
      </c>
      <c r="B1753" s="15">
        <f>WEEKDAY($A1753,2)</f>
        <v/>
      </c>
      <c r="C1753" s="15">
        <f>HOUR($A1753)</f>
        <v/>
      </c>
      <c r="D1753" s="15">
        <f>IF(AND($A1753&gt;=Instellingen!$B$6,$A1753&lt;Instellingen!$B$7),1,0)</f>
        <v/>
      </c>
      <c r="E1753" s="15">
        <f>COUNTIF(tData[BezoekStart],"&lt;"&amp;($A1753+1/24))-COUNTIF(tData[BezoekEind],"&lt;="&amp;$A1753)</f>
        <v/>
      </c>
      <c r="F1753" s="15">
        <f>COUNTIF(tData[BezoekLangStart],"&lt;"&amp;($A1753+1/24))-COUNTIF(tData[BezoekLangEind],"&lt;="&amp;$A1753)</f>
        <v/>
      </c>
      <c r="G1753" s="15">
        <f>IF($D1753=1,$B1753*100+$C1753,-1)</f>
        <v/>
      </c>
      <c r="H1753" s="15">
        <f>IF($D1753=1,$B1753,-1)</f>
        <v/>
      </c>
      <c r="I1753" s="15">
        <f>IF($D1753=1,$C1753,-1)</f>
        <v/>
      </c>
    </row>
    <row r="1754">
      <c r="A1754" s="33" t="n">
        <v>45364.95833333334</v>
      </c>
      <c r="B1754" s="15">
        <f>WEEKDAY($A1754,2)</f>
        <v/>
      </c>
      <c r="C1754" s="15">
        <f>HOUR($A1754)</f>
        <v/>
      </c>
      <c r="D1754" s="15">
        <f>IF(AND($A1754&gt;=Instellingen!$B$6,$A1754&lt;Instellingen!$B$7),1,0)</f>
        <v/>
      </c>
      <c r="E1754" s="15">
        <f>COUNTIF(tData[BezoekStart],"&lt;"&amp;($A1754+1/24))-COUNTIF(tData[BezoekEind],"&lt;="&amp;$A1754)</f>
        <v/>
      </c>
      <c r="F1754" s="15">
        <f>COUNTIF(tData[BezoekLangStart],"&lt;"&amp;($A1754+1/24))-COUNTIF(tData[BezoekLangEind],"&lt;="&amp;$A1754)</f>
        <v/>
      </c>
      <c r="G1754" s="15">
        <f>IF($D1754=1,$B1754*100+$C1754,-1)</f>
        <v/>
      </c>
      <c r="H1754" s="15">
        <f>IF($D1754=1,$B1754,-1)</f>
        <v/>
      </c>
      <c r="I1754" s="15">
        <f>IF($D1754=1,$C1754,-1)</f>
        <v/>
      </c>
    </row>
    <row r="1755">
      <c r="A1755" s="33" t="n">
        <v>45365</v>
      </c>
      <c r="B1755" s="15">
        <f>WEEKDAY($A1755,2)</f>
        <v/>
      </c>
      <c r="C1755" s="15">
        <f>HOUR($A1755)</f>
        <v/>
      </c>
      <c r="D1755" s="15">
        <f>IF(AND($A1755&gt;=Instellingen!$B$6,$A1755&lt;Instellingen!$B$7),1,0)</f>
        <v/>
      </c>
      <c r="E1755" s="15">
        <f>COUNTIF(tData[BezoekStart],"&lt;"&amp;($A1755+1/24))-COUNTIF(tData[BezoekEind],"&lt;="&amp;$A1755)</f>
        <v/>
      </c>
      <c r="F1755" s="15">
        <f>COUNTIF(tData[BezoekLangStart],"&lt;"&amp;($A1755+1/24))-COUNTIF(tData[BezoekLangEind],"&lt;="&amp;$A1755)</f>
        <v/>
      </c>
      <c r="G1755" s="15">
        <f>IF($D1755=1,$B1755*100+$C1755,-1)</f>
        <v/>
      </c>
      <c r="H1755" s="15">
        <f>IF($D1755=1,$B1755,-1)</f>
        <v/>
      </c>
      <c r="I1755" s="15">
        <f>IF($D1755=1,$C1755,-1)</f>
        <v/>
      </c>
    </row>
    <row r="1756">
      <c r="A1756" s="33" t="n">
        <v>45365.04166666666</v>
      </c>
      <c r="B1756" s="15">
        <f>WEEKDAY($A1756,2)</f>
        <v/>
      </c>
      <c r="C1756" s="15">
        <f>HOUR($A1756)</f>
        <v/>
      </c>
      <c r="D1756" s="15">
        <f>IF(AND($A1756&gt;=Instellingen!$B$6,$A1756&lt;Instellingen!$B$7),1,0)</f>
        <v/>
      </c>
      <c r="E1756" s="15">
        <f>COUNTIF(tData[BezoekStart],"&lt;"&amp;($A1756+1/24))-COUNTIF(tData[BezoekEind],"&lt;="&amp;$A1756)</f>
        <v/>
      </c>
      <c r="F1756" s="15">
        <f>COUNTIF(tData[BezoekLangStart],"&lt;"&amp;($A1756+1/24))-COUNTIF(tData[BezoekLangEind],"&lt;="&amp;$A1756)</f>
        <v/>
      </c>
      <c r="G1756" s="15">
        <f>IF($D1756=1,$B1756*100+$C1756,-1)</f>
        <v/>
      </c>
      <c r="H1756" s="15">
        <f>IF($D1756=1,$B1756,-1)</f>
        <v/>
      </c>
      <c r="I1756" s="15">
        <f>IF($D1756=1,$C1756,-1)</f>
        <v/>
      </c>
    </row>
    <row r="1757">
      <c r="A1757" s="33" t="n">
        <v>45365.08333333334</v>
      </c>
      <c r="B1757" s="15">
        <f>WEEKDAY($A1757,2)</f>
        <v/>
      </c>
      <c r="C1757" s="15">
        <f>HOUR($A1757)</f>
        <v/>
      </c>
      <c r="D1757" s="15">
        <f>IF(AND($A1757&gt;=Instellingen!$B$6,$A1757&lt;Instellingen!$B$7),1,0)</f>
        <v/>
      </c>
      <c r="E1757" s="15">
        <f>COUNTIF(tData[BezoekStart],"&lt;"&amp;($A1757+1/24))-COUNTIF(tData[BezoekEind],"&lt;="&amp;$A1757)</f>
        <v/>
      </c>
      <c r="F1757" s="15">
        <f>COUNTIF(tData[BezoekLangStart],"&lt;"&amp;($A1757+1/24))-COUNTIF(tData[BezoekLangEind],"&lt;="&amp;$A1757)</f>
        <v/>
      </c>
      <c r="G1757" s="15">
        <f>IF($D1757=1,$B1757*100+$C1757,-1)</f>
        <v/>
      </c>
      <c r="H1757" s="15">
        <f>IF($D1757=1,$B1757,-1)</f>
        <v/>
      </c>
      <c r="I1757" s="15">
        <f>IF($D1757=1,$C1757,-1)</f>
        <v/>
      </c>
    </row>
    <row r="1758">
      <c r="A1758" s="33" t="n">
        <v>45365.125</v>
      </c>
      <c r="B1758" s="15">
        <f>WEEKDAY($A1758,2)</f>
        <v/>
      </c>
      <c r="C1758" s="15">
        <f>HOUR($A1758)</f>
        <v/>
      </c>
      <c r="D1758" s="15">
        <f>IF(AND($A1758&gt;=Instellingen!$B$6,$A1758&lt;Instellingen!$B$7),1,0)</f>
        <v/>
      </c>
      <c r="E1758" s="15">
        <f>COUNTIF(tData[BezoekStart],"&lt;"&amp;($A1758+1/24))-COUNTIF(tData[BezoekEind],"&lt;="&amp;$A1758)</f>
        <v/>
      </c>
      <c r="F1758" s="15">
        <f>COUNTIF(tData[BezoekLangStart],"&lt;"&amp;($A1758+1/24))-COUNTIF(tData[BezoekLangEind],"&lt;="&amp;$A1758)</f>
        <v/>
      </c>
      <c r="G1758" s="15">
        <f>IF($D1758=1,$B1758*100+$C1758,-1)</f>
        <v/>
      </c>
      <c r="H1758" s="15">
        <f>IF($D1758=1,$B1758,-1)</f>
        <v/>
      </c>
      <c r="I1758" s="15">
        <f>IF($D1758=1,$C1758,-1)</f>
        <v/>
      </c>
    </row>
    <row r="1759">
      <c r="A1759" s="33" t="n">
        <v>45365.16666666666</v>
      </c>
      <c r="B1759" s="15">
        <f>WEEKDAY($A1759,2)</f>
        <v/>
      </c>
      <c r="C1759" s="15">
        <f>HOUR($A1759)</f>
        <v/>
      </c>
      <c r="D1759" s="15">
        <f>IF(AND($A1759&gt;=Instellingen!$B$6,$A1759&lt;Instellingen!$B$7),1,0)</f>
        <v/>
      </c>
      <c r="E1759" s="15">
        <f>COUNTIF(tData[BezoekStart],"&lt;"&amp;($A1759+1/24))-COUNTIF(tData[BezoekEind],"&lt;="&amp;$A1759)</f>
        <v/>
      </c>
      <c r="F1759" s="15">
        <f>COUNTIF(tData[BezoekLangStart],"&lt;"&amp;($A1759+1/24))-COUNTIF(tData[BezoekLangEind],"&lt;="&amp;$A1759)</f>
        <v/>
      </c>
      <c r="G1759" s="15">
        <f>IF($D1759=1,$B1759*100+$C1759,-1)</f>
        <v/>
      </c>
      <c r="H1759" s="15">
        <f>IF($D1759=1,$B1759,-1)</f>
        <v/>
      </c>
      <c r="I1759" s="15">
        <f>IF($D1759=1,$C1759,-1)</f>
        <v/>
      </c>
    </row>
    <row r="1760">
      <c r="A1760" s="33" t="n">
        <v>45365.20833333334</v>
      </c>
      <c r="B1760" s="15">
        <f>WEEKDAY($A1760,2)</f>
        <v/>
      </c>
      <c r="C1760" s="15">
        <f>HOUR($A1760)</f>
        <v/>
      </c>
      <c r="D1760" s="15">
        <f>IF(AND($A1760&gt;=Instellingen!$B$6,$A1760&lt;Instellingen!$B$7),1,0)</f>
        <v/>
      </c>
      <c r="E1760" s="15">
        <f>COUNTIF(tData[BezoekStart],"&lt;"&amp;($A1760+1/24))-COUNTIF(tData[BezoekEind],"&lt;="&amp;$A1760)</f>
        <v/>
      </c>
      <c r="F1760" s="15">
        <f>COUNTIF(tData[BezoekLangStart],"&lt;"&amp;($A1760+1/24))-COUNTIF(tData[BezoekLangEind],"&lt;="&amp;$A1760)</f>
        <v/>
      </c>
      <c r="G1760" s="15">
        <f>IF($D1760=1,$B1760*100+$C1760,-1)</f>
        <v/>
      </c>
      <c r="H1760" s="15">
        <f>IF($D1760=1,$B1760,-1)</f>
        <v/>
      </c>
      <c r="I1760" s="15">
        <f>IF($D1760=1,$C1760,-1)</f>
        <v/>
      </c>
    </row>
    <row r="1761">
      <c r="A1761" s="33" t="n">
        <v>45365.25</v>
      </c>
      <c r="B1761" s="15">
        <f>WEEKDAY($A1761,2)</f>
        <v/>
      </c>
      <c r="C1761" s="15">
        <f>HOUR($A1761)</f>
        <v/>
      </c>
      <c r="D1761" s="15">
        <f>IF(AND($A1761&gt;=Instellingen!$B$6,$A1761&lt;Instellingen!$B$7),1,0)</f>
        <v/>
      </c>
      <c r="E1761" s="15">
        <f>COUNTIF(tData[BezoekStart],"&lt;"&amp;($A1761+1/24))-COUNTIF(tData[BezoekEind],"&lt;="&amp;$A1761)</f>
        <v/>
      </c>
      <c r="F1761" s="15">
        <f>COUNTIF(tData[BezoekLangStart],"&lt;"&amp;($A1761+1/24))-COUNTIF(tData[BezoekLangEind],"&lt;="&amp;$A1761)</f>
        <v/>
      </c>
      <c r="G1761" s="15">
        <f>IF($D1761=1,$B1761*100+$C1761,-1)</f>
        <v/>
      </c>
      <c r="H1761" s="15">
        <f>IF($D1761=1,$B1761,-1)</f>
        <v/>
      </c>
      <c r="I1761" s="15">
        <f>IF($D1761=1,$C1761,-1)</f>
        <v/>
      </c>
    </row>
    <row r="1762">
      <c r="A1762" s="33" t="n">
        <v>45365.29166666666</v>
      </c>
      <c r="B1762" s="15">
        <f>WEEKDAY($A1762,2)</f>
        <v/>
      </c>
      <c r="C1762" s="15">
        <f>HOUR($A1762)</f>
        <v/>
      </c>
      <c r="D1762" s="15">
        <f>IF(AND($A1762&gt;=Instellingen!$B$6,$A1762&lt;Instellingen!$B$7),1,0)</f>
        <v/>
      </c>
      <c r="E1762" s="15">
        <f>COUNTIF(tData[BezoekStart],"&lt;"&amp;($A1762+1/24))-COUNTIF(tData[BezoekEind],"&lt;="&amp;$A1762)</f>
        <v/>
      </c>
      <c r="F1762" s="15">
        <f>COUNTIF(tData[BezoekLangStart],"&lt;"&amp;($A1762+1/24))-COUNTIF(tData[BezoekLangEind],"&lt;="&amp;$A1762)</f>
        <v/>
      </c>
      <c r="G1762" s="15">
        <f>IF($D1762=1,$B1762*100+$C1762,-1)</f>
        <v/>
      </c>
      <c r="H1762" s="15">
        <f>IF($D1762=1,$B1762,-1)</f>
        <v/>
      </c>
      <c r="I1762" s="15">
        <f>IF($D1762=1,$C1762,-1)</f>
        <v/>
      </c>
    </row>
    <row r="1763">
      <c r="A1763" s="33" t="n">
        <v>45365.33333333334</v>
      </c>
      <c r="B1763" s="15">
        <f>WEEKDAY($A1763,2)</f>
        <v/>
      </c>
      <c r="C1763" s="15">
        <f>HOUR($A1763)</f>
        <v/>
      </c>
      <c r="D1763" s="15">
        <f>IF(AND($A1763&gt;=Instellingen!$B$6,$A1763&lt;Instellingen!$B$7),1,0)</f>
        <v/>
      </c>
      <c r="E1763" s="15">
        <f>COUNTIF(tData[BezoekStart],"&lt;"&amp;($A1763+1/24))-COUNTIF(tData[BezoekEind],"&lt;="&amp;$A1763)</f>
        <v/>
      </c>
      <c r="F1763" s="15">
        <f>COUNTIF(tData[BezoekLangStart],"&lt;"&amp;($A1763+1/24))-COUNTIF(tData[BezoekLangEind],"&lt;="&amp;$A1763)</f>
        <v/>
      </c>
      <c r="G1763" s="15">
        <f>IF($D1763=1,$B1763*100+$C1763,-1)</f>
        <v/>
      </c>
      <c r="H1763" s="15">
        <f>IF($D1763=1,$B1763,-1)</f>
        <v/>
      </c>
      <c r="I1763" s="15">
        <f>IF($D1763=1,$C1763,-1)</f>
        <v/>
      </c>
    </row>
    <row r="1764">
      <c r="A1764" s="33" t="n">
        <v>45365.375</v>
      </c>
      <c r="B1764" s="15">
        <f>WEEKDAY($A1764,2)</f>
        <v/>
      </c>
      <c r="C1764" s="15">
        <f>HOUR($A1764)</f>
        <v/>
      </c>
      <c r="D1764" s="15">
        <f>IF(AND($A1764&gt;=Instellingen!$B$6,$A1764&lt;Instellingen!$B$7),1,0)</f>
        <v/>
      </c>
      <c r="E1764" s="15">
        <f>COUNTIF(tData[BezoekStart],"&lt;"&amp;($A1764+1/24))-COUNTIF(tData[BezoekEind],"&lt;="&amp;$A1764)</f>
        <v/>
      </c>
      <c r="F1764" s="15">
        <f>COUNTIF(tData[BezoekLangStart],"&lt;"&amp;($A1764+1/24))-COUNTIF(tData[BezoekLangEind],"&lt;="&amp;$A1764)</f>
        <v/>
      </c>
      <c r="G1764" s="15">
        <f>IF($D1764=1,$B1764*100+$C1764,-1)</f>
        <v/>
      </c>
      <c r="H1764" s="15">
        <f>IF($D1764=1,$B1764,-1)</f>
        <v/>
      </c>
      <c r="I1764" s="15">
        <f>IF($D1764=1,$C1764,-1)</f>
        <v/>
      </c>
    </row>
    <row r="1765">
      <c r="A1765" s="33" t="n">
        <v>45365.41666666666</v>
      </c>
      <c r="B1765" s="15">
        <f>WEEKDAY($A1765,2)</f>
        <v/>
      </c>
      <c r="C1765" s="15">
        <f>HOUR($A1765)</f>
        <v/>
      </c>
      <c r="D1765" s="15">
        <f>IF(AND($A1765&gt;=Instellingen!$B$6,$A1765&lt;Instellingen!$B$7),1,0)</f>
        <v/>
      </c>
      <c r="E1765" s="15">
        <f>COUNTIF(tData[BezoekStart],"&lt;"&amp;($A1765+1/24))-COUNTIF(tData[BezoekEind],"&lt;="&amp;$A1765)</f>
        <v/>
      </c>
      <c r="F1765" s="15">
        <f>COUNTIF(tData[BezoekLangStart],"&lt;"&amp;($A1765+1/24))-COUNTIF(tData[BezoekLangEind],"&lt;="&amp;$A1765)</f>
        <v/>
      </c>
      <c r="G1765" s="15">
        <f>IF($D1765=1,$B1765*100+$C1765,-1)</f>
        <v/>
      </c>
      <c r="H1765" s="15">
        <f>IF($D1765=1,$B1765,-1)</f>
        <v/>
      </c>
      <c r="I1765" s="15">
        <f>IF($D1765=1,$C1765,-1)</f>
        <v/>
      </c>
    </row>
    <row r="1766">
      <c r="A1766" s="33" t="n">
        <v>45365.45833333334</v>
      </c>
      <c r="B1766" s="15">
        <f>WEEKDAY($A1766,2)</f>
        <v/>
      </c>
      <c r="C1766" s="15">
        <f>HOUR($A1766)</f>
        <v/>
      </c>
      <c r="D1766" s="15">
        <f>IF(AND($A1766&gt;=Instellingen!$B$6,$A1766&lt;Instellingen!$B$7),1,0)</f>
        <v/>
      </c>
      <c r="E1766" s="15">
        <f>COUNTIF(tData[BezoekStart],"&lt;"&amp;($A1766+1/24))-COUNTIF(tData[BezoekEind],"&lt;="&amp;$A1766)</f>
        <v/>
      </c>
      <c r="F1766" s="15">
        <f>COUNTIF(tData[BezoekLangStart],"&lt;"&amp;($A1766+1/24))-COUNTIF(tData[BezoekLangEind],"&lt;="&amp;$A1766)</f>
        <v/>
      </c>
      <c r="G1766" s="15">
        <f>IF($D1766=1,$B1766*100+$C1766,-1)</f>
        <v/>
      </c>
      <c r="H1766" s="15">
        <f>IF($D1766=1,$B1766,-1)</f>
        <v/>
      </c>
      <c r="I1766" s="15">
        <f>IF($D1766=1,$C1766,-1)</f>
        <v/>
      </c>
    </row>
    <row r="1767">
      <c r="A1767" s="33" t="n">
        <v>45365.5</v>
      </c>
      <c r="B1767" s="15">
        <f>WEEKDAY($A1767,2)</f>
        <v/>
      </c>
      <c r="C1767" s="15">
        <f>HOUR($A1767)</f>
        <v/>
      </c>
      <c r="D1767" s="15">
        <f>IF(AND($A1767&gt;=Instellingen!$B$6,$A1767&lt;Instellingen!$B$7),1,0)</f>
        <v/>
      </c>
      <c r="E1767" s="15">
        <f>COUNTIF(tData[BezoekStart],"&lt;"&amp;($A1767+1/24))-COUNTIF(tData[BezoekEind],"&lt;="&amp;$A1767)</f>
        <v/>
      </c>
      <c r="F1767" s="15">
        <f>COUNTIF(tData[BezoekLangStart],"&lt;"&amp;($A1767+1/24))-COUNTIF(tData[BezoekLangEind],"&lt;="&amp;$A1767)</f>
        <v/>
      </c>
      <c r="G1767" s="15">
        <f>IF($D1767=1,$B1767*100+$C1767,-1)</f>
        <v/>
      </c>
      <c r="H1767" s="15">
        <f>IF($D1767=1,$B1767,-1)</f>
        <v/>
      </c>
      <c r="I1767" s="15">
        <f>IF($D1767=1,$C1767,-1)</f>
        <v/>
      </c>
    </row>
    <row r="1768">
      <c r="A1768" s="33" t="n">
        <v>45365.54166666666</v>
      </c>
      <c r="B1768" s="15">
        <f>WEEKDAY($A1768,2)</f>
        <v/>
      </c>
      <c r="C1768" s="15">
        <f>HOUR($A1768)</f>
        <v/>
      </c>
      <c r="D1768" s="15">
        <f>IF(AND($A1768&gt;=Instellingen!$B$6,$A1768&lt;Instellingen!$B$7),1,0)</f>
        <v/>
      </c>
      <c r="E1768" s="15">
        <f>COUNTIF(tData[BezoekStart],"&lt;"&amp;($A1768+1/24))-COUNTIF(tData[BezoekEind],"&lt;="&amp;$A1768)</f>
        <v/>
      </c>
      <c r="F1768" s="15">
        <f>COUNTIF(tData[BezoekLangStart],"&lt;"&amp;($A1768+1/24))-COUNTIF(tData[BezoekLangEind],"&lt;="&amp;$A1768)</f>
        <v/>
      </c>
      <c r="G1768" s="15">
        <f>IF($D1768=1,$B1768*100+$C1768,-1)</f>
        <v/>
      </c>
      <c r="H1768" s="15">
        <f>IF($D1768=1,$B1768,-1)</f>
        <v/>
      </c>
      <c r="I1768" s="15">
        <f>IF($D1768=1,$C1768,-1)</f>
        <v/>
      </c>
    </row>
    <row r="1769">
      <c r="A1769" s="33" t="n">
        <v>45365.58333333334</v>
      </c>
      <c r="B1769" s="15">
        <f>WEEKDAY($A1769,2)</f>
        <v/>
      </c>
      <c r="C1769" s="15">
        <f>HOUR($A1769)</f>
        <v/>
      </c>
      <c r="D1769" s="15">
        <f>IF(AND($A1769&gt;=Instellingen!$B$6,$A1769&lt;Instellingen!$B$7),1,0)</f>
        <v/>
      </c>
      <c r="E1769" s="15">
        <f>COUNTIF(tData[BezoekStart],"&lt;"&amp;($A1769+1/24))-COUNTIF(tData[BezoekEind],"&lt;="&amp;$A1769)</f>
        <v/>
      </c>
      <c r="F1769" s="15">
        <f>COUNTIF(tData[BezoekLangStart],"&lt;"&amp;($A1769+1/24))-COUNTIF(tData[BezoekLangEind],"&lt;="&amp;$A1769)</f>
        <v/>
      </c>
      <c r="G1769" s="15">
        <f>IF($D1769=1,$B1769*100+$C1769,-1)</f>
        <v/>
      </c>
      <c r="H1769" s="15">
        <f>IF($D1769=1,$B1769,-1)</f>
        <v/>
      </c>
      <c r="I1769" s="15">
        <f>IF($D1769=1,$C1769,-1)</f>
        <v/>
      </c>
    </row>
    <row r="1770">
      <c r="A1770" s="33" t="n">
        <v>45365.625</v>
      </c>
      <c r="B1770" s="15">
        <f>WEEKDAY($A1770,2)</f>
        <v/>
      </c>
      <c r="C1770" s="15">
        <f>HOUR($A1770)</f>
        <v/>
      </c>
      <c r="D1770" s="15">
        <f>IF(AND($A1770&gt;=Instellingen!$B$6,$A1770&lt;Instellingen!$B$7),1,0)</f>
        <v/>
      </c>
      <c r="E1770" s="15">
        <f>COUNTIF(tData[BezoekStart],"&lt;"&amp;($A1770+1/24))-COUNTIF(tData[BezoekEind],"&lt;="&amp;$A1770)</f>
        <v/>
      </c>
      <c r="F1770" s="15">
        <f>COUNTIF(tData[BezoekLangStart],"&lt;"&amp;($A1770+1/24))-COUNTIF(tData[BezoekLangEind],"&lt;="&amp;$A1770)</f>
        <v/>
      </c>
      <c r="G1770" s="15">
        <f>IF($D1770=1,$B1770*100+$C1770,-1)</f>
        <v/>
      </c>
      <c r="H1770" s="15">
        <f>IF($D1770=1,$B1770,-1)</f>
        <v/>
      </c>
      <c r="I1770" s="15">
        <f>IF($D1770=1,$C1770,-1)</f>
        <v/>
      </c>
    </row>
    <row r="1771">
      <c r="A1771" s="33" t="n">
        <v>45365.66666666666</v>
      </c>
      <c r="B1771" s="15">
        <f>WEEKDAY($A1771,2)</f>
        <v/>
      </c>
      <c r="C1771" s="15">
        <f>HOUR($A1771)</f>
        <v/>
      </c>
      <c r="D1771" s="15">
        <f>IF(AND($A1771&gt;=Instellingen!$B$6,$A1771&lt;Instellingen!$B$7),1,0)</f>
        <v/>
      </c>
      <c r="E1771" s="15">
        <f>COUNTIF(tData[BezoekStart],"&lt;"&amp;($A1771+1/24))-COUNTIF(tData[BezoekEind],"&lt;="&amp;$A1771)</f>
        <v/>
      </c>
      <c r="F1771" s="15">
        <f>COUNTIF(tData[BezoekLangStart],"&lt;"&amp;($A1771+1/24))-COUNTIF(tData[BezoekLangEind],"&lt;="&amp;$A1771)</f>
        <v/>
      </c>
      <c r="G1771" s="15">
        <f>IF($D1771=1,$B1771*100+$C1771,-1)</f>
        <v/>
      </c>
      <c r="H1771" s="15">
        <f>IF($D1771=1,$B1771,-1)</f>
        <v/>
      </c>
      <c r="I1771" s="15">
        <f>IF($D1771=1,$C1771,-1)</f>
        <v/>
      </c>
    </row>
    <row r="1772">
      <c r="A1772" s="33" t="n">
        <v>45365.70833333334</v>
      </c>
      <c r="B1772" s="15">
        <f>WEEKDAY($A1772,2)</f>
        <v/>
      </c>
      <c r="C1772" s="15">
        <f>HOUR($A1772)</f>
        <v/>
      </c>
      <c r="D1772" s="15">
        <f>IF(AND($A1772&gt;=Instellingen!$B$6,$A1772&lt;Instellingen!$B$7),1,0)</f>
        <v/>
      </c>
      <c r="E1772" s="15">
        <f>COUNTIF(tData[BezoekStart],"&lt;"&amp;($A1772+1/24))-COUNTIF(tData[BezoekEind],"&lt;="&amp;$A1772)</f>
        <v/>
      </c>
      <c r="F1772" s="15">
        <f>COUNTIF(tData[BezoekLangStart],"&lt;"&amp;($A1772+1/24))-COUNTIF(tData[BezoekLangEind],"&lt;="&amp;$A1772)</f>
        <v/>
      </c>
      <c r="G1772" s="15">
        <f>IF($D1772=1,$B1772*100+$C1772,-1)</f>
        <v/>
      </c>
      <c r="H1772" s="15">
        <f>IF($D1772=1,$B1772,-1)</f>
        <v/>
      </c>
      <c r="I1772" s="15">
        <f>IF($D1772=1,$C1772,-1)</f>
        <v/>
      </c>
    </row>
    <row r="1773">
      <c r="A1773" s="33" t="n">
        <v>45365.75</v>
      </c>
      <c r="B1773" s="15">
        <f>WEEKDAY($A1773,2)</f>
        <v/>
      </c>
      <c r="C1773" s="15">
        <f>HOUR($A1773)</f>
        <v/>
      </c>
      <c r="D1773" s="15">
        <f>IF(AND($A1773&gt;=Instellingen!$B$6,$A1773&lt;Instellingen!$B$7),1,0)</f>
        <v/>
      </c>
      <c r="E1773" s="15">
        <f>COUNTIF(tData[BezoekStart],"&lt;"&amp;($A1773+1/24))-COUNTIF(tData[BezoekEind],"&lt;="&amp;$A1773)</f>
        <v/>
      </c>
      <c r="F1773" s="15">
        <f>COUNTIF(tData[BezoekLangStart],"&lt;"&amp;($A1773+1/24))-COUNTIF(tData[BezoekLangEind],"&lt;="&amp;$A1773)</f>
        <v/>
      </c>
      <c r="G1773" s="15">
        <f>IF($D1773=1,$B1773*100+$C1773,-1)</f>
        <v/>
      </c>
      <c r="H1773" s="15">
        <f>IF($D1773=1,$B1773,-1)</f>
        <v/>
      </c>
      <c r="I1773" s="15">
        <f>IF($D1773=1,$C1773,-1)</f>
        <v/>
      </c>
    </row>
    <row r="1774">
      <c r="A1774" s="33" t="n">
        <v>45365.79166666666</v>
      </c>
      <c r="B1774" s="15">
        <f>WEEKDAY($A1774,2)</f>
        <v/>
      </c>
      <c r="C1774" s="15">
        <f>HOUR($A1774)</f>
        <v/>
      </c>
      <c r="D1774" s="15">
        <f>IF(AND($A1774&gt;=Instellingen!$B$6,$A1774&lt;Instellingen!$B$7),1,0)</f>
        <v/>
      </c>
      <c r="E1774" s="15">
        <f>COUNTIF(tData[BezoekStart],"&lt;"&amp;($A1774+1/24))-COUNTIF(tData[BezoekEind],"&lt;="&amp;$A1774)</f>
        <v/>
      </c>
      <c r="F1774" s="15">
        <f>COUNTIF(tData[BezoekLangStart],"&lt;"&amp;($A1774+1/24))-COUNTIF(tData[BezoekLangEind],"&lt;="&amp;$A1774)</f>
        <v/>
      </c>
      <c r="G1774" s="15">
        <f>IF($D1774=1,$B1774*100+$C1774,-1)</f>
        <v/>
      </c>
      <c r="H1774" s="15">
        <f>IF($D1774=1,$B1774,-1)</f>
        <v/>
      </c>
      <c r="I1774" s="15">
        <f>IF($D1774=1,$C1774,-1)</f>
        <v/>
      </c>
    </row>
    <row r="1775">
      <c r="A1775" s="33" t="n">
        <v>45365.83333333334</v>
      </c>
      <c r="B1775" s="15">
        <f>WEEKDAY($A1775,2)</f>
        <v/>
      </c>
      <c r="C1775" s="15">
        <f>HOUR($A1775)</f>
        <v/>
      </c>
      <c r="D1775" s="15">
        <f>IF(AND($A1775&gt;=Instellingen!$B$6,$A1775&lt;Instellingen!$B$7),1,0)</f>
        <v/>
      </c>
      <c r="E1775" s="15">
        <f>COUNTIF(tData[BezoekStart],"&lt;"&amp;($A1775+1/24))-COUNTIF(tData[BezoekEind],"&lt;="&amp;$A1775)</f>
        <v/>
      </c>
      <c r="F1775" s="15">
        <f>COUNTIF(tData[BezoekLangStart],"&lt;"&amp;($A1775+1/24))-COUNTIF(tData[BezoekLangEind],"&lt;="&amp;$A1775)</f>
        <v/>
      </c>
      <c r="G1775" s="15">
        <f>IF($D1775=1,$B1775*100+$C1775,-1)</f>
        <v/>
      </c>
      <c r="H1775" s="15">
        <f>IF($D1775=1,$B1775,-1)</f>
        <v/>
      </c>
      <c r="I1775" s="15">
        <f>IF($D1775=1,$C1775,-1)</f>
        <v/>
      </c>
    </row>
    <row r="1776">
      <c r="A1776" s="33" t="n">
        <v>45365.875</v>
      </c>
      <c r="B1776" s="15">
        <f>WEEKDAY($A1776,2)</f>
        <v/>
      </c>
      <c r="C1776" s="15">
        <f>HOUR($A1776)</f>
        <v/>
      </c>
      <c r="D1776" s="15">
        <f>IF(AND($A1776&gt;=Instellingen!$B$6,$A1776&lt;Instellingen!$B$7),1,0)</f>
        <v/>
      </c>
      <c r="E1776" s="15">
        <f>COUNTIF(tData[BezoekStart],"&lt;"&amp;($A1776+1/24))-COUNTIF(tData[BezoekEind],"&lt;="&amp;$A1776)</f>
        <v/>
      </c>
      <c r="F1776" s="15">
        <f>COUNTIF(tData[BezoekLangStart],"&lt;"&amp;($A1776+1/24))-COUNTIF(tData[BezoekLangEind],"&lt;="&amp;$A1776)</f>
        <v/>
      </c>
      <c r="G1776" s="15">
        <f>IF($D1776=1,$B1776*100+$C1776,-1)</f>
        <v/>
      </c>
      <c r="H1776" s="15">
        <f>IF($D1776=1,$B1776,-1)</f>
        <v/>
      </c>
      <c r="I1776" s="15">
        <f>IF($D1776=1,$C1776,-1)</f>
        <v/>
      </c>
    </row>
    <row r="1777">
      <c r="A1777" s="33" t="n">
        <v>45365.91666666666</v>
      </c>
      <c r="B1777" s="15">
        <f>WEEKDAY($A1777,2)</f>
        <v/>
      </c>
      <c r="C1777" s="15">
        <f>HOUR($A1777)</f>
        <v/>
      </c>
      <c r="D1777" s="15">
        <f>IF(AND($A1777&gt;=Instellingen!$B$6,$A1777&lt;Instellingen!$B$7),1,0)</f>
        <v/>
      </c>
      <c r="E1777" s="15">
        <f>COUNTIF(tData[BezoekStart],"&lt;"&amp;($A1777+1/24))-COUNTIF(tData[BezoekEind],"&lt;="&amp;$A1777)</f>
        <v/>
      </c>
      <c r="F1777" s="15">
        <f>COUNTIF(tData[BezoekLangStart],"&lt;"&amp;($A1777+1/24))-COUNTIF(tData[BezoekLangEind],"&lt;="&amp;$A1777)</f>
        <v/>
      </c>
      <c r="G1777" s="15">
        <f>IF($D1777=1,$B1777*100+$C1777,-1)</f>
        <v/>
      </c>
      <c r="H1777" s="15">
        <f>IF($D1777=1,$B1777,-1)</f>
        <v/>
      </c>
      <c r="I1777" s="15">
        <f>IF($D1777=1,$C1777,-1)</f>
        <v/>
      </c>
    </row>
    <row r="1778">
      <c r="A1778" s="33" t="n">
        <v>45365.95833333334</v>
      </c>
      <c r="B1778" s="15">
        <f>WEEKDAY($A1778,2)</f>
        <v/>
      </c>
      <c r="C1778" s="15">
        <f>HOUR($A1778)</f>
        <v/>
      </c>
      <c r="D1778" s="15">
        <f>IF(AND($A1778&gt;=Instellingen!$B$6,$A1778&lt;Instellingen!$B$7),1,0)</f>
        <v/>
      </c>
      <c r="E1778" s="15">
        <f>COUNTIF(tData[BezoekStart],"&lt;"&amp;($A1778+1/24))-COUNTIF(tData[BezoekEind],"&lt;="&amp;$A1778)</f>
        <v/>
      </c>
      <c r="F1778" s="15">
        <f>COUNTIF(tData[BezoekLangStart],"&lt;"&amp;($A1778+1/24))-COUNTIF(tData[BezoekLangEind],"&lt;="&amp;$A1778)</f>
        <v/>
      </c>
      <c r="G1778" s="15">
        <f>IF($D1778=1,$B1778*100+$C1778,-1)</f>
        <v/>
      </c>
      <c r="H1778" s="15">
        <f>IF($D1778=1,$B1778,-1)</f>
        <v/>
      </c>
      <c r="I1778" s="15">
        <f>IF($D1778=1,$C1778,-1)</f>
        <v/>
      </c>
    </row>
    <row r="1779">
      <c r="A1779" s="33" t="n">
        <v>45366</v>
      </c>
      <c r="B1779" s="15">
        <f>WEEKDAY($A1779,2)</f>
        <v/>
      </c>
      <c r="C1779" s="15">
        <f>HOUR($A1779)</f>
        <v/>
      </c>
      <c r="D1779" s="15">
        <f>IF(AND($A1779&gt;=Instellingen!$B$6,$A1779&lt;Instellingen!$B$7),1,0)</f>
        <v/>
      </c>
      <c r="E1779" s="15">
        <f>COUNTIF(tData[BezoekStart],"&lt;"&amp;($A1779+1/24))-COUNTIF(tData[BezoekEind],"&lt;="&amp;$A1779)</f>
        <v/>
      </c>
      <c r="F1779" s="15">
        <f>COUNTIF(tData[BezoekLangStart],"&lt;"&amp;($A1779+1/24))-COUNTIF(tData[BezoekLangEind],"&lt;="&amp;$A1779)</f>
        <v/>
      </c>
      <c r="G1779" s="15">
        <f>IF($D1779=1,$B1779*100+$C1779,-1)</f>
        <v/>
      </c>
      <c r="H1779" s="15">
        <f>IF($D1779=1,$B1779,-1)</f>
        <v/>
      </c>
      <c r="I1779" s="15">
        <f>IF($D1779=1,$C1779,-1)</f>
        <v/>
      </c>
    </row>
    <row r="1780">
      <c r="A1780" s="33" t="n">
        <v>45366.04166666666</v>
      </c>
      <c r="B1780" s="15">
        <f>WEEKDAY($A1780,2)</f>
        <v/>
      </c>
      <c r="C1780" s="15">
        <f>HOUR($A1780)</f>
        <v/>
      </c>
      <c r="D1780" s="15">
        <f>IF(AND($A1780&gt;=Instellingen!$B$6,$A1780&lt;Instellingen!$B$7),1,0)</f>
        <v/>
      </c>
      <c r="E1780" s="15">
        <f>COUNTIF(tData[BezoekStart],"&lt;"&amp;($A1780+1/24))-COUNTIF(tData[BezoekEind],"&lt;="&amp;$A1780)</f>
        <v/>
      </c>
      <c r="F1780" s="15">
        <f>COUNTIF(tData[BezoekLangStart],"&lt;"&amp;($A1780+1/24))-COUNTIF(tData[BezoekLangEind],"&lt;="&amp;$A1780)</f>
        <v/>
      </c>
      <c r="G1780" s="15">
        <f>IF($D1780=1,$B1780*100+$C1780,-1)</f>
        <v/>
      </c>
      <c r="H1780" s="15">
        <f>IF($D1780=1,$B1780,-1)</f>
        <v/>
      </c>
      <c r="I1780" s="15">
        <f>IF($D1780=1,$C1780,-1)</f>
        <v/>
      </c>
    </row>
    <row r="1781">
      <c r="A1781" s="33" t="n">
        <v>45366.08333333334</v>
      </c>
      <c r="B1781" s="15">
        <f>WEEKDAY($A1781,2)</f>
        <v/>
      </c>
      <c r="C1781" s="15">
        <f>HOUR($A1781)</f>
        <v/>
      </c>
      <c r="D1781" s="15">
        <f>IF(AND($A1781&gt;=Instellingen!$B$6,$A1781&lt;Instellingen!$B$7),1,0)</f>
        <v/>
      </c>
      <c r="E1781" s="15">
        <f>COUNTIF(tData[BezoekStart],"&lt;"&amp;($A1781+1/24))-COUNTIF(tData[BezoekEind],"&lt;="&amp;$A1781)</f>
        <v/>
      </c>
      <c r="F1781" s="15">
        <f>COUNTIF(tData[BezoekLangStart],"&lt;"&amp;($A1781+1/24))-COUNTIF(tData[BezoekLangEind],"&lt;="&amp;$A1781)</f>
        <v/>
      </c>
      <c r="G1781" s="15">
        <f>IF($D1781=1,$B1781*100+$C1781,-1)</f>
        <v/>
      </c>
      <c r="H1781" s="15">
        <f>IF($D1781=1,$B1781,-1)</f>
        <v/>
      </c>
      <c r="I1781" s="15">
        <f>IF($D1781=1,$C1781,-1)</f>
        <v/>
      </c>
    </row>
    <row r="1782">
      <c r="A1782" s="33" t="n">
        <v>45366.125</v>
      </c>
      <c r="B1782" s="15">
        <f>WEEKDAY($A1782,2)</f>
        <v/>
      </c>
      <c r="C1782" s="15">
        <f>HOUR($A1782)</f>
        <v/>
      </c>
      <c r="D1782" s="15">
        <f>IF(AND($A1782&gt;=Instellingen!$B$6,$A1782&lt;Instellingen!$B$7),1,0)</f>
        <v/>
      </c>
      <c r="E1782" s="15">
        <f>COUNTIF(tData[BezoekStart],"&lt;"&amp;($A1782+1/24))-COUNTIF(tData[BezoekEind],"&lt;="&amp;$A1782)</f>
        <v/>
      </c>
      <c r="F1782" s="15">
        <f>COUNTIF(tData[BezoekLangStart],"&lt;"&amp;($A1782+1/24))-COUNTIF(tData[BezoekLangEind],"&lt;="&amp;$A1782)</f>
        <v/>
      </c>
      <c r="G1782" s="15">
        <f>IF($D1782=1,$B1782*100+$C1782,-1)</f>
        <v/>
      </c>
      <c r="H1782" s="15">
        <f>IF($D1782=1,$B1782,-1)</f>
        <v/>
      </c>
      <c r="I1782" s="15">
        <f>IF($D1782=1,$C1782,-1)</f>
        <v/>
      </c>
    </row>
    <row r="1783">
      <c r="A1783" s="33" t="n">
        <v>45366.16666666666</v>
      </c>
      <c r="B1783" s="15">
        <f>WEEKDAY($A1783,2)</f>
        <v/>
      </c>
      <c r="C1783" s="15">
        <f>HOUR($A1783)</f>
        <v/>
      </c>
      <c r="D1783" s="15">
        <f>IF(AND($A1783&gt;=Instellingen!$B$6,$A1783&lt;Instellingen!$B$7),1,0)</f>
        <v/>
      </c>
      <c r="E1783" s="15">
        <f>COUNTIF(tData[BezoekStart],"&lt;"&amp;($A1783+1/24))-COUNTIF(tData[BezoekEind],"&lt;="&amp;$A1783)</f>
        <v/>
      </c>
      <c r="F1783" s="15">
        <f>COUNTIF(tData[BezoekLangStart],"&lt;"&amp;($A1783+1/24))-COUNTIF(tData[BezoekLangEind],"&lt;="&amp;$A1783)</f>
        <v/>
      </c>
      <c r="G1783" s="15">
        <f>IF($D1783=1,$B1783*100+$C1783,-1)</f>
        <v/>
      </c>
      <c r="H1783" s="15">
        <f>IF($D1783=1,$B1783,-1)</f>
        <v/>
      </c>
      <c r="I1783" s="15">
        <f>IF($D1783=1,$C1783,-1)</f>
        <v/>
      </c>
    </row>
    <row r="1784">
      <c r="A1784" s="33" t="n">
        <v>45366.20833333334</v>
      </c>
      <c r="B1784" s="15">
        <f>WEEKDAY($A1784,2)</f>
        <v/>
      </c>
      <c r="C1784" s="15">
        <f>HOUR($A1784)</f>
        <v/>
      </c>
      <c r="D1784" s="15">
        <f>IF(AND($A1784&gt;=Instellingen!$B$6,$A1784&lt;Instellingen!$B$7),1,0)</f>
        <v/>
      </c>
      <c r="E1784" s="15">
        <f>COUNTIF(tData[BezoekStart],"&lt;"&amp;($A1784+1/24))-COUNTIF(tData[BezoekEind],"&lt;="&amp;$A1784)</f>
        <v/>
      </c>
      <c r="F1784" s="15">
        <f>COUNTIF(tData[BezoekLangStart],"&lt;"&amp;($A1784+1/24))-COUNTIF(tData[BezoekLangEind],"&lt;="&amp;$A1784)</f>
        <v/>
      </c>
      <c r="G1784" s="15">
        <f>IF($D1784=1,$B1784*100+$C1784,-1)</f>
        <v/>
      </c>
      <c r="H1784" s="15">
        <f>IF($D1784=1,$B1784,-1)</f>
        <v/>
      </c>
      <c r="I1784" s="15">
        <f>IF($D1784=1,$C1784,-1)</f>
        <v/>
      </c>
    </row>
    <row r="1785">
      <c r="A1785" s="33" t="n">
        <v>45366.25</v>
      </c>
      <c r="B1785" s="15">
        <f>WEEKDAY($A1785,2)</f>
        <v/>
      </c>
      <c r="C1785" s="15">
        <f>HOUR($A1785)</f>
        <v/>
      </c>
      <c r="D1785" s="15">
        <f>IF(AND($A1785&gt;=Instellingen!$B$6,$A1785&lt;Instellingen!$B$7),1,0)</f>
        <v/>
      </c>
      <c r="E1785" s="15">
        <f>COUNTIF(tData[BezoekStart],"&lt;"&amp;($A1785+1/24))-COUNTIF(tData[BezoekEind],"&lt;="&amp;$A1785)</f>
        <v/>
      </c>
      <c r="F1785" s="15">
        <f>COUNTIF(tData[BezoekLangStart],"&lt;"&amp;($A1785+1/24))-COUNTIF(tData[BezoekLangEind],"&lt;="&amp;$A1785)</f>
        <v/>
      </c>
      <c r="G1785" s="15">
        <f>IF($D1785=1,$B1785*100+$C1785,-1)</f>
        <v/>
      </c>
      <c r="H1785" s="15">
        <f>IF($D1785=1,$B1785,-1)</f>
        <v/>
      </c>
      <c r="I1785" s="15">
        <f>IF($D1785=1,$C1785,-1)</f>
        <v/>
      </c>
    </row>
    <row r="1786">
      <c r="A1786" s="33" t="n">
        <v>45366.29166666666</v>
      </c>
      <c r="B1786" s="15">
        <f>WEEKDAY($A1786,2)</f>
        <v/>
      </c>
      <c r="C1786" s="15">
        <f>HOUR($A1786)</f>
        <v/>
      </c>
      <c r="D1786" s="15">
        <f>IF(AND($A1786&gt;=Instellingen!$B$6,$A1786&lt;Instellingen!$B$7),1,0)</f>
        <v/>
      </c>
      <c r="E1786" s="15">
        <f>COUNTIF(tData[BezoekStart],"&lt;"&amp;($A1786+1/24))-COUNTIF(tData[BezoekEind],"&lt;="&amp;$A1786)</f>
        <v/>
      </c>
      <c r="F1786" s="15">
        <f>COUNTIF(tData[BezoekLangStart],"&lt;"&amp;($A1786+1/24))-COUNTIF(tData[BezoekLangEind],"&lt;="&amp;$A1786)</f>
        <v/>
      </c>
      <c r="G1786" s="15">
        <f>IF($D1786=1,$B1786*100+$C1786,-1)</f>
        <v/>
      </c>
      <c r="H1786" s="15">
        <f>IF($D1786=1,$B1786,-1)</f>
        <v/>
      </c>
      <c r="I1786" s="15">
        <f>IF($D1786=1,$C1786,-1)</f>
        <v/>
      </c>
    </row>
    <row r="1787">
      <c r="A1787" s="33" t="n">
        <v>45366.33333333334</v>
      </c>
      <c r="B1787" s="15">
        <f>WEEKDAY($A1787,2)</f>
        <v/>
      </c>
      <c r="C1787" s="15">
        <f>HOUR($A1787)</f>
        <v/>
      </c>
      <c r="D1787" s="15">
        <f>IF(AND($A1787&gt;=Instellingen!$B$6,$A1787&lt;Instellingen!$B$7),1,0)</f>
        <v/>
      </c>
      <c r="E1787" s="15">
        <f>COUNTIF(tData[BezoekStart],"&lt;"&amp;($A1787+1/24))-COUNTIF(tData[BezoekEind],"&lt;="&amp;$A1787)</f>
        <v/>
      </c>
      <c r="F1787" s="15">
        <f>COUNTIF(tData[BezoekLangStart],"&lt;"&amp;($A1787+1/24))-COUNTIF(tData[BezoekLangEind],"&lt;="&amp;$A1787)</f>
        <v/>
      </c>
      <c r="G1787" s="15">
        <f>IF($D1787=1,$B1787*100+$C1787,-1)</f>
        <v/>
      </c>
      <c r="H1787" s="15">
        <f>IF($D1787=1,$B1787,-1)</f>
        <v/>
      </c>
      <c r="I1787" s="15">
        <f>IF($D1787=1,$C1787,-1)</f>
        <v/>
      </c>
    </row>
    <row r="1788">
      <c r="A1788" s="33" t="n">
        <v>45366.375</v>
      </c>
      <c r="B1788" s="15">
        <f>WEEKDAY($A1788,2)</f>
        <v/>
      </c>
      <c r="C1788" s="15">
        <f>HOUR($A1788)</f>
        <v/>
      </c>
      <c r="D1788" s="15">
        <f>IF(AND($A1788&gt;=Instellingen!$B$6,$A1788&lt;Instellingen!$B$7),1,0)</f>
        <v/>
      </c>
      <c r="E1788" s="15">
        <f>COUNTIF(tData[BezoekStart],"&lt;"&amp;($A1788+1/24))-COUNTIF(tData[BezoekEind],"&lt;="&amp;$A1788)</f>
        <v/>
      </c>
      <c r="F1788" s="15">
        <f>COUNTIF(tData[BezoekLangStart],"&lt;"&amp;($A1788+1/24))-COUNTIF(tData[BezoekLangEind],"&lt;="&amp;$A1788)</f>
        <v/>
      </c>
      <c r="G1788" s="15">
        <f>IF($D1788=1,$B1788*100+$C1788,-1)</f>
        <v/>
      </c>
      <c r="H1788" s="15">
        <f>IF($D1788=1,$B1788,-1)</f>
        <v/>
      </c>
      <c r="I1788" s="15">
        <f>IF($D1788=1,$C1788,-1)</f>
        <v/>
      </c>
    </row>
    <row r="1789">
      <c r="A1789" s="33" t="n">
        <v>45366.41666666666</v>
      </c>
      <c r="B1789" s="15">
        <f>WEEKDAY($A1789,2)</f>
        <v/>
      </c>
      <c r="C1789" s="15">
        <f>HOUR($A1789)</f>
        <v/>
      </c>
      <c r="D1789" s="15">
        <f>IF(AND($A1789&gt;=Instellingen!$B$6,$A1789&lt;Instellingen!$B$7),1,0)</f>
        <v/>
      </c>
      <c r="E1789" s="15">
        <f>COUNTIF(tData[BezoekStart],"&lt;"&amp;($A1789+1/24))-COUNTIF(tData[BezoekEind],"&lt;="&amp;$A1789)</f>
        <v/>
      </c>
      <c r="F1789" s="15">
        <f>COUNTIF(tData[BezoekLangStart],"&lt;"&amp;($A1789+1/24))-COUNTIF(tData[BezoekLangEind],"&lt;="&amp;$A1789)</f>
        <v/>
      </c>
      <c r="G1789" s="15">
        <f>IF($D1789=1,$B1789*100+$C1789,-1)</f>
        <v/>
      </c>
      <c r="H1789" s="15">
        <f>IF($D1789=1,$B1789,-1)</f>
        <v/>
      </c>
      <c r="I1789" s="15">
        <f>IF($D1789=1,$C1789,-1)</f>
        <v/>
      </c>
    </row>
    <row r="1790">
      <c r="A1790" s="33" t="n">
        <v>45366.45833333334</v>
      </c>
      <c r="B1790" s="15">
        <f>WEEKDAY($A1790,2)</f>
        <v/>
      </c>
      <c r="C1790" s="15">
        <f>HOUR($A1790)</f>
        <v/>
      </c>
      <c r="D1790" s="15">
        <f>IF(AND($A1790&gt;=Instellingen!$B$6,$A1790&lt;Instellingen!$B$7),1,0)</f>
        <v/>
      </c>
      <c r="E1790" s="15">
        <f>COUNTIF(tData[BezoekStart],"&lt;"&amp;($A1790+1/24))-COUNTIF(tData[BezoekEind],"&lt;="&amp;$A1790)</f>
        <v/>
      </c>
      <c r="F1790" s="15">
        <f>COUNTIF(tData[BezoekLangStart],"&lt;"&amp;($A1790+1/24))-COUNTIF(tData[BezoekLangEind],"&lt;="&amp;$A1790)</f>
        <v/>
      </c>
      <c r="G1790" s="15">
        <f>IF($D1790=1,$B1790*100+$C1790,-1)</f>
        <v/>
      </c>
      <c r="H1790" s="15">
        <f>IF($D1790=1,$B1790,-1)</f>
        <v/>
      </c>
      <c r="I1790" s="15">
        <f>IF($D1790=1,$C1790,-1)</f>
        <v/>
      </c>
    </row>
    <row r="1791">
      <c r="A1791" s="33" t="n">
        <v>45366.5</v>
      </c>
      <c r="B1791" s="15">
        <f>WEEKDAY($A1791,2)</f>
        <v/>
      </c>
      <c r="C1791" s="15">
        <f>HOUR($A1791)</f>
        <v/>
      </c>
      <c r="D1791" s="15">
        <f>IF(AND($A1791&gt;=Instellingen!$B$6,$A1791&lt;Instellingen!$B$7),1,0)</f>
        <v/>
      </c>
      <c r="E1791" s="15">
        <f>COUNTIF(tData[BezoekStart],"&lt;"&amp;($A1791+1/24))-COUNTIF(tData[BezoekEind],"&lt;="&amp;$A1791)</f>
        <v/>
      </c>
      <c r="F1791" s="15">
        <f>COUNTIF(tData[BezoekLangStart],"&lt;"&amp;($A1791+1/24))-COUNTIF(tData[BezoekLangEind],"&lt;="&amp;$A1791)</f>
        <v/>
      </c>
      <c r="G1791" s="15">
        <f>IF($D1791=1,$B1791*100+$C1791,-1)</f>
        <v/>
      </c>
      <c r="H1791" s="15">
        <f>IF($D1791=1,$B1791,-1)</f>
        <v/>
      </c>
      <c r="I1791" s="15">
        <f>IF($D1791=1,$C1791,-1)</f>
        <v/>
      </c>
    </row>
    <row r="1792">
      <c r="A1792" s="33" t="n">
        <v>45366.54166666666</v>
      </c>
      <c r="B1792" s="15">
        <f>WEEKDAY($A1792,2)</f>
        <v/>
      </c>
      <c r="C1792" s="15">
        <f>HOUR($A1792)</f>
        <v/>
      </c>
      <c r="D1792" s="15">
        <f>IF(AND($A1792&gt;=Instellingen!$B$6,$A1792&lt;Instellingen!$B$7),1,0)</f>
        <v/>
      </c>
      <c r="E1792" s="15">
        <f>COUNTIF(tData[BezoekStart],"&lt;"&amp;($A1792+1/24))-COUNTIF(tData[BezoekEind],"&lt;="&amp;$A1792)</f>
        <v/>
      </c>
      <c r="F1792" s="15">
        <f>COUNTIF(tData[BezoekLangStart],"&lt;"&amp;($A1792+1/24))-COUNTIF(tData[BezoekLangEind],"&lt;="&amp;$A1792)</f>
        <v/>
      </c>
      <c r="G1792" s="15">
        <f>IF($D1792=1,$B1792*100+$C1792,-1)</f>
        <v/>
      </c>
      <c r="H1792" s="15">
        <f>IF($D1792=1,$B1792,-1)</f>
        <v/>
      </c>
      <c r="I1792" s="15">
        <f>IF($D1792=1,$C1792,-1)</f>
        <v/>
      </c>
    </row>
    <row r="1793">
      <c r="A1793" s="33" t="n">
        <v>45366.58333333334</v>
      </c>
      <c r="B1793" s="15">
        <f>WEEKDAY($A1793,2)</f>
        <v/>
      </c>
      <c r="C1793" s="15">
        <f>HOUR($A1793)</f>
        <v/>
      </c>
      <c r="D1793" s="15">
        <f>IF(AND($A1793&gt;=Instellingen!$B$6,$A1793&lt;Instellingen!$B$7),1,0)</f>
        <v/>
      </c>
      <c r="E1793" s="15">
        <f>COUNTIF(tData[BezoekStart],"&lt;"&amp;($A1793+1/24))-COUNTIF(tData[BezoekEind],"&lt;="&amp;$A1793)</f>
        <v/>
      </c>
      <c r="F1793" s="15">
        <f>COUNTIF(tData[BezoekLangStart],"&lt;"&amp;($A1793+1/24))-COUNTIF(tData[BezoekLangEind],"&lt;="&amp;$A1793)</f>
        <v/>
      </c>
      <c r="G1793" s="15">
        <f>IF($D1793=1,$B1793*100+$C1793,-1)</f>
        <v/>
      </c>
      <c r="H1793" s="15">
        <f>IF($D1793=1,$B1793,-1)</f>
        <v/>
      </c>
      <c r="I1793" s="15">
        <f>IF($D1793=1,$C1793,-1)</f>
        <v/>
      </c>
    </row>
    <row r="1794">
      <c r="A1794" s="33" t="n">
        <v>45366.625</v>
      </c>
      <c r="B1794" s="15">
        <f>WEEKDAY($A1794,2)</f>
        <v/>
      </c>
      <c r="C1794" s="15">
        <f>HOUR($A1794)</f>
        <v/>
      </c>
      <c r="D1794" s="15">
        <f>IF(AND($A1794&gt;=Instellingen!$B$6,$A1794&lt;Instellingen!$B$7),1,0)</f>
        <v/>
      </c>
      <c r="E1794" s="15">
        <f>COUNTIF(tData[BezoekStart],"&lt;"&amp;($A1794+1/24))-COUNTIF(tData[BezoekEind],"&lt;="&amp;$A1794)</f>
        <v/>
      </c>
      <c r="F1794" s="15">
        <f>COUNTIF(tData[BezoekLangStart],"&lt;"&amp;($A1794+1/24))-COUNTIF(tData[BezoekLangEind],"&lt;="&amp;$A1794)</f>
        <v/>
      </c>
      <c r="G1794" s="15">
        <f>IF($D1794=1,$B1794*100+$C1794,-1)</f>
        <v/>
      </c>
      <c r="H1794" s="15">
        <f>IF($D1794=1,$B1794,-1)</f>
        <v/>
      </c>
      <c r="I1794" s="15">
        <f>IF($D1794=1,$C1794,-1)</f>
        <v/>
      </c>
    </row>
    <row r="1795">
      <c r="A1795" s="33" t="n">
        <v>45366.66666666666</v>
      </c>
      <c r="B1795" s="15">
        <f>WEEKDAY($A1795,2)</f>
        <v/>
      </c>
      <c r="C1795" s="15">
        <f>HOUR($A1795)</f>
        <v/>
      </c>
      <c r="D1795" s="15">
        <f>IF(AND($A1795&gt;=Instellingen!$B$6,$A1795&lt;Instellingen!$B$7),1,0)</f>
        <v/>
      </c>
      <c r="E1795" s="15">
        <f>COUNTIF(tData[BezoekStart],"&lt;"&amp;($A1795+1/24))-COUNTIF(tData[BezoekEind],"&lt;="&amp;$A1795)</f>
        <v/>
      </c>
      <c r="F1795" s="15">
        <f>COUNTIF(tData[BezoekLangStart],"&lt;"&amp;($A1795+1/24))-COUNTIF(tData[BezoekLangEind],"&lt;="&amp;$A1795)</f>
        <v/>
      </c>
      <c r="G1795" s="15">
        <f>IF($D1795=1,$B1795*100+$C1795,-1)</f>
        <v/>
      </c>
      <c r="H1795" s="15">
        <f>IF($D1795=1,$B1795,-1)</f>
        <v/>
      </c>
      <c r="I1795" s="15">
        <f>IF($D1795=1,$C1795,-1)</f>
        <v/>
      </c>
    </row>
    <row r="1796">
      <c r="A1796" s="33" t="n">
        <v>45366.70833333334</v>
      </c>
      <c r="B1796" s="15">
        <f>WEEKDAY($A1796,2)</f>
        <v/>
      </c>
      <c r="C1796" s="15">
        <f>HOUR($A1796)</f>
        <v/>
      </c>
      <c r="D1796" s="15">
        <f>IF(AND($A1796&gt;=Instellingen!$B$6,$A1796&lt;Instellingen!$B$7),1,0)</f>
        <v/>
      </c>
      <c r="E1796" s="15">
        <f>COUNTIF(tData[BezoekStart],"&lt;"&amp;($A1796+1/24))-COUNTIF(tData[BezoekEind],"&lt;="&amp;$A1796)</f>
        <v/>
      </c>
      <c r="F1796" s="15">
        <f>COUNTIF(tData[BezoekLangStart],"&lt;"&amp;($A1796+1/24))-COUNTIF(tData[BezoekLangEind],"&lt;="&amp;$A1796)</f>
        <v/>
      </c>
      <c r="G1796" s="15">
        <f>IF($D1796=1,$B1796*100+$C1796,-1)</f>
        <v/>
      </c>
      <c r="H1796" s="15">
        <f>IF($D1796=1,$B1796,-1)</f>
        <v/>
      </c>
      <c r="I1796" s="15">
        <f>IF($D1796=1,$C1796,-1)</f>
        <v/>
      </c>
    </row>
    <row r="1797">
      <c r="A1797" s="33" t="n">
        <v>45366.75</v>
      </c>
      <c r="B1797" s="15">
        <f>WEEKDAY($A1797,2)</f>
        <v/>
      </c>
      <c r="C1797" s="15">
        <f>HOUR($A1797)</f>
        <v/>
      </c>
      <c r="D1797" s="15">
        <f>IF(AND($A1797&gt;=Instellingen!$B$6,$A1797&lt;Instellingen!$B$7),1,0)</f>
        <v/>
      </c>
      <c r="E1797" s="15">
        <f>COUNTIF(tData[BezoekStart],"&lt;"&amp;($A1797+1/24))-COUNTIF(tData[BezoekEind],"&lt;="&amp;$A1797)</f>
        <v/>
      </c>
      <c r="F1797" s="15">
        <f>COUNTIF(tData[BezoekLangStart],"&lt;"&amp;($A1797+1/24))-COUNTIF(tData[BezoekLangEind],"&lt;="&amp;$A1797)</f>
        <v/>
      </c>
      <c r="G1797" s="15">
        <f>IF($D1797=1,$B1797*100+$C1797,-1)</f>
        <v/>
      </c>
      <c r="H1797" s="15">
        <f>IF($D1797=1,$B1797,-1)</f>
        <v/>
      </c>
      <c r="I1797" s="15">
        <f>IF($D1797=1,$C1797,-1)</f>
        <v/>
      </c>
    </row>
    <row r="1798">
      <c r="A1798" s="33" t="n">
        <v>45366.79166666666</v>
      </c>
      <c r="B1798" s="15">
        <f>WEEKDAY($A1798,2)</f>
        <v/>
      </c>
      <c r="C1798" s="15">
        <f>HOUR($A1798)</f>
        <v/>
      </c>
      <c r="D1798" s="15">
        <f>IF(AND($A1798&gt;=Instellingen!$B$6,$A1798&lt;Instellingen!$B$7),1,0)</f>
        <v/>
      </c>
      <c r="E1798" s="15">
        <f>COUNTIF(tData[BezoekStart],"&lt;"&amp;($A1798+1/24))-COUNTIF(tData[BezoekEind],"&lt;="&amp;$A1798)</f>
        <v/>
      </c>
      <c r="F1798" s="15">
        <f>COUNTIF(tData[BezoekLangStart],"&lt;"&amp;($A1798+1/24))-COUNTIF(tData[BezoekLangEind],"&lt;="&amp;$A1798)</f>
        <v/>
      </c>
      <c r="G1798" s="15">
        <f>IF($D1798=1,$B1798*100+$C1798,-1)</f>
        <v/>
      </c>
      <c r="H1798" s="15">
        <f>IF($D1798=1,$B1798,-1)</f>
        <v/>
      </c>
      <c r="I1798" s="15">
        <f>IF($D1798=1,$C1798,-1)</f>
        <v/>
      </c>
    </row>
    <row r="1799">
      <c r="A1799" s="33" t="n">
        <v>45366.83333333334</v>
      </c>
      <c r="B1799" s="15">
        <f>WEEKDAY($A1799,2)</f>
        <v/>
      </c>
      <c r="C1799" s="15">
        <f>HOUR($A1799)</f>
        <v/>
      </c>
      <c r="D1799" s="15">
        <f>IF(AND($A1799&gt;=Instellingen!$B$6,$A1799&lt;Instellingen!$B$7),1,0)</f>
        <v/>
      </c>
      <c r="E1799" s="15">
        <f>COUNTIF(tData[BezoekStart],"&lt;"&amp;($A1799+1/24))-COUNTIF(tData[BezoekEind],"&lt;="&amp;$A1799)</f>
        <v/>
      </c>
      <c r="F1799" s="15">
        <f>COUNTIF(tData[BezoekLangStart],"&lt;"&amp;($A1799+1/24))-COUNTIF(tData[BezoekLangEind],"&lt;="&amp;$A1799)</f>
        <v/>
      </c>
      <c r="G1799" s="15">
        <f>IF($D1799=1,$B1799*100+$C1799,-1)</f>
        <v/>
      </c>
      <c r="H1799" s="15">
        <f>IF($D1799=1,$B1799,-1)</f>
        <v/>
      </c>
      <c r="I1799" s="15">
        <f>IF($D1799=1,$C1799,-1)</f>
        <v/>
      </c>
    </row>
    <row r="1800">
      <c r="A1800" s="33" t="n">
        <v>45366.875</v>
      </c>
      <c r="B1800" s="15">
        <f>WEEKDAY($A1800,2)</f>
        <v/>
      </c>
      <c r="C1800" s="15">
        <f>HOUR($A1800)</f>
        <v/>
      </c>
      <c r="D1800" s="15">
        <f>IF(AND($A1800&gt;=Instellingen!$B$6,$A1800&lt;Instellingen!$B$7),1,0)</f>
        <v/>
      </c>
      <c r="E1800" s="15">
        <f>COUNTIF(tData[BezoekStart],"&lt;"&amp;($A1800+1/24))-COUNTIF(tData[BezoekEind],"&lt;="&amp;$A1800)</f>
        <v/>
      </c>
      <c r="F1800" s="15">
        <f>COUNTIF(tData[BezoekLangStart],"&lt;"&amp;($A1800+1/24))-COUNTIF(tData[BezoekLangEind],"&lt;="&amp;$A1800)</f>
        <v/>
      </c>
      <c r="G1800" s="15">
        <f>IF($D1800=1,$B1800*100+$C1800,-1)</f>
        <v/>
      </c>
      <c r="H1800" s="15">
        <f>IF($D1800=1,$B1800,-1)</f>
        <v/>
      </c>
      <c r="I1800" s="15">
        <f>IF($D1800=1,$C1800,-1)</f>
        <v/>
      </c>
    </row>
    <row r="1801">
      <c r="A1801" s="33" t="n">
        <v>45366.91666666666</v>
      </c>
      <c r="B1801" s="15">
        <f>WEEKDAY($A1801,2)</f>
        <v/>
      </c>
      <c r="C1801" s="15">
        <f>HOUR($A1801)</f>
        <v/>
      </c>
      <c r="D1801" s="15">
        <f>IF(AND($A1801&gt;=Instellingen!$B$6,$A1801&lt;Instellingen!$B$7),1,0)</f>
        <v/>
      </c>
      <c r="E1801" s="15">
        <f>COUNTIF(tData[BezoekStart],"&lt;"&amp;($A1801+1/24))-COUNTIF(tData[BezoekEind],"&lt;="&amp;$A1801)</f>
        <v/>
      </c>
      <c r="F1801" s="15">
        <f>COUNTIF(tData[BezoekLangStart],"&lt;"&amp;($A1801+1/24))-COUNTIF(tData[BezoekLangEind],"&lt;="&amp;$A1801)</f>
        <v/>
      </c>
      <c r="G1801" s="15">
        <f>IF($D1801=1,$B1801*100+$C1801,-1)</f>
        <v/>
      </c>
      <c r="H1801" s="15">
        <f>IF($D1801=1,$B1801,-1)</f>
        <v/>
      </c>
      <c r="I1801" s="15">
        <f>IF($D1801=1,$C1801,-1)</f>
        <v/>
      </c>
    </row>
    <row r="1802">
      <c r="A1802" s="33" t="n">
        <v>45366.95833333334</v>
      </c>
      <c r="B1802" s="15">
        <f>WEEKDAY($A1802,2)</f>
        <v/>
      </c>
      <c r="C1802" s="15">
        <f>HOUR($A1802)</f>
        <v/>
      </c>
      <c r="D1802" s="15">
        <f>IF(AND($A1802&gt;=Instellingen!$B$6,$A1802&lt;Instellingen!$B$7),1,0)</f>
        <v/>
      </c>
      <c r="E1802" s="15">
        <f>COUNTIF(tData[BezoekStart],"&lt;"&amp;($A1802+1/24))-COUNTIF(tData[BezoekEind],"&lt;="&amp;$A1802)</f>
        <v/>
      </c>
      <c r="F1802" s="15">
        <f>COUNTIF(tData[BezoekLangStart],"&lt;"&amp;($A1802+1/24))-COUNTIF(tData[BezoekLangEind],"&lt;="&amp;$A1802)</f>
        <v/>
      </c>
      <c r="G1802" s="15">
        <f>IF($D1802=1,$B1802*100+$C1802,-1)</f>
        <v/>
      </c>
      <c r="H1802" s="15">
        <f>IF($D1802=1,$B1802,-1)</f>
        <v/>
      </c>
      <c r="I1802" s="15">
        <f>IF($D1802=1,$C1802,-1)</f>
        <v/>
      </c>
    </row>
    <row r="1803">
      <c r="A1803" s="33" t="n">
        <v>45367</v>
      </c>
      <c r="B1803" s="15">
        <f>WEEKDAY($A1803,2)</f>
        <v/>
      </c>
      <c r="C1803" s="15">
        <f>HOUR($A1803)</f>
        <v/>
      </c>
      <c r="D1803" s="15">
        <f>IF(AND($A1803&gt;=Instellingen!$B$6,$A1803&lt;Instellingen!$B$7),1,0)</f>
        <v/>
      </c>
      <c r="E1803" s="15">
        <f>COUNTIF(tData[BezoekStart],"&lt;"&amp;($A1803+1/24))-COUNTIF(tData[BezoekEind],"&lt;="&amp;$A1803)</f>
        <v/>
      </c>
      <c r="F1803" s="15">
        <f>COUNTIF(tData[BezoekLangStart],"&lt;"&amp;($A1803+1/24))-COUNTIF(tData[BezoekLangEind],"&lt;="&amp;$A1803)</f>
        <v/>
      </c>
      <c r="G1803" s="15">
        <f>IF($D1803=1,$B1803*100+$C1803,-1)</f>
        <v/>
      </c>
      <c r="H1803" s="15">
        <f>IF($D1803=1,$B1803,-1)</f>
        <v/>
      </c>
      <c r="I1803" s="15">
        <f>IF($D1803=1,$C1803,-1)</f>
        <v/>
      </c>
    </row>
    <row r="1804">
      <c r="A1804" s="33" t="n">
        <v>45367.04166666666</v>
      </c>
      <c r="B1804" s="15">
        <f>WEEKDAY($A1804,2)</f>
        <v/>
      </c>
      <c r="C1804" s="15">
        <f>HOUR($A1804)</f>
        <v/>
      </c>
      <c r="D1804" s="15">
        <f>IF(AND($A1804&gt;=Instellingen!$B$6,$A1804&lt;Instellingen!$B$7),1,0)</f>
        <v/>
      </c>
      <c r="E1804" s="15">
        <f>COUNTIF(tData[BezoekStart],"&lt;"&amp;($A1804+1/24))-COUNTIF(tData[BezoekEind],"&lt;="&amp;$A1804)</f>
        <v/>
      </c>
      <c r="F1804" s="15">
        <f>COUNTIF(tData[BezoekLangStart],"&lt;"&amp;($A1804+1/24))-COUNTIF(tData[BezoekLangEind],"&lt;="&amp;$A1804)</f>
        <v/>
      </c>
      <c r="G1804" s="15">
        <f>IF($D1804=1,$B1804*100+$C1804,-1)</f>
        <v/>
      </c>
      <c r="H1804" s="15">
        <f>IF($D1804=1,$B1804,-1)</f>
        <v/>
      </c>
      <c r="I1804" s="15">
        <f>IF($D1804=1,$C1804,-1)</f>
        <v/>
      </c>
    </row>
    <row r="1805">
      <c r="A1805" s="33" t="n">
        <v>45367.08333333334</v>
      </c>
      <c r="B1805" s="15">
        <f>WEEKDAY($A1805,2)</f>
        <v/>
      </c>
      <c r="C1805" s="15">
        <f>HOUR($A1805)</f>
        <v/>
      </c>
      <c r="D1805" s="15">
        <f>IF(AND($A1805&gt;=Instellingen!$B$6,$A1805&lt;Instellingen!$B$7),1,0)</f>
        <v/>
      </c>
      <c r="E1805" s="15">
        <f>COUNTIF(tData[BezoekStart],"&lt;"&amp;($A1805+1/24))-COUNTIF(tData[BezoekEind],"&lt;="&amp;$A1805)</f>
        <v/>
      </c>
      <c r="F1805" s="15">
        <f>COUNTIF(tData[BezoekLangStart],"&lt;"&amp;($A1805+1/24))-COUNTIF(tData[BezoekLangEind],"&lt;="&amp;$A1805)</f>
        <v/>
      </c>
      <c r="G1805" s="15">
        <f>IF($D1805=1,$B1805*100+$C1805,-1)</f>
        <v/>
      </c>
      <c r="H1805" s="15">
        <f>IF($D1805=1,$B1805,-1)</f>
        <v/>
      </c>
      <c r="I1805" s="15">
        <f>IF($D1805=1,$C1805,-1)</f>
        <v/>
      </c>
    </row>
    <row r="1806">
      <c r="A1806" s="33" t="n">
        <v>45367.125</v>
      </c>
      <c r="B1806" s="15">
        <f>WEEKDAY($A1806,2)</f>
        <v/>
      </c>
      <c r="C1806" s="15">
        <f>HOUR($A1806)</f>
        <v/>
      </c>
      <c r="D1806" s="15">
        <f>IF(AND($A1806&gt;=Instellingen!$B$6,$A1806&lt;Instellingen!$B$7),1,0)</f>
        <v/>
      </c>
      <c r="E1806" s="15">
        <f>COUNTIF(tData[BezoekStart],"&lt;"&amp;($A1806+1/24))-COUNTIF(tData[BezoekEind],"&lt;="&amp;$A1806)</f>
        <v/>
      </c>
      <c r="F1806" s="15">
        <f>COUNTIF(tData[BezoekLangStart],"&lt;"&amp;($A1806+1/24))-COUNTIF(tData[BezoekLangEind],"&lt;="&amp;$A1806)</f>
        <v/>
      </c>
      <c r="G1806" s="15">
        <f>IF($D1806=1,$B1806*100+$C1806,-1)</f>
        <v/>
      </c>
      <c r="H1806" s="15">
        <f>IF($D1806=1,$B1806,-1)</f>
        <v/>
      </c>
      <c r="I1806" s="15">
        <f>IF($D1806=1,$C1806,-1)</f>
        <v/>
      </c>
    </row>
    <row r="1807">
      <c r="A1807" s="33" t="n">
        <v>45367.16666666666</v>
      </c>
      <c r="B1807" s="15">
        <f>WEEKDAY($A1807,2)</f>
        <v/>
      </c>
      <c r="C1807" s="15">
        <f>HOUR($A1807)</f>
        <v/>
      </c>
      <c r="D1807" s="15">
        <f>IF(AND($A1807&gt;=Instellingen!$B$6,$A1807&lt;Instellingen!$B$7),1,0)</f>
        <v/>
      </c>
      <c r="E1807" s="15">
        <f>COUNTIF(tData[BezoekStart],"&lt;"&amp;($A1807+1/24))-COUNTIF(tData[BezoekEind],"&lt;="&amp;$A1807)</f>
        <v/>
      </c>
      <c r="F1807" s="15">
        <f>COUNTIF(tData[BezoekLangStart],"&lt;"&amp;($A1807+1/24))-COUNTIF(tData[BezoekLangEind],"&lt;="&amp;$A1807)</f>
        <v/>
      </c>
      <c r="G1807" s="15">
        <f>IF($D1807=1,$B1807*100+$C1807,-1)</f>
        <v/>
      </c>
      <c r="H1807" s="15">
        <f>IF($D1807=1,$B1807,-1)</f>
        <v/>
      </c>
      <c r="I1807" s="15">
        <f>IF($D1807=1,$C1807,-1)</f>
        <v/>
      </c>
    </row>
    <row r="1808">
      <c r="A1808" s="33" t="n">
        <v>45367.20833333334</v>
      </c>
      <c r="B1808" s="15">
        <f>WEEKDAY($A1808,2)</f>
        <v/>
      </c>
      <c r="C1808" s="15">
        <f>HOUR($A1808)</f>
        <v/>
      </c>
      <c r="D1808" s="15">
        <f>IF(AND($A1808&gt;=Instellingen!$B$6,$A1808&lt;Instellingen!$B$7),1,0)</f>
        <v/>
      </c>
      <c r="E1808" s="15">
        <f>COUNTIF(tData[BezoekStart],"&lt;"&amp;($A1808+1/24))-COUNTIF(tData[BezoekEind],"&lt;="&amp;$A1808)</f>
        <v/>
      </c>
      <c r="F1808" s="15">
        <f>COUNTIF(tData[BezoekLangStart],"&lt;"&amp;($A1808+1/24))-COUNTIF(tData[BezoekLangEind],"&lt;="&amp;$A1808)</f>
        <v/>
      </c>
      <c r="G1808" s="15">
        <f>IF($D1808=1,$B1808*100+$C1808,-1)</f>
        <v/>
      </c>
      <c r="H1808" s="15">
        <f>IF($D1808=1,$B1808,-1)</f>
        <v/>
      </c>
      <c r="I1808" s="15">
        <f>IF($D1808=1,$C1808,-1)</f>
        <v/>
      </c>
    </row>
    <row r="1809">
      <c r="A1809" s="33" t="n">
        <v>45367.25</v>
      </c>
      <c r="B1809" s="15">
        <f>WEEKDAY($A1809,2)</f>
        <v/>
      </c>
      <c r="C1809" s="15">
        <f>HOUR($A1809)</f>
        <v/>
      </c>
      <c r="D1809" s="15">
        <f>IF(AND($A1809&gt;=Instellingen!$B$6,$A1809&lt;Instellingen!$B$7),1,0)</f>
        <v/>
      </c>
      <c r="E1809" s="15">
        <f>COUNTIF(tData[BezoekStart],"&lt;"&amp;($A1809+1/24))-COUNTIF(tData[BezoekEind],"&lt;="&amp;$A1809)</f>
        <v/>
      </c>
      <c r="F1809" s="15">
        <f>COUNTIF(tData[BezoekLangStart],"&lt;"&amp;($A1809+1/24))-COUNTIF(tData[BezoekLangEind],"&lt;="&amp;$A1809)</f>
        <v/>
      </c>
      <c r="G1809" s="15">
        <f>IF($D1809=1,$B1809*100+$C1809,-1)</f>
        <v/>
      </c>
      <c r="H1809" s="15">
        <f>IF($D1809=1,$B1809,-1)</f>
        <v/>
      </c>
      <c r="I1809" s="15">
        <f>IF($D1809=1,$C1809,-1)</f>
        <v/>
      </c>
    </row>
    <row r="1810">
      <c r="A1810" s="33" t="n">
        <v>45367.29166666666</v>
      </c>
      <c r="B1810" s="15">
        <f>WEEKDAY($A1810,2)</f>
        <v/>
      </c>
      <c r="C1810" s="15">
        <f>HOUR($A1810)</f>
        <v/>
      </c>
      <c r="D1810" s="15">
        <f>IF(AND($A1810&gt;=Instellingen!$B$6,$A1810&lt;Instellingen!$B$7),1,0)</f>
        <v/>
      </c>
      <c r="E1810" s="15">
        <f>COUNTIF(tData[BezoekStart],"&lt;"&amp;($A1810+1/24))-COUNTIF(tData[BezoekEind],"&lt;="&amp;$A1810)</f>
        <v/>
      </c>
      <c r="F1810" s="15">
        <f>COUNTIF(tData[BezoekLangStart],"&lt;"&amp;($A1810+1/24))-COUNTIF(tData[BezoekLangEind],"&lt;="&amp;$A1810)</f>
        <v/>
      </c>
      <c r="G1810" s="15">
        <f>IF($D1810=1,$B1810*100+$C1810,-1)</f>
        <v/>
      </c>
      <c r="H1810" s="15">
        <f>IF($D1810=1,$B1810,-1)</f>
        <v/>
      </c>
      <c r="I1810" s="15">
        <f>IF($D1810=1,$C1810,-1)</f>
        <v/>
      </c>
    </row>
    <row r="1811">
      <c r="A1811" s="33" t="n">
        <v>45367.33333333334</v>
      </c>
      <c r="B1811" s="15">
        <f>WEEKDAY($A1811,2)</f>
        <v/>
      </c>
      <c r="C1811" s="15">
        <f>HOUR($A1811)</f>
        <v/>
      </c>
      <c r="D1811" s="15">
        <f>IF(AND($A1811&gt;=Instellingen!$B$6,$A1811&lt;Instellingen!$B$7),1,0)</f>
        <v/>
      </c>
      <c r="E1811" s="15">
        <f>COUNTIF(tData[BezoekStart],"&lt;"&amp;($A1811+1/24))-COUNTIF(tData[BezoekEind],"&lt;="&amp;$A1811)</f>
        <v/>
      </c>
      <c r="F1811" s="15">
        <f>COUNTIF(tData[BezoekLangStart],"&lt;"&amp;($A1811+1/24))-COUNTIF(tData[BezoekLangEind],"&lt;="&amp;$A1811)</f>
        <v/>
      </c>
      <c r="G1811" s="15">
        <f>IF($D1811=1,$B1811*100+$C1811,-1)</f>
        <v/>
      </c>
      <c r="H1811" s="15">
        <f>IF($D1811=1,$B1811,-1)</f>
        <v/>
      </c>
      <c r="I1811" s="15">
        <f>IF($D1811=1,$C1811,-1)</f>
        <v/>
      </c>
    </row>
    <row r="1812">
      <c r="A1812" s="33" t="n">
        <v>45367.375</v>
      </c>
      <c r="B1812" s="15">
        <f>WEEKDAY($A1812,2)</f>
        <v/>
      </c>
      <c r="C1812" s="15">
        <f>HOUR($A1812)</f>
        <v/>
      </c>
      <c r="D1812" s="15">
        <f>IF(AND($A1812&gt;=Instellingen!$B$6,$A1812&lt;Instellingen!$B$7),1,0)</f>
        <v/>
      </c>
      <c r="E1812" s="15">
        <f>COUNTIF(tData[BezoekStart],"&lt;"&amp;($A1812+1/24))-COUNTIF(tData[BezoekEind],"&lt;="&amp;$A1812)</f>
        <v/>
      </c>
      <c r="F1812" s="15">
        <f>COUNTIF(tData[BezoekLangStart],"&lt;"&amp;($A1812+1/24))-COUNTIF(tData[BezoekLangEind],"&lt;="&amp;$A1812)</f>
        <v/>
      </c>
      <c r="G1812" s="15">
        <f>IF($D1812=1,$B1812*100+$C1812,-1)</f>
        <v/>
      </c>
      <c r="H1812" s="15">
        <f>IF($D1812=1,$B1812,-1)</f>
        <v/>
      </c>
      <c r="I1812" s="15">
        <f>IF($D1812=1,$C1812,-1)</f>
        <v/>
      </c>
    </row>
    <row r="1813">
      <c r="A1813" s="33" t="n">
        <v>45367.41666666666</v>
      </c>
      <c r="B1813" s="15">
        <f>WEEKDAY($A1813,2)</f>
        <v/>
      </c>
      <c r="C1813" s="15">
        <f>HOUR($A1813)</f>
        <v/>
      </c>
      <c r="D1813" s="15">
        <f>IF(AND($A1813&gt;=Instellingen!$B$6,$A1813&lt;Instellingen!$B$7),1,0)</f>
        <v/>
      </c>
      <c r="E1813" s="15">
        <f>COUNTIF(tData[BezoekStart],"&lt;"&amp;($A1813+1/24))-COUNTIF(tData[BezoekEind],"&lt;="&amp;$A1813)</f>
        <v/>
      </c>
      <c r="F1813" s="15">
        <f>COUNTIF(tData[BezoekLangStart],"&lt;"&amp;($A1813+1/24))-COUNTIF(tData[BezoekLangEind],"&lt;="&amp;$A1813)</f>
        <v/>
      </c>
      <c r="G1813" s="15">
        <f>IF($D1813=1,$B1813*100+$C1813,-1)</f>
        <v/>
      </c>
      <c r="H1813" s="15">
        <f>IF($D1813=1,$B1813,-1)</f>
        <v/>
      </c>
      <c r="I1813" s="15">
        <f>IF($D1813=1,$C1813,-1)</f>
        <v/>
      </c>
    </row>
    <row r="1814">
      <c r="A1814" s="33" t="n">
        <v>45367.45833333334</v>
      </c>
      <c r="B1814" s="15">
        <f>WEEKDAY($A1814,2)</f>
        <v/>
      </c>
      <c r="C1814" s="15">
        <f>HOUR($A1814)</f>
        <v/>
      </c>
      <c r="D1814" s="15">
        <f>IF(AND($A1814&gt;=Instellingen!$B$6,$A1814&lt;Instellingen!$B$7),1,0)</f>
        <v/>
      </c>
      <c r="E1814" s="15">
        <f>COUNTIF(tData[BezoekStart],"&lt;"&amp;($A1814+1/24))-COUNTIF(tData[BezoekEind],"&lt;="&amp;$A1814)</f>
        <v/>
      </c>
      <c r="F1814" s="15">
        <f>COUNTIF(tData[BezoekLangStart],"&lt;"&amp;($A1814+1/24))-COUNTIF(tData[BezoekLangEind],"&lt;="&amp;$A1814)</f>
        <v/>
      </c>
      <c r="G1814" s="15">
        <f>IF($D1814=1,$B1814*100+$C1814,-1)</f>
        <v/>
      </c>
      <c r="H1814" s="15">
        <f>IF($D1814=1,$B1814,-1)</f>
        <v/>
      </c>
      <c r="I1814" s="15">
        <f>IF($D1814=1,$C1814,-1)</f>
        <v/>
      </c>
    </row>
    <row r="1815">
      <c r="A1815" s="33" t="n">
        <v>45367.5</v>
      </c>
      <c r="B1815" s="15">
        <f>WEEKDAY($A1815,2)</f>
        <v/>
      </c>
      <c r="C1815" s="15">
        <f>HOUR($A1815)</f>
        <v/>
      </c>
      <c r="D1815" s="15">
        <f>IF(AND($A1815&gt;=Instellingen!$B$6,$A1815&lt;Instellingen!$B$7),1,0)</f>
        <v/>
      </c>
      <c r="E1815" s="15">
        <f>COUNTIF(tData[BezoekStart],"&lt;"&amp;($A1815+1/24))-COUNTIF(tData[BezoekEind],"&lt;="&amp;$A1815)</f>
        <v/>
      </c>
      <c r="F1815" s="15">
        <f>COUNTIF(tData[BezoekLangStart],"&lt;"&amp;($A1815+1/24))-COUNTIF(tData[BezoekLangEind],"&lt;="&amp;$A1815)</f>
        <v/>
      </c>
      <c r="G1815" s="15">
        <f>IF($D1815=1,$B1815*100+$C1815,-1)</f>
        <v/>
      </c>
      <c r="H1815" s="15">
        <f>IF($D1815=1,$B1815,-1)</f>
        <v/>
      </c>
      <c r="I1815" s="15">
        <f>IF($D1815=1,$C1815,-1)</f>
        <v/>
      </c>
    </row>
    <row r="1816">
      <c r="A1816" s="33" t="n">
        <v>45367.54166666666</v>
      </c>
      <c r="B1816" s="15">
        <f>WEEKDAY($A1816,2)</f>
        <v/>
      </c>
      <c r="C1816" s="15">
        <f>HOUR($A1816)</f>
        <v/>
      </c>
      <c r="D1816" s="15">
        <f>IF(AND($A1816&gt;=Instellingen!$B$6,$A1816&lt;Instellingen!$B$7),1,0)</f>
        <v/>
      </c>
      <c r="E1816" s="15">
        <f>COUNTIF(tData[BezoekStart],"&lt;"&amp;($A1816+1/24))-COUNTIF(tData[BezoekEind],"&lt;="&amp;$A1816)</f>
        <v/>
      </c>
      <c r="F1816" s="15">
        <f>COUNTIF(tData[BezoekLangStart],"&lt;"&amp;($A1816+1/24))-COUNTIF(tData[BezoekLangEind],"&lt;="&amp;$A1816)</f>
        <v/>
      </c>
      <c r="G1816" s="15">
        <f>IF($D1816=1,$B1816*100+$C1816,-1)</f>
        <v/>
      </c>
      <c r="H1816" s="15">
        <f>IF($D1816=1,$B1816,-1)</f>
        <v/>
      </c>
      <c r="I1816" s="15">
        <f>IF($D1816=1,$C1816,-1)</f>
        <v/>
      </c>
    </row>
    <row r="1817">
      <c r="A1817" s="33" t="n">
        <v>45367.58333333334</v>
      </c>
      <c r="B1817" s="15">
        <f>WEEKDAY($A1817,2)</f>
        <v/>
      </c>
      <c r="C1817" s="15">
        <f>HOUR($A1817)</f>
        <v/>
      </c>
      <c r="D1817" s="15">
        <f>IF(AND($A1817&gt;=Instellingen!$B$6,$A1817&lt;Instellingen!$B$7),1,0)</f>
        <v/>
      </c>
      <c r="E1817" s="15">
        <f>COUNTIF(tData[BezoekStart],"&lt;"&amp;($A1817+1/24))-COUNTIF(tData[BezoekEind],"&lt;="&amp;$A1817)</f>
        <v/>
      </c>
      <c r="F1817" s="15">
        <f>COUNTIF(tData[BezoekLangStart],"&lt;"&amp;($A1817+1/24))-COUNTIF(tData[BezoekLangEind],"&lt;="&amp;$A1817)</f>
        <v/>
      </c>
      <c r="G1817" s="15">
        <f>IF($D1817=1,$B1817*100+$C1817,-1)</f>
        <v/>
      </c>
      <c r="H1817" s="15">
        <f>IF($D1817=1,$B1817,-1)</f>
        <v/>
      </c>
      <c r="I1817" s="15">
        <f>IF($D1817=1,$C1817,-1)</f>
        <v/>
      </c>
    </row>
    <row r="1818">
      <c r="A1818" s="33" t="n">
        <v>45367.625</v>
      </c>
      <c r="B1818" s="15">
        <f>WEEKDAY($A1818,2)</f>
        <v/>
      </c>
      <c r="C1818" s="15">
        <f>HOUR($A1818)</f>
        <v/>
      </c>
      <c r="D1818" s="15">
        <f>IF(AND($A1818&gt;=Instellingen!$B$6,$A1818&lt;Instellingen!$B$7),1,0)</f>
        <v/>
      </c>
      <c r="E1818" s="15">
        <f>COUNTIF(tData[BezoekStart],"&lt;"&amp;($A1818+1/24))-COUNTIF(tData[BezoekEind],"&lt;="&amp;$A1818)</f>
        <v/>
      </c>
      <c r="F1818" s="15">
        <f>COUNTIF(tData[BezoekLangStart],"&lt;"&amp;($A1818+1/24))-COUNTIF(tData[BezoekLangEind],"&lt;="&amp;$A1818)</f>
        <v/>
      </c>
      <c r="G1818" s="15">
        <f>IF($D1818=1,$B1818*100+$C1818,-1)</f>
        <v/>
      </c>
      <c r="H1818" s="15">
        <f>IF($D1818=1,$B1818,-1)</f>
        <v/>
      </c>
      <c r="I1818" s="15">
        <f>IF($D1818=1,$C1818,-1)</f>
        <v/>
      </c>
    </row>
    <row r="1819">
      <c r="A1819" s="33" t="n">
        <v>45367.66666666666</v>
      </c>
      <c r="B1819" s="15">
        <f>WEEKDAY($A1819,2)</f>
        <v/>
      </c>
      <c r="C1819" s="15">
        <f>HOUR($A1819)</f>
        <v/>
      </c>
      <c r="D1819" s="15">
        <f>IF(AND($A1819&gt;=Instellingen!$B$6,$A1819&lt;Instellingen!$B$7),1,0)</f>
        <v/>
      </c>
      <c r="E1819" s="15">
        <f>COUNTIF(tData[BezoekStart],"&lt;"&amp;($A1819+1/24))-COUNTIF(tData[BezoekEind],"&lt;="&amp;$A1819)</f>
        <v/>
      </c>
      <c r="F1819" s="15">
        <f>COUNTIF(tData[BezoekLangStart],"&lt;"&amp;($A1819+1/24))-COUNTIF(tData[BezoekLangEind],"&lt;="&amp;$A1819)</f>
        <v/>
      </c>
      <c r="G1819" s="15">
        <f>IF($D1819=1,$B1819*100+$C1819,-1)</f>
        <v/>
      </c>
      <c r="H1819" s="15">
        <f>IF($D1819=1,$B1819,-1)</f>
        <v/>
      </c>
      <c r="I1819" s="15">
        <f>IF($D1819=1,$C1819,-1)</f>
        <v/>
      </c>
    </row>
    <row r="1820">
      <c r="A1820" s="33" t="n">
        <v>45367.70833333334</v>
      </c>
      <c r="B1820" s="15">
        <f>WEEKDAY($A1820,2)</f>
        <v/>
      </c>
      <c r="C1820" s="15">
        <f>HOUR($A1820)</f>
        <v/>
      </c>
      <c r="D1820" s="15">
        <f>IF(AND($A1820&gt;=Instellingen!$B$6,$A1820&lt;Instellingen!$B$7),1,0)</f>
        <v/>
      </c>
      <c r="E1820" s="15">
        <f>COUNTIF(tData[BezoekStart],"&lt;"&amp;($A1820+1/24))-COUNTIF(tData[BezoekEind],"&lt;="&amp;$A1820)</f>
        <v/>
      </c>
      <c r="F1820" s="15">
        <f>COUNTIF(tData[BezoekLangStart],"&lt;"&amp;($A1820+1/24))-COUNTIF(tData[BezoekLangEind],"&lt;="&amp;$A1820)</f>
        <v/>
      </c>
      <c r="G1820" s="15">
        <f>IF($D1820=1,$B1820*100+$C1820,-1)</f>
        <v/>
      </c>
      <c r="H1820" s="15">
        <f>IF($D1820=1,$B1820,-1)</f>
        <v/>
      </c>
      <c r="I1820" s="15">
        <f>IF($D1820=1,$C1820,-1)</f>
        <v/>
      </c>
    </row>
    <row r="1821">
      <c r="A1821" s="33" t="n">
        <v>45367.75</v>
      </c>
      <c r="B1821" s="15">
        <f>WEEKDAY($A1821,2)</f>
        <v/>
      </c>
      <c r="C1821" s="15">
        <f>HOUR($A1821)</f>
        <v/>
      </c>
      <c r="D1821" s="15">
        <f>IF(AND($A1821&gt;=Instellingen!$B$6,$A1821&lt;Instellingen!$B$7),1,0)</f>
        <v/>
      </c>
      <c r="E1821" s="15">
        <f>COUNTIF(tData[BezoekStart],"&lt;"&amp;($A1821+1/24))-COUNTIF(tData[BezoekEind],"&lt;="&amp;$A1821)</f>
        <v/>
      </c>
      <c r="F1821" s="15">
        <f>COUNTIF(tData[BezoekLangStart],"&lt;"&amp;($A1821+1/24))-COUNTIF(tData[BezoekLangEind],"&lt;="&amp;$A1821)</f>
        <v/>
      </c>
      <c r="G1821" s="15">
        <f>IF($D1821=1,$B1821*100+$C1821,-1)</f>
        <v/>
      </c>
      <c r="H1821" s="15">
        <f>IF($D1821=1,$B1821,-1)</f>
        <v/>
      </c>
      <c r="I1821" s="15">
        <f>IF($D1821=1,$C1821,-1)</f>
        <v/>
      </c>
    </row>
    <row r="1822">
      <c r="A1822" s="33" t="n">
        <v>45367.79166666666</v>
      </c>
      <c r="B1822" s="15">
        <f>WEEKDAY($A1822,2)</f>
        <v/>
      </c>
      <c r="C1822" s="15">
        <f>HOUR($A1822)</f>
        <v/>
      </c>
      <c r="D1822" s="15">
        <f>IF(AND($A1822&gt;=Instellingen!$B$6,$A1822&lt;Instellingen!$B$7),1,0)</f>
        <v/>
      </c>
      <c r="E1822" s="15">
        <f>COUNTIF(tData[BezoekStart],"&lt;"&amp;($A1822+1/24))-COUNTIF(tData[BezoekEind],"&lt;="&amp;$A1822)</f>
        <v/>
      </c>
      <c r="F1822" s="15">
        <f>COUNTIF(tData[BezoekLangStart],"&lt;"&amp;($A1822+1/24))-COUNTIF(tData[BezoekLangEind],"&lt;="&amp;$A1822)</f>
        <v/>
      </c>
      <c r="G1822" s="15">
        <f>IF($D1822=1,$B1822*100+$C1822,-1)</f>
        <v/>
      </c>
      <c r="H1822" s="15">
        <f>IF($D1822=1,$B1822,-1)</f>
        <v/>
      </c>
      <c r="I1822" s="15">
        <f>IF($D1822=1,$C1822,-1)</f>
        <v/>
      </c>
    </row>
    <row r="1823">
      <c r="A1823" s="33" t="n">
        <v>45367.83333333334</v>
      </c>
      <c r="B1823" s="15">
        <f>WEEKDAY($A1823,2)</f>
        <v/>
      </c>
      <c r="C1823" s="15">
        <f>HOUR($A1823)</f>
        <v/>
      </c>
      <c r="D1823" s="15">
        <f>IF(AND($A1823&gt;=Instellingen!$B$6,$A1823&lt;Instellingen!$B$7),1,0)</f>
        <v/>
      </c>
      <c r="E1823" s="15">
        <f>COUNTIF(tData[BezoekStart],"&lt;"&amp;($A1823+1/24))-COUNTIF(tData[BezoekEind],"&lt;="&amp;$A1823)</f>
        <v/>
      </c>
      <c r="F1823" s="15">
        <f>COUNTIF(tData[BezoekLangStart],"&lt;"&amp;($A1823+1/24))-COUNTIF(tData[BezoekLangEind],"&lt;="&amp;$A1823)</f>
        <v/>
      </c>
      <c r="G1823" s="15">
        <f>IF($D1823=1,$B1823*100+$C1823,-1)</f>
        <v/>
      </c>
      <c r="H1823" s="15">
        <f>IF($D1823=1,$B1823,-1)</f>
        <v/>
      </c>
      <c r="I1823" s="15">
        <f>IF($D1823=1,$C1823,-1)</f>
        <v/>
      </c>
    </row>
    <row r="1824">
      <c r="A1824" s="33" t="n">
        <v>45367.875</v>
      </c>
      <c r="B1824" s="15">
        <f>WEEKDAY($A1824,2)</f>
        <v/>
      </c>
      <c r="C1824" s="15">
        <f>HOUR($A1824)</f>
        <v/>
      </c>
      <c r="D1824" s="15">
        <f>IF(AND($A1824&gt;=Instellingen!$B$6,$A1824&lt;Instellingen!$B$7),1,0)</f>
        <v/>
      </c>
      <c r="E1824" s="15">
        <f>COUNTIF(tData[BezoekStart],"&lt;"&amp;($A1824+1/24))-COUNTIF(tData[BezoekEind],"&lt;="&amp;$A1824)</f>
        <v/>
      </c>
      <c r="F1824" s="15">
        <f>COUNTIF(tData[BezoekLangStart],"&lt;"&amp;($A1824+1/24))-COUNTIF(tData[BezoekLangEind],"&lt;="&amp;$A1824)</f>
        <v/>
      </c>
      <c r="G1824" s="15">
        <f>IF($D1824=1,$B1824*100+$C1824,-1)</f>
        <v/>
      </c>
      <c r="H1824" s="15">
        <f>IF($D1824=1,$B1824,-1)</f>
        <v/>
      </c>
      <c r="I1824" s="15">
        <f>IF($D1824=1,$C1824,-1)</f>
        <v/>
      </c>
    </row>
    <row r="1825">
      <c r="A1825" s="33" t="n">
        <v>45367.91666666666</v>
      </c>
      <c r="B1825" s="15">
        <f>WEEKDAY($A1825,2)</f>
        <v/>
      </c>
      <c r="C1825" s="15">
        <f>HOUR($A1825)</f>
        <v/>
      </c>
      <c r="D1825" s="15">
        <f>IF(AND($A1825&gt;=Instellingen!$B$6,$A1825&lt;Instellingen!$B$7),1,0)</f>
        <v/>
      </c>
      <c r="E1825" s="15">
        <f>COUNTIF(tData[BezoekStart],"&lt;"&amp;($A1825+1/24))-COUNTIF(tData[BezoekEind],"&lt;="&amp;$A1825)</f>
        <v/>
      </c>
      <c r="F1825" s="15">
        <f>COUNTIF(tData[BezoekLangStart],"&lt;"&amp;($A1825+1/24))-COUNTIF(tData[BezoekLangEind],"&lt;="&amp;$A1825)</f>
        <v/>
      </c>
      <c r="G1825" s="15">
        <f>IF($D1825=1,$B1825*100+$C1825,-1)</f>
        <v/>
      </c>
      <c r="H1825" s="15">
        <f>IF($D1825=1,$B1825,-1)</f>
        <v/>
      </c>
      <c r="I1825" s="15">
        <f>IF($D1825=1,$C1825,-1)</f>
        <v/>
      </c>
    </row>
    <row r="1826">
      <c r="A1826" s="33" t="n">
        <v>45367.95833333334</v>
      </c>
      <c r="B1826" s="15">
        <f>WEEKDAY($A1826,2)</f>
        <v/>
      </c>
      <c r="C1826" s="15">
        <f>HOUR($A1826)</f>
        <v/>
      </c>
      <c r="D1826" s="15">
        <f>IF(AND($A1826&gt;=Instellingen!$B$6,$A1826&lt;Instellingen!$B$7),1,0)</f>
        <v/>
      </c>
      <c r="E1826" s="15">
        <f>COUNTIF(tData[BezoekStart],"&lt;"&amp;($A1826+1/24))-COUNTIF(tData[BezoekEind],"&lt;="&amp;$A1826)</f>
        <v/>
      </c>
      <c r="F1826" s="15">
        <f>COUNTIF(tData[BezoekLangStart],"&lt;"&amp;($A1826+1/24))-COUNTIF(tData[BezoekLangEind],"&lt;="&amp;$A1826)</f>
        <v/>
      </c>
      <c r="G1826" s="15">
        <f>IF($D1826=1,$B1826*100+$C1826,-1)</f>
        <v/>
      </c>
      <c r="H1826" s="15">
        <f>IF($D1826=1,$B1826,-1)</f>
        <v/>
      </c>
      <c r="I1826" s="15">
        <f>IF($D1826=1,$C1826,-1)</f>
        <v/>
      </c>
    </row>
    <row r="1827">
      <c r="A1827" s="33" t="n">
        <v>45368</v>
      </c>
      <c r="B1827" s="15">
        <f>WEEKDAY($A1827,2)</f>
        <v/>
      </c>
      <c r="C1827" s="15">
        <f>HOUR($A1827)</f>
        <v/>
      </c>
      <c r="D1827" s="15">
        <f>IF(AND($A1827&gt;=Instellingen!$B$6,$A1827&lt;Instellingen!$B$7),1,0)</f>
        <v/>
      </c>
      <c r="E1827" s="15">
        <f>COUNTIF(tData[BezoekStart],"&lt;"&amp;($A1827+1/24))-COUNTIF(tData[BezoekEind],"&lt;="&amp;$A1827)</f>
        <v/>
      </c>
      <c r="F1827" s="15">
        <f>COUNTIF(tData[BezoekLangStart],"&lt;"&amp;($A1827+1/24))-COUNTIF(tData[BezoekLangEind],"&lt;="&amp;$A1827)</f>
        <v/>
      </c>
      <c r="G1827" s="15">
        <f>IF($D1827=1,$B1827*100+$C1827,-1)</f>
        <v/>
      </c>
      <c r="H1827" s="15">
        <f>IF($D1827=1,$B1827,-1)</f>
        <v/>
      </c>
      <c r="I1827" s="15">
        <f>IF($D1827=1,$C1827,-1)</f>
        <v/>
      </c>
    </row>
    <row r="1828">
      <c r="A1828" s="33" t="n">
        <v>45368.04166666666</v>
      </c>
      <c r="B1828" s="15">
        <f>WEEKDAY($A1828,2)</f>
        <v/>
      </c>
      <c r="C1828" s="15">
        <f>HOUR($A1828)</f>
        <v/>
      </c>
      <c r="D1828" s="15">
        <f>IF(AND($A1828&gt;=Instellingen!$B$6,$A1828&lt;Instellingen!$B$7),1,0)</f>
        <v/>
      </c>
      <c r="E1828" s="15">
        <f>COUNTIF(tData[BezoekStart],"&lt;"&amp;($A1828+1/24))-COUNTIF(tData[BezoekEind],"&lt;="&amp;$A1828)</f>
        <v/>
      </c>
      <c r="F1828" s="15">
        <f>COUNTIF(tData[BezoekLangStart],"&lt;"&amp;($A1828+1/24))-COUNTIF(tData[BezoekLangEind],"&lt;="&amp;$A1828)</f>
        <v/>
      </c>
      <c r="G1828" s="15">
        <f>IF($D1828=1,$B1828*100+$C1828,-1)</f>
        <v/>
      </c>
      <c r="H1828" s="15">
        <f>IF($D1828=1,$B1828,-1)</f>
        <v/>
      </c>
      <c r="I1828" s="15">
        <f>IF($D1828=1,$C1828,-1)</f>
        <v/>
      </c>
    </row>
    <row r="1829">
      <c r="A1829" s="33" t="n">
        <v>45368.08333333334</v>
      </c>
      <c r="B1829" s="15">
        <f>WEEKDAY($A1829,2)</f>
        <v/>
      </c>
      <c r="C1829" s="15">
        <f>HOUR($A1829)</f>
        <v/>
      </c>
      <c r="D1829" s="15">
        <f>IF(AND($A1829&gt;=Instellingen!$B$6,$A1829&lt;Instellingen!$B$7),1,0)</f>
        <v/>
      </c>
      <c r="E1829" s="15">
        <f>COUNTIF(tData[BezoekStart],"&lt;"&amp;($A1829+1/24))-COUNTIF(tData[BezoekEind],"&lt;="&amp;$A1829)</f>
        <v/>
      </c>
      <c r="F1829" s="15">
        <f>COUNTIF(tData[BezoekLangStart],"&lt;"&amp;($A1829+1/24))-COUNTIF(tData[BezoekLangEind],"&lt;="&amp;$A1829)</f>
        <v/>
      </c>
      <c r="G1829" s="15">
        <f>IF($D1829=1,$B1829*100+$C1829,-1)</f>
        <v/>
      </c>
      <c r="H1829" s="15">
        <f>IF($D1829=1,$B1829,-1)</f>
        <v/>
      </c>
      <c r="I1829" s="15">
        <f>IF($D1829=1,$C1829,-1)</f>
        <v/>
      </c>
    </row>
    <row r="1830">
      <c r="A1830" s="33" t="n">
        <v>45368.125</v>
      </c>
      <c r="B1830" s="15">
        <f>WEEKDAY($A1830,2)</f>
        <v/>
      </c>
      <c r="C1830" s="15">
        <f>HOUR($A1830)</f>
        <v/>
      </c>
      <c r="D1830" s="15">
        <f>IF(AND($A1830&gt;=Instellingen!$B$6,$A1830&lt;Instellingen!$B$7),1,0)</f>
        <v/>
      </c>
      <c r="E1830" s="15">
        <f>COUNTIF(tData[BezoekStart],"&lt;"&amp;($A1830+1/24))-COUNTIF(tData[BezoekEind],"&lt;="&amp;$A1830)</f>
        <v/>
      </c>
      <c r="F1830" s="15">
        <f>COUNTIF(tData[BezoekLangStart],"&lt;"&amp;($A1830+1/24))-COUNTIF(tData[BezoekLangEind],"&lt;="&amp;$A1830)</f>
        <v/>
      </c>
      <c r="G1830" s="15">
        <f>IF($D1830=1,$B1830*100+$C1830,-1)</f>
        <v/>
      </c>
      <c r="H1830" s="15">
        <f>IF($D1830=1,$B1830,-1)</f>
        <v/>
      </c>
      <c r="I1830" s="15">
        <f>IF($D1830=1,$C1830,-1)</f>
        <v/>
      </c>
    </row>
    <row r="1831">
      <c r="A1831" s="33" t="n">
        <v>45368.16666666666</v>
      </c>
      <c r="B1831" s="15">
        <f>WEEKDAY($A1831,2)</f>
        <v/>
      </c>
      <c r="C1831" s="15">
        <f>HOUR($A1831)</f>
        <v/>
      </c>
      <c r="D1831" s="15">
        <f>IF(AND($A1831&gt;=Instellingen!$B$6,$A1831&lt;Instellingen!$B$7),1,0)</f>
        <v/>
      </c>
      <c r="E1831" s="15">
        <f>COUNTIF(tData[BezoekStart],"&lt;"&amp;($A1831+1/24))-COUNTIF(tData[BezoekEind],"&lt;="&amp;$A1831)</f>
        <v/>
      </c>
      <c r="F1831" s="15">
        <f>COUNTIF(tData[BezoekLangStart],"&lt;"&amp;($A1831+1/24))-COUNTIF(tData[BezoekLangEind],"&lt;="&amp;$A1831)</f>
        <v/>
      </c>
      <c r="G1831" s="15">
        <f>IF($D1831=1,$B1831*100+$C1831,-1)</f>
        <v/>
      </c>
      <c r="H1831" s="15">
        <f>IF($D1831=1,$B1831,-1)</f>
        <v/>
      </c>
      <c r="I1831" s="15">
        <f>IF($D1831=1,$C1831,-1)</f>
        <v/>
      </c>
    </row>
    <row r="1832">
      <c r="A1832" s="33" t="n">
        <v>45368.20833333334</v>
      </c>
      <c r="B1832" s="15">
        <f>WEEKDAY($A1832,2)</f>
        <v/>
      </c>
      <c r="C1832" s="15">
        <f>HOUR($A1832)</f>
        <v/>
      </c>
      <c r="D1832" s="15">
        <f>IF(AND($A1832&gt;=Instellingen!$B$6,$A1832&lt;Instellingen!$B$7),1,0)</f>
        <v/>
      </c>
      <c r="E1832" s="15">
        <f>COUNTIF(tData[BezoekStart],"&lt;"&amp;($A1832+1/24))-COUNTIF(tData[BezoekEind],"&lt;="&amp;$A1832)</f>
        <v/>
      </c>
      <c r="F1832" s="15">
        <f>COUNTIF(tData[BezoekLangStart],"&lt;"&amp;($A1832+1/24))-COUNTIF(tData[BezoekLangEind],"&lt;="&amp;$A1832)</f>
        <v/>
      </c>
      <c r="G1832" s="15">
        <f>IF($D1832=1,$B1832*100+$C1832,-1)</f>
        <v/>
      </c>
      <c r="H1832" s="15">
        <f>IF($D1832=1,$B1832,-1)</f>
        <v/>
      </c>
      <c r="I1832" s="15">
        <f>IF($D1832=1,$C1832,-1)</f>
        <v/>
      </c>
    </row>
    <row r="1833">
      <c r="A1833" s="33" t="n">
        <v>45368.25</v>
      </c>
      <c r="B1833" s="15">
        <f>WEEKDAY($A1833,2)</f>
        <v/>
      </c>
      <c r="C1833" s="15">
        <f>HOUR($A1833)</f>
        <v/>
      </c>
      <c r="D1833" s="15">
        <f>IF(AND($A1833&gt;=Instellingen!$B$6,$A1833&lt;Instellingen!$B$7),1,0)</f>
        <v/>
      </c>
      <c r="E1833" s="15">
        <f>COUNTIF(tData[BezoekStart],"&lt;"&amp;($A1833+1/24))-COUNTIF(tData[BezoekEind],"&lt;="&amp;$A1833)</f>
        <v/>
      </c>
      <c r="F1833" s="15">
        <f>COUNTIF(tData[BezoekLangStart],"&lt;"&amp;($A1833+1/24))-COUNTIF(tData[BezoekLangEind],"&lt;="&amp;$A1833)</f>
        <v/>
      </c>
      <c r="G1833" s="15">
        <f>IF($D1833=1,$B1833*100+$C1833,-1)</f>
        <v/>
      </c>
      <c r="H1833" s="15">
        <f>IF($D1833=1,$B1833,-1)</f>
        <v/>
      </c>
      <c r="I1833" s="15">
        <f>IF($D1833=1,$C1833,-1)</f>
        <v/>
      </c>
    </row>
    <row r="1834">
      <c r="A1834" s="33" t="n">
        <v>45368.29166666666</v>
      </c>
      <c r="B1834" s="15">
        <f>WEEKDAY($A1834,2)</f>
        <v/>
      </c>
      <c r="C1834" s="15">
        <f>HOUR($A1834)</f>
        <v/>
      </c>
      <c r="D1834" s="15">
        <f>IF(AND($A1834&gt;=Instellingen!$B$6,$A1834&lt;Instellingen!$B$7),1,0)</f>
        <v/>
      </c>
      <c r="E1834" s="15">
        <f>COUNTIF(tData[BezoekStart],"&lt;"&amp;($A1834+1/24))-COUNTIF(tData[BezoekEind],"&lt;="&amp;$A1834)</f>
        <v/>
      </c>
      <c r="F1834" s="15">
        <f>COUNTIF(tData[BezoekLangStart],"&lt;"&amp;($A1834+1/24))-COUNTIF(tData[BezoekLangEind],"&lt;="&amp;$A1834)</f>
        <v/>
      </c>
      <c r="G1834" s="15">
        <f>IF($D1834=1,$B1834*100+$C1834,-1)</f>
        <v/>
      </c>
      <c r="H1834" s="15">
        <f>IF($D1834=1,$B1834,-1)</f>
        <v/>
      </c>
      <c r="I1834" s="15">
        <f>IF($D1834=1,$C1834,-1)</f>
        <v/>
      </c>
    </row>
    <row r="1835">
      <c r="A1835" s="33" t="n">
        <v>45368.33333333334</v>
      </c>
      <c r="B1835" s="15">
        <f>WEEKDAY($A1835,2)</f>
        <v/>
      </c>
      <c r="C1835" s="15">
        <f>HOUR($A1835)</f>
        <v/>
      </c>
      <c r="D1835" s="15">
        <f>IF(AND($A1835&gt;=Instellingen!$B$6,$A1835&lt;Instellingen!$B$7),1,0)</f>
        <v/>
      </c>
      <c r="E1835" s="15">
        <f>COUNTIF(tData[BezoekStart],"&lt;"&amp;($A1835+1/24))-COUNTIF(tData[BezoekEind],"&lt;="&amp;$A1835)</f>
        <v/>
      </c>
      <c r="F1835" s="15">
        <f>COUNTIF(tData[BezoekLangStart],"&lt;"&amp;($A1835+1/24))-COUNTIF(tData[BezoekLangEind],"&lt;="&amp;$A1835)</f>
        <v/>
      </c>
      <c r="G1835" s="15">
        <f>IF($D1835=1,$B1835*100+$C1835,-1)</f>
        <v/>
      </c>
      <c r="H1835" s="15">
        <f>IF($D1835=1,$B1835,-1)</f>
        <v/>
      </c>
      <c r="I1835" s="15">
        <f>IF($D1835=1,$C1835,-1)</f>
        <v/>
      </c>
    </row>
    <row r="1836">
      <c r="A1836" s="33" t="n">
        <v>45368.375</v>
      </c>
      <c r="B1836" s="15">
        <f>WEEKDAY($A1836,2)</f>
        <v/>
      </c>
      <c r="C1836" s="15">
        <f>HOUR($A1836)</f>
        <v/>
      </c>
      <c r="D1836" s="15">
        <f>IF(AND($A1836&gt;=Instellingen!$B$6,$A1836&lt;Instellingen!$B$7),1,0)</f>
        <v/>
      </c>
      <c r="E1836" s="15">
        <f>COUNTIF(tData[BezoekStart],"&lt;"&amp;($A1836+1/24))-COUNTIF(tData[BezoekEind],"&lt;="&amp;$A1836)</f>
        <v/>
      </c>
      <c r="F1836" s="15">
        <f>COUNTIF(tData[BezoekLangStart],"&lt;"&amp;($A1836+1/24))-COUNTIF(tData[BezoekLangEind],"&lt;="&amp;$A1836)</f>
        <v/>
      </c>
      <c r="G1836" s="15">
        <f>IF($D1836=1,$B1836*100+$C1836,-1)</f>
        <v/>
      </c>
      <c r="H1836" s="15">
        <f>IF($D1836=1,$B1836,-1)</f>
        <v/>
      </c>
      <c r="I1836" s="15">
        <f>IF($D1836=1,$C1836,-1)</f>
        <v/>
      </c>
    </row>
    <row r="1837">
      <c r="A1837" s="33" t="n">
        <v>45368.41666666666</v>
      </c>
      <c r="B1837" s="15">
        <f>WEEKDAY($A1837,2)</f>
        <v/>
      </c>
      <c r="C1837" s="15">
        <f>HOUR($A1837)</f>
        <v/>
      </c>
      <c r="D1837" s="15">
        <f>IF(AND($A1837&gt;=Instellingen!$B$6,$A1837&lt;Instellingen!$B$7),1,0)</f>
        <v/>
      </c>
      <c r="E1837" s="15">
        <f>COUNTIF(tData[BezoekStart],"&lt;"&amp;($A1837+1/24))-COUNTIF(tData[BezoekEind],"&lt;="&amp;$A1837)</f>
        <v/>
      </c>
      <c r="F1837" s="15">
        <f>COUNTIF(tData[BezoekLangStart],"&lt;"&amp;($A1837+1/24))-COUNTIF(tData[BezoekLangEind],"&lt;="&amp;$A1837)</f>
        <v/>
      </c>
      <c r="G1837" s="15">
        <f>IF($D1837=1,$B1837*100+$C1837,-1)</f>
        <v/>
      </c>
      <c r="H1837" s="15">
        <f>IF($D1837=1,$B1837,-1)</f>
        <v/>
      </c>
      <c r="I1837" s="15">
        <f>IF($D1837=1,$C1837,-1)</f>
        <v/>
      </c>
    </row>
    <row r="1838">
      <c r="A1838" s="33" t="n">
        <v>45368.45833333334</v>
      </c>
      <c r="B1838" s="15">
        <f>WEEKDAY($A1838,2)</f>
        <v/>
      </c>
      <c r="C1838" s="15">
        <f>HOUR($A1838)</f>
        <v/>
      </c>
      <c r="D1838" s="15">
        <f>IF(AND($A1838&gt;=Instellingen!$B$6,$A1838&lt;Instellingen!$B$7),1,0)</f>
        <v/>
      </c>
      <c r="E1838" s="15">
        <f>COUNTIF(tData[BezoekStart],"&lt;"&amp;($A1838+1/24))-COUNTIF(tData[BezoekEind],"&lt;="&amp;$A1838)</f>
        <v/>
      </c>
      <c r="F1838" s="15">
        <f>COUNTIF(tData[BezoekLangStart],"&lt;"&amp;($A1838+1/24))-COUNTIF(tData[BezoekLangEind],"&lt;="&amp;$A1838)</f>
        <v/>
      </c>
      <c r="G1838" s="15">
        <f>IF($D1838=1,$B1838*100+$C1838,-1)</f>
        <v/>
      </c>
      <c r="H1838" s="15">
        <f>IF($D1838=1,$B1838,-1)</f>
        <v/>
      </c>
      <c r="I1838" s="15">
        <f>IF($D1838=1,$C1838,-1)</f>
        <v/>
      </c>
    </row>
    <row r="1839">
      <c r="A1839" s="33" t="n">
        <v>45368.5</v>
      </c>
      <c r="B1839" s="15">
        <f>WEEKDAY($A1839,2)</f>
        <v/>
      </c>
      <c r="C1839" s="15">
        <f>HOUR($A1839)</f>
        <v/>
      </c>
      <c r="D1839" s="15">
        <f>IF(AND($A1839&gt;=Instellingen!$B$6,$A1839&lt;Instellingen!$B$7),1,0)</f>
        <v/>
      </c>
      <c r="E1839" s="15">
        <f>COUNTIF(tData[BezoekStart],"&lt;"&amp;($A1839+1/24))-COUNTIF(tData[BezoekEind],"&lt;="&amp;$A1839)</f>
        <v/>
      </c>
      <c r="F1839" s="15">
        <f>COUNTIF(tData[BezoekLangStart],"&lt;"&amp;($A1839+1/24))-COUNTIF(tData[BezoekLangEind],"&lt;="&amp;$A1839)</f>
        <v/>
      </c>
      <c r="G1839" s="15">
        <f>IF($D1839=1,$B1839*100+$C1839,-1)</f>
        <v/>
      </c>
      <c r="H1839" s="15">
        <f>IF($D1839=1,$B1839,-1)</f>
        <v/>
      </c>
      <c r="I1839" s="15">
        <f>IF($D1839=1,$C1839,-1)</f>
        <v/>
      </c>
    </row>
    <row r="1840">
      <c r="A1840" s="33" t="n">
        <v>45368.54166666666</v>
      </c>
      <c r="B1840" s="15">
        <f>WEEKDAY($A1840,2)</f>
        <v/>
      </c>
      <c r="C1840" s="15">
        <f>HOUR($A1840)</f>
        <v/>
      </c>
      <c r="D1840" s="15">
        <f>IF(AND($A1840&gt;=Instellingen!$B$6,$A1840&lt;Instellingen!$B$7),1,0)</f>
        <v/>
      </c>
      <c r="E1840" s="15">
        <f>COUNTIF(tData[BezoekStart],"&lt;"&amp;($A1840+1/24))-COUNTIF(tData[BezoekEind],"&lt;="&amp;$A1840)</f>
        <v/>
      </c>
      <c r="F1840" s="15">
        <f>COUNTIF(tData[BezoekLangStart],"&lt;"&amp;($A1840+1/24))-COUNTIF(tData[BezoekLangEind],"&lt;="&amp;$A1840)</f>
        <v/>
      </c>
      <c r="G1840" s="15">
        <f>IF($D1840=1,$B1840*100+$C1840,-1)</f>
        <v/>
      </c>
      <c r="H1840" s="15">
        <f>IF($D1840=1,$B1840,-1)</f>
        <v/>
      </c>
      <c r="I1840" s="15">
        <f>IF($D1840=1,$C1840,-1)</f>
        <v/>
      </c>
    </row>
    <row r="1841">
      <c r="A1841" s="33" t="n">
        <v>45368.58333333334</v>
      </c>
      <c r="B1841" s="15">
        <f>WEEKDAY($A1841,2)</f>
        <v/>
      </c>
      <c r="C1841" s="15">
        <f>HOUR($A1841)</f>
        <v/>
      </c>
      <c r="D1841" s="15">
        <f>IF(AND($A1841&gt;=Instellingen!$B$6,$A1841&lt;Instellingen!$B$7),1,0)</f>
        <v/>
      </c>
      <c r="E1841" s="15">
        <f>COUNTIF(tData[BezoekStart],"&lt;"&amp;($A1841+1/24))-COUNTIF(tData[BezoekEind],"&lt;="&amp;$A1841)</f>
        <v/>
      </c>
      <c r="F1841" s="15">
        <f>COUNTIF(tData[BezoekLangStart],"&lt;"&amp;($A1841+1/24))-COUNTIF(tData[BezoekLangEind],"&lt;="&amp;$A1841)</f>
        <v/>
      </c>
      <c r="G1841" s="15">
        <f>IF($D1841=1,$B1841*100+$C1841,-1)</f>
        <v/>
      </c>
      <c r="H1841" s="15">
        <f>IF($D1841=1,$B1841,-1)</f>
        <v/>
      </c>
      <c r="I1841" s="15">
        <f>IF($D1841=1,$C1841,-1)</f>
        <v/>
      </c>
    </row>
    <row r="1842">
      <c r="A1842" s="33" t="n">
        <v>45368.625</v>
      </c>
      <c r="B1842" s="15">
        <f>WEEKDAY($A1842,2)</f>
        <v/>
      </c>
      <c r="C1842" s="15">
        <f>HOUR($A1842)</f>
        <v/>
      </c>
      <c r="D1842" s="15">
        <f>IF(AND($A1842&gt;=Instellingen!$B$6,$A1842&lt;Instellingen!$B$7),1,0)</f>
        <v/>
      </c>
      <c r="E1842" s="15">
        <f>COUNTIF(tData[BezoekStart],"&lt;"&amp;($A1842+1/24))-COUNTIF(tData[BezoekEind],"&lt;="&amp;$A1842)</f>
        <v/>
      </c>
      <c r="F1842" s="15">
        <f>COUNTIF(tData[BezoekLangStart],"&lt;"&amp;($A1842+1/24))-COUNTIF(tData[BezoekLangEind],"&lt;="&amp;$A1842)</f>
        <v/>
      </c>
      <c r="G1842" s="15">
        <f>IF($D1842=1,$B1842*100+$C1842,-1)</f>
        <v/>
      </c>
      <c r="H1842" s="15">
        <f>IF($D1842=1,$B1842,-1)</f>
        <v/>
      </c>
      <c r="I1842" s="15">
        <f>IF($D1842=1,$C1842,-1)</f>
        <v/>
      </c>
    </row>
    <row r="1843">
      <c r="A1843" s="33" t="n">
        <v>45368.66666666666</v>
      </c>
      <c r="B1843" s="15">
        <f>WEEKDAY($A1843,2)</f>
        <v/>
      </c>
      <c r="C1843" s="15">
        <f>HOUR($A1843)</f>
        <v/>
      </c>
      <c r="D1843" s="15">
        <f>IF(AND($A1843&gt;=Instellingen!$B$6,$A1843&lt;Instellingen!$B$7),1,0)</f>
        <v/>
      </c>
      <c r="E1843" s="15">
        <f>COUNTIF(tData[BezoekStart],"&lt;"&amp;($A1843+1/24))-COUNTIF(tData[BezoekEind],"&lt;="&amp;$A1843)</f>
        <v/>
      </c>
      <c r="F1843" s="15">
        <f>COUNTIF(tData[BezoekLangStart],"&lt;"&amp;($A1843+1/24))-COUNTIF(tData[BezoekLangEind],"&lt;="&amp;$A1843)</f>
        <v/>
      </c>
      <c r="G1843" s="15">
        <f>IF($D1843=1,$B1843*100+$C1843,-1)</f>
        <v/>
      </c>
      <c r="H1843" s="15">
        <f>IF($D1843=1,$B1843,-1)</f>
        <v/>
      </c>
      <c r="I1843" s="15">
        <f>IF($D1843=1,$C1843,-1)</f>
        <v/>
      </c>
    </row>
    <row r="1844">
      <c r="A1844" s="33" t="n">
        <v>45368.70833333334</v>
      </c>
      <c r="B1844" s="15">
        <f>WEEKDAY($A1844,2)</f>
        <v/>
      </c>
      <c r="C1844" s="15">
        <f>HOUR($A1844)</f>
        <v/>
      </c>
      <c r="D1844" s="15">
        <f>IF(AND($A1844&gt;=Instellingen!$B$6,$A1844&lt;Instellingen!$B$7),1,0)</f>
        <v/>
      </c>
      <c r="E1844" s="15">
        <f>COUNTIF(tData[BezoekStart],"&lt;"&amp;($A1844+1/24))-COUNTIF(tData[BezoekEind],"&lt;="&amp;$A1844)</f>
        <v/>
      </c>
      <c r="F1844" s="15">
        <f>COUNTIF(tData[BezoekLangStart],"&lt;"&amp;($A1844+1/24))-COUNTIF(tData[BezoekLangEind],"&lt;="&amp;$A1844)</f>
        <v/>
      </c>
      <c r="G1844" s="15">
        <f>IF($D1844=1,$B1844*100+$C1844,-1)</f>
        <v/>
      </c>
      <c r="H1844" s="15">
        <f>IF($D1844=1,$B1844,-1)</f>
        <v/>
      </c>
      <c r="I1844" s="15">
        <f>IF($D1844=1,$C1844,-1)</f>
        <v/>
      </c>
    </row>
    <row r="1845">
      <c r="A1845" s="33" t="n">
        <v>45368.75</v>
      </c>
      <c r="B1845" s="15">
        <f>WEEKDAY($A1845,2)</f>
        <v/>
      </c>
      <c r="C1845" s="15">
        <f>HOUR($A1845)</f>
        <v/>
      </c>
      <c r="D1845" s="15">
        <f>IF(AND($A1845&gt;=Instellingen!$B$6,$A1845&lt;Instellingen!$B$7),1,0)</f>
        <v/>
      </c>
      <c r="E1845" s="15">
        <f>COUNTIF(tData[BezoekStart],"&lt;"&amp;($A1845+1/24))-COUNTIF(tData[BezoekEind],"&lt;="&amp;$A1845)</f>
        <v/>
      </c>
      <c r="F1845" s="15">
        <f>COUNTIF(tData[BezoekLangStart],"&lt;"&amp;($A1845+1/24))-COUNTIF(tData[BezoekLangEind],"&lt;="&amp;$A1845)</f>
        <v/>
      </c>
      <c r="G1845" s="15">
        <f>IF($D1845=1,$B1845*100+$C1845,-1)</f>
        <v/>
      </c>
      <c r="H1845" s="15">
        <f>IF($D1845=1,$B1845,-1)</f>
        <v/>
      </c>
      <c r="I1845" s="15">
        <f>IF($D1845=1,$C1845,-1)</f>
        <v/>
      </c>
    </row>
    <row r="1846">
      <c r="A1846" s="33" t="n">
        <v>45368.79166666666</v>
      </c>
      <c r="B1846" s="15">
        <f>WEEKDAY($A1846,2)</f>
        <v/>
      </c>
      <c r="C1846" s="15">
        <f>HOUR($A1846)</f>
        <v/>
      </c>
      <c r="D1846" s="15">
        <f>IF(AND($A1846&gt;=Instellingen!$B$6,$A1846&lt;Instellingen!$B$7),1,0)</f>
        <v/>
      </c>
      <c r="E1846" s="15">
        <f>COUNTIF(tData[BezoekStart],"&lt;"&amp;($A1846+1/24))-COUNTIF(tData[BezoekEind],"&lt;="&amp;$A1846)</f>
        <v/>
      </c>
      <c r="F1846" s="15">
        <f>COUNTIF(tData[BezoekLangStart],"&lt;"&amp;($A1846+1/24))-COUNTIF(tData[BezoekLangEind],"&lt;="&amp;$A1846)</f>
        <v/>
      </c>
      <c r="G1846" s="15">
        <f>IF($D1846=1,$B1846*100+$C1846,-1)</f>
        <v/>
      </c>
      <c r="H1846" s="15">
        <f>IF($D1846=1,$B1846,-1)</f>
        <v/>
      </c>
      <c r="I1846" s="15">
        <f>IF($D1846=1,$C1846,-1)</f>
        <v/>
      </c>
    </row>
    <row r="1847">
      <c r="A1847" s="33" t="n">
        <v>45368.83333333334</v>
      </c>
      <c r="B1847" s="15">
        <f>WEEKDAY($A1847,2)</f>
        <v/>
      </c>
      <c r="C1847" s="15">
        <f>HOUR($A1847)</f>
        <v/>
      </c>
      <c r="D1847" s="15">
        <f>IF(AND($A1847&gt;=Instellingen!$B$6,$A1847&lt;Instellingen!$B$7),1,0)</f>
        <v/>
      </c>
      <c r="E1847" s="15">
        <f>COUNTIF(tData[BezoekStart],"&lt;"&amp;($A1847+1/24))-COUNTIF(tData[BezoekEind],"&lt;="&amp;$A1847)</f>
        <v/>
      </c>
      <c r="F1847" s="15">
        <f>COUNTIF(tData[BezoekLangStart],"&lt;"&amp;($A1847+1/24))-COUNTIF(tData[BezoekLangEind],"&lt;="&amp;$A1847)</f>
        <v/>
      </c>
      <c r="G1847" s="15">
        <f>IF($D1847=1,$B1847*100+$C1847,-1)</f>
        <v/>
      </c>
      <c r="H1847" s="15">
        <f>IF($D1847=1,$B1847,-1)</f>
        <v/>
      </c>
      <c r="I1847" s="15">
        <f>IF($D1847=1,$C1847,-1)</f>
        <v/>
      </c>
    </row>
    <row r="1848">
      <c r="A1848" s="33" t="n">
        <v>45368.875</v>
      </c>
      <c r="B1848" s="15">
        <f>WEEKDAY($A1848,2)</f>
        <v/>
      </c>
      <c r="C1848" s="15">
        <f>HOUR($A1848)</f>
        <v/>
      </c>
      <c r="D1848" s="15">
        <f>IF(AND($A1848&gt;=Instellingen!$B$6,$A1848&lt;Instellingen!$B$7),1,0)</f>
        <v/>
      </c>
      <c r="E1848" s="15">
        <f>COUNTIF(tData[BezoekStart],"&lt;"&amp;($A1848+1/24))-COUNTIF(tData[BezoekEind],"&lt;="&amp;$A1848)</f>
        <v/>
      </c>
      <c r="F1848" s="15">
        <f>COUNTIF(tData[BezoekLangStart],"&lt;"&amp;($A1848+1/24))-COUNTIF(tData[BezoekLangEind],"&lt;="&amp;$A1848)</f>
        <v/>
      </c>
      <c r="G1848" s="15">
        <f>IF($D1848=1,$B1848*100+$C1848,-1)</f>
        <v/>
      </c>
      <c r="H1848" s="15">
        <f>IF($D1848=1,$B1848,-1)</f>
        <v/>
      </c>
      <c r="I1848" s="15">
        <f>IF($D1848=1,$C1848,-1)</f>
        <v/>
      </c>
    </row>
    <row r="1849">
      <c r="A1849" s="33" t="n">
        <v>45368.91666666666</v>
      </c>
      <c r="B1849" s="15">
        <f>WEEKDAY($A1849,2)</f>
        <v/>
      </c>
      <c r="C1849" s="15">
        <f>HOUR($A1849)</f>
        <v/>
      </c>
      <c r="D1849" s="15">
        <f>IF(AND($A1849&gt;=Instellingen!$B$6,$A1849&lt;Instellingen!$B$7),1,0)</f>
        <v/>
      </c>
      <c r="E1849" s="15">
        <f>COUNTIF(tData[BezoekStart],"&lt;"&amp;($A1849+1/24))-COUNTIF(tData[BezoekEind],"&lt;="&amp;$A1849)</f>
        <v/>
      </c>
      <c r="F1849" s="15">
        <f>COUNTIF(tData[BezoekLangStart],"&lt;"&amp;($A1849+1/24))-COUNTIF(tData[BezoekLangEind],"&lt;="&amp;$A1849)</f>
        <v/>
      </c>
      <c r="G1849" s="15">
        <f>IF($D1849=1,$B1849*100+$C1849,-1)</f>
        <v/>
      </c>
      <c r="H1849" s="15">
        <f>IF($D1849=1,$B1849,-1)</f>
        <v/>
      </c>
      <c r="I1849" s="15">
        <f>IF($D1849=1,$C1849,-1)</f>
        <v/>
      </c>
    </row>
    <row r="1850">
      <c r="A1850" s="33" t="n">
        <v>45368.95833333334</v>
      </c>
      <c r="B1850" s="15">
        <f>WEEKDAY($A1850,2)</f>
        <v/>
      </c>
      <c r="C1850" s="15">
        <f>HOUR($A1850)</f>
        <v/>
      </c>
      <c r="D1850" s="15">
        <f>IF(AND($A1850&gt;=Instellingen!$B$6,$A1850&lt;Instellingen!$B$7),1,0)</f>
        <v/>
      </c>
      <c r="E1850" s="15">
        <f>COUNTIF(tData[BezoekStart],"&lt;"&amp;($A1850+1/24))-COUNTIF(tData[BezoekEind],"&lt;="&amp;$A1850)</f>
        <v/>
      </c>
      <c r="F1850" s="15">
        <f>COUNTIF(tData[BezoekLangStart],"&lt;"&amp;($A1850+1/24))-COUNTIF(tData[BezoekLangEind],"&lt;="&amp;$A1850)</f>
        <v/>
      </c>
      <c r="G1850" s="15">
        <f>IF($D1850=1,$B1850*100+$C1850,-1)</f>
        <v/>
      </c>
      <c r="H1850" s="15">
        <f>IF($D1850=1,$B1850,-1)</f>
        <v/>
      </c>
      <c r="I1850" s="15">
        <f>IF($D1850=1,$C1850,-1)</f>
        <v/>
      </c>
    </row>
    <row r="1851">
      <c r="A1851" s="33" t="n">
        <v>45369</v>
      </c>
      <c r="B1851" s="15">
        <f>WEEKDAY($A1851,2)</f>
        <v/>
      </c>
      <c r="C1851" s="15">
        <f>HOUR($A1851)</f>
        <v/>
      </c>
      <c r="D1851" s="15">
        <f>IF(AND($A1851&gt;=Instellingen!$B$6,$A1851&lt;Instellingen!$B$7),1,0)</f>
        <v/>
      </c>
      <c r="E1851" s="15">
        <f>COUNTIF(tData[BezoekStart],"&lt;"&amp;($A1851+1/24))-COUNTIF(tData[BezoekEind],"&lt;="&amp;$A1851)</f>
        <v/>
      </c>
      <c r="F1851" s="15">
        <f>COUNTIF(tData[BezoekLangStart],"&lt;"&amp;($A1851+1/24))-COUNTIF(tData[BezoekLangEind],"&lt;="&amp;$A1851)</f>
        <v/>
      </c>
      <c r="G1851" s="15">
        <f>IF($D1851=1,$B1851*100+$C1851,-1)</f>
        <v/>
      </c>
      <c r="H1851" s="15">
        <f>IF($D1851=1,$B1851,-1)</f>
        <v/>
      </c>
      <c r="I1851" s="15">
        <f>IF($D1851=1,$C1851,-1)</f>
        <v/>
      </c>
    </row>
    <row r="1852">
      <c r="A1852" s="33" t="n">
        <v>45369.04166666666</v>
      </c>
      <c r="B1852" s="15">
        <f>WEEKDAY($A1852,2)</f>
        <v/>
      </c>
      <c r="C1852" s="15">
        <f>HOUR($A1852)</f>
        <v/>
      </c>
      <c r="D1852" s="15">
        <f>IF(AND($A1852&gt;=Instellingen!$B$6,$A1852&lt;Instellingen!$B$7),1,0)</f>
        <v/>
      </c>
      <c r="E1852" s="15">
        <f>COUNTIF(tData[BezoekStart],"&lt;"&amp;($A1852+1/24))-COUNTIF(tData[BezoekEind],"&lt;="&amp;$A1852)</f>
        <v/>
      </c>
      <c r="F1852" s="15">
        <f>COUNTIF(tData[BezoekLangStart],"&lt;"&amp;($A1852+1/24))-COUNTIF(tData[BezoekLangEind],"&lt;="&amp;$A1852)</f>
        <v/>
      </c>
      <c r="G1852" s="15">
        <f>IF($D1852=1,$B1852*100+$C1852,-1)</f>
        <v/>
      </c>
      <c r="H1852" s="15">
        <f>IF($D1852=1,$B1852,-1)</f>
        <v/>
      </c>
      <c r="I1852" s="15">
        <f>IF($D1852=1,$C1852,-1)</f>
        <v/>
      </c>
    </row>
    <row r="1853">
      <c r="A1853" s="33" t="n">
        <v>45369.08333333334</v>
      </c>
      <c r="B1853" s="15">
        <f>WEEKDAY($A1853,2)</f>
        <v/>
      </c>
      <c r="C1853" s="15">
        <f>HOUR($A1853)</f>
        <v/>
      </c>
      <c r="D1853" s="15">
        <f>IF(AND($A1853&gt;=Instellingen!$B$6,$A1853&lt;Instellingen!$B$7),1,0)</f>
        <v/>
      </c>
      <c r="E1853" s="15">
        <f>COUNTIF(tData[BezoekStart],"&lt;"&amp;($A1853+1/24))-COUNTIF(tData[BezoekEind],"&lt;="&amp;$A1853)</f>
        <v/>
      </c>
      <c r="F1853" s="15">
        <f>COUNTIF(tData[BezoekLangStart],"&lt;"&amp;($A1853+1/24))-COUNTIF(tData[BezoekLangEind],"&lt;="&amp;$A1853)</f>
        <v/>
      </c>
      <c r="G1853" s="15">
        <f>IF($D1853=1,$B1853*100+$C1853,-1)</f>
        <v/>
      </c>
      <c r="H1853" s="15">
        <f>IF($D1853=1,$B1853,-1)</f>
        <v/>
      </c>
      <c r="I1853" s="15">
        <f>IF($D1853=1,$C1853,-1)</f>
        <v/>
      </c>
    </row>
    <row r="1854">
      <c r="A1854" s="33" t="n">
        <v>45369.125</v>
      </c>
      <c r="B1854" s="15">
        <f>WEEKDAY($A1854,2)</f>
        <v/>
      </c>
      <c r="C1854" s="15">
        <f>HOUR($A1854)</f>
        <v/>
      </c>
      <c r="D1854" s="15">
        <f>IF(AND($A1854&gt;=Instellingen!$B$6,$A1854&lt;Instellingen!$B$7),1,0)</f>
        <v/>
      </c>
      <c r="E1854" s="15">
        <f>COUNTIF(tData[BezoekStart],"&lt;"&amp;($A1854+1/24))-COUNTIF(tData[BezoekEind],"&lt;="&amp;$A1854)</f>
        <v/>
      </c>
      <c r="F1854" s="15">
        <f>COUNTIF(tData[BezoekLangStart],"&lt;"&amp;($A1854+1/24))-COUNTIF(tData[BezoekLangEind],"&lt;="&amp;$A1854)</f>
        <v/>
      </c>
      <c r="G1854" s="15">
        <f>IF($D1854=1,$B1854*100+$C1854,-1)</f>
        <v/>
      </c>
      <c r="H1854" s="15">
        <f>IF($D1854=1,$B1854,-1)</f>
        <v/>
      </c>
      <c r="I1854" s="15">
        <f>IF($D1854=1,$C1854,-1)</f>
        <v/>
      </c>
    </row>
    <row r="1855">
      <c r="A1855" s="33" t="n">
        <v>45369.16666666666</v>
      </c>
      <c r="B1855" s="15">
        <f>WEEKDAY($A1855,2)</f>
        <v/>
      </c>
      <c r="C1855" s="15">
        <f>HOUR($A1855)</f>
        <v/>
      </c>
      <c r="D1855" s="15">
        <f>IF(AND($A1855&gt;=Instellingen!$B$6,$A1855&lt;Instellingen!$B$7),1,0)</f>
        <v/>
      </c>
      <c r="E1855" s="15">
        <f>COUNTIF(tData[BezoekStart],"&lt;"&amp;($A1855+1/24))-COUNTIF(tData[BezoekEind],"&lt;="&amp;$A1855)</f>
        <v/>
      </c>
      <c r="F1855" s="15">
        <f>COUNTIF(tData[BezoekLangStart],"&lt;"&amp;($A1855+1/24))-COUNTIF(tData[BezoekLangEind],"&lt;="&amp;$A1855)</f>
        <v/>
      </c>
      <c r="G1855" s="15">
        <f>IF($D1855=1,$B1855*100+$C1855,-1)</f>
        <v/>
      </c>
      <c r="H1855" s="15">
        <f>IF($D1855=1,$B1855,-1)</f>
        <v/>
      </c>
      <c r="I1855" s="15">
        <f>IF($D1855=1,$C1855,-1)</f>
        <v/>
      </c>
    </row>
    <row r="1856">
      <c r="A1856" s="33" t="n">
        <v>45369.20833333334</v>
      </c>
      <c r="B1856" s="15">
        <f>WEEKDAY($A1856,2)</f>
        <v/>
      </c>
      <c r="C1856" s="15">
        <f>HOUR($A1856)</f>
        <v/>
      </c>
      <c r="D1856" s="15">
        <f>IF(AND($A1856&gt;=Instellingen!$B$6,$A1856&lt;Instellingen!$B$7),1,0)</f>
        <v/>
      </c>
      <c r="E1856" s="15">
        <f>COUNTIF(tData[BezoekStart],"&lt;"&amp;($A1856+1/24))-COUNTIF(tData[BezoekEind],"&lt;="&amp;$A1856)</f>
        <v/>
      </c>
      <c r="F1856" s="15">
        <f>COUNTIF(tData[BezoekLangStart],"&lt;"&amp;($A1856+1/24))-COUNTIF(tData[BezoekLangEind],"&lt;="&amp;$A1856)</f>
        <v/>
      </c>
      <c r="G1856" s="15">
        <f>IF($D1856=1,$B1856*100+$C1856,-1)</f>
        <v/>
      </c>
      <c r="H1856" s="15">
        <f>IF($D1856=1,$B1856,-1)</f>
        <v/>
      </c>
      <c r="I1856" s="15">
        <f>IF($D1856=1,$C1856,-1)</f>
        <v/>
      </c>
    </row>
    <row r="1857">
      <c r="A1857" s="33" t="n">
        <v>45369.25</v>
      </c>
      <c r="B1857" s="15">
        <f>WEEKDAY($A1857,2)</f>
        <v/>
      </c>
      <c r="C1857" s="15">
        <f>HOUR($A1857)</f>
        <v/>
      </c>
      <c r="D1857" s="15">
        <f>IF(AND($A1857&gt;=Instellingen!$B$6,$A1857&lt;Instellingen!$B$7),1,0)</f>
        <v/>
      </c>
      <c r="E1857" s="15">
        <f>COUNTIF(tData[BezoekStart],"&lt;"&amp;($A1857+1/24))-COUNTIF(tData[BezoekEind],"&lt;="&amp;$A1857)</f>
        <v/>
      </c>
      <c r="F1857" s="15">
        <f>COUNTIF(tData[BezoekLangStart],"&lt;"&amp;($A1857+1/24))-COUNTIF(tData[BezoekLangEind],"&lt;="&amp;$A1857)</f>
        <v/>
      </c>
      <c r="G1857" s="15">
        <f>IF($D1857=1,$B1857*100+$C1857,-1)</f>
        <v/>
      </c>
      <c r="H1857" s="15">
        <f>IF($D1857=1,$B1857,-1)</f>
        <v/>
      </c>
      <c r="I1857" s="15">
        <f>IF($D1857=1,$C1857,-1)</f>
        <v/>
      </c>
    </row>
    <row r="1858">
      <c r="A1858" s="33" t="n">
        <v>45369.29166666666</v>
      </c>
      <c r="B1858" s="15">
        <f>WEEKDAY($A1858,2)</f>
        <v/>
      </c>
      <c r="C1858" s="15">
        <f>HOUR($A1858)</f>
        <v/>
      </c>
      <c r="D1858" s="15">
        <f>IF(AND($A1858&gt;=Instellingen!$B$6,$A1858&lt;Instellingen!$B$7),1,0)</f>
        <v/>
      </c>
      <c r="E1858" s="15">
        <f>COUNTIF(tData[BezoekStart],"&lt;"&amp;($A1858+1/24))-COUNTIF(tData[BezoekEind],"&lt;="&amp;$A1858)</f>
        <v/>
      </c>
      <c r="F1858" s="15">
        <f>COUNTIF(tData[BezoekLangStart],"&lt;"&amp;($A1858+1/24))-COUNTIF(tData[BezoekLangEind],"&lt;="&amp;$A1858)</f>
        <v/>
      </c>
      <c r="G1858" s="15">
        <f>IF($D1858=1,$B1858*100+$C1858,-1)</f>
        <v/>
      </c>
      <c r="H1858" s="15">
        <f>IF($D1858=1,$B1858,-1)</f>
        <v/>
      </c>
      <c r="I1858" s="15">
        <f>IF($D1858=1,$C1858,-1)</f>
        <v/>
      </c>
    </row>
    <row r="1859">
      <c r="A1859" s="33" t="n">
        <v>45369.33333333334</v>
      </c>
      <c r="B1859" s="15">
        <f>WEEKDAY($A1859,2)</f>
        <v/>
      </c>
      <c r="C1859" s="15">
        <f>HOUR($A1859)</f>
        <v/>
      </c>
      <c r="D1859" s="15">
        <f>IF(AND($A1859&gt;=Instellingen!$B$6,$A1859&lt;Instellingen!$B$7),1,0)</f>
        <v/>
      </c>
      <c r="E1859" s="15">
        <f>COUNTIF(tData[BezoekStart],"&lt;"&amp;($A1859+1/24))-COUNTIF(tData[BezoekEind],"&lt;="&amp;$A1859)</f>
        <v/>
      </c>
      <c r="F1859" s="15">
        <f>COUNTIF(tData[BezoekLangStart],"&lt;"&amp;($A1859+1/24))-COUNTIF(tData[BezoekLangEind],"&lt;="&amp;$A1859)</f>
        <v/>
      </c>
      <c r="G1859" s="15">
        <f>IF($D1859=1,$B1859*100+$C1859,-1)</f>
        <v/>
      </c>
      <c r="H1859" s="15">
        <f>IF($D1859=1,$B1859,-1)</f>
        <v/>
      </c>
      <c r="I1859" s="15">
        <f>IF($D1859=1,$C1859,-1)</f>
        <v/>
      </c>
    </row>
    <row r="1860">
      <c r="A1860" s="33" t="n">
        <v>45369.375</v>
      </c>
      <c r="B1860" s="15">
        <f>WEEKDAY($A1860,2)</f>
        <v/>
      </c>
      <c r="C1860" s="15">
        <f>HOUR($A1860)</f>
        <v/>
      </c>
      <c r="D1860" s="15">
        <f>IF(AND($A1860&gt;=Instellingen!$B$6,$A1860&lt;Instellingen!$B$7),1,0)</f>
        <v/>
      </c>
      <c r="E1860" s="15">
        <f>COUNTIF(tData[BezoekStart],"&lt;"&amp;($A1860+1/24))-COUNTIF(tData[BezoekEind],"&lt;="&amp;$A1860)</f>
        <v/>
      </c>
      <c r="F1860" s="15">
        <f>COUNTIF(tData[BezoekLangStart],"&lt;"&amp;($A1860+1/24))-COUNTIF(tData[BezoekLangEind],"&lt;="&amp;$A1860)</f>
        <v/>
      </c>
      <c r="G1860" s="15">
        <f>IF($D1860=1,$B1860*100+$C1860,-1)</f>
        <v/>
      </c>
      <c r="H1860" s="15">
        <f>IF($D1860=1,$B1860,-1)</f>
        <v/>
      </c>
      <c r="I1860" s="15">
        <f>IF($D1860=1,$C1860,-1)</f>
        <v/>
      </c>
    </row>
    <row r="1861">
      <c r="A1861" s="33" t="n">
        <v>45369.41666666666</v>
      </c>
      <c r="B1861" s="15">
        <f>WEEKDAY($A1861,2)</f>
        <v/>
      </c>
      <c r="C1861" s="15">
        <f>HOUR($A1861)</f>
        <v/>
      </c>
      <c r="D1861" s="15">
        <f>IF(AND($A1861&gt;=Instellingen!$B$6,$A1861&lt;Instellingen!$B$7),1,0)</f>
        <v/>
      </c>
      <c r="E1861" s="15">
        <f>COUNTIF(tData[BezoekStart],"&lt;"&amp;($A1861+1/24))-COUNTIF(tData[BezoekEind],"&lt;="&amp;$A1861)</f>
        <v/>
      </c>
      <c r="F1861" s="15">
        <f>COUNTIF(tData[BezoekLangStart],"&lt;"&amp;($A1861+1/24))-COUNTIF(tData[BezoekLangEind],"&lt;="&amp;$A1861)</f>
        <v/>
      </c>
      <c r="G1861" s="15">
        <f>IF($D1861=1,$B1861*100+$C1861,-1)</f>
        <v/>
      </c>
      <c r="H1861" s="15">
        <f>IF($D1861=1,$B1861,-1)</f>
        <v/>
      </c>
      <c r="I1861" s="15">
        <f>IF($D1861=1,$C1861,-1)</f>
        <v/>
      </c>
    </row>
    <row r="1862">
      <c r="A1862" s="33" t="n">
        <v>45369.45833333334</v>
      </c>
      <c r="B1862" s="15">
        <f>WEEKDAY($A1862,2)</f>
        <v/>
      </c>
      <c r="C1862" s="15">
        <f>HOUR($A1862)</f>
        <v/>
      </c>
      <c r="D1862" s="15">
        <f>IF(AND($A1862&gt;=Instellingen!$B$6,$A1862&lt;Instellingen!$B$7),1,0)</f>
        <v/>
      </c>
      <c r="E1862" s="15">
        <f>COUNTIF(tData[BezoekStart],"&lt;"&amp;($A1862+1/24))-COUNTIF(tData[BezoekEind],"&lt;="&amp;$A1862)</f>
        <v/>
      </c>
      <c r="F1862" s="15">
        <f>COUNTIF(tData[BezoekLangStart],"&lt;"&amp;($A1862+1/24))-COUNTIF(tData[BezoekLangEind],"&lt;="&amp;$A1862)</f>
        <v/>
      </c>
      <c r="G1862" s="15">
        <f>IF($D1862=1,$B1862*100+$C1862,-1)</f>
        <v/>
      </c>
      <c r="H1862" s="15">
        <f>IF($D1862=1,$B1862,-1)</f>
        <v/>
      </c>
      <c r="I1862" s="15">
        <f>IF($D1862=1,$C1862,-1)</f>
        <v/>
      </c>
    </row>
    <row r="1863">
      <c r="A1863" s="33" t="n">
        <v>45369.5</v>
      </c>
      <c r="B1863" s="15">
        <f>WEEKDAY($A1863,2)</f>
        <v/>
      </c>
      <c r="C1863" s="15">
        <f>HOUR($A1863)</f>
        <v/>
      </c>
      <c r="D1863" s="15">
        <f>IF(AND($A1863&gt;=Instellingen!$B$6,$A1863&lt;Instellingen!$B$7),1,0)</f>
        <v/>
      </c>
      <c r="E1863" s="15">
        <f>COUNTIF(tData[BezoekStart],"&lt;"&amp;($A1863+1/24))-COUNTIF(tData[BezoekEind],"&lt;="&amp;$A1863)</f>
        <v/>
      </c>
      <c r="F1863" s="15">
        <f>COUNTIF(tData[BezoekLangStart],"&lt;"&amp;($A1863+1/24))-COUNTIF(tData[BezoekLangEind],"&lt;="&amp;$A1863)</f>
        <v/>
      </c>
      <c r="G1863" s="15">
        <f>IF($D1863=1,$B1863*100+$C1863,-1)</f>
        <v/>
      </c>
      <c r="H1863" s="15">
        <f>IF($D1863=1,$B1863,-1)</f>
        <v/>
      </c>
      <c r="I1863" s="15">
        <f>IF($D1863=1,$C1863,-1)</f>
        <v/>
      </c>
    </row>
    <row r="1864">
      <c r="A1864" s="33" t="n">
        <v>45369.54166666666</v>
      </c>
      <c r="B1864" s="15">
        <f>WEEKDAY($A1864,2)</f>
        <v/>
      </c>
      <c r="C1864" s="15">
        <f>HOUR($A1864)</f>
        <v/>
      </c>
      <c r="D1864" s="15">
        <f>IF(AND($A1864&gt;=Instellingen!$B$6,$A1864&lt;Instellingen!$B$7),1,0)</f>
        <v/>
      </c>
      <c r="E1864" s="15">
        <f>COUNTIF(tData[BezoekStart],"&lt;"&amp;($A1864+1/24))-COUNTIF(tData[BezoekEind],"&lt;="&amp;$A1864)</f>
        <v/>
      </c>
      <c r="F1864" s="15">
        <f>COUNTIF(tData[BezoekLangStart],"&lt;"&amp;($A1864+1/24))-COUNTIF(tData[BezoekLangEind],"&lt;="&amp;$A1864)</f>
        <v/>
      </c>
      <c r="G1864" s="15">
        <f>IF($D1864=1,$B1864*100+$C1864,-1)</f>
        <v/>
      </c>
      <c r="H1864" s="15">
        <f>IF($D1864=1,$B1864,-1)</f>
        <v/>
      </c>
      <c r="I1864" s="15">
        <f>IF($D1864=1,$C1864,-1)</f>
        <v/>
      </c>
    </row>
    <row r="1865">
      <c r="A1865" s="33" t="n">
        <v>45369.58333333334</v>
      </c>
      <c r="B1865" s="15">
        <f>WEEKDAY($A1865,2)</f>
        <v/>
      </c>
      <c r="C1865" s="15">
        <f>HOUR($A1865)</f>
        <v/>
      </c>
      <c r="D1865" s="15">
        <f>IF(AND($A1865&gt;=Instellingen!$B$6,$A1865&lt;Instellingen!$B$7),1,0)</f>
        <v/>
      </c>
      <c r="E1865" s="15">
        <f>COUNTIF(tData[BezoekStart],"&lt;"&amp;($A1865+1/24))-COUNTIF(tData[BezoekEind],"&lt;="&amp;$A1865)</f>
        <v/>
      </c>
      <c r="F1865" s="15">
        <f>COUNTIF(tData[BezoekLangStart],"&lt;"&amp;($A1865+1/24))-COUNTIF(tData[BezoekLangEind],"&lt;="&amp;$A1865)</f>
        <v/>
      </c>
      <c r="G1865" s="15">
        <f>IF($D1865=1,$B1865*100+$C1865,-1)</f>
        <v/>
      </c>
      <c r="H1865" s="15">
        <f>IF($D1865=1,$B1865,-1)</f>
        <v/>
      </c>
      <c r="I1865" s="15">
        <f>IF($D1865=1,$C1865,-1)</f>
        <v/>
      </c>
    </row>
    <row r="1866">
      <c r="A1866" s="33" t="n">
        <v>45369.625</v>
      </c>
      <c r="B1866" s="15">
        <f>WEEKDAY($A1866,2)</f>
        <v/>
      </c>
      <c r="C1866" s="15">
        <f>HOUR($A1866)</f>
        <v/>
      </c>
      <c r="D1866" s="15">
        <f>IF(AND($A1866&gt;=Instellingen!$B$6,$A1866&lt;Instellingen!$B$7),1,0)</f>
        <v/>
      </c>
      <c r="E1866" s="15">
        <f>COUNTIF(tData[BezoekStart],"&lt;"&amp;($A1866+1/24))-COUNTIF(tData[BezoekEind],"&lt;="&amp;$A1866)</f>
        <v/>
      </c>
      <c r="F1866" s="15">
        <f>COUNTIF(tData[BezoekLangStart],"&lt;"&amp;($A1866+1/24))-COUNTIF(tData[BezoekLangEind],"&lt;="&amp;$A1866)</f>
        <v/>
      </c>
      <c r="G1866" s="15">
        <f>IF($D1866=1,$B1866*100+$C1866,-1)</f>
        <v/>
      </c>
      <c r="H1866" s="15">
        <f>IF($D1866=1,$B1866,-1)</f>
        <v/>
      </c>
      <c r="I1866" s="15">
        <f>IF($D1866=1,$C1866,-1)</f>
        <v/>
      </c>
    </row>
    <row r="1867">
      <c r="A1867" s="33" t="n">
        <v>45369.66666666666</v>
      </c>
      <c r="B1867" s="15">
        <f>WEEKDAY($A1867,2)</f>
        <v/>
      </c>
      <c r="C1867" s="15">
        <f>HOUR($A1867)</f>
        <v/>
      </c>
      <c r="D1867" s="15">
        <f>IF(AND($A1867&gt;=Instellingen!$B$6,$A1867&lt;Instellingen!$B$7),1,0)</f>
        <v/>
      </c>
      <c r="E1867" s="15">
        <f>COUNTIF(tData[BezoekStart],"&lt;"&amp;($A1867+1/24))-COUNTIF(tData[BezoekEind],"&lt;="&amp;$A1867)</f>
        <v/>
      </c>
      <c r="F1867" s="15">
        <f>COUNTIF(tData[BezoekLangStart],"&lt;"&amp;($A1867+1/24))-COUNTIF(tData[BezoekLangEind],"&lt;="&amp;$A1867)</f>
        <v/>
      </c>
      <c r="G1867" s="15">
        <f>IF($D1867=1,$B1867*100+$C1867,-1)</f>
        <v/>
      </c>
      <c r="H1867" s="15">
        <f>IF($D1867=1,$B1867,-1)</f>
        <v/>
      </c>
      <c r="I1867" s="15">
        <f>IF($D1867=1,$C1867,-1)</f>
        <v/>
      </c>
    </row>
    <row r="1868">
      <c r="A1868" s="33" t="n">
        <v>45369.70833333334</v>
      </c>
      <c r="B1868" s="15">
        <f>WEEKDAY($A1868,2)</f>
        <v/>
      </c>
      <c r="C1868" s="15">
        <f>HOUR($A1868)</f>
        <v/>
      </c>
      <c r="D1868" s="15">
        <f>IF(AND($A1868&gt;=Instellingen!$B$6,$A1868&lt;Instellingen!$B$7),1,0)</f>
        <v/>
      </c>
      <c r="E1868" s="15">
        <f>COUNTIF(tData[BezoekStart],"&lt;"&amp;($A1868+1/24))-COUNTIF(tData[BezoekEind],"&lt;="&amp;$A1868)</f>
        <v/>
      </c>
      <c r="F1868" s="15">
        <f>COUNTIF(tData[BezoekLangStart],"&lt;"&amp;($A1868+1/24))-COUNTIF(tData[BezoekLangEind],"&lt;="&amp;$A1868)</f>
        <v/>
      </c>
      <c r="G1868" s="15">
        <f>IF($D1868=1,$B1868*100+$C1868,-1)</f>
        <v/>
      </c>
      <c r="H1868" s="15">
        <f>IF($D1868=1,$B1868,-1)</f>
        <v/>
      </c>
      <c r="I1868" s="15">
        <f>IF($D1868=1,$C1868,-1)</f>
        <v/>
      </c>
    </row>
    <row r="1869">
      <c r="A1869" s="33" t="n">
        <v>45369.75</v>
      </c>
      <c r="B1869" s="15">
        <f>WEEKDAY($A1869,2)</f>
        <v/>
      </c>
      <c r="C1869" s="15">
        <f>HOUR($A1869)</f>
        <v/>
      </c>
      <c r="D1869" s="15">
        <f>IF(AND($A1869&gt;=Instellingen!$B$6,$A1869&lt;Instellingen!$B$7),1,0)</f>
        <v/>
      </c>
      <c r="E1869" s="15">
        <f>COUNTIF(tData[BezoekStart],"&lt;"&amp;($A1869+1/24))-COUNTIF(tData[BezoekEind],"&lt;="&amp;$A1869)</f>
        <v/>
      </c>
      <c r="F1869" s="15">
        <f>COUNTIF(tData[BezoekLangStart],"&lt;"&amp;($A1869+1/24))-COUNTIF(tData[BezoekLangEind],"&lt;="&amp;$A1869)</f>
        <v/>
      </c>
      <c r="G1869" s="15">
        <f>IF($D1869=1,$B1869*100+$C1869,-1)</f>
        <v/>
      </c>
      <c r="H1869" s="15">
        <f>IF($D1869=1,$B1869,-1)</f>
        <v/>
      </c>
      <c r="I1869" s="15">
        <f>IF($D1869=1,$C1869,-1)</f>
        <v/>
      </c>
    </row>
    <row r="1870">
      <c r="A1870" s="33" t="n">
        <v>45369.79166666666</v>
      </c>
      <c r="B1870" s="15">
        <f>WEEKDAY($A1870,2)</f>
        <v/>
      </c>
      <c r="C1870" s="15">
        <f>HOUR($A1870)</f>
        <v/>
      </c>
      <c r="D1870" s="15">
        <f>IF(AND($A1870&gt;=Instellingen!$B$6,$A1870&lt;Instellingen!$B$7),1,0)</f>
        <v/>
      </c>
      <c r="E1870" s="15">
        <f>COUNTIF(tData[BezoekStart],"&lt;"&amp;($A1870+1/24))-COUNTIF(tData[BezoekEind],"&lt;="&amp;$A1870)</f>
        <v/>
      </c>
      <c r="F1870" s="15">
        <f>COUNTIF(tData[BezoekLangStart],"&lt;"&amp;($A1870+1/24))-COUNTIF(tData[BezoekLangEind],"&lt;="&amp;$A1870)</f>
        <v/>
      </c>
      <c r="G1870" s="15">
        <f>IF($D1870=1,$B1870*100+$C1870,-1)</f>
        <v/>
      </c>
      <c r="H1870" s="15">
        <f>IF($D1870=1,$B1870,-1)</f>
        <v/>
      </c>
      <c r="I1870" s="15">
        <f>IF($D1870=1,$C1870,-1)</f>
        <v/>
      </c>
    </row>
    <row r="1871">
      <c r="A1871" s="33" t="n">
        <v>45369.83333333334</v>
      </c>
      <c r="B1871" s="15">
        <f>WEEKDAY($A1871,2)</f>
        <v/>
      </c>
      <c r="C1871" s="15">
        <f>HOUR($A1871)</f>
        <v/>
      </c>
      <c r="D1871" s="15">
        <f>IF(AND($A1871&gt;=Instellingen!$B$6,$A1871&lt;Instellingen!$B$7),1,0)</f>
        <v/>
      </c>
      <c r="E1871" s="15">
        <f>COUNTIF(tData[BezoekStart],"&lt;"&amp;($A1871+1/24))-COUNTIF(tData[BezoekEind],"&lt;="&amp;$A1871)</f>
        <v/>
      </c>
      <c r="F1871" s="15">
        <f>COUNTIF(tData[BezoekLangStart],"&lt;"&amp;($A1871+1/24))-COUNTIF(tData[BezoekLangEind],"&lt;="&amp;$A1871)</f>
        <v/>
      </c>
      <c r="G1871" s="15">
        <f>IF($D1871=1,$B1871*100+$C1871,-1)</f>
        <v/>
      </c>
      <c r="H1871" s="15">
        <f>IF($D1871=1,$B1871,-1)</f>
        <v/>
      </c>
      <c r="I1871" s="15">
        <f>IF($D1871=1,$C1871,-1)</f>
        <v/>
      </c>
    </row>
    <row r="1872">
      <c r="A1872" s="33" t="n">
        <v>45369.875</v>
      </c>
      <c r="B1872" s="15">
        <f>WEEKDAY($A1872,2)</f>
        <v/>
      </c>
      <c r="C1872" s="15">
        <f>HOUR($A1872)</f>
        <v/>
      </c>
      <c r="D1872" s="15">
        <f>IF(AND($A1872&gt;=Instellingen!$B$6,$A1872&lt;Instellingen!$B$7),1,0)</f>
        <v/>
      </c>
      <c r="E1872" s="15">
        <f>COUNTIF(tData[BezoekStart],"&lt;"&amp;($A1872+1/24))-COUNTIF(tData[BezoekEind],"&lt;="&amp;$A1872)</f>
        <v/>
      </c>
      <c r="F1872" s="15">
        <f>COUNTIF(tData[BezoekLangStart],"&lt;"&amp;($A1872+1/24))-COUNTIF(tData[BezoekLangEind],"&lt;="&amp;$A1872)</f>
        <v/>
      </c>
      <c r="G1872" s="15">
        <f>IF($D1872=1,$B1872*100+$C1872,-1)</f>
        <v/>
      </c>
      <c r="H1872" s="15">
        <f>IF($D1872=1,$B1872,-1)</f>
        <v/>
      </c>
      <c r="I1872" s="15">
        <f>IF($D1872=1,$C1872,-1)</f>
        <v/>
      </c>
    </row>
    <row r="1873">
      <c r="A1873" s="33" t="n">
        <v>45369.91666666666</v>
      </c>
      <c r="B1873" s="15">
        <f>WEEKDAY($A1873,2)</f>
        <v/>
      </c>
      <c r="C1873" s="15">
        <f>HOUR($A1873)</f>
        <v/>
      </c>
      <c r="D1873" s="15">
        <f>IF(AND($A1873&gt;=Instellingen!$B$6,$A1873&lt;Instellingen!$B$7),1,0)</f>
        <v/>
      </c>
      <c r="E1873" s="15">
        <f>COUNTIF(tData[BezoekStart],"&lt;"&amp;($A1873+1/24))-COUNTIF(tData[BezoekEind],"&lt;="&amp;$A1873)</f>
        <v/>
      </c>
      <c r="F1873" s="15">
        <f>COUNTIF(tData[BezoekLangStart],"&lt;"&amp;($A1873+1/24))-COUNTIF(tData[BezoekLangEind],"&lt;="&amp;$A1873)</f>
        <v/>
      </c>
      <c r="G1873" s="15">
        <f>IF($D1873=1,$B1873*100+$C1873,-1)</f>
        <v/>
      </c>
      <c r="H1873" s="15">
        <f>IF($D1873=1,$B1873,-1)</f>
        <v/>
      </c>
      <c r="I1873" s="15">
        <f>IF($D1873=1,$C1873,-1)</f>
        <v/>
      </c>
    </row>
    <row r="1874">
      <c r="A1874" s="33" t="n">
        <v>45369.95833333334</v>
      </c>
      <c r="B1874" s="15">
        <f>WEEKDAY($A1874,2)</f>
        <v/>
      </c>
      <c r="C1874" s="15">
        <f>HOUR($A1874)</f>
        <v/>
      </c>
      <c r="D1874" s="15">
        <f>IF(AND($A1874&gt;=Instellingen!$B$6,$A1874&lt;Instellingen!$B$7),1,0)</f>
        <v/>
      </c>
      <c r="E1874" s="15">
        <f>COUNTIF(tData[BezoekStart],"&lt;"&amp;($A1874+1/24))-COUNTIF(tData[BezoekEind],"&lt;="&amp;$A1874)</f>
        <v/>
      </c>
      <c r="F1874" s="15">
        <f>COUNTIF(tData[BezoekLangStart],"&lt;"&amp;($A1874+1/24))-COUNTIF(tData[BezoekLangEind],"&lt;="&amp;$A1874)</f>
        <v/>
      </c>
      <c r="G1874" s="15">
        <f>IF($D1874=1,$B1874*100+$C1874,-1)</f>
        <v/>
      </c>
      <c r="H1874" s="15">
        <f>IF($D1874=1,$B1874,-1)</f>
        <v/>
      </c>
      <c r="I1874" s="15">
        <f>IF($D1874=1,$C1874,-1)</f>
        <v/>
      </c>
    </row>
    <row r="1875">
      <c r="A1875" s="33" t="n">
        <v>45370</v>
      </c>
      <c r="B1875" s="15">
        <f>WEEKDAY($A1875,2)</f>
        <v/>
      </c>
      <c r="C1875" s="15">
        <f>HOUR($A1875)</f>
        <v/>
      </c>
      <c r="D1875" s="15">
        <f>IF(AND($A1875&gt;=Instellingen!$B$6,$A1875&lt;Instellingen!$B$7),1,0)</f>
        <v/>
      </c>
      <c r="E1875" s="15">
        <f>COUNTIF(tData[BezoekStart],"&lt;"&amp;($A1875+1/24))-COUNTIF(tData[BezoekEind],"&lt;="&amp;$A1875)</f>
        <v/>
      </c>
      <c r="F1875" s="15">
        <f>COUNTIF(tData[BezoekLangStart],"&lt;"&amp;($A1875+1/24))-COUNTIF(tData[BezoekLangEind],"&lt;="&amp;$A1875)</f>
        <v/>
      </c>
      <c r="G1875" s="15">
        <f>IF($D1875=1,$B1875*100+$C1875,-1)</f>
        <v/>
      </c>
      <c r="H1875" s="15">
        <f>IF($D1875=1,$B1875,-1)</f>
        <v/>
      </c>
      <c r="I1875" s="15">
        <f>IF($D1875=1,$C1875,-1)</f>
        <v/>
      </c>
    </row>
    <row r="1876">
      <c r="A1876" s="33" t="n">
        <v>45370.04166666666</v>
      </c>
      <c r="B1876" s="15">
        <f>WEEKDAY($A1876,2)</f>
        <v/>
      </c>
      <c r="C1876" s="15">
        <f>HOUR($A1876)</f>
        <v/>
      </c>
      <c r="D1876" s="15">
        <f>IF(AND($A1876&gt;=Instellingen!$B$6,$A1876&lt;Instellingen!$B$7),1,0)</f>
        <v/>
      </c>
      <c r="E1876" s="15">
        <f>COUNTIF(tData[BezoekStart],"&lt;"&amp;($A1876+1/24))-COUNTIF(tData[BezoekEind],"&lt;="&amp;$A1876)</f>
        <v/>
      </c>
      <c r="F1876" s="15">
        <f>COUNTIF(tData[BezoekLangStart],"&lt;"&amp;($A1876+1/24))-COUNTIF(tData[BezoekLangEind],"&lt;="&amp;$A1876)</f>
        <v/>
      </c>
      <c r="G1876" s="15">
        <f>IF($D1876=1,$B1876*100+$C1876,-1)</f>
        <v/>
      </c>
      <c r="H1876" s="15">
        <f>IF($D1876=1,$B1876,-1)</f>
        <v/>
      </c>
      <c r="I1876" s="15">
        <f>IF($D1876=1,$C1876,-1)</f>
        <v/>
      </c>
    </row>
    <row r="1877">
      <c r="A1877" s="33" t="n">
        <v>45370.08333333334</v>
      </c>
      <c r="B1877" s="15">
        <f>WEEKDAY($A1877,2)</f>
        <v/>
      </c>
      <c r="C1877" s="15">
        <f>HOUR($A1877)</f>
        <v/>
      </c>
      <c r="D1877" s="15">
        <f>IF(AND($A1877&gt;=Instellingen!$B$6,$A1877&lt;Instellingen!$B$7),1,0)</f>
        <v/>
      </c>
      <c r="E1877" s="15">
        <f>COUNTIF(tData[BezoekStart],"&lt;"&amp;($A1877+1/24))-COUNTIF(tData[BezoekEind],"&lt;="&amp;$A1877)</f>
        <v/>
      </c>
      <c r="F1877" s="15">
        <f>COUNTIF(tData[BezoekLangStart],"&lt;"&amp;($A1877+1/24))-COUNTIF(tData[BezoekLangEind],"&lt;="&amp;$A1877)</f>
        <v/>
      </c>
      <c r="G1877" s="15">
        <f>IF($D1877=1,$B1877*100+$C1877,-1)</f>
        <v/>
      </c>
      <c r="H1877" s="15">
        <f>IF($D1877=1,$B1877,-1)</f>
        <v/>
      </c>
      <c r="I1877" s="15">
        <f>IF($D1877=1,$C1877,-1)</f>
        <v/>
      </c>
    </row>
    <row r="1878">
      <c r="A1878" s="33" t="n">
        <v>45370.125</v>
      </c>
      <c r="B1878" s="15">
        <f>WEEKDAY($A1878,2)</f>
        <v/>
      </c>
      <c r="C1878" s="15">
        <f>HOUR($A1878)</f>
        <v/>
      </c>
      <c r="D1878" s="15">
        <f>IF(AND($A1878&gt;=Instellingen!$B$6,$A1878&lt;Instellingen!$B$7),1,0)</f>
        <v/>
      </c>
      <c r="E1878" s="15">
        <f>COUNTIF(tData[BezoekStart],"&lt;"&amp;($A1878+1/24))-COUNTIF(tData[BezoekEind],"&lt;="&amp;$A1878)</f>
        <v/>
      </c>
      <c r="F1878" s="15">
        <f>COUNTIF(tData[BezoekLangStart],"&lt;"&amp;($A1878+1/24))-COUNTIF(tData[BezoekLangEind],"&lt;="&amp;$A1878)</f>
        <v/>
      </c>
      <c r="G1878" s="15">
        <f>IF($D1878=1,$B1878*100+$C1878,-1)</f>
        <v/>
      </c>
      <c r="H1878" s="15">
        <f>IF($D1878=1,$B1878,-1)</f>
        <v/>
      </c>
      <c r="I1878" s="15">
        <f>IF($D1878=1,$C1878,-1)</f>
        <v/>
      </c>
    </row>
    <row r="1879">
      <c r="A1879" s="33" t="n">
        <v>45370.16666666666</v>
      </c>
      <c r="B1879" s="15">
        <f>WEEKDAY($A1879,2)</f>
        <v/>
      </c>
      <c r="C1879" s="15">
        <f>HOUR($A1879)</f>
        <v/>
      </c>
      <c r="D1879" s="15">
        <f>IF(AND($A1879&gt;=Instellingen!$B$6,$A1879&lt;Instellingen!$B$7),1,0)</f>
        <v/>
      </c>
      <c r="E1879" s="15">
        <f>COUNTIF(tData[BezoekStart],"&lt;"&amp;($A1879+1/24))-COUNTIF(tData[BezoekEind],"&lt;="&amp;$A1879)</f>
        <v/>
      </c>
      <c r="F1879" s="15">
        <f>COUNTIF(tData[BezoekLangStart],"&lt;"&amp;($A1879+1/24))-COUNTIF(tData[BezoekLangEind],"&lt;="&amp;$A1879)</f>
        <v/>
      </c>
      <c r="G1879" s="15">
        <f>IF($D1879=1,$B1879*100+$C1879,-1)</f>
        <v/>
      </c>
      <c r="H1879" s="15">
        <f>IF($D1879=1,$B1879,-1)</f>
        <v/>
      </c>
      <c r="I1879" s="15">
        <f>IF($D1879=1,$C1879,-1)</f>
        <v/>
      </c>
    </row>
    <row r="1880">
      <c r="A1880" s="33" t="n">
        <v>45370.20833333334</v>
      </c>
      <c r="B1880" s="15">
        <f>WEEKDAY($A1880,2)</f>
        <v/>
      </c>
      <c r="C1880" s="15">
        <f>HOUR($A1880)</f>
        <v/>
      </c>
      <c r="D1880" s="15">
        <f>IF(AND($A1880&gt;=Instellingen!$B$6,$A1880&lt;Instellingen!$B$7),1,0)</f>
        <v/>
      </c>
      <c r="E1880" s="15">
        <f>COUNTIF(tData[BezoekStart],"&lt;"&amp;($A1880+1/24))-COUNTIF(tData[BezoekEind],"&lt;="&amp;$A1880)</f>
        <v/>
      </c>
      <c r="F1880" s="15">
        <f>COUNTIF(tData[BezoekLangStart],"&lt;"&amp;($A1880+1/24))-COUNTIF(tData[BezoekLangEind],"&lt;="&amp;$A1880)</f>
        <v/>
      </c>
      <c r="G1880" s="15">
        <f>IF($D1880=1,$B1880*100+$C1880,-1)</f>
        <v/>
      </c>
      <c r="H1880" s="15">
        <f>IF($D1880=1,$B1880,-1)</f>
        <v/>
      </c>
      <c r="I1880" s="15">
        <f>IF($D1880=1,$C1880,-1)</f>
        <v/>
      </c>
    </row>
    <row r="1881">
      <c r="A1881" s="33" t="n">
        <v>45370.25</v>
      </c>
      <c r="B1881" s="15">
        <f>WEEKDAY($A1881,2)</f>
        <v/>
      </c>
      <c r="C1881" s="15">
        <f>HOUR($A1881)</f>
        <v/>
      </c>
      <c r="D1881" s="15">
        <f>IF(AND($A1881&gt;=Instellingen!$B$6,$A1881&lt;Instellingen!$B$7),1,0)</f>
        <v/>
      </c>
      <c r="E1881" s="15">
        <f>COUNTIF(tData[BezoekStart],"&lt;"&amp;($A1881+1/24))-COUNTIF(tData[BezoekEind],"&lt;="&amp;$A1881)</f>
        <v/>
      </c>
      <c r="F1881" s="15">
        <f>COUNTIF(tData[BezoekLangStart],"&lt;"&amp;($A1881+1/24))-COUNTIF(tData[BezoekLangEind],"&lt;="&amp;$A1881)</f>
        <v/>
      </c>
      <c r="G1881" s="15">
        <f>IF($D1881=1,$B1881*100+$C1881,-1)</f>
        <v/>
      </c>
      <c r="H1881" s="15">
        <f>IF($D1881=1,$B1881,-1)</f>
        <v/>
      </c>
      <c r="I1881" s="15">
        <f>IF($D1881=1,$C1881,-1)</f>
        <v/>
      </c>
    </row>
    <row r="1882">
      <c r="A1882" s="33" t="n">
        <v>45370.29166666666</v>
      </c>
      <c r="B1882" s="15">
        <f>WEEKDAY($A1882,2)</f>
        <v/>
      </c>
      <c r="C1882" s="15">
        <f>HOUR($A1882)</f>
        <v/>
      </c>
      <c r="D1882" s="15">
        <f>IF(AND($A1882&gt;=Instellingen!$B$6,$A1882&lt;Instellingen!$B$7),1,0)</f>
        <v/>
      </c>
      <c r="E1882" s="15">
        <f>COUNTIF(tData[BezoekStart],"&lt;"&amp;($A1882+1/24))-COUNTIF(tData[BezoekEind],"&lt;="&amp;$A1882)</f>
        <v/>
      </c>
      <c r="F1882" s="15">
        <f>COUNTIF(tData[BezoekLangStart],"&lt;"&amp;($A1882+1/24))-COUNTIF(tData[BezoekLangEind],"&lt;="&amp;$A1882)</f>
        <v/>
      </c>
      <c r="G1882" s="15">
        <f>IF($D1882=1,$B1882*100+$C1882,-1)</f>
        <v/>
      </c>
      <c r="H1882" s="15">
        <f>IF($D1882=1,$B1882,-1)</f>
        <v/>
      </c>
      <c r="I1882" s="15">
        <f>IF($D1882=1,$C1882,-1)</f>
        <v/>
      </c>
    </row>
    <row r="1883">
      <c r="A1883" s="33" t="n">
        <v>45370.33333333334</v>
      </c>
      <c r="B1883" s="15">
        <f>WEEKDAY($A1883,2)</f>
        <v/>
      </c>
      <c r="C1883" s="15">
        <f>HOUR($A1883)</f>
        <v/>
      </c>
      <c r="D1883" s="15">
        <f>IF(AND($A1883&gt;=Instellingen!$B$6,$A1883&lt;Instellingen!$B$7),1,0)</f>
        <v/>
      </c>
      <c r="E1883" s="15">
        <f>COUNTIF(tData[BezoekStart],"&lt;"&amp;($A1883+1/24))-COUNTIF(tData[BezoekEind],"&lt;="&amp;$A1883)</f>
        <v/>
      </c>
      <c r="F1883" s="15">
        <f>COUNTIF(tData[BezoekLangStart],"&lt;"&amp;($A1883+1/24))-COUNTIF(tData[BezoekLangEind],"&lt;="&amp;$A1883)</f>
        <v/>
      </c>
      <c r="G1883" s="15">
        <f>IF($D1883=1,$B1883*100+$C1883,-1)</f>
        <v/>
      </c>
      <c r="H1883" s="15">
        <f>IF($D1883=1,$B1883,-1)</f>
        <v/>
      </c>
      <c r="I1883" s="15">
        <f>IF($D1883=1,$C1883,-1)</f>
        <v/>
      </c>
    </row>
    <row r="1884">
      <c r="A1884" s="33" t="n">
        <v>45370.375</v>
      </c>
      <c r="B1884" s="15">
        <f>WEEKDAY($A1884,2)</f>
        <v/>
      </c>
      <c r="C1884" s="15">
        <f>HOUR($A1884)</f>
        <v/>
      </c>
      <c r="D1884" s="15">
        <f>IF(AND($A1884&gt;=Instellingen!$B$6,$A1884&lt;Instellingen!$B$7),1,0)</f>
        <v/>
      </c>
      <c r="E1884" s="15">
        <f>COUNTIF(tData[BezoekStart],"&lt;"&amp;($A1884+1/24))-COUNTIF(tData[BezoekEind],"&lt;="&amp;$A1884)</f>
        <v/>
      </c>
      <c r="F1884" s="15">
        <f>COUNTIF(tData[BezoekLangStart],"&lt;"&amp;($A1884+1/24))-COUNTIF(tData[BezoekLangEind],"&lt;="&amp;$A1884)</f>
        <v/>
      </c>
      <c r="G1884" s="15">
        <f>IF($D1884=1,$B1884*100+$C1884,-1)</f>
        <v/>
      </c>
      <c r="H1884" s="15">
        <f>IF($D1884=1,$B1884,-1)</f>
        <v/>
      </c>
      <c r="I1884" s="15">
        <f>IF($D1884=1,$C1884,-1)</f>
        <v/>
      </c>
    </row>
    <row r="1885">
      <c r="A1885" s="33" t="n">
        <v>45370.41666666666</v>
      </c>
      <c r="B1885" s="15">
        <f>WEEKDAY($A1885,2)</f>
        <v/>
      </c>
      <c r="C1885" s="15">
        <f>HOUR($A1885)</f>
        <v/>
      </c>
      <c r="D1885" s="15">
        <f>IF(AND($A1885&gt;=Instellingen!$B$6,$A1885&lt;Instellingen!$B$7),1,0)</f>
        <v/>
      </c>
      <c r="E1885" s="15">
        <f>COUNTIF(tData[BezoekStart],"&lt;"&amp;($A1885+1/24))-COUNTIF(tData[BezoekEind],"&lt;="&amp;$A1885)</f>
        <v/>
      </c>
      <c r="F1885" s="15">
        <f>COUNTIF(tData[BezoekLangStart],"&lt;"&amp;($A1885+1/24))-COUNTIF(tData[BezoekLangEind],"&lt;="&amp;$A1885)</f>
        <v/>
      </c>
      <c r="G1885" s="15">
        <f>IF($D1885=1,$B1885*100+$C1885,-1)</f>
        <v/>
      </c>
      <c r="H1885" s="15">
        <f>IF($D1885=1,$B1885,-1)</f>
        <v/>
      </c>
      <c r="I1885" s="15">
        <f>IF($D1885=1,$C1885,-1)</f>
        <v/>
      </c>
    </row>
    <row r="1886">
      <c r="A1886" s="33" t="n">
        <v>45370.45833333334</v>
      </c>
      <c r="B1886" s="15">
        <f>WEEKDAY($A1886,2)</f>
        <v/>
      </c>
      <c r="C1886" s="15">
        <f>HOUR($A1886)</f>
        <v/>
      </c>
      <c r="D1886" s="15">
        <f>IF(AND($A1886&gt;=Instellingen!$B$6,$A1886&lt;Instellingen!$B$7),1,0)</f>
        <v/>
      </c>
      <c r="E1886" s="15">
        <f>COUNTIF(tData[BezoekStart],"&lt;"&amp;($A1886+1/24))-COUNTIF(tData[BezoekEind],"&lt;="&amp;$A1886)</f>
        <v/>
      </c>
      <c r="F1886" s="15">
        <f>COUNTIF(tData[BezoekLangStart],"&lt;"&amp;($A1886+1/24))-COUNTIF(tData[BezoekLangEind],"&lt;="&amp;$A1886)</f>
        <v/>
      </c>
      <c r="G1886" s="15">
        <f>IF($D1886=1,$B1886*100+$C1886,-1)</f>
        <v/>
      </c>
      <c r="H1886" s="15">
        <f>IF($D1886=1,$B1886,-1)</f>
        <v/>
      </c>
      <c r="I1886" s="15">
        <f>IF($D1886=1,$C1886,-1)</f>
        <v/>
      </c>
    </row>
    <row r="1887">
      <c r="A1887" s="33" t="n">
        <v>45370.5</v>
      </c>
      <c r="B1887" s="15">
        <f>WEEKDAY($A1887,2)</f>
        <v/>
      </c>
      <c r="C1887" s="15">
        <f>HOUR($A1887)</f>
        <v/>
      </c>
      <c r="D1887" s="15">
        <f>IF(AND($A1887&gt;=Instellingen!$B$6,$A1887&lt;Instellingen!$B$7),1,0)</f>
        <v/>
      </c>
      <c r="E1887" s="15">
        <f>COUNTIF(tData[BezoekStart],"&lt;"&amp;($A1887+1/24))-COUNTIF(tData[BezoekEind],"&lt;="&amp;$A1887)</f>
        <v/>
      </c>
      <c r="F1887" s="15">
        <f>COUNTIF(tData[BezoekLangStart],"&lt;"&amp;($A1887+1/24))-COUNTIF(tData[BezoekLangEind],"&lt;="&amp;$A1887)</f>
        <v/>
      </c>
      <c r="G1887" s="15">
        <f>IF($D1887=1,$B1887*100+$C1887,-1)</f>
        <v/>
      </c>
      <c r="H1887" s="15">
        <f>IF($D1887=1,$B1887,-1)</f>
        <v/>
      </c>
      <c r="I1887" s="15">
        <f>IF($D1887=1,$C1887,-1)</f>
        <v/>
      </c>
    </row>
    <row r="1888">
      <c r="A1888" s="33" t="n">
        <v>45370.54166666666</v>
      </c>
      <c r="B1888" s="15">
        <f>WEEKDAY($A1888,2)</f>
        <v/>
      </c>
      <c r="C1888" s="15">
        <f>HOUR($A1888)</f>
        <v/>
      </c>
      <c r="D1888" s="15">
        <f>IF(AND($A1888&gt;=Instellingen!$B$6,$A1888&lt;Instellingen!$B$7),1,0)</f>
        <v/>
      </c>
      <c r="E1888" s="15">
        <f>COUNTIF(tData[BezoekStart],"&lt;"&amp;($A1888+1/24))-COUNTIF(tData[BezoekEind],"&lt;="&amp;$A1888)</f>
        <v/>
      </c>
      <c r="F1888" s="15">
        <f>COUNTIF(tData[BezoekLangStart],"&lt;"&amp;($A1888+1/24))-COUNTIF(tData[BezoekLangEind],"&lt;="&amp;$A1888)</f>
        <v/>
      </c>
      <c r="G1888" s="15">
        <f>IF($D1888=1,$B1888*100+$C1888,-1)</f>
        <v/>
      </c>
      <c r="H1888" s="15">
        <f>IF($D1888=1,$B1888,-1)</f>
        <v/>
      </c>
      <c r="I1888" s="15">
        <f>IF($D1888=1,$C1888,-1)</f>
        <v/>
      </c>
    </row>
    <row r="1889">
      <c r="A1889" s="33" t="n">
        <v>45370.58333333334</v>
      </c>
      <c r="B1889" s="15">
        <f>WEEKDAY($A1889,2)</f>
        <v/>
      </c>
      <c r="C1889" s="15">
        <f>HOUR($A1889)</f>
        <v/>
      </c>
      <c r="D1889" s="15">
        <f>IF(AND($A1889&gt;=Instellingen!$B$6,$A1889&lt;Instellingen!$B$7),1,0)</f>
        <v/>
      </c>
      <c r="E1889" s="15">
        <f>COUNTIF(tData[BezoekStart],"&lt;"&amp;($A1889+1/24))-COUNTIF(tData[BezoekEind],"&lt;="&amp;$A1889)</f>
        <v/>
      </c>
      <c r="F1889" s="15">
        <f>COUNTIF(tData[BezoekLangStart],"&lt;"&amp;($A1889+1/24))-COUNTIF(tData[BezoekLangEind],"&lt;="&amp;$A1889)</f>
        <v/>
      </c>
      <c r="G1889" s="15">
        <f>IF($D1889=1,$B1889*100+$C1889,-1)</f>
        <v/>
      </c>
      <c r="H1889" s="15">
        <f>IF($D1889=1,$B1889,-1)</f>
        <v/>
      </c>
      <c r="I1889" s="15">
        <f>IF($D1889=1,$C1889,-1)</f>
        <v/>
      </c>
    </row>
    <row r="1890">
      <c r="A1890" s="33" t="n">
        <v>45370.625</v>
      </c>
      <c r="B1890" s="15">
        <f>WEEKDAY($A1890,2)</f>
        <v/>
      </c>
      <c r="C1890" s="15">
        <f>HOUR($A1890)</f>
        <v/>
      </c>
      <c r="D1890" s="15">
        <f>IF(AND($A1890&gt;=Instellingen!$B$6,$A1890&lt;Instellingen!$B$7),1,0)</f>
        <v/>
      </c>
      <c r="E1890" s="15">
        <f>COUNTIF(tData[BezoekStart],"&lt;"&amp;($A1890+1/24))-COUNTIF(tData[BezoekEind],"&lt;="&amp;$A1890)</f>
        <v/>
      </c>
      <c r="F1890" s="15">
        <f>COUNTIF(tData[BezoekLangStart],"&lt;"&amp;($A1890+1/24))-COUNTIF(tData[BezoekLangEind],"&lt;="&amp;$A1890)</f>
        <v/>
      </c>
      <c r="G1890" s="15">
        <f>IF($D1890=1,$B1890*100+$C1890,-1)</f>
        <v/>
      </c>
      <c r="H1890" s="15">
        <f>IF($D1890=1,$B1890,-1)</f>
        <v/>
      </c>
      <c r="I1890" s="15">
        <f>IF($D1890=1,$C1890,-1)</f>
        <v/>
      </c>
    </row>
    <row r="1891">
      <c r="A1891" s="33" t="n">
        <v>45370.66666666666</v>
      </c>
      <c r="B1891" s="15">
        <f>WEEKDAY($A1891,2)</f>
        <v/>
      </c>
      <c r="C1891" s="15">
        <f>HOUR($A1891)</f>
        <v/>
      </c>
      <c r="D1891" s="15">
        <f>IF(AND($A1891&gt;=Instellingen!$B$6,$A1891&lt;Instellingen!$B$7),1,0)</f>
        <v/>
      </c>
      <c r="E1891" s="15">
        <f>COUNTIF(tData[BezoekStart],"&lt;"&amp;($A1891+1/24))-COUNTIF(tData[BezoekEind],"&lt;="&amp;$A1891)</f>
        <v/>
      </c>
      <c r="F1891" s="15">
        <f>COUNTIF(tData[BezoekLangStart],"&lt;"&amp;($A1891+1/24))-COUNTIF(tData[BezoekLangEind],"&lt;="&amp;$A1891)</f>
        <v/>
      </c>
      <c r="G1891" s="15">
        <f>IF($D1891=1,$B1891*100+$C1891,-1)</f>
        <v/>
      </c>
      <c r="H1891" s="15">
        <f>IF($D1891=1,$B1891,-1)</f>
        <v/>
      </c>
      <c r="I1891" s="15">
        <f>IF($D1891=1,$C1891,-1)</f>
        <v/>
      </c>
    </row>
    <row r="1892">
      <c r="A1892" s="33" t="n">
        <v>45370.70833333334</v>
      </c>
      <c r="B1892" s="15">
        <f>WEEKDAY($A1892,2)</f>
        <v/>
      </c>
      <c r="C1892" s="15">
        <f>HOUR($A1892)</f>
        <v/>
      </c>
      <c r="D1892" s="15">
        <f>IF(AND($A1892&gt;=Instellingen!$B$6,$A1892&lt;Instellingen!$B$7),1,0)</f>
        <v/>
      </c>
      <c r="E1892" s="15">
        <f>COUNTIF(tData[BezoekStart],"&lt;"&amp;($A1892+1/24))-COUNTIF(tData[BezoekEind],"&lt;="&amp;$A1892)</f>
        <v/>
      </c>
      <c r="F1892" s="15">
        <f>COUNTIF(tData[BezoekLangStart],"&lt;"&amp;($A1892+1/24))-COUNTIF(tData[BezoekLangEind],"&lt;="&amp;$A1892)</f>
        <v/>
      </c>
      <c r="G1892" s="15">
        <f>IF($D1892=1,$B1892*100+$C1892,-1)</f>
        <v/>
      </c>
      <c r="H1892" s="15">
        <f>IF($D1892=1,$B1892,-1)</f>
        <v/>
      </c>
      <c r="I1892" s="15">
        <f>IF($D1892=1,$C1892,-1)</f>
        <v/>
      </c>
    </row>
    <row r="1893">
      <c r="A1893" s="33" t="n">
        <v>45370.75</v>
      </c>
      <c r="B1893" s="15">
        <f>WEEKDAY($A1893,2)</f>
        <v/>
      </c>
      <c r="C1893" s="15">
        <f>HOUR($A1893)</f>
        <v/>
      </c>
      <c r="D1893" s="15">
        <f>IF(AND($A1893&gt;=Instellingen!$B$6,$A1893&lt;Instellingen!$B$7),1,0)</f>
        <v/>
      </c>
      <c r="E1893" s="15">
        <f>COUNTIF(tData[BezoekStart],"&lt;"&amp;($A1893+1/24))-COUNTIF(tData[BezoekEind],"&lt;="&amp;$A1893)</f>
        <v/>
      </c>
      <c r="F1893" s="15">
        <f>COUNTIF(tData[BezoekLangStart],"&lt;"&amp;($A1893+1/24))-COUNTIF(tData[BezoekLangEind],"&lt;="&amp;$A1893)</f>
        <v/>
      </c>
      <c r="G1893" s="15">
        <f>IF($D1893=1,$B1893*100+$C1893,-1)</f>
        <v/>
      </c>
      <c r="H1893" s="15">
        <f>IF($D1893=1,$B1893,-1)</f>
        <v/>
      </c>
      <c r="I1893" s="15">
        <f>IF($D1893=1,$C1893,-1)</f>
        <v/>
      </c>
    </row>
    <row r="1894">
      <c r="A1894" s="33" t="n">
        <v>45370.79166666666</v>
      </c>
      <c r="B1894" s="15">
        <f>WEEKDAY($A1894,2)</f>
        <v/>
      </c>
      <c r="C1894" s="15">
        <f>HOUR($A1894)</f>
        <v/>
      </c>
      <c r="D1894" s="15">
        <f>IF(AND($A1894&gt;=Instellingen!$B$6,$A1894&lt;Instellingen!$B$7),1,0)</f>
        <v/>
      </c>
      <c r="E1894" s="15">
        <f>COUNTIF(tData[BezoekStart],"&lt;"&amp;($A1894+1/24))-COUNTIF(tData[BezoekEind],"&lt;="&amp;$A1894)</f>
        <v/>
      </c>
      <c r="F1894" s="15">
        <f>COUNTIF(tData[BezoekLangStart],"&lt;"&amp;($A1894+1/24))-COUNTIF(tData[BezoekLangEind],"&lt;="&amp;$A1894)</f>
        <v/>
      </c>
      <c r="G1894" s="15">
        <f>IF($D1894=1,$B1894*100+$C1894,-1)</f>
        <v/>
      </c>
      <c r="H1894" s="15">
        <f>IF($D1894=1,$B1894,-1)</f>
        <v/>
      </c>
      <c r="I1894" s="15">
        <f>IF($D1894=1,$C1894,-1)</f>
        <v/>
      </c>
    </row>
    <row r="1895">
      <c r="A1895" s="33" t="n">
        <v>45370.83333333334</v>
      </c>
      <c r="B1895" s="15">
        <f>WEEKDAY($A1895,2)</f>
        <v/>
      </c>
      <c r="C1895" s="15">
        <f>HOUR($A1895)</f>
        <v/>
      </c>
      <c r="D1895" s="15">
        <f>IF(AND($A1895&gt;=Instellingen!$B$6,$A1895&lt;Instellingen!$B$7),1,0)</f>
        <v/>
      </c>
      <c r="E1895" s="15">
        <f>COUNTIF(tData[BezoekStart],"&lt;"&amp;($A1895+1/24))-COUNTIF(tData[BezoekEind],"&lt;="&amp;$A1895)</f>
        <v/>
      </c>
      <c r="F1895" s="15">
        <f>COUNTIF(tData[BezoekLangStart],"&lt;"&amp;($A1895+1/24))-COUNTIF(tData[BezoekLangEind],"&lt;="&amp;$A1895)</f>
        <v/>
      </c>
      <c r="G1895" s="15">
        <f>IF($D1895=1,$B1895*100+$C1895,-1)</f>
        <v/>
      </c>
      <c r="H1895" s="15">
        <f>IF($D1895=1,$B1895,-1)</f>
        <v/>
      </c>
      <c r="I1895" s="15">
        <f>IF($D1895=1,$C1895,-1)</f>
        <v/>
      </c>
    </row>
    <row r="1896">
      <c r="A1896" s="33" t="n">
        <v>45370.875</v>
      </c>
      <c r="B1896" s="15">
        <f>WEEKDAY($A1896,2)</f>
        <v/>
      </c>
      <c r="C1896" s="15">
        <f>HOUR($A1896)</f>
        <v/>
      </c>
      <c r="D1896" s="15">
        <f>IF(AND($A1896&gt;=Instellingen!$B$6,$A1896&lt;Instellingen!$B$7),1,0)</f>
        <v/>
      </c>
      <c r="E1896" s="15">
        <f>COUNTIF(tData[BezoekStart],"&lt;"&amp;($A1896+1/24))-COUNTIF(tData[BezoekEind],"&lt;="&amp;$A1896)</f>
        <v/>
      </c>
      <c r="F1896" s="15">
        <f>COUNTIF(tData[BezoekLangStart],"&lt;"&amp;($A1896+1/24))-COUNTIF(tData[BezoekLangEind],"&lt;="&amp;$A1896)</f>
        <v/>
      </c>
      <c r="G1896" s="15">
        <f>IF($D1896=1,$B1896*100+$C1896,-1)</f>
        <v/>
      </c>
      <c r="H1896" s="15">
        <f>IF($D1896=1,$B1896,-1)</f>
        <v/>
      </c>
      <c r="I1896" s="15">
        <f>IF($D1896=1,$C1896,-1)</f>
        <v/>
      </c>
    </row>
    <row r="1897">
      <c r="A1897" s="33" t="n">
        <v>45370.91666666666</v>
      </c>
      <c r="B1897" s="15">
        <f>WEEKDAY($A1897,2)</f>
        <v/>
      </c>
      <c r="C1897" s="15">
        <f>HOUR($A1897)</f>
        <v/>
      </c>
      <c r="D1897" s="15">
        <f>IF(AND($A1897&gt;=Instellingen!$B$6,$A1897&lt;Instellingen!$B$7),1,0)</f>
        <v/>
      </c>
      <c r="E1897" s="15">
        <f>COUNTIF(tData[BezoekStart],"&lt;"&amp;($A1897+1/24))-COUNTIF(tData[BezoekEind],"&lt;="&amp;$A1897)</f>
        <v/>
      </c>
      <c r="F1897" s="15">
        <f>COUNTIF(tData[BezoekLangStart],"&lt;"&amp;($A1897+1/24))-COUNTIF(tData[BezoekLangEind],"&lt;="&amp;$A1897)</f>
        <v/>
      </c>
      <c r="G1897" s="15">
        <f>IF($D1897=1,$B1897*100+$C1897,-1)</f>
        <v/>
      </c>
      <c r="H1897" s="15">
        <f>IF($D1897=1,$B1897,-1)</f>
        <v/>
      </c>
      <c r="I1897" s="15">
        <f>IF($D1897=1,$C1897,-1)</f>
        <v/>
      </c>
    </row>
    <row r="1898">
      <c r="A1898" s="33" t="n">
        <v>45370.95833333334</v>
      </c>
      <c r="B1898" s="15">
        <f>WEEKDAY($A1898,2)</f>
        <v/>
      </c>
      <c r="C1898" s="15">
        <f>HOUR($A1898)</f>
        <v/>
      </c>
      <c r="D1898" s="15">
        <f>IF(AND($A1898&gt;=Instellingen!$B$6,$A1898&lt;Instellingen!$B$7),1,0)</f>
        <v/>
      </c>
      <c r="E1898" s="15">
        <f>COUNTIF(tData[BezoekStart],"&lt;"&amp;($A1898+1/24))-COUNTIF(tData[BezoekEind],"&lt;="&amp;$A1898)</f>
        <v/>
      </c>
      <c r="F1898" s="15">
        <f>COUNTIF(tData[BezoekLangStart],"&lt;"&amp;($A1898+1/24))-COUNTIF(tData[BezoekLangEind],"&lt;="&amp;$A1898)</f>
        <v/>
      </c>
      <c r="G1898" s="15">
        <f>IF($D1898=1,$B1898*100+$C1898,-1)</f>
        <v/>
      </c>
      <c r="H1898" s="15">
        <f>IF($D1898=1,$B1898,-1)</f>
        <v/>
      </c>
      <c r="I1898" s="15">
        <f>IF($D1898=1,$C1898,-1)</f>
        <v/>
      </c>
    </row>
    <row r="1899">
      <c r="A1899" s="33" t="n">
        <v>45371</v>
      </c>
      <c r="B1899" s="15">
        <f>WEEKDAY($A1899,2)</f>
        <v/>
      </c>
      <c r="C1899" s="15">
        <f>HOUR($A1899)</f>
        <v/>
      </c>
      <c r="D1899" s="15">
        <f>IF(AND($A1899&gt;=Instellingen!$B$6,$A1899&lt;Instellingen!$B$7),1,0)</f>
        <v/>
      </c>
      <c r="E1899" s="15">
        <f>COUNTIF(tData[BezoekStart],"&lt;"&amp;($A1899+1/24))-COUNTIF(tData[BezoekEind],"&lt;="&amp;$A1899)</f>
        <v/>
      </c>
      <c r="F1899" s="15">
        <f>COUNTIF(tData[BezoekLangStart],"&lt;"&amp;($A1899+1/24))-COUNTIF(tData[BezoekLangEind],"&lt;="&amp;$A1899)</f>
        <v/>
      </c>
      <c r="G1899" s="15">
        <f>IF($D1899=1,$B1899*100+$C1899,-1)</f>
        <v/>
      </c>
      <c r="H1899" s="15">
        <f>IF($D1899=1,$B1899,-1)</f>
        <v/>
      </c>
      <c r="I1899" s="15">
        <f>IF($D1899=1,$C1899,-1)</f>
        <v/>
      </c>
    </row>
    <row r="1900">
      <c r="A1900" s="33" t="n">
        <v>45371.04166666666</v>
      </c>
      <c r="B1900" s="15">
        <f>WEEKDAY($A1900,2)</f>
        <v/>
      </c>
      <c r="C1900" s="15">
        <f>HOUR($A1900)</f>
        <v/>
      </c>
      <c r="D1900" s="15">
        <f>IF(AND($A1900&gt;=Instellingen!$B$6,$A1900&lt;Instellingen!$B$7),1,0)</f>
        <v/>
      </c>
      <c r="E1900" s="15">
        <f>COUNTIF(tData[BezoekStart],"&lt;"&amp;($A1900+1/24))-COUNTIF(tData[BezoekEind],"&lt;="&amp;$A1900)</f>
        <v/>
      </c>
      <c r="F1900" s="15">
        <f>COUNTIF(tData[BezoekLangStart],"&lt;"&amp;($A1900+1/24))-COUNTIF(tData[BezoekLangEind],"&lt;="&amp;$A1900)</f>
        <v/>
      </c>
      <c r="G1900" s="15">
        <f>IF($D1900=1,$B1900*100+$C1900,-1)</f>
        <v/>
      </c>
      <c r="H1900" s="15">
        <f>IF($D1900=1,$B1900,-1)</f>
        <v/>
      </c>
      <c r="I1900" s="15">
        <f>IF($D1900=1,$C1900,-1)</f>
        <v/>
      </c>
    </row>
    <row r="1901">
      <c r="A1901" s="33" t="n">
        <v>45371.08333333334</v>
      </c>
      <c r="B1901" s="15">
        <f>WEEKDAY($A1901,2)</f>
        <v/>
      </c>
      <c r="C1901" s="15">
        <f>HOUR($A1901)</f>
        <v/>
      </c>
      <c r="D1901" s="15">
        <f>IF(AND($A1901&gt;=Instellingen!$B$6,$A1901&lt;Instellingen!$B$7),1,0)</f>
        <v/>
      </c>
      <c r="E1901" s="15">
        <f>COUNTIF(tData[BezoekStart],"&lt;"&amp;($A1901+1/24))-COUNTIF(tData[BezoekEind],"&lt;="&amp;$A1901)</f>
        <v/>
      </c>
      <c r="F1901" s="15">
        <f>COUNTIF(tData[BezoekLangStart],"&lt;"&amp;($A1901+1/24))-COUNTIF(tData[BezoekLangEind],"&lt;="&amp;$A1901)</f>
        <v/>
      </c>
      <c r="G1901" s="15">
        <f>IF($D1901=1,$B1901*100+$C1901,-1)</f>
        <v/>
      </c>
      <c r="H1901" s="15">
        <f>IF($D1901=1,$B1901,-1)</f>
        <v/>
      </c>
      <c r="I1901" s="15">
        <f>IF($D1901=1,$C1901,-1)</f>
        <v/>
      </c>
    </row>
    <row r="1902">
      <c r="A1902" s="33" t="n">
        <v>45371.125</v>
      </c>
      <c r="B1902" s="15">
        <f>WEEKDAY($A1902,2)</f>
        <v/>
      </c>
      <c r="C1902" s="15">
        <f>HOUR($A1902)</f>
        <v/>
      </c>
      <c r="D1902" s="15">
        <f>IF(AND($A1902&gt;=Instellingen!$B$6,$A1902&lt;Instellingen!$B$7),1,0)</f>
        <v/>
      </c>
      <c r="E1902" s="15">
        <f>COUNTIF(tData[BezoekStart],"&lt;"&amp;($A1902+1/24))-COUNTIF(tData[BezoekEind],"&lt;="&amp;$A1902)</f>
        <v/>
      </c>
      <c r="F1902" s="15">
        <f>COUNTIF(tData[BezoekLangStart],"&lt;"&amp;($A1902+1/24))-COUNTIF(tData[BezoekLangEind],"&lt;="&amp;$A1902)</f>
        <v/>
      </c>
      <c r="G1902" s="15">
        <f>IF($D1902=1,$B1902*100+$C1902,-1)</f>
        <v/>
      </c>
      <c r="H1902" s="15">
        <f>IF($D1902=1,$B1902,-1)</f>
        <v/>
      </c>
      <c r="I1902" s="15">
        <f>IF($D1902=1,$C1902,-1)</f>
        <v/>
      </c>
    </row>
    <row r="1903">
      <c r="A1903" s="33" t="n">
        <v>45371.16666666666</v>
      </c>
      <c r="B1903" s="15">
        <f>WEEKDAY($A1903,2)</f>
        <v/>
      </c>
      <c r="C1903" s="15">
        <f>HOUR($A1903)</f>
        <v/>
      </c>
      <c r="D1903" s="15">
        <f>IF(AND($A1903&gt;=Instellingen!$B$6,$A1903&lt;Instellingen!$B$7),1,0)</f>
        <v/>
      </c>
      <c r="E1903" s="15">
        <f>COUNTIF(tData[BezoekStart],"&lt;"&amp;($A1903+1/24))-COUNTIF(tData[BezoekEind],"&lt;="&amp;$A1903)</f>
        <v/>
      </c>
      <c r="F1903" s="15">
        <f>COUNTIF(tData[BezoekLangStart],"&lt;"&amp;($A1903+1/24))-COUNTIF(tData[BezoekLangEind],"&lt;="&amp;$A1903)</f>
        <v/>
      </c>
      <c r="G1903" s="15">
        <f>IF($D1903=1,$B1903*100+$C1903,-1)</f>
        <v/>
      </c>
      <c r="H1903" s="15">
        <f>IF($D1903=1,$B1903,-1)</f>
        <v/>
      </c>
      <c r="I1903" s="15">
        <f>IF($D1903=1,$C1903,-1)</f>
        <v/>
      </c>
    </row>
    <row r="1904">
      <c r="A1904" s="33" t="n">
        <v>45371.20833333334</v>
      </c>
      <c r="B1904" s="15">
        <f>WEEKDAY($A1904,2)</f>
        <v/>
      </c>
      <c r="C1904" s="15">
        <f>HOUR($A1904)</f>
        <v/>
      </c>
      <c r="D1904" s="15">
        <f>IF(AND($A1904&gt;=Instellingen!$B$6,$A1904&lt;Instellingen!$B$7),1,0)</f>
        <v/>
      </c>
      <c r="E1904" s="15">
        <f>COUNTIF(tData[BezoekStart],"&lt;"&amp;($A1904+1/24))-COUNTIF(tData[BezoekEind],"&lt;="&amp;$A1904)</f>
        <v/>
      </c>
      <c r="F1904" s="15">
        <f>COUNTIF(tData[BezoekLangStart],"&lt;"&amp;($A1904+1/24))-COUNTIF(tData[BezoekLangEind],"&lt;="&amp;$A1904)</f>
        <v/>
      </c>
      <c r="G1904" s="15">
        <f>IF($D1904=1,$B1904*100+$C1904,-1)</f>
        <v/>
      </c>
      <c r="H1904" s="15">
        <f>IF($D1904=1,$B1904,-1)</f>
        <v/>
      </c>
      <c r="I1904" s="15">
        <f>IF($D1904=1,$C1904,-1)</f>
        <v/>
      </c>
    </row>
    <row r="1905">
      <c r="A1905" s="33" t="n">
        <v>45371.25</v>
      </c>
      <c r="B1905" s="15">
        <f>WEEKDAY($A1905,2)</f>
        <v/>
      </c>
      <c r="C1905" s="15">
        <f>HOUR($A1905)</f>
        <v/>
      </c>
      <c r="D1905" s="15">
        <f>IF(AND($A1905&gt;=Instellingen!$B$6,$A1905&lt;Instellingen!$B$7),1,0)</f>
        <v/>
      </c>
      <c r="E1905" s="15">
        <f>COUNTIF(tData[BezoekStart],"&lt;"&amp;($A1905+1/24))-COUNTIF(tData[BezoekEind],"&lt;="&amp;$A1905)</f>
        <v/>
      </c>
      <c r="F1905" s="15">
        <f>COUNTIF(tData[BezoekLangStart],"&lt;"&amp;($A1905+1/24))-COUNTIF(tData[BezoekLangEind],"&lt;="&amp;$A1905)</f>
        <v/>
      </c>
      <c r="G1905" s="15">
        <f>IF($D1905=1,$B1905*100+$C1905,-1)</f>
        <v/>
      </c>
      <c r="H1905" s="15">
        <f>IF($D1905=1,$B1905,-1)</f>
        <v/>
      </c>
      <c r="I1905" s="15">
        <f>IF($D1905=1,$C1905,-1)</f>
        <v/>
      </c>
    </row>
    <row r="1906">
      <c r="A1906" s="33" t="n">
        <v>45371.29166666666</v>
      </c>
      <c r="B1906" s="15">
        <f>WEEKDAY($A1906,2)</f>
        <v/>
      </c>
      <c r="C1906" s="15">
        <f>HOUR($A1906)</f>
        <v/>
      </c>
      <c r="D1906" s="15">
        <f>IF(AND($A1906&gt;=Instellingen!$B$6,$A1906&lt;Instellingen!$B$7),1,0)</f>
        <v/>
      </c>
      <c r="E1906" s="15">
        <f>COUNTIF(tData[BezoekStart],"&lt;"&amp;($A1906+1/24))-COUNTIF(tData[BezoekEind],"&lt;="&amp;$A1906)</f>
        <v/>
      </c>
      <c r="F1906" s="15">
        <f>COUNTIF(tData[BezoekLangStart],"&lt;"&amp;($A1906+1/24))-COUNTIF(tData[BezoekLangEind],"&lt;="&amp;$A1906)</f>
        <v/>
      </c>
      <c r="G1906" s="15">
        <f>IF($D1906=1,$B1906*100+$C1906,-1)</f>
        <v/>
      </c>
      <c r="H1906" s="15">
        <f>IF($D1906=1,$B1906,-1)</f>
        <v/>
      </c>
      <c r="I1906" s="15">
        <f>IF($D1906=1,$C1906,-1)</f>
        <v/>
      </c>
    </row>
    <row r="1907">
      <c r="A1907" s="33" t="n">
        <v>45371.33333333334</v>
      </c>
      <c r="B1907" s="15">
        <f>WEEKDAY($A1907,2)</f>
        <v/>
      </c>
      <c r="C1907" s="15">
        <f>HOUR($A1907)</f>
        <v/>
      </c>
      <c r="D1907" s="15">
        <f>IF(AND($A1907&gt;=Instellingen!$B$6,$A1907&lt;Instellingen!$B$7),1,0)</f>
        <v/>
      </c>
      <c r="E1907" s="15">
        <f>COUNTIF(tData[BezoekStart],"&lt;"&amp;($A1907+1/24))-COUNTIF(tData[BezoekEind],"&lt;="&amp;$A1907)</f>
        <v/>
      </c>
      <c r="F1907" s="15">
        <f>COUNTIF(tData[BezoekLangStart],"&lt;"&amp;($A1907+1/24))-COUNTIF(tData[BezoekLangEind],"&lt;="&amp;$A1907)</f>
        <v/>
      </c>
      <c r="G1907" s="15">
        <f>IF($D1907=1,$B1907*100+$C1907,-1)</f>
        <v/>
      </c>
      <c r="H1907" s="15">
        <f>IF($D1907=1,$B1907,-1)</f>
        <v/>
      </c>
      <c r="I1907" s="15">
        <f>IF($D1907=1,$C1907,-1)</f>
        <v/>
      </c>
    </row>
    <row r="1908">
      <c r="A1908" s="33" t="n">
        <v>45371.375</v>
      </c>
      <c r="B1908" s="15">
        <f>WEEKDAY($A1908,2)</f>
        <v/>
      </c>
      <c r="C1908" s="15">
        <f>HOUR($A1908)</f>
        <v/>
      </c>
      <c r="D1908" s="15">
        <f>IF(AND($A1908&gt;=Instellingen!$B$6,$A1908&lt;Instellingen!$B$7),1,0)</f>
        <v/>
      </c>
      <c r="E1908" s="15">
        <f>COUNTIF(tData[BezoekStart],"&lt;"&amp;($A1908+1/24))-COUNTIF(tData[BezoekEind],"&lt;="&amp;$A1908)</f>
        <v/>
      </c>
      <c r="F1908" s="15">
        <f>COUNTIF(tData[BezoekLangStart],"&lt;"&amp;($A1908+1/24))-COUNTIF(tData[BezoekLangEind],"&lt;="&amp;$A1908)</f>
        <v/>
      </c>
      <c r="G1908" s="15">
        <f>IF($D1908=1,$B1908*100+$C1908,-1)</f>
        <v/>
      </c>
      <c r="H1908" s="15">
        <f>IF($D1908=1,$B1908,-1)</f>
        <v/>
      </c>
      <c r="I1908" s="15">
        <f>IF($D1908=1,$C1908,-1)</f>
        <v/>
      </c>
    </row>
    <row r="1909">
      <c r="A1909" s="33" t="n">
        <v>45371.41666666666</v>
      </c>
      <c r="B1909" s="15">
        <f>WEEKDAY($A1909,2)</f>
        <v/>
      </c>
      <c r="C1909" s="15">
        <f>HOUR($A1909)</f>
        <v/>
      </c>
      <c r="D1909" s="15">
        <f>IF(AND($A1909&gt;=Instellingen!$B$6,$A1909&lt;Instellingen!$B$7),1,0)</f>
        <v/>
      </c>
      <c r="E1909" s="15">
        <f>COUNTIF(tData[BezoekStart],"&lt;"&amp;($A1909+1/24))-COUNTIF(tData[BezoekEind],"&lt;="&amp;$A1909)</f>
        <v/>
      </c>
      <c r="F1909" s="15">
        <f>COUNTIF(tData[BezoekLangStart],"&lt;"&amp;($A1909+1/24))-COUNTIF(tData[BezoekLangEind],"&lt;="&amp;$A1909)</f>
        <v/>
      </c>
      <c r="G1909" s="15">
        <f>IF($D1909=1,$B1909*100+$C1909,-1)</f>
        <v/>
      </c>
      <c r="H1909" s="15">
        <f>IF($D1909=1,$B1909,-1)</f>
        <v/>
      </c>
      <c r="I1909" s="15">
        <f>IF($D1909=1,$C1909,-1)</f>
        <v/>
      </c>
    </row>
    <row r="1910">
      <c r="A1910" s="33" t="n">
        <v>45371.45833333334</v>
      </c>
      <c r="B1910" s="15">
        <f>WEEKDAY($A1910,2)</f>
        <v/>
      </c>
      <c r="C1910" s="15">
        <f>HOUR($A1910)</f>
        <v/>
      </c>
      <c r="D1910" s="15">
        <f>IF(AND($A1910&gt;=Instellingen!$B$6,$A1910&lt;Instellingen!$B$7),1,0)</f>
        <v/>
      </c>
      <c r="E1910" s="15">
        <f>COUNTIF(tData[BezoekStart],"&lt;"&amp;($A1910+1/24))-COUNTIF(tData[BezoekEind],"&lt;="&amp;$A1910)</f>
        <v/>
      </c>
      <c r="F1910" s="15">
        <f>COUNTIF(tData[BezoekLangStart],"&lt;"&amp;($A1910+1/24))-COUNTIF(tData[BezoekLangEind],"&lt;="&amp;$A1910)</f>
        <v/>
      </c>
      <c r="G1910" s="15">
        <f>IF($D1910=1,$B1910*100+$C1910,-1)</f>
        <v/>
      </c>
      <c r="H1910" s="15">
        <f>IF($D1910=1,$B1910,-1)</f>
        <v/>
      </c>
      <c r="I1910" s="15">
        <f>IF($D1910=1,$C1910,-1)</f>
        <v/>
      </c>
    </row>
    <row r="1911">
      <c r="A1911" s="33" t="n">
        <v>45371.5</v>
      </c>
      <c r="B1911" s="15">
        <f>WEEKDAY($A1911,2)</f>
        <v/>
      </c>
      <c r="C1911" s="15">
        <f>HOUR($A1911)</f>
        <v/>
      </c>
      <c r="D1911" s="15">
        <f>IF(AND($A1911&gt;=Instellingen!$B$6,$A1911&lt;Instellingen!$B$7),1,0)</f>
        <v/>
      </c>
      <c r="E1911" s="15">
        <f>COUNTIF(tData[BezoekStart],"&lt;"&amp;($A1911+1/24))-COUNTIF(tData[BezoekEind],"&lt;="&amp;$A1911)</f>
        <v/>
      </c>
      <c r="F1911" s="15">
        <f>COUNTIF(tData[BezoekLangStart],"&lt;"&amp;($A1911+1/24))-COUNTIF(tData[BezoekLangEind],"&lt;="&amp;$A1911)</f>
        <v/>
      </c>
      <c r="G1911" s="15">
        <f>IF($D1911=1,$B1911*100+$C1911,-1)</f>
        <v/>
      </c>
      <c r="H1911" s="15">
        <f>IF($D1911=1,$B1911,-1)</f>
        <v/>
      </c>
      <c r="I1911" s="15">
        <f>IF($D1911=1,$C1911,-1)</f>
        <v/>
      </c>
    </row>
    <row r="1912">
      <c r="A1912" s="33" t="n">
        <v>45371.54166666666</v>
      </c>
      <c r="B1912" s="15">
        <f>WEEKDAY($A1912,2)</f>
        <v/>
      </c>
      <c r="C1912" s="15">
        <f>HOUR($A1912)</f>
        <v/>
      </c>
      <c r="D1912" s="15">
        <f>IF(AND($A1912&gt;=Instellingen!$B$6,$A1912&lt;Instellingen!$B$7),1,0)</f>
        <v/>
      </c>
      <c r="E1912" s="15">
        <f>COUNTIF(tData[BezoekStart],"&lt;"&amp;($A1912+1/24))-COUNTIF(tData[BezoekEind],"&lt;="&amp;$A1912)</f>
        <v/>
      </c>
      <c r="F1912" s="15">
        <f>COUNTIF(tData[BezoekLangStart],"&lt;"&amp;($A1912+1/24))-COUNTIF(tData[BezoekLangEind],"&lt;="&amp;$A1912)</f>
        <v/>
      </c>
      <c r="G1912" s="15">
        <f>IF($D1912=1,$B1912*100+$C1912,-1)</f>
        <v/>
      </c>
      <c r="H1912" s="15">
        <f>IF($D1912=1,$B1912,-1)</f>
        <v/>
      </c>
      <c r="I1912" s="15">
        <f>IF($D1912=1,$C1912,-1)</f>
        <v/>
      </c>
    </row>
    <row r="1913">
      <c r="A1913" s="33" t="n">
        <v>45371.58333333334</v>
      </c>
      <c r="B1913" s="15">
        <f>WEEKDAY($A1913,2)</f>
        <v/>
      </c>
      <c r="C1913" s="15">
        <f>HOUR($A1913)</f>
        <v/>
      </c>
      <c r="D1913" s="15">
        <f>IF(AND($A1913&gt;=Instellingen!$B$6,$A1913&lt;Instellingen!$B$7),1,0)</f>
        <v/>
      </c>
      <c r="E1913" s="15">
        <f>COUNTIF(tData[BezoekStart],"&lt;"&amp;($A1913+1/24))-COUNTIF(tData[BezoekEind],"&lt;="&amp;$A1913)</f>
        <v/>
      </c>
      <c r="F1913" s="15">
        <f>COUNTIF(tData[BezoekLangStart],"&lt;"&amp;($A1913+1/24))-COUNTIF(tData[BezoekLangEind],"&lt;="&amp;$A1913)</f>
        <v/>
      </c>
      <c r="G1913" s="15">
        <f>IF($D1913=1,$B1913*100+$C1913,-1)</f>
        <v/>
      </c>
      <c r="H1913" s="15">
        <f>IF($D1913=1,$B1913,-1)</f>
        <v/>
      </c>
      <c r="I1913" s="15">
        <f>IF($D1913=1,$C1913,-1)</f>
        <v/>
      </c>
    </row>
    <row r="1914">
      <c r="A1914" s="33" t="n">
        <v>45371.625</v>
      </c>
      <c r="B1914" s="15">
        <f>WEEKDAY($A1914,2)</f>
        <v/>
      </c>
      <c r="C1914" s="15">
        <f>HOUR($A1914)</f>
        <v/>
      </c>
      <c r="D1914" s="15">
        <f>IF(AND($A1914&gt;=Instellingen!$B$6,$A1914&lt;Instellingen!$B$7),1,0)</f>
        <v/>
      </c>
      <c r="E1914" s="15">
        <f>COUNTIF(tData[BezoekStart],"&lt;"&amp;($A1914+1/24))-COUNTIF(tData[BezoekEind],"&lt;="&amp;$A1914)</f>
        <v/>
      </c>
      <c r="F1914" s="15">
        <f>COUNTIF(tData[BezoekLangStart],"&lt;"&amp;($A1914+1/24))-COUNTIF(tData[BezoekLangEind],"&lt;="&amp;$A1914)</f>
        <v/>
      </c>
      <c r="G1914" s="15">
        <f>IF($D1914=1,$B1914*100+$C1914,-1)</f>
        <v/>
      </c>
      <c r="H1914" s="15">
        <f>IF($D1914=1,$B1914,-1)</f>
        <v/>
      </c>
      <c r="I1914" s="15">
        <f>IF($D1914=1,$C1914,-1)</f>
        <v/>
      </c>
    </row>
    <row r="1915">
      <c r="A1915" s="33" t="n">
        <v>45371.66666666666</v>
      </c>
      <c r="B1915" s="15">
        <f>WEEKDAY($A1915,2)</f>
        <v/>
      </c>
      <c r="C1915" s="15">
        <f>HOUR($A1915)</f>
        <v/>
      </c>
      <c r="D1915" s="15">
        <f>IF(AND($A1915&gt;=Instellingen!$B$6,$A1915&lt;Instellingen!$B$7),1,0)</f>
        <v/>
      </c>
      <c r="E1915" s="15">
        <f>COUNTIF(tData[BezoekStart],"&lt;"&amp;($A1915+1/24))-COUNTIF(tData[BezoekEind],"&lt;="&amp;$A1915)</f>
        <v/>
      </c>
      <c r="F1915" s="15">
        <f>COUNTIF(tData[BezoekLangStart],"&lt;"&amp;($A1915+1/24))-COUNTIF(tData[BezoekLangEind],"&lt;="&amp;$A1915)</f>
        <v/>
      </c>
      <c r="G1915" s="15">
        <f>IF($D1915=1,$B1915*100+$C1915,-1)</f>
        <v/>
      </c>
      <c r="H1915" s="15">
        <f>IF($D1915=1,$B1915,-1)</f>
        <v/>
      </c>
      <c r="I1915" s="15">
        <f>IF($D1915=1,$C1915,-1)</f>
        <v/>
      </c>
    </row>
    <row r="1916">
      <c r="A1916" s="33" t="n">
        <v>45371.70833333334</v>
      </c>
      <c r="B1916" s="15">
        <f>WEEKDAY($A1916,2)</f>
        <v/>
      </c>
      <c r="C1916" s="15">
        <f>HOUR($A1916)</f>
        <v/>
      </c>
      <c r="D1916" s="15">
        <f>IF(AND($A1916&gt;=Instellingen!$B$6,$A1916&lt;Instellingen!$B$7),1,0)</f>
        <v/>
      </c>
      <c r="E1916" s="15">
        <f>COUNTIF(tData[BezoekStart],"&lt;"&amp;($A1916+1/24))-COUNTIF(tData[BezoekEind],"&lt;="&amp;$A1916)</f>
        <v/>
      </c>
      <c r="F1916" s="15">
        <f>COUNTIF(tData[BezoekLangStart],"&lt;"&amp;($A1916+1/24))-COUNTIF(tData[BezoekLangEind],"&lt;="&amp;$A1916)</f>
        <v/>
      </c>
      <c r="G1916" s="15">
        <f>IF($D1916=1,$B1916*100+$C1916,-1)</f>
        <v/>
      </c>
      <c r="H1916" s="15">
        <f>IF($D1916=1,$B1916,-1)</f>
        <v/>
      </c>
      <c r="I1916" s="15">
        <f>IF($D1916=1,$C1916,-1)</f>
        <v/>
      </c>
    </row>
    <row r="1917">
      <c r="A1917" s="33" t="n">
        <v>45371.75</v>
      </c>
      <c r="B1917" s="15">
        <f>WEEKDAY($A1917,2)</f>
        <v/>
      </c>
      <c r="C1917" s="15">
        <f>HOUR($A1917)</f>
        <v/>
      </c>
      <c r="D1917" s="15">
        <f>IF(AND($A1917&gt;=Instellingen!$B$6,$A1917&lt;Instellingen!$B$7),1,0)</f>
        <v/>
      </c>
      <c r="E1917" s="15">
        <f>COUNTIF(tData[BezoekStart],"&lt;"&amp;($A1917+1/24))-COUNTIF(tData[BezoekEind],"&lt;="&amp;$A1917)</f>
        <v/>
      </c>
      <c r="F1917" s="15">
        <f>COUNTIF(tData[BezoekLangStart],"&lt;"&amp;($A1917+1/24))-COUNTIF(tData[BezoekLangEind],"&lt;="&amp;$A1917)</f>
        <v/>
      </c>
      <c r="G1917" s="15">
        <f>IF($D1917=1,$B1917*100+$C1917,-1)</f>
        <v/>
      </c>
      <c r="H1917" s="15">
        <f>IF($D1917=1,$B1917,-1)</f>
        <v/>
      </c>
      <c r="I1917" s="15">
        <f>IF($D1917=1,$C1917,-1)</f>
        <v/>
      </c>
    </row>
    <row r="1918">
      <c r="A1918" s="33" t="n">
        <v>45371.79166666666</v>
      </c>
      <c r="B1918" s="15">
        <f>WEEKDAY($A1918,2)</f>
        <v/>
      </c>
      <c r="C1918" s="15">
        <f>HOUR($A1918)</f>
        <v/>
      </c>
      <c r="D1918" s="15">
        <f>IF(AND($A1918&gt;=Instellingen!$B$6,$A1918&lt;Instellingen!$B$7),1,0)</f>
        <v/>
      </c>
      <c r="E1918" s="15">
        <f>COUNTIF(tData[BezoekStart],"&lt;"&amp;($A1918+1/24))-COUNTIF(tData[BezoekEind],"&lt;="&amp;$A1918)</f>
        <v/>
      </c>
      <c r="F1918" s="15">
        <f>COUNTIF(tData[BezoekLangStart],"&lt;"&amp;($A1918+1/24))-COUNTIF(tData[BezoekLangEind],"&lt;="&amp;$A1918)</f>
        <v/>
      </c>
      <c r="G1918" s="15">
        <f>IF($D1918=1,$B1918*100+$C1918,-1)</f>
        <v/>
      </c>
      <c r="H1918" s="15">
        <f>IF($D1918=1,$B1918,-1)</f>
        <v/>
      </c>
      <c r="I1918" s="15">
        <f>IF($D1918=1,$C1918,-1)</f>
        <v/>
      </c>
    </row>
    <row r="1919">
      <c r="A1919" s="33" t="n">
        <v>45371.83333333334</v>
      </c>
      <c r="B1919" s="15">
        <f>WEEKDAY($A1919,2)</f>
        <v/>
      </c>
      <c r="C1919" s="15">
        <f>HOUR($A1919)</f>
        <v/>
      </c>
      <c r="D1919" s="15">
        <f>IF(AND($A1919&gt;=Instellingen!$B$6,$A1919&lt;Instellingen!$B$7),1,0)</f>
        <v/>
      </c>
      <c r="E1919" s="15">
        <f>COUNTIF(tData[BezoekStart],"&lt;"&amp;($A1919+1/24))-COUNTIF(tData[BezoekEind],"&lt;="&amp;$A1919)</f>
        <v/>
      </c>
      <c r="F1919" s="15">
        <f>COUNTIF(tData[BezoekLangStart],"&lt;"&amp;($A1919+1/24))-COUNTIF(tData[BezoekLangEind],"&lt;="&amp;$A1919)</f>
        <v/>
      </c>
      <c r="G1919" s="15">
        <f>IF($D1919=1,$B1919*100+$C1919,-1)</f>
        <v/>
      </c>
      <c r="H1919" s="15">
        <f>IF($D1919=1,$B1919,-1)</f>
        <v/>
      </c>
      <c r="I1919" s="15">
        <f>IF($D1919=1,$C1919,-1)</f>
        <v/>
      </c>
    </row>
    <row r="1920">
      <c r="A1920" s="33" t="n">
        <v>45371.875</v>
      </c>
      <c r="B1920" s="15">
        <f>WEEKDAY($A1920,2)</f>
        <v/>
      </c>
      <c r="C1920" s="15">
        <f>HOUR($A1920)</f>
        <v/>
      </c>
      <c r="D1920" s="15">
        <f>IF(AND($A1920&gt;=Instellingen!$B$6,$A1920&lt;Instellingen!$B$7),1,0)</f>
        <v/>
      </c>
      <c r="E1920" s="15">
        <f>COUNTIF(tData[BezoekStart],"&lt;"&amp;($A1920+1/24))-COUNTIF(tData[BezoekEind],"&lt;="&amp;$A1920)</f>
        <v/>
      </c>
      <c r="F1920" s="15">
        <f>COUNTIF(tData[BezoekLangStart],"&lt;"&amp;($A1920+1/24))-COUNTIF(tData[BezoekLangEind],"&lt;="&amp;$A1920)</f>
        <v/>
      </c>
      <c r="G1920" s="15">
        <f>IF($D1920=1,$B1920*100+$C1920,-1)</f>
        <v/>
      </c>
      <c r="H1920" s="15">
        <f>IF($D1920=1,$B1920,-1)</f>
        <v/>
      </c>
      <c r="I1920" s="15">
        <f>IF($D1920=1,$C1920,-1)</f>
        <v/>
      </c>
    </row>
    <row r="1921">
      <c r="A1921" s="33" t="n">
        <v>45371.91666666666</v>
      </c>
      <c r="B1921" s="15">
        <f>WEEKDAY($A1921,2)</f>
        <v/>
      </c>
      <c r="C1921" s="15">
        <f>HOUR($A1921)</f>
        <v/>
      </c>
      <c r="D1921" s="15">
        <f>IF(AND($A1921&gt;=Instellingen!$B$6,$A1921&lt;Instellingen!$B$7),1,0)</f>
        <v/>
      </c>
      <c r="E1921" s="15">
        <f>COUNTIF(tData[BezoekStart],"&lt;"&amp;($A1921+1/24))-COUNTIF(tData[BezoekEind],"&lt;="&amp;$A1921)</f>
        <v/>
      </c>
      <c r="F1921" s="15">
        <f>COUNTIF(tData[BezoekLangStart],"&lt;"&amp;($A1921+1/24))-COUNTIF(tData[BezoekLangEind],"&lt;="&amp;$A1921)</f>
        <v/>
      </c>
      <c r="G1921" s="15">
        <f>IF($D1921=1,$B1921*100+$C1921,-1)</f>
        <v/>
      </c>
      <c r="H1921" s="15">
        <f>IF($D1921=1,$B1921,-1)</f>
        <v/>
      </c>
      <c r="I1921" s="15">
        <f>IF($D1921=1,$C1921,-1)</f>
        <v/>
      </c>
    </row>
    <row r="1922">
      <c r="A1922" s="33" t="n">
        <v>45371.95833333334</v>
      </c>
      <c r="B1922" s="15">
        <f>WEEKDAY($A1922,2)</f>
        <v/>
      </c>
      <c r="C1922" s="15">
        <f>HOUR($A1922)</f>
        <v/>
      </c>
      <c r="D1922" s="15">
        <f>IF(AND($A1922&gt;=Instellingen!$B$6,$A1922&lt;Instellingen!$B$7),1,0)</f>
        <v/>
      </c>
      <c r="E1922" s="15">
        <f>COUNTIF(tData[BezoekStart],"&lt;"&amp;($A1922+1/24))-COUNTIF(tData[BezoekEind],"&lt;="&amp;$A1922)</f>
        <v/>
      </c>
      <c r="F1922" s="15">
        <f>COUNTIF(tData[BezoekLangStart],"&lt;"&amp;($A1922+1/24))-COUNTIF(tData[BezoekLangEind],"&lt;="&amp;$A1922)</f>
        <v/>
      </c>
      <c r="G1922" s="15">
        <f>IF($D1922=1,$B1922*100+$C1922,-1)</f>
        <v/>
      </c>
      <c r="H1922" s="15">
        <f>IF($D1922=1,$B1922,-1)</f>
        <v/>
      </c>
      <c r="I1922" s="15">
        <f>IF($D1922=1,$C1922,-1)</f>
        <v/>
      </c>
    </row>
    <row r="1923">
      <c r="A1923" s="33" t="n">
        <v>45372</v>
      </c>
      <c r="B1923" s="15">
        <f>WEEKDAY($A1923,2)</f>
        <v/>
      </c>
      <c r="C1923" s="15">
        <f>HOUR($A1923)</f>
        <v/>
      </c>
      <c r="D1923" s="15">
        <f>IF(AND($A1923&gt;=Instellingen!$B$6,$A1923&lt;Instellingen!$B$7),1,0)</f>
        <v/>
      </c>
      <c r="E1923" s="15">
        <f>COUNTIF(tData[BezoekStart],"&lt;"&amp;($A1923+1/24))-COUNTIF(tData[BezoekEind],"&lt;="&amp;$A1923)</f>
        <v/>
      </c>
      <c r="F1923" s="15">
        <f>COUNTIF(tData[BezoekLangStart],"&lt;"&amp;($A1923+1/24))-COUNTIF(tData[BezoekLangEind],"&lt;="&amp;$A1923)</f>
        <v/>
      </c>
      <c r="G1923" s="15">
        <f>IF($D1923=1,$B1923*100+$C1923,-1)</f>
        <v/>
      </c>
      <c r="H1923" s="15">
        <f>IF($D1923=1,$B1923,-1)</f>
        <v/>
      </c>
      <c r="I1923" s="15">
        <f>IF($D1923=1,$C1923,-1)</f>
        <v/>
      </c>
    </row>
    <row r="1924">
      <c r="A1924" s="33" t="n">
        <v>45372.04166666666</v>
      </c>
      <c r="B1924" s="15">
        <f>WEEKDAY($A1924,2)</f>
        <v/>
      </c>
      <c r="C1924" s="15">
        <f>HOUR($A1924)</f>
        <v/>
      </c>
      <c r="D1924" s="15">
        <f>IF(AND($A1924&gt;=Instellingen!$B$6,$A1924&lt;Instellingen!$B$7),1,0)</f>
        <v/>
      </c>
      <c r="E1924" s="15">
        <f>COUNTIF(tData[BezoekStart],"&lt;"&amp;($A1924+1/24))-COUNTIF(tData[BezoekEind],"&lt;="&amp;$A1924)</f>
        <v/>
      </c>
      <c r="F1924" s="15">
        <f>COUNTIF(tData[BezoekLangStart],"&lt;"&amp;($A1924+1/24))-COUNTIF(tData[BezoekLangEind],"&lt;="&amp;$A1924)</f>
        <v/>
      </c>
      <c r="G1924" s="15">
        <f>IF($D1924=1,$B1924*100+$C1924,-1)</f>
        <v/>
      </c>
      <c r="H1924" s="15">
        <f>IF($D1924=1,$B1924,-1)</f>
        <v/>
      </c>
      <c r="I1924" s="15">
        <f>IF($D1924=1,$C1924,-1)</f>
        <v/>
      </c>
    </row>
    <row r="1925">
      <c r="A1925" s="33" t="n">
        <v>45372.08333333334</v>
      </c>
      <c r="B1925" s="15">
        <f>WEEKDAY($A1925,2)</f>
        <v/>
      </c>
      <c r="C1925" s="15">
        <f>HOUR($A1925)</f>
        <v/>
      </c>
      <c r="D1925" s="15">
        <f>IF(AND($A1925&gt;=Instellingen!$B$6,$A1925&lt;Instellingen!$B$7),1,0)</f>
        <v/>
      </c>
      <c r="E1925" s="15">
        <f>COUNTIF(tData[BezoekStart],"&lt;"&amp;($A1925+1/24))-COUNTIF(tData[BezoekEind],"&lt;="&amp;$A1925)</f>
        <v/>
      </c>
      <c r="F1925" s="15">
        <f>COUNTIF(tData[BezoekLangStart],"&lt;"&amp;($A1925+1/24))-COUNTIF(tData[BezoekLangEind],"&lt;="&amp;$A1925)</f>
        <v/>
      </c>
      <c r="G1925" s="15">
        <f>IF($D1925=1,$B1925*100+$C1925,-1)</f>
        <v/>
      </c>
      <c r="H1925" s="15">
        <f>IF($D1925=1,$B1925,-1)</f>
        <v/>
      </c>
      <c r="I1925" s="15">
        <f>IF($D1925=1,$C1925,-1)</f>
        <v/>
      </c>
    </row>
    <row r="1926">
      <c r="A1926" s="33" t="n">
        <v>45372.125</v>
      </c>
      <c r="B1926" s="15">
        <f>WEEKDAY($A1926,2)</f>
        <v/>
      </c>
      <c r="C1926" s="15">
        <f>HOUR($A1926)</f>
        <v/>
      </c>
      <c r="D1926" s="15">
        <f>IF(AND($A1926&gt;=Instellingen!$B$6,$A1926&lt;Instellingen!$B$7),1,0)</f>
        <v/>
      </c>
      <c r="E1926" s="15">
        <f>COUNTIF(tData[BezoekStart],"&lt;"&amp;($A1926+1/24))-COUNTIF(tData[BezoekEind],"&lt;="&amp;$A1926)</f>
        <v/>
      </c>
      <c r="F1926" s="15">
        <f>COUNTIF(tData[BezoekLangStart],"&lt;"&amp;($A1926+1/24))-COUNTIF(tData[BezoekLangEind],"&lt;="&amp;$A1926)</f>
        <v/>
      </c>
      <c r="G1926" s="15">
        <f>IF($D1926=1,$B1926*100+$C1926,-1)</f>
        <v/>
      </c>
      <c r="H1926" s="15">
        <f>IF($D1926=1,$B1926,-1)</f>
        <v/>
      </c>
      <c r="I1926" s="15">
        <f>IF($D1926=1,$C1926,-1)</f>
        <v/>
      </c>
    </row>
    <row r="1927">
      <c r="A1927" s="33" t="n">
        <v>45372.16666666666</v>
      </c>
      <c r="B1927" s="15">
        <f>WEEKDAY($A1927,2)</f>
        <v/>
      </c>
      <c r="C1927" s="15">
        <f>HOUR($A1927)</f>
        <v/>
      </c>
      <c r="D1927" s="15">
        <f>IF(AND($A1927&gt;=Instellingen!$B$6,$A1927&lt;Instellingen!$B$7),1,0)</f>
        <v/>
      </c>
      <c r="E1927" s="15">
        <f>COUNTIF(tData[BezoekStart],"&lt;"&amp;($A1927+1/24))-COUNTIF(tData[BezoekEind],"&lt;="&amp;$A1927)</f>
        <v/>
      </c>
      <c r="F1927" s="15">
        <f>COUNTIF(tData[BezoekLangStart],"&lt;"&amp;($A1927+1/24))-COUNTIF(tData[BezoekLangEind],"&lt;="&amp;$A1927)</f>
        <v/>
      </c>
      <c r="G1927" s="15">
        <f>IF($D1927=1,$B1927*100+$C1927,-1)</f>
        <v/>
      </c>
      <c r="H1927" s="15">
        <f>IF($D1927=1,$B1927,-1)</f>
        <v/>
      </c>
      <c r="I1927" s="15">
        <f>IF($D1927=1,$C1927,-1)</f>
        <v/>
      </c>
    </row>
    <row r="1928">
      <c r="A1928" s="33" t="n">
        <v>45372.20833333334</v>
      </c>
      <c r="B1928" s="15">
        <f>WEEKDAY($A1928,2)</f>
        <v/>
      </c>
      <c r="C1928" s="15">
        <f>HOUR($A1928)</f>
        <v/>
      </c>
      <c r="D1928" s="15">
        <f>IF(AND($A1928&gt;=Instellingen!$B$6,$A1928&lt;Instellingen!$B$7),1,0)</f>
        <v/>
      </c>
      <c r="E1928" s="15">
        <f>COUNTIF(tData[BezoekStart],"&lt;"&amp;($A1928+1/24))-COUNTIF(tData[BezoekEind],"&lt;="&amp;$A1928)</f>
        <v/>
      </c>
      <c r="F1928" s="15">
        <f>COUNTIF(tData[BezoekLangStart],"&lt;"&amp;($A1928+1/24))-COUNTIF(tData[BezoekLangEind],"&lt;="&amp;$A1928)</f>
        <v/>
      </c>
      <c r="G1928" s="15">
        <f>IF($D1928=1,$B1928*100+$C1928,-1)</f>
        <v/>
      </c>
      <c r="H1928" s="15">
        <f>IF($D1928=1,$B1928,-1)</f>
        <v/>
      </c>
      <c r="I1928" s="15">
        <f>IF($D1928=1,$C1928,-1)</f>
        <v/>
      </c>
    </row>
    <row r="1929">
      <c r="A1929" s="33" t="n">
        <v>45372.25</v>
      </c>
      <c r="B1929" s="15">
        <f>WEEKDAY($A1929,2)</f>
        <v/>
      </c>
      <c r="C1929" s="15">
        <f>HOUR($A1929)</f>
        <v/>
      </c>
      <c r="D1929" s="15">
        <f>IF(AND($A1929&gt;=Instellingen!$B$6,$A1929&lt;Instellingen!$B$7),1,0)</f>
        <v/>
      </c>
      <c r="E1929" s="15">
        <f>COUNTIF(tData[BezoekStart],"&lt;"&amp;($A1929+1/24))-COUNTIF(tData[BezoekEind],"&lt;="&amp;$A1929)</f>
        <v/>
      </c>
      <c r="F1929" s="15">
        <f>COUNTIF(tData[BezoekLangStart],"&lt;"&amp;($A1929+1/24))-COUNTIF(tData[BezoekLangEind],"&lt;="&amp;$A1929)</f>
        <v/>
      </c>
      <c r="G1929" s="15">
        <f>IF($D1929=1,$B1929*100+$C1929,-1)</f>
        <v/>
      </c>
      <c r="H1929" s="15">
        <f>IF($D1929=1,$B1929,-1)</f>
        <v/>
      </c>
      <c r="I1929" s="15">
        <f>IF($D1929=1,$C1929,-1)</f>
        <v/>
      </c>
    </row>
    <row r="1930">
      <c r="A1930" s="33" t="n">
        <v>45372.29166666666</v>
      </c>
      <c r="B1930" s="15">
        <f>WEEKDAY($A1930,2)</f>
        <v/>
      </c>
      <c r="C1930" s="15">
        <f>HOUR($A1930)</f>
        <v/>
      </c>
      <c r="D1930" s="15">
        <f>IF(AND($A1930&gt;=Instellingen!$B$6,$A1930&lt;Instellingen!$B$7),1,0)</f>
        <v/>
      </c>
      <c r="E1930" s="15">
        <f>COUNTIF(tData[BezoekStart],"&lt;"&amp;($A1930+1/24))-COUNTIF(tData[BezoekEind],"&lt;="&amp;$A1930)</f>
        <v/>
      </c>
      <c r="F1930" s="15">
        <f>COUNTIF(tData[BezoekLangStart],"&lt;"&amp;($A1930+1/24))-COUNTIF(tData[BezoekLangEind],"&lt;="&amp;$A1930)</f>
        <v/>
      </c>
      <c r="G1930" s="15">
        <f>IF($D1930=1,$B1930*100+$C1930,-1)</f>
        <v/>
      </c>
      <c r="H1930" s="15">
        <f>IF($D1930=1,$B1930,-1)</f>
        <v/>
      </c>
      <c r="I1930" s="15">
        <f>IF($D1930=1,$C1930,-1)</f>
        <v/>
      </c>
    </row>
    <row r="1931">
      <c r="A1931" s="33" t="n">
        <v>45372.33333333334</v>
      </c>
      <c r="B1931" s="15">
        <f>WEEKDAY($A1931,2)</f>
        <v/>
      </c>
      <c r="C1931" s="15">
        <f>HOUR($A1931)</f>
        <v/>
      </c>
      <c r="D1931" s="15">
        <f>IF(AND($A1931&gt;=Instellingen!$B$6,$A1931&lt;Instellingen!$B$7),1,0)</f>
        <v/>
      </c>
      <c r="E1931" s="15">
        <f>COUNTIF(tData[BezoekStart],"&lt;"&amp;($A1931+1/24))-COUNTIF(tData[BezoekEind],"&lt;="&amp;$A1931)</f>
        <v/>
      </c>
      <c r="F1931" s="15">
        <f>COUNTIF(tData[BezoekLangStart],"&lt;"&amp;($A1931+1/24))-COUNTIF(tData[BezoekLangEind],"&lt;="&amp;$A1931)</f>
        <v/>
      </c>
      <c r="G1931" s="15">
        <f>IF($D1931=1,$B1931*100+$C1931,-1)</f>
        <v/>
      </c>
      <c r="H1931" s="15">
        <f>IF($D1931=1,$B1931,-1)</f>
        <v/>
      </c>
      <c r="I1931" s="15">
        <f>IF($D1931=1,$C1931,-1)</f>
        <v/>
      </c>
    </row>
    <row r="1932">
      <c r="A1932" s="33" t="n">
        <v>45372.375</v>
      </c>
      <c r="B1932" s="15">
        <f>WEEKDAY($A1932,2)</f>
        <v/>
      </c>
      <c r="C1932" s="15">
        <f>HOUR($A1932)</f>
        <v/>
      </c>
      <c r="D1932" s="15">
        <f>IF(AND($A1932&gt;=Instellingen!$B$6,$A1932&lt;Instellingen!$B$7),1,0)</f>
        <v/>
      </c>
      <c r="E1932" s="15">
        <f>COUNTIF(tData[BezoekStart],"&lt;"&amp;($A1932+1/24))-COUNTIF(tData[BezoekEind],"&lt;="&amp;$A1932)</f>
        <v/>
      </c>
      <c r="F1932" s="15">
        <f>COUNTIF(tData[BezoekLangStart],"&lt;"&amp;($A1932+1/24))-COUNTIF(tData[BezoekLangEind],"&lt;="&amp;$A1932)</f>
        <v/>
      </c>
      <c r="G1932" s="15">
        <f>IF($D1932=1,$B1932*100+$C1932,-1)</f>
        <v/>
      </c>
      <c r="H1932" s="15">
        <f>IF($D1932=1,$B1932,-1)</f>
        <v/>
      </c>
      <c r="I1932" s="15">
        <f>IF($D1932=1,$C1932,-1)</f>
        <v/>
      </c>
    </row>
    <row r="1933">
      <c r="A1933" s="33" t="n">
        <v>45372.41666666666</v>
      </c>
      <c r="B1933" s="15">
        <f>WEEKDAY($A1933,2)</f>
        <v/>
      </c>
      <c r="C1933" s="15">
        <f>HOUR($A1933)</f>
        <v/>
      </c>
      <c r="D1933" s="15">
        <f>IF(AND($A1933&gt;=Instellingen!$B$6,$A1933&lt;Instellingen!$B$7),1,0)</f>
        <v/>
      </c>
      <c r="E1933" s="15">
        <f>COUNTIF(tData[BezoekStart],"&lt;"&amp;($A1933+1/24))-COUNTIF(tData[BezoekEind],"&lt;="&amp;$A1933)</f>
        <v/>
      </c>
      <c r="F1933" s="15">
        <f>COUNTIF(tData[BezoekLangStart],"&lt;"&amp;($A1933+1/24))-COUNTIF(tData[BezoekLangEind],"&lt;="&amp;$A1933)</f>
        <v/>
      </c>
      <c r="G1933" s="15">
        <f>IF($D1933=1,$B1933*100+$C1933,-1)</f>
        <v/>
      </c>
      <c r="H1933" s="15">
        <f>IF($D1933=1,$B1933,-1)</f>
        <v/>
      </c>
      <c r="I1933" s="15">
        <f>IF($D1933=1,$C1933,-1)</f>
        <v/>
      </c>
    </row>
    <row r="1934">
      <c r="A1934" s="33" t="n">
        <v>45372.45833333334</v>
      </c>
      <c r="B1934" s="15">
        <f>WEEKDAY($A1934,2)</f>
        <v/>
      </c>
      <c r="C1934" s="15">
        <f>HOUR($A1934)</f>
        <v/>
      </c>
      <c r="D1934" s="15">
        <f>IF(AND($A1934&gt;=Instellingen!$B$6,$A1934&lt;Instellingen!$B$7),1,0)</f>
        <v/>
      </c>
      <c r="E1934" s="15">
        <f>COUNTIF(tData[BezoekStart],"&lt;"&amp;($A1934+1/24))-COUNTIF(tData[BezoekEind],"&lt;="&amp;$A1934)</f>
        <v/>
      </c>
      <c r="F1934" s="15">
        <f>COUNTIF(tData[BezoekLangStart],"&lt;"&amp;($A1934+1/24))-COUNTIF(tData[BezoekLangEind],"&lt;="&amp;$A1934)</f>
        <v/>
      </c>
      <c r="G1934" s="15">
        <f>IF($D1934=1,$B1934*100+$C1934,-1)</f>
        <v/>
      </c>
      <c r="H1934" s="15">
        <f>IF($D1934=1,$B1934,-1)</f>
        <v/>
      </c>
      <c r="I1934" s="15">
        <f>IF($D1934=1,$C1934,-1)</f>
        <v/>
      </c>
    </row>
    <row r="1935">
      <c r="A1935" s="33" t="n">
        <v>45372.5</v>
      </c>
      <c r="B1935" s="15">
        <f>WEEKDAY($A1935,2)</f>
        <v/>
      </c>
      <c r="C1935" s="15">
        <f>HOUR($A1935)</f>
        <v/>
      </c>
      <c r="D1935" s="15">
        <f>IF(AND($A1935&gt;=Instellingen!$B$6,$A1935&lt;Instellingen!$B$7),1,0)</f>
        <v/>
      </c>
      <c r="E1935" s="15">
        <f>COUNTIF(tData[BezoekStart],"&lt;"&amp;($A1935+1/24))-COUNTIF(tData[BezoekEind],"&lt;="&amp;$A1935)</f>
        <v/>
      </c>
      <c r="F1935" s="15">
        <f>COUNTIF(tData[BezoekLangStart],"&lt;"&amp;($A1935+1/24))-COUNTIF(tData[BezoekLangEind],"&lt;="&amp;$A1935)</f>
        <v/>
      </c>
      <c r="G1935" s="15">
        <f>IF($D1935=1,$B1935*100+$C1935,-1)</f>
        <v/>
      </c>
      <c r="H1935" s="15">
        <f>IF($D1935=1,$B1935,-1)</f>
        <v/>
      </c>
      <c r="I1935" s="15">
        <f>IF($D1935=1,$C1935,-1)</f>
        <v/>
      </c>
    </row>
    <row r="1936">
      <c r="A1936" s="33" t="n">
        <v>45372.54166666666</v>
      </c>
      <c r="B1936" s="15">
        <f>WEEKDAY($A1936,2)</f>
        <v/>
      </c>
      <c r="C1936" s="15">
        <f>HOUR($A1936)</f>
        <v/>
      </c>
      <c r="D1936" s="15">
        <f>IF(AND($A1936&gt;=Instellingen!$B$6,$A1936&lt;Instellingen!$B$7),1,0)</f>
        <v/>
      </c>
      <c r="E1936" s="15">
        <f>COUNTIF(tData[BezoekStart],"&lt;"&amp;($A1936+1/24))-COUNTIF(tData[BezoekEind],"&lt;="&amp;$A1936)</f>
        <v/>
      </c>
      <c r="F1936" s="15">
        <f>COUNTIF(tData[BezoekLangStart],"&lt;"&amp;($A1936+1/24))-COUNTIF(tData[BezoekLangEind],"&lt;="&amp;$A1936)</f>
        <v/>
      </c>
      <c r="G1936" s="15">
        <f>IF($D1936=1,$B1936*100+$C1936,-1)</f>
        <v/>
      </c>
      <c r="H1936" s="15">
        <f>IF($D1936=1,$B1936,-1)</f>
        <v/>
      </c>
      <c r="I1936" s="15">
        <f>IF($D1936=1,$C1936,-1)</f>
        <v/>
      </c>
    </row>
    <row r="1937">
      <c r="A1937" s="33" t="n">
        <v>45372.58333333334</v>
      </c>
      <c r="B1937" s="15">
        <f>WEEKDAY($A1937,2)</f>
        <v/>
      </c>
      <c r="C1937" s="15">
        <f>HOUR($A1937)</f>
        <v/>
      </c>
      <c r="D1937" s="15">
        <f>IF(AND($A1937&gt;=Instellingen!$B$6,$A1937&lt;Instellingen!$B$7),1,0)</f>
        <v/>
      </c>
      <c r="E1937" s="15">
        <f>COUNTIF(tData[BezoekStart],"&lt;"&amp;($A1937+1/24))-COUNTIF(tData[BezoekEind],"&lt;="&amp;$A1937)</f>
        <v/>
      </c>
      <c r="F1937" s="15">
        <f>COUNTIF(tData[BezoekLangStart],"&lt;"&amp;($A1937+1/24))-COUNTIF(tData[BezoekLangEind],"&lt;="&amp;$A1937)</f>
        <v/>
      </c>
      <c r="G1937" s="15">
        <f>IF($D1937=1,$B1937*100+$C1937,-1)</f>
        <v/>
      </c>
      <c r="H1937" s="15">
        <f>IF($D1937=1,$B1937,-1)</f>
        <v/>
      </c>
      <c r="I1937" s="15">
        <f>IF($D1937=1,$C1937,-1)</f>
        <v/>
      </c>
    </row>
    <row r="1938">
      <c r="A1938" s="33" t="n">
        <v>45372.625</v>
      </c>
      <c r="B1938" s="15">
        <f>WEEKDAY($A1938,2)</f>
        <v/>
      </c>
      <c r="C1938" s="15">
        <f>HOUR($A1938)</f>
        <v/>
      </c>
      <c r="D1938" s="15">
        <f>IF(AND($A1938&gt;=Instellingen!$B$6,$A1938&lt;Instellingen!$B$7),1,0)</f>
        <v/>
      </c>
      <c r="E1938" s="15">
        <f>COUNTIF(tData[BezoekStart],"&lt;"&amp;($A1938+1/24))-COUNTIF(tData[BezoekEind],"&lt;="&amp;$A1938)</f>
        <v/>
      </c>
      <c r="F1938" s="15">
        <f>COUNTIF(tData[BezoekLangStart],"&lt;"&amp;($A1938+1/24))-COUNTIF(tData[BezoekLangEind],"&lt;="&amp;$A1938)</f>
        <v/>
      </c>
      <c r="G1938" s="15">
        <f>IF($D1938=1,$B1938*100+$C1938,-1)</f>
        <v/>
      </c>
      <c r="H1938" s="15">
        <f>IF($D1938=1,$B1938,-1)</f>
        <v/>
      </c>
      <c r="I1938" s="15">
        <f>IF($D1938=1,$C1938,-1)</f>
        <v/>
      </c>
    </row>
    <row r="1939">
      <c r="A1939" s="33" t="n">
        <v>45372.66666666666</v>
      </c>
      <c r="B1939" s="15">
        <f>WEEKDAY($A1939,2)</f>
        <v/>
      </c>
      <c r="C1939" s="15">
        <f>HOUR($A1939)</f>
        <v/>
      </c>
      <c r="D1939" s="15">
        <f>IF(AND($A1939&gt;=Instellingen!$B$6,$A1939&lt;Instellingen!$B$7),1,0)</f>
        <v/>
      </c>
      <c r="E1939" s="15">
        <f>COUNTIF(tData[BezoekStart],"&lt;"&amp;($A1939+1/24))-COUNTIF(tData[BezoekEind],"&lt;="&amp;$A1939)</f>
        <v/>
      </c>
      <c r="F1939" s="15">
        <f>COUNTIF(tData[BezoekLangStart],"&lt;"&amp;($A1939+1/24))-COUNTIF(tData[BezoekLangEind],"&lt;="&amp;$A1939)</f>
        <v/>
      </c>
      <c r="G1939" s="15">
        <f>IF($D1939=1,$B1939*100+$C1939,-1)</f>
        <v/>
      </c>
      <c r="H1939" s="15">
        <f>IF($D1939=1,$B1939,-1)</f>
        <v/>
      </c>
      <c r="I1939" s="15">
        <f>IF($D1939=1,$C1939,-1)</f>
        <v/>
      </c>
    </row>
    <row r="1940">
      <c r="A1940" s="33" t="n">
        <v>45372.70833333334</v>
      </c>
      <c r="B1940" s="15">
        <f>WEEKDAY($A1940,2)</f>
        <v/>
      </c>
      <c r="C1940" s="15">
        <f>HOUR($A1940)</f>
        <v/>
      </c>
      <c r="D1940" s="15">
        <f>IF(AND($A1940&gt;=Instellingen!$B$6,$A1940&lt;Instellingen!$B$7),1,0)</f>
        <v/>
      </c>
      <c r="E1940" s="15">
        <f>COUNTIF(tData[BezoekStart],"&lt;"&amp;($A1940+1/24))-COUNTIF(tData[BezoekEind],"&lt;="&amp;$A1940)</f>
        <v/>
      </c>
      <c r="F1940" s="15">
        <f>COUNTIF(tData[BezoekLangStart],"&lt;"&amp;($A1940+1/24))-COUNTIF(tData[BezoekLangEind],"&lt;="&amp;$A1940)</f>
        <v/>
      </c>
      <c r="G1940" s="15">
        <f>IF($D1940=1,$B1940*100+$C1940,-1)</f>
        <v/>
      </c>
      <c r="H1940" s="15">
        <f>IF($D1940=1,$B1940,-1)</f>
        <v/>
      </c>
      <c r="I1940" s="15">
        <f>IF($D1940=1,$C1940,-1)</f>
        <v/>
      </c>
    </row>
    <row r="1941">
      <c r="A1941" s="33" t="n">
        <v>45372.75</v>
      </c>
      <c r="B1941" s="15">
        <f>WEEKDAY($A1941,2)</f>
        <v/>
      </c>
      <c r="C1941" s="15">
        <f>HOUR($A1941)</f>
        <v/>
      </c>
      <c r="D1941" s="15">
        <f>IF(AND($A1941&gt;=Instellingen!$B$6,$A1941&lt;Instellingen!$B$7),1,0)</f>
        <v/>
      </c>
      <c r="E1941" s="15">
        <f>COUNTIF(tData[BezoekStart],"&lt;"&amp;($A1941+1/24))-COUNTIF(tData[BezoekEind],"&lt;="&amp;$A1941)</f>
        <v/>
      </c>
      <c r="F1941" s="15">
        <f>COUNTIF(tData[BezoekLangStart],"&lt;"&amp;($A1941+1/24))-COUNTIF(tData[BezoekLangEind],"&lt;="&amp;$A1941)</f>
        <v/>
      </c>
      <c r="G1941" s="15">
        <f>IF($D1941=1,$B1941*100+$C1941,-1)</f>
        <v/>
      </c>
      <c r="H1941" s="15">
        <f>IF($D1941=1,$B1941,-1)</f>
        <v/>
      </c>
      <c r="I1941" s="15">
        <f>IF($D1941=1,$C1941,-1)</f>
        <v/>
      </c>
    </row>
    <row r="1942">
      <c r="A1942" s="33" t="n">
        <v>45372.79166666666</v>
      </c>
      <c r="B1942" s="15">
        <f>WEEKDAY($A1942,2)</f>
        <v/>
      </c>
      <c r="C1942" s="15">
        <f>HOUR($A1942)</f>
        <v/>
      </c>
      <c r="D1942" s="15">
        <f>IF(AND($A1942&gt;=Instellingen!$B$6,$A1942&lt;Instellingen!$B$7),1,0)</f>
        <v/>
      </c>
      <c r="E1942" s="15">
        <f>COUNTIF(tData[BezoekStart],"&lt;"&amp;($A1942+1/24))-COUNTIF(tData[BezoekEind],"&lt;="&amp;$A1942)</f>
        <v/>
      </c>
      <c r="F1942" s="15">
        <f>COUNTIF(tData[BezoekLangStart],"&lt;"&amp;($A1942+1/24))-COUNTIF(tData[BezoekLangEind],"&lt;="&amp;$A1942)</f>
        <v/>
      </c>
      <c r="G1942" s="15">
        <f>IF($D1942=1,$B1942*100+$C1942,-1)</f>
        <v/>
      </c>
      <c r="H1942" s="15">
        <f>IF($D1942=1,$B1942,-1)</f>
        <v/>
      </c>
      <c r="I1942" s="15">
        <f>IF($D1942=1,$C1942,-1)</f>
        <v/>
      </c>
    </row>
    <row r="1943">
      <c r="A1943" s="33" t="n">
        <v>45372.83333333334</v>
      </c>
      <c r="B1943" s="15">
        <f>WEEKDAY($A1943,2)</f>
        <v/>
      </c>
      <c r="C1943" s="15">
        <f>HOUR($A1943)</f>
        <v/>
      </c>
      <c r="D1943" s="15">
        <f>IF(AND($A1943&gt;=Instellingen!$B$6,$A1943&lt;Instellingen!$B$7),1,0)</f>
        <v/>
      </c>
      <c r="E1943" s="15">
        <f>COUNTIF(tData[BezoekStart],"&lt;"&amp;($A1943+1/24))-COUNTIF(tData[BezoekEind],"&lt;="&amp;$A1943)</f>
        <v/>
      </c>
      <c r="F1943" s="15">
        <f>COUNTIF(tData[BezoekLangStart],"&lt;"&amp;($A1943+1/24))-COUNTIF(tData[BezoekLangEind],"&lt;="&amp;$A1943)</f>
        <v/>
      </c>
      <c r="G1943" s="15">
        <f>IF($D1943=1,$B1943*100+$C1943,-1)</f>
        <v/>
      </c>
      <c r="H1943" s="15">
        <f>IF($D1943=1,$B1943,-1)</f>
        <v/>
      </c>
      <c r="I1943" s="15">
        <f>IF($D1943=1,$C1943,-1)</f>
        <v/>
      </c>
    </row>
    <row r="1944">
      <c r="A1944" s="33" t="n">
        <v>45372.875</v>
      </c>
      <c r="B1944" s="15">
        <f>WEEKDAY($A1944,2)</f>
        <v/>
      </c>
      <c r="C1944" s="15">
        <f>HOUR($A1944)</f>
        <v/>
      </c>
      <c r="D1944" s="15">
        <f>IF(AND($A1944&gt;=Instellingen!$B$6,$A1944&lt;Instellingen!$B$7),1,0)</f>
        <v/>
      </c>
      <c r="E1944" s="15">
        <f>COUNTIF(tData[BezoekStart],"&lt;"&amp;($A1944+1/24))-COUNTIF(tData[BezoekEind],"&lt;="&amp;$A1944)</f>
        <v/>
      </c>
      <c r="F1944" s="15">
        <f>COUNTIF(tData[BezoekLangStart],"&lt;"&amp;($A1944+1/24))-COUNTIF(tData[BezoekLangEind],"&lt;="&amp;$A1944)</f>
        <v/>
      </c>
      <c r="G1944" s="15">
        <f>IF($D1944=1,$B1944*100+$C1944,-1)</f>
        <v/>
      </c>
      <c r="H1944" s="15">
        <f>IF($D1944=1,$B1944,-1)</f>
        <v/>
      </c>
      <c r="I1944" s="15">
        <f>IF($D1944=1,$C1944,-1)</f>
        <v/>
      </c>
    </row>
    <row r="1945">
      <c r="A1945" s="33" t="n">
        <v>45372.91666666666</v>
      </c>
      <c r="B1945" s="15">
        <f>WEEKDAY($A1945,2)</f>
        <v/>
      </c>
      <c r="C1945" s="15">
        <f>HOUR($A1945)</f>
        <v/>
      </c>
      <c r="D1945" s="15">
        <f>IF(AND($A1945&gt;=Instellingen!$B$6,$A1945&lt;Instellingen!$B$7),1,0)</f>
        <v/>
      </c>
      <c r="E1945" s="15">
        <f>COUNTIF(tData[BezoekStart],"&lt;"&amp;($A1945+1/24))-COUNTIF(tData[BezoekEind],"&lt;="&amp;$A1945)</f>
        <v/>
      </c>
      <c r="F1945" s="15">
        <f>COUNTIF(tData[BezoekLangStart],"&lt;"&amp;($A1945+1/24))-COUNTIF(tData[BezoekLangEind],"&lt;="&amp;$A1945)</f>
        <v/>
      </c>
      <c r="G1945" s="15">
        <f>IF($D1945=1,$B1945*100+$C1945,-1)</f>
        <v/>
      </c>
      <c r="H1945" s="15">
        <f>IF($D1945=1,$B1945,-1)</f>
        <v/>
      </c>
      <c r="I1945" s="15">
        <f>IF($D1945=1,$C1945,-1)</f>
        <v/>
      </c>
    </row>
    <row r="1946">
      <c r="A1946" s="33" t="n">
        <v>45372.95833333334</v>
      </c>
      <c r="B1946" s="15">
        <f>WEEKDAY($A1946,2)</f>
        <v/>
      </c>
      <c r="C1946" s="15">
        <f>HOUR($A1946)</f>
        <v/>
      </c>
      <c r="D1946" s="15">
        <f>IF(AND($A1946&gt;=Instellingen!$B$6,$A1946&lt;Instellingen!$B$7),1,0)</f>
        <v/>
      </c>
      <c r="E1946" s="15">
        <f>COUNTIF(tData[BezoekStart],"&lt;"&amp;($A1946+1/24))-COUNTIF(tData[BezoekEind],"&lt;="&amp;$A1946)</f>
        <v/>
      </c>
      <c r="F1946" s="15">
        <f>COUNTIF(tData[BezoekLangStart],"&lt;"&amp;($A1946+1/24))-COUNTIF(tData[BezoekLangEind],"&lt;="&amp;$A1946)</f>
        <v/>
      </c>
      <c r="G1946" s="15">
        <f>IF($D1946=1,$B1946*100+$C1946,-1)</f>
        <v/>
      </c>
      <c r="H1946" s="15">
        <f>IF($D1946=1,$B1946,-1)</f>
        <v/>
      </c>
      <c r="I1946" s="15">
        <f>IF($D1946=1,$C1946,-1)</f>
        <v/>
      </c>
    </row>
    <row r="1947">
      <c r="A1947" s="33" t="n">
        <v>45373</v>
      </c>
      <c r="B1947" s="15">
        <f>WEEKDAY($A1947,2)</f>
        <v/>
      </c>
      <c r="C1947" s="15">
        <f>HOUR($A1947)</f>
        <v/>
      </c>
      <c r="D1947" s="15">
        <f>IF(AND($A1947&gt;=Instellingen!$B$6,$A1947&lt;Instellingen!$B$7),1,0)</f>
        <v/>
      </c>
      <c r="E1947" s="15">
        <f>COUNTIF(tData[BezoekStart],"&lt;"&amp;($A1947+1/24))-COUNTIF(tData[BezoekEind],"&lt;="&amp;$A1947)</f>
        <v/>
      </c>
      <c r="F1947" s="15">
        <f>COUNTIF(tData[BezoekLangStart],"&lt;"&amp;($A1947+1/24))-COUNTIF(tData[BezoekLangEind],"&lt;="&amp;$A1947)</f>
        <v/>
      </c>
      <c r="G1947" s="15">
        <f>IF($D1947=1,$B1947*100+$C1947,-1)</f>
        <v/>
      </c>
      <c r="H1947" s="15">
        <f>IF($D1947=1,$B1947,-1)</f>
        <v/>
      </c>
      <c r="I1947" s="15">
        <f>IF($D1947=1,$C1947,-1)</f>
        <v/>
      </c>
    </row>
    <row r="1948">
      <c r="A1948" s="33" t="n">
        <v>45373.04166666666</v>
      </c>
      <c r="B1948" s="15">
        <f>WEEKDAY($A1948,2)</f>
        <v/>
      </c>
      <c r="C1948" s="15">
        <f>HOUR($A1948)</f>
        <v/>
      </c>
      <c r="D1948" s="15">
        <f>IF(AND($A1948&gt;=Instellingen!$B$6,$A1948&lt;Instellingen!$B$7),1,0)</f>
        <v/>
      </c>
      <c r="E1948" s="15">
        <f>COUNTIF(tData[BezoekStart],"&lt;"&amp;($A1948+1/24))-COUNTIF(tData[BezoekEind],"&lt;="&amp;$A1948)</f>
        <v/>
      </c>
      <c r="F1948" s="15">
        <f>COUNTIF(tData[BezoekLangStart],"&lt;"&amp;($A1948+1/24))-COUNTIF(tData[BezoekLangEind],"&lt;="&amp;$A1948)</f>
        <v/>
      </c>
      <c r="G1948" s="15">
        <f>IF($D1948=1,$B1948*100+$C1948,-1)</f>
        <v/>
      </c>
      <c r="H1948" s="15">
        <f>IF($D1948=1,$B1948,-1)</f>
        <v/>
      </c>
      <c r="I1948" s="15">
        <f>IF($D1948=1,$C1948,-1)</f>
        <v/>
      </c>
    </row>
    <row r="1949">
      <c r="A1949" s="33" t="n">
        <v>45373.08333333334</v>
      </c>
      <c r="B1949" s="15">
        <f>WEEKDAY($A1949,2)</f>
        <v/>
      </c>
      <c r="C1949" s="15">
        <f>HOUR($A1949)</f>
        <v/>
      </c>
      <c r="D1949" s="15">
        <f>IF(AND($A1949&gt;=Instellingen!$B$6,$A1949&lt;Instellingen!$B$7),1,0)</f>
        <v/>
      </c>
      <c r="E1949" s="15">
        <f>COUNTIF(tData[BezoekStart],"&lt;"&amp;($A1949+1/24))-COUNTIF(tData[BezoekEind],"&lt;="&amp;$A1949)</f>
        <v/>
      </c>
      <c r="F1949" s="15">
        <f>COUNTIF(tData[BezoekLangStart],"&lt;"&amp;($A1949+1/24))-COUNTIF(tData[BezoekLangEind],"&lt;="&amp;$A1949)</f>
        <v/>
      </c>
      <c r="G1949" s="15">
        <f>IF($D1949=1,$B1949*100+$C1949,-1)</f>
        <v/>
      </c>
      <c r="H1949" s="15">
        <f>IF($D1949=1,$B1949,-1)</f>
        <v/>
      </c>
      <c r="I1949" s="15">
        <f>IF($D1949=1,$C1949,-1)</f>
        <v/>
      </c>
    </row>
    <row r="1950">
      <c r="A1950" s="33" t="n">
        <v>45373.125</v>
      </c>
      <c r="B1950" s="15">
        <f>WEEKDAY($A1950,2)</f>
        <v/>
      </c>
      <c r="C1950" s="15">
        <f>HOUR($A1950)</f>
        <v/>
      </c>
      <c r="D1950" s="15">
        <f>IF(AND($A1950&gt;=Instellingen!$B$6,$A1950&lt;Instellingen!$B$7),1,0)</f>
        <v/>
      </c>
      <c r="E1950" s="15">
        <f>COUNTIF(tData[BezoekStart],"&lt;"&amp;($A1950+1/24))-COUNTIF(tData[BezoekEind],"&lt;="&amp;$A1950)</f>
        <v/>
      </c>
      <c r="F1950" s="15">
        <f>COUNTIF(tData[BezoekLangStart],"&lt;"&amp;($A1950+1/24))-COUNTIF(tData[BezoekLangEind],"&lt;="&amp;$A1950)</f>
        <v/>
      </c>
      <c r="G1950" s="15">
        <f>IF($D1950=1,$B1950*100+$C1950,-1)</f>
        <v/>
      </c>
      <c r="H1950" s="15">
        <f>IF($D1950=1,$B1950,-1)</f>
        <v/>
      </c>
      <c r="I1950" s="15">
        <f>IF($D1950=1,$C1950,-1)</f>
        <v/>
      </c>
    </row>
    <row r="1951">
      <c r="A1951" s="33" t="n">
        <v>45373.16666666666</v>
      </c>
      <c r="B1951" s="15">
        <f>WEEKDAY($A1951,2)</f>
        <v/>
      </c>
      <c r="C1951" s="15">
        <f>HOUR($A1951)</f>
        <v/>
      </c>
      <c r="D1951" s="15">
        <f>IF(AND($A1951&gt;=Instellingen!$B$6,$A1951&lt;Instellingen!$B$7),1,0)</f>
        <v/>
      </c>
      <c r="E1951" s="15">
        <f>COUNTIF(tData[BezoekStart],"&lt;"&amp;($A1951+1/24))-COUNTIF(tData[BezoekEind],"&lt;="&amp;$A1951)</f>
        <v/>
      </c>
      <c r="F1951" s="15">
        <f>COUNTIF(tData[BezoekLangStart],"&lt;"&amp;($A1951+1/24))-COUNTIF(tData[BezoekLangEind],"&lt;="&amp;$A1951)</f>
        <v/>
      </c>
      <c r="G1951" s="15">
        <f>IF($D1951=1,$B1951*100+$C1951,-1)</f>
        <v/>
      </c>
      <c r="H1951" s="15">
        <f>IF($D1951=1,$B1951,-1)</f>
        <v/>
      </c>
      <c r="I1951" s="15">
        <f>IF($D1951=1,$C1951,-1)</f>
        <v/>
      </c>
    </row>
    <row r="1952">
      <c r="A1952" s="33" t="n">
        <v>45373.20833333334</v>
      </c>
      <c r="B1952" s="15">
        <f>WEEKDAY($A1952,2)</f>
        <v/>
      </c>
      <c r="C1952" s="15">
        <f>HOUR($A1952)</f>
        <v/>
      </c>
      <c r="D1952" s="15">
        <f>IF(AND($A1952&gt;=Instellingen!$B$6,$A1952&lt;Instellingen!$B$7),1,0)</f>
        <v/>
      </c>
      <c r="E1952" s="15">
        <f>COUNTIF(tData[BezoekStart],"&lt;"&amp;($A1952+1/24))-COUNTIF(tData[BezoekEind],"&lt;="&amp;$A1952)</f>
        <v/>
      </c>
      <c r="F1952" s="15">
        <f>COUNTIF(tData[BezoekLangStart],"&lt;"&amp;($A1952+1/24))-COUNTIF(tData[BezoekLangEind],"&lt;="&amp;$A1952)</f>
        <v/>
      </c>
      <c r="G1952" s="15">
        <f>IF($D1952=1,$B1952*100+$C1952,-1)</f>
        <v/>
      </c>
      <c r="H1952" s="15">
        <f>IF($D1952=1,$B1952,-1)</f>
        <v/>
      </c>
      <c r="I1952" s="15">
        <f>IF($D1952=1,$C1952,-1)</f>
        <v/>
      </c>
    </row>
    <row r="1953">
      <c r="A1953" s="33" t="n">
        <v>45373.25</v>
      </c>
      <c r="B1953" s="15">
        <f>WEEKDAY($A1953,2)</f>
        <v/>
      </c>
      <c r="C1953" s="15">
        <f>HOUR($A1953)</f>
        <v/>
      </c>
      <c r="D1953" s="15">
        <f>IF(AND($A1953&gt;=Instellingen!$B$6,$A1953&lt;Instellingen!$B$7),1,0)</f>
        <v/>
      </c>
      <c r="E1953" s="15">
        <f>COUNTIF(tData[BezoekStart],"&lt;"&amp;($A1953+1/24))-COUNTIF(tData[BezoekEind],"&lt;="&amp;$A1953)</f>
        <v/>
      </c>
      <c r="F1953" s="15">
        <f>COUNTIF(tData[BezoekLangStart],"&lt;"&amp;($A1953+1/24))-COUNTIF(tData[BezoekLangEind],"&lt;="&amp;$A1953)</f>
        <v/>
      </c>
      <c r="G1953" s="15">
        <f>IF($D1953=1,$B1953*100+$C1953,-1)</f>
        <v/>
      </c>
      <c r="H1953" s="15">
        <f>IF($D1953=1,$B1953,-1)</f>
        <v/>
      </c>
      <c r="I1953" s="15">
        <f>IF($D1953=1,$C1953,-1)</f>
        <v/>
      </c>
    </row>
    <row r="1954">
      <c r="A1954" s="33" t="n">
        <v>45373.29166666666</v>
      </c>
      <c r="B1954" s="15">
        <f>WEEKDAY($A1954,2)</f>
        <v/>
      </c>
      <c r="C1954" s="15">
        <f>HOUR($A1954)</f>
        <v/>
      </c>
      <c r="D1954" s="15">
        <f>IF(AND($A1954&gt;=Instellingen!$B$6,$A1954&lt;Instellingen!$B$7),1,0)</f>
        <v/>
      </c>
      <c r="E1954" s="15">
        <f>COUNTIF(tData[BezoekStart],"&lt;"&amp;($A1954+1/24))-COUNTIF(tData[BezoekEind],"&lt;="&amp;$A1954)</f>
        <v/>
      </c>
      <c r="F1954" s="15">
        <f>COUNTIF(tData[BezoekLangStart],"&lt;"&amp;($A1954+1/24))-COUNTIF(tData[BezoekLangEind],"&lt;="&amp;$A1954)</f>
        <v/>
      </c>
      <c r="G1954" s="15">
        <f>IF($D1954=1,$B1954*100+$C1954,-1)</f>
        <v/>
      </c>
      <c r="H1954" s="15">
        <f>IF($D1954=1,$B1954,-1)</f>
        <v/>
      </c>
      <c r="I1954" s="15">
        <f>IF($D1954=1,$C1954,-1)</f>
        <v/>
      </c>
    </row>
    <row r="1955">
      <c r="A1955" s="33" t="n">
        <v>45373.33333333334</v>
      </c>
      <c r="B1955" s="15">
        <f>WEEKDAY($A1955,2)</f>
        <v/>
      </c>
      <c r="C1955" s="15">
        <f>HOUR($A1955)</f>
        <v/>
      </c>
      <c r="D1955" s="15">
        <f>IF(AND($A1955&gt;=Instellingen!$B$6,$A1955&lt;Instellingen!$B$7),1,0)</f>
        <v/>
      </c>
      <c r="E1955" s="15">
        <f>COUNTIF(tData[BezoekStart],"&lt;"&amp;($A1955+1/24))-COUNTIF(tData[BezoekEind],"&lt;="&amp;$A1955)</f>
        <v/>
      </c>
      <c r="F1955" s="15">
        <f>COUNTIF(tData[BezoekLangStart],"&lt;"&amp;($A1955+1/24))-COUNTIF(tData[BezoekLangEind],"&lt;="&amp;$A1955)</f>
        <v/>
      </c>
      <c r="G1955" s="15">
        <f>IF($D1955=1,$B1955*100+$C1955,-1)</f>
        <v/>
      </c>
      <c r="H1955" s="15">
        <f>IF($D1955=1,$B1955,-1)</f>
        <v/>
      </c>
      <c r="I1955" s="15">
        <f>IF($D1955=1,$C1955,-1)</f>
        <v/>
      </c>
    </row>
    <row r="1956">
      <c r="A1956" s="33" t="n">
        <v>45373.375</v>
      </c>
      <c r="B1956" s="15">
        <f>WEEKDAY($A1956,2)</f>
        <v/>
      </c>
      <c r="C1956" s="15">
        <f>HOUR($A1956)</f>
        <v/>
      </c>
      <c r="D1956" s="15">
        <f>IF(AND($A1956&gt;=Instellingen!$B$6,$A1956&lt;Instellingen!$B$7),1,0)</f>
        <v/>
      </c>
      <c r="E1956" s="15">
        <f>COUNTIF(tData[BezoekStart],"&lt;"&amp;($A1956+1/24))-COUNTIF(tData[BezoekEind],"&lt;="&amp;$A1956)</f>
        <v/>
      </c>
      <c r="F1956" s="15">
        <f>COUNTIF(tData[BezoekLangStart],"&lt;"&amp;($A1956+1/24))-COUNTIF(tData[BezoekLangEind],"&lt;="&amp;$A1956)</f>
        <v/>
      </c>
      <c r="G1956" s="15">
        <f>IF($D1956=1,$B1956*100+$C1956,-1)</f>
        <v/>
      </c>
      <c r="H1956" s="15">
        <f>IF($D1956=1,$B1956,-1)</f>
        <v/>
      </c>
      <c r="I1956" s="15">
        <f>IF($D1956=1,$C1956,-1)</f>
        <v/>
      </c>
    </row>
    <row r="1957">
      <c r="A1957" s="33" t="n">
        <v>45373.41666666666</v>
      </c>
      <c r="B1957" s="15">
        <f>WEEKDAY($A1957,2)</f>
        <v/>
      </c>
      <c r="C1957" s="15">
        <f>HOUR($A1957)</f>
        <v/>
      </c>
      <c r="D1957" s="15">
        <f>IF(AND($A1957&gt;=Instellingen!$B$6,$A1957&lt;Instellingen!$B$7),1,0)</f>
        <v/>
      </c>
      <c r="E1957" s="15">
        <f>COUNTIF(tData[BezoekStart],"&lt;"&amp;($A1957+1/24))-COUNTIF(tData[BezoekEind],"&lt;="&amp;$A1957)</f>
        <v/>
      </c>
      <c r="F1957" s="15">
        <f>COUNTIF(tData[BezoekLangStart],"&lt;"&amp;($A1957+1/24))-COUNTIF(tData[BezoekLangEind],"&lt;="&amp;$A1957)</f>
        <v/>
      </c>
      <c r="G1957" s="15">
        <f>IF($D1957=1,$B1957*100+$C1957,-1)</f>
        <v/>
      </c>
      <c r="H1957" s="15">
        <f>IF($D1957=1,$B1957,-1)</f>
        <v/>
      </c>
      <c r="I1957" s="15">
        <f>IF($D1957=1,$C1957,-1)</f>
        <v/>
      </c>
    </row>
    <row r="1958">
      <c r="A1958" s="33" t="n">
        <v>45373.45833333334</v>
      </c>
      <c r="B1958" s="15">
        <f>WEEKDAY($A1958,2)</f>
        <v/>
      </c>
      <c r="C1958" s="15">
        <f>HOUR($A1958)</f>
        <v/>
      </c>
      <c r="D1958" s="15">
        <f>IF(AND($A1958&gt;=Instellingen!$B$6,$A1958&lt;Instellingen!$B$7),1,0)</f>
        <v/>
      </c>
      <c r="E1958" s="15">
        <f>COUNTIF(tData[BezoekStart],"&lt;"&amp;($A1958+1/24))-COUNTIF(tData[BezoekEind],"&lt;="&amp;$A1958)</f>
        <v/>
      </c>
      <c r="F1958" s="15">
        <f>COUNTIF(tData[BezoekLangStart],"&lt;"&amp;($A1958+1/24))-COUNTIF(tData[BezoekLangEind],"&lt;="&amp;$A1958)</f>
        <v/>
      </c>
      <c r="G1958" s="15">
        <f>IF($D1958=1,$B1958*100+$C1958,-1)</f>
        <v/>
      </c>
      <c r="H1958" s="15">
        <f>IF($D1958=1,$B1958,-1)</f>
        <v/>
      </c>
      <c r="I1958" s="15">
        <f>IF($D1958=1,$C1958,-1)</f>
        <v/>
      </c>
    </row>
    <row r="1959">
      <c r="A1959" s="33" t="n">
        <v>45373.5</v>
      </c>
      <c r="B1959" s="15">
        <f>WEEKDAY($A1959,2)</f>
        <v/>
      </c>
      <c r="C1959" s="15">
        <f>HOUR($A1959)</f>
        <v/>
      </c>
      <c r="D1959" s="15">
        <f>IF(AND($A1959&gt;=Instellingen!$B$6,$A1959&lt;Instellingen!$B$7),1,0)</f>
        <v/>
      </c>
      <c r="E1959" s="15">
        <f>COUNTIF(tData[BezoekStart],"&lt;"&amp;($A1959+1/24))-COUNTIF(tData[BezoekEind],"&lt;="&amp;$A1959)</f>
        <v/>
      </c>
      <c r="F1959" s="15">
        <f>COUNTIF(tData[BezoekLangStart],"&lt;"&amp;($A1959+1/24))-COUNTIF(tData[BezoekLangEind],"&lt;="&amp;$A1959)</f>
        <v/>
      </c>
      <c r="G1959" s="15">
        <f>IF($D1959=1,$B1959*100+$C1959,-1)</f>
        <v/>
      </c>
      <c r="H1959" s="15">
        <f>IF($D1959=1,$B1959,-1)</f>
        <v/>
      </c>
      <c r="I1959" s="15">
        <f>IF($D1959=1,$C1959,-1)</f>
        <v/>
      </c>
    </row>
    <row r="1960">
      <c r="A1960" s="33" t="n">
        <v>45373.54166666666</v>
      </c>
      <c r="B1960" s="15">
        <f>WEEKDAY($A1960,2)</f>
        <v/>
      </c>
      <c r="C1960" s="15">
        <f>HOUR($A1960)</f>
        <v/>
      </c>
      <c r="D1960" s="15">
        <f>IF(AND($A1960&gt;=Instellingen!$B$6,$A1960&lt;Instellingen!$B$7),1,0)</f>
        <v/>
      </c>
      <c r="E1960" s="15">
        <f>COUNTIF(tData[BezoekStart],"&lt;"&amp;($A1960+1/24))-COUNTIF(tData[BezoekEind],"&lt;="&amp;$A1960)</f>
        <v/>
      </c>
      <c r="F1960" s="15">
        <f>COUNTIF(tData[BezoekLangStart],"&lt;"&amp;($A1960+1/24))-COUNTIF(tData[BezoekLangEind],"&lt;="&amp;$A1960)</f>
        <v/>
      </c>
      <c r="G1960" s="15">
        <f>IF($D1960=1,$B1960*100+$C1960,-1)</f>
        <v/>
      </c>
      <c r="H1960" s="15">
        <f>IF($D1960=1,$B1960,-1)</f>
        <v/>
      </c>
      <c r="I1960" s="15">
        <f>IF($D1960=1,$C1960,-1)</f>
        <v/>
      </c>
    </row>
    <row r="1961">
      <c r="A1961" s="33" t="n">
        <v>45373.58333333334</v>
      </c>
      <c r="B1961" s="15">
        <f>WEEKDAY($A1961,2)</f>
        <v/>
      </c>
      <c r="C1961" s="15">
        <f>HOUR($A1961)</f>
        <v/>
      </c>
      <c r="D1961" s="15">
        <f>IF(AND($A1961&gt;=Instellingen!$B$6,$A1961&lt;Instellingen!$B$7),1,0)</f>
        <v/>
      </c>
      <c r="E1961" s="15">
        <f>COUNTIF(tData[BezoekStart],"&lt;"&amp;($A1961+1/24))-COUNTIF(tData[BezoekEind],"&lt;="&amp;$A1961)</f>
        <v/>
      </c>
      <c r="F1961" s="15">
        <f>COUNTIF(tData[BezoekLangStart],"&lt;"&amp;($A1961+1/24))-COUNTIF(tData[BezoekLangEind],"&lt;="&amp;$A1961)</f>
        <v/>
      </c>
      <c r="G1961" s="15">
        <f>IF($D1961=1,$B1961*100+$C1961,-1)</f>
        <v/>
      </c>
      <c r="H1961" s="15">
        <f>IF($D1961=1,$B1961,-1)</f>
        <v/>
      </c>
      <c r="I1961" s="15">
        <f>IF($D1961=1,$C1961,-1)</f>
        <v/>
      </c>
    </row>
    <row r="1962">
      <c r="A1962" s="33" t="n">
        <v>45373.625</v>
      </c>
      <c r="B1962" s="15">
        <f>WEEKDAY($A1962,2)</f>
        <v/>
      </c>
      <c r="C1962" s="15">
        <f>HOUR($A1962)</f>
        <v/>
      </c>
      <c r="D1962" s="15">
        <f>IF(AND($A1962&gt;=Instellingen!$B$6,$A1962&lt;Instellingen!$B$7),1,0)</f>
        <v/>
      </c>
      <c r="E1962" s="15">
        <f>COUNTIF(tData[BezoekStart],"&lt;"&amp;($A1962+1/24))-COUNTIF(tData[BezoekEind],"&lt;="&amp;$A1962)</f>
        <v/>
      </c>
      <c r="F1962" s="15">
        <f>COUNTIF(tData[BezoekLangStart],"&lt;"&amp;($A1962+1/24))-COUNTIF(tData[BezoekLangEind],"&lt;="&amp;$A1962)</f>
        <v/>
      </c>
      <c r="G1962" s="15">
        <f>IF($D1962=1,$B1962*100+$C1962,-1)</f>
        <v/>
      </c>
      <c r="H1962" s="15">
        <f>IF($D1962=1,$B1962,-1)</f>
        <v/>
      </c>
      <c r="I1962" s="15">
        <f>IF($D1962=1,$C1962,-1)</f>
        <v/>
      </c>
    </row>
    <row r="1963">
      <c r="A1963" s="33" t="n">
        <v>45373.66666666666</v>
      </c>
      <c r="B1963" s="15">
        <f>WEEKDAY($A1963,2)</f>
        <v/>
      </c>
      <c r="C1963" s="15">
        <f>HOUR($A1963)</f>
        <v/>
      </c>
      <c r="D1963" s="15">
        <f>IF(AND($A1963&gt;=Instellingen!$B$6,$A1963&lt;Instellingen!$B$7),1,0)</f>
        <v/>
      </c>
      <c r="E1963" s="15">
        <f>COUNTIF(tData[BezoekStart],"&lt;"&amp;($A1963+1/24))-COUNTIF(tData[BezoekEind],"&lt;="&amp;$A1963)</f>
        <v/>
      </c>
      <c r="F1963" s="15">
        <f>COUNTIF(tData[BezoekLangStart],"&lt;"&amp;($A1963+1/24))-COUNTIF(tData[BezoekLangEind],"&lt;="&amp;$A1963)</f>
        <v/>
      </c>
      <c r="G1963" s="15">
        <f>IF($D1963=1,$B1963*100+$C1963,-1)</f>
        <v/>
      </c>
      <c r="H1963" s="15">
        <f>IF($D1963=1,$B1963,-1)</f>
        <v/>
      </c>
      <c r="I1963" s="15">
        <f>IF($D1963=1,$C1963,-1)</f>
        <v/>
      </c>
    </row>
    <row r="1964">
      <c r="A1964" s="33" t="n">
        <v>45373.70833333334</v>
      </c>
      <c r="B1964" s="15">
        <f>WEEKDAY($A1964,2)</f>
        <v/>
      </c>
      <c r="C1964" s="15">
        <f>HOUR($A1964)</f>
        <v/>
      </c>
      <c r="D1964" s="15">
        <f>IF(AND($A1964&gt;=Instellingen!$B$6,$A1964&lt;Instellingen!$B$7),1,0)</f>
        <v/>
      </c>
      <c r="E1964" s="15">
        <f>COUNTIF(tData[BezoekStart],"&lt;"&amp;($A1964+1/24))-COUNTIF(tData[BezoekEind],"&lt;="&amp;$A1964)</f>
        <v/>
      </c>
      <c r="F1964" s="15">
        <f>COUNTIF(tData[BezoekLangStart],"&lt;"&amp;($A1964+1/24))-COUNTIF(tData[BezoekLangEind],"&lt;="&amp;$A1964)</f>
        <v/>
      </c>
      <c r="G1964" s="15">
        <f>IF($D1964=1,$B1964*100+$C1964,-1)</f>
        <v/>
      </c>
      <c r="H1964" s="15">
        <f>IF($D1964=1,$B1964,-1)</f>
        <v/>
      </c>
      <c r="I1964" s="15">
        <f>IF($D1964=1,$C1964,-1)</f>
        <v/>
      </c>
    </row>
    <row r="1965">
      <c r="A1965" s="33" t="n">
        <v>45373.75</v>
      </c>
      <c r="B1965" s="15">
        <f>WEEKDAY($A1965,2)</f>
        <v/>
      </c>
      <c r="C1965" s="15">
        <f>HOUR($A1965)</f>
        <v/>
      </c>
      <c r="D1965" s="15">
        <f>IF(AND($A1965&gt;=Instellingen!$B$6,$A1965&lt;Instellingen!$B$7),1,0)</f>
        <v/>
      </c>
      <c r="E1965" s="15">
        <f>COUNTIF(tData[BezoekStart],"&lt;"&amp;($A1965+1/24))-COUNTIF(tData[BezoekEind],"&lt;="&amp;$A1965)</f>
        <v/>
      </c>
      <c r="F1965" s="15">
        <f>COUNTIF(tData[BezoekLangStart],"&lt;"&amp;($A1965+1/24))-COUNTIF(tData[BezoekLangEind],"&lt;="&amp;$A1965)</f>
        <v/>
      </c>
      <c r="G1965" s="15">
        <f>IF($D1965=1,$B1965*100+$C1965,-1)</f>
        <v/>
      </c>
      <c r="H1965" s="15">
        <f>IF($D1965=1,$B1965,-1)</f>
        <v/>
      </c>
      <c r="I1965" s="15">
        <f>IF($D1965=1,$C1965,-1)</f>
        <v/>
      </c>
    </row>
    <row r="1966">
      <c r="A1966" s="33" t="n">
        <v>45373.79166666666</v>
      </c>
      <c r="B1966" s="15">
        <f>WEEKDAY($A1966,2)</f>
        <v/>
      </c>
      <c r="C1966" s="15">
        <f>HOUR($A1966)</f>
        <v/>
      </c>
      <c r="D1966" s="15">
        <f>IF(AND($A1966&gt;=Instellingen!$B$6,$A1966&lt;Instellingen!$B$7),1,0)</f>
        <v/>
      </c>
      <c r="E1966" s="15">
        <f>COUNTIF(tData[BezoekStart],"&lt;"&amp;($A1966+1/24))-COUNTIF(tData[BezoekEind],"&lt;="&amp;$A1966)</f>
        <v/>
      </c>
      <c r="F1966" s="15">
        <f>COUNTIF(tData[BezoekLangStart],"&lt;"&amp;($A1966+1/24))-COUNTIF(tData[BezoekLangEind],"&lt;="&amp;$A1966)</f>
        <v/>
      </c>
      <c r="G1966" s="15">
        <f>IF($D1966=1,$B1966*100+$C1966,-1)</f>
        <v/>
      </c>
      <c r="H1966" s="15">
        <f>IF($D1966=1,$B1966,-1)</f>
        <v/>
      </c>
      <c r="I1966" s="15">
        <f>IF($D1966=1,$C1966,-1)</f>
        <v/>
      </c>
    </row>
    <row r="1967">
      <c r="A1967" s="33" t="n">
        <v>45373.83333333334</v>
      </c>
      <c r="B1967" s="15">
        <f>WEEKDAY($A1967,2)</f>
        <v/>
      </c>
      <c r="C1967" s="15">
        <f>HOUR($A1967)</f>
        <v/>
      </c>
      <c r="D1967" s="15">
        <f>IF(AND($A1967&gt;=Instellingen!$B$6,$A1967&lt;Instellingen!$B$7),1,0)</f>
        <v/>
      </c>
      <c r="E1967" s="15">
        <f>COUNTIF(tData[BezoekStart],"&lt;"&amp;($A1967+1/24))-COUNTIF(tData[BezoekEind],"&lt;="&amp;$A1967)</f>
        <v/>
      </c>
      <c r="F1967" s="15">
        <f>COUNTIF(tData[BezoekLangStart],"&lt;"&amp;($A1967+1/24))-COUNTIF(tData[BezoekLangEind],"&lt;="&amp;$A1967)</f>
        <v/>
      </c>
      <c r="G1967" s="15">
        <f>IF($D1967=1,$B1967*100+$C1967,-1)</f>
        <v/>
      </c>
      <c r="H1967" s="15">
        <f>IF($D1967=1,$B1967,-1)</f>
        <v/>
      </c>
      <c r="I1967" s="15">
        <f>IF($D1967=1,$C1967,-1)</f>
        <v/>
      </c>
    </row>
    <row r="1968">
      <c r="A1968" s="33" t="n">
        <v>45373.875</v>
      </c>
      <c r="B1968" s="15">
        <f>WEEKDAY($A1968,2)</f>
        <v/>
      </c>
      <c r="C1968" s="15">
        <f>HOUR($A1968)</f>
        <v/>
      </c>
      <c r="D1968" s="15">
        <f>IF(AND($A1968&gt;=Instellingen!$B$6,$A1968&lt;Instellingen!$B$7),1,0)</f>
        <v/>
      </c>
      <c r="E1968" s="15">
        <f>COUNTIF(tData[BezoekStart],"&lt;"&amp;($A1968+1/24))-COUNTIF(tData[BezoekEind],"&lt;="&amp;$A1968)</f>
        <v/>
      </c>
      <c r="F1968" s="15">
        <f>COUNTIF(tData[BezoekLangStart],"&lt;"&amp;($A1968+1/24))-COUNTIF(tData[BezoekLangEind],"&lt;="&amp;$A1968)</f>
        <v/>
      </c>
      <c r="G1968" s="15">
        <f>IF($D1968=1,$B1968*100+$C1968,-1)</f>
        <v/>
      </c>
      <c r="H1968" s="15">
        <f>IF($D1968=1,$B1968,-1)</f>
        <v/>
      </c>
      <c r="I1968" s="15">
        <f>IF($D1968=1,$C1968,-1)</f>
        <v/>
      </c>
    </row>
    <row r="1969">
      <c r="A1969" s="33" t="n">
        <v>45373.91666666666</v>
      </c>
      <c r="B1969" s="15">
        <f>WEEKDAY($A1969,2)</f>
        <v/>
      </c>
      <c r="C1969" s="15">
        <f>HOUR($A1969)</f>
        <v/>
      </c>
      <c r="D1969" s="15">
        <f>IF(AND($A1969&gt;=Instellingen!$B$6,$A1969&lt;Instellingen!$B$7),1,0)</f>
        <v/>
      </c>
      <c r="E1969" s="15">
        <f>COUNTIF(tData[BezoekStart],"&lt;"&amp;($A1969+1/24))-COUNTIF(tData[BezoekEind],"&lt;="&amp;$A1969)</f>
        <v/>
      </c>
      <c r="F1969" s="15">
        <f>COUNTIF(tData[BezoekLangStart],"&lt;"&amp;($A1969+1/24))-COUNTIF(tData[BezoekLangEind],"&lt;="&amp;$A1969)</f>
        <v/>
      </c>
      <c r="G1969" s="15">
        <f>IF($D1969=1,$B1969*100+$C1969,-1)</f>
        <v/>
      </c>
      <c r="H1969" s="15">
        <f>IF($D1969=1,$B1969,-1)</f>
        <v/>
      </c>
      <c r="I1969" s="15">
        <f>IF($D1969=1,$C1969,-1)</f>
        <v/>
      </c>
    </row>
    <row r="1970">
      <c r="A1970" s="33" t="n">
        <v>45373.95833333334</v>
      </c>
      <c r="B1970" s="15">
        <f>WEEKDAY($A1970,2)</f>
        <v/>
      </c>
      <c r="C1970" s="15">
        <f>HOUR($A1970)</f>
        <v/>
      </c>
      <c r="D1970" s="15">
        <f>IF(AND($A1970&gt;=Instellingen!$B$6,$A1970&lt;Instellingen!$B$7),1,0)</f>
        <v/>
      </c>
      <c r="E1970" s="15">
        <f>COUNTIF(tData[BezoekStart],"&lt;"&amp;($A1970+1/24))-COUNTIF(tData[BezoekEind],"&lt;="&amp;$A1970)</f>
        <v/>
      </c>
      <c r="F1970" s="15">
        <f>COUNTIF(tData[BezoekLangStart],"&lt;"&amp;($A1970+1/24))-COUNTIF(tData[BezoekLangEind],"&lt;="&amp;$A1970)</f>
        <v/>
      </c>
      <c r="G1970" s="15">
        <f>IF($D1970=1,$B1970*100+$C1970,-1)</f>
        <v/>
      </c>
      <c r="H1970" s="15">
        <f>IF($D1970=1,$B1970,-1)</f>
        <v/>
      </c>
      <c r="I1970" s="15">
        <f>IF($D1970=1,$C1970,-1)</f>
        <v/>
      </c>
    </row>
    <row r="1971">
      <c r="A1971" s="33" t="n">
        <v>45374</v>
      </c>
      <c r="B1971" s="15">
        <f>WEEKDAY($A1971,2)</f>
        <v/>
      </c>
      <c r="C1971" s="15">
        <f>HOUR($A1971)</f>
        <v/>
      </c>
      <c r="D1971" s="15">
        <f>IF(AND($A1971&gt;=Instellingen!$B$6,$A1971&lt;Instellingen!$B$7),1,0)</f>
        <v/>
      </c>
      <c r="E1971" s="15">
        <f>COUNTIF(tData[BezoekStart],"&lt;"&amp;($A1971+1/24))-COUNTIF(tData[BezoekEind],"&lt;="&amp;$A1971)</f>
        <v/>
      </c>
      <c r="F1971" s="15">
        <f>COUNTIF(tData[BezoekLangStart],"&lt;"&amp;($A1971+1/24))-COUNTIF(tData[BezoekLangEind],"&lt;="&amp;$A1971)</f>
        <v/>
      </c>
      <c r="G1971" s="15">
        <f>IF($D1971=1,$B1971*100+$C1971,-1)</f>
        <v/>
      </c>
      <c r="H1971" s="15">
        <f>IF($D1971=1,$B1971,-1)</f>
        <v/>
      </c>
      <c r="I1971" s="15">
        <f>IF($D1971=1,$C1971,-1)</f>
        <v/>
      </c>
    </row>
    <row r="1972">
      <c r="A1972" s="33" t="n">
        <v>45374.04166666666</v>
      </c>
      <c r="B1972" s="15">
        <f>WEEKDAY($A1972,2)</f>
        <v/>
      </c>
      <c r="C1972" s="15">
        <f>HOUR($A1972)</f>
        <v/>
      </c>
      <c r="D1972" s="15">
        <f>IF(AND($A1972&gt;=Instellingen!$B$6,$A1972&lt;Instellingen!$B$7),1,0)</f>
        <v/>
      </c>
      <c r="E1972" s="15">
        <f>COUNTIF(tData[BezoekStart],"&lt;"&amp;($A1972+1/24))-COUNTIF(tData[BezoekEind],"&lt;="&amp;$A1972)</f>
        <v/>
      </c>
      <c r="F1972" s="15">
        <f>COUNTIF(tData[BezoekLangStart],"&lt;"&amp;($A1972+1/24))-COUNTIF(tData[BezoekLangEind],"&lt;="&amp;$A1972)</f>
        <v/>
      </c>
      <c r="G1972" s="15">
        <f>IF($D1972=1,$B1972*100+$C1972,-1)</f>
        <v/>
      </c>
      <c r="H1972" s="15">
        <f>IF($D1972=1,$B1972,-1)</f>
        <v/>
      </c>
      <c r="I1972" s="15">
        <f>IF($D1972=1,$C1972,-1)</f>
        <v/>
      </c>
    </row>
    <row r="1973">
      <c r="A1973" s="33" t="n">
        <v>45374.08333333334</v>
      </c>
      <c r="B1973" s="15">
        <f>WEEKDAY($A1973,2)</f>
        <v/>
      </c>
      <c r="C1973" s="15">
        <f>HOUR($A1973)</f>
        <v/>
      </c>
      <c r="D1973" s="15">
        <f>IF(AND($A1973&gt;=Instellingen!$B$6,$A1973&lt;Instellingen!$B$7),1,0)</f>
        <v/>
      </c>
      <c r="E1973" s="15">
        <f>COUNTIF(tData[BezoekStart],"&lt;"&amp;($A1973+1/24))-COUNTIF(tData[BezoekEind],"&lt;="&amp;$A1973)</f>
        <v/>
      </c>
      <c r="F1973" s="15">
        <f>COUNTIF(tData[BezoekLangStart],"&lt;"&amp;($A1973+1/24))-COUNTIF(tData[BezoekLangEind],"&lt;="&amp;$A1973)</f>
        <v/>
      </c>
      <c r="G1973" s="15">
        <f>IF($D1973=1,$B1973*100+$C1973,-1)</f>
        <v/>
      </c>
      <c r="H1973" s="15">
        <f>IF($D1973=1,$B1973,-1)</f>
        <v/>
      </c>
      <c r="I1973" s="15">
        <f>IF($D1973=1,$C1973,-1)</f>
        <v/>
      </c>
    </row>
    <row r="1974">
      <c r="A1974" s="33" t="n">
        <v>45374.125</v>
      </c>
      <c r="B1974" s="15">
        <f>WEEKDAY($A1974,2)</f>
        <v/>
      </c>
      <c r="C1974" s="15">
        <f>HOUR($A1974)</f>
        <v/>
      </c>
      <c r="D1974" s="15">
        <f>IF(AND($A1974&gt;=Instellingen!$B$6,$A1974&lt;Instellingen!$B$7),1,0)</f>
        <v/>
      </c>
      <c r="E1974" s="15">
        <f>COUNTIF(tData[BezoekStart],"&lt;"&amp;($A1974+1/24))-COUNTIF(tData[BezoekEind],"&lt;="&amp;$A1974)</f>
        <v/>
      </c>
      <c r="F1974" s="15">
        <f>COUNTIF(tData[BezoekLangStart],"&lt;"&amp;($A1974+1/24))-COUNTIF(tData[BezoekLangEind],"&lt;="&amp;$A1974)</f>
        <v/>
      </c>
      <c r="G1974" s="15">
        <f>IF($D1974=1,$B1974*100+$C1974,-1)</f>
        <v/>
      </c>
      <c r="H1974" s="15">
        <f>IF($D1974=1,$B1974,-1)</f>
        <v/>
      </c>
      <c r="I1974" s="15">
        <f>IF($D1974=1,$C1974,-1)</f>
        <v/>
      </c>
    </row>
    <row r="1975">
      <c r="A1975" s="33" t="n">
        <v>45374.16666666666</v>
      </c>
      <c r="B1975" s="15">
        <f>WEEKDAY($A1975,2)</f>
        <v/>
      </c>
      <c r="C1975" s="15">
        <f>HOUR($A1975)</f>
        <v/>
      </c>
      <c r="D1975" s="15">
        <f>IF(AND($A1975&gt;=Instellingen!$B$6,$A1975&lt;Instellingen!$B$7),1,0)</f>
        <v/>
      </c>
      <c r="E1975" s="15">
        <f>COUNTIF(tData[BezoekStart],"&lt;"&amp;($A1975+1/24))-COUNTIF(tData[BezoekEind],"&lt;="&amp;$A1975)</f>
        <v/>
      </c>
      <c r="F1975" s="15">
        <f>COUNTIF(tData[BezoekLangStart],"&lt;"&amp;($A1975+1/24))-COUNTIF(tData[BezoekLangEind],"&lt;="&amp;$A1975)</f>
        <v/>
      </c>
      <c r="G1975" s="15">
        <f>IF($D1975=1,$B1975*100+$C1975,-1)</f>
        <v/>
      </c>
      <c r="H1975" s="15">
        <f>IF($D1975=1,$B1975,-1)</f>
        <v/>
      </c>
      <c r="I1975" s="15">
        <f>IF($D1975=1,$C1975,-1)</f>
        <v/>
      </c>
    </row>
    <row r="1976">
      <c r="A1976" s="33" t="n">
        <v>45374.20833333334</v>
      </c>
      <c r="B1976" s="15">
        <f>WEEKDAY($A1976,2)</f>
        <v/>
      </c>
      <c r="C1976" s="15">
        <f>HOUR($A1976)</f>
        <v/>
      </c>
      <c r="D1976" s="15">
        <f>IF(AND($A1976&gt;=Instellingen!$B$6,$A1976&lt;Instellingen!$B$7),1,0)</f>
        <v/>
      </c>
      <c r="E1976" s="15">
        <f>COUNTIF(tData[BezoekStart],"&lt;"&amp;($A1976+1/24))-COUNTIF(tData[BezoekEind],"&lt;="&amp;$A1976)</f>
        <v/>
      </c>
      <c r="F1976" s="15">
        <f>COUNTIF(tData[BezoekLangStart],"&lt;"&amp;($A1976+1/24))-COUNTIF(tData[BezoekLangEind],"&lt;="&amp;$A1976)</f>
        <v/>
      </c>
      <c r="G1976" s="15">
        <f>IF($D1976=1,$B1976*100+$C1976,-1)</f>
        <v/>
      </c>
      <c r="H1976" s="15">
        <f>IF($D1976=1,$B1976,-1)</f>
        <v/>
      </c>
      <c r="I1976" s="15">
        <f>IF($D1976=1,$C1976,-1)</f>
        <v/>
      </c>
    </row>
    <row r="1977">
      <c r="A1977" s="33" t="n">
        <v>45374.25</v>
      </c>
      <c r="B1977" s="15">
        <f>WEEKDAY($A1977,2)</f>
        <v/>
      </c>
      <c r="C1977" s="15">
        <f>HOUR($A1977)</f>
        <v/>
      </c>
      <c r="D1977" s="15">
        <f>IF(AND($A1977&gt;=Instellingen!$B$6,$A1977&lt;Instellingen!$B$7),1,0)</f>
        <v/>
      </c>
      <c r="E1977" s="15">
        <f>COUNTIF(tData[BezoekStart],"&lt;"&amp;($A1977+1/24))-COUNTIF(tData[BezoekEind],"&lt;="&amp;$A1977)</f>
        <v/>
      </c>
      <c r="F1977" s="15">
        <f>COUNTIF(tData[BezoekLangStart],"&lt;"&amp;($A1977+1/24))-COUNTIF(tData[BezoekLangEind],"&lt;="&amp;$A1977)</f>
        <v/>
      </c>
      <c r="G1977" s="15">
        <f>IF($D1977=1,$B1977*100+$C1977,-1)</f>
        <v/>
      </c>
      <c r="H1977" s="15">
        <f>IF($D1977=1,$B1977,-1)</f>
        <v/>
      </c>
      <c r="I1977" s="15">
        <f>IF($D1977=1,$C1977,-1)</f>
        <v/>
      </c>
    </row>
    <row r="1978">
      <c r="A1978" s="33" t="n">
        <v>45374.29166666666</v>
      </c>
      <c r="B1978" s="15">
        <f>WEEKDAY($A1978,2)</f>
        <v/>
      </c>
      <c r="C1978" s="15">
        <f>HOUR($A1978)</f>
        <v/>
      </c>
      <c r="D1978" s="15">
        <f>IF(AND($A1978&gt;=Instellingen!$B$6,$A1978&lt;Instellingen!$B$7),1,0)</f>
        <v/>
      </c>
      <c r="E1978" s="15">
        <f>COUNTIF(tData[BezoekStart],"&lt;"&amp;($A1978+1/24))-COUNTIF(tData[BezoekEind],"&lt;="&amp;$A1978)</f>
        <v/>
      </c>
      <c r="F1978" s="15">
        <f>COUNTIF(tData[BezoekLangStart],"&lt;"&amp;($A1978+1/24))-COUNTIF(tData[BezoekLangEind],"&lt;="&amp;$A1978)</f>
        <v/>
      </c>
      <c r="G1978" s="15">
        <f>IF($D1978=1,$B1978*100+$C1978,-1)</f>
        <v/>
      </c>
      <c r="H1978" s="15">
        <f>IF($D1978=1,$B1978,-1)</f>
        <v/>
      </c>
      <c r="I1978" s="15">
        <f>IF($D1978=1,$C1978,-1)</f>
        <v/>
      </c>
    </row>
    <row r="1979">
      <c r="A1979" s="33" t="n">
        <v>45374.33333333334</v>
      </c>
      <c r="B1979" s="15">
        <f>WEEKDAY($A1979,2)</f>
        <v/>
      </c>
      <c r="C1979" s="15">
        <f>HOUR($A1979)</f>
        <v/>
      </c>
      <c r="D1979" s="15">
        <f>IF(AND($A1979&gt;=Instellingen!$B$6,$A1979&lt;Instellingen!$B$7),1,0)</f>
        <v/>
      </c>
      <c r="E1979" s="15">
        <f>COUNTIF(tData[BezoekStart],"&lt;"&amp;($A1979+1/24))-COUNTIF(tData[BezoekEind],"&lt;="&amp;$A1979)</f>
        <v/>
      </c>
      <c r="F1979" s="15">
        <f>COUNTIF(tData[BezoekLangStart],"&lt;"&amp;($A1979+1/24))-COUNTIF(tData[BezoekLangEind],"&lt;="&amp;$A1979)</f>
        <v/>
      </c>
      <c r="G1979" s="15">
        <f>IF($D1979=1,$B1979*100+$C1979,-1)</f>
        <v/>
      </c>
      <c r="H1979" s="15">
        <f>IF($D1979=1,$B1979,-1)</f>
        <v/>
      </c>
      <c r="I1979" s="15">
        <f>IF($D1979=1,$C1979,-1)</f>
        <v/>
      </c>
    </row>
    <row r="1980">
      <c r="A1980" s="33" t="n">
        <v>45374.375</v>
      </c>
      <c r="B1980" s="15">
        <f>WEEKDAY($A1980,2)</f>
        <v/>
      </c>
      <c r="C1980" s="15">
        <f>HOUR($A1980)</f>
        <v/>
      </c>
      <c r="D1980" s="15">
        <f>IF(AND($A1980&gt;=Instellingen!$B$6,$A1980&lt;Instellingen!$B$7),1,0)</f>
        <v/>
      </c>
      <c r="E1980" s="15">
        <f>COUNTIF(tData[BezoekStart],"&lt;"&amp;($A1980+1/24))-COUNTIF(tData[BezoekEind],"&lt;="&amp;$A1980)</f>
        <v/>
      </c>
      <c r="F1980" s="15">
        <f>COUNTIF(tData[BezoekLangStart],"&lt;"&amp;($A1980+1/24))-COUNTIF(tData[BezoekLangEind],"&lt;="&amp;$A1980)</f>
        <v/>
      </c>
      <c r="G1980" s="15">
        <f>IF($D1980=1,$B1980*100+$C1980,-1)</f>
        <v/>
      </c>
      <c r="H1980" s="15">
        <f>IF($D1980=1,$B1980,-1)</f>
        <v/>
      </c>
      <c r="I1980" s="15">
        <f>IF($D1980=1,$C1980,-1)</f>
        <v/>
      </c>
    </row>
    <row r="1981">
      <c r="A1981" s="33" t="n">
        <v>45374.41666666666</v>
      </c>
      <c r="B1981" s="15">
        <f>WEEKDAY($A1981,2)</f>
        <v/>
      </c>
      <c r="C1981" s="15">
        <f>HOUR($A1981)</f>
        <v/>
      </c>
      <c r="D1981" s="15">
        <f>IF(AND($A1981&gt;=Instellingen!$B$6,$A1981&lt;Instellingen!$B$7),1,0)</f>
        <v/>
      </c>
      <c r="E1981" s="15">
        <f>COUNTIF(tData[BezoekStart],"&lt;"&amp;($A1981+1/24))-COUNTIF(tData[BezoekEind],"&lt;="&amp;$A1981)</f>
        <v/>
      </c>
      <c r="F1981" s="15">
        <f>COUNTIF(tData[BezoekLangStart],"&lt;"&amp;($A1981+1/24))-COUNTIF(tData[BezoekLangEind],"&lt;="&amp;$A1981)</f>
        <v/>
      </c>
      <c r="G1981" s="15">
        <f>IF($D1981=1,$B1981*100+$C1981,-1)</f>
        <v/>
      </c>
      <c r="H1981" s="15">
        <f>IF($D1981=1,$B1981,-1)</f>
        <v/>
      </c>
      <c r="I1981" s="15">
        <f>IF($D1981=1,$C1981,-1)</f>
        <v/>
      </c>
    </row>
    <row r="1982">
      <c r="A1982" s="33" t="n">
        <v>45374.45833333334</v>
      </c>
      <c r="B1982" s="15">
        <f>WEEKDAY($A1982,2)</f>
        <v/>
      </c>
      <c r="C1982" s="15">
        <f>HOUR($A1982)</f>
        <v/>
      </c>
      <c r="D1982" s="15">
        <f>IF(AND($A1982&gt;=Instellingen!$B$6,$A1982&lt;Instellingen!$B$7),1,0)</f>
        <v/>
      </c>
      <c r="E1982" s="15">
        <f>COUNTIF(tData[BezoekStart],"&lt;"&amp;($A1982+1/24))-COUNTIF(tData[BezoekEind],"&lt;="&amp;$A1982)</f>
        <v/>
      </c>
      <c r="F1982" s="15">
        <f>COUNTIF(tData[BezoekLangStart],"&lt;"&amp;($A1982+1/24))-COUNTIF(tData[BezoekLangEind],"&lt;="&amp;$A1982)</f>
        <v/>
      </c>
      <c r="G1982" s="15">
        <f>IF($D1982=1,$B1982*100+$C1982,-1)</f>
        <v/>
      </c>
      <c r="H1982" s="15">
        <f>IF($D1982=1,$B1982,-1)</f>
        <v/>
      </c>
      <c r="I1982" s="15">
        <f>IF($D1982=1,$C1982,-1)</f>
        <v/>
      </c>
    </row>
    <row r="1983">
      <c r="A1983" s="33" t="n">
        <v>45374.5</v>
      </c>
      <c r="B1983" s="15">
        <f>WEEKDAY($A1983,2)</f>
        <v/>
      </c>
      <c r="C1983" s="15">
        <f>HOUR($A1983)</f>
        <v/>
      </c>
      <c r="D1983" s="15">
        <f>IF(AND($A1983&gt;=Instellingen!$B$6,$A1983&lt;Instellingen!$B$7),1,0)</f>
        <v/>
      </c>
      <c r="E1983" s="15">
        <f>COUNTIF(tData[BezoekStart],"&lt;"&amp;($A1983+1/24))-COUNTIF(tData[BezoekEind],"&lt;="&amp;$A1983)</f>
        <v/>
      </c>
      <c r="F1983" s="15">
        <f>COUNTIF(tData[BezoekLangStart],"&lt;"&amp;($A1983+1/24))-COUNTIF(tData[BezoekLangEind],"&lt;="&amp;$A1983)</f>
        <v/>
      </c>
      <c r="G1983" s="15">
        <f>IF($D1983=1,$B1983*100+$C1983,-1)</f>
        <v/>
      </c>
      <c r="H1983" s="15">
        <f>IF($D1983=1,$B1983,-1)</f>
        <v/>
      </c>
      <c r="I1983" s="15">
        <f>IF($D1983=1,$C1983,-1)</f>
        <v/>
      </c>
    </row>
    <row r="1984">
      <c r="A1984" s="33" t="n">
        <v>45374.54166666666</v>
      </c>
      <c r="B1984" s="15">
        <f>WEEKDAY($A1984,2)</f>
        <v/>
      </c>
      <c r="C1984" s="15">
        <f>HOUR($A1984)</f>
        <v/>
      </c>
      <c r="D1984" s="15">
        <f>IF(AND($A1984&gt;=Instellingen!$B$6,$A1984&lt;Instellingen!$B$7),1,0)</f>
        <v/>
      </c>
      <c r="E1984" s="15">
        <f>COUNTIF(tData[BezoekStart],"&lt;"&amp;($A1984+1/24))-COUNTIF(tData[BezoekEind],"&lt;="&amp;$A1984)</f>
        <v/>
      </c>
      <c r="F1984" s="15">
        <f>COUNTIF(tData[BezoekLangStart],"&lt;"&amp;($A1984+1/24))-COUNTIF(tData[BezoekLangEind],"&lt;="&amp;$A1984)</f>
        <v/>
      </c>
      <c r="G1984" s="15">
        <f>IF($D1984=1,$B1984*100+$C1984,-1)</f>
        <v/>
      </c>
      <c r="H1984" s="15">
        <f>IF($D1984=1,$B1984,-1)</f>
        <v/>
      </c>
      <c r="I1984" s="15">
        <f>IF($D1984=1,$C1984,-1)</f>
        <v/>
      </c>
    </row>
    <row r="1985">
      <c r="A1985" s="33" t="n">
        <v>45374.58333333334</v>
      </c>
      <c r="B1985" s="15">
        <f>WEEKDAY($A1985,2)</f>
        <v/>
      </c>
      <c r="C1985" s="15">
        <f>HOUR($A1985)</f>
        <v/>
      </c>
      <c r="D1985" s="15">
        <f>IF(AND($A1985&gt;=Instellingen!$B$6,$A1985&lt;Instellingen!$B$7),1,0)</f>
        <v/>
      </c>
      <c r="E1985" s="15">
        <f>COUNTIF(tData[BezoekStart],"&lt;"&amp;($A1985+1/24))-COUNTIF(tData[BezoekEind],"&lt;="&amp;$A1985)</f>
        <v/>
      </c>
      <c r="F1985" s="15">
        <f>COUNTIF(tData[BezoekLangStart],"&lt;"&amp;($A1985+1/24))-COUNTIF(tData[BezoekLangEind],"&lt;="&amp;$A1985)</f>
        <v/>
      </c>
      <c r="G1985" s="15">
        <f>IF($D1985=1,$B1985*100+$C1985,-1)</f>
        <v/>
      </c>
      <c r="H1985" s="15">
        <f>IF($D1985=1,$B1985,-1)</f>
        <v/>
      </c>
      <c r="I1985" s="15">
        <f>IF($D1985=1,$C1985,-1)</f>
        <v/>
      </c>
    </row>
    <row r="1986">
      <c r="A1986" s="33" t="n">
        <v>45374.625</v>
      </c>
      <c r="B1986" s="15">
        <f>WEEKDAY($A1986,2)</f>
        <v/>
      </c>
      <c r="C1986" s="15">
        <f>HOUR($A1986)</f>
        <v/>
      </c>
      <c r="D1986" s="15">
        <f>IF(AND($A1986&gt;=Instellingen!$B$6,$A1986&lt;Instellingen!$B$7),1,0)</f>
        <v/>
      </c>
      <c r="E1986" s="15">
        <f>COUNTIF(tData[BezoekStart],"&lt;"&amp;($A1986+1/24))-COUNTIF(tData[BezoekEind],"&lt;="&amp;$A1986)</f>
        <v/>
      </c>
      <c r="F1986" s="15">
        <f>COUNTIF(tData[BezoekLangStart],"&lt;"&amp;($A1986+1/24))-COUNTIF(tData[BezoekLangEind],"&lt;="&amp;$A1986)</f>
        <v/>
      </c>
      <c r="G1986" s="15">
        <f>IF($D1986=1,$B1986*100+$C1986,-1)</f>
        <v/>
      </c>
      <c r="H1986" s="15">
        <f>IF($D1986=1,$B1986,-1)</f>
        <v/>
      </c>
      <c r="I1986" s="15">
        <f>IF($D1986=1,$C1986,-1)</f>
        <v/>
      </c>
    </row>
    <row r="1987">
      <c r="A1987" s="33" t="n">
        <v>45374.66666666666</v>
      </c>
      <c r="B1987" s="15">
        <f>WEEKDAY($A1987,2)</f>
        <v/>
      </c>
      <c r="C1987" s="15">
        <f>HOUR($A1987)</f>
        <v/>
      </c>
      <c r="D1987" s="15">
        <f>IF(AND($A1987&gt;=Instellingen!$B$6,$A1987&lt;Instellingen!$B$7),1,0)</f>
        <v/>
      </c>
      <c r="E1987" s="15">
        <f>COUNTIF(tData[BezoekStart],"&lt;"&amp;($A1987+1/24))-COUNTIF(tData[BezoekEind],"&lt;="&amp;$A1987)</f>
        <v/>
      </c>
      <c r="F1987" s="15">
        <f>COUNTIF(tData[BezoekLangStart],"&lt;"&amp;($A1987+1/24))-COUNTIF(tData[BezoekLangEind],"&lt;="&amp;$A1987)</f>
        <v/>
      </c>
      <c r="G1987" s="15">
        <f>IF($D1987=1,$B1987*100+$C1987,-1)</f>
        <v/>
      </c>
      <c r="H1987" s="15">
        <f>IF($D1987=1,$B1987,-1)</f>
        <v/>
      </c>
      <c r="I1987" s="15">
        <f>IF($D1987=1,$C1987,-1)</f>
        <v/>
      </c>
    </row>
    <row r="1988">
      <c r="A1988" s="33" t="n">
        <v>45374.70833333334</v>
      </c>
      <c r="B1988" s="15">
        <f>WEEKDAY($A1988,2)</f>
        <v/>
      </c>
      <c r="C1988" s="15">
        <f>HOUR($A1988)</f>
        <v/>
      </c>
      <c r="D1988" s="15">
        <f>IF(AND($A1988&gt;=Instellingen!$B$6,$A1988&lt;Instellingen!$B$7),1,0)</f>
        <v/>
      </c>
      <c r="E1988" s="15">
        <f>COUNTIF(tData[BezoekStart],"&lt;"&amp;($A1988+1/24))-COUNTIF(tData[BezoekEind],"&lt;="&amp;$A1988)</f>
        <v/>
      </c>
      <c r="F1988" s="15">
        <f>COUNTIF(tData[BezoekLangStart],"&lt;"&amp;($A1988+1/24))-COUNTIF(tData[BezoekLangEind],"&lt;="&amp;$A1988)</f>
        <v/>
      </c>
      <c r="G1988" s="15">
        <f>IF($D1988=1,$B1988*100+$C1988,-1)</f>
        <v/>
      </c>
      <c r="H1988" s="15">
        <f>IF($D1988=1,$B1988,-1)</f>
        <v/>
      </c>
      <c r="I1988" s="15">
        <f>IF($D1988=1,$C1988,-1)</f>
        <v/>
      </c>
    </row>
    <row r="1989">
      <c r="A1989" s="33" t="n">
        <v>45374.75</v>
      </c>
      <c r="B1989" s="15">
        <f>WEEKDAY($A1989,2)</f>
        <v/>
      </c>
      <c r="C1989" s="15">
        <f>HOUR($A1989)</f>
        <v/>
      </c>
      <c r="D1989" s="15">
        <f>IF(AND($A1989&gt;=Instellingen!$B$6,$A1989&lt;Instellingen!$B$7),1,0)</f>
        <v/>
      </c>
      <c r="E1989" s="15">
        <f>COUNTIF(tData[BezoekStart],"&lt;"&amp;($A1989+1/24))-COUNTIF(tData[BezoekEind],"&lt;="&amp;$A1989)</f>
        <v/>
      </c>
      <c r="F1989" s="15">
        <f>COUNTIF(tData[BezoekLangStart],"&lt;"&amp;($A1989+1/24))-COUNTIF(tData[BezoekLangEind],"&lt;="&amp;$A1989)</f>
        <v/>
      </c>
      <c r="G1989" s="15">
        <f>IF($D1989=1,$B1989*100+$C1989,-1)</f>
        <v/>
      </c>
      <c r="H1989" s="15">
        <f>IF($D1989=1,$B1989,-1)</f>
        <v/>
      </c>
      <c r="I1989" s="15">
        <f>IF($D1989=1,$C1989,-1)</f>
        <v/>
      </c>
    </row>
    <row r="1990">
      <c r="A1990" s="33" t="n">
        <v>45374.79166666666</v>
      </c>
      <c r="B1990" s="15">
        <f>WEEKDAY($A1990,2)</f>
        <v/>
      </c>
      <c r="C1990" s="15">
        <f>HOUR($A1990)</f>
        <v/>
      </c>
      <c r="D1990" s="15">
        <f>IF(AND($A1990&gt;=Instellingen!$B$6,$A1990&lt;Instellingen!$B$7),1,0)</f>
        <v/>
      </c>
      <c r="E1990" s="15">
        <f>COUNTIF(tData[BezoekStart],"&lt;"&amp;($A1990+1/24))-COUNTIF(tData[BezoekEind],"&lt;="&amp;$A1990)</f>
        <v/>
      </c>
      <c r="F1990" s="15">
        <f>COUNTIF(tData[BezoekLangStart],"&lt;"&amp;($A1990+1/24))-COUNTIF(tData[BezoekLangEind],"&lt;="&amp;$A1990)</f>
        <v/>
      </c>
      <c r="G1990" s="15">
        <f>IF($D1990=1,$B1990*100+$C1990,-1)</f>
        <v/>
      </c>
      <c r="H1990" s="15">
        <f>IF($D1990=1,$B1990,-1)</f>
        <v/>
      </c>
      <c r="I1990" s="15">
        <f>IF($D1990=1,$C1990,-1)</f>
        <v/>
      </c>
    </row>
    <row r="1991">
      <c r="A1991" s="33" t="n">
        <v>45374.83333333334</v>
      </c>
      <c r="B1991" s="15">
        <f>WEEKDAY($A1991,2)</f>
        <v/>
      </c>
      <c r="C1991" s="15">
        <f>HOUR($A1991)</f>
        <v/>
      </c>
      <c r="D1991" s="15">
        <f>IF(AND($A1991&gt;=Instellingen!$B$6,$A1991&lt;Instellingen!$B$7),1,0)</f>
        <v/>
      </c>
      <c r="E1991" s="15">
        <f>COUNTIF(tData[BezoekStart],"&lt;"&amp;($A1991+1/24))-COUNTIF(tData[BezoekEind],"&lt;="&amp;$A1991)</f>
        <v/>
      </c>
      <c r="F1991" s="15">
        <f>COUNTIF(tData[BezoekLangStart],"&lt;"&amp;($A1991+1/24))-COUNTIF(tData[BezoekLangEind],"&lt;="&amp;$A1991)</f>
        <v/>
      </c>
      <c r="G1991" s="15">
        <f>IF($D1991=1,$B1991*100+$C1991,-1)</f>
        <v/>
      </c>
      <c r="H1991" s="15">
        <f>IF($D1991=1,$B1991,-1)</f>
        <v/>
      </c>
      <c r="I1991" s="15">
        <f>IF($D1991=1,$C1991,-1)</f>
        <v/>
      </c>
    </row>
    <row r="1992">
      <c r="A1992" s="33" t="n">
        <v>45374.875</v>
      </c>
      <c r="B1992" s="15">
        <f>WEEKDAY($A1992,2)</f>
        <v/>
      </c>
      <c r="C1992" s="15">
        <f>HOUR($A1992)</f>
        <v/>
      </c>
      <c r="D1992" s="15">
        <f>IF(AND($A1992&gt;=Instellingen!$B$6,$A1992&lt;Instellingen!$B$7),1,0)</f>
        <v/>
      </c>
      <c r="E1992" s="15">
        <f>COUNTIF(tData[BezoekStart],"&lt;"&amp;($A1992+1/24))-COUNTIF(tData[BezoekEind],"&lt;="&amp;$A1992)</f>
        <v/>
      </c>
      <c r="F1992" s="15">
        <f>COUNTIF(tData[BezoekLangStart],"&lt;"&amp;($A1992+1/24))-COUNTIF(tData[BezoekLangEind],"&lt;="&amp;$A1992)</f>
        <v/>
      </c>
      <c r="G1992" s="15">
        <f>IF($D1992=1,$B1992*100+$C1992,-1)</f>
        <v/>
      </c>
      <c r="H1992" s="15">
        <f>IF($D1992=1,$B1992,-1)</f>
        <v/>
      </c>
      <c r="I1992" s="15">
        <f>IF($D1992=1,$C1992,-1)</f>
        <v/>
      </c>
    </row>
    <row r="1993">
      <c r="A1993" s="33" t="n">
        <v>45374.91666666666</v>
      </c>
      <c r="B1993" s="15">
        <f>WEEKDAY($A1993,2)</f>
        <v/>
      </c>
      <c r="C1993" s="15">
        <f>HOUR($A1993)</f>
        <v/>
      </c>
      <c r="D1993" s="15">
        <f>IF(AND($A1993&gt;=Instellingen!$B$6,$A1993&lt;Instellingen!$B$7),1,0)</f>
        <v/>
      </c>
      <c r="E1993" s="15">
        <f>COUNTIF(tData[BezoekStart],"&lt;"&amp;($A1993+1/24))-COUNTIF(tData[BezoekEind],"&lt;="&amp;$A1993)</f>
        <v/>
      </c>
      <c r="F1993" s="15">
        <f>COUNTIF(tData[BezoekLangStart],"&lt;"&amp;($A1993+1/24))-COUNTIF(tData[BezoekLangEind],"&lt;="&amp;$A1993)</f>
        <v/>
      </c>
      <c r="G1993" s="15">
        <f>IF($D1993=1,$B1993*100+$C1993,-1)</f>
        <v/>
      </c>
      <c r="H1993" s="15">
        <f>IF($D1993=1,$B1993,-1)</f>
        <v/>
      </c>
      <c r="I1993" s="15">
        <f>IF($D1993=1,$C1993,-1)</f>
        <v/>
      </c>
    </row>
    <row r="1994">
      <c r="A1994" s="33" t="n">
        <v>45374.95833333334</v>
      </c>
      <c r="B1994" s="15">
        <f>WEEKDAY($A1994,2)</f>
        <v/>
      </c>
      <c r="C1994" s="15">
        <f>HOUR($A1994)</f>
        <v/>
      </c>
      <c r="D1994" s="15">
        <f>IF(AND($A1994&gt;=Instellingen!$B$6,$A1994&lt;Instellingen!$B$7),1,0)</f>
        <v/>
      </c>
      <c r="E1994" s="15">
        <f>COUNTIF(tData[BezoekStart],"&lt;"&amp;($A1994+1/24))-COUNTIF(tData[BezoekEind],"&lt;="&amp;$A1994)</f>
        <v/>
      </c>
      <c r="F1994" s="15">
        <f>COUNTIF(tData[BezoekLangStart],"&lt;"&amp;($A1994+1/24))-COUNTIF(tData[BezoekLangEind],"&lt;="&amp;$A1994)</f>
        <v/>
      </c>
      <c r="G1994" s="15">
        <f>IF($D1994=1,$B1994*100+$C1994,-1)</f>
        <v/>
      </c>
      <c r="H1994" s="15">
        <f>IF($D1994=1,$B1994,-1)</f>
        <v/>
      </c>
      <c r="I1994" s="15">
        <f>IF($D1994=1,$C1994,-1)</f>
        <v/>
      </c>
    </row>
    <row r="1995">
      <c r="A1995" s="33" t="n">
        <v>45375</v>
      </c>
      <c r="B1995" s="15">
        <f>WEEKDAY($A1995,2)</f>
        <v/>
      </c>
      <c r="C1995" s="15">
        <f>HOUR($A1995)</f>
        <v/>
      </c>
      <c r="D1995" s="15">
        <f>IF(AND($A1995&gt;=Instellingen!$B$6,$A1995&lt;Instellingen!$B$7),1,0)</f>
        <v/>
      </c>
      <c r="E1995" s="15">
        <f>COUNTIF(tData[BezoekStart],"&lt;"&amp;($A1995+1/24))-COUNTIF(tData[BezoekEind],"&lt;="&amp;$A1995)</f>
        <v/>
      </c>
      <c r="F1995" s="15">
        <f>COUNTIF(tData[BezoekLangStart],"&lt;"&amp;($A1995+1/24))-COUNTIF(tData[BezoekLangEind],"&lt;="&amp;$A1995)</f>
        <v/>
      </c>
      <c r="G1995" s="15">
        <f>IF($D1995=1,$B1995*100+$C1995,-1)</f>
        <v/>
      </c>
      <c r="H1995" s="15">
        <f>IF($D1995=1,$B1995,-1)</f>
        <v/>
      </c>
      <c r="I1995" s="15">
        <f>IF($D1995=1,$C1995,-1)</f>
        <v/>
      </c>
    </row>
    <row r="1996">
      <c r="A1996" s="33" t="n">
        <v>45375.04166666666</v>
      </c>
      <c r="B1996" s="15">
        <f>WEEKDAY($A1996,2)</f>
        <v/>
      </c>
      <c r="C1996" s="15">
        <f>HOUR($A1996)</f>
        <v/>
      </c>
      <c r="D1996" s="15">
        <f>IF(AND($A1996&gt;=Instellingen!$B$6,$A1996&lt;Instellingen!$B$7),1,0)</f>
        <v/>
      </c>
      <c r="E1996" s="15">
        <f>COUNTIF(tData[BezoekStart],"&lt;"&amp;($A1996+1/24))-COUNTIF(tData[BezoekEind],"&lt;="&amp;$A1996)</f>
        <v/>
      </c>
      <c r="F1996" s="15">
        <f>COUNTIF(tData[BezoekLangStart],"&lt;"&amp;($A1996+1/24))-COUNTIF(tData[BezoekLangEind],"&lt;="&amp;$A1996)</f>
        <v/>
      </c>
      <c r="G1996" s="15">
        <f>IF($D1996=1,$B1996*100+$C1996,-1)</f>
        <v/>
      </c>
      <c r="H1996" s="15">
        <f>IF($D1996=1,$B1996,-1)</f>
        <v/>
      </c>
      <c r="I1996" s="15">
        <f>IF($D1996=1,$C1996,-1)</f>
        <v/>
      </c>
    </row>
    <row r="1997">
      <c r="A1997" s="33" t="n">
        <v>45375.08333333334</v>
      </c>
      <c r="B1997" s="15">
        <f>WEEKDAY($A1997,2)</f>
        <v/>
      </c>
      <c r="C1997" s="15">
        <f>HOUR($A1997)</f>
        <v/>
      </c>
      <c r="D1997" s="15">
        <f>IF(AND($A1997&gt;=Instellingen!$B$6,$A1997&lt;Instellingen!$B$7),1,0)</f>
        <v/>
      </c>
      <c r="E1997" s="15">
        <f>COUNTIF(tData[BezoekStart],"&lt;"&amp;($A1997+1/24))-COUNTIF(tData[BezoekEind],"&lt;="&amp;$A1997)</f>
        <v/>
      </c>
      <c r="F1997" s="15">
        <f>COUNTIF(tData[BezoekLangStart],"&lt;"&amp;($A1997+1/24))-COUNTIF(tData[BezoekLangEind],"&lt;="&amp;$A1997)</f>
        <v/>
      </c>
      <c r="G1997" s="15">
        <f>IF($D1997=1,$B1997*100+$C1997,-1)</f>
        <v/>
      </c>
      <c r="H1997" s="15">
        <f>IF($D1997=1,$B1997,-1)</f>
        <v/>
      </c>
      <c r="I1997" s="15">
        <f>IF($D1997=1,$C1997,-1)</f>
        <v/>
      </c>
    </row>
    <row r="1998">
      <c r="A1998" s="33" t="n">
        <v>45375.125</v>
      </c>
      <c r="B1998" s="15">
        <f>WEEKDAY($A1998,2)</f>
        <v/>
      </c>
      <c r="C1998" s="15">
        <f>HOUR($A1998)</f>
        <v/>
      </c>
      <c r="D1998" s="15">
        <f>IF(AND($A1998&gt;=Instellingen!$B$6,$A1998&lt;Instellingen!$B$7),1,0)</f>
        <v/>
      </c>
      <c r="E1998" s="15">
        <f>COUNTIF(tData[BezoekStart],"&lt;"&amp;($A1998+1/24))-COUNTIF(tData[BezoekEind],"&lt;="&amp;$A1998)</f>
        <v/>
      </c>
      <c r="F1998" s="15">
        <f>COUNTIF(tData[BezoekLangStart],"&lt;"&amp;($A1998+1/24))-COUNTIF(tData[BezoekLangEind],"&lt;="&amp;$A1998)</f>
        <v/>
      </c>
      <c r="G1998" s="15">
        <f>IF($D1998=1,$B1998*100+$C1998,-1)</f>
        <v/>
      </c>
      <c r="H1998" s="15">
        <f>IF($D1998=1,$B1998,-1)</f>
        <v/>
      </c>
      <c r="I1998" s="15">
        <f>IF($D1998=1,$C1998,-1)</f>
        <v/>
      </c>
    </row>
    <row r="1999">
      <c r="A1999" s="33" t="n">
        <v>45375.16666666666</v>
      </c>
      <c r="B1999" s="15">
        <f>WEEKDAY($A1999,2)</f>
        <v/>
      </c>
      <c r="C1999" s="15">
        <f>HOUR($A1999)</f>
        <v/>
      </c>
      <c r="D1999" s="15">
        <f>IF(AND($A1999&gt;=Instellingen!$B$6,$A1999&lt;Instellingen!$B$7),1,0)</f>
        <v/>
      </c>
      <c r="E1999" s="15">
        <f>COUNTIF(tData[BezoekStart],"&lt;"&amp;($A1999+1/24))-COUNTIF(tData[BezoekEind],"&lt;="&amp;$A1999)</f>
        <v/>
      </c>
      <c r="F1999" s="15">
        <f>COUNTIF(tData[BezoekLangStart],"&lt;"&amp;($A1999+1/24))-COUNTIF(tData[BezoekLangEind],"&lt;="&amp;$A1999)</f>
        <v/>
      </c>
      <c r="G1999" s="15">
        <f>IF($D1999=1,$B1999*100+$C1999,-1)</f>
        <v/>
      </c>
      <c r="H1999" s="15">
        <f>IF($D1999=1,$B1999,-1)</f>
        <v/>
      </c>
      <c r="I1999" s="15">
        <f>IF($D1999=1,$C1999,-1)</f>
        <v/>
      </c>
    </row>
    <row r="2000">
      <c r="A2000" s="33" t="n">
        <v>45375.20833333334</v>
      </c>
      <c r="B2000" s="15">
        <f>WEEKDAY($A2000,2)</f>
        <v/>
      </c>
      <c r="C2000" s="15">
        <f>HOUR($A2000)</f>
        <v/>
      </c>
      <c r="D2000" s="15">
        <f>IF(AND($A2000&gt;=Instellingen!$B$6,$A2000&lt;Instellingen!$B$7),1,0)</f>
        <v/>
      </c>
      <c r="E2000" s="15">
        <f>COUNTIF(tData[BezoekStart],"&lt;"&amp;($A2000+1/24))-COUNTIF(tData[BezoekEind],"&lt;="&amp;$A2000)</f>
        <v/>
      </c>
      <c r="F2000" s="15">
        <f>COUNTIF(tData[BezoekLangStart],"&lt;"&amp;($A2000+1/24))-COUNTIF(tData[BezoekLangEind],"&lt;="&amp;$A2000)</f>
        <v/>
      </c>
      <c r="G2000" s="15">
        <f>IF($D2000=1,$B2000*100+$C2000,-1)</f>
        <v/>
      </c>
      <c r="H2000" s="15">
        <f>IF($D2000=1,$B2000,-1)</f>
        <v/>
      </c>
      <c r="I2000" s="15">
        <f>IF($D2000=1,$C2000,-1)</f>
        <v/>
      </c>
    </row>
    <row r="2001">
      <c r="A2001" s="33" t="n">
        <v>45375.25</v>
      </c>
      <c r="B2001" s="15">
        <f>WEEKDAY($A2001,2)</f>
        <v/>
      </c>
      <c r="C2001" s="15">
        <f>HOUR($A2001)</f>
        <v/>
      </c>
      <c r="D2001" s="15">
        <f>IF(AND($A2001&gt;=Instellingen!$B$6,$A2001&lt;Instellingen!$B$7),1,0)</f>
        <v/>
      </c>
      <c r="E2001" s="15">
        <f>COUNTIF(tData[BezoekStart],"&lt;"&amp;($A2001+1/24))-COUNTIF(tData[BezoekEind],"&lt;="&amp;$A2001)</f>
        <v/>
      </c>
      <c r="F2001" s="15">
        <f>COUNTIF(tData[BezoekLangStart],"&lt;"&amp;($A2001+1/24))-COUNTIF(tData[BezoekLangEind],"&lt;="&amp;$A2001)</f>
        <v/>
      </c>
      <c r="G2001" s="15">
        <f>IF($D2001=1,$B2001*100+$C2001,-1)</f>
        <v/>
      </c>
      <c r="H2001" s="15">
        <f>IF($D2001=1,$B2001,-1)</f>
        <v/>
      </c>
      <c r="I2001" s="15">
        <f>IF($D2001=1,$C2001,-1)</f>
        <v/>
      </c>
    </row>
    <row r="2002">
      <c r="A2002" s="33" t="n">
        <v>45375.29166666666</v>
      </c>
      <c r="B2002" s="15">
        <f>WEEKDAY($A2002,2)</f>
        <v/>
      </c>
      <c r="C2002" s="15">
        <f>HOUR($A2002)</f>
        <v/>
      </c>
      <c r="D2002" s="15">
        <f>IF(AND($A2002&gt;=Instellingen!$B$6,$A2002&lt;Instellingen!$B$7),1,0)</f>
        <v/>
      </c>
      <c r="E2002" s="15">
        <f>COUNTIF(tData[BezoekStart],"&lt;"&amp;($A2002+1/24))-COUNTIF(tData[BezoekEind],"&lt;="&amp;$A2002)</f>
        <v/>
      </c>
      <c r="F2002" s="15">
        <f>COUNTIF(tData[BezoekLangStart],"&lt;"&amp;($A2002+1/24))-COUNTIF(tData[BezoekLangEind],"&lt;="&amp;$A2002)</f>
        <v/>
      </c>
      <c r="G2002" s="15">
        <f>IF($D2002=1,$B2002*100+$C2002,-1)</f>
        <v/>
      </c>
      <c r="H2002" s="15">
        <f>IF($D2002=1,$B2002,-1)</f>
        <v/>
      </c>
      <c r="I2002" s="15">
        <f>IF($D2002=1,$C2002,-1)</f>
        <v/>
      </c>
    </row>
    <row r="2003">
      <c r="A2003" s="33" t="n">
        <v>45375.33333333334</v>
      </c>
      <c r="B2003" s="15">
        <f>WEEKDAY($A2003,2)</f>
        <v/>
      </c>
      <c r="C2003" s="15">
        <f>HOUR($A2003)</f>
        <v/>
      </c>
      <c r="D2003" s="15">
        <f>IF(AND($A2003&gt;=Instellingen!$B$6,$A2003&lt;Instellingen!$B$7),1,0)</f>
        <v/>
      </c>
      <c r="E2003" s="15">
        <f>COUNTIF(tData[BezoekStart],"&lt;"&amp;($A2003+1/24))-COUNTIF(tData[BezoekEind],"&lt;="&amp;$A2003)</f>
        <v/>
      </c>
      <c r="F2003" s="15">
        <f>COUNTIF(tData[BezoekLangStart],"&lt;"&amp;($A2003+1/24))-COUNTIF(tData[BezoekLangEind],"&lt;="&amp;$A2003)</f>
        <v/>
      </c>
      <c r="G2003" s="15">
        <f>IF($D2003=1,$B2003*100+$C2003,-1)</f>
        <v/>
      </c>
      <c r="H2003" s="15">
        <f>IF($D2003=1,$B2003,-1)</f>
        <v/>
      </c>
      <c r="I2003" s="15">
        <f>IF($D2003=1,$C2003,-1)</f>
        <v/>
      </c>
    </row>
    <row r="2004">
      <c r="A2004" s="33" t="n">
        <v>45375.375</v>
      </c>
      <c r="B2004" s="15">
        <f>WEEKDAY($A2004,2)</f>
        <v/>
      </c>
      <c r="C2004" s="15">
        <f>HOUR($A2004)</f>
        <v/>
      </c>
      <c r="D2004" s="15">
        <f>IF(AND($A2004&gt;=Instellingen!$B$6,$A2004&lt;Instellingen!$B$7),1,0)</f>
        <v/>
      </c>
      <c r="E2004" s="15">
        <f>COUNTIF(tData[BezoekStart],"&lt;"&amp;($A2004+1/24))-COUNTIF(tData[BezoekEind],"&lt;="&amp;$A2004)</f>
        <v/>
      </c>
      <c r="F2004" s="15">
        <f>COUNTIF(tData[BezoekLangStart],"&lt;"&amp;($A2004+1/24))-COUNTIF(tData[BezoekLangEind],"&lt;="&amp;$A2004)</f>
        <v/>
      </c>
      <c r="G2004" s="15">
        <f>IF($D2004=1,$B2004*100+$C2004,-1)</f>
        <v/>
      </c>
      <c r="H2004" s="15">
        <f>IF($D2004=1,$B2004,-1)</f>
        <v/>
      </c>
      <c r="I2004" s="15">
        <f>IF($D2004=1,$C2004,-1)</f>
        <v/>
      </c>
    </row>
    <row r="2005">
      <c r="A2005" s="33" t="n">
        <v>45375.41666666666</v>
      </c>
      <c r="B2005" s="15">
        <f>WEEKDAY($A2005,2)</f>
        <v/>
      </c>
      <c r="C2005" s="15">
        <f>HOUR($A2005)</f>
        <v/>
      </c>
      <c r="D2005" s="15">
        <f>IF(AND($A2005&gt;=Instellingen!$B$6,$A2005&lt;Instellingen!$B$7),1,0)</f>
        <v/>
      </c>
      <c r="E2005" s="15">
        <f>COUNTIF(tData[BezoekStart],"&lt;"&amp;($A2005+1/24))-COUNTIF(tData[BezoekEind],"&lt;="&amp;$A2005)</f>
        <v/>
      </c>
      <c r="F2005" s="15">
        <f>COUNTIF(tData[BezoekLangStart],"&lt;"&amp;($A2005+1/24))-COUNTIF(tData[BezoekLangEind],"&lt;="&amp;$A2005)</f>
        <v/>
      </c>
      <c r="G2005" s="15">
        <f>IF($D2005=1,$B2005*100+$C2005,-1)</f>
        <v/>
      </c>
      <c r="H2005" s="15">
        <f>IF($D2005=1,$B2005,-1)</f>
        <v/>
      </c>
      <c r="I2005" s="15">
        <f>IF($D2005=1,$C2005,-1)</f>
        <v/>
      </c>
    </row>
    <row r="2006">
      <c r="A2006" s="33" t="n">
        <v>45375.45833333334</v>
      </c>
      <c r="B2006" s="15">
        <f>WEEKDAY($A2006,2)</f>
        <v/>
      </c>
      <c r="C2006" s="15">
        <f>HOUR($A2006)</f>
        <v/>
      </c>
      <c r="D2006" s="15">
        <f>IF(AND($A2006&gt;=Instellingen!$B$6,$A2006&lt;Instellingen!$B$7),1,0)</f>
        <v/>
      </c>
      <c r="E2006" s="15">
        <f>COUNTIF(tData[BezoekStart],"&lt;"&amp;($A2006+1/24))-COUNTIF(tData[BezoekEind],"&lt;="&amp;$A2006)</f>
        <v/>
      </c>
      <c r="F2006" s="15">
        <f>COUNTIF(tData[BezoekLangStart],"&lt;"&amp;($A2006+1/24))-COUNTIF(tData[BezoekLangEind],"&lt;="&amp;$A2006)</f>
        <v/>
      </c>
      <c r="G2006" s="15">
        <f>IF($D2006=1,$B2006*100+$C2006,-1)</f>
        <v/>
      </c>
      <c r="H2006" s="15">
        <f>IF($D2006=1,$B2006,-1)</f>
        <v/>
      </c>
      <c r="I2006" s="15">
        <f>IF($D2006=1,$C2006,-1)</f>
        <v/>
      </c>
    </row>
    <row r="2007">
      <c r="A2007" s="33" t="n">
        <v>45375.5</v>
      </c>
      <c r="B2007" s="15">
        <f>WEEKDAY($A2007,2)</f>
        <v/>
      </c>
      <c r="C2007" s="15">
        <f>HOUR($A2007)</f>
        <v/>
      </c>
      <c r="D2007" s="15">
        <f>IF(AND($A2007&gt;=Instellingen!$B$6,$A2007&lt;Instellingen!$B$7),1,0)</f>
        <v/>
      </c>
      <c r="E2007" s="15">
        <f>COUNTIF(tData[BezoekStart],"&lt;"&amp;($A2007+1/24))-COUNTIF(tData[BezoekEind],"&lt;="&amp;$A2007)</f>
        <v/>
      </c>
      <c r="F2007" s="15">
        <f>COUNTIF(tData[BezoekLangStart],"&lt;"&amp;($A2007+1/24))-COUNTIF(tData[BezoekLangEind],"&lt;="&amp;$A2007)</f>
        <v/>
      </c>
      <c r="G2007" s="15">
        <f>IF($D2007=1,$B2007*100+$C2007,-1)</f>
        <v/>
      </c>
      <c r="H2007" s="15">
        <f>IF($D2007=1,$B2007,-1)</f>
        <v/>
      </c>
      <c r="I2007" s="15">
        <f>IF($D2007=1,$C2007,-1)</f>
        <v/>
      </c>
    </row>
    <row r="2008">
      <c r="A2008" s="33" t="n">
        <v>45375.54166666666</v>
      </c>
      <c r="B2008" s="15">
        <f>WEEKDAY($A2008,2)</f>
        <v/>
      </c>
      <c r="C2008" s="15">
        <f>HOUR($A2008)</f>
        <v/>
      </c>
      <c r="D2008" s="15">
        <f>IF(AND($A2008&gt;=Instellingen!$B$6,$A2008&lt;Instellingen!$B$7),1,0)</f>
        <v/>
      </c>
      <c r="E2008" s="15">
        <f>COUNTIF(tData[BezoekStart],"&lt;"&amp;($A2008+1/24))-COUNTIF(tData[BezoekEind],"&lt;="&amp;$A2008)</f>
        <v/>
      </c>
      <c r="F2008" s="15">
        <f>COUNTIF(tData[BezoekLangStart],"&lt;"&amp;($A2008+1/24))-COUNTIF(tData[BezoekLangEind],"&lt;="&amp;$A2008)</f>
        <v/>
      </c>
      <c r="G2008" s="15">
        <f>IF($D2008=1,$B2008*100+$C2008,-1)</f>
        <v/>
      </c>
      <c r="H2008" s="15">
        <f>IF($D2008=1,$B2008,-1)</f>
        <v/>
      </c>
      <c r="I2008" s="15">
        <f>IF($D2008=1,$C2008,-1)</f>
        <v/>
      </c>
    </row>
    <row r="2009">
      <c r="A2009" s="33" t="n">
        <v>45375.58333333334</v>
      </c>
      <c r="B2009" s="15">
        <f>WEEKDAY($A2009,2)</f>
        <v/>
      </c>
      <c r="C2009" s="15">
        <f>HOUR($A2009)</f>
        <v/>
      </c>
      <c r="D2009" s="15">
        <f>IF(AND($A2009&gt;=Instellingen!$B$6,$A2009&lt;Instellingen!$B$7),1,0)</f>
        <v/>
      </c>
      <c r="E2009" s="15">
        <f>COUNTIF(tData[BezoekStart],"&lt;"&amp;($A2009+1/24))-COUNTIF(tData[BezoekEind],"&lt;="&amp;$A2009)</f>
        <v/>
      </c>
      <c r="F2009" s="15">
        <f>COUNTIF(tData[BezoekLangStart],"&lt;"&amp;($A2009+1/24))-COUNTIF(tData[BezoekLangEind],"&lt;="&amp;$A2009)</f>
        <v/>
      </c>
      <c r="G2009" s="15">
        <f>IF($D2009=1,$B2009*100+$C2009,-1)</f>
        <v/>
      </c>
      <c r="H2009" s="15">
        <f>IF($D2009=1,$B2009,-1)</f>
        <v/>
      </c>
      <c r="I2009" s="15">
        <f>IF($D2009=1,$C2009,-1)</f>
        <v/>
      </c>
    </row>
    <row r="2010">
      <c r="A2010" s="33" t="n">
        <v>45375.625</v>
      </c>
      <c r="B2010" s="15">
        <f>WEEKDAY($A2010,2)</f>
        <v/>
      </c>
      <c r="C2010" s="15">
        <f>HOUR($A2010)</f>
        <v/>
      </c>
      <c r="D2010" s="15">
        <f>IF(AND($A2010&gt;=Instellingen!$B$6,$A2010&lt;Instellingen!$B$7),1,0)</f>
        <v/>
      </c>
      <c r="E2010" s="15">
        <f>COUNTIF(tData[BezoekStart],"&lt;"&amp;($A2010+1/24))-COUNTIF(tData[BezoekEind],"&lt;="&amp;$A2010)</f>
        <v/>
      </c>
      <c r="F2010" s="15">
        <f>COUNTIF(tData[BezoekLangStart],"&lt;"&amp;($A2010+1/24))-COUNTIF(tData[BezoekLangEind],"&lt;="&amp;$A2010)</f>
        <v/>
      </c>
      <c r="G2010" s="15">
        <f>IF($D2010=1,$B2010*100+$C2010,-1)</f>
        <v/>
      </c>
      <c r="H2010" s="15">
        <f>IF($D2010=1,$B2010,-1)</f>
        <v/>
      </c>
      <c r="I2010" s="15">
        <f>IF($D2010=1,$C2010,-1)</f>
        <v/>
      </c>
    </row>
    <row r="2011">
      <c r="A2011" s="33" t="n">
        <v>45375.66666666666</v>
      </c>
      <c r="B2011" s="15">
        <f>WEEKDAY($A2011,2)</f>
        <v/>
      </c>
      <c r="C2011" s="15">
        <f>HOUR($A2011)</f>
        <v/>
      </c>
      <c r="D2011" s="15">
        <f>IF(AND($A2011&gt;=Instellingen!$B$6,$A2011&lt;Instellingen!$B$7),1,0)</f>
        <v/>
      </c>
      <c r="E2011" s="15">
        <f>COUNTIF(tData[BezoekStart],"&lt;"&amp;($A2011+1/24))-COUNTIF(tData[BezoekEind],"&lt;="&amp;$A2011)</f>
        <v/>
      </c>
      <c r="F2011" s="15">
        <f>COUNTIF(tData[BezoekLangStart],"&lt;"&amp;($A2011+1/24))-COUNTIF(tData[BezoekLangEind],"&lt;="&amp;$A2011)</f>
        <v/>
      </c>
      <c r="G2011" s="15">
        <f>IF($D2011=1,$B2011*100+$C2011,-1)</f>
        <v/>
      </c>
      <c r="H2011" s="15">
        <f>IF($D2011=1,$B2011,-1)</f>
        <v/>
      </c>
      <c r="I2011" s="15">
        <f>IF($D2011=1,$C2011,-1)</f>
        <v/>
      </c>
    </row>
    <row r="2012">
      <c r="A2012" s="33" t="n">
        <v>45375.70833333334</v>
      </c>
      <c r="B2012" s="15">
        <f>WEEKDAY($A2012,2)</f>
        <v/>
      </c>
      <c r="C2012" s="15">
        <f>HOUR($A2012)</f>
        <v/>
      </c>
      <c r="D2012" s="15">
        <f>IF(AND($A2012&gt;=Instellingen!$B$6,$A2012&lt;Instellingen!$B$7),1,0)</f>
        <v/>
      </c>
      <c r="E2012" s="15">
        <f>COUNTIF(tData[BezoekStart],"&lt;"&amp;($A2012+1/24))-COUNTIF(tData[BezoekEind],"&lt;="&amp;$A2012)</f>
        <v/>
      </c>
      <c r="F2012" s="15">
        <f>COUNTIF(tData[BezoekLangStart],"&lt;"&amp;($A2012+1/24))-COUNTIF(tData[BezoekLangEind],"&lt;="&amp;$A2012)</f>
        <v/>
      </c>
      <c r="G2012" s="15">
        <f>IF($D2012=1,$B2012*100+$C2012,-1)</f>
        <v/>
      </c>
      <c r="H2012" s="15">
        <f>IF($D2012=1,$B2012,-1)</f>
        <v/>
      </c>
      <c r="I2012" s="15">
        <f>IF($D2012=1,$C2012,-1)</f>
        <v/>
      </c>
    </row>
    <row r="2013">
      <c r="A2013" s="33" t="n">
        <v>45375.75</v>
      </c>
      <c r="B2013" s="15">
        <f>WEEKDAY($A2013,2)</f>
        <v/>
      </c>
      <c r="C2013" s="15">
        <f>HOUR($A2013)</f>
        <v/>
      </c>
      <c r="D2013" s="15">
        <f>IF(AND($A2013&gt;=Instellingen!$B$6,$A2013&lt;Instellingen!$B$7),1,0)</f>
        <v/>
      </c>
      <c r="E2013" s="15">
        <f>COUNTIF(tData[BezoekStart],"&lt;"&amp;($A2013+1/24))-COUNTIF(tData[BezoekEind],"&lt;="&amp;$A2013)</f>
        <v/>
      </c>
      <c r="F2013" s="15">
        <f>COUNTIF(tData[BezoekLangStart],"&lt;"&amp;($A2013+1/24))-COUNTIF(tData[BezoekLangEind],"&lt;="&amp;$A2013)</f>
        <v/>
      </c>
      <c r="G2013" s="15">
        <f>IF($D2013=1,$B2013*100+$C2013,-1)</f>
        <v/>
      </c>
      <c r="H2013" s="15">
        <f>IF($D2013=1,$B2013,-1)</f>
        <v/>
      </c>
      <c r="I2013" s="15">
        <f>IF($D2013=1,$C2013,-1)</f>
        <v/>
      </c>
    </row>
    <row r="2014">
      <c r="A2014" s="33" t="n">
        <v>45375.79166666666</v>
      </c>
      <c r="B2014" s="15">
        <f>WEEKDAY($A2014,2)</f>
        <v/>
      </c>
      <c r="C2014" s="15">
        <f>HOUR($A2014)</f>
        <v/>
      </c>
      <c r="D2014" s="15">
        <f>IF(AND($A2014&gt;=Instellingen!$B$6,$A2014&lt;Instellingen!$B$7),1,0)</f>
        <v/>
      </c>
      <c r="E2014" s="15">
        <f>COUNTIF(tData[BezoekStart],"&lt;"&amp;($A2014+1/24))-COUNTIF(tData[BezoekEind],"&lt;="&amp;$A2014)</f>
        <v/>
      </c>
      <c r="F2014" s="15">
        <f>COUNTIF(tData[BezoekLangStart],"&lt;"&amp;($A2014+1/24))-COUNTIF(tData[BezoekLangEind],"&lt;="&amp;$A2014)</f>
        <v/>
      </c>
      <c r="G2014" s="15">
        <f>IF($D2014=1,$B2014*100+$C2014,-1)</f>
        <v/>
      </c>
      <c r="H2014" s="15">
        <f>IF($D2014=1,$B2014,-1)</f>
        <v/>
      </c>
      <c r="I2014" s="15">
        <f>IF($D2014=1,$C2014,-1)</f>
        <v/>
      </c>
    </row>
    <row r="2015">
      <c r="A2015" s="33" t="n">
        <v>45375.83333333334</v>
      </c>
      <c r="B2015" s="15">
        <f>WEEKDAY($A2015,2)</f>
        <v/>
      </c>
      <c r="C2015" s="15">
        <f>HOUR($A2015)</f>
        <v/>
      </c>
      <c r="D2015" s="15">
        <f>IF(AND($A2015&gt;=Instellingen!$B$6,$A2015&lt;Instellingen!$B$7),1,0)</f>
        <v/>
      </c>
      <c r="E2015" s="15">
        <f>COUNTIF(tData[BezoekStart],"&lt;"&amp;($A2015+1/24))-COUNTIF(tData[BezoekEind],"&lt;="&amp;$A2015)</f>
        <v/>
      </c>
      <c r="F2015" s="15">
        <f>COUNTIF(tData[BezoekLangStart],"&lt;"&amp;($A2015+1/24))-COUNTIF(tData[BezoekLangEind],"&lt;="&amp;$A2015)</f>
        <v/>
      </c>
      <c r="G2015" s="15">
        <f>IF($D2015=1,$B2015*100+$C2015,-1)</f>
        <v/>
      </c>
      <c r="H2015" s="15">
        <f>IF($D2015=1,$B2015,-1)</f>
        <v/>
      </c>
      <c r="I2015" s="15">
        <f>IF($D2015=1,$C2015,-1)</f>
        <v/>
      </c>
    </row>
    <row r="2016">
      <c r="A2016" s="33" t="n">
        <v>45375.875</v>
      </c>
      <c r="B2016" s="15">
        <f>WEEKDAY($A2016,2)</f>
        <v/>
      </c>
      <c r="C2016" s="15">
        <f>HOUR($A2016)</f>
        <v/>
      </c>
      <c r="D2016" s="15">
        <f>IF(AND($A2016&gt;=Instellingen!$B$6,$A2016&lt;Instellingen!$B$7),1,0)</f>
        <v/>
      </c>
      <c r="E2016" s="15">
        <f>COUNTIF(tData[BezoekStart],"&lt;"&amp;($A2016+1/24))-COUNTIF(tData[BezoekEind],"&lt;="&amp;$A2016)</f>
        <v/>
      </c>
      <c r="F2016" s="15">
        <f>COUNTIF(tData[BezoekLangStart],"&lt;"&amp;($A2016+1/24))-COUNTIF(tData[BezoekLangEind],"&lt;="&amp;$A2016)</f>
        <v/>
      </c>
      <c r="G2016" s="15">
        <f>IF($D2016=1,$B2016*100+$C2016,-1)</f>
        <v/>
      </c>
      <c r="H2016" s="15">
        <f>IF($D2016=1,$B2016,-1)</f>
        <v/>
      </c>
      <c r="I2016" s="15">
        <f>IF($D2016=1,$C2016,-1)</f>
        <v/>
      </c>
    </row>
    <row r="2017">
      <c r="A2017" s="33" t="n">
        <v>45375.91666666666</v>
      </c>
      <c r="B2017" s="15">
        <f>WEEKDAY($A2017,2)</f>
        <v/>
      </c>
      <c r="C2017" s="15">
        <f>HOUR($A2017)</f>
        <v/>
      </c>
      <c r="D2017" s="15">
        <f>IF(AND($A2017&gt;=Instellingen!$B$6,$A2017&lt;Instellingen!$B$7),1,0)</f>
        <v/>
      </c>
      <c r="E2017" s="15">
        <f>COUNTIF(tData[BezoekStart],"&lt;"&amp;($A2017+1/24))-COUNTIF(tData[BezoekEind],"&lt;="&amp;$A2017)</f>
        <v/>
      </c>
      <c r="F2017" s="15">
        <f>COUNTIF(tData[BezoekLangStart],"&lt;"&amp;($A2017+1/24))-COUNTIF(tData[BezoekLangEind],"&lt;="&amp;$A2017)</f>
        <v/>
      </c>
      <c r="G2017" s="15">
        <f>IF($D2017=1,$B2017*100+$C2017,-1)</f>
        <v/>
      </c>
      <c r="H2017" s="15">
        <f>IF($D2017=1,$B2017,-1)</f>
        <v/>
      </c>
      <c r="I2017" s="15">
        <f>IF($D2017=1,$C2017,-1)</f>
        <v/>
      </c>
    </row>
    <row r="2018">
      <c r="A2018" s="33" t="n">
        <v>45375.95833333334</v>
      </c>
      <c r="B2018" s="15">
        <f>WEEKDAY($A2018,2)</f>
        <v/>
      </c>
      <c r="C2018" s="15">
        <f>HOUR($A2018)</f>
        <v/>
      </c>
      <c r="D2018" s="15">
        <f>IF(AND($A2018&gt;=Instellingen!$B$6,$A2018&lt;Instellingen!$B$7),1,0)</f>
        <v/>
      </c>
      <c r="E2018" s="15">
        <f>COUNTIF(tData[BezoekStart],"&lt;"&amp;($A2018+1/24))-COUNTIF(tData[BezoekEind],"&lt;="&amp;$A2018)</f>
        <v/>
      </c>
      <c r="F2018" s="15">
        <f>COUNTIF(tData[BezoekLangStart],"&lt;"&amp;($A2018+1/24))-COUNTIF(tData[BezoekLangEind],"&lt;="&amp;$A2018)</f>
        <v/>
      </c>
      <c r="G2018" s="15">
        <f>IF($D2018=1,$B2018*100+$C2018,-1)</f>
        <v/>
      </c>
      <c r="H2018" s="15">
        <f>IF($D2018=1,$B2018,-1)</f>
        <v/>
      </c>
      <c r="I2018" s="15">
        <f>IF($D2018=1,$C2018,-1)</f>
        <v/>
      </c>
    </row>
    <row r="2019">
      <c r="A2019" s="33" t="n">
        <v>45376</v>
      </c>
      <c r="B2019" s="15">
        <f>WEEKDAY($A2019,2)</f>
        <v/>
      </c>
      <c r="C2019" s="15">
        <f>HOUR($A2019)</f>
        <v/>
      </c>
      <c r="D2019" s="15">
        <f>IF(AND($A2019&gt;=Instellingen!$B$6,$A2019&lt;Instellingen!$B$7),1,0)</f>
        <v/>
      </c>
      <c r="E2019" s="15">
        <f>COUNTIF(tData[BezoekStart],"&lt;"&amp;($A2019+1/24))-COUNTIF(tData[BezoekEind],"&lt;="&amp;$A2019)</f>
        <v/>
      </c>
      <c r="F2019" s="15">
        <f>COUNTIF(tData[BezoekLangStart],"&lt;"&amp;($A2019+1/24))-COUNTIF(tData[BezoekLangEind],"&lt;="&amp;$A2019)</f>
        <v/>
      </c>
      <c r="G2019" s="15">
        <f>IF($D2019=1,$B2019*100+$C2019,-1)</f>
        <v/>
      </c>
      <c r="H2019" s="15">
        <f>IF($D2019=1,$B2019,-1)</f>
        <v/>
      </c>
      <c r="I2019" s="15">
        <f>IF($D2019=1,$C2019,-1)</f>
        <v/>
      </c>
    </row>
    <row r="2020">
      <c r="A2020" s="33" t="n">
        <v>45376.04166666666</v>
      </c>
      <c r="B2020" s="15">
        <f>WEEKDAY($A2020,2)</f>
        <v/>
      </c>
      <c r="C2020" s="15">
        <f>HOUR($A2020)</f>
        <v/>
      </c>
      <c r="D2020" s="15">
        <f>IF(AND($A2020&gt;=Instellingen!$B$6,$A2020&lt;Instellingen!$B$7),1,0)</f>
        <v/>
      </c>
      <c r="E2020" s="15">
        <f>COUNTIF(tData[BezoekStart],"&lt;"&amp;($A2020+1/24))-COUNTIF(tData[BezoekEind],"&lt;="&amp;$A2020)</f>
        <v/>
      </c>
      <c r="F2020" s="15">
        <f>COUNTIF(tData[BezoekLangStart],"&lt;"&amp;($A2020+1/24))-COUNTIF(tData[BezoekLangEind],"&lt;="&amp;$A2020)</f>
        <v/>
      </c>
      <c r="G2020" s="15">
        <f>IF($D2020=1,$B2020*100+$C2020,-1)</f>
        <v/>
      </c>
      <c r="H2020" s="15">
        <f>IF($D2020=1,$B2020,-1)</f>
        <v/>
      </c>
      <c r="I2020" s="15">
        <f>IF($D2020=1,$C2020,-1)</f>
        <v/>
      </c>
    </row>
    <row r="2021">
      <c r="A2021" s="33" t="n">
        <v>45376.08333333334</v>
      </c>
      <c r="B2021" s="15">
        <f>WEEKDAY($A2021,2)</f>
        <v/>
      </c>
      <c r="C2021" s="15">
        <f>HOUR($A2021)</f>
        <v/>
      </c>
      <c r="D2021" s="15">
        <f>IF(AND($A2021&gt;=Instellingen!$B$6,$A2021&lt;Instellingen!$B$7),1,0)</f>
        <v/>
      </c>
      <c r="E2021" s="15">
        <f>COUNTIF(tData[BezoekStart],"&lt;"&amp;($A2021+1/24))-COUNTIF(tData[BezoekEind],"&lt;="&amp;$A2021)</f>
        <v/>
      </c>
      <c r="F2021" s="15">
        <f>COUNTIF(tData[BezoekLangStart],"&lt;"&amp;($A2021+1/24))-COUNTIF(tData[BezoekLangEind],"&lt;="&amp;$A2021)</f>
        <v/>
      </c>
      <c r="G2021" s="15">
        <f>IF($D2021=1,$B2021*100+$C2021,-1)</f>
        <v/>
      </c>
      <c r="H2021" s="15">
        <f>IF($D2021=1,$B2021,-1)</f>
        <v/>
      </c>
      <c r="I2021" s="15">
        <f>IF($D2021=1,$C2021,-1)</f>
        <v/>
      </c>
    </row>
    <row r="2022">
      <c r="A2022" s="33" t="n">
        <v>45376.125</v>
      </c>
      <c r="B2022" s="15">
        <f>WEEKDAY($A2022,2)</f>
        <v/>
      </c>
      <c r="C2022" s="15">
        <f>HOUR($A2022)</f>
        <v/>
      </c>
      <c r="D2022" s="15">
        <f>IF(AND($A2022&gt;=Instellingen!$B$6,$A2022&lt;Instellingen!$B$7),1,0)</f>
        <v/>
      </c>
      <c r="E2022" s="15">
        <f>COUNTIF(tData[BezoekStart],"&lt;"&amp;($A2022+1/24))-COUNTIF(tData[BezoekEind],"&lt;="&amp;$A2022)</f>
        <v/>
      </c>
      <c r="F2022" s="15">
        <f>COUNTIF(tData[BezoekLangStart],"&lt;"&amp;($A2022+1/24))-COUNTIF(tData[BezoekLangEind],"&lt;="&amp;$A2022)</f>
        <v/>
      </c>
      <c r="G2022" s="15">
        <f>IF($D2022=1,$B2022*100+$C2022,-1)</f>
        <v/>
      </c>
      <c r="H2022" s="15">
        <f>IF($D2022=1,$B2022,-1)</f>
        <v/>
      </c>
      <c r="I2022" s="15">
        <f>IF($D2022=1,$C2022,-1)</f>
        <v/>
      </c>
    </row>
    <row r="2023">
      <c r="A2023" s="33" t="n">
        <v>45376.16666666666</v>
      </c>
      <c r="B2023" s="15">
        <f>WEEKDAY($A2023,2)</f>
        <v/>
      </c>
      <c r="C2023" s="15">
        <f>HOUR($A2023)</f>
        <v/>
      </c>
      <c r="D2023" s="15">
        <f>IF(AND($A2023&gt;=Instellingen!$B$6,$A2023&lt;Instellingen!$B$7),1,0)</f>
        <v/>
      </c>
      <c r="E2023" s="15">
        <f>COUNTIF(tData[BezoekStart],"&lt;"&amp;($A2023+1/24))-COUNTIF(tData[BezoekEind],"&lt;="&amp;$A2023)</f>
        <v/>
      </c>
      <c r="F2023" s="15">
        <f>COUNTIF(tData[BezoekLangStart],"&lt;"&amp;($A2023+1/24))-COUNTIF(tData[BezoekLangEind],"&lt;="&amp;$A2023)</f>
        <v/>
      </c>
      <c r="G2023" s="15">
        <f>IF($D2023=1,$B2023*100+$C2023,-1)</f>
        <v/>
      </c>
      <c r="H2023" s="15">
        <f>IF($D2023=1,$B2023,-1)</f>
        <v/>
      </c>
      <c r="I2023" s="15">
        <f>IF($D2023=1,$C2023,-1)</f>
        <v/>
      </c>
    </row>
    <row r="2024">
      <c r="A2024" s="33" t="n">
        <v>45376.20833333334</v>
      </c>
      <c r="B2024" s="15">
        <f>WEEKDAY($A2024,2)</f>
        <v/>
      </c>
      <c r="C2024" s="15">
        <f>HOUR($A2024)</f>
        <v/>
      </c>
      <c r="D2024" s="15">
        <f>IF(AND($A2024&gt;=Instellingen!$B$6,$A2024&lt;Instellingen!$B$7),1,0)</f>
        <v/>
      </c>
      <c r="E2024" s="15">
        <f>COUNTIF(tData[BezoekStart],"&lt;"&amp;($A2024+1/24))-COUNTIF(tData[BezoekEind],"&lt;="&amp;$A2024)</f>
        <v/>
      </c>
      <c r="F2024" s="15">
        <f>COUNTIF(tData[BezoekLangStart],"&lt;"&amp;($A2024+1/24))-COUNTIF(tData[BezoekLangEind],"&lt;="&amp;$A2024)</f>
        <v/>
      </c>
      <c r="G2024" s="15">
        <f>IF($D2024=1,$B2024*100+$C2024,-1)</f>
        <v/>
      </c>
      <c r="H2024" s="15">
        <f>IF($D2024=1,$B2024,-1)</f>
        <v/>
      </c>
      <c r="I2024" s="15">
        <f>IF($D2024=1,$C2024,-1)</f>
        <v/>
      </c>
    </row>
    <row r="2025">
      <c r="A2025" s="33" t="n">
        <v>45376.25</v>
      </c>
      <c r="B2025" s="15">
        <f>WEEKDAY($A2025,2)</f>
        <v/>
      </c>
      <c r="C2025" s="15">
        <f>HOUR($A2025)</f>
        <v/>
      </c>
      <c r="D2025" s="15">
        <f>IF(AND($A2025&gt;=Instellingen!$B$6,$A2025&lt;Instellingen!$B$7),1,0)</f>
        <v/>
      </c>
      <c r="E2025" s="15">
        <f>COUNTIF(tData[BezoekStart],"&lt;"&amp;($A2025+1/24))-COUNTIF(tData[BezoekEind],"&lt;="&amp;$A2025)</f>
        <v/>
      </c>
      <c r="F2025" s="15">
        <f>COUNTIF(tData[BezoekLangStart],"&lt;"&amp;($A2025+1/24))-COUNTIF(tData[BezoekLangEind],"&lt;="&amp;$A2025)</f>
        <v/>
      </c>
      <c r="G2025" s="15">
        <f>IF($D2025=1,$B2025*100+$C2025,-1)</f>
        <v/>
      </c>
      <c r="H2025" s="15">
        <f>IF($D2025=1,$B2025,-1)</f>
        <v/>
      </c>
      <c r="I2025" s="15">
        <f>IF($D2025=1,$C2025,-1)</f>
        <v/>
      </c>
    </row>
    <row r="2026">
      <c r="A2026" s="33" t="n">
        <v>45376.29166666666</v>
      </c>
      <c r="B2026" s="15">
        <f>WEEKDAY($A2026,2)</f>
        <v/>
      </c>
      <c r="C2026" s="15">
        <f>HOUR($A2026)</f>
        <v/>
      </c>
      <c r="D2026" s="15">
        <f>IF(AND($A2026&gt;=Instellingen!$B$6,$A2026&lt;Instellingen!$B$7),1,0)</f>
        <v/>
      </c>
      <c r="E2026" s="15">
        <f>COUNTIF(tData[BezoekStart],"&lt;"&amp;($A2026+1/24))-COUNTIF(tData[BezoekEind],"&lt;="&amp;$A2026)</f>
        <v/>
      </c>
      <c r="F2026" s="15">
        <f>COUNTIF(tData[BezoekLangStart],"&lt;"&amp;($A2026+1/24))-COUNTIF(tData[BezoekLangEind],"&lt;="&amp;$A2026)</f>
        <v/>
      </c>
      <c r="G2026" s="15">
        <f>IF($D2026=1,$B2026*100+$C2026,-1)</f>
        <v/>
      </c>
      <c r="H2026" s="15">
        <f>IF($D2026=1,$B2026,-1)</f>
        <v/>
      </c>
      <c r="I2026" s="15">
        <f>IF($D2026=1,$C2026,-1)</f>
        <v/>
      </c>
    </row>
    <row r="2027">
      <c r="A2027" s="33" t="n">
        <v>45376.33333333334</v>
      </c>
      <c r="B2027" s="15">
        <f>WEEKDAY($A2027,2)</f>
        <v/>
      </c>
      <c r="C2027" s="15">
        <f>HOUR($A2027)</f>
        <v/>
      </c>
      <c r="D2027" s="15">
        <f>IF(AND($A2027&gt;=Instellingen!$B$6,$A2027&lt;Instellingen!$B$7),1,0)</f>
        <v/>
      </c>
      <c r="E2027" s="15">
        <f>COUNTIF(tData[BezoekStart],"&lt;"&amp;($A2027+1/24))-COUNTIF(tData[BezoekEind],"&lt;="&amp;$A2027)</f>
        <v/>
      </c>
      <c r="F2027" s="15">
        <f>COUNTIF(tData[BezoekLangStart],"&lt;"&amp;($A2027+1/24))-COUNTIF(tData[BezoekLangEind],"&lt;="&amp;$A2027)</f>
        <v/>
      </c>
      <c r="G2027" s="15">
        <f>IF($D2027=1,$B2027*100+$C2027,-1)</f>
        <v/>
      </c>
      <c r="H2027" s="15">
        <f>IF($D2027=1,$B2027,-1)</f>
        <v/>
      </c>
      <c r="I2027" s="15">
        <f>IF($D2027=1,$C2027,-1)</f>
        <v/>
      </c>
    </row>
    <row r="2028">
      <c r="A2028" s="33" t="n">
        <v>45376.375</v>
      </c>
      <c r="B2028" s="15">
        <f>WEEKDAY($A2028,2)</f>
        <v/>
      </c>
      <c r="C2028" s="15">
        <f>HOUR($A2028)</f>
        <v/>
      </c>
      <c r="D2028" s="15">
        <f>IF(AND($A2028&gt;=Instellingen!$B$6,$A2028&lt;Instellingen!$B$7),1,0)</f>
        <v/>
      </c>
      <c r="E2028" s="15">
        <f>COUNTIF(tData[BezoekStart],"&lt;"&amp;($A2028+1/24))-COUNTIF(tData[BezoekEind],"&lt;="&amp;$A2028)</f>
        <v/>
      </c>
      <c r="F2028" s="15">
        <f>COUNTIF(tData[BezoekLangStart],"&lt;"&amp;($A2028+1/24))-COUNTIF(tData[BezoekLangEind],"&lt;="&amp;$A2028)</f>
        <v/>
      </c>
      <c r="G2028" s="15">
        <f>IF($D2028=1,$B2028*100+$C2028,-1)</f>
        <v/>
      </c>
      <c r="H2028" s="15">
        <f>IF($D2028=1,$B2028,-1)</f>
        <v/>
      </c>
      <c r="I2028" s="15">
        <f>IF($D2028=1,$C2028,-1)</f>
        <v/>
      </c>
    </row>
    <row r="2029">
      <c r="A2029" s="33" t="n">
        <v>45376.41666666666</v>
      </c>
      <c r="B2029" s="15">
        <f>WEEKDAY($A2029,2)</f>
        <v/>
      </c>
      <c r="C2029" s="15">
        <f>HOUR($A2029)</f>
        <v/>
      </c>
      <c r="D2029" s="15">
        <f>IF(AND($A2029&gt;=Instellingen!$B$6,$A2029&lt;Instellingen!$B$7),1,0)</f>
        <v/>
      </c>
      <c r="E2029" s="15">
        <f>COUNTIF(tData[BezoekStart],"&lt;"&amp;($A2029+1/24))-COUNTIF(tData[BezoekEind],"&lt;="&amp;$A2029)</f>
        <v/>
      </c>
      <c r="F2029" s="15">
        <f>COUNTIF(tData[BezoekLangStart],"&lt;"&amp;($A2029+1/24))-COUNTIF(tData[BezoekLangEind],"&lt;="&amp;$A2029)</f>
        <v/>
      </c>
      <c r="G2029" s="15">
        <f>IF($D2029=1,$B2029*100+$C2029,-1)</f>
        <v/>
      </c>
      <c r="H2029" s="15">
        <f>IF($D2029=1,$B2029,-1)</f>
        <v/>
      </c>
      <c r="I2029" s="15">
        <f>IF($D2029=1,$C2029,-1)</f>
        <v/>
      </c>
    </row>
    <row r="2030">
      <c r="A2030" s="33" t="n">
        <v>45376.45833333334</v>
      </c>
      <c r="B2030" s="15">
        <f>WEEKDAY($A2030,2)</f>
        <v/>
      </c>
      <c r="C2030" s="15">
        <f>HOUR($A2030)</f>
        <v/>
      </c>
      <c r="D2030" s="15">
        <f>IF(AND($A2030&gt;=Instellingen!$B$6,$A2030&lt;Instellingen!$B$7),1,0)</f>
        <v/>
      </c>
      <c r="E2030" s="15">
        <f>COUNTIF(tData[BezoekStart],"&lt;"&amp;($A2030+1/24))-COUNTIF(tData[BezoekEind],"&lt;="&amp;$A2030)</f>
        <v/>
      </c>
      <c r="F2030" s="15">
        <f>COUNTIF(tData[BezoekLangStart],"&lt;"&amp;($A2030+1/24))-COUNTIF(tData[BezoekLangEind],"&lt;="&amp;$A2030)</f>
        <v/>
      </c>
      <c r="G2030" s="15">
        <f>IF($D2030=1,$B2030*100+$C2030,-1)</f>
        <v/>
      </c>
      <c r="H2030" s="15">
        <f>IF($D2030=1,$B2030,-1)</f>
        <v/>
      </c>
      <c r="I2030" s="15">
        <f>IF($D2030=1,$C2030,-1)</f>
        <v/>
      </c>
    </row>
    <row r="2031">
      <c r="A2031" s="33" t="n">
        <v>45376.5</v>
      </c>
      <c r="B2031" s="15">
        <f>WEEKDAY($A2031,2)</f>
        <v/>
      </c>
      <c r="C2031" s="15">
        <f>HOUR($A2031)</f>
        <v/>
      </c>
      <c r="D2031" s="15">
        <f>IF(AND($A2031&gt;=Instellingen!$B$6,$A2031&lt;Instellingen!$B$7),1,0)</f>
        <v/>
      </c>
      <c r="E2031" s="15">
        <f>COUNTIF(tData[BezoekStart],"&lt;"&amp;($A2031+1/24))-COUNTIF(tData[BezoekEind],"&lt;="&amp;$A2031)</f>
        <v/>
      </c>
      <c r="F2031" s="15">
        <f>COUNTIF(tData[BezoekLangStart],"&lt;"&amp;($A2031+1/24))-COUNTIF(tData[BezoekLangEind],"&lt;="&amp;$A2031)</f>
        <v/>
      </c>
      <c r="G2031" s="15">
        <f>IF($D2031=1,$B2031*100+$C2031,-1)</f>
        <v/>
      </c>
      <c r="H2031" s="15">
        <f>IF($D2031=1,$B2031,-1)</f>
        <v/>
      </c>
      <c r="I2031" s="15">
        <f>IF($D2031=1,$C2031,-1)</f>
        <v/>
      </c>
    </row>
    <row r="2032">
      <c r="A2032" s="33" t="n">
        <v>45376.54166666666</v>
      </c>
      <c r="B2032" s="15">
        <f>WEEKDAY($A2032,2)</f>
        <v/>
      </c>
      <c r="C2032" s="15">
        <f>HOUR($A2032)</f>
        <v/>
      </c>
      <c r="D2032" s="15">
        <f>IF(AND($A2032&gt;=Instellingen!$B$6,$A2032&lt;Instellingen!$B$7),1,0)</f>
        <v/>
      </c>
      <c r="E2032" s="15">
        <f>COUNTIF(tData[BezoekStart],"&lt;"&amp;($A2032+1/24))-COUNTIF(tData[BezoekEind],"&lt;="&amp;$A2032)</f>
        <v/>
      </c>
      <c r="F2032" s="15">
        <f>COUNTIF(tData[BezoekLangStart],"&lt;"&amp;($A2032+1/24))-COUNTIF(tData[BezoekLangEind],"&lt;="&amp;$A2032)</f>
        <v/>
      </c>
      <c r="G2032" s="15">
        <f>IF($D2032=1,$B2032*100+$C2032,-1)</f>
        <v/>
      </c>
      <c r="H2032" s="15">
        <f>IF($D2032=1,$B2032,-1)</f>
        <v/>
      </c>
      <c r="I2032" s="15">
        <f>IF($D2032=1,$C2032,-1)</f>
        <v/>
      </c>
    </row>
    <row r="2033">
      <c r="A2033" s="33" t="n">
        <v>45376.58333333334</v>
      </c>
      <c r="B2033" s="15">
        <f>WEEKDAY($A2033,2)</f>
        <v/>
      </c>
      <c r="C2033" s="15">
        <f>HOUR($A2033)</f>
        <v/>
      </c>
      <c r="D2033" s="15">
        <f>IF(AND($A2033&gt;=Instellingen!$B$6,$A2033&lt;Instellingen!$B$7),1,0)</f>
        <v/>
      </c>
      <c r="E2033" s="15">
        <f>COUNTIF(tData[BezoekStart],"&lt;"&amp;($A2033+1/24))-COUNTIF(tData[BezoekEind],"&lt;="&amp;$A2033)</f>
        <v/>
      </c>
      <c r="F2033" s="15">
        <f>COUNTIF(tData[BezoekLangStart],"&lt;"&amp;($A2033+1/24))-COUNTIF(tData[BezoekLangEind],"&lt;="&amp;$A2033)</f>
        <v/>
      </c>
      <c r="G2033" s="15">
        <f>IF($D2033=1,$B2033*100+$C2033,-1)</f>
        <v/>
      </c>
      <c r="H2033" s="15">
        <f>IF($D2033=1,$B2033,-1)</f>
        <v/>
      </c>
      <c r="I2033" s="15">
        <f>IF($D2033=1,$C2033,-1)</f>
        <v/>
      </c>
    </row>
    <row r="2034">
      <c r="A2034" s="33" t="n">
        <v>45376.625</v>
      </c>
      <c r="B2034" s="15">
        <f>WEEKDAY($A2034,2)</f>
        <v/>
      </c>
      <c r="C2034" s="15">
        <f>HOUR($A2034)</f>
        <v/>
      </c>
      <c r="D2034" s="15">
        <f>IF(AND($A2034&gt;=Instellingen!$B$6,$A2034&lt;Instellingen!$B$7),1,0)</f>
        <v/>
      </c>
      <c r="E2034" s="15">
        <f>COUNTIF(tData[BezoekStart],"&lt;"&amp;($A2034+1/24))-COUNTIF(tData[BezoekEind],"&lt;="&amp;$A2034)</f>
        <v/>
      </c>
      <c r="F2034" s="15">
        <f>COUNTIF(tData[BezoekLangStart],"&lt;"&amp;($A2034+1/24))-COUNTIF(tData[BezoekLangEind],"&lt;="&amp;$A2034)</f>
        <v/>
      </c>
      <c r="G2034" s="15">
        <f>IF($D2034=1,$B2034*100+$C2034,-1)</f>
        <v/>
      </c>
      <c r="H2034" s="15">
        <f>IF($D2034=1,$B2034,-1)</f>
        <v/>
      </c>
      <c r="I2034" s="15">
        <f>IF($D2034=1,$C2034,-1)</f>
        <v/>
      </c>
    </row>
    <row r="2035">
      <c r="A2035" s="33" t="n">
        <v>45376.66666666666</v>
      </c>
      <c r="B2035" s="15">
        <f>WEEKDAY($A2035,2)</f>
        <v/>
      </c>
      <c r="C2035" s="15">
        <f>HOUR($A2035)</f>
        <v/>
      </c>
      <c r="D2035" s="15">
        <f>IF(AND($A2035&gt;=Instellingen!$B$6,$A2035&lt;Instellingen!$B$7),1,0)</f>
        <v/>
      </c>
      <c r="E2035" s="15">
        <f>COUNTIF(tData[BezoekStart],"&lt;"&amp;($A2035+1/24))-COUNTIF(tData[BezoekEind],"&lt;="&amp;$A2035)</f>
        <v/>
      </c>
      <c r="F2035" s="15">
        <f>COUNTIF(tData[BezoekLangStart],"&lt;"&amp;($A2035+1/24))-COUNTIF(tData[BezoekLangEind],"&lt;="&amp;$A2035)</f>
        <v/>
      </c>
      <c r="G2035" s="15">
        <f>IF($D2035=1,$B2035*100+$C2035,-1)</f>
        <v/>
      </c>
      <c r="H2035" s="15">
        <f>IF($D2035=1,$B2035,-1)</f>
        <v/>
      </c>
      <c r="I2035" s="15">
        <f>IF($D2035=1,$C2035,-1)</f>
        <v/>
      </c>
    </row>
    <row r="2036">
      <c r="A2036" s="33" t="n">
        <v>45376.70833333334</v>
      </c>
      <c r="B2036" s="15">
        <f>WEEKDAY($A2036,2)</f>
        <v/>
      </c>
      <c r="C2036" s="15">
        <f>HOUR($A2036)</f>
        <v/>
      </c>
      <c r="D2036" s="15">
        <f>IF(AND($A2036&gt;=Instellingen!$B$6,$A2036&lt;Instellingen!$B$7),1,0)</f>
        <v/>
      </c>
      <c r="E2036" s="15">
        <f>COUNTIF(tData[BezoekStart],"&lt;"&amp;($A2036+1/24))-COUNTIF(tData[BezoekEind],"&lt;="&amp;$A2036)</f>
        <v/>
      </c>
      <c r="F2036" s="15">
        <f>COUNTIF(tData[BezoekLangStart],"&lt;"&amp;($A2036+1/24))-COUNTIF(tData[BezoekLangEind],"&lt;="&amp;$A2036)</f>
        <v/>
      </c>
      <c r="G2036" s="15">
        <f>IF($D2036=1,$B2036*100+$C2036,-1)</f>
        <v/>
      </c>
      <c r="H2036" s="15">
        <f>IF($D2036=1,$B2036,-1)</f>
        <v/>
      </c>
      <c r="I2036" s="15">
        <f>IF($D2036=1,$C2036,-1)</f>
        <v/>
      </c>
    </row>
    <row r="2037">
      <c r="A2037" s="33" t="n">
        <v>45376.75</v>
      </c>
      <c r="B2037" s="15">
        <f>WEEKDAY($A2037,2)</f>
        <v/>
      </c>
      <c r="C2037" s="15">
        <f>HOUR($A2037)</f>
        <v/>
      </c>
      <c r="D2037" s="15">
        <f>IF(AND($A2037&gt;=Instellingen!$B$6,$A2037&lt;Instellingen!$B$7),1,0)</f>
        <v/>
      </c>
      <c r="E2037" s="15">
        <f>COUNTIF(tData[BezoekStart],"&lt;"&amp;($A2037+1/24))-COUNTIF(tData[BezoekEind],"&lt;="&amp;$A2037)</f>
        <v/>
      </c>
      <c r="F2037" s="15">
        <f>COUNTIF(tData[BezoekLangStart],"&lt;"&amp;($A2037+1/24))-COUNTIF(tData[BezoekLangEind],"&lt;="&amp;$A2037)</f>
        <v/>
      </c>
      <c r="G2037" s="15">
        <f>IF($D2037=1,$B2037*100+$C2037,-1)</f>
        <v/>
      </c>
      <c r="H2037" s="15">
        <f>IF($D2037=1,$B2037,-1)</f>
        <v/>
      </c>
      <c r="I2037" s="15">
        <f>IF($D2037=1,$C2037,-1)</f>
        <v/>
      </c>
    </row>
    <row r="2038">
      <c r="A2038" s="33" t="n">
        <v>45376.79166666666</v>
      </c>
      <c r="B2038" s="15">
        <f>WEEKDAY($A2038,2)</f>
        <v/>
      </c>
      <c r="C2038" s="15">
        <f>HOUR($A2038)</f>
        <v/>
      </c>
      <c r="D2038" s="15">
        <f>IF(AND($A2038&gt;=Instellingen!$B$6,$A2038&lt;Instellingen!$B$7),1,0)</f>
        <v/>
      </c>
      <c r="E2038" s="15">
        <f>COUNTIF(tData[BezoekStart],"&lt;"&amp;($A2038+1/24))-COUNTIF(tData[BezoekEind],"&lt;="&amp;$A2038)</f>
        <v/>
      </c>
      <c r="F2038" s="15">
        <f>COUNTIF(tData[BezoekLangStart],"&lt;"&amp;($A2038+1/24))-COUNTIF(tData[BezoekLangEind],"&lt;="&amp;$A2038)</f>
        <v/>
      </c>
      <c r="G2038" s="15">
        <f>IF($D2038=1,$B2038*100+$C2038,-1)</f>
        <v/>
      </c>
      <c r="H2038" s="15">
        <f>IF($D2038=1,$B2038,-1)</f>
        <v/>
      </c>
      <c r="I2038" s="15">
        <f>IF($D2038=1,$C2038,-1)</f>
        <v/>
      </c>
    </row>
    <row r="2039">
      <c r="A2039" s="33" t="n">
        <v>45376.83333333334</v>
      </c>
      <c r="B2039" s="15">
        <f>WEEKDAY($A2039,2)</f>
        <v/>
      </c>
      <c r="C2039" s="15">
        <f>HOUR($A2039)</f>
        <v/>
      </c>
      <c r="D2039" s="15">
        <f>IF(AND($A2039&gt;=Instellingen!$B$6,$A2039&lt;Instellingen!$B$7),1,0)</f>
        <v/>
      </c>
      <c r="E2039" s="15">
        <f>COUNTIF(tData[BezoekStart],"&lt;"&amp;($A2039+1/24))-COUNTIF(tData[BezoekEind],"&lt;="&amp;$A2039)</f>
        <v/>
      </c>
      <c r="F2039" s="15">
        <f>COUNTIF(tData[BezoekLangStart],"&lt;"&amp;($A2039+1/24))-COUNTIF(tData[BezoekLangEind],"&lt;="&amp;$A2039)</f>
        <v/>
      </c>
      <c r="G2039" s="15">
        <f>IF($D2039=1,$B2039*100+$C2039,-1)</f>
        <v/>
      </c>
      <c r="H2039" s="15">
        <f>IF($D2039=1,$B2039,-1)</f>
        <v/>
      </c>
      <c r="I2039" s="15">
        <f>IF($D2039=1,$C2039,-1)</f>
        <v/>
      </c>
    </row>
    <row r="2040">
      <c r="A2040" s="33" t="n">
        <v>45376.875</v>
      </c>
      <c r="B2040" s="15">
        <f>WEEKDAY($A2040,2)</f>
        <v/>
      </c>
      <c r="C2040" s="15">
        <f>HOUR($A2040)</f>
        <v/>
      </c>
      <c r="D2040" s="15">
        <f>IF(AND($A2040&gt;=Instellingen!$B$6,$A2040&lt;Instellingen!$B$7),1,0)</f>
        <v/>
      </c>
      <c r="E2040" s="15">
        <f>COUNTIF(tData[BezoekStart],"&lt;"&amp;($A2040+1/24))-COUNTIF(tData[BezoekEind],"&lt;="&amp;$A2040)</f>
        <v/>
      </c>
      <c r="F2040" s="15">
        <f>COUNTIF(tData[BezoekLangStart],"&lt;"&amp;($A2040+1/24))-COUNTIF(tData[BezoekLangEind],"&lt;="&amp;$A2040)</f>
        <v/>
      </c>
      <c r="G2040" s="15">
        <f>IF($D2040=1,$B2040*100+$C2040,-1)</f>
        <v/>
      </c>
      <c r="H2040" s="15">
        <f>IF($D2040=1,$B2040,-1)</f>
        <v/>
      </c>
      <c r="I2040" s="15">
        <f>IF($D2040=1,$C2040,-1)</f>
        <v/>
      </c>
    </row>
    <row r="2041">
      <c r="A2041" s="33" t="n">
        <v>45376.91666666666</v>
      </c>
      <c r="B2041" s="15">
        <f>WEEKDAY($A2041,2)</f>
        <v/>
      </c>
      <c r="C2041" s="15">
        <f>HOUR($A2041)</f>
        <v/>
      </c>
      <c r="D2041" s="15">
        <f>IF(AND($A2041&gt;=Instellingen!$B$6,$A2041&lt;Instellingen!$B$7),1,0)</f>
        <v/>
      </c>
      <c r="E2041" s="15">
        <f>COUNTIF(tData[BezoekStart],"&lt;"&amp;($A2041+1/24))-COUNTIF(tData[BezoekEind],"&lt;="&amp;$A2041)</f>
        <v/>
      </c>
      <c r="F2041" s="15">
        <f>COUNTIF(tData[BezoekLangStart],"&lt;"&amp;($A2041+1/24))-COUNTIF(tData[BezoekLangEind],"&lt;="&amp;$A2041)</f>
        <v/>
      </c>
      <c r="G2041" s="15">
        <f>IF($D2041=1,$B2041*100+$C2041,-1)</f>
        <v/>
      </c>
      <c r="H2041" s="15">
        <f>IF($D2041=1,$B2041,-1)</f>
        <v/>
      </c>
      <c r="I2041" s="15">
        <f>IF($D2041=1,$C2041,-1)</f>
        <v/>
      </c>
    </row>
    <row r="2042">
      <c r="A2042" s="33" t="n">
        <v>45376.95833333334</v>
      </c>
      <c r="B2042" s="15">
        <f>WEEKDAY($A2042,2)</f>
        <v/>
      </c>
      <c r="C2042" s="15">
        <f>HOUR($A2042)</f>
        <v/>
      </c>
      <c r="D2042" s="15">
        <f>IF(AND($A2042&gt;=Instellingen!$B$6,$A2042&lt;Instellingen!$B$7),1,0)</f>
        <v/>
      </c>
      <c r="E2042" s="15">
        <f>COUNTIF(tData[BezoekStart],"&lt;"&amp;($A2042+1/24))-COUNTIF(tData[BezoekEind],"&lt;="&amp;$A2042)</f>
        <v/>
      </c>
      <c r="F2042" s="15">
        <f>COUNTIF(tData[BezoekLangStart],"&lt;"&amp;($A2042+1/24))-COUNTIF(tData[BezoekLangEind],"&lt;="&amp;$A2042)</f>
        <v/>
      </c>
      <c r="G2042" s="15">
        <f>IF($D2042=1,$B2042*100+$C2042,-1)</f>
        <v/>
      </c>
      <c r="H2042" s="15">
        <f>IF($D2042=1,$B2042,-1)</f>
        <v/>
      </c>
      <c r="I2042" s="15">
        <f>IF($D2042=1,$C2042,-1)</f>
        <v/>
      </c>
    </row>
    <row r="2043">
      <c r="A2043" s="33" t="n">
        <v>45377</v>
      </c>
      <c r="B2043" s="15">
        <f>WEEKDAY($A2043,2)</f>
        <v/>
      </c>
      <c r="C2043" s="15">
        <f>HOUR($A2043)</f>
        <v/>
      </c>
      <c r="D2043" s="15">
        <f>IF(AND($A2043&gt;=Instellingen!$B$6,$A2043&lt;Instellingen!$B$7),1,0)</f>
        <v/>
      </c>
      <c r="E2043" s="15">
        <f>COUNTIF(tData[BezoekStart],"&lt;"&amp;($A2043+1/24))-COUNTIF(tData[BezoekEind],"&lt;="&amp;$A2043)</f>
        <v/>
      </c>
      <c r="F2043" s="15">
        <f>COUNTIF(tData[BezoekLangStart],"&lt;"&amp;($A2043+1/24))-COUNTIF(tData[BezoekLangEind],"&lt;="&amp;$A2043)</f>
        <v/>
      </c>
      <c r="G2043" s="15">
        <f>IF($D2043=1,$B2043*100+$C2043,-1)</f>
        <v/>
      </c>
      <c r="H2043" s="15">
        <f>IF($D2043=1,$B2043,-1)</f>
        <v/>
      </c>
      <c r="I2043" s="15">
        <f>IF($D2043=1,$C2043,-1)</f>
        <v/>
      </c>
    </row>
    <row r="2044">
      <c r="A2044" s="33" t="n">
        <v>45377.04166666666</v>
      </c>
      <c r="B2044" s="15">
        <f>WEEKDAY($A2044,2)</f>
        <v/>
      </c>
      <c r="C2044" s="15">
        <f>HOUR($A2044)</f>
        <v/>
      </c>
      <c r="D2044" s="15">
        <f>IF(AND($A2044&gt;=Instellingen!$B$6,$A2044&lt;Instellingen!$B$7),1,0)</f>
        <v/>
      </c>
      <c r="E2044" s="15">
        <f>COUNTIF(tData[BezoekStart],"&lt;"&amp;($A2044+1/24))-COUNTIF(tData[BezoekEind],"&lt;="&amp;$A2044)</f>
        <v/>
      </c>
      <c r="F2044" s="15">
        <f>COUNTIF(tData[BezoekLangStart],"&lt;"&amp;($A2044+1/24))-COUNTIF(tData[BezoekLangEind],"&lt;="&amp;$A2044)</f>
        <v/>
      </c>
      <c r="G2044" s="15">
        <f>IF($D2044=1,$B2044*100+$C2044,-1)</f>
        <v/>
      </c>
      <c r="H2044" s="15">
        <f>IF($D2044=1,$B2044,-1)</f>
        <v/>
      </c>
      <c r="I2044" s="15">
        <f>IF($D2044=1,$C2044,-1)</f>
        <v/>
      </c>
    </row>
    <row r="2045">
      <c r="A2045" s="33" t="n">
        <v>45377.08333333334</v>
      </c>
      <c r="B2045" s="15">
        <f>WEEKDAY($A2045,2)</f>
        <v/>
      </c>
      <c r="C2045" s="15">
        <f>HOUR($A2045)</f>
        <v/>
      </c>
      <c r="D2045" s="15">
        <f>IF(AND($A2045&gt;=Instellingen!$B$6,$A2045&lt;Instellingen!$B$7),1,0)</f>
        <v/>
      </c>
      <c r="E2045" s="15">
        <f>COUNTIF(tData[BezoekStart],"&lt;"&amp;($A2045+1/24))-COUNTIF(tData[BezoekEind],"&lt;="&amp;$A2045)</f>
        <v/>
      </c>
      <c r="F2045" s="15">
        <f>COUNTIF(tData[BezoekLangStart],"&lt;"&amp;($A2045+1/24))-COUNTIF(tData[BezoekLangEind],"&lt;="&amp;$A2045)</f>
        <v/>
      </c>
      <c r="G2045" s="15">
        <f>IF($D2045=1,$B2045*100+$C2045,-1)</f>
        <v/>
      </c>
      <c r="H2045" s="15">
        <f>IF($D2045=1,$B2045,-1)</f>
        <v/>
      </c>
      <c r="I2045" s="15">
        <f>IF($D2045=1,$C2045,-1)</f>
        <v/>
      </c>
    </row>
    <row r="2046">
      <c r="A2046" s="33" t="n">
        <v>45377.125</v>
      </c>
      <c r="B2046" s="15">
        <f>WEEKDAY($A2046,2)</f>
        <v/>
      </c>
      <c r="C2046" s="15">
        <f>HOUR($A2046)</f>
        <v/>
      </c>
      <c r="D2046" s="15">
        <f>IF(AND($A2046&gt;=Instellingen!$B$6,$A2046&lt;Instellingen!$B$7),1,0)</f>
        <v/>
      </c>
      <c r="E2046" s="15">
        <f>COUNTIF(tData[BezoekStart],"&lt;"&amp;($A2046+1/24))-COUNTIF(tData[BezoekEind],"&lt;="&amp;$A2046)</f>
        <v/>
      </c>
      <c r="F2046" s="15">
        <f>COUNTIF(tData[BezoekLangStart],"&lt;"&amp;($A2046+1/24))-COUNTIF(tData[BezoekLangEind],"&lt;="&amp;$A2046)</f>
        <v/>
      </c>
      <c r="G2046" s="15">
        <f>IF($D2046=1,$B2046*100+$C2046,-1)</f>
        <v/>
      </c>
      <c r="H2046" s="15">
        <f>IF($D2046=1,$B2046,-1)</f>
        <v/>
      </c>
      <c r="I2046" s="15">
        <f>IF($D2046=1,$C2046,-1)</f>
        <v/>
      </c>
    </row>
    <row r="2047">
      <c r="A2047" s="33" t="n">
        <v>45377.16666666666</v>
      </c>
      <c r="B2047" s="15">
        <f>WEEKDAY($A2047,2)</f>
        <v/>
      </c>
      <c r="C2047" s="15">
        <f>HOUR($A2047)</f>
        <v/>
      </c>
      <c r="D2047" s="15">
        <f>IF(AND($A2047&gt;=Instellingen!$B$6,$A2047&lt;Instellingen!$B$7),1,0)</f>
        <v/>
      </c>
      <c r="E2047" s="15">
        <f>COUNTIF(tData[BezoekStart],"&lt;"&amp;($A2047+1/24))-COUNTIF(tData[BezoekEind],"&lt;="&amp;$A2047)</f>
        <v/>
      </c>
      <c r="F2047" s="15">
        <f>COUNTIF(tData[BezoekLangStart],"&lt;"&amp;($A2047+1/24))-COUNTIF(tData[BezoekLangEind],"&lt;="&amp;$A2047)</f>
        <v/>
      </c>
      <c r="G2047" s="15">
        <f>IF($D2047=1,$B2047*100+$C2047,-1)</f>
        <v/>
      </c>
      <c r="H2047" s="15">
        <f>IF($D2047=1,$B2047,-1)</f>
        <v/>
      </c>
      <c r="I2047" s="15">
        <f>IF($D2047=1,$C2047,-1)</f>
        <v/>
      </c>
    </row>
    <row r="2048">
      <c r="A2048" s="33" t="n">
        <v>45377.20833333334</v>
      </c>
      <c r="B2048" s="15">
        <f>WEEKDAY($A2048,2)</f>
        <v/>
      </c>
      <c r="C2048" s="15">
        <f>HOUR($A2048)</f>
        <v/>
      </c>
      <c r="D2048" s="15">
        <f>IF(AND($A2048&gt;=Instellingen!$B$6,$A2048&lt;Instellingen!$B$7),1,0)</f>
        <v/>
      </c>
      <c r="E2048" s="15">
        <f>COUNTIF(tData[BezoekStart],"&lt;"&amp;($A2048+1/24))-COUNTIF(tData[BezoekEind],"&lt;="&amp;$A2048)</f>
        <v/>
      </c>
      <c r="F2048" s="15">
        <f>COUNTIF(tData[BezoekLangStart],"&lt;"&amp;($A2048+1/24))-COUNTIF(tData[BezoekLangEind],"&lt;="&amp;$A2048)</f>
        <v/>
      </c>
      <c r="G2048" s="15">
        <f>IF($D2048=1,$B2048*100+$C2048,-1)</f>
        <v/>
      </c>
      <c r="H2048" s="15">
        <f>IF($D2048=1,$B2048,-1)</f>
        <v/>
      </c>
      <c r="I2048" s="15">
        <f>IF($D2048=1,$C2048,-1)</f>
        <v/>
      </c>
    </row>
    <row r="2049">
      <c r="A2049" s="33" t="n">
        <v>45377.25</v>
      </c>
      <c r="B2049" s="15">
        <f>WEEKDAY($A2049,2)</f>
        <v/>
      </c>
      <c r="C2049" s="15">
        <f>HOUR($A2049)</f>
        <v/>
      </c>
      <c r="D2049" s="15">
        <f>IF(AND($A2049&gt;=Instellingen!$B$6,$A2049&lt;Instellingen!$B$7),1,0)</f>
        <v/>
      </c>
      <c r="E2049" s="15">
        <f>COUNTIF(tData[BezoekStart],"&lt;"&amp;($A2049+1/24))-COUNTIF(tData[BezoekEind],"&lt;="&amp;$A2049)</f>
        <v/>
      </c>
      <c r="F2049" s="15">
        <f>COUNTIF(tData[BezoekLangStart],"&lt;"&amp;($A2049+1/24))-COUNTIF(tData[BezoekLangEind],"&lt;="&amp;$A2049)</f>
        <v/>
      </c>
      <c r="G2049" s="15">
        <f>IF($D2049=1,$B2049*100+$C2049,-1)</f>
        <v/>
      </c>
      <c r="H2049" s="15">
        <f>IF($D2049=1,$B2049,-1)</f>
        <v/>
      </c>
      <c r="I2049" s="15">
        <f>IF($D2049=1,$C2049,-1)</f>
        <v/>
      </c>
    </row>
    <row r="2050">
      <c r="A2050" s="33" t="n">
        <v>45377.29166666666</v>
      </c>
      <c r="B2050" s="15">
        <f>WEEKDAY($A2050,2)</f>
        <v/>
      </c>
      <c r="C2050" s="15">
        <f>HOUR($A2050)</f>
        <v/>
      </c>
      <c r="D2050" s="15">
        <f>IF(AND($A2050&gt;=Instellingen!$B$6,$A2050&lt;Instellingen!$B$7),1,0)</f>
        <v/>
      </c>
      <c r="E2050" s="15">
        <f>COUNTIF(tData[BezoekStart],"&lt;"&amp;($A2050+1/24))-COUNTIF(tData[BezoekEind],"&lt;="&amp;$A2050)</f>
        <v/>
      </c>
      <c r="F2050" s="15">
        <f>COUNTIF(tData[BezoekLangStart],"&lt;"&amp;($A2050+1/24))-COUNTIF(tData[BezoekLangEind],"&lt;="&amp;$A2050)</f>
        <v/>
      </c>
      <c r="G2050" s="15">
        <f>IF($D2050=1,$B2050*100+$C2050,-1)</f>
        <v/>
      </c>
      <c r="H2050" s="15">
        <f>IF($D2050=1,$B2050,-1)</f>
        <v/>
      </c>
      <c r="I2050" s="15">
        <f>IF($D2050=1,$C2050,-1)</f>
        <v/>
      </c>
    </row>
    <row r="2051">
      <c r="A2051" s="33" t="n">
        <v>45377.33333333334</v>
      </c>
      <c r="B2051" s="15">
        <f>WEEKDAY($A2051,2)</f>
        <v/>
      </c>
      <c r="C2051" s="15">
        <f>HOUR($A2051)</f>
        <v/>
      </c>
      <c r="D2051" s="15">
        <f>IF(AND($A2051&gt;=Instellingen!$B$6,$A2051&lt;Instellingen!$B$7),1,0)</f>
        <v/>
      </c>
      <c r="E2051" s="15">
        <f>COUNTIF(tData[BezoekStart],"&lt;"&amp;($A2051+1/24))-COUNTIF(tData[BezoekEind],"&lt;="&amp;$A2051)</f>
        <v/>
      </c>
      <c r="F2051" s="15">
        <f>COUNTIF(tData[BezoekLangStart],"&lt;"&amp;($A2051+1/24))-COUNTIF(tData[BezoekLangEind],"&lt;="&amp;$A2051)</f>
        <v/>
      </c>
      <c r="G2051" s="15">
        <f>IF($D2051=1,$B2051*100+$C2051,-1)</f>
        <v/>
      </c>
      <c r="H2051" s="15">
        <f>IF($D2051=1,$B2051,-1)</f>
        <v/>
      </c>
      <c r="I2051" s="15">
        <f>IF($D2051=1,$C2051,-1)</f>
        <v/>
      </c>
    </row>
    <row r="2052">
      <c r="A2052" s="33" t="n">
        <v>45377.375</v>
      </c>
      <c r="B2052" s="15">
        <f>WEEKDAY($A2052,2)</f>
        <v/>
      </c>
      <c r="C2052" s="15">
        <f>HOUR($A2052)</f>
        <v/>
      </c>
      <c r="D2052" s="15">
        <f>IF(AND($A2052&gt;=Instellingen!$B$6,$A2052&lt;Instellingen!$B$7),1,0)</f>
        <v/>
      </c>
      <c r="E2052" s="15">
        <f>COUNTIF(tData[BezoekStart],"&lt;"&amp;($A2052+1/24))-COUNTIF(tData[BezoekEind],"&lt;="&amp;$A2052)</f>
        <v/>
      </c>
      <c r="F2052" s="15">
        <f>COUNTIF(tData[BezoekLangStart],"&lt;"&amp;($A2052+1/24))-COUNTIF(tData[BezoekLangEind],"&lt;="&amp;$A2052)</f>
        <v/>
      </c>
      <c r="G2052" s="15">
        <f>IF($D2052=1,$B2052*100+$C2052,-1)</f>
        <v/>
      </c>
      <c r="H2052" s="15">
        <f>IF($D2052=1,$B2052,-1)</f>
        <v/>
      </c>
      <c r="I2052" s="15">
        <f>IF($D2052=1,$C2052,-1)</f>
        <v/>
      </c>
    </row>
    <row r="2053">
      <c r="A2053" s="33" t="n">
        <v>45377.41666666666</v>
      </c>
      <c r="B2053" s="15">
        <f>WEEKDAY($A2053,2)</f>
        <v/>
      </c>
      <c r="C2053" s="15">
        <f>HOUR($A2053)</f>
        <v/>
      </c>
      <c r="D2053" s="15">
        <f>IF(AND($A2053&gt;=Instellingen!$B$6,$A2053&lt;Instellingen!$B$7),1,0)</f>
        <v/>
      </c>
      <c r="E2053" s="15">
        <f>COUNTIF(tData[BezoekStart],"&lt;"&amp;($A2053+1/24))-COUNTIF(tData[BezoekEind],"&lt;="&amp;$A2053)</f>
        <v/>
      </c>
      <c r="F2053" s="15">
        <f>COUNTIF(tData[BezoekLangStart],"&lt;"&amp;($A2053+1/24))-COUNTIF(tData[BezoekLangEind],"&lt;="&amp;$A2053)</f>
        <v/>
      </c>
      <c r="G2053" s="15">
        <f>IF($D2053=1,$B2053*100+$C2053,-1)</f>
        <v/>
      </c>
      <c r="H2053" s="15">
        <f>IF($D2053=1,$B2053,-1)</f>
        <v/>
      </c>
      <c r="I2053" s="15">
        <f>IF($D2053=1,$C2053,-1)</f>
        <v/>
      </c>
    </row>
    <row r="2054">
      <c r="A2054" s="33" t="n">
        <v>45377.45833333334</v>
      </c>
      <c r="B2054" s="15">
        <f>WEEKDAY($A2054,2)</f>
        <v/>
      </c>
      <c r="C2054" s="15">
        <f>HOUR($A2054)</f>
        <v/>
      </c>
      <c r="D2054" s="15">
        <f>IF(AND($A2054&gt;=Instellingen!$B$6,$A2054&lt;Instellingen!$B$7),1,0)</f>
        <v/>
      </c>
      <c r="E2054" s="15">
        <f>COUNTIF(tData[BezoekStart],"&lt;"&amp;($A2054+1/24))-COUNTIF(tData[BezoekEind],"&lt;="&amp;$A2054)</f>
        <v/>
      </c>
      <c r="F2054" s="15">
        <f>COUNTIF(tData[BezoekLangStart],"&lt;"&amp;($A2054+1/24))-COUNTIF(tData[BezoekLangEind],"&lt;="&amp;$A2054)</f>
        <v/>
      </c>
      <c r="G2054" s="15">
        <f>IF($D2054=1,$B2054*100+$C2054,-1)</f>
        <v/>
      </c>
      <c r="H2054" s="15">
        <f>IF($D2054=1,$B2054,-1)</f>
        <v/>
      </c>
      <c r="I2054" s="15">
        <f>IF($D2054=1,$C2054,-1)</f>
        <v/>
      </c>
    </row>
    <row r="2055">
      <c r="A2055" s="33" t="n">
        <v>45377.5</v>
      </c>
      <c r="B2055" s="15">
        <f>WEEKDAY($A2055,2)</f>
        <v/>
      </c>
      <c r="C2055" s="15">
        <f>HOUR($A2055)</f>
        <v/>
      </c>
      <c r="D2055" s="15">
        <f>IF(AND($A2055&gt;=Instellingen!$B$6,$A2055&lt;Instellingen!$B$7),1,0)</f>
        <v/>
      </c>
      <c r="E2055" s="15">
        <f>COUNTIF(tData[BezoekStart],"&lt;"&amp;($A2055+1/24))-COUNTIF(tData[BezoekEind],"&lt;="&amp;$A2055)</f>
        <v/>
      </c>
      <c r="F2055" s="15">
        <f>COUNTIF(tData[BezoekLangStart],"&lt;"&amp;($A2055+1/24))-COUNTIF(tData[BezoekLangEind],"&lt;="&amp;$A2055)</f>
        <v/>
      </c>
      <c r="G2055" s="15">
        <f>IF($D2055=1,$B2055*100+$C2055,-1)</f>
        <v/>
      </c>
      <c r="H2055" s="15">
        <f>IF($D2055=1,$B2055,-1)</f>
        <v/>
      </c>
      <c r="I2055" s="15">
        <f>IF($D2055=1,$C2055,-1)</f>
        <v/>
      </c>
    </row>
    <row r="2056">
      <c r="A2056" s="33" t="n">
        <v>45377.54166666666</v>
      </c>
      <c r="B2056" s="15">
        <f>WEEKDAY($A2056,2)</f>
        <v/>
      </c>
      <c r="C2056" s="15">
        <f>HOUR($A2056)</f>
        <v/>
      </c>
      <c r="D2056" s="15">
        <f>IF(AND($A2056&gt;=Instellingen!$B$6,$A2056&lt;Instellingen!$B$7),1,0)</f>
        <v/>
      </c>
      <c r="E2056" s="15">
        <f>COUNTIF(tData[BezoekStart],"&lt;"&amp;($A2056+1/24))-COUNTIF(tData[BezoekEind],"&lt;="&amp;$A2056)</f>
        <v/>
      </c>
      <c r="F2056" s="15">
        <f>COUNTIF(tData[BezoekLangStart],"&lt;"&amp;($A2056+1/24))-COUNTIF(tData[BezoekLangEind],"&lt;="&amp;$A2056)</f>
        <v/>
      </c>
      <c r="G2056" s="15">
        <f>IF($D2056=1,$B2056*100+$C2056,-1)</f>
        <v/>
      </c>
      <c r="H2056" s="15">
        <f>IF($D2056=1,$B2056,-1)</f>
        <v/>
      </c>
      <c r="I2056" s="15">
        <f>IF($D2056=1,$C2056,-1)</f>
        <v/>
      </c>
    </row>
    <row r="2057">
      <c r="A2057" s="33" t="n">
        <v>45377.58333333334</v>
      </c>
      <c r="B2057" s="15">
        <f>WEEKDAY($A2057,2)</f>
        <v/>
      </c>
      <c r="C2057" s="15">
        <f>HOUR($A2057)</f>
        <v/>
      </c>
      <c r="D2057" s="15">
        <f>IF(AND($A2057&gt;=Instellingen!$B$6,$A2057&lt;Instellingen!$B$7),1,0)</f>
        <v/>
      </c>
      <c r="E2057" s="15">
        <f>COUNTIF(tData[BezoekStart],"&lt;"&amp;($A2057+1/24))-COUNTIF(tData[BezoekEind],"&lt;="&amp;$A2057)</f>
        <v/>
      </c>
      <c r="F2057" s="15">
        <f>COUNTIF(tData[BezoekLangStart],"&lt;"&amp;($A2057+1/24))-COUNTIF(tData[BezoekLangEind],"&lt;="&amp;$A2057)</f>
        <v/>
      </c>
      <c r="G2057" s="15">
        <f>IF($D2057=1,$B2057*100+$C2057,-1)</f>
        <v/>
      </c>
      <c r="H2057" s="15">
        <f>IF($D2057=1,$B2057,-1)</f>
        <v/>
      </c>
      <c r="I2057" s="15">
        <f>IF($D2057=1,$C2057,-1)</f>
        <v/>
      </c>
    </row>
    <row r="2058">
      <c r="A2058" s="33" t="n">
        <v>45377.625</v>
      </c>
      <c r="B2058" s="15">
        <f>WEEKDAY($A2058,2)</f>
        <v/>
      </c>
      <c r="C2058" s="15">
        <f>HOUR($A2058)</f>
        <v/>
      </c>
      <c r="D2058" s="15">
        <f>IF(AND($A2058&gt;=Instellingen!$B$6,$A2058&lt;Instellingen!$B$7),1,0)</f>
        <v/>
      </c>
      <c r="E2058" s="15">
        <f>COUNTIF(tData[BezoekStart],"&lt;"&amp;($A2058+1/24))-COUNTIF(tData[BezoekEind],"&lt;="&amp;$A2058)</f>
        <v/>
      </c>
      <c r="F2058" s="15">
        <f>COUNTIF(tData[BezoekLangStart],"&lt;"&amp;($A2058+1/24))-COUNTIF(tData[BezoekLangEind],"&lt;="&amp;$A2058)</f>
        <v/>
      </c>
      <c r="G2058" s="15">
        <f>IF($D2058=1,$B2058*100+$C2058,-1)</f>
        <v/>
      </c>
      <c r="H2058" s="15">
        <f>IF($D2058=1,$B2058,-1)</f>
        <v/>
      </c>
      <c r="I2058" s="15">
        <f>IF($D2058=1,$C2058,-1)</f>
        <v/>
      </c>
    </row>
    <row r="2059">
      <c r="A2059" s="33" t="n">
        <v>45377.66666666666</v>
      </c>
      <c r="B2059" s="15">
        <f>WEEKDAY($A2059,2)</f>
        <v/>
      </c>
      <c r="C2059" s="15">
        <f>HOUR($A2059)</f>
        <v/>
      </c>
      <c r="D2059" s="15">
        <f>IF(AND($A2059&gt;=Instellingen!$B$6,$A2059&lt;Instellingen!$B$7),1,0)</f>
        <v/>
      </c>
      <c r="E2059" s="15">
        <f>COUNTIF(tData[BezoekStart],"&lt;"&amp;($A2059+1/24))-COUNTIF(tData[BezoekEind],"&lt;="&amp;$A2059)</f>
        <v/>
      </c>
      <c r="F2059" s="15">
        <f>COUNTIF(tData[BezoekLangStart],"&lt;"&amp;($A2059+1/24))-COUNTIF(tData[BezoekLangEind],"&lt;="&amp;$A2059)</f>
        <v/>
      </c>
      <c r="G2059" s="15">
        <f>IF($D2059=1,$B2059*100+$C2059,-1)</f>
        <v/>
      </c>
      <c r="H2059" s="15">
        <f>IF($D2059=1,$B2059,-1)</f>
        <v/>
      </c>
      <c r="I2059" s="15">
        <f>IF($D2059=1,$C2059,-1)</f>
        <v/>
      </c>
    </row>
    <row r="2060">
      <c r="A2060" s="33" t="n">
        <v>45377.70833333334</v>
      </c>
      <c r="B2060" s="15">
        <f>WEEKDAY($A2060,2)</f>
        <v/>
      </c>
      <c r="C2060" s="15">
        <f>HOUR($A2060)</f>
        <v/>
      </c>
      <c r="D2060" s="15">
        <f>IF(AND($A2060&gt;=Instellingen!$B$6,$A2060&lt;Instellingen!$B$7),1,0)</f>
        <v/>
      </c>
      <c r="E2060" s="15">
        <f>COUNTIF(tData[BezoekStart],"&lt;"&amp;($A2060+1/24))-COUNTIF(tData[BezoekEind],"&lt;="&amp;$A2060)</f>
        <v/>
      </c>
      <c r="F2060" s="15">
        <f>COUNTIF(tData[BezoekLangStart],"&lt;"&amp;($A2060+1/24))-COUNTIF(tData[BezoekLangEind],"&lt;="&amp;$A2060)</f>
        <v/>
      </c>
      <c r="G2060" s="15">
        <f>IF($D2060=1,$B2060*100+$C2060,-1)</f>
        <v/>
      </c>
      <c r="H2060" s="15">
        <f>IF($D2060=1,$B2060,-1)</f>
        <v/>
      </c>
      <c r="I2060" s="15">
        <f>IF($D2060=1,$C2060,-1)</f>
        <v/>
      </c>
    </row>
    <row r="2061">
      <c r="A2061" s="33" t="n">
        <v>45377.75</v>
      </c>
      <c r="B2061" s="15">
        <f>WEEKDAY($A2061,2)</f>
        <v/>
      </c>
      <c r="C2061" s="15">
        <f>HOUR($A2061)</f>
        <v/>
      </c>
      <c r="D2061" s="15">
        <f>IF(AND($A2061&gt;=Instellingen!$B$6,$A2061&lt;Instellingen!$B$7),1,0)</f>
        <v/>
      </c>
      <c r="E2061" s="15">
        <f>COUNTIF(tData[BezoekStart],"&lt;"&amp;($A2061+1/24))-COUNTIF(tData[BezoekEind],"&lt;="&amp;$A2061)</f>
        <v/>
      </c>
      <c r="F2061" s="15">
        <f>COUNTIF(tData[BezoekLangStart],"&lt;"&amp;($A2061+1/24))-COUNTIF(tData[BezoekLangEind],"&lt;="&amp;$A2061)</f>
        <v/>
      </c>
      <c r="G2061" s="15">
        <f>IF($D2061=1,$B2061*100+$C2061,-1)</f>
        <v/>
      </c>
      <c r="H2061" s="15">
        <f>IF($D2061=1,$B2061,-1)</f>
        <v/>
      </c>
      <c r="I2061" s="15">
        <f>IF($D2061=1,$C2061,-1)</f>
        <v/>
      </c>
    </row>
    <row r="2062">
      <c r="A2062" s="33" t="n">
        <v>45377.79166666666</v>
      </c>
      <c r="B2062" s="15">
        <f>WEEKDAY($A2062,2)</f>
        <v/>
      </c>
      <c r="C2062" s="15">
        <f>HOUR($A2062)</f>
        <v/>
      </c>
      <c r="D2062" s="15">
        <f>IF(AND($A2062&gt;=Instellingen!$B$6,$A2062&lt;Instellingen!$B$7),1,0)</f>
        <v/>
      </c>
      <c r="E2062" s="15">
        <f>COUNTIF(tData[BezoekStart],"&lt;"&amp;($A2062+1/24))-COUNTIF(tData[BezoekEind],"&lt;="&amp;$A2062)</f>
        <v/>
      </c>
      <c r="F2062" s="15">
        <f>COUNTIF(tData[BezoekLangStart],"&lt;"&amp;($A2062+1/24))-COUNTIF(tData[BezoekLangEind],"&lt;="&amp;$A2062)</f>
        <v/>
      </c>
      <c r="G2062" s="15">
        <f>IF($D2062=1,$B2062*100+$C2062,-1)</f>
        <v/>
      </c>
      <c r="H2062" s="15">
        <f>IF($D2062=1,$B2062,-1)</f>
        <v/>
      </c>
      <c r="I2062" s="15">
        <f>IF($D2062=1,$C2062,-1)</f>
        <v/>
      </c>
    </row>
    <row r="2063">
      <c r="A2063" s="33" t="n">
        <v>45377.83333333334</v>
      </c>
      <c r="B2063" s="15">
        <f>WEEKDAY($A2063,2)</f>
        <v/>
      </c>
      <c r="C2063" s="15">
        <f>HOUR($A2063)</f>
        <v/>
      </c>
      <c r="D2063" s="15">
        <f>IF(AND($A2063&gt;=Instellingen!$B$6,$A2063&lt;Instellingen!$B$7),1,0)</f>
        <v/>
      </c>
      <c r="E2063" s="15">
        <f>COUNTIF(tData[BezoekStart],"&lt;"&amp;($A2063+1/24))-COUNTIF(tData[BezoekEind],"&lt;="&amp;$A2063)</f>
        <v/>
      </c>
      <c r="F2063" s="15">
        <f>COUNTIF(tData[BezoekLangStart],"&lt;"&amp;($A2063+1/24))-COUNTIF(tData[BezoekLangEind],"&lt;="&amp;$A2063)</f>
        <v/>
      </c>
      <c r="G2063" s="15">
        <f>IF($D2063=1,$B2063*100+$C2063,-1)</f>
        <v/>
      </c>
      <c r="H2063" s="15">
        <f>IF($D2063=1,$B2063,-1)</f>
        <v/>
      </c>
      <c r="I2063" s="15">
        <f>IF($D2063=1,$C2063,-1)</f>
        <v/>
      </c>
    </row>
    <row r="2064">
      <c r="A2064" s="33" t="n">
        <v>45377.875</v>
      </c>
      <c r="B2064" s="15">
        <f>WEEKDAY($A2064,2)</f>
        <v/>
      </c>
      <c r="C2064" s="15">
        <f>HOUR($A2064)</f>
        <v/>
      </c>
      <c r="D2064" s="15">
        <f>IF(AND($A2064&gt;=Instellingen!$B$6,$A2064&lt;Instellingen!$B$7),1,0)</f>
        <v/>
      </c>
      <c r="E2064" s="15">
        <f>COUNTIF(tData[BezoekStart],"&lt;"&amp;($A2064+1/24))-COUNTIF(tData[BezoekEind],"&lt;="&amp;$A2064)</f>
        <v/>
      </c>
      <c r="F2064" s="15">
        <f>COUNTIF(tData[BezoekLangStart],"&lt;"&amp;($A2064+1/24))-COUNTIF(tData[BezoekLangEind],"&lt;="&amp;$A2064)</f>
        <v/>
      </c>
      <c r="G2064" s="15">
        <f>IF($D2064=1,$B2064*100+$C2064,-1)</f>
        <v/>
      </c>
      <c r="H2064" s="15">
        <f>IF($D2064=1,$B2064,-1)</f>
        <v/>
      </c>
      <c r="I2064" s="15">
        <f>IF($D2064=1,$C2064,-1)</f>
        <v/>
      </c>
    </row>
    <row r="2065">
      <c r="A2065" s="33" t="n">
        <v>45377.91666666666</v>
      </c>
      <c r="B2065" s="15">
        <f>WEEKDAY($A2065,2)</f>
        <v/>
      </c>
      <c r="C2065" s="15">
        <f>HOUR($A2065)</f>
        <v/>
      </c>
      <c r="D2065" s="15">
        <f>IF(AND($A2065&gt;=Instellingen!$B$6,$A2065&lt;Instellingen!$B$7),1,0)</f>
        <v/>
      </c>
      <c r="E2065" s="15">
        <f>COUNTIF(tData[BezoekStart],"&lt;"&amp;($A2065+1/24))-COUNTIF(tData[BezoekEind],"&lt;="&amp;$A2065)</f>
        <v/>
      </c>
      <c r="F2065" s="15">
        <f>COUNTIF(tData[BezoekLangStart],"&lt;"&amp;($A2065+1/24))-COUNTIF(tData[BezoekLangEind],"&lt;="&amp;$A2065)</f>
        <v/>
      </c>
      <c r="G2065" s="15">
        <f>IF($D2065=1,$B2065*100+$C2065,-1)</f>
        <v/>
      </c>
      <c r="H2065" s="15">
        <f>IF($D2065=1,$B2065,-1)</f>
        <v/>
      </c>
      <c r="I2065" s="15">
        <f>IF($D2065=1,$C2065,-1)</f>
        <v/>
      </c>
    </row>
    <row r="2066">
      <c r="A2066" s="33" t="n">
        <v>45377.95833333334</v>
      </c>
      <c r="B2066" s="15">
        <f>WEEKDAY($A2066,2)</f>
        <v/>
      </c>
      <c r="C2066" s="15">
        <f>HOUR($A2066)</f>
        <v/>
      </c>
      <c r="D2066" s="15">
        <f>IF(AND($A2066&gt;=Instellingen!$B$6,$A2066&lt;Instellingen!$B$7),1,0)</f>
        <v/>
      </c>
      <c r="E2066" s="15">
        <f>COUNTIF(tData[BezoekStart],"&lt;"&amp;($A2066+1/24))-COUNTIF(tData[BezoekEind],"&lt;="&amp;$A2066)</f>
        <v/>
      </c>
      <c r="F2066" s="15">
        <f>COUNTIF(tData[BezoekLangStart],"&lt;"&amp;($A2066+1/24))-COUNTIF(tData[BezoekLangEind],"&lt;="&amp;$A2066)</f>
        <v/>
      </c>
      <c r="G2066" s="15">
        <f>IF($D2066=1,$B2066*100+$C2066,-1)</f>
        <v/>
      </c>
      <c r="H2066" s="15">
        <f>IF($D2066=1,$B2066,-1)</f>
        <v/>
      </c>
      <c r="I2066" s="15">
        <f>IF($D2066=1,$C2066,-1)</f>
        <v/>
      </c>
    </row>
    <row r="2067">
      <c r="A2067" s="33" t="n">
        <v>45378</v>
      </c>
      <c r="B2067" s="15">
        <f>WEEKDAY($A2067,2)</f>
        <v/>
      </c>
      <c r="C2067" s="15">
        <f>HOUR($A2067)</f>
        <v/>
      </c>
      <c r="D2067" s="15">
        <f>IF(AND($A2067&gt;=Instellingen!$B$6,$A2067&lt;Instellingen!$B$7),1,0)</f>
        <v/>
      </c>
      <c r="E2067" s="15">
        <f>COUNTIF(tData[BezoekStart],"&lt;"&amp;($A2067+1/24))-COUNTIF(tData[BezoekEind],"&lt;="&amp;$A2067)</f>
        <v/>
      </c>
      <c r="F2067" s="15">
        <f>COUNTIF(tData[BezoekLangStart],"&lt;"&amp;($A2067+1/24))-COUNTIF(tData[BezoekLangEind],"&lt;="&amp;$A2067)</f>
        <v/>
      </c>
      <c r="G2067" s="15">
        <f>IF($D2067=1,$B2067*100+$C2067,-1)</f>
        <v/>
      </c>
      <c r="H2067" s="15">
        <f>IF($D2067=1,$B2067,-1)</f>
        <v/>
      </c>
      <c r="I2067" s="15">
        <f>IF($D2067=1,$C2067,-1)</f>
        <v/>
      </c>
    </row>
    <row r="2068">
      <c r="A2068" s="33" t="n">
        <v>45378.04166666666</v>
      </c>
      <c r="B2068" s="15">
        <f>WEEKDAY($A2068,2)</f>
        <v/>
      </c>
      <c r="C2068" s="15">
        <f>HOUR($A2068)</f>
        <v/>
      </c>
      <c r="D2068" s="15">
        <f>IF(AND($A2068&gt;=Instellingen!$B$6,$A2068&lt;Instellingen!$B$7),1,0)</f>
        <v/>
      </c>
      <c r="E2068" s="15">
        <f>COUNTIF(tData[BezoekStart],"&lt;"&amp;($A2068+1/24))-COUNTIF(tData[BezoekEind],"&lt;="&amp;$A2068)</f>
        <v/>
      </c>
      <c r="F2068" s="15">
        <f>COUNTIF(tData[BezoekLangStart],"&lt;"&amp;($A2068+1/24))-COUNTIF(tData[BezoekLangEind],"&lt;="&amp;$A2068)</f>
        <v/>
      </c>
      <c r="G2068" s="15">
        <f>IF($D2068=1,$B2068*100+$C2068,-1)</f>
        <v/>
      </c>
      <c r="H2068" s="15">
        <f>IF($D2068=1,$B2068,-1)</f>
        <v/>
      </c>
      <c r="I2068" s="15">
        <f>IF($D2068=1,$C2068,-1)</f>
        <v/>
      </c>
    </row>
    <row r="2069">
      <c r="A2069" s="33" t="n">
        <v>45378.08333333334</v>
      </c>
      <c r="B2069" s="15">
        <f>WEEKDAY($A2069,2)</f>
        <v/>
      </c>
      <c r="C2069" s="15">
        <f>HOUR($A2069)</f>
        <v/>
      </c>
      <c r="D2069" s="15">
        <f>IF(AND($A2069&gt;=Instellingen!$B$6,$A2069&lt;Instellingen!$B$7),1,0)</f>
        <v/>
      </c>
      <c r="E2069" s="15">
        <f>COUNTIF(tData[BezoekStart],"&lt;"&amp;($A2069+1/24))-COUNTIF(tData[BezoekEind],"&lt;="&amp;$A2069)</f>
        <v/>
      </c>
      <c r="F2069" s="15">
        <f>COUNTIF(tData[BezoekLangStart],"&lt;"&amp;($A2069+1/24))-COUNTIF(tData[BezoekLangEind],"&lt;="&amp;$A2069)</f>
        <v/>
      </c>
      <c r="G2069" s="15">
        <f>IF($D2069=1,$B2069*100+$C2069,-1)</f>
        <v/>
      </c>
      <c r="H2069" s="15">
        <f>IF($D2069=1,$B2069,-1)</f>
        <v/>
      </c>
      <c r="I2069" s="15">
        <f>IF($D2069=1,$C2069,-1)</f>
        <v/>
      </c>
    </row>
    <row r="2070">
      <c r="A2070" s="33" t="n">
        <v>45378.125</v>
      </c>
      <c r="B2070" s="15">
        <f>WEEKDAY($A2070,2)</f>
        <v/>
      </c>
      <c r="C2070" s="15">
        <f>HOUR($A2070)</f>
        <v/>
      </c>
      <c r="D2070" s="15">
        <f>IF(AND($A2070&gt;=Instellingen!$B$6,$A2070&lt;Instellingen!$B$7),1,0)</f>
        <v/>
      </c>
      <c r="E2070" s="15">
        <f>COUNTIF(tData[BezoekStart],"&lt;"&amp;($A2070+1/24))-COUNTIF(tData[BezoekEind],"&lt;="&amp;$A2070)</f>
        <v/>
      </c>
      <c r="F2070" s="15">
        <f>COUNTIF(tData[BezoekLangStart],"&lt;"&amp;($A2070+1/24))-COUNTIF(tData[BezoekLangEind],"&lt;="&amp;$A2070)</f>
        <v/>
      </c>
      <c r="G2070" s="15">
        <f>IF($D2070=1,$B2070*100+$C2070,-1)</f>
        <v/>
      </c>
      <c r="H2070" s="15">
        <f>IF($D2070=1,$B2070,-1)</f>
        <v/>
      </c>
      <c r="I2070" s="15">
        <f>IF($D2070=1,$C2070,-1)</f>
        <v/>
      </c>
    </row>
    <row r="2071">
      <c r="A2071" s="33" t="n">
        <v>45378.16666666666</v>
      </c>
      <c r="B2071" s="15">
        <f>WEEKDAY($A2071,2)</f>
        <v/>
      </c>
      <c r="C2071" s="15">
        <f>HOUR($A2071)</f>
        <v/>
      </c>
      <c r="D2071" s="15">
        <f>IF(AND($A2071&gt;=Instellingen!$B$6,$A2071&lt;Instellingen!$B$7),1,0)</f>
        <v/>
      </c>
      <c r="E2071" s="15">
        <f>COUNTIF(tData[BezoekStart],"&lt;"&amp;($A2071+1/24))-COUNTIF(tData[BezoekEind],"&lt;="&amp;$A2071)</f>
        <v/>
      </c>
      <c r="F2071" s="15">
        <f>COUNTIF(tData[BezoekLangStart],"&lt;"&amp;($A2071+1/24))-COUNTIF(tData[BezoekLangEind],"&lt;="&amp;$A2071)</f>
        <v/>
      </c>
      <c r="G2071" s="15">
        <f>IF($D2071=1,$B2071*100+$C2071,-1)</f>
        <v/>
      </c>
      <c r="H2071" s="15">
        <f>IF($D2071=1,$B2071,-1)</f>
        <v/>
      </c>
      <c r="I2071" s="15">
        <f>IF($D2071=1,$C2071,-1)</f>
        <v/>
      </c>
    </row>
    <row r="2072">
      <c r="A2072" s="33" t="n">
        <v>45378.20833333334</v>
      </c>
      <c r="B2072" s="15">
        <f>WEEKDAY($A2072,2)</f>
        <v/>
      </c>
      <c r="C2072" s="15">
        <f>HOUR($A2072)</f>
        <v/>
      </c>
      <c r="D2072" s="15">
        <f>IF(AND($A2072&gt;=Instellingen!$B$6,$A2072&lt;Instellingen!$B$7),1,0)</f>
        <v/>
      </c>
      <c r="E2072" s="15">
        <f>COUNTIF(tData[BezoekStart],"&lt;"&amp;($A2072+1/24))-COUNTIF(tData[BezoekEind],"&lt;="&amp;$A2072)</f>
        <v/>
      </c>
      <c r="F2072" s="15">
        <f>COUNTIF(tData[BezoekLangStart],"&lt;"&amp;($A2072+1/24))-COUNTIF(tData[BezoekLangEind],"&lt;="&amp;$A2072)</f>
        <v/>
      </c>
      <c r="G2072" s="15">
        <f>IF($D2072=1,$B2072*100+$C2072,-1)</f>
        <v/>
      </c>
      <c r="H2072" s="15">
        <f>IF($D2072=1,$B2072,-1)</f>
        <v/>
      </c>
      <c r="I2072" s="15">
        <f>IF($D2072=1,$C2072,-1)</f>
        <v/>
      </c>
    </row>
    <row r="2073">
      <c r="A2073" s="33" t="n">
        <v>45378.25</v>
      </c>
      <c r="B2073" s="15">
        <f>WEEKDAY($A2073,2)</f>
        <v/>
      </c>
      <c r="C2073" s="15">
        <f>HOUR($A2073)</f>
        <v/>
      </c>
      <c r="D2073" s="15">
        <f>IF(AND($A2073&gt;=Instellingen!$B$6,$A2073&lt;Instellingen!$B$7),1,0)</f>
        <v/>
      </c>
      <c r="E2073" s="15">
        <f>COUNTIF(tData[BezoekStart],"&lt;"&amp;($A2073+1/24))-COUNTIF(tData[BezoekEind],"&lt;="&amp;$A2073)</f>
        <v/>
      </c>
      <c r="F2073" s="15">
        <f>COUNTIF(tData[BezoekLangStart],"&lt;"&amp;($A2073+1/24))-COUNTIF(tData[BezoekLangEind],"&lt;="&amp;$A2073)</f>
        <v/>
      </c>
      <c r="G2073" s="15">
        <f>IF($D2073=1,$B2073*100+$C2073,-1)</f>
        <v/>
      </c>
      <c r="H2073" s="15">
        <f>IF($D2073=1,$B2073,-1)</f>
        <v/>
      </c>
      <c r="I2073" s="15">
        <f>IF($D2073=1,$C2073,-1)</f>
        <v/>
      </c>
    </row>
    <row r="2074">
      <c r="A2074" s="33" t="n">
        <v>45378.29166666666</v>
      </c>
      <c r="B2074" s="15">
        <f>WEEKDAY($A2074,2)</f>
        <v/>
      </c>
      <c r="C2074" s="15">
        <f>HOUR($A2074)</f>
        <v/>
      </c>
      <c r="D2074" s="15">
        <f>IF(AND($A2074&gt;=Instellingen!$B$6,$A2074&lt;Instellingen!$B$7),1,0)</f>
        <v/>
      </c>
      <c r="E2074" s="15">
        <f>COUNTIF(tData[BezoekStart],"&lt;"&amp;($A2074+1/24))-COUNTIF(tData[BezoekEind],"&lt;="&amp;$A2074)</f>
        <v/>
      </c>
      <c r="F2074" s="15">
        <f>COUNTIF(tData[BezoekLangStart],"&lt;"&amp;($A2074+1/24))-COUNTIF(tData[BezoekLangEind],"&lt;="&amp;$A2074)</f>
        <v/>
      </c>
      <c r="G2074" s="15">
        <f>IF($D2074=1,$B2074*100+$C2074,-1)</f>
        <v/>
      </c>
      <c r="H2074" s="15">
        <f>IF($D2074=1,$B2074,-1)</f>
        <v/>
      </c>
      <c r="I2074" s="15">
        <f>IF($D2074=1,$C2074,-1)</f>
        <v/>
      </c>
    </row>
    <row r="2075">
      <c r="A2075" s="33" t="n">
        <v>45378.33333333334</v>
      </c>
      <c r="B2075" s="15">
        <f>WEEKDAY($A2075,2)</f>
        <v/>
      </c>
      <c r="C2075" s="15">
        <f>HOUR($A2075)</f>
        <v/>
      </c>
      <c r="D2075" s="15">
        <f>IF(AND($A2075&gt;=Instellingen!$B$6,$A2075&lt;Instellingen!$B$7),1,0)</f>
        <v/>
      </c>
      <c r="E2075" s="15">
        <f>COUNTIF(tData[BezoekStart],"&lt;"&amp;($A2075+1/24))-COUNTIF(tData[BezoekEind],"&lt;="&amp;$A2075)</f>
        <v/>
      </c>
      <c r="F2075" s="15">
        <f>COUNTIF(tData[BezoekLangStart],"&lt;"&amp;($A2075+1/24))-COUNTIF(tData[BezoekLangEind],"&lt;="&amp;$A2075)</f>
        <v/>
      </c>
      <c r="G2075" s="15">
        <f>IF($D2075=1,$B2075*100+$C2075,-1)</f>
        <v/>
      </c>
      <c r="H2075" s="15">
        <f>IF($D2075=1,$B2075,-1)</f>
        <v/>
      </c>
      <c r="I2075" s="15">
        <f>IF($D2075=1,$C2075,-1)</f>
        <v/>
      </c>
    </row>
    <row r="2076">
      <c r="A2076" s="33" t="n">
        <v>45378.375</v>
      </c>
      <c r="B2076" s="15">
        <f>WEEKDAY($A2076,2)</f>
        <v/>
      </c>
      <c r="C2076" s="15">
        <f>HOUR($A2076)</f>
        <v/>
      </c>
      <c r="D2076" s="15">
        <f>IF(AND($A2076&gt;=Instellingen!$B$6,$A2076&lt;Instellingen!$B$7),1,0)</f>
        <v/>
      </c>
      <c r="E2076" s="15">
        <f>COUNTIF(tData[BezoekStart],"&lt;"&amp;($A2076+1/24))-COUNTIF(tData[BezoekEind],"&lt;="&amp;$A2076)</f>
        <v/>
      </c>
      <c r="F2076" s="15">
        <f>COUNTIF(tData[BezoekLangStart],"&lt;"&amp;($A2076+1/24))-COUNTIF(tData[BezoekLangEind],"&lt;="&amp;$A2076)</f>
        <v/>
      </c>
      <c r="G2076" s="15">
        <f>IF($D2076=1,$B2076*100+$C2076,-1)</f>
        <v/>
      </c>
      <c r="H2076" s="15">
        <f>IF($D2076=1,$B2076,-1)</f>
        <v/>
      </c>
      <c r="I2076" s="15">
        <f>IF($D2076=1,$C2076,-1)</f>
        <v/>
      </c>
    </row>
    <row r="2077">
      <c r="A2077" s="33" t="n">
        <v>45378.41666666666</v>
      </c>
      <c r="B2077" s="15">
        <f>WEEKDAY($A2077,2)</f>
        <v/>
      </c>
      <c r="C2077" s="15">
        <f>HOUR($A2077)</f>
        <v/>
      </c>
      <c r="D2077" s="15">
        <f>IF(AND($A2077&gt;=Instellingen!$B$6,$A2077&lt;Instellingen!$B$7),1,0)</f>
        <v/>
      </c>
      <c r="E2077" s="15">
        <f>COUNTIF(tData[BezoekStart],"&lt;"&amp;($A2077+1/24))-COUNTIF(tData[BezoekEind],"&lt;="&amp;$A2077)</f>
        <v/>
      </c>
      <c r="F2077" s="15">
        <f>COUNTIF(tData[BezoekLangStart],"&lt;"&amp;($A2077+1/24))-COUNTIF(tData[BezoekLangEind],"&lt;="&amp;$A2077)</f>
        <v/>
      </c>
      <c r="G2077" s="15">
        <f>IF($D2077=1,$B2077*100+$C2077,-1)</f>
        <v/>
      </c>
      <c r="H2077" s="15">
        <f>IF($D2077=1,$B2077,-1)</f>
        <v/>
      </c>
      <c r="I2077" s="15">
        <f>IF($D2077=1,$C2077,-1)</f>
        <v/>
      </c>
    </row>
    <row r="2078">
      <c r="A2078" s="33" t="n">
        <v>45378.45833333334</v>
      </c>
      <c r="B2078" s="15">
        <f>WEEKDAY($A2078,2)</f>
        <v/>
      </c>
      <c r="C2078" s="15">
        <f>HOUR($A2078)</f>
        <v/>
      </c>
      <c r="D2078" s="15">
        <f>IF(AND($A2078&gt;=Instellingen!$B$6,$A2078&lt;Instellingen!$B$7),1,0)</f>
        <v/>
      </c>
      <c r="E2078" s="15">
        <f>COUNTIF(tData[BezoekStart],"&lt;"&amp;($A2078+1/24))-COUNTIF(tData[BezoekEind],"&lt;="&amp;$A2078)</f>
        <v/>
      </c>
      <c r="F2078" s="15">
        <f>COUNTIF(tData[BezoekLangStart],"&lt;"&amp;($A2078+1/24))-COUNTIF(tData[BezoekLangEind],"&lt;="&amp;$A2078)</f>
        <v/>
      </c>
      <c r="G2078" s="15">
        <f>IF($D2078=1,$B2078*100+$C2078,-1)</f>
        <v/>
      </c>
      <c r="H2078" s="15">
        <f>IF($D2078=1,$B2078,-1)</f>
        <v/>
      </c>
      <c r="I2078" s="15">
        <f>IF($D2078=1,$C2078,-1)</f>
        <v/>
      </c>
    </row>
    <row r="2079">
      <c r="A2079" s="33" t="n">
        <v>45378.5</v>
      </c>
      <c r="B2079" s="15">
        <f>WEEKDAY($A2079,2)</f>
        <v/>
      </c>
      <c r="C2079" s="15">
        <f>HOUR($A2079)</f>
        <v/>
      </c>
      <c r="D2079" s="15">
        <f>IF(AND($A2079&gt;=Instellingen!$B$6,$A2079&lt;Instellingen!$B$7),1,0)</f>
        <v/>
      </c>
      <c r="E2079" s="15">
        <f>COUNTIF(tData[BezoekStart],"&lt;"&amp;($A2079+1/24))-COUNTIF(tData[BezoekEind],"&lt;="&amp;$A2079)</f>
        <v/>
      </c>
      <c r="F2079" s="15">
        <f>COUNTIF(tData[BezoekLangStart],"&lt;"&amp;($A2079+1/24))-COUNTIF(tData[BezoekLangEind],"&lt;="&amp;$A2079)</f>
        <v/>
      </c>
      <c r="G2079" s="15">
        <f>IF($D2079=1,$B2079*100+$C2079,-1)</f>
        <v/>
      </c>
      <c r="H2079" s="15">
        <f>IF($D2079=1,$B2079,-1)</f>
        <v/>
      </c>
      <c r="I2079" s="15">
        <f>IF($D2079=1,$C2079,-1)</f>
        <v/>
      </c>
    </row>
    <row r="2080">
      <c r="A2080" s="33" t="n">
        <v>45378.54166666666</v>
      </c>
      <c r="B2080" s="15">
        <f>WEEKDAY($A2080,2)</f>
        <v/>
      </c>
      <c r="C2080" s="15">
        <f>HOUR($A2080)</f>
        <v/>
      </c>
      <c r="D2080" s="15">
        <f>IF(AND($A2080&gt;=Instellingen!$B$6,$A2080&lt;Instellingen!$B$7),1,0)</f>
        <v/>
      </c>
      <c r="E2080" s="15">
        <f>COUNTIF(tData[BezoekStart],"&lt;"&amp;($A2080+1/24))-COUNTIF(tData[BezoekEind],"&lt;="&amp;$A2080)</f>
        <v/>
      </c>
      <c r="F2080" s="15">
        <f>COUNTIF(tData[BezoekLangStart],"&lt;"&amp;($A2080+1/24))-COUNTIF(tData[BezoekLangEind],"&lt;="&amp;$A2080)</f>
        <v/>
      </c>
      <c r="G2080" s="15">
        <f>IF($D2080=1,$B2080*100+$C2080,-1)</f>
        <v/>
      </c>
      <c r="H2080" s="15">
        <f>IF($D2080=1,$B2080,-1)</f>
        <v/>
      </c>
      <c r="I2080" s="15">
        <f>IF($D2080=1,$C2080,-1)</f>
        <v/>
      </c>
    </row>
    <row r="2081">
      <c r="A2081" s="33" t="n">
        <v>45378.58333333334</v>
      </c>
      <c r="B2081" s="15">
        <f>WEEKDAY($A2081,2)</f>
        <v/>
      </c>
      <c r="C2081" s="15">
        <f>HOUR($A2081)</f>
        <v/>
      </c>
      <c r="D2081" s="15">
        <f>IF(AND($A2081&gt;=Instellingen!$B$6,$A2081&lt;Instellingen!$B$7),1,0)</f>
        <v/>
      </c>
      <c r="E2081" s="15">
        <f>COUNTIF(tData[BezoekStart],"&lt;"&amp;($A2081+1/24))-COUNTIF(tData[BezoekEind],"&lt;="&amp;$A2081)</f>
        <v/>
      </c>
      <c r="F2081" s="15">
        <f>COUNTIF(tData[BezoekLangStart],"&lt;"&amp;($A2081+1/24))-COUNTIF(tData[BezoekLangEind],"&lt;="&amp;$A2081)</f>
        <v/>
      </c>
      <c r="G2081" s="15">
        <f>IF($D2081=1,$B2081*100+$C2081,-1)</f>
        <v/>
      </c>
      <c r="H2081" s="15">
        <f>IF($D2081=1,$B2081,-1)</f>
        <v/>
      </c>
      <c r="I2081" s="15">
        <f>IF($D2081=1,$C2081,-1)</f>
        <v/>
      </c>
    </row>
    <row r="2082">
      <c r="A2082" s="33" t="n">
        <v>45378.625</v>
      </c>
      <c r="B2082" s="15">
        <f>WEEKDAY($A2082,2)</f>
        <v/>
      </c>
      <c r="C2082" s="15">
        <f>HOUR($A2082)</f>
        <v/>
      </c>
      <c r="D2082" s="15">
        <f>IF(AND($A2082&gt;=Instellingen!$B$6,$A2082&lt;Instellingen!$B$7),1,0)</f>
        <v/>
      </c>
      <c r="E2082" s="15">
        <f>COUNTIF(tData[BezoekStart],"&lt;"&amp;($A2082+1/24))-COUNTIF(tData[BezoekEind],"&lt;="&amp;$A2082)</f>
        <v/>
      </c>
      <c r="F2082" s="15">
        <f>COUNTIF(tData[BezoekLangStart],"&lt;"&amp;($A2082+1/24))-COUNTIF(tData[BezoekLangEind],"&lt;="&amp;$A2082)</f>
        <v/>
      </c>
      <c r="G2082" s="15">
        <f>IF($D2082=1,$B2082*100+$C2082,-1)</f>
        <v/>
      </c>
      <c r="H2082" s="15">
        <f>IF($D2082=1,$B2082,-1)</f>
        <v/>
      </c>
      <c r="I2082" s="15">
        <f>IF($D2082=1,$C2082,-1)</f>
        <v/>
      </c>
    </row>
    <row r="2083">
      <c r="A2083" s="33" t="n">
        <v>45378.66666666666</v>
      </c>
      <c r="B2083" s="15">
        <f>WEEKDAY($A2083,2)</f>
        <v/>
      </c>
      <c r="C2083" s="15">
        <f>HOUR($A2083)</f>
        <v/>
      </c>
      <c r="D2083" s="15">
        <f>IF(AND($A2083&gt;=Instellingen!$B$6,$A2083&lt;Instellingen!$B$7),1,0)</f>
        <v/>
      </c>
      <c r="E2083" s="15">
        <f>COUNTIF(tData[BezoekStart],"&lt;"&amp;($A2083+1/24))-COUNTIF(tData[BezoekEind],"&lt;="&amp;$A2083)</f>
        <v/>
      </c>
      <c r="F2083" s="15">
        <f>COUNTIF(tData[BezoekLangStart],"&lt;"&amp;($A2083+1/24))-COUNTIF(tData[BezoekLangEind],"&lt;="&amp;$A2083)</f>
        <v/>
      </c>
      <c r="G2083" s="15">
        <f>IF($D2083=1,$B2083*100+$C2083,-1)</f>
        <v/>
      </c>
      <c r="H2083" s="15">
        <f>IF($D2083=1,$B2083,-1)</f>
        <v/>
      </c>
      <c r="I2083" s="15">
        <f>IF($D2083=1,$C2083,-1)</f>
        <v/>
      </c>
    </row>
    <row r="2084">
      <c r="A2084" s="33" t="n">
        <v>45378.70833333334</v>
      </c>
      <c r="B2084" s="15">
        <f>WEEKDAY($A2084,2)</f>
        <v/>
      </c>
      <c r="C2084" s="15">
        <f>HOUR($A2084)</f>
        <v/>
      </c>
      <c r="D2084" s="15">
        <f>IF(AND($A2084&gt;=Instellingen!$B$6,$A2084&lt;Instellingen!$B$7),1,0)</f>
        <v/>
      </c>
      <c r="E2084" s="15">
        <f>COUNTIF(tData[BezoekStart],"&lt;"&amp;($A2084+1/24))-COUNTIF(tData[BezoekEind],"&lt;="&amp;$A2084)</f>
        <v/>
      </c>
      <c r="F2084" s="15">
        <f>COUNTIF(tData[BezoekLangStart],"&lt;"&amp;($A2084+1/24))-COUNTIF(tData[BezoekLangEind],"&lt;="&amp;$A2084)</f>
        <v/>
      </c>
      <c r="G2084" s="15">
        <f>IF($D2084=1,$B2084*100+$C2084,-1)</f>
        <v/>
      </c>
      <c r="H2084" s="15">
        <f>IF($D2084=1,$B2084,-1)</f>
        <v/>
      </c>
      <c r="I2084" s="15">
        <f>IF($D2084=1,$C2084,-1)</f>
        <v/>
      </c>
    </row>
    <row r="2085">
      <c r="A2085" s="33" t="n">
        <v>45378.75</v>
      </c>
      <c r="B2085" s="15">
        <f>WEEKDAY($A2085,2)</f>
        <v/>
      </c>
      <c r="C2085" s="15">
        <f>HOUR($A2085)</f>
        <v/>
      </c>
      <c r="D2085" s="15">
        <f>IF(AND($A2085&gt;=Instellingen!$B$6,$A2085&lt;Instellingen!$B$7),1,0)</f>
        <v/>
      </c>
      <c r="E2085" s="15">
        <f>COUNTIF(tData[BezoekStart],"&lt;"&amp;($A2085+1/24))-COUNTIF(tData[BezoekEind],"&lt;="&amp;$A2085)</f>
        <v/>
      </c>
      <c r="F2085" s="15">
        <f>COUNTIF(tData[BezoekLangStart],"&lt;"&amp;($A2085+1/24))-COUNTIF(tData[BezoekLangEind],"&lt;="&amp;$A2085)</f>
        <v/>
      </c>
      <c r="G2085" s="15">
        <f>IF($D2085=1,$B2085*100+$C2085,-1)</f>
        <v/>
      </c>
      <c r="H2085" s="15">
        <f>IF($D2085=1,$B2085,-1)</f>
        <v/>
      </c>
      <c r="I2085" s="15">
        <f>IF($D2085=1,$C2085,-1)</f>
        <v/>
      </c>
    </row>
    <row r="2086">
      <c r="A2086" s="33" t="n">
        <v>45378.79166666666</v>
      </c>
      <c r="B2086" s="15">
        <f>WEEKDAY($A2086,2)</f>
        <v/>
      </c>
      <c r="C2086" s="15">
        <f>HOUR($A2086)</f>
        <v/>
      </c>
      <c r="D2086" s="15">
        <f>IF(AND($A2086&gt;=Instellingen!$B$6,$A2086&lt;Instellingen!$B$7),1,0)</f>
        <v/>
      </c>
      <c r="E2086" s="15">
        <f>COUNTIF(tData[BezoekStart],"&lt;"&amp;($A2086+1/24))-COUNTIF(tData[BezoekEind],"&lt;="&amp;$A2086)</f>
        <v/>
      </c>
      <c r="F2086" s="15">
        <f>COUNTIF(tData[BezoekLangStart],"&lt;"&amp;($A2086+1/24))-COUNTIF(tData[BezoekLangEind],"&lt;="&amp;$A2086)</f>
        <v/>
      </c>
      <c r="G2086" s="15">
        <f>IF($D2086=1,$B2086*100+$C2086,-1)</f>
        <v/>
      </c>
      <c r="H2086" s="15">
        <f>IF($D2086=1,$B2086,-1)</f>
        <v/>
      </c>
      <c r="I2086" s="15">
        <f>IF($D2086=1,$C2086,-1)</f>
        <v/>
      </c>
    </row>
    <row r="2087">
      <c r="A2087" s="33" t="n">
        <v>45378.83333333334</v>
      </c>
      <c r="B2087" s="15">
        <f>WEEKDAY($A2087,2)</f>
        <v/>
      </c>
      <c r="C2087" s="15">
        <f>HOUR($A2087)</f>
        <v/>
      </c>
      <c r="D2087" s="15">
        <f>IF(AND($A2087&gt;=Instellingen!$B$6,$A2087&lt;Instellingen!$B$7),1,0)</f>
        <v/>
      </c>
      <c r="E2087" s="15">
        <f>COUNTIF(tData[BezoekStart],"&lt;"&amp;($A2087+1/24))-COUNTIF(tData[BezoekEind],"&lt;="&amp;$A2087)</f>
        <v/>
      </c>
      <c r="F2087" s="15">
        <f>COUNTIF(tData[BezoekLangStart],"&lt;"&amp;($A2087+1/24))-COUNTIF(tData[BezoekLangEind],"&lt;="&amp;$A2087)</f>
        <v/>
      </c>
      <c r="G2087" s="15">
        <f>IF($D2087=1,$B2087*100+$C2087,-1)</f>
        <v/>
      </c>
      <c r="H2087" s="15">
        <f>IF($D2087=1,$B2087,-1)</f>
        <v/>
      </c>
      <c r="I2087" s="15">
        <f>IF($D2087=1,$C2087,-1)</f>
        <v/>
      </c>
    </row>
    <row r="2088">
      <c r="A2088" s="33" t="n">
        <v>45378.875</v>
      </c>
      <c r="B2088" s="15">
        <f>WEEKDAY($A2088,2)</f>
        <v/>
      </c>
      <c r="C2088" s="15">
        <f>HOUR($A2088)</f>
        <v/>
      </c>
      <c r="D2088" s="15">
        <f>IF(AND($A2088&gt;=Instellingen!$B$6,$A2088&lt;Instellingen!$B$7),1,0)</f>
        <v/>
      </c>
      <c r="E2088" s="15">
        <f>COUNTIF(tData[BezoekStart],"&lt;"&amp;($A2088+1/24))-COUNTIF(tData[BezoekEind],"&lt;="&amp;$A2088)</f>
        <v/>
      </c>
      <c r="F2088" s="15">
        <f>COUNTIF(tData[BezoekLangStart],"&lt;"&amp;($A2088+1/24))-COUNTIF(tData[BezoekLangEind],"&lt;="&amp;$A2088)</f>
        <v/>
      </c>
      <c r="G2088" s="15">
        <f>IF($D2088=1,$B2088*100+$C2088,-1)</f>
        <v/>
      </c>
      <c r="H2088" s="15">
        <f>IF($D2088=1,$B2088,-1)</f>
        <v/>
      </c>
      <c r="I2088" s="15">
        <f>IF($D2088=1,$C2088,-1)</f>
        <v/>
      </c>
    </row>
    <row r="2089">
      <c r="A2089" s="33" t="n">
        <v>45378.91666666666</v>
      </c>
      <c r="B2089" s="15">
        <f>WEEKDAY($A2089,2)</f>
        <v/>
      </c>
      <c r="C2089" s="15">
        <f>HOUR($A2089)</f>
        <v/>
      </c>
      <c r="D2089" s="15">
        <f>IF(AND($A2089&gt;=Instellingen!$B$6,$A2089&lt;Instellingen!$B$7),1,0)</f>
        <v/>
      </c>
      <c r="E2089" s="15">
        <f>COUNTIF(tData[BezoekStart],"&lt;"&amp;($A2089+1/24))-COUNTIF(tData[BezoekEind],"&lt;="&amp;$A2089)</f>
        <v/>
      </c>
      <c r="F2089" s="15">
        <f>COUNTIF(tData[BezoekLangStart],"&lt;"&amp;($A2089+1/24))-COUNTIF(tData[BezoekLangEind],"&lt;="&amp;$A2089)</f>
        <v/>
      </c>
      <c r="G2089" s="15">
        <f>IF($D2089=1,$B2089*100+$C2089,-1)</f>
        <v/>
      </c>
      <c r="H2089" s="15">
        <f>IF($D2089=1,$B2089,-1)</f>
        <v/>
      </c>
      <c r="I2089" s="15">
        <f>IF($D2089=1,$C2089,-1)</f>
        <v/>
      </c>
    </row>
    <row r="2090">
      <c r="A2090" s="33" t="n">
        <v>45378.95833333334</v>
      </c>
      <c r="B2090" s="15">
        <f>WEEKDAY($A2090,2)</f>
        <v/>
      </c>
      <c r="C2090" s="15">
        <f>HOUR($A2090)</f>
        <v/>
      </c>
      <c r="D2090" s="15">
        <f>IF(AND($A2090&gt;=Instellingen!$B$6,$A2090&lt;Instellingen!$B$7),1,0)</f>
        <v/>
      </c>
      <c r="E2090" s="15">
        <f>COUNTIF(tData[BezoekStart],"&lt;"&amp;($A2090+1/24))-COUNTIF(tData[BezoekEind],"&lt;="&amp;$A2090)</f>
        <v/>
      </c>
      <c r="F2090" s="15">
        <f>COUNTIF(tData[BezoekLangStart],"&lt;"&amp;($A2090+1/24))-COUNTIF(tData[BezoekLangEind],"&lt;="&amp;$A2090)</f>
        <v/>
      </c>
      <c r="G2090" s="15">
        <f>IF($D2090=1,$B2090*100+$C2090,-1)</f>
        <v/>
      </c>
      <c r="H2090" s="15">
        <f>IF($D2090=1,$B2090,-1)</f>
        <v/>
      </c>
      <c r="I2090" s="15">
        <f>IF($D2090=1,$C2090,-1)</f>
        <v/>
      </c>
    </row>
    <row r="2091">
      <c r="A2091" s="33" t="n">
        <v>45379</v>
      </c>
      <c r="B2091" s="15">
        <f>WEEKDAY($A2091,2)</f>
        <v/>
      </c>
      <c r="C2091" s="15">
        <f>HOUR($A2091)</f>
        <v/>
      </c>
      <c r="D2091" s="15">
        <f>IF(AND($A2091&gt;=Instellingen!$B$6,$A2091&lt;Instellingen!$B$7),1,0)</f>
        <v/>
      </c>
      <c r="E2091" s="15">
        <f>COUNTIF(tData[BezoekStart],"&lt;"&amp;($A2091+1/24))-COUNTIF(tData[BezoekEind],"&lt;="&amp;$A2091)</f>
        <v/>
      </c>
      <c r="F2091" s="15">
        <f>COUNTIF(tData[BezoekLangStart],"&lt;"&amp;($A2091+1/24))-COUNTIF(tData[BezoekLangEind],"&lt;="&amp;$A2091)</f>
        <v/>
      </c>
      <c r="G2091" s="15">
        <f>IF($D2091=1,$B2091*100+$C2091,-1)</f>
        <v/>
      </c>
      <c r="H2091" s="15">
        <f>IF($D2091=1,$B2091,-1)</f>
        <v/>
      </c>
      <c r="I2091" s="15">
        <f>IF($D2091=1,$C2091,-1)</f>
        <v/>
      </c>
    </row>
    <row r="2092">
      <c r="A2092" s="33" t="n">
        <v>45379.04166666666</v>
      </c>
      <c r="B2092" s="15">
        <f>WEEKDAY($A2092,2)</f>
        <v/>
      </c>
      <c r="C2092" s="15">
        <f>HOUR($A2092)</f>
        <v/>
      </c>
      <c r="D2092" s="15">
        <f>IF(AND($A2092&gt;=Instellingen!$B$6,$A2092&lt;Instellingen!$B$7),1,0)</f>
        <v/>
      </c>
      <c r="E2092" s="15">
        <f>COUNTIF(tData[BezoekStart],"&lt;"&amp;($A2092+1/24))-COUNTIF(tData[BezoekEind],"&lt;="&amp;$A2092)</f>
        <v/>
      </c>
      <c r="F2092" s="15">
        <f>COUNTIF(tData[BezoekLangStart],"&lt;"&amp;($A2092+1/24))-COUNTIF(tData[BezoekLangEind],"&lt;="&amp;$A2092)</f>
        <v/>
      </c>
      <c r="G2092" s="15">
        <f>IF($D2092=1,$B2092*100+$C2092,-1)</f>
        <v/>
      </c>
      <c r="H2092" s="15">
        <f>IF($D2092=1,$B2092,-1)</f>
        <v/>
      </c>
      <c r="I2092" s="15">
        <f>IF($D2092=1,$C2092,-1)</f>
        <v/>
      </c>
    </row>
    <row r="2093">
      <c r="A2093" s="33" t="n">
        <v>45379.08333333334</v>
      </c>
      <c r="B2093" s="15">
        <f>WEEKDAY($A2093,2)</f>
        <v/>
      </c>
      <c r="C2093" s="15">
        <f>HOUR($A2093)</f>
        <v/>
      </c>
      <c r="D2093" s="15">
        <f>IF(AND($A2093&gt;=Instellingen!$B$6,$A2093&lt;Instellingen!$B$7),1,0)</f>
        <v/>
      </c>
      <c r="E2093" s="15">
        <f>COUNTIF(tData[BezoekStart],"&lt;"&amp;($A2093+1/24))-COUNTIF(tData[BezoekEind],"&lt;="&amp;$A2093)</f>
        <v/>
      </c>
      <c r="F2093" s="15">
        <f>COUNTIF(tData[BezoekLangStart],"&lt;"&amp;($A2093+1/24))-COUNTIF(tData[BezoekLangEind],"&lt;="&amp;$A2093)</f>
        <v/>
      </c>
      <c r="G2093" s="15">
        <f>IF($D2093=1,$B2093*100+$C2093,-1)</f>
        <v/>
      </c>
      <c r="H2093" s="15">
        <f>IF($D2093=1,$B2093,-1)</f>
        <v/>
      </c>
      <c r="I2093" s="15">
        <f>IF($D2093=1,$C2093,-1)</f>
        <v/>
      </c>
    </row>
    <row r="2094">
      <c r="A2094" s="33" t="n">
        <v>45379.125</v>
      </c>
      <c r="B2094" s="15">
        <f>WEEKDAY($A2094,2)</f>
        <v/>
      </c>
      <c r="C2094" s="15">
        <f>HOUR($A2094)</f>
        <v/>
      </c>
      <c r="D2094" s="15">
        <f>IF(AND($A2094&gt;=Instellingen!$B$6,$A2094&lt;Instellingen!$B$7),1,0)</f>
        <v/>
      </c>
      <c r="E2094" s="15">
        <f>COUNTIF(tData[BezoekStart],"&lt;"&amp;($A2094+1/24))-COUNTIF(tData[BezoekEind],"&lt;="&amp;$A2094)</f>
        <v/>
      </c>
      <c r="F2094" s="15">
        <f>COUNTIF(tData[BezoekLangStart],"&lt;"&amp;($A2094+1/24))-COUNTIF(tData[BezoekLangEind],"&lt;="&amp;$A2094)</f>
        <v/>
      </c>
      <c r="G2094" s="15">
        <f>IF($D2094=1,$B2094*100+$C2094,-1)</f>
        <v/>
      </c>
      <c r="H2094" s="15">
        <f>IF($D2094=1,$B2094,-1)</f>
        <v/>
      </c>
      <c r="I2094" s="15">
        <f>IF($D2094=1,$C2094,-1)</f>
        <v/>
      </c>
    </row>
    <row r="2095">
      <c r="A2095" s="33" t="n">
        <v>45379.16666666666</v>
      </c>
      <c r="B2095" s="15">
        <f>WEEKDAY($A2095,2)</f>
        <v/>
      </c>
      <c r="C2095" s="15">
        <f>HOUR($A2095)</f>
        <v/>
      </c>
      <c r="D2095" s="15">
        <f>IF(AND($A2095&gt;=Instellingen!$B$6,$A2095&lt;Instellingen!$B$7),1,0)</f>
        <v/>
      </c>
      <c r="E2095" s="15">
        <f>COUNTIF(tData[BezoekStart],"&lt;"&amp;($A2095+1/24))-COUNTIF(tData[BezoekEind],"&lt;="&amp;$A2095)</f>
        <v/>
      </c>
      <c r="F2095" s="15">
        <f>COUNTIF(tData[BezoekLangStart],"&lt;"&amp;($A2095+1/24))-COUNTIF(tData[BezoekLangEind],"&lt;="&amp;$A2095)</f>
        <v/>
      </c>
      <c r="G2095" s="15">
        <f>IF($D2095=1,$B2095*100+$C2095,-1)</f>
        <v/>
      </c>
      <c r="H2095" s="15">
        <f>IF($D2095=1,$B2095,-1)</f>
        <v/>
      </c>
      <c r="I2095" s="15">
        <f>IF($D2095=1,$C2095,-1)</f>
        <v/>
      </c>
    </row>
    <row r="2096">
      <c r="A2096" s="33" t="n">
        <v>45379.20833333334</v>
      </c>
      <c r="B2096" s="15">
        <f>WEEKDAY($A2096,2)</f>
        <v/>
      </c>
      <c r="C2096" s="15">
        <f>HOUR($A2096)</f>
        <v/>
      </c>
      <c r="D2096" s="15">
        <f>IF(AND($A2096&gt;=Instellingen!$B$6,$A2096&lt;Instellingen!$B$7),1,0)</f>
        <v/>
      </c>
      <c r="E2096" s="15">
        <f>COUNTIF(tData[BezoekStart],"&lt;"&amp;($A2096+1/24))-COUNTIF(tData[BezoekEind],"&lt;="&amp;$A2096)</f>
        <v/>
      </c>
      <c r="F2096" s="15">
        <f>COUNTIF(tData[BezoekLangStart],"&lt;"&amp;($A2096+1/24))-COUNTIF(tData[BezoekLangEind],"&lt;="&amp;$A2096)</f>
        <v/>
      </c>
      <c r="G2096" s="15">
        <f>IF($D2096=1,$B2096*100+$C2096,-1)</f>
        <v/>
      </c>
      <c r="H2096" s="15">
        <f>IF($D2096=1,$B2096,-1)</f>
        <v/>
      </c>
      <c r="I2096" s="15">
        <f>IF($D2096=1,$C2096,-1)</f>
        <v/>
      </c>
    </row>
    <row r="2097">
      <c r="A2097" s="33" t="n">
        <v>45379.25</v>
      </c>
      <c r="B2097" s="15">
        <f>WEEKDAY($A2097,2)</f>
        <v/>
      </c>
      <c r="C2097" s="15">
        <f>HOUR($A2097)</f>
        <v/>
      </c>
      <c r="D2097" s="15">
        <f>IF(AND($A2097&gt;=Instellingen!$B$6,$A2097&lt;Instellingen!$B$7),1,0)</f>
        <v/>
      </c>
      <c r="E2097" s="15">
        <f>COUNTIF(tData[BezoekStart],"&lt;"&amp;($A2097+1/24))-COUNTIF(tData[BezoekEind],"&lt;="&amp;$A2097)</f>
        <v/>
      </c>
      <c r="F2097" s="15">
        <f>COUNTIF(tData[BezoekLangStart],"&lt;"&amp;($A2097+1/24))-COUNTIF(tData[BezoekLangEind],"&lt;="&amp;$A2097)</f>
        <v/>
      </c>
      <c r="G2097" s="15">
        <f>IF($D2097=1,$B2097*100+$C2097,-1)</f>
        <v/>
      </c>
      <c r="H2097" s="15">
        <f>IF($D2097=1,$B2097,-1)</f>
        <v/>
      </c>
      <c r="I2097" s="15">
        <f>IF($D2097=1,$C2097,-1)</f>
        <v/>
      </c>
    </row>
    <row r="2098">
      <c r="A2098" s="33" t="n">
        <v>45379.29166666666</v>
      </c>
      <c r="B2098" s="15">
        <f>WEEKDAY($A2098,2)</f>
        <v/>
      </c>
      <c r="C2098" s="15">
        <f>HOUR($A2098)</f>
        <v/>
      </c>
      <c r="D2098" s="15">
        <f>IF(AND($A2098&gt;=Instellingen!$B$6,$A2098&lt;Instellingen!$B$7),1,0)</f>
        <v/>
      </c>
      <c r="E2098" s="15">
        <f>COUNTIF(tData[BezoekStart],"&lt;"&amp;($A2098+1/24))-COUNTIF(tData[BezoekEind],"&lt;="&amp;$A2098)</f>
        <v/>
      </c>
      <c r="F2098" s="15">
        <f>COUNTIF(tData[BezoekLangStart],"&lt;"&amp;($A2098+1/24))-COUNTIF(tData[BezoekLangEind],"&lt;="&amp;$A2098)</f>
        <v/>
      </c>
      <c r="G2098" s="15">
        <f>IF($D2098=1,$B2098*100+$C2098,-1)</f>
        <v/>
      </c>
      <c r="H2098" s="15">
        <f>IF($D2098=1,$B2098,-1)</f>
        <v/>
      </c>
      <c r="I2098" s="15">
        <f>IF($D2098=1,$C2098,-1)</f>
        <v/>
      </c>
    </row>
    <row r="2099">
      <c r="A2099" s="33" t="n">
        <v>45379.33333333334</v>
      </c>
      <c r="B2099" s="15">
        <f>WEEKDAY($A2099,2)</f>
        <v/>
      </c>
      <c r="C2099" s="15">
        <f>HOUR($A2099)</f>
        <v/>
      </c>
      <c r="D2099" s="15">
        <f>IF(AND($A2099&gt;=Instellingen!$B$6,$A2099&lt;Instellingen!$B$7),1,0)</f>
        <v/>
      </c>
      <c r="E2099" s="15">
        <f>COUNTIF(tData[BezoekStart],"&lt;"&amp;($A2099+1/24))-COUNTIF(tData[BezoekEind],"&lt;="&amp;$A2099)</f>
        <v/>
      </c>
      <c r="F2099" s="15">
        <f>COUNTIF(tData[BezoekLangStart],"&lt;"&amp;($A2099+1/24))-COUNTIF(tData[BezoekLangEind],"&lt;="&amp;$A2099)</f>
        <v/>
      </c>
      <c r="G2099" s="15">
        <f>IF($D2099=1,$B2099*100+$C2099,-1)</f>
        <v/>
      </c>
      <c r="H2099" s="15">
        <f>IF($D2099=1,$B2099,-1)</f>
        <v/>
      </c>
      <c r="I2099" s="15">
        <f>IF($D2099=1,$C2099,-1)</f>
        <v/>
      </c>
    </row>
    <row r="2100">
      <c r="A2100" s="33" t="n">
        <v>45379.375</v>
      </c>
      <c r="B2100" s="15">
        <f>WEEKDAY($A2100,2)</f>
        <v/>
      </c>
      <c r="C2100" s="15">
        <f>HOUR($A2100)</f>
        <v/>
      </c>
      <c r="D2100" s="15">
        <f>IF(AND($A2100&gt;=Instellingen!$B$6,$A2100&lt;Instellingen!$B$7),1,0)</f>
        <v/>
      </c>
      <c r="E2100" s="15">
        <f>COUNTIF(tData[BezoekStart],"&lt;"&amp;($A2100+1/24))-COUNTIF(tData[BezoekEind],"&lt;="&amp;$A2100)</f>
        <v/>
      </c>
      <c r="F2100" s="15">
        <f>COUNTIF(tData[BezoekLangStart],"&lt;"&amp;($A2100+1/24))-COUNTIF(tData[BezoekLangEind],"&lt;="&amp;$A2100)</f>
        <v/>
      </c>
      <c r="G2100" s="15">
        <f>IF($D2100=1,$B2100*100+$C2100,-1)</f>
        <v/>
      </c>
      <c r="H2100" s="15">
        <f>IF($D2100=1,$B2100,-1)</f>
        <v/>
      </c>
      <c r="I2100" s="15">
        <f>IF($D2100=1,$C2100,-1)</f>
        <v/>
      </c>
    </row>
    <row r="2101">
      <c r="A2101" s="33" t="n">
        <v>45379.41666666666</v>
      </c>
      <c r="B2101" s="15">
        <f>WEEKDAY($A2101,2)</f>
        <v/>
      </c>
      <c r="C2101" s="15">
        <f>HOUR($A2101)</f>
        <v/>
      </c>
      <c r="D2101" s="15">
        <f>IF(AND($A2101&gt;=Instellingen!$B$6,$A2101&lt;Instellingen!$B$7),1,0)</f>
        <v/>
      </c>
      <c r="E2101" s="15">
        <f>COUNTIF(tData[BezoekStart],"&lt;"&amp;($A2101+1/24))-COUNTIF(tData[BezoekEind],"&lt;="&amp;$A2101)</f>
        <v/>
      </c>
      <c r="F2101" s="15">
        <f>COUNTIF(tData[BezoekLangStart],"&lt;"&amp;($A2101+1/24))-COUNTIF(tData[BezoekLangEind],"&lt;="&amp;$A2101)</f>
        <v/>
      </c>
      <c r="G2101" s="15">
        <f>IF($D2101=1,$B2101*100+$C2101,-1)</f>
        <v/>
      </c>
      <c r="H2101" s="15">
        <f>IF($D2101=1,$B2101,-1)</f>
        <v/>
      </c>
      <c r="I2101" s="15">
        <f>IF($D2101=1,$C2101,-1)</f>
        <v/>
      </c>
    </row>
    <row r="2102">
      <c r="A2102" s="33" t="n">
        <v>45379.45833333334</v>
      </c>
      <c r="B2102" s="15">
        <f>WEEKDAY($A2102,2)</f>
        <v/>
      </c>
      <c r="C2102" s="15">
        <f>HOUR($A2102)</f>
        <v/>
      </c>
      <c r="D2102" s="15">
        <f>IF(AND($A2102&gt;=Instellingen!$B$6,$A2102&lt;Instellingen!$B$7),1,0)</f>
        <v/>
      </c>
      <c r="E2102" s="15">
        <f>COUNTIF(tData[BezoekStart],"&lt;"&amp;($A2102+1/24))-COUNTIF(tData[BezoekEind],"&lt;="&amp;$A2102)</f>
        <v/>
      </c>
      <c r="F2102" s="15">
        <f>COUNTIF(tData[BezoekLangStart],"&lt;"&amp;($A2102+1/24))-COUNTIF(tData[BezoekLangEind],"&lt;="&amp;$A2102)</f>
        <v/>
      </c>
      <c r="G2102" s="15">
        <f>IF($D2102=1,$B2102*100+$C2102,-1)</f>
        <v/>
      </c>
      <c r="H2102" s="15">
        <f>IF($D2102=1,$B2102,-1)</f>
        <v/>
      </c>
      <c r="I2102" s="15">
        <f>IF($D2102=1,$C2102,-1)</f>
        <v/>
      </c>
    </row>
    <row r="2103">
      <c r="A2103" s="33" t="n">
        <v>45379.5</v>
      </c>
      <c r="B2103" s="15">
        <f>WEEKDAY($A2103,2)</f>
        <v/>
      </c>
      <c r="C2103" s="15">
        <f>HOUR($A2103)</f>
        <v/>
      </c>
      <c r="D2103" s="15">
        <f>IF(AND($A2103&gt;=Instellingen!$B$6,$A2103&lt;Instellingen!$B$7),1,0)</f>
        <v/>
      </c>
      <c r="E2103" s="15">
        <f>COUNTIF(tData[BezoekStart],"&lt;"&amp;($A2103+1/24))-COUNTIF(tData[BezoekEind],"&lt;="&amp;$A2103)</f>
        <v/>
      </c>
      <c r="F2103" s="15">
        <f>COUNTIF(tData[BezoekLangStart],"&lt;"&amp;($A2103+1/24))-COUNTIF(tData[BezoekLangEind],"&lt;="&amp;$A2103)</f>
        <v/>
      </c>
      <c r="G2103" s="15">
        <f>IF($D2103=1,$B2103*100+$C2103,-1)</f>
        <v/>
      </c>
      <c r="H2103" s="15">
        <f>IF($D2103=1,$B2103,-1)</f>
        <v/>
      </c>
      <c r="I2103" s="15">
        <f>IF($D2103=1,$C2103,-1)</f>
        <v/>
      </c>
    </row>
    <row r="2104">
      <c r="A2104" s="33" t="n">
        <v>45379.54166666666</v>
      </c>
      <c r="B2104" s="15">
        <f>WEEKDAY($A2104,2)</f>
        <v/>
      </c>
      <c r="C2104" s="15">
        <f>HOUR($A2104)</f>
        <v/>
      </c>
      <c r="D2104" s="15">
        <f>IF(AND($A2104&gt;=Instellingen!$B$6,$A2104&lt;Instellingen!$B$7),1,0)</f>
        <v/>
      </c>
      <c r="E2104" s="15">
        <f>COUNTIF(tData[BezoekStart],"&lt;"&amp;($A2104+1/24))-COUNTIF(tData[BezoekEind],"&lt;="&amp;$A2104)</f>
        <v/>
      </c>
      <c r="F2104" s="15">
        <f>COUNTIF(tData[BezoekLangStart],"&lt;"&amp;($A2104+1/24))-COUNTIF(tData[BezoekLangEind],"&lt;="&amp;$A2104)</f>
        <v/>
      </c>
      <c r="G2104" s="15">
        <f>IF($D2104=1,$B2104*100+$C2104,-1)</f>
        <v/>
      </c>
      <c r="H2104" s="15">
        <f>IF($D2104=1,$B2104,-1)</f>
        <v/>
      </c>
      <c r="I2104" s="15">
        <f>IF($D2104=1,$C2104,-1)</f>
        <v/>
      </c>
    </row>
    <row r="2105">
      <c r="A2105" s="33" t="n">
        <v>45379.58333333334</v>
      </c>
      <c r="B2105" s="15">
        <f>WEEKDAY($A2105,2)</f>
        <v/>
      </c>
      <c r="C2105" s="15">
        <f>HOUR($A2105)</f>
        <v/>
      </c>
      <c r="D2105" s="15">
        <f>IF(AND($A2105&gt;=Instellingen!$B$6,$A2105&lt;Instellingen!$B$7),1,0)</f>
        <v/>
      </c>
      <c r="E2105" s="15">
        <f>COUNTIF(tData[BezoekStart],"&lt;"&amp;($A2105+1/24))-COUNTIF(tData[BezoekEind],"&lt;="&amp;$A2105)</f>
        <v/>
      </c>
      <c r="F2105" s="15">
        <f>COUNTIF(tData[BezoekLangStart],"&lt;"&amp;($A2105+1/24))-COUNTIF(tData[BezoekLangEind],"&lt;="&amp;$A2105)</f>
        <v/>
      </c>
      <c r="G2105" s="15">
        <f>IF($D2105=1,$B2105*100+$C2105,-1)</f>
        <v/>
      </c>
      <c r="H2105" s="15">
        <f>IF($D2105=1,$B2105,-1)</f>
        <v/>
      </c>
      <c r="I2105" s="15">
        <f>IF($D2105=1,$C2105,-1)</f>
        <v/>
      </c>
    </row>
    <row r="2106">
      <c r="A2106" s="33" t="n">
        <v>45379.625</v>
      </c>
      <c r="B2106" s="15">
        <f>WEEKDAY($A2106,2)</f>
        <v/>
      </c>
      <c r="C2106" s="15">
        <f>HOUR($A2106)</f>
        <v/>
      </c>
      <c r="D2106" s="15">
        <f>IF(AND($A2106&gt;=Instellingen!$B$6,$A2106&lt;Instellingen!$B$7),1,0)</f>
        <v/>
      </c>
      <c r="E2106" s="15">
        <f>COUNTIF(tData[BezoekStart],"&lt;"&amp;($A2106+1/24))-COUNTIF(tData[BezoekEind],"&lt;="&amp;$A2106)</f>
        <v/>
      </c>
      <c r="F2106" s="15">
        <f>COUNTIF(tData[BezoekLangStart],"&lt;"&amp;($A2106+1/24))-COUNTIF(tData[BezoekLangEind],"&lt;="&amp;$A2106)</f>
        <v/>
      </c>
      <c r="G2106" s="15">
        <f>IF($D2106=1,$B2106*100+$C2106,-1)</f>
        <v/>
      </c>
      <c r="H2106" s="15">
        <f>IF($D2106=1,$B2106,-1)</f>
        <v/>
      </c>
      <c r="I2106" s="15">
        <f>IF($D2106=1,$C2106,-1)</f>
        <v/>
      </c>
    </row>
    <row r="2107">
      <c r="A2107" s="33" t="n">
        <v>45379.66666666666</v>
      </c>
      <c r="B2107" s="15">
        <f>WEEKDAY($A2107,2)</f>
        <v/>
      </c>
      <c r="C2107" s="15">
        <f>HOUR($A2107)</f>
        <v/>
      </c>
      <c r="D2107" s="15">
        <f>IF(AND($A2107&gt;=Instellingen!$B$6,$A2107&lt;Instellingen!$B$7),1,0)</f>
        <v/>
      </c>
      <c r="E2107" s="15">
        <f>COUNTIF(tData[BezoekStart],"&lt;"&amp;($A2107+1/24))-COUNTIF(tData[BezoekEind],"&lt;="&amp;$A2107)</f>
        <v/>
      </c>
      <c r="F2107" s="15">
        <f>COUNTIF(tData[BezoekLangStart],"&lt;"&amp;($A2107+1/24))-COUNTIF(tData[BezoekLangEind],"&lt;="&amp;$A2107)</f>
        <v/>
      </c>
      <c r="G2107" s="15">
        <f>IF($D2107=1,$B2107*100+$C2107,-1)</f>
        <v/>
      </c>
      <c r="H2107" s="15">
        <f>IF($D2107=1,$B2107,-1)</f>
        <v/>
      </c>
      <c r="I2107" s="15">
        <f>IF($D2107=1,$C2107,-1)</f>
        <v/>
      </c>
    </row>
    <row r="2108">
      <c r="A2108" s="33" t="n">
        <v>45379.70833333334</v>
      </c>
      <c r="B2108" s="15">
        <f>WEEKDAY($A2108,2)</f>
        <v/>
      </c>
      <c r="C2108" s="15">
        <f>HOUR($A2108)</f>
        <v/>
      </c>
      <c r="D2108" s="15">
        <f>IF(AND($A2108&gt;=Instellingen!$B$6,$A2108&lt;Instellingen!$B$7),1,0)</f>
        <v/>
      </c>
      <c r="E2108" s="15">
        <f>COUNTIF(tData[BezoekStart],"&lt;"&amp;($A2108+1/24))-COUNTIF(tData[BezoekEind],"&lt;="&amp;$A2108)</f>
        <v/>
      </c>
      <c r="F2108" s="15">
        <f>COUNTIF(tData[BezoekLangStart],"&lt;"&amp;($A2108+1/24))-COUNTIF(tData[BezoekLangEind],"&lt;="&amp;$A2108)</f>
        <v/>
      </c>
      <c r="G2108" s="15">
        <f>IF($D2108=1,$B2108*100+$C2108,-1)</f>
        <v/>
      </c>
      <c r="H2108" s="15">
        <f>IF($D2108=1,$B2108,-1)</f>
        <v/>
      </c>
      <c r="I2108" s="15">
        <f>IF($D2108=1,$C2108,-1)</f>
        <v/>
      </c>
    </row>
    <row r="2109">
      <c r="A2109" s="33" t="n">
        <v>45379.75</v>
      </c>
      <c r="B2109" s="15">
        <f>WEEKDAY($A2109,2)</f>
        <v/>
      </c>
      <c r="C2109" s="15">
        <f>HOUR($A2109)</f>
        <v/>
      </c>
      <c r="D2109" s="15">
        <f>IF(AND($A2109&gt;=Instellingen!$B$6,$A2109&lt;Instellingen!$B$7),1,0)</f>
        <v/>
      </c>
      <c r="E2109" s="15">
        <f>COUNTIF(tData[BezoekStart],"&lt;"&amp;($A2109+1/24))-COUNTIF(tData[BezoekEind],"&lt;="&amp;$A2109)</f>
        <v/>
      </c>
      <c r="F2109" s="15">
        <f>COUNTIF(tData[BezoekLangStart],"&lt;"&amp;($A2109+1/24))-COUNTIF(tData[BezoekLangEind],"&lt;="&amp;$A2109)</f>
        <v/>
      </c>
      <c r="G2109" s="15">
        <f>IF($D2109=1,$B2109*100+$C2109,-1)</f>
        <v/>
      </c>
      <c r="H2109" s="15">
        <f>IF($D2109=1,$B2109,-1)</f>
        <v/>
      </c>
      <c r="I2109" s="15">
        <f>IF($D2109=1,$C2109,-1)</f>
        <v/>
      </c>
    </row>
    <row r="2110">
      <c r="A2110" s="33" t="n">
        <v>45379.79166666666</v>
      </c>
      <c r="B2110" s="15">
        <f>WEEKDAY($A2110,2)</f>
        <v/>
      </c>
      <c r="C2110" s="15">
        <f>HOUR($A2110)</f>
        <v/>
      </c>
      <c r="D2110" s="15">
        <f>IF(AND($A2110&gt;=Instellingen!$B$6,$A2110&lt;Instellingen!$B$7),1,0)</f>
        <v/>
      </c>
      <c r="E2110" s="15">
        <f>COUNTIF(tData[BezoekStart],"&lt;"&amp;($A2110+1/24))-COUNTIF(tData[BezoekEind],"&lt;="&amp;$A2110)</f>
        <v/>
      </c>
      <c r="F2110" s="15">
        <f>COUNTIF(tData[BezoekLangStart],"&lt;"&amp;($A2110+1/24))-COUNTIF(tData[BezoekLangEind],"&lt;="&amp;$A2110)</f>
        <v/>
      </c>
      <c r="G2110" s="15">
        <f>IF($D2110=1,$B2110*100+$C2110,-1)</f>
        <v/>
      </c>
      <c r="H2110" s="15">
        <f>IF($D2110=1,$B2110,-1)</f>
        <v/>
      </c>
      <c r="I2110" s="15">
        <f>IF($D2110=1,$C2110,-1)</f>
        <v/>
      </c>
    </row>
    <row r="2111">
      <c r="A2111" s="33" t="n">
        <v>45379.83333333334</v>
      </c>
      <c r="B2111" s="15">
        <f>WEEKDAY($A2111,2)</f>
        <v/>
      </c>
      <c r="C2111" s="15">
        <f>HOUR($A2111)</f>
        <v/>
      </c>
      <c r="D2111" s="15">
        <f>IF(AND($A2111&gt;=Instellingen!$B$6,$A2111&lt;Instellingen!$B$7),1,0)</f>
        <v/>
      </c>
      <c r="E2111" s="15">
        <f>COUNTIF(tData[BezoekStart],"&lt;"&amp;($A2111+1/24))-COUNTIF(tData[BezoekEind],"&lt;="&amp;$A2111)</f>
        <v/>
      </c>
      <c r="F2111" s="15">
        <f>COUNTIF(tData[BezoekLangStart],"&lt;"&amp;($A2111+1/24))-COUNTIF(tData[BezoekLangEind],"&lt;="&amp;$A2111)</f>
        <v/>
      </c>
      <c r="G2111" s="15">
        <f>IF($D2111=1,$B2111*100+$C2111,-1)</f>
        <v/>
      </c>
      <c r="H2111" s="15">
        <f>IF($D2111=1,$B2111,-1)</f>
        <v/>
      </c>
      <c r="I2111" s="15">
        <f>IF($D2111=1,$C2111,-1)</f>
        <v/>
      </c>
    </row>
    <row r="2112">
      <c r="A2112" s="33" t="n">
        <v>45379.875</v>
      </c>
      <c r="B2112" s="15">
        <f>WEEKDAY($A2112,2)</f>
        <v/>
      </c>
      <c r="C2112" s="15">
        <f>HOUR($A2112)</f>
        <v/>
      </c>
      <c r="D2112" s="15">
        <f>IF(AND($A2112&gt;=Instellingen!$B$6,$A2112&lt;Instellingen!$B$7),1,0)</f>
        <v/>
      </c>
      <c r="E2112" s="15">
        <f>COUNTIF(tData[BezoekStart],"&lt;"&amp;($A2112+1/24))-COUNTIF(tData[BezoekEind],"&lt;="&amp;$A2112)</f>
        <v/>
      </c>
      <c r="F2112" s="15">
        <f>COUNTIF(tData[BezoekLangStart],"&lt;"&amp;($A2112+1/24))-COUNTIF(tData[BezoekLangEind],"&lt;="&amp;$A2112)</f>
        <v/>
      </c>
      <c r="G2112" s="15">
        <f>IF($D2112=1,$B2112*100+$C2112,-1)</f>
        <v/>
      </c>
      <c r="H2112" s="15">
        <f>IF($D2112=1,$B2112,-1)</f>
        <v/>
      </c>
      <c r="I2112" s="15">
        <f>IF($D2112=1,$C2112,-1)</f>
        <v/>
      </c>
    </row>
    <row r="2113">
      <c r="A2113" s="33" t="n">
        <v>45379.91666666666</v>
      </c>
      <c r="B2113" s="15">
        <f>WEEKDAY($A2113,2)</f>
        <v/>
      </c>
      <c r="C2113" s="15">
        <f>HOUR($A2113)</f>
        <v/>
      </c>
      <c r="D2113" s="15">
        <f>IF(AND($A2113&gt;=Instellingen!$B$6,$A2113&lt;Instellingen!$B$7),1,0)</f>
        <v/>
      </c>
      <c r="E2113" s="15">
        <f>COUNTIF(tData[BezoekStart],"&lt;"&amp;($A2113+1/24))-COUNTIF(tData[BezoekEind],"&lt;="&amp;$A2113)</f>
        <v/>
      </c>
      <c r="F2113" s="15">
        <f>COUNTIF(tData[BezoekLangStart],"&lt;"&amp;($A2113+1/24))-COUNTIF(tData[BezoekLangEind],"&lt;="&amp;$A2113)</f>
        <v/>
      </c>
      <c r="G2113" s="15">
        <f>IF($D2113=1,$B2113*100+$C2113,-1)</f>
        <v/>
      </c>
      <c r="H2113" s="15">
        <f>IF($D2113=1,$B2113,-1)</f>
        <v/>
      </c>
      <c r="I2113" s="15">
        <f>IF($D2113=1,$C2113,-1)</f>
        <v/>
      </c>
    </row>
    <row r="2114">
      <c r="A2114" s="33" t="n">
        <v>45379.95833333334</v>
      </c>
      <c r="B2114" s="15">
        <f>WEEKDAY($A2114,2)</f>
        <v/>
      </c>
      <c r="C2114" s="15">
        <f>HOUR($A2114)</f>
        <v/>
      </c>
      <c r="D2114" s="15">
        <f>IF(AND($A2114&gt;=Instellingen!$B$6,$A2114&lt;Instellingen!$B$7),1,0)</f>
        <v/>
      </c>
      <c r="E2114" s="15">
        <f>COUNTIF(tData[BezoekStart],"&lt;"&amp;($A2114+1/24))-COUNTIF(tData[BezoekEind],"&lt;="&amp;$A2114)</f>
        <v/>
      </c>
      <c r="F2114" s="15">
        <f>COUNTIF(tData[BezoekLangStart],"&lt;"&amp;($A2114+1/24))-COUNTIF(tData[BezoekLangEind],"&lt;="&amp;$A2114)</f>
        <v/>
      </c>
      <c r="G2114" s="15">
        <f>IF($D2114=1,$B2114*100+$C2114,-1)</f>
        <v/>
      </c>
      <c r="H2114" s="15">
        <f>IF($D2114=1,$B2114,-1)</f>
        <v/>
      </c>
      <c r="I2114" s="15">
        <f>IF($D2114=1,$C2114,-1)</f>
        <v/>
      </c>
    </row>
    <row r="2115">
      <c r="A2115" s="33" t="n">
        <v>45380</v>
      </c>
      <c r="B2115" s="15">
        <f>WEEKDAY($A2115,2)</f>
        <v/>
      </c>
      <c r="C2115" s="15">
        <f>HOUR($A2115)</f>
        <v/>
      </c>
      <c r="D2115" s="15">
        <f>IF(AND($A2115&gt;=Instellingen!$B$6,$A2115&lt;Instellingen!$B$7),1,0)</f>
        <v/>
      </c>
      <c r="E2115" s="15">
        <f>COUNTIF(tData[BezoekStart],"&lt;"&amp;($A2115+1/24))-COUNTIF(tData[BezoekEind],"&lt;="&amp;$A2115)</f>
        <v/>
      </c>
      <c r="F2115" s="15">
        <f>COUNTIF(tData[BezoekLangStart],"&lt;"&amp;($A2115+1/24))-COUNTIF(tData[BezoekLangEind],"&lt;="&amp;$A2115)</f>
        <v/>
      </c>
      <c r="G2115" s="15">
        <f>IF($D2115=1,$B2115*100+$C2115,-1)</f>
        <v/>
      </c>
      <c r="H2115" s="15">
        <f>IF($D2115=1,$B2115,-1)</f>
        <v/>
      </c>
      <c r="I2115" s="15">
        <f>IF($D2115=1,$C2115,-1)</f>
        <v/>
      </c>
    </row>
    <row r="2116">
      <c r="A2116" s="33" t="n">
        <v>45380.04166666666</v>
      </c>
      <c r="B2116" s="15">
        <f>WEEKDAY($A2116,2)</f>
        <v/>
      </c>
      <c r="C2116" s="15">
        <f>HOUR($A2116)</f>
        <v/>
      </c>
      <c r="D2116" s="15">
        <f>IF(AND($A2116&gt;=Instellingen!$B$6,$A2116&lt;Instellingen!$B$7),1,0)</f>
        <v/>
      </c>
      <c r="E2116" s="15">
        <f>COUNTIF(tData[BezoekStart],"&lt;"&amp;($A2116+1/24))-COUNTIF(tData[BezoekEind],"&lt;="&amp;$A2116)</f>
        <v/>
      </c>
      <c r="F2116" s="15">
        <f>COUNTIF(tData[BezoekLangStart],"&lt;"&amp;($A2116+1/24))-COUNTIF(tData[BezoekLangEind],"&lt;="&amp;$A2116)</f>
        <v/>
      </c>
      <c r="G2116" s="15">
        <f>IF($D2116=1,$B2116*100+$C2116,-1)</f>
        <v/>
      </c>
      <c r="H2116" s="15">
        <f>IF($D2116=1,$B2116,-1)</f>
        <v/>
      </c>
      <c r="I2116" s="15">
        <f>IF($D2116=1,$C2116,-1)</f>
        <v/>
      </c>
    </row>
    <row r="2117">
      <c r="A2117" s="33" t="n">
        <v>45380.08333333334</v>
      </c>
      <c r="B2117" s="15">
        <f>WEEKDAY($A2117,2)</f>
        <v/>
      </c>
      <c r="C2117" s="15">
        <f>HOUR($A2117)</f>
        <v/>
      </c>
      <c r="D2117" s="15">
        <f>IF(AND($A2117&gt;=Instellingen!$B$6,$A2117&lt;Instellingen!$B$7),1,0)</f>
        <v/>
      </c>
      <c r="E2117" s="15">
        <f>COUNTIF(tData[BezoekStart],"&lt;"&amp;($A2117+1/24))-COUNTIF(tData[BezoekEind],"&lt;="&amp;$A2117)</f>
        <v/>
      </c>
      <c r="F2117" s="15">
        <f>COUNTIF(tData[BezoekLangStart],"&lt;"&amp;($A2117+1/24))-COUNTIF(tData[BezoekLangEind],"&lt;="&amp;$A2117)</f>
        <v/>
      </c>
      <c r="G2117" s="15">
        <f>IF($D2117=1,$B2117*100+$C2117,-1)</f>
        <v/>
      </c>
      <c r="H2117" s="15">
        <f>IF($D2117=1,$B2117,-1)</f>
        <v/>
      </c>
      <c r="I2117" s="15">
        <f>IF($D2117=1,$C2117,-1)</f>
        <v/>
      </c>
    </row>
    <row r="2118">
      <c r="A2118" s="33" t="n">
        <v>45380.125</v>
      </c>
      <c r="B2118" s="15">
        <f>WEEKDAY($A2118,2)</f>
        <v/>
      </c>
      <c r="C2118" s="15">
        <f>HOUR($A2118)</f>
        <v/>
      </c>
      <c r="D2118" s="15">
        <f>IF(AND($A2118&gt;=Instellingen!$B$6,$A2118&lt;Instellingen!$B$7),1,0)</f>
        <v/>
      </c>
      <c r="E2118" s="15">
        <f>COUNTIF(tData[BezoekStart],"&lt;"&amp;($A2118+1/24))-COUNTIF(tData[BezoekEind],"&lt;="&amp;$A2118)</f>
        <v/>
      </c>
      <c r="F2118" s="15">
        <f>COUNTIF(tData[BezoekLangStart],"&lt;"&amp;($A2118+1/24))-COUNTIF(tData[BezoekLangEind],"&lt;="&amp;$A2118)</f>
        <v/>
      </c>
      <c r="G2118" s="15">
        <f>IF($D2118=1,$B2118*100+$C2118,-1)</f>
        <v/>
      </c>
      <c r="H2118" s="15">
        <f>IF($D2118=1,$B2118,-1)</f>
        <v/>
      </c>
      <c r="I2118" s="15">
        <f>IF($D2118=1,$C2118,-1)</f>
        <v/>
      </c>
    </row>
    <row r="2119">
      <c r="A2119" s="33" t="n">
        <v>45380.16666666666</v>
      </c>
      <c r="B2119" s="15">
        <f>WEEKDAY($A2119,2)</f>
        <v/>
      </c>
      <c r="C2119" s="15">
        <f>HOUR($A2119)</f>
        <v/>
      </c>
      <c r="D2119" s="15">
        <f>IF(AND($A2119&gt;=Instellingen!$B$6,$A2119&lt;Instellingen!$B$7),1,0)</f>
        <v/>
      </c>
      <c r="E2119" s="15">
        <f>COUNTIF(tData[BezoekStart],"&lt;"&amp;($A2119+1/24))-COUNTIF(tData[BezoekEind],"&lt;="&amp;$A2119)</f>
        <v/>
      </c>
      <c r="F2119" s="15">
        <f>COUNTIF(tData[BezoekLangStart],"&lt;"&amp;($A2119+1/24))-COUNTIF(tData[BezoekLangEind],"&lt;="&amp;$A2119)</f>
        <v/>
      </c>
      <c r="G2119" s="15">
        <f>IF($D2119=1,$B2119*100+$C2119,-1)</f>
        <v/>
      </c>
      <c r="H2119" s="15">
        <f>IF($D2119=1,$B2119,-1)</f>
        <v/>
      </c>
      <c r="I2119" s="15">
        <f>IF($D2119=1,$C2119,-1)</f>
        <v/>
      </c>
    </row>
    <row r="2120">
      <c r="A2120" s="33" t="n">
        <v>45380.20833333334</v>
      </c>
      <c r="B2120" s="15">
        <f>WEEKDAY($A2120,2)</f>
        <v/>
      </c>
      <c r="C2120" s="15">
        <f>HOUR($A2120)</f>
        <v/>
      </c>
      <c r="D2120" s="15">
        <f>IF(AND($A2120&gt;=Instellingen!$B$6,$A2120&lt;Instellingen!$B$7),1,0)</f>
        <v/>
      </c>
      <c r="E2120" s="15">
        <f>COUNTIF(tData[BezoekStart],"&lt;"&amp;($A2120+1/24))-COUNTIF(tData[BezoekEind],"&lt;="&amp;$A2120)</f>
        <v/>
      </c>
      <c r="F2120" s="15">
        <f>COUNTIF(tData[BezoekLangStart],"&lt;"&amp;($A2120+1/24))-COUNTIF(tData[BezoekLangEind],"&lt;="&amp;$A2120)</f>
        <v/>
      </c>
      <c r="G2120" s="15">
        <f>IF($D2120=1,$B2120*100+$C2120,-1)</f>
        <v/>
      </c>
      <c r="H2120" s="15">
        <f>IF($D2120=1,$B2120,-1)</f>
        <v/>
      </c>
      <c r="I2120" s="15">
        <f>IF($D2120=1,$C2120,-1)</f>
        <v/>
      </c>
    </row>
    <row r="2121">
      <c r="A2121" s="33" t="n">
        <v>45380.25</v>
      </c>
      <c r="B2121" s="15">
        <f>WEEKDAY($A2121,2)</f>
        <v/>
      </c>
      <c r="C2121" s="15">
        <f>HOUR($A2121)</f>
        <v/>
      </c>
      <c r="D2121" s="15">
        <f>IF(AND($A2121&gt;=Instellingen!$B$6,$A2121&lt;Instellingen!$B$7),1,0)</f>
        <v/>
      </c>
      <c r="E2121" s="15">
        <f>COUNTIF(tData[BezoekStart],"&lt;"&amp;($A2121+1/24))-COUNTIF(tData[BezoekEind],"&lt;="&amp;$A2121)</f>
        <v/>
      </c>
      <c r="F2121" s="15">
        <f>COUNTIF(tData[BezoekLangStart],"&lt;"&amp;($A2121+1/24))-COUNTIF(tData[BezoekLangEind],"&lt;="&amp;$A2121)</f>
        <v/>
      </c>
      <c r="G2121" s="15">
        <f>IF($D2121=1,$B2121*100+$C2121,-1)</f>
        <v/>
      </c>
      <c r="H2121" s="15">
        <f>IF($D2121=1,$B2121,-1)</f>
        <v/>
      </c>
      <c r="I2121" s="15">
        <f>IF($D2121=1,$C2121,-1)</f>
        <v/>
      </c>
    </row>
    <row r="2122">
      <c r="A2122" s="33" t="n">
        <v>45380.29166666666</v>
      </c>
      <c r="B2122" s="15">
        <f>WEEKDAY($A2122,2)</f>
        <v/>
      </c>
      <c r="C2122" s="15">
        <f>HOUR($A2122)</f>
        <v/>
      </c>
      <c r="D2122" s="15">
        <f>IF(AND($A2122&gt;=Instellingen!$B$6,$A2122&lt;Instellingen!$B$7),1,0)</f>
        <v/>
      </c>
      <c r="E2122" s="15">
        <f>COUNTIF(tData[BezoekStart],"&lt;"&amp;($A2122+1/24))-COUNTIF(tData[BezoekEind],"&lt;="&amp;$A2122)</f>
        <v/>
      </c>
      <c r="F2122" s="15">
        <f>COUNTIF(tData[BezoekLangStart],"&lt;"&amp;($A2122+1/24))-COUNTIF(tData[BezoekLangEind],"&lt;="&amp;$A2122)</f>
        <v/>
      </c>
      <c r="G2122" s="15">
        <f>IF($D2122=1,$B2122*100+$C2122,-1)</f>
        <v/>
      </c>
      <c r="H2122" s="15">
        <f>IF($D2122=1,$B2122,-1)</f>
        <v/>
      </c>
      <c r="I2122" s="15">
        <f>IF($D2122=1,$C2122,-1)</f>
        <v/>
      </c>
    </row>
    <row r="2123">
      <c r="A2123" s="33" t="n">
        <v>45380.33333333334</v>
      </c>
      <c r="B2123" s="15">
        <f>WEEKDAY($A2123,2)</f>
        <v/>
      </c>
      <c r="C2123" s="15">
        <f>HOUR($A2123)</f>
        <v/>
      </c>
      <c r="D2123" s="15">
        <f>IF(AND($A2123&gt;=Instellingen!$B$6,$A2123&lt;Instellingen!$B$7),1,0)</f>
        <v/>
      </c>
      <c r="E2123" s="15">
        <f>COUNTIF(tData[BezoekStart],"&lt;"&amp;($A2123+1/24))-COUNTIF(tData[BezoekEind],"&lt;="&amp;$A2123)</f>
        <v/>
      </c>
      <c r="F2123" s="15">
        <f>COUNTIF(tData[BezoekLangStart],"&lt;"&amp;($A2123+1/24))-COUNTIF(tData[BezoekLangEind],"&lt;="&amp;$A2123)</f>
        <v/>
      </c>
      <c r="G2123" s="15">
        <f>IF($D2123=1,$B2123*100+$C2123,-1)</f>
        <v/>
      </c>
      <c r="H2123" s="15">
        <f>IF($D2123=1,$B2123,-1)</f>
        <v/>
      </c>
      <c r="I2123" s="15">
        <f>IF($D2123=1,$C2123,-1)</f>
        <v/>
      </c>
    </row>
    <row r="2124">
      <c r="A2124" s="33" t="n">
        <v>45380.375</v>
      </c>
      <c r="B2124" s="15">
        <f>WEEKDAY($A2124,2)</f>
        <v/>
      </c>
      <c r="C2124" s="15">
        <f>HOUR($A2124)</f>
        <v/>
      </c>
      <c r="D2124" s="15">
        <f>IF(AND($A2124&gt;=Instellingen!$B$6,$A2124&lt;Instellingen!$B$7),1,0)</f>
        <v/>
      </c>
      <c r="E2124" s="15">
        <f>COUNTIF(tData[BezoekStart],"&lt;"&amp;($A2124+1/24))-COUNTIF(tData[BezoekEind],"&lt;="&amp;$A2124)</f>
        <v/>
      </c>
      <c r="F2124" s="15">
        <f>COUNTIF(tData[BezoekLangStart],"&lt;"&amp;($A2124+1/24))-COUNTIF(tData[BezoekLangEind],"&lt;="&amp;$A2124)</f>
        <v/>
      </c>
      <c r="G2124" s="15">
        <f>IF($D2124=1,$B2124*100+$C2124,-1)</f>
        <v/>
      </c>
      <c r="H2124" s="15">
        <f>IF($D2124=1,$B2124,-1)</f>
        <v/>
      </c>
      <c r="I2124" s="15">
        <f>IF($D2124=1,$C2124,-1)</f>
        <v/>
      </c>
    </row>
    <row r="2125">
      <c r="A2125" s="33" t="n">
        <v>45380.41666666666</v>
      </c>
      <c r="B2125" s="15">
        <f>WEEKDAY($A2125,2)</f>
        <v/>
      </c>
      <c r="C2125" s="15">
        <f>HOUR($A2125)</f>
        <v/>
      </c>
      <c r="D2125" s="15">
        <f>IF(AND($A2125&gt;=Instellingen!$B$6,$A2125&lt;Instellingen!$B$7),1,0)</f>
        <v/>
      </c>
      <c r="E2125" s="15">
        <f>COUNTIF(tData[BezoekStart],"&lt;"&amp;($A2125+1/24))-COUNTIF(tData[BezoekEind],"&lt;="&amp;$A2125)</f>
        <v/>
      </c>
      <c r="F2125" s="15">
        <f>COUNTIF(tData[BezoekLangStart],"&lt;"&amp;($A2125+1/24))-COUNTIF(tData[BezoekLangEind],"&lt;="&amp;$A2125)</f>
        <v/>
      </c>
      <c r="G2125" s="15">
        <f>IF($D2125=1,$B2125*100+$C2125,-1)</f>
        <v/>
      </c>
      <c r="H2125" s="15">
        <f>IF($D2125=1,$B2125,-1)</f>
        <v/>
      </c>
      <c r="I2125" s="15">
        <f>IF($D2125=1,$C2125,-1)</f>
        <v/>
      </c>
    </row>
    <row r="2126">
      <c r="A2126" s="33" t="n">
        <v>45380.45833333334</v>
      </c>
      <c r="B2126" s="15">
        <f>WEEKDAY($A2126,2)</f>
        <v/>
      </c>
      <c r="C2126" s="15">
        <f>HOUR($A2126)</f>
        <v/>
      </c>
      <c r="D2126" s="15">
        <f>IF(AND($A2126&gt;=Instellingen!$B$6,$A2126&lt;Instellingen!$B$7),1,0)</f>
        <v/>
      </c>
      <c r="E2126" s="15">
        <f>COUNTIF(tData[BezoekStart],"&lt;"&amp;($A2126+1/24))-COUNTIF(tData[BezoekEind],"&lt;="&amp;$A2126)</f>
        <v/>
      </c>
      <c r="F2126" s="15">
        <f>COUNTIF(tData[BezoekLangStart],"&lt;"&amp;($A2126+1/24))-COUNTIF(tData[BezoekLangEind],"&lt;="&amp;$A2126)</f>
        <v/>
      </c>
      <c r="G2126" s="15">
        <f>IF($D2126=1,$B2126*100+$C2126,-1)</f>
        <v/>
      </c>
      <c r="H2126" s="15">
        <f>IF($D2126=1,$B2126,-1)</f>
        <v/>
      </c>
      <c r="I2126" s="15">
        <f>IF($D2126=1,$C2126,-1)</f>
        <v/>
      </c>
    </row>
    <row r="2127">
      <c r="A2127" s="33" t="n">
        <v>45380.5</v>
      </c>
      <c r="B2127" s="15">
        <f>WEEKDAY($A2127,2)</f>
        <v/>
      </c>
      <c r="C2127" s="15">
        <f>HOUR($A2127)</f>
        <v/>
      </c>
      <c r="D2127" s="15">
        <f>IF(AND($A2127&gt;=Instellingen!$B$6,$A2127&lt;Instellingen!$B$7),1,0)</f>
        <v/>
      </c>
      <c r="E2127" s="15">
        <f>COUNTIF(tData[BezoekStart],"&lt;"&amp;($A2127+1/24))-COUNTIF(tData[BezoekEind],"&lt;="&amp;$A2127)</f>
        <v/>
      </c>
      <c r="F2127" s="15">
        <f>COUNTIF(tData[BezoekLangStart],"&lt;"&amp;($A2127+1/24))-COUNTIF(tData[BezoekLangEind],"&lt;="&amp;$A2127)</f>
        <v/>
      </c>
      <c r="G2127" s="15">
        <f>IF($D2127=1,$B2127*100+$C2127,-1)</f>
        <v/>
      </c>
      <c r="H2127" s="15">
        <f>IF($D2127=1,$B2127,-1)</f>
        <v/>
      </c>
      <c r="I2127" s="15">
        <f>IF($D2127=1,$C2127,-1)</f>
        <v/>
      </c>
    </row>
    <row r="2128">
      <c r="A2128" s="33" t="n">
        <v>45380.54166666666</v>
      </c>
      <c r="B2128" s="15">
        <f>WEEKDAY($A2128,2)</f>
        <v/>
      </c>
      <c r="C2128" s="15">
        <f>HOUR($A2128)</f>
        <v/>
      </c>
      <c r="D2128" s="15">
        <f>IF(AND($A2128&gt;=Instellingen!$B$6,$A2128&lt;Instellingen!$B$7),1,0)</f>
        <v/>
      </c>
      <c r="E2128" s="15">
        <f>COUNTIF(tData[BezoekStart],"&lt;"&amp;($A2128+1/24))-COUNTIF(tData[BezoekEind],"&lt;="&amp;$A2128)</f>
        <v/>
      </c>
      <c r="F2128" s="15">
        <f>COUNTIF(tData[BezoekLangStart],"&lt;"&amp;($A2128+1/24))-COUNTIF(tData[BezoekLangEind],"&lt;="&amp;$A2128)</f>
        <v/>
      </c>
      <c r="G2128" s="15">
        <f>IF($D2128=1,$B2128*100+$C2128,-1)</f>
        <v/>
      </c>
      <c r="H2128" s="15">
        <f>IF($D2128=1,$B2128,-1)</f>
        <v/>
      </c>
      <c r="I2128" s="15">
        <f>IF($D2128=1,$C2128,-1)</f>
        <v/>
      </c>
    </row>
    <row r="2129">
      <c r="A2129" s="33" t="n">
        <v>45380.58333333334</v>
      </c>
      <c r="B2129" s="15">
        <f>WEEKDAY($A2129,2)</f>
        <v/>
      </c>
      <c r="C2129" s="15">
        <f>HOUR($A2129)</f>
        <v/>
      </c>
      <c r="D2129" s="15">
        <f>IF(AND($A2129&gt;=Instellingen!$B$6,$A2129&lt;Instellingen!$B$7),1,0)</f>
        <v/>
      </c>
      <c r="E2129" s="15">
        <f>COUNTIF(tData[BezoekStart],"&lt;"&amp;($A2129+1/24))-COUNTIF(tData[BezoekEind],"&lt;="&amp;$A2129)</f>
        <v/>
      </c>
      <c r="F2129" s="15">
        <f>COUNTIF(tData[BezoekLangStart],"&lt;"&amp;($A2129+1/24))-COUNTIF(tData[BezoekLangEind],"&lt;="&amp;$A2129)</f>
        <v/>
      </c>
      <c r="G2129" s="15">
        <f>IF($D2129=1,$B2129*100+$C2129,-1)</f>
        <v/>
      </c>
      <c r="H2129" s="15">
        <f>IF($D2129=1,$B2129,-1)</f>
        <v/>
      </c>
      <c r="I2129" s="15">
        <f>IF($D2129=1,$C2129,-1)</f>
        <v/>
      </c>
    </row>
    <row r="2130">
      <c r="A2130" s="33" t="n">
        <v>45380.625</v>
      </c>
      <c r="B2130" s="15">
        <f>WEEKDAY($A2130,2)</f>
        <v/>
      </c>
      <c r="C2130" s="15">
        <f>HOUR($A2130)</f>
        <v/>
      </c>
      <c r="D2130" s="15">
        <f>IF(AND($A2130&gt;=Instellingen!$B$6,$A2130&lt;Instellingen!$B$7),1,0)</f>
        <v/>
      </c>
      <c r="E2130" s="15">
        <f>COUNTIF(tData[BezoekStart],"&lt;"&amp;($A2130+1/24))-COUNTIF(tData[BezoekEind],"&lt;="&amp;$A2130)</f>
        <v/>
      </c>
      <c r="F2130" s="15">
        <f>COUNTIF(tData[BezoekLangStart],"&lt;"&amp;($A2130+1/24))-COUNTIF(tData[BezoekLangEind],"&lt;="&amp;$A2130)</f>
        <v/>
      </c>
      <c r="G2130" s="15">
        <f>IF($D2130=1,$B2130*100+$C2130,-1)</f>
        <v/>
      </c>
      <c r="H2130" s="15">
        <f>IF($D2130=1,$B2130,-1)</f>
        <v/>
      </c>
      <c r="I2130" s="15">
        <f>IF($D2130=1,$C2130,-1)</f>
        <v/>
      </c>
    </row>
    <row r="2131">
      <c r="A2131" s="33" t="n">
        <v>45380.66666666666</v>
      </c>
      <c r="B2131" s="15">
        <f>WEEKDAY($A2131,2)</f>
        <v/>
      </c>
      <c r="C2131" s="15">
        <f>HOUR($A2131)</f>
        <v/>
      </c>
      <c r="D2131" s="15">
        <f>IF(AND($A2131&gt;=Instellingen!$B$6,$A2131&lt;Instellingen!$B$7),1,0)</f>
        <v/>
      </c>
      <c r="E2131" s="15">
        <f>COUNTIF(tData[BezoekStart],"&lt;"&amp;($A2131+1/24))-COUNTIF(tData[BezoekEind],"&lt;="&amp;$A2131)</f>
        <v/>
      </c>
      <c r="F2131" s="15">
        <f>COUNTIF(tData[BezoekLangStart],"&lt;"&amp;($A2131+1/24))-COUNTIF(tData[BezoekLangEind],"&lt;="&amp;$A2131)</f>
        <v/>
      </c>
      <c r="G2131" s="15">
        <f>IF($D2131=1,$B2131*100+$C2131,-1)</f>
        <v/>
      </c>
      <c r="H2131" s="15">
        <f>IF($D2131=1,$B2131,-1)</f>
        <v/>
      </c>
      <c r="I2131" s="15">
        <f>IF($D2131=1,$C2131,-1)</f>
        <v/>
      </c>
    </row>
    <row r="2132">
      <c r="A2132" s="33" t="n">
        <v>45380.70833333334</v>
      </c>
      <c r="B2132" s="15">
        <f>WEEKDAY($A2132,2)</f>
        <v/>
      </c>
      <c r="C2132" s="15">
        <f>HOUR($A2132)</f>
        <v/>
      </c>
      <c r="D2132" s="15">
        <f>IF(AND($A2132&gt;=Instellingen!$B$6,$A2132&lt;Instellingen!$B$7),1,0)</f>
        <v/>
      </c>
      <c r="E2132" s="15">
        <f>COUNTIF(tData[BezoekStart],"&lt;"&amp;($A2132+1/24))-COUNTIF(tData[BezoekEind],"&lt;="&amp;$A2132)</f>
        <v/>
      </c>
      <c r="F2132" s="15">
        <f>COUNTIF(tData[BezoekLangStart],"&lt;"&amp;($A2132+1/24))-COUNTIF(tData[BezoekLangEind],"&lt;="&amp;$A2132)</f>
        <v/>
      </c>
      <c r="G2132" s="15">
        <f>IF($D2132=1,$B2132*100+$C2132,-1)</f>
        <v/>
      </c>
      <c r="H2132" s="15">
        <f>IF($D2132=1,$B2132,-1)</f>
        <v/>
      </c>
      <c r="I2132" s="15">
        <f>IF($D2132=1,$C2132,-1)</f>
        <v/>
      </c>
    </row>
    <row r="2133">
      <c r="A2133" s="33" t="n">
        <v>45380.75</v>
      </c>
      <c r="B2133" s="15">
        <f>WEEKDAY($A2133,2)</f>
        <v/>
      </c>
      <c r="C2133" s="15">
        <f>HOUR($A2133)</f>
        <v/>
      </c>
      <c r="D2133" s="15">
        <f>IF(AND($A2133&gt;=Instellingen!$B$6,$A2133&lt;Instellingen!$B$7),1,0)</f>
        <v/>
      </c>
      <c r="E2133" s="15">
        <f>COUNTIF(tData[BezoekStart],"&lt;"&amp;($A2133+1/24))-COUNTIF(tData[BezoekEind],"&lt;="&amp;$A2133)</f>
        <v/>
      </c>
      <c r="F2133" s="15">
        <f>COUNTIF(tData[BezoekLangStart],"&lt;"&amp;($A2133+1/24))-COUNTIF(tData[BezoekLangEind],"&lt;="&amp;$A2133)</f>
        <v/>
      </c>
      <c r="G2133" s="15">
        <f>IF($D2133=1,$B2133*100+$C2133,-1)</f>
        <v/>
      </c>
      <c r="H2133" s="15">
        <f>IF($D2133=1,$B2133,-1)</f>
        <v/>
      </c>
      <c r="I2133" s="15">
        <f>IF($D2133=1,$C2133,-1)</f>
        <v/>
      </c>
    </row>
    <row r="2134">
      <c r="A2134" s="33" t="n">
        <v>45380.79166666666</v>
      </c>
      <c r="B2134" s="15">
        <f>WEEKDAY($A2134,2)</f>
        <v/>
      </c>
      <c r="C2134" s="15">
        <f>HOUR($A2134)</f>
        <v/>
      </c>
      <c r="D2134" s="15">
        <f>IF(AND($A2134&gt;=Instellingen!$B$6,$A2134&lt;Instellingen!$B$7),1,0)</f>
        <v/>
      </c>
      <c r="E2134" s="15">
        <f>COUNTIF(tData[BezoekStart],"&lt;"&amp;($A2134+1/24))-COUNTIF(tData[BezoekEind],"&lt;="&amp;$A2134)</f>
        <v/>
      </c>
      <c r="F2134" s="15">
        <f>COUNTIF(tData[BezoekLangStart],"&lt;"&amp;($A2134+1/24))-COUNTIF(tData[BezoekLangEind],"&lt;="&amp;$A2134)</f>
        <v/>
      </c>
      <c r="G2134" s="15">
        <f>IF($D2134=1,$B2134*100+$C2134,-1)</f>
        <v/>
      </c>
      <c r="H2134" s="15">
        <f>IF($D2134=1,$B2134,-1)</f>
        <v/>
      </c>
      <c r="I2134" s="15">
        <f>IF($D2134=1,$C2134,-1)</f>
        <v/>
      </c>
    </row>
    <row r="2135">
      <c r="A2135" s="33" t="n">
        <v>45380.83333333334</v>
      </c>
      <c r="B2135" s="15">
        <f>WEEKDAY($A2135,2)</f>
        <v/>
      </c>
      <c r="C2135" s="15">
        <f>HOUR($A2135)</f>
        <v/>
      </c>
      <c r="D2135" s="15">
        <f>IF(AND($A2135&gt;=Instellingen!$B$6,$A2135&lt;Instellingen!$B$7),1,0)</f>
        <v/>
      </c>
      <c r="E2135" s="15">
        <f>COUNTIF(tData[BezoekStart],"&lt;"&amp;($A2135+1/24))-COUNTIF(tData[BezoekEind],"&lt;="&amp;$A2135)</f>
        <v/>
      </c>
      <c r="F2135" s="15">
        <f>COUNTIF(tData[BezoekLangStart],"&lt;"&amp;($A2135+1/24))-COUNTIF(tData[BezoekLangEind],"&lt;="&amp;$A2135)</f>
        <v/>
      </c>
      <c r="G2135" s="15">
        <f>IF($D2135=1,$B2135*100+$C2135,-1)</f>
        <v/>
      </c>
      <c r="H2135" s="15">
        <f>IF($D2135=1,$B2135,-1)</f>
        <v/>
      </c>
      <c r="I2135" s="15">
        <f>IF($D2135=1,$C2135,-1)</f>
        <v/>
      </c>
    </row>
    <row r="2136">
      <c r="A2136" s="33" t="n">
        <v>45380.875</v>
      </c>
      <c r="B2136" s="15">
        <f>WEEKDAY($A2136,2)</f>
        <v/>
      </c>
      <c r="C2136" s="15">
        <f>HOUR($A2136)</f>
        <v/>
      </c>
      <c r="D2136" s="15">
        <f>IF(AND($A2136&gt;=Instellingen!$B$6,$A2136&lt;Instellingen!$B$7),1,0)</f>
        <v/>
      </c>
      <c r="E2136" s="15">
        <f>COUNTIF(tData[BezoekStart],"&lt;"&amp;($A2136+1/24))-COUNTIF(tData[BezoekEind],"&lt;="&amp;$A2136)</f>
        <v/>
      </c>
      <c r="F2136" s="15">
        <f>COUNTIF(tData[BezoekLangStart],"&lt;"&amp;($A2136+1/24))-COUNTIF(tData[BezoekLangEind],"&lt;="&amp;$A2136)</f>
        <v/>
      </c>
      <c r="G2136" s="15">
        <f>IF($D2136=1,$B2136*100+$C2136,-1)</f>
        <v/>
      </c>
      <c r="H2136" s="15">
        <f>IF($D2136=1,$B2136,-1)</f>
        <v/>
      </c>
      <c r="I2136" s="15">
        <f>IF($D2136=1,$C2136,-1)</f>
        <v/>
      </c>
    </row>
    <row r="2137">
      <c r="A2137" s="33" t="n">
        <v>45380.91666666666</v>
      </c>
      <c r="B2137" s="15">
        <f>WEEKDAY($A2137,2)</f>
        <v/>
      </c>
      <c r="C2137" s="15">
        <f>HOUR($A2137)</f>
        <v/>
      </c>
      <c r="D2137" s="15">
        <f>IF(AND($A2137&gt;=Instellingen!$B$6,$A2137&lt;Instellingen!$B$7),1,0)</f>
        <v/>
      </c>
      <c r="E2137" s="15">
        <f>COUNTIF(tData[BezoekStart],"&lt;"&amp;($A2137+1/24))-COUNTIF(tData[BezoekEind],"&lt;="&amp;$A2137)</f>
        <v/>
      </c>
      <c r="F2137" s="15">
        <f>COUNTIF(tData[BezoekLangStart],"&lt;"&amp;($A2137+1/24))-COUNTIF(tData[BezoekLangEind],"&lt;="&amp;$A2137)</f>
        <v/>
      </c>
      <c r="G2137" s="15">
        <f>IF($D2137=1,$B2137*100+$C2137,-1)</f>
        <v/>
      </c>
      <c r="H2137" s="15">
        <f>IF($D2137=1,$B2137,-1)</f>
        <v/>
      </c>
      <c r="I2137" s="15">
        <f>IF($D2137=1,$C2137,-1)</f>
        <v/>
      </c>
    </row>
    <row r="2138">
      <c r="A2138" s="33" t="n">
        <v>45380.95833333334</v>
      </c>
      <c r="B2138" s="15">
        <f>WEEKDAY($A2138,2)</f>
        <v/>
      </c>
      <c r="C2138" s="15">
        <f>HOUR($A2138)</f>
        <v/>
      </c>
      <c r="D2138" s="15">
        <f>IF(AND($A2138&gt;=Instellingen!$B$6,$A2138&lt;Instellingen!$B$7),1,0)</f>
        <v/>
      </c>
      <c r="E2138" s="15">
        <f>COUNTIF(tData[BezoekStart],"&lt;"&amp;($A2138+1/24))-COUNTIF(tData[BezoekEind],"&lt;="&amp;$A2138)</f>
        <v/>
      </c>
      <c r="F2138" s="15">
        <f>COUNTIF(tData[BezoekLangStart],"&lt;"&amp;($A2138+1/24))-COUNTIF(tData[BezoekLangEind],"&lt;="&amp;$A2138)</f>
        <v/>
      </c>
      <c r="G2138" s="15">
        <f>IF($D2138=1,$B2138*100+$C2138,-1)</f>
        <v/>
      </c>
      <c r="H2138" s="15">
        <f>IF($D2138=1,$B2138,-1)</f>
        <v/>
      </c>
      <c r="I2138" s="15">
        <f>IF($D2138=1,$C2138,-1)</f>
        <v/>
      </c>
    </row>
    <row r="2139">
      <c r="A2139" s="33" t="n">
        <v>45381</v>
      </c>
      <c r="B2139" s="15">
        <f>WEEKDAY($A2139,2)</f>
        <v/>
      </c>
      <c r="C2139" s="15">
        <f>HOUR($A2139)</f>
        <v/>
      </c>
      <c r="D2139" s="15">
        <f>IF(AND($A2139&gt;=Instellingen!$B$6,$A2139&lt;Instellingen!$B$7),1,0)</f>
        <v/>
      </c>
      <c r="E2139" s="15">
        <f>COUNTIF(tData[BezoekStart],"&lt;"&amp;($A2139+1/24))-COUNTIF(tData[BezoekEind],"&lt;="&amp;$A2139)</f>
        <v/>
      </c>
      <c r="F2139" s="15">
        <f>COUNTIF(tData[BezoekLangStart],"&lt;"&amp;($A2139+1/24))-COUNTIF(tData[BezoekLangEind],"&lt;="&amp;$A2139)</f>
        <v/>
      </c>
      <c r="G2139" s="15">
        <f>IF($D2139=1,$B2139*100+$C2139,-1)</f>
        <v/>
      </c>
      <c r="H2139" s="15">
        <f>IF($D2139=1,$B2139,-1)</f>
        <v/>
      </c>
      <c r="I2139" s="15">
        <f>IF($D2139=1,$C2139,-1)</f>
        <v/>
      </c>
    </row>
    <row r="2140">
      <c r="A2140" s="33" t="n">
        <v>45381.04166666666</v>
      </c>
      <c r="B2140" s="15">
        <f>WEEKDAY($A2140,2)</f>
        <v/>
      </c>
      <c r="C2140" s="15">
        <f>HOUR($A2140)</f>
        <v/>
      </c>
      <c r="D2140" s="15">
        <f>IF(AND($A2140&gt;=Instellingen!$B$6,$A2140&lt;Instellingen!$B$7),1,0)</f>
        <v/>
      </c>
      <c r="E2140" s="15">
        <f>COUNTIF(tData[BezoekStart],"&lt;"&amp;($A2140+1/24))-COUNTIF(tData[BezoekEind],"&lt;="&amp;$A2140)</f>
        <v/>
      </c>
      <c r="F2140" s="15">
        <f>COUNTIF(tData[BezoekLangStart],"&lt;"&amp;($A2140+1/24))-COUNTIF(tData[BezoekLangEind],"&lt;="&amp;$A2140)</f>
        <v/>
      </c>
      <c r="G2140" s="15">
        <f>IF($D2140=1,$B2140*100+$C2140,-1)</f>
        <v/>
      </c>
      <c r="H2140" s="15">
        <f>IF($D2140=1,$B2140,-1)</f>
        <v/>
      </c>
      <c r="I2140" s="15">
        <f>IF($D2140=1,$C2140,-1)</f>
        <v/>
      </c>
    </row>
    <row r="2141">
      <c r="A2141" s="33" t="n">
        <v>45381.08333333334</v>
      </c>
      <c r="B2141" s="15">
        <f>WEEKDAY($A2141,2)</f>
        <v/>
      </c>
      <c r="C2141" s="15">
        <f>HOUR($A2141)</f>
        <v/>
      </c>
      <c r="D2141" s="15">
        <f>IF(AND($A2141&gt;=Instellingen!$B$6,$A2141&lt;Instellingen!$B$7),1,0)</f>
        <v/>
      </c>
      <c r="E2141" s="15">
        <f>COUNTIF(tData[BezoekStart],"&lt;"&amp;($A2141+1/24))-COUNTIF(tData[BezoekEind],"&lt;="&amp;$A2141)</f>
        <v/>
      </c>
      <c r="F2141" s="15">
        <f>COUNTIF(tData[BezoekLangStart],"&lt;"&amp;($A2141+1/24))-COUNTIF(tData[BezoekLangEind],"&lt;="&amp;$A2141)</f>
        <v/>
      </c>
      <c r="G2141" s="15">
        <f>IF($D2141=1,$B2141*100+$C2141,-1)</f>
        <v/>
      </c>
      <c r="H2141" s="15">
        <f>IF($D2141=1,$B2141,-1)</f>
        <v/>
      </c>
      <c r="I2141" s="15">
        <f>IF($D2141=1,$C2141,-1)</f>
        <v/>
      </c>
    </row>
    <row r="2142">
      <c r="A2142" s="33" t="n">
        <v>45381.125</v>
      </c>
      <c r="B2142" s="15">
        <f>WEEKDAY($A2142,2)</f>
        <v/>
      </c>
      <c r="C2142" s="15">
        <f>HOUR($A2142)</f>
        <v/>
      </c>
      <c r="D2142" s="15">
        <f>IF(AND($A2142&gt;=Instellingen!$B$6,$A2142&lt;Instellingen!$B$7),1,0)</f>
        <v/>
      </c>
      <c r="E2142" s="15">
        <f>COUNTIF(tData[BezoekStart],"&lt;"&amp;($A2142+1/24))-COUNTIF(tData[BezoekEind],"&lt;="&amp;$A2142)</f>
        <v/>
      </c>
      <c r="F2142" s="15">
        <f>COUNTIF(tData[BezoekLangStart],"&lt;"&amp;($A2142+1/24))-COUNTIF(tData[BezoekLangEind],"&lt;="&amp;$A2142)</f>
        <v/>
      </c>
      <c r="G2142" s="15">
        <f>IF($D2142=1,$B2142*100+$C2142,-1)</f>
        <v/>
      </c>
      <c r="H2142" s="15">
        <f>IF($D2142=1,$B2142,-1)</f>
        <v/>
      </c>
      <c r="I2142" s="15">
        <f>IF($D2142=1,$C2142,-1)</f>
        <v/>
      </c>
    </row>
    <row r="2143">
      <c r="A2143" s="33" t="n">
        <v>45381.16666666666</v>
      </c>
      <c r="B2143" s="15">
        <f>WEEKDAY($A2143,2)</f>
        <v/>
      </c>
      <c r="C2143" s="15">
        <f>HOUR($A2143)</f>
        <v/>
      </c>
      <c r="D2143" s="15">
        <f>IF(AND($A2143&gt;=Instellingen!$B$6,$A2143&lt;Instellingen!$B$7),1,0)</f>
        <v/>
      </c>
      <c r="E2143" s="15">
        <f>COUNTIF(tData[BezoekStart],"&lt;"&amp;($A2143+1/24))-COUNTIF(tData[BezoekEind],"&lt;="&amp;$A2143)</f>
        <v/>
      </c>
      <c r="F2143" s="15">
        <f>COUNTIF(tData[BezoekLangStart],"&lt;"&amp;($A2143+1/24))-COUNTIF(tData[BezoekLangEind],"&lt;="&amp;$A2143)</f>
        <v/>
      </c>
      <c r="G2143" s="15">
        <f>IF($D2143=1,$B2143*100+$C2143,-1)</f>
        <v/>
      </c>
      <c r="H2143" s="15">
        <f>IF($D2143=1,$B2143,-1)</f>
        <v/>
      </c>
      <c r="I2143" s="15">
        <f>IF($D2143=1,$C2143,-1)</f>
        <v/>
      </c>
    </row>
    <row r="2144">
      <c r="A2144" s="33" t="n">
        <v>45381.20833333334</v>
      </c>
      <c r="B2144" s="15">
        <f>WEEKDAY($A2144,2)</f>
        <v/>
      </c>
      <c r="C2144" s="15">
        <f>HOUR($A2144)</f>
        <v/>
      </c>
      <c r="D2144" s="15">
        <f>IF(AND($A2144&gt;=Instellingen!$B$6,$A2144&lt;Instellingen!$B$7),1,0)</f>
        <v/>
      </c>
      <c r="E2144" s="15">
        <f>COUNTIF(tData[BezoekStart],"&lt;"&amp;($A2144+1/24))-COUNTIF(tData[BezoekEind],"&lt;="&amp;$A2144)</f>
        <v/>
      </c>
      <c r="F2144" s="15">
        <f>COUNTIF(tData[BezoekLangStart],"&lt;"&amp;($A2144+1/24))-COUNTIF(tData[BezoekLangEind],"&lt;="&amp;$A2144)</f>
        <v/>
      </c>
      <c r="G2144" s="15">
        <f>IF($D2144=1,$B2144*100+$C2144,-1)</f>
        <v/>
      </c>
      <c r="H2144" s="15">
        <f>IF($D2144=1,$B2144,-1)</f>
        <v/>
      </c>
      <c r="I2144" s="15">
        <f>IF($D2144=1,$C2144,-1)</f>
        <v/>
      </c>
    </row>
    <row r="2145">
      <c r="A2145" s="33" t="n">
        <v>45381.25</v>
      </c>
      <c r="B2145" s="15">
        <f>WEEKDAY($A2145,2)</f>
        <v/>
      </c>
      <c r="C2145" s="15">
        <f>HOUR($A2145)</f>
        <v/>
      </c>
      <c r="D2145" s="15">
        <f>IF(AND($A2145&gt;=Instellingen!$B$6,$A2145&lt;Instellingen!$B$7),1,0)</f>
        <v/>
      </c>
      <c r="E2145" s="15">
        <f>COUNTIF(tData[BezoekStart],"&lt;"&amp;($A2145+1/24))-COUNTIF(tData[BezoekEind],"&lt;="&amp;$A2145)</f>
        <v/>
      </c>
      <c r="F2145" s="15">
        <f>COUNTIF(tData[BezoekLangStart],"&lt;"&amp;($A2145+1/24))-COUNTIF(tData[BezoekLangEind],"&lt;="&amp;$A2145)</f>
        <v/>
      </c>
      <c r="G2145" s="15">
        <f>IF($D2145=1,$B2145*100+$C2145,-1)</f>
        <v/>
      </c>
      <c r="H2145" s="15">
        <f>IF($D2145=1,$B2145,-1)</f>
        <v/>
      </c>
      <c r="I2145" s="15">
        <f>IF($D2145=1,$C2145,-1)</f>
        <v/>
      </c>
    </row>
    <row r="2146">
      <c r="A2146" s="33" t="n">
        <v>45381.29166666666</v>
      </c>
      <c r="B2146" s="15">
        <f>WEEKDAY($A2146,2)</f>
        <v/>
      </c>
      <c r="C2146" s="15">
        <f>HOUR($A2146)</f>
        <v/>
      </c>
      <c r="D2146" s="15">
        <f>IF(AND($A2146&gt;=Instellingen!$B$6,$A2146&lt;Instellingen!$B$7),1,0)</f>
        <v/>
      </c>
      <c r="E2146" s="15">
        <f>COUNTIF(tData[BezoekStart],"&lt;"&amp;($A2146+1/24))-COUNTIF(tData[BezoekEind],"&lt;="&amp;$A2146)</f>
        <v/>
      </c>
      <c r="F2146" s="15">
        <f>COUNTIF(tData[BezoekLangStart],"&lt;"&amp;($A2146+1/24))-COUNTIF(tData[BezoekLangEind],"&lt;="&amp;$A2146)</f>
        <v/>
      </c>
      <c r="G2146" s="15">
        <f>IF($D2146=1,$B2146*100+$C2146,-1)</f>
        <v/>
      </c>
      <c r="H2146" s="15">
        <f>IF($D2146=1,$B2146,-1)</f>
        <v/>
      </c>
      <c r="I2146" s="15">
        <f>IF($D2146=1,$C2146,-1)</f>
        <v/>
      </c>
    </row>
    <row r="2147">
      <c r="A2147" s="33" t="n">
        <v>45381.33333333334</v>
      </c>
      <c r="B2147" s="15">
        <f>WEEKDAY($A2147,2)</f>
        <v/>
      </c>
      <c r="C2147" s="15">
        <f>HOUR($A2147)</f>
        <v/>
      </c>
      <c r="D2147" s="15">
        <f>IF(AND($A2147&gt;=Instellingen!$B$6,$A2147&lt;Instellingen!$B$7),1,0)</f>
        <v/>
      </c>
      <c r="E2147" s="15">
        <f>COUNTIF(tData[BezoekStart],"&lt;"&amp;($A2147+1/24))-COUNTIF(tData[BezoekEind],"&lt;="&amp;$A2147)</f>
        <v/>
      </c>
      <c r="F2147" s="15">
        <f>COUNTIF(tData[BezoekLangStart],"&lt;"&amp;($A2147+1/24))-COUNTIF(tData[BezoekLangEind],"&lt;="&amp;$A2147)</f>
        <v/>
      </c>
      <c r="G2147" s="15">
        <f>IF($D2147=1,$B2147*100+$C2147,-1)</f>
        <v/>
      </c>
      <c r="H2147" s="15">
        <f>IF($D2147=1,$B2147,-1)</f>
        <v/>
      </c>
      <c r="I2147" s="15">
        <f>IF($D2147=1,$C2147,-1)</f>
        <v/>
      </c>
    </row>
    <row r="2148">
      <c r="A2148" s="33" t="n">
        <v>45381.375</v>
      </c>
      <c r="B2148" s="15">
        <f>WEEKDAY($A2148,2)</f>
        <v/>
      </c>
      <c r="C2148" s="15">
        <f>HOUR($A2148)</f>
        <v/>
      </c>
      <c r="D2148" s="15">
        <f>IF(AND($A2148&gt;=Instellingen!$B$6,$A2148&lt;Instellingen!$B$7),1,0)</f>
        <v/>
      </c>
      <c r="E2148" s="15">
        <f>COUNTIF(tData[BezoekStart],"&lt;"&amp;($A2148+1/24))-COUNTIF(tData[BezoekEind],"&lt;="&amp;$A2148)</f>
        <v/>
      </c>
      <c r="F2148" s="15">
        <f>COUNTIF(tData[BezoekLangStart],"&lt;"&amp;($A2148+1/24))-COUNTIF(tData[BezoekLangEind],"&lt;="&amp;$A2148)</f>
        <v/>
      </c>
      <c r="G2148" s="15">
        <f>IF($D2148=1,$B2148*100+$C2148,-1)</f>
        <v/>
      </c>
      <c r="H2148" s="15">
        <f>IF($D2148=1,$B2148,-1)</f>
        <v/>
      </c>
      <c r="I2148" s="15">
        <f>IF($D2148=1,$C2148,-1)</f>
        <v/>
      </c>
    </row>
    <row r="2149">
      <c r="A2149" s="33" t="n">
        <v>45381.41666666666</v>
      </c>
      <c r="B2149" s="15">
        <f>WEEKDAY($A2149,2)</f>
        <v/>
      </c>
      <c r="C2149" s="15">
        <f>HOUR($A2149)</f>
        <v/>
      </c>
      <c r="D2149" s="15">
        <f>IF(AND($A2149&gt;=Instellingen!$B$6,$A2149&lt;Instellingen!$B$7),1,0)</f>
        <v/>
      </c>
      <c r="E2149" s="15">
        <f>COUNTIF(tData[BezoekStart],"&lt;"&amp;($A2149+1/24))-COUNTIF(tData[BezoekEind],"&lt;="&amp;$A2149)</f>
        <v/>
      </c>
      <c r="F2149" s="15">
        <f>COUNTIF(tData[BezoekLangStart],"&lt;"&amp;($A2149+1/24))-COUNTIF(tData[BezoekLangEind],"&lt;="&amp;$A2149)</f>
        <v/>
      </c>
      <c r="G2149" s="15">
        <f>IF($D2149=1,$B2149*100+$C2149,-1)</f>
        <v/>
      </c>
      <c r="H2149" s="15">
        <f>IF($D2149=1,$B2149,-1)</f>
        <v/>
      </c>
      <c r="I2149" s="15">
        <f>IF($D2149=1,$C2149,-1)</f>
        <v/>
      </c>
    </row>
    <row r="2150">
      <c r="A2150" s="33" t="n">
        <v>45381.45833333334</v>
      </c>
      <c r="B2150" s="15">
        <f>WEEKDAY($A2150,2)</f>
        <v/>
      </c>
      <c r="C2150" s="15">
        <f>HOUR($A2150)</f>
        <v/>
      </c>
      <c r="D2150" s="15">
        <f>IF(AND($A2150&gt;=Instellingen!$B$6,$A2150&lt;Instellingen!$B$7),1,0)</f>
        <v/>
      </c>
      <c r="E2150" s="15">
        <f>COUNTIF(tData[BezoekStart],"&lt;"&amp;($A2150+1/24))-COUNTIF(tData[BezoekEind],"&lt;="&amp;$A2150)</f>
        <v/>
      </c>
      <c r="F2150" s="15">
        <f>COUNTIF(tData[BezoekLangStart],"&lt;"&amp;($A2150+1/24))-COUNTIF(tData[BezoekLangEind],"&lt;="&amp;$A2150)</f>
        <v/>
      </c>
      <c r="G2150" s="15">
        <f>IF($D2150=1,$B2150*100+$C2150,-1)</f>
        <v/>
      </c>
      <c r="H2150" s="15">
        <f>IF($D2150=1,$B2150,-1)</f>
        <v/>
      </c>
      <c r="I2150" s="15">
        <f>IF($D2150=1,$C2150,-1)</f>
        <v/>
      </c>
    </row>
    <row r="2151">
      <c r="A2151" s="33" t="n">
        <v>45381.5</v>
      </c>
      <c r="B2151" s="15">
        <f>WEEKDAY($A2151,2)</f>
        <v/>
      </c>
      <c r="C2151" s="15">
        <f>HOUR($A2151)</f>
        <v/>
      </c>
      <c r="D2151" s="15">
        <f>IF(AND($A2151&gt;=Instellingen!$B$6,$A2151&lt;Instellingen!$B$7),1,0)</f>
        <v/>
      </c>
      <c r="E2151" s="15">
        <f>COUNTIF(tData[BezoekStart],"&lt;"&amp;($A2151+1/24))-COUNTIF(tData[BezoekEind],"&lt;="&amp;$A2151)</f>
        <v/>
      </c>
      <c r="F2151" s="15">
        <f>COUNTIF(tData[BezoekLangStart],"&lt;"&amp;($A2151+1/24))-COUNTIF(tData[BezoekLangEind],"&lt;="&amp;$A2151)</f>
        <v/>
      </c>
      <c r="G2151" s="15">
        <f>IF($D2151=1,$B2151*100+$C2151,-1)</f>
        <v/>
      </c>
      <c r="H2151" s="15">
        <f>IF($D2151=1,$B2151,-1)</f>
        <v/>
      </c>
      <c r="I2151" s="15">
        <f>IF($D2151=1,$C2151,-1)</f>
        <v/>
      </c>
    </row>
    <row r="2152">
      <c r="A2152" s="33" t="n">
        <v>45381.54166666666</v>
      </c>
      <c r="B2152" s="15">
        <f>WEEKDAY($A2152,2)</f>
        <v/>
      </c>
      <c r="C2152" s="15">
        <f>HOUR($A2152)</f>
        <v/>
      </c>
      <c r="D2152" s="15">
        <f>IF(AND($A2152&gt;=Instellingen!$B$6,$A2152&lt;Instellingen!$B$7),1,0)</f>
        <v/>
      </c>
      <c r="E2152" s="15">
        <f>COUNTIF(tData[BezoekStart],"&lt;"&amp;($A2152+1/24))-COUNTIF(tData[BezoekEind],"&lt;="&amp;$A2152)</f>
        <v/>
      </c>
      <c r="F2152" s="15">
        <f>COUNTIF(tData[BezoekLangStart],"&lt;"&amp;($A2152+1/24))-COUNTIF(tData[BezoekLangEind],"&lt;="&amp;$A2152)</f>
        <v/>
      </c>
      <c r="G2152" s="15">
        <f>IF($D2152=1,$B2152*100+$C2152,-1)</f>
        <v/>
      </c>
      <c r="H2152" s="15">
        <f>IF($D2152=1,$B2152,-1)</f>
        <v/>
      </c>
      <c r="I2152" s="15">
        <f>IF($D2152=1,$C2152,-1)</f>
        <v/>
      </c>
    </row>
    <row r="2153">
      <c r="A2153" s="33" t="n">
        <v>45381.58333333334</v>
      </c>
      <c r="B2153" s="15">
        <f>WEEKDAY($A2153,2)</f>
        <v/>
      </c>
      <c r="C2153" s="15">
        <f>HOUR($A2153)</f>
        <v/>
      </c>
      <c r="D2153" s="15">
        <f>IF(AND($A2153&gt;=Instellingen!$B$6,$A2153&lt;Instellingen!$B$7),1,0)</f>
        <v/>
      </c>
      <c r="E2153" s="15">
        <f>COUNTIF(tData[BezoekStart],"&lt;"&amp;($A2153+1/24))-COUNTIF(tData[BezoekEind],"&lt;="&amp;$A2153)</f>
        <v/>
      </c>
      <c r="F2153" s="15">
        <f>COUNTIF(tData[BezoekLangStart],"&lt;"&amp;($A2153+1/24))-COUNTIF(tData[BezoekLangEind],"&lt;="&amp;$A2153)</f>
        <v/>
      </c>
      <c r="G2153" s="15">
        <f>IF($D2153=1,$B2153*100+$C2153,-1)</f>
        <v/>
      </c>
      <c r="H2153" s="15">
        <f>IF($D2153=1,$B2153,-1)</f>
        <v/>
      </c>
      <c r="I2153" s="15">
        <f>IF($D2153=1,$C2153,-1)</f>
        <v/>
      </c>
    </row>
    <row r="2154">
      <c r="A2154" s="33" t="n">
        <v>45381.625</v>
      </c>
      <c r="B2154" s="15">
        <f>WEEKDAY($A2154,2)</f>
        <v/>
      </c>
      <c r="C2154" s="15">
        <f>HOUR($A2154)</f>
        <v/>
      </c>
      <c r="D2154" s="15">
        <f>IF(AND($A2154&gt;=Instellingen!$B$6,$A2154&lt;Instellingen!$B$7),1,0)</f>
        <v/>
      </c>
      <c r="E2154" s="15">
        <f>COUNTIF(tData[BezoekStart],"&lt;"&amp;($A2154+1/24))-COUNTIF(tData[BezoekEind],"&lt;="&amp;$A2154)</f>
        <v/>
      </c>
      <c r="F2154" s="15">
        <f>COUNTIF(tData[BezoekLangStart],"&lt;"&amp;($A2154+1/24))-COUNTIF(tData[BezoekLangEind],"&lt;="&amp;$A2154)</f>
        <v/>
      </c>
      <c r="G2154" s="15">
        <f>IF($D2154=1,$B2154*100+$C2154,-1)</f>
        <v/>
      </c>
      <c r="H2154" s="15">
        <f>IF($D2154=1,$B2154,-1)</f>
        <v/>
      </c>
      <c r="I2154" s="15">
        <f>IF($D2154=1,$C2154,-1)</f>
        <v/>
      </c>
    </row>
    <row r="2155">
      <c r="A2155" s="33" t="n">
        <v>45381.66666666666</v>
      </c>
      <c r="B2155" s="15">
        <f>WEEKDAY($A2155,2)</f>
        <v/>
      </c>
      <c r="C2155" s="15">
        <f>HOUR($A2155)</f>
        <v/>
      </c>
      <c r="D2155" s="15">
        <f>IF(AND($A2155&gt;=Instellingen!$B$6,$A2155&lt;Instellingen!$B$7),1,0)</f>
        <v/>
      </c>
      <c r="E2155" s="15">
        <f>COUNTIF(tData[BezoekStart],"&lt;"&amp;($A2155+1/24))-COUNTIF(tData[BezoekEind],"&lt;="&amp;$A2155)</f>
        <v/>
      </c>
      <c r="F2155" s="15">
        <f>COUNTIF(tData[BezoekLangStart],"&lt;"&amp;($A2155+1/24))-COUNTIF(tData[BezoekLangEind],"&lt;="&amp;$A2155)</f>
        <v/>
      </c>
      <c r="G2155" s="15">
        <f>IF($D2155=1,$B2155*100+$C2155,-1)</f>
        <v/>
      </c>
      <c r="H2155" s="15">
        <f>IF($D2155=1,$B2155,-1)</f>
        <v/>
      </c>
      <c r="I2155" s="15">
        <f>IF($D2155=1,$C2155,-1)</f>
        <v/>
      </c>
    </row>
    <row r="2156">
      <c r="A2156" s="33" t="n">
        <v>45381.70833333334</v>
      </c>
      <c r="B2156" s="15">
        <f>WEEKDAY($A2156,2)</f>
        <v/>
      </c>
      <c r="C2156" s="15">
        <f>HOUR($A2156)</f>
        <v/>
      </c>
      <c r="D2156" s="15">
        <f>IF(AND($A2156&gt;=Instellingen!$B$6,$A2156&lt;Instellingen!$B$7),1,0)</f>
        <v/>
      </c>
      <c r="E2156" s="15">
        <f>COUNTIF(tData[BezoekStart],"&lt;"&amp;($A2156+1/24))-COUNTIF(tData[BezoekEind],"&lt;="&amp;$A2156)</f>
        <v/>
      </c>
      <c r="F2156" s="15">
        <f>COUNTIF(tData[BezoekLangStart],"&lt;"&amp;($A2156+1/24))-COUNTIF(tData[BezoekLangEind],"&lt;="&amp;$A2156)</f>
        <v/>
      </c>
      <c r="G2156" s="15">
        <f>IF($D2156=1,$B2156*100+$C2156,-1)</f>
        <v/>
      </c>
      <c r="H2156" s="15">
        <f>IF($D2156=1,$B2156,-1)</f>
        <v/>
      </c>
      <c r="I2156" s="15">
        <f>IF($D2156=1,$C2156,-1)</f>
        <v/>
      </c>
    </row>
    <row r="2157">
      <c r="A2157" s="33" t="n">
        <v>45381.75</v>
      </c>
      <c r="B2157" s="15">
        <f>WEEKDAY($A2157,2)</f>
        <v/>
      </c>
      <c r="C2157" s="15">
        <f>HOUR($A2157)</f>
        <v/>
      </c>
      <c r="D2157" s="15">
        <f>IF(AND($A2157&gt;=Instellingen!$B$6,$A2157&lt;Instellingen!$B$7),1,0)</f>
        <v/>
      </c>
      <c r="E2157" s="15">
        <f>COUNTIF(tData[BezoekStart],"&lt;"&amp;($A2157+1/24))-COUNTIF(tData[BezoekEind],"&lt;="&amp;$A2157)</f>
        <v/>
      </c>
      <c r="F2157" s="15">
        <f>COUNTIF(tData[BezoekLangStart],"&lt;"&amp;($A2157+1/24))-COUNTIF(tData[BezoekLangEind],"&lt;="&amp;$A2157)</f>
        <v/>
      </c>
      <c r="G2157" s="15">
        <f>IF($D2157=1,$B2157*100+$C2157,-1)</f>
        <v/>
      </c>
      <c r="H2157" s="15">
        <f>IF($D2157=1,$B2157,-1)</f>
        <v/>
      </c>
      <c r="I2157" s="15">
        <f>IF($D2157=1,$C2157,-1)</f>
        <v/>
      </c>
    </row>
    <row r="2158">
      <c r="A2158" s="33" t="n">
        <v>45381.79166666666</v>
      </c>
      <c r="B2158" s="15">
        <f>WEEKDAY($A2158,2)</f>
        <v/>
      </c>
      <c r="C2158" s="15">
        <f>HOUR($A2158)</f>
        <v/>
      </c>
      <c r="D2158" s="15">
        <f>IF(AND($A2158&gt;=Instellingen!$B$6,$A2158&lt;Instellingen!$B$7),1,0)</f>
        <v/>
      </c>
      <c r="E2158" s="15">
        <f>COUNTIF(tData[BezoekStart],"&lt;"&amp;($A2158+1/24))-COUNTIF(tData[BezoekEind],"&lt;="&amp;$A2158)</f>
        <v/>
      </c>
      <c r="F2158" s="15">
        <f>COUNTIF(tData[BezoekLangStart],"&lt;"&amp;($A2158+1/24))-COUNTIF(tData[BezoekLangEind],"&lt;="&amp;$A2158)</f>
        <v/>
      </c>
      <c r="G2158" s="15">
        <f>IF($D2158=1,$B2158*100+$C2158,-1)</f>
        <v/>
      </c>
      <c r="H2158" s="15">
        <f>IF($D2158=1,$B2158,-1)</f>
        <v/>
      </c>
      <c r="I2158" s="15">
        <f>IF($D2158=1,$C2158,-1)</f>
        <v/>
      </c>
    </row>
    <row r="2159">
      <c r="A2159" s="33" t="n">
        <v>45381.83333333334</v>
      </c>
      <c r="B2159" s="15">
        <f>WEEKDAY($A2159,2)</f>
        <v/>
      </c>
      <c r="C2159" s="15">
        <f>HOUR($A2159)</f>
        <v/>
      </c>
      <c r="D2159" s="15">
        <f>IF(AND($A2159&gt;=Instellingen!$B$6,$A2159&lt;Instellingen!$B$7),1,0)</f>
        <v/>
      </c>
      <c r="E2159" s="15">
        <f>COUNTIF(tData[BezoekStart],"&lt;"&amp;($A2159+1/24))-COUNTIF(tData[BezoekEind],"&lt;="&amp;$A2159)</f>
        <v/>
      </c>
      <c r="F2159" s="15">
        <f>COUNTIF(tData[BezoekLangStart],"&lt;"&amp;($A2159+1/24))-COUNTIF(tData[BezoekLangEind],"&lt;="&amp;$A2159)</f>
        <v/>
      </c>
      <c r="G2159" s="15">
        <f>IF($D2159=1,$B2159*100+$C2159,-1)</f>
        <v/>
      </c>
      <c r="H2159" s="15">
        <f>IF($D2159=1,$B2159,-1)</f>
        <v/>
      </c>
      <c r="I2159" s="15">
        <f>IF($D2159=1,$C2159,-1)</f>
        <v/>
      </c>
    </row>
    <row r="2160">
      <c r="A2160" s="33" t="n">
        <v>45381.875</v>
      </c>
      <c r="B2160" s="15">
        <f>WEEKDAY($A2160,2)</f>
        <v/>
      </c>
      <c r="C2160" s="15">
        <f>HOUR($A2160)</f>
        <v/>
      </c>
      <c r="D2160" s="15">
        <f>IF(AND($A2160&gt;=Instellingen!$B$6,$A2160&lt;Instellingen!$B$7),1,0)</f>
        <v/>
      </c>
      <c r="E2160" s="15">
        <f>COUNTIF(tData[BezoekStart],"&lt;"&amp;($A2160+1/24))-COUNTIF(tData[BezoekEind],"&lt;="&amp;$A2160)</f>
        <v/>
      </c>
      <c r="F2160" s="15">
        <f>COUNTIF(tData[BezoekLangStart],"&lt;"&amp;($A2160+1/24))-COUNTIF(tData[BezoekLangEind],"&lt;="&amp;$A2160)</f>
        <v/>
      </c>
      <c r="G2160" s="15">
        <f>IF($D2160=1,$B2160*100+$C2160,-1)</f>
        <v/>
      </c>
      <c r="H2160" s="15">
        <f>IF($D2160=1,$B2160,-1)</f>
        <v/>
      </c>
      <c r="I2160" s="15">
        <f>IF($D2160=1,$C2160,-1)</f>
        <v/>
      </c>
    </row>
    <row r="2161">
      <c r="A2161" s="33" t="n">
        <v>45381.91666666666</v>
      </c>
      <c r="B2161" s="15">
        <f>WEEKDAY($A2161,2)</f>
        <v/>
      </c>
      <c r="C2161" s="15">
        <f>HOUR($A2161)</f>
        <v/>
      </c>
      <c r="D2161" s="15">
        <f>IF(AND($A2161&gt;=Instellingen!$B$6,$A2161&lt;Instellingen!$B$7),1,0)</f>
        <v/>
      </c>
      <c r="E2161" s="15">
        <f>COUNTIF(tData[BezoekStart],"&lt;"&amp;($A2161+1/24))-COUNTIF(tData[BezoekEind],"&lt;="&amp;$A2161)</f>
        <v/>
      </c>
      <c r="F2161" s="15">
        <f>COUNTIF(tData[BezoekLangStart],"&lt;"&amp;($A2161+1/24))-COUNTIF(tData[BezoekLangEind],"&lt;="&amp;$A2161)</f>
        <v/>
      </c>
      <c r="G2161" s="15">
        <f>IF($D2161=1,$B2161*100+$C2161,-1)</f>
        <v/>
      </c>
      <c r="H2161" s="15">
        <f>IF($D2161=1,$B2161,-1)</f>
        <v/>
      </c>
      <c r="I2161" s="15">
        <f>IF($D2161=1,$C2161,-1)</f>
        <v/>
      </c>
    </row>
    <row r="2162">
      <c r="A2162" s="33" t="n">
        <v>45381.95833333334</v>
      </c>
      <c r="B2162" s="15">
        <f>WEEKDAY($A2162,2)</f>
        <v/>
      </c>
      <c r="C2162" s="15">
        <f>HOUR($A2162)</f>
        <v/>
      </c>
      <c r="D2162" s="15">
        <f>IF(AND($A2162&gt;=Instellingen!$B$6,$A2162&lt;Instellingen!$B$7),1,0)</f>
        <v/>
      </c>
      <c r="E2162" s="15">
        <f>COUNTIF(tData[BezoekStart],"&lt;"&amp;($A2162+1/24))-COUNTIF(tData[BezoekEind],"&lt;="&amp;$A2162)</f>
        <v/>
      </c>
      <c r="F2162" s="15">
        <f>COUNTIF(tData[BezoekLangStart],"&lt;"&amp;($A2162+1/24))-COUNTIF(tData[BezoekLangEind],"&lt;="&amp;$A2162)</f>
        <v/>
      </c>
      <c r="G2162" s="15">
        <f>IF($D2162=1,$B2162*100+$C2162,-1)</f>
        <v/>
      </c>
      <c r="H2162" s="15">
        <f>IF($D2162=1,$B2162,-1)</f>
        <v/>
      </c>
      <c r="I2162" s="15">
        <f>IF($D2162=1,$C2162,-1)</f>
        <v/>
      </c>
    </row>
    <row r="2163">
      <c r="A2163" s="33" t="n">
        <v>45382</v>
      </c>
      <c r="B2163" s="15">
        <f>WEEKDAY($A2163,2)</f>
        <v/>
      </c>
      <c r="C2163" s="15">
        <f>HOUR($A2163)</f>
        <v/>
      </c>
      <c r="D2163" s="15">
        <f>IF(AND($A2163&gt;=Instellingen!$B$6,$A2163&lt;Instellingen!$B$7),1,0)</f>
        <v/>
      </c>
      <c r="E2163" s="15">
        <f>COUNTIF(tData[BezoekStart],"&lt;"&amp;($A2163+1/24))-COUNTIF(tData[BezoekEind],"&lt;="&amp;$A2163)</f>
        <v/>
      </c>
      <c r="F2163" s="15">
        <f>COUNTIF(tData[BezoekLangStart],"&lt;"&amp;($A2163+1/24))-COUNTIF(tData[BezoekLangEind],"&lt;="&amp;$A2163)</f>
        <v/>
      </c>
      <c r="G2163" s="15">
        <f>IF($D2163=1,$B2163*100+$C2163,-1)</f>
        <v/>
      </c>
      <c r="H2163" s="15">
        <f>IF($D2163=1,$B2163,-1)</f>
        <v/>
      </c>
      <c r="I2163" s="15">
        <f>IF($D2163=1,$C2163,-1)</f>
        <v/>
      </c>
    </row>
    <row r="2164">
      <c r="A2164" s="33" t="n">
        <v>45382.04166666666</v>
      </c>
      <c r="B2164" s="15">
        <f>WEEKDAY($A2164,2)</f>
        <v/>
      </c>
      <c r="C2164" s="15">
        <f>HOUR($A2164)</f>
        <v/>
      </c>
      <c r="D2164" s="15">
        <f>IF(AND($A2164&gt;=Instellingen!$B$6,$A2164&lt;Instellingen!$B$7),1,0)</f>
        <v/>
      </c>
      <c r="E2164" s="15">
        <f>COUNTIF(tData[BezoekStart],"&lt;"&amp;($A2164+1/24))-COUNTIF(tData[BezoekEind],"&lt;="&amp;$A2164)</f>
        <v/>
      </c>
      <c r="F2164" s="15">
        <f>COUNTIF(tData[BezoekLangStart],"&lt;"&amp;($A2164+1/24))-COUNTIF(tData[BezoekLangEind],"&lt;="&amp;$A2164)</f>
        <v/>
      </c>
      <c r="G2164" s="15">
        <f>IF($D2164=1,$B2164*100+$C2164,-1)</f>
        <v/>
      </c>
      <c r="H2164" s="15">
        <f>IF($D2164=1,$B2164,-1)</f>
        <v/>
      </c>
      <c r="I2164" s="15">
        <f>IF($D2164=1,$C2164,-1)</f>
        <v/>
      </c>
    </row>
    <row r="2165">
      <c r="A2165" s="33" t="n">
        <v>45382.08333333334</v>
      </c>
      <c r="B2165" s="15">
        <f>WEEKDAY($A2165,2)</f>
        <v/>
      </c>
      <c r="C2165" s="15">
        <f>HOUR($A2165)</f>
        <v/>
      </c>
      <c r="D2165" s="15">
        <f>IF(AND($A2165&gt;=Instellingen!$B$6,$A2165&lt;Instellingen!$B$7),1,0)</f>
        <v/>
      </c>
      <c r="E2165" s="15">
        <f>COUNTIF(tData[BezoekStart],"&lt;"&amp;($A2165+1/24))-COUNTIF(tData[BezoekEind],"&lt;="&amp;$A2165)</f>
        <v/>
      </c>
      <c r="F2165" s="15">
        <f>COUNTIF(tData[BezoekLangStart],"&lt;"&amp;($A2165+1/24))-COUNTIF(tData[BezoekLangEind],"&lt;="&amp;$A2165)</f>
        <v/>
      </c>
      <c r="G2165" s="15">
        <f>IF($D2165=1,$B2165*100+$C2165,-1)</f>
        <v/>
      </c>
      <c r="H2165" s="15">
        <f>IF($D2165=1,$B2165,-1)</f>
        <v/>
      </c>
      <c r="I2165" s="15">
        <f>IF($D2165=1,$C2165,-1)</f>
        <v/>
      </c>
    </row>
    <row r="2166">
      <c r="A2166" s="33" t="n">
        <v>45382.125</v>
      </c>
      <c r="B2166" s="15">
        <f>WEEKDAY($A2166,2)</f>
        <v/>
      </c>
      <c r="C2166" s="15">
        <f>HOUR($A2166)</f>
        <v/>
      </c>
      <c r="D2166" s="15">
        <f>IF(AND($A2166&gt;=Instellingen!$B$6,$A2166&lt;Instellingen!$B$7),1,0)</f>
        <v/>
      </c>
      <c r="E2166" s="15">
        <f>COUNTIF(tData[BezoekStart],"&lt;"&amp;($A2166+1/24))-COUNTIF(tData[BezoekEind],"&lt;="&amp;$A2166)</f>
        <v/>
      </c>
      <c r="F2166" s="15">
        <f>COUNTIF(tData[BezoekLangStart],"&lt;"&amp;($A2166+1/24))-COUNTIF(tData[BezoekLangEind],"&lt;="&amp;$A2166)</f>
        <v/>
      </c>
      <c r="G2166" s="15">
        <f>IF($D2166=1,$B2166*100+$C2166,-1)</f>
        <v/>
      </c>
      <c r="H2166" s="15">
        <f>IF($D2166=1,$B2166,-1)</f>
        <v/>
      </c>
      <c r="I2166" s="15">
        <f>IF($D2166=1,$C2166,-1)</f>
        <v/>
      </c>
    </row>
    <row r="2167">
      <c r="A2167" s="33" t="n">
        <v>45382.16666666666</v>
      </c>
      <c r="B2167" s="15">
        <f>WEEKDAY($A2167,2)</f>
        <v/>
      </c>
      <c r="C2167" s="15">
        <f>HOUR($A2167)</f>
        <v/>
      </c>
      <c r="D2167" s="15">
        <f>IF(AND($A2167&gt;=Instellingen!$B$6,$A2167&lt;Instellingen!$B$7),1,0)</f>
        <v/>
      </c>
      <c r="E2167" s="15">
        <f>COUNTIF(tData[BezoekStart],"&lt;"&amp;($A2167+1/24))-COUNTIF(tData[BezoekEind],"&lt;="&amp;$A2167)</f>
        <v/>
      </c>
      <c r="F2167" s="15">
        <f>COUNTIF(tData[BezoekLangStart],"&lt;"&amp;($A2167+1/24))-COUNTIF(tData[BezoekLangEind],"&lt;="&amp;$A2167)</f>
        <v/>
      </c>
      <c r="G2167" s="15">
        <f>IF($D2167=1,$B2167*100+$C2167,-1)</f>
        <v/>
      </c>
      <c r="H2167" s="15">
        <f>IF($D2167=1,$B2167,-1)</f>
        <v/>
      </c>
      <c r="I2167" s="15">
        <f>IF($D2167=1,$C2167,-1)</f>
        <v/>
      </c>
    </row>
    <row r="2168">
      <c r="A2168" s="33" t="n">
        <v>45382.20833333334</v>
      </c>
      <c r="B2168" s="15">
        <f>WEEKDAY($A2168,2)</f>
        <v/>
      </c>
      <c r="C2168" s="15">
        <f>HOUR($A2168)</f>
        <v/>
      </c>
      <c r="D2168" s="15">
        <f>IF(AND($A2168&gt;=Instellingen!$B$6,$A2168&lt;Instellingen!$B$7),1,0)</f>
        <v/>
      </c>
      <c r="E2168" s="15">
        <f>COUNTIF(tData[BezoekStart],"&lt;"&amp;($A2168+1/24))-COUNTIF(tData[BezoekEind],"&lt;="&amp;$A2168)</f>
        <v/>
      </c>
      <c r="F2168" s="15">
        <f>COUNTIF(tData[BezoekLangStart],"&lt;"&amp;($A2168+1/24))-COUNTIF(tData[BezoekLangEind],"&lt;="&amp;$A2168)</f>
        <v/>
      </c>
      <c r="G2168" s="15">
        <f>IF($D2168=1,$B2168*100+$C2168,-1)</f>
        <v/>
      </c>
      <c r="H2168" s="15">
        <f>IF($D2168=1,$B2168,-1)</f>
        <v/>
      </c>
      <c r="I2168" s="15">
        <f>IF($D2168=1,$C2168,-1)</f>
        <v/>
      </c>
    </row>
    <row r="2169">
      <c r="A2169" s="33" t="n">
        <v>45382.25</v>
      </c>
      <c r="B2169" s="15">
        <f>WEEKDAY($A2169,2)</f>
        <v/>
      </c>
      <c r="C2169" s="15">
        <f>HOUR($A2169)</f>
        <v/>
      </c>
      <c r="D2169" s="15">
        <f>IF(AND($A2169&gt;=Instellingen!$B$6,$A2169&lt;Instellingen!$B$7),1,0)</f>
        <v/>
      </c>
      <c r="E2169" s="15">
        <f>COUNTIF(tData[BezoekStart],"&lt;"&amp;($A2169+1/24))-COUNTIF(tData[BezoekEind],"&lt;="&amp;$A2169)</f>
        <v/>
      </c>
      <c r="F2169" s="15">
        <f>COUNTIF(tData[BezoekLangStart],"&lt;"&amp;($A2169+1/24))-COUNTIF(tData[BezoekLangEind],"&lt;="&amp;$A2169)</f>
        <v/>
      </c>
      <c r="G2169" s="15">
        <f>IF($D2169=1,$B2169*100+$C2169,-1)</f>
        <v/>
      </c>
      <c r="H2169" s="15">
        <f>IF($D2169=1,$B2169,-1)</f>
        <v/>
      </c>
      <c r="I2169" s="15">
        <f>IF($D2169=1,$C2169,-1)</f>
        <v/>
      </c>
    </row>
    <row r="2170">
      <c r="A2170" s="33" t="n">
        <v>45382.29166666666</v>
      </c>
      <c r="B2170" s="15">
        <f>WEEKDAY($A2170,2)</f>
        <v/>
      </c>
      <c r="C2170" s="15">
        <f>HOUR($A2170)</f>
        <v/>
      </c>
      <c r="D2170" s="15">
        <f>IF(AND($A2170&gt;=Instellingen!$B$6,$A2170&lt;Instellingen!$B$7),1,0)</f>
        <v/>
      </c>
      <c r="E2170" s="15">
        <f>COUNTIF(tData[BezoekStart],"&lt;"&amp;($A2170+1/24))-COUNTIF(tData[BezoekEind],"&lt;="&amp;$A2170)</f>
        <v/>
      </c>
      <c r="F2170" s="15">
        <f>COUNTIF(tData[BezoekLangStart],"&lt;"&amp;($A2170+1/24))-COUNTIF(tData[BezoekLangEind],"&lt;="&amp;$A2170)</f>
        <v/>
      </c>
      <c r="G2170" s="15">
        <f>IF($D2170=1,$B2170*100+$C2170,-1)</f>
        <v/>
      </c>
      <c r="H2170" s="15">
        <f>IF($D2170=1,$B2170,-1)</f>
        <v/>
      </c>
      <c r="I2170" s="15">
        <f>IF($D2170=1,$C2170,-1)</f>
        <v/>
      </c>
    </row>
    <row r="2171">
      <c r="A2171" s="33" t="n">
        <v>45382.33333333334</v>
      </c>
      <c r="B2171" s="15">
        <f>WEEKDAY($A2171,2)</f>
        <v/>
      </c>
      <c r="C2171" s="15">
        <f>HOUR($A2171)</f>
        <v/>
      </c>
      <c r="D2171" s="15">
        <f>IF(AND($A2171&gt;=Instellingen!$B$6,$A2171&lt;Instellingen!$B$7),1,0)</f>
        <v/>
      </c>
      <c r="E2171" s="15">
        <f>COUNTIF(tData[BezoekStart],"&lt;"&amp;($A2171+1/24))-COUNTIF(tData[BezoekEind],"&lt;="&amp;$A2171)</f>
        <v/>
      </c>
      <c r="F2171" s="15">
        <f>COUNTIF(tData[BezoekLangStart],"&lt;"&amp;($A2171+1/24))-COUNTIF(tData[BezoekLangEind],"&lt;="&amp;$A2171)</f>
        <v/>
      </c>
      <c r="G2171" s="15">
        <f>IF($D2171=1,$B2171*100+$C2171,-1)</f>
        <v/>
      </c>
      <c r="H2171" s="15">
        <f>IF($D2171=1,$B2171,-1)</f>
        <v/>
      </c>
      <c r="I2171" s="15">
        <f>IF($D2171=1,$C2171,-1)</f>
        <v/>
      </c>
    </row>
    <row r="2172">
      <c r="A2172" s="33" t="n">
        <v>45382.375</v>
      </c>
      <c r="B2172" s="15">
        <f>WEEKDAY($A2172,2)</f>
        <v/>
      </c>
      <c r="C2172" s="15">
        <f>HOUR($A2172)</f>
        <v/>
      </c>
      <c r="D2172" s="15">
        <f>IF(AND($A2172&gt;=Instellingen!$B$6,$A2172&lt;Instellingen!$B$7),1,0)</f>
        <v/>
      </c>
      <c r="E2172" s="15">
        <f>COUNTIF(tData[BezoekStart],"&lt;"&amp;($A2172+1/24))-COUNTIF(tData[BezoekEind],"&lt;="&amp;$A2172)</f>
        <v/>
      </c>
      <c r="F2172" s="15">
        <f>COUNTIF(tData[BezoekLangStart],"&lt;"&amp;($A2172+1/24))-COUNTIF(tData[BezoekLangEind],"&lt;="&amp;$A2172)</f>
        <v/>
      </c>
      <c r="G2172" s="15">
        <f>IF($D2172=1,$B2172*100+$C2172,-1)</f>
        <v/>
      </c>
      <c r="H2172" s="15">
        <f>IF($D2172=1,$B2172,-1)</f>
        <v/>
      </c>
      <c r="I2172" s="15">
        <f>IF($D2172=1,$C2172,-1)</f>
        <v/>
      </c>
    </row>
    <row r="2173">
      <c r="A2173" s="33" t="n">
        <v>45382.41666666666</v>
      </c>
      <c r="B2173" s="15">
        <f>WEEKDAY($A2173,2)</f>
        <v/>
      </c>
      <c r="C2173" s="15">
        <f>HOUR($A2173)</f>
        <v/>
      </c>
      <c r="D2173" s="15">
        <f>IF(AND($A2173&gt;=Instellingen!$B$6,$A2173&lt;Instellingen!$B$7),1,0)</f>
        <v/>
      </c>
      <c r="E2173" s="15">
        <f>COUNTIF(tData[BezoekStart],"&lt;"&amp;($A2173+1/24))-COUNTIF(tData[BezoekEind],"&lt;="&amp;$A2173)</f>
        <v/>
      </c>
      <c r="F2173" s="15">
        <f>COUNTIF(tData[BezoekLangStart],"&lt;"&amp;($A2173+1/24))-COUNTIF(tData[BezoekLangEind],"&lt;="&amp;$A2173)</f>
        <v/>
      </c>
      <c r="G2173" s="15">
        <f>IF($D2173=1,$B2173*100+$C2173,-1)</f>
        <v/>
      </c>
      <c r="H2173" s="15">
        <f>IF($D2173=1,$B2173,-1)</f>
        <v/>
      </c>
      <c r="I2173" s="15">
        <f>IF($D2173=1,$C2173,-1)</f>
        <v/>
      </c>
    </row>
    <row r="2174">
      <c r="A2174" s="33" t="n">
        <v>45382.45833333334</v>
      </c>
      <c r="B2174" s="15">
        <f>WEEKDAY($A2174,2)</f>
        <v/>
      </c>
      <c r="C2174" s="15">
        <f>HOUR($A2174)</f>
        <v/>
      </c>
      <c r="D2174" s="15">
        <f>IF(AND($A2174&gt;=Instellingen!$B$6,$A2174&lt;Instellingen!$B$7),1,0)</f>
        <v/>
      </c>
      <c r="E2174" s="15">
        <f>COUNTIF(tData[BezoekStart],"&lt;"&amp;($A2174+1/24))-COUNTIF(tData[BezoekEind],"&lt;="&amp;$A2174)</f>
        <v/>
      </c>
      <c r="F2174" s="15">
        <f>COUNTIF(tData[BezoekLangStart],"&lt;"&amp;($A2174+1/24))-COUNTIF(tData[BezoekLangEind],"&lt;="&amp;$A2174)</f>
        <v/>
      </c>
      <c r="G2174" s="15">
        <f>IF($D2174=1,$B2174*100+$C2174,-1)</f>
        <v/>
      </c>
      <c r="H2174" s="15">
        <f>IF($D2174=1,$B2174,-1)</f>
        <v/>
      </c>
      <c r="I2174" s="15">
        <f>IF($D2174=1,$C2174,-1)</f>
        <v/>
      </c>
    </row>
    <row r="2175">
      <c r="A2175" s="33" t="n">
        <v>45382.5</v>
      </c>
      <c r="B2175" s="15">
        <f>WEEKDAY($A2175,2)</f>
        <v/>
      </c>
      <c r="C2175" s="15">
        <f>HOUR($A2175)</f>
        <v/>
      </c>
      <c r="D2175" s="15">
        <f>IF(AND($A2175&gt;=Instellingen!$B$6,$A2175&lt;Instellingen!$B$7),1,0)</f>
        <v/>
      </c>
      <c r="E2175" s="15">
        <f>COUNTIF(tData[BezoekStart],"&lt;"&amp;($A2175+1/24))-COUNTIF(tData[BezoekEind],"&lt;="&amp;$A2175)</f>
        <v/>
      </c>
      <c r="F2175" s="15">
        <f>COUNTIF(tData[BezoekLangStart],"&lt;"&amp;($A2175+1/24))-COUNTIF(tData[BezoekLangEind],"&lt;="&amp;$A2175)</f>
        <v/>
      </c>
      <c r="G2175" s="15">
        <f>IF($D2175=1,$B2175*100+$C2175,-1)</f>
        <v/>
      </c>
      <c r="H2175" s="15">
        <f>IF($D2175=1,$B2175,-1)</f>
        <v/>
      </c>
      <c r="I2175" s="15">
        <f>IF($D2175=1,$C2175,-1)</f>
        <v/>
      </c>
    </row>
    <row r="2176">
      <c r="A2176" s="33" t="n">
        <v>45382.54166666666</v>
      </c>
      <c r="B2176" s="15">
        <f>WEEKDAY($A2176,2)</f>
        <v/>
      </c>
      <c r="C2176" s="15">
        <f>HOUR($A2176)</f>
        <v/>
      </c>
      <c r="D2176" s="15">
        <f>IF(AND($A2176&gt;=Instellingen!$B$6,$A2176&lt;Instellingen!$B$7),1,0)</f>
        <v/>
      </c>
      <c r="E2176" s="15">
        <f>COUNTIF(tData[BezoekStart],"&lt;"&amp;($A2176+1/24))-COUNTIF(tData[BezoekEind],"&lt;="&amp;$A2176)</f>
        <v/>
      </c>
      <c r="F2176" s="15">
        <f>COUNTIF(tData[BezoekLangStart],"&lt;"&amp;($A2176+1/24))-COUNTIF(tData[BezoekLangEind],"&lt;="&amp;$A2176)</f>
        <v/>
      </c>
      <c r="G2176" s="15">
        <f>IF($D2176=1,$B2176*100+$C2176,-1)</f>
        <v/>
      </c>
      <c r="H2176" s="15">
        <f>IF($D2176=1,$B2176,-1)</f>
        <v/>
      </c>
      <c r="I2176" s="15">
        <f>IF($D2176=1,$C2176,-1)</f>
        <v/>
      </c>
    </row>
    <row r="2177">
      <c r="A2177" s="33" t="n">
        <v>45382.58333333334</v>
      </c>
      <c r="B2177" s="15">
        <f>WEEKDAY($A2177,2)</f>
        <v/>
      </c>
      <c r="C2177" s="15">
        <f>HOUR($A2177)</f>
        <v/>
      </c>
      <c r="D2177" s="15">
        <f>IF(AND($A2177&gt;=Instellingen!$B$6,$A2177&lt;Instellingen!$B$7),1,0)</f>
        <v/>
      </c>
      <c r="E2177" s="15">
        <f>COUNTIF(tData[BezoekStart],"&lt;"&amp;($A2177+1/24))-COUNTIF(tData[BezoekEind],"&lt;="&amp;$A2177)</f>
        <v/>
      </c>
      <c r="F2177" s="15">
        <f>COUNTIF(tData[BezoekLangStart],"&lt;"&amp;($A2177+1/24))-COUNTIF(tData[BezoekLangEind],"&lt;="&amp;$A2177)</f>
        <v/>
      </c>
      <c r="G2177" s="15">
        <f>IF($D2177=1,$B2177*100+$C2177,-1)</f>
        <v/>
      </c>
      <c r="H2177" s="15">
        <f>IF($D2177=1,$B2177,-1)</f>
        <v/>
      </c>
      <c r="I2177" s="15">
        <f>IF($D2177=1,$C2177,-1)</f>
        <v/>
      </c>
    </row>
    <row r="2178">
      <c r="A2178" s="33" t="n">
        <v>45382.625</v>
      </c>
      <c r="B2178" s="15">
        <f>WEEKDAY($A2178,2)</f>
        <v/>
      </c>
      <c r="C2178" s="15">
        <f>HOUR($A2178)</f>
        <v/>
      </c>
      <c r="D2178" s="15">
        <f>IF(AND($A2178&gt;=Instellingen!$B$6,$A2178&lt;Instellingen!$B$7),1,0)</f>
        <v/>
      </c>
      <c r="E2178" s="15">
        <f>COUNTIF(tData[BezoekStart],"&lt;"&amp;($A2178+1/24))-COUNTIF(tData[BezoekEind],"&lt;="&amp;$A2178)</f>
        <v/>
      </c>
      <c r="F2178" s="15">
        <f>COUNTIF(tData[BezoekLangStart],"&lt;"&amp;($A2178+1/24))-COUNTIF(tData[BezoekLangEind],"&lt;="&amp;$A2178)</f>
        <v/>
      </c>
      <c r="G2178" s="15">
        <f>IF($D2178=1,$B2178*100+$C2178,-1)</f>
        <v/>
      </c>
      <c r="H2178" s="15">
        <f>IF($D2178=1,$B2178,-1)</f>
        <v/>
      </c>
      <c r="I2178" s="15">
        <f>IF($D2178=1,$C2178,-1)</f>
        <v/>
      </c>
    </row>
    <row r="2179">
      <c r="A2179" s="33" t="n">
        <v>45382.66666666666</v>
      </c>
      <c r="B2179" s="15">
        <f>WEEKDAY($A2179,2)</f>
        <v/>
      </c>
      <c r="C2179" s="15">
        <f>HOUR($A2179)</f>
        <v/>
      </c>
      <c r="D2179" s="15">
        <f>IF(AND($A2179&gt;=Instellingen!$B$6,$A2179&lt;Instellingen!$B$7),1,0)</f>
        <v/>
      </c>
      <c r="E2179" s="15">
        <f>COUNTIF(tData[BezoekStart],"&lt;"&amp;($A2179+1/24))-COUNTIF(tData[BezoekEind],"&lt;="&amp;$A2179)</f>
        <v/>
      </c>
      <c r="F2179" s="15">
        <f>COUNTIF(tData[BezoekLangStart],"&lt;"&amp;($A2179+1/24))-COUNTIF(tData[BezoekLangEind],"&lt;="&amp;$A2179)</f>
        <v/>
      </c>
      <c r="G2179" s="15">
        <f>IF($D2179=1,$B2179*100+$C2179,-1)</f>
        <v/>
      </c>
      <c r="H2179" s="15">
        <f>IF($D2179=1,$B2179,-1)</f>
        <v/>
      </c>
      <c r="I2179" s="15">
        <f>IF($D2179=1,$C2179,-1)</f>
        <v/>
      </c>
    </row>
    <row r="2180">
      <c r="A2180" s="33" t="n">
        <v>45382.70833333334</v>
      </c>
      <c r="B2180" s="15">
        <f>WEEKDAY($A2180,2)</f>
        <v/>
      </c>
      <c r="C2180" s="15">
        <f>HOUR($A2180)</f>
        <v/>
      </c>
      <c r="D2180" s="15">
        <f>IF(AND($A2180&gt;=Instellingen!$B$6,$A2180&lt;Instellingen!$B$7),1,0)</f>
        <v/>
      </c>
      <c r="E2180" s="15">
        <f>COUNTIF(tData[BezoekStart],"&lt;"&amp;($A2180+1/24))-COUNTIF(tData[BezoekEind],"&lt;="&amp;$A2180)</f>
        <v/>
      </c>
      <c r="F2180" s="15">
        <f>COUNTIF(tData[BezoekLangStart],"&lt;"&amp;($A2180+1/24))-COUNTIF(tData[BezoekLangEind],"&lt;="&amp;$A2180)</f>
        <v/>
      </c>
      <c r="G2180" s="15">
        <f>IF($D2180=1,$B2180*100+$C2180,-1)</f>
        <v/>
      </c>
      <c r="H2180" s="15">
        <f>IF($D2180=1,$B2180,-1)</f>
        <v/>
      </c>
      <c r="I2180" s="15">
        <f>IF($D2180=1,$C2180,-1)</f>
        <v/>
      </c>
    </row>
    <row r="2181">
      <c r="A2181" s="33" t="n">
        <v>45382.75</v>
      </c>
      <c r="B2181" s="15">
        <f>WEEKDAY($A2181,2)</f>
        <v/>
      </c>
      <c r="C2181" s="15">
        <f>HOUR($A2181)</f>
        <v/>
      </c>
      <c r="D2181" s="15">
        <f>IF(AND($A2181&gt;=Instellingen!$B$6,$A2181&lt;Instellingen!$B$7),1,0)</f>
        <v/>
      </c>
      <c r="E2181" s="15">
        <f>COUNTIF(tData[BezoekStart],"&lt;"&amp;($A2181+1/24))-COUNTIF(tData[BezoekEind],"&lt;="&amp;$A2181)</f>
        <v/>
      </c>
      <c r="F2181" s="15">
        <f>COUNTIF(tData[BezoekLangStart],"&lt;"&amp;($A2181+1/24))-COUNTIF(tData[BezoekLangEind],"&lt;="&amp;$A2181)</f>
        <v/>
      </c>
      <c r="G2181" s="15">
        <f>IF($D2181=1,$B2181*100+$C2181,-1)</f>
        <v/>
      </c>
      <c r="H2181" s="15">
        <f>IF($D2181=1,$B2181,-1)</f>
        <v/>
      </c>
      <c r="I2181" s="15">
        <f>IF($D2181=1,$C2181,-1)</f>
        <v/>
      </c>
    </row>
    <row r="2182">
      <c r="A2182" s="33" t="n">
        <v>45382.79166666666</v>
      </c>
      <c r="B2182" s="15">
        <f>WEEKDAY($A2182,2)</f>
        <v/>
      </c>
      <c r="C2182" s="15">
        <f>HOUR($A2182)</f>
        <v/>
      </c>
      <c r="D2182" s="15">
        <f>IF(AND($A2182&gt;=Instellingen!$B$6,$A2182&lt;Instellingen!$B$7),1,0)</f>
        <v/>
      </c>
      <c r="E2182" s="15">
        <f>COUNTIF(tData[BezoekStart],"&lt;"&amp;($A2182+1/24))-COUNTIF(tData[BezoekEind],"&lt;="&amp;$A2182)</f>
        <v/>
      </c>
      <c r="F2182" s="15">
        <f>COUNTIF(tData[BezoekLangStart],"&lt;"&amp;($A2182+1/24))-COUNTIF(tData[BezoekLangEind],"&lt;="&amp;$A2182)</f>
        <v/>
      </c>
      <c r="G2182" s="15">
        <f>IF($D2182=1,$B2182*100+$C2182,-1)</f>
        <v/>
      </c>
      <c r="H2182" s="15">
        <f>IF($D2182=1,$B2182,-1)</f>
        <v/>
      </c>
      <c r="I2182" s="15">
        <f>IF($D2182=1,$C2182,-1)</f>
        <v/>
      </c>
    </row>
    <row r="2183">
      <c r="A2183" s="33" t="n">
        <v>45382.83333333334</v>
      </c>
      <c r="B2183" s="15">
        <f>WEEKDAY($A2183,2)</f>
        <v/>
      </c>
      <c r="C2183" s="15">
        <f>HOUR($A2183)</f>
        <v/>
      </c>
      <c r="D2183" s="15">
        <f>IF(AND($A2183&gt;=Instellingen!$B$6,$A2183&lt;Instellingen!$B$7),1,0)</f>
        <v/>
      </c>
      <c r="E2183" s="15">
        <f>COUNTIF(tData[BezoekStart],"&lt;"&amp;($A2183+1/24))-COUNTIF(tData[BezoekEind],"&lt;="&amp;$A2183)</f>
        <v/>
      </c>
      <c r="F2183" s="15">
        <f>COUNTIF(tData[BezoekLangStart],"&lt;"&amp;($A2183+1/24))-COUNTIF(tData[BezoekLangEind],"&lt;="&amp;$A2183)</f>
        <v/>
      </c>
      <c r="G2183" s="15">
        <f>IF($D2183=1,$B2183*100+$C2183,-1)</f>
        <v/>
      </c>
      <c r="H2183" s="15">
        <f>IF($D2183=1,$B2183,-1)</f>
        <v/>
      </c>
      <c r="I2183" s="15">
        <f>IF($D2183=1,$C2183,-1)</f>
        <v/>
      </c>
    </row>
    <row r="2184">
      <c r="A2184" s="33" t="n">
        <v>45382.875</v>
      </c>
      <c r="B2184" s="15">
        <f>WEEKDAY($A2184,2)</f>
        <v/>
      </c>
      <c r="C2184" s="15">
        <f>HOUR($A2184)</f>
        <v/>
      </c>
      <c r="D2184" s="15">
        <f>IF(AND($A2184&gt;=Instellingen!$B$6,$A2184&lt;Instellingen!$B$7),1,0)</f>
        <v/>
      </c>
      <c r="E2184" s="15">
        <f>COUNTIF(tData[BezoekStart],"&lt;"&amp;($A2184+1/24))-COUNTIF(tData[BezoekEind],"&lt;="&amp;$A2184)</f>
        <v/>
      </c>
      <c r="F2184" s="15">
        <f>COUNTIF(tData[BezoekLangStart],"&lt;"&amp;($A2184+1/24))-COUNTIF(tData[BezoekLangEind],"&lt;="&amp;$A2184)</f>
        <v/>
      </c>
      <c r="G2184" s="15">
        <f>IF($D2184=1,$B2184*100+$C2184,-1)</f>
        <v/>
      </c>
      <c r="H2184" s="15">
        <f>IF($D2184=1,$B2184,-1)</f>
        <v/>
      </c>
      <c r="I2184" s="15">
        <f>IF($D2184=1,$C2184,-1)</f>
        <v/>
      </c>
    </row>
    <row r="2185">
      <c r="A2185" s="33" t="n">
        <v>45382.91666666666</v>
      </c>
      <c r="B2185" s="15">
        <f>WEEKDAY($A2185,2)</f>
        <v/>
      </c>
      <c r="C2185" s="15">
        <f>HOUR($A2185)</f>
        <v/>
      </c>
      <c r="D2185" s="15">
        <f>IF(AND($A2185&gt;=Instellingen!$B$6,$A2185&lt;Instellingen!$B$7),1,0)</f>
        <v/>
      </c>
      <c r="E2185" s="15">
        <f>COUNTIF(tData[BezoekStart],"&lt;"&amp;($A2185+1/24))-COUNTIF(tData[BezoekEind],"&lt;="&amp;$A2185)</f>
        <v/>
      </c>
      <c r="F2185" s="15">
        <f>COUNTIF(tData[BezoekLangStart],"&lt;"&amp;($A2185+1/24))-COUNTIF(tData[BezoekLangEind],"&lt;="&amp;$A2185)</f>
        <v/>
      </c>
      <c r="G2185" s="15">
        <f>IF($D2185=1,$B2185*100+$C2185,-1)</f>
        <v/>
      </c>
      <c r="H2185" s="15">
        <f>IF($D2185=1,$B2185,-1)</f>
        <v/>
      </c>
      <c r="I2185" s="15">
        <f>IF($D2185=1,$C2185,-1)</f>
        <v/>
      </c>
    </row>
    <row r="2186">
      <c r="A2186" s="33" t="n">
        <v>45382.95833333334</v>
      </c>
      <c r="B2186" s="15">
        <f>WEEKDAY($A2186,2)</f>
        <v/>
      </c>
      <c r="C2186" s="15">
        <f>HOUR($A2186)</f>
        <v/>
      </c>
      <c r="D2186" s="15">
        <f>IF(AND($A2186&gt;=Instellingen!$B$6,$A2186&lt;Instellingen!$B$7),1,0)</f>
        <v/>
      </c>
      <c r="E2186" s="15">
        <f>COUNTIF(tData[BezoekStart],"&lt;"&amp;($A2186+1/24))-COUNTIF(tData[BezoekEind],"&lt;="&amp;$A2186)</f>
        <v/>
      </c>
      <c r="F2186" s="15">
        <f>COUNTIF(tData[BezoekLangStart],"&lt;"&amp;($A2186+1/24))-COUNTIF(tData[BezoekLangEind],"&lt;="&amp;$A2186)</f>
        <v/>
      </c>
      <c r="G2186" s="15">
        <f>IF($D2186=1,$B2186*100+$C2186,-1)</f>
        <v/>
      </c>
      <c r="H2186" s="15">
        <f>IF($D2186=1,$B2186,-1)</f>
        <v/>
      </c>
      <c r="I2186" s="15">
        <f>IF($D2186=1,$C2186,-1)</f>
        <v/>
      </c>
    </row>
    <row r="2187">
      <c r="A2187" s="33" t="n">
        <v>45383</v>
      </c>
      <c r="B2187" s="15">
        <f>WEEKDAY($A2187,2)</f>
        <v/>
      </c>
      <c r="C2187" s="15">
        <f>HOUR($A2187)</f>
        <v/>
      </c>
      <c r="D2187" s="15">
        <f>IF(AND($A2187&gt;=Instellingen!$B$6,$A2187&lt;Instellingen!$B$7),1,0)</f>
        <v/>
      </c>
      <c r="E2187" s="15">
        <f>COUNTIF(tData[BezoekStart],"&lt;"&amp;($A2187+1/24))-COUNTIF(tData[BezoekEind],"&lt;="&amp;$A2187)</f>
        <v/>
      </c>
      <c r="F2187" s="15">
        <f>COUNTIF(tData[BezoekLangStart],"&lt;"&amp;($A2187+1/24))-COUNTIF(tData[BezoekLangEind],"&lt;="&amp;$A2187)</f>
        <v/>
      </c>
      <c r="G2187" s="15">
        <f>IF($D2187=1,$B2187*100+$C2187,-1)</f>
        <v/>
      </c>
      <c r="H2187" s="15">
        <f>IF($D2187=1,$B2187,-1)</f>
        <v/>
      </c>
      <c r="I2187" s="15">
        <f>IF($D2187=1,$C2187,-1)</f>
        <v/>
      </c>
    </row>
    <row r="2188">
      <c r="A2188" s="33" t="n">
        <v>45383.04166666666</v>
      </c>
      <c r="B2188" s="15">
        <f>WEEKDAY($A2188,2)</f>
        <v/>
      </c>
      <c r="C2188" s="15">
        <f>HOUR($A2188)</f>
        <v/>
      </c>
      <c r="D2188" s="15">
        <f>IF(AND($A2188&gt;=Instellingen!$B$6,$A2188&lt;Instellingen!$B$7),1,0)</f>
        <v/>
      </c>
      <c r="E2188" s="15">
        <f>COUNTIF(tData[BezoekStart],"&lt;"&amp;($A2188+1/24))-COUNTIF(tData[BezoekEind],"&lt;="&amp;$A2188)</f>
        <v/>
      </c>
      <c r="F2188" s="15">
        <f>COUNTIF(tData[BezoekLangStart],"&lt;"&amp;($A2188+1/24))-COUNTIF(tData[BezoekLangEind],"&lt;="&amp;$A2188)</f>
        <v/>
      </c>
      <c r="G2188" s="15">
        <f>IF($D2188=1,$B2188*100+$C2188,-1)</f>
        <v/>
      </c>
      <c r="H2188" s="15">
        <f>IF($D2188=1,$B2188,-1)</f>
        <v/>
      </c>
      <c r="I2188" s="15">
        <f>IF($D2188=1,$C2188,-1)</f>
        <v/>
      </c>
    </row>
    <row r="2189">
      <c r="A2189" s="33" t="n">
        <v>45383.08333333334</v>
      </c>
      <c r="B2189" s="15">
        <f>WEEKDAY($A2189,2)</f>
        <v/>
      </c>
      <c r="C2189" s="15">
        <f>HOUR($A2189)</f>
        <v/>
      </c>
      <c r="D2189" s="15">
        <f>IF(AND($A2189&gt;=Instellingen!$B$6,$A2189&lt;Instellingen!$B$7),1,0)</f>
        <v/>
      </c>
      <c r="E2189" s="15">
        <f>COUNTIF(tData[BezoekStart],"&lt;"&amp;($A2189+1/24))-COUNTIF(tData[BezoekEind],"&lt;="&amp;$A2189)</f>
        <v/>
      </c>
      <c r="F2189" s="15">
        <f>COUNTIF(tData[BezoekLangStart],"&lt;"&amp;($A2189+1/24))-COUNTIF(tData[BezoekLangEind],"&lt;="&amp;$A2189)</f>
        <v/>
      </c>
      <c r="G2189" s="15">
        <f>IF($D2189=1,$B2189*100+$C2189,-1)</f>
        <v/>
      </c>
      <c r="H2189" s="15">
        <f>IF($D2189=1,$B2189,-1)</f>
        <v/>
      </c>
      <c r="I2189" s="15">
        <f>IF($D2189=1,$C2189,-1)</f>
        <v/>
      </c>
    </row>
    <row r="2190">
      <c r="A2190" s="33" t="n">
        <v>45383.125</v>
      </c>
      <c r="B2190" s="15">
        <f>WEEKDAY($A2190,2)</f>
        <v/>
      </c>
      <c r="C2190" s="15">
        <f>HOUR($A2190)</f>
        <v/>
      </c>
      <c r="D2190" s="15">
        <f>IF(AND($A2190&gt;=Instellingen!$B$6,$A2190&lt;Instellingen!$B$7),1,0)</f>
        <v/>
      </c>
      <c r="E2190" s="15">
        <f>COUNTIF(tData[BezoekStart],"&lt;"&amp;($A2190+1/24))-COUNTIF(tData[BezoekEind],"&lt;="&amp;$A2190)</f>
        <v/>
      </c>
      <c r="F2190" s="15">
        <f>COUNTIF(tData[BezoekLangStart],"&lt;"&amp;($A2190+1/24))-COUNTIF(tData[BezoekLangEind],"&lt;="&amp;$A2190)</f>
        <v/>
      </c>
      <c r="G2190" s="15">
        <f>IF($D2190=1,$B2190*100+$C2190,-1)</f>
        <v/>
      </c>
      <c r="H2190" s="15">
        <f>IF($D2190=1,$B2190,-1)</f>
        <v/>
      </c>
      <c r="I2190" s="15">
        <f>IF($D2190=1,$C2190,-1)</f>
        <v/>
      </c>
    </row>
    <row r="2191">
      <c r="A2191" s="33" t="n">
        <v>45383.16666666666</v>
      </c>
      <c r="B2191" s="15">
        <f>WEEKDAY($A2191,2)</f>
        <v/>
      </c>
      <c r="C2191" s="15">
        <f>HOUR($A2191)</f>
        <v/>
      </c>
      <c r="D2191" s="15">
        <f>IF(AND($A2191&gt;=Instellingen!$B$6,$A2191&lt;Instellingen!$B$7),1,0)</f>
        <v/>
      </c>
      <c r="E2191" s="15">
        <f>COUNTIF(tData[BezoekStart],"&lt;"&amp;($A2191+1/24))-COUNTIF(tData[BezoekEind],"&lt;="&amp;$A2191)</f>
        <v/>
      </c>
      <c r="F2191" s="15">
        <f>COUNTIF(tData[BezoekLangStart],"&lt;"&amp;($A2191+1/24))-COUNTIF(tData[BezoekLangEind],"&lt;="&amp;$A2191)</f>
        <v/>
      </c>
      <c r="G2191" s="15">
        <f>IF($D2191=1,$B2191*100+$C2191,-1)</f>
        <v/>
      </c>
      <c r="H2191" s="15">
        <f>IF($D2191=1,$B2191,-1)</f>
        <v/>
      </c>
      <c r="I2191" s="15">
        <f>IF($D2191=1,$C2191,-1)</f>
        <v/>
      </c>
    </row>
    <row r="2192">
      <c r="A2192" s="33" t="n">
        <v>45383.20833333334</v>
      </c>
      <c r="B2192" s="15">
        <f>WEEKDAY($A2192,2)</f>
        <v/>
      </c>
      <c r="C2192" s="15">
        <f>HOUR($A2192)</f>
        <v/>
      </c>
      <c r="D2192" s="15">
        <f>IF(AND($A2192&gt;=Instellingen!$B$6,$A2192&lt;Instellingen!$B$7),1,0)</f>
        <v/>
      </c>
      <c r="E2192" s="15">
        <f>COUNTIF(tData[BezoekStart],"&lt;"&amp;($A2192+1/24))-COUNTIF(tData[BezoekEind],"&lt;="&amp;$A2192)</f>
        <v/>
      </c>
      <c r="F2192" s="15">
        <f>COUNTIF(tData[BezoekLangStart],"&lt;"&amp;($A2192+1/24))-COUNTIF(tData[BezoekLangEind],"&lt;="&amp;$A2192)</f>
        <v/>
      </c>
      <c r="G2192" s="15">
        <f>IF($D2192=1,$B2192*100+$C2192,-1)</f>
        <v/>
      </c>
      <c r="H2192" s="15">
        <f>IF($D2192=1,$B2192,-1)</f>
        <v/>
      </c>
      <c r="I2192" s="15">
        <f>IF($D2192=1,$C2192,-1)</f>
        <v/>
      </c>
    </row>
    <row r="2193">
      <c r="A2193" s="33" t="n">
        <v>45383.25</v>
      </c>
      <c r="B2193" s="15">
        <f>WEEKDAY($A2193,2)</f>
        <v/>
      </c>
      <c r="C2193" s="15">
        <f>HOUR($A2193)</f>
        <v/>
      </c>
      <c r="D2193" s="15">
        <f>IF(AND($A2193&gt;=Instellingen!$B$6,$A2193&lt;Instellingen!$B$7),1,0)</f>
        <v/>
      </c>
      <c r="E2193" s="15">
        <f>COUNTIF(tData[BezoekStart],"&lt;"&amp;($A2193+1/24))-COUNTIF(tData[BezoekEind],"&lt;="&amp;$A2193)</f>
        <v/>
      </c>
      <c r="F2193" s="15">
        <f>COUNTIF(tData[BezoekLangStart],"&lt;"&amp;($A2193+1/24))-COUNTIF(tData[BezoekLangEind],"&lt;="&amp;$A2193)</f>
        <v/>
      </c>
      <c r="G2193" s="15">
        <f>IF($D2193=1,$B2193*100+$C2193,-1)</f>
        <v/>
      </c>
      <c r="H2193" s="15">
        <f>IF($D2193=1,$B2193,-1)</f>
        <v/>
      </c>
      <c r="I2193" s="15">
        <f>IF($D2193=1,$C2193,-1)</f>
        <v/>
      </c>
    </row>
    <row r="2194">
      <c r="A2194" s="33" t="n">
        <v>45383.29166666666</v>
      </c>
      <c r="B2194" s="15">
        <f>WEEKDAY($A2194,2)</f>
        <v/>
      </c>
      <c r="C2194" s="15">
        <f>HOUR($A2194)</f>
        <v/>
      </c>
      <c r="D2194" s="15">
        <f>IF(AND($A2194&gt;=Instellingen!$B$6,$A2194&lt;Instellingen!$B$7),1,0)</f>
        <v/>
      </c>
      <c r="E2194" s="15">
        <f>COUNTIF(tData[BezoekStart],"&lt;"&amp;($A2194+1/24))-COUNTIF(tData[BezoekEind],"&lt;="&amp;$A2194)</f>
        <v/>
      </c>
      <c r="F2194" s="15">
        <f>COUNTIF(tData[BezoekLangStart],"&lt;"&amp;($A2194+1/24))-COUNTIF(tData[BezoekLangEind],"&lt;="&amp;$A2194)</f>
        <v/>
      </c>
      <c r="G2194" s="15">
        <f>IF($D2194=1,$B2194*100+$C2194,-1)</f>
        <v/>
      </c>
      <c r="H2194" s="15">
        <f>IF($D2194=1,$B2194,-1)</f>
        <v/>
      </c>
      <c r="I2194" s="15">
        <f>IF($D2194=1,$C2194,-1)</f>
        <v/>
      </c>
    </row>
    <row r="2195">
      <c r="A2195" s="33" t="n">
        <v>45383.33333333334</v>
      </c>
      <c r="B2195" s="15">
        <f>WEEKDAY($A2195,2)</f>
        <v/>
      </c>
      <c r="C2195" s="15">
        <f>HOUR($A2195)</f>
        <v/>
      </c>
      <c r="D2195" s="15">
        <f>IF(AND($A2195&gt;=Instellingen!$B$6,$A2195&lt;Instellingen!$B$7),1,0)</f>
        <v/>
      </c>
      <c r="E2195" s="15">
        <f>COUNTIF(tData[BezoekStart],"&lt;"&amp;($A2195+1/24))-COUNTIF(tData[BezoekEind],"&lt;="&amp;$A2195)</f>
        <v/>
      </c>
      <c r="F2195" s="15">
        <f>COUNTIF(tData[BezoekLangStart],"&lt;"&amp;($A2195+1/24))-COUNTIF(tData[BezoekLangEind],"&lt;="&amp;$A2195)</f>
        <v/>
      </c>
      <c r="G2195" s="15">
        <f>IF($D2195=1,$B2195*100+$C2195,-1)</f>
        <v/>
      </c>
      <c r="H2195" s="15">
        <f>IF($D2195=1,$B2195,-1)</f>
        <v/>
      </c>
      <c r="I2195" s="15">
        <f>IF($D2195=1,$C2195,-1)</f>
        <v/>
      </c>
    </row>
    <row r="2196">
      <c r="A2196" s="33" t="n">
        <v>45383.375</v>
      </c>
      <c r="B2196" s="15">
        <f>WEEKDAY($A2196,2)</f>
        <v/>
      </c>
      <c r="C2196" s="15">
        <f>HOUR($A2196)</f>
        <v/>
      </c>
      <c r="D2196" s="15">
        <f>IF(AND($A2196&gt;=Instellingen!$B$6,$A2196&lt;Instellingen!$B$7),1,0)</f>
        <v/>
      </c>
      <c r="E2196" s="15">
        <f>COUNTIF(tData[BezoekStart],"&lt;"&amp;($A2196+1/24))-COUNTIF(tData[BezoekEind],"&lt;="&amp;$A2196)</f>
        <v/>
      </c>
      <c r="F2196" s="15">
        <f>COUNTIF(tData[BezoekLangStart],"&lt;"&amp;($A2196+1/24))-COUNTIF(tData[BezoekLangEind],"&lt;="&amp;$A2196)</f>
        <v/>
      </c>
      <c r="G2196" s="15">
        <f>IF($D2196=1,$B2196*100+$C2196,-1)</f>
        <v/>
      </c>
      <c r="H2196" s="15">
        <f>IF($D2196=1,$B2196,-1)</f>
        <v/>
      </c>
      <c r="I2196" s="15">
        <f>IF($D2196=1,$C2196,-1)</f>
        <v/>
      </c>
    </row>
    <row r="2197">
      <c r="A2197" s="33" t="n">
        <v>45383.41666666666</v>
      </c>
      <c r="B2197" s="15">
        <f>WEEKDAY($A2197,2)</f>
        <v/>
      </c>
      <c r="C2197" s="15">
        <f>HOUR($A2197)</f>
        <v/>
      </c>
      <c r="D2197" s="15">
        <f>IF(AND($A2197&gt;=Instellingen!$B$6,$A2197&lt;Instellingen!$B$7),1,0)</f>
        <v/>
      </c>
      <c r="E2197" s="15">
        <f>COUNTIF(tData[BezoekStart],"&lt;"&amp;($A2197+1/24))-COUNTIF(tData[BezoekEind],"&lt;="&amp;$A2197)</f>
        <v/>
      </c>
      <c r="F2197" s="15">
        <f>COUNTIF(tData[BezoekLangStart],"&lt;"&amp;($A2197+1/24))-COUNTIF(tData[BezoekLangEind],"&lt;="&amp;$A2197)</f>
        <v/>
      </c>
      <c r="G2197" s="15">
        <f>IF($D2197=1,$B2197*100+$C2197,-1)</f>
        <v/>
      </c>
      <c r="H2197" s="15">
        <f>IF($D2197=1,$B2197,-1)</f>
        <v/>
      </c>
      <c r="I2197" s="15">
        <f>IF($D2197=1,$C2197,-1)</f>
        <v/>
      </c>
    </row>
    <row r="2198">
      <c r="A2198" s="33" t="n">
        <v>45383.45833333334</v>
      </c>
      <c r="B2198" s="15">
        <f>WEEKDAY($A2198,2)</f>
        <v/>
      </c>
      <c r="C2198" s="15">
        <f>HOUR($A2198)</f>
        <v/>
      </c>
      <c r="D2198" s="15">
        <f>IF(AND($A2198&gt;=Instellingen!$B$6,$A2198&lt;Instellingen!$B$7),1,0)</f>
        <v/>
      </c>
      <c r="E2198" s="15">
        <f>COUNTIF(tData[BezoekStart],"&lt;"&amp;($A2198+1/24))-COUNTIF(tData[BezoekEind],"&lt;="&amp;$A2198)</f>
        <v/>
      </c>
      <c r="F2198" s="15">
        <f>COUNTIF(tData[BezoekLangStart],"&lt;"&amp;($A2198+1/24))-COUNTIF(tData[BezoekLangEind],"&lt;="&amp;$A2198)</f>
        <v/>
      </c>
      <c r="G2198" s="15">
        <f>IF($D2198=1,$B2198*100+$C2198,-1)</f>
        <v/>
      </c>
      <c r="H2198" s="15">
        <f>IF($D2198=1,$B2198,-1)</f>
        <v/>
      </c>
      <c r="I2198" s="15">
        <f>IF($D2198=1,$C2198,-1)</f>
        <v/>
      </c>
    </row>
    <row r="2199">
      <c r="A2199" s="33" t="n">
        <v>45383.5</v>
      </c>
      <c r="B2199" s="15">
        <f>WEEKDAY($A2199,2)</f>
        <v/>
      </c>
      <c r="C2199" s="15">
        <f>HOUR($A2199)</f>
        <v/>
      </c>
      <c r="D2199" s="15">
        <f>IF(AND($A2199&gt;=Instellingen!$B$6,$A2199&lt;Instellingen!$B$7),1,0)</f>
        <v/>
      </c>
      <c r="E2199" s="15">
        <f>COUNTIF(tData[BezoekStart],"&lt;"&amp;($A2199+1/24))-COUNTIF(tData[BezoekEind],"&lt;="&amp;$A2199)</f>
        <v/>
      </c>
      <c r="F2199" s="15">
        <f>COUNTIF(tData[BezoekLangStart],"&lt;"&amp;($A2199+1/24))-COUNTIF(tData[BezoekLangEind],"&lt;="&amp;$A2199)</f>
        <v/>
      </c>
      <c r="G2199" s="15">
        <f>IF($D2199=1,$B2199*100+$C2199,-1)</f>
        <v/>
      </c>
      <c r="H2199" s="15">
        <f>IF($D2199=1,$B2199,-1)</f>
        <v/>
      </c>
      <c r="I2199" s="15">
        <f>IF($D2199=1,$C2199,-1)</f>
        <v/>
      </c>
    </row>
    <row r="2200">
      <c r="A2200" s="33" t="n">
        <v>45383.54166666666</v>
      </c>
      <c r="B2200" s="15">
        <f>WEEKDAY($A2200,2)</f>
        <v/>
      </c>
      <c r="C2200" s="15">
        <f>HOUR($A2200)</f>
        <v/>
      </c>
      <c r="D2200" s="15">
        <f>IF(AND($A2200&gt;=Instellingen!$B$6,$A2200&lt;Instellingen!$B$7),1,0)</f>
        <v/>
      </c>
      <c r="E2200" s="15">
        <f>COUNTIF(tData[BezoekStart],"&lt;"&amp;($A2200+1/24))-COUNTIF(tData[BezoekEind],"&lt;="&amp;$A2200)</f>
        <v/>
      </c>
      <c r="F2200" s="15">
        <f>COUNTIF(tData[BezoekLangStart],"&lt;"&amp;($A2200+1/24))-COUNTIF(tData[BezoekLangEind],"&lt;="&amp;$A2200)</f>
        <v/>
      </c>
      <c r="G2200" s="15">
        <f>IF($D2200=1,$B2200*100+$C2200,-1)</f>
        <v/>
      </c>
      <c r="H2200" s="15">
        <f>IF($D2200=1,$B2200,-1)</f>
        <v/>
      </c>
      <c r="I2200" s="15">
        <f>IF($D2200=1,$C2200,-1)</f>
        <v/>
      </c>
    </row>
    <row r="2201">
      <c r="A2201" s="33" t="n">
        <v>45383.58333333334</v>
      </c>
      <c r="B2201" s="15">
        <f>WEEKDAY($A2201,2)</f>
        <v/>
      </c>
      <c r="C2201" s="15">
        <f>HOUR($A2201)</f>
        <v/>
      </c>
      <c r="D2201" s="15">
        <f>IF(AND($A2201&gt;=Instellingen!$B$6,$A2201&lt;Instellingen!$B$7),1,0)</f>
        <v/>
      </c>
      <c r="E2201" s="15">
        <f>COUNTIF(tData[BezoekStart],"&lt;"&amp;($A2201+1/24))-COUNTIF(tData[BezoekEind],"&lt;="&amp;$A2201)</f>
        <v/>
      </c>
      <c r="F2201" s="15">
        <f>COUNTIF(tData[BezoekLangStart],"&lt;"&amp;($A2201+1/24))-COUNTIF(tData[BezoekLangEind],"&lt;="&amp;$A2201)</f>
        <v/>
      </c>
      <c r="G2201" s="15">
        <f>IF($D2201=1,$B2201*100+$C2201,-1)</f>
        <v/>
      </c>
      <c r="H2201" s="15">
        <f>IF($D2201=1,$B2201,-1)</f>
        <v/>
      </c>
      <c r="I2201" s="15">
        <f>IF($D2201=1,$C2201,-1)</f>
        <v/>
      </c>
    </row>
    <row r="2202">
      <c r="A2202" s="33" t="n">
        <v>45383.625</v>
      </c>
      <c r="B2202" s="15">
        <f>WEEKDAY($A2202,2)</f>
        <v/>
      </c>
      <c r="C2202" s="15">
        <f>HOUR($A2202)</f>
        <v/>
      </c>
      <c r="D2202" s="15">
        <f>IF(AND($A2202&gt;=Instellingen!$B$6,$A2202&lt;Instellingen!$B$7),1,0)</f>
        <v/>
      </c>
      <c r="E2202" s="15">
        <f>COUNTIF(tData[BezoekStart],"&lt;"&amp;($A2202+1/24))-COUNTIF(tData[BezoekEind],"&lt;="&amp;$A2202)</f>
        <v/>
      </c>
      <c r="F2202" s="15">
        <f>COUNTIF(tData[BezoekLangStart],"&lt;"&amp;($A2202+1/24))-COUNTIF(tData[BezoekLangEind],"&lt;="&amp;$A2202)</f>
        <v/>
      </c>
      <c r="G2202" s="15">
        <f>IF($D2202=1,$B2202*100+$C2202,-1)</f>
        <v/>
      </c>
      <c r="H2202" s="15">
        <f>IF($D2202=1,$B2202,-1)</f>
        <v/>
      </c>
      <c r="I2202" s="15">
        <f>IF($D2202=1,$C2202,-1)</f>
        <v/>
      </c>
    </row>
    <row r="2203">
      <c r="A2203" s="33" t="n">
        <v>45383.66666666666</v>
      </c>
      <c r="B2203" s="15">
        <f>WEEKDAY($A2203,2)</f>
        <v/>
      </c>
      <c r="C2203" s="15">
        <f>HOUR($A2203)</f>
        <v/>
      </c>
      <c r="D2203" s="15">
        <f>IF(AND($A2203&gt;=Instellingen!$B$6,$A2203&lt;Instellingen!$B$7),1,0)</f>
        <v/>
      </c>
      <c r="E2203" s="15">
        <f>COUNTIF(tData[BezoekStart],"&lt;"&amp;($A2203+1/24))-COUNTIF(tData[BezoekEind],"&lt;="&amp;$A2203)</f>
        <v/>
      </c>
      <c r="F2203" s="15">
        <f>COUNTIF(tData[BezoekLangStart],"&lt;"&amp;($A2203+1/24))-COUNTIF(tData[BezoekLangEind],"&lt;="&amp;$A2203)</f>
        <v/>
      </c>
      <c r="G2203" s="15">
        <f>IF($D2203=1,$B2203*100+$C2203,-1)</f>
        <v/>
      </c>
      <c r="H2203" s="15">
        <f>IF($D2203=1,$B2203,-1)</f>
        <v/>
      </c>
      <c r="I2203" s="15">
        <f>IF($D2203=1,$C2203,-1)</f>
        <v/>
      </c>
    </row>
    <row r="2204">
      <c r="A2204" s="33" t="n">
        <v>45383.70833333334</v>
      </c>
      <c r="B2204" s="15">
        <f>WEEKDAY($A2204,2)</f>
        <v/>
      </c>
      <c r="C2204" s="15">
        <f>HOUR($A2204)</f>
        <v/>
      </c>
      <c r="D2204" s="15">
        <f>IF(AND($A2204&gt;=Instellingen!$B$6,$A2204&lt;Instellingen!$B$7),1,0)</f>
        <v/>
      </c>
      <c r="E2204" s="15">
        <f>COUNTIF(tData[BezoekStart],"&lt;"&amp;($A2204+1/24))-COUNTIF(tData[BezoekEind],"&lt;="&amp;$A2204)</f>
        <v/>
      </c>
      <c r="F2204" s="15">
        <f>COUNTIF(tData[BezoekLangStart],"&lt;"&amp;($A2204+1/24))-COUNTIF(tData[BezoekLangEind],"&lt;="&amp;$A2204)</f>
        <v/>
      </c>
      <c r="G2204" s="15">
        <f>IF($D2204=1,$B2204*100+$C2204,-1)</f>
        <v/>
      </c>
      <c r="H2204" s="15">
        <f>IF($D2204=1,$B2204,-1)</f>
        <v/>
      </c>
      <c r="I2204" s="15">
        <f>IF($D2204=1,$C2204,-1)</f>
        <v/>
      </c>
    </row>
    <row r="2205">
      <c r="A2205" s="33" t="n">
        <v>45383.75</v>
      </c>
      <c r="B2205" s="15">
        <f>WEEKDAY($A2205,2)</f>
        <v/>
      </c>
      <c r="C2205" s="15">
        <f>HOUR($A2205)</f>
        <v/>
      </c>
      <c r="D2205" s="15">
        <f>IF(AND($A2205&gt;=Instellingen!$B$6,$A2205&lt;Instellingen!$B$7),1,0)</f>
        <v/>
      </c>
      <c r="E2205" s="15">
        <f>COUNTIF(tData[BezoekStart],"&lt;"&amp;($A2205+1/24))-COUNTIF(tData[BezoekEind],"&lt;="&amp;$A2205)</f>
        <v/>
      </c>
      <c r="F2205" s="15">
        <f>COUNTIF(tData[BezoekLangStart],"&lt;"&amp;($A2205+1/24))-COUNTIF(tData[BezoekLangEind],"&lt;="&amp;$A2205)</f>
        <v/>
      </c>
      <c r="G2205" s="15">
        <f>IF($D2205=1,$B2205*100+$C2205,-1)</f>
        <v/>
      </c>
      <c r="H2205" s="15">
        <f>IF($D2205=1,$B2205,-1)</f>
        <v/>
      </c>
      <c r="I2205" s="15">
        <f>IF($D2205=1,$C2205,-1)</f>
        <v/>
      </c>
    </row>
    <row r="2206">
      <c r="A2206" s="33" t="n">
        <v>45383.79166666666</v>
      </c>
      <c r="B2206" s="15">
        <f>WEEKDAY($A2206,2)</f>
        <v/>
      </c>
      <c r="C2206" s="15">
        <f>HOUR($A2206)</f>
        <v/>
      </c>
      <c r="D2206" s="15">
        <f>IF(AND($A2206&gt;=Instellingen!$B$6,$A2206&lt;Instellingen!$B$7),1,0)</f>
        <v/>
      </c>
      <c r="E2206" s="15">
        <f>COUNTIF(tData[BezoekStart],"&lt;"&amp;($A2206+1/24))-COUNTIF(tData[BezoekEind],"&lt;="&amp;$A2206)</f>
        <v/>
      </c>
      <c r="F2206" s="15">
        <f>COUNTIF(tData[BezoekLangStart],"&lt;"&amp;($A2206+1/24))-COUNTIF(tData[BezoekLangEind],"&lt;="&amp;$A2206)</f>
        <v/>
      </c>
      <c r="G2206" s="15">
        <f>IF($D2206=1,$B2206*100+$C2206,-1)</f>
        <v/>
      </c>
      <c r="H2206" s="15">
        <f>IF($D2206=1,$B2206,-1)</f>
        <v/>
      </c>
      <c r="I2206" s="15">
        <f>IF($D2206=1,$C2206,-1)</f>
        <v/>
      </c>
    </row>
    <row r="2207">
      <c r="A2207" s="33" t="n">
        <v>45383.83333333334</v>
      </c>
      <c r="B2207" s="15">
        <f>WEEKDAY($A2207,2)</f>
        <v/>
      </c>
      <c r="C2207" s="15">
        <f>HOUR($A2207)</f>
        <v/>
      </c>
      <c r="D2207" s="15">
        <f>IF(AND($A2207&gt;=Instellingen!$B$6,$A2207&lt;Instellingen!$B$7),1,0)</f>
        <v/>
      </c>
      <c r="E2207" s="15">
        <f>COUNTIF(tData[BezoekStart],"&lt;"&amp;($A2207+1/24))-COUNTIF(tData[BezoekEind],"&lt;="&amp;$A2207)</f>
        <v/>
      </c>
      <c r="F2207" s="15">
        <f>COUNTIF(tData[BezoekLangStart],"&lt;"&amp;($A2207+1/24))-COUNTIF(tData[BezoekLangEind],"&lt;="&amp;$A2207)</f>
        <v/>
      </c>
      <c r="G2207" s="15">
        <f>IF($D2207=1,$B2207*100+$C2207,-1)</f>
        <v/>
      </c>
      <c r="H2207" s="15">
        <f>IF($D2207=1,$B2207,-1)</f>
        <v/>
      </c>
      <c r="I2207" s="15">
        <f>IF($D2207=1,$C2207,-1)</f>
        <v/>
      </c>
    </row>
    <row r="2208">
      <c r="A2208" s="33" t="n">
        <v>45383.875</v>
      </c>
      <c r="B2208" s="15">
        <f>WEEKDAY($A2208,2)</f>
        <v/>
      </c>
      <c r="C2208" s="15">
        <f>HOUR($A2208)</f>
        <v/>
      </c>
      <c r="D2208" s="15">
        <f>IF(AND($A2208&gt;=Instellingen!$B$6,$A2208&lt;Instellingen!$B$7),1,0)</f>
        <v/>
      </c>
      <c r="E2208" s="15">
        <f>COUNTIF(tData[BezoekStart],"&lt;"&amp;($A2208+1/24))-COUNTIF(tData[BezoekEind],"&lt;="&amp;$A2208)</f>
        <v/>
      </c>
      <c r="F2208" s="15">
        <f>COUNTIF(tData[BezoekLangStart],"&lt;"&amp;($A2208+1/24))-COUNTIF(tData[BezoekLangEind],"&lt;="&amp;$A2208)</f>
        <v/>
      </c>
      <c r="G2208" s="15">
        <f>IF($D2208=1,$B2208*100+$C2208,-1)</f>
        <v/>
      </c>
      <c r="H2208" s="15">
        <f>IF($D2208=1,$B2208,-1)</f>
        <v/>
      </c>
      <c r="I2208" s="15">
        <f>IF($D2208=1,$C2208,-1)</f>
        <v/>
      </c>
    </row>
    <row r="2209">
      <c r="A2209" s="33" t="n">
        <v>45383.91666666666</v>
      </c>
      <c r="B2209" s="15">
        <f>WEEKDAY($A2209,2)</f>
        <v/>
      </c>
      <c r="C2209" s="15">
        <f>HOUR($A2209)</f>
        <v/>
      </c>
      <c r="D2209" s="15">
        <f>IF(AND($A2209&gt;=Instellingen!$B$6,$A2209&lt;Instellingen!$B$7),1,0)</f>
        <v/>
      </c>
      <c r="E2209" s="15">
        <f>COUNTIF(tData[BezoekStart],"&lt;"&amp;($A2209+1/24))-COUNTIF(tData[BezoekEind],"&lt;="&amp;$A2209)</f>
        <v/>
      </c>
      <c r="F2209" s="15">
        <f>COUNTIF(tData[BezoekLangStart],"&lt;"&amp;($A2209+1/24))-COUNTIF(tData[BezoekLangEind],"&lt;="&amp;$A2209)</f>
        <v/>
      </c>
      <c r="G2209" s="15">
        <f>IF($D2209=1,$B2209*100+$C2209,-1)</f>
        <v/>
      </c>
      <c r="H2209" s="15">
        <f>IF($D2209=1,$B2209,-1)</f>
        <v/>
      </c>
      <c r="I2209" s="15">
        <f>IF($D2209=1,$C2209,-1)</f>
        <v/>
      </c>
    </row>
    <row r="2210">
      <c r="A2210" s="33" t="n">
        <v>45383.95833333334</v>
      </c>
      <c r="B2210" s="15">
        <f>WEEKDAY($A2210,2)</f>
        <v/>
      </c>
      <c r="C2210" s="15">
        <f>HOUR($A2210)</f>
        <v/>
      </c>
      <c r="D2210" s="15">
        <f>IF(AND($A2210&gt;=Instellingen!$B$6,$A2210&lt;Instellingen!$B$7),1,0)</f>
        <v/>
      </c>
      <c r="E2210" s="15">
        <f>COUNTIF(tData[BezoekStart],"&lt;"&amp;($A2210+1/24))-COUNTIF(tData[BezoekEind],"&lt;="&amp;$A2210)</f>
        <v/>
      </c>
      <c r="F2210" s="15">
        <f>COUNTIF(tData[BezoekLangStart],"&lt;"&amp;($A2210+1/24))-COUNTIF(tData[BezoekLangEind],"&lt;="&amp;$A2210)</f>
        <v/>
      </c>
      <c r="G2210" s="15">
        <f>IF($D2210=1,$B2210*100+$C2210,-1)</f>
        <v/>
      </c>
      <c r="H2210" s="15">
        <f>IF($D2210=1,$B2210,-1)</f>
        <v/>
      </c>
      <c r="I2210" s="15">
        <f>IF($D2210=1,$C2210,-1)</f>
        <v/>
      </c>
    </row>
    <row r="2211">
      <c r="A2211" s="33" t="n">
        <v>45384</v>
      </c>
      <c r="B2211" s="15">
        <f>WEEKDAY($A2211,2)</f>
        <v/>
      </c>
      <c r="C2211" s="15">
        <f>HOUR($A2211)</f>
        <v/>
      </c>
      <c r="D2211" s="15">
        <f>IF(AND($A2211&gt;=Instellingen!$B$6,$A2211&lt;Instellingen!$B$7),1,0)</f>
        <v/>
      </c>
      <c r="E2211" s="15">
        <f>COUNTIF(tData[BezoekStart],"&lt;"&amp;($A2211+1/24))-COUNTIF(tData[BezoekEind],"&lt;="&amp;$A2211)</f>
        <v/>
      </c>
      <c r="F2211" s="15">
        <f>COUNTIF(tData[BezoekLangStart],"&lt;"&amp;($A2211+1/24))-COUNTIF(tData[BezoekLangEind],"&lt;="&amp;$A2211)</f>
        <v/>
      </c>
      <c r="G2211" s="15">
        <f>IF($D2211=1,$B2211*100+$C2211,-1)</f>
        <v/>
      </c>
      <c r="H2211" s="15">
        <f>IF($D2211=1,$B2211,-1)</f>
        <v/>
      </c>
      <c r="I2211" s="15">
        <f>IF($D2211=1,$C2211,-1)</f>
        <v/>
      </c>
    </row>
    <row r="2212">
      <c r="A2212" s="33" t="n">
        <v>45384.04166666666</v>
      </c>
      <c r="B2212" s="15">
        <f>WEEKDAY($A2212,2)</f>
        <v/>
      </c>
      <c r="C2212" s="15">
        <f>HOUR($A2212)</f>
        <v/>
      </c>
      <c r="D2212" s="15">
        <f>IF(AND($A2212&gt;=Instellingen!$B$6,$A2212&lt;Instellingen!$B$7),1,0)</f>
        <v/>
      </c>
      <c r="E2212" s="15">
        <f>COUNTIF(tData[BezoekStart],"&lt;"&amp;($A2212+1/24))-COUNTIF(tData[BezoekEind],"&lt;="&amp;$A2212)</f>
        <v/>
      </c>
      <c r="F2212" s="15">
        <f>COUNTIF(tData[BezoekLangStart],"&lt;"&amp;($A2212+1/24))-COUNTIF(tData[BezoekLangEind],"&lt;="&amp;$A2212)</f>
        <v/>
      </c>
      <c r="G2212" s="15">
        <f>IF($D2212=1,$B2212*100+$C2212,-1)</f>
        <v/>
      </c>
      <c r="H2212" s="15">
        <f>IF($D2212=1,$B2212,-1)</f>
        <v/>
      </c>
      <c r="I2212" s="15">
        <f>IF($D2212=1,$C2212,-1)</f>
        <v/>
      </c>
    </row>
    <row r="2213">
      <c r="A2213" s="33" t="n">
        <v>45384.08333333334</v>
      </c>
      <c r="B2213" s="15">
        <f>WEEKDAY($A2213,2)</f>
        <v/>
      </c>
      <c r="C2213" s="15">
        <f>HOUR($A2213)</f>
        <v/>
      </c>
      <c r="D2213" s="15">
        <f>IF(AND($A2213&gt;=Instellingen!$B$6,$A2213&lt;Instellingen!$B$7),1,0)</f>
        <v/>
      </c>
      <c r="E2213" s="15">
        <f>COUNTIF(tData[BezoekStart],"&lt;"&amp;($A2213+1/24))-COUNTIF(tData[BezoekEind],"&lt;="&amp;$A2213)</f>
        <v/>
      </c>
      <c r="F2213" s="15">
        <f>COUNTIF(tData[BezoekLangStart],"&lt;"&amp;($A2213+1/24))-COUNTIF(tData[BezoekLangEind],"&lt;="&amp;$A2213)</f>
        <v/>
      </c>
      <c r="G2213" s="15">
        <f>IF($D2213=1,$B2213*100+$C2213,-1)</f>
        <v/>
      </c>
      <c r="H2213" s="15">
        <f>IF($D2213=1,$B2213,-1)</f>
        <v/>
      </c>
      <c r="I2213" s="15">
        <f>IF($D2213=1,$C2213,-1)</f>
        <v/>
      </c>
    </row>
    <row r="2214">
      <c r="A2214" s="33" t="n">
        <v>45384.125</v>
      </c>
      <c r="B2214" s="15">
        <f>WEEKDAY($A2214,2)</f>
        <v/>
      </c>
      <c r="C2214" s="15">
        <f>HOUR($A2214)</f>
        <v/>
      </c>
      <c r="D2214" s="15">
        <f>IF(AND($A2214&gt;=Instellingen!$B$6,$A2214&lt;Instellingen!$B$7),1,0)</f>
        <v/>
      </c>
      <c r="E2214" s="15">
        <f>COUNTIF(tData[BezoekStart],"&lt;"&amp;($A2214+1/24))-COUNTIF(tData[BezoekEind],"&lt;="&amp;$A2214)</f>
        <v/>
      </c>
      <c r="F2214" s="15">
        <f>COUNTIF(tData[BezoekLangStart],"&lt;"&amp;($A2214+1/24))-COUNTIF(tData[BezoekLangEind],"&lt;="&amp;$A2214)</f>
        <v/>
      </c>
      <c r="G2214" s="15">
        <f>IF($D2214=1,$B2214*100+$C2214,-1)</f>
        <v/>
      </c>
      <c r="H2214" s="15">
        <f>IF($D2214=1,$B2214,-1)</f>
        <v/>
      </c>
      <c r="I2214" s="15">
        <f>IF($D2214=1,$C2214,-1)</f>
        <v/>
      </c>
    </row>
    <row r="2215">
      <c r="A2215" s="33" t="n">
        <v>45384.16666666666</v>
      </c>
      <c r="B2215" s="15">
        <f>WEEKDAY($A2215,2)</f>
        <v/>
      </c>
      <c r="C2215" s="15">
        <f>HOUR($A2215)</f>
        <v/>
      </c>
      <c r="D2215" s="15">
        <f>IF(AND($A2215&gt;=Instellingen!$B$6,$A2215&lt;Instellingen!$B$7),1,0)</f>
        <v/>
      </c>
      <c r="E2215" s="15">
        <f>COUNTIF(tData[BezoekStart],"&lt;"&amp;($A2215+1/24))-COUNTIF(tData[BezoekEind],"&lt;="&amp;$A2215)</f>
        <v/>
      </c>
      <c r="F2215" s="15">
        <f>COUNTIF(tData[BezoekLangStart],"&lt;"&amp;($A2215+1/24))-COUNTIF(tData[BezoekLangEind],"&lt;="&amp;$A2215)</f>
        <v/>
      </c>
      <c r="G2215" s="15">
        <f>IF($D2215=1,$B2215*100+$C2215,-1)</f>
        <v/>
      </c>
      <c r="H2215" s="15">
        <f>IF($D2215=1,$B2215,-1)</f>
        <v/>
      </c>
      <c r="I2215" s="15">
        <f>IF($D2215=1,$C2215,-1)</f>
        <v/>
      </c>
    </row>
    <row r="2216">
      <c r="A2216" s="33" t="n">
        <v>45384.20833333334</v>
      </c>
      <c r="B2216" s="15">
        <f>WEEKDAY($A2216,2)</f>
        <v/>
      </c>
      <c r="C2216" s="15">
        <f>HOUR($A2216)</f>
        <v/>
      </c>
      <c r="D2216" s="15">
        <f>IF(AND($A2216&gt;=Instellingen!$B$6,$A2216&lt;Instellingen!$B$7),1,0)</f>
        <v/>
      </c>
      <c r="E2216" s="15">
        <f>COUNTIF(tData[BezoekStart],"&lt;"&amp;($A2216+1/24))-COUNTIF(tData[BezoekEind],"&lt;="&amp;$A2216)</f>
        <v/>
      </c>
      <c r="F2216" s="15">
        <f>COUNTIF(tData[BezoekLangStart],"&lt;"&amp;($A2216+1/24))-COUNTIF(tData[BezoekLangEind],"&lt;="&amp;$A2216)</f>
        <v/>
      </c>
      <c r="G2216" s="15">
        <f>IF($D2216=1,$B2216*100+$C2216,-1)</f>
        <v/>
      </c>
      <c r="H2216" s="15">
        <f>IF($D2216=1,$B2216,-1)</f>
        <v/>
      </c>
      <c r="I2216" s="15">
        <f>IF($D2216=1,$C2216,-1)</f>
        <v/>
      </c>
    </row>
    <row r="2217">
      <c r="A2217" s="33" t="n">
        <v>45384.25</v>
      </c>
      <c r="B2217" s="15">
        <f>WEEKDAY($A2217,2)</f>
        <v/>
      </c>
      <c r="C2217" s="15">
        <f>HOUR($A2217)</f>
        <v/>
      </c>
      <c r="D2217" s="15">
        <f>IF(AND($A2217&gt;=Instellingen!$B$6,$A2217&lt;Instellingen!$B$7),1,0)</f>
        <v/>
      </c>
      <c r="E2217" s="15">
        <f>COUNTIF(tData[BezoekStart],"&lt;"&amp;($A2217+1/24))-COUNTIF(tData[BezoekEind],"&lt;="&amp;$A2217)</f>
        <v/>
      </c>
      <c r="F2217" s="15">
        <f>COUNTIF(tData[BezoekLangStart],"&lt;"&amp;($A2217+1/24))-COUNTIF(tData[BezoekLangEind],"&lt;="&amp;$A2217)</f>
        <v/>
      </c>
      <c r="G2217" s="15">
        <f>IF($D2217=1,$B2217*100+$C2217,-1)</f>
        <v/>
      </c>
      <c r="H2217" s="15">
        <f>IF($D2217=1,$B2217,-1)</f>
        <v/>
      </c>
      <c r="I2217" s="15">
        <f>IF($D2217=1,$C2217,-1)</f>
        <v/>
      </c>
    </row>
    <row r="2218">
      <c r="A2218" s="33" t="n">
        <v>45384.29166666666</v>
      </c>
      <c r="B2218" s="15">
        <f>WEEKDAY($A2218,2)</f>
        <v/>
      </c>
      <c r="C2218" s="15">
        <f>HOUR($A2218)</f>
        <v/>
      </c>
      <c r="D2218" s="15">
        <f>IF(AND($A2218&gt;=Instellingen!$B$6,$A2218&lt;Instellingen!$B$7),1,0)</f>
        <v/>
      </c>
      <c r="E2218" s="15">
        <f>COUNTIF(tData[BezoekStart],"&lt;"&amp;($A2218+1/24))-COUNTIF(tData[BezoekEind],"&lt;="&amp;$A2218)</f>
        <v/>
      </c>
      <c r="F2218" s="15">
        <f>COUNTIF(tData[BezoekLangStart],"&lt;"&amp;($A2218+1/24))-COUNTIF(tData[BezoekLangEind],"&lt;="&amp;$A2218)</f>
        <v/>
      </c>
      <c r="G2218" s="15">
        <f>IF($D2218=1,$B2218*100+$C2218,-1)</f>
        <v/>
      </c>
      <c r="H2218" s="15">
        <f>IF($D2218=1,$B2218,-1)</f>
        <v/>
      </c>
      <c r="I2218" s="15">
        <f>IF($D2218=1,$C2218,-1)</f>
        <v/>
      </c>
    </row>
    <row r="2219">
      <c r="A2219" s="33" t="n">
        <v>45384.33333333334</v>
      </c>
      <c r="B2219" s="15">
        <f>WEEKDAY($A2219,2)</f>
        <v/>
      </c>
      <c r="C2219" s="15">
        <f>HOUR($A2219)</f>
        <v/>
      </c>
      <c r="D2219" s="15">
        <f>IF(AND($A2219&gt;=Instellingen!$B$6,$A2219&lt;Instellingen!$B$7),1,0)</f>
        <v/>
      </c>
      <c r="E2219" s="15">
        <f>COUNTIF(tData[BezoekStart],"&lt;"&amp;($A2219+1/24))-COUNTIF(tData[BezoekEind],"&lt;="&amp;$A2219)</f>
        <v/>
      </c>
      <c r="F2219" s="15">
        <f>COUNTIF(tData[BezoekLangStart],"&lt;"&amp;($A2219+1/24))-COUNTIF(tData[BezoekLangEind],"&lt;="&amp;$A2219)</f>
        <v/>
      </c>
      <c r="G2219" s="15">
        <f>IF($D2219=1,$B2219*100+$C2219,-1)</f>
        <v/>
      </c>
      <c r="H2219" s="15">
        <f>IF($D2219=1,$B2219,-1)</f>
        <v/>
      </c>
      <c r="I2219" s="15">
        <f>IF($D2219=1,$C2219,-1)</f>
        <v/>
      </c>
    </row>
    <row r="2220">
      <c r="A2220" s="33" t="n">
        <v>45384.375</v>
      </c>
      <c r="B2220" s="15">
        <f>WEEKDAY($A2220,2)</f>
        <v/>
      </c>
      <c r="C2220" s="15">
        <f>HOUR($A2220)</f>
        <v/>
      </c>
      <c r="D2220" s="15">
        <f>IF(AND($A2220&gt;=Instellingen!$B$6,$A2220&lt;Instellingen!$B$7),1,0)</f>
        <v/>
      </c>
      <c r="E2220" s="15">
        <f>COUNTIF(tData[BezoekStart],"&lt;"&amp;($A2220+1/24))-COUNTIF(tData[BezoekEind],"&lt;="&amp;$A2220)</f>
        <v/>
      </c>
      <c r="F2220" s="15">
        <f>COUNTIF(tData[BezoekLangStart],"&lt;"&amp;($A2220+1/24))-COUNTIF(tData[BezoekLangEind],"&lt;="&amp;$A2220)</f>
        <v/>
      </c>
      <c r="G2220" s="15">
        <f>IF($D2220=1,$B2220*100+$C2220,-1)</f>
        <v/>
      </c>
      <c r="H2220" s="15">
        <f>IF($D2220=1,$B2220,-1)</f>
        <v/>
      </c>
      <c r="I2220" s="15">
        <f>IF($D2220=1,$C2220,-1)</f>
        <v/>
      </c>
    </row>
    <row r="2221">
      <c r="A2221" s="33" t="n">
        <v>45384.41666666666</v>
      </c>
      <c r="B2221" s="15">
        <f>WEEKDAY($A2221,2)</f>
        <v/>
      </c>
      <c r="C2221" s="15">
        <f>HOUR($A2221)</f>
        <v/>
      </c>
      <c r="D2221" s="15">
        <f>IF(AND($A2221&gt;=Instellingen!$B$6,$A2221&lt;Instellingen!$B$7),1,0)</f>
        <v/>
      </c>
      <c r="E2221" s="15">
        <f>COUNTIF(tData[BezoekStart],"&lt;"&amp;($A2221+1/24))-COUNTIF(tData[BezoekEind],"&lt;="&amp;$A2221)</f>
        <v/>
      </c>
      <c r="F2221" s="15">
        <f>COUNTIF(tData[BezoekLangStart],"&lt;"&amp;($A2221+1/24))-COUNTIF(tData[BezoekLangEind],"&lt;="&amp;$A2221)</f>
        <v/>
      </c>
      <c r="G2221" s="15">
        <f>IF($D2221=1,$B2221*100+$C2221,-1)</f>
        <v/>
      </c>
      <c r="H2221" s="15">
        <f>IF($D2221=1,$B2221,-1)</f>
        <v/>
      </c>
      <c r="I2221" s="15">
        <f>IF($D2221=1,$C2221,-1)</f>
        <v/>
      </c>
    </row>
    <row r="2222">
      <c r="A2222" s="33" t="n">
        <v>45384.45833333334</v>
      </c>
      <c r="B2222" s="15">
        <f>WEEKDAY($A2222,2)</f>
        <v/>
      </c>
      <c r="C2222" s="15">
        <f>HOUR($A2222)</f>
        <v/>
      </c>
      <c r="D2222" s="15">
        <f>IF(AND($A2222&gt;=Instellingen!$B$6,$A2222&lt;Instellingen!$B$7),1,0)</f>
        <v/>
      </c>
      <c r="E2222" s="15">
        <f>COUNTIF(tData[BezoekStart],"&lt;"&amp;($A2222+1/24))-COUNTIF(tData[BezoekEind],"&lt;="&amp;$A2222)</f>
        <v/>
      </c>
      <c r="F2222" s="15">
        <f>COUNTIF(tData[BezoekLangStart],"&lt;"&amp;($A2222+1/24))-COUNTIF(tData[BezoekLangEind],"&lt;="&amp;$A2222)</f>
        <v/>
      </c>
      <c r="G2222" s="15">
        <f>IF($D2222=1,$B2222*100+$C2222,-1)</f>
        <v/>
      </c>
      <c r="H2222" s="15">
        <f>IF($D2222=1,$B2222,-1)</f>
        <v/>
      </c>
      <c r="I2222" s="15">
        <f>IF($D2222=1,$C2222,-1)</f>
        <v/>
      </c>
    </row>
    <row r="2223">
      <c r="A2223" s="33" t="n">
        <v>45384.5</v>
      </c>
      <c r="B2223" s="15">
        <f>WEEKDAY($A2223,2)</f>
        <v/>
      </c>
      <c r="C2223" s="15">
        <f>HOUR($A2223)</f>
        <v/>
      </c>
      <c r="D2223" s="15">
        <f>IF(AND($A2223&gt;=Instellingen!$B$6,$A2223&lt;Instellingen!$B$7),1,0)</f>
        <v/>
      </c>
      <c r="E2223" s="15">
        <f>COUNTIF(tData[BezoekStart],"&lt;"&amp;($A2223+1/24))-COUNTIF(tData[BezoekEind],"&lt;="&amp;$A2223)</f>
        <v/>
      </c>
      <c r="F2223" s="15">
        <f>COUNTIF(tData[BezoekLangStart],"&lt;"&amp;($A2223+1/24))-COUNTIF(tData[BezoekLangEind],"&lt;="&amp;$A2223)</f>
        <v/>
      </c>
      <c r="G2223" s="15">
        <f>IF($D2223=1,$B2223*100+$C2223,-1)</f>
        <v/>
      </c>
      <c r="H2223" s="15">
        <f>IF($D2223=1,$B2223,-1)</f>
        <v/>
      </c>
      <c r="I2223" s="15">
        <f>IF($D2223=1,$C2223,-1)</f>
        <v/>
      </c>
    </row>
    <row r="2224">
      <c r="A2224" s="33" t="n">
        <v>45384.54166666666</v>
      </c>
      <c r="B2224" s="15">
        <f>WEEKDAY($A2224,2)</f>
        <v/>
      </c>
      <c r="C2224" s="15">
        <f>HOUR($A2224)</f>
        <v/>
      </c>
      <c r="D2224" s="15">
        <f>IF(AND($A2224&gt;=Instellingen!$B$6,$A2224&lt;Instellingen!$B$7),1,0)</f>
        <v/>
      </c>
      <c r="E2224" s="15">
        <f>COUNTIF(tData[BezoekStart],"&lt;"&amp;($A2224+1/24))-COUNTIF(tData[BezoekEind],"&lt;="&amp;$A2224)</f>
        <v/>
      </c>
      <c r="F2224" s="15">
        <f>COUNTIF(tData[BezoekLangStart],"&lt;"&amp;($A2224+1/24))-COUNTIF(tData[BezoekLangEind],"&lt;="&amp;$A2224)</f>
        <v/>
      </c>
      <c r="G2224" s="15">
        <f>IF($D2224=1,$B2224*100+$C2224,-1)</f>
        <v/>
      </c>
      <c r="H2224" s="15">
        <f>IF($D2224=1,$B2224,-1)</f>
        <v/>
      </c>
      <c r="I2224" s="15">
        <f>IF($D2224=1,$C2224,-1)</f>
        <v/>
      </c>
    </row>
    <row r="2225">
      <c r="A2225" s="33" t="n">
        <v>45384.58333333334</v>
      </c>
      <c r="B2225" s="15">
        <f>WEEKDAY($A2225,2)</f>
        <v/>
      </c>
      <c r="C2225" s="15">
        <f>HOUR($A2225)</f>
        <v/>
      </c>
      <c r="D2225" s="15">
        <f>IF(AND($A2225&gt;=Instellingen!$B$6,$A2225&lt;Instellingen!$B$7),1,0)</f>
        <v/>
      </c>
      <c r="E2225" s="15">
        <f>COUNTIF(tData[BezoekStart],"&lt;"&amp;($A2225+1/24))-COUNTIF(tData[BezoekEind],"&lt;="&amp;$A2225)</f>
        <v/>
      </c>
      <c r="F2225" s="15">
        <f>COUNTIF(tData[BezoekLangStart],"&lt;"&amp;($A2225+1/24))-COUNTIF(tData[BezoekLangEind],"&lt;="&amp;$A2225)</f>
        <v/>
      </c>
      <c r="G2225" s="15">
        <f>IF($D2225=1,$B2225*100+$C2225,-1)</f>
        <v/>
      </c>
      <c r="H2225" s="15">
        <f>IF($D2225=1,$B2225,-1)</f>
        <v/>
      </c>
      <c r="I2225" s="15">
        <f>IF($D2225=1,$C2225,-1)</f>
        <v/>
      </c>
    </row>
    <row r="2226">
      <c r="A2226" s="33" t="n">
        <v>45384.625</v>
      </c>
      <c r="B2226" s="15">
        <f>WEEKDAY($A2226,2)</f>
        <v/>
      </c>
      <c r="C2226" s="15">
        <f>HOUR($A2226)</f>
        <v/>
      </c>
      <c r="D2226" s="15">
        <f>IF(AND($A2226&gt;=Instellingen!$B$6,$A2226&lt;Instellingen!$B$7),1,0)</f>
        <v/>
      </c>
      <c r="E2226" s="15">
        <f>COUNTIF(tData[BezoekStart],"&lt;"&amp;($A2226+1/24))-COUNTIF(tData[BezoekEind],"&lt;="&amp;$A2226)</f>
        <v/>
      </c>
      <c r="F2226" s="15">
        <f>COUNTIF(tData[BezoekLangStart],"&lt;"&amp;($A2226+1/24))-COUNTIF(tData[BezoekLangEind],"&lt;="&amp;$A2226)</f>
        <v/>
      </c>
      <c r="G2226" s="15">
        <f>IF($D2226=1,$B2226*100+$C2226,-1)</f>
        <v/>
      </c>
      <c r="H2226" s="15">
        <f>IF($D2226=1,$B2226,-1)</f>
        <v/>
      </c>
      <c r="I2226" s="15">
        <f>IF($D2226=1,$C2226,-1)</f>
        <v/>
      </c>
    </row>
    <row r="2227">
      <c r="A2227" s="33" t="n">
        <v>45384.66666666666</v>
      </c>
      <c r="B2227" s="15">
        <f>WEEKDAY($A2227,2)</f>
        <v/>
      </c>
      <c r="C2227" s="15">
        <f>HOUR($A2227)</f>
        <v/>
      </c>
      <c r="D2227" s="15">
        <f>IF(AND($A2227&gt;=Instellingen!$B$6,$A2227&lt;Instellingen!$B$7),1,0)</f>
        <v/>
      </c>
      <c r="E2227" s="15">
        <f>COUNTIF(tData[BezoekStart],"&lt;"&amp;($A2227+1/24))-COUNTIF(tData[BezoekEind],"&lt;="&amp;$A2227)</f>
        <v/>
      </c>
      <c r="F2227" s="15">
        <f>COUNTIF(tData[BezoekLangStart],"&lt;"&amp;($A2227+1/24))-COUNTIF(tData[BezoekLangEind],"&lt;="&amp;$A2227)</f>
        <v/>
      </c>
      <c r="G2227" s="15">
        <f>IF($D2227=1,$B2227*100+$C2227,-1)</f>
        <v/>
      </c>
      <c r="H2227" s="15">
        <f>IF($D2227=1,$B2227,-1)</f>
        <v/>
      </c>
      <c r="I2227" s="15">
        <f>IF($D2227=1,$C2227,-1)</f>
        <v/>
      </c>
    </row>
    <row r="2228">
      <c r="A2228" s="33" t="n">
        <v>45384.70833333334</v>
      </c>
      <c r="B2228" s="15">
        <f>WEEKDAY($A2228,2)</f>
        <v/>
      </c>
      <c r="C2228" s="15">
        <f>HOUR($A2228)</f>
        <v/>
      </c>
      <c r="D2228" s="15">
        <f>IF(AND($A2228&gt;=Instellingen!$B$6,$A2228&lt;Instellingen!$B$7),1,0)</f>
        <v/>
      </c>
      <c r="E2228" s="15">
        <f>COUNTIF(tData[BezoekStart],"&lt;"&amp;($A2228+1/24))-COUNTIF(tData[BezoekEind],"&lt;="&amp;$A2228)</f>
        <v/>
      </c>
      <c r="F2228" s="15">
        <f>COUNTIF(tData[BezoekLangStart],"&lt;"&amp;($A2228+1/24))-COUNTIF(tData[BezoekLangEind],"&lt;="&amp;$A2228)</f>
        <v/>
      </c>
      <c r="G2228" s="15">
        <f>IF($D2228=1,$B2228*100+$C2228,-1)</f>
        <v/>
      </c>
      <c r="H2228" s="15">
        <f>IF($D2228=1,$B2228,-1)</f>
        <v/>
      </c>
      <c r="I2228" s="15">
        <f>IF($D2228=1,$C2228,-1)</f>
        <v/>
      </c>
    </row>
    <row r="2229">
      <c r="A2229" s="33" t="n">
        <v>45384.75</v>
      </c>
      <c r="B2229" s="15">
        <f>WEEKDAY($A2229,2)</f>
        <v/>
      </c>
      <c r="C2229" s="15">
        <f>HOUR($A2229)</f>
        <v/>
      </c>
      <c r="D2229" s="15">
        <f>IF(AND($A2229&gt;=Instellingen!$B$6,$A2229&lt;Instellingen!$B$7),1,0)</f>
        <v/>
      </c>
      <c r="E2229" s="15">
        <f>COUNTIF(tData[BezoekStart],"&lt;"&amp;($A2229+1/24))-COUNTIF(tData[BezoekEind],"&lt;="&amp;$A2229)</f>
        <v/>
      </c>
      <c r="F2229" s="15">
        <f>COUNTIF(tData[BezoekLangStart],"&lt;"&amp;($A2229+1/24))-COUNTIF(tData[BezoekLangEind],"&lt;="&amp;$A2229)</f>
        <v/>
      </c>
      <c r="G2229" s="15">
        <f>IF($D2229=1,$B2229*100+$C2229,-1)</f>
        <v/>
      </c>
      <c r="H2229" s="15">
        <f>IF($D2229=1,$B2229,-1)</f>
        <v/>
      </c>
      <c r="I2229" s="15">
        <f>IF($D2229=1,$C2229,-1)</f>
        <v/>
      </c>
    </row>
    <row r="2230">
      <c r="A2230" s="33" t="n">
        <v>45384.79166666666</v>
      </c>
      <c r="B2230" s="15">
        <f>WEEKDAY($A2230,2)</f>
        <v/>
      </c>
      <c r="C2230" s="15">
        <f>HOUR($A2230)</f>
        <v/>
      </c>
      <c r="D2230" s="15">
        <f>IF(AND($A2230&gt;=Instellingen!$B$6,$A2230&lt;Instellingen!$B$7),1,0)</f>
        <v/>
      </c>
      <c r="E2230" s="15">
        <f>COUNTIF(tData[BezoekStart],"&lt;"&amp;($A2230+1/24))-COUNTIF(tData[BezoekEind],"&lt;="&amp;$A2230)</f>
        <v/>
      </c>
      <c r="F2230" s="15">
        <f>COUNTIF(tData[BezoekLangStart],"&lt;"&amp;($A2230+1/24))-COUNTIF(tData[BezoekLangEind],"&lt;="&amp;$A2230)</f>
        <v/>
      </c>
      <c r="G2230" s="15">
        <f>IF($D2230=1,$B2230*100+$C2230,-1)</f>
        <v/>
      </c>
      <c r="H2230" s="15">
        <f>IF($D2230=1,$B2230,-1)</f>
        <v/>
      </c>
      <c r="I2230" s="15">
        <f>IF($D2230=1,$C2230,-1)</f>
        <v/>
      </c>
    </row>
    <row r="2231">
      <c r="A2231" s="33" t="n">
        <v>45384.83333333334</v>
      </c>
      <c r="B2231" s="15">
        <f>WEEKDAY($A2231,2)</f>
        <v/>
      </c>
      <c r="C2231" s="15">
        <f>HOUR($A2231)</f>
        <v/>
      </c>
      <c r="D2231" s="15">
        <f>IF(AND($A2231&gt;=Instellingen!$B$6,$A2231&lt;Instellingen!$B$7),1,0)</f>
        <v/>
      </c>
      <c r="E2231" s="15">
        <f>COUNTIF(tData[BezoekStart],"&lt;"&amp;($A2231+1/24))-COUNTIF(tData[BezoekEind],"&lt;="&amp;$A2231)</f>
        <v/>
      </c>
      <c r="F2231" s="15">
        <f>COUNTIF(tData[BezoekLangStart],"&lt;"&amp;($A2231+1/24))-COUNTIF(tData[BezoekLangEind],"&lt;="&amp;$A2231)</f>
        <v/>
      </c>
      <c r="G2231" s="15">
        <f>IF($D2231=1,$B2231*100+$C2231,-1)</f>
        <v/>
      </c>
      <c r="H2231" s="15">
        <f>IF($D2231=1,$B2231,-1)</f>
        <v/>
      </c>
      <c r="I2231" s="15">
        <f>IF($D2231=1,$C2231,-1)</f>
        <v/>
      </c>
    </row>
    <row r="2232">
      <c r="A2232" s="33" t="n">
        <v>45384.875</v>
      </c>
      <c r="B2232" s="15">
        <f>WEEKDAY($A2232,2)</f>
        <v/>
      </c>
      <c r="C2232" s="15">
        <f>HOUR($A2232)</f>
        <v/>
      </c>
      <c r="D2232" s="15">
        <f>IF(AND($A2232&gt;=Instellingen!$B$6,$A2232&lt;Instellingen!$B$7),1,0)</f>
        <v/>
      </c>
      <c r="E2232" s="15">
        <f>COUNTIF(tData[BezoekStart],"&lt;"&amp;($A2232+1/24))-COUNTIF(tData[BezoekEind],"&lt;="&amp;$A2232)</f>
        <v/>
      </c>
      <c r="F2232" s="15">
        <f>COUNTIF(tData[BezoekLangStart],"&lt;"&amp;($A2232+1/24))-COUNTIF(tData[BezoekLangEind],"&lt;="&amp;$A2232)</f>
        <v/>
      </c>
      <c r="G2232" s="15">
        <f>IF($D2232=1,$B2232*100+$C2232,-1)</f>
        <v/>
      </c>
      <c r="H2232" s="15">
        <f>IF($D2232=1,$B2232,-1)</f>
        <v/>
      </c>
      <c r="I2232" s="15">
        <f>IF($D2232=1,$C2232,-1)</f>
        <v/>
      </c>
    </row>
    <row r="2233">
      <c r="A2233" s="33" t="n">
        <v>45384.91666666666</v>
      </c>
      <c r="B2233" s="15">
        <f>WEEKDAY($A2233,2)</f>
        <v/>
      </c>
      <c r="C2233" s="15">
        <f>HOUR($A2233)</f>
        <v/>
      </c>
      <c r="D2233" s="15">
        <f>IF(AND($A2233&gt;=Instellingen!$B$6,$A2233&lt;Instellingen!$B$7),1,0)</f>
        <v/>
      </c>
      <c r="E2233" s="15">
        <f>COUNTIF(tData[BezoekStart],"&lt;"&amp;($A2233+1/24))-COUNTIF(tData[BezoekEind],"&lt;="&amp;$A2233)</f>
        <v/>
      </c>
      <c r="F2233" s="15">
        <f>COUNTIF(tData[BezoekLangStart],"&lt;"&amp;($A2233+1/24))-COUNTIF(tData[BezoekLangEind],"&lt;="&amp;$A2233)</f>
        <v/>
      </c>
      <c r="G2233" s="15">
        <f>IF($D2233=1,$B2233*100+$C2233,-1)</f>
        <v/>
      </c>
      <c r="H2233" s="15">
        <f>IF($D2233=1,$B2233,-1)</f>
        <v/>
      </c>
      <c r="I2233" s="15">
        <f>IF($D2233=1,$C2233,-1)</f>
        <v/>
      </c>
    </row>
    <row r="2234">
      <c r="A2234" s="33" t="n">
        <v>45384.95833333334</v>
      </c>
      <c r="B2234" s="15">
        <f>WEEKDAY($A2234,2)</f>
        <v/>
      </c>
      <c r="C2234" s="15">
        <f>HOUR($A2234)</f>
        <v/>
      </c>
      <c r="D2234" s="15">
        <f>IF(AND($A2234&gt;=Instellingen!$B$6,$A2234&lt;Instellingen!$B$7),1,0)</f>
        <v/>
      </c>
      <c r="E2234" s="15">
        <f>COUNTIF(tData[BezoekStart],"&lt;"&amp;($A2234+1/24))-COUNTIF(tData[BezoekEind],"&lt;="&amp;$A2234)</f>
        <v/>
      </c>
      <c r="F2234" s="15">
        <f>COUNTIF(tData[BezoekLangStart],"&lt;"&amp;($A2234+1/24))-COUNTIF(tData[BezoekLangEind],"&lt;="&amp;$A2234)</f>
        <v/>
      </c>
      <c r="G2234" s="15">
        <f>IF($D2234=1,$B2234*100+$C2234,-1)</f>
        <v/>
      </c>
      <c r="H2234" s="15">
        <f>IF($D2234=1,$B2234,-1)</f>
        <v/>
      </c>
      <c r="I2234" s="15">
        <f>IF($D2234=1,$C2234,-1)</f>
        <v/>
      </c>
    </row>
    <row r="2235">
      <c r="A2235" s="33" t="n">
        <v>45385</v>
      </c>
      <c r="B2235" s="15">
        <f>WEEKDAY($A2235,2)</f>
        <v/>
      </c>
      <c r="C2235" s="15">
        <f>HOUR($A2235)</f>
        <v/>
      </c>
      <c r="D2235" s="15">
        <f>IF(AND($A2235&gt;=Instellingen!$B$6,$A2235&lt;Instellingen!$B$7),1,0)</f>
        <v/>
      </c>
      <c r="E2235" s="15">
        <f>COUNTIF(tData[BezoekStart],"&lt;"&amp;($A2235+1/24))-COUNTIF(tData[BezoekEind],"&lt;="&amp;$A2235)</f>
        <v/>
      </c>
      <c r="F2235" s="15">
        <f>COUNTIF(tData[BezoekLangStart],"&lt;"&amp;($A2235+1/24))-COUNTIF(tData[BezoekLangEind],"&lt;="&amp;$A2235)</f>
        <v/>
      </c>
      <c r="G2235" s="15">
        <f>IF($D2235=1,$B2235*100+$C2235,-1)</f>
        <v/>
      </c>
      <c r="H2235" s="15">
        <f>IF($D2235=1,$B2235,-1)</f>
        <v/>
      </c>
      <c r="I2235" s="15">
        <f>IF($D2235=1,$C2235,-1)</f>
        <v/>
      </c>
    </row>
    <row r="2236">
      <c r="A2236" s="33" t="n">
        <v>45385.04166666666</v>
      </c>
      <c r="B2236" s="15">
        <f>WEEKDAY($A2236,2)</f>
        <v/>
      </c>
      <c r="C2236" s="15">
        <f>HOUR($A2236)</f>
        <v/>
      </c>
      <c r="D2236" s="15">
        <f>IF(AND($A2236&gt;=Instellingen!$B$6,$A2236&lt;Instellingen!$B$7),1,0)</f>
        <v/>
      </c>
      <c r="E2236" s="15">
        <f>COUNTIF(tData[BezoekStart],"&lt;"&amp;($A2236+1/24))-COUNTIF(tData[BezoekEind],"&lt;="&amp;$A2236)</f>
        <v/>
      </c>
      <c r="F2236" s="15">
        <f>COUNTIF(tData[BezoekLangStart],"&lt;"&amp;($A2236+1/24))-COUNTIF(tData[BezoekLangEind],"&lt;="&amp;$A2236)</f>
        <v/>
      </c>
      <c r="G2236" s="15">
        <f>IF($D2236=1,$B2236*100+$C2236,-1)</f>
        <v/>
      </c>
      <c r="H2236" s="15">
        <f>IF($D2236=1,$B2236,-1)</f>
        <v/>
      </c>
      <c r="I2236" s="15">
        <f>IF($D2236=1,$C2236,-1)</f>
        <v/>
      </c>
    </row>
    <row r="2237">
      <c r="A2237" s="33" t="n">
        <v>45385.08333333334</v>
      </c>
      <c r="B2237" s="15">
        <f>WEEKDAY($A2237,2)</f>
        <v/>
      </c>
      <c r="C2237" s="15">
        <f>HOUR($A2237)</f>
        <v/>
      </c>
      <c r="D2237" s="15">
        <f>IF(AND($A2237&gt;=Instellingen!$B$6,$A2237&lt;Instellingen!$B$7),1,0)</f>
        <v/>
      </c>
      <c r="E2237" s="15">
        <f>COUNTIF(tData[BezoekStart],"&lt;"&amp;($A2237+1/24))-COUNTIF(tData[BezoekEind],"&lt;="&amp;$A2237)</f>
        <v/>
      </c>
      <c r="F2237" s="15">
        <f>COUNTIF(tData[BezoekLangStart],"&lt;"&amp;($A2237+1/24))-COUNTIF(tData[BezoekLangEind],"&lt;="&amp;$A2237)</f>
        <v/>
      </c>
      <c r="G2237" s="15">
        <f>IF($D2237=1,$B2237*100+$C2237,-1)</f>
        <v/>
      </c>
      <c r="H2237" s="15">
        <f>IF($D2237=1,$B2237,-1)</f>
        <v/>
      </c>
      <c r="I2237" s="15">
        <f>IF($D2237=1,$C2237,-1)</f>
        <v/>
      </c>
    </row>
    <row r="2238">
      <c r="A2238" s="33" t="n">
        <v>45385.125</v>
      </c>
      <c r="B2238" s="15">
        <f>WEEKDAY($A2238,2)</f>
        <v/>
      </c>
      <c r="C2238" s="15">
        <f>HOUR($A2238)</f>
        <v/>
      </c>
      <c r="D2238" s="15">
        <f>IF(AND($A2238&gt;=Instellingen!$B$6,$A2238&lt;Instellingen!$B$7),1,0)</f>
        <v/>
      </c>
      <c r="E2238" s="15">
        <f>COUNTIF(tData[BezoekStart],"&lt;"&amp;($A2238+1/24))-COUNTIF(tData[BezoekEind],"&lt;="&amp;$A2238)</f>
        <v/>
      </c>
      <c r="F2238" s="15">
        <f>COUNTIF(tData[BezoekLangStart],"&lt;"&amp;($A2238+1/24))-COUNTIF(tData[BezoekLangEind],"&lt;="&amp;$A2238)</f>
        <v/>
      </c>
      <c r="G2238" s="15">
        <f>IF($D2238=1,$B2238*100+$C2238,-1)</f>
        <v/>
      </c>
      <c r="H2238" s="15">
        <f>IF($D2238=1,$B2238,-1)</f>
        <v/>
      </c>
      <c r="I2238" s="15">
        <f>IF($D2238=1,$C2238,-1)</f>
        <v/>
      </c>
    </row>
    <row r="2239">
      <c r="A2239" s="33" t="n">
        <v>45385.16666666666</v>
      </c>
      <c r="B2239" s="15">
        <f>WEEKDAY($A2239,2)</f>
        <v/>
      </c>
      <c r="C2239" s="15">
        <f>HOUR($A2239)</f>
        <v/>
      </c>
      <c r="D2239" s="15">
        <f>IF(AND($A2239&gt;=Instellingen!$B$6,$A2239&lt;Instellingen!$B$7),1,0)</f>
        <v/>
      </c>
      <c r="E2239" s="15">
        <f>COUNTIF(tData[BezoekStart],"&lt;"&amp;($A2239+1/24))-COUNTIF(tData[BezoekEind],"&lt;="&amp;$A2239)</f>
        <v/>
      </c>
      <c r="F2239" s="15">
        <f>COUNTIF(tData[BezoekLangStart],"&lt;"&amp;($A2239+1/24))-COUNTIF(tData[BezoekLangEind],"&lt;="&amp;$A2239)</f>
        <v/>
      </c>
      <c r="G2239" s="15">
        <f>IF($D2239=1,$B2239*100+$C2239,-1)</f>
        <v/>
      </c>
      <c r="H2239" s="15">
        <f>IF($D2239=1,$B2239,-1)</f>
        <v/>
      </c>
      <c r="I2239" s="15">
        <f>IF($D2239=1,$C2239,-1)</f>
        <v/>
      </c>
    </row>
    <row r="2240">
      <c r="A2240" s="33" t="n">
        <v>45385.20833333334</v>
      </c>
      <c r="B2240" s="15">
        <f>WEEKDAY($A2240,2)</f>
        <v/>
      </c>
      <c r="C2240" s="15">
        <f>HOUR($A2240)</f>
        <v/>
      </c>
      <c r="D2240" s="15">
        <f>IF(AND($A2240&gt;=Instellingen!$B$6,$A2240&lt;Instellingen!$B$7),1,0)</f>
        <v/>
      </c>
      <c r="E2240" s="15">
        <f>COUNTIF(tData[BezoekStart],"&lt;"&amp;($A2240+1/24))-COUNTIF(tData[BezoekEind],"&lt;="&amp;$A2240)</f>
        <v/>
      </c>
      <c r="F2240" s="15">
        <f>COUNTIF(tData[BezoekLangStart],"&lt;"&amp;($A2240+1/24))-COUNTIF(tData[BezoekLangEind],"&lt;="&amp;$A2240)</f>
        <v/>
      </c>
      <c r="G2240" s="15">
        <f>IF($D2240=1,$B2240*100+$C2240,-1)</f>
        <v/>
      </c>
      <c r="H2240" s="15">
        <f>IF($D2240=1,$B2240,-1)</f>
        <v/>
      </c>
      <c r="I2240" s="15">
        <f>IF($D2240=1,$C2240,-1)</f>
        <v/>
      </c>
    </row>
    <row r="2241">
      <c r="A2241" s="33" t="n">
        <v>45385.25</v>
      </c>
      <c r="B2241" s="15">
        <f>WEEKDAY($A2241,2)</f>
        <v/>
      </c>
      <c r="C2241" s="15">
        <f>HOUR($A2241)</f>
        <v/>
      </c>
      <c r="D2241" s="15">
        <f>IF(AND($A2241&gt;=Instellingen!$B$6,$A2241&lt;Instellingen!$B$7),1,0)</f>
        <v/>
      </c>
      <c r="E2241" s="15">
        <f>COUNTIF(tData[BezoekStart],"&lt;"&amp;($A2241+1/24))-COUNTIF(tData[BezoekEind],"&lt;="&amp;$A2241)</f>
        <v/>
      </c>
      <c r="F2241" s="15">
        <f>COUNTIF(tData[BezoekLangStart],"&lt;"&amp;($A2241+1/24))-COUNTIF(tData[BezoekLangEind],"&lt;="&amp;$A2241)</f>
        <v/>
      </c>
      <c r="G2241" s="15">
        <f>IF($D2241=1,$B2241*100+$C2241,-1)</f>
        <v/>
      </c>
      <c r="H2241" s="15">
        <f>IF($D2241=1,$B2241,-1)</f>
        <v/>
      </c>
      <c r="I2241" s="15">
        <f>IF($D2241=1,$C2241,-1)</f>
        <v/>
      </c>
    </row>
    <row r="2242">
      <c r="A2242" s="33" t="n">
        <v>45385.29166666666</v>
      </c>
      <c r="B2242" s="15">
        <f>WEEKDAY($A2242,2)</f>
        <v/>
      </c>
      <c r="C2242" s="15">
        <f>HOUR($A2242)</f>
        <v/>
      </c>
      <c r="D2242" s="15">
        <f>IF(AND($A2242&gt;=Instellingen!$B$6,$A2242&lt;Instellingen!$B$7),1,0)</f>
        <v/>
      </c>
      <c r="E2242" s="15">
        <f>COUNTIF(tData[BezoekStart],"&lt;"&amp;($A2242+1/24))-COUNTIF(tData[BezoekEind],"&lt;="&amp;$A2242)</f>
        <v/>
      </c>
      <c r="F2242" s="15">
        <f>COUNTIF(tData[BezoekLangStart],"&lt;"&amp;($A2242+1/24))-COUNTIF(tData[BezoekLangEind],"&lt;="&amp;$A2242)</f>
        <v/>
      </c>
      <c r="G2242" s="15">
        <f>IF($D2242=1,$B2242*100+$C2242,-1)</f>
        <v/>
      </c>
      <c r="H2242" s="15">
        <f>IF($D2242=1,$B2242,-1)</f>
        <v/>
      </c>
      <c r="I2242" s="15">
        <f>IF($D2242=1,$C2242,-1)</f>
        <v/>
      </c>
    </row>
    <row r="2243">
      <c r="A2243" s="33" t="n">
        <v>45385.33333333334</v>
      </c>
      <c r="B2243" s="15">
        <f>WEEKDAY($A2243,2)</f>
        <v/>
      </c>
      <c r="C2243" s="15">
        <f>HOUR($A2243)</f>
        <v/>
      </c>
      <c r="D2243" s="15">
        <f>IF(AND($A2243&gt;=Instellingen!$B$6,$A2243&lt;Instellingen!$B$7),1,0)</f>
        <v/>
      </c>
      <c r="E2243" s="15">
        <f>COUNTIF(tData[BezoekStart],"&lt;"&amp;($A2243+1/24))-COUNTIF(tData[BezoekEind],"&lt;="&amp;$A2243)</f>
        <v/>
      </c>
      <c r="F2243" s="15">
        <f>COUNTIF(tData[BezoekLangStart],"&lt;"&amp;($A2243+1/24))-COUNTIF(tData[BezoekLangEind],"&lt;="&amp;$A2243)</f>
        <v/>
      </c>
      <c r="G2243" s="15">
        <f>IF($D2243=1,$B2243*100+$C2243,-1)</f>
        <v/>
      </c>
      <c r="H2243" s="15">
        <f>IF($D2243=1,$B2243,-1)</f>
        <v/>
      </c>
      <c r="I2243" s="15">
        <f>IF($D2243=1,$C2243,-1)</f>
        <v/>
      </c>
    </row>
    <row r="2244">
      <c r="A2244" s="33" t="n">
        <v>45385.375</v>
      </c>
      <c r="B2244" s="15">
        <f>WEEKDAY($A2244,2)</f>
        <v/>
      </c>
      <c r="C2244" s="15">
        <f>HOUR($A2244)</f>
        <v/>
      </c>
      <c r="D2244" s="15">
        <f>IF(AND($A2244&gt;=Instellingen!$B$6,$A2244&lt;Instellingen!$B$7),1,0)</f>
        <v/>
      </c>
      <c r="E2244" s="15">
        <f>COUNTIF(tData[BezoekStart],"&lt;"&amp;($A2244+1/24))-COUNTIF(tData[BezoekEind],"&lt;="&amp;$A2244)</f>
        <v/>
      </c>
      <c r="F2244" s="15">
        <f>COUNTIF(tData[BezoekLangStart],"&lt;"&amp;($A2244+1/24))-COUNTIF(tData[BezoekLangEind],"&lt;="&amp;$A2244)</f>
        <v/>
      </c>
      <c r="G2244" s="15">
        <f>IF($D2244=1,$B2244*100+$C2244,-1)</f>
        <v/>
      </c>
      <c r="H2244" s="15">
        <f>IF($D2244=1,$B2244,-1)</f>
        <v/>
      </c>
      <c r="I2244" s="15">
        <f>IF($D2244=1,$C2244,-1)</f>
        <v/>
      </c>
    </row>
    <row r="2245">
      <c r="A2245" s="33" t="n">
        <v>45385.41666666666</v>
      </c>
      <c r="B2245" s="15">
        <f>WEEKDAY($A2245,2)</f>
        <v/>
      </c>
      <c r="C2245" s="15">
        <f>HOUR($A2245)</f>
        <v/>
      </c>
      <c r="D2245" s="15">
        <f>IF(AND($A2245&gt;=Instellingen!$B$6,$A2245&lt;Instellingen!$B$7),1,0)</f>
        <v/>
      </c>
      <c r="E2245" s="15">
        <f>COUNTIF(tData[BezoekStart],"&lt;"&amp;($A2245+1/24))-COUNTIF(tData[BezoekEind],"&lt;="&amp;$A2245)</f>
        <v/>
      </c>
      <c r="F2245" s="15">
        <f>COUNTIF(tData[BezoekLangStart],"&lt;"&amp;($A2245+1/24))-COUNTIF(tData[BezoekLangEind],"&lt;="&amp;$A2245)</f>
        <v/>
      </c>
      <c r="G2245" s="15">
        <f>IF($D2245=1,$B2245*100+$C2245,-1)</f>
        <v/>
      </c>
      <c r="H2245" s="15">
        <f>IF($D2245=1,$B2245,-1)</f>
        <v/>
      </c>
      <c r="I2245" s="15">
        <f>IF($D2245=1,$C2245,-1)</f>
        <v/>
      </c>
    </row>
    <row r="2246">
      <c r="A2246" s="33" t="n">
        <v>45385.45833333334</v>
      </c>
      <c r="B2246" s="15">
        <f>WEEKDAY($A2246,2)</f>
        <v/>
      </c>
      <c r="C2246" s="15">
        <f>HOUR($A2246)</f>
        <v/>
      </c>
      <c r="D2246" s="15">
        <f>IF(AND($A2246&gt;=Instellingen!$B$6,$A2246&lt;Instellingen!$B$7),1,0)</f>
        <v/>
      </c>
      <c r="E2246" s="15">
        <f>COUNTIF(tData[BezoekStart],"&lt;"&amp;($A2246+1/24))-COUNTIF(tData[BezoekEind],"&lt;="&amp;$A2246)</f>
        <v/>
      </c>
      <c r="F2246" s="15">
        <f>COUNTIF(tData[BezoekLangStart],"&lt;"&amp;($A2246+1/24))-COUNTIF(tData[BezoekLangEind],"&lt;="&amp;$A2246)</f>
        <v/>
      </c>
      <c r="G2246" s="15">
        <f>IF($D2246=1,$B2246*100+$C2246,-1)</f>
        <v/>
      </c>
      <c r="H2246" s="15">
        <f>IF($D2246=1,$B2246,-1)</f>
        <v/>
      </c>
      <c r="I2246" s="15">
        <f>IF($D2246=1,$C2246,-1)</f>
        <v/>
      </c>
    </row>
    <row r="2247">
      <c r="A2247" s="33" t="n">
        <v>45385.5</v>
      </c>
      <c r="B2247" s="15">
        <f>WEEKDAY($A2247,2)</f>
        <v/>
      </c>
      <c r="C2247" s="15">
        <f>HOUR($A2247)</f>
        <v/>
      </c>
      <c r="D2247" s="15">
        <f>IF(AND($A2247&gt;=Instellingen!$B$6,$A2247&lt;Instellingen!$B$7),1,0)</f>
        <v/>
      </c>
      <c r="E2247" s="15">
        <f>COUNTIF(tData[BezoekStart],"&lt;"&amp;($A2247+1/24))-COUNTIF(tData[BezoekEind],"&lt;="&amp;$A2247)</f>
        <v/>
      </c>
      <c r="F2247" s="15">
        <f>COUNTIF(tData[BezoekLangStart],"&lt;"&amp;($A2247+1/24))-COUNTIF(tData[BezoekLangEind],"&lt;="&amp;$A2247)</f>
        <v/>
      </c>
      <c r="G2247" s="15">
        <f>IF($D2247=1,$B2247*100+$C2247,-1)</f>
        <v/>
      </c>
      <c r="H2247" s="15">
        <f>IF($D2247=1,$B2247,-1)</f>
        <v/>
      </c>
      <c r="I2247" s="15">
        <f>IF($D2247=1,$C2247,-1)</f>
        <v/>
      </c>
    </row>
    <row r="2248">
      <c r="A2248" s="33" t="n">
        <v>45385.54166666666</v>
      </c>
      <c r="B2248" s="15">
        <f>WEEKDAY($A2248,2)</f>
        <v/>
      </c>
      <c r="C2248" s="15">
        <f>HOUR($A2248)</f>
        <v/>
      </c>
      <c r="D2248" s="15">
        <f>IF(AND($A2248&gt;=Instellingen!$B$6,$A2248&lt;Instellingen!$B$7),1,0)</f>
        <v/>
      </c>
      <c r="E2248" s="15">
        <f>COUNTIF(tData[BezoekStart],"&lt;"&amp;($A2248+1/24))-COUNTIF(tData[BezoekEind],"&lt;="&amp;$A2248)</f>
        <v/>
      </c>
      <c r="F2248" s="15">
        <f>COUNTIF(tData[BezoekLangStart],"&lt;"&amp;($A2248+1/24))-COUNTIF(tData[BezoekLangEind],"&lt;="&amp;$A2248)</f>
        <v/>
      </c>
      <c r="G2248" s="15">
        <f>IF($D2248=1,$B2248*100+$C2248,-1)</f>
        <v/>
      </c>
      <c r="H2248" s="15">
        <f>IF($D2248=1,$B2248,-1)</f>
        <v/>
      </c>
      <c r="I2248" s="15">
        <f>IF($D2248=1,$C2248,-1)</f>
        <v/>
      </c>
    </row>
    <row r="2249">
      <c r="A2249" s="33" t="n">
        <v>45385.58333333334</v>
      </c>
      <c r="B2249" s="15">
        <f>WEEKDAY($A2249,2)</f>
        <v/>
      </c>
      <c r="C2249" s="15">
        <f>HOUR($A2249)</f>
        <v/>
      </c>
      <c r="D2249" s="15">
        <f>IF(AND($A2249&gt;=Instellingen!$B$6,$A2249&lt;Instellingen!$B$7),1,0)</f>
        <v/>
      </c>
      <c r="E2249" s="15">
        <f>COUNTIF(tData[BezoekStart],"&lt;"&amp;($A2249+1/24))-COUNTIF(tData[BezoekEind],"&lt;="&amp;$A2249)</f>
        <v/>
      </c>
      <c r="F2249" s="15">
        <f>COUNTIF(tData[BezoekLangStart],"&lt;"&amp;($A2249+1/24))-COUNTIF(tData[BezoekLangEind],"&lt;="&amp;$A2249)</f>
        <v/>
      </c>
      <c r="G2249" s="15">
        <f>IF($D2249=1,$B2249*100+$C2249,-1)</f>
        <v/>
      </c>
      <c r="H2249" s="15">
        <f>IF($D2249=1,$B2249,-1)</f>
        <v/>
      </c>
      <c r="I2249" s="15">
        <f>IF($D2249=1,$C2249,-1)</f>
        <v/>
      </c>
    </row>
    <row r="2250">
      <c r="A2250" s="33" t="n">
        <v>45385.625</v>
      </c>
      <c r="B2250" s="15">
        <f>WEEKDAY($A2250,2)</f>
        <v/>
      </c>
      <c r="C2250" s="15">
        <f>HOUR($A2250)</f>
        <v/>
      </c>
      <c r="D2250" s="15">
        <f>IF(AND($A2250&gt;=Instellingen!$B$6,$A2250&lt;Instellingen!$B$7),1,0)</f>
        <v/>
      </c>
      <c r="E2250" s="15">
        <f>COUNTIF(tData[BezoekStart],"&lt;"&amp;($A2250+1/24))-COUNTIF(tData[BezoekEind],"&lt;="&amp;$A2250)</f>
        <v/>
      </c>
      <c r="F2250" s="15">
        <f>COUNTIF(tData[BezoekLangStart],"&lt;"&amp;($A2250+1/24))-COUNTIF(tData[BezoekLangEind],"&lt;="&amp;$A2250)</f>
        <v/>
      </c>
      <c r="G2250" s="15">
        <f>IF($D2250=1,$B2250*100+$C2250,-1)</f>
        <v/>
      </c>
      <c r="H2250" s="15">
        <f>IF($D2250=1,$B2250,-1)</f>
        <v/>
      </c>
      <c r="I2250" s="15">
        <f>IF($D2250=1,$C2250,-1)</f>
        <v/>
      </c>
    </row>
    <row r="2251">
      <c r="A2251" s="33" t="n">
        <v>45385.66666666666</v>
      </c>
      <c r="B2251" s="15">
        <f>WEEKDAY($A2251,2)</f>
        <v/>
      </c>
      <c r="C2251" s="15">
        <f>HOUR($A2251)</f>
        <v/>
      </c>
      <c r="D2251" s="15">
        <f>IF(AND($A2251&gt;=Instellingen!$B$6,$A2251&lt;Instellingen!$B$7),1,0)</f>
        <v/>
      </c>
      <c r="E2251" s="15">
        <f>COUNTIF(tData[BezoekStart],"&lt;"&amp;($A2251+1/24))-COUNTIF(tData[BezoekEind],"&lt;="&amp;$A2251)</f>
        <v/>
      </c>
      <c r="F2251" s="15">
        <f>COUNTIF(tData[BezoekLangStart],"&lt;"&amp;($A2251+1/24))-COUNTIF(tData[BezoekLangEind],"&lt;="&amp;$A2251)</f>
        <v/>
      </c>
      <c r="G2251" s="15">
        <f>IF($D2251=1,$B2251*100+$C2251,-1)</f>
        <v/>
      </c>
      <c r="H2251" s="15">
        <f>IF($D2251=1,$B2251,-1)</f>
        <v/>
      </c>
      <c r="I2251" s="15">
        <f>IF($D2251=1,$C2251,-1)</f>
        <v/>
      </c>
    </row>
    <row r="2252">
      <c r="A2252" s="33" t="n">
        <v>45385.70833333334</v>
      </c>
      <c r="B2252" s="15">
        <f>WEEKDAY($A2252,2)</f>
        <v/>
      </c>
      <c r="C2252" s="15">
        <f>HOUR($A2252)</f>
        <v/>
      </c>
      <c r="D2252" s="15">
        <f>IF(AND($A2252&gt;=Instellingen!$B$6,$A2252&lt;Instellingen!$B$7),1,0)</f>
        <v/>
      </c>
      <c r="E2252" s="15">
        <f>COUNTIF(tData[BezoekStart],"&lt;"&amp;($A2252+1/24))-COUNTIF(tData[BezoekEind],"&lt;="&amp;$A2252)</f>
        <v/>
      </c>
      <c r="F2252" s="15">
        <f>COUNTIF(tData[BezoekLangStart],"&lt;"&amp;($A2252+1/24))-COUNTIF(tData[BezoekLangEind],"&lt;="&amp;$A2252)</f>
        <v/>
      </c>
      <c r="G2252" s="15">
        <f>IF($D2252=1,$B2252*100+$C2252,-1)</f>
        <v/>
      </c>
      <c r="H2252" s="15">
        <f>IF($D2252=1,$B2252,-1)</f>
        <v/>
      </c>
      <c r="I2252" s="15">
        <f>IF($D2252=1,$C2252,-1)</f>
        <v/>
      </c>
    </row>
    <row r="2253">
      <c r="A2253" s="33" t="n">
        <v>45385.75</v>
      </c>
      <c r="B2253" s="15">
        <f>WEEKDAY($A2253,2)</f>
        <v/>
      </c>
      <c r="C2253" s="15">
        <f>HOUR($A2253)</f>
        <v/>
      </c>
      <c r="D2253" s="15">
        <f>IF(AND($A2253&gt;=Instellingen!$B$6,$A2253&lt;Instellingen!$B$7),1,0)</f>
        <v/>
      </c>
      <c r="E2253" s="15">
        <f>COUNTIF(tData[BezoekStart],"&lt;"&amp;($A2253+1/24))-COUNTIF(tData[BezoekEind],"&lt;="&amp;$A2253)</f>
        <v/>
      </c>
      <c r="F2253" s="15">
        <f>COUNTIF(tData[BezoekLangStart],"&lt;"&amp;($A2253+1/24))-COUNTIF(tData[BezoekLangEind],"&lt;="&amp;$A2253)</f>
        <v/>
      </c>
      <c r="G2253" s="15">
        <f>IF($D2253=1,$B2253*100+$C2253,-1)</f>
        <v/>
      </c>
      <c r="H2253" s="15">
        <f>IF($D2253=1,$B2253,-1)</f>
        <v/>
      </c>
      <c r="I2253" s="15">
        <f>IF($D2253=1,$C2253,-1)</f>
        <v/>
      </c>
    </row>
    <row r="2254">
      <c r="A2254" s="33" t="n">
        <v>45385.79166666666</v>
      </c>
      <c r="B2254" s="15">
        <f>WEEKDAY($A2254,2)</f>
        <v/>
      </c>
      <c r="C2254" s="15">
        <f>HOUR($A2254)</f>
        <v/>
      </c>
      <c r="D2254" s="15">
        <f>IF(AND($A2254&gt;=Instellingen!$B$6,$A2254&lt;Instellingen!$B$7),1,0)</f>
        <v/>
      </c>
      <c r="E2254" s="15">
        <f>COUNTIF(tData[BezoekStart],"&lt;"&amp;($A2254+1/24))-COUNTIF(tData[BezoekEind],"&lt;="&amp;$A2254)</f>
        <v/>
      </c>
      <c r="F2254" s="15">
        <f>COUNTIF(tData[BezoekLangStart],"&lt;"&amp;($A2254+1/24))-COUNTIF(tData[BezoekLangEind],"&lt;="&amp;$A2254)</f>
        <v/>
      </c>
      <c r="G2254" s="15">
        <f>IF($D2254=1,$B2254*100+$C2254,-1)</f>
        <v/>
      </c>
      <c r="H2254" s="15">
        <f>IF($D2254=1,$B2254,-1)</f>
        <v/>
      </c>
      <c r="I2254" s="15">
        <f>IF($D2254=1,$C2254,-1)</f>
        <v/>
      </c>
    </row>
    <row r="2255">
      <c r="A2255" s="33" t="n">
        <v>45385.83333333334</v>
      </c>
      <c r="B2255" s="15">
        <f>WEEKDAY($A2255,2)</f>
        <v/>
      </c>
      <c r="C2255" s="15">
        <f>HOUR($A2255)</f>
        <v/>
      </c>
      <c r="D2255" s="15">
        <f>IF(AND($A2255&gt;=Instellingen!$B$6,$A2255&lt;Instellingen!$B$7),1,0)</f>
        <v/>
      </c>
      <c r="E2255" s="15">
        <f>COUNTIF(tData[BezoekStart],"&lt;"&amp;($A2255+1/24))-COUNTIF(tData[BezoekEind],"&lt;="&amp;$A2255)</f>
        <v/>
      </c>
      <c r="F2255" s="15">
        <f>COUNTIF(tData[BezoekLangStart],"&lt;"&amp;($A2255+1/24))-COUNTIF(tData[BezoekLangEind],"&lt;="&amp;$A2255)</f>
        <v/>
      </c>
      <c r="G2255" s="15">
        <f>IF($D2255=1,$B2255*100+$C2255,-1)</f>
        <v/>
      </c>
      <c r="H2255" s="15">
        <f>IF($D2255=1,$B2255,-1)</f>
        <v/>
      </c>
      <c r="I2255" s="15">
        <f>IF($D2255=1,$C2255,-1)</f>
        <v/>
      </c>
    </row>
    <row r="2256">
      <c r="A2256" s="33" t="n">
        <v>45385.875</v>
      </c>
      <c r="B2256" s="15">
        <f>WEEKDAY($A2256,2)</f>
        <v/>
      </c>
      <c r="C2256" s="15">
        <f>HOUR($A2256)</f>
        <v/>
      </c>
      <c r="D2256" s="15">
        <f>IF(AND($A2256&gt;=Instellingen!$B$6,$A2256&lt;Instellingen!$B$7),1,0)</f>
        <v/>
      </c>
      <c r="E2256" s="15">
        <f>COUNTIF(tData[BezoekStart],"&lt;"&amp;($A2256+1/24))-COUNTIF(tData[BezoekEind],"&lt;="&amp;$A2256)</f>
        <v/>
      </c>
      <c r="F2256" s="15">
        <f>COUNTIF(tData[BezoekLangStart],"&lt;"&amp;($A2256+1/24))-COUNTIF(tData[BezoekLangEind],"&lt;="&amp;$A2256)</f>
        <v/>
      </c>
      <c r="G2256" s="15">
        <f>IF($D2256=1,$B2256*100+$C2256,-1)</f>
        <v/>
      </c>
      <c r="H2256" s="15">
        <f>IF($D2256=1,$B2256,-1)</f>
        <v/>
      </c>
      <c r="I2256" s="15">
        <f>IF($D2256=1,$C2256,-1)</f>
        <v/>
      </c>
    </row>
    <row r="2257">
      <c r="A2257" s="33" t="n">
        <v>45385.91666666666</v>
      </c>
      <c r="B2257" s="15">
        <f>WEEKDAY($A2257,2)</f>
        <v/>
      </c>
      <c r="C2257" s="15">
        <f>HOUR($A2257)</f>
        <v/>
      </c>
      <c r="D2257" s="15">
        <f>IF(AND($A2257&gt;=Instellingen!$B$6,$A2257&lt;Instellingen!$B$7),1,0)</f>
        <v/>
      </c>
      <c r="E2257" s="15">
        <f>COUNTIF(tData[BezoekStart],"&lt;"&amp;($A2257+1/24))-COUNTIF(tData[BezoekEind],"&lt;="&amp;$A2257)</f>
        <v/>
      </c>
      <c r="F2257" s="15">
        <f>COUNTIF(tData[BezoekLangStart],"&lt;"&amp;($A2257+1/24))-COUNTIF(tData[BezoekLangEind],"&lt;="&amp;$A2257)</f>
        <v/>
      </c>
      <c r="G2257" s="15">
        <f>IF($D2257=1,$B2257*100+$C2257,-1)</f>
        <v/>
      </c>
      <c r="H2257" s="15">
        <f>IF($D2257=1,$B2257,-1)</f>
        <v/>
      </c>
      <c r="I2257" s="15">
        <f>IF($D2257=1,$C2257,-1)</f>
        <v/>
      </c>
    </row>
    <row r="2258">
      <c r="A2258" s="33" t="n">
        <v>45385.95833333334</v>
      </c>
      <c r="B2258" s="15">
        <f>WEEKDAY($A2258,2)</f>
        <v/>
      </c>
      <c r="C2258" s="15">
        <f>HOUR($A2258)</f>
        <v/>
      </c>
      <c r="D2258" s="15">
        <f>IF(AND($A2258&gt;=Instellingen!$B$6,$A2258&lt;Instellingen!$B$7),1,0)</f>
        <v/>
      </c>
      <c r="E2258" s="15">
        <f>COUNTIF(tData[BezoekStart],"&lt;"&amp;($A2258+1/24))-COUNTIF(tData[BezoekEind],"&lt;="&amp;$A2258)</f>
        <v/>
      </c>
      <c r="F2258" s="15">
        <f>COUNTIF(tData[BezoekLangStart],"&lt;"&amp;($A2258+1/24))-COUNTIF(tData[BezoekLangEind],"&lt;="&amp;$A2258)</f>
        <v/>
      </c>
      <c r="G2258" s="15">
        <f>IF($D2258=1,$B2258*100+$C2258,-1)</f>
        <v/>
      </c>
      <c r="H2258" s="15">
        <f>IF($D2258=1,$B2258,-1)</f>
        <v/>
      </c>
      <c r="I2258" s="15">
        <f>IF($D2258=1,$C2258,-1)</f>
        <v/>
      </c>
    </row>
    <row r="2259">
      <c r="A2259" s="33" t="n">
        <v>45386</v>
      </c>
      <c r="B2259" s="15">
        <f>WEEKDAY($A2259,2)</f>
        <v/>
      </c>
      <c r="C2259" s="15">
        <f>HOUR($A2259)</f>
        <v/>
      </c>
      <c r="D2259" s="15">
        <f>IF(AND($A2259&gt;=Instellingen!$B$6,$A2259&lt;Instellingen!$B$7),1,0)</f>
        <v/>
      </c>
      <c r="E2259" s="15">
        <f>COUNTIF(tData[BezoekStart],"&lt;"&amp;($A2259+1/24))-COUNTIF(tData[BezoekEind],"&lt;="&amp;$A2259)</f>
        <v/>
      </c>
      <c r="F2259" s="15">
        <f>COUNTIF(tData[BezoekLangStart],"&lt;"&amp;($A2259+1/24))-COUNTIF(tData[BezoekLangEind],"&lt;="&amp;$A2259)</f>
        <v/>
      </c>
      <c r="G2259" s="15">
        <f>IF($D2259=1,$B2259*100+$C2259,-1)</f>
        <v/>
      </c>
      <c r="H2259" s="15">
        <f>IF($D2259=1,$B2259,-1)</f>
        <v/>
      </c>
      <c r="I2259" s="15">
        <f>IF($D2259=1,$C2259,-1)</f>
        <v/>
      </c>
    </row>
    <row r="2260">
      <c r="A2260" s="33" t="n">
        <v>45386.04166666666</v>
      </c>
      <c r="B2260" s="15">
        <f>WEEKDAY($A2260,2)</f>
        <v/>
      </c>
      <c r="C2260" s="15">
        <f>HOUR($A2260)</f>
        <v/>
      </c>
      <c r="D2260" s="15">
        <f>IF(AND($A2260&gt;=Instellingen!$B$6,$A2260&lt;Instellingen!$B$7),1,0)</f>
        <v/>
      </c>
      <c r="E2260" s="15">
        <f>COUNTIF(tData[BezoekStart],"&lt;"&amp;($A2260+1/24))-COUNTIF(tData[BezoekEind],"&lt;="&amp;$A2260)</f>
        <v/>
      </c>
      <c r="F2260" s="15">
        <f>COUNTIF(tData[BezoekLangStart],"&lt;"&amp;($A2260+1/24))-COUNTIF(tData[BezoekLangEind],"&lt;="&amp;$A2260)</f>
        <v/>
      </c>
      <c r="G2260" s="15">
        <f>IF($D2260=1,$B2260*100+$C2260,-1)</f>
        <v/>
      </c>
      <c r="H2260" s="15">
        <f>IF($D2260=1,$B2260,-1)</f>
        <v/>
      </c>
      <c r="I2260" s="15">
        <f>IF($D2260=1,$C2260,-1)</f>
        <v/>
      </c>
    </row>
    <row r="2261">
      <c r="A2261" s="33" t="n">
        <v>45386.08333333334</v>
      </c>
      <c r="B2261" s="15">
        <f>WEEKDAY($A2261,2)</f>
        <v/>
      </c>
      <c r="C2261" s="15">
        <f>HOUR($A2261)</f>
        <v/>
      </c>
      <c r="D2261" s="15">
        <f>IF(AND($A2261&gt;=Instellingen!$B$6,$A2261&lt;Instellingen!$B$7),1,0)</f>
        <v/>
      </c>
      <c r="E2261" s="15">
        <f>COUNTIF(tData[BezoekStart],"&lt;"&amp;($A2261+1/24))-COUNTIF(tData[BezoekEind],"&lt;="&amp;$A2261)</f>
        <v/>
      </c>
      <c r="F2261" s="15">
        <f>COUNTIF(tData[BezoekLangStart],"&lt;"&amp;($A2261+1/24))-COUNTIF(tData[BezoekLangEind],"&lt;="&amp;$A2261)</f>
        <v/>
      </c>
      <c r="G2261" s="15">
        <f>IF($D2261=1,$B2261*100+$C2261,-1)</f>
        <v/>
      </c>
      <c r="H2261" s="15">
        <f>IF($D2261=1,$B2261,-1)</f>
        <v/>
      </c>
      <c r="I2261" s="15">
        <f>IF($D2261=1,$C2261,-1)</f>
        <v/>
      </c>
    </row>
    <row r="2262">
      <c r="A2262" s="33" t="n">
        <v>45386.125</v>
      </c>
      <c r="B2262" s="15">
        <f>WEEKDAY($A2262,2)</f>
        <v/>
      </c>
      <c r="C2262" s="15">
        <f>HOUR($A2262)</f>
        <v/>
      </c>
      <c r="D2262" s="15">
        <f>IF(AND($A2262&gt;=Instellingen!$B$6,$A2262&lt;Instellingen!$B$7),1,0)</f>
        <v/>
      </c>
      <c r="E2262" s="15">
        <f>COUNTIF(tData[BezoekStart],"&lt;"&amp;($A2262+1/24))-COUNTIF(tData[BezoekEind],"&lt;="&amp;$A2262)</f>
        <v/>
      </c>
      <c r="F2262" s="15">
        <f>COUNTIF(tData[BezoekLangStart],"&lt;"&amp;($A2262+1/24))-COUNTIF(tData[BezoekLangEind],"&lt;="&amp;$A2262)</f>
        <v/>
      </c>
      <c r="G2262" s="15">
        <f>IF($D2262=1,$B2262*100+$C2262,-1)</f>
        <v/>
      </c>
      <c r="H2262" s="15">
        <f>IF($D2262=1,$B2262,-1)</f>
        <v/>
      </c>
      <c r="I2262" s="15">
        <f>IF($D2262=1,$C2262,-1)</f>
        <v/>
      </c>
    </row>
    <row r="2263">
      <c r="A2263" s="33" t="n">
        <v>45386.16666666666</v>
      </c>
      <c r="B2263" s="15">
        <f>WEEKDAY($A2263,2)</f>
        <v/>
      </c>
      <c r="C2263" s="15">
        <f>HOUR($A2263)</f>
        <v/>
      </c>
      <c r="D2263" s="15">
        <f>IF(AND($A2263&gt;=Instellingen!$B$6,$A2263&lt;Instellingen!$B$7),1,0)</f>
        <v/>
      </c>
      <c r="E2263" s="15">
        <f>COUNTIF(tData[BezoekStart],"&lt;"&amp;($A2263+1/24))-COUNTIF(tData[BezoekEind],"&lt;="&amp;$A2263)</f>
        <v/>
      </c>
      <c r="F2263" s="15">
        <f>COUNTIF(tData[BezoekLangStart],"&lt;"&amp;($A2263+1/24))-COUNTIF(tData[BezoekLangEind],"&lt;="&amp;$A2263)</f>
        <v/>
      </c>
      <c r="G2263" s="15">
        <f>IF($D2263=1,$B2263*100+$C2263,-1)</f>
        <v/>
      </c>
      <c r="H2263" s="15">
        <f>IF($D2263=1,$B2263,-1)</f>
        <v/>
      </c>
      <c r="I2263" s="15">
        <f>IF($D2263=1,$C2263,-1)</f>
        <v/>
      </c>
    </row>
    <row r="2264">
      <c r="A2264" s="33" t="n">
        <v>45386.20833333334</v>
      </c>
      <c r="B2264" s="15">
        <f>WEEKDAY($A2264,2)</f>
        <v/>
      </c>
      <c r="C2264" s="15">
        <f>HOUR($A2264)</f>
        <v/>
      </c>
      <c r="D2264" s="15">
        <f>IF(AND($A2264&gt;=Instellingen!$B$6,$A2264&lt;Instellingen!$B$7),1,0)</f>
        <v/>
      </c>
      <c r="E2264" s="15">
        <f>COUNTIF(tData[BezoekStart],"&lt;"&amp;($A2264+1/24))-COUNTIF(tData[BezoekEind],"&lt;="&amp;$A2264)</f>
        <v/>
      </c>
      <c r="F2264" s="15">
        <f>COUNTIF(tData[BezoekLangStart],"&lt;"&amp;($A2264+1/24))-COUNTIF(tData[BezoekLangEind],"&lt;="&amp;$A2264)</f>
        <v/>
      </c>
      <c r="G2264" s="15">
        <f>IF($D2264=1,$B2264*100+$C2264,-1)</f>
        <v/>
      </c>
      <c r="H2264" s="15">
        <f>IF($D2264=1,$B2264,-1)</f>
        <v/>
      </c>
      <c r="I2264" s="15">
        <f>IF($D2264=1,$C2264,-1)</f>
        <v/>
      </c>
    </row>
    <row r="2265">
      <c r="A2265" s="33" t="n">
        <v>45386.25</v>
      </c>
      <c r="B2265" s="15">
        <f>WEEKDAY($A2265,2)</f>
        <v/>
      </c>
      <c r="C2265" s="15">
        <f>HOUR($A2265)</f>
        <v/>
      </c>
      <c r="D2265" s="15">
        <f>IF(AND($A2265&gt;=Instellingen!$B$6,$A2265&lt;Instellingen!$B$7),1,0)</f>
        <v/>
      </c>
      <c r="E2265" s="15">
        <f>COUNTIF(tData[BezoekStart],"&lt;"&amp;($A2265+1/24))-COUNTIF(tData[BezoekEind],"&lt;="&amp;$A2265)</f>
        <v/>
      </c>
      <c r="F2265" s="15">
        <f>COUNTIF(tData[BezoekLangStart],"&lt;"&amp;($A2265+1/24))-COUNTIF(tData[BezoekLangEind],"&lt;="&amp;$A2265)</f>
        <v/>
      </c>
      <c r="G2265" s="15">
        <f>IF($D2265=1,$B2265*100+$C2265,-1)</f>
        <v/>
      </c>
      <c r="H2265" s="15">
        <f>IF($D2265=1,$B2265,-1)</f>
        <v/>
      </c>
      <c r="I2265" s="15">
        <f>IF($D2265=1,$C2265,-1)</f>
        <v/>
      </c>
    </row>
    <row r="2266">
      <c r="A2266" s="33" t="n">
        <v>45386.29166666666</v>
      </c>
      <c r="B2266" s="15">
        <f>WEEKDAY($A2266,2)</f>
        <v/>
      </c>
      <c r="C2266" s="15">
        <f>HOUR($A2266)</f>
        <v/>
      </c>
      <c r="D2266" s="15">
        <f>IF(AND($A2266&gt;=Instellingen!$B$6,$A2266&lt;Instellingen!$B$7),1,0)</f>
        <v/>
      </c>
      <c r="E2266" s="15">
        <f>COUNTIF(tData[BezoekStart],"&lt;"&amp;($A2266+1/24))-COUNTIF(tData[BezoekEind],"&lt;="&amp;$A2266)</f>
        <v/>
      </c>
      <c r="F2266" s="15">
        <f>COUNTIF(tData[BezoekLangStart],"&lt;"&amp;($A2266+1/24))-COUNTIF(tData[BezoekLangEind],"&lt;="&amp;$A2266)</f>
        <v/>
      </c>
      <c r="G2266" s="15">
        <f>IF($D2266=1,$B2266*100+$C2266,-1)</f>
        <v/>
      </c>
      <c r="H2266" s="15">
        <f>IF($D2266=1,$B2266,-1)</f>
        <v/>
      </c>
      <c r="I2266" s="15">
        <f>IF($D2266=1,$C2266,-1)</f>
        <v/>
      </c>
    </row>
    <row r="2267">
      <c r="A2267" s="33" t="n">
        <v>45386.33333333334</v>
      </c>
      <c r="B2267" s="15">
        <f>WEEKDAY($A2267,2)</f>
        <v/>
      </c>
      <c r="C2267" s="15">
        <f>HOUR($A2267)</f>
        <v/>
      </c>
      <c r="D2267" s="15">
        <f>IF(AND($A2267&gt;=Instellingen!$B$6,$A2267&lt;Instellingen!$B$7),1,0)</f>
        <v/>
      </c>
      <c r="E2267" s="15">
        <f>COUNTIF(tData[BezoekStart],"&lt;"&amp;($A2267+1/24))-COUNTIF(tData[BezoekEind],"&lt;="&amp;$A2267)</f>
        <v/>
      </c>
      <c r="F2267" s="15">
        <f>COUNTIF(tData[BezoekLangStart],"&lt;"&amp;($A2267+1/24))-COUNTIF(tData[BezoekLangEind],"&lt;="&amp;$A2267)</f>
        <v/>
      </c>
      <c r="G2267" s="15">
        <f>IF($D2267=1,$B2267*100+$C2267,-1)</f>
        <v/>
      </c>
      <c r="H2267" s="15">
        <f>IF($D2267=1,$B2267,-1)</f>
        <v/>
      </c>
      <c r="I2267" s="15">
        <f>IF($D2267=1,$C2267,-1)</f>
        <v/>
      </c>
    </row>
    <row r="2268">
      <c r="A2268" s="33" t="n">
        <v>45386.375</v>
      </c>
      <c r="B2268" s="15">
        <f>WEEKDAY($A2268,2)</f>
        <v/>
      </c>
      <c r="C2268" s="15">
        <f>HOUR($A2268)</f>
        <v/>
      </c>
      <c r="D2268" s="15">
        <f>IF(AND($A2268&gt;=Instellingen!$B$6,$A2268&lt;Instellingen!$B$7),1,0)</f>
        <v/>
      </c>
      <c r="E2268" s="15">
        <f>COUNTIF(tData[BezoekStart],"&lt;"&amp;($A2268+1/24))-COUNTIF(tData[BezoekEind],"&lt;="&amp;$A2268)</f>
        <v/>
      </c>
      <c r="F2268" s="15">
        <f>COUNTIF(tData[BezoekLangStart],"&lt;"&amp;($A2268+1/24))-COUNTIF(tData[BezoekLangEind],"&lt;="&amp;$A2268)</f>
        <v/>
      </c>
      <c r="G2268" s="15">
        <f>IF($D2268=1,$B2268*100+$C2268,-1)</f>
        <v/>
      </c>
      <c r="H2268" s="15">
        <f>IF($D2268=1,$B2268,-1)</f>
        <v/>
      </c>
      <c r="I2268" s="15">
        <f>IF($D2268=1,$C2268,-1)</f>
        <v/>
      </c>
    </row>
    <row r="2269">
      <c r="A2269" s="33" t="n">
        <v>45386.41666666666</v>
      </c>
      <c r="B2269" s="15">
        <f>WEEKDAY($A2269,2)</f>
        <v/>
      </c>
      <c r="C2269" s="15">
        <f>HOUR($A2269)</f>
        <v/>
      </c>
      <c r="D2269" s="15">
        <f>IF(AND($A2269&gt;=Instellingen!$B$6,$A2269&lt;Instellingen!$B$7),1,0)</f>
        <v/>
      </c>
      <c r="E2269" s="15">
        <f>COUNTIF(tData[BezoekStart],"&lt;"&amp;($A2269+1/24))-COUNTIF(tData[BezoekEind],"&lt;="&amp;$A2269)</f>
        <v/>
      </c>
      <c r="F2269" s="15">
        <f>COUNTIF(tData[BezoekLangStart],"&lt;"&amp;($A2269+1/24))-COUNTIF(tData[BezoekLangEind],"&lt;="&amp;$A2269)</f>
        <v/>
      </c>
      <c r="G2269" s="15">
        <f>IF($D2269=1,$B2269*100+$C2269,-1)</f>
        <v/>
      </c>
      <c r="H2269" s="15">
        <f>IF($D2269=1,$B2269,-1)</f>
        <v/>
      </c>
      <c r="I2269" s="15">
        <f>IF($D2269=1,$C2269,-1)</f>
        <v/>
      </c>
    </row>
    <row r="2270">
      <c r="A2270" s="33" t="n">
        <v>45386.45833333334</v>
      </c>
      <c r="B2270" s="15">
        <f>WEEKDAY($A2270,2)</f>
        <v/>
      </c>
      <c r="C2270" s="15">
        <f>HOUR($A2270)</f>
        <v/>
      </c>
      <c r="D2270" s="15">
        <f>IF(AND($A2270&gt;=Instellingen!$B$6,$A2270&lt;Instellingen!$B$7),1,0)</f>
        <v/>
      </c>
      <c r="E2270" s="15">
        <f>COUNTIF(tData[BezoekStart],"&lt;"&amp;($A2270+1/24))-COUNTIF(tData[BezoekEind],"&lt;="&amp;$A2270)</f>
        <v/>
      </c>
      <c r="F2270" s="15">
        <f>COUNTIF(tData[BezoekLangStart],"&lt;"&amp;($A2270+1/24))-COUNTIF(tData[BezoekLangEind],"&lt;="&amp;$A2270)</f>
        <v/>
      </c>
      <c r="G2270" s="15">
        <f>IF($D2270=1,$B2270*100+$C2270,-1)</f>
        <v/>
      </c>
      <c r="H2270" s="15">
        <f>IF($D2270=1,$B2270,-1)</f>
        <v/>
      </c>
      <c r="I2270" s="15">
        <f>IF($D2270=1,$C2270,-1)</f>
        <v/>
      </c>
    </row>
    <row r="2271">
      <c r="A2271" s="33" t="n">
        <v>45386.5</v>
      </c>
      <c r="B2271" s="15">
        <f>WEEKDAY($A2271,2)</f>
        <v/>
      </c>
      <c r="C2271" s="15">
        <f>HOUR($A2271)</f>
        <v/>
      </c>
      <c r="D2271" s="15">
        <f>IF(AND($A2271&gt;=Instellingen!$B$6,$A2271&lt;Instellingen!$B$7),1,0)</f>
        <v/>
      </c>
      <c r="E2271" s="15">
        <f>COUNTIF(tData[BezoekStart],"&lt;"&amp;($A2271+1/24))-COUNTIF(tData[BezoekEind],"&lt;="&amp;$A2271)</f>
        <v/>
      </c>
      <c r="F2271" s="15">
        <f>COUNTIF(tData[BezoekLangStart],"&lt;"&amp;($A2271+1/24))-COUNTIF(tData[BezoekLangEind],"&lt;="&amp;$A2271)</f>
        <v/>
      </c>
      <c r="G2271" s="15">
        <f>IF($D2271=1,$B2271*100+$C2271,-1)</f>
        <v/>
      </c>
      <c r="H2271" s="15">
        <f>IF($D2271=1,$B2271,-1)</f>
        <v/>
      </c>
      <c r="I2271" s="15">
        <f>IF($D2271=1,$C2271,-1)</f>
        <v/>
      </c>
    </row>
    <row r="2272">
      <c r="A2272" s="33" t="n">
        <v>45386.54166666666</v>
      </c>
      <c r="B2272" s="15">
        <f>WEEKDAY($A2272,2)</f>
        <v/>
      </c>
      <c r="C2272" s="15">
        <f>HOUR($A2272)</f>
        <v/>
      </c>
      <c r="D2272" s="15">
        <f>IF(AND($A2272&gt;=Instellingen!$B$6,$A2272&lt;Instellingen!$B$7),1,0)</f>
        <v/>
      </c>
      <c r="E2272" s="15">
        <f>COUNTIF(tData[BezoekStart],"&lt;"&amp;($A2272+1/24))-COUNTIF(tData[BezoekEind],"&lt;="&amp;$A2272)</f>
        <v/>
      </c>
      <c r="F2272" s="15">
        <f>COUNTIF(tData[BezoekLangStart],"&lt;"&amp;($A2272+1/24))-COUNTIF(tData[BezoekLangEind],"&lt;="&amp;$A2272)</f>
        <v/>
      </c>
      <c r="G2272" s="15">
        <f>IF($D2272=1,$B2272*100+$C2272,-1)</f>
        <v/>
      </c>
      <c r="H2272" s="15">
        <f>IF($D2272=1,$B2272,-1)</f>
        <v/>
      </c>
      <c r="I2272" s="15">
        <f>IF($D2272=1,$C2272,-1)</f>
        <v/>
      </c>
    </row>
    <row r="2273">
      <c r="A2273" s="33" t="n">
        <v>45386.58333333334</v>
      </c>
      <c r="B2273" s="15">
        <f>WEEKDAY($A2273,2)</f>
        <v/>
      </c>
      <c r="C2273" s="15">
        <f>HOUR($A2273)</f>
        <v/>
      </c>
      <c r="D2273" s="15">
        <f>IF(AND($A2273&gt;=Instellingen!$B$6,$A2273&lt;Instellingen!$B$7),1,0)</f>
        <v/>
      </c>
      <c r="E2273" s="15">
        <f>COUNTIF(tData[BezoekStart],"&lt;"&amp;($A2273+1/24))-COUNTIF(tData[BezoekEind],"&lt;="&amp;$A2273)</f>
        <v/>
      </c>
      <c r="F2273" s="15">
        <f>COUNTIF(tData[BezoekLangStart],"&lt;"&amp;($A2273+1/24))-COUNTIF(tData[BezoekLangEind],"&lt;="&amp;$A2273)</f>
        <v/>
      </c>
      <c r="G2273" s="15">
        <f>IF($D2273=1,$B2273*100+$C2273,-1)</f>
        <v/>
      </c>
      <c r="H2273" s="15">
        <f>IF($D2273=1,$B2273,-1)</f>
        <v/>
      </c>
      <c r="I2273" s="15">
        <f>IF($D2273=1,$C2273,-1)</f>
        <v/>
      </c>
    </row>
    <row r="2274">
      <c r="A2274" s="33" t="n">
        <v>45386.625</v>
      </c>
      <c r="B2274" s="15">
        <f>WEEKDAY($A2274,2)</f>
        <v/>
      </c>
      <c r="C2274" s="15">
        <f>HOUR($A2274)</f>
        <v/>
      </c>
      <c r="D2274" s="15">
        <f>IF(AND($A2274&gt;=Instellingen!$B$6,$A2274&lt;Instellingen!$B$7),1,0)</f>
        <v/>
      </c>
      <c r="E2274" s="15">
        <f>COUNTIF(tData[BezoekStart],"&lt;"&amp;($A2274+1/24))-COUNTIF(tData[BezoekEind],"&lt;="&amp;$A2274)</f>
        <v/>
      </c>
      <c r="F2274" s="15">
        <f>COUNTIF(tData[BezoekLangStart],"&lt;"&amp;($A2274+1/24))-COUNTIF(tData[BezoekLangEind],"&lt;="&amp;$A2274)</f>
        <v/>
      </c>
      <c r="G2274" s="15">
        <f>IF($D2274=1,$B2274*100+$C2274,-1)</f>
        <v/>
      </c>
      <c r="H2274" s="15">
        <f>IF($D2274=1,$B2274,-1)</f>
        <v/>
      </c>
      <c r="I2274" s="15">
        <f>IF($D2274=1,$C2274,-1)</f>
        <v/>
      </c>
    </row>
    <row r="2275">
      <c r="A2275" s="33" t="n">
        <v>45386.66666666666</v>
      </c>
      <c r="B2275" s="15">
        <f>WEEKDAY($A2275,2)</f>
        <v/>
      </c>
      <c r="C2275" s="15">
        <f>HOUR($A2275)</f>
        <v/>
      </c>
      <c r="D2275" s="15">
        <f>IF(AND($A2275&gt;=Instellingen!$B$6,$A2275&lt;Instellingen!$B$7),1,0)</f>
        <v/>
      </c>
      <c r="E2275" s="15">
        <f>COUNTIF(tData[BezoekStart],"&lt;"&amp;($A2275+1/24))-COUNTIF(tData[BezoekEind],"&lt;="&amp;$A2275)</f>
        <v/>
      </c>
      <c r="F2275" s="15">
        <f>COUNTIF(tData[BezoekLangStart],"&lt;"&amp;($A2275+1/24))-COUNTIF(tData[BezoekLangEind],"&lt;="&amp;$A2275)</f>
        <v/>
      </c>
      <c r="G2275" s="15">
        <f>IF($D2275=1,$B2275*100+$C2275,-1)</f>
        <v/>
      </c>
      <c r="H2275" s="15">
        <f>IF($D2275=1,$B2275,-1)</f>
        <v/>
      </c>
      <c r="I2275" s="15">
        <f>IF($D2275=1,$C2275,-1)</f>
        <v/>
      </c>
    </row>
    <row r="2276">
      <c r="A2276" s="33" t="n">
        <v>45386.70833333334</v>
      </c>
      <c r="B2276" s="15">
        <f>WEEKDAY($A2276,2)</f>
        <v/>
      </c>
      <c r="C2276" s="15">
        <f>HOUR($A2276)</f>
        <v/>
      </c>
      <c r="D2276" s="15">
        <f>IF(AND($A2276&gt;=Instellingen!$B$6,$A2276&lt;Instellingen!$B$7),1,0)</f>
        <v/>
      </c>
      <c r="E2276" s="15">
        <f>COUNTIF(tData[BezoekStart],"&lt;"&amp;($A2276+1/24))-COUNTIF(tData[BezoekEind],"&lt;="&amp;$A2276)</f>
        <v/>
      </c>
      <c r="F2276" s="15">
        <f>COUNTIF(tData[BezoekLangStart],"&lt;"&amp;($A2276+1/24))-COUNTIF(tData[BezoekLangEind],"&lt;="&amp;$A2276)</f>
        <v/>
      </c>
      <c r="G2276" s="15">
        <f>IF($D2276=1,$B2276*100+$C2276,-1)</f>
        <v/>
      </c>
      <c r="H2276" s="15">
        <f>IF($D2276=1,$B2276,-1)</f>
        <v/>
      </c>
      <c r="I2276" s="15">
        <f>IF($D2276=1,$C2276,-1)</f>
        <v/>
      </c>
    </row>
    <row r="2277">
      <c r="A2277" s="33" t="n">
        <v>45386.75</v>
      </c>
      <c r="B2277" s="15">
        <f>WEEKDAY($A2277,2)</f>
        <v/>
      </c>
      <c r="C2277" s="15">
        <f>HOUR($A2277)</f>
        <v/>
      </c>
      <c r="D2277" s="15">
        <f>IF(AND($A2277&gt;=Instellingen!$B$6,$A2277&lt;Instellingen!$B$7),1,0)</f>
        <v/>
      </c>
      <c r="E2277" s="15">
        <f>COUNTIF(tData[BezoekStart],"&lt;"&amp;($A2277+1/24))-COUNTIF(tData[BezoekEind],"&lt;="&amp;$A2277)</f>
        <v/>
      </c>
      <c r="F2277" s="15">
        <f>COUNTIF(tData[BezoekLangStart],"&lt;"&amp;($A2277+1/24))-COUNTIF(tData[BezoekLangEind],"&lt;="&amp;$A2277)</f>
        <v/>
      </c>
      <c r="G2277" s="15">
        <f>IF($D2277=1,$B2277*100+$C2277,-1)</f>
        <v/>
      </c>
      <c r="H2277" s="15">
        <f>IF($D2277=1,$B2277,-1)</f>
        <v/>
      </c>
      <c r="I2277" s="15">
        <f>IF($D2277=1,$C2277,-1)</f>
        <v/>
      </c>
    </row>
    <row r="2278">
      <c r="A2278" s="33" t="n">
        <v>45386.79166666666</v>
      </c>
      <c r="B2278" s="15">
        <f>WEEKDAY($A2278,2)</f>
        <v/>
      </c>
      <c r="C2278" s="15">
        <f>HOUR($A2278)</f>
        <v/>
      </c>
      <c r="D2278" s="15">
        <f>IF(AND($A2278&gt;=Instellingen!$B$6,$A2278&lt;Instellingen!$B$7),1,0)</f>
        <v/>
      </c>
      <c r="E2278" s="15">
        <f>COUNTIF(tData[BezoekStart],"&lt;"&amp;($A2278+1/24))-COUNTIF(tData[BezoekEind],"&lt;="&amp;$A2278)</f>
        <v/>
      </c>
      <c r="F2278" s="15">
        <f>COUNTIF(tData[BezoekLangStart],"&lt;"&amp;($A2278+1/24))-COUNTIF(tData[BezoekLangEind],"&lt;="&amp;$A2278)</f>
        <v/>
      </c>
      <c r="G2278" s="15">
        <f>IF($D2278=1,$B2278*100+$C2278,-1)</f>
        <v/>
      </c>
      <c r="H2278" s="15">
        <f>IF($D2278=1,$B2278,-1)</f>
        <v/>
      </c>
      <c r="I2278" s="15">
        <f>IF($D2278=1,$C2278,-1)</f>
        <v/>
      </c>
    </row>
    <row r="2279">
      <c r="A2279" s="33" t="n">
        <v>45386.83333333334</v>
      </c>
      <c r="B2279" s="15">
        <f>WEEKDAY($A2279,2)</f>
        <v/>
      </c>
      <c r="C2279" s="15">
        <f>HOUR($A2279)</f>
        <v/>
      </c>
      <c r="D2279" s="15">
        <f>IF(AND($A2279&gt;=Instellingen!$B$6,$A2279&lt;Instellingen!$B$7),1,0)</f>
        <v/>
      </c>
      <c r="E2279" s="15">
        <f>COUNTIF(tData[BezoekStart],"&lt;"&amp;($A2279+1/24))-COUNTIF(tData[BezoekEind],"&lt;="&amp;$A2279)</f>
        <v/>
      </c>
      <c r="F2279" s="15">
        <f>COUNTIF(tData[BezoekLangStart],"&lt;"&amp;($A2279+1/24))-COUNTIF(tData[BezoekLangEind],"&lt;="&amp;$A2279)</f>
        <v/>
      </c>
      <c r="G2279" s="15">
        <f>IF($D2279=1,$B2279*100+$C2279,-1)</f>
        <v/>
      </c>
      <c r="H2279" s="15">
        <f>IF($D2279=1,$B2279,-1)</f>
        <v/>
      </c>
      <c r="I2279" s="15">
        <f>IF($D2279=1,$C2279,-1)</f>
        <v/>
      </c>
    </row>
    <row r="2280">
      <c r="A2280" s="33" t="n">
        <v>45386.875</v>
      </c>
      <c r="B2280" s="15">
        <f>WEEKDAY($A2280,2)</f>
        <v/>
      </c>
      <c r="C2280" s="15">
        <f>HOUR($A2280)</f>
        <v/>
      </c>
      <c r="D2280" s="15">
        <f>IF(AND($A2280&gt;=Instellingen!$B$6,$A2280&lt;Instellingen!$B$7),1,0)</f>
        <v/>
      </c>
      <c r="E2280" s="15">
        <f>COUNTIF(tData[BezoekStart],"&lt;"&amp;($A2280+1/24))-COUNTIF(tData[BezoekEind],"&lt;="&amp;$A2280)</f>
        <v/>
      </c>
      <c r="F2280" s="15">
        <f>COUNTIF(tData[BezoekLangStart],"&lt;"&amp;($A2280+1/24))-COUNTIF(tData[BezoekLangEind],"&lt;="&amp;$A2280)</f>
        <v/>
      </c>
      <c r="G2280" s="15">
        <f>IF($D2280=1,$B2280*100+$C2280,-1)</f>
        <v/>
      </c>
      <c r="H2280" s="15">
        <f>IF($D2280=1,$B2280,-1)</f>
        <v/>
      </c>
      <c r="I2280" s="15">
        <f>IF($D2280=1,$C2280,-1)</f>
        <v/>
      </c>
    </row>
    <row r="2281">
      <c r="A2281" s="33" t="n">
        <v>45386.91666666666</v>
      </c>
      <c r="B2281" s="15">
        <f>WEEKDAY($A2281,2)</f>
        <v/>
      </c>
      <c r="C2281" s="15">
        <f>HOUR($A2281)</f>
        <v/>
      </c>
      <c r="D2281" s="15">
        <f>IF(AND($A2281&gt;=Instellingen!$B$6,$A2281&lt;Instellingen!$B$7),1,0)</f>
        <v/>
      </c>
      <c r="E2281" s="15">
        <f>COUNTIF(tData[BezoekStart],"&lt;"&amp;($A2281+1/24))-COUNTIF(tData[BezoekEind],"&lt;="&amp;$A2281)</f>
        <v/>
      </c>
      <c r="F2281" s="15">
        <f>COUNTIF(tData[BezoekLangStart],"&lt;"&amp;($A2281+1/24))-COUNTIF(tData[BezoekLangEind],"&lt;="&amp;$A2281)</f>
        <v/>
      </c>
      <c r="G2281" s="15">
        <f>IF($D2281=1,$B2281*100+$C2281,-1)</f>
        <v/>
      </c>
      <c r="H2281" s="15">
        <f>IF($D2281=1,$B2281,-1)</f>
        <v/>
      </c>
      <c r="I2281" s="15">
        <f>IF($D2281=1,$C2281,-1)</f>
        <v/>
      </c>
    </row>
    <row r="2282">
      <c r="A2282" s="33" t="n">
        <v>45386.95833333334</v>
      </c>
      <c r="B2282" s="15">
        <f>WEEKDAY($A2282,2)</f>
        <v/>
      </c>
      <c r="C2282" s="15">
        <f>HOUR($A2282)</f>
        <v/>
      </c>
      <c r="D2282" s="15">
        <f>IF(AND($A2282&gt;=Instellingen!$B$6,$A2282&lt;Instellingen!$B$7),1,0)</f>
        <v/>
      </c>
      <c r="E2282" s="15">
        <f>COUNTIF(tData[BezoekStart],"&lt;"&amp;($A2282+1/24))-COUNTIF(tData[BezoekEind],"&lt;="&amp;$A2282)</f>
        <v/>
      </c>
      <c r="F2282" s="15">
        <f>COUNTIF(tData[BezoekLangStart],"&lt;"&amp;($A2282+1/24))-COUNTIF(tData[BezoekLangEind],"&lt;="&amp;$A2282)</f>
        <v/>
      </c>
      <c r="G2282" s="15">
        <f>IF($D2282=1,$B2282*100+$C2282,-1)</f>
        <v/>
      </c>
      <c r="H2282" s="15">
        <f>IF($D2282=1,$B2282,-1)</f>
        <v/>
      </c>
      <c r="I2282" s="15">
        <f>IF($D2282=1,$C2282,-1)</f>
        <v/>
      </c>
    </row>
    <row r="2283">
      <c r="A2283" s="33" t="n">
        <v>45387</v>
      </c>
      <c r="B2283" s="15">
        <f>WEEKDAY($A2283,2)</f>
        <v/>
      </c>
      <c r="C2283" s="15">
        <f>HOUR($A2283)</f>
        <v/>
      </c>
      <c r="D2283" s="15">
        <f>IF(AND($A2283&gt;=Instellingen!$B$6,$A2283&lt;Instellingen!$B$7),1,0)</f>
        <v/>
      </c>
      <c r="E2283" s="15">
        <f>COUNTIF(tData[BezoekStart],"&lt;"&amp;($A2283+1/24))-COUNTIF(tData[BezoekEind],"&lt;="&amp;$A2283)</f>
        <v/>
      </c>
      <c r="F2283" s="15">
        <f>COUNTIF(tData[BezoekLangStart],"&lt;"&amp;($A2283+1/24))-COUNTIF(tData[BezoekLangEind],"&lt;="&amp;$A2283)</f>
        <v/>
      </c>
      <c r="G2283" s="15">
        <f>IF($D2283=1,$B2283*100+$C2283,-1)</f>
        <v/>
      </c>
      <c r="H2283" s="15">
        <f>IF($D2283=1,$B2283,-1)</f>
        <v/>
      </c>
      <c r="I2283" s="15">
        <f>IF($D2283=1,$C2283,-1)</f>
        <v/>
      </c>
    </row>
    <row r="2284">
      <c r="A2284" s="33" t="n">
        <v>45387.04166666666</v>
      </c>
      <c r="B2284" s="15">
        <f>WEEKDAY($A2284,2)</f>
        <v/>
      </c>
      <c r="C2284" s="15">
        <f>HOUR($A2284)</f>
        <v/>
      </c>
      <c r="D2284" s="15">
        <f>IF(AND($A2284&gt;=Instellingen!$B$6,$A2284&lt;Instellingen!$B$7),1,0)</f>
        <v/>
      </c>
      <c r="E2284" s="15">
        <f>COUNTIF(tData[BezoekStart],"&lt;"&amp;($A2284+1/24))-COUNTIF(tData[BezoekEind],"&lt;="&amp;$A2284)</f>
        <v/>
      </c>
      <c r="F2284" s="15">
        <f>COUNTIF(tData[BezoekLangStart],"&lt;"&amp;($A2284+1/24))-COUNTIF(tData[BezoekLangEind],"&lt;="&amp;$A2284)</f>
        <v/>
      </c>
      <c r="G2284" s="15">
        <f>IF($D2284=1,$B2284*100+$C2284,-1)</f>
        <v/>
      </c>
      <c r="H2284" s="15">
        <f>IF($D2284=1,$B2284,-1)</f>
        <v/>
      </c>
      <c r="I2284" s="15">
        <f>IF($D2284=1,$C2284,-1)</f>
        <v/>
      </c>
    </row>
    <row r="2285">
      <c r="A2285" s="33" t="n">
        <v>45387.08333333334</v>
      </c>
      <c r="B2285" s="15">
        <f>WEEKDAY($A2285,2)</f>
        <v/>
      </c>
      <c r="C2285" s="15">
        <f>HOUR($A2285)</f>
        <v/>
      </c>
      <c r="D2285" s="15">
        <f>IF(AND($A2285&gt;=Instellingen!$B$6,$A2285&lt;Instellingen!$B$7),1,0)</f>
        <v/>
      </c>
      <c r="E2285" s="15">
        <f>COUNTIF(tData[BezoekStart],"&lt;"&amp;($A2285+1/24))-COUNTIF(tData[BezoekEind],"&lt;="&amp;$A2285)</f>
        <v/>
      </c>
      <c r="F2285" s="15">
        <f>COUNTIF(tData[BezoekLangStart],"&lt;"&amp;($A2285+1/24))-COUNTIF(tData[BezoekLangEind],"&lt;="&amp;$A2285)</f>
        <v/>
      </c>
      <c r="G2285" s="15">
        <f>IF($D2285=1,$B2285*100+$C2285,-1)</f>
        <v/>
      </c>
      <c r="H2285" s="15">
        <f>IF($D2285=1,$B2285,-1)</f>
        <v/>
      </c>
      <c r="I2285" s="15">
        <f>IF($D2285=1,$C2285,-1)</f>
        <v/>
      </c>
    </row>
    <row r="2286">
      <c r="A2286" s="33" t="n">
        <v>45387.125</v>
      </c>
      <c r="B2286" s="15">
        <f>WEEKDAY($A2286,2)</f>
        <v/>
      </c>
      <c r="C2286" s="15">
        <f>HOUR($A2286)</f>
        <v/>
      </c>
      <c r="D2286" s="15">
        <f>IF(AND($A2286&gt;=Instellingen!$B$6,$A2286&lt;Instellingen!$B$7),1,0)</f>
        <v/>
      </c>
      <c r="E2286" s="15">
        <f>COUNTIF(tData[BezoekStart],"&lt;"&amp;($A2286+1/24))-COUNTIF(tData[BezoekEind],"&lt;="&amp;$A2286)</f>
        <v/>
      </c>
      <c r="F2286" s="15">
        <f>COUNTIF(tData[BezoekLangStart],"&lt;"&amp;($A2286+1/24))-COUNTIF(tData[BezoekLangEind],"&lt;="&amp;$A2286)</f>
        <v/>
      </c>
      <c r="G2286" s="15">
        <f>IF($D2286=1,$B2286*100+$C2286,-1)</f>
        <v/>
      </c>
      <c r="H2286" s="15">
        <f>IF($D2286=1,$B2286,-1)</f>
        <v/>
      </c>
      <c r="I2286" s="15">
        <f>IF($D2286=1,$C2286,-1)</f>
        <v/>
      </c>
    </row>
    <row r="2287">
      <c r="A2287" s="33" t="n">
        <v>45387.16666666666</v>
      </c>
      <c r="B2287" s="15">
        <f>WEEKDAY($A2287,2)</f>
        <v/>
      </c>
      <c r="C2287" s="15">
        <f>HOUR($A2287)</f>
        <v/>
      </c>
      <c r="D2287" s="15">
        <f>IF(AND($A2287&gt;=Instellingen!$B$6,$A2287&lt;Instellingen!$B$7),1,0)</f>
        <v/>
      </c>
      <c r="E2287" s="15">
        <f>COUNTIF(tData[BezoekStart],"&lt;"&amp;($A2287+1/24))-COUNTIF(tData[BezoekEind],"&lt;="&amp;$A2287)</f>
        <v/>
      </c>
      <c r="F2287" s="15">
        <f>COUNTIF(tData[BezoekLangStart],"&lt;"&amp;($A2287+1/24))-COUNTIF(tData[BezoekLangEind],"&lt;="&amp;$A2287)</f>
        <v/>
      </c>
      <c r="G2287" s="15">
        <f>IF($D2287=1,$B2287*100+$C2287,-1)</f>
        <v/>
      </c>
      <c r="H2287" s="15">
        <f>IF($D2287=1,$B2287,-1)</f>
        <v/>
      </c>
      <c r="I2287" s="15">
        <f>IF($D2287=1,$C2287,-1)</f>
        <v/>
      </c>
    </row>
    <row r="2288">
      <c r="A2288" s="33" t="n">
        <v>45387.20833333334</v>
      </c>
      <c r="B2288" s="15">
        <f>WEEKDAY($A2288,2)</f>
        <v/>
      </c>
      <c r="C2288" s="15">
        <f>HOUR($A2288)</f>
        <v/>
      </c>
      <c r="D2288" s="15">
        <f>IF(AND($A2288&gt;=Instellingen!$B$6,$A2288&lt;Instellingen!$B$7),1,0)</f>
        <v/>
      </c>
      <c r="E2288" s="15">
        <f>COUNTIF(tData[BezoekStart],"&lt;"&amp;($A2288+1/24))-COUNTIF(tData[BezoekEind],"&lt;="&amp;$A2288)</f>
        <v/>
      </c>
      <c r="F2288" s="15">
        <f>COUNTIF(tData[BezoekLangStart],"&lt;"&amp;($A2288+1/24))-COUNTIF(tData[BezoekLangEind],"&lt;="&amp;$A2288)</f>
        <v/>
      </c>
      <c r="G2288" s="15">
        <f>IF($D2288=1,$B2288*100+$C2288,-1)</f>
        <v/>
      </c>
      <c r="H2288" s="15">
        <f>IF($D2288=1,$B2288,-1)</f>
        <v/>
      </c>
      <c r="I2288" s="15">
        <f>IF($D2288=1,$C2288,-1)</f>
        <v/>
      </c>
    </row>
    <row r="2289">
      <c r="A2289" s="33" t="n">
        <v>45387.25</v>
      </c>
      <c r="B2289" s="15">
        <f>WEEKDAY($A2289,2)</f>
        <v/>
      </c>
      <c r="C2289" s="15">
        <f>HOUR($A2289)</f>
        <v/>
      </c>
      <c r="D2289" s="15">
        <f>IF(AND($A2289&gt;=Instellingen!$B$6,$A2289&lt;Instellingen!$B$7),1,0)</f>
        <v/>
      </c>
      <c r="E2289" s="15">
        <f>COUNTIF(tData[BezoekStart],"&lt;"&amp;($A2289+1/24))-COUNTIF(tData[BezoekEind],"&lt;="&amp;$A2289)</f>
        <v/>
      </c>
      <c r="F2289" s="15">
        <f>COUNTIF(tData[BezoekLangStart],"&lt;"&amp;($A2289+1/24))-COUNTIF(tData[BezoekLangEind],"&lt;="&amp;$A2289)</f>
        <v/>
      </c>
      <c r="G2289" s="15">
        <f>IF($D2289=1,$B2289*100+$C2289,-1)</f>
        <v/>
      </c>
      <c r="H2289" s="15">
        <f>IF($D2289=1,$B2289,-1)</f>
        <v/>
      </c>
      <c r="I2289" s="15">
        <f>IF($D2289=1,$C2289,-1)</f>
        <v/>
      </c>
    </row>
    <row r="2290">
      <c r="A2290" s="33" t="n">
        <v>45387.29166666666</v>
      </c>
      <c r="B2290" s="15">
        <f>WEEKDAY($A2290,2)</f>
        <v/>
      </c>
      <c r="C2290" s="15">
        <f>HOUR($A2290)</f>
        <v/>
      </c>
      <c r="D2290" s="15">
        <f>IF(AND($A2290&gt;=Instellingen!$B$6,$A2290&lt;Instellingen!$B$7),1,0)</f>
        <v/>
      </c>
      <c r="E2290" s="15">
        <f>COUNTIF(tData[BezoekStart],"&lt;"&amp;($A2290+1/24))-COUNTIF(tData[BezoekEind],"&lt;="&amp;$A2290)</f>
        <v/>
      </c>
      <c r="F2290" s="15">
        <f>COUNTIF(tData[BezoekLangStart],"&lt;"&amp;($A2290+1/24))-COUNTIF(tData[BezoekLangEind],"&lt;="&amp;$A2290)</f>
        <v/>
      </c>
      <c r="G2290" s="15">
        <f>IF($D2290=1,$B2290*100+$C2290,-1)</f>
        <v/>
      </c>
      <c r="H2290" s="15">
        <f>IF($D2290=1,$B2290,-1)</f>
        <v/>
      </c>
      <c r="I2290" s="15">
        <f>IF($D2290=1,$C2290,-1)</f>
        <v/>
      </c>
    </row>
    <row r="2291">
      <c r="A2291" s="33" t="n">
        <v>45387.33333333334</v>
      </c>
      <c r="B2291" s="15">
        <f>WEEKDAY($A2291,2)</f>
        <v/>
      </c>
      <c r="C2291" s="15">
        <f>HOUR($A2291)</f>
        <v/>
      </c>
      <c r="D2291" s="15">
        <f>IF(AND($A2291&gt;=Instellingen!$B$6,$A2291&lt;Instellingen!$B$7),1,0)</f>
        <v/>
      </c>
      <c r="E2291" s="15">
        <f>COUNTIF(tData[BezoekStart],"&lt;"&amp;($A2291+1/24))-COUNTIF(tData[BezoekEind],"&lt;="&amp;$A2291)</f>
        <v/>
      </c>
      <c r="F2291" s="15">
        <f>COUNTIF(tData[BezoekLangStart],"&lt;"&amp;($A2291+1/24))-COUNTIF(tData[BezoekLangEind],"&lt;="&amp;$A2291)</f>
        <v/>
      </c>
      <c r="G2291" s="15">
        <f>IF($D2291=1,$B2291*100+$C2291,-1)</f>
        <v/>
      </c>
      <c r="H2291" s="15">
        <f>IF($D2291=1,$B2291,-1)</f>
        <v/>
      </c>
      <c r="I2291" s="15">
        <f>IF($D2291=1,$C2291,-1)</f>
        <v/>
      </c>
    </row>
    <row r="2292">
      <c r="A2292" s="33" t="n">
        <v>45387.375</v>
      </c>
      <c r="B2292" s="15">
        <f>WEEKDAY($A2292,2)</f>
        <v/>
      </c>
      <c r="C2292" s="15">
        <f>HOUR($A2292)</f>
        <v/>
      </c>
      <c r="D2292" s="15">
        <f>IF(AND($A2292&gt;=Instellingen!$B$6,$A2292&lt;Instellingen!$B$7),1,0)</f>
        <v/>
      </c>
      <c r="E2292" s="15">
        <f>COUNTIF(tData[BezoekStart],"&lt;"&amp;($A2292+1/24))-COUNTIF(tData[BezoekEind],"&lt;="&amp;$A2292)</f>
        <v/>
      </c>
      <c r="F2292" s="15">
        <f>COUNTIF(tData[BezoekLangStart],"&lt;"&amp;($A2292+1/24))-COUNTIF(tData[BezoekLangEind],"&lt;="&amp;$A2292)</f>
        <v/>
      </c>
      <c r="G2292" s="15">
        <f>IF($D2292=1,$B2292*100+$C2292,-1)</f>
        <v/>
      </c>
      <c r="H2292" s="15">
        <f>IF($D2292=1,$B2292,-1)</f>
        <v/>
      </c>
      <c r="I2292" s="15">
        <f>IF($D2292=1,$C2292,-1)</f>
        <v/>
      </c>
    </row>
    <row r="2293">
      <c r="A2293" s="33" t="n">
        <v>45387.41666666666</v>
      </c>
      <c r="B2293" s="15">
        <f>WEEKDAY($A2293,2)</f>
        <v/>
      </c>
      <c r="C2293" s="15">
        <f>HOUR($A2293)</f>
        <v/>
      </c>
      <c r="D2293" s="15">
        <f>IF(AND($A2293&gt;=Instellingen!$B$6,$A2293&lt;Instellingen!$B$7),1,0)</f>
        <v/>
      </c>
      <c r="E2293" s="15">
        <f>COUNTIF(tData[BezoekStart],"&lt;"&amp;($A2293+1/24))-COUNTIF(tData[BezoekEind],"&lt;="&amp;$A2293)</f>
        <v/>
      </c>
      <c r="F2293" s="15">
        <f>COUNTIF(tData[BezoekLangStart],"&lt;"&amp;($A2293+1/24))-COUNTIF(tData[BezoekLangEind],"&lt;="&amp;$A2293)</f>
        <v/>
      </c>
      <c r="G2293" s="15">
        <f>IF($D2293=1,$B2293*100+$C2293,-1)</f>
        <v/>
      </c>
      <c r="H2293" s="15">
        <f>IF($D2293=1,$B2293,-1)</f>
        <v/>
      </c>
      <c r="I2293" s="15">
        <f>IF($D2293=1,$C2293,-1)</f>
        <v/>
      </c>
    </row>
    <row r="2294">
      <c r="A2294" s="33" t="n">
        <v>45387.45833333334</v>
      </c>
      <c r="B2294" s="15">
        <f>WEEKDAY($A2294,2)</f>
        <v/>
      </c>
      <c r="C2294" s="15">
        <f>HOUR($A2294)</f>
        <v/>
      </c>
      <c r="D2294" s="15">
        <f>IF(AND($A2294&gt;=Instellingen!$B$6,$A2294&lt;Instellingen!$B$7),1,0)</f>
        <v/>
      </c>
      <c r="E2294" s="15">
        <f>COUNTIF(tData[BezoekStart],"&lt;"&amp;($A2294+1/24))-COUNTIF(tData[BezoekEind],"&lt;="&amp;$A2294)</f>
        <v/>
      </c>
      <c r="F2294" s="15">
        <f>COUNTIF(tData[BezoekLangStart],"&lt;"&amp;($A2294+1/24))-COUNTIF(tData[BezoekLangEind],"&lt;="&amp;$A2294)</f>
        <v/>
      </c>
      <c r="G2294" s="15">
        <f>IF($D2294=1,$B2294*100+$C2294,-1)</f>
        <v/>
      </c>
      <c r="H2294" s="15">
        <f>IF($D2294=1,$B2294,-1)</f>
        <v/>
      </c>
      <c r="I2294" s="15">
        <f>IF($D2294=1,$C2294,-1)</f>
        <v/>
      </c>
    </row>
    <row r="2295">
      <c r="A2295" s="33" t="n">
        <v>45387.5</v>
      </c>
      <c r="B2295" s="15">
        <f>WEEKDAY($A2295,2)</f>
        <v/>
      </c>
      <c r="C2295" s="15">
        <f>HOUR($A2295)</f>
        <v/>
      </c>
      <c r="D2295" s="15">
        <f>IF(AND($A2295&gt;=Instellingen!$B$6,$A2295&lt;Instellingen!$B$7),1,0)</f>
        <v/>
      </c>
      <c r="E2295" s="15">
        <f>COUNTIF(tData[BezoekStart],"&lt;"&amp;($A2295+1/24))-COUNTIF(tData[BezoekEind],"&lt;="&amp;$A2295)</f>
        <v/>
      </c>
      <c r="F2295" s="15">
        <f>COUNTIF(tData[BezoekLangStart],"&lt;"&amp;($A2295+1/24))-COUNTIF(tData[BezoekLangEind],"&lt;="&amp;$A2295)</f>
        <v/>
      </c>
      <c r="G2295" s="15">
        <f>IF($D2295=1,$B2295*100+$C2295,-1)</f>
        <v/>
      </c>
      <c r="H2295" s="15">
        <f>IF($D2295=1,$B2295,-1)</f>
        <v/>
      </c>
      <c r="I2295" s="15">
        <f>IF($D2295=1,$C2295,-1)</f>
        <v/>
      </c>
    </row>
    <row r="2296">
      <c r="A2296" s="33" t="n">
        <v>45387.54166666666</v>
      </c>
      <c r="B2296" s="15">
        <f>WEEKDAY($A2296,2)</f>
        <v/>
      </c>
      <c r="C2296" s="15">
        <f>HOUR($A2296)</f>
        <v/>
      </c>
      <c r="D2296" s="15">
        <f>IF(AND($A2296&gt;=Instellingen!$B$6,$A2296&lt;Instellingen!$B$7),1,0)</f>
        <v/>
      </c>
      <c r="E2296" s="15">
        <f>COUNTIF(tData[BezoekStart],"&lt;"&amp;($A2296+1/24))-COUNTIF(tData[BezoekEind],"&lt;="&amp;$A2296)</f>
        <v/>
      </c>
      <c r="F2296" s="15">
        <f>COUNTIF(tData[BezoekLangStart],"&lt;"&amp;($A2296+1/24))-COUNTIF(tData[BezoekLangEind],"&lt;="&amp;$A2296)</f>
        <v/>
      </c>
      <c r="G2296" s="15">
        <f>IF($D2296=1,$B2296*100+$C2296,-1)</f>
        <v/>
      </c>
      <c r="H2296" s="15">
        <f>IF($D2296=1,$B2296,-1)</f>
        <v/>
      </c>
      <c r="I2296" s="15">
        <f>IF($D2296=1,$C2296,-1)</f>
        <v/>
      </c>
    </row>
    <row r="2297">
      <c r="A2297" s="33" t="n">
        <v>45387.58333333334</v>
      </c>
      <c r="B2297" s="15">
        <f>WEEKDAY($A2297,2)</f>
        <v/>
      </c>
      <c r="C2297" s="15">
        <f>HOUR($A2297)</f>
        <v/>
      </c>
      <c r="D2297" s="15">
        <f>IF(AND($A2297&gt;=Instellingen!$B$6,$A2297&lt;Instellingen!$B$7),1,0)</f>
        <v/>
      </c>
      <c r="E2297" s="15">
        <f>COUNTIF(tData[BezoekStart],"&lt;"&amp;($A2297+1/24))-COUNTIF(tData[BezoekEind],"&lt;="&amp;$A2297)</f>
        <v/>
      </c>
      <c r="F2297" s="15">
        <f>COUNTIF(tData[BezoekLangStart],"&lt;"&amp;($A2297+1/24))-COUNTIF(tData[BezoekLangEind],"&lt;="&amp;$A2297)</f>
        <v/>
      </c>
      <c r="G2297" s="15">
        <f>IF($D2297=1,$B2297*100+$C2297,-1)</f>
        <v/>
      </c>
      <c r="H2297" s="15">
        <f>IF($D2297=1,$B2297,-1)</f>
        <v/>
      </c>
      <c r="I2297" s="15">
        <f>IF($D2297=1,$C2297,-1)</f>
        <v/>
      </c>
    </row>
    <row r="2298">
      <c r="A2298" s="33" t="n">
        <v>45387.625</v>
      </c>
      <c r="B2298" s="15">
        <f>WEEKDAY($A2298,2)</f>
        <v/>
      </c>
      <c r="C2298" s="15">
        <f>HOUR($A2298)</f>
        <v/>
      </c>
      <c r="D2298" s="15">
        <f>IF(AND($A2298&gt;=Instellingen!$B$6,$A2298&lt;Instellingen!$B$7),1,0)</f>
        <v/>
      </c>
      <c r="E2298" s="15">
        <f>COUNTIF(tData[BezoekStart],"&lt;"&amp;($A2298+1/24))-COUNTIF(tData[BezoekEind],"&lt;="&amp;$A2298)</f>
        <v/>
      </c>
      <c r="F2298" s="15">
        <f>COUNTIF(tData[BezoekLangStart],"&lt;"&amp;($A2298+1/24))-COUNTIF(tData[BezoekLangEind],"&lt;="&amp;$A2298)</f>
        <v/>
      </c>
      <c r="G2298" s="15">
        <f>IF($D2298=1,$B2298*100+$C2298,-1)</f>
        <v/>
      </c>
      <c r="H2298" s="15">
        <f>IF($D2298=1,$B2298,-1)</f>
        <v/>
      </c>
      <c r="I2298" s="15">
        <f>IF($D2298=1,$C2298,-1)</f>
        <v/>
      </c>
    </row>
    <row r="2299">
      <c r="A2299" s="33" t="n">
        <v>45387.66666666666</v>
      </c>
      <c r="B2299" s="15">
        <f>WEEKDAY($A2299,2)</f>
        <v/>
      </c>
      <c r="C2299" s="15">
        <f>HOUR($A2299)</f>
        <v/>
      </c>
      <c r="D2299" s="15">
        <f>IF(AND($A2299&gt;=Instellingen!$B$6,$A2299&lt;Instellingen!$B$7),1,0)</f>
        <v/>
      </c>
      <c r="E2299" s="15">
        <f>COUNTIF(tData[BezoekStart],"&lt;"&amp;($A2299+1/24))-COUNTIF(tData[BezoekEind],"&lt;="&amp;$A2299)</f>
        <v/>
      </c>
      <c r="F2299" s="15">
        <f>COUNTIF(tData[BezoekLangStart],"&lt;"&amp;($A2299+1/24))-COUNTIF(tData[BezoekLangEind],"&lt;="&amp;$A2299)</f>
        <v/>
      </c>
      <c r="G2299" s="15">
        <f>IF($D2299=1,$B2299*100+$C2299,-1)</f>
        <v/>
      </c>
      <c r="H2299" s="15">
        <f>IF($D2299=1,$B2299,-1)</f>
        <v/>
      </c>
      <c r="I2299" s="15">
        <f>IF($D2299=1,$C2299,-1)</f>
        <v/>
      </c>
    </row>
    <row r="2300">
      <c r="A2300" s="33" t="n">
        <v>45387.70833333334</v>
      </c>
      <c r="B2300" s="15">
        <f>WEEKDAY($A2300,2)</f>
        <v/>
      </c>
      <c r="C2300" s="15">
        <f>HOUR($A2300)</f>
        <v/>
      </c>
      <c r="D2300" s="15">
        <f>IF(AND($A2300&gt;=Instellingen!$B$6,$A2300&lt;Instellingen!$B$7),1,0)</f>
        <v/>
      </c>
      <c r="E2300" s="15">
        <f>COUNTIF(tData[BezoekStart],"&lt;"&amp;($A2300+1/24))-COUNTIF(tData[BezoekEind],"&lt;="&amp;$A2300)</f>
        <v/>
      </c>
      <c r="F2300" s="15">
        <f>COUNTIF(tData[BezoekLangStart],"&lt;"&amp;($A2300+1/24))-COUNTIF(tData[BezoekLangEind],"&lt;="&amp;$A2300)</f>
        <v/>
      </c>
      <c r="G2300" s="15">
        <f>IF($D2300=1,$B2300*100+$C2300,-1)</f>
        <v/>
      </c>
      <c r="H2300" s="15">
        <f>IF($D2300=1,$B2300,-1)</f>
        <v/>
      </c>
      <c r="I2300" s="15">
        <f>IF($D2300=1,$C2300,-1)</f>
        <v/>
      </c>
    </row>
    <row r="2301">
      <c r="A2301" s="33" t="n">
        <v>45387.75</v>
      </c>
      <c r="B2301" s="15">
        <f>WEEKDAY($A2301,2)</f>
        <v/>
      </c>
      <c r="C2301" s="15">
        <f>HOUR($A2301)</f>
        <v/>
      </c>
      <c r="D2301" s="15">
        <f>IF(AND($A2301&gt;=Instellingen!$B$6,$A2301&lt;Instellingen!$B$7),1,0)</f>
        <v/>
      </c>
      <c r="E2301" s="15">
        <f>COUNTIF(tData[BezoekStart],"&lt;"&amp;($A2301+1/24))-COUNTIF(tData[BezoekEind],"&lt;="&amp;$A2301)</f>
        <v/>
      </c>
      <c r="F2301" s="15">
        <f>COUNTIF(tData[BezoekLangStart],"&lt;"&amp;($A2301+1/24))-COUNTIF(tData[BezoekLangEind],"&lt;="&amp;$A2301)</f>
        <v/>
      </c>
      <c r="G2301" s="15">
        <f>IF($D2301=1,$B2301*100+$C2301,-1)</f>
        <v/>
      </c>
      <c r="H2301" s="15">
        <f>IF($D2301=1,$B2301,-1)</f>
        <v/>
      </c>
      <c r="I2301" s="15">
        <f>IF($D2301=1,$C2301,-1)</f>
        <v/>
      </c>
    </row>
    <row r="2302">
      <c r="A2302" s="33" t="n">
        <v>45387.79166666666</v>
      </c>
      <c r="B2302" s="15">
        <f>WEEKDAY($A2302,2)</f>
        <v/>
      </c>
      <c r="C2302" s="15">
        <f>HOUR($A2302)</f>
        <v/>
      </c>
      <c r="D2302" s="15">
        <f>IF(AND($A2302&gt;=Instellingen!$B$6,$A2302&lt;Instellingen!$B$7),1,0)</f>
        <v/>
      </c>
      <c r="E2302" s="15">
        <f>COUNTIF(tData[BezoekStart],"&lt;"&amp;($A2302+1/24))-COUNTIF(tData[BezoekEind],"&lt;="&amp;$A2302)</f>
        <v/>
      </c>
      <c r="F2302" s="15">
        <f>COUNTIF(tData[BezoekLangStart],"&lt;"&amp;($A2302+1/24))-COUNTIF(tData[BezoekLangEind],"&lt;="&amp;$A2302)</f>
        <v/>
      </c>
      <c r="G2302" s="15">
        <f>IF($D2302=1,$B2302*100+$C2302,-1)</f>
        <v/>
      </c>
      <c r="H2302" s="15">
        <f>IF($D2302=1,$B2302,-1)</f>
        <v/>
      </c>
      <c r="I2302" s="15">
        <f>IF($D2302=1,$C2302,-1)</f>
        <v/>
      </c>
    </row>
    <row r="2303">
      <c r="A2303" s="33" t="n">
        <v>45387.83333333334</v>
      </c>
      <c r="B2303" s="15">
        <f>WEEKDAY($A2303,2)</f>
        <v/>
      </c>
      <c r="C2303" s="15">
        <f>HOUR($A2303)</f>
        <v/>
      </c>
      <c r="D2303" s="15">
        <f>IF(AND($A2303&gt;=Instellingen!$B$6,$A2303&lt;Instellingen!$B$7),1,0)</f>
        <v/>
      </c>
      <c r="E2303" s="15">
        <f>COUNTIF(tData[BezoekStart],"&lt;"&amp;($A2303+1/24))-COUNTIF(tData[BezoekEind],"&lt;="&amp;$A2303)</f>
        <v/>
      </c>
      <c r="F2303" s="15">
        <f>COUNTIF(tData[BezoekLangStart],"&lt;"&amp;($A2303+1/24))-COUNTIF(tData[BezoekLangEind],"&lt;="&amp;$A2303)</f>
        <v/>
      </c>
      <c r="G2303" s="15">
        <f>IF($D2303=1,$B2303*100+$C2303,-1)</f>
        <v/>
      </c>
      <c r="H2303" s="15">
        <f>IF($D2303=1,$B2303,-1)</f>
        <v/>
      </c>
      <c r="I2303" s="15">
        <f>IF($D2303=1,$C2303,-1)</f>
        <v/>
      </c>
    </row>
    <row r="2304">
      <c r="A2304" s="33" t="n">
        <v>45387.875</v>
      </c>
      <c r="B2304" s="15">
        <f>WEEKDAY($A2304,2)</f>
        <v/>
      </c>
      <c r="C2304" s="15">
        <f>HOUR($A2304)</f>
        <v/>
      </c>
      <c r="D2304" s="15">
        <f>IF(AND($A2304&gt;=Instellingen!$B$6,$A2304&lt;Instellingen!$B$7),1,0)</f>
        <v/>
      </c>
      <c r="E2304" s="15">
        <f>COUNTIF(tData[BezoekStart],"&lt;"&amp;($A2304+1/24))-COUNTIF(tData[BezoekEind],"&lt;="&amp;$A2304)</f>
        <v/>
      </c>
      <c r="F2304" s="15">
        <f>COUNTIF(tData[BezoekLangStart],"&lt;"&amp;($A2304+1/24))-COUNTIF(tData[BezoekLangEind],"&lt;="&amp;$A2304)</f>
        <v/>
      </c>
      <c r="G2304" s="15">
        <f>IF($D2304=1,$B2304*100+$C2304,-1)</f>
        <v/>
      </c>
      <c r="H2304" s="15">
        <f>IF($D2304=1,$B2304,-1)</f>
        <v/>
      </c>
      <c r="I2304" s="15">
        <f>IF($D2304=1,$C2304,-1)</f>
        <v/>
      </c>
    </row>
    <row r="2305">
      <c r="A2305" s="33" t="n">
        <v>45387.91666666666</v>
      </c>
      <c r="B2305" s="15">
        <f>WEEKDAY($A2305,2)</f>
        <v/>
      </c>
      <c r="C2305" s="15">
        <f>HOUR($A2305)</f>
        <v/>
      </c>
      <c r="D2305" s="15">
        <f>IF(AND($A2305&gt;=Instellingen!$B$6,$A2305&lt;Instellingen!$B$7),1,0)</f>
        <v/>
      </c>
      <c r="E2305" s="15">
        <f>COUNTIF(tData[BezoekStart],"&lt;"&amp;($A2305+1/24))-COUNTIF(tData[BezoekEind],"&lt;="&amp;$A2305)</f>
        <v/>
      </c>
      <c r="F2305" s="15">
        <f>COUNTIF(tData[BezoekLangStart],"&lt;"&amp;($A2305+1/24))-COUNTIF(tData[BezoekLangEind],"&lt;="&amp;$A2305)</f>
        <v/>
      </c>
      <c r="G2305" s="15">
        <f>IF($D2305=1,$B2305*100+$C2305,-1)</f>
        <v/>
      </c>
      <c r="H2305" s="15">
        <f>IF($D2305=1,$B2305,-1)</f>
        <v/>
      </c>
      <c r="I2305" s="15">
        <f>IF($D2305=1,$C2305,-1)</f>
        <v/>
      </c>
    </row>
    <row r="2306">
      <c r="A2306" s="33" t="n">
        <v>45387.95833333334</v>
      </c>
      <c r="B2306" s="15">
        <f>WEEKDAY($A2306,2)</f>
        <v/>
      </c>
      <c r="C2306" s="15">
        <f>HOUR($A2306)</f>
        <v/>
      </c>
      <c r="D2306" s="15">
        <f>IF(AND($A2306&gt;=Instellingen!$B$6,$A2306&lt;Instellingen!$B$7),1,0)</f>
        <v/>
      </c>
      <c r="E2306" s="15">
        <f>COUNTIF(tData[BezoekStart],"&lt;"&amp;($A2306+1/24))-COUNTIF(tData[BezoekEind],"&lt;="&amp;$A2306)</f>
        <v/>
      </c>
      <c r="F2306" s="15">
        <f>COUNTIF(tData[BezoekLangStart],"&lt;"&amp;($A2306+1/24))-COUNTIF(tData[BezoekLangEind],"&lt;="&amp;$A2306)</f>
        <v/>
      </c>
      <c r="G2306" s="15">
        <f>IF($D2306=1,$B2306*100+$C2306,-1)</f>
        <v/>
      </c>
      <c r="H2306" s="15">
        <f>IF($D2306=1,$B2306,-1)</f>
        <v/>
      </c>
      <c r="I2306" s="15">
        <f>IF($D2306=1,$C2306,-1)</f>
        <v/>
      </c>
    </row>
    <row r="2307">
      <c r="A2307" s="33" t="n">
        <v>45388</v>
      </c>
      <c r="B2307" s="15">
        <f>WEEKDAY($A2307,2)</f>
        <v/>
      </c>
      <c r="C2307" s="15">
        <f>HOUR($A2307)</f>
        <v/>
      </c>
      <c r="D2307" s="15">
        <f>IF(AND($A2307&gt;=Instellingen!$B$6,$A2307&lt;Instellingen!$B$7),1,0)</f>
        <v/>
      </c>
      <c r="E2307" s="15">
        <f>COUNTIF(tData[BezoekStart],"&lt;"&amp;($A2307+1/24))-COUNTIF(tData[BezoekEind],"&lt;="&amp;$A2307)</f>
        <v/>
      </c>
      <c r="F2307" s="15">
        <f>COUNTIF(tData[BezoekLangStart],"&lt;"&amp;($A2307+1/24))-COUNTIF(tData[BezoekLangEind],"&lt;="&amp;$A2307)</f>
        <v/>
      </c>
      <c r="G2307" s="15">
        <f>IF($D2307=1,$B2307*100+$C2307,-1)</f>
        <v/>
      </c>
      <c r="H2307" s="15">
        <f>IF($D2307=1,$B2307,-1)</f>
        <v/>
      </c>
      <c r="I2307" s="15">
        <f>IF($D2307=1,$C2307,-1)</f>
        <v/>
      </c>
    </row>
    <row r="2308">
      <c r="A2308" s="33" t="n">
        <v>45388.04166666666</v>
      </c>
      <c r="B2308" s="15">
        <f>WEEKDAY($A2308,2)</f>
        <v/>
      </c>
      <c r="C2308" s="15">
        <f>HOUR($A2308)</f>
        <v/>
      </c>
      <c r="D2308" s="15">
        <f>IF(AND($A2308&gt;=Instellingen!$B$6,$A2308&lt;Instellingen!$B$7),1,0)</f>
        <v/>
      </c>
      <c r="E2308" s="15">
        <f>COUNTIF(tData[BezoekStart],"&lt;"&amp;($A2308+1/24))-COUNTIF(tData[BezoekEind],"&lt;="&amp;$A2308)</f>
        <v/>
      </c>
      <c r="F2308" s="15">
        <f>COUNTIF(tData[BezoekLangStart],"&lt;"&amp;($A2308+1/24))-COUNTIF(tData[BezoekLangEind],"&lt;="&amp;$A2308)</f>
        <v/>
      </c>
      <c r="G2308" s="15">
        <f>IF($D2308=1,$B2308*100+$C2308,-1)</f>
        <v/>
      </c>
      <c r="H2308" s="15">
        <f>IF($D2308=1,$B2308,-1)</f>
        <v/>
      </c>
      <c r="I2308" s="15">
        <f>IF($D2308=1,$C2308,-1)</f>
        <v/>
      </c>
    </row>
    <row r="2309">
      <c r="A2309" s="33" t="n">
        <v>45388.08333333334</v>
      </c>
      <c r="B2309" s="15">
        <f>WEEKDAY($A2309,2)</f>
        <v/>
      </c>
      <c r="C2309" s="15">
        <f>HOUR($A2309)</f>
        <v/>
      </c>
      <c r="D2309" s="15">
        <f>IF(AND($A2309&gt;=Instellingen!$B$6,$A2309&lt;Instellingen!$B$7),1,0)</f>
        <v/>
      </c>
      <c r="E2309" s="15">
        <f>COUNTIF(tData[BezoekStart],"&lt;"&amp;($A2309+1/24))-COUNTIF(tData[BezoekEind],"&lt;="&amp;$A2309)</f>
        <v/>
      </c>
      <c r="F2309" s="15">
        <f>COUNTIF(tData[BezoekLangStart],"&lt;"&amp;($A2309+1/24))-COUNTIF(tData[BezoekLangEind],"&lt;="&amp;$A2309)</f>
        <v/>
      </c>
      <c r="G2309" s="15">
        <f>IF($D2309=1,$B2309*100+$C2309,-1)</f>
        <v/>
      </c>
      <c r="H2309" s="15">
        <f>IF($D2309=1,$B2309,-1)</f>
        <v/>
      </c>
      <c r="I2309" s="15">
        <f>IF($D2309=1,$C2309,-1)</f>
        <v/>
      </c>
    </row>
    <row r="2310">
      <c r="A2310" s="33" t="n">
        <v>45388.125</v>
      </c>
      <c r="B2310" s="15">
        <f>WEEKDAY($A2310,2)</f>
        <v/>
      </c>
      <c r="C2310" s="15">
        <f>HOUR($A2310)</f>
        <v/>
      </c>
      <c r="D2310" s="15">
        <f>IF(AND($A2310&gt;=Instellingen!$B$6,$A2310&lt;Instellingen!$B$7),1,0)</f>
        <v/>
      </c>
      <c r="E2310" s="15">
        <f>COUNTIF(tData[BezoekStart],"&lt;"&amp;($A2310+1/24))-COUNTIF(tData[BezoekEind],"&lt;="&amp;$A2310)</f>
        <v/>
      </c>
      <c r="F2310" s="15">
        <f>COUNTIF(tData[BezoekLangStart],"&lt;"&amp;($A2310+1/24))-COUNTIF(tData[BezoekLangEind],"&lt;="&amp;$A2310)</f>
        <v/>
      </c>
      <c r="G2310" s="15">
        <f>IF($D2310=1,$B2310*100+$C2310,-1)</f>
        <v/>
      </c>
      <c r="H2310" s="15">
        <f>IF($D2310=1,$B2310,-1)</f>
        <v/>
      </c>
      <c r="I2310" s="15">
        <f>IF($D2310=1,$C2310,-1)</f>
        <v/>
      </c>
    </row>
    <row r="2311">
      <c r="A2311" s="33" t="n">
        <v>45388.16666666666</v>
      </c>
      <c r="B2311" s="15">
        <f>WEEKDAY($A2311,2)</f>
        <v/>
      </c>
      <c r="C2311" s="15">
        <f>HOUR($A2311)</f>
        <v/>
      </c>
      <c r="D2311" s="15">
        <f>IF(AND($A2311&gt;=Instellingen!$B$6,$A2311&lt;Instellingen!$B$7),1,0)</f>
        <v/>
      </c>
      <c r="E2311" s="15">
        <f>COUNTIF(tData[BezoekStart],"&lt;"&amp;($A2311+1/24))-COUNTIF(tData[BezoekEind],"&lt;="&amp;$A2311)</f>
        <v/>
      </c>
      <c r="F2311" s="15">
        <f>COUNTIF(tData[BezoekLangStart],"&lt;"&amp;($A2311+1/24))-COUNTIF(tData[BezoekLangEind],"&lt;="&amp;$A2311)</f>
        <v/>
      </c>
      <c r="G2311" s="15">
        <f>IF($D2311=1,$B2311*100+$C2311,-1)</f>
        <v/>
      </c>
      <c r="H2311" s="15">
        <f>IF($D2311=1,$B2311,-1)</f>
        <v/>
      </c>
      <c r="I2311" s="15">
        <f>IF($D2311=1,$C2311,-1)</f>
        <v/>
      </c>
    </row>
    <row r="2312">
      <c r="A2312" s="33" t="n">
        <v>45388.20833333334</v>
      </c>
      <c r="B2312" s="15">
        <f>WEEKDAY($A2312,2)</f>
        <v/>
      </c>
      <c r="C2312" s="15">
        <f>HOUR($A2312)</f>
        <v/>
      </c>
      <c r="D2312" s="15">
        <f>IF(AND($A2312&gt;=Instellingen!$B$6,$A2312&lt;Instellingen!$B$7),1,0)</f>
        <v/>
      </c>
      <c r="E2312" s="15">
        <f>COUNTIF(tData[BezoekStart],"&lt;"&amp;($A2312+1/24))-COUNTIF(tData[BezoekEind],"&lt;="&amp;$A2312)</f>
        <v/>
      </c>
      <c r="F2312" s="15">
        <f>COUNTIF(tData[BezoekLangStart],"&lt;"&amp;($A2312+1/24))-COUNTIF(tData[BezoekLangEind],"&lt;="&amp;$A2312)</f>
        <v/>
      </c>
      <c r="G2312" s="15">
        <f>IF($D2312=1,$B2312*100+$C2312,-1)</f>
        <v/>
      </c>
      <c r="H2312" s="15">
        <f>IF($D2312=1,$B2312,-1)</f>
        <v/>
      </c>
      <c r="I2312" s="15">
        <f>IF($D2312=1,$C2312,-1)</f>
        <v/>
      </c>
    </row>
    <row r="2313">
      <c r="A2313" s="33" t="n">
        <v>45388.25</v>
      </c>
      <c r="B2313" s="15">
        <f>WEEKDAY($A2313,2)</f>
        <v/>
      </c>
      <c r="C2313" s="15">
        <f>HOUR($A2313)</f>
        <v/>
      </c>
      <c r="D2313" s="15">
        <f>IF(AND($A2313&gt;=Instellingen!$B$6,$A2313&lt;Instellingen!$B$7),1,0)</f>
        <v/>
      </c>
      <c r="E2313" s="15">
        <f>COUNTIF(tData[BezoekStart],"&lt;"&amp;($A2313+1/24))-COUNTIF(tData[BezoekEind],"&lt;="&amp;$A2313)</f>
        <v/>
      </c>
      <c r="F2313" s="15">
        <f>COUNTIF(tData[BezoekLangStart],"&lt;"&amp;($A2313+1/24))-COUNTIF(tData[BezoekLangEind],"&lt;="&amp;$A2313)</f>
        <v/>
      </c>
      <c r="G2313" s="15">
        <f>IF($D2313=1,$B2313*100+$C2313,-1)</f>
        <v/>
      </c>
      <c r="H2313" s="15">
        <f>IF($D2313=1,$B2313,-1)</f>
        <v/>
      </c>
      <c r="I2313" s="15">
        <f>IF($D2313=1,$C2313,-1)</f>
        <v/>
      </c>
    </row>
    <row r="2314">
      <c r="A2314" s="33" t="n">
        <v>45388.29166666666</v>
      </c>
      <c r="B2314" s="15">
        <f>WEEKDAY($A2314,2)</f>
        <v/>
      </c>
      <c r="C2314" s="15">
        <f>HOUR($A2314)</f>
        <v/>
      </c>
      <c r="D2314" s="15">
        <f>IF(AND($A2314&gt;=Instellingen!$B$6,$A2314&lt;Instellingen!$B$7),1,0)</f>
        <v/>
      </c>
      <c r="E2314" s="15">
        <f>COUNTIF(tData[BezoekStart],"&lt;"&amp;($A2314+1/24))-COUNTIF(tData[BezoekEind],"&lt;="&amp;$A2314)</f>
        <v/>
      </c>
      <c r="F2314" s="15">
        <f>COUNTIF(tData[BezoekLangStart],"&lt;"&amp;($A2314+1/24))-COUNTIF(tData[BezoekLangEind],"&lt;="&amp;$A2314)</f>
        <v/>
      </c>
      <c r="G2314" s="15">
        <f>IF($D2314=1,$B2314*100+$C2314,-1)</f>
        <v/>
      </c>
      <c r="H2314" s="15">
        <f>IF($D2314=1,$B2314,-1)</f>
        <v/>
      </c>
      <c r="I2314" s="15">
        <f>IF($D2314=1,$C2314,-1)</f>
        <v/>
      </c>
    </row>
    <row r="2315">
      <c r="A2315" s="33" t="n">
        <v>45388.33333333334</v>
      </c>
      <c r="B2315" s="15">
        <f>WEEKDAY($A2315,2)</f>
        <v/>
      </c>
      <c r="C2315" s="15">
        <f>HOUR($A2315)</f>
        <v/>
      </c>
      <c r="D2315" s="15">
        <f>IF(AND($A2315&gt;=Instellingen!$B$6,$A2315&lt;Instellingen!$B$7),1,0)</f>
        <v/>
      </c>
      <c r="E2315" s="15">
        <f>COUNTIF(tData[BezoekStart],"&lt;"&amp;($A2315+1/24))-COUNTIF(tData[BezoekEind],"&lt;="&amp;$A2315)</f>
        <v/>
      </c>
      <c r="F2315" s="15">
        <f>COUNTIF(tData[BezoekLangStart],"&lt;"&amp;($A2315+1/24))-COUNTIF(tData[BezoekLangEind],"&lt;="&amp;$A2315)</f>
        <v/>
      </c>
      <c r="G2315" s="15">
        <f>IF($D2315=1,$B2315*100+$C2315,-1)</f>
        <v/>
      </c>
      <c r="H2315" s="15">
        <f>IF($D2315=1,$B2315,-1)</f>
        <v/>
      </c>
      <c r="I2315" s="15">
        <f>IF($D2315=1,$C2315,-1)</f>
        <v/>
      </c>
    </row>
    <row r="2316">
      <c r="A2316" s="33" t="n">
        <v>45388.375</v>
      </c>
      <c r="B2316" s="15">
        <f>WEEKDAY($A2316,2)</f>
        <v/>
      </c>
      <c r="C2316" s="15">
        <f>HOUR($A2316)</f>
        <v/>
      </c>
      <c r="D2316" s="15">
        <f>IF(AND($A2316&gt;=Instellingen!$B$6,$A2316&lt;Instellingen!$B$7),1,0)</f>
        <v/>
      </c>
      <c r="E2316" s="15">
        <f>COUNTIF(tData[BezoekStart],"&lt;"&amp;($A2316+1/24))-COUNTIF(tData[BezoekEind],"&lt;="&amp;$A2316)</f>
        <v/>
      </c>
      <c r="F2316" s="15">
        <f>COUNTIF(tData[BezoekLangStart],"&lt;"&amp;($A2316+1/24))-COUNTIF(tData[BezoekLangEind],"&lt;="&amp;$A2316)</f>
        <v/>
      </c>
      <c r="G2316" s="15">
        <f>IF($D2316=1,$B2316*100+$C2316,-1)</f>
        <v/>
      </c>
      <c r="H2316" s="15">
        <f>IF($D2316=1,$B2316,-1)</f>
        <v/>
      </c>
      <c r="I2316" s="15">
        <f>IF($D2316=1,$C2316,-1)</f>
        <v/>
      </c>
    </row>
    <row r="2317">
      <c r="A2317" s="33" t="n">
        <v>45388.41666666666</v>
      </c>
      <c r="B2317" s="15">
        <f>WEEKDAY($A2317,2)</f>
        <v/>
      </c>
      <c r="C2317" s="15">
        <f>HOUR($A2317)</f>
        <v/>
      </c>
      <c r="D2317" s="15">
        <f>IF(AND($A2317&gt;=Instellingen!$B$6,$A2317&lt;Instellingen!$B$7),1,0)</f>
        <v/>
      </c>
      <c r="E2317" s="15">
        <f>COUNTIF(tData[BezoekStart],"&lt;"&amp;($A2317+1/24))-COUNTIF(tData[BezoekEind],"&lt;="&amp;$A2317)</f>
        <v/>
      </c>
      <c r="F2317" s="15">
        <f>COUNTIF(tData[BezoekLangStart],"&lt;"&amp;($A2317+1/24))-COUNTIF(tData[BezoekLangEind],"&lt;="&amp;$A2317)</f>
        <v/>
      </c>
      <c r="G2317" s="15">
        <f>IF($D2317=1,$B2317*100+$C2317,-1)</f>
        <v/>
      </c>
      <c r="H2317" s="15">
        <f>IF($D2317=1,$B2317,-1)</f>
        <v/>
      </c>
      <c r="I2317" s="15">
        <f>IF($D2317=1,$C2317,-1)</f>
        <v/>
      </c>
    </row>
    <row r="2318">
      <c r="A2318" s="33" t="n">
        <v>45388.45833333334</v>
      </c>
      <c r="B2318" s="15">
        <f>WEEKDAY($A2318,2)</f>
        <v/>
      </c>
      <c r="C2318" s="15">
        <f>HOUR($A2318)</f>
        <v/>
      </c>
      <c r="D2318" s="15">
        <f>IF(AND($A2318&gt;=Instellingen!$B$6,$A2318&lt;Instellingen!$B$7),1,0)</f>
        <v/>
      </c>
      <c r="E2318" s="15">
        <f>COUNTIF(tData[BezoekStart],"&lt;"&amp;($A2318+1/24))-COUNTIF(tData[BezoekEind],"&lt;="&amp;$A2318)</f>
        <v/>
      </c>
      <c r="F2318" s="15">
        <f>COUNTIF(tData[BezoekLangStart],"&lt;"&amp;($A2318+1/24))-COUNTIF(tData[BezoekLangEind],"&lt;="&amp;$A2318)</f>
        <v/>
      </c>
      <c r="G2318" s="15">
        <f>IF($D2318=1,$B2318*100+$C2318,-1)</f>
        <v/>
      </c>
      <c r="H2318" s="15">
        <f>IF($D2318=1,$B2318,-1)</f>
        <v/>
      </c>
      <c r="I2318" s="15">
        <f>IF($D2318=1,$C2318,-1)</f>
        <v/>
      </c>
    </row>
    <row r="2319">
      <c r="A2319" s="33" t="n">
        <v>45388.5</v>
      </c>
      <c r="B2319" s="15">
        <f>WEEKDAY($A2319,2)</f>
        <v/>
      </c>
      <c r="C2319" s="15">
        <f>HOUR($A2319)</f>
        <v/>
      </c>
      <c r="D2319" s="15">
        <f>IF(AND($A2319&gt;=Instellingen!$B$6,$A2319&lt;Instellingen!$B$7),1,0)</f>
        <v/>
      </c>
      <c r="E2319" s="15">
        <f>COUNTIF(tData[BezoekStart],"&lt;"&amp;($A2319+1/24))-COUNTIF(tData[BezoekEind],"&lt;="&amp;$A2319)</f>
        <v/>
      </c>
      <c r="F2319" s="15">
        <f>COUNTIF(tData[BezoekLangStart],"&lt;"&amp;($A2319+1/24))-COUNTIF(tData[BezoekLangEind],"&lt;="&amp;$A2319)</f>
        <v/>
      </c>
      <c r="G2319" s="15">
        <f>IF($D2319=1,$B2319*100+$C2319,-1)</f>
        <v/>
      </c>
      <c r="H2319" s="15">
        <f>IF($D2319=1,$B2319,-1)</f>
        <v/>
      </c>
      <c r="I2319" s="15">
        <f>IF($D2319=1,$C2319,-1)</f>
        <v/>
      </c>
    </row>
    <row r="2320">
      <c r="A2320" s="33" t="n">
        <v>45388.54166666666</v>
      </c>
      <c r="B2320" s="15">
        <f>WEEKDAY($A2320,2)</f>
        <v/>
      </c>
      <c r="C2320" s="15">
        <f>HOUR($A2320)</f>
        <v/>
      </c>
      <c r="D2320" s="15">
        <f>IF(AND($A2320&gt;=Instellingen!$B$6,$A2320&lt;Instellingen!$B$7),1,0)</f>
        <v/>
      </c>
      <c r="E2320" s="15">
        <f>COUNTIF(tData[BezoekStart],"&lt;"&amp;($A2320+1/24))-COUNTIF(tData[BezoekEind],"&lt;="&amp;$A2320)</f>
        <v/>
      </c>
      <c r="F2320" s="15">
        <f>COUNTIF(tData[BezoekLangStart],"&lt;"&amp;($A2320+1/24))-COUNTIF(tData[BezoekLangEind],"&lt;="&amp;$A2320)</f>
        <v/>
      </c>
      <c r="G2320" s="15">
        <f>IF($D2320=1,$B2320*100+$C2320,-1)</f>
        <v/>
      </c>
      <c r="H2320" s="15">
        <f>IF($D2320=1,$B2320,-1)</f>
        <v/>
      </c>
      <c r="I2320" s="15">
        <f>IF($D2320=1,$C2320,-1)</f>
        <v/>
      </c>
    </row>
    <row r="2321">
      <c r="A2321" s="33" t="n">
        <v>45388.58333333334</v>
      </c>
      <c r="B2321" s="15">
        <f>WEEKDAY($A2321,2)</f>
        <v/>
      </c>
      <c r="C2321" s="15">
        <f>HOUR($A2321)</f>
        <v/>
      </c>
      <c r="D2321" s="15">
        <f>IF(AND($A2321&gt;=Instellingen!$B$6,$A2321&lt;Instellingen!$B$7),1,0)</f>
        <v/>
      </c>
      <c r="E2321" s="15">
        <f>COUNTIF(tData[BezoekStart],"&lt;"&amp;($A2321+1/24))-COUNTIF(tData[BezoekEind],"&lt;="&amp;$A2321)</f>
        <v/>
      </c>
      <c r="F2321" s="15">
        <f>COUNTIF(tData[BezoekLangStart],"&lt;"&amp;($A2321+1/24))-COUNTIF(tData[BezoekLangEind],"&lt;="&amp;$A2321)</f>
        <v/>
      </c>
      <c r="G2321" s="15">
        <f>IF($D2321=1,$B2321*100+$C2321,-1)</f>
        <v/>
      </c>
      <c r="H2321" s="15">
        <f>IF($D2321=1,$B2321,-1)</f>
        <v/>
      </c>
      <c r="I2321" s="15">
        <f>IF($D2321=1,$C2321,-1)</f>
        <v/>
      </c>
    </row>
    <row r="2322">
      <c r="A2322" s="33" t="n">
        <v>45388.625</v>
      </c>
      <c r="B2322" s="15">
        <f>WEEKDAY($A2322,2)</f>
        <v/>
      </c>
      <c r="C2322" s="15">
        <f>HOUR($A2322)</f>
        <v/>
      </c>
      <c r="D2322" s="15">
        <f>IF(AND($A2322&gt;=Instellingen!$B$6,$A2322&lt;Instellingen!$B$7),1,0)</f>
        <v/>
      </c>
      <c r="E2322" s="15">
        <f>COUNTIF(tData[BezoekStart],"&lt;"&amp;($A2322+1/24))-COUNTIF(tData[BezoekEind],"&lt;="&amp;$A2322)</f>
        <v/>
      </c>
      <c r="F2322" s="15">
        <f>COUNTIF(tData[BezoekLangStart],"&lt;"&amp;($A2322+1/24))-COUNTIF(tData[BezoekLangEind],"&lt;="&amp;$A2322)</f>
        <v/>
      </c>
      <c r="G2322" s="15">
        <f>IF($D2322=1,$B2322*100+$C2322,-1)</f>
        <v/>
      </c>
      <c r="H2322" s="15">
        <f>IF($D2322=1,$B2322,-1)</f>
        <v/>
      </c>
      <c r="I2322" s="15">
        <f>IF($D2322=1,$C2322,-1)</f>
        <v/>
      </c>
    </row>
    <row r="2323">
      <c r="A2323" s="33" t="n">
        <v>45388.66666666666</v>
      </c>
      <c r="B2323" s="15">
        <f>WEEKDAY($A2323,2)</f>
        <v/>
      </c>
      <c r="C2323" s="15">
        <f>HOUR($A2323)</f>
        <v/>
      </c>
      <c r="D2323" s="15">
        <f>IF(AND($A2323&gt;=Instellingen!$B$6,$A2323&lt;Instellingen!$B$7),1,0)</f>
        <v/>
      </c>
      <c r="E2323" s="15">
        <f>COUNTIF(tData[BezoekStart],"&lt;"&amp;($A2323+1/24))-COUNTIF(tData[BezoekEind],"&lt;="&amp;$A2323)</f>
        <v/>
      </c>
      <c r="F2323" s="15">
        <f>COUNTIF(tData[BezoekLangStart],"&lt;"&amp;($A2323+1/24))-COUNTIF(tData[BezoekLangEind],"&lt;="&amp;$A2323)</f>
        <v/>
      </c>
      <c r="G2323" s="15">
        <f>IF($D2323=1,$B2323*100+$C2323,-1)</f>
        <v/>
      </c>
      <c r="H2323" s="15">
        <f>IF($D2323=1,$B2323,-1)</f>
        <v/>
      </c>
      <c r="I2323" s="15">
        <f>IF($D2323=1,$C2323,-1)</f>
        <v/>
      </c>
    </row>
    <row r="2324">
      <c r="A2324" s="33" t="n">
        <v>45388.70833333334</v>
      </c>
      <c r="B2324" s="15">
        <f>WEEKDAY($A2324,2)</f>
        <v/>
      </c>
      <c r="C2324" s="15">
        <f>HOUR($A2324)</f>
        <v/>
      </c>
      <c r="D2324" s="15">
        <f>IF(AND($A2324&gt;=Instellingen!$B$6,$A2324&lt;Instellingen!$B$7),1,0)</f>
        <v/>
      </c>
      <c r="E2324" s="15">
        <f>COUNTIF(tData[BezoekStart],"&lt;"&amp;($A2324+1/24))-COUNTIF(tData[BezoekEind],"&lt;="&amp;$A2324)</f>
        <v/>
      </c>
      <c r="F2324" s="15">
        <f>COUNTIF(tData[BezoekLangStart],"&lt;"&amp;($A2324+1/24))-COUNTIF(tData[BezoekLangEind],"&lt;="&amp;$A2324)</f>
        <v/>
      </c>
      <c r="G2324" s="15">
        <f>IF($D2324=1,$B2324*100+$C2324,-1)</f>
        <v/>
      </c>
      <c r="H2324" s="15">
        <f>IF($D2324=1,$B2324,-1)</f>
        <v/>
      </c>
      <c r="I2324" s="15">
        <f>IF($D2324=1,$C2324,-1)</f>
        <v/>
      </c>
    </row>
    <row r="2325">
      <c r="A2325" s="33" t="n">
        <v>45388.75</v>
      </c>
      <c r="B2325" s="15">
        <f>WEEKDAY($A2325,2)</f>
        <v/>
      </c>
      <c r="C2325" s="15">
        <f>HOUR($A2325)</f>
        <v/>
      </c>
      <c r="D2325" s="15">
        <f>IF(AND($A2325&gt;=Instellingen!$B$6,$A2325&lt;Instellingen!$B$7),1,0)</f>
        <v/>
      </c>
      <c r="E2325" s="15">
        <f>COUNTIF(tData[BezoekStart],"&lt;"&amp;($A2325+1/24))-COUNTIF(tData[BezoekEind],"&lt;="&amp;$A2325)</f>
        <v/>
      </c>
      <c r="F2325" s="15">
        <f>COUNTIF(tData[BezoekLangStart],"&lt;"&amp;($A2325+1/24))-COUNTIF(tData[BezoekLangEind],"&lt;="&amp;$A2325)</f>
        <v/>
      </c>
      <c r="G2325" s="15">
        <f>IF($D2325=1,$B2325*100+$C2325,-1)</f>
        <v/>
      </c>
      <c r="H2325" s="15">
        <f>IF($D2325=1,$B2325,-1)</f>
        <v/>
      </c>
      <c r="I2325" s="15">
        <f>IF($D2325=1,$C2325,-1)</f>
        <v/>
      </c>
    </row>
    <row r="2326">
      <c r="A2326" s="33" t="n">
        <v>45388.79166666666</v>
      </c>
      <c r="B2326" s="15">
        <f>WEEKDAY($A2326,2)</f>
        <v/>
      </c>
      <c r="C2326" s="15">
        <f>HOUR($A2326)</f>
        <v/>
      </c>
      <c r="D2326" s="15">
        <f>IF(AND($A2326&gt;=Instellingen!$B$6,$A2326&lt;Instellingen!$B$7),1,0)</f>
        <v/>
      </c>
      <c r="E2326" s="15">
        <f>COUNTIF(tData[BezoekStart],"&lt;"&amp;($A2326+1/24))-COUNTIF(tData[BezoekEind],"&lt;="&amp;$A2326)</f>
        <v/>
      </c>
      <c r="F2326" s="15">
        <f>COUNTIF(tData[BezoekLangStart],"&lt;"&amp;($A2326+1/24))-COUNTIF(tData[BezoekLangEind],"&lt;="&amp;$A2326)</f>
        <v/>
      </c>
      <c r="G2326" s="15">
        <f>IF($D2326=1,$B2326*100+$C2326,-1)</f>
        <v/>
      </c>
      <c r="H2326" s="15">
        <f>IF($D2326=1,$B2326,-1)</f>
        <v/>
      </c>
      <c r="I2326" s="15">
        <f>IF($D2326=1,$C2326,-1)</f>
        <v/>
      </c>
    </row>
    <row r="2327">
      <c r="A2327" s="33" t="n">
        <v>45388.83333333334</v>
      </c>
      <c r="B2327" s="15">
        <f>WEEKDAY($A2327,2)</f>
        <v/>
      </c>
      <c r="C2327" s="15">
        <f>HOUR($A2327)</f>
        <v/>
      </c>
      <c r="D2327" s="15">
        <f>IF(AND($A2327&gt;=Instellingen!$B$6,$A2327&lt;Instellingen!$B$7),1,0)</f>
        <v/>
      </c>
      <c r="E2327" s="15">
        <f>COUNTIF(tData[BezoekStart],"&lt;"&amp;($A2327+1/24))-COUNTIF(tData[BezoekEind],"&lt;="&amp;$A2327)</f>
        <v/>
      </c>
      <c r="F2327" s="15">
        <f>COUNTIF(tData[BezoekLangStart],"&lt;"&amp;($A2327+1/24))-COUNTIF(tData[BezoekLangEind],"&lt;="&amp;$A2327)</f>
        <v/>
      </c>
      <c r="G2327" s="15">
        <f>IF($D2327=1,$B2327*100+$C2327,-1)</f>
        <v/>
      </c>
      <c r="H2327" s="15">
        <f>IF($D2327=1,$B2327,-1)</f>
        <v/>
      </c>
      <c r="I2327" s="15">
        <f>IF($D2327=1,$C2327,-1)</f>
        <v/>
      </c>
    </row>
    <row r="2328">
      <c r="A2328" s="33" t="n">
        <v>45388.875</v>
      </c>
      <c r="B2328" s="15">
        <f>WEEKDAY($A2328,2)</f>
        <v/>
      </c>
      <c r="C2328" s="15">
        <f>HOUR($A2328)</f>
        <v/>
      </c>
      <c r="D2328" s="15">
        <f>IF(AND($A2328&gt;=Instellingen!$B$6,$A2328&lt;Instellingen!$B$7),1,0)</f>
        <v/>
      </c>
      <c r="E2328" s="15">
        <f>COUNTIF(tData[BezoekStart],"&lt;"&amp;($A2328+1/24))-COUNTIF(tData[BezoekEind],"&lt;="&amp;$A2328)</f>
        <v/>
      </c>
      <c r="F2328" s="15">
        <f>COUNTIF(tData[BezoekLangStart],"&lt;"&amp;($A2328+1/24))-COUNTIF(tData[BezoekLangEind],"&lt;="&amp;$A2328)</f>
        <v/>
      </c>
      <c r="G2328" s="15">
        <f>IF($D2328=1,$B2328*100+$C2328,-1)</f>
        <v/>
      </c>
      <c r="H2328" s="15">
        <f>IF($D2328=1,$B2328,-1)</f>
        <v/>
      </c>
      <c r="I2328" s="15">
        <f>IF($D2328=1,$C2328,-1)</f>
        <v/>
      </c>
    </row>
    <row r="2329">
      <c r="A2329" s="33" t="n">
        <v>45388.91666666666</v>
      </c>
      <c r="B2329" s="15">
        <f>WEEKDAY($A2329,2)</f>
        <v/>
      </c>
      <c r="C2329" s="15">
        <f>HOUR($A2329)</f>
        <v/>
      </c>
      <c r="D2329" s="15">
        <f>IF(AND($A2329&gt;=Instellingen!$B$6,$A2329&lt;Instellingen!$B$7),1,0)</f>
        <v/>
      </c>
      <c r="E2329" s="15">
        <f>COUNTIF(tData[BezoekStart],"&lt;"&amp;($A2329+1/24))-COUNTIF(tData[BezoekEind],"&lt;="&amp;$A2329)</f>
        <v/>
      </c>
      <c r="F2329" s="15">
        <f>COUNTIF(tData[BezoekLangStart],"&lt;"&amp;($A2329+1/24))-COUNTIF(tData[BezoekLangEind],"&lt;="&amp;$A2329)</f>
        <v/>
      </c>
      <c r="G2329" s="15">
        <f>IF($D2329=1,$B2329*100+$C2329,-1)</f>
        <v/>
      </c>
      <c r="H2329" s="15">
        <f>IF($D2329=1,$B2329,-1)</f>
        <v/>
      </c>
      <c r="I2329" s="15">
        <f>IF($D2329=1,$C2329,-1)</f>
        <v/>
      </c>
    </row>
    <row r="2330">
      <c r="A2330" s="33" t="n">
        <v>45388.95833333334</v>
      </c>
      <c r="B2330" s="15">
        <f>WEEKDAY($A2330,2)</f>
        <v/>
      </c>
      <c r="C2330" s="15">
        <f>HOUR($A2330)</f>
        <v/>
      </c>
      <c r="D2330" s="15">
        <f>IF(AND($A2330&gt;=Instellingen!$B$6,$A2330&lt;Instellingen!$B$7),1,0)</f>
        <v/>
      </c>
      <c r="E2330" s="15">
        <f>COUNTIF(tData[BezoekStart],"&lt;"&amp;($A2330+1/24))-COUNTIF(tData[BezoekEind],"&lt;="&amp;$A2330)</f>
        <v/>
      </c>
      <c r="F2330" s="15">
        <f>COUNTIF(tData[BezoekLangStart],"&lt;"&amp;($A2330+1/24))-COUNTIF(tData[BezoekLangEind],"&lt;="&amp;$A2330)</f>
        <v/>
      </c>
      <c r="G2330" s="15">
        <f>IF($D2330=1,$B2330*100+$C2330,-1)</f>
        <v/>
      </c>
      <c r="H2330" s="15">
        <f>IF($D2330=1,$B2330,-1)</f>
        <v/>
      </c>
      <c r="I2330" s="15">
        <f>IF($D2330=1,$C2330,-1)</f>
        <v/>
      </c>
    </row>
    <row r="2331">
      <c r="A2331" s="33" t="n">
        <v>45389</v>
      </c>
      <c r="B2331" s="15">
        <f>WEEKDAY($A2331,2)</f>
        <v/>
      </c>
      <c r="C2331" s="15">
        <f>HOUR($A2331)</f>
        <v/>
      </c>
      <c r="D2331" s="15">
        <f>IF(AND($A2331&gt;=Instellingen!$B$6,$A2331&lt;Instellingen!$B$7),1,0)</f>
        <v/>
      </c>
      <c r="E2331" s="15">
        <f>COUNTIF(tData[BezoekStart],"&lt;"&amp;($A2331+1/24))-COUNTIF(tData[BezoekEind],"&lt;="&amp;$A2331)</f>
        <v/>
      </c>
      <c r="F2331" s="15">
        <f>COUNTIF(tData[BezoekLangStart],"&lt;"&amp;($A2331+1/24))-COUNTIF(tData[BezoekLangEind],"&lt;="&amp;$A2331)</f>
        <v/>
      </c>
      <c r="G2331" s="15">
        <f>IF($D2331=1,$B2331*100+$C2331,-1)</f>
        <v/>
      </c>
      <c r="H2331" s="15">
        <f>IF($D2331=1,$B2331,-1)</f>
        <v/>
      </c>
      <c r="I2331" s="15">
        <f>IF($D2331=1,$C2331,-1)</f>
        <v/>
      </c>
    </row>
    <row r="2332">
      <c r="A2332" s="33" t="n">
        <v>45389.04166666666</v>
      </c>
      <c r="B2332" s="15">
        <f>WEEKDAY($A2332,2)</f>
        <v/>
      </c>
      <c r="C2332" s="15">
        <f>HOUR($A2332)</f>
        <v/>
      </c>
      <c r="D2332" s="15">
        <f>IF(AND($A2332&gt;=Instellingen!$B$6,$A2332&lt;Instellingen!$B$7),1,0)</f>
        <v/>
      </c>
      <c r="E2332" s="15">
        <f>COUNTIF(tData[BezoekStart],"&lt;"&amp;($A2332+1/24))-COUNTIF(tData[BezoekEind],"&lt;="&amp;$A2332)</f>
        <v/>
      </c>
      <c r="F2332" s="15">
        <f>COUNTIF(tData[BezoekLangStart],"&lt;"&amp;($A2332+1/24))-COUNTIF(tData[BezoekLangEind],"&lt;="&amp;$A2332)</f>
        <v/>
      </c>
      <c r="G2332" s="15">
        <f>IF($D2332=1,$B2332*100+$C2332,-1)</f>
        <v/>
      </c>
      <c r="H2332" s="15">
        <f>IF($D2332=1,$B2332,-1)</f>
        <v/>
      </c>
      <c r="I2332" s="15">
        <f>IF($D2332=1,$C2332,-1)</f>
        <v/>
      </c>
    </row>
    <row r="2333">
      <c r="A2333" s="33" t="n">
        <v>45389.08333333334</v>
      </c>
      <c r="B2333" s="15">
        <f>WEEKDAY($A2333,2)</f>
        <v/>
      </c>
      <c r="C2333" s="15">
        <f>HOUR($A2333)</f>
        <v/>
      </c>
      <c r="D2333" s="15">
        <f>IF(AND($A2333&gt;=Instellingen!$B$6,$A2333&lt;Instellingen!$B$7),1,0)</f>
        <v/>
      </c>
      <c r="E2333" s="15">
        <f>COUNTIF(tData[BezoekStart],"&lt;"&amp;($A2333+1/24))-COUNTIF(tData[BezoekEind],"&lt;="&amp;$A2333)</f>
        <v/>
      </c>
      <c r="F2333" s="15">
        <f>COUNTIF(tData[BezoekLangStart],"&lt;"&amp;($A2333+1/24))-COUNTIF(tData[BezoekLangEind],"&lt;="&amp;$A2333)</f>
        <v/>
      </c>
      <c r="G2333" s="15">
        <f>IF($D2333=1,$B2333*100+$C2333,-1)</f>
        <v/>
      </c>
      <c r="H2333" s="15">
        <f>IF($D2333=1,$B2333,-1)</f>
        <v/>
      </c>
      <c r="I2333" s="15">
        <f>IF($D2333=1,$C2333,-1)</f>
        <v/>
      </c>
    </row>
    <row r="2334">
      <c r="A2334" s="33" t="n">
        <v>45389.125</v>
      </c>
      <c r="B2334" s="15">
        <f>WEEKDAY($A2334,2)</f>
        <v/>
      </c>
      <c r="C2334" s="15">
        <f>HOUR($A2334)</f>
        <v/>
      </c>
      <c r="D2334" s="15">
        <f>IF(AND($A2334&gt;=Instellingen!$B$6,$A2334&lt;Instellingen!$B$7),1,0)</f>
        <v/>
      </c>
      <c r="E2334" s="15">
        <f>COUNTIF(tData[BezoekStart],"&lt;"&amp;($A2334+1/24))-COUNTIF(tData[BezoekEind],"&lt;="&amp;$A2334)</f>
        <v/>
      </c>
      <c r="F2334" s="15">
        <f>COUNTIF(tData[BezoekLangStart],"&lt;"&amp;($A2334+1/24))-COUNTIF(tData[BezoekLangEind],"&lt;="&amp;$A2334)</f>
        <v/>
      </c>
      <c r="G2334" s="15">
        <f>IF($D2334=1,$B2334*100+$C2334,-1)</f>
        <v/>
      </c>
      <c r="H2334" s="15">
        <f>IF($D2334=1,$B2334,-1)</f>
        <v/>
      </c>
      <c r="I2334" s="15">
        <f>IF($D2334=1,$C2334,-1)</f>
        <v/>
      </c>
    </row>
    <row r="2335">
      <c r="A2335" s="33" t="n">
        <v>45389.16666666666</v>
      </c>
      <c r="B2335" s="15">
        <f>WEEKDAY($A2335,2)</f>
        <v/>
      </c>
      <c r="C2335" s="15">
        <f>HOUR($A2335)</f>
        <v/>
      </c>
      <c r="D2335" s="15">
        <f>IF(AND($A2335&gt;=Instellingen!$B$6,$A2335&lt;Instellingen!$B$7),1,0)</f>
        <v/>
      </c>
      <c r="E2335" s="15">
        <f>COUNTIF(tData[BezoekStart],"&lt;"&amp;($A2335+1/24))-COUNTIF(tData[BezoekEind],"&lt;="&amp;$A2335)</f>
        <v/>
      </c>
      <c r="F2335" s="15">
        <f>COUNTIF(tData[BezoekLangStart],"&lt;"&amp;($A2335+1/24))-COUNTIF(tData[BezoekLangEind],"&lt;="&amp;$A2335)</f>
        <v/>
      </c>
      <c r="G2335" s="15">
        <f>IF($D2335=1,$B2335*100+$C2335,-1)</f>
        <v/>
      </c>
      <c r="H2335" s="15">
        <f>IF($D2335=1,$B2335,-1)</f>
        <v/>
      </c>
      <c r="I2335" s="15">
        <f>IF($D2335=1,$C2335,-1)</f>
        <v/>
      </c>
    </row>
    <row r="2336">
      <c r="A2336" s="33" t="n">
        <v>45389.20833333334</v>
      </c>
      <c r="B2336" s="15">
        <f>WEEKDAY($A2336,2)</f>
        <v/>
      </c>
      <c r="C2336" s="15">
        <f>HOUR($A2336)</f>
        <v/>
      </c>
      <c r="D2336" s="15">
        <f>IF(AND($A2336&gt;=Instellingen!$B$6,$A2336&lt;Instellingen!$B$7),1,0)</f>
        <v/>
      </c>
      <c r="E2336" s="15">
        <f>COUNTIF(tData[BezoekStart],"&lt;"&amp;($A2336+1/24))-COUNTIF(tData[BezoekEind],"&lt;="&amp;$A2336)</f>
        <v/>
      </c>
      <c r="F2336" s="15">
        <f>COUNTIF(tData[BezoekLangStart],"&lt;"&amp;($A2336+1/24))-COUNTIF(tData[BezoekLangEind],"&lt;="&amp;$A2336)</f>
        <v/>
      </c>
      <c r="G2336" s="15">
        <f>IF($D2336=1,$B2336*100+$C2336,-1)</f>
        <v/>
      </c>
      <c r="H2336" s="15">
        <f>IF($D2336=1,$B2336,-1)</f>
        <v/>
      </c>
      <c r="I2336" s="15">
        <f>IF($D2336=1,$C2336,-1)</f>
        <v/>
      </c>
    </row>
    <row r="2337">
      <c r="A2337" s="33" t="n">
        <v>45389.25</v>
      </c>
      <c r="B2337" s="15">
        <f>WEEKDAY($A2337,2)</f>
        <v/>
      </c>
      <c r="C2337" s="15">
        <f>HOUR($A2337)</f>
        <v/>
      </c>
      <c r="D2337" s="15">
        <f>IF(AND($A2337&gt;=Instellingen!$B$6,$A2337&lt;Instellingen!$B$7),1,0)</f>
        <v/>
      </c>
      <c r="E2337" s="15">
        <f>COUNTIF(tData[BezoekStart],"&lt;"&amp;($A2337+1/24))-COUNTIF(tData[BezoekEind],"&lt;="&amp;$A2337)</f>
        <v/>
      </c>
      <c r="F2337" s="15">
        <f>COUNTIF(tData[BezoekLangStart],"&lt;"&amp;($A2337+1/24))-COUNTIF(tData[BezoekLangEind],"&lt;="&amp;$A2337)</f>
        <v/>
      </c>
      <c r="G2337" s="15">
        <f>IF($D2337=1,$B2337*100+$C2337,-1)</f>
        <v/>
      </c>
      <c r="H2337" s="15">
        <f>IF($D2337=1,$B2337,-1)</f>
        <v/>
      </c>
      <c r="I2337" s="15">
        <f>IF($D2337=1,$C2337,-1)</f>
        <v/>
      </c>
    </row>
    <row r="2338">
      <c r="A2338" s="33" t="n">
        <v>45389.29166666666</v>
      </c>
      <c r="B2338" s="15">
        <f>WEEKDAY($A2338,2)</f>
        <v/>
      </c>
      <c r="C2338" s="15">
        <f>HOUR($A2338)</f>
        <v/>
      </c>
      <c r="D2338" s="15">
        <f>IF(AND($A2338&gt;=Instellingen!$B$6,$A2338&lt;Instellingen!$B$7),1,0)</f>
        <v/>
      </c>
      <c r="E2338" s="15">
        <f>COUNTIF(tData[BezoekStart],"&lt;"&amp;($A2338+1/24))-COUNTIF(tData[BezoekEind],"&lt;="&amp;$A2338)</f>
        <v/>
      </c>
      <c r="F2338" s="15">
        <f>COUNTIF(tData[BezoekLangStart],"&lt;"&amp;($A2338+1/24))-COUNTIF(tData[BezoekLangEind],"&lt;="&amp;$A2338)</f>
        <v/>
      </c>
      <c r="G2338" s="15">
        <f>IF($D2338=1,$B2338*100+$C2338,-1)</f>
        <v/>
      </c>
      <c r="H2338" s="15">
        <f>IF($D2338=1,$B2338,-1)</f>
        <v/>
      </c>
      <c r="I2338" s="15">
        <f>IF($D2338=1,$C2338,-1)</f>
        <v/>
      </c>
    </row>
    <row r="2339">
      <c r="A2339" s="33" t="n">
        <v>45389.33333333334</v>
      </c>
      <c r="B2339" s="15">
        <f>WEEKDAY($A2339,2)</f>
        <v/>
      </c>
      <c r="C2339" s="15">
        <f>HOUR($A2339)</f>
        <v/>
      </c>
      <c r="D2339" s="15">
        <f>IF(AND($A2339&gt;=Instellingen!$B$6,$A2339&lt;Instellingen!$B$7),1,0)</f>
        <v/>
      </c>
      <c r="E2339" s="15">
        <f>COUNTIF(tData[BezoekStart],"&lt;"&amp;($A2339+1/24))-COUNTIF(tData[BezoekEind],"&lt;="&amp;$A2339)</f>
        <v/>
      </c>
      <c r="F2339" s="15">
        <f>COUNTIF(tData[BezoekLangStart],"&lt;"&amp;($A2339+1/24))-COUNTIF(tData[BezoekLangEind],"&lt;="&amp;$A2339)</f>
        <v/>
      </c>
      <c r="G2339" s="15">
        <f>IF($D2339=1,$B2339*100+$C2339,-1)</f>
        <v/>
      </c>
      <c r="H2339" s="15">
        <f>IF($D2339=1,$B2339,-1)</f>
        <v/>
      </c>
      <c r="I2339" s="15">
        <f>IF($D2339=1,$C2339,-1)</f>
        <v/>
      </c>
    </row>
    <row r="2340">
      <c r="A2340" s="33" t="n">
        <v>45389.375</v>
      </c>
      <c r="B2340" s="15">
        <f>WEEKDAY($A2340,2)</f>
        <v/>
      </c>
      <c r="C2340" s="15">
        <f>HOUR($A2340)</f>
        <v/>
      </c>
      <c r="D2340" s="15">
        <f>IF(AND($A2340&gt;=Instellingen!$B$6,$A2340&lt;Instellingen!$B$7),1,0)</f>
        <v/>
      </c>
      <c r="E2340" s="15">
        <f>COUNTIF(tData[BezoekStart],"&lt;"&amp;($A2340+1/24))-COUNTIF(tData[BezoekEind],"&lt;="&amp;$A2340)</f>
        <v/>
      </c>
      <c r="F2340" s="15">
        <f>COUNTIF(tData[BezoekLangStart],"&lt;"&amp;($A2340+1/24))-COUNTIF(tData[BezoekLangEind],"&lt;="&amp;$A2340)</f>
        <v/>
      </c>
      <c r="G2340" s="15">
        <f>IF($D2340=1,$B2340*100+$C2340,-1)</f>
        <v/>
      </c>
      <c r="H2340" s="15">
        <f>IF($D2340=1,$B2340,-1)</f>
        <v/>
      </c>
      <c r="I2340" s="15">
        <f>IF($D2340=1,$C2340,-1)</f>
        <v/>
      </c>
    </row>
    <row r="2341">
      <c r="A2341" s="33" t="n">
        <v>45389.41666666666</v>
      </c>
      <c r="B2341" s="15">
        <f>WEEKDAY($A2341,2)</f>
        <v/>
      </c>
      <c r="C2341" s="15">
        <f>HOUR($A2341)</f>
        <v/>
      </c>
      <c r="D2341" s="15">
        <f>IF(AND($A2341&gt;=Instellingen!$B$6,$A2341&lt;Instellingen!$B$7),1,0)</f>
        <v/>
      </c>
      <c r="E2341" s="15">
        <f>COUNTIF(tData[BezoekStart],"&lt;"&amp;($A2341+1/24))-COUNTIF(tData[BezoekEind],"&lt;="&amp;$A2341)</f>
        <v/>
      </c>
      <c r="F2341" s="15">
        <f>COUNTIF(tData[BezoekLangStart],"&lt;"&amp;($A2341+1/24))-COUNTIF(tData[BezoekLangEind],"&lt;="&amp;$A2341)</f>
        <v/>
      </c>
      <c r="G2341" s="15">
        <f>IF($D2341=1,$B2341*100+$C2341,-1)</f>
        <v/>
      </c>
      <c r="H2341" s="15">
        <f>IF($D2341=1,$B2341,-1)</f>
        <v/>
      </c>
      <c r="I2341" s="15">
        <f>IF($D2341=1,$C2341,-1)</f>
        <v/>
      </c>
    </row>
    <row r="2342">
      <c r="A2342" s="33" t="n">
        <v>45389.45833333334</v>
      </c>
      <c r="B2342" s="15">
        <f>WEEKDAY($A2342,2)</f>
        <v/>
      </c>
      <c r="C2342" s="15">
        <f>HOUR($A2342)</f>
        <v/>
      </c>
      <c r="D2342" s="15">
        <f>IF(AND($A2342&gt;=Instellingen!$B$6,$A2342&lt;Instellingen!$B$7),1,0)</f>
        <v/>
      </c>
      <c r="E2342" s="15">
        <f>COUNTIF(tData[BezoekStart],"&lt;"&amp;($A2342+1/24))-COUNTIF(tData[BezoekEind],"&lt;="&amp;$A2342)</f>
        <v/>
      </c>
      <c r="F2342" s="15">
        <f>COUNTIF(tData[BezoekLangStart],"&lt;"&amp;($A2342+1/24))-COUNTIF(tData[BezoekLangEind],"&lt;="&amp;$A2342)</f>
        <v/>
      </c>
      <c r="G2342" s="15">
        <f>IF($D2342=1,$B2342*100+$C2342,-1)</f>
        <v/>
      </c>
      <c r="H2342" s="15">
        <f>IF($D2342=1,$B2342,-1)</f>
        <v/>
      </c>
      <c r="I2342" s="15">
        <f>IF($D2342=1,$C2342,-1)</f>
        <v/>
      </c>
    </row>
    <row r="2343">
      <c r="A2343" s="33" t="n">
        <v>45389.5</v>
      </c>
      <c r="B2343" s="15">
        <f>WEEKDAY($A2343,2)</f>
        <v/>
      </c>
      <c r="C2343" s="15">
        <f>HOUR($A2343)</f>
        <v/>
      </c>
      <c r="D2343" s="15">
        <f>IF(AND($A2343&gt;=Instellingen!$B$6,$A2343&lt;Instellingen!$B$7),1,0)</f>
        <v/>
      </c>
      <c r="E2343" s="15">
        <f>COUNTIF(tData[BezoekStart],"&lt;"&amp;($A2343+1/24))-COUNTIF(tData[BezoekEind],"&lt;="&amp;$A2343)</f>
        <v/>
      </c>
      <c r="F2343" s="15">
        <f>COUNTIF(tData[BezoekLangStart],"&lt;"&amp;($A2343+1/24))-COUNTIF(tData[BezoekLangEind],"&lt;="&amp;$A2343)</f>
        <v/>
      </c>
      <c r="G2343" s="15">
        <f>IF($D2343=1,$B2343*100+$C2343,-1)</f>
        <v/>
      </c>
      <c r="H2343" s="15">
        <f>IF($D2343=1,$B2343,-1)</f>
        <v/>
      </c>
      <c r="I2343" s="15">
        <f>IF($D2343=1,$C2343,-1)</f>
        <v/>
      </c>
    </row>
    <row r="2344">
      <c r="A2344" s="33" t="n">
        <v>45389.54166666666</v>
      </c>
      <c r="B2344" s="15">
        <f>WEEKDAY($A2344,2)</f>
        <v/>
      </c>
      <c r="C2344" s="15">
        <f>HOUR($A2344)</f>
        <v/>
      </c>
      <c r="D2344" s="15">
        <f>IF(AND($A2344&gt;=Instellingen!$B$6,$A2344&lt;Instellingen!$B$7),1,0)</f>
        <v/>
      </c>
      <c r="E2344" s="15">
        <f>COUNTIF(tData[BezoekStart],"&lt;"&amp;($A2344+1/24))-COUNTIF(tData[BezoekEind],"&lt;="&amp;$A2344)</f>
        <v/>
      </c>
      <c r="F2344" s="15">
        <f>COUNTIF(tData[BezoekLangStart],"&lt;"&amp;($A2344+1/24))-COUNTIF(tData[BezoekLangEind],"&lt;="&amp;$A2344)</f>
        <v/>
      </c>
      <c r="G2344" s="15">
        <f>IF($D2344=1,$B2344*100+$C2344,-1)</f>
        <v/>
      </c>
      <c r="H2344" s="15">
        <f>IF($D2344=1,$B2344,-1)</f>
        <v/>
      </c>
      <c r="I2344" s="15">
        <f>IF($D2344=1,$C2344,-1)</f>
        <v/>
      </c>
    </row>
    <row r="2345">
      <c r="A2345" s="33" t="n">
        <v>45389.58333333334</v>
      </c>
      <c r="B2345" s="15">
        <f>WEEKDAY($A2345,2)</f>
        <v/>
      </c>
      <c r="C2345" s="15">
        <f>HOUR($A2345)</f>
        <v/>
      </c>
      <c r="D2345" s="15">
        <f>IF(AND($A2345&gt;=Instellingen!$B$6,$A2345&lt;Instellingen!$B$7),1,0)</f>
        <v/>
      </c>
      <c r="E2345" s="15">
        <f>COUNTIF(tData[BezoekStart],"&lt;"&amp;($A2345+1/24))-COUNTIF(tData[BezoekEind],"&lt;="&amp;$A2345)</f>
        <v/>
      </c>
      <c r="F2345" s="15">
        <f>COUNTIF(tData[BezoekLangStart],"&lt;"&amp;($A2345+1/24))-COUNTIF(tData[BezoekLangEind],"&lt;="&amp;$A2345)</f>
        <v/>
      </c>
      <c r="G2345" s="15">
        <f>IF($D2345=1,$B2345*100+$C2345,-1)</f>
        <v/>
      </c>
      <c r="H2345" s="15">
        <f>IF($D2345=1,$B2345,-1)</f>
        <v/>
      </c>
      <c r="I2345" s="15">
        <f>IF($D2345=1,$C2345,-1)</f>
        <v/>
      </c>
    </row>
    <row r="2346">
      <c r="A2346" s="33" t="n">
        <v>45389.625</v>
      </c>
      <c r="B2346" s="15">
        <f>WEEKDAY($A2346,2)</f>
        <v/>
      </c>
      <c r="C2346" s="15">
        <f>HOUR($A2346)</f>
        <v/>
      </c>
      <c r="D2346" s="15">
        <f>IF(AND($A2346&gt;=Instellingen!$B$6,$A2346&lt;Instellingen!$B$7),1,0)</f>
        <v/>
      </c>
      <c r="E2346" s="15">
        <f>COUNTIF(tData[BezoekStart],"&lt;"&amp;($A2346+1/24))-COUNTIF(tData[BezoekEind],"&lt;="&amp;$A2346)</f>
        <v/>
      </c>
      <c r="F2346" s="15">
        <f>COUNTIF(tData[BezoekLangStart],"&lt;"&amp;($A2346+1/24))-COUNTIF(tData[BezoekLangEind],"&lt;="&amp;$A2346)</f>
        <v/>
      </c>
      <c r="G2346" s="15">
        <f>IF($D2346=1,$B2346*100+$C2346,-1)</f>
        <v/>
      </c>
      <c r="H2346" s="15">
        <f>IF($D2346=1,$B2346,-1)</f>
        <v/>
      </c>
      <c r="I2346" s="15">
        <f>IF($D2346=1,$C2346,-1)</f>
        <v/>
      </c>
    </row>
    <row r="2347">
      <c r="A2347" s="33" t="n">
        <v>45389.66666666666</v>
      </c>
      <c r="B2347" s="15">
        <f>WEEKDAY($A2347,2)</f>
        <v/>
      </c>
      <c r="C2347" s="15">
        <f>HOUR($A2347)</f>
        <v/>
      </c>
      <c r="D2347" s="15">
        <f>IF(AND($A2347&gt;=Instellingen!$B$6,$A2347&lt;Instellingen!$B$7),1,0)</f>
        <v/>
      </c>
      <c r="E2347" s="15">
        <f>COUNTIF(tData[BezoekStart],"&lt;"&amp;($A2347+1/24))-COUNTIF(tData[BezoekEind],"&lt;="&amp;$A2347)</f>
        <v/>
      </c>
      <c r="F2347" s="15">
        <f>COUNTIF(tData[BezoekLangStart],"&lt;"&amp;($A2347+1/24))-COUNTIF(tData[BezoekLangEind],"&lt;="&amp;$A2347)</f>
        <v/>
      </c>
      <c r="G2347" s="15">
        <f>IF($D2347=1,$B2347*100+$C2347,-1)</f>
        <v/>
      </c>
      <c r="H2347" s="15">
        <f>IF($D2347=1,$B2347,-1)</f>
        <v/>
      </c>
      <c r="I2347" s="15">
        <f>IF($D2347=1,$C2347,-1)</f>
        <v/>
      </c>
    </row>
    <row r="2348">
      <c r="A2348" s="33" t="n">
        <v>45389.70833333334</v>
      </c>
      <c r="B2348" s="15">
        <f>WEEKDAY($A2348,2)</f>
        <v/>
      </c>
      <c r="C2348" s="15">
        <f>HOUR($A2348)</f>
        <v/>
      </c>
      <c r="D2348" s="15">
        <f>IF(AND($A2348&gt;=Instellingen!$B$6,$A2348&lt;Instellingen!$B$7),1,0)</f>
        <v/>
      </c>
      <c r="E2348" s="15">
        <f>COUNTIF(tData[BezoekStart],"&lt;"&amp;($A2348+1/24))-COUNTIF(tData[BezoekEind],"&lt;="&amp;$A2348)</f>
        <v/>
      </c>
      <c r="F2348" s="15">
        <f>COUNTIF(tData[BezoekLangStart],"&lt;"&amp;($A2348+1/24))-COUNTIF(tData[BezoekLangEind],"&lt;="&amp;$A2348)</f>
        <v/>
      </c>
      <c r="G2348" s="15">
        <f>IF($D2348=1,$B2348*100+$C2348,-1)</f>
        <v/>
      </c>
      <c r="H2348" s="15">
        <f>IF($D2348=1,$B2348,-1)</f>
        <v/>
      </c>
      <c r="I2348" s="15">
        <f>IF($D2348=1,$C2348,-1)</f>
        <v/>
      </c>
    </row>
    <row r="2349">
      <c r="A2349" s="33" t="n">
        <v>45389.75</v>
      </c>
      <c r="B2349" s="15">
        <f>WEEKDAY($A2349,2)</f>
        <v/>
      </c>
      <c r="C2349" s="15">
        <f>HOUR($A2349)</f>
        <v/>
      </c>
      <c r="D2349" s="15">
        <f>IF(AND($A2349&gt;=Instellingen!$B$6,$A2349&lt;Instellingen!$B$7),1,0)</f>
        <v/>
      </c>
      <c r="E2349" s="15">
        <f>COUNTIF(tData[BezoekStart],"&lt;"&amp;($A2349+1/24))-COUNTIF(tData[BezoekEind],"&lt;="&amp;$A2349)</f>
        <v/>
      </c>
      <c r="F2349" s="15">
        <f>COUNTIF(tData[BezoekLangStart],"&lt;"&amp;($A2349+1/24))-COUNTIF(tData[BezoekLangEind],"&lt;="&amp;$A2349)</f>
        <v/>
      </c>
      <c r="G2349" s="15">
        <f>IF($D2349=1,$B2349*100+$C2349,-1)</f>
        <v/>
      </c>
      <c r="H2349" s="15">
        <f>IF($D2349=1,$B2349,-1)</f>
        <v/>
      </c>
      <c r="I2349" s="15">
        <f>IF($D2349=1,$C2349,-1)</f>
        <v/>
      </c>
    </row>
    <row r="2350">
      <c r="A2350" s="33" t="n">
        <v>45389.79166666666</v>
      </c>
      <c r="B2350" s="15">
        <f>WEEKDAY($A2350,2)</f>
        <v/>
      </c>
      <c r="C2350" s="15">
        <f>HOUR($A2350)</f>
        <v/>
      </c>
      <c r="D2350" s="15">
        <f>IF(AND($A2350&gt;=Instellingen!$B$6,$A2350&lt;Instellingen!$B$7),1,0)</f>
        <v/>
      </c>
      <c r="E2350" s="15">
        <f>COUNTIF(tData[BezoekStart],"&lt;"&amp;($A2350+1/24))-COUNTIF(tData[BezoekEind],"&lt;="&amp;$A2350)</f>
        <v/>
      </c>
      <c r="F2350" s="15">
        <f>COUNTIF(tData[BezoekLangStart],"&lt;"&amp;($A2350+1/24))-COUNTIF(tData[BezoekLangEind],"&lt;="&amp;$A2350)</f>
        <v/>
      </c>
      <c r="G2350" s="15">
        <f>IF($D2350=1,$B2350*100+$C2350,-1)</f>
        <v/>
      </c>
      <c r="H2350" s="15">
        <f>IF($D2350=1,$B2350,-1)</f>
        <v/>
      </c>
      <c r="I2350" s="15">
        <f>IF($D2350=1,$C2350,-1)</f>
        <v/>
      </c>
    </row>
    <row r="2351">
      <c r="A2351" s="33" t="n">
        <v>45389.83333333334</v>
      </c>
      <c r="B2351" s="15">
        <f>WEEKDAY($A2351,2)</f>
        <v/>
      </c>
      <c r="C2351" s="15">
        <f>HOUR($A2351)</f>
        <v/>
      </c>
      <c r="D2351" s="15">
        <f>IF(AND($A2351&gt;=Instellingen!$B$6,$A2351&lt;Instellingen!$B$7),1,0)</f>
        <v/>
      </c>
      <c r="E2351" s="15">
        <f>COUNTIF(tData[BezoekStart],"&lt;"&amp;($A2351+1/24))-COUNTIF(tData[BezoekEind],"&lt;="&amp;$A2351)</f>
        <v/>
      </c>
      <c r="F2351" s="15">
        <f>COUNTIF(tData[BezoekLangStart],"&lt;"&amp;($A2351+1/24))-COUNTIF(tData[BezoekLangEind],"&lt;="&amp;$A2351)</f>
        <v/>
      </c>
      <c r="G2351" s="15">
        <f>IF($D2351=1,$B2351*100+$C2351,-1)</f>
        <v/>
      </c>
      <c r="H2351" s="15">
        <f>IF($D2351=1,$B2351,-1)</f>
        <v/>
      </c>
      <c r="I2351" s="15">
        <f>IF($D2351=1,$C2351,-1)</f>
        <v/>
      </c>
    </row>
    <row r="2352">
      <c r="A2352" s="33" t="n">
        <v>45389.875</v>
      </c>
      <c r="B2352" s="15">
        <f>WEEKDAY($A2352,2)</f>
        <v/>
      </c>
      <c r="C2352" s="15">
        <f>HOUR($A2352)</f>
        <v/>
      </c>
      <c r="D2352" s="15">
        <f>IF(AND($A2352&gt;=Instellingen!$B$6,$A2352&lt;Instellingen!$B$7),1,0)</f>
        <v/>
      </c>
      <c r="E2352" s="15">
        <f>COUNTIF(tData[BezoekStart],"&lt;"&amp;($A2352+1/24))-COUNTIF(tData[BezoekEind],"&lt;="&amp;$A2352)</f>
        <v/>
      </c>
      <c r="F2352" s="15">
        <f>COUNTIF(tData[BezoekLangStart],"&lt;"&amp;($A2352+1/24))-COUNTIF(tData[BezoekLangEind],"&lt;="&amp;$A2352)</f>
        <v/>
      </c>
      <c r="G2352" s="15">
        <f>IF($D2352=1,$B2352*100+$C2352,-1)</f>
        <v/>
      </c>
      <c r="H2352" s="15">
        <f>IF($D2352=1,$B2352,-1)</f>
        <v/>
      </c>
      <c r="I2352" s="15">
        <f>IF($D2352=1,$C2352,-1)</f>
        <v/>
      </c>
    </row>
    <row r="2353">
      <c r="A2353" s="33" t="n">
        <v>45389.91666666666</v>
      </c>
      <c r="B2353" s="15">
        <f>WEEKDAY($A2353,2)</f>
        <v/>
      </c>
      <c r="C2353" s="15">
        <f>HOUR($A2353)</f>
        <v/>
      </c>
      <c r="D2353" s="15">
        <f>IF(AND($A2353&gt;=Instellingen!$B$6,$A2353&lt;Instellingen!$B$7),1,0)</f>
        <v/>
      </c>
      <c r="E2353" s="15">
        <f>COUNTIF(tData[BezoekStart],"&lt;"&amp;($A2353+1/24))-COUNTIF(tData[BezoekEind],"&lt;="&amp;$A2353)</f>
        <v/>
      </c>
      <c r="F2353" s="15">
        <f>COUNTIF(tData[BezoekLangStart],"&lt;"&amp;($A2353+1/24))-COUNTIF(tData[BezoekLangEind],"&lt;="&amp;$A2353)</f>
        <v/>
      </c>
      <c r="G2353" s="15">
        <f>IF($D2353=1,$B2353*100+$C2353,-1)</f>
        <v/>
      </c>
      <c r="H2353" s="15">
        <f>IF($D2353=1,$B2353,-1)</f>
        <v/>
      </c>
      <c r="I2353" s="15">
        <f>IF($D2353=1,$C2353,-1)</f>
        <v/>
      </c>
    </row>
    <row r="2354">
      <c r="A2354" s="33" t="n">
        <v>45389.95833333334</v>
      </c>
      <c r="B2354" s="15">
        <f>WEEKDAY($A2354,2)</f>
        <v/>
      </c>
      <c r="C2354" s="15">
        <f>HOUR($A2354)</f>
        <v/>
      </c>
      <c r="D2354" s="15">
        <f>IF(AND($A2354&gt;=Instellingen!$B$6,$A2354&lt;Instellingen!$B$7),1,0)</f>
        <v/>
      </c>
      <c r="E2354" s="15">
        <f>COUNTIF(tData[BezoekStart],"&lt;"&amp;($A2354+1/24))-COUNTIF(tData[BezoekEind],"&lt;="&amp;$A2354)</f>
        <v/>
      </c>
      <c r="F2354" s="15">
        <f>COUNTIF(tData[BezoekLangStart],"&lt;"&amp;($A2354+1/24))-COUNTIF(tData[BezoekLangEind],"&lt;="&amp;$A2354)</f>
        <v/>
      </c>
      <c r="G2354" s="15">
        <f>IF($D2354=1,$B2354*100+$C2354,-1)</f>
        <v/>
      </c>
      <c r="H2354" s="15">
        <f>IF($D2354=1,$B2354,-1)</f>
        <v/>
      </c>
      <c r="I2354" s="15">
        <f>IF($D2354=1,$C2354,-1)</f>
        <v/>
      </c>
    </row>
    <row r="2355">
      <c r="A2355" s="33" t="n">
        <v>45390</v>
      </c>
      <c r="B2355" s="15">
        <f>WEEKDAY($A2355,2)</f>
        <v/>
      </c>
      <c r="C2355" s="15">
        <f>HOUR($A2355)</f>
        <v/>
      </c>
      <c r="D2355" s="15">
        <f>IF(AND($A2355&gt;=Instellingen!$B$6,$A2355&lt;Instellingen!$B$7),1,0)</f>
        <v/>
      </c>
      <c r="E2355" s="15">
        <f>COUNTIF(tData[BezoekStart],"&lt;"&amp;($A2355+1/24))-COUNTIF(tData[BezoekEind],"&lt;="&amp;$A2355)</f>
        <v/>
      </c>
      <c r="F2355" s="15">
        <f>COUNTIF(tData[BezoekLangStart],"&lt;"&amp;($A2355+1/24))-COUNTIF(tData[BezoekLangEind],"&lt;="&amp;$A2355)</f>
        <v/>
      </c>
      <c r="G2355" s="15">
        <f>IF($D2355=1,$B2355*100+$C2355,-1)</f>
        <v/>
      </c>
      <c r="H2355" s="15">
        <f>IF($D2355=1,$B2355,-1)</f>
        <v/>
      </c>
      <c r="I2355" s="15">
        <f>IF($D2355=1,$C2355,-1)</f>
        <v/>
      </c>
    </row>
    <row r="2356">
      <c r="A2356" s="33" t="n">
        <v>45390.04166666666</v>
      </c>
      <c r="B2356" s="15">
        <f>WEEKDAY($A2356,2)</f>
        <v/>
      </c>
      <c r="C2356" s="15">
        <f>HOUR($A2356)</f>
        <v/>
      </c>
      <c r="D2356" s="15">
        <f>IF(AND($A2356&gt;=Instellingen!$B$6,$A2356&lt;Instellingen!$B$7),1,0)</f>
        <v/>
      </c>
      <c r="E2356" s="15">
        <f>COUNTIF(tData[BezoekStart],"&lt;"&amp;($A2356+1/24))-COUNTIF(tData[BezoekEind],"&lt;="&amp;$A2356)</f>
        <v/>
      </c>
      <c r="F2356" s="15">
        <f>COUNTIF(tData[BezoekLangStart],"&lt;"&amp;($A2356+1/24))-COUNTIF(tData[BezoekLangEind],"&lt;="&amp;$A2356)</f>
        <v/>
      </c>
      <c r="G2356" s="15">
        <f>IF($D2356=1,$B2356*100+$C2356,-1)</f>
        <v/>
      </c>
      <c r="H2356" s="15">
        <f>IF($D2356=1,$B2356,-1)</f>
        <v/>
      </c>
      <c r="I2356" s="15">
        <f>IF($D2356=1,$C2356,-1)</f>
        <v/>
      </c>
    </row>
    <row r="2357">
      <c r="A2357" s="33" t="n">
        <v>45390.08333333334</v>
      </c>
      <c r="B2357" s="15">
        <f>WEEKDAY($A2357,2)</f>
        <v/>
      </c>
      <c r="C2357" s="15">
        <f>HOUR($A2357)</f>
        <v/>
      </c>
      <c r="D2357" s="15">
        <f>IF(AND($A2357&gt;=Instellingen!$B$6,$A2357&lt;Instellingen!$B$7),1,0)</f>
        <v/>
      </c>
      <c r="E2357" s="15">
        <f>COUNTIF(tData[BezoekStart],"&lt;"&amp;($A2357+1/24))-COUNTIF(tData[BezoekEind],"&lt;="&amp;$A2357)</f>
        <v/>
      </c>
      <c r="F2357" s="15">
        <f>COUNTIF(tData[BezoekLangStart],"&lt;"&amp;($A2357+1/24))-COUNTIF(tData[BezoekLangEind],"&lt;="&amp;$A2357)</f>
        <v/>
      </c>
      <c r="G2357" s="15">
        <f>IF($D2357=1,$B2357*100+$C2357,-1)</f>
        <v/>
      </c>
      <c r="H2357" s="15">
        <f>IF($D2357=1,$B2357,-1)</f>
        <v/>
      </c>
      <c r="I2357" s="15">
        <f>IF($D2357=1,$C2357,-1)</f>
        <v/>
      </c>
    </row>
    <row r="2358">
      <c r="A2358" s="33" t="n">
        <v>45390.125</v>
      </c>
      <c r="B2358" s="15">
        <f>WEEKDAY($A2358,2)</f>
        <v/>
      </c>
      <c r="C2358" s="15">
        <f>HOUR($A2358)</f>
        <v/>
      </c>
      <c r="D2358" s="15">
        <f>IF(AND($A2358&gt;=Instellingen!$B$6,$A2358&lt;Instellingen!$B$7),1,0)</f>
        <v/>
      </c>
      <c r="E2358" s="15">
        <f>COUNTIF(tData[BezoekStart],"&lt;"&amp;($A2358+1/24))-COUNTIF(tData[BezoekEind],"&lt;="&amp;$A2358)</f>
        <v/>
      </c>
      <c r="F2358" s="15">
        <f>COUNTIF(tData[BezoekLangStart],"&lt;"&amp;($A2358+1/24))-COUNTIF(tData[BezoekLangEind],"&lt;="&amp;$A2358)</f>
        <v/>
      </c>
      <c r="G2358" s="15">
        <f>IF($D2358=1,$B2358*100+$C2358,-1)</f>
        <v/>
      </c>
      <c r="H2358" s="15">
        <f>IF($D2358=1,$B2358,-1)</f>
        <v/>
      </c>
      <c r="I2358" s="15">
        <f>IF($D2358=1,$C2358,-1)</f>
        <v/>
      </c>
    </row>
    <row r="2359">
      <c r="A2359" s="33" t="n">
        <v>45390.16666666666</v>
      </c>
      <c r="B2359" s="15">
        <f>WEEKDAY($A2359,2)</f>
        <v/>
      </c>
      <c r="C2359" s="15">
        <f>HOUR($A2359)</f>
        <v/>
      </c>
      <c r="D2359" s="15">
        <f>IF(AND($A2359&gt;=Instellingen!$B$6,$A2359&lt;Instellingen!$B$7),1,0)</f>
        <v/>
      </c>
      <c r="E2359" s="15">
        <f>COUNTIF(tData[BezoekStart],"&lt;"&amp;($A2359+1/24))-COUNTIF(tData[BezoekEind],"&lt;="&amp;$A2359)</f>
        <v/>
      </c>
      <c r="F2359" s="15">
        <f>COUNTIF(tData[BezoekLangStart],"&lt;"&amp;($A2359+1/24))-COUNTIF(tData[BezoekLangEind],"&lt;="&amp;$A2359)</f>
        <v/>
      </c>
      <c r="G2359" s="15">
        <f>IF($D2359=1,$B2359*100+$C2359,-1)</f>
        <v/>
      </c>
      <c r="H2359" s="15">
        <f>IF($D2359=1,$B2359,-1)</f>
        <v/>
      </c>
      <c r="I2359" s="15">
        <f>IF($D2359=1,$C2359,-1)</f>
        <v/>
      </c>
    </row>
    <row r="2360">
      <c r="A2360" s="33" t="n">
        <v>45390.20833333334</v>
      </c>
      <c r="B2360" s="15">
        <f>WEEKDAY($A2360,2)</f>
        <v/>
      </c>
      <c r="C2360" s="15">
        <f>HOUR($A2360)</f>
        <v/>
      </c>
      <c r="D2360" s="15">
        <f>IF(AND($A2360&gt;=Instellingen!$B$6,$A2360&lt;Instellingen!$B$7),1,0)</f>
        <v/>
      </c>
      <c r="E2360" s="15">
        <f>COUNTIF(tData[BezoekStart],"&lt;"&amp;($A2360+1/24))-COUNTIF(tData[BezoekEind],"&lt;="&amp;$A2360)</f>
        <v/>
      </c>
      <c r="F2360" s="15">
        <f>COUNTIF(tData[BezoekLangStart],"&lt;"&amp;($A2360+1/24))-COUNTIF(tData[BezoekLangEind],"&lt;="&amp;$A2360)</f>
        <v/>
      </c>
      <c r="G2360" s="15">
        <f>IF($D2360=1,$B2360*100+$C2360,-1)</f>
        <v/>
      </c>
      <c r="H2360" s="15">
        <f>IF($D2360=1,$B2360,-1)</f>
        <v/>
      </c>
      <c r="I2360" s="15">
        <f>IF($D2360=1,$C2360,-1)</f>
        <v/>
      </c>
    </row>
    <row r="2361">
      <c r="A2361" s="33" t="n">
        <v>45390.25</v>
      </c>
      <c r="B2361" s="15">
        <f>WEEKDAY($A2361,2)</f>
        <v/>
      </c>
      <c r="C2361" s="15">
        <f>HOUR($A2361)</f>
        <v/>
      </c>
      <c r="D2361" s="15">
        <f>IF(AND($A2361&gt;=Instellingen!$B$6,$A2361&lt;Instellingen!$B$7),1,0)</f>
        <v/>
      </c>
      <c r="E2361" s="15">
        <f>COUNTIF(tData[BezoekStart],"&lt;"&amp;($A2361+1/24))-COUNTIF(tData[BezoekEind],"&lt;="&amp;$A2361)</f>
        <v/>
      </c>
      <c r="F2361" s="15">
        <f>COUNTIF(tData[BezoekLangStart],"&lt;"&amp;($A2361+1/24))-COUNTIF(tData[BezoekLangEind],"&lt;="&amp;$A2361)</f>
        <v/>
      </c>
      <c r="G2361" s="15">
        <f>IF($D2361=1,$B2361*100+$C2361,-1)</f>
        <v/>
      </c>
      <c r="H2361" s="15">
        <f>IF($D2361=1,$B2361,-1)</f>
        <v/>
      </c>
      <c r="I2361" s="15">
        <f>IF($D2361=1,$C2361,-1)</f>
        <v/>
      </c>
    </row>
    <row r="2362">
      <c r="A2362" s="33" t="n">
        <v>45390.29166666666</v>
      </c>
      <c r="B2362" s="15">
        <f>WEEKDAY($A2362,2)</f>
        <v/>
      </c>
      <c r="C2362" s="15">
        <f>HOUR($A2362)</f>
        <v/>
      </c>
      <c r="D2362" s="15">
        <f>IF(AND($A2362&gt;=Instellingen!$B$6,$A2362&lt;Instellingen!$B$7),1,0)</f>
        <v/>
      </c>
      <c r="E2362" s="15">
        <f>COUNTIF(tData[BezoekStart],"&lt;"&amp;($A2362+1/24))-COUNTIF(tData[BezoekEind],"&lt;="&amp;$A2362)</f>
        <v/>
      </c>
      <c r="F2362" s="15">
        <f>COUNTIF(tData[BezoekLangStart],"&lt;"&amp;($A2362+1/24))-COUNTIF(tData[BezoekLangEind],"&lt;="&amp;$A2362)</f>
        <v/>
      </c>
      <c r="G2362" s="15">
        <f>IF($D2362=1,$B2362*100+$C2362,-1)</f>
        <v/>
      </c>
      <c r="H2362" s="15">
        <f>IF($D2362=1,$B2362,-1)</f>
        <v/>
      </c>
      <c r="I2362" s="15">
        <f>IF($D2362=1,$C2362,-1)</f>
        <v/>
      </c>
    </row>
    <row r="2363">
      <c r="A2363" s="33" t="n">
        <v>45390.33333333334</v>
      </c>
      <c r="B2363" s="15">
        <f>WEEKDAY($A2363,2)</f>
        <v/>
      </c>
      <c r="C2363" s="15">
        <f>HOUR($A2363)</f>
        <v/>
      </c>
      <c r="D2363" s="15">
        <f>IF(AND($A2363&gt;=Instellingen!$B$6,$A2363&lt;Instellingen!$B$7),1,0)</f>
        <v/>
      </c>
      <c r="E2363" s="15">
        <f>COUNTIF(tData[BezoekStart],"&lt;"&amp;($A2363+1/24))-COUNTIF(tData[BezoekEind],"&lt;="&amp;$A2363)</f>
        <v/>
      </c>
      <c r="F2363" s="15">
        <f>COUNTIF(tData[BezoekLangStart],"&lt;"&amp;($A2363+1/24))-COUNTIF(tData[BezoekLangEind],"&lt;="&amp;$A2363)</f>
        <v/>
      </c>
      <c r="G2363" s="15">
        <f>IF($D2363=1,$B2363*100+$C2363,-1)</f>
        <v/>
      </c>
      <c r="H2363" s="15">
        <f>IF($D2363=1,$B2363,-1)</f>
        <v/>
      </c>
      <c r="I2363" s="15">
        <f>IF($D2363=1,$C2363,-1)</f>
        <v/>
      </c>
    </row>
    <row r="2364">
      <c r="A2364" s="33" t="n">
        <v>45390.375</v>
      </c>
      <c r="B2364" s="15">
        <f>WEEKDAY($A2364,2)</f>
        <v/>
      </c>
      <c r="C2364" s="15">
        <f>HOUR($A2364)</f>
        <v/>
      </c>
      <c r="D2364" s="15">
        <f>IF(AND($A2364&gt;=Instellingen!$B$6,$A2364&lt;Instellingen!$B$7),1,0)</f>
        <v/>
      </c>
      <c r="E2364" s="15">
        <f>COUNTIF(tData[BezoekStart],"&lt;"&amp;($A2364+1/24))-COUNTIF(tData[BezoekEind],"&lt;="&amp;$A2364)</f>
        <v/>
      </c>
      <c r="F2364" s="15">
        <f>COUNTIF(tData[BezoekLangStart],"&lt;"&amp;($A2364+1/24))-COUNTIF(tData[BezoekLangEind],"&lt;="&amp;$A2364)</f>
        <v/>
      </c>
      <c r="G2364" s="15">
        <f>IF($D2364=1,$B2364*100+$C2364,-1)</f>
        <v/>
      </c>
      <c r="H2364" s="15">
        <f>IF($D2364=1,$B2364,-1)</f>
        <v/>
      </c>
      <c r="I2364" s="15">
        <f>IF($D2364=1,$C2364,-1)</f>
        <v/>
      </c>
    </row>
    <row r="2365">
      <c r="A2365" s="33" t="n">
        <v>45390.41666666666</v>
      </c>
      <c r="B2365" s="15">
        <f>WEEKDAY($A2365,2)</f>
        <v/>
      </c>
      <c r="C2365" s="15">
        <f>HOUR($A2365)</f>
        <v/>
      </c>
      <c r="D2365" s="15">
        <f>IF(AND($A2365&gt;=Instellingen!$B$6,$A2365&lt;Instellingen!$B$7),1,0)</f>
        <v/>
      </c>
      <c r="E2365" s="15">
        <f>COUNTIF(tData[BezoekStart],"&lt;"&amp;($A2365+1/24))-COUNTIF(tData[BezoekEind],"&lt;="&amp;$A2365)</f>
        <v/>
      </c>
      <c r="F2365" s="15">
        <f>COUNTIF(tData[BezoekLangStart],"&lt;"&amp;($A2365+1/24))-COUNTIF(tData[BezoekLangEind],"&lt;="&amp;$A2365)</f>
        <v/>
      </c>
      <c r="G2365" s="15">
        <f>IF($D2365=1,$B2365*100+$C2365,-1)</f>
        <v/>
      </c>
      <c r="H2365" s="15">
        <f>IF($D2365=1,$B2365,-1)</f>
        <v/>
      </c>
      <c r="I2365" s="15">
        <f>IF($D2365=1,$C2365,-1)</f>
        <v/>
      </c>
    </row>
    <row r="2366">
      <c r="A2366" s="33" t="n">
        <v>45390.45833333334</v>
      </c>
      <c r="B2366" s="15">
        <f>WEEKDAY($A2366,2)</f>
        <v/>
      </c>
      <c r="C2366" s="15">
        <f>HOUR($A2366)</f>
        <v/>
      </c>
      <c r="D2366" s="15">
        <f>IF(AND($A2366&gt;=Instellingen!$B$6,$A2366&lt;Instellingen!$B$7),1,0)</f>
        <v/>
      </c>
      <c r="E2366" s="15">
        <f>COUNTIF(tData[BezoekStart],"&lt;"&amp;($A2366+1/24))-COUNTIF(tData[BezoekEind],"&lt;="&amp;$A2366)</f>
        <v/>
      </c>
      <c r="F2366" s="15">
        <f>COUNTIF(tData[BezoekLangStart],"&lt;"&amp;($A2366+1/24))-COUNTIF(tData[BezoekLangEind],"&lt;="&amp;$A2366)</f>
        <v/>
      </c>
      <c r="G2366" s="15">
        <f>IF($D2366=1,$B2366*100+$C2366,-1)</f>
        <v/>
      </c>
      <c r="H2366" s="15">
        <f>IF($D2366=1,$B2366,-1)</f>
        <v/>
      </c>
      <c r="I2366" s="15">
        <f>IF($D2366=1,$C2366,-1)</f>
        <v/>
      </c>
    </row>
    <row r="2367">
      <c r="A2367" s="33" t="n">
        <v>45390.5</v>
      </c>
      <c r="B2367" s="15">
        <f>WEEKDAY($A2367,2)</f>
        <v/>
      </c>
      <c r="C2367" s="15">
        <f>HOUR($A2367)</f>
        <v/>
      </c>
      <c r="D2367" s="15">
        <f>IF(AND($A2367&gt;=Instellingen!$B$6,$A2367&lt;Instellingen!$B$7),1,0)</f>
        <v/>
      </c>
      <c r="E2367" s="15">
        <f>COUNTIF(tData[BezoekStart],"&lt;"&amp;($A2367+1/24))-COUNTIF(tData[BezoekEind],"&lt;="&amp;$A2367)</f>
        <v/>
      </c>
      <c r="F2367" s="15">
        <f>COUNTIF(tData[BezoekLangStart],"&lt;"&amp;($A2367+1/24))-COUNTIF(tData[BezoekLangEind],"&lt;="&amp;$A2367)</f>
        <v/>
      </c>
      <c r="G2367" s="15">
        <f>IF($D2367=1,$B2367*100+$C2367,-1)</f>
        <v/>
      </c>
      <c r="H2367" s="15">
        <f>IF($D2367=1,$B2367,-1)</f>
        <v/>
      </c>
      <c r="I2367" s="15">
        <f>IF($D2367=1,$C2367,-1)</f>
        <v/>
      </c>
    </row>
    <row r="2368">
      <c r="A2368" s="33" t="n">
        <v>45390.54166666666</v>
      </c>
      <c r="B2368" s="15">
        <f>WEEKDAY($A2368,2)</f>
        <v/>
      </c>
      <c r="C2368" s="15">
        <f>HOUR($A2368)</f>
        <v/>
      </c>
      <c r="D2368" s="15">
        <f>IF(AND($A2368&gt;=Instellingen!$B$6,$A2368&lt;Instellingen!$B$7),1,0)</f>
        <v/>
      </c>
      <c r="E2368" s="15">
        <f>COUNTIF(tData[BezoekStart],"&lt;"&amp;($A2368+1/24))-COUNTIF(tData[BezoekEind],"&lt;="&amp;$A2368)</f>
        <v/>
      </c>
      <c r="F2368" s="15">
        <f>COUNTIF(tData[BezoekLangStart],"&lt;"&amp;($A2368+1/24))-COUNTIF(tData[BezoekLangEind],"&lt;="&amp;$A2368)</f>
        <v/>
      </c>
      <c r="G2368" s="15">
        <f>IF($D2368=1,$B2368*100+$C2368,-1)</f>
        <v/>
      </c>
      <c r="H2368" s="15">
        <f>IF($D2368=1,$B2368,-1)</f>
        <v/>
      </c>
      <c r="I2368" s="15">
        <f>IF($D2368=1,$C2368,-1)</f>
        <v/>
      </c>
    </row>
    <row r="2369">
      <c r="A2369" s="33" t="n">
        <v>45390.58333333334</v>
      </c>
      <c r="B2369" s="15">
        <f>WEEKDAY($A2369,2)</f>
        <v/>
      </c>
      <c r="C2369" s="15">
        <f>HOUR($A2369)</f>
        <v/>
      </c>
      <c r="D2369" s="15">
        <f>IF(AND($A2369&gt;=Instellingen!$B$6,$A2369&lt;Instellingen!$B$7),1,0)</f>
        <v/>
      </c>
      <c r="E2369" s="15">
        <f>COUNTIF(tData[BezoekStart],"&lt;"&amp;($A2369+1/24))-COUNTIF(tData[BezoekEind],"&lt;="&amp;$A2369)</f>
        <v/>
      </c>
      <c r="F2369" s="15">
        <f>COUNTIF(tData[BezoekLangStart],"&lt;"&amp;($A2369+1/24))-COUNTIF(tData[BezoekLangEind],"&lt;="&amp;$A2369)</f>
        <v/>
      </c>
      <c r="G2369" s="15">
        <f>IF($D2369=1,$B2369*100+$C2369,-1)</f>
        <v/>
      </c>
      <c r="H2369" s="15">
        <f>IF($D2369=1,$B2369,-1)</f>
        <v/>
      </c>
      <c r="I2369" s="15">
        <f>IF($D2369=1,$C2369,-1)</f>
        <v/>
      </c>
    </row>
    <row r="2370">
      <c r="A2370" s="33" t="n">
        <v>45390.625</v>
      </c>
      <c r="B2370" s="15">
        <f>WEEKDAY($A2370,2)</f>
        <v/>
      </c>
      <c r="C2370" s="15">
        <f>HOUR($A2370)</f>
        <v/>
      </c>
      <c r="D2370" s="15">
        <f>IF(AND($A2370&gt;=Instellingen!$B$6,$A2370&lt;Instellingen!$B$7),1,0)</f>
        <v/>
      </c>
      <c r="E2370" s="15">
        <f>COUNTIF(tData[BezoekStart],"&lt;"&amp;($A2370+1/24))-COUNTIF(tData[BezoekEind],"&lt;="&amp;$A2370)</f>
        <v/>
      </c>
      <c r="F2370" s="15">
        <f>COUNTIF(tData[BezoekLangStart],"&lt;"&amp;($A2370+1/24))-COUNTIF(tData[BezoekLangEind],"&lt;="&amp;$A2370)</f>
        <v/>
      </c>
      <c r="G2370" s="15">
        <f>IF($D2370=1,$B2370*100+$C2370,-1)</f>
        <v/>
      </c>
      <c r="H2370" s="15">
        <f>IF($D2370=1,$B2370,-1)</f>
        <v/>
      </c>
      <c r="I2370" s="15">
        <f>IF($D2370=1,$C2370,-1)</f>
        <v/>
      </c>
    </row>
    <row r="2371">
      <c r="A2371" s="33" t="n">
        <v>45390.66666666666</v>
      </c>
      <c r="B2371" s="15">
        <f>WEEKDAY($A2371,2)</f>
        <v/>
      </c>
      <c r="C2371" s="15">
        <f>HOUR($A2371)</f>
        <v/>
      </c>
      <c r="D2371" s="15">
        <f>IF(AND($A2371&gt;=Instellingen!$B$6,$A2371&lt;Instellingen!$B$7),1,0)</f>
        <v/>
      </c>
      <c r="E2371" s="15">
        <f>COUNTIF(tData[BezoekStart],"&lt;"&amp;($A2371+1/24))-COUNTIF(tData[BezoekEind],"&lt;="&amp;$A2371)</f>
        <v/>
      </c>
      <c r="F2371" s="15">
        <f>COUNTIF(tData[BezoekLangStart],"&lt;"&amp;($A2371+1/24))-COUNTIF(tData[BezoekLangEind],"&lt;="&amp;$A2371)</f>
        <v/>
      </c>
      <c r="G2371" s="15">
        <f>IF($D2371=1,$B2371*100+$C2371,-1)</f>
        <v/>
      </c>
      <c r="H2371" s="15">
        <f>IF($D2371=1,$B2371,-1)</f>
        <v/>
      </c>
      <c r="I2371" s="15">
        <f>IF($D2371=1,$C2371,-1)</f>
        <v/>
      </c>
    </row>
    <row r="2372">
      <c r="A2372" s="33" t="n">
        <v>45390.70833333334</v>
      </c>
      <c r="B2372" s="15">
        <f>WEEKDAY($A2372,2)</f>
        <v/>
      </c>
      <c r="C2372" s="15">
        <f>HOUR($A2372)</f>
        <v/>
      </c>
      <c r="D2372" s="15">
        <f>IF(AND($A2372&gt;=Instellingen!$B$6,$A2372&lt;Instellingen!$B$7),1,0)</f>
        <v/>
      </c>
      <c r="E2372" s="15">
        <f>COUNTIF(tData[BezoekStart],"&lt;"&amp;($A2372+1/24))-COUNTIF(tData[BezoekEind],"&lt;="&amp;$A2372)</f>
        <v/>
      </c>
      <c r="F2372" s="15">
        <f>COUNTIF(tData[BezoekLangStart],"&lt;"&amp;($A2372+1/24))-COUNTIF(tData[BezoekLangEind],"&lt;="&amp;$A2372)</f>
        <v/>
      </c>
      <c r="G2372" s="15">
        <f>IF($D2372=1,$B2372*100+$C2372,-1)</f>
        <v/>
      </c>
      <c r="H2372" s="15">
        <f>IF($D2372=1,$B2372,-1)</f>
        <v/>
      </c>
      <c r="I2372" s="15">
        <f>IF($D2372=1,$C2372,-1)</f>
        <v/>
      </c>
    </row>
    <row r="2373">
      <c r="A2373" s="33" t="n">
        <v>45390.75</v>
      </c>
      <c r="B2373" s="15">
        <f>WEEKDAY($A2373,2)</f>
        <v/>
      </c>
      <c r="C2373" s="15">
        <f>HOUR($A2373)</f>
        <v/>
      </c>
      <c r="D2373" s="15">
        <f>IF(AND($A2373&gt;=Instellingen!$B$6,$A2373&lt;Instellingen!$B$7),1,0)</f>
        <v/>
      </c>
      <c r="E2373" s="15">
        <f>COUNTIF(tData[BezoekStart],"&lt;"&amp;($A2373+1/24))-COUNTIF(tData[BezoekEind],"&lt;="&amp;$A2373)</f>
        <v/>
      </c>
      <c r="F2373" s="15">
        <f>COUNTIF(tData[BezoekLangStart],"&lt;"&amp;($A2373+1/24))-COUNTIF(tData[BezoekLangEind],"&lt;="&amp;$A2373)</f>
        <v/>
      </c>
      <c r="G2373" s="15">
        <f>IF($D2373=1,$B2373*100+$C2373,-1)</f>
        <v/>
      </c>
      <c r="H2373" s="15">
        <f>IF($D2373=1,$B2373,-1)</f>
        <v/>
      </c>
      <c r="I2373" s="15">
        <f>IF($D2373=1,$C2373,-1)</f>
        <v/>
      </c>
    </row>
    <row r="2374">
      <c r="A2374" s="33" t="n">
        <v>45390.79166666666</v>
      </c>
      <c r="B2374" s="15">
        <f>WEEKDAY($A2374,2)</f>
        <v/>
      </c>
      <c r="C2374" s="15">
        <f>HOUR($A2374)</f>
        <v/>
      </c>
      <c r="D2374" s="15">
        <f>IF(AND($A2374&gt;=Instellingen!$B$6,$A2374&lt;Instellingen!$B$7),1,0)</f>
        <v/>
      </c>
      <c r="E2374" s="15">
        <f>COUNTIF(tData[BezoekStart],"&lt;"&amp;($A2374+1/24))-COUNTIF(tData[BezoekEind],"&lt;="&amp;$A2374)</f>
        <v/>
      </c>
      <c r="F2374" s="15">
        <f>COUNTIF(tData[BezoekLangStart],"&lt;"&amp;($A2374+1/24))-COUNTIF(tData[BezoekLangEind],"&lt;="&amp;$A2374)</f>
        <v/>
      </c>
      <c r="G2374" s="15">
        <f>IF($D2374=1,$B2374*100+$C2374,-1)</f>
        <v/>
      </c>
      <c r="H2374" s="15">
        <f>IF($D2374=1,$B2374,-1)</f>
        <v/>
      </c>
      <c r="I2374" s="15">
        <f>IF($D2374=1,$C2374,-1)</f>
        <v/>
      </c>
    </row>
    <row r="2375">
      <c r="A2375" s="33" t="n">
        <v>45390.83333333334</v>
      </c>
      <c r="B2375" s="15">
        <f>WEEKDAY($A2375,2)</f>
        <v/>
      </c>
      <c r="C2375" s="15">
        <f>HOUR($A2375)</f>
        <v/>
      </c>
      <c r="D2375" s="15">
        <f>IF(AND($A2375&gt;=Instellingen!$B$6,$A2375&lt;Instellingen!$B$7),1,0)</f>
        <v/>
      </c>
      <c r="E2375" s="15">
        <f>COUNTIF(tData[BezoekStart],"&lt;"&amp;($A2375+1/24))-COUNTIF(tData[BezoekEind],"&lt;="&amp;$A2375)</f>
        <v/>
      </c>
      <c r="F2375" s="15">
        <f>COUNTIF(tData[BezoekLangStart],"&lt;"&amp;($A2375+1/24))-COUNTIF(tData[BezoekLangEind],"&lt;="&amp;$A2375)</f>
        <v/>
      </c>
      <c r="G2375" s="15">
        <f>IF($D2375=1,$B2375*100+$C2375,-1)</f>
        <v/>
      </c>
      <c r="H2375" s="15">
        <f>IF($D2375=1,$B2375,-1)</f>
        <v/>
      </c>
      <c r="I2375" s="15">
        <f>IF($D2375=1,$C2375,-1)</f>
        <v/>
      </c>
    </row>
    <row r="2376">
      <c r="A2376" s="33" t="n">
        <v>45390.875</v>
      </c>
      <c r="B2376" s="15">
        <f>WEEKDAY($A2376,2)</f>
        <v/>
      </c>
      <c r="C2376" s="15">
        <f>HOUR($A2376)</f>
        <v/>
      </c>
      <c r="D2376" s="15">
        <f>IF(AND($A2376&gt;=Instellingen!$B$6,$A2376&lt;Instellingen!$B$7),1,0)</f>
        <v/>
      </c>
      <c r="E2376" s="15">
        <f>COUNTIF(tData[BezoekStart],"&lt;"&amp;($A2376+1/24))-COUNTIF(tData[BezoekEind],"&lt;="&amp;$A2376)</f>
        <v/>
      </c>
      <c r="F2376" s="15">
        <f>COUNTIF(tData[BezoekLangStart],"&lt;"&amp;($A2376+1/24))-COUNTIF(tData[BezoekLangEind],"&lt;="&amp;$A2376)</f>
        <v/>
      </c>
      <c r="G2376" s="15">
        <f>IF($D2376=1,$B2376*100+$C2376,-1)</f>
        <v/>
      </c>
      <c r="H2376" s="15">
        <f>IF($D2376=1,$B2376,-1)</f>
        <v/>
      </c>
      <c r="I2376" s="15">
        <f>IF($D2376=1,$C2376,-1)</f>
        <v/>
      </c>
    </row>
    <row r="2377">
      <c r="A2377" s="33" t="n">
        <v>45390.91666666666</v>
      </c>
      <c r="B2377" s="15">
        <f>WEEKDAY($A2377,2)</f>
        <v/>
      </c>
      <c r="C2377" s="15">
        <f>HOUR($A2377)</f>
        <v/>
      </c>
      <c r="D2377" s="15">
        <f>IF(AND($A2377&gt;=Instellingen!$B$6,$A2377&lt;Instellingen!$B$7),1,0)</f>
        <v/>
      </c>
      <c r="E2377" s="15">
        <f>COUNTIF(tData[BezoekStart],"&lt;"&amp;($A2377+1/24))-COUNTIF(tData[BezoekEind],"&lt;="&amp;$A2377)</f>
        <v/>
      </c>
      <c r="F2377" s="15">
        <f>COUNTIF(tData[BezoekLangStart],"&lt;"&amp;($A2377+1/24))-COUNTIF(tData[BezoekLangEind],"&lt;="&amp;$A2377)</f>
        <v/>
      </c>
      <c r="G2377" s="15">
        <f>IF($D2377=1,$B2377*100+$C2377,-1)</f>
        <v/>
      </c>
      <c r="H2377" s="15">
        <f>IF($D2377=1,$B2377,-1)</f>
        <v/>
      </c>
      <c r="I2377" s="15">
        <f>IF($D2377=1,$C2377,-1)</f>
        <v/>
      </c>
    </row>
    <row r="2378">
      <c r="A2378" s="33" t="n">
        <v>45390.95833333334</v>
      </c>
      <c r="B2378" s="15">
        <f>WEEKDAY($A2378,2)</f>
        <v/>
      </c>
      <c r="C2378" s="15">
        <f>HOUR($A2378)</f>
        <v/>
      </c>
      <c r="D2378" s="15">
        <f>IF(AND($A2378&gt;=Instellingen!$B$6,$A2378&lt;Instellingen!$B$7),1,0)</f>
        <v/>
      </c>
      <c r="E2378" s="15">
        <f>COUNTIF(tData[BezoekStart],"&lt;"&amp;($A2378+1/24))-COUNTIF(tData[BezoekEind],"&lt;="&amp;$A2378)</f>
        <v/>
      </c>
      <c r="F2378" s="15">
        <f>COUNTIF(tData[BezoekLangStart],"&lt;"&amp;($A2378+1/24))-COUNTIF(tData[BezoekLangEind],"&lt;="&amp;$A2378)</f>
        <v/>
      </c>
      <c r="G2378" s="15">
        <f>IF($D2378=1,$B2378*100+$C2378,-1)</f>
        <v/>
      </c>
      <c r="H2378" s="15">
        <f>IF($D2378=1,$B2378,-1)</f>
        <v/>
      </c>
      <c r="I2378" s="15">
        <f>IF($D2378=1,$C2378,-1)</f>
        <v/>
      </c>
    </row>
    <row r="2379">
      <c r="A2379" s="33" t="n">
        <v>45391</v>
      </c>
      <c r="B2379" s="15">
        <f>WEEKDAY($A2379,2)</f>
        <v/>
      </c>
      <c r="C2379" s="15">
        <f>HOUR($A2379)</f>
        <v/>
      </c>
      <c r="D2379" s="15">
        <f>IF(AND($A2379&gt;=Instellingen!$B$6,$A2379&lt;Instellingen!$B$7),1,0)</f>
        <v/>
      </c>
      <c r="E2379" s="15">
        <f>COUNTIF(tData[BezoekStart],"&lt;"&amp;($A2379+1/24))-COUNTIF(tData[BezoekEind],"&lt;="&amp;$A2379)</f>
        <v/>
      </c>
      <c r="F2379" s="15">
        <f>COUNTIF(tData[BezoekLangStart],"&lt;"&amp;($A2379+1/24))-COUNTIF(tData[BezoekLangEind],"&lt;="&amp;$A2379)</f>
        <v/>
      </c>
      <c r="G2379" s="15">
        <f>IF($D2379=1,$B2379*100+$C2379,-1)</f>
        <v/>
      </c>
      <c r="H2379" s="15">
        <f>IF($D2379=1,$B2379,-1)</f>
        <v/>
      </c>
      <c r="I2379" s="15">
        <f>IF($D2379=1,$C2379,-1)</f>
        <v/>
      </c>
    </row>
    <row r="2380">
      <c r="A2380" s="33" t="n">
        <v>45391.04166666666</v>
      </c>
      <c r="B2380" s="15">
        <f>WEEKDAY($A2380,2)</f>
        <v/>
      </c>
      <c r="C2380" s="15">
        <f>HOUR($A2380)</f>
        <v/>
      </c>
      <c r="D2380" s="15">
        <f>IF(AND($A2380&gt;=Instellingen!$B$6,$A2380&lt;Instellingen!$B$7),1,0)</f>
        <v/>
      </c>
      <c r="E2380" s="15">
        <f>COUNTIF(tData[BezoekStart],"&lt;"&amp;($A2380+1/24))-COUNTIF(tData[BezoekEind],"&lt;="&amp;$A2380)</f>
        <v/>
      </c>
      <c r="F2380" s="15">
        <f>COUNTIF(tData[BezoekLangStart],"&lt;"&amp;($A2380+1/24))-COUNTIF(tData[BezoekLangEind],"&lt;="&amp;$A2380)</f>
        <v/>
      </c>
      <c r="G2380" s="15">
        <f>IF($D2380=1,$B2380*100+$C2380,-1)</f>
        <v/>
      </c>
      <c r="H2380" s="15">
        <f>IF($D2380=1,$B2380,-1)</f>
        <v/>
      </c>
      <c r="I2380" s="15">
        <f>IF($D2380=1,$C2380,-1)</f>
        <v/>
      </c>
    </row>
    <row r="2381">
      <c r="A2381" s="33" t="n">
        <v>45391.08333333334</v>
      </c>
      <c r="B2381" s="15">
        <f>WEEKDAY($A2381,2)</f>
        <v/>
      </c>
      <c r="C2381" s="15">
        <f>HOUR($A2381)</f>
        <v/>
      </c>
      <c r="D2381" s="15">
        <f>IF(AND($A2381&gt;=Instellingen!$B$6,$A2381&lt;Instellingen!$B$7),1,0)</f>
        <v/>
      </c>
      <c r="E2381" s="15">
        <f>COUNTIF(tData[BezoekStart],"&lt;"&amp;($A2381+1/24))-COUNTIF(tData[BezoekEind],"&lt;="&amp;$A2381)</f>
        <v/>
      </c>
      <c r="F2381" s="15">
        <f>COUNTIF(tData[BezoekLangStart],"&lt;"&amp;($A2381+1/24))-COUNTIF(tData[BezoekLangEind],"&lt;="&amp;$A2381)</f>
        <v/>
      </c>
      <c r="G2381" s="15">
        <f>IF($D2381=1,$B2381*100+$C2381,-1)</f>
        <v/>
      </c>
      <c r="H2381" s="15">
        <f>IF($D2381=1,$B2381,-1)</f>
        <v/>
      </c>
      <c r="I2381" s="15">
        <f>IF($D2381=1,$C2381,-1)</f>
        <v/>
      </c>
    </row>
    <row r="2382">
      <c r="A2382" s="33" t="n">
        <v>45391.125</v>
      </c>
      <c r="B2382" s="15">
        <f>WEEKDAY($A2382,2)</f>
        <v/>
      </c>
      <c r="C2382" s="15">
        <f>HOUR($A2382)</f>
        <v/>
      </c>
      <c r="D2382" s="15">
        <f>IF(AND($A2382&gt;=Instellingen!$B$6,$A2382&lt;Instellingen!$B$7),1,0)</f>
        <v/>
      </c>
      <c r="E2382" s="15">
        <f>COUNTIF(tData[BezoekStart],"&lt;"&amp;($A2382+1/24))-COUNTIF(tData[BezoekEind],"&lt;="&amp;$A2382)</f>
        <v/>
      </c>
      <c r="F2382" s="15">
        <f>COUNTIF(tData[BezoekLangStart],"&lt;"&amp;($A2382+1/24))-COUNTIF(tData[BezoekLangEind],"&lt;="&amp;$A2382)</f>
        <v/>
      </c>
      <c r="G2382" s="15">
        <f>IF($D2382=1,$B2382*100+$C2382,-1)</f>
        <v/>
      </c>
      <c r="H2382" s="15">
        <f>IF($D2382=1,$B2382,-1)</f>
        <v/>
      </c>
      <c r="I2382" s="15">
        <f>IF($D2382=1,$C2382,-1)</f>
        <v/>
      </c>
    </row>
    <row r="2383">
      <c r="A2383" s="33" t="n">
        <v>45391.16666666666</v>
      </c>
      <c r="B2383" s="15">
        <f>WEEKDAY($A2383,2)</f>
        <v/>
      </c>
      <c r="C2383" s="15">
        <f>HOUR($A2383)</f>
        <v/>
      </c>
      <c r="D2383" s="15">
        <f>IF(AND($A2383&gt;=Instellingen!$B$6,$A2383&lt;Instellingen!$B$7),1,0)</f>
        <v/>
      </c>
      <c r="E2383" s="15">
        <f>COUNTIF(tData[BezoekStart],"&lt;"&amp;($A2383+1/24))-COUNTIF(tData[BezoekEind],"&lt;="&amp;$A2383)</f>
        <v/>
      </c>
      <c r="F2383" s="15">
        <f>COUNTIF(tData[BezoekLangStart],"&lt;"&amp;($A2383+1/24))-COUNTIF(tData[BezoekLangEind],"&lt;="&amp;$A2383)</f>
        <v/>
      </c>
      <c r="G2383" s="15">
        <f>IF($D2383=1,$B2383*100+$C2383,-1)</f>
        <v/>
      </c>
      <c r="H2383" s="15">
        <f>IF($D2383=1,$B2383,-1)</f>
        <v/>
      </c>
      <c r="I2383" s="15">
        <f>IF($D2383=1,$C2383,-1)</f>
        <v/>
      </c>
    </row>
    <row r="2384">
      <c r="A2384" s="33" t="n">
        <v>45391.20833333334</v>
      </c>
      <c r="B2384" s="15">
        <f>WEEKDAY($A2384,2)</f>
        <v/>
      </c>
      <c r="C2384" s="15">
        <f>HOUR($A2384)</f>
        <v/>
      </c>
      <c r="D2384" s="15">
        <f>IF(AND($A2384&gt;=Instellingen!$B$6,$A2384&lt;Instellingen!$B$7),1,0)</f>
        <v/>
      </c>
      <c r="E2384" s="15">
        <f>COUNTIF(tData[BezoekStart],"&lt;"&amp;($A2384+1/24))-COUNTIF(tData[BezoekEind],"&lt;="&amp;$A2384)</f>
        <v/>
      </c>
      <c r="F2384" s="15">
        <f>COUNTIF(tData[BezoekLangStart],"&lt;"&amp;($A2384+1/24))-COUNTIF(tData[BezoekLangEind],"&lt;="&amp;$A2384)</f>
        <v/>
      </c>
      <c r="G2384" s="15">
        <f>IF($D2384=1,$B2384*100+$C2384,-1)</f>
        <v/>
      </c>
      <c r="H2384" s="15">
        <f>IF($D2384=1,$B2384,-1)</f>
        <v/>
      </c>
      <c r="I2384" s="15">
        <f>IF($D2384=1,$C2384,-1)</f>
        <v/>
      </c>
    </row>
    <row r="2385">
      <c r="A2385" s="33" t="n">
        <v>45391.25</v>
      </c>
      <c r="B2385" s="15">
        <f>WEEKDAY($A2385,2)</f>
        <v/>
      </c>
      <c r="C2385" s="15">
        <f>HOUR($A2385)</f>
        <v/>
      </c>
      <c r="D2385" s="15">
        <f>IF(AND($A2385&gt;=Instellingen!$B$6,$A2385&lt;Instellingen!$B$7),1,0)</f>
        <v/>
      </c>
      <c r="E2385" s="15">
        <f>COUNTIF(tData[BezoekStart],"&lt;"&amp;($A2385+1/24))-COUNTIF(tData[BezoekEind],"&lt;="&amp;$A2385)</f>
        <v/>
      </c>
      <c r="F2385" s="15">
        <f>COUNTIF(tData[BezoekLangStart],"&lt;"&amp;($A2385+1/24))-COUNTIF(tData[BezoekLangEind],"&lt;="&amp;$A2385)</f>
        <v/>
      </c>
      <c r="G2385" s="15">
        <f>IF($D2385=1,$B2385*100+$C2385,-1)</f>
        <v/>
      </c>
      <c r="H2385" s="15">
        <f>IF($D2385=1,$B2385,-1)</f>
        <v/>
      </c>
      <c r="I2385" s="15">
        <f>IF($D2385=1,$C2385,-1)</f>
        <v/>
      </c>
    </row>
    <row r="2386">
      <c r="A2386" s="33" t="n">
        <v>45391.29166666666</v>
      </c>
      <c r="B2386" s="15">
        <f>WEEKDAY($A2386,2)</f>
        <v/>
      </c>
      <c r="C2386" s="15">
        <f>HOUR($A2386)</f>
        <v/>
      </c>
      <c r="D2386" s="15">
        <f>IF(AND($A2386&gt;=Instellingen!$B$6,$A2386&lt;Instellingen!$B$7),1,0)</f>
        <v/>
      </c>
      <c r="E2386" s="15">
        <f>COUNTIF(tData[BezoekStart],"&lt;"&amp;($A2386+1/24))-COUNTIF(tData[BezoekEind],"&lt;="&amp;$A2386)</f>
        <v/>
      </c>
      <c r="F2386" s="15">
        <f>COUNTIF(tData[BezoekLangStart],"&lt;"&amp;($A2386+1/24))-COUNTIF(tData[BezoekLangEind],"&lt;="&amp;$A2386)</f>
        <v/>
      </c>
      <c r="G2386" s="15">
        <f>IF($D2386=1,$B2386*100+$C2386,-1)</f>
        <v/>
      </c>
      <c r="H2386" s="15">
        <f>IF($D2386=1,$B2386,-1)</f>
        <v/>
      </c>
      <c r="I2386" s="15">
        <f>IF($D2386=1,$C2386,-1)</f>
        <v/>
      </c>
    </row>
    <row r="2387">
      <c r="A2387" s="33" t="n">
        <v>45391.33333333334</v>
      </c>
      <c r="B2387" s="15">
        <f>WEEKDAY($A2387,2)</f>
        <v/>
      </c>
      <c r="C2387" s="15">
        <f>HOUR($A2387)</f>
        <v/>
      </c>
      <c r="D2387" s="15">
        <f>IF(AND($A2387&gt;=Instellingen!$B$6,$A2387&lt;Instellingen!$B$7),1,0)</f>
        <v/>
      </c>
      <c r="E2387" s="15">
        <f>COUNTIF(tData[BezoekStart],"&lt;"&amp;($A2387+1/24))-COUNTIF(tData[BezoekEind],"&lt;="&amp;$A2387)</f>
        <v/>
      </c>
      <c r="F2387" s="15">
        <f>COUNTIF(tData[BezoekLangStart],"&lt;"&amp;($A2387+1/24))-COUNTIF(tData[BezoekLangEind],"&lt;="&amp;$A2387)</f>
        <v/>
      </c>
      <c r="G2387" s="15">
        <f>IF($D2387=1,$B2387*100+$C2387,-1)</f>
        <v/>
      </c>
      <c r="H2387" s="15">
        <f>IF($D2387=1,$B2387,-1)</f>
        <v/>
      </c>
      <c r="I2387" s="15">
        <f>IF($D2387=1,$C2387,-1)</f>
        <v/>
      </c>
    </row>
    <row r="2388">
      <c r="A2388" s="33" t="n">
        <v>45391.375</v>
      </c>
      <c r="B2388" s="15">
        <f>WEEKDAY($A2388,2)</f>
        <v/>
      </c>
      <c r="C2388" s="15">
        <f>HOUR($A2388)</f>
        <v/>
      </c>
      <c r="D2388" s="15">
        <f>IF(AND($A2388&gt;=Instellingen!$B$6,$A2388&lt;Instellingen!$B$7),1,0)</f>
        <v/>
      </c>
      <c r="E2388" s="15">
        <f>COUNTIF(tData[BezoekStart],"&lt;"&amp;($A2388+1/24))-COUNTIF(tData[BezoekEind],"&lt;="&amp;$A2388)</f>
        <v/>
      </c>
      <c r="F2388" s="15">
        <f>COUNTIF(tData[BezoekLangStart],"&lt;"&amp;($A2388+1/24))-COUNTIF(tData[BezoekLangEind],"&lt;="&amp;$A2388)</f>
        <v/>
      </c>
      <c r="G2388" s="15">
        <f>IF($D2388=1,$B2388*100+$C2388,-1)</f>
        <v/>
      </c>
      <c r="H2388" s="15">
        <f>IF($D2388=1,$B2388,-1)</f>
        <v/>
      </c>
      <c r="I2388" s="15">
        <f>IF($D2388=1,$C2388,-1)</f>
        <v/>
      </c>
    </row>
    <row r="2389">
      <c r="A2389" s="33" t="n">
        <v>45391.41666666666</v>
      </c>
      <c r="B2389" s="15">
        <f>WEEKDAY($A2389,2)</f>
        <v/>
      </c>
      <c r="C2389" s="15">
        <f>HOUR($A2389)</f>
        <v/>
      </c>
      <c r="D2389" s="15">
        <f>IF(AND($A2389&gt;=Instellingen!$B$6,$A2389&lt;Instellingen!$B$7),1,0)</f>
        <v/>
      </c>
      <c r="E2389" s="15">
        <f>COUNTIF(tData[BezoekStart],"&lt;"&amp;($A2389+1/24))-COUNTIF(tData[BezoekEind],"&lt;="&amp;$A2389)</f>
        <v/>
      </c>
      <c r="F2389" s="15">
        <f>COUNTIF(tData[BezoekLangStart],"&lt;"&amp;($A2389+1/24))-COUNTIF(tData[BezoekLangEind],"&lt;="&amp;$A2389)</f>
        <v/>
      </c>
      <c r="G2389" s="15">
        <f>IF($D2389=1,$B2389*100+$C2389,-1)</f>
        <v/>
      </c>
      <c r="H2389" s="15">
        <f>IF($D2389=1,$B2389,-1)</f>
        <v/>
      </c>
      <c r="I2389" s="15">
        <f>IF($D2389=1,$C2389,-1)</f>
        <v/>
      </c>
    </row>
    <row r="2390">
      <c r="A2390" s="33" t="n">
        <v>45391.45833333334</v>
      </c>
      <c r="B2390" s="15">
        <f>WEEKDAY($A2390,2)</f>
        <v/>
      </c>
      <c r="C2390" s="15">
        <f>HOUR($A2390)</f>
        <v/>
      </c>
      <c r="D2390" s="15">
        <f>IF(AND($A2390&gt;=Instellingen!$B$6,$A2390&lt;Instellingen!$B$7),1,0)</f>
        <v/>
      </c>
      <c r="E2390" s="15">
        <f>COUNTIF(tData[BezoekStart],"&lt;"&amp;($A2390+1/24))-COUNTIF(tData[BezoekEind],"&lt;="&amp;$A2390)</f>
        <v/>
      </c>
      <c r="F2390" s="15">
        <f>COUNTIF(tData[BezoekLangStart],"&lt;"&amp;($A2390+1/24))-COUNTIF(tData[BezoekLangEind],"&lt;="&amp;$A2390)</f>
        <v/>
      </c>
      <c r="G2390" s="15">
        <f>IF($D2390=1,$B2390*100+$C2390,-1)</f>
        <v/>
      </c>
      <c r="H2390" s="15">
        <f>IF($D2390=1,$B2390,-1)</f>
        <v/>
      </c>
      <c r="I2390" s="15">
        <f>IF($D2390=1,$C2390,-1)</f>
        <v/>
      </c>
    </row>
    <row r="2391">
      <c r="A2391" s="33" t="n">
        <v>45391.5</v>
      </c>
      <c r="B2391" s="15">
        <f>WEEKDAY($A2391,2)</f>
        <v/>
      </c>
      <c r="C2391" s="15">
        <f>HOUR($A2391)</f>
        <v/>
      </c>
      <c r="D2391" s="15">
        <f>IF(AND($A2391&gt;=Instellingen!$B$6,$A2391&lt;Instellingen!$B$7),1,0)</f>
        <v/>
      </c>
      <c r="E2391" s="15">
        <f>COUNTIF(tData[BezoekStart],"&lt;"&amp;($A2391+1/24))-COUNTIF(tData[BezoekEind],"&lt;="&amp;$A2391)</f>
        <v/>
      </c>
      <c r="F2391" s="15">
        <f>COUNTIF(tData[BezoekLangStart],"&lt;"&amp;($A2391+1/24))-COUNTIF(tData[BezoekLangEind],"&lt;="&amp;$A2391)</f>
        <v/>
      </c>
      <c r="G2391" s="15">
        <f>IF($D2391=1,$B2391*100+$C2391,-1)</f>
        <v/>
      </c>
      <c r="H2391" s="15">
        <f>IF($D2391=1,$B2391,-1)</f>
        <v/>
      </c>
      <c r="I2391" s="15">
        <f>IF($D2391=1,$C2391,-1)</f>
        <v/>
      </c>
    </row>
    <row r="2392">
      <c r="A2392" s="33" t="n">
        <v>45391.54166666666</v>
      </c>
      <c r="B2392" s="15">
        <f>WEEKDAY($A2392,2)</f>
        <v/>
      </c>
      <c r="C2392" s="15">
        <f>HOUR($A2392)</f>
        <v/>
      </c>
      <c r="D2392" s="15">
        <f>IF(AND($A2392&gt;=Instellingen!$B$6,$A2392&lt;Instellingen!$B$7),1,0)</f>
        <v/>
      </c>
      <c r="E2392" s="15">
        <f>COUNTIF(tData[BezoekStart],"&lt;"&amp;($A2392+1/24))-COUNTIF(tData[BezoekEind],"&lt;="&amp;$A2392)</f>
        <v/>
      </c>
      <c r="F2392" s="15">
        <f>COUNTIF(tData[BezoekLangStart],"&lt;"&amp;($A2392+1/24))-COUNTIF(tData[BezoekLangEind],"&lt;="&amp;$A2392)</f>
        <v/>
      </c>
      <c r="G2392" s="15">
        <f>IF($D2392=1,$B2392*100+$C2392,-1)</f>
        <v/>
      </c>
      <c r="H2392" s="15">
        <f>IF($D2392=1,$B2392,-1)</f>
        <v/>
      </c>
      <c r="I2392" s="15">
        <f>IF($D2392=1,$C2392,-1)</f>
        <v/>
      </c>
    </row>
    <row r="2393">
      <c r="A2393" s="33" t="n">
        <v>45391.58333333334</v>
      </c>
      <c r="B2393" s="15">
        <f>WEEKDAY($A2393,2)</f>
        <v/>
      </c>
      <c r="C2393" s="15">
        <f>HOUR($A2393)</f>
        <v/>
      </c>
      <c r="D2393" s="15">
        <f>IF(AND($A2393&gt;=Instellingen!$B$6,$A2393&lt;Instellingen!$B$7),1,0)</f>
        <v/>
      </c>
      <c r="E2393" s="15">
        <f>COUNTIF(tData[BezoekStart],"&lt;"&amp;($A2393+1/24))-COUNTIF(tData[BezoekEind],"&lt;="&amp;$A2393)</f>
        <v/>
      </c>
      <c r="F2393" s="15">
        <f>COUNTIF(tData[BezoekLangStart],"&lt;"&amp;($A2393+1/24))-COUNTIF(tData[BezoekLangEind],"&lt;="&amp;$A2393)</f>
        <v/>
      </c>
      <c r="G2393" s="15">
        <f>IF($D2393=1,$B2393*100+$C2393,-1)</f>
        <v/>
      </c>
      <c r="H2393" s="15">
        <f>IF($D2393=1,$B2393,-1)</f>
        <v/>
      </c>
      <c r="I2393" s="15">
        <f>IF($D2393=1,$C2393,-1)</f>
        <v/>
      </c>
    </row>
    <row r="2394">
      <c r="A2394" s="33" t="n">
        <v>45391.625</v>
      </c>
      <c r="B2394" s="15">
        <f>WEEKDAY($A2394,2)</f>
        <v/>
      </c>
      <c r="C2394" s="15">
        <f>HOUR($A2394)</f>
        <v/>
      </c>
      <c r="D2394" s="15">
        <f>IF(AND($A2394&gt;=Instellingen!$B$6,$A2394&lt;Instellingen!$B$7),1,0)</f>
        <v/>
      </c>
      <c r="E2394" s="15">
        <f>COUNTIF(tData[BezoekStart],"&lt;"&amp;($A2394+1/24))-COUNTIF(tData[BezoekEind],"&lt;="&amp;$A2394)</f>
        <v/>
      </c>
      <c r="F2394" s="15">
        <f>COUNTIF(tData[BezoekLangStart],"&lt;"&amp;($A2394+1/24))-COUNTIF(tData[BezoekLangEind],"&lt;="&amp;$A2394)</f>
        <v/>
      </c>
      <c r="G2394" s="15">
        <f>IF($D2394=1,$B2394*100+$C2394,-1)</f>
        <v/>
      </c>
      <c r="H2394" s="15">
        <f>IF($D2394=1,$B2394,-1)</f>
        <v/>
      </c>
      <c r="I2394" s="15">
        <f>IF($D2394=1,$C2394,-1)</f>
        <v/>
      </c>
    </row>
    <row r="2395">
      <c r="A2395" s="33" t="n">
        <v>45391.66666666666</v>
      </c>
      <c r="B2395" s="15">
        <f>WEEKDAY($A2395,2)</f>
        <v/>
      </c>
      <c r="C2395" s="15">
        <f>HOUR($A2395)</f>
        <v/>
      </c>
      <c r="D2395" s="15">
        <f>IF(AND($A2395&gt;=Instellingen!$B$6,$A2395&lt;Instellingen!$B$7),1,0)</f>
        <v/>
      </c>
      <c r="E2395" s="15">
        <f>COUNTIF(tData[BezoekStart],"&lt;"&amp;($A2395+1/24))-COUNTIF(tData[BezoekEind],"&lt;="&amp;$A2395)</f>
        <v/>
      </c>
      <c r="F2395" s="15">
        <f>COUNTIF(tData[BezoekLangStart],"&lt;"&amp;($A2395+1/24))-COUNTIF(tData[BezoekLangEind],"&lt;="&amp;$A2395)</f>
        <v/>
      </c>
      <c r="G2395" s="15">
        <f>IF($D2395=1,$B2395*100+$C2395,-1)</f>
        <v/>
      </c>
      <c r="H2395" s="15">
        <f>IF($D2395=1,$B2395,-1)</f>
        <v/>
      </c>
      <c r="I2395" s="15">
        <f>IF($D2395=1,$C2395,-1)</f>
        <v/>
      </c>
    </row>
    <row r="2396">
      <c r="A2396" s="33" t="n">
        <v>45391.70833333334</v>
      </c>
      <c r="B2396" s="15">
        <f>WEEKDAY($A2396,2)</f>
        <v/>
      </c>
      <c r="C2396" s="15">
        <f>HOUR($A2396)</f>
        <v/>
      </c>
      <c r="D2396" s="15">
        <f>IF(AND($A2396&gt;=Instellingen!$B$6,$A2396&lt;Instellingen!$B$7),1,0)</f>
        <v/>
      </c>
      <c r="E2396" s="15">
        <f>COUNTIF(tData[BezoekStart],"&lt;"&amp;($A2396+1/24))-COUNTIF(tData[BezoekEind],"&lt;="&amp;$A2396)</f>
        <v/>
      </c>
      <c r="F2396" s="15">
        <f>COUNTIF(tData[BezoekLangStart],"&lt;"&amp;($A2396+1/24))-COUNTIF(tData[BezoekLangEind],"&lt;="&amp;$A2396)</f>
        <v/>
      </c>
      <c r="G2396" s="15">
        <f>IF($D2396=1,$B2396*100+$C2396,-1)</f>
        <v/>
      </c>
      <c r="H2396" s="15">
        <f>IF($D2396=1,$B2396,-1)</f>
        <v/>
      </c>
      <c r="I2396" s="15">
        <f>IF($D2396=1,$C2396,-1)</f>
        <v/>
      </c>
    </row>
    <row r="2397">
      <c r="A2397" s="33" t="n">
        <v>45391.75</v>
      </c>
      <c r="B2397" s="15">
        <f>WEEKDAY($A2397,2)</f>
        <v/>
      </c>
      <c r="C2397" s="15">
        <f>HOUR($A2397)</f>
        <v/>
      </c>
      <c r="D2397" s="15">
        <f>IF(AND($A2397&gt;=Instellingen!$B$6,$A2397&lt;Instellingen!$B$7),1,0)</f>
        <v/>
      </c>
      <c r="E2397" s="15">
        <f>COUNTIF(tData[BezoekStart],"&lt;"&amp;($A2397+1/24))-COUNTIF(tData[BezoekEind],"&lt;="&amp;$A2397)</f>
        <v/>
      </c>
      <c r="F2397" s="15">
        <f>COUNTIF(tData[BezoekLangStart],"&lt;"&amp;($A2397+1/24))-COUNTIF(tData[BezoekLangEind],"&lt;="&amp;$A2397)</f>
        <v/>
      </c>
      <c r="G2397" s="15">
        <f>IF($D2397=1,$B2397*100+$C2397,-1)</f>
        <v/>
      </c>
      <c r="H2397" s="15">
        <f>IF($D2397=1,$B2397,-1)</f>
        <v/>
      </c>
      <c r="I2397" s="15">
        <f>IF($D2397=1,$C2397,-1)</f>
        <v/>
      </c>
    </row>
    <row r="2398">
      <c r="A2398" s="33" t="n">
        <v>45391.79166666666</v>
      </c>
      <c r="B2398" s="15">
        <f>WEEKDAY($A2398,2)</f>
        <v/>
      </c>
      <c r="C2398" s="15">
        <f>HOUR($A2398)</f>
        <v/>
      </c>
      <c r="D2398" s="15">
        <f>IF(AND($A2398&gt;=Instellingen!$B$6,$A2398&lt;Instellingen!$B$7),1,0)</f>
        <v/>
      </c>
      <c r="E2398" s="15">
        <f>COUNTIF(tData[BezoekStart],"&lt;"&amp;($A2398+1/24))-COUNTIF(tData[BezoekEind],"&lt;="&amp;$A2398)</f>
        <v/>
      </c>
      <c r="F2398" s="15">
        <f>COUNTIF(tData[BezoekLangStart],"&lt;"&amp;($A2398+1/24))-COUNTIF(tData[BezoekLangEind],"&lt;="&amp;$A2398)</f>
        <v/>
      </c>
      <c r="G2398" s="15">
        <f>IF($D2398=1,$B2398*100+$C2398,-1)</f>
        <v/>
      </c>
      <c r="H2398" s="15">
        <f>IF($D2398=1,$B2398,-1)</f>
        <v/>
      </c>
      <c r="I2398" s="15">
        <f>IF($D2398=1,$C2398,-1)</f>
        <v/>
      </c>
    </row>
    <row r="2399">
      <c r="A2399" s="33" t="n">
        <v>45391.83333333334</v>
      </c>
      <c r="B2399" s="15">
        <f>WEEKDAY($A2399,2)</f>
        <v/>
      </c>
      <c r="C2399" s="15">
        <f>HOUR($A2399)</f>
        <v/>
      </c>
      <c r="D2399" s="15">
        <f>IF(AND($A2399&gt;=Instellingen!$B$6,$A2399&lt;Instellingen!$B$7),1,0)</f>
        <v/>
      </c>
      <c r="E2399" s="15">
        <f>COUNTIF(tData[BezoekStart],"&lt;"&amp;($A2399+1/24))-COUNTIF(tData[BezoekEind],"&lt;="&amp;$A2399)</f>
        <v/>
      </c>
      <c r="F2399" s="15">
        <f>COUNTIF(tData[BezoekLangStart],"&lt;"&amp;($A2399+1/24))-COUNTIF(tData[BezoekLangEind],"&lt;="&amp;$A2399)</f>
        <v/>
      </c>
      <c r="G2399" s="15">
        <f>IF($D2399=1,$B2399*100+$C2399,-1)</f>
        <v/>
      </c>
      <c r="H2399" s="15">
        <f>IF($D2399=1,$B2399,-1)</f>
        <v/>
      </c>
      <c r="I2399" s="15">
        <f>IF($D2399=1,$C2399,-1)</f>
        <v/>
      </c>
    </row>
    <row r="2400">
      <c r="A2400" s="33" t="n">
        <v>45391.875</v>
      </c>
      <c r="B2400" s="15">
        <f>WEEKDAY($A2400,2)</f>
        <v/>
      </c>
      <c r="C2400" s="15">
        <f>HOUR($A2400)</f>
        <v/>
      </c>
      <c r="D2400" s="15">
        <f>IF(AND($A2400&gt;=Instellingen!$B$6,$A2400&lt;Instellingen!$B$7),1,0)</f>
        <v/>
      </c>
      <c r="E2400" s="15">
        <f>COUNTIF(tData[BezoekStart],"&lt;"&amp;($A2400+1/24))-COUNTIF(tData[BezoekEind],"&lt;="&amp;$A2400)</f>
        <v/>
      </c>
      <c r="F2400" s="15">
        <f>COUNTIF(tData[BezoekLangStart],"&lt;"&amp;($A2400+1/24))-COUNTIF(tData[BezoekLangEind],"&lt;="&amp;$A2400)</f>
        <v/>
      </c>
      <c r="G2400" s="15">
        <f>IF($D2400=1,$B2400*100+$C2400,-1)</f>
        <v/>
      </c>
      <c r="H2400" s="15">
        <f>IF($D2400=1,$B2400,-1)</f>
        <v/>
      </c>
      <c r="I2400" s="15">
        <f>IF($D2400=1,$C2400,-1)</f>
        <v/>
      </c>
    </row>
    <row r="2401">
      <c r="A2401" s="33" t="n">
        <v>45391.91666666666</v>
      </c>
      <c r="B2401" s="15">
        <f>WEEKDAY($A2401,2)</f>
        <v/>
      </c>
      <c r="C2401" s="15">
        <f>HOUR($A2401)</f>
        <v/>
      </c>
      <c r="D2401" s="15">
        <f>IF(AND($A2401&gt;=Instellingen!$B$6,$A2401&lt;Instellingen!$B$7),1,0)</f>
        <v/>
      </c>
      <c r="E2401" s="15">
        <f>COUNTIF(tData[BezoekStart],"&lt;"&amp;($A2401+1/24))-COUNTIF(tData[BezoekEind],"&lt;="&amp;$A2401)</f>
        <v/>
      </c>
      <c r="F2401" s="15">
        <f>COUNTIF(tData[BezoekLangStart],"&lt;"&amp;($A2401+1/24))-COUNTIF(tData[BezoekLangEind],"&lt;="&amp;$A2401)</f>
        <v/>
      </c>
      <c r="G2401" s="15">
        <f>IF($D2401=1,$B2401*100+$C2401,-1)</f>
        <v/>
      </c>
      <c r="H2401" s="15">
        <f>IF($D2401=1,$B2401,-1)</f>
        <v/>
      </c>
      <c r="I2401" s="15">
        <f>IF($D2401=1,$C2401,-1)</f>
        <v/>
      </c>
    </row>
    <row r="2402">
      <c r="A2402" s="33" t="n">
        <v>45391.95833333334</v>
      </c>
      <c r="B2402" s="15">
        <f>WEEKDAY($A2402,2)</f>
        <v/>
      </c>
      <c r="C2402" s="15">
        <f>HOUR($A2402)</f>
        <v/>
      </c>
      <c r="D2402" s="15">
        <f>IF(AND($A2402&gt;=Instellingen!$B$6,$A2402&lt;Instellingen!$B$7),1,0)</f>
        <v/>
      </c>
      <c r="E2402" s="15">
        <f>COUNTIF(tData[BezoekStart],"&lt;"&amp;($A2402+1/24))-COUNTIF(tData[BezoekEind],"&lt;="&amp;$A2402)</f>
        <v/>
      </c>
      <c r="F2402" s="15">
        <f>COUNTIF(tData[BezoekLangStart],"&lt;"&amp;($A2402+1/24))-COUNTIF(tData[BezoekLangEind],"&lt;="&amp;$A2402)</f>
        <v/>
      </c>
      <c r="G2402" s="15">
        <f>IF($D2402=1,$B2402*100+$C2402,-1)</f>
        <v/>
      </c>
      <c r="H2402" s="15">
        <f>IF($D2402=1,$B2402,-1)</f>
        <v/>
      </c>
      <c r="I2402" s="15">
        <f>IF($D2402=1,$C2402,-1)</f>
        <v/>
      </c>
    </row>
    <row r="2403">
      <c r="A2403" s="33" t="n">
        <v>45392</v>
      </c>
      <c r="B2403" s="15">
        <f>WEEKDAY($A2403,2)</f>
        <v/>
      </c>
      <c r="C2403" s="15">
        <f>HOUR($A2403)</f>
        <v/>
      </c>
      <c r="D2403" s="15">
        <f>IF(AND($A2403&gt;=Instellingen!$B$6,$A2403&lt;Instellingen!$B$7),1,0)</f>
        <v/>
      </c>
      <c r="E2403" s="15">
        <f>COUNTIF(tData[BezoekStart],"&lt;"&amp;($A2403+1/24))-COUNTIF(tData[BezoekEind],"&lt;="&amp;$A2403)</f>
        <v/>
      </c>
      <c r="F2403" s="15">
        <f>COUNTIF(tData[BezoekLangStart],"&lt;"&amp;($A2403+1/24))-COUNTIF(tData[BezoekLangEind],"&lt;="&amp;$A2403)</f>
        <v/>
      </c>
      <c r="G2403" s="15">
        <f>IF($D2403=1,$B2403*100+$C2403,-1)</f>
        <v/>
      </c>
      <c r="H2403" s="15">
        <f>IF($D2403=1,$B2403,-1)</f>
        <v/>
      </c>
      <c r="I2403" s="15">
        <f>IF($D2403=1,$C2403,-1)</f>
        <v/>
      </c>
    </row>
    <row r="2404">
      <c r="A2404" s="33" t="n">
        <v>45392.04166666666</v>
      </c>
      <c r="B2404" s="15">
        <f>WEEKDAY($A2404,2)</f>
        <v/>
      </c>
      <c r="C2404" s="15">
        <f>HOUR($A2404)</f>
        <v/>
      </c>
      <c r="D2404" s="15">
        <f>IF(AND($A2404&gt;=Instellingen!$B$6,$A2404&lt;Instellingen!$B$7),1,0)</f>
        <v/>
      </c>
      <c r="E2404" s="15">
        <f>COUNTIF(tData[BezoekStart],"&lt;"&amp;($A2404+1/24))-COUNTIF(tData[BezoekEind],"&lt;="&amp;$A2404)</f>
        <v/>
      </c>
      <c r="F2404" s="15">
        <f>COUNTIF(tData[BezoekLangStart],"&lt;"&amp;($A2404+1/24))-COUNTIF(tData[BezoekLangEind],"&lt;="&amp;$A2404)</f>
        <v/>
      </c>
      <c r="G2404" s="15">
        <f>IF($D2404=1,$B2404*100+$C2404,-1)</f>
        <v/>
      </c>
      <c r="H2404" s="15">
        <f>IF($D2404=1,$B2404,-1)</f>
        <v/>
      </c>
      <c r="I2404" s="15">
        <f>IF($D2404=1,$C2404,-1)</f>
        <v/>
      </c>
    </row>
    <row r="2405">
      <c r="A2405" s="33" t="n">
        <v>45392.08333333334</v>
      </c>
      <c r="B2405" s="15">
        <f>WEEKDAY($A2405,2)</f>
        <v/>
      </c>
      <c r="C2405" s="15">
        <f>HOUR($A2405)</f>
        <v/>
      </c>
      <c r="D2405" s="15">
        <f>IF(AND($A2405&gt;=Instellingen!$B$6,$A2405&lt;Instellingen!$B$7),1,0)</f>
        <v/>
      </c>
      <c r="E2405" s="15">
        <f>COUNTIF(tData[BezoekStart],"&lt;"&amp;($A2405+1/24))-COUNTIF(tData[BezoekEind],"&lt;="&amp;$A2405)</f>
        <v/>
      </c>
      <c r="F2405" s="15">
        <f>COUNTIF(tData[BezoekLangStart],"&lt;"&amp;($A2405+1/24))-COUNTIF(tData[BezoekLangEind],"&lt;="&amp;$A2405)</f>
        <v/>
      </c>
      <c r="G2405" s="15">
        <f>IF($D2405=1,$B2405*100+$C2405,-1)</f>
        <v/>
      </c>
      <c r="H2405" s="15">
        <f>IF($D2405=1,$B2405,-1)</f>
        <v/>
      </c>
      <c r="I2405" s="15">
        <f>IF($D2405=1,$C2405,-1)</f>
        <v/>
      </c>
    </row>
    <row r="2406">
      <c r="A2406" s="33" t="n">
        <v>45392.125</v>
      </c>
      <c r="B2406" s="15">
        <f>WEEKDAY($A2406,2)</f>
        <v/>
      </c>
      <c r="C2406" s="15">
        <f>HOUR($A2406)</f>
        <v/>
      </c>
      <c r="D2406" s="15">
        <f>IF(AND($A2406&gt;=Instellingen!$B$6,$A2406&lt;Instellingen!$B$7),1,0)</f>
        <v/>
      </c>
      <c r="E2406" s="15">
        <f>COUNTIF(tData[BezoekStart],"&lt;"&amp;($A2406+1/24))-COUNTIF(tData[BezoekEind],"&lt;="&amp;$A2406)</f>
        <v/>
      </c>
      <c r="F2406" s="15">
        <f>COUNTIF(tData[BezoekLangStart],"&lt;"&amp;($A2406+1/24))-COUNTIF(tData[BezoekLangEind],"&lt;="&amp;$A2406)</f>
        <v/>
      </c>
      <c r="G2406" s="15">
        <f>IF($D2406=1,$B2406*100+$C2406,-1)</f>
        <v/>
      </c>
      <c r="H2406" s="15">
        <f>IF($D2406=1,$B2406,-1)</f>
        <v/>
      </c>
      <c r="I2406" s="15">
        <f>IF($D2406=1,$C2406,-1)</f>
        <v/>
      </c>
    </row>
    <row r="2407">
      <c r="A2407" s="33" t="n">
        <v>45392.16666666666</v>
      </c>
      <c r="B2407" s="15">
        <f>WEEKDAY($A2407,2)</f>
        <v/>
      </c>
      <c r="C2407" s="15">
        <f>HOUR($A2407)</f>
        <v/>
      </c>
      <c r="D2407" s="15">
        <f>IF(AND($A2407&gt;=Instellingen!$B$6,$A2407&lt;Instellingen!$B$7),1,0)</f>
        <v/>
      </c>
      <c r="E2407" s="15">
        <f>COUNTIF(tData[BezoekStart],"&lt;"&amp;($A2407+1/24))-COUNTIF(tData[BezoekEind],"&lt;="&amp;$A2407)</f>
        <v/>
      </c>
      <c r="F2407" s="15">
        <f>COUNTIF(tData[BezoekLangStart],"&lt;"&amp;($A2407+1/24))-COUNTIF(tData[BezoekLangEind],"&lt;="&amp;$A2407)</f>
        <v/>
      </c>
      <c r="G2407" s="15">
        <f>IF($D2407=1,$B2407*100+$C2407,-1)</f>
        <v/>
      </c>
      <c r="H2407" s="15">
        <f>IF($D2407=1,$B2407,-1)</f>
        <v/>
      </c>
      <c r="I2407" s="15">
        <f>IF($D2407=1,$C2407,-1)</f>
        <v/>
      </c>
    </row>
    <row r="2408">
      <c r="A2408" s="33" t="n">
        <v>45392.20833333334</v>
      </c>
      <c r="B2408" s="15">
        <f>WEEKDAY($A2408,2)</f>
        <v/>
      </c>
      <c r="C2408" s="15">
        <f>HOUR($A2408)</f>
        <v/>
      </c>
      <c r="D2408" s="15">
        <f>IF(AND($A2408&gt;=Instellingen!$B$6,$A2408&lt;Instellingen!$B$7),1,0)</f>
        <v/>
      </c>
      <c r="E2408" s="15">
        <f>COUNTIF(tData[BezoekStart],"&lt;"&amp;($A2408+1/24))-COUNTIF(tData[BezoekEind],"&lt;="&amp;$A2408)</f>
        <v/>
      </c>
      <c r="F2408" s="15">
        <f>COUNTIF(tData[BezoekLangStart],"&lt;"&amp;($A2408+1/24))-COUNTIF(tData[BezoekLangEind],"&lt;="&amp;$A2408)</f>
        <v/>
      </c>
      <c r="G2408" s="15">
        <f>IF($D2408=1,$B2408*100+$C2408,-1)</f>
        <v/>
      </c>
      <c r="H2408" s="15">
        <f>IF($D2408=1,$B2408,-1)</f>
        <v/>
      </c>
      <c r="I2408" s="15">
        <f>IF($D2408=1,$C2408,-1)</f>
        <v/>
      </c>
    </row>
    <row r="2409">
      <c r="A2409" s="33" t="n">
        <v>45392.25</v>
      </c>
      <c r="B2409" s="15">
        <f>WEEKDAY($A2409,2)</f>
        <v/>
      </c>
      <c r="C2409" s="15">
        <f>HOUR($A2409)</f>
        <v/>
      </c>
      <c r="D2409" s="15">
        <f>IF(AND($A2409&gt;=Instellingen!$B$6,$A2409&lt;Instellingen!$B$7),1,0)</f>
        <v/>
      </c>
      <c r="E2409" s="15">
        <f>COUNTIF(tData[BezoekStart],"&lt;"&amp;($A2409+1/24))-COUNTIF(tData[BezoekEind],"&lt;="&amp;$A2409)</f>
        <v/>
      </c>
      <c r="F2409" s="15">
        <f>COUNTIF(tData[BezoekLangStart],"&lt;"&amp;($A2409+1/24))-COUNTIF(tData[BezoekLangEind],"&lt;="&amp;$A2409)</f>
        <v/>
      </c>
      <c r="G2409" s="15">
        <f>IF($D2409=1,$B2409*100+$C2409,-1)</f>
        <v/>
      </c>
      <c r="H2409" s="15">
        <f>IF($D2409=1,$B2409,-1)</f>
        <v/>
      </c>
      <c r="I2409" s="15">
        <f>IF($D2409=1,$C2409,-1)</f>
        <v/>
      </c>
    </row>
    <row r="2410">
      <c r="A2410" s="33" t="n">
        <v>45392.29166666666</v>
      </c>
      <c r="B2410" s="15">
        <f>WEEKDAY($A2410,2)</f>
        <v/>
      </c>
      <c r="C2410" s="15">
        <f>HOUR($A2410)</f>
        <v/>
      </c>
      <c r="D2410" s="15">
        <f>IF(AND($A2410&gt;=Instellingen!$B$6,$A2410&lt;Instellingen!$B$7),1,0)</f>
        <v/>
      </c>
      <c r="E2410" s="15">
        <f>COUNTIF(tData[BezoekStart],"&lt;"&amp;($A2410+1/24))-COUNTIF(tData[BezoekEind],"&lt;="&amp;$A2410)</f>
        <v/>
      </c>
      <c r="F2410" s="15">
        <f>COUNTIF(tData[BezoekLangStart],"&lt;"&amp;($A2410+1/24))-COUNTIF(tData[BezoekLangEind],"&lt;="&amp;$A2410)</f>
        <v/>
      </c>
      <c r="G2410" s="15">
        <f>IF($D2410=1,$B2410*100+$C2410,-1)</f>
        <v/>
      </c>
      <c r="H2410" s="15">
        <f>IF($D2410=1,$B2410,-1)</f>
        <v/>
      </c>
      <c r="I2410" s="15">
        <f>IF($D2410=1,$C2410,-1)</f>
        <v/>
      </c>
    </row>
    <row r="2411">
      <c r="A2411" s="33" t="n">
        <v>45392.33333333334</v>
      </c>
      <c r="B2411" s="15">
        <f>WEEKDAY($A2411,2)</f>
        <v/>
      </c>
      <c r="C2411" s="15">
        <f>HOUR($A2411)</f>
        <v/>
      </c>
      <c r="D2411" s="15">
        <f>IF(AND($A2411&gt;=Instellingen!$B$6,$A2411&lt;Instellingen!$B$7),1,0)</f>
        <v/>
      </c>
      <c r="E2411" s="15">
        <f>COUNTIF(tData[BezoekStart],"&lt;"&amp;($A2411+1/24))-COUNTIF(tData[BezoekEind],"&lt;="&amp;$A2411)</f>
        <v/>
      </c>
      <c r="F2411" s="15">
        <f>COUNTIF(tData[BezoekLangStart],"&lt;"&amp;($A2411+1/24))-COUNTIF(tData[BezoekLangEind],"&lt;="&amp;$A2411)</f>
        <v/>
      </c>
      <c r="G2411" s="15">
        <f>IF($D2411=1,$B2411*100+$C2411,-1)</f>
        <v/>
      </c>
      <c r="H2411" s="15">
        <f>IF($D2411=1,$B2411,-1)</f>
        <v/>
      </c>
      <c r="I2411" s="15">
        <f>IF($D2411=1,$C2411,-1)</f>
        <v/>
      </c>
    </row>
    <row r="2412">
      <c r="A2412" s="33" t="n">
        <v>45392.375</v>
      </c>
      <c r="B2412" s="15">
        <f>WEEKDAY($A2412,2)</f>
        <v/>
      </c>
      <c r="C2412" s="15">
        <f>HOUR($A2412)</f>
        <v/>
      </c>
      <c r="D2412" s="15">
        <f>IF(AND($A2412&gt;=Instellingen!$B$6,$A2412&lt;Instellingen!$B$7),1,0)</f>
        <v/>
      </c>
      <c r="E2412" s="15">
        <f>COUNTIF(tData[BezoekStart],"&lt;"&amp;($A2412+1/24))-COUNTIF(tData[BezoekEind],"&lt;="&amp;$A2412)</f>
        <v/>
      </c>
      <c r="F2412" s="15">
        <f>COUNTIF(tData[BezoekLangStart],"&lt;"&amp;($A2412+1/24))-COUNTIF(tData[BezoekLangEind],"&lt;="&amp;$A2412)</f>
        <v/>
      </c>
      <c r="G2412" s="15">
        <f>IF($D2412=1,$B2412*100+$C2412,-1)</f>
        <v/>
      </c>
      <c r="H2412" s="15">
        <f>IF($D2412=1,$B2412,-1)</f>
        <v/>
      </c>
      <c r="I2412" s="15">
        <f>IF($D2412=1,$C2412,-1)</f>
        <v/>
      </c>
    </row>
    <row r="2413">
      <c r="A2413" s="33" t="n">
        <v>45392.41666666666</v>
      </c>
      <c r="B2413" s="15">
        <f>WEEKDAY($A2413,2)</f>
        <v/>
      </c>
      <c r="C2413" s="15">
        <f>HOUR($A2413)</f>
        <v/>
      </c>
      <c r="D2413" s="15">
        <f>IF(AND($A2413&gt;=Instellingen!$B$6,$A2413&lt;Instellingen!$B$7),1,0)</f>
        <v/>
      </c>
      <c r="E2413" s="15">
        <f>COUNTIF(tData[BezoekStart],"&lt;"&amp;($A2413+1/24))-COUNTIF(tData[BezoekEind],"&lt;="&amp;$A2413)</f>
        <v/>
      </c>
      <c r="F2413" s="15">
        <f>COUNTIF(tData[BezoekLangStart],"&lt;"&amp;($A2413+1/24))-COUNTIF(tData[BezoekLangEind],"&lt;="&amp;$A2413)</f>
        <v/>
      </c>
      <c r="G2413" s="15">
        <f>IF($D2413=1,$B2413*100+$C2413,-1)</f>
        <v/>
      </c>
      <c r="H2413" s="15">
        <f>IF($D2413=1,$B2413,-1)</f>
        <v/>
      </c>
      <c r="I2413" s="15">
        <f>IF($D2413=1,$C2413,-1)</f>
        <v/>
      </c>
    </row>
    <row r="2414">
      <c r="A2414" s="33" t="n">
        <v>45392.45833333334</v>
      </c>
      <c r="B2414" s="15">
        <f>WEEKDAY($A2414,2)</f>
        <v/>
      </c>
      <c r="C2414" s="15">
        <f>HOUR($A2414)</f>
        <v/>
      </c>
      <c r="D2414" s="15">
        <f>IF(AND($A2414&gt;=Instellingen!$B$6,$A2414&lt;Instellingen!$B$7),1,0)</f>
        <v/>
      </c>
      <c r="E2414" s="15">
        <f>COUNTIF(tData[BezoekStart],"&lt;"&amp;($A2414+1/24))-COUNTIF(tData[BezoekEind],"&lt;="&amp;$A2414)</f>
        <v/>
      </c>
      <c r="F2414" s="15">
        <f>COUNTIF(tData[BezoekLangStart],"&lt;"&amp;($A2414+1/24))-COUNTIF(tData[BezoekLangEind],"&lt;="&amp;$A2414)</f>
        <v/>
      </c>
      <c r="G2414" s="15">
        <f>IF($D2414=1,$B2414*100+$C2414,-1)</f>
        <v/>
      </c>
      <c r="H2414" s="15">
        <f>IF($D2414=1,$B2414,-1)</f>
        <v/>
      </c>
      <c r="I2414" s="15">
        <f>IF($D2414=1,$C2414,-1)</f>
        <v/>
      </c>
    </row>
    <row r="2415">
      <c r="A2415" s="33" t="n">
        <v>45392.5</v>
      </c>
      <c r="B2415" s="15">
        <f>WEEKDAY($A2415,2)</f>
        <v/>
      </c>
      <c r="C2415" s="15">
        <f>HOUR($A2415)</f>
        <v/>
      </c>
      <c r="D2415" s="15">
        <f>IF(AND($A2415&gt;=Instellingen!$B$6,$A2415&lt;Instellingen!$B$7),1,0)</f>
        <v/>
      </c>
      <c r="E2415" s="15">
        <f>COUNTIF(tData[BezoekStart],"&lt;"&amp;($A2415+1/24))-COUNTIF(tData[BezoekEind],"&lt;="&amp;$A2415)</f>
        <v/>
      </c>
      <c r="F2415" s="15">
        <f>COUNTIF(tData[BezoekLangStart],"&lt;"&amp;($A2415+1/24))-COUNTIF(tData[BezoekLangEind],"&lt;="&amp;$A2415)</f>
        <v/>
      </c>
      <c r="G2415" s="15">
        <f>IF($D2415=1,$B2415*100+$C2415,-1)</f>
        <v/>
      </c>
      <c r="H2415" s="15">
        <f>IF($D2415=1,$B2415,-1)</f>
        <v/>
      </c>
      <c r="I2415" s="15">
        <f>IF($D2415=1,$C2415,-1)</f>
        <v/>
      </c>
    </row>
    <row r="2416">
      <c r="A2416" s="33" t="n">
        <v>45392.54166666666</v>
      </c>
      <c r="B2416" s="15">
        <f>WEEKDAY($A2416,2)</f>
        <v/>
      </c>
      <c r="C2416" s="15">
        <f>HOUR($A2416)</f>
        <v/>
      </c>
      <c r="D2416" s="15">
        <f>IF(AND($A2416&gt;=Instellingen!$B$6,$A2416&lt;Instellingen!$B$7),1,0)</f>
        <v/>
      </c>
      <c r="E2416" s="15">
        <f>COUNTIF(tData[BezoekStart],"&lt;"&amp;($A2416+1/24))-COUNTIF(tData[BezoekEind],"&lt;="&amp;$A2416)</f>
        <v/>
      </c>
      <c r="F2416" s="15">
        <f>COUNTIF(tData[BezoekLangStart],"&lt;"&amp;($A2416+1/24))-COUNTIF(tData[BezoekLangEind],"&lt;="&amp;$A2416)</f>
        <v/>
      </c>
      <c r="G2416" s="15">
        <f>IF($D2416=1,$B2416*100+$C2416,-1)</f>
        <v/>
      </c>
      <c r="H2416" s="15">
        <f>IF($D2416=1,$B2416,-1)</f>
        <v/>
      </c>
      <c r="I2416" s="15">
        <f>IF($D2416=1,$C2416,-1)</f>
        <v/>
      </c>
    </row>
    <row r="2417">
      <c r="A2417" s="33" t="n">
        <v>45392.58333333334</v>
      </c>
      <c r="B2417" s="15">
        <f>WEEKDAY($A2417,2)</f>
        <v/>
      </c>
      <c r="C2417" s="15">
        <f>HOUR($A2417)</f>
        <v/>
      </c>
      <c r="D2417" s="15">
        <f>IF(AND($A2417&gt;=Instellingen!$B$6,$A2417&lt;Instellingen!$B$7),1,0)</f>
        <v/>
      </c>
      <c r="E2417" s="15">
        <f>COUNTIF(tData[BezoekStart],"&lt;"&amp;($A2417+1/24))-COUNTIF(tData[BezoekEind],"&lt;="&amp;$A2417)</f>
        <v/>
      </c>
      <c r="F2417" s="15">
        <f>COUNTIF(tData[BezoekLangStart],"&lt;"&amp;($A2417+1/24))-COUNTIF(tData[BezoekLangEind],"&lt;="&amp;$A2417)</f>
        <v/>
      </c>
      <c r="G2417" s="15">
        <f>IF($D2417=1,$B2417*100+$C2417,-1)</f>
        <v/>
      </c>
      <c r="H2417" s="15">
        <f>IF($D2417=1,$B2417,-1)</f>
        <v/>
      </c>
      <c r="I2417" s="15">
        <f>IF($D2417=1,$C2417,-1)</f>
        <v/>
      </c>
    </row>
    <row r="2418">
      <c r="A2418" s="33" t="n">
        <v>45392.625</v>
      </c>
      <c r="B2418" s="15">
        <f>WEEKDAY($A2418,2)</f>
        <v/>
      </c>
      <c r="C2418" s="15">
        <f>HOUR($A2418)</f>
        <v/>
      </c>
      <c r="D2418" s="15">
        <f>IF(AND($A2418&gt;=Instellingen!$B$6,$A2418&lt;Instellingen!$B$7),1,0)</f>
        <v/>
      </c>
      <c r="E2418" s="15">
        <f>COUNTIF(tData[BezoekStart],"&lt;"&amp;($A2418+1/24))-COUNTIF(tData[BezoekEind],"&lt;="&amp;$A2418)</f>
        <v/>
      </c>
      <c r="F2418" s="15">
        <f>COUNTIF(tData[BezoekLangStart],"&lt;"&amp;($A2418+1/24))-COUNTIF(tData[BezoekLangEind],"&lt;="&amp;$A2418)</f>
        <v/>
      </c>
      <c r="G2418" s="15">
        <f>IF($D2418=1,$B2418*100+$C2418,-1)</f>
        <v/>
      </c>
      <c r="H2418" s="15">
        <f>IF($D2418=1,$B2418,-1)</f>
        <v/>
      </c>
      <c r="I2418" s="15">
        <f>IF($D2418=1,$C2418,-1)</f>
        <v/>
      </c>
    </row>
    <row r="2419">
      <c r="A2419" s="33" t="n">
        <v>45392.66666666666</v>
      </c>
      <c r="B2419" s="15">
        <f>WEEKDAY($A2419,2)</f>
        <v/>
      </c>
      <c r="C2419" s="15">
        <f>HOUR($A2419)</f>
        <v/>
      </c>
      <c r="D2419" s="15">
        <f>IF(AND($A2419&gt;=Instellingen!$B$6,$A2419&lt;Instellingen!$B$7),1,0)</f>
        <v/>
      </c>
      <c r="E2419" s="15">
        <f>COUNTIF(tData[BezoekStart],"&lt;"&amp;($A2419+1/24))-COUNTIF(tData[BezoekEind],"&lt;="&amp;$A2419)</f>
        <v/>
      </c>
      <c r="F2419" s="15">
        <f>COUNTIF(tData[BezoekLangStart],"&lt;"&amp;($A2419+1/24))-COUNTIF(tData[BezoekLangEind],"&lt;="&amp;$A2419)</f>
        <v/>
      </c>
      <c r="G2419" s="15">
        <f>IF($D2419=1,$B2419*100+$C2419,-1)</f>
        <v/>
      </c>
      <c r="H2419" s="15">
        <f>IF($D2419=1,$B2419,-1)</f>
        <v/>
      </c>
      <c r="I2419" s="15">
        <f>IF($D2419=1,$C2419,-1)</f>
        <v/>
      </c>
    </row>
    <row r="2420">
      <c r="A2420" s="33" t="n">
        <v>45392.70833333334</v>
      </c>
      <c r="B2420" s="15">
        <f>WEEKDAY($A2420,2)</f>
        <v/>
      </c>
      <c r="C2420" s="15">
        <f>HOUR($A2420)</f>
        <v/>
      </c>
      <c r="D2420" s="15">
        <f>IF(AND($A2420&gt;=Instellingen!$B$6,$A2420&lt;Instellingen!$B$7),1,0)</f>
        <v/>
      </c>
      <c r="E2420" s="15">
        <f>COUNTIF(tData[BezoekStart],"&lt;"&amp;($A2420+1/24))-COUNTIF(tData[BezoekEind],"&lt;="&amp;$A2420)</f>
        <v/>
      </c>
      <c r="F2420" s="15">
        <f>COUNTIF(tData[BezoekLangStart],"&lt;"&amp;($A2420+1/24))-COUNTIF(tData[BezoekLangEind],"&lt;="&amp;$A2420)</f>
        <v/>
      </c>
      <c r="G2420" s="15">
        <f>IF($D2420=1,$B2420*100+$C2420,-1)</f>
        <v/>
      </c>
      <c r="H2420" s="15">
        <f>IF($D2420=1,$B2420,-1)</f>
        <v/>
      </c>
      <c r="I2420" s="15">
        <f>IF($D2420=1,$C2420,-1)</f>
        <v/>
      </c>
    </row>
    <row r="2421">
      <c r="A2421" s="33" t="n">
        <v>45392.75</v>
      </c>
      <c r="B2421" s="15">
        <f>WEEKDAY($A2421,2)</f>
        <v/>
      </c>
      <c r="C2421" s="15">
        <f>HOUR($A2421)</f>
        <v/>
      </c>
      <c r="D2421" s="15">
        <f>IF(AND($A2421&gt;=Instellingen!$B$6,$A2421&lt;Instellingen!$B$7),1,0)</f>
        <v/>
      </c>
      <c r="E2421" s="15">
        <f>COUNTIF(tData[BezoekStart],"&lt;"&amp;($A2421+1/24))-COUNTIF(tData[BezoekEind],"&lt;="&amp;$A2421)</f>
        <v/>
      </c>
      <c r="F2421" s="15">
        <f>COUNTIF(tData[BezoekLangStart],"&lt;"&amp;($A2421+1/24))-COUNTIF(tData[BezoekLangEind],"&lt;="&amp;$A2421)</f>
        <v/>
      </c>
      <c r="G2421" s="15">
        <f>IF($D2421=1,$B2421*100+$C2421,-1)</f>
        <v/>
      </c>
      <c r="H2421" s="15">
        <f>IF($D2421=1,$B2421,-1)</f>
        <v/>
      </c>
      <c r="I2421" s="15">
        <f>IF($D2421=1,$C2421,-1)</f>
        <v/>
      </c>
    </row>
    <row r="2422">
      <c r="A2422" s="33" t="n">
        <v>45392.79166666666</v>
      </c>
      <c r="B2422" s="15">
        <f>WEEKDAY($A2422,2)</f>
        <v/>
      </c>
      <c r="C2422" s="15">
        <f>HOUR($A2422)</f>
        <v/>
      </c>
      <c r="D2422" s="15">
        <f>IF(AND($A2422&gt;=Instellingen!$B$6,$A2422&lt;Instellingen!$B$7),1,0)</f>
        <v/>
      </c>
      <c r="E2422" s="15">
        <f>COUNTIF(tData[BezoekStart],"&lt;"&amp;($A2422+1/24))-COUNTIF(tData[BezoekEind],"&lt;="&amp;$A2422)</f>
        <v/>
      </c>
      <c r="F2422" s="15">
        <f>COUNTIF(tData[BezoekLangStart],"&lt;"&amp;($A2422+1/24))-COUNTIF(tData[BezoekLangEind],"&lt;="&amp;$A2422)</f>
        <v/>
      </c>
      <c r="G2422" s="15">
        <f>IF($D2422=1,$B2422*100+$C2422,-1)</f>
        <v/>
      </c>
      <c r="H2422" s="15">
        <f>IF($D2422=1,$B2422,-1)</f>
        <v/>
      </c>
      <c r="I2422" s="15">
        <f>IF($D2422=1,$C2422,-1)</f>
        <v/>
      </c>
    </row>
    <row r="2423">
      <c r="A2423" s="33" t="n">
        <v>45392.83333333334</v>
      </c>
      <c r="B2423" s="15">
        <f>WEEKDAY($A2423,2)</f>
        <v/>
      </c>
      <c r="C2423" s="15">
        <f>HOUR($A2423)</f>
        <v/>
      </c>
      <c r="D2423" s="15">
        <f>IF(AND($A2423&gt;=Instellingen!$B$6,$A2423&lt;Instellingen!$B$7),1,0)</f>
        <v/>
      </c>
      <c r="E2423" s="15">
        <f>COUNTIF(tData[BezoekStart],"&lt;"&amp;($A2423+1/24))-COUNTIF(tData[BezoekEind],"&lt;="&amp;$A2423)</f>
        <v/>
      </c>
      <c r="F2423" s="15">
        <f>COUNTIF(tData[BezoekLangStart],"&lt;"&amp;($A2423+1/24))-COUNTIF(tData[BezoekLangEind],"&lt;="&amp;$A2423)</f>
        <v/>
      </c>
      <c r="G2423" s="15">
        <f>IF($D2423=1,$B2423*100+$C2423,-1)</f>
        <v/>
      </c>
      <c r="H2423" s="15">
        <f>IF($D2423=1,$B2423,-1)</f>
        <v/>
      </c>
      <c r="I2423" s="15">
        <f>IF($D2423=1,$C2423,-1)</f>
        <v/>
      </c>
    </row>
    <row r="2424">
      <c r="A2424" s="33" t="n">
        <v>45392.875</v>
      </c>
      <c r="B2424" s="15">
        <f>WEEKDAY($A2424,2)</f>
        <v/>
      </c>
      <c r="C2424" s="15">
        <f>HOUR($A2424)</f>
        <v/>
      </c>
      <c r="D2424" s="15">
        <f>IF(AND($A2424&gt;=Instellingen!$B$6,$A2424&lt;Instellingen!$B$7),1,0)</f>
        <v/>
      </c>
      <c r="E2424" s="15">
        <f>COUNTIF(tData[BezoekStart],"&lt;"&amp;($A2424+1/24))-COUNTIF(tData[BezoekEind],"&lt;="&amp;$A2424)</f>
        <v/>
      </c>
      <c r="F2424" s="15">
        <f>COUNTIF(tData[BezoekLangStart],"&lt;"&amp;($A2424+1/24))-COUNTIF(tData[BezoekLangEind],"&lt;="&amp;$A2424)</f>
        <v/>
      </c>
      <c r="G2424" s="15">
        <f>IF($D2424=1,$B2424*100+$C2424,-1)</f>
        <v/>
      </c>
      <c r="H2424" s="15">
        <f>IF($D2424=1,$B2424,-1)</f>
        <v/>
      </c>
      <c r="I2424" s="15">
        <f>IF($D2424=1,$C2424,-1)</f>
        <v/>
      </c>
    </row>
    <row r="2425">
      <c r="A2425" s="33" t="n">
        <v>45392.91666666666</v>
      </c>
      <c r="B2425" s="15">
        <f>WEEKDAY($A2425,2)</f>
        <v/>
      </c>
      <c r="C2425" s="15">
        <f>HOUR($A2425)</f>
        <v/>
      </c>
      <c r="D2425" s="15">
        <f>IF(AND($A2425&gt;=Instellingen!$B$6,$A2425&lt;Instellingen!$B$7),1,0)</f>
        <v/>
      </c>
      <c r="E2425" s="15">
        <f>COUNTIF(tData[BezoekStart],"&lt;"&amp;($A2425+1/24))-COUNTIF(tData[BezoekEind],"&lt;="&amp;$A2425)</f>
        <v/>
      </c>
      <c r="F2425" s="15">
        <f>COUNTIF(tData[BezoekLangStart],"&lt;"&amp;($A2425+1/24))-COUNTIF(tData[BezoekLangEind],"&lt;="&amp;$A2425)</f>
        <v/>
      </c>
      <c r="G2425" s="15">
        <f>IF($D2425=1,$B2425*100+$C2425,-1)</f>
        <v/>
      </c>
      <c r="H2425" s="15">
        <f>IF($D2425=1,$B2425,-1)</f>
        <v/>
      </c>
      <c r="I2425" s="15">
        <f>IF($D2425=1,$C2425,-1)</f>
        <v/>
      </c>
    </row>
    <row r="2426">
      <c r="A2426" s="33" t="n">
        <v>45392.95833333334</v>
      </c>
      <c r="B2426" s="15">
        <f>WEEKDAY($A2426,2)</f>
        <v/>
      </c>
      <c r="C2426" s="15">
        <f>HOUR($A2426)</f>
        <v/>
      </c>
      <c r="D2426" s="15">
        <f>IF(AND($A2426&gt;=Instellingen!$B$6,$A2426&lt;Instellingen!$B$7),1,0)</f>
        <v/>
      </c>
      <c r="E2426" s="15">
        <f>COUNTIF(tData[BezoekStart],"&lt;"&amp;($A2426+1/24))-COUNTIF(tData[BezoekEind],"&lt;="&amp;$A2426)</f>
        <v/>
      </c>
      <c r="F2426" s="15">
        <f>COUNTIF(tData[BezoekLangStart],"&lt;"&amp;($A2426+1/24))-COUNTIF(tData[BezoekLangEind],"&lt;="&amp;$A2426)</f>
        <v/>
      </c>
      <c r="G2426" s="15">
        <f>IF($D2426=1,$B2426*100+$C2426,-1)</f>
        <v/>
      </c>
      <c r="H2426" s="15">
        <f>IF($D2426=1,$B2426,-1)</f>
        <v/>
      </c>
      <c r="I2426" s="15">
        <f>IF($D2426=1,$C2426,-1)</f>
        <v/>
      </c>
    </row>
    <row r="2427">
      <c r="A2427" s="33" t="n">
        <v>45393</v>
      </c>
      <c r="B2427" s="15">
        <f>WEEKDAY($A2427,2)</f>
        <v/>
      </c>
      <c r="C2427" s="15">
        <f>HOUR($A2427)</f>
        <v/>
      </c>
      <c r="D2427" s="15">
        <f>IF(AND($A2427&gt;=Instellingen!$B$6,$A2427&lt;Instellingen!$B$7),1,0)</f>
        <v/>
      </c>
      <c r="E2427" s="15">
        <f>COUNTIF(tData[BezoekStart],"&lt;"&amp;($A2427+1/24))-COUNTIF(tData[BezoekEind],"&lt;="&amp;$A2427)</f>
        <v/>
      </c>
      <c r="F2427" s="15">
        <f>COUNTIF(tData[BezoekLangStart],"&lt;"&amp;($A2427+1/24))-COUNTIF(tData[BezoekLangEind],"&lt;="&amp;$A2427)</f>
        <v/>
      </c>
      <c r="G2427" s="15">
        <f>IF($D2427=1,$B2427*100+$C2427,-1)</f>
        <v/>
      </c>
      <c r="H2427" s="15">
        <f>IF($D2427=1,$B2427,-1)</f>
        <v/>
      </c>
      <c r="I2427" s="15">
        <f>IF($D2427=1,$C2427,-1)</f>
        <v/>
      </c>
    </row>
    <row r="2428">
      <c r="A2428" s="33" t="n">
        <v>45393.04166666666</v>
      </c>
      <c r="B2428" s="15">
        <f>WEEKDAY($A2428,2)</f>
        <v/>
      </c>
      <c r="C2428" s="15">
        <f>HOUR($A2428)</f>
        <v/>
      </c>
      <c r="D2428" s="15">
        <f>IF(AND($A2428&gt;=Instellingen!$B$6,$A2428&lt;Instellingen!$B$7),1,0)</f>
        <v/>
      </c>
      <c r="E2428" s="15">
        <f>COUNTIF(tData[BezoekStart],"&lt;"&amp;($A2428+1/24))-COUNTIF(tData[BezoekEind],"&lt;="&amp;$A2428)</f>
        <v/>
      </c>
      <c r="F2428" s="15">
        <f>COUNTIF(tData[BezoekLangStart],"&lt;"&amp;($A2428+1/24))-COUNTIF(tData[BezoekLangEind],"&lt;="&amp;$A2428)</f>
        <v/>
      </c>
      <c r="G2428" s="15">
        <f>IF($D2428=1,$B2428*100+$C2428,-1)</f>
        <v/>
      </c>
      <c r="H2428" s="15">
        <f>IF($D2428=1,$B2428,-1)</f>
        <v/>
      </c>
      <c r="I2428" s="15">
        <f>IF($D2428=1,$C2428,-1)</f>
        <v/>
      </c>
    </row>
    <row r="2429">
      <c r="A2429" s="33" t="n">
        <v>45393.08333333334</v>
      </c>
      <c r="B2429" s="15">
        <f>WEEKDAY($A2429,2)</f>
        <v/>
      </c>
      <c r="C2429" s="15">
        <f>HOUR($A2429)</f>
        <v/>
      </c>
      <c r="D2429" s="15">
        <f>IF(AND($A2429&gt;=Instellingen!$B$6,$A2429&lt;Instellingen!$B$7),1,0)</f>
        <v/>
      </c>
      <c r="E2429" s="15">
        <f>COUNTIF(tData[BezoekStart],"&lt;"&amp;($A2429+1/24))-COUNTIF(tData[BezoekEind],"&lt;="&amp;$A2429)</f>
        <v/>
      </c>
      <c r="F2429" s="15">
        <f>COUNTIF(tData[BezoekLangStart],"&lt;"&amp;($A2429+1/24))-COUNTIF(tData[BezoekLangEind],"&lt;="&amp;$A2429)</f>
        <v/>
      </c>
      <c r="G2429" s="15">
        <f>IF($D2429=1,$B2429*100+$C2429,-1)</f>
        <v/>
      </c>
      <c r="H2429" s="15">
        <f>IF($D2429=1,$B2429,-1)</f>
        <v/>
      </c>
      <c r="I2429" s="15">
        <f>IF($D2429=1,$C2429,-1)</f>
        <v/>
      </c>
    </row>
    <row r="2430">
      <c r="A2430" s="33" t="n">
        <v>45393.125</v>
      </c>
      <c r="B2430" s="15">
        <f>WEEKDAY($A2430,2)</f>
        <v/>
      </c>
      <c r="C2430" s="15">
        <f>HOUR($A2430)</f>
        <v/>
      </c>
      <c r="D2430" s="15">
        <f>IF(AND($A2430&gt;=Instellingen!$B$6,$A2430&lt;Instellingen!$B$7),1,0)</f>
        <v/>
      </c>
      <c r="E2430" s="15">
        <f>COUNTIF(tData[BezoekStart],"&lt;"&amp;($A2430+1/24))-COUNTIF(tData[BezoekEind],"&lt;="&amp;$A2430)</f>
        <v/>
      </c>
      <c r="F2430" s="15">
        <f>COUNTIF(tData[BezoekLangStart],"&lt;"&amp;($A2430+1/24))-COUNTIF(tData[BezoekLangEind],"&lt;="&amp;$A2430)</f>
        <v/>
      </c>
      <c r="G2430" s="15">
        <f>IF($D2430=1,$B2430*100+$C2430,-1)</f>
        <v/>
      </c>
      <c r="H2430" s="15">
        <f>IF($D2430=1,$B2430,-1)</f>
        <v/>
      </c>
      <c r="I2430" s="15">
        <f>IF($D2430=1,$C2430,-1)</f>
        <v/>
      </c>
    </row>
    <row r="2431">
      <c r="A2431" s="33" t="n">
        <v>45393.16666666666</v>
      </c>
      <c r="B2431" s="15">
        <f>WEEKDAY($A2431,2)</f>
        <v/>
      </c>
      <c r="C2431" s="15">
        <f>HOUR($A2431)</f>
        <v/>
      </c>
      <c r="D2431" s="15">
        <f>IF(AND($A2431&gt;=Instellingen!$B$6,$A2431&lt;Instellingen!$B$7),1,0)</f>
        <v/>
      </c>
      <c r="E2431" s="15">
        <f>COUNTIF(tData[BezoekStart],"&lt;"&amp;($A2431+1/24))-COUNTIF(tData[BezoekEind],"&lt;="&amp;$A2431)</f>
        <v/>
      </c>
      <c r="F2431" s="15">
        <f>COUNTIF(tData[BezoekLangStart],"&lt;"&amp;($A2431+1/24))-COUNTIF(tData[BezoekLangEind],"&lt;="&amp;$A2431)</f>
        <v/>
      </c>
      <c r="G2431" s="15">
        <f>IF($D2431=1,$B2431*100+$C2431,-1)</f>
        <v/>
      </c>
      <c r="H2431" s="15">
        <f>IF($D2431=1,$B2431,-1)</f>
        <v/>
      </c>
      <c r="I2431" s="15">
        <f>IF($D2431=1,$C2431,-1)</f>
        <v/>
      </c>
    </row>
    <row r="2432">
      <c r="A2432" s="33" t="n">
        <v>45393.20833333334</v>
      </c>
      <c r="B2432" s="15">
        <f>WEEKDAY($A2432,2)</f>
        <v/>
      </c>
      <c r="C2432" s="15">
        <f>HOUR($A2432)</f>
        <v/>
      </c>
      <c r="D2432" s="15">
        <f>IF(AND($A2432&gt;=Instellingen!$B$6,$A2432&lt;Instellingen!$B$7),1,0)</f>
        <v/>
      </c>
      <c r="E2432" s="15">
        <f>COUNTIF(tData[BezoekStart],"&lt;"&amp;($A2432+1/24))-COUNTIF(tData[BezoekEind],"&lt;="&amp;$A2432)</f>
        <v/>
      </c>
      <c r="F2432" s="15">
        <f>COUNTIF(tData[BezoekLangStart],"&lt;"&amp;($A2432+1/24))-COUNTIF(tData[BezoekLangEind],"&lt;="&amp;$A2432)</f>
        <v/>
      </c>
      <c r="G2432" s="15">
        <f>IF($D2432=1,$B2432*100+$C2432,-1)</f>
        <v/>
      </c>
      <c r="H2432" s="15">
        <f>IF($D2432=1,$B2432,-1)</f>
        <v/>
      </c>
      <c r="I2432" s="15">
        <f>IF($D2432=1,$C2432,-1)</f>
        <v/>
      </c>
    </row>
    <row r="2433">
      <c r="A2433" s="33" t="n">
        <v>45393.25</v>
      </c>
      <c r="B2433" s="15">
        <f>WEEKDAY($A2433,2)</f>
        <v/>
      </c>
      <c r="C2433" s="15">
        <f>HOUR($A2433)</f>
        <v/>
      </c>
      <c r="D2433" s="15">
        <f>IF(AND($A2433&gt;=Instellingen!$B$6,$A2433&lt;Instellingen!$B$7),1,0)</f>
        <v/>
      </c>
      <c r="E2433" s="15">
        <f>COUNTIF(tData[BezoekStart],"&lt;"&amp;($A2433+1/24))-COUNTIF(tData[BezoekEind],"&lt;="&amp;$A2433)</f>
        <v/>
      </c>
      <c r="F2433" s="15">
        <f>COUNTIF(tData[BezoekLangStart],"&lt;"&amp;($A2433+1/24))-COUNTIF(tData[BezoekLangEind],"&lt;="&amp;$A2433)</f>
        <v/>
      </c>
      <c r="G2433" s="15">
        <f>IF($D2433=1,$B2433*100+$C2433,-1)</f>
        <v/>
      </c>
      <c r="H2433" s="15">
        <f>IF($D2433=1,$B2433,-1)</f>
        <v/>
      </c>
      <c r="I2433" s="15">
        <f>IF($D2433=1,$C2433,-1)</f>
        <v/>
      </c>
    </row>
    <row r="2434">
      <c r="A2434" s="33" t="n">
        <v>45393.29166666666</v>
      </c>
      <c r="B2434" s="15">
        <f>WEEKDAY($A2434,2)</f>
        <v/>
      </c>
      <c r="C2434" s="15">
        <f>HOUR($A2434)</f>
        <v/>
      </c>
      <c r="D2434" s="15">
        <f>IF(AND($A2434&gt;=Instellingen!$B$6,$A2434&lt;Instellingen!$B$7),1,0)</f>
        <v/>
      </c>
      <c r="E2434" s="15">
        <f>COUNTIF(tData[BezoekStart],"&lt;"&amp;($A2434+1/24))-COUNTIF(tData[BezoekEind],"&lt;="&amp;$A2434)</f>
        <v/>
      </c>
      <c r="F2434" s="15">
        <f>COUNTIF(tData[BezoekLangStart],"&lt;"&amp;($A2434+1/24))-COUNTIF(tData[BezoekLangEind],"&lt;="&amp;$A2434)</f>
        <v/>
      </c>
      <c r="G2434" s="15">
        <f>IF($D2434=1,$B2434*100+$C2434,-1)</f>
        <v/>
      </c>
      <c r="H2434" s="15">
        <f>IF($D2434=1,$B2434,-1)</f>
        <v/>
      </c>
      <c r="I2434" s="15">
        <f>IF($D2434=1,$C2434,-1)</f>
        <v/>
      </c>
    </row>
    <row r="2435">
      <c r="A2435" s="33" t="n">
        <v>45393.33333333334</v>
      </c>
      <c r="B2435" s="15">
        <f>WEEKDAY($A2435,2)</f>
        <v/>
      </c>
      <c r="C2435" s="15">
        <f>HOUR($A2435)</f>
        <v/>
      </c>
      <c r="D2435" s="15">
        <f>IF(AND($A2435&gt;=Instellingen!$B$6,$A2435&lt;Instellingen!$B$7),1,0)</f>
        <v/>
      </c>
      <c r="E2435" s="15">
        <f>COUNTIF(tData[BezoekStart],"&lt;"&amp;($A2435+1/24))-COUNTIF(tData[BezoekEind],"&lt;="&amp;$A2435)</f>
        <v/>
      </c>
      <c r="F2435" s="15">
        <f>COUNTIF(tData[BezoekLangStart],"&lt;"&amp;($A2435+1/24))-COUNTIF(tData[BezoekLangEind],"&lt;="&amp;$A2435)</f>
        <v/>
      </c>
      <c r="G2435" s="15">
        <f>IF($D2435=1,$B2435*100+$C2435,-1)</f>
        <v/>
      </c>
      <c r="H2435" s="15">
        <f>IF($D2435=1,$B2435,-1)</f>
        <v/>
      </c>
      <c r="I2435" s="15">
        <f>IF($D2435=1,$C2435,-1)</f>
        <v/>
      </c>
    </row>
    <row r="2436">
      <c r="A2436" s="33" t="n">
        <v>45393.375</v>
      </c>
      <c r="B2436" s="15">
        <f>WEEKDAY($A2436,2)</f>
        <v/>
      </c>
      <c r="C2436" s="15">
        <f>HOUR($A2436)</f>
        <v/>
      </c>
      <c r="D2436" s="15">
        <f>IF(AND($A2436&gt;=Instellingen!$B$6,$A2436&lt;Instellingen!$B$7),1,0)</f>
        <v/>
      </c>
      <c r="E2436" s="15">
        <f>COUNTIF(tData[BezoekStart],"&lt;"&amp;($A2436+1/24))-COUNTIF(tData[BezoekEind],"&lt;="&amp;$A2436)</f>
        <v/>
      </c>
      <c r="F2436" s="15">
        <f>COUNTIF(tData[BezoekLangStart],"&lt;"&amp;($A2436+1/24))-COUNTIF(tData[BezoekLangEind],"&lt;="&amp;$A2436)</f>
        <v/>
      </c>
      <c r="G2436" s="15">
        <f>IF($D2436=1,$B2436*100+$C2436,-1)</f>
        <v/>
      </c>
      <c r="H2436" s="15">
        <f>IF($D2436=1,$B2436,-1)</f>
        <v/>
      </c>
      <c r="I2436" s="15">
        <f>IF($D2436=1,$C2436,-1)</f>
        <v/>
      </c>
    </row>
    <row r="2437">
      <c r="A2437" s="33" t="n">
        <v>45393.41666666666</v>
      </c>
      <c r="B2437" s="15">
        <f>WEEKDAY($A2437,2)</f>
        <v/>
      </c>
      <c r="C2437" s="15">
        <f>HOUR($A2437)</f>
        <v/>
      </c>
      <c r="D2437" s="15">
        <f>IF(AND($A2437&gt;=Instellingen!$B$6,$A2437&lt;Instellingen!$B$7),1,0)</f>
        <v/>
      </c>
      <c r="E2437" s="15">
        <f>COUNTIF(tData[BezoekStart],"&lt;"&amp;($A2437+1/24))-COUNTIF(tData[BezoekEind],"&lt;="&amp;$A2437)</f>
        <v/>
      </c>
      <c r="F2437" s="15">
        <f>COUNTIF(tData[BezoekLangStart],"&lt;"&amp;($A2437+1/24))-COUNTIF(tData[BezoekLangEind],"&lt;="&amp;$A2437)</f>
        <v/>
      </c>
      <c r="G2437" s="15">
        <f>IF($D2437=1,$B2437*100+$C2437,-1)</f>
        <v/>
      </c>
      <c r="H2437" s="15">
        <f>IF($D2437=1,$B2437,-1)</f>
        <v/>
      </c>
      <c r="I2437" s="15">
        <f>IF($D2437=1,$C2437,-1)</f>
        <v/>
      </c>
    </row>
    <row r="2438">
      <c r="A2438" s="33" t="n">
        <v>45393.45833333334</v>
      </c>
      <c r="B2438" s="15">
        <f>WEEKDAY($A2438,2)</f>
        <v/>
      </c>
      <c r="C2438" s="15">
        <f>HOUR($A2438)</f>
        <v/>
      </c>
      <c r="D2438" s="15">
        <f>IF(AND($A2438&gt;=Instellingen!$B$6,$A2438&lt;Instellingen!$B$7),1,0)</f>
        <v/>
      </c>
      <c r="E2438" s="15">
        <f>COUNTIF(tData[BezoekStart],"&lt;"&amp;($A2438+1/24))-COUNTIF(tData[BezoekEind],"&lt;="&amp;$A2438)</f>
        <v/>
      </c>
      <c r="F2438" s="15">
        <f>COUNTIF(tData[BezoekLangStart],"&lt;"&amp;($A2438+1/24))-COUNTIF(tData[BezoekLangEind],"&lt;="&amp;$A2438)</f>
        <v/>
      </c>
      <c r="G2438" s="15">
        <f>IF($D2438=1,$B2438*100+$C2438,-1)</f>
        <v/>
      </c>
      <c r="H2438" s="15">
        <f>IF($D2438=1,$B2438,-1)</f>
        <v/>
      </c>
      <c r="I2438" s="15">
        <f>IF($D2438=1,$C2438,-1)</f>
        <v/>
      </c>
    </row>
    <row r="2439">
      <c r="A2439" s="33" t="n">
        <v>45393.5</v>
      </c>
      <c r="B2439" s="15">
        <f>WEEKDAY($A2439,2)</f>
        <v/>
      </c>
      <c r="C2439" s="15">
        <f>HOUR($A2439)</f>
        <v/>
      </c>
      <c r="D2439" s="15">
        <f>IF(AND($A2439&gt;=Instellingen!$B$6,$A2439&lt;Instellingen!$B$7),1,0)</f>
        <v/>
      </c>
      <c r="E2439" s="15">
        <f>COUNTIF(tData[BezoekStart],"&lt;"&amp;($A2439+1/24))-COUNTIF(tData[BezoekEind],"&lt;="&amp;$A2439)</f>
        <v/>
      </c>
      <c r="F2439" s="15">
        <f>COUNTIF(tData[BezoekLangStart],"&lt;"&amp;($A2439+1/24))-COUNTIF(tData[BezoekLangEind],"&lt;="&amp;$A2439)</f>
        <v/>
      </c>
      <c r="G2439" s="15">
        <f>IF($D2439=1,$B2439*100+$C2439,-1)</f>
        <v/>
      </c>
      <c r="H2439" s="15">
        <f>IF($D2439=1,$B2439,-1)</f>
        <v/>
      </c>
      <c r="I2439" s="15">
        <f>IF($D2439=1,$C2439,-1)</f>
        <v/>
      </c>
    </row>
    <row r="2440">
      <c r="A2440" s="33" t="n">
        <v>45393.54166666666</v>
      </c>
      <c r="B2440" s="15">
        <f>WEEKDAY($A2440,2)</f>
        <v/>
      </c>
      <c r="C2440" s="15">
        <f>HOUR($A2440)</f>
        <v/>
      </c>
      <c r="D2440" s="15">
        <f>IF(AND($A2440&gt;=Instellingen!$B$6,$A2440&lt;Instellingen!$B$7),1,0)</f>
        <v/>
      </c>
      <c r="E2440" s="15">
        <f>COUNTIF(tData[BezoekStart],"&lt;"&amp;($A2440+1/24))-COUNTIF(tData[BezoekEind],"&lt;="&amp;$A2440)</f>
        <v/>
      </c>
      <c r="F2440" s="15">
        <f>COUNTIF(tData[BezoekLangStart],"&lt;"&amp;($A2440+1/24))-COUNTIF(tData[BezoekLangEind],"&lt;="&amp;$A2440)</f>
        <v/>
      </c>
      <c r="G2440" s="15">
        <f>IF($D2440=1,$B2440*100+$C2440,-1)</f>
        <v/>
      </c>
      <c r="H2440" s="15">
        <f>IF($D2440=1,$B2440,-1)</f>
        <v/>
      </c>
      <c r="I2440" s="15">
        <f>IF($D2440=1,$C2440,-1)</f>
        <v/>
      </c>
    </row>
    <row r="2441">
      <c r="A2441" s="33" t="n">
        <v>45393.58333333334</v>
      </c>
      <c r="B2441" s="15">
        <f>WEEKDAY($A2441,2)</f>
        <v/>
      </c>
      <c r="C2441" s="15">
        <f>HOUR($A2441)</f>
        <v/>
      </c>
      <c r="D2441" s="15">
        <f>IF(AND($A2441&gt;=Instellingen!$B$6,$A2441&lt;Instellingen!$B$7),1,0)</f>
        <v/>
      </c>
      <c r="E2441" s="15">
        <f>COUNTIF(tData[BezoekStart],"&lt;"&amp;($A2441+1/24))-COUNTIF(tData[BezoekEind],"&lt;="&amp;$A2441)</f>
        <v/>
      </c>
      <c r="F2441" s="15">
        <f>COUNTIF(tData[BezoekLangStart],"&lt;"&amp;($A2441+1/24))-COUNTIF(tData[BezoekLangEind],"&lt;="&amp;$A2441)</f>
        <v/>
      </c>
      <c r="G2441" s="15">
        <f>IF($D2441=1,$B2441*100+$C2441,-1)</f>
        <v/>
      </c>
      <c r="H2441" s="15">
        <f>IF($D2441=1,$B2441,-1)</f>
        <v/>
      </c>
      <c r="I2441" s="15">
        <f>IF($D2441=1,$C2441,-1)</f>
        <v/>
      </c>
    </row>
    <row r="2442">
      <c r="A2442" s="33" t="n">
        <v>45393.625</v>
      </c>
      <c r="B2442" s="15">
        <f>WEEKDAY($A2442,2)</f>
        <v/>
      </c>
      <c r="C2442" s="15">
        <f>HOUR($A2442)</f>
        <v/>
      </c>
      <c r="D2442" s="15">
        <f>IF(AND($A2442&gt;=Instellingen!$B$6,$A2442&lt;Instellingen!$B$7),1,0)</f>
        <v/>
      </c>
      <c r="E2442" s="15">
        <f>COUNTIF(tData[BezoekStart],"&lt;"&amp;($A2442+1/24))-COUNTIF(tData[BezoekEind],"&lt;="&amp;$A2442)</f>
        <v/>
      </c>
      <c r="F2442" s="15">
        <f>COUNTIF(tData[BezoekLangStart],"&lt;"&amp;($A2442+1/24))-COUNTIF(tData[BezoekLangEind],"&lt;="&amp;$A2442)</f>
        <v/>
      </c>
      <c r="G2442" s="15">
        <f>IF($D2442=1,$B2442*100+$C2442,-1)</f>
        <v/>
      </c>
      <c r="H2442" s="15">
        <f>IF($D2442=1,$B2442,-1)</f>
        <v/>
      </c>
      <c r="I2442" s="15">
        <f>IF($D2442=1,$C2442,-1)</f>
        <v/>
      </c>
    </row>
    <row r="2443">
      <c r="A2443" s="33" t="n">
        <v>45393.66666666666</v>
      </c>
      <c r="B2443" s="15">
        <f>WEEKDAY($A2443,2)</f>
        <v/>
      </c>
      <c r="C2443" s="15">
        <f>HOUR($A2443)</f>
        <v/>
      </c>
      <c r="D2443" s="15">
        <f>IF(AND($A2443&gt;=Instellingen!$B$6,$A2443&lt;Instellingen!$B$7),1,0)</f>
        <v/>
      </c>
      <c r="E2443" s="15">
        <f>COUNTIF(tData[BezoekStart],"&lt;"&amp;($A2443+1/24))-COUNTIF(tData[BezoekEind],"&lt;="&amp;$A2443)</f>
        <v/>
      </c>
      <c r="F2443" s="15">
        <f>COUNTIF(tData[BezoekLangStart],"&lt;"&amp;($A2443+1/24))-COUNTIF(tData[BezoekLangEind],"&lt;="&amp;$A2443)</f>
        <v/>
      </c>
      <c r="G2443" s="15">
        <f>IF($D2443=1,$B2443*100+$C2443,-1)</f>
        <v/>
      </c>
      <c r="H2443" s="15">
        <f>IF($D2443=1,$B2443,-1)</f>
        <v/>
      </c>
      <c r="I2443" s="15">
        <f>IF($D2443=1,$C2443,-1)</f>
        <v/>
      </c>
    </row>
    <row r="2444">
      <c r="A2444" s="33" t="n">
        <v>45393.70833333334</v>
      </c>
      <c r="B2444" s="15">
        <f>WEEKDAY($A2444,2)</f>
        <v/>
      </c>
      <c r="C2444" s="15">
        <f>HOUR($A2444)</f>
        <v/>
      </c>
      <c r="D2444" s="15">
        <f>IF(AND($A2444&gt;=Instellingen!$B$6,$A2444&lt;Instellingen!$B$7),1,0)</f>
        <v/>
      </c>
      <c r="E2444" s="15">
        <f>COUNTIF(tData[BezoekStart],"&lt;"&amp;($A2444+1/24))-COUNTIF(tData[BezoekEind],"&lt;="&amp;$A2444)</f>
        <v/>
      </c>
      <c r="F2444" s="15">
        <f>COUNTIF(tData[BezoekLangStart],"&lt;"&amp;($A2444+1/24))-COUNTIF(tData[BezoekLangEind],"&lt;="&amp;$A2444)</f>
        <v/>
      </c>
      <c r="G2444" s="15">
        <f>IF($D2444=1,$B2444*100+$C2444,-1)</f>
        <v/>
      </c>
      <c r="H2444" s="15">
        <f>IF($D2444=1,$B2444,-1)</f>
        <v/>
      </c>
      <c r="I2444" s="15">
        <f>IF($D2444=1,$C2444,-1)</f>
        <v/>
      </c>
    </row>
    <row r="2445">
      <c r="A2445" s="33" t="n">
        <v>45393.75</v>
      </c>
      <c r="B2445" s="15">
        <f>WEEKDAY($A2445,2)</f>
        <v/>
      </c>
      <c r="C2445" s="15">
        <f>HOUR($A2445)</f>
        <v/>
      </c>
      <c r="D2445" s="15">
        <f>IF(AND($A2445&gt;=Instellingen!$B$6,$A2445&lt;Instellingen!$B$7),1,0)</f>
        <v/>
      </c>
      <c r="E2445" s="15">
        <f>COUNTIF(tData[BezoekStart],"&lt;"&amp;($A2445+1/24))-COUNTIF(tData[BezoekEind],"&lt;="&amp;$A2445)</f>
        <v/>
      </c>
      <c r="F2445" s="15">
        <f>COUNTIF(tData[BezoekLangStart],"&lt;"&amp;($A2445+1/24))-COUNTIF(tData[BezoekLangEind],"&lt;="&amp;$A2445)</f>
        <v/>
      </c>
      <c r="G2445" s="15">
        <f>IF($D2445=1,$B2445*100+$C2445,-1)</f>
        <v/>
      </c>
      <c r="H2445" s="15">
        <f>IF($D2445=1,$B2445,-1)</f>
        <v/>
      </c>
      <c r="I2445" s="15">
        <f>IF($D2445=1,$C2445,-1)</f>
        <v/>
      </c>
    </row>
    <row r="2446">
      <c r="A2446" s="33" t="n">
        <v>45393.79166666666</v>
      </c>
      <c r="B2446" s="15">
        <f>WEEKDAY($A2446,2)</f>
        <v/>
      </c>
      <c r="C2446" s="15">
        <f>HOUR($A2446)</f>
        <v/>
      </c>
      <c r="D2446" s="15">
        <f>IF(AND($A2446&gt;=Instellingen!$B$6,$A2446&lt;Instellingen!$B$7),1,0)</f>
        <v/>
      </c>
      <c r="E2446" s="15">
        <f>COUNTIF(tData[BezoekStart],"&lt;"&amp;($A2446+1/24))-COUNTIF(tData[BezoekEind],"&lt;="&amp;$A2446)</f>
        <v/>
      </c>
      <c r="F2446" s="15">
        <f>COUNTIF(tData[BezoekLangStart],"&lt;"&amp;($A2446+1/24))-COUNTIF(tData[BezoekLangEind],"&lt;="&amp;$A2446)</f>
        <v/>
      </c>
      <c r="G2446" s="15">
        <f>IF($D2446=1,$B2446*100+$C2446,-1)</f>
        <v/>
      </c>
      <c r="H2446" s="15">
        <f>IF($D2446=1,$B2446,-1)</f>
        <v/>
      </c>
      <c r="I2446" s="15">
        <f>IF($D2446=1,$C2446,-1)</f>
        <v/>
      </c>
    </row>
    <row r="2447">
      <c r="A2447" s="33" t="n">
        <v>45393.83333333334</v>
      </c>
      <c r="B2447" s="15">
        <f>WEEKDAY($A2447,2)</f>
        <v/>
      </c>
      <c r="C2447" s="15">
        <f>HOUR($A2447)</f>
        <v/>
      </c>
      <c r="D2447" s="15">
        <f>IF(AND($A2447&gt;=Instellingen!$B$6,$A2447&lt;Instellingen!$B$7),1,0)</f>
        <v/>
      </c>
      <c r="E2447" s="15">
        <f>COUNTIF(tData[BezoekStart],"&lt;"&amp;($A2447+1/24))-COUNTIF(tData[BezoekEind],"&lt;="&amp;$A2447)</f>
        <v/>
      </c>
      <c r="F2447" s="15">
        <f>COUNTIF(tData[BezoekLangStart],"&lt;"&amp;($A2447+1/24))-COUNTIF(tData[BezoekLangEind],"&lt;="&amp;$A2447)</f>
        <v/>
      </c>
      <c r="G2447" s="15">
        <f>IF($D2447=1,$B2447*100+$C2447,-1)</f>
        <v/>
      </c>
      <c r="H2447" s="15">
        <f>IF($D2447=1,$B2447,-1)</f>
        <v/>
      </c>
      <c r="I2447" s="15">
        <f>IF($D2447=1,$C2447,-1)</f>
        <v/>
      </c>
    </row>
    <row r="2448">
      <c r="A2448" s="33" t="n">
        <v>45393.875</v>
      </c>
      <c r="B2448" s="15">
        <f>WEEKDAY($A2448,2)</f>
        <v/>
      </c>
      <c r="C2448" s="15">
        <f>HOUR($A2448)</f>
        <v/>
      </c>
      <c r="D2448" s="15">
        <f>IF(AND($A2448&gt;=Instellingen!$B$6,$A2448&lt;Instellingen!$B$7),1,0)</f>
        <v/>
      </c>
      <c r="E2448" s="15">
        <f>COUNTIF(tData[BezoekStart],"&lt;"&amp;($A2448+1/24))-COUNTIF(tData[BezoekEind],"&lt;="&amp;$A2448)</f>
        <v/>
      </c>
      <c r="F2448" s="15">
        <f>COUNTIF(tData[BezoekLangStart],"&lt;"&amp;($A2448+1/24))-COUNTIF(tData[BezoekLangEind],"&lt;="&amp;$A2448)</f>
        <v/>
      </c>
      <c r="G2448" s="15">
        <f>IF($D2448=1,$B2448*100+$C2448,-1)</f>
        <v/>
      </c>
      <c r="H2448" s="15">
        <f>IF($D2448=1,$B2448,-1)</f>
        <v/>
      </c>
      <c r="I2448" s="15">
        <f>IF($D2448=1,$C2448,-1)</f>
        <v/>
      </c>
    </row>
    <row r="2449">
      <c r="A2449" s="33" t="n">
        <v>45393.91666666666</v>
      </c>
      <c r="B2449" s="15">
        <f>WEEKDAY($A2449,2)</f>
        <v/>
      </c>
      <c r="C2449" s="15">
        <f>HOUR($A2449)</f>
        <v/>
      </c>
      <c r="D2449" s="15">
        <f>IF(AND($A2449&gt;=Instellingen!$B$6,$A2449&lt;Instellingen!$B$7),1,0)</f>
        <v/>
      </c>
      <c r="E2449" s="15">
        <f>COUNTIF(tData[BezoekStart],"&lt;"&amp;($A2449+1/24))-COUNTIF(tData[BezoekEind],"&lt;="&amp;$A2449)</f>
        <v/>
      </c>
      <c r="F2449" s="15">
        <f>COUNTIF(tData[BezoekLangStart],"&lt;"&amp;($A2449+1/24))-COUNTIF(tData[BezoekLangEind],"&lt;="&amp;$A2449)</f>
        <v/>
      </c>
      <c r="G2449" s="15">
        <f>IF($D2449=1,$B2449*100+$C2449,-1)</f>
        <v/>
      </c>
      <c r="H2449" s="15">
        <f>IF($D2449=1,$B2449,-1)</f>
        <v/>
      </c>
      <c r="I2449" s="15">
        <f>IF($D2449=1,$C2449,-1)</f>
        <v/>
      </c>
    </row>
    <row r="2450">
      <c r="A2450" s="33" t="n">
        <v>45393.95833333334</v>
      </c>
      <c r="B2450" s="15">
        <f>WEEKDAY($A2450,2)</f>
        <v/>
      </c>
      <c r="C2450" s="15">
        <f>HOUR($A2450)</f>
        <v/>
      </c>
      <c r="D2450" s="15">
        <f>IF(AND($A2450&gt;=Instellingen!$B$6,$A2450&lt;Instellingen!$B$7),1,0)</f>
        <v/>
      </c>
      <c r="E2450" s="15">
        <f>COUNTIF(tData[BezoekStart],"&lt;"&amp;($A2450+1/24))-COUNTIF(tData[BezoekEind],"&lt;="&amp;$A2450)</f>
        <v/>
      </c>
      <c r="F2450" s="15">
        <f>COUNTIF(tData[BezoekLangStart],"&lt;"&amp;($A2450+1/24))-COUNTIF(tData[BezoekLangEind],"&lt;="&amp;$A2450)</f>
        <v/>
      </c>
      <c r="G2450" s="15">
        <f>IF($D2450=1,$B2450*100+$C2450,-1)</f>
        <v/>
      </c>
      <c r="H2450" s="15">
        <f>IF($D2450=1,$B2450,-1)</f>
        <v/>
      </c>
      <c r="I2450" s="15">
        <f>IF($D2450=1,$C2450,-1)</f>
        <v/>
      </c>
    </row>
    <row r="2451">
      <c r="A2451" s="33" t="n">
        <v>45394</v>
      </c>
      <c r="B2451" s="15">
        <f>WEEKDAY($A2451,2)</f>
        <v/>
      </c>
      <c r="C2451" s="15">
        <f>HOUR($A2451)</f>
        <v/>
      </c>
      <c r="D2451" s="15">
        <f>IF(AND($A2451&gt;=Instellingen!$B$6,$A2451&lt;Instellingen!$B$7),1,0)</f>
        <v/>
      </c>
      <c r="E2451" s="15">
        <f>COUNTIF(tData[BezoekStart],"&lt;"&amp;($A2451+1/24))-COUNTIF(tData[BezoekEind],"&lt;="&amp;$A2451)</f>
        <v/>
      </c>
      <c r="F2451" s="15">
        <f>COUNTIF(tData[BezoekLangStart],"&lt;"&amp;($A2451+1/24))-COUNTIF(tData[BezoekLangEind],"&lt;="&amp;$A2451)</f>
        <v/>
      </c>
      <c r="G2451" s="15">
        <f>IF($D2451=1,$B2451*100+$C2451,-1)</f>
        <v/>
      </c>
      <c r="H2451" s="15">
        <f>IF($D2451=1,$B2451,-1)</f>
        <v/>
      </c>
      <c r="I2451" s="15">
        <f>IF($D2451=1,$C2451,-1)</f>
        <v/>
      </c>
    </row>
    <row r="2452">
      <c r="A2452" s="33" t="n">
        <v>45394.04166666666</v>
      </c>
      <c r="B2452" s="15">
        <f>WEEKDAY($A2452,2)</f>
        <v/>
      </c>
      <c r="C2452" s="15">
        <f>HOUR($A2452)</f>
        <v/>
      </c>
      <c r="D2452" s="15">
        <f>IF(AND($A2452&gt;=Instellingen!$B$6,$A2452&lt;Instellingen!$B$7),1,0)</f>
        <v/>
      </c>
      <c r="E2452" s="15">
        <f>COUNTIF(tData[BezoekStart],"&lt;"&amp;($A2452+1/24))-COUNTIF(tData[BezoekEind],"&lt;="&amp;$A2452)</f>
        <v/>
      </c>
      <c r="F2452" s="15">
        <f>COUNTIF(tData[BezoekLangStart],"&lt;"&amp;($A2452+1/24))-COUNTIF(tData[BezoekLangEind],"&lt;="&amp;$A2452)</f>
        <v/>
      </c>
      <c r="G2452" s="15">
        <f>IF($D2452=1,$B2452*100+$C2452,-1)</f>
        <v/>
      </c>
      <c r="H2452" s="15">
        <f>IF($D2452=1,$B2452,-1)</f>
        <v/>
      </c>
      <c r="I2452" s="15">
        <f>IF($D2452=1,$C2452,-1)</f>
        <v/>
      </c>
    </row>
    <row r="2453">
      <c r="A2453" s="33" t="n">
        <v>45394.08333333334</v>
      </c>
      <c r="B2453" s="15">
        <f>WEEKDAY($A2453,2)</f>
        <v/>
      </c>
      <c r="C2453" s="15">
        <f>HOUR($A2453)</f>
        <v/>
      </c>
      <c r="D2453" s="15">
        <f>IF(AND($A2453&gt;=Instellingen!$B$6,$A2453&lt;Instellingen!$B$7),1,0)</f>
        <v/>
      </c>
      <c r="E2453" s="15">
        <f>COUNTIF(tData[BezoekStart],"&lt;"&amp;($A2453+1/24))-COUNTIF(tData[BezoekEind],"&lt;="&amp;$A2453)</f>
        <v/>
      </c>
      <c r="F2453" s="15">
        <f>COUNTIF(tData[BezoekLangStart],"&lt;"&amp;($A2453+1/24))-COUNTIF(tData[BezoekLangEind],"&lt;="&amp;$A2453)</f>
        <v/>
      </c>
      <c r="G2453" s="15">
        <f>IF($D2453=1,$B2453*100+$C2453,-1)</f>
        <v/>
      </c>
      <c r="H2453" s="15">
        <f>IF($D2453=1,$B2453,-1)</f>
        <v/>
      </c>
      <c r="I2453" s="15">
        <f>IF($D2453=1,$C2453,-1)</f>
        <v/>
      </c>
    </row>
    <row r="2454">
      <c r="A2454" s="33" t="n">
        <v>45394.125</v>
      </c>
      <c r="B2454" s="15">
        <f>WEEKDAY($A2454,2)</f>
        <v/>
      </c>
      <c r="C2454" s="15">
        <f>HOUR($A2454)</f>
        <v/>
      </c>
      <c r="D2454" s="15">
        <f>IF(AND($A2454&gt;=Instellingen!$B$6,$A2454&lt;Instellingen!$B$7),1,0)</f>
        <v/>
      </c>
      <c r="E2454" s="15">
        <f>COUNTIF(tData[BezoekStart],"&lt;"&amp;($A2454+1/24))-COUNTIF(tData[BezoekEind],"&lt;="&amp;$A2454)</f>
        <v/>
      </c>
      <c r="F2454" s="15">
        <f>COUNTIF(tData[BezoekLangStart],"&lt;"&amp;($A2454+1/24))-COUNTIF(tData[BezoekLangEind],"&lt;="&amp;$A2454)</f>
        <v/>
      </c>
      <c r="G2454" s="15">
        <f>IF($D2454=1,$B2454*100+$C2454,-1)</f>
        <v/>
      </c>
      <c r="H2454" s="15">
        <f>IF($D2454=1,$B2454,-1)</f>
        <v/>
      </c>
      <c r="I2454" s="15">
        <f>IF($D2454=1,$C2454,-1)</f>
        <v/>
      </c>
    </row>
    <row r="2455">
      <c r="A2455" s="33" t="n">
        <v>45394.16666666666</v>
      </c>
      <c r="B2455" s="15">
        <f>WEEKDAY($A2455,2)</f>
        <v/>
      </c>
      <c r="C2455" s="15">
        <f>HOUR($A2455)</f>
        <v/>
      </c>
      <c r="D2455" s="15">
        <f>IF(AND($A2455&gt;=Instellingen!$B$6,$A2455&lt;Instellingen!$B$7),1,0)</f>
        <v/>
      </c>
      <c r="E2455" s="15">
        <f>COUNTIF(tData[BezoekStart],"&lt;"&amp;($A2455+1/24))-COUNTIF(tData[BezoekEind],"&lt;="&amp;$A2455)</f>
        <v/>
      </c>
      <c r="F2455" s="15">
        <f>COUNTIF(tData[BezoekLangStart],"&lt;"&amp;($A2455+1/24))-COUNTIF(tData[BezoekLangEind],"&lt;="&amp;$A2455)</f>
        <v/>
      </c>
      <c r="G2455" s="15">
        <f>IF($D2455=1,$B2455*100+$C2455,-1)</f>
        <v/>
      </c>
      <c r="H2455" s="15">
        <f>IF($D2455=1,$B2455,-1)</f>
        <v/>
      </c>
      <c r="I2455" s="15">
        <f>IF($D2455=1,$C2455,-1)</f>
        <v/>
      </c>
    </row>
    <row r="2456">
      <c r="A2456" s="33" t="n">
        <v>45394.20833333334</v>
      </c>
      <c r="B2456" s="15">
        <f>WEEKDAY($A2456,2)</f>
        <v/>
      </c>
      <c r="C2456" s="15">
        <f>HOUR($A2456)</f>
        <v/>
      </c>
      <c r="D2456" s="15">
        <f>IF(AND($A2456&gt;=Instellingen!$B$6,$A2456&lt;Instellingen!$B$7),1,0)</f>
        <v/>
      </c>
      <c r="E2456" s="15">
        <f>COUNTIF(tData[BezoekStart],"&lt;"&amp;($A2456+1/24))-COUNTIF(tData[BezoekEind],"&lt;="&amp;$A2456)</f>
        <v/>
      </c>
      <c r="F2456" s="15">
        <f>COUNTIF(tData[BezoekLangStart],"&lt;"&amp;($A2456+1/24))-COUNTIF(tData[BezoekLangEind],"&lt;="&amp;$A2456)</f>
        <v/>
      </c>
      <c r="G2456" s="15">
        <f>IF($D2456=1,$B2456*100+$C2456,-1)</f>
        <v/>
      </c>
      <c r="H2456" s="15">
        <f>IF($D2456=1,$B2456,-1)</f>
        <v/>
      </c>
      <c r="I2456" s="15">
        <f>IF($D2456=1,$C2456,-1)</f>
        <v/>
      </c>
    </row>
    <row r="2457">
      <c r="A2457" s="33" t="n">
        <v>45394.25</v>
      </c>
      <c r="B2457" s="15">
        <f>WEEKDAY($A2457,2)</f>
        <v/>
      </c>
      <c r="C2457" s="15">
        <f>HOUR($A2457)</f>
        <v/>
      </c>
      <c r="D2457" s="15">
        <f>IF(AND($A2457&gt;=Instellingen!$B$6,$A2457&lt;Instellingen!$B$7),1,0)</f>
        <v/>
      </c>
      <c r="E2457" s="15">
        <f>COUNTIF(tData[BezoekStart],"&lt;"&amp;($A2457+1/24))-COUNTIF(tData[BezoekEind],"&lt;="&amp;$A2457)</f>
        <v/>
      </c>
      <c r="F2457" s="15">
        <f>COUNTIF(tData[BezoekLangStart],"&lt;"&amp;($A2457+1/24))-COUNTIF(tData[BezoekLangEind],"&lt;="&amp;$A2457)</f>
        <v/>
      </c>
      <c r="G2457" s="15">
        <f>IF($D2457=1,$B2457*100+$C2457,-1)</f>
        <v/>
      </c>
      <c r="H2457" s="15">
        <f>IF($D2457=1,$B2457,-1)</f>
        <v/>
      </c>
      <c r="I2457" s="15">
        <f>IF($D2457=1,$C2457,-1)</f>
        <v/>
      </c>
    </row>
    <row r="2458">
      <c r="A2458" s="33" t="n">
        <v>45394.29166666666</v>
      </c>
      <c r="B2458" s="15">
        <f>WEEKDAY($A2458,2)</f>
        <v/>
      </c>
      <c r="C2458" s="15">
        <f>HOUR($A2458)</f>
        <v/>
      </c>
      <c r="D2458" s="15">
        <f>IF(AND($A2458&gt;=Instellingen!$B$6,$A2458&lt;Instellingen!$B$7),1,0)</f>
        <v/>
      </c>
      <c r="E2458" s="15">
        <f>COUNTIF(tData[BezoekStart],"&lt;"&amp;($A2458+1/24))-COUNTIF(tData[BezoekEind],"&lt;="&amp;$A2458)</f>
        <v/>
      </c>
      <c r="F2458" s="15">
        <f>COUNTIF(tData[BezoekLangStart],"&lt;"&amp;($A2458+1/24))-COUNTIF(tData[BezoekLangEind],"&lt;="&amp;$A2458)</f>
        <v/>
      </c>
      <c r="G2458" s="15">
        <f>IF($D2458=1,$B2458*100+$C2458,-1)</f>
        <v/>
      </c>
      <c r="H2458" s="15">
        <f>IF($D2458=1,$B2458,-1)</f>
        <v/>
      </c>
      <c r="I2458" s="15">
        <f>IF($D2458=1,$C2458,-1)</f>
        <v/>
      </c>
    </row>
    <row r="2459">
      <c r="A2459" s="33" t="n">
        <v>45394.33333333334</v>
      </c>
      <c r="B2459" s="15">
        <f>WEEKDAY($A2459,2)</f>
        <v/>
      </c>
      <c r="C2459" s="15">
        <f>HOUR($A2459)</f>
        <v/>
      </c>
      <c r="D2459" s="15">
        <f>IF(AND($A2459&gt;=Instellingen!$B$6,$A2459&lt;Instellingen!$B$7),1,0)</f>
        <v/>
      </c>
      <c r="E2459" s="15">
        <f>COUNTIF(tData[BezoekStart],"&lt;"&amp;($A2459+1/24))-COUNTIF(tData[BezoekEind],"&lt;="&amp;$A2459)</f>
        <v/>
      </c>
      <c r="F2459" s="15">
        <f>COUNTIF(tData[BezoekLangStart],"&lt;"&amp;($A2459+1/24))-COUNTIF(tData[BezoekLangEind],"&lt;="&amp;$A2459)</f>
        <v/>
      </c>
      <c r="G2459" s="15">
        <f>IF($D2459=1,$B2459*100+$C2459,-1)</f>
        <v/>
      </c>
      <c r="H2459" s="15">
        <f>IF($D2459=1,$B2459,-1)</f>
        <v/>
      </c>
      <c r="I2459" s="15">
        <f>IF($D2459=1,$C2459,-1)</f>
        <v/>
      </c>
    </row>
    <row r="2460">
      <c r="A2460" s="33" t="n">
        <v>45394.375</v>
      </c>
      <c r="B2460" s="15">
        <f>WEEKDAY($A2460,2)</f>
        <v/>
      </c>
      <c r="C2460" s="15">
        <f>HOUR($A2460)</f>
        <v/>
      </c>
      <c r="D2460" s="15">
        <f>IF(AND($A2460&gt;=Instellingen!$B$6,$A2460&lt;Instellingen!$B$7),1,0)</f>
        <v/>
      </c>
      <c r="E2460" s="15">
        <f>COUNTIF(tData[BezoekStart],"&lt;"&amp;($A2460+1/24))-COUNTIF(tData[BezoekEind],"&lt;="&amp;$A2460)</f>
        <v/>
      </c>
      <c r="F2460" s="15">
        <f>COUNTIF(tData[BezoekLangStart],"&lt;"&amp;($A2460+1/24))-COUNTIF(tData[BezoekLangEind],"&lt;="&amp;$A2460)</f>
        <v/>
      </c>
      <c r="G2460" s="15">
        <f>IF($D2460=1,$B2460*100+$C2460,-1)</f>
        <v/>
      </c>
      <c r="H2460" s="15">
        <f>IF($D2460=1,$B2460,-1)</f>
        <v/>
      </c>
      <c r="I2460" s="15">
        <f>IF($D2460=1,$C2460,-1)</f>
        <v/>
      </c>
    </row>
    <row r="2461">
      <c r="A2461" s="33" t="n">
        <v>45394.41666666666</v>
      </c>
      <c r="B2461" s="15">
        <f>WEEKDAY($A2461,2)</f>
        <v/>
      </c>
      <c r="C2461" s="15">
        <f>HOUR($A2461)</f>
        <v/>
      </c>
      <c r="D2461" s="15">
        <f>IF(AND($A2461&gt;=Instellingen!$B$6,$A2461&lt;Instellingen!$B$7),1,0)</f>
        <v/>
      </c>
      <c r="E2461" s="15">
        <f>COUNTIF(tData[BezoekStart],"&lt;"&amp;($A2461+1/24))-COUNTIF(tData[BezoekEind],"&lt;="&amp;$A2461)</f>
        <v/>
      </c>
      <c r="F2461" s="15">
        <f>COUNTIF(tData[BezoekLangStart],"&lt;"&amp;($A2461+1/24))-COUNTIF(tData[BezoekLangEind],"&lt;="&amp;$A2461)</f>
        <v/>
      </c>
      <c r="G2461" s="15">
        <f>IF($D2461=1,$B2461*100+$C2461,-1)</f>
        <v/>
      </c>
      <c r="H2461" s="15">
        <f>IF($D2461=1,$B2461,-1)</f>
        <v/>
      </c>
      <c r="I2461" s="15">
        <f>IF($D2461=1,$C2461,-1)</f>
        <v/>
      </c>
    </row>
    <row r="2462">
      <c r="A2462" s="33" t="n">
        <v>45394.45833333334</v>
      </c>
      <c r="B2462" s="15">
        <f>WEEKDAY($A2462,2)</f>
        <v/>
      </c>
      <c r="C2462" s="15">
        <f>HOUR($A2462)</f>
        <v/>
      </c>
      <c r="D2462" s="15">
        <f>IF(AND($A2462&gt;=Instellingen!$B$6,$A2462&lt;Instellingen!$B$7),1,0)</f>
        <v/>
      </c>
      <c r="E2462" s="15">
        <f>COUNTIF(tData[BezoekStart],"&lt;"&amp;($A2462+1/24))-COUNTIF(tData[BezoekEind],"&lt;="&amp;$A2462)</f>
        <v/>
      </c>
      <c r="F2462" s="15">
        <f>COUNTIF(tData[BezoekLangStart],"&lt;"&amp;($A2462+1/24))-COUNTIF(tData[BezoekLangEind],"&lt;="&amp;$A2462)</f>
        <v/>
      </c>
      <c r="G2462" s="15">
        <f>IF($D2462=1,$B2462*100+$C2462,-1)</f>
        <v/>
      </c>
      <c r="H2462" s="15">
        <f>IF($D2462=1,$B2462,-1)</f>
        <v/>
      </c>
      <c r="I2462" s="15">
        <f>IF($D2462=1,$C2462,-1)</f>
        <v/>
      </c>
    </row>
    <row r="2463">
      <c r="A2463" s="33" t="n">
        <v>45394.5</v>
      </c>
      <c r="B2463" s="15">
        <f>WEEKDAY($A2463,2)</f>
        <v/>
      </c>
      <c r="C2463" s="15">
        <f>HOUR($A2463)</f>
        <v/>
      </c>
      <c r="D2463" s="15">
        <f>IF(AND($A2463&gt;=Instellingen!$B$6,$A2463&lt;Instellingen!$B$7),1,0)</f>
        <v/>
      </c>
      <c r="E2463" s="15">
        <f>COUNTIF(tData[BezoekStart],"&lt;"&amp;($A2463+1/24))-COUNTIF(tData[BezoekEind],"&lt;="&amp;$A2463)</f>
        <v/>
      </c>
      <c r="F2463" s="15">
        <f>COUNTIF(tData[BezoekLangStart],"&lt;"&amp;($A2463+1/24))-COUNTIF(tData[BezoekLangEind],"&lt;="&amp;$A2463)</f>
        <v/>
      </c>
      <c r="G2463" s="15">
        <f>IF($D2463=1,$B2463*100+$C2463,-1)</f>
        <v/>
      </c>
      <c r="H2463" s="15">
        <f>IF($D2463=1,$B2463,-1)</f>
        <v/>
      </c>
      <c r="I2463" s="15">
        <f>IF($D2463=1,$C2463,-1)</f>
        <v/>
      </c>
    </row>
    <row r="2464">
      <c r="A2464" s="33" t="n">
        <v>45394.54166666666</v>
      </c>
      <c r="B2464" s="15">
        <f>WEEKDAY($A2464,2)</f>
        <v/>
      </c>
      <c r="C2464" s="15">
        <f>HOUR($A2464)</f>
        <v/>
      </c>
      <c r="D2464" s="15">
        <f>IF(AND($A2464&gt;=Instellingen!$B$6,$A2464&lt;Instellingen!$B$7),1,0)</f>
        <v/>
      </c>
      <c r="E2464" s="15">
        <f>COUNTIF(tData[BezoekStart],"&lt;"&amp;($A2464+1/24))-COUNTIF(tData[BezoekEind],"&lt;="&amp;$A2464)</f>
        <v/>
      </c>
      <c r="F2464" s="15">
        <f>COUNTIF(tData[BezoekLangStart],"&lt;"&amp;($A2464+1/24))-COUNTIF(tData[BezoekLangEind],"&lt;="&amp;$A2464)</f>
        <v/>
      </c>
      <c r="G2464" s="15">
        <f>IF($D2464=1,$B2464*100+$C2464,-1)</f>
        <v/>
      </c>
      <c r="H2464" s="15">
        <f>IF($D2464=1,$B2464,-1)</f>
        <v/>
      </c>
      <c r="I2464" s="15">
        <f>IF($D2464=1,$C2464,-1)</f>
        <v/>
      </c>
    </row>
    <row r="2465">
      <c r="A2465" s="33" t="n">
        <v>45394.58333333334</v>
      </c>
      <c r="B2465" s="15">
        <f>WEEKDAY($A2465,2)</f>
        <v/>
      </c>
      <c r="C2465" s="15">
        <f>HOUR($A2465)</f>
        <v/>
      </c>
      <c r="D2465" s="15">
        <f>IF(AND($A2465&gt;=Instellingen!$B$6,$A2465&lt;Instellingen!$B$7),1,0)</f>
        <v/>
      </c>
      <c r="E2465" s="15">
        <f>COUNTIF(tData[BezoekStart],"&lt;"&amp;($A2465+1/24))-COUNTIF(tData[BezoekEind],"&lt;="&amp;$A2465)</f>
        <v/>
      </c>
      <c r="F2465" s="15">
        <f>COUNTIF(tData[BezoekLangStart],"&lt;"&amp;($A2465+1/24))-COUNTIF(tData[BezoekLangEind],"&lt;="&amp;$A2465)</f>
        <v/>
      </c>
      <c r="G2465" s="15">
        <f>IF($D2465=1,$B2465*100+$C2465,-1)</f>
        <v/>
      </c>
      <c r="H2465" s="15">
        <f>IF($D2465=1,$B2465,-1)</f>
        <v/>
      </c>
      <c r="I2465" s="15">
        <f>IF($D2465=1,$C2465,-1)</f>
        <v/>
      </c>
    </row>
    <row r="2466">
      <c r="A2466" s="33" t="n">
        <v>45394.625</v>
      </c>
      <c r="B2466" s="15">
        <f>WEEKDAY($A2466,2)</f>
        <v/>
      </c>
      <c r="C2466" s="15">
        <f>HOUR($A2466)</f>
        <v/>
      </c>
      <c r="D2466" s="15">
        <f>IF(AND($A2466&gt;=Instellingen!$B$6,$A2466&lt;Instellingen!$B$7),1,0)</f>
        <v/>
      </c>
      <c r="E2466" s="15">
        <f>COUNTIF(tData[BezoekStart],"&lt;"&amp;($A2466+1/24))-COUNTIF(tData[BezoekEind],"&lt;="&amp;$A2466)</f>
        <v/>
      </c>
      <c r="F2466" s="15">
        <f>COUNTIF(tData[BezoekLangStart],"&lt;"&amp;($A2466+1/24))-COUNTIF(tData[BezoekLangEind],"&lt;="&amp;$A2466)</f>
        <v/>
      </c>
      <c r="G2466" s="15">
        <f>IF($D2466=1,$B2466*100+$C2466,-1)</f>
        <v/>
      </c>
      <c r="H2466" s="15">
        <f>IF($D2466=1,$B2466,-1)</f>
        <v/>
      </c>
      <c r="I2466" s="15">
        <f>IF($D2466=1,$C2466,-1)</f>
        <v/>
      </c>
    </row>
    <row r="2467">
      <c r="A2467" s="33" t="n">
        <v>45394.66666666666</v>
      </c>
      <c r="B2467" s="15">
        <f>WEEKDAY($A2467,2)</f>
        <v/>
      </c>
      <c r="C2467" s="15">
        <f>HOUR($A2467)</f>
        <v/>
      </c>
      <c r="D2467" s="15">
        <f>IF(AND($A2467&gt;=Instellingen!$B$6,$A2467&lt;Instellingen!$B$7),1,0)</f>
        <v/>
      </c>
      <c r="E2467" s="15">
        <f>COUNTIF(tData[BezoekStart],"&lt;"&amp;($A2467+1/24))-COUNTIF(tData[BezoekEind],"&lt;="&amp;$A2467)</f>
        <v/>
      </c>
      <c r="F2467" s="15">
        <f>COUNTIF(tData[BezoekLangStart],"&lt;"&amp;($A2467+1/24))-COUNTIF(tData[BezoekLangEind],"&lt;="&amp;$A2467)</f>
        <v/>
      </c>
      <c r="G2467" s="15">
        <f>IF($D2467=1,$B2467*100+$C2467,-1)</f>
        <v/>
      </c>
      <c r="H2467" s="15">
        <f>IF($D2467=1,$B2467,-1)</f>
        <v/>
      </c>
      <c r="I2467" s="15">
        <f>IF($D2467=1,$C2467,-1)</f>
        <v/>
      </c>
    </row>
    <row r="2468">
      <c r="A2468" s="33" t="n">
        <v>45394.70833333334</v>
      </c>
      <c r="B2468" s="15">
        <f>WEEKDAY($A2468,2)</f>
        <v/>
      </c>
      <c r="C2468" s="15">
        <f>HOUR($A2468)</f>
        <v/>
      </c>
      <c r="D2468" s="15">
        <f>IF(AND($A2468&gt;=Instellingen!$B$6,$A2468&lt;Instellingen!$B$7),1,0)</f>
        <v/>
      </c>
      <c r="E2468" s="15">
        <f>COUNTIF(tData[BezoekStart],"&lt;"&amp;($A2468+1/24))-COUNTIF(tData[BezoekEind],"&lt;="&amp;$A2468)</f>
        <v/>
      </c>
      <c r="F2468" s="15">
        <f>COUNTIF(tData[BezoekLangStart],"&lt;"&amp;($A2468+1/24))-COUNTIF(tData[BezoekLangEind],"&lt;="&amp;$A2468)</f>
        <v/>
      </c>
      <c r="G2468" s="15">
        <f>IF($D2468=1,$B2468*100+$C2468,-1)</f>
        <v/>
      </c>
      <c r="H2468" s="15">
        <f>IF($D2468=1,$B2468,-1)</f>
        <v/>
      </c>
      <c r="I2468" s="15">
        <f>IF($D2468=1,$C2468,-1)</f>
        <v/>
      </c>
    </row>
    <row r="2469">
      <c r="A2469" s="33" t="n">
        <v>45394.75</v>
      </c>
      <c r="B2469" s="15">
        <f>WEEKDAY($A2469,2)</f>
        <v/>
      </c>
      <c r="C2469" s="15">
        <f>HOUR($A2469)</f>
        <v/>
      </c>
      <c r="D2469" s="15">
        <f>IF(AND($A2469&gt;=Instellingen!$B$6,$A2469&lt;Instellingen!$B$7),1,0)</f>
        <v/>
      </c>
      <c r="E2469" s="15">
        <f>COUNTIF(tData[BezoekStart],"&lt;"&amp;($A2469+1/24))-COUNTIF(tData[BezoekEind],"&lt;="&amp;$A2469)</f>
        <v/>
      </c>
      <c r="F2469" s="15">
        <f>COUNTIF(tData[BezoekLangStart],"&lt;"&amp;($A2469+1/24))-COUNTIF(tData[BezoekLangEind],"&lt;="&amp;$A2469)</f>
        <v/>
      </c>
      <c r="G2469" s="15">
        <f>IF($D2469=1,$B2469*100+$C2469,-1)</f>
        <v/>
      </c>
      <c r="H2469" s="15">
        <f>IF($D2469=1,$B2469,-1)</f>
        <v/>
      </c>
      <c r="I2469" s="15">
        <f>IF($D2469=1,$C2469,-1)</f>
        <v/>
      </c>
    </row>
    <row r="2470">
      <c r="A2470" s="33" t="n">
        <v>45394.79166666666</v>
      </c>
      <c r="B2470" s="15">
        <f>WEEKDAY($A2470,2)</f>
        <v/>
      </c>
      <c r="C2470" s="15">
        <f>HOUR($A2470)</f>
        <v/>
      </c>
      <c r="D2470" s="15">
        <f>IF(AND($A2470&gt;=Instellingen!$B$6,$A2470&lt;Instellingen!$B$7),1,0)</f>
        <v/>
      </c>
      <c r="E2470" s="15">
        <f>COUNTIF(tData[BezoekStart],"&lt;"&amp;($A2470+1/24))-COUNTIF(tData[BezoekEind],"&lt;="&amp;$A2470)</f>
        <v/>
      </c>
      <c r="F2470" s="15">
        <f>COUNTIF(tData[BezoekLangStart],"&lt;"&amp;($A2470+1/24))-COUNTIF(tData[BezoekLangEind],"&lt;="&amp;$A2470)</f>
        <v/>
      </c>
      <c r="G2470" s="15">
        <f>IF($D2470=1,$B2470*100+$C2470,-1)</f>
        <v/>
      </c>
      <c r="H2470" s="15">
        <f>IF($D2470=1,$B2470,-1)</f>
        <v/>
      </c>
      <c r="I2470" s="15">
        <f>IF($D2470=1,$C2470,-1)</f>
        <v/>
      </c>
    </row>
    <row r="2471">
      <c r="A2471" s="33" t="n">
        <v>45394.83333333334</v>
      </c>
      <c r="B2471" s="15">
        <f>WEEKDAY($A2471,2)</f>
        <v/>
      </c>
      <c r="C2471" s="15">
        <f>HOUR($A2471)</f>
        <v/>
      </c>
      <c r="D2471" s="15">
        <f>IF(AND($A2471&gt;=Instellingen!$B$6,$A2471&lt;Instellingen!$B$7),1,0)</f>
        <v/>
      </c>
      <c r="E2471" s="15">
        <f>COUNTIF(tData[BezoekStart],"&lt;"&amp;($A2471+1/24))-COUNTIF(tData[BezoekEind],"&lt;="&amp;$A2471)</f>
        <v/>
      </c>
      <c r="F2471" s="15">
        <f>COUNTIF(tData[BezoekLangStart],"&lt;"&amp;($A2471+1/24))-COUNTIF(tData[BezoekLangEind],"&lt;="&amp;$A2471)</f>
        <v/>
      </c>
      <c r="G2471" s="15">
        <f>IF($D2471=1,$B2471*100+$C2471,-1)</f>
        <v/>
      </c>
      <c r="H2471" s="15">
        <f>IF($D2471=1,$B2471,-1)</f>
        <v/>
      </c>
      <c r="I2471" s="15">
        <f>IF($D2471=1,$C2471,-1)</f>
        <v/>
      </c>
    </row>
    <row r="2472">
      <c r="A2472" s="33" t="n">
        <v>45394.875</v>
      </c>
      <c r="B2472" s="15">
        <f>WEEKDAY($A2472,2)</f>
        <v/>
      </c>
      <c r="C2472" s="15">
        <f>HOUR($A2472)</f>
        <v/>
      </c>
      <c r="D2472" s="15">
        <f>IF(AND($A2472&gt;=Instellingen!$B$6,$A2472&lt;Instellingen!$B$7),1,0)</f>
        <v/>
      </c>
      <c r="E2472" s="15">
        <f>COUNTIF(tData[BezoekStart],"&lt;"&amp;($A2472+1/24))-COUNTIF(tData[BezoekEind],"&lt;="&amp;$A2472)</f>
        <v/>
      </c>
      <c r="F2472" s="15">
        <f>COUNTIF(tData[BezoekLangStart],"&lt;"&amp;($A2472+1/24))-COUNTIF(tData[BezoekLangEind],"&lt;="&amp;$A2472)</f>
        <v/>
      </c>
      <c r="G2472" s="15">
        <f>IF($D2472=1,$B2472*100+$C2472,-1)</f>
        <v/>
      </c>
      <c r="H2472" s="15">
        <f>IF($D2472=1,$B2472,-1)</f>
        <v/>
      </c>
      <c r="I2472" s="15">
        <f>IF($D2472=1,$C2472,-1)</f>
        <v/>
      </c>
    </row>
    <row r="2473">
      <c r="A2473" s="33" t="n">
        <v>45394.91666666666</v>
      </c>
      <c r="B2473" s="15">
        <f>WEEKDAY($A2473,2)</f>
        <v/>
      </c>
      <c r="C2473" s="15">
        <f>HOUR($A2473)</f>
        <v/>
      </c>
      <c r="D2473" s="15">
        <f>IF(AND($A2473&gt;=Instellingen!$B$6,$A2473&lt;Instellingen!$B$7),1,0)</f>
        <v/>
      </c>
      <c r="E2473" s="15">
        <f>COUNTIF(tData[BezoekStart],"&lt;"&amp;($A2473+1/24))-COUNTIF(tData[BezoekEind],"&lt;="&amp;$A2473)</f>
        <v/>
      </c>
      <c r="F2473" s="15">
        <f>COUNTIF(tData[BezoekLangStart],"&lt;"&amp;($A2473+1/24))-COUNTIF(tData[BezoekLangEind],"&lt;="&amp;$A2473)</f>
        <v/>
      </c>
      <c r="G2473" s="15">
        <f>IF($D2473=1,$B2473*100+$C2473,-1)</f>
        <v/>
      </c>
      <c r="H2473" s="15">
        <f>IF($D2473=1,$B2473,-1)</f>
        <v/>
      </c>
      <c r="I2473" s="15">
        <f>IF($D2473=1,$C2473,-1)</f>
        <v/>
      </c>
    </row>
    <row r="2474">
      <c r="A2474" s="33" t="n">
        <v>45394.95833333334</v>
      </c>
      <c r="B2474" s="15">
        <f>WEEKDAY($A2474,2)</f>
        <v/>
      </c>
      <c r="C2474" s="15">
        <f>HOUR($A2474)</f>
        <v/>
      </c>
      <c r="D2474" s="15">
        <f>IF(AND($A2474&gt;=Instellingen!$B$6,$A2474&lt;Instellingen!$B$7),1,0)</f>
        <v/>
      </c>
      <c r="E2474" s="15">
        <f>COUNTIF(tData[BezoekStart],"&lt;"&amp;($A2474+1/24))-COUNTIF(tData[BezoekEind],"&lt;="&amp;$A2474)</f>
        <v/>
      </c>
      <c r="F2474" s="15">
        <f>COUNTIF(tData[BezoekLangStart],"&lt;"&amp;($A2474+1/24))-COUNTIF(tData[BezoekLangEind],"&lt;="&amp;$A2474)</f>
        <v/>
      </c>
      <c r="G2474" s="15">
        <f>IF($D2474=1,$B2474*100+$C2474,-1)</f>
        <v/>
      </c>
      <c r="H2474" s="15">
        <f>IF($D2474=1,$B2474,-1)</f>
        <v/>
      </c>
      <c r="I2474" s="15">
        <f>IF($D2474=1,$C2474,-1)</f>
        <v/>
      </c>
    </row>
    <row r="2475">
      <c r="A2475" s="33" t="n">
        <v>45395</v>
      </c>
      <c r="B2475" s="15">
        <f>WEEKDAY($A2475,2)</f>
        <v/>
      </c>
      <c r="C2475" s="15">
        <f>HOUR($A2475)</f>
        <v/>
      </c>
      <c r="D2475" s="15">
        <f>IF(AND($A2475&gt;=Instellingen!$B$6,$A2475&lt;Instellingen!$B$7),1,0)</f>
        <v/>
      </c>
      <c r="E2475" s="15">
        <f>COUNTIF(tData[BezoekStart],"&lt;"&amp;($A2475+1/24))-COUNTIF(tData[BezoekEind],"&lt;="&amp;$A2475)</f>
        <v/>
      </c>
      <c r="F2475" s="15">
        <f>COUNTIF(tData[BezoekLangStart],"&lt;"&amp;($A2475+1/24))-COUNTIF(tData[BezoekLangEind],"&lt;="&amp;$A2475)</f>
        <v/>
      </c>
      <c r="G2475" s="15">
        <f>IF($D2475=1,$B2475*100+$C2475,-1)</f>
        <v/>
      </c>
      <c r="H2475" s="15">
        <f>IF($D2475=1,$B2475,-1)</f>
        <v/>
      </c>
      <c r="I2475" s="15">
        <f>IF($D2475=1,$C2475,-1)</f>
        <v/>
      </c>
    </row>
    <row r="2476">
      <c r="A2476" s="33" t="n">
        <v>45395.04166666666</v>
      </c>
      <c r="B2476" s="15">
        <f>WEEKDAY($A2476,2)</f>
        <v/>
      </c>
      <c r="C2476" s="15">
        <f>HOUR($A2476)</f>
        <v/>
      </c>
      <c r="D2476" s="15">
        <f>IF(AND($A2476&gt;=Instellingen!$B$6,$A2476&lt;Instellingen!$B$7),1,0)</f>
        <v/>
      </c>
      <c r="E2476" s="15">
        <f>COUNTIF(tData[BezoekStart],"&lt;"&amp;($A2476+1/24))-COUNTIF(tData[BezoekEind],"&lt;="&amp;$A2476)</f>
        <v/>
      </c>
      <c r="F2476" s="15">
        <f>COUNTIF(tData[BezoekLangStart],"&lt;"&amp;($A2476+1/24))-COUNTIF(tData[BezoekLangEind],"&lt;="&amp;$A2476)</f>
        <v/>
      </c>
      <c r="G2476" s="15">
        <f>IF($D2476=1,$B2476*100+$C2476,-1)</f>
        <v/>
      </c>
      <c r="H2476" s="15">
        <f>IF($D2476=1,$B2476,-1)</f>
        <v/>
      </c>
      <c r="I2476" s="15">
        <f>IF($D2476=1,$C2476,-1)</f>
        <v/>
      </c>
    </row>
    <row r="2477">
      <c r="A2477" s="33" t="n">
        <v>45395.08333333334</v>
      </c>
      <c r="B2477" s="15">
        <f>WEEKDAY($A2477,2)</f>
        <v/>
      </c>
      <c r="C2477" s="15">
        <f>HOUR($A2477)</f>
        <v/>
      </c>
      <c r="D2477" s="15">
        <f>IF(AND($A2477&gt;=Instellingen!$B$6,$A2477&lt;Instellingen!$B$7),1,0)</f>
        <v/>
      </c>
      <c r="E2477" s="15">
        <f>COUNTIF(tData[BezoekStart],"&lt;"&amp;($A2477+1/24))-COUNTIF(tData[BezoekEind],"&lt;="&amp;$A2477)</f>
        <v/>
      </c>
      <c r="F2477" s="15">
        <f>COUNTIF(tData[BezoekLangStart],"&lt;"&amp;($A2477+1/24))-COUNTIF(tData[BezoekLangEind],"&lt;="&amp;$A2477)</f>
        <v/>
      </c>
      <c r="G2477" s="15">
        <f>IF($D2477=1,$B2477*100+$C2477,-1)</f>
        <v/>
      </c>
      <c r="H2477" s="15">
        <f>IF($D2477=1,$B2477,-1)</f>
        <v/>
      </c>
      <c r="I2477" s="15">
        <f>IF($D2477=1,$C2477,-1)</f>
        <v/>
      </c>
    </row>
    <row r="2478">
      <c r="A2478" s="33" t="n">
        <v>45395.125</v>
      </c>
      <c r="B2478" s="15">
        <f>WEEKDAY($A2478,2)</f>
        <v/>
      </c>
      <c r="C2478" s="15">
        <f>HOUR($A2478)</f>
        <v/>
      </c>
      <c r="D2478" s="15">
        <f>IF(AND($A2478&gt;=Instellingen!$B$6,$A2478&lt;Instellingen!$B$7),1,0)</f>
        <v/>
      </c>
      <c r="E2478" s="15">
        <f>COUNTIF(tData[BezoekStart],"&lt;"&amp;($A2478+1/24))-COUNTIF(tData[BezoekEind],"&lt;="&amp;$A2478)</f>
        <v/>
      </c>
      <c r="F2478" s="15">
        <f>COUNTIF(tData[BezoekLangStart],"&lt;"&amp;($A2478+1/24))-COUNTIF(tData[BezoekLangEind],"&lt;="&amp;$A2478)</f>
        <v/>
      </c>
      <c r="G2478" s="15">
        <f>IF($D2478=1,$B2478*100+$C2478,-1)</f>
        <v/>
      </c>
      <c r="H2478" s="15">
        <f>IF($D2478=1,$B2478,-1)</f>
        <v/>
      </c>
      <c r="I2478" s="15">
        <f>IF($D2478=1,$C2478,-1)</f>
        <v/>
      </c>
    </row>
    <row r="2479">
      <c r="A2479" s="33" t="n">
        <v>45395.16666666666</v>
      </c>
      <c r="B2479" s="15">
        <f>WEEKDAY($A2479,2)</f>
        <v/>
      </c>
      <c r="C2479" s="15">
        <f>HOUR($A2479)</f>
        <v/>
      </c>
      <c r="D2479" s="15">
        <f>IF(AND($A2479&gt;=Instellingen!$B$6,$A2479&lt;Instellingen!$B$7),1,0)</f>
        <v/>
      </c>
      <c r="E2479" s="15">
        <f>COUNTIF(tData[BezoekStart],"&lt;"&amp;($A2479+1/24))-COUNTIF(tData[BezoekEind],"&lt;="&amp;$A2479)</f>
        <v/>
      </c>
      <c r="F2479" s="15">
        <f>COUNTIF(tData[BezoekLangStart],"&lt;"&amp;($A2479+1/24))-COUNTIF(tData[BezoekLangEind],"&lt;="&amp;$A2479)</f>
        <v/>
      </c>
      <c r="G2479" s="15">
        <f>IF($D2479=1,$B2479*100+$C2479,-1)</f>
        <v/>
      </c>
      <c r="H2479" s="15">
        <f>IF($D2479=1,$B2479,-1)</f>
        <v/>
      </c>
      <c r="I2479" s="15">
        <f>IF($D2479=1,$C2479,-1)</f>
        <v/>
      </c>
    </row>
    <row r="2480">
      <c r="A2480" s="33" t="n">
        <v>45395.20833333334</v>
      </c>
      <c r="B2480" s="15">
        <f>WEEKDAY($A2480,2)</f>
        <v/>
      </c>
      <c r="C2480" s="15">
        <f>HOUR($A2480)</f>
        <v/>
      </c>
      <c r="D2480" s="15">
        <f>IF(AND($A2480&gt;=Instellingen!$B$6,$A2480&lt;Instellingen!$B$7),1,0)</f>
        <v/>
      </c>
      <c r="E2480" s="15">
        <f>COUNTIF(tData[BezoekStart],"&lt;"&amp;($A2480+1/24))-COUNTIF(tData[BezoekEind],"&lt;="&amp;$A2480)</f>
        <v/>
      </c>
      <c r="F2480" s="15">
        <f>COUNTIF(tData[BezoekLangStart],"&lt;"&amp;($A2480+1/24))-COUNTIF(tData[BezoekLangEind],"&lt;="&amp;$A2480)</f>
        <v/>
      </c>
      <c r="G2480" s="15">
        <f>IF($D2480=1,$B2480*100+$C2480,-1)</f>
        <v/>
      </c>
      <c r="H2480" s="15">
        <f>IF($D2480=1,$B2480,-1)</f>
        <v/>
      </c>
      <c r="I2480" s="15">
        <f>IF($D2480=1,$C2480,-1)</f>
        <v/>
      </c>
    </row>
    <row r="2481">
      <c r="A2481" s="33" t="n">
        <v>45395.25</v>
      </c>
      <c r="B2481" s="15">
        <f>WEEKDAY($A2481,2)</f>
        <v/>
      </c>
      <c r="C2481" s="15">
        <f>HOUR($A2481)</f>
        <v/>
      </c>
      <c r="D2481" s="15">
        <f>IF(AND($A2481&gt;=Instellingen!$B$6,$A2481&lt;Instellingen!$B$7),1,0)</f>
        <v/>
      </c>
      <c r="E2481" s="15">
        <f>COUNTIF(tData[BezoekStart],"&lt;"&amp;($A2481+1/24))-COUNTIF(tData[BezoekEind],"&lt;="&amp;$A2481)</f>
        <v/>
      </c>
      <c r="F2481" s="15">
        <f>COUNTIF(tData[BezoekLangStart],"&lt;"&amp;($A2481+1/24))-COUNTIF(tData[BezoekLangEind],"&lt;="&amp;$A2481)</f>
        <v/>
      </c>
      <c r="G2481" s="15">
        <f>IF($D2481=1,$B2481*100+$C2481,-1)</f>
        <v/>
      </c>
      <c r="H2481" s="15">
        <f>IF($D2481=1,$B2481,-1)</f>
        <v/>
      </c>
      <c r="I2481" s="15">
        <f>IF($D2481=1,$C2481,-1)</f>
        <v/>
      </c>
    </row>
    <row r="2482">
      <c r="A2482" s="33" t="n">
        <v>45395.29166666666</v>
      </c>
      <c r="B2482" s="15">
        <f>WEEKDAY($A2482,2)</f>
        <v/>
      </c>
      <c r="C2482" s="15">
        <f>HOUR($A2482)</f>
        <v/>
      </c>
      <c r="D2482" s="15">
        <f>IF(AND($A2482&gt;=Instellingen!$B$6,$A2482&lt;Instellingen!$B$7),1,0)</f>
        <v/>
      </c>
      <c r="E2482" s="15">
        <f>COUNTIF(tData[BezoekStart],"&lt;"&amp;($A2482+1/24))-COUNTIF(tData[BezoekEind],"&lt;="&amp;$A2482)</f>
        <v/>
      </c>
      <c r="F2482" s="15">
        <f>COUNTIF(tData[BezoekLangStart],"&lt;"&amp;($A2482+1/24))-COUNTIF(tData[BezoekLangEind],"&lt;="&amp;$A2482)</f>
        <v/>
      </c>
      <c r="G2482" s="15">
        <f>IF($D2482=1,$B2482*100+$C2482,-1)</f>
        <v/>
      </c>
      <c r="H2482" s="15">
        <f>IF($D2482=1,$B2482,-1)</f>
        <v/>
      </c>
      <c r="I2482" s="15">
        <f>IF($D2482=1,$C2482,-1)</f>
        <v/>
      </c>
    </row>
    <row r="2483">
      <c r="A2483" s="33" t="n">
        <v>45395.33333333334</v>
      </c>
      <c r="B2483" s="15">
        <f>WEEKDAY($A2483,2)</f>
        <v/>
      </c>
      <c r="C2483" s="15">
        <f>HOUR($A2483)</f>
        <v/>
      </c>
      <c r="D2483" s="15">
        <f>IF(AND($A2483&gt;=Instellingen!$B$6,$A2483&lt;Instellingen!$B$7),1,0)</f>
        <v/>
      </c>
      <c r="E2483" s="15">
        <f>COUNTIF(tData[BezoekStart],"&lt;"&amp;($A2483+1/24))-COUNTIF(tData[BezoekEind],"&lt;="&amp;$A2483)</f>
        <v/>
      </c>
      <c r="F2483" s="15">
        <f>COUNTIF(tData[BezoekLangStart],"&lt;"&amp;($A2483+1/24))-COUNTIF(tData[BezoekLangEind],"&lt;="&amp;$A2483)</f>
        <v/>
      </c>
      <c r="G2483" s="15">
        <f>IF($D2483=1,$B2483*100+$C2483,-1)</f>
        <v/>
      </c>
      <c r="H2483" s="15">
        <f>IF($D2483=1,$B2483,-1)</f>
        <v/>
      </c>
      <c r="I2483" s="15">
        <f>IF($D2483=1,$C2483,-1)</f>
        <v/>
      </c>
    </row>
    <row r="2484">
      <c r="A2484" s="33" t="n">
        <v>45395.375</v>
      </c>
      <c r="B2484" s="15">
        <f>WEEKDAY($A2484,2)</f>
        <v/>
      </c>
      <c r="C2484" s="15">
        <f>HOUR($A2484)</f>
        <v/>
      </c>
      <c r="D2484" s="15">
        <f>IF(AND($A2484&gt;=Instellingen!$B$6,$A2484&lt;Instellingen!$B$7),1,0)</f>
        <v/>
      </c>
      <c r="E2484" s="15">
        <f>COUNTIF(tData[BezoekStart],"&lt;"&amp;($A2484+1/24))-COUNTIF(tData[BezoekEind],"&lt;="&amp;$A2484)</f>
        <v/>
      </c>
      <c r="F2484" s="15">
        <f>COUNTIF(tData[BezoekLangStart],"&lt;"&amp;($A2484+1/24))-COUNTIF(tData[BezoekLangEind],"&lt;="&amp;$A2484)</f>
        <v/>
      </c>
      <c r="G2484" s="15">
        <f>IF($D2484=1,$B2484*100+$C2484,-1)</f>
        <v/>
      </c>
      <c r="H2484" s="15">
        <f>IF($D2484=1,$B2484,-1)</f>
        <v/>
      </c>
      <c r="I2484" s="15">
        <f>IF($D2484=1,$C2484,-1)</f>
        <v/>
      </c>
    </row>
    <row r="2485">
      <c r="A2485" s="33" t="n">
        <v>45395.41666666666</v>
      </c>
      <c r="B2485" s="15">
        <f>WEEKDAY($A2485,2)</f>
        <v/>
      </c>
      <c r="C2485" s="15">
        <f>HOUR($A2485)</f>
        <v/>
      </c>
      <c r="D2485" s="15">
        <f>IF(AND($A2485&gt;=Instellingen!$B$6,$A2485&lt;Instellingen!$B$7),1,0)</f>
        <v/>
      </c>
      <c r="E2485" s="15">
        <f>COUNTIF(tData[BezoekStart],"&lt;"&amp;($A2485+1/24))-COUNTIF(tData[BezoekEind],"&lt;="&amp;$A2485)</f>
        <v/>
      </c>
      <c r="F2485" s="15">
        <f>COUNTIF(tData[BezoekLangStart],"&lt;"&amp;($A2485+1/24))-COUNTIF(tData[BezoekLangEind],"&lt;="&amp;$A2485)</f>
        <v/>
      </c>
      <c r="G2485" s="15">
        <f>IF($D2485=1,$B2485*100+$C2485,-1)</f>
        <v/>
      </c>
      <c r="H2485" s="15">
        <f>IF($D2485=1,$B2485,-1)</f>
        <v/>
      </c>
      <c r="I2485" s="15">
        <f>IF($D2485=1,$C2485,-1)</f>
        <v/>
      </c>
    </row>
    <row r="2486">
      <c r="A2486" s="33" t="n">
        <v>45395.45833333334</v>
      </c>
      <c r="B2486" s="15">
        <f>WEEKDAY($A2486,2)</f>
        <v/>
      </c>
      <c r="C2486" s="15">
        <f>HOUR($A2486)</f>
        <v/>
      </c>
      <c r="D2486" s="15">
        <f>IF(AND($A2486&gt;=Instellingen!$B$6,$A2486&lt;Instellingen!$B$7),1,0)</f>
        <v/>
      </c>
      <c r="E2486" s="15">
        <f>COUNTIF(tData[BezoekStart],"&lt;"&amp;($A2486+1/24))-COUNTIF(tData[BezoekEind],"&lt;="&amp;$A2486)</f>
        <v/>
      </c>
      <c r="F2486" s="15">
        <f>COUNTIF(tData[BezoekLangStart],"&lt;"&amp;($A2486+1/24))-COUNTIF(tData[BezoekLangEind],"&lt;="&amp;$A2486)</f>
        <v/>
      </c>
      <c r="G2486" s="15">
        <f>IF($D2486=1,$B2486*100+$C2486,-1)</f>
        <v/>
      </c>
      <c r="H2486" s="15">
        <f>IF($D2486=1,$B2486,-1)</f>
        <v/>
      </c>
      <c r="I2486" s="15">
        <f>IF($D2486=1,$C2486,-1)</f>
        <v/>
      </c>
    </row>
    <row r="2487">
      <c r="A2487" s="33" t="n">
        <v>45395.5</v>
      </c>
      <c r="B2487" s="15">
        <f>WEEKDAY($A2487,2)</f>
        <v/>
      </c>
      <c r="C2487" s="15">
        <f>HOUR($A2487)</f>
        <v/>
      </c>
      <c r="D2487" s="15">
        <f>IF(AND($A2487&gt;=Instellingen!$B$6,$A2487&lt;Instellingen!$B$7),1,0)</f>
        <v/>
      </c>
      <c r="E2487" s="15">
        <f>COUNTIF(tData[BezoekStart],"&lt;"&amp;($A2487+1/24))-COUNTIF(tData[BezoekEind],"&lt;="&amp;$A2487)</f>
        <v/>
      </c>
      <c r="F2487" s="15">
        <f>COUNTIF(tData[BezoekLangStart],"&lt;"&amp;($A2487+1/24))-COUNTIF(tData[BezoekLangEind],"&lt;="&amp;$A2487)</f>
        <v/>
      </c>
      <c r="G2487" s="15">
        <f>IF($D2487=1,$B2487*100+$C2487,-1)</f>
        <v/>
      </c>
      <c r="H2487" s="15">
        <f>IF($D2487=1,$B2487,-1)</f>
        <v/>
      </c>
      <c r="I2487" s="15">
        <f>IF($D2487=1,$C2487,-1)</f>
        <v/>
      </c>
    </row>
    <row r="2488">
      <c r="A2488" s="33" t="n">
        <v>45395.54166666666</v>
      </c>
      <c r="B2488" s="15">
        <f>WEEKDAY($A2488,2)</f>
        <v/>
      </c>
      <c r="C2488" s="15">
        <f>HOUR($A2488)</f>
        <v/>
      </c>
      <c r="D2488" s="15">
        <f>IF(AND($A2488&gt;=Instellingen!$B$6,$A2488&lt;Instellingen!$B$7),1,0)</f>
        <v/>
      </c>
      <c r="E2488" s="15">
        <f>COUNTIF(tData[BezoekStart],"&lt;"&amp;($A2488+1/24))-COUNTIF(tData[BezoekEind],"&lt;="&amp;$A2488)</f>
        <v/>
      </c>
      <c r="F2488" s="15">
        <f>COUNTIF(tData[BezoekLangStart],"&lt;"&amp;($A2488+1/24))-COUNTIF(tData[BezoekLangEind],"&lt;="&amp;$A2488)</f>
        <v/>
      </c>
      <c r="G2488" s="15">
        <f>IF($D2488=1,$B2488*100+$C2488,-1)</f>
        <v/>
      </c>
      <c r="H2488" s="15">
        <f>IF($D2488=1,$B2488,-1)</f>
        <v/>
      </c>
      <c r="I2488" s="15">
        <f>IF($D2488=1,$C2488,-1)</f>
        <v/>
      </c>
    </row>
    <row r="2489">
      <c r="A2489" s="33" t="n">
        <v>45395.58333333334</v>
      </c>
      <c r="B2489" s="15">
        <f>WEEKDAY($A2489,2)</f>
        <v/>
      </c>
      <c r="C2489" s="15">
        <f>HOUR($A2489)</f>
        <v/>
      </c>
      <c r="D2489" s="15">
        <f>IF(AND($A2489&gt;=Instellingen!$B$6,$A2489&lt;Instellingen!$B$7),1,0)</f>
        <v/>
      </c>
      <c r="E2489" s="15">
        <f>COUNTIF(tData[BezoekStart],"&lt;"&amp;($A2489+1/24))-COUNTIF(tData[BezoekEind],"&lt;="&amp;$A2489)</f>
        <v/>
      </c>
      <c r="F2489" s="15">
        <f>COUNTIF(tData[BezoekLangStart],"&lt;"&amp;($A2489+1/24))-COUNTIF(tData[BezoekLangEind],"&lt;="&amp;$A2489)</f>
        <v/>
      </c>
      <c r="G2489" s="15">
        <f>IF($D2489=1,$B2489*100+$C2489,-1)</f>
        <v/>
      </c>
      <c r="H2489" s="15">
        <f>IF($D2489=1,$B2489,-1)</f>
        <v/>
      </c>
      <c r="I2489" s="15">
        <f>IF($D2489=1,$C2489,-1)</f>
        <v/>
      </c>
    </row>
    <row r="2490">
      <c r="A2490" s="33" t="n">
        <v>45395.625</v>
      </c>
      <c r="B2490" s="15">
        <f>WEEKDAY($A2490,2)</f>
        <v/>
      </c>
      <c r="C2490" s="15">
        <f>HOUR($A2490)</f>
        <v/>
      </c>
      <c r="D2490" s="15">
        <f>IF(AND($A2490&gt;=Instellingen!$B$6,$A2490&lt;Instellingen!$B$7),1,0)</f>
        <v/>
      </c>
      <c r="E2490" s="15">
        <f>COUNTIF(tData[BezoekStart],"&lt;"&amp;($A2490+1/24))-COUNTIF(tData[BezoekEind],"&lt;="&amp;$A2490)</f>
        <v/>
      </c>
      <c r="F2490" s="15">
        <f>COUNTIF(tData[BezoekLangStart],"&lt;"&amp;($A2490+1/24))-COUNTIF(tData[BezoekLangEind],"&lt;="&amp;$A2490)</f>
        <v/>
      </c>
      <c r="G2490" s="15">
        <f>IF($D2490=1,$B2490*100+$C2490,-1)</f>
        <v/>
      </c>
      <c r="H2490" s="15">
        <f>IF($D2490=1,$B2490,-1)</f>
        <v/>
      </c>
      <c r="I2490" s="15">
        <f>IF($D2490=1,$C2490,-1)</f>
        <v/>
      </c>
    </row>
    <row r="2491">
      <c r="A2491" s="33" t="n">
        <v>45395.66666666666</v>
      </c>
      <c r="B2491" s="15">
        <f>WEEKDAY($A2491,2)</f>
        <v/>
      </c>
      <c r="C2491" s="15">
        <f>HOUR($A2491)</f>
        <v/>
      </c>
      <c r="D2491" s="15">
        <f>IF(AND($A2491&gt;=Instellingen!$B$6,$A2491&lt;Instellingen!$B$7),1,0)</f>
        <v/>
      </c>
      <c r="E2491" s="15">
        <f>COUNTIF(tData[BezoekStart],"&lt;"&amp;($A2491+1/24))-COUNTIF(tData[BezoekEind],"&lt;="&amp;$A2491)</f>
        <v/>
      </c>
      <c r="F2491" s="15">
        <f>COUNTIF(tData[BezoekLangStart],"&lt;"&amp;($A2491+1/24))-COUNTIF(tData[BezoekLangEind],"&lt;="&amp;$A2491)</f>
        <v/>
      </c>
      <c r="G2491" s="15">
        <f>IF($D2491=1,$B2491*100+$C2491,-1)</f>
        <v/>
      </c>
      <c r="H2491" s="15">
        <f>IF($D2491=1,$B2491,-1)</f>
        <v/>
      </c>
      <c r="I2491" s="15">
        <f>IF($D2491=1,$C2491,-1)</f>
        <v/>
      </c>
    </row>
    <row r="2492">
      <c r="A2492" s="33" t="n">
        <v>45395.70833333334</v>
      </c>
      <c r="B2492" s="15">
        <f>WEEKDAY($A2492,2)</f>
        <v/>
      </c>
      <c r="C2492" s="15">
        <f>HOUR($A2492)</f>
        <v/>
      </c>
      <c r="D2492" s="15">
        <f>IF(AND($A2492&gt;=Instellingen!$B$6,$A2492&lt;Instellingen!$B$7),1,0)</f>
        <v/>
      </c>
      <c r="E2492" s="15">
        <f>COUNTIF(tData[BezoekStart],"&lt;"&amp;($A2492+1/24))-COUNTIF(tData[BezoekEind],"&lt;="&amp;$A2492)</f>
        <v/>
      </c>
      <c r="F2492" s="15">
        <f>COUNTIF(tData[BezoekLangStart],"&lt;"&amp;($A2492+1/24))-COUNTIF(tData[BezoekLangEind],"&lt;="&amp;$A2492)</f>
        <v/>
      </c>
      <c r="G2492" s="15">
        <f>IF($D2492=1,$B2492*100+$C2492,-1)</f>
        <v/>
      </c>
      <c r="H2492" s="15">
        <f>IF($D2492=1,$B2492,-1)</f>
        <v/>
      </c>
      <c r="I2492" s="15">
        <f>IF($D2492=1,$C2492,-1)</f>
        <v/>
      </c>
    </row>
    <row r="2493">
      <c r="A2493" s="33" t="n">
        <v>45395.75</v>
      </c>
      <c r="B2493" s="15">
        <f>WEEKDAY($A2493,2)</f>
        <v/>
      </c>
      <c r="C2493" s="15">
        <f>HOUR($A2493)</f>
        <v/>
      </c>
      <c r="D2493" s="15">
        <f>IF(AND($A2493&gt;=Instellingen!$B$6,$A2493&lt;Instellingen!$B$7),1,0)</f>
        <v/>
      </c>
      <c r="E2493" s="15">
        <f>COUNTIF(tData[BezoekStart],"&lt;"&amp;($A2493+1/24))-COUNTIF(tData[BezoekEind],"&lt;="&amp;$A2493)</f>
        <v/>
      </c>
      <c r="F2493" s="15">
        <f>COUNTIF(tData[BezoekLangStart],"&lt;"&amp;($A2493+1/24))-COUNTIF(tData[BezoekLangEind],"&lt;="&amp;$A2493)</f>
        <v/>
      </c>
      <c r="G2493" s="15">
        <f>IF($D2493=1,$B2493*100+$C2493,-1)</f>
        <v/>
      </c>
      <c r="H2493" s="15">
        <f>IF($D2493=1,$B2493,-1)</f>
        <v/>
      </c>
      <c r="I2493" s="15">
        <f>IF($D2493=1,$C2493,-1)</f>
        <v/>
      </c>
    </row>
    <row r="2494">
      <c r="A2494" s="33" t="n">
        <v>45395.79166666666</v>
      </c>
      <c r="B2494" s="15">
        <f>WEEKDAY($A2494,2)</f>
        <v/>
      </c>
      <c r="C2494" s="15">
        <f>HOUR($A2494)</f>
        <v/>
      </c>
      <c r="D2494" s="15">
        <f>IF(AND($A2494&gt;=Instellingen!$B$6,$A2494&lt;Instellingen!$B$7),1,0)</f>
        <v/>
      </c>
      <c r="E2494" s="15">
        <f>COUNTIF(tData[BezoekStart],"&lt;"&amp;($A2494+1/24))-COUNTIF(tData[BezoekEind],"&lt;="&amp;$A2494)</f>
        <v/>
      </c>
      <c r="F2494" s="15">
        <f>COUNTIF(tData[BezoekLangStart],"&lt;"&amp;($A2494+1/24))-COUNTIF(tData[BezoekLangEind],"&lt;="&amp;$A2494)</f>
        <v/>
      </c>
      <c r="G2494" s="15">
        <f>IF($D2494=1,$B2494*100+$C2494,-1)</f>
        <v/>
      </c>
      <c r="H2494" s="15">
        <f>IF($D2494=1,$B2494,-1)</f>
        <v/>
      </c>
      <c r="I2494" s="15">
        <f>IF($D2494=1,$C2494,-1)</f>
        <v/>
      </c>
    </row>
    <row r="2495">
      <c r="A2495" s="33" t="n">
        <v>45395.83333333334</v>
      </c>
      <c r="B2495" s="15">
        <f>WEEKDAY($A2495,2)</f>
        <v/>
      </c>
      <c r="C2495" s="15">
        <f>HOUR($A2495)</f>
        <v/>
      </c>
      <c r="D2495" s="15">
        <f>IF(AND($A2495&gt;=Instellingen!$B$6,$A2495&lt;Instellingen!$B$7),1,0)</f>
        <v/>
      </c>
      <c r="E2495" s="15">
        <f>COUNTIF(tData[BezoekStart],"&lt;"&amp;($A2495+1/24))-COUNTIF(tData[BezoekEind],"&lt;="&amp;$A2495)</f>
        <v/>
      </c>
      <c r="F2495" s="15">
        <f>COUNTIF(tData[BezoekLangStart],"&lt;"&amp;($A2495+1/24))-COUNTIF(tData[BezoekLangEind],"&lt;="&amp;$A2495)</f>
        <v/>
      </c>
      <c r="G2495" s="15">
        <f>IF($D2495=1,$B2495*100+$C2495,-1)</f>
        <v/>
      </c>
      <c r="H2495" s="15">
        <f>IF($D2495=1,$B2495,-1)</f>
        <v/>
      </c>
      <c r="I2495" s="15">
        <f>IF($D2495=1,$C2495,-1)</f>
        <v/>
      </c>
    </row>
    <row r="2496">
      <c r="A2496" s="33" t="n">
        <v>45395.875</v>
      </c>
      <c r="B2496" s="15">
        <f>WEEKDAY($A2496,2)</f>
        <v/>
      </c>
      <c r="C2496" s="15">
        <f>HOUR($A2496)</f>
        <v/>
      </c>
      <c r="D2496" s="15">
        <f>IF(AND($A2496&gt;=Instellingen!$B$6,$A2496&lt;Instellingen!$B$7),1,0)</f>
        <v/>
      </c>
      <c r="E2496" s="15">
        <f>COUNTIF(tData[BezoekStart],"&lt;"&amp;($A2496+1/24))-COUNTIF(tData[BezoekEind],"&lt;="&amp;$A2496)</f>
        <v/>
      </c>
      <c r="F2496" s="15">
        <f>COUNTIF(tData[BezoekLangStart],"&lt;"&amp;($A2496+1/24))-COUNTIF(tData[BezoekLangEind],"&lt;="&amp;$A2496)</f>
        <v/>
      </c>
      <c r="G2496" s="15">
        <f>IF($D2496=1,$B2496*100+$C2496,-1)</f>
        <v/>
      </c>
      <c r="H2496" s="15">
        <f>IF($D2496=1,$B2496,-1)</f>
        <v/>
      </c>
      <c r="I2496" s="15">
        <f>IF($D2496=1,$C2496,-1)</f>
        <v/>
      </c>
    </row>
    <row r="2497">
      <c r="A2497" s="33" t="n">
        <v>45395.91666666666</v>
      </c>
      <c r="B2497" s="15">
        <f>WEEKDAY($A2497,2)</f>
        <v/>
      </c>
      <c r="C2497" s="15">
        <f>HOUR($A2497)</f>
        <v/>
      </c>
      <c r="D2497" s="15">
        <f>IF(AND($A2497&gt;=Instellingen!$B$6,$A2497&lt;Instellingen!$B$7),1,0)</f>
        <v/>
      </c>
      <c r="E2497" s="15">
        <f>COUNTIF(tData[BezoekStart],"&lt;"&amp;($A2497+1/24))-COUNTIF(tData[BezoekEind],"&lt;="&amp;$A2497)</f>
        <v/>
      </c>
      <c r="F2497" s="15">
        <f>COUNTIF(tData[BezoekLangStart],"&lt;"&amp;($A2497+1/24))-COUNTIF(tData[BezoekLangEind],"&lt;="&amp;$A2497)</f>
        <v/>
      </c>
      <c r="G2497" s="15">
        <f>IF($D2497=1,$B2497*100+$C2497,-1)</f>
        <v/>
      </c>
      <c r="H2497" s="15">
        <f>IF($D2497=1,$B2497,-1)</f>
        <v/>
      </c>
      <c r="I2497" s="15">
        <f>IF($D2497=1,$C2497,-1)</f>
        <v/>
      </c>
    </row>
    <row r="2498">
      <c r="A2498" s="33" t="n">
        <v>45395.95833333334</v>
      </c>
      <c r="B2498" s="15">
        <f>WEEKDAY($A2498,2)</f>
        <v/>
      </c>
      <c r="C2498" s="15">
        <f>HOUR($A2498)</f>
        <v/>
      </c>
      <c r="D2498" s="15">
        <f>IF(AND($A2498&gt;=Instellingen!$B$6,$A2498&lt;Instellingen!$B$7),1,0)</f>
        <v/>
      </c>
      <c r="E2498" s="15">
        <f>COUNTIF(tData[BezoekStart],"&lt;"&amp;($A2498+1/24))-COUNTIF(tData[BezoekEind],"&lt;="&amp;$A2498)</f>
        <v/>
      </c>
      <c r="F2498" s="15">
        <f>COUNTIF(tData[BezoekLangStart],"&lt;"&amp;($A2498+1/24))-COUNTIF(tData[BezoekLangEind],"&lt;="&amp;$A2498)</f>
        <v/>
      </c>
      <c r="G2498" s="15">
        <f>IF($D2498=1,$B2498*100+$C2498,-1)</f>
        <v/>
      </c>
      <c r="H2498" s="15">
        <f>IF($D2498=1,$B2498,-1)</f>
        <v/>
      </c>
      <c r="I2498" s="15">
        <f>IF($D2498=1,$C2498,-1)</f>
        <v/>
      </c>
    </row>
    <row r="2499">
      <c r="A2499" s="33" t="n">
        <v>45396</v>
      </c>
      <c r="B2499" s="15">
        <f>WEEKDAY($A2499,2)</f>
        <v/>
      </c>
      <c r="C2499" s="15">
        <f>HOUR($A2499)</f>
        <v/>
      </c>
      <c r="D2499" s="15">
        <f>IF(AND($A2499&gt;=Instellingen!$B$6,$A2499&lt;Instellingen!$B$7),1,0)</f>
        <v/>
      </c>
      <c r="E2499" s="15">
        <f>COUNTIF(tData[BezoekStart],"&lt;"&amp;($A2499+1/24))-COUNTIF(tData[BezoekEind],"&lt;="&amp;$A2499)</f>
        <v/>
      </c>
      <c r="F2499" s="15">
        <f>COUNTIF(tData[BezoekLangStart],"&lt;"&amp;($A2499+1/24))-COUNTIF(tData[BezoekLangEind],"&lt;="&amp;$A2499)</f>
        <v/>
      </c>
      <c r="G2499" s="15">
        <f>IF($D2499=1,$B2499*100+$C2499,-1)</f>
        <v/>
      </c>
      <c r="H2499" s="15">
        <f>IF($D2499=1,$B2499,-1)</f>
        <v/>
      </c>
      <c r="I2499" s="15">
        <f>IF($D2499=1,$C2499,-1)</f>
        <v/>
      </c>
    </row>
    <row r="2500">
      <c r="A2500" s="33" t="n">
        <v>45396.04166666666</v>
      </c>
      <c r="B2500" s="15">
        <f>WEEKDAY($A2500,2)</f>
        <v/>
      </c>
      <c r="C2500" s="15">
        <f>HOUR($A2500)</f>
        <v/>
      </c>
      <c r="D2500" s="15">
        <f>IF(AND($A2500&gt;=Instellingen!$B$6,$A2500&lt;Instellingen!$B$7),1,0)</f>
        <v/>
      </c>
      <c r="E2500" s="15">
        <f>COUNTIF(tData[BezoekStart],"&lt;"&amp;($A2500+1/24))-COUNTIF(tData[BezoekEind],"&lt;="&amp;$A2500)</f>
        <v/>
      </c>
      <c r="F2500" s="15">
        <f>COUNTIF(tData[BezoekLangStart],"&lt;"&amp;($A2500+1/24))-COUNTIF(tData[BezoekLangEind],"&lt;="&amp;$A2500)</f>
        <v/>
      </c>
      <c r="G2500" s="15">
        <f>IF($D2500=1,$B2500*100+$C2500,-1)</f>
        <v/>
      </c>
      <c r="H2500" s="15">
        <f>IF($D2500=1,$B2500,-1)</f>
        <v/>
      </c>
      <c r="I2500" s="15">
        <f>IF($D2500=1,$C2500,-1)</f>
        <v/>
      </c>
    </row>
    <row r="2501">
      <c r="A2501" s="33" t="n">
        <v>45396.08333333334</v>
      </c>
      <c r="B2501" s="15">
        <f>WEEKDAY($A2501,2)</f>
        <v/>
      </c>
      <c r="C2501" s="15">
        <f>HOUR($A2501)</f>
        <v/>
      </c>
      <c r="D2501" s="15">
        <f>IF(AND($A2501&gt;=Instellingen!$B$6,$A2501&lt;Instellingen!$B$7),1,0)</f>
        <v/>
      </c>
      <c r="E2501" s="15">
        <f>COUNTIF(tData[BezoekStart],"&lt;"&amp;($A2501+1/24))-COUNTIF(tData[BezoekEind],"&lt;="&amp;$A2501)</f>
        <v/>
      </c>
      <c r="F2501" s="15">
        <f>COUNTIF(tData[BezoekLangStart],"&lt;"&amp;($A2501+1/24))-COUNTIF(tData[BezoekLangEind],"&lt;="&amp;$A2501)</f>
        <v/>
      </c>
      <c r="G2501" s="15">
        <f>IF($D2501=1,$B2501*100+$C2501,-1)</f>
        <v/>
      </c>
      <c r="H2501" s="15">
        <f>IF($D2501=1,$B2501,-1)</f>
        <v/>
      </c>
      <c r="I2501" s="15">
        <f>IF($D2501=1,$C2501,-1)</f>
        <v/>
      </c>
    </row>
    <row r="2502">
      <c r="A2502" s="33" t="n">
        <v>45396.125</v>
      </c>
      <c r="B2502" s="15">
        <f>WEEKDAY($A2502,2)</f>
        <v/>
      </c>
      <c r="C2502" s="15">
        <f>HOUR($A2502)</f>
        <v/>
      </c>
      <c r="D2502" s="15">
        <f>IF(AND($A2502&gt;=Instellingen!$B$6,$A2502&lt;Instellingen!$B$7),1,0)</f>
        <v/>
      </c>
      <c r="E2502" s="15">
        <f>COUNTIF(tData[BezoekStart],"&lt;"&amp;($A2502+1/24))-COUNTIF(tData[BezoekEind],"&lt;="&amp;$A2502)</f>
        <v/>
      </c>
      <c r="F2502" s="15">
        <f>COUNTIF(tData[BezoekLangStart],"&lt;"&amp;($A2502+1/24))-COUNTIF(tData[BezoekLangEind],"&lt;="&amp;$A2502)</f>
        <v/>
      </c>
      <c r="G2502" s="15">
        <f>IF($D2502=1,$B2502*100+$C2502,-1)</f>
        <v/>
      </c>
      <c r="H2502" s="15">
        <f>IF($D2502=1,$B2502,-1)</f>
        <v/>
      </c>
      <c r="I2502" s="15">
        <f>IF($D2502=1,$C2502,-1)</f>
        <v/>
      </c>
    </row>
    <row r="2503">
      <c r="A2503" s="33" t="n">
        <v>45396.16666666666</v>
      </c>
      <c r="B2503" s="15">
        <f>WEEKDAY($A2503,2)</f>
        <v/>
      </c>
      <c r="C2503" s="15">
        <f>HOUR($A2503)</f>
        <v/>
      </c>
      <c r="D2503" s="15">
        <f>IF(AND($A2503&gt;=Instellingen!$B$6,$A2503&lt;Instellingen!$B$7),1,0)</f>
        <v/>
      </c>
      <c r="E2503" s="15">
        <f>COUNTIF(tData[BezoekStart],"&lt;"&amp;($A2503+1/24))-COUNTIF(tData[BezoekEind],"&lt;="&amp;$A2503)</f>
        <v/>
      </c>
      <c r="F2503" s="15">
        <f>COUNTIF(tData[BezoekLangStart],"&lt;"&amp;($A2503+1/24))-COUNTIF(tData[BezoekLangEind],"&lt;="&amp;$A2503)</f>
        <v/>
      </c>
      <c r="G2503" s="15">
        <f>IF($D2503=1,$B2503*100+$C2503,-1)</f>
        <v/>
      </c>
      <c r="H2503" s="15">
        <f>IF($D2503=1,$B2503,-1)</f>
        <v/>
      </c>
      <c r="I2503" s="15">
        <f>IF($D2503=1,$C2503,-1)</f>
        <v/>
      </c>
    </row>
    <row r="2504">
      <c r="A2504" s="33" t="n">
        <v>45396.20833333334</v>
      </c>
      <c r="B2504" s="15">
        <f>WEEKDAY($A2504,2)</f>
        <v/>
      </c>
      <c r="C2504" s="15">
        <f>HOUR($A2504)</f>
        <v/>
      </c>
      <c r="D2504" s="15">
        <f>IF(AND($A2504&gt;=Instellingen!$B$6,$A2504&lt;Instellingen!$B$7),1,0)</f>
        <v/>
      </c>
      <c r="E2504" s="15">
        <f>COUNTIF(tData[BezoekStart],"&lt;"&amp;($A2504+1/24))-COUNTIF(tData[BezoekEind],"&lt;="&amp;$A2504)</f>
        <v/>
      </c>
      <c r="F2504" s="15">
        <f>COUNTIF(tData[BezoekLangStart],"&lt;"&amp;($A2504+1/24))-COUNTIF(tData[BezoekLangEind],"&lt;="&amp;$A2504)</f>
        <v/>
      </c>
      <c r="G2504" s="15">
        <f>IF($D2504=1,$B2504*100+$C2504,-1)</f>
        <v/>
      </c>
      <c r="H2504" s="15">
        <f>IF($D2504=1,$B2504,-1)</f>
        <v/>
      </c>
      <c r="I2504" s="15">
        <f>IF($D2504=1,$C2504,-1)</f>
        <v/>
      </c>
    </row>
    <row r="2505">
      <c r="A2505" s="33" t="n">
        <v>45396.25</v>
      </c>
      <c r="B2505" s="15">
        <f>WEEKDAY($A2505,2)</f>
        <v/>
      </c>
      <c r="C2505" s="15">
        <f>HOUR($A2505)</f>
        <v/>
      </c>
      <c r="D2505" s="15">
        <f>IF(AND($A2505&gt;=Instellingen!$B$6,$A2505&lt;Instellingen!$B$7),1,0)</f>
        <v/>
      </c>
      <c r="E2505" s="15">
        <f>COUNTIF(tData[BezoekStart],"&lt;"&amp;($A2505+1/24))-COUNTIF(tData[BezoekEind],"&lt;="&amp;$A2505)</f>
        <v/>
      </c>
      <c r="F2505" s="15">
        <f>COUNTIF(tData[BezoekLangStart],"&lt;"&amp;($A2505+1/24))-COUNTIF(tData[BezoekLangEind],"&lt;="&amp;$A2505)</f>
        <v/>
      </c>
      <c r="G2505" s="15">
        <f>IF($D2505=1,$B2505*100+$C2505,-1)</f>
        <v/>
      </c>
      <c r="H2505" s="15">
        <f>IF($D2505=1,$B2505,-1)</f>
        <v/>
      </c>
      <c r="I2505" s="15">
        <f>IF($D2505=1,$C2505,-1)</f>
        <v/>
      </c>
    </row>
    <row r="2506">
      <c r="A2506" s="33" t="n">
        <v>45396.29166666666</v>
      </c>
      <c r="B2506" s="15">
        <f>WEEKDAY($A2506,2)</f>
        <v/>
      </c>
      <c r="C2506" s="15">
        <f>HOUR($A2506)</f>
        <v/>
      </c>
      <c r="D2506" s="15">
        <f>IF(AND($A2506&gt;=Instellingen!$B$6,$A2506&lt;Instellingen!$B$7),1,0)</f>
        <v/>
      </c>
      <c r="E2506" s="15">
        <f>COUNTIF(tData[BezoekStart],"&lt;"&amp;($A2506+1/24))-COUNTIF(tData[BezoekEind],"&lt;="&amp;$A2506)</f>
        <v/>
      </c>
      <c r="F2506" s="15">
        <f>COUNTIF(tData[BezoekLangStart],"&lt;"&amp;($A2506+1/24))-COUNTIF(tData[BezoekLangEind],"&lt;="&amp;$A2506)</f>
        <v/>
      </c>
      <c r="G2506" s="15">
        <f>IF($D2506=1,$B2506*100+$C2506,-1)</f>
        <v/>
      </c>
      <c r="H2506" s="15">
        <f>IF($D2506=1,$B2506,-1)</f>
        <v/>
      </c>
      <c r="I2506" s="15">
        <f>IF($D2506=1,$C2506,-1)</f>
        <v/>
      </c>
    </row>
    <row r="2507">
      <c r="A2507" s="33" t="n">
        <v>45396.33333333334</v>
      </c>
      <c r="B2507" s="15">
        <f>WEEKDAY($A2507,2)</f>
        <v/>
      </c>
      <c r="C2507" s="15">
        <f>HOUR($A2507)</f>
        <v/>
      </c>
      <c r="D2507" s="15">
        <f>IF(AND($A2507&gt;=Instellingen!$B$6,$A2507&lt;Instellingen!$B$7),1,0)</f>
        <v/>
      </c>
      <c r="E2507" s="15">
        <f>COUNTIF(tData[BezoekStart],"&lt;"&amp;($A2507+1/24))-COUNTIF(tData[BezoekEind],"&lt;="&amp;$A2507)</f>
        <v/>
      </c>
      <c r="F2507" s="15">
        <f>COUNTIF(tData[BezoekLangStart],"&lt;"&amp;($A2507+1/24))-COUNTIF(tData[BezoekLangEind],"&lt;="&amp;$A2507)</f>
        <v/>
      </c>
      <c r="G2507" s="15">
        <f>IF($D2507=1,$B2507*100+$C2507,-1)</f>
        <v/>
      </c>
      <c r="H2507" s="15">
        <f>IF($D2507=1,$B2507,-1)</f>
        <v/>
      </c>
      <c r="I2507" s="15">
        <f>IF($D2507=1,$C2507,-1)</f>
        <v/>
      </c>
    </row>
    <row r="2508">
      <c r="A2508" s="33" t="n">
        <v>45396.375</v>
      </c>
      <c r="B2508" s="15">
        <f>WEEKDAY($A2508,2)</f>
        <v/>
      </c>
      <c r="C2508" s="15">
        <f>HOUR($A2508)</f>
        <v/>
      </c>
      <c r="D2508" s="15">
        <f>IF(AND($A2508&gt;=Instellingen!$B$6,$A2508&lt;Instellingen!$B$7),1,0)</f>
        <v/>
      </c>
      <c r="E2508" s="15">
        <f>COUNTIF(tData[BezoekStart],"&lt;"&amp;($A2508+1/24))-COUNTIF(tData[BezoekEind],"&lt;="&amp;$A2508)</f>
        <v/>
      </c>
      <c r="F2508" s="15">
        <f>COUNTIF(tData[BezoekLangStart],"&lt;"&amp;($A2508+1/24))-COUNTIF(tData[BezoekLangEind],"&lt;="&amp;$A2508)</f>
        <v/>
      </c>
      <c r="G2508" s="15">
        <f>IF($D2508=1,$B2508*100+$C2508,-1)</f>
        <v/>
      </c>
      <c r="H2508" s="15">
        <f>IF($D2508=1,$B2508,-1)</f>
        <v/>
      </c>
      <c r="I2508" s="15">
        <f>IF($D2508=1,$C2508,-1)</f>
        <v/>
      </c>
    </row>
    <row r="2509">
      <c r="A2509" s="33" t="n">
        <v>45396.41666666666</v>
      </c>
      <c r="B2509" s="15">
        <f>WEEKDAY($A2509,2)</f>
        <v/>
      </c>
      <c r="C2509" s="15">
        <f>HOUR($A2509)</f>
        <v/>
      </c>
      <c r="D2509" s="15">
        <f>IF(AND($A2509&gt;=Instellingen!$B$6,$A2509&lt;Instellingen!$B$7),1,0)</f>
        <v/>
      </c>
      <c r="E2509" s="15">
        <f>COUNTIF(tData[BezoekStart],"&lt;"&amp;($A2509+1/24))-COUNTIF(tData[BezoekEind],"&lt;="&amp;$A2509)</f>
        <v/>
      </c>
      <c r="F2509" s="15">
        <f>COUNTIF(tData[BezoekLangStart],"&lt;"&amp;($A2509+1/24))-COUNTIF(tData[BezoekLangEind],"&lt;="&amp;$A2509)</f>
        <v/>
      </c>
      <c r="G2509" s="15">
        <f>IF($D2509=1,$B2509*100+$C2509,-1)</f>
        <v/>
      </c>
      <c r="H2509" s="15">
        <f>IF($D2509=1,$B2509,-1)</f>
        <v/>
      </c>
      <c r="I2509" s="15">
        <f>IF($D2509=1,$C2509,-1)</f>
        <v/>
      </c>
    </row>
    <row r="2510">
      <c r="A2510" s="33" t="n">
        <v>45396.45833333334</v>
      </c>
      <c r="B2510" s="15">
        <f>WEEKDAY($A2510,2)</f>
        <v/>
      </c>
      <c r="C2510" s="15">
        <f>HOUR($A2510)</f>
        <v/>
      </c>
      <c r="D2510" s="15">
        <f>IF(AND($A2510&gt;=Instellingen!$B$6,$A2510&lt;Instellingen!$B$7),1,0)</f>
        <v/>
      </c>
      <c r="E2510" s="15">
        <f>COUNTIF(tData[BezoekStart],"&lt;"&amp;($A2510+1/24))-COUNTIF(tData[BezoekEind],"&lt;="&amp;$A2510)</f>
        <v/>
      </c>
      <c r="F2510" s="15">
        <f>COUNTIF(tData[BezoekLangStart],"&lt;"&amp;($A2510+1/24))-COUNTIF(tData[BezoekLangEind],"&lt;="&amp;$A2510)</f>
        <v/>
      </c>
      <c r="G2510" s="15">
        <f>IF($D2510=1,$B2510*100+$C2510,-1)</f>
        <v/>
      </c>
      <c r="H2510" s="15">
        <f>IF($D2510=1,$B2510,-1)</f>
        <v/>
      </c>
      <c r="I2510" s="15">
        <f>IF($D2510=1,$C2510,-1)</f>
        <v/>
      </c>
    </row>
    <row r="2511">
      <c r="A2511" s="33" t="n">
        <v>45396.5</v>
      </c>
      <c r="B2511" s="15">
        <f>WEEKDAY($A2511,2)</f>
        <v/>
      </c>
      <c r="C2511" s="15">
        <f>HOUR($A2511)</f>
        <v/>
      </c>
      <c r="D2511" s="15">
        <f>IF(AND($A2511&gt;=Instellingen!$B$6,$A2511&lt;Instellingen!$B$7),1,0)</f>
        <v/>
      </c>
      <c r="E2511" s="15">
        <f>COUNTIF(tData[BezoekStart],"&lt;"&amp;($A2511+1/24))-COUNTIF(tData[BezoekEind],"&lt;="&amp;$A2511)</f>
        <v/>
      </c>
      <c r="F2511" s="15">
        <f>COUNTIF(tData[BezoekLangStart],"&lt;"&amp;($A2511+1/24))-COUNTIF(tData[BezoekLangEind],"&lt;="&amp;$A2511)</f>
        <v/>
      </c>
      <c r="G2511" s="15">
        <f>IF($D2511=1,$B2511*100+$C2511,-1)</f>
        <v/>
      </c>
      <c r="H2511" s="15">
        <f>IF($D2511=1,$B2511,-1)</f>
        <v/>
      </c>
      <c r="I2511" s="15">
        <f>IF($D2511=1,$C2511,-1)</f>
        <v/>
      </c>
    </row>
    <row r="2512">
      <c r="A2512" s="33" t="n">
        <v>45396.54166666666</v>
      </c>
      <c r="B2512" s="15">
        <f>WEEKDAY($A2512,2)</f>
        <v/>
      </c>
      <c r="C2512" s="15">
        <f>HOUR($A2512)</f>
        <v/>
      </c>
      <c r="D2512" s="15">
        <f>IF(AND($A2512&gt;=Instellingen!$B$6,$A2512&lt;Instellingen!$B$7),1,0)</f>
        <v/>
      </c>
      <c r="E2512" s="15">
        <f>COUNTIF(tData[BezoekStart],"&lt;"&amp;($A2512+1/24))-COUNTIF(tData[BezoekEind],"&lt;="&amp;$A2512)</f>
        <v/>
      </c>
      <c r="F2512" s="15">
        <f>COUNTIF(tData[BezoekLangStart],"&lt;"&amp;($A2512+1/24))-COUNTIF(tData[BezoekLangEind],"&lt;="&amp;$A2512)</f>
        <v/>
      </c>
      <c r="G2512" s="15">
        <f>IF($D2512=1,$B2512*100+$C2512,-1)</f>
        <v/>
      </c>
      <c r="H2512" s="15">
        <f>IF($D2512=1,$B2512,-1)</f>
        <v/>
      </c>
      <c r="I2512" s="15">
        <f>IF($D2512=1,$C2512,-1)</f>
        <v/>
      </c>
    </row>
    <row r="2513">
      <c r="A2513" s="33" t="n">
        <v>45396.58333333334</v>
      </c>
      <c r="B2513" s="15">
        <f>WEEKDAY($A2513,2)</f>
        <v/>
      </c>
      <c r="C2513" s="15">
        <f>HOUR($A2513)</f>
        <v/>
      </c>
      <c r="D2513" s="15">
        <f>IF(AND($A2513&gt;=Instellingen!$B$6,$A2513&lt;Instellingen!$B$7),1,0)</f>
        <v/>
      </c>
      <c r="E2513" s="15">
        <f>COUNTIF(tData[BezoekStart],"&lt;"&amp;($A2513+1/24))-COUNTIF(tData[BezoekEind],"&lt;="&amp;$A2513)</f>
        <v/>
      </c>
      <c r="F2513" s="15">
        <f>COUNTIF(tData[BezoekLangStart],"&lt;"&amp;($A2513+1/24))-COUNTIF(tData[BezoekLangEind],"&lt;="&amp;$A2513)</f>
        <v/>
      </c>
      <c r="G2513" s="15">
        <f>IF($D2513=1,$B2513*100+$C2513,-1)</f>
        <v/>
      </c>
      <c r="H2513" s="15">
        <f>IF($D2513=1,$B2513,-1)</f>
        <v/>
      </c>
      <c r="I2513" s="15">
        <f>IF($D2513=1,$C2513,-1)</f>
        <v/>
      </c>
    </row>
    <row r="2514">
      <c r="A2514" s="33" t="n">
        <v>45396.625</v>
      </c>
      <c r="B2514" s="15">
        <f>WEEKDAY($A2514,2)</f>
        <v/>
      </c>
      <c r="C2514" s="15">
        <f>HOUR($A2514)</f>
        <v/>
      </c>
      <c r="D2514" s="15">
        <f>IF(AND($A2514&gt;=Instellingen!$B$6,$A2514&lt;Instellingen!$B$7),1,0)</f>
        <v/>
      </c>
      <c r="E2514" s="15">
        <f>COUNTIF(tData[BezoekStart],"&lt;"&amp;($A2514+1/24))-COUNTIF(tData[BezoekEind],"&lt;="&amp;$A2514)</f>
        <v/>
      </c>
      <c r="F2514" s="15">
        <f>COUNTIF(tData[BezoekLangStart],"&lt;"&amp;($A2514+1/24))-COUNTIF(tData[BezoekLangEind],"&lt;="&amp;$A2514)</f>
        <v/>
      </c>
      <c r="G2514" s="15">
        <f>IF($D2514=1,$B2514*100+$C2514,-1)</f>
        <v/>
      </c>
      <c r="H2514" s="15">
        <f>IF($D2514=1,$B2514,-1)</f>
        <v/>
      </c>
      <c r="I2514" s="15">
        <f>IF($D2514=1,$C2514,-1)</f>
        <v/>
      </c>
    </row>
    <row r="2515">
      <c r="A2515" s="33" t="n">
        <v>45396.66666666666</v>
      </c>
      <c r="B2515" s="15">
        <f>WEEKDAY($A2515,2)</f>
        <v/>
      </c>
      <c r="C2515" s="15">
        <f>HOUR($A2515)</f>
        <v/>
      </c>
      <c r="D2515" s="15">
        <f>IF(AND($A2515&gt;=Instellingen!$B$6,$A2515&lt;Instellingen!$B$7),1,0)</f>
        <v/>
      </c>
      <c r="E2515" s="15">
        <f>COUNTIF(tData[BezoekStart],"&lt;"&amp;($A2515+1/24))-COUNTIF(tData[BezoekEind],"&lt;="&amp;$A2515)</f>
        <v/>
      </c>
      <c r="F2515" s="15">
        <f>COUNTIF(tData[BezoekLangStart],"&lt;"&amp;($A2515+1/24))-COUNTIF(tData[BezoekLangEind],"&lt;="&amp;$A2515)</f>
        <v/>
      </c>
      <c r="G2515" s="15">
        <f>IF($D2515=1,$B2515*100+$C2515,-1)</f>
        <v/>
      </c>
      <c r="H2515" s="15">
        <f>IF($D2515=1,$B2515,-1)</f>
        <v/>
      </c>
      <c r="I2515" s="15">
        <f>IF($D2515=1,$C2515,-1)</f>
        <v/>
      </c>
    </row>
    <row r="2516">
      <c r="A2516" s="33" t="n">
        <v>45396.70833333334</v>
      </c>
      <c r="B2516" s="15">
        <f>WEEKDAY($A2516,2)</f>
        <v/>
      </c>
      <c r="C2516" s="15">
        <f>HOUR($A2516)</f>
        <v/>
      </c>
      <c r="D2516" s="15">
        <f>IF(AND($A2516&gt;=Instellingen!$B$6,$A2516&lt;Instellingen!$B$7),1,0)</f>
        <v/>
      </c>
      <c r="E2516" s="15">
        <f>COUNTIF(tData[BezoekStart],"&lt;"&amp;($A2516+1/24))-COUNTIF(tData[BezoekEind],"&lt;="&amp;$A2516)</f>
        <v/>
      </c>
      <c r="F2516" s="15">
        <f>COUNTIF(tData[BezoekLangStart],"&lt;"&amp;($A2516+1/24))-COUNTIF(tData[BezoekLangEind],"&lt;="&amp;$A2516)</f>
        <v/>
      </c>
      <c r="G2516" s="15">
        <f>IF($D2516=1,$B2516*100+$C2516,-1)</f>
        <v/>
      </c>
      <c r="H2516" s="15">
        <f>IF($D2516=1,$B2516,-1)</f>
        <v/>
      </c>
      <c r="I2516" s="15">
        <f>IF($D2516=1,$C2516,-1)</f>
        <v/>
      </c>
    </row>
    <row r="2517">
      <c r="A2517" s="33" t="n">
        <v>45396.75</v>
      </c>
      <c r="B2517" s="15">
        <f>WEEKDAY($A2517,2)</f>
        <v/>
      </c>
      <c r="C2517" s="15">
        <f>HOUR($A2517)</f>
        <v/>
      </c>
      <c r="D2517" s="15">
        <f>IF(AND($A2517&gt;=Instellingen!$B$6,$A2517&lt;Instellingen!$B$7),1,0)</f>
        <v/>
      </c>
      <c r="E2517" s="15">
        <f>COUNTIF(tData[BezoekStart],"&lt;"&amp;($A2517+1/24))-COUNTIF(tData[BezoekEind],"&lt;="&amp;$A2517)</f>
        <v/>
      </c>
      <c r="F2517" s="15">
        <f>COUNTIF(tData[BezoekLangStart],"&lt;"&amp;($A2517+1/24))-COUNTIF(tData[BezoekLangEind],"&lt;="&amp;$A2517)</f>
        <v/>
      </c>
      <c r="G2517" s="15">
        <f>IF($D2517=1,$B2517*100+$C2517,-1)</f>
        <v/>
      </c>
      <c r="H2517" s="15">
        <f>IF($D2517=1,$B2517,-1)</f>
        <v/>
      </c>
      <c r="I2517" s="15">
        <f>IF($D2517=1,$C2517,-1)</f>
        <v/>
      </c>
    </row>
    <row r="2518">
      <c r="A2518" s="33" t="n">
        <v>45396.79166666666</v>
      </c>
      <c r="B2518" s="15">
        <f>WEEKDAY($A2518,2)</f>
        <v/>
      </c>
      <c r="C2518" s="15">
        <f>HOUR($A2518)</f>
        <v/>
      </c>
      <c r="D2518" s="15">
        <f>IF(AND($A2518&gt;=Instellingen!$B$6,$A2518&lt;Instellingen!$B$7),1,0)</f>
        <v/>
      </c>
      <c r="E2518" s="15">
        <f>COUNTIF(tData[BezoekStart],"&lt;"&amp;($A2518+1/24))-COUNTIF(tData[BezoekEind],"&lt;="&amp;$A2518)</f>
        <v/>
      </c>
      <c r="F2518" s="15">
        <f>COUNTIF(tData[BezoekLangStart],"&lt;"&amp;($A2518+1/24))-COUNTIF(tData[BezoekLangEind],"&lt;="&amp;$A2518)</f>
        <v/>
      </c>
      <c r="G2518" s="15">
        <f>IF($D2518=1,$B2518*100+$C2518,-1)</f>
        <v/>
      </c>
      <c r="H2518" s="15">
        <f>IF($D2518=1,$B2518,-1)</f>
        <v/>
      </c>
      <c r="I2518" s="15">
        <f>IF($D2518=1,$C2518,-1)</f>
        <v/>
      </c>
    </row>
    <row r="2519">
      <c r="A2519" s="33" t="n">
        <v>45396.83333333334</v>
      </c>
      <c r="B2519" s="15">
        <f>WEEKDAY($A2519,2)</f>
        <v/>
      </c>
      <c r="C2519" s="15">
        <f>HOUR($A2519)</f>
        <v/>
      </c>
      <c r="D2519" s="15">
        <f>IF(AND($A2519&gt;=Instellingen!$B$6,$A2519&lt;Instellingen!$B$7),1,0)</f>
        <v/>
      </c>
      <c r="E2519" s="15">
        <f>COUNTIF(tData[BezoekStart],"&lt;"&amp;($A2519+1/24))-COUNTIF(tData[BezoekEind],"&lt;="&amp;$A2519)</f>
        <v/>
      </c>
      <c r="F2519" s="15">
        <f>COUNTIF(tData[BezoekLangStart],"&lt;"&amp;($A2519+1/24))-COUNTIF(tData[BezoekLangEind],"&lt;="&amp;$A2519)</f>
        <v/>
      </c>
      <c r="G2519" s="15">
        <f>IF($D2519=1,$B2519*100+$C2519,-1)</f>
        <v/>
      </c>
      <c r="H2519" s="15">
        <f>IF($D2519=1,$B2519,-1)</f>
        <v/>
      </c>
      <c r="I2519" s="15">
        <f>IF($D2519=1,$C2519,-1)</f>
        <v/>
      </c>
    </row>
    <row r="2520">
      <c r="A2520" s="33" t="n">
        <v>45396.875</v>
      </c>
      <c r="B2520" s="15">
        <f>WEEKDAY($A2520,2)</f>
        <v/>
      </c>
      <c r="C2520" s="15">
        <f>HOUR($A2520)</f>
        <v/>
      </c>
      <c r="D2520" s="15">
        <f>IF(AND($A2520&gt;=Instellingen!$B$6,$A2520&lt;Instellingen!$B$7),1,0)</f>
        <v/>
      </c>
      <c r="E2520" s="15">
        <f>COUNTIF(tData[BezoekStart],"&lt;"&amp;($A2520+1/24))-COUNTIF(tData[BezoekEind],"&lt;="&amp;$A2520)</f>
        <v/>
      </c>
      <c r="F2520" s="15">
        <f>COUNTIF(tData[BezoekLangStart],"&lt;"&amp;($A2520+1/24))-COUNTIF(tData[BezoekLangEind],"&lt;="&amp;$A2520)</f>
        <v/>
      </c>
      <c r="G2520" s="15">
        <f>IF($D2520=1,$B2520*100+$C2520,-1)</f>
        <v/>
      </c>
      <c r="H2520" s="15">
        <f>IF($D2520=1,$B2520,-1)</f>
        <v/>
      </c>
      <c r="I2520" s="15">
        <f>IF($D2520=1,$C2520,-1)</f>
        <v/>
      </c>
    </row>
    <row r="2521">
      <c r="A2521" s="33" t="n">
        <v>45396.91666666666</v>
      </c>
      <c r="B2521" s="15">
        <f>WEEKDAY($A2521,2)</f>
        <v/>
      </c>
      <c r="C2521" s="15">
        <f>HOUR($A2521)</f>
        <v/>
      </c>
      <c r="D2521" s="15">
        <f>IF(AND($A2521&gt;=Instellingen!$B$6,$A2521&lt;Instellingen!$B$7),1,0)</f>
        <v/>
      </c>
      <c r="E2521" s="15">
        <f>COUNTIF(tData[BezoekStart],"&lt;"&amp;($A2521+1/24))-COUNTIF(tData[BezoekEind],"&lt;="&amp;$A2521)</f>
        <v/>
      </c>
      <c r="F2521" s="15">
        <f>COUNTIF(tData[BezoekLangStart],"&lt;"&amp;($A2521+1/24))-COUNTIF(tData[BezoekLangEind],"&lt;="&amp;$A2521)</f>
        <v/>
      </c>
      <c r="G2521" s="15">
        <f>IF($D2521=1,$B2521*100+$C2521,-1)</f>
        <v/>
      </c>
      <c r="H2521" s="15">
        <f>IF($D2521=1,$B2521,-1)</f>
        <v/>
      </c>
      <c r="I2521" s="15">
        <f>IF($D2521=1,$C2521,-1)</f>
        <v/>
      </c>
    </row>
    <row r="2522">
      <c r="A2522" s="33" t="n">
        <v>45396.95833333334</v>
      </c>
      <c r="B2522" s="15">
        <f>WEEKDAY($A2522,2)</f>
        <v/>
      </c>
      <c r="C2522" s="15">
        <f>HOUR($A2522)</f>
        <v/>
      </c>
      <c r="D2522" s="15">
        <f>IF(AND($A2522&gt;=Instellingen!$B$6,$A2522&lt;Instellingen!$B$7),1,0)</f>
        <v/>
      </c>
      <c r="E2522" s="15">
        <f>COUNTIF(tData[BezoekStart],"&lt;"&amp;($A2522+1/24))-COUNTIF(tData[BezoekEind],"&lt;="&amp;$A2522)</f>
        <v/>
      </c>
      <c r="F2522" s="15">
        <f>COUNTIF(tData[BezoekLangStart],"&lt;"&amp;($A2522+1/24))-COUNTIF(tData[BezoekLangEind],"&lt;="&amp;$A2522)</f>
        <v/>
      </c>
      <c r="G2522" s="15">
        <f>IF($D2522=1,$B2522*100+$C2522,-1)</f>
        <v/>
      </c>
      <c r="H2522" s="15">
        <f>IF($D2522=1,$B2522,-1)</f>
        <v/>
      </c>
      <c r="I2522" s="15">
        <f>IF($D2522=1,$C2522,-1)</f>
        <v/>
      </c>
    </row>
    <row r="2523">
      <c r="A2523" s="33" t="n">
        <v>45397</v>
      </c>
      <c r="B2523" s="15">
        <f>WEEKDAY($A2523,2)</f>
        <v/>
      </c>
      <c r="C2523" s="15">
        <f>HOUR($A2523)</f>
        <v/>
      </c>
      <c r="D2523" s="15">
        <f>IF(AND($A2523&gt;=Instellingen!$B$6,$A2523&lt;Instellingen!$B$7),1,0)</f>
        <v/>
      </c>
      <c r="E2523" s="15">
        <f>COUNTIF(tData[BezoekStart],"&lt;"&amp;($A2523+1/24))-COUNTIF(tData[BezoekEind],"&lt;="&amp;$A2523)</f>
        <v/>
      </c>
      <c r="F2523" s="15">
        <f>COUNTIF(tData[BezoekLangStart],"&lt;"&amp;($A2523+1/24))-COUNTIF(tData[BezoekLangEind],"&lt;="&amp;$A2523)</f>
        <v/>
      </c>
      <c r="G2523" s="15">
        <f>IF($D2523=1,$B2523*100+$C2523,-1)</f>
        <v/>
      </c>
      <c r="H2523" s="15">
        <f>IF($D2523=1,$B2523,-1)</f>
        <v/>
      </c>
      <c r="I2523" s="15">
        <f>IF($D2523=1,$C2523,-1)</f>
        <v/>
      </c>
    </row>
    <row r="2524">
      <c r="A2524" s="33" t="n">
        <v>45397.04166666666</v>
      </c>
      <c r="B2524" s="15">
        <f>WEEKDAY($A2524,2)</f>
        <v/>
      </c>
      <c r="C2524" s="15">
        <f>HOUR($A2524)</f>
        <v/>
      </c>
      <c r="D2524" s="15">
        <f>IF(AND($A2524&gt;=Instellingen!$B$6,$A2524&lt;Instellingen!$B$7),1,0)</f>
        <v/>
      </c>
      <c r="E2524" s="15">
        <f>COUNTIF(tData[BezoekStart],"&lt;"&amp;($A2524+1/24))-COUNTIF(tData[BezoekEind],"&lt;="&amp;$A2524)</f>
        <v/>
      </c>
      <c r="F2524" s="15">
        <f>COUNTIF(tData[BezoekLangStart],"&lt;"&amp;($A2524+1/24))-COUNTIF(tData[BezoekLangEind],"&lt;="&amp;$A2524)</f>
        <v/>
      </c>
      <c r="G2524" s="15">
        <f>IF($D2524=1,$B2524*100+$C2524,-1)</f>
        <v/>
      </c>
      <c r="H2524" s="15">
        <f>IF($D2524=1,$B2524,-1)</f>
        <v/>
      </c>
      <c r="I2524" s="15">
        <f>IF($D2524=1,$C2524,-1)</f>
        <v/>
      </c>
    </row>
    <row r="2525">
      <c r="A2525" s="33" t="n">
        <v>45397.08333333334</v>
      </c>
      <c r="B2525" s="15">
        <f>WEEKDAY($A2525,2)</f>
        <v/>
      </c>
      <c r="C2525" s="15">
        <f>HOUR($A2525)</f>
        <v/>
      </c>
      <c r="D2525" s="15">
        <f>IF(AND($A2525&gt;=Instellingen!$B$6,$A2525&lt;Instellingen!$B$7),1,0)</f>
        <v/>
      </c>
      <c r="E2525" s="15">
        <f>COUNTIF(tData[BezoekStart],"&lt;"&amp;($A2525+1/24))-COUNTIF(tData[BezoekEind],"&lt;="&amp;$A2525)</f>
        <v/>
      </c>
      <c r="F2525" s="15">
        <f>COUNTIF(tData[BezoekLangStart],"&lt;"&amp;($A2525+1/24))-COUNTIF(tData[BezoekLangEind],"&lt;="&amp;$A2525)</f>
        <v/>
      </c>
      <c r="G2525" s="15">
        <f>IF($D2525=1,$B2525*100+$C2525,-1)</f>
        <v/>
      </c>
      <c r="H2525" s="15">
        <f>IF($D2525=1,$B2525,-1)</f>
        <v/>
      </c>
      <c r="I2525" s="15">
        <f>IF($D2525=1,$C2525,-1)</f>
        <v/>
      </c>
    </row>
    <row r="2526">
      <c r="A2526" s="33" t="n">
        <v>45397.125</v>
      </c>
      <c r="B2526" s="15">
        <f>WEEKDAY($A2526,2)</f>
        <v/>
      </c>
      <c r="C2526" s="15">
        <f>HOUR($A2526)</f>
        <v/>
      </c>
      <c r="D2526" s="15">
        <f>IF(AND($A2526&gt;=Instellingen!$B$6,$A2526&lt;Instellingen!$B$7),1,0)</f>
        <v/>
      </c>
      <c r="E2526" s="15">
        <f>COUNTIF(tData[BezoekStart],"&lt;"&amp;($A2526+1/24))-COUNTIF(tData[BezoekEind],"&lt;="&amp;$A2526)</f>
        <v/>
      </c>
      <c r="F2526" s="15">
        <f>COUNTIF(tData[BezoekLangStart],"&lt;"&amp;($A2526+1/24))-COUNTIF(tData[BezoekLangEind],"&lt;="&amp;$A2526)</f>
        <v/>
      </c>
      <c r="G2526" s="15">
        <f>IF($D2526=1,$B2526*100+$C2526,-1)</f>
        <v/>
      </c>
      <c r="H2526" s="15">
        <f>IF($D2526=1,$B2526,-1)</f>
        <v/>
      </c>
      <c r="I2526" s="15">
        <f>IF($D2526=1,$C2526,-1)</f>
        <v/>
      </c>
    </row>
    <row r="2527">
      <c r="A2527" s="33" t="n">
        <v>45397.16666666666</v>
      </c>
      <c r="B2527" s="15">
        <f>WEEKDAY($A2527,2)</f>
        <v/>
      </c>
      <c r="C2527" s="15">
        <f>HOUR($A2527)</f>
        <v/>
      </c>
      <c r="D2527" s="15">
        <f>IF(AND($A2527&gt;=Instellingen!$B$6,$A2527&lt;Instellingen!$B$7),1,0)</f>
        <v/>
      </c>
      <c r="E2527" s="15">
        <f>COUNTIF(tData[BezoekStart],"&lt;"&amp;($A2527+1/24))-COUNTIF(tData[BezoekEind],"&lt;="&amp;$A2527)</f>
        <v/>
      </c>
      <c r="F2527" s="15">
        <f>COUNTIF(tData[BezoekLangStart],"&lt;"&amp;($A2527+1/24))-COUNTIF(tData[BezoekLangEind],"&lt;="&amp;$A2527)</f>
        <v/>
      </c>
      <c r="G2527" s="15">
        <f>IF($D2527=1,$B2527*100+$C2527,-1)</f>
        <v/>
      </c>
      <c r="H2527" s="15">
        <f>IF($D2527=1,$B2527,-1)</f>
        <v/>
      </c>
      <c r="I2527" s="15">
        <f>IF($D2527=1,$C2527,-1)</f>
        <v/>
      </c>
    </row>
    <row r="2528">
      <c r="A2528" s="33" t="n">
        <v>45397.20833333334</v>
      </c>
      <c r="B2528" s="15">
        <f>WEEKDAY($A2528,2)</f>
        <v/>
      </c>
      <c r="C2528" s="15">
        <f>HOUR($A2528)</f>
        <v/>
      </c>
      <c r="D2528" s="15">
        <f>IF(AND($A2528&gt;=Instellingen!$B$6,$A2528&lt;Instellingen!$B$7),1,0)</f>
        <v/>
      </c>
      <c r="E2528" s="15">
        <f>COUNTIF(tData[BezoekStart],"&lt;"&amp;($A2528+1/24))-COUNTIF(tData[BezoekEind],"&lt;="&amp;$A2528)</f>
        <v/>
      </c>
      <c r="F2528" s="15">
        <f>COUNTIF(tData[BezoekLangStart],"&lt;"&amp;($A2528+1/24))-COUNTIF(tData[BezoekLangEind],"&lt;="&amp;$A2528)</f>
        <v/>
      </c>
      <c r="G2528" s="15">
        <f>IF($D2528=1,$B2528*100+$C2528,-1)</f>
        <v/>
      </c>
      <c r="H2528" s="15">
        <f>IF($D2528=1,$B2528,-1)</f>
        <v/>
      </c>
      <c r="I2528" s="15">
        <f>IF($D2528=1,$C2528,-1)</f>
        <v/>
      </c>
    </row>
    <row r="2529">
      <c r="A2529" s="33" t="n">
        <v>45397.25</v>
      </c>
      <c r="B2529" s="15">
        <f>WEEKDAY($A2529,2)</f>
        <v/>
      </c>
      <c r="C2529" s="15">
        <f>HOUR($A2529)</f>
        <v/>
      </c>
      <c r="D2529" s="15">
        <f>IF(AND($A2529&gt;=Instellingen!$B$6,$A2529&lt;Instellingen!$B$7),1,0)</f>
        <v/>
      </c>
      <c r="E2529" s="15">
        <f>COUNTIF(tData[BezoekStart],"&lt;"&amp;($A2529+1/24))-COUNTIF(tData[BezoekEind],"&lt;="&amp;$A2529)</f>
        <v/>
      </c>
      <c r="F2529" s="15">
        <f>COUNTIF(tData[BezoekLangStart],"&lt;"&amp;($A2529+1/24))-COUNTIF(tData[BezoekLangEind],"&lt;="&amp;$A2529)</f>
        <v/>
      </c>
      <c r="G2529" s="15">
        <f>IF($D2529=1,$B2529*100+$C2529,-1)</f>
        <v/>
      </c>
      <c r="H2529" s="15">
        <f>IF($D2529=1,$B2529,-1)</f>
        <v/>
      </c>
      <c r="I2529" s="15">
        <f>IF($D2529=1,$C2529,-1)</f>
        <v/>
      </c>
    </row>
    <row r="2530">
      <c r="A2530" s="33" t="n">
        <v>45397.29166666666</v>
      </c>
      <c r="B2530" s="15">
        <f>WEEKDAY($A2530,2)</f>
        <v/>
      </c>
      <c r="C2530" s="15">
        <f>HOUR($A2530)</f>
        <v/>
      </c>
      <c r="D2530" s="15">
        <f>IF(AND($A2530&gt;=Instellingen!$B$6,$A2530&lt;Instellingen!$B$7),1,0)</f>
        <v/>
      </c>
      <c r="E2530" s="15">
        <f>COUNTIF(tData[BezoekStart],"&lt;"&amp;($A2530+1/24))-COUNTIF(tData[BezoekEind],"&lt;="&amp;$A2530)</f>
        <v/>
      </c>
      <c r="F2530" s="15">
        <f>COUNTIF(tData[BezoekLangStart],"&lt;"&amp;($A2530+1/24))-COUNTIF(tData[BezoekLangEind],"&lt;="&amp;$A2530)</f>
        <v/>
      </c>
      <c r="G2530" s="15">
        <f>IF($D2530=1,$B2530*100+$C2530,-1)</f>
        <v/>
      </c>
      <c r="H2530" s="15">
        <f>IF($D2530=1,$B2530,-1)</f>
        <v/>
      </c>
      <c r="I2530" s="15">
        <f>IF($D2530=1,$C2530,-1)</f>
        <v/>
      </c>
    </row>
    <row r="2531">
      <c r="A2531" s="33" t="n">
        <v>45397.33333333334</v>
      </c>
      <c r="B2531" s="15">
        <f>WEEKDAY($A2531,2)</f>
        <v/>
      </c>
      <c r="C2531" s="15">
        <f>HOUR($A2531)</f>
        <v/>
      </c>
      <c r="D2531" s="15">
        <f>IF(AND($A2531&gt;=Instellingen!$B$6,$A2531&lt;Instellingen!$B$7),1,0)</f>
        <v/>
      </c>
      <c r="E2531" s="15">
        <f>COUNTIF(tData[BezoekStart],"&lt;"&amp;($A2531+1/24))-COUNTIF(tData[BezoekEind],"&lt;="&amp;$A2531)</f>
        <v/>
      </c>
      <c r="F2531" s="15">
        <f>COUNTIF(tData[BezoekLangStart],"&lt;"&amp;($A2531+1/24))-COUNTIF(tData[BezoekLangEind],"&lt;="&amp;$A2531)</f>
        <v/>
      </c>
      <c r="G2531" s="15">
        <f>IF($D2531=1,$B2531*100+$C2531,-1)</f>
        <v/>
      </c>
      <c r="H2531" s="15">
        <f>IF($D2531=1,$B2531,-1)</f>
        <v/>
      </c>
      <c r="I2531" s="15">
        <f>IF($D2531=1,$C2531,-1)</f>
        <v/>
      </c>
    </row>
    <row r="2532">
      <c r="A2532" s="33" t="n">
        <v>45397.375</v>
      </c>
      <c r="B2532" s="15">
        <f>WEEKDAY($A2532,2)</f>
        <v/>
      </c>
      <c r="C2532" s="15">
        <f>HOUR($A2532)</f>
        <v/>
      </c>
      <c r="D2532" s="15">
        <f>IF(AND($A2532&gt;=Instellingen!$B$6,$A2532&lt;Instellingen!$B$7),1,0)</f>
        <v/>
      </c>
      <c r="E2532" s="15">
        <f>COUNTIF(tData[BezoekStart],"&lt;"&amp;($A2532+1/24))-COUNTIF(tData[BezoekEind],"&lt;="&amp;$A2532)</f>
        <v/>
      </c>
      <c r="F2532" s="15">
        <f>COUNTIF(tData[BezoekLangStart],"&lt;"&amp;($A2532+1/24))-COUNTIF(tData[BezoekLangEind],"&lt;="&amp;$A2532)</f>
        <v/>
      </c>
      <c r="G2532" s="15">
        <f>IF($D2532=1,$B2532*100+$C2532,-1)</f>
        <v/>
      </c>
      <c r="H2532" s="15">
        <f>IF($D2532=1,$B2532,-1)</f>
        <v/>
      </c>
      <c r="I2532" s="15">
        <f>IF($D2532=1,$C2532,-1)</f>
        <v/>
      </c>
    </row>
    <row r="2533">
      <c r="A2533" s="33" t="n">
        <v>45397.41666666666</v>
      </c>
      <c r="B2533" s="15">
        <f>WEEKDAY($A2533,2)</f>
        <v/>
      </c>
      <c r="C2533" s="15">
        <f>HOUR($A2533)</f>
        <v/>
      </c>
      <c r="D2533" s="15">
        <f>IF(AND($A2533&gt;=Instellingen!$B$6,$A2533&lt;Instellingen!$B$7),1,0)</f>
        <v/>
      </c>
      <c r="E2533" s="15">
        <f>COUNTIF(tData[BezoekStart],"&lt;"&amp;($A2533+1/24))-COUNTIF(tData[BezoekEind],"&lt;="&amp;$A2533)</f>
        <v/>
      </c>
      <c r="F2533" s="15">
        <f>COUNTIF(tData[BezoekLangStart],"&lt;"&amp;($A2533+1/24))-COUNTIF(tData[BezoekLangEind],"&lt;="&amp;$A2533)</f>
        <v/>
      </c>
      <c r="G2533" s="15">
        <f>IF($D2533=1,$B2533*100+$C2533,-1)</f>
        <v/>
      </c>
      <c r="H2533" s="15">
        <f>IF($D2533=1,$B2533,-1)</f>
        <v/>
      </c>
      <c r="I2533" s="15">
        <f>IF($D2533=1,$C2533,-1)</f>
        <v/>
      </c>
    </row>
    <row r="2534">
      <c r="A2534" s="33" t="n">
        <v>45397.45833333334</v>
      </c>
      <c r="B2534" s="15">
        <f>WEEKDAY($A2534,2)</f>
        <v/>
      </c>
      <c r="C2534" s="15">
        <f>HOUR($A2534)</f>
        <v/>
      </c>
      <c r="D2534" s="15">
        <f>IF(AND($A2534&gt;=Instellingen!$B$6,$A2534&lt;Instellingen!$B$7),1,0)</f>
        <v/>
      </c>
      <c r="E2534" s="15">
        <f>COUNTIF(tData[BezoekStart],"&lt;"&amp;($A2534+1/24))-COUNTIF(tData[BezoekEind],"&lt;="&amp;$A2534)</f>
        <v/>
      </c>
      <c r="F2534" s="15">
        <f>COUNTIF(tData[BezoekLangStart],"&lt;"&amp;($A2534+1/24))-COUNTIF(tData[BezoekLangEind],"&lt;="&amp;$A2534)</f>
        <v/>
      </c>
      <c r="G2534" s="15">
        <f>IF($D2534=1,$B2534*100+$C2534,-1)</f>
        <v/>
      </c>
      <c r="H2534" s="15">
        <f>IF($D2534=1,$B2534,-1)</f>
        <v/>
      </c>
      <c r="I2534" s="15">
        <f>IF($D2534=1,$C2534,-1)</f>
        <v/>
      </c>
    </row>
    <row r="2535">
      <c r="A2535" s="33" t="n">
        <v>45397.5</v>
      </c>
      <c r="B2535" s="15">
        <f>WEEKDAY($A2535,2)</f>
        <v/>
      </c>
      <c r="C2535" s="15">
        <f>HOUR($A2535)</f>
        <v/>
      </c>
      <c r="D2535" s="15">
        <f>IF(AND($A2535&gt;=Instellingen!$B$6,$A2535&lt;Instellingen!$B$7),1,0)</f>
        <v/>
      </c>
      <c r="E2535" s="15">
        <f>COUNTIF(tData[BezoekStart],"&lt;"&amp;($A2535+1/24))-COUNTIF(tData[BezoekEind],"&lt;="&amp;$A2535)</f>
        <v/>
      </c>
      <c r="F2535" s="15">
        <f>COUNTIF(tData[BezoekLangStart],"&lt;"&amp;($A2535+1/24))-COUNTIF(tData[BezoekLangEind],"&lt;="&amp;$A2535)</f>
        <v/>
      </c>
      <c r="G2535" s="15">
        <f>IF($D2535=1,$B2535*100+$C2535,-1)</f>
        <v/>
      </c>
      <c r="H2535" s="15">
        <f>IF($D2535=1,$B2535,-1)</f>
        <v/>
      </c>
      <c r="I2535" s="15">
        <f>IF($D2535=1,$C2535,-1)</f>
        <v/>
      </c>
    </row>
    <row r="2536">
      <c r="A2536" s="33" t="n">
        <v>45397.54166666666</v>
      </c>
      <c r="B2536" s="15">
        <f>WEEKDAY($A2536,2)</f>
        <v/>
      </c>
      <c r="C2536" s="15">
        <f>HOUR($A2536)</f>
        <v/>
      </c>
      <c r="D2536" s="15">
        <f>IF(AND($A2536&gt;=Instellingen!$B$6,$A2536&lt;Instellingen!$B$7),1,0)</f>
        <v/>
      </c>
      <c r="E2536" s="15">
        <f>COUNTIF(tData[BezoekStart],"&lt;"&amp;($A2536+1/24))-COUNTIF(tData[BezoekEind],"&lt;="&amp;$A2536)</f>
        <v/>
      </c>
      <c r="F2536" s="15">
        <f>COUNTIF(tData[BezoekLangStart],"&lt;"&amp;($A2536+1/24))-COUNTIF(tData[BezoekLangEind],"&lt;="&amp;$A2536)</f>
        <v/>
      </c>
      <c r="G2536" s="15">
        <f>IF($D2536=1,$B2536*100+$C2536,-1)</f>
        <v/>
      </c>
      <c r="H2536" s="15">
        <f>IF($D2536=1,$B2536,-1)</f>
        <v/>
      </c>
      <c r="I2536" s="15">
        <f>IF($D2536=1,$C2536,-1)</f>
        <v/>
      </c>
    </row>
    <row r="2537">
      <c r="A2537" s="33" t="n">
        <v>45397.58333333334</v>
      </c>
      <c r="B2537" s="15">
        <f>WEEKDAY($A2537,2)</f>
        <v/>
      </c>
      <c r="C2537" s="15">
        <f>HOUR($A2537)</f>
        <v/>
      </c>
      <c r="D2537" s="15">
        <f>IF(AND($A2537&gt;=Instellingen!$B$6,$A2537&lt;Instellingen!$B$7),1,0)</f>
        <v/>
      </c>
      <c r="E2537" s="15">
        <f>COUNTIF(tData[BezoekStart],"&lt;"&amp;($A2537+1/24))-COUNTIF(tData[BezoekEind],"&lt;="&amp;$A2537)</f>
        <v/>
      </c>
      <c r="F2537" s="15">
        <f>COUNTIF(tData[BezoekLangStart],"&lt;"&amp;($A2537+1/24))-COUNTIF(tData[BezoekLangEind],"&lt;="&amp;$A2537)</f>
        <v/>
      </c>
      <c r="G2537" s="15">
        <f>IF($D2537=1,$B2537*100+$C2537,-1)</f>
        <v/>
      </c>
      <c r="H2537" s="15">
        <f>IF($D2537=1,$B2537,-1)</f>
        <v/>
      </c>
      <c r="I2537" s="15">
        <f>IF($D2537=1,$C2537,-1)</f>
        <v/>
      </c>
    </row>
    <row r="2538">
      <c r="A2538" s="33" t="n">
        <v>45397.625</v>
      </c>
      <c r="B2538" s="15">
        <f>WEEKDAY($A2538,2)</f>
        <v/>
      </c>
      <c r="C2538" s="15">
        <f>HOUR($A2538)</f>
        <v/>
      </c>
      <c r="D2538" s="15">
        <f>IF(AND($A2538&gt;=Instellingen!$B$6,$A2538&lt;Instellingen!$B$7),1,0)</f>
        <v/>
      </c>
      <c r="E2538" s="15">
        <f>COUNTIF(tData[BezoekStart],"&lt;"&amp;($A2538+1/24))-COUNTIF(tData[BezoekEind],"&lt;="&amp;$A2538)</f>
        <v/>
      </c>
      <c r="F2538" s="15">
        <f>COUNTIF(tData[BezoekLangStart],"&lt;"&amp;($A2538+1/24))-COUNTIF(tData[BezoekLangEind],"&lt;="&amp;$A2538)</f>
        <v/>
      </c>
      <c r="G2538" s="15">
        <f>IF($D2538=1,$B2538*100+$C2538,-1)</f>
        <v/>
      </c>
      <c r="H2538" s="15">
        <f>IF($D2538=1,$B2538,-1)</f>
        <v/>
      </c>
      <c r="I2538" s="15">
        <f>IF($D2538=1,$C2538,-1)</f>
        <v/>
      </c>
    </row>
    <row r="2539">
      <c r="A2539" s="33" t="n">
        <v>45397.66666666666</v>
      </c>
      <c r="B2539" s="15">
        <f>WEEKDAY($A2539,2)</f>
        <v/>
      </c>
      <c r="C2539" s="15">
        <f>HOUR($A2539)</f>
        <v/>
      </c>
      <c r="D2539" s="15">
        <f>IF(AND($A2539&gt;=Instellingen!$B$6,$A2539&lt;Instellingen!$B$7),1,0)</f>
        <v/>
      </c>
      <c r="E2539" s="15">
        <f>COUNTIF(tData[BezoekStart],"&lt;"&amp;($A2539+1/24))-COUNTIF(tData[BezoekEind],"&lt;="&amp;$A2539)</f>
        <v/>
      </c>
      <c r="F2539" s="15">
        <f>COUNTIF(tData[BezoekLangStart],"&lt;"&amp;($A2539+1/24))-COUNTIF(tData[BezoekLangEind],"&lt;="&amp;$A2539)</f>
        <v/>
      </c>
      <c r="G2539" s="15">
        <f>IF($D2539=1,$B2539*100+$C2539,-1)</f>
        <v/>
      </c>
      <c r="H2539" s="15">
        <f>IF($D2539=1,$B2539,-1)</f>
        <v/>
      </c>
      <c r="I2539" s="15">
        <f>IF($D2539=1,$C2539,-1)</f>
        <v/>
      </c>
    </row>
    <row r="2540">
      <c r="A2540" s="33" t="n">
        <v>45397.70833333334</v>
      </c>
      <c r="B2540" s="15">
        <f>WEEKDAY($A2540,2)</f>
        <v/>
      </c>
      <c r="C2540" s="15">
        <f>HOUR($A2540)</f>
        <v/>
      </c>
      <c r="D2540" s="15">
        <f>IF(AND($A2540&gt;=Instellingen!$B$6,$A2540&lt;Instellingen!$B$7),1,0)</f>
        <v/>
      </c>
      <c r="E2540" s="15">
        <f>COUNTIF(tData[BezoekStart],"&lt;"&amp;($A2540+1/24))-COUNTIF(tData[BezoekEind],"&lt;="&amp;$A2540)</f>
        <v/>
      </c>
      <c r="F2540" s="15">
        <f>COUNTIF(tData[BezoekLangStart],"&lt;"&amp;($A2540+1/24))-COUNTIF(tData[BezoekLangEind],"&lt;="&amp;$A2540)</f>
        <v/>
      </c>
      <c r="G2540" s="15">
        <f>IF($D2540=1,$B2540*100+$C2540,-1)</f>
        <v/>
      </c>
      <c r="H2540" s="15">
        <f>IF($D2540=1,$B2540,-1)</f>
        <v/>
      </c>
      <c r="I2540" s="15">
        <f>IF($D2540=1,$C2540,-1)</f>
        <v/>
      </c>
    </row>
    <row r="2541">
      <c r="A2541" s="33" t="n">
        <v>45397.75</v>
      </c>
      <c r="B2541" s="15">
        <f>WEEKDAY($A2541,2)</f>
        <v/>
      </c>
      <c r="C2541" s="15">
        <f>HOUR($A2541)</f>
        <v/>
      </c>
      <c r="D2541" s="15">
        <f>IF(AND($A2541&gt;=Instellingen!$B$6,$A2541&lt;Instellingen!$B$7),1,0)</f>
        <v/>
      </c>
      <c r="E2541" s="15">
        <f>COUNTIF(tData[BezoekStart],"&lt;"&amp;($A2541+1/24))-COUNTIF(tData[BezoekEind],"&lt;="&amp;$A2541)</f>
        <v/>
      </c>
      <c r="F2541" s="15">
        <f>COUNTIF(tData[BezoekLangStart],"&lt;"&amp;($A2541+1/24))-COUNTIF(tData[BezoekLangEind],"&lt;="&amp;$A2541)</f>
        <v/>
      </c>
      <c r="G2541" s="15">
        <f>IF($D2541=1,$B2541*100+$C2541,-1)</f>
        <v/>
      </c>
      <c r="H2541" s="15">
        <f>IF($D2541=1,$B2541,-1)</f>
        <v/>
      </c>
      <c r="I2541" s="15">
        <f>IF($D2541=1,$C2541,-1)</f>
        <v/>
      </c>
    </row>
    <row r="2542">
      <c r="A2542" s="33" t="n">
        <v>45397.79166666666</v>
      </c>
      <c r="B2542" s="15">
        <f>WEEKDAY($A2542,2)</f>
        <v/>
      </c>
      <c r="C2542" s="15">
        <f>HOUR($A2542)</f>
        <v/>
      </c>
      <c r="D2542" s="15">
        <f>IF(AND($A2542&gt;=Instellingen!$B$6,$A2542&lt;Instellingen!$B$7),1,0)</f>
        <v/>
      </c>
      <c r="E2542" s="15">
        <f>COUNTIF(tData[BezoekStart],"&lt;"&amp;($A2542+1/24))-COUNTIF(tData[BezoekEind],"&lt;="&amp;$A2542)</f>
        <v/>
      </c>
      <c r="F2542" s="15">
        <f>COUNTIF(tData[BezoekLangStart],"&lt;"&amp;($A2542+1/24))-COUNTIF(tData[BezoekLangEind],"&lt;="&amp;$A2542)</f>
        <v/>
      </c>
      <c r="G2542" s="15">
        <f>IF($D2542=1,$B2542*100+$C2542,-1)</f>
        <v/>
      </c>
      <c r="H2542" s="15">
        <f>IF($D2542=1,$B2542,-1)</f>
        <v/>
      </c>
      <c r="I2542" s="15">
        <f>IF($D2542=1,$C2542,-1)</f>
        <v/>
      </c>
    </row>
    <row r="2543">
      <c r="A2543" s="33" t="n">
        <v>45397.83333333334</v>
      </c>
      <c r="B2543" s="15">
        <f>WEEKDAY($A2543,2)</f>
        <v/>
      </c>
      <c r="C2543" s="15">
        <f>HOUR($A2543)</f>
        <v/>
      </c>
      <c r="D2543" s="15">
        <f>IF(AND($A2543&gt;=Instellingen!$B$6,$A2543&lt;Instellingen!$B$7),1,0)</f>
        <v/>
      </c>
      <c r="E2543" s="15">
        <f>COUNTIF(tData[BezoekStart],"&lt;"&amp;($A2543+1/24))-COUNTIF(tData[BezoekEind],"&lt;="&amp;$A2543)</f>
        <v/>
      </c>
      <c r="F2543" s="15">
        <f>COUNTIF(tData[BezoekLangStart],"&lt;"&amp;($A2543+1/24))-COUNTIF(tData[BezoekLangEind],"&lt;="&amp;$A2543)</f>
        <v/>
      </c>
      <c r="G2543" s="15">
        <f>IF($D2543=1,$B2543*100+$C2543,-1)</f>
        <v/>
      </c>
      <c r="H2543" s="15">
        <f>IF($D2543=1,$B2543,-1)</f>
        <v/>
      </c>
      <c r="I2543" s="15">
        <f>IF($D2543=1,$C2543,-1)</f>
        <v/>
      </c>
    </row>
    <row r="2544">
      <c r="A2544" s="33" t="n">
        <v>45397.875</v>
      </c>
      <c r="B2544" s="15">
        <f>WEEKDAY($A2544,2)</f>
        <v/>
      </c>
      <c r="C2544" s="15">
        <f>HOUR($A2544)</f>
        <v/>
      </c>
      <c r="D2544" s="15">
        <f>IF(AND($A2544&gt;=Instellingen!$B$6,$A2544&lt;Instellingen!$B$7),1,0)</f>
        <v/>
      </c>
      <c r="E2544" s="15">
        <f>COUNTIF(tData[BezoekStart],"&lt;"&amp;($A2544+1/24))-COUNTIF(tData[BezoekEind],"&lt;="&amp;$A2544)</f>
        <v/>
      </c>
      <c r="F2544" s="15">
        <f>COUNTIF(tData[BezoekLangStart],"&lt;"&amp;($A2544+1/24))-COUNTIF(tData[BezoekLangEind],"&lt;="&amp;$A2544)</f>
        <v/>
      </c>
      <c r="G2544" s="15">
        <f>IF($D2544=1,$B2544*100+$C2544,-1)</f>
        <v/>
      </c>
      <c r="H2544" s="15">
        <f>IF($D2544=1,$B2544,-1)</f>
        <v/>
      </c>
      <c r="I2544" s="15">
        <f>IF($D2544=1,$C2544,-1)</f>
        <v/>
      </c>
    </row>
    <row r="2545">
      <c r="A2545" s="33" t="n">
        <v>45397.91666666666</v>
      </c>
      <c r="B2545" s="15">
        <f>WEEKDAY($A2545,2)</f>
        <v/>
      </c>
      <c r="C2545" s="15">
        <f>HOUR($A2545)</f>
        <v/>
      </c>
      <c r="D2545" s="15">
        <f>IF(AND($A2545&gt;=Instellingen!$B$6,$A2545&lt;Instellingen!$B$7),1,0)</f>
        <v/>
      </c>
      <c r="E2545" s="15">
        <f>COUNTIF(tData[BezoekStart],"&lt;"&amp;($A2545+1/24))-COUNTIF(tData[BezoekEind],"&lt;="&amp;$A2545)</f>
        <v/>
      </c>
      <c r="F2545" s="15">
        <f>COUNTIF(tData[BezoekLangStart],"&lt;"&amp;($A2545+1/24))-COUNTIF(tData[BezoekLangEind],"&lt;="&amp;$A2545)</f>
        <v/>
      </c>
      <c r="G2545" s="15">
        <f>IF($D2545=1,$B2545*100+$C2545,-1)</f>
        <v/>
      </c>
      <c r="H2545" s="15">
        <f>IF($D2545=1,$B2545,-1)</f>
        <v/>
      </c>
      <c r="I2545" s="15">
        <f>IF($D2545=1,$C2545,-1)</f>
        <v/>
      </c>
    </row>
    <row r="2546">
      <c r="A2546" s="33" t="n">
        <v>45397.95833333334</v>
      </c>
      <c r="B2546" s="15">
        <f>WEEKDAY($A2546,2)</f>
        <v/>
      </c>
      <c r="C2546" s="15">
        <f>HOUR($A2546)</f>
        <v/>
      </c>
      <c r="D2546" s="15">
        <f>IF(AND($A2546&gt;=Instellingen!$B$6,$A2546&lt;Instellingen!$B$7),1,0)</f>
        <v/>
      </c>
      <c r="E2546" s="15">
        <f>COUNTIF(tData[BezoekStart],"&lt;"&amp;($A2546+1/24))-COUNTIF(tData[BezoekEind],"&lt;="&amp;$A2546)</f>
        <v/>
      </c>
      <c r="F2546" s="15">
        <f>COUNTIF(tData[BezoekLangStart],"&lt;"&amp;($A2546+1/24))-COUNTIF(tData[BezoekLangEind],"&lt;="&amp;$A2546)</f>
        <v/>
      </c>
      <c r="G2546" s="15">
        <f>IF($D2546=1,$B2546*100+$C2546,-1)</f>
        <v/>
      </c>
      <c r="H2546" s="15">
        <f>IF($D2546=1,$B2546,-1)</f>
        <v/>
      </c>
      <c r="I2546" s="15">
        <f>IF($D2546=1,$C2546,-1)</f>
        <v/>
      </c>
    </row>
    <row r="2547">
      <c r="A2547" s="33" t="n">
        <v>45398</v>
      </c>
      <c r="B2547" s="15">
        <f>WEEKDAY($A2547,2)</f>
        <v/>
      </c>
      <c r="C2547" s="15">
        <f>HOUR($A2547)</f>
        <v/>
      </c>
      <c r="D2547" s="15">
        <f>IF(AND($A2547&gt;=Instellingen!$B$6,$A2547&lt;Instellingen!$B$7),1,0)</f>
        <v/>
      </c>
      <c r="E2547" s="15">
        <f>COUNTIF(tData[BezoekStart],"&lt;"&amp;($A2547+1/24))-COUNTIF(tData[BezoekEind],"&lt;="&amp;$A2547)</f>
        <v/>
      </c>
      <c r="F2547" s="15">
        <f>COUNTIF(tData[BezoekLangStart],"&lt;"&amp;($A2547+1/24))-COUNTIF(tData[BezoekLangEind],"&lt;="&amp;$A2547)</f>
        <v/>
      </c>
      <c r="G2547" s="15">
        <f>IF($D2547=1,$B2547*100+$C2547,-1)</f>
        <v/>
      </c>
      <c r="H2547" s="15">
        <f>IF($D2547=1,$B2547,-1)</f>
        <v/>
      </c>
      <c r="I2547" s="15">
        <f>IF($D2547=1,$C2547,-1)</f>
        <v/>
      </c>
    </row>
    <row r="2548">
      <c r="A2548" s="33" t="n">
        <v>45398.04166666666</v>
      </c>
      <c r="B2548" s="15">
        <f>WEEKDAY($A2548,2)</f>
        <v/>
      </c>
      <c r="C2548" s="15">
        <f>HOUR($A2548)</f>
        <v/>
      </c>
      <c r="D2548" s="15">
        <f>IF(AND($A2548&gt;=Instellingen!$B$6,$A2548&lt;Instellingen!$B$7),1,0)</f>
        <v/>
      </c>
      <c r="E2548" s="15">
        <f>COUNTIF(tData[BezoekStart],"&lt;"&amp;($A2548+1/24))-COUNTIF(tData[BezoekEind],"&lt;="&amp;$A2548)</f>
        <v/>
      </c>
      <c r="F2548" s="15">
        <f>COUNTIF(tData[BezoekLangStart],"&lt;"&amp;($A2548+1/24))-COUNTIF(tData[BezoekLangEind],"&lt;="&amp;$A2548)</f>
        <v/>
      </c>
      <c r="G2548" s="15">
        <f>IF($D2548=1,$B2548*100+$C2548,-1)</f>
        <v/>
      </c>
      <c r="H2548" s="15">
        <f>IF($D2548=1,$B2548,-1)</f>
        <v/>
      </c>
      <c r="I2548" s="15">
        <f>IF($D2548=1,$C2548,-1)</f>
        <v/>
      </c>
    </row>
    <row r="2549">
      <c r="A2549" s="33" t="n">
        <v>45398.08333333334</v>
      </c>
      <c r="B2549" s="15">
        <f>WEEKDAY($A2549,2)</f>
        <v/>
      </c>
      <c r="C2549" s="15">
        <f>HOUR($A2549)</f>
        <v/>
      </c>
      <c r="D2549" s="15">
        <f>IF(AND($A2549&gt;=Instellingen!$B$6,$A2549&lt;Instellingen!$B$7),1,0)</f>
        <v/>
      </c>
      <c r="E2549" s="15">
        <f>COUNTIF(tData[BezoekStart],"&lt;"&amp;($A2549+1/24))-COUNTIF(tData[BezoekEind],"&lt;="&amp;$A2549)</f>
        <v/>
      </c>
      <c r="F2549" s="15">
        <f>COUNTIF(tData[BezoekLangStart],"&lt;"&amp;($A2549+1/24))-COUNTIF(tData[BezoekLangEind],"&lt;="&amp;$A2549)</f>
        <v/>
      </c>
      <c r="G2549" s="15">
        <f>IF($D2549=1,$B2549*100+$C2549,-1)</f>
        <v/>
      </c>
      <c r="H2549" s="15">
        <f>IF($D2549=1,$B2549,-1)</f>
        <v/>
      </c>
      <c r="I2549" s="15">
        <f>IF($D2549=1,$C2549,-1)</f>
        <v/>
      </c>
    </row>
    <row r="2550">
      <c r="A2550" s="33" t="n">
        <v>45398.125</v>
      </c>
      <c r="B2550" s="15">
        <f>WEEKDAY($A2550,2)</f>
        <v/>
      </c>
      <c r="C2550" s="15">
        <f>HOUR($A2550)</f>
        <v/>
      </c>
      <c r="D2550" s="15">
        <f>IF(AND($A2550&gt;=Instellingen!$B$6,$A2550&lt;Instellingen!$B$7),1,0)</f>
        <v/>
      </c>
      <c r="E2550" s="15">
        <f>COUNTIF(tData[BezoekStart],"&lt;"&amp;($A2550+1/24))-COUNTIF(tData[BezoekEind],"&lt;="&amp;$A2550)</f>
        <v/>
      </c>
      <c r="F2550" s="15">
        <f>COUNTIF(tData[BezoekLangStart],"&lt;"&amp;($A2550+1/24))-COUNTIF(tData[BezoekLangEind],"&lt;="&amp;$A2550)</f>
        <v/>
      </c>
      <c r="G2550" s="15">
        <f>IF($D2550=1,$B2550*100+$C2550,-1)</f>
        <v/>
      </c>
      <c r="H2550" s="15">
        <f>IF($D2550=1,$B2550,-1)</f>
        <v/>
      </c>
      <c r="I2550" s="15">
        <f>IF($D2550=1,$C2550,-1)</f>
        <v/>
      </c>
    </row>
    <row r="2551">
      <c r="A2551" s="33" t="n">
        <v>45398.16666666666</v>
      </c>
      <c r="B2551" s="15">
        <f>WEEKDAY($A2551,2)</f>
        <v/>
      </c>
      <c r="C2551" s="15">
        <f>HOUR($A2551)</f>
        <v/>
      </c>
      <c r="D2551" s="15">
        <f>IF(AND($A2551&gt;=Instellingen!$B$6,$A2551&lt;Instellingen!$B$7),1,0)</f>
        <v/>
      </c>
      <c r="E2551" s="15">
        <f>COUNTIF(tData[BezoekStart],"&lt;"&amp;($A2551+1/24))-COUNTIF(tData[BezoekEind],"&lt;="&amp;$A2551)</f>
        <v/>
      </c>
      <c r="F2551" s="15">
        <f>COUNTIF(tData[BezoekLangStart],"&lt;"&amp;($A2551+1/24))-COUNTIF(tData[BezoekLangEind],"&lt;="&amp;$A2551)</f>
        <v/>
      </c>
      <c r="G2551" s="15">
        <f>IF($D2551=1,$B2551*100+$C2551,-1)</f>
        <v/>
      </c>
      <c r="H2551" s="15">
        <f>IF($D2551=1,$B2551,-1)</f>
        <v/>
      </c>
      <c r="I2551" s="15">
        <f>IF($D2551=1,$C2551,-1)</f>
        <v/>
      </c>
    </row>
    <row r="2552">
      <c r="A2552" s="33" t="n">
        <v>45398.20833333334</v>
      </c>
      <c r="B2552" s="15">
        <f>WEEKDAY($A2552,2)</f>
        <v/>
      </c>
      <c r="C2552" s="15">
        <f>HOUR($A2552)</f>
        <v/>
      </c>
      <c r="D2552" s="15">
        <f>IF(AND($A2552&gt;=Instellingen!$B$6,$A2552&lt;Instellingen!$B$7),1,0)</f>
        <v/>
      </c>
      <c r="E2552" s="15">
        <f>COUNTIF(tData[BezoekStart],"&lt;"&amp;($A2552+1/24))-COUNTIF(tData[BezoekEind],"&lt;="&amp;$A2552)</f>
        <v/>
      </c>
      <c r="F2552" s="15">
        <f>COUNTIF(tData[BezoekLangStart],"&lt;"&amp;($A2552+1/24))-COUNTIF(tData[BezoekLangEind],"&lt;="&amp;$A2552)</f>
        <v/>
      </c>
      <c r="G2552" s="15">
        <f>IF($D2552=1,$B2552*100+$C2552,-1)</f>
        <v/>
      </c>
      <c r="H2552" s="15">
        <f>IF($D2552=1,$B2552,-1)</f>
        <v/>
      </c>
      <c r="I2552" s="15">
        <f>IF($D2552=1,$C2552,-1)</f>
        <v/>
      </c>
    </row>
    <row r="2553">
      <c r="A2553" s="33" t="n">
        <v>45398.25</v>
      </c>
      <c r="B2553" s="15">
        <f>WEEKDAY($A2553,2)</f>
        <v/>
      </c>
      <c r="C2553" s="15">
        <f>HOUR($A2553)</f>
        <v/>
      </c>
      <c r="D2553" s="15">
        <f>IF(AND($A2553&gt;=Instellingen!$B$6,$A2553&lt;Instellingen!$B$7),1,0)</f>
        <v/>
      </c>
      <c r="E2553" s="15">
        <f>COUNTIF(tData[BezoekStart],"&lt;"&amp;($A2553+1/24))-COUNTIF(tData[BezoekEind],"&lt;="&amp;$A2553)</f>
        <v/>
      </c>
      <c r="F2553" s="15">
        <f>COUNTIF(tData[BezoekLangStart],"&lt;"&amp;($A2553+1/24))-COUNTIF(tData[BezoekLangEind],"&lt;="&amp;$A2553)</f>
        <v/>
      </c>
      <c r="G2553" s="15">
        <f>IF($D2553=1,$B2553*100+$C2553,-1)</f>
        <v/>
      </c>
      <c r="H2553" s="15">
        <f>IF($D2553=1,$B2553,-1)</f>
        <v/>
      </c>
      <c r="I2553" s="15">
        <f>IF($D2553=1,$C2553,-1)</f>
        <v/>
      </c>
    </row>
    <row r="2554">
      <c r="A2554" s="33" t="n">
        <v>45398.29166666666</v>
      </c>
      <c r="B2554" s="15">
        <f>WEEKDAY($A2554,2)</f>
        <v/>
      </c>
      <c r="C2554" s="15">
        <f>HOUR($A2554)</f>
        <v/>
      </c>
      <c r="D2554" s="15">
        <f>IF(AND($A2554&gt;=Instellingen!$B$6,$A2554&lt;Instellingen!$B$7),1,0)</f>
        <v/>
      </c>
      <c r="E2554" s="15">
        <f>COUNTIF(tData[BezoekStart],"&lt;"&amp;($A2554+1/24))-COUNTIF(tData[BezoekEind],"&lt;="&amp;$A2554)</f>
        <v/>
      </c>
      <c r="F2554" s="15">
        <f>COUNTIF(tData[BezoekLangStart],"&lt;"&amp;($A2554+1/24))-COUNTIF(tData[BezoekLangEind],"&lt;="&amp;$A2554)</f>
        <v/>
      </c>
      <c r="G2554" s="15">
        <f>IF($D2554=1,$B2554*100+$C2554,-1)</f>
        <v/>
      </c>
      <c r="H2554" s="15">
        <f>IF($D2554=1,$B2554,-1)</f>
        <v/>
      </c>
      <c r="I2554" s="15">
        <f>IF($D2554=1,$C2554,-1)</f>
        <v/>
      </c>
    </row>
    <row r="2555">
      <c r="A2555" s="33" t="n">
        <v>45398.33333333334</v>
      </c>
      <c r="B2555" s="15">
        <f>WEEKDAY($A2555,2)</f>
        <v/>
      </c>
      <c r="C2555" s="15">
        <f>HOUR($A2555)</f>
        <v/>
      </c>
      <c r="D2555" s="15">
        <f>IF(AND($A2555&gt;=Instellingen!$B$6,$A2555&lt;Instellingen!$B$7),1,0)</f>
        <v/>
      </c>
      <c r="E2555" s="15">
        <f>COUNTIF(tData[BezoekStart],"&lt;"&amp;($A2555+1/24))-COUNTIF(tData[BezoekEind],"&lt;="&amp;$A2555)</f>
        <v/>
      </c>
      <c r="F2555" s="15">
        <f>COUNTIF(tData[BezoekLangStart],"&lt;"&amp;($A2555+1/24))-COUNTIF(tData[BezoekLangEind],"&lt;="&amp;$A2555)</f>
        <v/>
      </c>
      <c r="G2555" s="15">
        <f>IF($D2555=1,$B2555*100+$C2555,-1)</f>
        <v/>
      </c>
      <c r="H2555" s="15">
        <f>IF($D2555=1,$B2555,-1)</f>
        <v/>
      </c>
      <c r="I2555" s="15">
        <f>IF($D2555=1,$C2555,-1)</f>
        <v/>
      </c>
    </row>
    <row r="2556">
      <c r="A2556" s="33" t="n">
        <v>45398.375</v>
      </c>
      <c r="B2556" s="15">
        <f>WEEKDAY($A2556,2)</f>
        <v/>
      </c>
      <c r="C2556" s="15">
        <f>HOUR($A2556)</f>
        <v/>
      </c>
      <c r="D2556" s="15">
        <f>IF(AND($A2556&gt;=Instellingen!$B$6,$A2556&lt;Instellingen!$B$7),1,0)</f>
        <v/>
      </c>
      <c r="E2556" s="15">
        <f>COUNTIF(tData[BezoekStart],"&lt;"&amp;($A2556+1/24))-COUNTIF(tData[BezoekEind],"&lt;="&amp;$A2556)</f>
        <v/>
      </c>
      <c r="F2556" s="15">
        <f>COUNTIF(tData[BezoekLangStart],"&lt;"&amp;($A2556+1/24))-COUNTIF(tData[BezoekLangEind],"&lt;="&amp;$A2556)</f>
        <v/>
      </c>
      <c r="G2556" s="15">
        <f>IF($D2556=1,$B2556*100+$C2556,-1)</f>
        <v/>
      </c>
      <c r="H2556" s="15">
        <f>IF($D2556=1,$B2556,-1)</f>
        <v/>
      </c>
      <c r="I2556" s="15">
        <f>IF($D2556=1,$C2556,-1)</f>
        <v/>
      </c>
    </row>
    <row r="2557">
      <c r="A2557" s="33" t="n">
        <v>45398.41666666666</v>
      </c>
      <c r="B2557" s="15">
        <f>WEEKDAY($A2557,2)</f>
        <v/>
      </c>
      <c r="C2557" s="15">
        <f>HOUR($A2557)</f>
        <v/>
      </c>
      <c r="D2557" s="15">
        <f>IF(AND($A2557&gt;=Instellingen!$B$6,$A2557&lt;Instellingen!$B$7),1,0)</f>
        <v/>
      </c>
      <c r="E2557" s="15">
        <f>COUNTIF(tData[BezoekStart],"&lt;"&amp;($A2557+1/24))-COUNTIF(tData[BezoekEind],"&lt;="&amp;$A2557)</f>
        <v/>
      </c>
      <c r="F2557" s="15">
        <f>COUNTIF(tData[BezoekLangStart],"&lt;"&amp;($A2557+1/24))-COUNTIF(tData[BezoekLangEind],"&lt;="&amp;$A2557)</f>
        <v/>
      </c>
      <c r="G2557" s="15">
        <f>IF($D2557=1,$B2557*100+$C2557,-1)</f>
        <v/>
      </c>
      <c r="H2557" s="15">
        <f>IF($D2557=1,$B2557,-1)</f>
        <v/>
      </c>
      <c r="I2557" s="15">
        <f>IF($D2557=1,$C2557,-1)</f>
        <v/>
      </c>
    </row>
    <row r="2558">
      <c r="A2558" s="33" t="n">
        <v>45398.45833333334</v>
      </c>
      <c r="B2558" s="15">
        <f>WEEKDAY($A2558,2)</f>
        <v/>
      </c>
      <c r="C2558" s="15">
        <f>HOUR($A2558)</f>
        <v/>
      </c>
      <c r="D2558" s="15">
        <f>IF(AND($A2558&gt;=Instellingen!$B$6,$A2558&lt;Instellingen!$B$7),1,0)</f>
        <v/>
      </c>
      <c r="E2558" s="15">
        <f>COUNTIF(tData[BezoekStart],"&lt;"&amp;($A2558+1/24))-COUNTIF(tData[BezoekEind],"&lt;="&amp;$A2558)</f>
        <v/>
      </c>
      <c r="F2558" s="15">
        <f>COUNTIF(tData[BezoekLangStart],"&lt;"&amp;($A2558+1/24))-COUNTIF(tData[BezoekLangEind],"&lt;="&amp;$A2558)</f>
        <v/>
      </c>
      <c r="G2558" s="15">
        <f>IF($D2558=1,$B2558*100+$C2558,-1)</f>
        <v/>
      </c>
      <c r="H2558" s="15">
        <f>IF($D2558=1,$B2558,-1)</f>
        <v/>
      </c>
      <c r="I2558" s="15">
        <f>IF($D2558=1,$C2558,-1)</f>
        <v/>
      </c>
    </row>
    <row r="2559">
      <c r="A2559" s="33" t="n">
        <v>45398.5</v>
      </c>
      <c r="B2559" s="15">
        <f>WEEKDAY($A2559,2)</f>
        <v/>
      </c>
      <c r="C2559" s="15">
        <f>HOUR($A2559)</f>
        <v/>
      </c>
      <c r="D2559" s="15">
        <f>IF(AND($A2559&gt;=Instellingen!$B$6,$A2559&lt;Instellingen!$B$7),1,0)</f>
        <v/>
      </c>
      <c r="E2559" s="15">
        <f>COUNTIF(tData[BezoekStart],"&lt;"&amp;($A2559+1/24))-COUNTIF(tData[BezoekEind],"&lt;="&amp;$A2559)</f>
        <v/>
      </c>
      <c r="F2559" s="15">
        <f>COUNTIF(tData[BezoekLangStart],"&lt;"&amp;($A2559+1/24))-COUNTIF(tData[BezoekLangEind],"&lt;="&amp;$A2559)</f>
        <v/>
      </c>
      <c r="G2559" s="15">
        <f>IF($D2559=1,$B2559*100+$C2559,-1)</f>
        <v/>
      </c>
      <c r="H2559" s="15">
        <f>IF($D2559=1,$B2559,-1)</f>
        <v/>
      </c>
      <c r="I2559" s="15">
        <f>IF($D2559=1,$C2559,-1)</f>
        <v/>
      </c>
    </row>
    <row r="2560">
      <c r="A2560" s="33" t="n">
        <v>45398.54166666666</v>
      </c>
      <c r="B2560" s="15">
        <f>WEEKDAY($A2560,2)</f>
        <v/>
      </c>
      <c r="C2560" s="15">
        <f>HOUR($A2560)</f>
        <v/>
      </c>
      <c r="D2560" s="15">
        <f>IF(AND($A2560&gt;=Instellingen!$B$6,$A2560&lt;Instellingen!$B$7),1,0)</f>
        <v/>
      </c>
      <c r="E2560" s="15">
        <f>COUNTIF(tData[BezoekStart],"&lt;"&amp;($A2560+1/24))-COUNTIF(tData[BezoekEind],"&lt;="&amp;$A2560)</f>
        <v/>
      </c>
      <c r="F2560" s="15">
        <f>COUNTIF(tData[BezoekLangStart],"&lt;"&amp;($A2560+1/24))-COUNTIF(tData[BezoekLangEind],"&lt;="&amp;$A2560)</f>
        <v/>
      </c>
      <c r="G2560" s="15">
        <f>IF($D2560=1,$B2560*100+$C2560,-1)</f>
        <v/>
      </c>
      <c r="H2560" s="15">
        <f>IF($D2560=1,$B2560,-1)</f>
        <v/>
      </c>
      <c r="I2560" s="15">
        <f>IF($D2560=1,$C2560,-1)</f>
        <v/>
      </c>
    </row>
    <row r="2561">
      <c r="A2561" s="33" t="n">
        <v>45398.58333333334</v>
      </c>
      <c r="B2561" s="15">
        <f>WEEKDAY($A2561,2)</f>
        <v/>
      </c>
      <c r="C2561" s="15">
        <f>HOUR($A2561)</f>
        <v/>
      </c>
      <c r="D2561" s="15">
        <f>IF(AND($A2561&gt;=Instellingen!$B$6,$A2561&lt;Instellingen!$B$7),1,0)</f>
        <v/>
      </c>
      <c r="E2561" s="15">
        <f>COUNTIF(tData[BezoekStart],"&lt;"&amp;($A2561+1/24))-COUNTIF(tData[BezoekEind],"&lt;="&amp;$A2561)</f>
        <v/>
      </c>
      <c r="F2561" s="15">
        <f>COUNTIF(tData[BezoekLangStart],"&lt;"&amp;($A2561+1/24))-COUNTIF(tData[BezoekLangEind],"&lt;="&amp;$A2561)</f>
        <v/>
      </c>
      <c r="G2561" s="15">
        <f>IF($D2561=1,$B2561*100+$C2561,-1)</f>
        <v/>
      </c>
      <c r="H2561" s="15">
        <f>IF($D2561=1,$B2561,-1)</f>
        <v/>
      </c>
      <c r="I2561" s="15">
        <f>IF($D2561=1,$C2561,-1)</f>
        <v/>
      </c>
    </row>
    <row r="2562">
      <c r="A2562" s="33" t="n">
        <v>45398.625</v>
      </c>
      <c r="B2562" s="15">
        <f>WEEKDAY($A2562,2)</f>
        <v/>
      </c>
      <c r="C2562" s="15">
        <f>HOUR($A2562)</f>
        <v/>
      </c>
      <c r="D2562" s="15">
        <f>IF(AND($A2562&gt;=Instellingen!$B$6,$A2562&lt;Instellingen!$B$7),1,0)</f>
        <v/>
      </c>
      <c r="E2562" s="15">
        <f>COUNTIF(tData[BezoekStart],"&lt;"&amp;($A2562+1/24))-COUNTIF(tData[BezoekEind],"&lt;="&amp;$A2562)</f>
        <v/>
      </c>
      <c r="F2562" s="15">
        <f>COUNTIF(tData[BezoekLangStart],"&lt;"&amp;($A2562+1/24))-COUNTIF(tData[BezoekLangEind],"&lt;="&amp;$A2562)</f>
        <v/>
      </c>
      <c r="G2562" s="15">
        <f>IF($D2562=1,$B2562*100+$C2562,-1)</f>
        <v/>
      </c>
      <c r="H2562" s="15">
        <f>IF($D2562=1,$B2562,-1)</f>
        <v/>
      </c>
      <c r="I2562" s="15">
        <f>IF($D2562=1,$C2562,-1)</f>
        <v/>
      </c>
    </row>
    <row r="2563">
      <c r="A2563" s="33" t="n">
        <v>45398.66666666666</v>
      </c>
      <c r="B2563" s="15">
        <f>WEEKDAY($A2563,2)</f>
        <v/>
      </c>
      <c r="C2563" s="15">
        <f>HOUR($A2563)</f>
        <v/>
      </c>
      <c r="D2563" s="15">
        <f>IF(AND($A2563&gt;=Instellingen!$B$6,$A2563&lt;Instellingen!$B$7),1,0)</f>
        <v/>
      </c>
      <c r="E2563" s="15">
        <f>COUNTIF(tData[BezoekStart],"&lt;"&amp;($A2563+1/24))-COUNTIF(tData[BezoekEind],"&lt;="&amp;$A2563)</f>
        <v/>
      </c>
      <c r="F2563" s="15">
        <f>COUNTIF(tData[BezoekLangStart],"&lt;"&amp;($A2563+1/24))-COUNTIF(tData[BezoekLangEind],"&lt;="&amp;$A2563)</f>
        <v/>
      </c>
      <c r="G2563" s="15">
        <f>IF($D2563=1,$B2563*100+$C2563,-1)</f>
        <v/>
      </c>
      <c r="H2563" s="15">
        <f>IF($D2563=1,$B2563,-1)</f>
        <v/>
      </c>
      <c r="I2563" s="15">
        <f>IF($D2563=1,$C2563,-1)</f>
        <v/>
      </c>
    </row>
    <row r="2564">
      <c r="A2564" s="33" t="n">
        <v>45398.70833333334</v>
      </c>
      <c r="B2564" s="15">
        <f>WEEKDAY($A2564,2)</f>
        <v/>
      </c>
      <c r="C2564" s="15">
        <f>HOUR($A2564)</f>
        <v/>
      </c>
      <c r="D2564" s="15">
        <f>IF(AND($A2564&gt;=Instellingen!$B$6,$A2564&lt;Instellingen!$B$7),1,0)</f>
        <v/>
      </c>
      <c r="E2564" s="15">
        <f>COUNTIF(tData[BezoekStart],"&lt;"&amp;($A2564+1/24))-COUNTIF(tData[BezoekEind],"&lt;="&amp;$A2564)</f>
        <v/>
      </c>
      <c r="F2564" s="15">
        <f>COUNTIF(tData[BezoekLangStart],"&lt;"&amp;($A2564+1/24))-COUNTIF(tData[BezoekLangEind],"&lt;="&amp;$A2564)</f>
        <v/>
      </c>
      <c r="G2564" s="15">
        <f>IF($D2564=1,$B2564*100+$C2564,-1)</f>
        <v/>
      </c>
      <c r="H2564" s="15">
        <f>IF($D2564=1,$B2564,-1)</f>
        <v/>
      </c>
      <c r="I2564" s="15">
        <f>IF($D2564=1,$C2564,-1)</f>
        <v/>
      </c>
    </row>
    <row r="2565">
      <c r="A2565" s="33" t="n">
        <v>45398.75</v>
      </c>
      <c r="B2565" s="15">
        <f>WEEKDAY($A2565,2)</f>
        <v/>
      </c>
      <c r="C2565" s="15">
        <f>HOUR($A2565)</f>
        <v/>
      </c>
      <c r="D2565" s="15">
        <f>IF(AND($A2565&gt;=Instellingen!$B$6,$A2565&lt;Instellingen!$B$7),1,0)</f>
        <v/>
      </c>
      <c r="E2565" s="15">
        <f>COUNTIF(tData[BezoekStart],"&lt;"&amp;($A2565+1/24))-COUNTIF(tData[BezoekEind],"&lt;="&amp;$A2565)</f>
        <v/>
      </c>
      <c r="F2565" s="15">
        <f>COUNTIF(tData[BezoekLangStart],"&lt;"&amp;($A2565+1/24))-COUNTIF(tData[BezoekLangEind],"&lt;="&amp;$A2565)</f>
        <v/>
      </c>
      <c r="G2565" s="15">
        <f>IF($D2565=1,$B2565*100+$C2565,-1)</f>
        <v/>
      </c>
      <c r="H2565" s="15">
        <f>IF($D2565=1,$B2565,-1)</f>
        <v/>
      </c>
      <c r="I2565" s="15">
        <f>IF($D2565=1,$C2565,-1)</f>
        <v/>
      </c>
    </row>
    <row r="2566">
      <c r="A2566" s="33" t="n">
        <v>45398.79166666666</v>
      </c>
      <c r="B2566" s="15">
        <f>WEEKDAY($A2566,2)</f>
        <v/>
      </c>
      <c r="C2566" s="15">
        <f>HOUR($A2566)</f>
        <v/>
      </c>
      <c r="D2566" s="15">
        <f>IF(AND($A2566&gt;=Instellingen!$B$6,$A2566&lt;Instellingen!$B$7),1,0)</f>
        <v/>
      </c>
      <c r="E2566" s="15">
        <f>COUNTIF(tData[BezoekStart],"&lt;"&amp;($A2566+1/24))-COUNTIF(tData[BezoekEind],"&lt;="&amp;$A2566)</f>
        <v/>
      </c>
      <c r="F2566" s="15">
        <f>COUNTIF(tData[BezoekLangStart],"&lt;"&amp;($A2566+1/24))-COUNTIF(tData[BezoekLangEind],"&lt;="&amp;$A2566)</f>
        <v/>
      </c>
      <c r="G2566" s="15">
        <f>IF($D2566=1,$B2566*100+$C2566,-1)</f>
        <v/>
      </c>
      <c r="H2566" s="15">
        <f>IF($D2566=1,$B2566,-1)</f>
        <v/>
      </c>
      <c r="I2566" s="15">
        <f>IF($D2566=1,$C2566,-1)</f>
        <v/>
      </c>
    </row>
    <row r="2567">
      <c r="A2567" s="33" t="n">
        <v>45398.83333333334</v>
      </c>
      <c r="B2567" s="15">
        <f>WEEKDAY($A2567,2)</f>
        <v/>
      </c>
      <c r="C2567" s="15">
        <f>HOUR($A2567)</f>
        <v/>
      </c>
      <c r="D2567" s="15">
        <f>IF(AND($A2567&gt;=Instellingen!$B$6,$A2567&lt;Instellingen!$B$7),1,0)</f>
        <v/>
      </c>
      <c r="E2567" s="15">
        <f>COUNTIF(tData[BezoekStart],"&lt;"&amp;($A2567+1/24))-COUNTIF(tData[BezoekEind],"&lt;="&amp;$A2567)</f>
        <v/>
      </c>
      <c r="F2567" s="15">
        <f>COUNTIF(tData[BezoekLangStart],"&lt;"&amp;($A2567+1/24))-COUNTIF(tData[BezoekLangEind],"&lt;="&amp;$A2567)</f>
        <v/>
      </c>
      <c r="G2567" s="15">
        <f>IF($D2567=1,$B2567*100+$C2567,-1)</f>
        <v/>
      </c>
      <c r="H2567" s="15">
        <f>IF($D2567=1,$B2567,-1)</f>
        <v/>
      </c>
      <c r="I2567" s="15">
        <f>IF($D2567=1,$C2567,-1)</f>
        <v/>
      </c>
    </row>
    <row r="2568">
      <c r="A2568" s="33" t="n">
        <v>45398.875</v>
      </c>
      <c r="B2568" s="15">
        <f>WEEKDAY($A2568,2)</f>
        <v/>
      </c>
      <c r="C2568" s="15">
        <f>HOUR($A2568)</f>
        <v/>
      </c>
      <c r="D2568" s="15">
        <f>IF(AND($A2568&gt;=Instellingen!$B$6,$A2568&lt;Instellingen!$B$7),1,0)</f>
        <v/>
      </c>
      <c r="E2568" s="15">
        <f>COUNTIF(tData[BezoekStart],"&lt;"&amp;($A2568+1/24))-COUNTIF(tData[BezoekEind],"&lt;="&amp;$A2568)</f>
        <v/>
      </c>
      <c r="F2568" s="15">
        <f>COUNTIF(tData[BezoekLangStart],"&lt;"&amp;($A2568+1/24))-COUNTIF(tData[BezoekLangEind],"&lt;="&amp;$A2568)</f>
        <v/>
      </c>
      <c r="G2568" s="15">
        <f>IF($D2568=1,$B2568*100+$C2568,-1)</f>
        <v/>
      </c>
      <c r="H2568" s="15">
        <f>IF($D2568=1,$B2568,-1)</f>
        <v/>
      </c>
      <c r="I2568" s="15">
        <f>IF($D2568=1,$C2568,-1)</f>
        <v/>
      </c>
    </row>
    <row r="2569">
      <c r="A2569" s="33" t="n">
        <v>45398.91666666666</v>
      </c>
      <c r="B2569" s="15">
        <f>WEEKDAY($A2569,2)</f>
        <v/>
      </c>
      <c r="C2569" s="15">
        <f>HOUR($A2569)</f>
        <v/>
      </c>
      <c r="D2569" s="15">
        <f>IF(AND($A2569&gt;=Instellingen!$B$6,$A2569&lt;Instellingen!$B$7),1,0)</f>
        <v/>
      </c>
      <c r="E2569" s="15">
        <f>COUNTIF(tData[BezoekStart],"&lt;"&amp;($A2569+1/24))-COUNTIF(tData[BezoekEind],"&lt;="&amp;$A2569)</f>
        <v/>
      </c>
      <c r="F2569" s="15">
        <f>COUNTIF(tData[BezoekLangStart],"&lt;"&amp;($A2569+1/24))-COUNTIF(tData[BezoekLangEind],"&lt;="&amp;$A2569)</f>
        <v/>
      </c>
      <c r="G2569" s="15">
        <f>IF($D2569=1,$B2569*100+$C2569,-1)</f>
        <v/>
      </c>
      <c r="H2569" s="15">
        <f>IF($D2569=1,$B2569,-1)</f>
        <v/>
      </c>
      <c r="I2569" s="15">
        <f>IF($D2569=1,$C2569,-1)</f>
        <v/>
      </c>
    </row>
    <row r="2570">
      <c r="A2570" s="33" t="n">
        <v>45398.95833333334</v>
      </c>
      <c r="B2570" s="15">
        <f>WEEKDAY($A2570,2)</f>
        <v/>
      </c>
      <c r="C2570" s="15">
        <f>HOUR($A2570)</f>
        <v/>
      </c>
      <c r="D2570" s="15">
        <f>IF(AND($A2570&gt;=Instellingen!$B$6,$A2570&lt;Instellingen!$B$7),1,0)</f>
        <v/>
      </c>
      <c r="E2570" s="15">
        <f>COUNTIF(tData[BezoekStart],"&lt;"&amp;($A2570+1/24))-COUNTIF(tData[BezoekEind],"&lt;="&amp;$A2570)</f>
        <v/>
      </c>
      <c r="F2570" s="15">
        <f>COUNTIF(tData[BezoekLangStart],"&lt;"&amp;($A2570+1/24))-COUNTIF(tData[BezoekLangEind],"&lt;="&amp;$A2570)</f>
        <v/>
      </c>
      <c r="G2570" s="15">
        <f>IF($D2570=1,$B2570*100+$C2570,-1)</f>
        <v/>
      </c>
      <c r="H2570" s="15">
        <f>IF($D2570=1,$B2570,-1)</f>
        <v/>
      </c>
      <c r="I2570" s="15">
        <f>IF($D2570=1,$C2570,-1)</f>
        <v/>
      </c>
    </row>
    <row r="2571">
      <c r="A2571" s="33" t="n">
        <v>45399</v>
      </c>
      <c r="B2571" s="15">
        <f>WEEKDAY($A2571,2)</f>
        <v/>
      </c>
      <c r="C2571" s="15">
        <f>HOUR($A2571)</f>
        <v/>
      </c>
      <c r="D2571" s="15">
        <f>IF(AND($A2571&gt;=Instellingen!$B$6,$A2571&lt;Instellingen!$B$7),1,0)</f>
        <v/>
      </c>
      <c r="E2571" s="15">
        <f>COUNTIF(tData[BezoekStart],"&lt;"&amp;($A2571+1/24))-COUNTIF(tData[BezoekEind],"&lt;="&amp;$A2571)</f>
        <v/>
      </c>
      <c r="F2571" s="15">
        <f>COUNTIF(tData[BezoekLangStart],"&lt;"&amp;($A2571+1/24))-COUNTIF(tData[BezoekLangEind],"&lt;="&amp;$A2571)</f>
        <v/>
      </c>
      <c r="G2571" s="15">
        <f>IF($D2571=1,$B2571*100+$C2571,-1)</f>
        <v/>
      </c>
      <c r="H2571" s="15">
        <f>IF($D2571=1,$B2571,-1)</f>
        <v/>
      </c>
      <c r="I2571" s="15">
        <f>IF($D2571=1,$C2571,-1)</f>
        <v/>
      </c>
    </row>
    <row r="2572">
      <c r="A2572" s="33" t="n">
        <v>45399.04166666666</v>
      </c>
      <c r="B2572" s="15">
        <f>WEEKDAY($A2572,2)</f>
        <v/>
      </c>
      <c r="C2572" s="15">
        <f>HOUR($A2572)</f>
        <v/>
      </c>
      <c r="D2572" s="15">
        <f>IF(AND($A2572&gt;=Instellingen!$B$6,$A2572&lt;Instellingen!$B$7),1,0)</f>
        <v/>
      </c>
      <c r="E2572" s="15">
        <f>COUNTIF(tData[BezoekStart],"&lt;"&amp;($A2572+1/24))-COUNTIF(tData[BezoekEind],"&lt;="&amp;$A2572)</f>
        <v/>
      </c>
      <c r="F2572" s="15">
        <f>COUNTIF(tData[BezoekLangStart],"&lt;"&amp;($A2572+1/24))-COUNTIF(tData[BezoekLangEind],"&lt;="&amp;$A2572)</f>
        <v/>
      </c>
      <c r="G2572" s="15">
        <f>IF($D2572=1,$B2572*100+$C2572,-1)</f>
        <v/>
      </c>
      <c r="H2572" s="15">
        <f>IF($D2572=1,$B2572,-1)</f>
        <v/>
      </c>
      <c r="I2572" s="15">
        <f>IF($D2572=1,$C2572,-1)</f>
        <v/>
      </c>
    </row>
    <row r="2573">
      <c r="A2573" s="33" t="n">
        <v>45399.08333333334</v>
      </c>
      <c r="B2573" s="15">
        <f>WEEKDAY($A2573,2)</f>
        <v/>
      </c>
      <c r="C2573" s="15">
        <f>HOUR($A2573)</f>
        <v/>
      </c>
      <c r="D2573" s="15">
        <f>IF(AND($A2573&gt;=Instellingen!$B$6,$A2573&lt;Instellingen!$B$7),1,0)</f>
        <v/>
      </c>
      <c r="E2573" s="15">
        <f>COUNTIF(tData[BezoekStart],"&lt;"&amp;($A2573+1/24))-COUNTIF(tData[BezoekEind],"&lt;="&amp;$A2573)</f>
        <v/>
      </c>
      <c r="F2573" s="15">
        <f>COUNTIF(tData[BezoekLangStart],"&lt;"&amp;($A2573+1/24))-COUNTIF(tData[BezoekLangEind],"&lt;="&amp;$A2573)</f>
        <v/>
      </c>
      <c r="G2573" s="15">
        <f>IF($D2573=1,$B2573*100+$C2573,-1)</f>
        <v/>
      </c>
      <c r="H2573" s="15">
        <f>IF($D2573=1,$B2573,-1)</f>
        <v/>
      </c>
      <c r="I2573" s="15">
        <f>IF($D2573=1,$C2573,-1)</f>
        <v/>
      </c>
    </row>
    <row r="2574">
      <c r="A2574" s="33" t="n">
        <v>45399.125</v>
      </c>
      <c r="B2574" s="15">
        <f>WEEKDAY($A2574,2)</f>
        <v/>
      </c>
      <c r="C2574" s="15">
        <f>HOUR($A2574)</f>
        <v/>
      </c>
      <c r="D2574" s="15">
        <f>IF(AND($A2574&gt;=Instellingen!$B$6,$A2574&lt;Instellingen!$B$7),1,0)</f>
        <v/>
      </c>
      <c r="E2574" s="15">
        <f>COUNTIF(tData[BezoekStart],"&lt;"&amp;($A2574+1/24))-COUNTIF(tData[BezoekEind],"&lt;="&amp;$A2574)</f>
        <v/>
      </c>
      <c r="F2574" s="15">
        <f>COUNTIF(tData[BezoekLangStart],"&lt;"&amp;($A2574+1/24))-COUNTIF(tData[BezoekLangEind],"&lt;="&amp;$A2574)</f>
        <v/>
      </c>
      <c r="G2574" s="15">
        <f>IF($D2574=1,$B2574*100+$C2574,-1)</f>
        <v/>
      </c>
      <c r="H2574" s="15">
        <f>IF($D2574=1,$B2574,-1)</f>
        <v/>
      </c>
      <c r="I2574" s="15">
        <f>IF($D2574=1,$C2574,-1)</f>
        <v/>
      </c>
    </row>
    <row r="2575">
      <c r="A2575" s="33" t="n">
        <v>45399.16666666666</v>
      </c>
      <c r="B2575" s="15">
        <f>WEEKDAY($A2575,2)</f>
        <v/>
      </c>
      <c r="C2575" s="15">
        <f>HOUR($A2575)</f>
        <v/>
      </c>
      <c r="D2575" s="15">
        <f>IF(AND($A2575&gt;=Instellingen!$B$6,$A2575&lt;Instellingen!$B$7),1,0)</f>
        <v/>
      </c>
      <c r="E2575" s="15">
        <f>COUNTIF(tData[BezoekStart],"&lt;"&amp;($A2575+1/24))-COUNTIF(tData[BezoekEind],"&lt;="&amp;$A2575)</f>
        <v/>
      </c>
      <c r="F2575" s="15">
        <f>COUNTIF(tData[BezoekLangStart],"&lt;"&amp;($A2575+1/24))-COUNTIF(tData[BezoekLangEind],"&lt;="&amp;$A2575)</f>
        <v/>
      </c>
      <c r="G2575" s="15">
        <f>IF($D2575=1,$B2575*100+$C2575,-1)</f>
        <v/>
      </c>
      <c r="H2575" s="15">
        <f>IF($D2575=1,$B2575,-1)</f>
        <v/>
      </c>
      <c r="I2575" s="15">
        <f>IF($D2575=1,$C2575,-1)</f>
        <v/>
      </c>
    </row>
    <row r="2576">
      <c r="A2576" s="33" t="n">
        <v>45399.20833333334</v>
      </c>
      <c r="B2576" s="15">
        <f>WEEKDAY($A2576,2)</f>
        <v/>
      </c>
      <c r="C2576" s="15">
        <f>HOUR($A2576)</f>
        <v/>
      </c>
      <c r="D2576" s="15">
        <f>IF(AND($A2576&gt;=Instellingen!$B$6,$A2576&lt;Instellingen!$B$7),1,0)</f>
        <v/>
      </c>
      <c r="E2576" s="15">
        <f>COUNTIF(tData[BezoekStart],"&lt;"&amp;($A2576+1/24))-COUNTIF(tData[BezoekEind],"&lt;="&amp;$A2576)</f>
        <v/>
      </c>
      <c r="F2576" s="15">
        <f>COUNTIF(tData[BezoekLangStart],"&lt;"&amp;($A2576+1/24))-COUNTIF(tData[BezoekLangEind],"&lt;="&amp;$A2576)</f>
        <v/>
      </c>
      <c r="G2576" s="15">
        <f>IF($D2576=1,$B2576*100+$C2576,-1)</f>
        <v/>
      </c>
      <c r="H2576" s="15">
        <f>IF($D2576=1,$B2576,-1)</f>
        <v/>
      </c>
      <c r="I2576" s="15">
        <f>IF($D2576=1,$C2576,-1)</f>
        <v/>
      </c>
    </row>
    <row r="2577">
      <c r="A2577" s="33" t="n">
        <v>45399.25</v>
      </c>
      <c r="B2577" s="15">
        <f>WEEKDAY($A2577,2)</f>
        <v/>
      </c>
      <c r="C2577" s="15">
        <f>HOUR($A2577)</f>
        <v/>
      </c>
      <c r="D2577" s="15">
        <f>IF(AND($A2577&gt;=Instellingen!$B$6,$A2577&lt;Instellingen!$B$7),1,0)</f>
        <v/>
      </c>
      <c r="E2577" s="15">
        <f>COUNTIF(tData[BezoekStart],"&lt;"&amp;($A2577+1/24))-COUNTIF(tData[BezoekEind],"&lt;="&amp;$A2577)</f>
        <v/>
      </c>
      <c r="F2577" s="15">
        <f>COUNTIF(tData[BezoekLangStart],"&lt;"&amp;($A2577+1/24))-COUNTIF(tData[BezoekLangEind],"&lt;="&amp;$A2577)</f>
        <v/>
      </c>
      <c r="G2577" s="15">
        <f>IF($D2577=1,$B2577*100+$C2577,-1)</f>
        <v/>
      </c>
      <c r="H2577" s="15">
        <f>IF($D2577=1,$B2577,-1)</f>
        <v/>
      </c>
      <c r="I2577" s="15">
        <f>IF($D2577=1,$C2577,-1)</f>
        <v/>
      </c>
    </row>
    <row r="2578">
      <c r="A2578" s="33" t="n">
        <v>45399.29166666666</v>
      </c>
      <c r="B2578" s="15">
        <f>WEEKDAY($A2578,2)</f>
        <v/>
      </c>
      <c r="C2578" s="15">
        <f>HOUR($A2578)</f>
        <v/>
      </c>
      <c r="D2578" s="15">
        <f>IF(AND($A2578&gt;=Instellingen!$B$6,$A2578&lt;Instellingen!$B$7),1,0)</f>
        <v/>
      </c>
      <c r="E2578" s="15">
        <f>COUNTIF(tData[BezoekStart],"&lt;"&amp;($A2578+1/24))-COUNTIF(tData[BezoekEind],"&lt;="&amp;$A2578)</f>
        <v/>
      </c>
      <c r="F2578" s="15">
        <f>COUNTIF(tData[BezoekLangStart],"&lt;"&amp;($A2578+1/24))-COUNTIF(tData[BezoekLangEind],"&lt;="&amp;$A2578)</f>
        <v/>
      </c>
      <c r="G2578" s="15">
        <f>IF($D2578=1,$B2578*100+$C2578,-1)</f>
        <v/>
      </c>
      <c r="H2578" s="15">
        <f>IF($D2578=1,$B2578,-1)</f>
        <v/>
      </c>
      <c r="I2578" s="15">
        <f>IF($D2578=1,$C2578,-1)</f>
        <v/>
      </c>
    </row>
    <row r="2579">
      <c r="A2579" s="33" t="n">
        <v>45399.33333333334</v>
      </c>
      <c r="B2579" s="15">
        <f>WEEKDAY($A2579,2)</f>
        <v/>
      </c>
      <c r="C2579" s="15">
        <f>HOUR($A2579)</f>
        <v/>
      </c>
      <c r="D2579" s="15">
        <f>IF(AND($A2579&gt;=Instellingen!$B$6,$A2579&lt;Instellingen!$B$7),1,0)</f>
        <v/>
      </c>
      <c r="E2579" s="15">
        <f>COUNTIF(tData[BezoekStart],"&lt;"&amp;($A2579+1/24))-COUNTIF(tData[BezoekEind],"&lt;="&amp;$A2579)</f>
        <v/>
      </c>
      <c r="F2579" s="15">
        <f>COUNTIF(tData[BezoekLangStart],"&lt;"&amp;($A2579+1/24))-COUNTIF(tData[BezoekLangEind],"&lt;="&amp;$A2579)</f>
        <v/>
      </c>
      <c r="G2579" s="15">
        <f>IF($D2579=1,$B2579*100+$C2579,-1)</f>
        <v/>
      </c>
      <c r="H2579" s="15">
        <f>IF($D2579=1,$B2579,-1)</f>
        <v/>
      </c>
      <c r="I2579" s="15">
        <f>IF($D2579=1,$C2579,-1)</f>
        <v/>
      </c>
    </row>
    <row r="2580">
      <c r="A2580" s="33" t="n">
        <v>45399.375</v>
      </c>
      <c r="B2580" s="15">
        <f>WEEKDAY($A2580,2)</f>
        <v/>
      </c>
      <c r="C2580" s="15">
        <f>HOUR($A2580)</f>
        <v/>
      </c>
      <c r="D2580" s="15">
        <f>IF(AND($A2580&gt;=Instellingen!$B$6,$A2580&lt;Instellingen!$B$7),1,0)</f>
        <v/>
      </c>
      <c r="E2580" s="15">
        <f>COUNTIF(tData[BezoekStart],"&lt;"&amp;($A2580+1/24))-COUNTIF(tData[BezoekEind],"&lt;="&amp;$A2580)</f>
        <v/>
      </c>
      <c r="F2580" s="15">
        <f>COUNTIF(tData[BezoekLangStart],"&lt;"&amp;($A2580+1/24))-COUNTIF(tData[BezoekLangEind],"&lt;="&amp;$A2580)</f>
        <v/>
      </c>
      <c r="G2580" s="15">
        <f>IF($D2580=1,$B2580*100+$C2580,-1)</f>
        <v/>
      </c>
      <c r="H2580" s="15">
        <f>IF($D2580=1,$B2580,-1)</f>
        <v/>
      </c>
      <c r="I2580" s="15">
        <f>IF($D2580=1,$C2580,-1)</f>
        <v/>
      </c>
    </row>
    <row r="2581">
      <c r="A2581" s="33" t="n">
        <v>45399.41666666666</v>
      </c>
      <c r="B2581" s="15">
        <f>WEEKDAY($A2581,2)</f>
        <v/>
      </c>
      <c r="C2581" s="15">
        <f>HOUR($A2581)</f>
        <v/>
      </c>
      <c r="D2581" s="15">
        <f>IF(AND($A2581&gt;=Instellingen!$B$6,$A2581&lt;Instellingen!$B$7),1,0)</f>
        <v/>
      </c>
      <c r="E2581" s="15">
        <f>COUNTIF(tData[BezoekStart],"&lt;"&amp;($A2581+1/24))-COUNTIF(tData[BezoekEind],"&lt;="&amp;$A2581)</f>
        <v/>
      </c>
      <c r="F2581" s="15">
        <f>COUNTIF(tData[BezoekLangStart],"&lt;"&amp;($A2581+1/24))-COUNTIF(tData[BezoekLangEind],"&lt;="&amp;$A2581)</f>
        <v/>
      </c>
      <c r="G2581" s="15">
        <f>IF($D2581=1,$B2581*100+$C2581,-1)</f>
        <v/>
      </c>
      <c r="H2581" s="15">
        <f>IF($D2581=1,$B2581,-1)</f>
        <v/>
      </c>
      <c r="I2581" s="15">
        <f>IF($D2581=1,$C2581,-1)</f>
        <v/>
      </c>
    </row>
    <row r="2582">
      <c r="A2582" s="33" t="n">
        <v>45399.45833333334</v>
      </c>
      <c r="B2582" s="15">
        <f>WEEKDAY($A2582,2)</f>
        <v/>
      </c>
      <c r="C2582" s="15">
        <f>HOUR($A2582)</f>
        <v/>
      </c>
      <c r="D2582" s="15">
        <f>IF(AND($A2582&gt;=Instellingen!$B$6,$A2582&lt;Instellingen!$B$7),1,0)</f>
        <v/>
      </c>
      <c r="E2582" s="15">
        <f>COUNTIF(tData[BezoekStart],"&lt;"&amp;($A2582+1/24))-COUNTIF(tData[BezoekEind],"&lt;="&amp;$A2582)</f>
        <v/>
      </c>
      <c r="F2582" s="15">
        <f>COUNTIF(tData[BezoekLangStart],"&lt;"&amp;($A2582+1/24))-COUNTIF(tData[BezoekLangEind],"&lt;="&amp;$A2582)</f>
        <v/>
      </c>
      <c r="G2582" s="15">
        <f>IF($D2582=1,$B2582*100+$C2582,-1)</f>
        <v/>
      </c>
      <c r="H2582" s="15">
        <f>IF($D2582=1,$B2582,-1)</f>
        <v/>
      </c>
      <c r="I2582" s="15">
        <f>IF($D2582=1,$C2582,-1)</f>
        <v/>
      </c>
    </row>
    <row r="2583">
      <c r="A2583" s="33" t="n">
        <v>45399.5</v>
      </c>
      <c r="B2583" s="15">
        <f>WEEKDAY($A2583,2)</f>
        <v/>
      </c>
      <c r="C2583" s="15">
        <f>HOUR($A2583)</f>
        <v/>
      </c>
      <c r="D2583" s="15">
        <f>IF(AND($A2583&gt;=Instellingen!$B$6,$A2583&lt;Instellingen!$B$7),1,0)</f>
        <v/>
      </c>
      <c r="E2583" s="15">
        <f>COUNTIF(tData[BezoekStart],"&lt;"&amp;($A2583+1/24))-COUNTIF(tData[BezoekEind],"&lt;="&amp;$A2583)</f>
        <v/>
      </c>
      <c r="F2583" s="15">
        <f>COUNTIF(tData[BezoekLangStart],"&lt;"&amp;($A2583+1/24))-COUNTIF(tData[BezoekLangEind],"&lt;="&amp;$A2583)</f>
        <v/>
      </c>
      <c r="G2583" s="15">
        <f>IF($D2583=1,$B2583*100+$C2583,-1)</f>
        <v/>
      </c>
      <c r="H2583" s="15">
        <f>IF($D2583=1,$B2583,-1)</f>
        <v/>
      </c>
      <c r="I2583" s="15">
        <f>IF($D2583=1,$C2583,-1)</f>
        <v/>
      </c>
    </row>
    <row r="2584">
      <c r="A2584" s="33" t="n">
        <v>45399.54166666666</v>
      </c>
      <c r="B2584" s="15">
        <f>WEEKDAY($A2584,2)</f>
        <v/>
      </c>
      <c r="C2584" s="15">
        <f>HOUR($A2584)</f>
        <v/>
      </c>
      <c r="D2584" s="15">
        <f>IF(AND($A2584&gt;=Instellingen!$B$6,$A2584&lt;Instellingen!$B$7),1,0)</f>
        <v/>
      </c>
      <c r="E2584" s="15">
        <f>COUNTIF(tData[BezoekStart],"&lt;"&amp;($A2584+1/24))-COUNTIF(tData[BezoekEind],"&lt;="&amp;$A2584)</f>
        <v/>
      </c>
      <c r="F2584" s="15">
        <f>COUNTIF(tData[BezoekLangStart],"&lt;"&amp;($A2584+1/24))-COUNTIF(tData[BezoekLangEind],"&lt;="&amp;$A2584)</f>
        <v/>
      </c>
      <c r="G2584" s="15">
        <f>IF($D2584=1,$B2584*100+$C2584,-1)</f>
        <v/>
      </c>
      <c r="H2584" s="15">
        <f>IF($D2584=1,$B2584,-1)</f>
        <v/>
      </c>
      <c r="I2584" s="15">
        <f>IF($D2584=1,$C2584,-1)</f>
        <v/>
      </c>
    </row>
    <row r="2585">
      <c r="A2585" s="33" t="n">
        <v>45399.58333333334</v>
      </c>
      <c r="B2585" s="15">
        <f>WEEKDAY($A2585,2)</f>
        <v/>
      </c>
      <c r="C2585" s="15">
        <f>HOUR($A2585)</f>
        <v/>
      </c>
      <c r="D2585" s="15">
        <f>IF(AND($A2585&gt;=Instellingen!$B$6,$A2585&lt;Instellingen!$B$7),1,0)</f>
        <v/>
      </c>
      <c r="E2585" s="15">
        <f>COUNTIF(tData[BezoekStart],"&lt;"&amp;($A2585+1/24))-COUNTIF(tData[BezoekEind],"&lt;="&amp;$A2585)</f>
        <v/>
      </c>
      <c r="F2585" s="15">
        <f>COUNTIF(tData[BezoekLangStart],"&lt;"&amp;($A2585+1/24))-COUNTIF(tData[BezoekLangEind],"&lt;="&amp;$A2585)</f>
        <v/>
      </c>
      <c r="G2585" s="15">
        <f>IF($D2585=1,$B2585*100+$C2585,-1)</f>
        <v/>
      </c>
      <c r="H2585" s="15">
        <f>IF($D2585=1,$B2585,-1)</f>
        <v/>
      </c>
      <c r="I2585" s="15">
        <f>IF($D2585=1,$C2585,-1)</f>
        <v/>
      </c>
    </row>
    <row r="2586">
      <c r="A2586" s="33" t="n">
        <v>45399.625</v>
      </c>
      <c r="B2586" s="15">
        <f>WEEKDAY($A2586,2)</f>
        <v/>
      </c>
      <c r="C2586" s="15">
        <f>HOUR($A2586)</f>
        <v/>
      </c>
      <c r="D2586" s="15">
        <f>IF(AND($A2586&gt;=Instellingen!$B$6,$A2586&lt;Instellingen!$B$7),1,0)</f>
        <v/>
      </c>
      <c r="E2586" s="15">
        <f>COUNTIF(tData[BezoekStart],"&lt;"&amp;($A2586+1/24))-COUNTIF(tData[BezoekEind],"&lt;="&amp;$A2586)</f>
        <v/>
      </c>
      <c r="F2586" s="15">
        <f>COUNTIF(tData[BezoekLangStart],"&lt;"&amp;($A2586+1/24))-COUNTIF(tData[BezoekLangEind],"&lt;="&amp;$A2586)</f>
        <v/>
      </c>
      <c r="G2586" s="15">
        <f>IF($D2586=1,$B2586*100+$C2586,-1)</f>
        <v/>
      </c>
      <c r="H2586" s="15">
        <f>IF($D2586=1,$B2586,-1)</f>
        <v/>
      </c>
      <c r="I2586" s="15">
        <f>IF($D2586=1,$C2586,-1)</f>
        <v/>
      </c>
    </row>
    <row r="2587">
      <c r="A2587" s="33" t="n">
        <v>45399.66666666666</v>
      </c>
      <c r="B2587" s="15">
        <f>WEEKDAY($A2587,2)</f>
        <v/>
      </c>
      <c r="C2587" s="15">
        <f>HOUR($A2587)</f>
        <v/>
      </c>
      <c r="D2587" s="15">
        <f>IF(AND($A2587&gt;=Instellingen!$B$6,$A2587&lt;Instellingen!$B$7),1,0)</f>
        <v/>
      </c>
      <c r="E2587" s="15">
        <f>COUNTIF(tData[BezoekStart],"&lt;"&amp;($A2587+1/24))-COUNTIF(tData[BezoekEind],"&lt;="&amp;$A2587)</f>
        <v/>
      </c>
      <c r="F2587" s="15">
        <f>COUNTIF(tData[BezoekLangStart],"&lt;"&amp;($A2587+1/24))-COUNTIF(tData[BezoekLangEind],"&lt;="&amp;$A2587)</f>
        <v/>
      </c>
      <c r="G2587" s="15">
        <f>IF($D2587=1,$B2587*100+$C2587,-1)</f>
        <v/>
      </c>
      <c r="H2587" s="15">
        <f>IF($D2587=1,$B2587,-1)</f>
        <v/>
      </c>
      <c r="I2587" s="15">
        <f>IF($D2587=1,$C2587,-1)</f>
        <v/>
      </c>
    </row>
    <row r="2588">
      <c r="A2588" s="33" t="n">
        <v>45399.70833333334</v>
      </c>
      <c r="B2588" s="15">
        <f>WEEKDAY($A2588,2)</f>
        <v/>
      </c>
      <c r="C2588" s="15">
        <f>HOUR($A2588)</f>
        <v/>
      </c>
      <c r="D2588" s="15">
        <f>IF(AND($A2588&gt;=Instellingen!$B$6,$A2588&lt;Instellingen!$B$7),1,0)</f>
        <v/>
      </c>
      <c r="E2588" s="15">
        <f>COUNTIF(tData[BezoekStart],"&lt;"&amp;($A2588+1/24))-COUNTIF(tData[BezoekEind],"&lt;="&amp;$A2588)</f>
        <v/>
      </c>
      <c r="F2588" s="15">
        <f>COUNTIF(tData[BezoekLangStart],"&lt;"&amp;($A2588+1/24))-COUNTIF(tData[BezoekLangEind],"&lt;="&amp;$A2588)</f>
        <v/>
      </c>
      <c r="G2588" s="15">
        <f>IF($D2588=1,$B2588*100+$C2588,-1)</f>
        <v/>
      </c>
      <c r="H2588" s="15">
        <f>IF($D2588=1,$B2588,-1)</f>
        <v/>
      </c>
      <c r="I2588" s="15">
        <f>IF($D2588=1,$C2588,-1)</f>
        <v/>
      </c>
    </row>
    <row r="2589">
      <c r="A2589" s="33" t="n">
        <v>45399.75</v>
      </c>
      <c r="B2589" s="15">
        <f>WEEKDAY($A2589,2)</f>
        <v/>
      </c>
      <c r="C2589" s="15">
        <f>HOUR($A2589)</f>
        <v/>
      </c>
      <c r="D2589" s="15">
        <f>IF(AND($A2589&gt;=Instellingen!$B$6,$A2589&lt;Instellingen!$B$7),1,0)</f>
        <v/>
      </c>
      <c r="E2589" s="15">
        <f>COUNTIF(tData[BezoekStart],"&lt;"&amp;($A2589+1/24))-COUNTIF(tData[BezoekEind],"&lt;="&amp;$A2589)</f>
        <v/>
      </c>
      <c r="F2589" s="15">
        <f>COUNTIF(tData[BezoekLangStart],"&lt;"&amp;($A2589+1/24))-COUNTIF(tData[BezoekLangEind],"&lt;="&amp;$A2589)</f>
        <v/>
      </c>
      <c r="G2589" s="15">
        <f>IF($D2589=1,$B2589*100+$C2589,-1)</f>
        <v/>
      </c>
      <c r="H2589" s="15">
        <f>IF($D2589=1,$B2589,-1)</f>
        <v/>
      </c>
      <c r="I2589" s="15">
        <f>IF($D2589=1,$C2589,-1)</f>
        <v/>
      </c>
    </row>
    <row r="2590">
      <c r="A2590" s="33" t="n">
        <v>45399.79166666666</v>
      </c>
      <c r="B2590" s="15">
        <f>WEEKDAY($A2590,2)</f>
        <v/>
      </c>
      <c r="C2590" s="15">
        <f>HOUR($A2590)</f>
        <v/>
      </c>
      <c r="D2590" s="15">
        <f>IF(AND($A2590&gt;=Instellingen!$B$6,$A2590&lt;Instellingen!$B$7),1,0)</f>
        <v/>
      </c>
      <c r="E2590" s="15">
        <f>COUNTIF(tData[BezoekStart],"&lt;"&amp;($A2590+1/24))-COUNTIF(tData[BezoekEind],"&lt;="&amp;$A2590)</f>
        <v/>
      </c>
      <c r="F2590" s="15">
        <f>COUNTIF(tData[BezoekLangStart],"&lt;"&amp;($A2590+1/24))-COUNTIF(tData[BezoekLangEind],"&lt;="&amp;$A2590)</f>
        <v/>
      </c>
      <c r="G2590" s="15">
        <f>IF($D2590=1,$B2590*100+$C2590,-1)</f>
        <v/>
      </c>
      <c r="H2590" s="15">
        <f>IF($D2590=1,$B2590,-1)</f>
        <v/>
      </c>
      <c r="I2590" s="15">
        <f>IF($D2590=1,$C2590,-1)</f>
        <v/>
      </c>
    </row>
    <row r="2591">
      <c r="A2591" s="33" t="n">
        <v>45399.83333333334</v>
      </c>
      <c r="B2591" s="15">
        <f>WEEKDAY($A2591,2)</f>
        <v/>
      </c>
      <c r="C2591" s="15">
        <f>HOUR($A2591)</f>
        <v/>
      </c>
      <c r="D2591" s="15">
        <f>IF(AND($A2591&gt;=Instellingen!$B$6,$A2591&lt;Instellingen!$B$7),1,0)</f>
        <v/>
      </c>
      <c r="E2591" s="15">
        <f>COUNTIF(tData[BezoekStart],"&lt;"&amp;($A2591+1/24))-COUNTIF(tData[BezoekEind],"&lt;="&amp;$A2591)</f>
        <v/>
      </c>
      <c r="F2591" s="15">
        <f>COUNTIF(tData[BezoekLangStart],"&lt;"&amp;($A2591+1/24))-COUNTIF(tData[BezoekLangEind],"&lt;="&amp;$A2591)</f>
        <v/>
      </c>
      <c r="G2591" s="15">
        <f>IF($D2591=1,$B2591*100+$C2591,-1)</f>
        <v/>
      </c>
      <c r="H2591" s="15">
        <f>IF($D2591=1,$B2591,-1)</f>
        <v/>
      </c>
      <c r="I2591" s="15">
        <f>IF($D2591=1,$C2591,-1)</f>
        <v/>
      </c>
    </row>
    <row r="2592">
      <c r="A2592" s="33" t="n">
        <v>45399.875</v>
      </c>
      <c r="B2592" s="15">
        <f>WEEKDAY($A2592,2)</f>
        <v/>
      </c>
      <c r="C2592" s="15">
        <f>HOUR($A2592)</f>
        <v/>
      </c>
      <c r="D2592" s="15">
        <f>IF(AND($A2592&gt;=Instellingen!$B$6,$A2592&lt;Instellingen!$B$7),1,0)</f>
        <v/>
      </c>
      <c r="E2592" s="15">
        <f>COUNTIF(tData[BezoekStart],"&lt;"&amp;($A2592+1/24))-COUNTIF(tData[BezoekEind],"&lt;="&amp;$A2592)</f>
        <v/>
      </c>
      <c r="F2592" s="15">
        <f>COUNTIF(tData[BezoekLangStart],"&lt;"&amp;($A2592+1/24))-COUNTIF(tData[BezoekLangEind],"&lt;="&amp;$A2592)</f>
        <v/>
      </c>
      <c r="G2592" s="15">
        <f>IF($D2592=1,$B2592*100+$C2592,-1)</f>
        <v/>
      </c>
      <c r="H2592" s="15">
        <f>IF($D2592=1,$B2592,-1)</f>
        <v/>
      </c>
      <c r="I2592" s="15">
        <f>IF($D2592=1,$C2592,-1)</f>
        <v/>
      </c>
    </row>
    <row r="2593">
      <c r="A2593" s="33" t="n">
        <v>45399.91666666666</v>
      </c>
      <c r="B2593" s="15">
        <f>WEEKDAY($A2593,2)</f>
        <v/>
      </c>
      <c r="C2593" s="15">
        <f>HOUR($A2593)</f>
        <v/>
      </c>
      <c r="D2593" s="15">
        <f>IF(AND($A2593&gt;=Instellingen!$B$6,$A2593&lt;Instellingen!$B$7),1,0)</f>
        <v/>
      </c>
      <c r="E2593" s="15">
        <f>COUNTIF(tData[BezoekStart],"&lt;"&amp;($A2593+1/24))-COUNTIF(tData[BezoekEind],"&lt;="&amp;$A2593)</f>
        <v/>
      </c>
      <c r="F2593" s="15">
        <f>COUNTIF(tData[BezoekLangStart],"&lt;"&amp;($A2593+1/24))-COUNTIF(tData[BezoekLangEind],"&lt;="&amp;$A2593)</f>
        <v/>
      </c>
      <c r="G2593" s="15">
        <f>IF($D2593=1,$B2593*100+$C2593,-1)</f>
        <v/>
      </c>
      <c r="H2593" s="15">
        <f>IF($D2593=1,$B2593,-1)</f>
        <v/>
      </c>
      <c r="I2593" s="15">
        <f>IF($D2593=1,$C2593,-1)</f>
        <v/>
      </c>
    </row>
    <row r="2594">
      <c r="A2594" s="33" t="n">
        <v>45399.95833333334</v>
      </c>
      <c r="B2594" s="15">
        <f>WEEKDAY($A2594,2)</f>
        <v/>
      </c>
      <c r="C2594" s="15">
        <f>HOUR($A2594)</f>
        <v/>
      </c>
      <c r="D2594" s="15">
        <f>IF(AND($A2594&gt;=Instellingen!$B$6,$A2594&lt;Instellingen!$B$7),1,0)</f>
        <v/>
      </c>
      <c r="E2594" s="15">
        <f>COUNTIF(tData[BezoekStart],"&lt;"&amp;($A2594+1/24))-COUNTIF(tData[BezoekEind],"&lt;="&amp;$A2594)</f>
        <v/>
      </c>
      <c r="F2594" s="15">
        <f>COUNTIF(tData[BezoekLangStart],"&lt;"&amp;($A2594+1/24))-COUNTIF(tData[BezoekLangEind],"&lt;="&amp;$A2594)</f>
        <v/>
      </c>
      <c r="G2594" s="15">
        <f>IF($D2594=1,$B2594*100+$C2594,-1)</f>
        <v/>
      </c>
      <c r="H2594" s="15">
        <f>IF($D2594=1,$B2594,-1)</f>
        <v/>
      </c>
      <c r="I2594" s="15">
        <f>IF($D2594=1,$C2594,-1)</f>
        <v/>
      </c>
    </row>
    <row r="2595">
      <c r="A2595" s="33" t="n">
        <v>45400</v>
      </c>
      <c r="B2595" s="15">
        <f>WEEKDAY($A2595,2)</f>
        <v/>
      </c>
      <c r="C2595" s="15">
        <f>HOUR($A2595)</f>
        <v/>
      </c>
      <c r="D2595" s="15">
        <f>IF(AND($A2595&gt;=Instellingen!$B$6,$A2595&lt;Instellingen!$B$7),1,0)</f>
        <v/>
      </c>
      <c r="E2595" s="15">
        <f>COUNTIF(tData[BezoekStart],"&lt;"&amp;($A2595+1/24))-COUNTIF(tData[BezoekEind],"&lt;="&amp;$A2595)</f>
        <v/>
      </c>
      <c r="F2595" s="15">
        <f>COUNTIF(tData[BezoekLangStart],"&lt;"&amp;($A2595+1/24))-COUNTIF(tData[BezoekLangEind],"&lt;="&amp;$A2595)</f>
        <v/>
      </c>
      <c r="G2595" s="15">
        <f>IF($D2595=1,$B2595*100+$C2595,-1)</f>
        <v/>
      </c>
      <c r="H2595" s="15">
        <f>IF($D2595=1,$B2595,-1)</f>
        <v/>
      </c>
      <c r="I2595" s="15">
        <f>IF($D2595=1,$C2595,-1)</f>
        <v/>
      </c>
    </row>
    <row r="2596">
      <c r="A2596" s="33" t="n">
        <v>45400.04166666666</v>
      </c>
      <c r="B2596" s="15">
        <f>WEEKDAY($A2596,2)</f>
        <v/>
      </c>
      <c r="C2596" s="15">
        <f>HOUR($A2596)</f>
        <v/>
      </c>
      <c r="D2596" s="15">
        <f>IF(AND($A2596&gt;=Instellingen!$B$6,$A2596&lt;Instellingen!$B$7),1,0)</f>
        <v/>
      </c>
      <c r="E2596" s="15">
        <f>COUNTIF(tData[BezoekStart],"&lt;"&amp;($A2596+1/24))-COUNTIF(tData[BezoekEind],"&lt;="&amp;$A2596)</f>
        <v/>
      </c>
      <c r="F2596" s="15">
        <f>COUNTIF(tData[BezoekLangStart],"&lt;"&amp;($A2596+1/24))-COUNTIF(tData[BezoekLangEind],"&lt;="&amp;$A2596)</f>
        <v/>
      </c>
      <c r="G2596" s="15">
        <f>IF($D2596=1,$B2596*100+$C2596,-1)</f>
        <v/>
      </c>
      <c r="H2596" s="15">
        <f>IF($D2596=1,$B2596,-1)</f>
        <v/>
      </c>
      <c r="I2596" s="15">
        <f>IF($D2596=1,$C2596,-1)</f>
        <v/>
      </c>
    </row>
    <row r="2597">
      <c r="A2597" s="33" t="n">
        <v>45400.08333333334</v>
      </c>
      <c r="B2597" s="15">
        <f>WEEKDAY($A2597,2)</f>
        <v/>
      </c>
      <c r="C2597" s="15">
        <f>HOUR($A2597)</f>
        <v/>
      </c>
      <c r="D2597" s="15">
        <f>IF(AND($A2597&gt;=Instellingen!$B$6,$A2597&lt;Instellingen!$B$7),1,0)</f>
        <v/>
      </c>
      <c r="E2597" s="15">
        <f>COUNTIF(tData[BezoekStart],"&lt;"&amp;($A2597+1/24))-COUNTIF(tData[BezoekEind],"&lt;="&amp;$A2597)</f>
        <v/>
      </c>
      <c r="F2597" s="15">
        <f>COUNTIF(tData[BezoekLangStart],"&lt;"&amp;($A2597+1/24))-COUNTIF(tData[BezoekLangEind],"&lt;="&amp;$A2597)</f>
        <v/>
      </c>
      <c r="G2597" s="15">
        <f>IF($D2597=1,$B2597*100+$C2597,-1)</f>
        <v/>
      </c>
      <c r="H2597" s="15">
        <f>IF($D2597=1,$B2597,-1)</f>
        <v/>
      </c>
      <c r="I2597" s="15">
        <f>IF($D2597=1,$C2597,-1)</f>
        <v/>
      </c>
    </row>
    <row r="2598">
      <c r="A2598" s="33" t="n">
        <v>45400.125</v>
      </c>
      <c r="B2598" s="15">
        <f>WEEKDAY($A2598,2)</f>
        <v/>
      </c>
      <c r="C2598" s="15">
        <f>HOUR($A2598)</f>
        <v/>
      </c>
      <c r="D2598" s="15">
        <f>IF(AND($A2598&gt;=Instellingen!$B$6,$A2598&lt;Instellingen!$B$7),1,0)</f>
        <v/>
      </c>
      <c r="E2598" s="15">
        <f>COUNTIF(tData[BezoekStart],"&lt;"&amp;($A2598+1/24))-COUNTIF(tData[BezoekEind],"&lt;="&amp;$A2598)</f>
        <v/>
      </c>
      <c r="F2598" s="15">
        <f>COUNTIF(tData[BezoekLangStart],"&lt;"&amp;($A2598+1/24))-COUNTIF(tData[BezoekLangEind],"&lt;="&amp;$A2598)</f>
        <v/>
      </c>
      <c r="G2598" s="15">
        <f>IF($D2598=1,$B2598*100+$C2598,-1)</f>
        <v/>
      </c>
      <c r="H2598" s="15">
        <f>IF($D2598=1,$B2598,-1)</f>
        <v/>
      </c>
      <c r="I2598" s="15">
        <f>IF($D2598=1,$C2598,-1)</f>
        <v/>
      </c>
    </row>
    <row r="2599">
      <c r="A2599" s="33" t="n">
        <v>45400.16666666666</v>
      </c>
      <c r="B2599" s="15">
        <f>WEEKDAY($A2599,2)</f>
        <v/>
      </c>
      <c r="C2599" s="15">
        <f>HOUR($A2599)</f>
        <v/>
      </c>
      <c r="D2599" s="15">
        <f>IF(AND($A2599&gt;=Instellingen!$B$6,$A2599&lt;Instellingen!$B$7),1,0)</f>
        <v/>
      </c>
      <c r="E2599" s="15">
        <f>COUNTIF(tData[BezoekStart],"&lt;"&amp;($A2599+1/24))-COUNTIF(tData[BezoekEind],"&lt;="&amp;$A2599)</f>
        <v/>
      </c>
      <c r="F2599" s="15">
        <f>COUNTIF(tData[BezoekLangStart],"&lt;"&amp;($A2599+1/24))-COUNTIF(tData[BezoekLangEind],"&lt;="&amp;$A2599)</f>
        <v/>
      </c>
      <c r="G2599" s="15">
        <f>IF($D2599=1,$B2599*100+$C2599,-1)</f>
        <v/>
      </c>
      <c r="H2599" s="15">
        <f>IF($D2599=1,$B2599,-1)</f>
        <v/>
      </c>
      <c r="I2599" s="15">
        <f>IF($D2599=1,$C2599,-1)</f>
        <v/>
      </c>
    </row>
    <row r="2600">
      <c r="A2600" s="33" t="n">
        <v>45400.20833333334</v>
      </c>
      <c r="B2600" s="15">
        <f>WEEKDAY($A2600,2)</f>
        <v/>
      </c>
      <c r="C2600" s="15">
        <f>HOUR($A2600)</f>
        <v/>
      </c>
      <c r="D2600" s="15">
        <f>IF(AND($A2600&gt;=Instellingen!$B$6,$A2600&lt;Instellingen!$B$7),1,0)</f>
        <v/>
      </c>
      <c r="E2600" s="15">
        <f>COUNTIF(tData[BezoekStart],"&lt;"&amp;($A2600+1/24))-COUNTIF(tData[BezoekEind],"&lt;="&amp;$A2600)</f>
        <v/>
      </c>
      <c r="F2600" s="15">
        <f>COUNTIF(tData[BezoekLangStart],"&lt;"&amp;($A2600+1/24))-COUNTIF(tData[BezoekLangEind],"&lt;="&amp;$A2600)</f>
        <v/>
      </c>
      <c r="G2600" s="15">
        <f>IF($D2600=1,$B2600*100+$C2600,-1)</f>
        <v/>
      </c>
      <c r="H2600" s="15">
        <f>IF($D2600=1,$B2600,-1)</f>
        <v/>
      </c>
      <c r="I2600" s="15">
        <f>IF($D2600=1,$C2600,-1)</f>
        <v/>
      </c>
    </row>
    <row r="2601">
      <c r="A2601" s="33" t="n">
        <v>45400.25</v>
      </c>
      <c r="B2601" s="15">
        <f>WEEKDAY($A2601,2)</f>
        <v/>
      </c>
      <c r="C2601" s="15">
        <f>HOUR($A2601)</f>
        <v/>
      </c>
      <c r="D2601" s="15">
        <f>IF(AND($A2601&gt;=Instellingen!$B$6,$A2601&lt;Instellingen!$B$7),1,0)</f>
        <v/>
      </c>
      <c r="E2601" s="15">
        <f>COUNTIF(tData[BezoekStart],"&lt;"&amp;($A2601+1/24))-COUNTIF(tData[BezoekEind],"&lt;="&amp;$A2601)</f>
        <v/>
      </c>
      <c r="F2601" s="15">
        <f>COUNTIF(tData[BezoekLangStart],"&lt;"&amp;($A2601+1/24))-COUNTIF(tData[BezoekLangEind],"&lt;="&amp;$A2601)</f>
        <v/>
      </c>
      <c r="G2601" s="15">
        <f>IF($D2601=1,$B2601*100+$C2601,-1)</f>
        <v/>
      </c>
      <c r="H2601" s="15">
        <f>IF($D2601=1,$B2601,-1)</f>
        <v/>
      </c>
      <c r="I2601" s="15">
        <f>IF($D2601=1,$C2601,-1)</f>
        <v/>
      </c>
    </row>
    <row r="2602">
      <c r="A2602" s="33" t="n">
        <v>45400.29166666666</v>
      </c>
      <c r="B2602" s="15">
        <f>WEEKDAY($A2602,2)</f>
        <v/>
      </c>
      <c r="C2602" s="15">
        <f>HOUR($A2602)</f>
        <v/>
      </c>
      <c r="D2602" s="15">
        <f>IF(AND($A2602&gt;=Instellingen!$B$6,$A2602&lt;Instellingen!$B$7),1,0)</f>
        <v/>
      </c>
      <c r="E2602" s="15">
        <f>COUNTIF(tData[BezoekStart],"&lt;"&amp;($A2602+1/24))-COUNTIF(tData[BezoekEind],"&lt;="&amp;$A2602)</f>
        <v/>
      </c>
      <c r="F2602" s="15">
        <f>COUNTIF(tData[BezoekLangStart],"&lt;"&amp;($A2602+1/24))-COUNTIF(tData[BezoekLangEind],"&lt;="&amp;$A2602)</f>
        <v/>
      </c>
      <c r="G2602" s="15">
        <f>IF($D2602=1,$B2602*100+$C2602,-1)</f>
        <v/>
      </c>
      <c r="H2602" s="15">
        <f>IF($D2602=1,$B2602,-1)</f>
        <v/>
      </c>
      <c r="I2602" s="15">
        <f>IF($D2602=1,$C2602,-1)</f>
        <v/>
      </c>
    </row>
    <row r="2603">
      <c r="A2603" s="33" t="n">
        <v>45400.33333333334</v>
      </c>
      <c r="B2603" s="15">
        <f>WEEKDAY($A2603,2)</f>
        <v/>
      </c>
      <c r="C2603" s="15">
        <f>HOUR($A2603)</f>
        <v/>
      </c>
      <c r="D2603" s="15">
        <f>IF(AND($A2603&gt;=Instellingen!$B$6,$A2603&lt;Instellingen!$B$7),1,0)</f>
        <v/>
      </c>
      <c r="E2603" s="15">
        <f>COUNTIF(tData[BezoekStart],"&lt;"&amp;($A2603+1/24))-COUNTIF(tData[BezoekEind],"&lt;="&amp;$A2603)</f>
        <v/>
      </c>
      <c r="F2603" s="15">
        <f>COUNTIF(tData[BezoekLangStart],"&lt;"&amp;($A2603+1/24))-COUNTIF(tData[BezoekLangEind],"&lt;="&amp;$A2603)</f>
        <v/>
      </c>
      <c r="G2603" s="15">
        <f>IF($D2603=1,$B2603*100+$C2603,-1)</f>
        <v/>
      </c>
      <c r="H2603" s="15">
        <f>IF($D2603=1,$B2603,-1)</f>
        <v/>
      </c>
      <c r="I2603" s="15">
        <f>IF($D2603=1,$C2603,-1)</f>
        <v/>
      </c>
    </row>
    <row r="2604">
      <c r="A2604" s="33" t="n">
        <v>45400.375</v>
      </c>
      <c r="B2604" s="15">
        <f>WEEKDAY($A2604,2)</f>
        <v/>
      </c>
      <c r="C2604" s="15">
        <f>HOUR($A2604)</f>
        <v/>
      </c>
      <c r="D2604" s="15">
        <f>IF(AND($A2604&gt;=Instellingen!$B$6,$A2604&lt;Instellingen!$B$7),1,0)</f>
        <v/>
      </c>
      <c r="E2604" s="15">
        <f>COUNTIF(tData[BezoekStart],"&lt;"&amp;($A2604+1/24))-COUNTIF(tData[BezoekEind],"&lt;="&amp;$A2604)</f>
        <v/>
      </c>
      <c r="F2604" s="15">
        <f>COUNTIF(tData[BezoekLangStart],"&lt;"&amp;($A2604+1/24))-COUNTIF(tData[BezoekLangEind],"&lt;="&amp;$A2604)</f>
        <v/>
      </c>
      <c r="G2604" s="15">
        <f>IF($D2604=1,$B2604*100+$C2604,-1)</f>
        <v/>
      </c>
      <c r="H2604" s="15">
        <f>IF($D2604=1,$B2604,-1)</f>
        <v/>
      </c>
      <c r="I2604" s="15">
        <f>IF($D2604=1,$C2604,-1)</f>
        <v/>
      </c>
    </row>
    <row r="2605">
      <c r="A2605" s="33" t="n">
        <v>45400.41666666666</v>
      </c>
      <c r="B2605" s="15">
        <f>WEEKDAY($A2605,2)</f>
        <v/>
      </c>
      <c r="C2605" s="15">
        <f>HOUR($A2605)</f>
        <v/>
      </c>
      <c r="D2605" s="15">
        <f>IF(AND($A2605&gt;=Instellingen!$B$6,$A2605&lt;Instellingen!$B$7),1,0)</f>
        <v/>
      </c>
      <c r="E2605" s="15">
        <f>COUNTIF(tData[BezoekStart],"&lt;"&amp;($A2605+1/24))-COUNTIF(tData[BezoekEind],"&lt;="&amp;$A2605)</f>
        <v/>
      </c>
      <c r="F2605" s="15">
        <f>COUNTIF(tData[BezoekLangStart],"&lt;"&amp;($A2605+1/24))-COUNTIF(tData[BezoekLangEind],"&lt;="&amp;$A2605)</f>
        <v/>
      </c>
      <c r="G2605" s="15">
        <f>IF($D2605=1,$B2605*100+$C2605,-1)</f>
        <v/>
      </c>
      <c r="H2605" s="15">
        <f>IF($D2605=1,$B2605,-1)</f>
        <v/>
      </c>
      <c r="I2605" s="15">
        <f>IF($D2605=1,$C2605,-1)</f>
        <v/>
      </c>
    </row>
    <row r="2606">
      <c r="A2606" s="33" t="n">
        <v>45400.45833333334</v>
      </c>
      <c r="B2606" s="15">
        <f>WEEKDAY($A2606,2)</f>
        <v/>
      </c>
      <c r="C2606" s="15">
        <f>HOUR($A2606)</f>
        <v/>
      </c>
      <c r="D2606" s="15">
        <f>IF(AND($A2606&gt;=Instellingen!$B$6,$A2606&lt;Instellingen!$B$7),1,0)</f>
        <v/>
      </c>
      <c r="E2606" s="15">
        <f>COUNTIF(tData[BezoekStart],"&lt;"&amp;($A2606+1/24))-COUNTIF(tData[BezoekEind],"&lt;="&amp;$A2606)</f>
        <v/>
      </c>
      <c r="F2606" s="15">
        <f>COUNTIF(tData[BezoekLangStart],"&lt;"&amp;($A2606+1/24))-COUNTIF(tData[BezoekLangEind],"&lt;="&amp;$A2606)</f>
        <v/>
      </c>
      <c r="G2606" s="15">
        <f>IF($D2606=1,$B2606*100+$C2606,-1)</f>
        <v/>
      </c>
      <c r="H2606" s="15">
        <f>IF($D2606=1,$B2606,-1)</f>
        <v/>
      </c>
      <c r="I2606" s="15">
        <f>IF($D2606=1,$C2606,-1)</f>
        <v/>
      </c>
    </row>
    <row r="2607">
      <c r="A2607" s="33" t="n">
        <v>45400.5</v>
      </c>
      <c r="B2607" s="15">
        <f>WEEKDAY($A2607,2)</f>
        <v/>
      </c>
      <c r="C2607" s="15">
        <f>HOUR($A2607)</f>
        <v/>
      </c>
      <c r="D2607" s="15">
        <f>IF(AND($A2607&gt;=Instellingen!$B$6,$A2607&lt;Instellingen!$B$7),1,0)</f>
        <v/>
      </c>
      <c r="E2607" s="15">
        <f>COUNTIF(tData[BezoekStart],"&lt;"&amp;($A2607+1/24))-COUNTIF(tData[BezoekEind],"&lt;="&amp;$A2607)</f>
        <v/>
      </c>
      <c r="F2607" s="15">
        <f>COUNTIF(tData[BezoekLangStart],"&lt;"&amp;($A2607+1/24))-COUNTIF(tData[BezoekLangEind],"&lt;="&amp;$A2607)</f>
        <v/>
      </c>
      <c r="G2607" s="15">
        <f>IF($D2607=1,$B2607*100+$C2607,-1)</f>
        <v/>
      </c>
      <c r="H2607" s="15">
        <f>IF($D2607=1,$B2607,-1)</f>
        <v/>
      </c>
      <c r="I2607" s="15">
        <f>IF($D2607=1,$C2607,-1)</f>
        <v/>
      </c>
    </row>
    <row r="2608">
      <c r="A2608" s="33" t="n">
        <v>45400.54166666666</v>
      </c>
      <c r="B2608" s="15">
        <f>WEEKDAY($A2608,2)</f>
        <v/>
      </c>
      <c r="C2608" s="15">
        <f>HOUR($A2608)</f>
        <v/>
      </c>
      <c r="D2608" s="15">
        <f>IF(AND($A2608&gt;=Instellingen!$B$6,$A2608&lt;Instellingen!$B$7),1,0)</f>
        <v/>
      </c>
      <c r="E2608" s="15">
        <f>COUNTIF(tData[BezoekStart],"&lt;"&amp;($A2608+1/24))-COUNTIF(tData[BezoekEind],"&lt;="&amp;$A2608)</f>
        <v/>
      </c>
      <c r="F2608" s="15">
        <f>COUNTIF(tData[BezoekLangStart],"&lt;"&amp;($A2608+1/24))-COUNTIF(tData[BezoekLangEind],"&lt;="&amp;$A2608)</f>
        <v/>
      </c>
      <c r="G2608" s="15">
        <f>IF($D2608=1,$B2608*100+$C2608,-1)</f>
        <v/>
      </c>
      <c r="H2608" s="15">
        <f>IF($D2608=1,$B2608,-1)</f>
        <v/>
      </c>
      <c r="I2608" s="15">
        <f>IF($D2608=1,$C2608,-1)</f>
        <v/>
      </c>
    </row>
    <row r="2609">
      <c r="A2609" s="33" t="n">
        <v>45400.58333333334</v>
      </c>
      <c r="B2609" s="15">
        <f>WEEKDAY($A2609,2)</f>
        <v/>
      </c>
      <c r="C2609" s="15">
        <f>HOUR($A2609)</f>
        <v/>
      </c>
      <c r="D2609" s="15">
        <f>IF(AND($A2609&gt;=Instellingen!$B$6,$A2609&lt;Instellingen!$B$7),1,0)</f>
        <v/>
      </c>
      <c r="E2609" s="15">
        <f>COUNTIF(tData[BezoekStart],"&lt;"&amp;($A2609+1/24))-COUNTIF(tData[BezoekEind],"&lt;="&amp;$A2609)</f>
        <v/>
      </c>
      <c r="F2609" s="15">
        <f>COUNTIF(tData[BezoekLangStart],"&lt;"&amp;($A2609+1/24))-COUNTIF(tData[BezoekLangEind],"&lt;="&amp;$A2609)</f>
        <v/>
      </c>
      <c r="G2609" s="15">
        <f>IF($D2609=1,$B2609*100+$C2609,-1)</f>
        <v/>
      </c>
      <c r="H2609" s="15">
        <f>IF($D2609=1,$B2609,-1)</f>
        <v/>
      </c>
      <c r="I2609" s="15">
        <f>IF($D2609=1,$C2609,-1)</f>
        <v/>
      </c>
    </row>
    <row r="2610">
      <c r="A2610" s="33" t="n">
        <v>45400.625</v>
      </c>
      <c r="B2610" s="15">
        <f>WEEKDAY($A2610,2)</f>
        <v/>
      </c>
      <c r="C2610" s="15">
        <f>HOUR($A2610)</f>
        <v/>
      </c>
      <c r="D2610" s="15">
        <f>IF(AND($A2610&gt;=Instellingen!$B$6,$A2610&lt;Instellingen!$B$7),1,0)</f>
        <v/>
      </c>
      <c r="E2610" s="15">
        <f>COUNTIF(tData[BezoekStart],"&lt;"&amp;($A2610+1/24))-COUNTIF(tData[BezoekEind],"&lt;="&amp;$A2610)</f>
        <v/>
      </c>
      <c r="F2610" s="15">
        <f>COUNTIF(tData[BezoekLangStart],"&lt;"&amp;($A2610+1/24))-COUNTIF(tData[BezoekLangEind],"&lt;="&amp;$A2610)</f>
        <v/>
      </c>
      <c r="G2610" s="15">
        <f>IF($D2610=1,$B2610*100+$C2610,-1)</f>
        <v/>
      </c>
      <c r="H2610" s="15">
        <f>IF($D2610=1,$B2610,-1)</f>
        <v/>
      </c>
      <c r="I2610" s="15">
        <f>IF($D2610=1,$C2610,-1)</f>
        <v/>
      </c>
    </row>
    <row r="2611">
      <c r="A2611" s="33" t="n">
        <v>45400.66666666666</v>
      </c>
      <c r="B2611" s="15">
        <f>WEEKDAY($A2611,2)</f>
        <v/>
      </c>
      <c r="C2611" s="15">
        <f>HOUR($A2611)</f>
        <v/>
      </c>
      <c r="D2611" s="15">
        <f>IF(AND($A2611&gt;=Instellingen!$B$6,$A2611&lt;Instellingen!$B$7),1,0)</f>
        <v/>
      </c>
      <c r="E2611" s="15">
        <f>COUNTIF(tData[BezoekStart],"&lt;"&amp;($A2611+1/24))-COUNTIF(tData[BezoekEind],"&lt;="&amp;$A2611)</f>
        <v/>
      </c>
      <c r="F2611" s="15">
        <f>COUNTIF(tData[BezoekLangStart],"&lt;"&amp;($A2611+1/24))-COUNTIF(tData[BezoekLangEind],"&lt;="&amp;$A2611)</f>
        <v/>
      </c>
      <c r="G2611" s="15">
        <f>IF($D2611=1,$B2611*100+$C2611,-1)</f>
        <v/>
      </c>
      <c r="H2611" s="15">
        <f>IF($D2611=1,$B2611,-1)</f>
        <v/>
      </c>
      <c r="I2611" s="15">
        <f>IF($D2611=1,$C2611,-1)</f>
        <v/>
      </c>
    </row>
    <row r="2612">
      <c r="A2612" s="33" t="n">
        <v>45400.70833333334</v>
      </c>
      <c r="B2612" s="15">
        <f>WEEKDAY($A2612,2)</f>
        <v/>
      </c>
      <c r="C2612" s="15">
        <f>HOUR($A2612)</f>
        <v/>
      </c>
      <c r="D2612" s="15">
        <f>IF(AND($A2612&gt;=Instellingen!$B$6,$A2612&lt;Instellingen!$B$7),1,0)</f>
        <v/>
      </c>
      <c r="E2612" s="15">
        <f>COUNTIF(tData[BezoekStart],"&lt;"&amp;($A2612+1/24))-COUNTIF(tData[BezoekEind],"&lt;="&amp;$A2612)</f>
        <v/>
      </c>
      <c r="F2612" s="15">
        <f>COUNTIF(tData[BezoekLangStart],"&lt;"&amp;($A2612+1/24))-COUNTIF(tData[BezoekLangEind],"&lt;="&amp;$A2612)</f>
        <v/>
      </c>
      <c r="G2612" s="15">
        <f>IF($D2612=1,$B2612*100+$C2612,-1)</f>
        <v/>
      </c>
      <c r="H2612" s="15">
        <f>IF($D2612=1,$B2612,-1)</f>
        <v/>
      </c>
      <c r="I2612" s="15">
        <f>IF($D2612=1,$C2612,-1)</f>
        <v/>
      </c>
    </row>
    <row r="2613">
      <c r="A2613" s="33" t="n">
        <v>45400.75</v>
      </c>
      <c r="B2613" s="15">
        <f>WEEKDAY($A2613,2)</f>
        <v/>
      </c>
      <c r="C2613" s="15">
        <f>HOUR($A2613)</f>
        <v/>
      </c>
      <c r="D2613" s="15">
        <f>IF(AND($A2613&gt;=Instellingen!$B$6,$A2613&lt;Instellingen!$B$7),1,0)</f>
        <v/>
      </c>
      <c r="E2613" s="15">
        <f>COUNTIF(tData[BezoekStart],"&lt;"&amp;($A2613+1/24))-COUNTIF(tData[BezoekEind],"&lt;="&amp;$A2613)</f>
        <v/>
      </c>
      <c r="F2613" s="15">
        <f>COUNTIF(tData[BezoekLangStart],"&lt;"&amp;($A2613+1/24))-COUNTIF(tData[BezoekLangEind],"&lt;="&amp;$A2613)</f>
        <v/>
      </c>
      <c r="G2613" s="15">
        <f>IF($D2613=1,$B2613*100+$C2613,-1)</f>
        <v/>
      </c>
      <c r="H2613" s="15">
        <f>IF($D2613=1,$B2613,-1)</f>
        <v/>
      </c>
      <c r="I2613" s="15">
        <f>IF($D2613=1,$C2613,-1)</f>
        <v/>
      </c>
    </row>
    <row r="2614">
      <c r="A2614" s="33" t="n">
        <v>45400.79166666666</v>
      </c>
      <c r="B2614" s="15">
        <f>WEEKDAY($A2614,2)</f>
        <v/>
      </c>
      <c r="C2614" s="15">
        <f>HOUR($A2614)</f>
        <v/>
      </c>
      <c r="D2614" s="15">
        <f>IF(AND($A2614&gt;=Instellingen!$B$6,$A2614&lt;Instellingen!$B$7),1,0)</f>
        <v/>
      </c>
      <c r="E2614" s="15">
        <f>COUNTIF(tData[BezoekStart],"&lt;"&amp;($A2614+1/24))-COUNTIF(tData[BezoekEind],"&lt;="&amp;$A2614)</f>
        <v/>
      </c>
      <c r="F2614" s="15">
        <f>COUNTIF(tData[BezoekLangStart],"&lt;"&amp;($A2614+1/24))-COUNTIF(tData[BezoekLangEind],"&lt;="&amp;$A2614)</f>
        <v/>
      </c>
      <c r="G2614" s="15">
        <f>IF($D2614=1,$B2614*100+$C2614,-1)</f>
        <v/>
      </c>
      <c r="H2614" s="15">
        <f>IF($D2614=1,$B2614,-1)</f>
        <v/>
      </c>
      <c r="I2614" s="15">
        <f>IF($D2614=1,$C2614,-1)</f>
        <v/>
      </c>
    </row>
    <row r="2615">
      <c r="A2615" s="33" t="n">
        <v>45400.83333333334</v>
      </c>
      <c r="B2615" s="15">
        <f>WEEKDAY($A2615,2)</f>
        <v/>
      </c>
      <c r="C2615" s="15">
        <f>HOUR($A2615)</f>
        <v/>
      </c>
      <c r="D2615" s="15">
        <f>IF(AND($A2615&gt;=Instellingen!$B$6,$A2615&lt;Instellingen!$B$7),1,0)</f>
        <v/>
      </c>
      <c r="E2615" s="15">
        <f>COUNTIF(tData[BezoekStart],"&lt;"&amp;($A2615+1/24))-COUNTIF(tData[BezoekEind],"&lt;="&amp;$A2615)</f>
        <v/>
      </c>
      <c r="F2615" s="15">
        <f>COUNTIF(tData[BezoekLangStart],"&lt;"&amp;($A2615+1/24))-COUNTIF(tData[BezoekLangEind],"&lt;="&amp;$A2615)</f>
        <v/>
      </c>
      <c r="G2615" s="15">
        <f>IF($D2615=1,$B2615*100+$C2615,-1)</f>
        <v/>
      </c>
      <c r="H2615" s="15">
        <f>IF($D2615=1,$B2615,-1)</f>
        <v/>
      </c>
      <c r="I2615" s="15">
        <f>IF($D2615=1,$C2615,-1)</f>
        <v/>
      </c>
    </row>
    <row r="2616">
      <c r="A2616" s="33" t="n">
        <v>45400.875</v>
      </c>
      <c r="B2616" s="15">
        <f>WEEKDAY($A2616,2)</f>
        <v/>
      </c>
      <c r="C2616" s="15">
        <f>HOUR($A2616)</f>
        <v/>
      </c>
      <c r="D2616" s="15">
        <f>IF(AND($A2616&gt;=Instellingen!$B$6,$A2616&lt;Instellingen!$B$7),1,0)</f>
        <v/>
      </c>
      <c r="E2616" s="15">
        <f>COUNTIF(tData[BezoekStart],"&lt;"&amp;($A2616+1/24))-COUNTIF(tData[BezoekEind],"&lt;="&amp;$A2616)</f>
        <v/>
      </c>
      <c r="F2616" s="15">
        <f>COUNTIF(tData[BezoekLangStart],"&lt;"&amp;($A2616+1/24))-COUNTIF(tData[BezoekLangEind],"&lt;="&amp;$A2616)</f>
        <v/>
      </c>
      <c r="G2616" s="15">
        <f>IF($D2616=1,$B2616*100+$C2616,-1)</f>
        <v/>
      </c>
      <c r="H2616" s="15">
        <f>IF($D2616=1,$B2616,-1)</f>
        <v/>
      </c>
      <c r="I2616" s="15">
        <f>IF($D2616=1,$C2616,-1)</f>
        <v/>
      </c>
    </row>
    <row r="2617">
      <c r="A2617" s="33" t="n">
        <v>45400.91666666666</v>
      </c>
      <c r="B2617" s="15">
        <f>WEEKDAY($A2617,2)</f>
        <v/>
      </c>
      <c r="C2617" s="15">
        <f>HOUR($A2617)</f>
        <v/>
      </c>
      <c r="D2617" s="15">
        <f>IF(AND($A2617&gt;=Instellingen!$B$6,$A2617&lt;Instellingen!$B$7),1,0)</f>
        <v/>
      </c>
      <c r="E2617" s="15">
        <f>COUNTIF(tData[BezoekStart],"&lt;"&amp;($A2617+1/24))-COUNTIF(tData[BezoekEind],"&lt;="&amp;$A2617)</f>
        <v/>
      </c>
      <c r="F2617" s="15">
        <f>COUNTIF(tData[BezoekLangStart],"&lt;"&amp;($A2617+1/24))-COUNTIF(tData[BezoekLangEind],"&lt;="&amp;$A2617)</f>
        <v/>
      </c>
      <c r="G2617" s="15">
        <f>IF($D2617=1,$B2617*100+$C2617,-1)</f>
        <v/>
      </c>
      <c r="H2617" s="15">
        <f>IF($D2617=1,$B2617,-1)</f>
        <v/>
      </c>
      <c r="I2617" s="15">
        <f>IF($D2617=1,$C2617,-1)</f>
        <v/>
      </c>
    </row>
    <row r="2618">
      <c r="A2618" s="33" t="n">
        <v>45400.95833333334</v>
      </c>
      <c r="B2618" s="15">
        <f>WEEKDAY($A2618,2)</f>
        <v/>
      </c>
      <c r="C2618" s="15">
        <f>HOUR($A2618)</f>
        <v/>
      </c>
      <c r="D2618" s="15">
        <f>IF(AND($A2618&gt;=Instellingen!$B$6,$A2618&lt;Instellingen!$B$7),1,0)</f>
        <v/>
      </c>
      <c r="E2618" s="15">
        <f>COUNTIF(tData[BezoekStart],"&lt;"&amp;($A2618+1/24))-COUNTIF(tData[BezoekEind],"&lt;="&amp;$A2618)</f>
        <v/>
      </c>
      <c r="F2618" s="15">
        <f>COUNTIF(tData[BezoekLangStart],"&lt;"&amp;($A2618+1/24))-COUNTIF(tData[BezoekLangEind],"&lt;="&amp;$A2618)</f>
        <v/>
      </c>
      <c r="G2618" s="15">
        <f>IF($D2618=1,$B2618*100+$C2618,-1)</f>
        <v/>
      </c>
      <c r="H2618" s="15">
        <f>IF($D2618=1,$B2618,-1)</f>
        <v/>
      </c>
      <c r="I2618" s="15">
        <f>IF($D2618=1,$C2618,-1)</f>
        <v/>
      </c>
    </row>
    <row r="2619">
      <c r="A2619" s="33" t="n">
        <v>45401</v>
      </c>
      <c r="B2619" s="15">
        <f>WEEKDAY($A2619,2)</f>
        <v/>
      </c>
      <c r="C2619" s="15">
        <f>HOUR($A2619)</f>
        <v/>
      </c>
      <c r="D2619" s="15">
        <f>IF(AND($A2619&gt;=Instellingen!$B$6,$A2619&lt;Instellingen!$B$7),1,0)</f>
        <v/>
      </c>
      <c r="E2619" s="15">
        <f>COUNTIF(tData[BezoekStart],"&lt;"&amp;($A2619+1/24))-COUNTIF(tData[BezoekEind],"&lt;="&amp;$A2619)</f>
        <v/>
      </c>
      <c r="F2619" s="15">
        <f>COUNTIF(tData[BezoekLangStart],"&lt;"&amp;($A2619+1/24))-COUNTIF(tData[BezoekLangEind],"&lt;="&amp;$A2619)</f>
        <v/>
      </c>
      <c r="G2619" s="15">
        <f>IF($D2619=1,$B2619*100+$C2619,-1)</f>
        <v/>
      </c>
      <c r="H2619" s="15">
        <f>IF($D2619=1,$B2619,-1)</f>
        <v/>
      </c>
      <c r="I2619" s="15">
        <f>IF($D2619=1,$C2619,-1)</f>
        <v/>
      </c>
    </row>
    <row r="2620">
      <c r="A2620" s="33" t="n">
        <v>45401.04166666666</v>
      </c>
      <c r="B2620" s="15">
        <f>WEEKDAY($A2620,2)</f>
        <v/>
      </c>
      <c r="C2620" s="15">
        <f>HOUR($A2620)</f>
        <v/>
      </c>
      <c r="D2620" s="15">
        <f>IF(AND($A2620&gt;=Instellingen!$B$6,$A2620&lt;Instellingen!$B$7),1,0)</f>
        <v/>
      </c>
      <c r="E2620" s="15">
        <f>COUNTIF(tData[BezoekStart],"&lt;"&amp;($A2620+1/24))-COUNTIF(tData[BezoekEind],"&lt;="&amp;$A2620)</f>
        <v/>
      </c>
      <c r="F2620" s="15">
        <f>COUNTIF(tData[BezoekLangStart],"&lt;"&amp;($A2620+1/24))-COUNTIF(tData[BezoekLangEind],"&lt;="&amp;$A2620)</f>
        <v/>
      </c>
      <c r="G2620" s="15">
        <f>IF($D2620=1,$B2620*100+$C2620,-1)</f>
        <v/>
      </c>
      <c r="H2620" s="15">
        <f>IF($D2620=1,$B2620,-1)</f>
        <v/>
      </c>
      <c r="I2620" s="15">
        <f>IF($D2620=1,$C2620,-1)</f>
        <v/>
      </c>
    </row>
    <row r="2621">
      <c r="A2621" s="33" t="n">
        <v>45401.08333333334</v>
      </c>
      <c r="B2621" s="15">
        <f>WEEKDAY($A2621,2)</f>
        <v/>
      </c>
      <c r="C2621" s="15">
        <f>HOUR($A2621)</f>
        <v/>
      </c>
      <c r="D2621" s="15">
        <f>IF(AND($A2621&gt;=Instellingen!$B$6,$A2621&lt;Instellingen!$B$7),1,0)</f>
        <v/>
      </c>
      <c r="E2621" s="15">
        <f>COUNTIF(tData[BezoekStart],"&lt;"&amp;($A2621+1/24))-COUNTIF(tData[BezoekEind],"&lt;="&amp;$A2621)</f>
        <v/>
      </c>
      <c r="F2621" s="15">
        <f>COUNTIF(tData[BezoekLangStart],"&lt;"&amp;($A2621+1/24))-COUNTIF(tData[BezoekLangEind],"&lt;="&amp;$A2621)</f>
        <v/>
      </c>
      <c r="G2621" s="15">
        <f>IF($D2621=1,$B2621*100+$C2621,-1)</f>
        <v/>
      </c>
      <c r="H2621" s="15">
        <f>IF($D2621=1,$B2621,-1)</f>
        <v/>
      </c>
      <c r="I2621" s="15">
        <f>IF($D2621=1,$C2621,-1)</f>
        <v/>
      </c>
    </row>
    <row r="2622">
      <c r="A2622" s="33" t="n">
        <v>45401.125</v>
      </c>
      <c r="B2622" s="15">
        <f>WEEKDAY($A2622,2)</f>
        <v/>
      </c>
      <c r="C2622" s="15">
        <f>HOUR($A2622)</f>
        <v/>
      </c>
      <c r="D2622" s="15">
        <f>IF(AND($A2622&gt;=Instellingen!$B$6,$A2622&lt;Instellingen!$B$7),1,0)</f>
        <v/>
      </c>
      <c r="E2622" s="15">
        <f>COUNTIF(tData[BezoekStart],"&lt;"&amp;($A2622+1/24))-COUNTIF(tData[BezoekEind],"&lt;="&amp;$A2622)</f>
        <v/>
      </c>
      <c r="F2622" s="15">
        <f>COUNTIF(tData[BezoekLangStart],"&lt;"&amp;($A2622+1/24))-COUNTIF(tData[BezoekLangEind],"&lt;="&amp;$A2622)</f>
        <v/>
      </c>
      <c r="G2622" s="15">
        <f>IF($D2622=1,$B2622*100+$C2622,-1)</f>
        <v/>
      </c>
      <c r="H2622" s="15">
        <f>IF($D2622=1,$B2622,-1)</f>
        <v/>
      </c>
      <c r="I2622" s="15">
        <f>IF($D2622=1,$C2622,-1)</f>
        <v/>
      </c>
    </row>
    <row r="2623">
      <c r="A2623" s="33" t="n">
        <v>45401.16666666666</v>
      </c>
      <c r="B2623" s="15">
        <f>WEEKDAY($A2623,2)</f>
        <v/>
      </c>
      <c r="C2623" s="15">
        <f>HOUR($A2623)</f>
        <v/>
      </c>
      <c r="D2623" s="15">
        <f>IF(AND($A2623&gt;=Instellingen!$B$6,$A2623&lt;Instellingen!$B$7),1,0)</f>
        <v/>
      </c>
      <c r="E2623" s="15">
        <f>COUNTIF(tData[BezoekStart],"&lt;"&amp;($A2623+1/24))-COUNTIF(tData[BezoekEind],"&lt;="&amp;$A2623)</f>
        <v/>
      </c>
      <c r="F2623" s="15">
        <f>COUNTIF(tData[BezoekLangStart],"&lt;"&amp;($A2623+1/24))-COUNTIF(tData[BezoekLangEind],"&lt;="&amp;$A2623)</f>
        <v/>
      </c>
      <c r="G2623" s="15">
        <f>IF($D2623=1,$B2623*100+$C2623,-1)</f>
        <v/>
      </c>
      <c r="H2623" s="15">
        <f>IF($D2623=1,$B2623,-1)</f>
        <v/>
      </c>
      <c r="I2623" s="15">
        <f>IF($D2623=1,$C2623,-1)</f>
        <v/>
      </c>
    </row>
    <row r="2624">
      <c r="A2624" s="33" t="n">
        <v>45401.20833333334</v>
      </c>
      <c r="B2624" s="15">
        <f>WEEKDAY($A2624,2)</f>
        <v/>
      </c>
      <c r="C2624" s="15">
        <f>HOUR($A2624)</f>
        <v/>
      </c>
      <c r="D2624" s="15">
        <f>IF(AND($A2624&gt;=Instellingen!$B$6,$A2624&lt;Instellingen!$B$7),1,0)</f>
        <v/>
      </c>
      <c r="E2624" s="15">
        <f>COUNTIF(tData[BezoekStart],"&lt;"&amp;($A2624+1/24))-COUNTIF(tData[BezoekEind],"&lt;="&amp;$A2624)</f>
        <v/>
      </c>
      <c r="F2624" s="15">
        <f>COUNTIF(tData[BezoekLangStart],"&lt;"&amp;($A2624+1/24))-COUNTIF(tData[BezoekLangEind],"&lt;="&amp;$A2624)</f>
        <v/>
      </c>
      <c r="G2624" s="15">
        <f>IF($D2624=1,$B2624*100+$C2624,-1)</f>
        <v/>
      </c>
      <c r="H2624" s="15">
        <f>IF($D2624=1,$B2624,-1)</f>
        <v/>
      </c>
      <c r="I2624" s="15">
        <f>IF($D2624=1,$C2624,-1)</f>
        <v/>
      </c>
    </row>
    <row r="2625">
      <c r="A2625" s="33" t="n">
        <v>45401.25</v>
      </c>
      <c r="B2625" s="15">
        <f>WEEKDAY($A2625,2)</f>
        <v/>
      </c>
      <c r="C2625" s="15">
        <f>HOUR($A2625)</f>
        <v/>
      </c>
      <c r="D2625" s="15">
        <f>IF(AND($A2625&gt;=Instellingen!$B$6,$A2625&lt;Instellingen!$B$7),1,0)</f>
        <v/>
      </c>
      <c r="E2625" s="15">
        <f>COUNTIF(tData[BezoekStart],"&lt;"&amp;($A2625+1/24))-COUNTIF(tData[BezoekEind],"&lt;="&amp;$A2625)</f>
        <v/>
      </c>
      <c r="F2625" s="15">
        <f>COUNTIF(tData[BezoekLangStart],"&lt;"&amp;($A2625+1/24))-COUNTIF(tData[BezoekLangEind],"&lt;="&amp;$A2625)</f>
        <v/>
      </c>
      <c r="G2625" s="15">
        <f>IF($D2625=1,$B2625*100+$C2625,-1)</f>
        <v/>
      </c>
      <c r="H2625" s="15">
        <f>IF($D2625=1,$B2625,-1)</f>
        <v/>
      </c>
      <c r="I2625" s="15">
        <f>IF($D2625=1,$C2625,-1)</f>
        <v/>
      </c>
    </row>
    <row r="2626">
      <c r="A2626" s="33" t="n">
        <v>45401.29166666666</v>
      </c>
      <c r="B2626" s="15">
        <f>WEEKDAY($A2626,2)</f>
        <v/>
      </c>
      <c r="C2626" s="15">
        <f>HOUR($A2626)</f>
        <v/>
      </c>
      <c r="D2626" s="15">
        <f>IF(AND($A2626&gt;=Instellingen!$B$6,$A2626&lt;Instellingen!$B$7),1,0)</f>
        <v/>
      </c>
      <c r="E2626" s="15">
        <f>COUNTIF(tData[BezoekStart],"&lt;"&amp;($A2626+1/24))-COUNTIF(tData[BezoekEind],"&lt;="&amp;$A2626)</f>
        <v/>
      </c>
      <c r="F2626" s="15">
        <f>COUNTIF(tData[BezoekLangStart],"&lt;"&amp;($A2626+1/24))-COUNTIF(tData[BezoekLangEind],"&lt;="&amp;$A2626)</f>
        <v/>
      </c>
      <c r="G2626" s="15">
        <f>IF($D2626=1,$B2626*100+$C2626,-1)</f>
        <v/>
      </c>
      <c r="H2626" s="15">
        <f>IF($D2626=1,$B2626,-1)</f>
        <v/>
      </c>
      <c r="I2626" s="15">
        <f>IF($D2626=1,$C2626,-1)</f>
        <v/>
      </c>
    </row>
    <row r="2627">
      <c r="A2627" s="33" t="n">
        <v>45401.33333333334</v>
      </c>
      <c r="B2627" s="15">
        <f>WEEKDAY($A2627,2)</f>
        <v/>
      </c>
      <c r="C2627" s="15">
        <f>HOUR($A2627)</f>
        <v/>
      </c>
      <c r="D2627" s="15">
        <f>IF(AND($A2627&gt;=Instellingen!$B$6,$A2627&lt;Instellingen!$B$7),1,0)</f>
        <v/>
      </c>
      <c r="E2627" s="15">
        <f>COUNTIF(tData[BezoekStart],"&lt;"&amp;($A2627+1/24))-COUNTIF(tData[BezoekEind],"&lt;="&amp;$A2627)</f>
        <v/>
      </c>
      <c r="F2627" s="15">
        <f>COUNTIF(tData[BezoekLangStart],"&lt;"&amp;($A2627+1/24))-COUNTIF(tData[BezoekLangEind],"&lt;="&amp;$A2627)</f>
        <v/>
      </c>
      <c r="G2627" s="15">
        <f>IF($D2627=1,$B2627*100+$C2627,-1)</f>
        <v/>
      </c>
      <c r="H2627" s="15">
        <f>IF($D2627=1,$B2627,-1)</f>
        <v/>
      </c>
      <c r="I2627" s="15">
        <f>IF($D2627=1,$C2627,-1)</f>
        <v/>
      </c>
    </row>
    <row r="2628">
      <c r="A2628" s="33" t="n">
        <v>45401.375</v>
      </c>
      <c r="B2628" s="15">
        <f>WEEKDAY($A2628,2)</f>
        <v/>
      </c>
      <c r="C2628" s="15">
        <f>HOUR($A2628)</f>
        <v/>
      </c>
      <c r="D2628" s="15">
        <f>IF(AND($A2628&gt;=Instellingen!$B$6,$A2628&lt;Instellingen!$B$7),1,0)</f>
        <v/>
      </c>
      <c r="E2628" s="15">
        <f>COUNTIF(tData[BezoekStart],"&lt;"&amp;($A2628+1/24))-COUNTIF(tData[BezoekEind],"&lt;="&amp;$A2628)</f>
        <v/>
      </c>
      <c r="F2628" s="15">
        <f>COUNTIF(tData[BezoekLangStart],"&lt;"&amp;($A2628+1/24))-COUNTIF(tData[BezoekLangEind],"&lt;="&amp;$A2628)</f>
        <v/>
      </c>
      <c r="G2628" s="15">
        <f>IF($D2628=1,$B2628*100+$C2628,-1)</f>
        <v/>
      </c>
      <c r="H2628" s="15">
        <f>IF($D2628=1,$B2628,-1)</f>
        <v/>
      </c>
      <c r="I2628" s="15">
        <f>IF($D2628=1,$C2628,-1)</f>
        <v/>
      </c>
    </row>
    <row r="2629">
      <c r="A2629" s="33" t="n">
        <v>45401.41666666666</v>
      </c>
      <c r="B2629" s="15">
        <f>WEEKDAY($A2629,2)</f>
        <v/>
      </c>
      <c r="C2629" s="15">
        <f>HOUR($A2629)</f>
        <v/>
      </c>
      <c r="D2629" s="15">
        <f>IF(AND($A2629&gt;=Instellingen!$B$6,$A2629&lt;Instellingen!$B$7),1,0)</f>
        <v/>
      </c>
      <c r="E2629" s="15">
        <f>COUNTIF(tData[BezoekStart],"&lt;"&amp;($A2629+1/24))-COUNTIF(tData[BezoekEind],"&lt;="&amp;$A2629)</f>
        <v/>
      </c>
      <c r="F2629" s="15">
        <f>COUNTIF(tData[BezoekLangStart],"&lt;"&amp;($A2629+1/24))-COUNTIF(tData[BezoekLangEind],"&lt;="&amp;$A2629)</f>
        <v/>
      </c>
      <c r="G2629" s="15">
        <f>IF($D2629=1,$B2629*100+$C2629,-1)</f>
        <v/>
      </c>
      <c r="H2629" s="15">
        <f>IF($D2629=1,$B2629,-1)</f>
        <v/>
      </c>
      <c r="I2629" s="15">
        <f>IF($D2629=1,$C2629,-1)</f>
        <v/>
      </c>
    </row>
    <row r="2630">
      <c r="A2630" s="33" t="n">
        <v>45401.45833333334</v>
      </c>
      <c r="B2630" s="15">
        <f>WEEKDAY($A2630,2)</f>
        <v/>
      </c>
      <c r="C2630" s="15">
        <f>HOUR($A2630)</f>
        <v/>
      </c>
      <c r="D2630" s="15">
        <f>IF(AND($A2630&gt;=Instellingen!$B$6,$A2630&lt;Instellingen!$B$7),1,0)</f>
        <v/>
      </c>
      <c r="E2630" s="15">
        <f>COUNTIF(tData[BezoekStart],"&lt;"&amp;($A2630+1/24))-COUNTIF(tData[BezoekEind],"&lt;="&amp;$A2630)</f>
        <v/>
      </c>
      <c r="F2630" s="15">
        <f>COUNTIF(tData[BezoekLangStart],"&lt;"&amp;($A2630+1/24))-COUNTIF(tData[BezoekLangEind],"&lt;="&amp;$A2630)</f>
        <v/>
      </c>
      <c r="G2630" s="15">
        <f>IF($D2630=1,$B2630*100+$C2630,-1)</f>
        <v/>
      </c>
      <c r="H2630" s="15">
        <f>IF($D2630=1,$B2630,-1)</f>
        <v/>
      </c>
      <c r="I2630" s="15">
        <f>IF($D2630=1,$C2630,-1)</f>
        <v/>
      </c>
    </row>
    <row r="2631">
      <c r="A2631" s="33" t="n">
        <v>45401.5</v>
      </c>
      <c r="B2631" s="15">
        <f>WEEKDAY($A2631,2)</f>
        <v/>
      </c>
      <c r="C2631" s="15">
        <f>HOUR($A2631)</f>
        <v/>
      </c>
      <c r="D2631" s="15">
        <f>IF(AND($A2631&gt;=Instellingen!$B$6,$A2631&lt;Instellingen!$B$7),1,0)</f>
        <v/>
      </c>
      <c r="E2631" s="15">
        <f>COUNTIF(tData[BezoekStart],"&lt;"&amp;($A2631+1/24))-COUNTIF(tData[BezoekEind],"&lt;="&amp;$A2631)</f>
        <v/>
      </c>
      <c r="F2631" s="15">
        <f>COUNTIF(tData[BezoekLangStart],"&lt;"&amp;($A2631+1/24))-COUNTIF(tData[BezoekLangEind],"&lt;="&amp;$A2631)</f>
        <v/>
      </c>
      <c r="G2631" s="15">
        <f>IF($D2631=1,$B2631*100+$C2631,-1)</f>
        <v/>
      </c>
      <c r="H2631" s="15">
        <f>IF($D2631=1,$B2631,-1)</f>
        <v/>
      </c>
      <c r="I2631" s="15">
        <f>IF($D2631=1,$C2631,-1)</f>
        <v/>
      </c>
    </row>
    <row r="2632">
      <c r="A2632" s="33" t="n">
        <v>45401.54166666666</v>
      </c>
      <c r="B2632" s="15">
        <f>WEEKDAY($A2632,2)</f>
        <v/>
      </c>
      <c r="C2632" s="15">
        <f>HOUR($A2632)</f>
        <v/>
      </c>
      <c r="D2632" s="15">
        <f>IF(AND($A2632&gt;=Instellingen!$B$6,$A2632&lt;Instellingen!$B$7),1,0)</f>
        <v/>
      </c>
      <c r="E2632" s="15">
        <f>COUNTIF(tData[BezoekStart],"&lt;"&amp;($A2632+1/24))-COUNTIF(tData[BezoekEind],"&lt;="&amp;$A2632)</f>
        <v/>
      </c>
      <c r="F2632" s="15">
        <f>COUNTIF(tData[BezoekLangStart],"&lt;"&amp;($A2632+1/24))-COUNTIF(tData[BezoekLangEind],"&lt;="&amp;$A2632)</f>
        <v/>
      </c>
      <c r="G2632" s="15">
        <f>IF($D2632=1,$B2632*100+$C2632,-1)</f>
        <v/>
      </c>
      <c r="H2632" s="15">
        <f>IF($D2632=1,$B2632,-1)</f>
        <v/>
      </c>
      <c r="I2632" s="15">
        <f>IF($D2632=1,$C2632,-1)</f>
        <v/>
      </c>
    </row>
    <row r="2633">
      <c r="A2633" s="33" t="n">
        <v>45401.58333333334</v>
      </c>
      <c r="B2633" s="15">
        <f>WEEKDAY($A2633,2)</f>
        <v/>
      </c>
      <c r="C2633" s="15">
        <f>HOUR($A2633)</f>
        <v/>
      </c>
      <c r="D2633" s="15">
        <f>IF(AND($A2633&gt;=Instellingen!$B$6,$A2633&lt;Instellingen!$B$7),1,0)</f>
        <v/>
      </c>
      <c r="E2633" s="15">
        <f>COUNTIF(tData[BezoekStart],"&lt;"&amp;($A2633+1/24))-COUNTIF(tData[BezoekEind],"&lt;="&amp;$A2633)</f>
        <v/>
      </c>
      <c r="F2633" s="15">
        <f>COUNTIF(tData[BezoekLangStart],"&lt;"&amp;($A2633+1/24))-COUNTIF(tData[BezoekLangEind],"&lt;="&amp;$A2633)</f>
        <v/>
      </c>
      <c r="G2633" s="15">
        <f>IF($D2633=1,$B2633*100+$C2633,-1)</f>
        <v/>
      </c>
      <c r="H2633" s="15">
        <f>IF($D2633=1,$B2633,-1)</f>
        <v/>
      </c>
      <c r="I2633" s="15">
        <f>IF($D2633=1,$C2633,-1)</f>
        <v/>
      </c>
    </row>
    <row r="2634">
      <c r="A2634" s="33" t="n">
        <v>45401.625</v>
      </c>
      <c r="B2634" s="15">
        <f>WEEKDAY($A2634,2)</f>
        <v/>
      </c>
      <c r="C2634" s="15">
        <f>HOUR($A2634)</f>
        <v/>
      </c>
      <c r="D2634" s="15">
        <f>IF(AND($A2634&gt;=Instellingen!$B$6,$A2634&lt;Instellingen!$B$7),1,0)</f>
        <v/>
      </c>
      <c r="E2634" s="15">
        <f>COUNTIF(tData[BezoekStart],"&lt;"&amp;($A2634+1/24))-COUNTIF(tData[BezoekEind],"&lt;="&amp;$A2634)</f>
        <v/>
      </c>
      <c r="F2634" s="15">
        <f>COUNTIF(tData[BezoekLangStart],"&lt;"&amp;($A2634+1/24))-COUNTIF(tData[BezoekLangEind],"&lt;="&amp;$A2634)</f>
        <v/>
      </c>
      <c r="G2634" s="15">
        <f>IF($D2634=1,$B2634*100+$C2634,-1)</f>
        <v/>
      </c>
      <c r="H2634" s="15">
        <f>IF($D2634=1,$B2634,-1)</f>
        <v/>
      </c>
      <c r="I2634" s="15">
        <f>IF($D2634=1,$C2634,-1)</f>
        <v/>
      </c>
    </row>
    <row r="2635">
      <c r="A2635" s="33" t="n">
        <v>45401.66666666666</v>
      </c>
      <c r="B2635" s="15">
        <f>WEEKDAY($A2635,2)</f>
        <v/>
      </c>
      <c r="C2635" s="15">
        <f>HOUR($A2635)</f>
        <v/>
      </c>
      <c r="D2635" s="15">
        <f>IF(AND($A2635&gt;=Instellingen!$B$6,$A2635&lt;Instellingen!$B$7),1,0)</f>
        <v/>
      </c>
      <c r="E2635" s="15">
        <f>COUNTIF(tData[BezoekStart],"&lt;"&amp;($A2635+1/24))-COUNTIF(tData[BezoekEind],"&lt;="&amp;$A2635)</f>
        <v/>
      </c>
      <c r="F2635" s="15">
        <f>COUNTIF(tData[BezoekLangStart],"&lt;"&amp;($A2635+1/24))-COUNTIF(tData[BezoekLangEind],"&lt;="&amp;$A2635)</f>
        <v/>
      </c>
      <c r="G2635" s="15">
        <f>IF($D2635=1,$B2635*100+$C2635,-1)</f>
        <v/>
      </c>
      <c r="H2635" s="15">
        <f>IF($D2635=1,$B2635,-1)</f>
        <v/>
      </c>
      <c r="I2635" s="15">
        <f>IF($D2635=1,$C2635,-1)</f>
        <v/>
      </c>
    </row>
    <row r="2636">
      <c r="A2636" s="33" t="n">
        <v>45401.70833333334</v>
      </c>
      <c r="B2636" s="15">
        <f>WEEKDAY($A2636,2)</f>
        <v/>
      </c>
      <c r="C2636" s="15">
        <f>HOUR($A2636)</f>
        <v/>
      </c>
      <c r="D2636" s="15">
        <f>IF(AND($A2636&gt;=Instellingen!$B$6,$A2636&lt;Instellingen!$B$7),1,0)</f>
        <v/>
      </c>
      <c r="E2636" s="15">
        <f>COUNTIF(tData[BezoekStart],"&lt;"&amp;($A2636+1/24))-COUNTIF(tData[BezoekEind],"&lt;="&amp;$A2636)</f>
        <v/>
      </c>
      <c r="F2636" s="15">
        <f>COUNTIF(tData[BezoekLangStart],"&lt;"&amp;($A2636+1/24))-COUNTIF(tData[BezoekLangEind],"&lt;="&amp;$A2636)</f>
        <v/>
      </c>
      <c r="G2636" s="15">
        <f>IF($D2636=1,$B2636*100+$C2636,-1)</f>
        <v/>
      </c>
      <c r="H2636" s="15">
        <f>IF($D2636=1,$B2636,-1)</f>
        <v/>
      </c>
      <c r="I2636" s="15">
        <f>IF($D2636=1,$C2636,-1)</f>
        <v/>
      </c>
    </row>
    <row r="2637">
      <c r="A2637" s="33" t="n">
        <v>45401.75</v>
      </c>
      <c r="B2637" s="15">
        <f>WEEKDAY($A2637,2)</f>
        <v/>
      </c>
      <c r="C2637" s="15">
        <f>HOUR($A2637)</f>
        <v/>
      </c>
      <c r="D2637" s="15">
        <f>IF(AND($A2637&gt;=Instellingen!$B$6,$A2637&lt;Instellingen!$B$7),1,0)</f>
        <v/>
      </c>
      <c r="E2637" s="15">
        <f>COUNTIF(tData[BezoekStart],"&lt;"&amp;($A2637+1/24))-COUNTIF(tData[BezoekEind],"&lt;="&amp;$A2637)</f>
        <v/>
      </c>
      <c r="F2637" s="15">
        <f>COUNTIF(tData[BezoekLangStart],"&lt;"&amp;($A2637+1/24))-COUNTIF(tData[BezoekLangEind],"&lt;="&amp;$A2637)</f>
        <v/>
      </c>
      <c r="G2637" s="15">
        <f>IF($D2637=1,$B2637*100+$C2637,-1)</f>
        <v/>
      </c>
      <c r="H2637" s="15">
        <f>IF($D2637=1,$B2637,-1)</f>
        <v/>
      </c>
      <c r="I2637" s="15">
        <f>IF($D2637=1,$C2637,-1)</f>
        <v/>
      </c>
    </row>
    <row r="2638">
      <c r="A2638" s="33" t="n">
        <v>45401.79166666666</v>
      </c>
      <c r="B2638" s="15">
        <f>WEEKDAY($A2638,2)</f>
        <v/>
      </c>
      <c r="C2638" s="15">
        <f>HOUR($A2638)</f>
        <v/>
      </c>
      <c r="D2638" s="15">
        <f>IF(AND($A2638&gt;=Instellingen!$B$6,$A2638&lt;Instellingen!$B$7),1,0)</f>
        <v/>
      </c>
      <c r="E2638" s="15">
        <f>COUNTIF(tData[BezoekStart],"&lt;"&amp;($A2638+1/24))-COUNTIF(tData[BezoekEind],"&lt;="&amp;$A2638)</f>
        <v/>
      </c>
      <c r="F2638" s="15">
        <f>COUNTIF(tData[BezoekLangStart],"&lt;"&amp;($A2638+1/24))-COUNTIF(tData[BezoekLangEind],"&lt;="&amp;$A2638)</f>
        <v/>
      </c>
      <c r="G2638" s="15">
        <f>IF($D2638=1,$B2638*100+$C2638,-1)</f>
        <v/>
      </c>
      <c r="H2638" s="15">
        <f>IF($D2638=1,$B2638,-1)</f>
        <v/>
      </c>
      <c r="I2638" s="15">
        <f>IF($D2638=1,$C2638,-1)</f>
        <v/>
      </c>
    </row>
    <row r="2639">
      <c r="A2639" s="33" t="n">
        <v>45401.83333333334</v>
      </c>
      <c r="B2639" s="15">
        <f>WEEKDAY($A2639,2)</f>
        <v/>
      </c>
      <c r="C2639" s="15">
        <f>HOUR($A2639)</f>
        <v/>
      </c>
      <c r="D2639" s="15">
        <f>IF(AND($A2639&gt;=Instellingen!$B$6,$A2639&lt;Instellingen!$B$7),1,0)</f>
        <v/>
      </c>
      <c r="E2639" s="15">
        <f>COUNTIF(tData[BezoekStart],"&lt;"&amp;($A2639+1/24))-COUNTIF(tData[BezoekEind],"&lt;="&amp;$A2639)</f>
        <v/>
      </c>
      <c r="F2639" s="15">
        <f>COUNTIF(tData[BezoekLangStart],"&lt;"&amp;($A2639+1/24))-COUNTIF(tData[BezoekLangEind],"&lt;="&amp;$A2639)</f>
        <v/>
      </c>
      <c r="G2639" s="15">
        <f>IF($D2639=1,$B2639*100+$C2639,-1)</f>
        <v/>
      </c>
      <c r="H2639" s="15">
        <f>IF($D2639=1,$B2639,-1)</f>
        <v/>
      </c>
      <c r="I2639" s="15">
        <f>IF($D2639=1,$C2639,-1)</f>
        <v/>
      </c>
    </row>
    <row r="2640">
      <c r="A2640" s="33" t="n">
        <v>45401.875</v>
      </c>
      <c r="B2640" s="15">
        <f>WEEKDAY($A2640,2)</f>
        <v/>
      </c>
      <c r="C2640" s="15">
        <f>HOUR($A2640)</f>
        <v/>
      </c>
      <c r="D2640" s="15">
        <f>IF(AND($A2640&gt;=Instellingen!$B$6,$A2640&lt;Instellingen!$B$7),1,0)</f>
        <v/>
      </c>
      <c r="E2640" s="15">
        <f>COUNTIF(tData[BezoekStart],"&lt;"&amp;($A2640+1/24))-COUNTIF(tData[BezoekEind],"&lt;="&amp;$A2640)</f>
        <v/>
      </c>
      <c r="F2640" s="15">
        <f>COUNTIF(tData[BezoekLangStart],"&lt;"&amp;($A2640+1/24))-COUNTIF(tData[BezoekLangEind],"&lt;="&amp;$A2640)</f>
        <v/>
      </c>
      <c r="G2640" s="15">
        <f>IF($D2640=1,$B2640*100+$C2640,-1)</f>
        <v/>
      </c>
      <c r="H2640" s="15">
        <f>IF($D2640=1,$B2640,-1)</f>
        <v/>
      </c>
      <c r="I2640" s="15">
        <f>IF($D2640=1,$C2640,-1)</f>
        <v/>
      </c>
    </row>
    <row r="2641">
      <c r="A2641" s="33" t="n">
        <v>45401.91666666666</v>
      </c>
      <c r="B2641" s="15">
        <f>WEEKDAY($A2641,2)</f>
        <v/>
      </c>
      <c r="C2641" s="15">
        <f>HOUR($A2641)</f>
        <v/>
      </c>
      <c r="D2641" s="15">
        <f>IF(AND($A2641&gt;=Instellingen!$B$6,$A2641&lt;Instellingen!$B$7),1,0)</f>
        <v/>
      </c>
      <c r="E2641" s="15">
        <f>COUNTIF(tData[BezoekStart],"&lt;"&amp;($A2641+1/24))-COUNTIF(tData[BezoekEind],"&lt;="&amp;$A2641)</f>
        <v/>
      </c>
      <c r="F2641" s="15">
        <f>COUNTIF(tData[BezoekLangStart],"&lt;"&amp;($A2641+1/24))-COUNTIF(tData[BezoekLangEind],"&lt;="&amp;$A2641)</f>
        <v/>
      </c>
      <c r="G2641" s="15">
        <f>IF($D2641=1,$B2641*100+$C2641,-1)</f>
        <v/>
      </c>
      <c r="H2641" s="15">
        <f>IF($D2641=1,$B2641,-1)</f>
        <v/>
      </c>
      <c r="I2641" s="15">
        <f>IF($D2641=1,$C2641,-1)</f>
        <v/>
      </c>
    </row>
    <row r="2642">
      <c r="A2642" s="33" t="n">
        <v>45401.95833333334</v>
      </c>
      <c r="B2642" s="15">
        <f>WEEKDAY($A2642,2)</f>
        <v/>
      </c>
      <c r="C2642" s="15">
        <f>HOUR($A2642)</f>
        <v/>
      </c>
      <c r="D2642" s="15">
        <f>IF(AND($A2642&gt;=Instellingen!$B$6,$A2642&lt;Instellingen!$B$7),1,0)</f>
        <v/>
      </c>
      <c r="E2642" s="15">
        <f>COUNTIF(tData[BezoekStart],"&lt;"&amp;($A2642+1/24))-COUNTIF(tData[BezoekEind],"&lt;="&amp;$A2642)</f>
        <v/>
      </c>
      <c r="F2642" s="15">
        <f>COUNTIF(tData[BezoekLangStart],"&lt;"&amp;($A2642+1/24))-COUNTIF(tData[BezoekLangEind],"&lt;="&amp;$A2642)</f>
        <v/>
      </c>
      <c r="G2642" s="15">
        <f>IF($D2642=1,$B2642*100+$C2642,-1)</f>
        <v/>
      </c>
      <c r="H2642" s="15">
        <f>IF($D2642=1,$B2642,-1)</f>
        <v/>
      </c>
      <c r="I2642" s="15">
        <f>IF($D2642=1,$C2642,-1)</f>
        <v/>
      </c>
    </row>
    <row r="2643">
      <c r="A2643" s="33" t="n">
        <v>45402</v>
      </c>
      <c r="B2643" s="15">
        <f>WEEKDAY($A2643,2)</f>
        <v/>
      </c>
      <c r="C2643" s="15">
        <f>HOUR($A2643)</f>
        <v/>
      </c>
      <c r="D2643" s="15">
        <f>IF(AND($A2643&gt;=Instellingen!$B$6,$A2643&lt;Instellingen!$B$7),1,0)</f>
        <v/>
      </c>
      <c r="E2643" s="15">
        <f>COUNTIF(tData[BezoekStart],"&lt;"&amp;($A2643+1/24))-COUNTIF(tData[BezoekEind],"&lt;="&amp;$A2643)</f>
        <v/>
      </c>
      <c r="F2643" s="15">
        <f>COUNTIF(tData[BezoekLangStart],"&lt;"&amp;($A2643+1/24))-COUNTIF(tData[BezoekLangEind],"&lt;="&amp;$A2643)</f>
        <v/>
      </c>
      <c r="G2643" s="15">
        <f>IF($D2643=1,$B2643*100+$C2643,-1)</f>
        <v/>
      </c>
      <c r="H2643" s="15">
        <f>IF($D2643=1,$B2643,-1)</f>
        <v/>
      </c>
      <c r="I2643" s="15">
        <f>IF($D2643=1,$C2643,-1)</f>
        <v/>
      </c>
    </row>
    <row r="2644">
      <c r="A2644" s="33" t="n">
        <v>45402.04166666666</v>
      </c>
      <c r="B2644" s="15">
        <f>WEEKDAY($A2644,2)</f>
        <v/>
      </c>
      <c r="C2644" s="15">
        <f>HOUR($A2644)</f>
        <v/>
      </c>
      <c r="D2644" s="15">
        <f>IF(AND($A2644&gt;=Instellingen!$B$6,$A2644&lt;Instellingen!$B$7),1,0)</f>
        <v/>
      </c>
      <c r="E2644" s="15">
        <f>COUNTIF(tData[BezoekStart],"&lt;"&amp;($A2644+1/24))-COUNTIF(tData[BezoekEind],"&lt;="&amp;$A2644)</f>
        <v/>
      </c>
      <c r="F2644" s="15">
        <f>COUNTIF(tData[BezoekLangStart],"&lt;"&amp;($A2644+1/24))-COUNTIF(tData[BezoekLangEind],"&lt;="&amp;$A2644)</f>
        <v/>
      </c>
      <c r="G2644" s="15">
        <f>IF($D2644=1,$B2644*100+$C2644,-1)</f>
        <v/>
      </c>
      <c r="H2644" s="15">
        <f>IF($D2644=1,$B2644,-1)</f>
        <v/>
      </c>
      <c r="I2644" s="15">
        <f>IF($D2644=1,$C2644,-1)</f>
        <v/>
      </c>
    </row>
    <row r="2645">
      <c r="A2645" s="33" t="n">
        <v>45402.08333333334</v>
      </c>
      <c r="B2645" s="15">
        <f>WEEKDAY($A2645,2)</f>
        <v/>
      </c>
      <c r="C2645" s="15">
        <f>HOUR($A2645)</f>
        <v/>
      </c>
      <c r="D2645" s="15">
        <f>IF(AND($A2645&gt;=Instellingen!$B$6,$A2645&lt;Instellingen!$B$7),1,0)</f>
        <v/>
      </c>
      <c r="E2645" s="15">
        <f>COUNTIF(tData[BezoekStart],"&lt;"&amp;($A2645+1/24))-COUNTIF(tData[BezoekEind],"&lt;="&amp;$A2645)</f>
        <v/>
      </c>
      <c r="F2645" s="15">
        <f>COUNTIF(tData[BezoekLangStart],"&lt;"&amp;($A2645+1/24))-COUNTIF(tData[BezoekLangEind],"&lt;="&amp;$A2645)</f>
        <v/>
      </c>
      <c r="G2645" s="15">
        <f>IF($D2645=1,$B2645*100+$C2645,-1)</f>
        <v/>
      </c>
      <c r="H2645" s="15">
        <f>IF($D2645=1,$B2645,-1)</f>
        <v/>
      </c>
      <c r="I2645" s="15">
        <f>IF($D2645=1,$C2645,-1)</f>
        <v/>
      </c>
    </row>
    <row r="2646">
      <c r="A2646" s="33" t="n">
        <v>45402.125</v>
      </c>
      <c r="B2646" s="15">
        <f>WEEKDAY($A2646,2)</f>
        <v/>
      </c>
      <c r="C2646" s="15">
        <f>HOUR($A2646)</f>
        <v/>
      </c>
      <c r="D2646" s="15">
        <f>IF(AND($A2646&gt;=Instellingen!$B$6,$A2646&lt;Instellingen!$B$7),1,0)</f>
        <v/>
      </c>
      <c r="E2646" s="15">
        <f>COUNTIF(tData[BezoekStart],"&lt;"&amp;($A2646+1/24))-COUNTIF(tData[BezoekEind],"&lt;="&amp;$A2646)</f>
        <v/>
      </c>
      <c r="F2646" s="15">
        <f>COUNTIF(tData[BezoekLangStart],"&lt;"&amp;($A2646+1/24))-COUNTIF(tData[BezoekLangEind],"&lt;="&amp;$A2646)</f>
        <v/>
      </c>
      <c r="G2646" s="15">
        <f>IF($D2646=1,$B2646*100+$C2646,-1)</f>
        <v/>
      </c>
      <c r="H2646" s="15">
        <f>IF($D2646=1,$B2646,-1)</f>
        <v/>
      </c>
      <c r="I2646" s="15">
        <f>IF($D2646=1,$C2646,-1)</f>
        <v/>
      </c>
    </row>
    <row r="2647">
      <c r="A2647" s="33" t="n">
        <v>45402.16666666666</v>
      </c>
      <c r="B2647" s="15">
        <f>WEEKDAY($A2647,2)</f>
        <v/>
      </c>
      <c r="C2647" s="15">
        <f>HOUR($A2647)</f>
        <v/>
      </c>
      <c r="D2647" s="15">
        <f>IF(AND($A2647&gt;=Instellingen!$B$6,$A2647&lt;Instellingen!$B$7),1,0)</f>
        <v/>
      </c>
      <c r="E2647" s="15">
        <f>COUNTIF(tData[BezoekStart],"&lt;"&amp;($A2647+1/24))-COUNTIF(tData[BezoekEind],"&lt;="&amp;$A2647)</f>
        <v/>
      </c>
      <c r="F2647" s="15">
        <f>COUNTIF(tData[BezoekLangStart],"&lt;"&amp;($A2647+1/24))-COUNTIF(tData[BezoekLangEind],"&lt;="&amp;$A2647)</f>
        <v/>
      </c>
      <c r="G2647" s="15">
        <f>IF($D2647=1,$B2647*100+$C2647,-1)</f>
        <v/>
      </c>
      <c r="H2647" s="15">
        <f>IF($D2647=1,$B2647,-1)</f>
        <v/>
      </c>
      <c r="I2647" s="15">
        <f>IF($D2647=1,$C2647,-1)</f>
        <v/>
      </c>
    </row>
    <row r="2648">
      <c r="A2648" s="33" t="n">
        <v>45402.20833333334</v>
      </c>
      <c r="B2648" s="15">
        <f>WEEKDAY($A2648,2)</f>
        <v/>
      </c>
      <c r="C2648" s="15">
        <f>HOUR($A2648)</f>
        <v/>
      </c>
      <c r="D2648" s="15">
        <f>IF(AND($A2648&gt;=Instellingen!$B$6,$A2648&lt;Instellingen!$B$7),1,0)</f>
        <v/>
      </c>
      <c r="E2648" s="15">
        <f>COUNTIF(tData[BezoekStart],"&lt;"&amp;($A2648+1/24))-COUNTIF(tData[BezoekEind],"&lt;="&amp;$A2648)</f>
        <v/>
      </c>
      <c r="F2648" s="15">
        <f>COUNTIF(tData[BezoekLangStart],"&lt;"&amp;($A2648+1/24))-COUNTIF(tData[BezoekLangEind],"&lt;="&amp;$A2648)</f>
        <v/>
      </c>
      <c r="G2648" s="15">
        <f>IF($D2648=1,$B2648*100+$C2648,-1)</f>
        <v/>
      </c>
      <c r="H2648" s="15">
        <f>IF($D2648=1,$B2648,-1)</f>
        <v/>
      </c>
      <c r="I2648" s="15">
        <f>IF($D2648=1,$C2648,-1)</f>
        <v/>
      </c>
    </row>
    <row r="2649">
      <c r="A2649" s="33" t="n">
        <v>45402.25</v>
      </c>
      <c r="B2649" s="15">
        <f>WEEKDAY($A2649,2)</f>
        <v/>
      </c>
      <c r="C2649" s="15">
        <f>HOUR($A2649)</f>
        <v/>
      </c>
      <c r="D2649" s="15">
        <f>IF(AND($A2649&gt;=Instellingen!$B$6,$A2649&lt;Instellingen!$B$7),1,0)</f>
        <v/>
      </c>
      <c r="E2649" s="15">
        <f>COUNTIF(tData[BezoekStart],"&lt;"&amp;($A2649+1/24))-COUNTIF(tData[BezoekEind],"&lt;="&amp;$A2649)</f>
        <v/>
      </c>
      <c r="F2649" s="15">
        <f>COUNTIF(tData[BezoekLangStart],"&lt;"&amp;($A2649+1/24))-COUNTIF(tData[BezoekLangEind],"&lt;="&amp;$A2649)</f>
        <v/>
      </c>
      <c r="G2649" s="15">
        <f>IF($D2649=1,$B2649*100+$C2649,-1)</f>
        <v/>
      </c>
      <c r="H2649" s="15">
        <f>IF($D2649=1,$B2649,-1)</f>
        <v/>
      </c>
      <c r="I2649" s="15">
        <f>IF($D2649=1,$C2649,-1)</f>
        <v/>
      </c>
    </row>
    <row r="2650">
      <c r="A2650" s="33" t="n">
        <v>45402.29166666666</v>
      </c>
      <c r="B2650" s="15">
        <f>WEEKDAY($A2650,2)</f>
        <v/>
      </c>
      <c r="C2650" s="15">
        <f>HOUR($A2650)</f>
        <v/>
      </c>
      <c r="D2650" s="15">
        <f>IF(AND($A2650&gt;=Instellingen!$B$6,$A2650&lt;Instellingen!$B$7),1,0)</f>
        <v/>
      </c>
      <c r="E2650" s="15">
        <f>COUNTIF(tData[BezoekStart],"&lt;"&amp;($A2650+1/24))-COUNTIF(tData[BezoekEind],"&lt;="&amp;$A2650)</f>
        <v/>
      </c>
      <c r="F2650" s="15">
        <f>COUNTIF(tData[BezoekLangStart],"&lt;"&amp;($A2650+1/24))-COUNTIF(tData[BezoekLangEind],"&lt;="&amp;$A2650)</f>
        <v/>
      </c>
      <c r="G2650" s="15">
        <f>IF($D2650=1,$B2650*100+$C2650,-1)</f>
        <v/>
      </c>
      <c r="H2650" s="15">
        <f>IF($D2650=1,$B2650,-1)</f>
        <v/>
      </c>
      <c r="I2650" s="15">
        <f>IF($D2650=1,$C2650,-1)</f>
        <v/>
      </c>
    </row>
    <row r="2651">
      <c r="A2651" s="33" t="n">
        <v>45402.33333333334</v>
      </c>
      <c r="B2651" s="15">
        <f>WEEKDAY($A2651,2)</f>
        <v/>
      </c>
      <c r="C2651" s="15">
        <f>HOUR($A2651)</f>
        <v/>
      </c>
      <c r="D2651" s="15">
        <f>IF(AND($A2651&gt;=Instellingen!$B$6,$A2651&lt;Instellingen!$B$7),1,0)</f>
        <v/>
      </c>
      <c r="E2651" s="15">
        <f>COUNTIF(tData[BezoekStart],"&lt;"&amp;($A2651+1/24))-COUNTIF(tData[BezoekEind],"&lt;="&amp;$A2651)</f>
        <v/>
      </c>
      <c r="F2651" s="15">
        <f>COUNTIF(tData[BezoekLangStart],"&lt;"&amp;($A2651+1/24))-COUNTIF(tData[BezoekLangEind],"&lt;="&amp;$A2651)</f>
        <v/>
      </c>
      <c r="G2651" s="15">
        <f>IF($D2651=1,$B2651*100+$C2651,-1)</f>
        <v/>
      </c>
      <c r="H2651" s="15">
        <f>IF($D2651=1,$B2651,-1)</f>
        <v/>
      </c>
      <c r="I2651" s="15">
        <f>IF($D2651=1,$C2651,-1)</f>
        <v/>
      </c>
    </row>
    <row r="2652">
      <c r="A2652" s="33" t="n">
        <v>45402.375</v>
      </c>
      <c r="B2652" s="15">
        <f>WEEKDAY($A2652,2)</f>
        <v/>
      </c>
      <c r="C2652" s="15">
        <f>HOUR($A2652)</f>
        <v/>
      </c>
      <c r="D2652" s="15">
        <f>IF(AND($A2652&gt;=Instellingen!$B$6,$A2652&lt;Instellingen!$B$7),1,0)</f>
        <v/>
      </c>
      <c r="E2652" s="15">
        <f>COUNTIF(tData[BezoekStart],"&lt;"&amp;($A2652+1/24))-COUNTIF(tData[BezoekEind],"&lt;="&amp;$A2652)</f>
        <v/>
      </c>
      <c r="F2652" s="15">
        <f>COUNTIF(tData[BezoekLangStart],"&lt;"&amp;($A2652+1/24))-COUNTIF(tData[BezoekLangEind],"&lt;="&amp;$A2652)</f>
        <v/>
      </c>
      <c r="G2652" s="15">
        <f>IF($D2652=1,$B2652*100+$C2652,-1)</f>
        <v/>
      </c>
      <c r="H2652" s="15">
        <f>IF($D2652=1,$B2652,-1)</f>
        <v/>
      </c>
      <c r="I2652" s="15">
        <f>IF($D2652=1,$C2652,-1)</f>
        <v/>
      </c>
    </row>
    <row r="2653">
      <c r="A2653" s="33" t="n">
        <v>45402.41666666666</v>
      </c>
      <c r="B2653" s="15">
        <f>WEEKDAY($A2653,2)</f>
        <v/>
      </c>
      <c r="C2653" s="15">
        <f>HOUR($A2653)</f>
        <v/>
      </c>
      <c r="D2653" s="15">
        <f>IF(AND($A2653&gt;=Instellingen!$B$6,$A2653&lt;Instellingen!$B$7),1,0)</f>
        <v/>
      </c>
      <c r="E2653" s="15">
        <f>COUNTIF(tData[BezoekStart],"&lt;"&amp;($A2653+1/24))-COUNTIF(tData[BezoekEind],"&lt;="&amp;$A2653)</f>
        <v/>
      </c>
      <c r="F2653" s="15">
        <f>COUNTIF(tData[BezoekLangStart],"&lt;"&amp;($A2653+1/24))-COUNTIF(tData[BezoekLangEind],"&lt;="&amp;$A2653)</f>
        <v/>
      </c>
      <c r="G2653" s="15">
        <f>IF($D2653=1,$B2653*100+$C2653,-1)</f>
        <v/>
      </c>
      <c r="H2653" s="15">
        <f>IF($D2653=1,$B2653,-1)</f>
        <v/>
      </c>
      <c r="I2653" s="15">
        <f>IF($D2653=1,$C2653,-1)</f>
        <v/>
      </c>
    </row>
    <row r="2654">
      <c r="A2654" s="33" t="n">
        <v>45402.45833333334</v>
      </c>
      <c r="B2654" s="15">
        <f>WEEKDAY($A2654,2)</f>
        <v/>
      </c>
      <c r="C2654" s="15">
        <f>HOUR($A2654)</f>
        <v/>
      </c>
      <c r="D2654" s="15">
        <f>IF(AND($A2654&gt;=Instellingen!$B$6,$A2654&lt;Instellingen!$B$7),1,0)</f>
        <v/>
      </c>
      <c r="E2654" s="15">
        <f>COUNTIF(tData[BezoekStart],"&lt;"&amp;($A2654+1/24))-COUNTIF(tData[BezoekEind],"&lt;="&amp;$A2654)</f>
        <v/>
      </c>
      <c r="F2654" s="15">
        <f>COUNTIF(tData[BezoekLangStart],"&lt;"&amp;($A2654+1/24))-COUNTIF(tData[BezoekLangEind],"&lt;="&amp;$A2654)</f>
        <v/>
      </c>
      <c r="G2654" s="15">
        <f>IF($D2654=1,$B2654*100+$C2654,-1)</f>
        <v/>
      </c>
      <c r="H2654" s="15">
        <f>IF($D2654=1,$B2654,-1)</f>
        <v/>
      </c>
      <c r="I2654" s="15">
        <f>IF($D2654=1,$C2654,-1)</f>
        <v/>
      </c>
    </row>
    <row r="2655">
      <c r="A2655" s="33" t="n">
        <v>45402.5</v>
      </c>
      <c r="B2655" s="15">
        <f>WEEKDAY($A2655,2)</f>
        <v/>
      </c>
      <c r="C2655" s="15">
        <f>HOUR($A2655)</f>
        <v/>
      </c>
      <c r="D2655" s="15">
        <f>IF(AND($A2655&gt;=Instellingen!$B$6,$A2655&lt;Instellingen!$B$7),1,0)</f>
        <v/>
      </c>
      <c r="E2655" s="15">
        <f>COUNTIF(tData[BezoekStart],"&lt;"&amp;($A2655+1/24))-COUNTIF(tData[BezoekEind],"&lt;="&amp;$A2655)</f>
        <v/>
      </c>
      <c r="F2655" s="15">
        <f>COUNTIF(tData[BezoekLangStart],"&lt;"&amp;($A2655+1/24))-COUNTIF(tData[BezoekLangEind],"&lt;="&amp;$A2655)</f>
        <v/>
      </c>
      <c r="G2655" s="15">
        <f>IF($D2655=1,$B2655*100+$C2655,-1)</f>
        <v/>
      </c>
      <c r="H2655" s="15">
        <f>IF($D2655=1,$B2655,-1)</f>
        <v/>
      </c>
      <c r="I2655" s="15">
        <f>IF($D2655=1,$C2655,-1)</f>
        <v/>
      </c>
    </row>
    <row r="2656">
      <c r="A2656" s="33" t="n">
        <v>45402.54166666666</v>
      </c>
      <c r="B2656" s="15">
        <f>WEEKDAY($A2656,2)</f>
        <v/>
      </c>
      <c r="C2656" s="15">
        <f>HOUR($A2656)</f>
        <v/>
      </c>
      <c r="D2656" s="15">
        <f>IF(AND($A2656&gt;=Instellingen!$B$6,$A2656&lt;Instellingen!$B$7),1,0)</f>
        <v/>
      </c>
      <c r="E2656" s="15">
        <f>COUNTIF(tData[BezoekStart],"&lt;"&amp;($A2656+1/24))-COUNTIF(tData[BezoekEind],"&lt;="&amp;$A2656)</f>
        <v/>
      </c>
      <c r="F2656" s="15">
        <f>COUNTIF(tData[BezoekLangStart],"&lt;"&amp;($A2656+1/24))-COUNTIF(tData[BezoekLangEind],"&lt;="&amp;$A2656)</f>
        <v/>
      </c>
      <c r="G2656" s="15">
        <f>IF($D2656=1,$B2656*100+$C2656,-1)</f>
        <v/>
      </c>
      <c r="H2656" s="15">
        <f>IF($D2656=1,$B2656,-1)</f>
        <v/>
      </c>
      <c r="I2656" s="15">
        <f>IF($D2656=1,$C2656,-1)</f>
        <v/>
      </c>
    </row>
    <row r="2657">
      <c r="A2657" s="33" t="n">
        <v>45402.58333333334</v>
      </c>
      <c r="B2657" s="15">
        <f>WEEKDAY($A2657,2)</f>
        <v/>
      </c>
      <c r="C2657" s="15">
        <f>HOUR($A2657)</f>
        <v/>
      </c>
      <c r="D2657" s="15">
        <f>IF(AND($A2657&gt;=Instellingen!$B$6,$A2657&lt;Instellingen!$B$7),1,0)</f>
        <v/>
      </c>
      <c r="E2657" s="15">
        <f>COUNTIF(tData[BezoekStart],"&lt;"&amp;($A2657+1/24))-COUNTIF(tData[BezoekEind],"&lt;="&amp;$A2657)</f>
        <v/>
      </c>
      <c r="F2657" s="15">
        <f>COUNTIF(tData[BezoekLangStart],"&lt;"&amp;($A2657+1/24))-COUNTIF(tData[BezoekLangEind],"&lt;="&amp;$A2657)</f>
        <v/>
      </c>
      <c r="G2657" s="15">
        <f>IF($D2657=1,$B2657*100+$C2657,-1)</f>
        <v/>
      </c>
      <c r="H2657" s="15">
        <f>IF($D2657=1,$B2657,-1)</f>
        <v/>
      </c>
      <c r="I2657" s="15">
        <f>IF($D2657=1,$C2657,-1)</f>
        <v/>
      </c>
    </row>
    <row r="2658">
      <c r="A2658" s="33" t="n">
        <v>45402.625</v>
      </c>
      <c r="B2658" s="15">
        <f>WEEKDAY($A2658,2)</f>
        <v/>
      </c>
      <c r="C2658" s="15">
        <f>HOUR($A2658)</f>
        <v/>
      </c>
      <c r="D2658" s="15">
        <f>IF(AND($A2658&gt;=Instellingen!$B$6,$A2658&lt;Instellingen!$B$7),1,0)</f>
        <v/>
      </c>
      <c r="E2658" s="15">
        <f>COUNTIF(tData[BezoekStart],"&lt;"&amp;($A2658+1/24))-COUNTIF(tData[BezoekEind],"&lt;="&amp;$A2658)</f>
        <v/>
      </c>
      <c r="F2658" s="15">
        <f>COUNTIF(tData[BezoekLangStart],"&lt;"&amp;($A2658+1/24))-COUNTIF(tData[BezoekLangEind],"&lt;="&amp;$A2658)</f>
        <v/>
      </c>
      <c r="G2658" s="15">
        <f>IF($D2658=1,$B2658*100+$C2658,-1)</f>
        <v/>
      </c>
      <c r="H2658" s="15">
        <f>IF($D2658=1,$B2658,-1)</f>
        <v/>
      </c>
      <c r="I2658" s="15">
        <f>IF($D2658=1,$C2658,-1)</f>
        <v/>
      </c>
    </row>
    <row r="2659">
      <c r="A2659" s="33" t="n">
        <v>45402.66666666666</v>
      </c>
      <c r="B2659" s="15">
        <f>WEEKDAY($A2659,2)</f>
        <v/>
      </c>
      <c r="C2659" s="15">
        <f>HOUR($A2659)</f>
        <v/>
      </c>
      <c r="D2659" s="15">
        <f>IF(AND($A2659&gt;=Instellingen!$B$6,$A2659&lt;Instellingen!$B$7),1,0)</f>
        <v/>
      </c>
      <c r="E2659" s="15">
        <f>COUNTIF(tData[BezoekStart],"&lt;"&amp;($A2659+1/24))-COUNTIF(tData[BezoekEind],"&lt;="&amp;$A2659)</f>
        <v/>
      </c>
      <c r="F2659" s="15">
        <f>COUNTIF(tData[BezoekLangStart],"&lt;"&amp;($A2659+1/24))-COUNTIF(tData[BezoekLangEind],"&lt;="&amp;$A2659)</f>
        <v/>
      </c>
      <c r="G2659" s="15">
        <f>IF($D2659=1,$B2659*100+$C2659,-1)</f>
        <v/>
      </c>
      <c r="H2659" s="15">
        <f>IF($D2659=1,$B2659,-1)</f>
        <v/>
      </c>
      <c r="I2659" s="15">
        <f>IF($D2659=1,$C2659,-1)</f>
        <v/>
      </c>
    </row>
    <row r="2660">
      <c r="A2660" s="33" t="n">
        <v>45402.70833333334</v>
      </c>
      <c r="B2660" s="15">
        <f>WEEKDAY($A2660,2)</f>
        <v/>
      </c>
      <c r="C2660" s="15">
        <f>HOUR($A2660)</f>
        <v/>
      </c>
      <c r="D2660" s="15">
        <f>IF(AND($A2660&gt;=Instellingen!$B$6,$A2660&lt;Instellingen!$B$7),1,0)</f>
        <v/>
      </c>
      <c r="E2660" s="15">
        <f>COUNTIF(tData[BezoekStart],"&lt;"&amp;($A2660+1/24))-COUNTIF(tData[BezoekEind],"&lt;="&amp;$A2660)</f>
        <v/>
      </c>
      <c r="F2660" s="15">
        <f>COUNTIF(tData[BezoekLangStart],"&lt;"&amp;($A2660+1/24))-COUNTIF(tData[BezoekLangEind],"&lt;="&amp;$A2660)</f>
        <v/>
      </c>
      <c r="G2660" s="15">
        <f>IF($D2660=1,$B2660*100+$C2660,-1)</f>
        <v/>
      </c>
      <c r="H2660" s="15">
        <f>IF($D2660=1,$B2660,-1)</f>
        <v/>
      </c>
      <c r="I2660" s="15">
        <f>IF($D2660=1,$C2660,-1)</f>
        <v/>
      </c>
    </row>
    <row r="2661">
      <c r="A2661" s="33" t="n">
        <v>45402.75</v>
      </c>
      <c r="B2661" s="15">
        <f>WEEKDAY($A2661,2)</f>
        <v/>
      </c>
      <c r="C2661" s="15">
        <f>HOUR($A2661)</f>
        <v/>
      </c>
      <c r="D2661" s="15">
        <f>IF(AND($A2661&gt;=Instellingen!$B$6,$A2661&lt;Instellingen!$B$7),1,0)</f>
        <v/>
      </c>
      <c r="E2661" s="15">
        <f>COUNTIF(tData[BezoekStart],"&lt;"&amp;($A2661+1/24))-COUNTIF(tData[BezoekEind],"&lt;="&amp;$A2661)</f>
        <v/>
      </c>
      <c r="F2661" s="15">
        <f>COUNTIF(tData[BezoekLangStart],"&lt;"&amp;($A2661+1/24))-COUNTIF(tData[BezoekLangEind],"&lt;="&amp;$A2661)</f>
        <v/>
      </c>
      <c r="G2661" s="15">
        <f>IF($D2661=1,$B2661*100+$C2661,-1)</f>
        <v/>
      </c>
      <c r="H2661" s="15">
        <f>IF($D2661=1,$B2661,-1)</f>
        <v/>
      </c>
      <c r="I2661" s="15">
        <f>IF($D2661=1,$C2661,-1)</f>
        <v/>
      </c>
    </row>
    <row r="2662">
      <c r="A2662" s="33" t="n">
        <v>45402.79166666666</v>
      </c>
      <c r="B2662" s="15">
        <f>WEEKDAY($A2662,2)</f>
        <v/>
      </c>
      <c r="C2662" s="15">
        <f>HOUR($A2662)</f>
        <v/>
      </c>
      <c r="D2662" s="15">
        <f>IF(AND($A2662&gt;=Instellingen!$B$6,$A2662&lt;Instellingen!$B$7),1,0)</f>
        <v/>
      </c>
      <c r="E2662" s="15">
        <f>COUNTIF(tData[BezoekStart],"&lt;"&amp;($A2662+1/24))-COUNTIF(tData[BezoekEind],"&lt;="&amp;$A2662)</f>
        <v/>
      </c>
      <c r="F2662" s="15">
        <f>COUNTIF(tData[BezoekLangStart],"&lt;"&amp;($A2662+1/24))-COUNTIF(tData[BezoekLangEind],"&lt;="&amp;$A2662)</f>
        <v/>
      </c>
      <c r="G2662" s="15">
        <f>IF($D2662=1,$B2662*100+$C2662,-1)</f>
        <v/>
      </c>
      <c r="H2662" s="15">
        <f>IF($D2662=1,$B2662,-1)</f>
        <v/>
      </c>
      <c r="I2662" s="15">
        <f>IF($D2662=1,$C2662,-1)</f>
        <v/>
      </c>
    </row>
    <row r="2663">
      <c r="A2663" s="33" t="n">
        <v>45402.83333333334</v>
      </c>
      <c r="B2663" s="15">
        <f>WEEKDAY($A2663,2)</f>
        <v/>
      </c>
      <c r="C2663" s="15">
        <f>HOUR($A2663)</f>
        <v/>
      </c>
      <c r="D2663" s="15">
        <f>IF(AND($A2663&gt;=Instellingen!$B$6,$A2663&lt;Instellingen!$B$7),1,0)</f>
        <v/>
      </c>
      <c r="E2663" s="15">
        <f>COUNTIF(tData[BezoekStart],"&lt;"&amp;($A2663+1/24))-COUNTIF(tData[BezoekEind],"&lt;="&amp;$A2663)</f>
        <v/>
      </c>
      <c r="F2663" s="15">
        <f>COUNTIF(tData[BezoekLangStart],"&lt;"&amp;($A2663+1/24))-COUNTIF(tData[BezoekLangEind],"&lt;="&amp;$A2663)</f>
        <v/>
      </c>
      <c r="G2663" s="15">
        <f>IF($D2663=1,$B2663*100+$C2663,-1)</f>
        <v/>
      </c>
      <c r="H2663" s="15">
        <f>IF($D2663=1,$B2663,-1)</f>
        <v/>
      </c>
      <c r="I2663" s="15">
        <f>IF($D2663=1,$C2663,-1)</f>
        <v/>
      </c>
    </row>
    <row r="2664">
      <c r="A2664" s="33" t="n">
        <v>45402.875</v>
      </c>
      <c r="B2664" s="15">
        <f>WEEKDAY($A2664,2)</f>
        <v/>
      </c>
      <c r="C2664" s="15">
        <f>HOUR($A2664)</f>
        <v/>
      </c>
      <c r="D2664" s="15">
        <f>IF(AND($A2664&gt;=Instellingen!$B$6,$A2664&lt;Instellingen!$B$7),1,0)</f>
        <v/>
      </c>
      <c r="E2664" s="15">
        <f>COUNTIF(tData[BezoekStart],"&lt;"&amp;($A2664+1/24))-COUNTIF(tData[BezoekEind],"&lt;="&amp;$A2664)</f>
        <v/>
      </c>
      <c r="F2664" s="15">
        <f>COUNTIF(tData[BezoekLangStart],"&lt;"&amp;($A2664+1/24))-COUNTIF(tData[BezoekLangEind],"&lt;="&amp;$A2664)</f>
        <v/>
      </c>
      <c r="G2664" s="15">
        <f>IF($D2664=1,$B2664*100+$C2664,-1)</f>
        <v/>
      </c>
      <c r="H2664" s="15">
        <f>IF($D2664=1,$B2664,-1)</f>
        <v/>
      </c>
      <c r="I2664" s="15">
        <f>IF($D2664=1,$C2664,-1)</f>
        <v/>
      </c>
    </row>
    <row r="2665">
      <c r="A2665" s="33" t="n">
        <v>45402.91666666666</v>
      </c>
      <c r="B2665" s="15">
        <f>WEEKDAY($A2665,2)</f>
        <v/>
      </c>
      <c r="C2665" s="15">
        <f>HOUR($A2665)</f>
        <v/>
      </c>
      <c r="D2665" s="15">
        <f>IF(AND($A2665&gt;=Instellingen!$B$6,$A2665&lt;Instellingen!$B$7),1,0)</f>
        <v/>
      </c>
      <c r="E2665" s="15">
        <f>COUNTIF(tData[BezoekStart],"&lt;"&amp;($A2665+1/24))-COUNTIF(tData[BezoekEind],"&lt;="&amp;$A2665)</f>
        <v/>
      </c>
      <c r="F2665" s="15">
        <f>COUNTIF(tData[BezoekLangStart],"&lt;"&amp;($A2665+1/24))-COUNTIF(tData[BezoekLangEind],"&lt;="&amp;$A2665)</f>
        <v/>
      </c>
      <c r="G2665" s="15">
        <f>IF($D2665=1,$B2665*100+$C2665,-1)</f>
        <v/>
      </c>
      <c r="H2665" s="15">
        <f>IF($D2665=1,$B2665,-1)</f>
        <v/>
      </c>
      <c r="I2665" s="15">
        <f>IF($D2665=1,$C2665,-1)</f>
        <v/>
      </c>
    </row>
    <row r="2666">
      <c r="A2666" s="33" t="n">
        <v>45402.95833333334</v>
      </c>
      <c r="B2666" s="15">
        <f>WEEKDAY($A2666,2)</f>
        <v/>
      </c>
      <c r="C2666" s="15">
        <f>HOUR($A2666)</f>
        <v/>
      </c>
      <c r="D2666" s="15">
        <f>IF(AND($A2666&gt;=Instellingen!$B$6,$A2666&lt;Instellingen!$B$7),1,0)</f>
        <v/>
      </c>
      <c r="E2666" s="15">
        <f>COUNTIF(tData[BezoekStart],"&lt;"&amp;($A2666+1/24))-COUNTIF(tData[BezoekEind],"&lt;="&amp;$A2666)</f>
        <v/>
      </c>
      <c r="F2666" s="15">
        <f>COUNTIF(tData[BezoekLangStart],"&lt;"&amp;($A2666+1/24))-COUNTIF(tData[BezoekLangEind],"&lt;="&amp;$A2666)</f>
        <v/>
      </c>
      <c r="G2666" s="15">
        <f>IF($D2666=1,$B2666*100+$C2666,-1)</f>
        <v/>
      </c>
      <c r="H2666" s="15">
        <f>IF($D2666=1,$B2666,-1)</f>
        <v/>
      </c>
      <c r="I2666" s="15">
        <f>IF($D2666=1,$C2666,-1)</f>
        <v/>
      </c>
    </row>
    <row r="2667">
      <c r="A2667" s="33" t="n">
        <v>45403</v>
      </c>
      <c r="B2667" s="15">
        <f>WEEKDAY($A2667,2)</f>
        <v/>
      </c>
      <c r="C2667" s="15">
        <f>HOUR($A2667)</f>
        <v/>
      </c>
      <c r="D2667" s="15">
        <f>IF(AND($A2667&gt;=Instellingen!$B$6,$A2667&lt;Instellingen!$B$7),1,0)</f>
        <v/>
      </c>
      <c r="E2667" s="15">
        <f>COUNTIF(tData[BezoekStart],"&lt;"&amp;($A2667+1/24))-COUNTIF(tData[BezoekEind],"&lt;="&amp;$A2667)</f>
        <v/>
      </c>
      <c r="F2667" s="15">
        <f>COUNTIF(tData[BezoekLangStart],"&lt;"&amp;($A2667+1/24))-COUNTIF(tData[BezoekLangEind],"&lt;="&amp;$A2667)</f>
        <v/>
      </c>
      <c r="G2667" s="15">
        <f>IF($D2667=1,$B2667*100+$C2667,-1)</f>
        <v/>
      </c>
      <c r="H2667" s="15">
        <f>IF($D2667=1,$B2667,-1)</f>
        <v/>
      </c>
      <c r="I2667" s="15">
        <f>IF($D2667=1,$C2667,-1)</f>
        <v/>
      </c>
    </row>
    <row r="2668">
      <c r="A2668" s="33" t="n">
        <v>45403.04166666666</v>
      </c>
      <c r="B2668" s="15">
        <f>WEEKDAY($A2668,2)</f>
        <v/>
      </c>
      <c r="C2668" s="15">
        <f>HOUR($A2668)</f>
        <v/>
      </c>
      <c r="D2668" s="15">
        <f>IF(AND($A2668&gt;=Instellingen!$B$6,$A2668&lt;Instellingen!$B$7),1,0)</f>
        <v/>
      </c>
      <c r="E2668" s="15">
        <f>COUNTIF(tData[BezoekStart],"&lt;"&amp;($A2668+1/24))-COUNTIF(tData[BezoekEind],"&lt;="&amp;$A2668)</f>
        <v/>
      </c>
      <c r="F2668" s="15">
        <f>COUNTIF(tData[BezoekLangStart],"&lt;"&amp;($A2668+1/24))-COUNTIF(tData[BezoekLangEind],"&lt;="&amp;$A2668)</f>
        <v/>
      </c>
      <c r="G2668" s="15">
        <f>IF($D2668=1,$B2668*100+$C2668,-1)</f>
        <v/>
      </c>
      <c r="H2668" s="15">
        <f>IF($D2668=1,$B2668,-1)</f>
        <v/>
      </c>
      <c r="I2668" s="15">
        <f>IF($D2668=1,$C2668,-1)</f>
        <v/>
      </c>
    </row>
    <row r="2669">
      <c r="A2669" s="33" t="n">
        <v>45403.08333333334</v>
      </c>
      <c r="B2669" s="15">
        <f>WEEKDAY($A2669,2)</f>
        <v/>
      </c>
      <c r="C2669" s="15">
        <f>HOUR($A2669)</f>
        <v/>
      </c>
      <c r="D2669" s="15">
        <f>IF(AND($A2669&gt;=Instellingen!$B$6,$A2669&lt;Instellingen!$B$7),1,0)</f>
        <v/>
      </c>
      <c r="E2669" s="15">
        <f>COUNTIF(tData[BezoekStart],"&lt;"&amp;($A2669+1/24))-COUNTIF(tData[BezoekEind],"&lt;="&amp;$A2669)</f>
        <v/>
      </c>
      <c r="F2669" s="15">
        <f>COUNTIF(tData[BezoekLangStart],"&lt;"&amp;($A2669+1/24))-COUNTIF(tData[BezoekLangEind],"&lt;="&amp;$A2669)</f>
        <v/>
      </c>
      <c r="G2669" s="15">
        <f>IF($D2669=1,$B2669*100+$C2669,-1)</f>
        <v/>
      </c>
      <c r="H2669" s="15">
        <f>IF($D2669=1,$B2669,-1)</f>
        <v/>
      </c>
      <c r="I2669" s="15">
        <f>IF($D2669=1,$C2669,-1)</f>
        <v/>
      </c>
    </row>
    <row r="2670">
      <c r="A2670" s="33" t="n">
        <v>45403.125</v>
      </c>
      <c r="B2670" s="15">
        <f>WEEKDAY($A2670,2)</f>
        <v/>
      </c>
      <c r="C2670" s="15">
        <f>HOUR($A2670)</f>
        <v/>
      </c>
      <c r="D2670" s="15">
        <f>IF(AND($A2670&gt;=Instellingen!$B$6,$A2670&lt;Instellingen!$B$7),1,0)</f>
        <v/>
      </c>
      <c r="E2670" s="15">
        <f>COUNTIF(tData[BezoekStart],"&lt;"&amp;($A2670+1/24))-COUNTIF(tData[BezoekEind],"&lt;="&amp;$A2670)</f>
        <v/>
      </c>
      <c r="F2670" s="15">
        <f>COUNTIF(tData[BezoekLangStart],"&lt;"&amp;($A2670+1/24))-COUNTIF(tData[BezoekLangEind],"&lt;="&amp;$A2670)</f>
        <v/>
      </c>
      <c r="G2670" s="15">
        <f>IF($D2670=1,$B2670*100+$C2670,-1)</f>
        <v/>
      </c>
      <c r="H2670" s="15">
        <f>IF($D2670=1,$B2670,-1)</f>
        <v/>
      </c>
      <c r="I2670" s="15">
        <f>IF($D2670=1,$C2670,-1)</f>
        <v/>
      </c>
    </row>
    <row r="2671">
      <c r="A2671" s="33" t="n">
        <v>45403.16666666666</v>
      </c>
      <c r="B2671" s="15">
        <f>WEEKDAY($A2671,2)</f>
        <v/>
      </c>
      <c r="C2671" s="15">
        <f>HOUR($A2671)</f>
        <v/>
      </c>
      <c r="D2671" s="15">
        <f>IF(AND($A2671&gt;=Instellingen!$B$6,$A2671&lt;Instellingen!$B$7),1,0)</f>
        <v/>
      </c>
      <c r="E2671" s="15">
        <f>COUNTIF(tData[BezoekStart],"&lt;"&amp;($A2671+1/24))-COUNTIF(tData[BezoekEind],"&lt;="&amp;$A2671)</f>
        <v/>
      </c>
      <c r="F2671" s="15">
        <f>COUNTIF(tData[BezoekLangStart],"&lt;"&amp;($A2671+1/24))-COUNTIF(tData[BezoekLangEind],"&lt;="&amp;$A2671)</f>
        <v/>
      </c>
      <c r="G2671" s="15">
        <f>IF($D2671=1,$B2671*100+$C2671,-1)</f>
        <v/>
      </c>
      <c r="H2671" s="15">
        <f>IF($D2671=1,$B2671,-1)</f>
        <v/>
      </c>
      <c r="I2671" s="15">
        <f>IF($D2671=1,$C2671,-1)</f>
        <v/>
      </c>
    </row>
    <row r="2672">
      <c r="A2672" s="33" t="n">
        <v>45403.20833333334</v>
      </c>
      <c r="B2672" s="15">
        <f>WEEKDAY($A2672,2)</f>
        <v/>
      </c>
      <c r="C2672" s="15">
        <f>HOUR($A2672)</f>
        <v/>
      </c>
      <c r="D2672" s="15">
        <f>IF(AND($A2672&gt;=Instellingen!$B$6,$A2672&lt;Instellingen!$B$7),1,0)</f>
        <v/>
      </c>
      <c r="E2672" s="15">
        <f>COUNTIF(tData[BezoekStart],"&lt;"&amp;($A2672+1/24))-COUNTIF(tData[BezoekEind],"&lt;="&amp;$A2672)</f>
        <v/>
      </c>
      <c r="F2672" s="15">
        <f>COUNTIF(tData[BezoekLangStart],"&lt;"&amp;($A2672+1/24))-COUNTIF(tData[BezoekLangEind],"&lt;="&amp;$A2672)</f>
        <v/>
      </c>
      <c r="G2672" s="15">
        <f>IF($D2672=1,$B2672*100+$C2672,-1)</f>
        <v/>
      </c>
      <c r="H2672" s="15">
        <f>IF($D2672=1,$B2672,-1)</f>
        <v/>
      </c>
      <c r="I2672" s="15">
        <f>IF($D2672=1,$C2672,-1)</f>
        <v/>
      </c>
    </row>
    <row r="2673">
      <c r="A2673" s="33" t="n">
        <v>45403.25</v>
      </c>
      <c r="B2673" s="15">
        <f>WEEKDAY($A2673,2)</f>
        <v/>
      </c>
      <c r="C2673" s="15">
        <f>HOUR($A2673)</f>
        <v/>
      </c>
      <c r="D2673" s="15">
        <f>IF(AND($A2673&gt;=Instellingen!$B$6,$A2673&lt;Instellingen!$B$7),1,0)</f>
        <v/>
      </c>
      <c r="E2673" s="15">
        <f>COUNTIF(tData[BezoekStart],"&lt;"&amp;($A2673+1/24))-COUNTIF(tData[BezoekEind],"&lt;="&amp;$A2673)</f>
        <v/>
      </c>
      <c r="F2673" s="15">
        <f>COUNTIF(tData[BezoekLangStart],"&lt;"&amp;($A2673+1/24))-COUNTIF(tData[BezoekLangEind],"&lt;="&amp;$A2673)</f>
        <v/>
      </c>
      <c r="G2673" s="15">
        <f>IF($D2673=1,$B2673*100+$C2673,-1)</f>
        <v/>
      </c>
      <c r="H2673" s="15">
        <f>IF($D2673=1,$B2673,-1)</f>
        <v/>
      </c>
      <c r="I2673" s="15">
        <f>IF($D2673=1,$C2673,-1)</f>
        <v/>
      </c>
    </row>
    <row r="2674">
      <c r="A2674" s="33" t="n">
        <v>45403.29166666666</v>
      </c>
      <c r="B2674" s="15">
        <f>WEEKDAY($A2674,2)</f>
        <v/>
      </c>
      <c r="C2674" s="15">
        <f>HOUR($A2674)</f>
        <v/>
      </c>
      <c r="D2674" s="15">
        <f>IF(AND($A2674&gt;=Instellingen!$B$6,$A2674&lt;Instellingen!$B$7),1,0)</f>
        <v/>
      </c>
      <c r="E2674" s="15">
        <f>COUNTIF(tData[BezoekStart],"&lt;"&amp;($A2674+1/24))-COUNTIF(tData[BezoekEind],"&lt;="&amp;$A2674)</f>
        <v/>
      </c>
      <c r="F2674" s="15">
        <f>COUNTIF(tData[BezoekLangStart],"&lt;"&amp;($A2674+1/24))-COUNTIF(tData[BezoekLangEind],"&lt;="&amp;$A2674)</f>
        <v/>
      </c>
      <c r="G2674" s="15">
        <f>IF($D2674=1,$B2674*100+$C2674,-1)</f>
        <v/>
      </c>
      <c r="H2674" s="15">
        <f>IF($D2674=1,$B2674,-1)</f>
        <v/>
      </c>
      <c r="I2674" s="15">
        <f>IF($D2674=1,$C2674,-1)</f>
        <v/>
      </c>
    </row>
    <row r="2675">
      <c r="A2675" s="33" t="n">
        <v>45403.33333333334</v>
      </c>
      <c r="B2675" s="15">
        <f>WEEKDAY($A2675,2)</f>
        <v/>
      </c>
      <c r="C2675" s="15">
        <f>HOUR($A2675)</f>
        <v/>
      </c>
      <c r="D2675" s="15">
        <f>IF(AND($A2675&gt;=Instellingen!$B$6,$A2675&lt;Instellingen!$B$7),1,0)</f>
        <v/>
      </c>
      <c r="E2675" s="15">
        <f>COUNTIF(tData[BezoekStart],"&lt;"&amp;($A2675+1/24))-COUNTIF(tData[BezoekEind],"&lt;="&amp;$A2675)</f>
        <v/>
      </c>
      <c r="F2675" s="15">
        <f>COUNTIF(tData[BezoekLangStart],"&lt;"&amp;($A2675+1/24))-COUNTIF(tData[BezoekLangEind],"&lt;="&amp;$A2675)</f>
        <v/>
      </c>
      <c r="G2675" s="15">
        <f>IF($D2675=1,$B2675*100+$C2675,-1)</f>
        <v/>
      </c>
      <c r="H2675" s="15">
        <f>IF($D2675=1,$B2675,-1)</f>
        <v/>
      </c>
      <c r="I2675" s="15">
        <f>IF($D2675=1,$C2675,-1)</f>
        <v/>
      </c>
    </row>
    <row r="2676">
      <c r="A2676" s="33" t="n">
        <v>45403.375</v>
      </c>
      <c r="B2676" s="15">
        <f>WEEKDAY($A2676,2)</f>
        <v/>
      </c>
      <c r="C2676" s="15">
        <f>HOUR($A2676)</f>
        <v/>
      </c>
      <c r="D2676" s="15">
        <f>IF(AND($A2676&gt;=Instellingen!$B$6,$A2676&lt;Instellingen!$B$7),1,0)</f>
        <v/>
      </c>
      <c r="E2676" s="15">
        <f>COUNTIF(tData[BezoekStart],"&lt;"&amp;($A2676+1/24))-COUNTIF(tData[BezoekEind],"&lt;="&amp;$A2676)</f>
        <v/>
      </c>
      <c r="F2676" s="15">
        <f>COUNTIF(tData[BezoekLangStart],"&lt;"&amp;($A2676+1/24))-COUNTIF(tData[BezoekLangEind],"&lt;="&amp;$A2676)</f>
        <v/>
      </c>
      <c r="G2676" s="15">
        <f>IF($D2676=1,$B2676*100+$C2676,-1)</f>
        <v/>
      </c>
      <c r="H2676" s="15">
        <f>IF($D2676=1,$B2676,-1)</f>
        <v/>
      </c>
      <c r="I2676" s="15">
        <f>IF($D2676=1,$C2676,-1)</f>
        <v/>
      </c>
    </row>
    <row r="2677">
      <c r="A2677" s="33" t="n">
        <v>45403.41666666666</v>
      </c>
      <c r="B2677" s="15">
        <f>WEEKDAY($A2677,2)</f>
        <v/>
      </c>
      <c r="C2677" s="15">
        <f>HOUR($A2677)</f>
        <v/>
      </c>
      <c r="D2677" s="15">
        <f>IF(AND($A2677&gt;=Instellingen!$B$6,$A2677&lt;Instellingen!$B$7),1,0)</f>
        <v/>
      </c>
      <c r="E2677" s="15">
        <f>COUNTIF(tData[BezoekStart],"&lt;"&amp;($A2677+1/24))-COUNTIF(tData[BezoekEind],"&lt;="&amp;$A2677)</f>
        <v/>
      </c>
      <c r="F2677" s="15">
        <f>COUNTIF(tData[BezoekLangStart],"&lt;"&amp;($A2677+1/24))-COUNTIF(tData[BezoekLangEind],"&lt;="&amp;$A2677)</f>
        <v/>
      </c>
      <c r="G2677" s="15">
        <f>IF($D2677=1,$B2677*100+$C2677,-1)</f>
        <v/>
      </c>
      <c r="H2677" s="15">
        <f>IF($D2677=1,$B2677,-1)</f>
        <v/>
      </c>
      <c r="I2677" s="15">
        <f>IF($D2677=1,$C2677,-1)</f>
        <v/>
      </c>
    </row>
    <row r="2678">
      <c r="A2678" s="33" t="n">
        <v>45403.45833333334</v>
      </c>
      <c r="B2678" s="15">
        <f>WEEKDAY($A2678,2)</f>
        <v/>
      </c>
      <c r="C2678" s="15">
        <f>HOUR($A2678)</f>
        <v/>
      </c>
      <c r="D2678" s="15">
        <f>IF(AND($A2678&gt;=Instellingen!$B$6,$A2678&lt;Instellingen!$B$7),1,0)</f>
        <v/>
      </c>
      <c r="E2678" s="15">
        <f>COUNTIF(tData[BezoekStart],"&lt;"&amp;($A2678+1/24))-COUNTIF(tData[BezoekEind],"&lt;="&amp;$A2678)</f>
        <v/>
      </c>
      <c r="F2678" s="15">
        <f>COUNTIF(tData[BezoekLangStart],"&lt;"&amp;($A2678+1/24))-COUNTIF(tData[BezoekLangEind],"&lt;="&amp;$A2678)</f>
        <v/>
      </c>
      <c r="G2678" s="15">
        <f>IF($D2678=1,$B2678*100+$C2678,-1)</f>
        <v/>
      </c>
      <c r="H2678" s="15">
        <f>IF($D2678=1,$B2678,-1)</f>
        <v/>
      </c>
      <c r="I2678" s="15">
        <f>IF($D2678=1,$C2678,-1)</f>
        <v/>
      </c>
    </row>
    <row r="2679">
      <c r="A2679" s="33" t="n">
        <v>45403.5</v>
      </c>
      <c r="B2679" s="15">
        <f>WEEKDAY($A2679,2)</f>
        <v/>
      </c>
      <c r="C2679" s="15">
        <f>HOUR($A2679)</f>
        <v/>
      </c>
      <c r="D2679" s="15">
        <f>IF(AND($A2679&gt;=Instellingen!$B$6,$A2679&lt;Instellingen!$B$7),1,0)</f>
        <v/>
      </c>
      <c r="E2679" s="15">
        <f>COUNTIF(tData[BezoekStart],"&lt;"&amp;($A2679+1/24))-COUNTIF(tData[BezoekEind],"&lt;="&amp;$A2679)</f>
        <v/>
      </c>
      <c r="F2679" s="15">
        <f>COUNTIF(tData[BezoekLangStart],"&lt;"&amp;($A2679+1/24))-COUNTIF(tData[BezoekLangEind],"&lt;="&amp;$A2679)</f>
        <v/>
      </c>
      <c r="G2679" s="15">
        <f>IF($D2679=1,$B2679*100+$C2679,-1)</f>
        <v/>
      </c>
      <c r="H2679" s="15">
        <f>IF($D2679=1,$B2679,-1)</f>
        <v/>
      </c>
      <c r="I2679" s="15">
        <f>IF($D2679=1,$C2679,-1)</f>
        <v/>
      </c>
    </row>
    <row r="2680">
      <c r="A2680" s="33" t="n">
        <v>45403.54166666666</v>
      </c>
      <c r="B2680" s="15">
        <f>WEEKDAY($A2680,2)</f>
        <v/>
      </c>
      <c r="C2680" s="15">
        <f>HOUR($A2680)</f>
        <v/>
      </c>
      <c r="D2680" s="15">
        <f>IF(AND($A2680&gt;=Instellingen!$B$6,$A2680&lt;Instellingen!$B$7),1,0)</f>
        <v/>
      </c>
      <c r="E2680" s="15">
        <f>COUNTIF(tData[BezoekStart],"&lt;"&amp;($A2680+1/24))-COUNTIF(tData[BezoekEind],"&lt;="&amp;$A2680)</f>
        <v/>
      </c>
      <c r="F2680" s="15">
        <f>COUNTIF(tData[BezoekLangStart],"&lt;"&amp;($A2680+1/24))-COUNTIF(tData[BezoekLangEind],"&lt;="&amp;$A2680)</f>
        <v/>
      </c>
      <c r="G2680" s="15">
        <f>IF($D2680=1,$B2680*100+$C2680,-1)</f>
        <v/>
      </c>
      <c r="H2680" s="15">
        <f>IF($D2680=1,$B2680,-1)</f>
        <v/>
      </c>
      <c r="I2680" s="15">
        <f>IF($D2680=1,$C2680,-1)</f>
        <v/>
      </c>
    </row>
    <row r="2681">
      <c r="A2681" s="33" t="n">
        <v>45403.58333333334</v>
      </c>
      <c r="B2681" s="15">
        <f>WEEKDAY($A2681,2)</f>
        <v/>
      </c>
      <c r="C2681" s="15">
        <f>HOUR($A2681)</f>
        <v/>
      </c>
      <c r="D2681" s="15">
        <f>IF(AND($A2681&gt;=Instellingen!$B$6,$A2681&lt;Instellingen!$B$7),1,0)</f>
        <v/>
      </c>
      <c r="E2681" s="15">
        <f>COUNTIF(tData[BezoekStart],"&lt;"&amp;($A2681+1/24))-COUNTIF(tData[BezoekEind],"&lt;="&amp;$A2681)</f>
        <v/>
      </c>
      <c r="F2681" s="15">
        <f>COUNTIF(tData[BezoekLangStart],"&lt;"&amp;($A2681+1/24))-COUNTIF(tData[BezoekLangEind],"&lt;="&amp;$A2681)</f>
        <v/>
      </c>
      <c r="G2681" s="15">
        <f>IF($D2681=1,$B2681*100+$C2681,-1)</f>
        <v/>
      </c>
      <c r="H2681" s="15">
        <f>IF($D2681=1,$B2681,-1)</f>
        <v/>
      </c>
      <c r="I2681" s="15">
        <f>IF($D2681=1,$C2681,-1)</f>
        <v/>
      </c>
    </row>
    <row r="2682">
      <c r="A2682" s="33" t="n">
        <v>45403.625</v>
      </c>
      <c r="B2682" s="15">
        <f>WEEKDAY($A2682,2)</f>
        <v/>
      </c>
      <c r="C2682" s="15">
        <f>HOUR($A2682)</f>
        <v/>
      </c>
      <c r="D2682" s="15">
        <f>IF(AND($A2682&gt;=Instellingen!$B$6,$A2682&lt;Instellingen!$B$7),1,0)</f>
        <v/>
      </c>
      <c r="E2682" s="15">
        <f>COUNTIF(tData[BezoekStart],"&lt;"&amp;($A2682+1/24))-COUNTIF(tData[BezoekEind],"&lt;="&amp;$A2682)</f>
        <v/>
      </c>
      <c r="F2682" s="15">
        <f>COUNTIF(tData[BezoekLangStart],"&lt;"&amp;($A2682+1/24))-COUNTIF(tData[BezoekLangEind],"&lt;="&amp;$A2682)</f>
        <v/>
      </c>
      <c r="G2682" s="15">
        <f>IF($D2682=1,$B2682*100+$C2682,-1)</f>
        <v/>
      </c>
      <c r="H2682" s="15">
        <f>IF($D2682=1,$B2682,-1)</f>
        <v/>
      </c>
      <c r="I2682" s="15">
        <f>IF($D2682=1,$C2682,-1)</f>
        <v/>
      </c>
    </row>
    <row r="2683">
      <c r="A2683" s="33" t="n">
        <v>45403.66666666666</v>
      </c>
      <c r="B2683" s="15">
        <f>WEEKDAY($A2683,2)</f>
        <v/>
      </c>
      <c r="C2683" s="15">
        <f>HOUR($A2683)</f>
        <v/>
      </c>
      <c r="D2683" s="15">
        <f>IF(AND($A2683&gt;=Instellingen!$B$6,$A2683&lt;Instellingen!$B$7),1,0)</f>
        <v/>
      </c>
      <c r="E2683" s="15">
        <f>COUNTIF(tData[BezoekStart],"&lt;"&amp;($A2683+1/24))-COUNTIF(tData[BezoekEind],"&lt;="&amp;$A2683)</f>
        <v/>
      </c>
      <c r="F2683" s="15">
        <f>COUNTIF(tData[BezoekLangStart],"&lt;"&amp;($A2683+1/24))-COUNTIF(tData[BezoekLangEind],"&lt;="&amp;$A2683)</f>
        <v/>
      </c>
      <c r="G2683" s="15">
        <f>IF($D2683=1,$B2683*100+$C2683,-1)</f>
        <v/>
      </c>
      <c r="H2683" s="15">
        <f>IF($D2683=1,$B2683,-1)</f>
        <v/>
      </c>
      <c r="I2683" s="15">
        <f>IF($D2683=1,$C2683,-1)</f>
        <v/>
      </c>
    </row>
    <row r="2684">
      <c r="A2684" s="33" t="n">
        <v>45403.70833333334</v>
      </c>
      <c r="B2684" s="15">
        <f>WEEKDAY($A2684,2)</f>
        <v/>
      </c>
      <c r="C2684" s="15">
        <f>HOUR($A2684)</f>
        <v/>
      </c>
      <c r="D2684" s="15">
        <f>IF(AND($A2684&gt;=Instellingen!$B$6,$A2684&lt;Instellingen!$B$7),1,0)</f>
        <v/>
      </c>
      <c r="E2684" s="15">
        <f>COUNTIF(tData[BezoekStart],"&lt;"&amp;($A2684+1/24))-COUNTIF(tData[BezoekEind],"&lt;="&amp;$A2684)</f>
        <v/>
      </c>
      <c r="F2684" s="15">
        <f>COUNTIF(tData[BezoekLangStart],"&lt;"&amp;($A2684+1/24))-COUNTIF(tData[BezoekLangEind],"&lt;="&amp;$A2684)</f>
        <v/>
      </c>
      <c r="G2684" s="15">
        <f>IF($D2684=1,$B2684*100+$C2684,-1)</f>
        <v/>
      </c>
      <c r="H2684" s="15">
        <f>IF($D2684=1,$B2684,-1)</f>
        <v/>
      </c>
      <c r="I2684" s="15">
        <f>IF($D2684=1,$C2684,-1)</f>
        <v/>
      </c>
    </row>
    <row r="2685">
      <c r="A2685" s="33" t="n">
        <v>45403.75</v>
      </c>
      <c r="B2685" s="15">
        <f>WEEKDAY($A2685,2)</f>
        <v/>
      </c>
      <c r="C2685" s="15">
        <f>HOUR($A2685)</f>
        <v/>
      </c>
      <c r="D2685" s="15">
        <f>IF(AND($A2685&gt;=Instellingen!$B$6,$A2685&lt;Instellingen!$B$7),1,0)</f>
        <v/>
      </c>
      <c r="E2685" s="15">
        <f>COUNTIF(tData[BezoekStart],"&lt;"&amp;($A2685+1/24))-COUNTIF(tData[BezoekEind],"&lt;="&amp;$A2685)</f>
        <v/>
      </c>
      <c r="F2685" s="15">
        <f>COUNTIF(tData[BezoekLangStart],"&lt;"&amp;($A2685+1/24))-COUNTIF(tData[BezoekLangEind],"&lt;="&amp;$A2685)</f>
        <v/>
      </c>
      <c r="G2685" s="15">
        <f>IF($D2685=1,$B2685*100+$C2685,-1)</f>
        <v/>
      </c>
      <c r="H2685" s="15">
        <f>IF($D2685=1,$B2685,-1)</f>
        <v/>
      </c>
      <c r="I2685" s="15">
        <f>IF($D2685=1,$C2685,-1)</f>
        <v/>
      </c>
    </row>
    <row r="2686">
      <c r="A2686" s="33" t="n">
        <v>45403.79166666666</v>
      </c>
      <c r="B2686" s="15">
        <f>WEEKDAY($A2686,2)</f>
        <v/>
      </c>
      <c r="C2686" s="15">
        <f>HOUR($A2686)</f>
        <v/>
      </c>
      <c r="D2686" s="15">
        <f>IF(AND($A2686&gt;=Instellingen!$B$6,$A2686&lt;Instellingen!$B$7),1,0)</f>
        <v/>
      </c>
      <c r="E2686" s="15">
        <f>COUNTIF(tData[BezoekStart],"&lt;"&amp;($A2686+1/24))-COUNTIF(tData[BezoekEind],"&lt;="&amp;$A2686)</f>
        <v/>
      </c>
      <c r="F2686" s="15">
        <f>COUNTIF(tData[BezoekLangStart],"&lt;"&amp;($A2686+1/24))-COUNTIF(tData[BezoekLangEind],"&lt;="&amp;$A2686)</f>
        <v/>
      </c>
      <c r="G2686" s="15">
        <f>IF($D2686=1,$B2686*100+$C2686,-1)</f>
        <v/>
      </c>
      <c r="H2686" s="15">
        <f>IF($D2686=1,$B2686,-1)</f>
        <v/>
      </c>
      <c r="I2686" s="15">
        <f>IF($D2686=1,$C2686,-1)</f>
        <v/>
      </c>
    </row>
    <row r="2687">
      <c r="A2687" s="33" t="n">
        <v>45403.83333333334</v>
      </c>
      <c r="B2687" s="15">
        <f>WEEKDAY($A2687,2)</f>
        <v/>
      </c>
      <c r="C2687" s="15">
        <f>HOUR($A2687)</f>
        <v/>
      </c>
      <c r="D2687" s="15">
        <f>IF(AND($A2687&gt;=Instellingen!$B$6,$A2687&lt;Instellingen!$B$7),1,0)</f>
        <v/>
      </c>
      <c r="E2687" s="15">
        <f>COUNTIF(tData[BezoekStart],"&lt;"&amp;($A2687+1/24))-COUNTIF(tData[BezoekEind],"&lt;="&amp;$A2687)</f>
        <v/>
      </c>
      <c r="F2687" s="15">
        <f>COUNTIF(tData[BezoekLangStart],"&lt;"&amp;($A2687+1/24))-COUNTIF(tData[BezoekLangEind],"&lt;="&amp;$A2687)</f>
        <v/>
      </c>
      <c r="G2687" s="15">
        <f>IF($D2687=1,$B2687*100+$C2687,-1)</f>
        <v/>
      </c>
      <c r="H2687" s="15">
        <f>IF($D2687=1,$B2687,-1)</f>
        <v/>
      </c>
      <c r="I2687" s="15">
        <f>IF($D2687=1,$C2687,-1)</f>
        <v/>
      </c>
    </row>
    <row r="2688">
      <c r="A2688" s="33" t="n">
        <v>45403.875</v>
      </c>
      <c r="B2688" s="15">
        <f>WEEKDAY($A2688,2)</f>
        <v/>
      </c>
      <c r="C2688" s="15">
        <f>HOUR($A2688)</f>
        <v/>
      </c>
      <c r="D2688" s="15">
        <f>IF(AND($A2688&gt;=Instellingen!$B$6,$A2688&lt;Instellingen!$B$7),1,0)</f>
        <v/>
      </c>
      <c r="E2688" s="15">
        <f>COUNTIF(tData[BezoekStart],"&lt;"&amp;($A2688+1/24))-COUNTIF(tData[BezoekEind],"&lt;="&amp;$A2688)</f>
        <v/>
      </c>
      <c r="F2688" s="15">
        <f>COUNTIF(tData[BezoekLangStart],"&lt;"&amp;($A2688+1/24))-COUNTIF(tData[BezoekLangEind],"&lt;="&amp;$A2688)</f>
        <v/>
      </c>
      <c r="G2688" s="15">
        <f>IF($D2688=1,$B2688*100+$C2688,-1)</f>
        <v/>
      </c>
      <c r="H2688" s="15">
        <f>IF($D2688=1,$B2688,-1)</f>
        <v/>
      </c>
      <c r="I2688" s="15">
        <f>IF($D2688=1,$C2688,-1)</f>
        <v/>
      </c>
    </row>
    <row r="2689">
      <c r="A2689" s="33" t="n">
        <v>45403.91666666666</v>
      </c>
      <c r="B2689" s="15">
        <f>WEEKDAY($A2689,2)</f>
        <v/>
      </c>
      <c r="C2689" s="15">
        <f>HOUR($A2689)</f>
        <v/>
      </c>
      <c r="D2689" s="15">
        <f>IF(AND($A2689&gt;=Instellingen!$B$6,$A2689&lt;Instellingen!$B$7),1,0)</f>
        <v/>
      </c>
      <c r="E2689" s="15">
        <f>COUNTIF(tData[BezoekStart],"&lt;"&amp;($A2689+1/24))-COUNTIF(tData[BezoekEind],"&lt;="&amp;$A2689)</f>
        <v/>
      </c>
      <c r="F2689" s="15">
        <f>COUNTIF(tData[BezoekLangStart],"&lt;"&amp;($A2689+1/24))-COUNTIF(tData[BezoekLangEind],"&lt;="&amp;$A2689)</f>
        <v/>
      </c>
      <c r="G2689" s="15">
        <f>IF($D2689=1,$B2689*100+$C2689,-1)</f>
        <v/>
      </c>
      <c r="H2689" s="15">
        <f>IF($D2689=1,$B2689,-1)</f>
        <v/>
      </c>
      <c r="I2689" s="15">
        <f>IF($D2689=1,$C2689,-1)</f>
        <v/>
      </c>
    </row>
    <row r="2690">
      <c r="A2690" s="33" t="n">
        <v>45403.95833333334</v>
      </c>
      <c r="B2690" s="15">
        <f>WEEKDAY($A2690,2)</f>
        <v/>
      </c>
      <c r="C2690" s="15">
        <f>HOUR($A2690)</f>
        <v/>
      </c>
      <c r="D2690" s="15">
        <f>IF(AND($A2690&gt;=Instellingen!$B$6,$A2690&lt;Instellingen!$B$7),1,0)</f>
        <v/>
      </c>
      <c r="E2690" s="15">
        <f>COUNTIF(tData[BezoekStart],"&lt;"&amp;($A2690+1/24))-COUNTIF(tData[BezoekEind],"&lt;="&amp;$A2690)</f>
        <v/>
      </c>
      <c r="F2690" s="15">
        <f>COUNTIF(tData[BezoekLangStart],"&lt;"&amp;($A2690+1/24))-COUNTIF(tData[BezoekLangEind],"&lt;="&amp;$A2690)</f>
        <v/>
      </c>
      <c r="G2690" s="15">
        <f>IF($D2690=1,$B2690*100+$C2690,-1)</f>
        <v/>
      </c>
      <c r="H2690" s="15">
        <f>IF($D2690=1,$B2690,-1)</f>
        <v/>
      </c>
      <c r="I2690" s="15">
        <f>IF($D2690=1,$C2690,-1)</f>
        <v/>
      </c>
    </row>
    <row r="2691">
      <c r="A2691" s="33" t="n">
        <v>45404</v>
      </c>
      <c r="B2691" s="15">
        <f>WEEKDAY($A2691,2)</f>
        <v/>
      </c>
      <c r="C2691" s="15">
        <f>HOUR($A2691)</f>
        <v/>
      </c>
      <c r="D2691" s="15">
        <f>IF(AND($A2691&gt;=Instellingen!$B$6,$A2691&lt;Instellingen!$B$7),1,0)</f>
        <v/>
      </c>
      <c r="E2691" s="15">
        <f>COUNTIF(tData[BezoekStart],"&lt;"&amp;($A2691+1/24))-COUNTIF(tData[BezoekEind],"&lt;="&amp;$A2691)</f>
        <v/>
      </c>
      <c r="F2691" s="15">
        <f>COUNTIF(tData[BezoekLangStart],"&lt;"&amp;($A2691+1/24))-COUNTIF(tData[BezoekLangEind],"&lt;="&amp;$A2691)</f>
        <v/>
      </c>
      <c r="G2691" s="15">
        <f>IF($D2691=1,$B2691*100+$C2691,-1)</f>
        <v/>
      </c>
      <c r="H2691" s="15">
        <f>IF($D2691=1,$B2691,-1)</f>
        <v/>
      </c>
      <c r="I2691" s="15">
        <f>IF($D2691=1,$C2691,-1)</f>
        <v/>
      </c>
    </row>
    <row r="2692">
      <c r="A2692" s="33" t="n">
        <v>45404.04166666666</v>
      </c>
      <c r="B2692" s="15">
        <f>WEEKDAY($A2692,2)</f>
        <v/>
      </c>
      <c r="C2692" s="15">
        <f>HOUR($A2692)</f>
        <v/>
      </c>
      <c r="D2692" s="15">
        <f>IF(AND($A2692&gt;=Instellingen!$B$6,$A2692&lt;Instellingen!$B$7),1,0)</f>
        <v/>
      </c>
      <c r="E2692" s="15">
        <f>COUNTIF(tData[BezoekStart],"&lt;"&amp;($A2692+1/24))-COUNTIF(tData[BezoekEind],"&lt;="&amp;$A2692)</f>
        <v/>
      </c>
      <c r="F2692" s="15">
        <f>COUNTIF(tData[BezoekLangStart],"&lt;"&amp;($A2692+1/24))-COUNTIF(tData[BezoekLangEind],"&lt;="&amp;$A2692)</f>
        <v/>
      </c>
      <c r="G2692" s="15">
        <f>IF($D2692=1,$B2692*100+$C2692,-1)</f>
        <v/>
      </c>
      <c r="H2692" s="15">
        <f>IF($D2692=1,$B2692,-1)</f>
        <v/>
      </c>
      <c r="I2692" s="15">
        <f>IF($D2692=1,$C2692,-1)</f>
        <v/>
      </c>
    </row>
    <row r="2693">
      <c r="A2693" s="33" t="n">
        <v>45404.08333333334</v>
      </c>
      <c r="B2693" s="15">
        <f>WEEKDAY($A2693,2)</f>
        <v/>
      </c>
      <c r="C2693" s="15">
        <f>HOUR($A2693)</f>
        <v/>
      </c>
      <c r="D2693" s="15">
        <f>IF(AND($A2693&gt;=Instellingen!$B$6,$A2693&lt;Instellingen!$B$7),1,0)</f>
        <v/>
      </c>
      <c r="E2693" s="15">
        <f>COUNTIF(tData[BezoekStart],"&lt;"&amp;($A2693+1/24))-COUNTIF(tData[BezoekEind],"&lt;="&amp;$A2693)</f>
        <v/>
      </c>
      <c r="F2693" s="15">
        <f>COUNTIF(tData[BezoekLangStart],"&lt;"&amp;($A2693+1/24))-COUNTIF(tData[BezoekLangEind],"&lt;="&amp;$A2693)</f>
        <v/>
      </c>
      <c r="G2693" s="15">
        <f>IF($D2693=1,$B2693*100+$C2693,-1)</f>
        <v/>
      </c>
      <c r="H2693" s="15">
        <f>IF($D2693=1,$B2693,-1)</f>
        <v/>
      </c>
      <c r="I2693" s="15">
        <f>IF($D2693=1,$C2693,-1)</f>
        <v/>
      </c>
    </row>
    <row r="2694">
      <c r="A2694" s="33" t="n">
        <v>45404.125</v>
      </c>
      <c r="B2694" s="15">
        <f>WEEKDAY($A2694,2)</f>
        <v/>
      </c>
      <c r="C2694" s="15">
        <f>HOUR($A2694)</f>
        <v/>
      </c>
      <c r="D2694" s="15">
        <f>IF(AND($A2694&gt;=Instellingen!$B$6,$A2694&lt;Instellingen!$B$7),1,0)</f>
        <v/>
      </c>
      <c r="E2694" s="15">
        <f>COUNTIF(tData[BezoekStart],"&lt;"&amp;($A2694+1/24))-COUNTIF(tData[BezoekEind],"&lt;="&amp;$A2694)</f>
        <v/>
      </c>
      <c r="F2694" s="15">
        <f>COUNTIF(tData[BezoekLangStart],"&lt;"&amp;($A2694+1/24))-COUNTIF(tData[BezoekLangEind],"&lt;="&amp;$A2694)</f>
        <v/>
      </c>
      <c r="G2694" s="15">
        <f>IF($D2694=1,$B2694*100+$C2694,-1)</f>
        <v/>
      </c>
      <c r="H2694" s="15">
        <f>IF($D2694=1,$B2694,-1)</f>
        <v/>
      </c>
      <c r="I2694" s="15">
        <f>IF($D2694=1,$C2694,-1)</f>
        <v/>
      </c>
    </row>
    <row r="2695">
      <c r="A2695" s="33" t="n">
        <v>45404.16666666666</v>
      </c>
      <c r="B2695" s="15">
        <f>WEEKDAY($A2695,2)</f>
        <v/>
      </c>
      <c r="C2695" s="15">
        <f>HOUR($A2695)</f>
        <v/>
      </c>
      <c r="D2695" s="15">
        <f>IF(AND($A2695&gt;=Instellingen!$B$6,$A2695&lt;Instellingen!$B$7),1,0)</f>
        <v/>
      </c>
      <c r="E2695" s="15">
        <f>COUNTIF(tData[BezoekStart],"&lt;"&amp;($A2695+1/24))-COUNTIF(tData[BezoekEind],"&lt;="&amp;$A2695)</f>
        <v/>
      </c>
      <c r="F2695" s="15">
        <f>COUNTIF(tData[BezoekLangStart],"&lt;"&amp;($A2695+1/24))-COUNTIF(tData[BezoekLangEind],"&lt;="&amp;$A2695)</f>
        <v/>
      </c>
      <c r="G2695" s="15">
        <f>IF($D2695=1,$B2695*100+$C2695,-1)</f>
        <v/>
      </c>
      <c r="H2695" s="15">
        <f>IF($D2695=1,$B2695,-1)</f>
        <v/>
      </c>
      <c r="I2695" s="15">
        <f>IF($D2695=1,$C2695,-1)</f>
        <v/>
      </c>
    </row>
    <row r="2696">
      <c r="A2696" s="33" t="n">
        <v>45404.20833333334</v>
      </c>
      <c r="B2696" s="15">
        <f>WEEKDAY($A2696,2)</f>
        <v/>
      </c>
      <c r="C2696" s="15">
        <f>HOUR($A2696)</f>
        <v/>
      </c>
      <c r="D2696" s="15">
        <f>IF(AND($A2696&gt;=Instellingen!$B$6,$A2696&lt;Instellingen!$B$7),1,0)</f>
        <v/>
      </c>
      <c r="E2696" s="15">
        <f>COUNTIF(tData[BezoekStart],"&lt;"&amp;($A2696+1/24))-COUNTIF(tData[BezoekEind],"&lt;="&amp;$A2696)</f>
        <v/>
      </c>
      <c r="F2696" s="15">
        <f>COUNTIF(tData[BezoekLangStart],"&lt;"&amp;($A2696+1/24))-COUNTIF(tData[BezoekLangEind],"&lt;="&amp;$A2696)</f>
        <v/>
      </c>
      <c r="G2696" s="15">
        <f>IF($D2696=1,$B2696*100+$C2696,-1)</f>
        <v/>
      </c>
      <c r="H2696" s="15">
        <f>IF($D2696=1,$B2696,-1)</f>
        <v/>
      </c>
      <c r="I2696" s="15">
        <f>IF($D2696=1,$C2696,-1)</f>
        <v/>
      </c>
    </row>
    <row r="2697">
      <c r="A2697" s="33" t="n">
        <v>45404.25</v>
      </c>
      <c r="B2697" s="15">
        <f>WEEKDAY($A2697,2)</f>
        <v/>
      </c>
      <c r="C2697" s="15">
        <f>HOUR($A2697)</f>
        <v/>
      </c>
      <c r="D2697" s="15">
        <f>IF(AND($A2697&gt;=Instellingen!$B$6,$A2697&lt;Instellingen!$B$7),1,0)</f>
        <v/>
      </c>
      <c r="E2697" s="15">
        <f>COUNTIF(tData[BezoekStart],"&lt;"&amp;($A2697+1/24))-COUNTIF(tData[BezoekEind],"&lt;="&amp;$A2697)</f>
        <v/>
      </c>
      <c r="F2697" s="15">
        <f>COUNTIF(tData[BezoekLangStart],"&lt;"&amp;($A2697+1/24))-COUNTIF(tData[BezoekLangEind],"&lt;="&amp;$A2697)</f>
        <v/>
      </c>
      <c r="G2697" s="15">
        <f>IF($D2697=1,$B2697*100+$C2697,-1)</f>
        <v/>
      </c>
      <c r="H2697" s="15">
        <f>IF($D2697=1,$B2697,-1)</f>
        <v/>
      </c>
      <c r="I2697" s="15">
        <f>IF($D2697=1,$C2697,-1)</f>
        <v/>
      </c>
    </row>
    <row r="2698">
      <c r="A2698" s="33" t="n">
        <v>45404.29166666666</v>
      </c>
      <c r="B2698" s="15">
        <f>WEEKDAY($A2698,2)</f>
        <v/>
      </c>
      <c r="C2698" s="15">
        <f>HOUR($A2698)</f>
        <v/>
      </c>
      <c r="D2698" s="15">
        <f>IF(AND($A2698&gt;=Instellingen!$B$6,$A2698&lt;Instellingen!$B$7),1,0)</f>
        <v/>
      </c>
      <c r="E2698" s="15">
        <f>COUNTIF(tData[BezoekStart],"&lt;"&amp;($A2698+1/24))-COUNTIF(tData[BezoekEind],"&lt;="&amp;$A2698)</f>
        <v/>
      </c>
      <c r="F2698" s="15">
        <f>COUNTIF(tData[BezoekLangStart],"&lt;"&amp;($A2698+1/24))-COUNTIF(tData[BezoekLangEind],"&lt;="&amp;$A2698)</f>
        <v/>
      </c>
      <c r="G2698" s="15">
        <f>IF($D2698=1,$B2698*100+$C2698,-1)</f>
        <v/>
      </c>
      <c r="H2698" s="15">
        <f>IF($D2698=1,$B2698,-1)</f>
        <v/>
      </c>
      <c r="I2698" s="15">
        <f>IF($D2698=1,$C2698,-1)</f>
        <v/>
      </c>
    </row>
    <row r="2699">
      <c r="A2699" s="33" t="n">
        <v>45404.33333333334</v>
      </c>
      <c r="B2699" s="15">
        <f>WEEKDAY($A2699,2)</f>
        <v/>
      </c>
      <c r="C2699" s="15">
        <f>HOUR($A2699)</f>
        <v/>
      </c>
      <c r="D2699" s="15">
        <f>IF(AND($A2699&gt;=Instellingen!$B$6,$A2699&lt;Instellingen!$B$7),1,0)</f>
        <v/>
      </c>
      <c r="E2699" s="15">
        <f>COUNTIF(tData[BezoekStart],"&lt;"&amp;($A2699+1/24))-COUNTIF(tData[BezoekEind],"&lt;="&amp;$A2699)</f>
        <v/>
      </c>
      <c r="F2699" s="15">
        <f>COUNTIF(tData[BezoekLangStart],"&lt;"&amp;($A2699+1/24))-COUNTIF(tData[BezoekLangEind],"&lt;="&amp;$A2699)</f>
        <v/>
      </c>
      <c r="G2699" s="15">
        <f>IF($D2699=1,$B2699*100+$C2699,-1)</f>
        <v/>
      </c>
      <c r="H2699" s="15">
        <f>IF($D2699=1,$B2699,-1)</f>
        <v/>
      </c>
      <c r="I2699" s="15">
        <f>IF($D2699=1,$C2699,-1)</f>
        <v/>
      </c>
    </row>
    <row r="2700">
      <c r="A2700" s="33" t="n">
        <v>45404.375</v>
      </c>
      <c r="B2700" s="15">
        <f>WEEKDAY($A2700,2)</f>
        <v/>
      </c>
      <c r="C2700" s="15">
        <f>HOUR($A2700)</f>
        <v/>
      </c>
      <c r="D2700" s="15">
        <f>IF(AND($A2700&gt;=Instellingen!$B$6,$A2700&lt;Instellingen!$B$7),1,0)</f>
        <v/>
      </c>
      <c r="E2700" s="15">
        <f>COUNTIF(tData[BezoekStart],"&lt;"&amp;($A2700+1/24))-COUNTIF(tData[BezoekEind],"&lt;="&amp;$A2700)</f>
        <v/>
      </c>
      <c r="F2700" s="15">
        <f>COUNTIF(tData[BezoekLangStart],"&lt;"&amp;($A2700+1/24))-COUNTIF(tData[BezoekLangEind],"&lt;="&amp;$A2700)</f>
        <v/>
      </c>
      <c r="G2700" s="15">
        <f>IF($D2700=1,$B2700*100+$C2700,-1)</f>
        <v/>
      </c>
      <c r="H2700" s="15">
        <f>IF($D2700=1,$B2700,-1)</f>
        <v/>
      </c>
      <c r="I2700" s="15">
        <f>IF($D2700=1,$C2700,-1)</f>
        <v/>
      </c>
    </row>
    <row r="2701">
      <c r="A2701" s="33" t="n">
        <v>45404.41666666666</v>
      </c>
      <c r="B2701" s="15">
        <f>WEEKDAY($A2701,2)</f>
        <v/>
      </c>
      <c r="C2701" s="15">
        <f>HOUR($A2701)</f>
        <v/>
      </c>
      <c r="D2701" s="15">
        <f>IF(AND($A2701&gt;=Instellingen!$B$6,$A2701&lt;Instellingen!$B$7),1,0)</f>
        <v/>
      </c>
      <c r="E2701" s="15">
        <f>COUNTIF(tData[BezoekStart],"&lt;"&amp;($A2701+1/24))-COUNTIF(tData[BezoekEind],"&lt;="&amp;$A2701)</f>
        <v/>
      </c>
      <c r="F2701" s="15">
        <f>COUNTIF(tData[BezoekLangStart],"&lt;"&amp;($A2701+1/24))-COUNTIF(tData[BezoekLangEind],"&lt;="&amp;$A2701)</f>
        <v/>
      </c>
      <c r="G2701" s="15">
        <f>IF($D2701=1,$B2701*100+$C2701,-1)</f>
        <v/>
      </c>
      <c r="H2701" s="15">
        <f>IF($D2701=1,$B2701,-1)</f>
        <v/>
      </c>
      <c r="I2701" s="15">
        <f>IF($D2701=1,$C2701,-1)</f>
        <v/>
      </c>
    </row>
    <row r="2702">
      <c r="A2702" s="33" t="n">
        <v>45404.45833333334</v>
      </c>
      <c r="B2702" s="15">
        <f>WEEKDAY($A2702,2)</f>
        <v/>
      </c>
      <c r="C2702" s="15">
        <f>HOUR($A2702)</f>
        <v/>
      </c>
      <c r="D2702" s="15">
        <f>IF(AND($A2702&gt;=Instellingen!$B$6,$A2702&lt;Instellingen!$B$7),1,0)</f>
        <v/>
      </c>
      <c r="E2702" s="15">
        <f>COUNTIF(tData[BezoekStart],"&lt;"&amp;($A2702+1/24))-COUNTIF(tData[BezoekEind],"&lt;="&amp;$A2702)</f>
        <v/>
      </c>
      <c r="F2702" s="15">
        <f>COUNTIF(tData[BezoekLangStart],"&lt;"&amp;($A2702+1/24))-COUNTIF(tData[BezoekLangEind],"&lt;="&amp;$A2702)</f>
        <v/>
      </c>
      <c r="G2702" s="15">
        <f>IF($D2702=1,$B2702*100+$C2702,-1)</f>
        <v/>
      </c>
      <c r="H2702" s="15">
        <f>IF($D2702=1,$B2702,-1)</f>
        <v/>
      </c>
      <c r="I2702" s="15">
        <f>IF($D2702=1,$C2702,-1)</f>
        <v/>
      </c>
    </row>
    <row r="2703">
      <c r="A2703" s="33" t="n">
        <v>45404.5</v>
      </c>
      <c r="B2703" s="15">
        <f>WEEKDAY($A2703,2)</f>
        <v/>
      </c>
      <c r="C2703" s="15">
        <f>HOUR($A2703)</f>
        <v/>
      </c>
      <c r="D2703" s="15">
        <f>IF(AND($A2703&gt;=Instellingen!$B$6,$A2703&lt;Instellingen!$B$7),1,0)</f>
        <v/>
      </c>
      <c r="E2703" s="15">
        <f>COUNTIF(tData[BezoekStart],"&lt;"&amp;($A2703+1/24))-COUNTIF(tData[BezoekEind],"&lt;="&amp;$A2703)</f>
        <v/>
      </c>
      <c r="F2703" s="15">
        <f>COUNTIF(tData[BezoekLangStart],"&lt;"&amp;($A2703+1/24))-COUNTIF(tData[BezoekLangEind],"&lt;="&amp;$A2703)</f>
        <v/>
      </c>
      <c r="G2703" s="15">
        <f>IF($D2703=1,$B2703*100+$C2703,-1)</f>
        <v/>
      </c>
      <c r="H2703" s="15">
        <f>IF($D2703=1,$B2703,-1)</f>
        <v/>
      </c>
      <c r="I2703" s="15">
        <f>IF($D2703=1,$C2703,-1)</f>
        <v/>
      </c>
    </row>
    <row r="2704">
      <c r="A2704" s="33" t="n">
        <v>45404.54166666666</v>
      </c>
      <c r="B2704" s="15">
        <f>WEEKDAY($A2704,2)</f>
        <v/>
      </c>
      <c r="C2704" s="15">
        <f>HOUR($A2704)</f>
        <v/>
      </c>
      <c r="D2704" s="15">
        <f>IF(AND($A2704&gt;=Instellingen!$B$6,$A2704&lt;Instellingen!$B$7),1,0)</f>
        <v/>
      </c>
      <c r="E2704" s="15">
        <f>COUNTIF(tData[BezoekStart],"&lt;"&amp;($A2704+1/24))-COUNTIF(tData[BezoekEind],"&lt;="&amp;$A2704)</f>
        <v/>
      </c>
      <c r="F2704" s="15">
        <f>COUNTIF(tData[BezoekLangStart],"&lt;"&amp;($A2704+1/24))-COUNTIF(tData[BezoekLangEind],"&lt;="&amp;$A2704)</f>
        <v/>
      </c>
      <c r="G2704" s="15">
        <f>IF($D2704=1,$B2704*100+$C2704,-1)</f>
        <v/>
      </c>
      <c r="H2704" s="15">
        <f>IF($D2704=1,$B2704,-1)</f>
        <v/>
      </c>
      <c r="I2704" s="15">
        <f>IF($D2704=1,$C2704,-1)</f>
        <v/>
      </c>
    </row>
    <row r="2705">
      <c r="A2705" s="33" t="n">
        <v>45404.58333333334</v>
      </c>
      <c r="B2705" s="15">
        <f>WEEKDAY($A2705,2)</f>
        <v/>
      </c>
      <c r="C2705" s="15">
        <f>HOUR($A2705)</f>
        <v/>
      </c>
      <c r="D2705" s="15">
        <f>IF(AND($A2705&gt;=Instellingen!$B$6,$A2705&lt;Instellingen!$B$7),1,0)</f>
        <v/>
      </c>
      <c r="E2705" s="15">
        <f>COUNTIF(tData[BezoekStart],"&lt;"&amp;($A2705+1/24))-COUNTIF(tData[BezoekEind],"&lt;="&amp;$A2705)</f>
        <v/>
      </c>
      <c r="F2705" s="15">
        <f>COUNTIF(tData[BezoekLangStart],"&lt;"&amp;($A2705+1/24))-COUNTIF(tData[BezoekLangEind],"&lt;="&amp;$A2705)</f>
        <v/>
      </c>
      <c r="G2705" s="15">
        <f>IF($D2705=1,$B2705*100+$C2705,-1)</f>
        <v/>
      </c>
      <c r="H2705" s="15">
        <f>IF($D2705=1,$B2705,-1)</f>
        <v/>
      </c>
      <c r="I2705" s="15">
        <f>IF($D2705=1,$C2705,-1)</f>
        <v/>
      </c>
    </row>
    <row r="2706">
      <c r="A2706" s="33" t="n">
        <v>45404.625</v>
      </c>
      <c r="B2706" s="15">
        <f>WEEKDAY($A2706,2)</f>
        <v/>
      </c>
      <c r="C2706" s="15">
        <f>HOUR($A2706)</f>
        <v/>
      </c>
      <c r="D2706" s="15">
        <f>IF(AND($A2706&gt;=Instellingen!$B$6,$A2706&lt;Instellingen!$B$7),1,0)</f>
        <v/>
      </c>
      <c r="E2706" s="15">
        <f>COUNTIF(tData[BezoekStart],"&lt;"&amp;($A2706+1/24))-COUNTIF(tData[BezoekEind],"&lt;="&amp;$A2706)</f>
        <v/>
      </c>
      <c r="F2706" s="15">
        <f>COUNTIF(tData[BezoekLangStart],"&lt;"&amp;($A2706+1/24))-COUNTIF(tData[BezoekLangEind],"&lt;="&amp;$A2706)</f>
        <v/>
      </c>
      <c r="G2706" s="15">
        <f>IF($D2706=1,$B2706*100+$C2706,-1)</f>
        <v/>
      </c>
      <c r="H2706" s="15">
        <f>IF($D2706=1,$B2706,-1)</f>
        <v/>
      </c>
      <c r="I2706" s="15">
        <f>IF($D2706=1,$C2706,-1)</f>
        <v/>
      </c>
    </row>
    <row r="2707">
      <c r="A2707" s="33" t="n">
        <v>45404.66666666666</v>
      </c>
      <c r="B2707" s="15">
        <f>WEEKDAY($A2707,2)</f>
        <v/>
      </c>
      <c r="C2707" s="15">
        <f>HOUR($A2707)</f>
        <v/>
      </c>
      <c r="D2707" s="15">
        <f>IF(AND($A2707&gt;=Instellingen!$B$6,$A2707&lt;Instellingen!$B$7),1,0)</f>
        <v/>
      </c>
      <c r="E2707" s="15">
        <f>COUNTIF(tData[BezoekStart],"&lt;"&amp;($A2707+1/24))-COUNTIF(tData[BezoekEind],"&lt;="&amp;$A2707)</f>
        <v/>
      </c>
      <c r="F2707" s="15">
        <f>COUNTIF(tData[BezoekLangStart],"&lt;"&amp;($A2707+1/24))-COUNTIF(tData[BezoekLangEind],"&lt;="&amp;$A2707)</f>
        <v/>
      </c>
      <c r="G2707" s="15">
        <f>IF($D2707=1,$B2707*100+$C2707,-1)</f>
        <v/>
      </c>
      <c r="H2707" s="15">
        <f>IF($D2707=1,$B2707,-1)</f>
        <v/>
      </c>
      <c r="I2707" s="15">
        <f>IF($D2707=1,$C2707,-1)</f>
        <v/>
      </c>
    </row>
    <row r="2708">
      <c r="A2708" s="33" t="n">
        <v>45404.70833333334</v>
      </c>
      <c r="B2708" s="15">
        <f>WEEKDAY($A2708,2)</f>
        <v/>
      </c>
      <c r="C2708" s="15">
        <f>HOUR($A2708)</f>
        <v/>
      </c>
      <c r="D2708" s="15">
        <f>IF(AND($A2708&gt;=Instellingen!$B$6,$A2708&lt;Instellingen!$B$7),1,0)</f>
        <v/>
      </c>
      <c r="E2708" s="15">
        <f>COUNTIF(tData[BezoekStart],"&lt;"&amp;($A2708+1/24))-COUNTIF(tData[BezoekEind],"&lt;="&amp;$A2708)</f>
        <v/>
      </c>
      <c r="F2708" s="15">
        <f>COUNTIF(tData[BezoekLangStart],"&lt;"&amp;($A2708+1/24))-COUNTIF(tData[BezoekLangEind],"&lt;="&amp;$A2708)</f>
        <v/>
      </c>
      <c r="G2708" s="15">
        <f>IF($D2708=1,$B2708*100+$C2708,-1)</f>
        <v/>
      </c>
      <c r="H2708" s="15">
        <f>IF($D2708=1,$B2708,-1)</f>
        <v/>
      </c>
      <c r="I2708" s="15">
        <f>IF($D2708=1,$C2708,-1)</f>
        <v/>
      </c>
    </row>
    <row r="2709">
      <c r="A2709" s="33" t="n">
        <v>45404.75</v>
      </c>
      <c r="B2709" s="15">
        <f>WEEKDAY($A2709,2)</f>
        <v/>
      </c>
      <c r="C2709" s="15">
        <f>HOUR($A2709)</f>
        <v/>
      </c>
      <c r="D2709" s="15">
        <f>IF(AND($A2709&gt;=Instellingen!$B$6,$A2709&lt;Instellingen!$B$7),1,0)</f>
        <v/>
      </c>
      <c r="E2709" s="15">
        <f>COUNTIF(tData[BezoekStart],"&lt;"&amp;($A2709+1/24))-COUNTIF(tData[BezoekEind],"&lt;="&amp;$A2709)</f>
        <v/>
      </c>
      <c r="F2709" s="15">
        <f>COUNTIF(tData[BezoekLangStart],"&lt;"&amp;($A2709+1/24))-COUNTIF(tData[BezoekLangEind],"&lt;="&amp;$A2709)</f>
        <v/>
      </c>
      <c r="G2709" s="15">
        <f>IF($D2709=1,$B2709*100+$C2709,-1)</f>
        <v/>
      </c>
      <c r="H2709" s="15">
        <f>IF($D2709=1,$B2709,-1)</f>
        <v/>
      </c>
      <c r="I2709" s="15">
        <f>IF($D2709=1,$C2709,-1)</f>
        <v/>
      </c>
    </row>
    <row r="2710">
      <c r="A2710" s="33" t="n">
        <v>45404.79166666666</v>
      </c>
      <c r="B2710" s="15">
        <f>WEEKDAY($A2710,2)</f>
        <v/>
      </c>
      <c r="C2710" s="15">
        <f>HOUR($A2710)</f>
        <v/>
      </c>
      <c r="D2710" s="15">
        <f>IF(AND($A2710&gt;=Instellingen!$B$6,$A2710&lt;Instellingen!$B$7),1,0)</f>
        <v/>
      </c>
      <c r="E2710" s="15">
        <f>COUNTIF(tData[BezoekStart],"&lt;"&amp;($A2710+1/24))-COUNTIF(tData[BezoekEind],"&lt;="&amp;$A2710)</f>
        <v/>
      </c>
      <c r="F2710" s="15">
        <f>COUNTIF(tData[BezoekLangStart],"&lt;"&amp;($A2710+1/24))-COUNTIF(tData[BezoekLangEind],"&lt;="&amp;$A2710)</f>
        <v/>
      </c>
      <c r="G2710" s="15">
        <f>IF($D2710=1,$B2710*100+$C2710,-1)</f>
        <v/>
      </c>
      <c r="H2710" s="15">
        <f>IF($D2710=1,$B2710,-1)</f>
        <v/>
      </c>
      <c r="I2710" s="15">
        <f>IF($D2710=1,$C2710,-1)</f>
        <v/>
      </c>
    </row>
    <row r="2711">
      <c r="A2711" s="33" t="n">
        <v>45404.83333333334</v>
      </c>
      <c r="B2711" s="15">
        <f>WEEKDAY($A2711,2)</f>
        <v/>
      </c>
      <c r="C2711" s="15">
        <f>HOUR($A2711)</f>
        <v/>
      </c>
      <c r="D2711" s="15">
        <f>IF(AND($A2711&gt;=Instellingen!$B$6,$A2711&lt;Instellingen!$B$7),1,0)</f>
        <v/>
      </c>
      <c r="E2711" s="15">
        <f>COUNTIF(tData[BezoekStart],"&lt;"&amp;($A2711+1/24))-COUNTIF(tData[BezoekEind],"&lt;="&amp;$A2711)</f>
        <v/>
      </c>
      <c r="F2711" s="15">
        <f>COUNTIF(tData[BezoekLangStart],"&lt;"&amp;($A2711+1/24))-COUNTIF(tData[BezoekLangEind],"&lt;="&amp;$A2711)</f>
        <v/>
      </c>
      <c r="G2711" s="15">
        <f>IF($D2711=1,$B2711*100+$C2711,-1)</f>
        <v/>
      </c>
      <c r="H2711" s="15">
        <f>IF($D2711=1,$B2711,-1)</f>
        <v/>
      </c>
      <c r="I2711" s="15">
        <f>IF($D2711=1,$C2711,-1)</f>
        <v/>
      </c>
    </row>
    <row r="2712">
      <c r="A2712" s="33" t="n">
        <v>45404.875</v>
      </c>
      <c r="B2712" s="15">
        <f>WEEKDAY($A2712,2)</f>
        <v/>
      </c>
      <c r="C2712" s="15">
        <f>HOUR($A2712)</f>
        <v/>
      </c>
      <c r="D2712" s="15">
        <f>IF(AND($A2712&gt;=Instellingen!$B$6,$A2712&lt;Instellingen!$B$7),1,0)</f>
        <v/>
      </c>
      <c r="E2712" s="15">
        <f>COUNTIF(tData[BezoekStart],"&lt;"&amp;($A2712+1/24))-COUNTIF(tData[BezoekEind],"&lt;="&amp;$A2712)</f>
        <v/>
      </c>
      <c r="F2712" s="15">
        <f>COUNTIF(tData[BezoekLangStart],"&lt;"&amp;($A2712+1/24))-COUNTIF(tData[BezoekLangEind],"&lt;="&amp;$A2712)</f>
        <v/>
      </c>
      <c r="G2712" s="15">
        <f>IF($D2712=1,$B2712*100+$C2712,-1)</f>
        <v/>
      </c>
      <c r="H2712" s="15">
        <f>IF($D2712=1,$B2712,-1)</f>
        <v/>
      </c>
      <c r="I2712" s="15">
        <f>IF($D2712=1,$C2712,-1)</f>
        <v/>
      </c>
    </row>
    <row r="2713">
      <c r="A2713" s="33" t="n">
        <v>45404.91666666666</v>
      </c>
      <c r="B2713" s="15">
        <f>WEEKDAY($A2713,2)</f>
        <v/>
      </c>
      <c r="C2713" s="15">
        <f>HOUR($A2713)</f>
        <v/>
      </c>
      <c r="D2713" s="15">
        <f>IF(AND($A2713&gt;=Instellingen!$B$6,$A2713&lt;Instellingen!$B$7),1,0)</f>
        <v/>
      </c>
      <c r="E2713" s="15">
        <f>COUNTIF(tData[BezoekStart],"&lt;"&amp;($A2713+1/24))-COUNTIF(tData[BezoekEind],"&lt;="&amp;$A2713)</f>
        <v/>
      </c>
      <c r="F2713" s="15">
        <f>COUNTIF(tData[BezoekLangStart],"&lt;"&amp;($A2713+1/24))-COUNTIF(tData[BezoekLangEind],"&lt;="&amp;$A2713)</f>
        <v/>
      </c>
      <c r="G2713" s="15">
        <f>IF($D2713=1,$B2713*100+$C2713,-1)</f>
        <v/>
      </c>
      <c r="H2713" s="15">
        <f>IF($D2713=1,$B2713,-1)</f>
        <v/>
      </c>
      <c r="I2713" s="15">
        <f>IF($D2713=1,$C2713,-1)</f>
        <v/>
      </c>
    </row>
    <row r="2714">
      <c r="A2714" s="33" t="n">
        <v>45404.95833333334</v>
      </c>
      <c r="B2714" s="15">
        <f>WEEKDAY($A2714,2)</f>
        <v/>
      </c>
      <c r="C2714" s="15">
        <f>HOUR($A2714)</f>
        <v/>
      </c>
      <c r="D2714" s="15">
        <f>IF(AND($A2714&gt;=Instellingen!$B$6,$A2714&lt;Instellingen!$B$7),1,0)</f>
        <v/>
      </c>
      <c r="E2714" s="15">
        <f>COUNTIF(tData[BezoekStart],"&lt;"&amp;($A2714+1/24))-COUNTIF(tData[BezoekEind],"&lt;="&amp;$A2714)</f>
        <v/>
      </c>
      <c r="F2714" s="15">
        <f>COUNTIF(tData[BezoekLangStart],"&lt;"&amp;($A2714+1/24))-COUNTIF(tData[BezoekLangEind],"&lt;="&amp;$A2714)</f>
        <v/>
      </c>
      <c r="G2714" s="15">
        <f>IF($D2714=1,$B2714*100+$C2714,-1)</f>
        <v/>
      </c>
      <c r="H2714" s="15">
        <f>IF($D2714=1,$B2714,-1)</f>
        <v/>
      </c>
      <c r="I2714" s="15">
        <f>IF($D2714=1,$C2714,-1)</f>
        <v/>
      </c>
    </row>
    <row r="2715">
      <c r="A2715" s="33" t="n">
        <v>45405</v>
      </c>
      <c r="B2715" s="15">
        <f>WEEKDAY($A2715,2)</f>
        <v/>
      </c>
      <c r="C2715" s="15">
        <f>HOUR($A2715)</f>
        <v/>
      </c>
      <c r="D2715" s="15">
        <f>IF(AND($A2715&gt;=Instellingen!$B$6,$A2715&lt;Instellingen!$B$7),1,0)</f>
        <v/>
      </c>
      <c r="E2715" s="15">
        <f>COUNTIF(tData[BezoekStart],"&lt;"&amp;($A2715+1/24))-COUNTIF(tData[BezoekEind],"&lt;="&amp;$A2715)</f>
        <v/>
      </c>
      <c r="F2715" s="15">
        <f>COUNTIF(tData[BezoekLangStart],"&lt;"&amp;($A2715+1/24))-COUNTIF(tData[BezoekLangEind],"&lt;="&amp;$A2715)</f>
        <v/>
      </c>
      <c r="G2715" s="15">
        <f>IF($D2715=1,$B2715*100+$C2715,-1)</f>
        <v/>
      </c>
      <c r="H2715" s="15">
        <f>IF($D2715=1,$B2715,-1)</f>
        <v/>
      </c>
      <c r="I2715" s="15">
        <f>IF($D2715=1,$C2715,-1)</f>
        <v/>
      </c>
    </row>
    <row r="2716">
      <c r="A2716" s="33" t="n">
        <v>45405.04166666666</v>
      </c>
      <c r="B2716" s="15">
        <f>WEEKDAY($A2716,2)</f>
        <v/>
      </c>
      <c r="C2716" s="15">
        <f>HOUR($A2716)</f>
        <v/>
      </c>
      <c r="D2716" s="15">
        <f>IF(AND($A2716&gt;=Instellingen!$B$6,$A2716&lt;Instellingen!$B$7),1,0)</f>
        <v/>
      </c>
      <c r="E2716" s="15">
        <f>COUNTIF(tData[BezoekStart],"&lt;"&amp;($A2716+1/24))-COUNTIF(tData[BezoekEind],"&lt;="&amp;$A2716)</f>
        <v/>
      </c>
      <c r="F2716" s="15">
        <f>COUNTIF(tData[BezoekLangStart],"&lt;"&amp;($A2716+1/24))-COUNTIF(tData[BezoekLangEind],"&lt;="&amp;$A2716)</f>
        <v/>
      </c>
      <c r="G2716" s="15">
        <f>IF($D2716=1,$B2716*100+$C2716,-1)</f>
        <v/>
      </c>
      <c r="H2716" s="15">
        <f>IF($D2716=1,$B2716,-1)</f>
        <v/>
      </c>
      <c r="I2716" s="15">
        <f>IF($D2716=1,$C2716,-1)</f>
        <v/>
      </c>
    </row>
    <row r="2717">
      <c r="A2717" s="33" t="n">
        <v>45405.08333333334</v>
      </c>
      <c r="B2717" s="15">
        <f>WEEKDAY($A2717,2)</f>
        <v/>
      </c>
      <c r="C2717" s="15">
        <f>HOUR($A2717)</f>
        <v/>
      </c>
      <c r="D2717" s="15">
        <f>IF(AND($A2717&gt;=Instellingen!$B$6,$A2717&lt;Instellingen!$B$7),1,0)</f>
        <v/>
      </c>
      <c r="E2717" s="15">
        <f>COUNTIF(tData[BezoekStart],"&lt;"&amp;($A2717+1/24))-COUNTIF(tData[BezoekEind],"&lt;="&amp;$A2717)</f>
        <v/>
      </c>
      <c r="F2717" s="15">
        <f>COUNTIF(tData[BezoekLangStart],"&lt;"&amp;($A2717+1/24))-COUNTIF(tData[BezoekLangEind],"&lt;="&amp;$A2717)</f>
        <v/>
      </c>
      <c r="G2717" s="15">
        <f>IF($D2717=1,$B2717*100+$C2717,-1)</f>
        <v/>
      </c>
      <c r="H2717" s="15">
        <f>IF($D2717=1,$B2717,-1)</f>
        <v/>
      </c>
      <c r="I2717" s="15">
        <f>IF($D2717=1,$C2717,-1)</f>
        <v/>
      </c>
    </row>
    <row r="2718">
      <c r="A2718" s="33" t="n">
        <v>45405.125</v>
      </c>
      <c r="B2718" s="15">
        <f>WEEKDAY($A2718,2)</f>
        <v/>
      </c>
      <c r="C2718" s="15">
        <f>HOUR($A2718)</f>
        <v/>
      </c>
      <c r="D2718" s="15">
        <f>IF(AND($A2718&gt;=Instellingen!$B$6,$A2718&lt;Instellingen!$B$7),1,0)</f>
        <v/>
      </c>
      <c r="E2718" s="15">
        <f>COUNTIF(tData[BezoekStart],"&lt;"&amp;($A2718+1/24))-COUNTIF(tData[BezoekEind],"&lt;="&amp;$A2718)</f>
        <v/>
      </c>
      <c r="F2718" s="15">
        <f>COUNTIF(tData[BezoekLangStart],"&lt;"&amp;($A2718+1/24))-COUNTIF(tData[BezoekLangEind],"&lt;="&amp;$A2718)</f>
        <v/>
      </c>
      <c r="G2718" s="15">
        <f>IF($D2718=1,$B2718*100+$C2718,-1)</f>
        <v/>
      </c>
      <c r="H2718" s="15">
        <f>IF($D2718=1,$B2718,-1)</f>
        <v/>
      </c>
      <c r="I2718" s="15">
        <f>IF($D2718=1,$C2718,-1)</f>
        <v/>
      </c>
    </row>
    <row r="2719">
      <c r="A2719" s="33" t="n">
        <v>45405.16666666666</v>
      </c>
      <c r="B2719" s="15">
        <f>WEEKDAY($A2719,2)</f>
        <v/>
      </c>
      <c r="C2719" s="15">
        <f>HOUR($A2719)</f>
        <v/>
      </c>
      <c r="D2719" s="15">
        <f>IF(AND($A2719&gt;=Instellingen!$B$6,$A2719&lt;Instellingen!$B$7),1,0)</f>
        <v/>
      </c>
      <c r="E2719" s="15">
        <f>COUNTIF(tData[BezoekStart],"&lt;"&amp;($A2719+1/24))-COUNTIF(tData[BezoekEind],"&lt;="&amp;$A2719)</f>
        <v/>
      </c>
      <c r="F2719" s="15">
        <f>COUNTIF(tData[BezoekLangStart],"&lt;"&amp;($A2719+1/24))-COUNTIF(tData[BezoekLangEind],"&lt;="&amp;$A2719)</f>
        <v/>
      </c>
      <c r="G2719" s="15">
        <f>IF($D2719=1,$B2719*100+$C2719,-1)</f>
        <v/>
      </c>
      <c r="H2719" s="15">
        <f>IF($D2719=1,$B2719,-1)</f>
        <v/>
      </c>
      <c r="I2719" s="15">
        <f>IF($D2719=1,$C2719,-1)</f>
        <v/>
      </c>
    </row>
    <row r="2720">
      <c r="A2720" s="33" t="n">
        <v>45405.20833333334</v>
      </c>
      <c r="B2720" s="15">
        <f>WEEKDAY($A2720,2)</f>
        <v/>
      </c>
      <c r="C2720" s="15">
        <f>HOUR($A2720)</f>
        <v/>
      </c>
      <c r="D2720" s="15">
        <f>IF(AND($A2720&gt;=Instellingen!$B$6,$A2720&lt;Instellingen!$B$7),1,0)</f>
        <v/>
      </c>
      <c r="E2720" s="15">
        <f>COUNTIF(tData[BezoekStart],"&lt;"&amp;($A2720+1/24))-COUNTIF(tData[BezoekEind],"&lt;="&amp;$A2720)</f>
        <v/>
      </c>
      <c r="F2720" s="15">
        <f>COUNTIF(tData[BezoekLangStart],"&lt;"&amp;($A2720+1/24))-COUNTIF(tData[BezoekLangEind],"&lt;="&amp;$A2720)</f>
        <v/>
      </c>
      <c r="G2720" s="15">
        <f>IF($D2720=1,$B2720*100+$C2720,-1)</f>
        <v/>
      </c>
      <c r="H2720" s="15">
        <f>IF($D2720=1,$B2720,-1)</f>
        <v/>
      </c>
      <c r="I2720" s="15">
        <f>IF($D2720=1,$C2720,-1)</f>
        <v/>
      </c>
    </row>
    <row r="2721">
      <c r="A2721" s="33" t="n">
        <v>45405.25</v>
      </c>
      <c r="B2721" s="15">
        <f>WEEKDAY($A2721,2)</f>
        <v/>
      </c>
      <c r="C2721" s="15">
        <f>HOUR($A2721)</f>
        <v/>
      </c>
      <c r="D2721" s="15">
        <f>IF(AND($A2721&gt;=Instellingen!$B$6,$A2721&lt;Instellingen!$B$7),1,0)</f>
        <v/>
      </c>
      <c r="E2721" s="15">
        <f>COUNTIF(tData[BezoekStart],"&lt;"&amp;($A2721+1/24))-COUNTIF(tData[BezoekEind],"&lt;="&amp;$A2721)</f>
        <v/>
      </c>
      <c r="F2721" s="15">
        <f>COUNTIF(tData[BezoekLangStart],"&lt;"&amp;($A2721+1/24))-COUNTIF(tData[BezoekLangEind],"&lt;="&amp;$A2721)</f>
        <v/>
      </c>
      <c r="G2721" s="15">
        <f>IF($D2721=1,$B2721*100+$C2721,-1)</f>
        <v/>
      </c>
      <c r="H2721" s="15">
        <f>IF($D2721=1,$B2721,-1)</f>
        <v/>
      </c>
      <c r="I2721" s="15">
        <f>IF($D2721=1,$C2721,-1)</f>
        <v/>
      </c>
    </row>
    <row r="2722">
      <c r="A2722" s="33" t="n">
        <v>45405.29166666666</v>
      </c>
      <c r="B2722" s="15">
        <f>WEEKDAY($A2722,2)</f>
        <v/>
      </c>
      <c r="C2722" s="15">
        <f>HOUR($A2722)</f>
        <v/>
      </c>
      <c r="D2722" s="15">
        <f>IF(AND($A2722&gt;=Instellingen!$B$6,$A2722&lt;Instellingen!$B$7),1,0)</f>
        <v/>
      </c>
      <c r="E2722" s="15">
        <f>COUNTIF(tData[BezoekStart],"&lt;"&amp;($A2722+1/24))-COUNTIF(tData[BezoekEind],"&lt;="&amp;$A2722)</f>
        <v/>
      </c>
      <c r="F2722" s="15">
        <f>COUNTIF(tData[BezoekLangStart],"&lt;"&amp;($A2722+1/24))-COUNTIF(tData[BezoekLangEind],"&lt;="&amp;$A2722)</f>
        <v/>
      </c>
      <c r="G2722" s="15">
        <f>IF($D2722=1,$B2722*100+$C2722,-1)</f>
        <v/>
      </c>
      <c r="H2722" s="15">
        <f>IF($D2722=1,$B2722,-1)</f>
        <v/>
      </c>
      <c r="I2722" s="15">
        <f>IF($D2722=1,$C2722,-1)</f>
        <v/>
      </c>
    </row>
    <row r="2723">
      <c r="A2723" s="33" t="n">
        <v>45405.33333333334</v>
      </c>
      <c r="B2723" s="15">
        <f>WEEKDAY($A2723,2)</f>
        <v/>
      </c>
      <c r="C2723" s="15">
        <f>HOUR($A2723)</f>
        <v/>
      </c>
      <c r="D2723" s="15">
        <f>IF(AND($A2723&gt;=Instellingen!$B$6,$A2723&lt;Instellingen!$B$7),1,0)</f>
        <v/>
      </c>
      <c r="E2723" s="15">
        <f>COUNTIF(tData[BezoekStart],"&lt;"&amp;($A2723+1/24))-COUNTIF(tData[BezoekEind],"&lt;="&amp;$A2723)</f>
        <v/>
      </c>
      <c r="F2723" s="15">
        <f>COUNTIF(tData[BezoekLangStart],"&lt;"&amp;($A2723+1/24))-COUNTIF(tData[BezoekLangEind],"&lt;="&amp;$A2723)</f>
        <v/>
      </c>
      <c r="G2723" s="15">
        <f>IF($D2723=1,$B2723*100+$C2723,-1)</f>
        <v/>
      </c>
      <c r="H2723" s="15">
        <f>IF($D2723=1,$B2723,-1)</f>
        <v/>
      </c>
      <c r="I2723" s="15">
        <f>IF($D2723=1,$C2723,-1)</f>
        <v/>
      </c>
    </row>
    <row r="2724">
      <c r="A2724" s="33" t="n">
        <v>45405.375</v>
      </c>
      <c r="B2724" s="15">
        <f>WEEKDAY($A2724,2)</f>
        <v/>
      </c>
      <c r="C2724" s="15">
        <f>HOUR($A2724)</f>
        <v/>
      </c>
      <c r="D2724" s="15">
        <f>IF(AND($A2724&gt;=Instellingen!$B$6,$A2724&lt;Instellingen!$B$7),1,0)</f>
        <v/>
      </c>
      <c r="E2724" s="15">
        <f>COUNTIF(tData[BezoekStart],"&lt;"&amp;($A2724+1/24))-COUNTIF(tData[BezoekEind],"&lt;="&amp;$A2724)</f>
        <v/>
      </c>
      <c r="F2724" s="15">
        <f>COUNTIF(tData[BezoekLangStart],"&lt;"&amp;($A2724+1/24))-COUNTIF(tData[BezoekLangEind],"&lt;="&amp;$A2724)</f>
        <v/>
      </c>
      <c r="G2724" s="15">
        <f>IF($D2724=1,$B2724*100+$C2724,-1)</f>
        <v/>
      </c>
      <c r="H2724" s="15">
        <f>IF($D2724=1,$B2724,-1)</f>
        <v/>
      </c>
      <c r="I2724" s="15">
        <f>IF($D2724=1,$C2724,-1)</f>
        <v/>
      </c>
    </row>
    <row r="2725">
      <c r="A2725" s="33" t="n">
        <v>45405.41666666666</v>
      </c>
      <c r="B2725" s="15">
        <f>WEEKDAY($A2725,2)</f>
        <v/>
      </c>
      <c r="C2725" s="15">
        <f>HOUR($A2725)</f>
        <v/>
      </c>
      <c r="D2725" s="15">
        <f>IF(AND($A2725&gt;=Instellingen!$B$6,$A2725&lt;Instellingen!$B$7),1,0)</f>
        <v/>
      </c>
      <c r="E2725" s="15">
        <f>COUNTIF(tData[BezoekStart],"&lt;"&amp;($A2725+1/24))-COUNTIF(tData[BezoekEind],"&lt;="&amp;$A2725)</f>
        <v/>
      </c>
      <c r="F2725" s="15">
        <f>COUNTIF(tData[BezoekLangStart],"&lt;"&amp;($A2725+1/24))-COUNTIF(tData[BezoekLangEind],"&lt;="&amp;$A2725)</f>
        <v/>
      </c>
      <c r="G2725" s="15">
        <f>IF($D2725=1,$B2725*100+$C2725,-1)</f>
        <v/>
      </c>
      <c r="H2725" s="15">
        <f>IF($D2725=1,$B2725,-1)</f>
        <v/>
      </c>
      <c r="I2725" s="15">
        <f>IF($D2725=1,$C2725,-1)</f>
        <v/>
      </c>
    </row>
    <row r="2726">
      <c r="A2726" s="33" t="n">
        <v>45405.45833333334</v>
      </c>
      <c r="B2726" s="15">
        <f>WEEKDAY($A2726,2)</f>
        <v/>
      </c>
      <c r="C2726" s="15">
        <f>HOUR($A2726)</f>
        <v/>
      </c>
      <c r="D2726" s="15">
        <f>IF(AND($A2726&gt;=Instellingen!$B$6,$A2726&lt;Instellingen!$B$7),1,0)</f>
        <v/>
      </c>
      <c r="E2726" s="15">
        <f>COUNTIF(tData[BezoekStart],"&lt;"&amp;($A2726+1/24))-COUNTIF(tData[BezoekEind],"&lt;="&amp;$A2726)</f>
        <v/>
      </c>
      <c r="F2726" s="15">
        <f>COUNTIF(tData[BezoekLangStart],"&lt;"&amp;($A2726+1/24))-COUNTIF(tData[BezoekLangEind],"&lt;="&amp;$A2726)</f>
        <v/>
      </c>
      <c r="G2726" s="15">
        <f>IF($D2726=1,$B2726*100+$C2726,-1)</f>
        <v/>
      </c>
      <c r="H2726" s="15">
        <f>IF($D2726=1,$B2726,-1)</f>
        <v/>
      </c>
      <c r="I2726" s="15">
        <f>IF($D2726=1,$C2726,-1)</f>
        <v/>
      </c>
    </row>
    <row r="2727">
      <c r="A2727" s="33" t="n">
        <v>45405.5</v>
      </c>
      <c r="B2727" s="15">
        <f>WEEKDAY($A2727,2)</f>
        <v/>
      </c>
      <c r="C2727" s="15">
        <f>HOUR($A2727)</f>
        <v/>
      </c>
      <c r="D2727" s="15">
        <f>IF(AND($A2727&gt;=Instellingen!$B$6,$A2727&lt;Instellingen!$B$7),1,0)</f>
        <v/>
      </c>
      <c r="E2727" s="15">
        <f>COUNTIF(tData[BezoekStart],"&lt;"&amp;($A2727+1/24))-COUNTIF(tData[BezoekEind],"&lt;="&amp;$A2727)</f>
        <v/>
      </c>
      <c r="F2727" s="15">
        <f>COUNTIF(tData[BezoekLangStart],"&lt;"&amp;($A2727+1/24))-COUNTIF(tData[BezoekLangEind],"&lt;="&amp;$A2727)</f>
        <v/>
      </c>
      <c r="G2727" s="15">
        <f>IF($D2727=1,$B2727*100+$C2727,-1)</f>
        <v/>
      </c>
      <c r="H2727" s="15">
        <f>IF($D2727=1,$B2727,-1)</f>
        <v/>
      </c>
      <c r="I2727" s="15">
        <f>IF($D2727=1,$C2727,-1)</f>
        <v/>
      </c>
    </row>
    <row r="2728">
      <c r="A2728" s="33" t="n">
        <v>45405.54166666666</v>
      </c>
      <c r="B2728" s="15">
        <f>WEEKDAY($A2728,2)</f>
        <v/>
      </c>
      <c r="C2728" s="15">
        <f>HOUR($A2728)</f>
        <v/>
      </c>
      <c r="D2728" s="15">
        <f>IF(AND($A2728&gt;=Instellingen!$B$6,$A2728&lt;Instellingen!$B$7),1,0)</f>
        <v/>
      </c>
      <c r="E2728" s="15">
        <f>COUNTIF(tData[BezoekStart],"&lt;"&amp;($A2728+1/24))-COUNTIF(tData[BezoekEind],"&lt;="&amp;$A2728)</f>
        <v/>
      </c>
      <c r="F2728" s="15">
        <f>COUNTIF(tData[BezoekLangStart],"&lt;"&amp;($A2728+1/24))-COUNTIF(tData[BezoekLangEind],"&lt;="&amp;$A2728)</f>
        <v/>
      </c>
      <c r="G2728" s="15">
        <f>IF($D2728=1,$B2728*100+$C2728,-1)</f>
        <v/>
      </c>
      <c r="H2728" s="15">
        <f>IF($D2728=1,$B2728,-1)</f>
        <v/>
      </c>
      <c r="I2728" s="15">
        <f>IF($D2728=1,$C2728,-1)</f>
        <v/>
      </c>
    </row>
    <row r="2729">
      <c r="A2729" s="33" t="n">
        <v>45405.58333333334</v>
      </c>
      <c r="B2729" s="15">
        <f>WEEKDAY($A2729,2)</f>
        <v/>
      </c>
      <c r="C2729" s="15">
        <f>HOUR($A2729)</f>
        <v/>
      </c>
      <c r="D2729" s="15">
        <f>IF(AND($A2729&gt;=Instellingen!$B$6,$A2729&lt;Instellingen!$B$7),1,0)</f>
        <v/>
      </c>
      <c r="E2729" s="15">
        <f>COUNTIF(tData[BezoekStart],"&lt;"&amp;($A2729+1/24))-COUNTIF(tData[BezoekEind],"&lt;="&amp;$A2729)</f>
        <v/>
      </c>
      <c r="F2729" s="15">
        <f>COUNTIF(tData[BezoekLangStart],"&lt;"&amp;($A2729+1/24))-COUNTIF(tData[BezoekLangEind],"&lt;="&amp;$A2729)</f>
        <v/>
      </c>
      <c r="G2729" s="15">
        <f>IF($D2729=1,$B2729*100+$C2729,-1)</f>
        <v/>
      </c>
      <c r="H2729" s="15">
        <f>IF($D2729=1,$B2729,-1)</f>
        <v/>
      </c>
      <c r="I2729" s="15">
        <f>IF($D2729=1,$C2729,-1)</f>
        <v/>
      </c>
    </row>
    <row r="2730">
      <c r="A2730" s="33" t="n">
        <v>45405.625</v>
      </c>
      <c r="B2730" s="15">
        <f>WEEKDAY($A2730,2)</f>
        <v/>
      </c>
      <c r="C2730" s="15">
        <f>HOUR($A2730)</f>
        <v/>
      </c>
      <c r="D2730" s="15">
        <f>IF(AND($A2730&gt;=Instellingen!$B$6,$A2730&lt;Instellingen!$B$7),1,0)</f>
        <v/>
      </c>
      <c r="E2730" s="15">
        <f>COUNTIF(tData[BezoekStart],"&lt;"&amp;($A2730+1/24))-COUNTIF(tData[BezoekEind],"&lt;="&amp;$A2730)</f>
        <v/>
      </c>
      <c r="F2730" s="15">
        <f>COUNTIF(tData[BezoekLangStart],"&lt;"&amp;($A2730+1/24))-COUNTIF(tData[BezoekLangEind],"&lt;="&amp;$A2730)</f>
        <v/>
      </c>
      <c r="G2730" s="15">
        <f>IF($D2730=1,$B2730*100+$C2730,-1)</f>
        <v/>
      </c>
      <c r="H2730" s="15">
        <f>IF($D2730=1,$B2730,-1)</f>
        <v/>
      </c>
      <c r="I2730" s="15">
        <f>IF($D2730=1,$C2730,-1)</f>
        <v/>
      </c>
    </row>
    <row r="2731">
      <c r="A2731" s="33" t="n">
        <v>45405.66666666666</v>
      </c>
      <c r="B2731" s="15">
        <f>WEEKDAY($A2731,2)</f>
        <v/>
      </c>
      <c r="C2731" s="15">
        <f>HOUR($A2731)</f>
        <v/>
      </c>
      <c r="D2731" s="15">
        <f>IF(AND($A2731&gt;=Instellingen!$B$6,$A2731&lt;Instellingen!$B$7),1,0)</f>
        <v/>
      </c>
      <c r="E2731" s="15">
        <f>COUNTIF(tData[BezoekStart],"&lt;"&amp;($A2731+1/24))-COUNTIF(tData[BezoekEind],"&lt;="&amp;$A2731)</f>
        <v/>
      </c>
      <c r="F2731" s="15">
        <f>COUNTIF(tData[BezoekLangStart],"&lt;"&amp;($A2731+1/24))-COUNTIF(tData[BezoekLangEind],"&lt;="&amp;$A2731)</f>
        <v/>
      </c>
      <c r="G2731" s="15">
        <f>IF($D2731=1,$B2731*100+$C2731,-1)</f>
        <v/>
      </c>
      <c r="H2731" s="15">
        <f>IF($D2731=1,$B2731,-1)</f>
        <v/>
      </c>
      <c r="I2731" s="15">
        <f>IF($D2731=1,$C2731,-1)</f>
        <v/>
      </c>
    </row>
    <row r="2732">
      <c r="A2732" s="33" t="n">
        <v>45405.70833333334</v>
      </c>
      <c r="B2732" s="15">
        <f>WEEKDAY($A2732,2)</f>
        <v/>
      </c>
      <c r="C2732" s="15">
        <f>HOUR($A2732)</f>
        <v/>
      </c>
      <c r="D2732" s="15">
        <f>IF(AND($A2732&gt;=Instellingen!$B$6,$A2732&lt;Instellingen!$B$7),1,0)</f>
        <v/>
      </c>
      <c r="E2732" s="15">
        <f>COUNTIF(tData[BezoekStart],"&lt;"&amp;($A2732+1/24))-COUNTIF(tData[BezoekEind],"&lt;="&amp;$A2732)</f>
        <v/>
      </c>
      <c r="F2732" s="15">
        <f>COUNTIF(tData[BezoekLangStart],"&lt;"&amp;($A2732+1/24))-COUNTIF(tData[BezoekLangEind],"&lt;="&amp;$A2732)</f>
        <v/>
      </c>
      <c r="G2732" s="15">
        <f>IF($D2732=1,$B2732*100+$C2732,-1)</f>
        <v/>
      </c>
      <c r="H2732" s="15">
        <f>IF($D2732=1,$B2732,-1)</f>
        <v/>
      </c>
      <c r="I2732" s="15">
        <f>IF($D2732=1,$C2732,-1)</f>
        <v/>
      </c>
    </row>
    <row r="2733">
      <c r="A2733" s="33" t="n">
        <v>45405.75</v>
      </c>
      <c r="B2733" s="15">
        <f>WEEKDAY($A2733,2)</f>
        <v/>
      </c>
      <c r="C2733" s="15">
        <f>HOUR($A2733)</f>
        <v/>
      </c>
      <c r="D2733" s="15">
        <f>IF(AND($A2733&gt;=Instellingen!$B$6,$A2733&lt;Instellingen!$B$7),1,0)</f>
        <v/>
      </c>
      <c r="E2733" s="15">
        <f>COUNTIF(tData[BezoekStart],"&lt;"&amp;($A2733+1/24))-COUNTIF(tData[BezoekEind],"&lt;="&amp;$A2733)</f>
        <v/>
      </c>
      <c r="F2733" s="15">
        <f>COUNTIF(tData[BezoekLangStart],"&lt;"&amp;($A2733+1/24))-COUNTIF(tData[BezoekLangEind],"&lt;="&amp;$A2733)</f>
        <v/>
      </c>
      <c r="G2733" s="15">
        <f>IF($D2733=1,$B2733*100+$C2733,-1)</f>
        <v/>
      </c>
      <c r="H2733" s="15">
        <f>IF($D2733=1,$B2733,-1)</f>
        <v/>
      </c>
      <c r="I2733" s="15">
        <f>IF($D2733=1,$C2733,-1)</f>
        <v/>
      </c>
    </row>
    <row r="2734">
      <c r="A2734" s="33" t="n">
        <v>45405.79166666666</v>
      </c>
      <c r="B2734" s="15">
        <f>WEEKDAY($A2734,2)</f>
        <v/>
      </c>
      <c r="C2734" s="15">
        <f>HOUR($A2734)</f>
        <v/>
      </c>
      <c r="D2734" s="15">
        <f>IF(AND($A2734&gt;=Instellingen!$B$6,$A2734&lt;Instellingen!$B$7),1,0)</f>
        <v/>
      </c>
      <c r="E2734" s="15">
        <f>COUNTIF(tData[BezoekStart],"&lt;"&amp;($A2734+1/24))-COUNTIF(tData[BezoekEind],"&lt;="&amp;$A2734)</f>
        <v/>
      </c>
      <c r="F2734" s="15">
        <f>COUNTIF(tData[BezoekLangStart],"&lt;"&amp;($A2734+1/24))-COUNTIF(tData[BezoekLangEind],"&lt;="&amp;$A2734)</f>
        <v/>
      </c>
      <c r="G2734" s="15">
        <f>IF($D2734=1,$B2734*100+$C2734,-1)</f>
        <v/>
      </c>
      <c r="H2734" s="15">
        <f>IF($D2734=1,$B2734,-1)</f>
        <v/>
      </c>
      <c r="I2734" s="15">
        <f>IF($D2734=1,$C2734,-1)</f>
        <v/>
      </c>
    </row>
    <row r="2735">
      <c r="A2735" s="33" t="n">
        <v>45405.83333333334</v>
      </c>
      <c r="B2735" s="15">
        <f>WEEKDAY($A2735,2)</f>
        <v/>
      </c>
      <c r="C2735" s="15">
        <f>HOUR($A2735)</f>
        <v/>
      </c>
      <c r="D2735" s="15">
        <f>IF(AND($A2735&gt;=Instellingen!$B$6,$A2735&lt;Instellingen!$B$7),1,0)</f>
        <v/>
      </c>
      <c r="E2735" s="15">
        <f>COUNTIF(tData[BezoekStart],"&lt;"&amp;($A2735+1/24))-COUNTIF(tData[BezoekEind],"&lt;="&amp;$A2735)</f>
        <v/>
      </c>
      <c r="F2735" s="15">
        <f>COUNTIF(tData[BezoekLangStart],"&lt;"&amp;($A2735+1/24))-COUNTIF(tData[BezoekLangEind],"&lt;="&amp;$A2735)</f>
        <v/>
      </c>
      <c r="G2735" s="15">
        <f>IF($D2735=1,$B2735*100+$C2735,-1)</f>
        <v/>
      </c>
      <c r="H2735" s="15">
        <f>IF($D2735=1,$B2735,-1)</f>
        <v/>
      </c>
      <c r="I2735" s="15">
        <f>IF($D2735=1,$C2735,-1)</f>
        <v/>
      </c>
    </row>
    <row r="2736">
      <c r="A2736" s="33" t="n">
        <v>45405.875</v>
      </c>
      <c r="B2736" s="15">
        <f>WEEKDAY($A2736,2)</f>
        <v/>
      </c>
      <c r="C2736" s="15">
        <f>HOUR($A2736)</f>
        <v/>
      </c>
      <c r="D2736" s="15">
        <f>IF(AND($A2736&gt;=Instellingen!$B$6,$A2736&lt;Instellingen!$B$7),1,0)</f>
        <v/>
      </c>
      <c r="E2736" s="15">
        <f>COUNTIF(tData[BezoekStart],"&lt;"&amp;($A2736+1/24))-COUNTIF(tData[BezoekEind],"&lt;="&amp;$A2736)</f>
        <v/>
      </c>
      <c r="F2736" s="15">
        <f>COUNTIF(tData[BezoekLangStart],"&lt;"&amp;($A2736+1/24))-COUNTIF(tData[BezoekLangEind],"&lt;="&amp;$A2736)</f>
        <v/>
      </c>
      <c r="G2736" s="15">
        <f>IF($D2736=1,$B2736*100+$C2736,-1)</f>
        <v/>
      </c>
      <c r="H2736" s="15">
        <f>IF($D2736=1,$B2736,-1)</f>
        <v/>
      </c>
      <c r="I2736" s="15">
        <f>IF($D2736=1,$C2736,-1)</f>
        <v/>
      </c>
    </row>
    <row r="2737">
      <c r="A2737" s="33" t="n">
        <v>45405.91666666666</v>
      </c>
      <c r="B2737" s="15">
        <f>WEEKDAY($A2737,2)</f>
        <v/>
      </c>
      <c r="C2737" s="15">
        <f>HOUR($A2737)</f>
        <v/>
      </c>
      <c r="D2737" s="15">
        <f>IF(AND($A2737&gt;=Instellingen!$B$6,$A2737&lt;Instellingen!$B$7),1,0)</f>
        <v/>
      </c>
      <c r="E2737" s="15">
        <f>COUNTIF(tData[BezoekStart],"&lt;"&amp;($A2737+1/24))-COUNTIF(tData[BezoekEind],"&lt;="&amp;$A2737)</f>
        <v/>
      </c>
      <c r="F2737" s="15">
        <f>COUNTIF(tData[BezoekLangStart],"&lt;"&amp;($A2737+1/24))-COUNTIF(tData[BezoekLangEind],"&lt;="&amp;$A2737)</f>
        <v/>
      </c>
      <c r="G2737" s="15">
        <f>IF($D2737=1,$B2737*100+$C2737,-1)</f>
        <v/>
      </c>
      <c r="H2737" s="15">
        <f>IF($D2737=1,$B2737,-1)</f>
        <v/>
      </c>
      <c r="I2737" s="15">
        <f>IF($D2737=1,$C2737,-1)</f>
        <v/>
      </c>
    </row>
    <row r="2738">
      <c r="A2738" s="33" t="n">
        <v>45405.95833333334</v>
      </c>
      <c r="B2738" s="15">
        <f>WEEKDAY($A2738,2)</f>
        <v/>
      </c>
      <c r="C2738" s="15">
        <f>HOUR($A2738)</f>
        <v/>
      </c>
      <c r="D2738" s="15">
        <f>IF(AND($A2738&gt;=Instellingen!$B$6,$A2738&lt;Instellingen!$B$7),1,0)</f>
        <v/>
      </c>
      <c r="E2738" s="15">
        <f>COUNTIF(tData[BezoekStart],"&lt;"&amp;($A2738+1/24))-COUNTIF(tData[BezoekEind],"&lt;="&amp;$A2738)</f>
        <v/>
      </c>
      <c r="F2738" s="15">
        <f>COUNTIF(tData[BezoekLangStart],"&lt;"&amp;($A2738+1/24))-COUNTIF(tData[BezoekLangEind],"&lt;="&amp;$A2738)</f>
        <v/>
      </c>
      <c r="G2738" s="15">
        <f>IF($D2738=1,$B2738*100+$C2738,-1)</f>
        <v/>
      </c>
      <c r="H2738" s="15">
        <f>IF($D2738=1,$B2738,-1)</f>
        <v/>
      </c>
      <c r="I2738" s="15">
        <f>IF($D2738=1,$C2738,-1)</f>
        <v/>
      </c>
    </row>
    <row r="2739">
      <c r="A2739" s="33" t="n">
        <v>45406</v>
      </c>
      <c r="B2739" s="15">
        <f>WEEKDAY($A2739,2)</f>
        <v/>
      </c>
      <c r="C2739" s="15">
        <f>HOUR($A2739)</f>
        <v/>
      </c>
      <c r="D2739" s="15">
        <f>IF(AND($A2739&gt;=Instellingen!$B$6,$A2739&lt;Instellingen!$B$7),1,0)</f>
        <v/>
      </c>
      <c r="E2739" s="15">
        <f>COUNTIF(tData[BezoekStart],"&lt;"&amp;($A2739+1/24))-COUNTIF(tData[BezoekEind],"&lt;="&amp;$A2739)</f>
        <v/>
      </c>
      <c r="F2739" s="15">
        <f>COUNTIF(tData[BezoekLangStart],"&lt;"&amp;($A2739+1/24))-COUNTIF(tData[BezoekLangEind],"&lt;="&amp;$A2739)</f>
        <v/>
      </c>
      <c r="G2739" s="15">
        <f>IF($D2739=1,$B2739*100+$C2739,-1)</f>
        <v/>
      </c>
      <c r="H2739" s="15">
        <f>IF($D2739=1,$B2739,-1)</f>
        <v/>
      </c>
      <c r="I2739" s="15">
        <f>IF($D2739=1,$C2739,-1)</f>
        <v/>
      </c>
    </row>
    <row r="2740">
      <c r="A2740" s="33" t="n">
        <v>45406.04166666666</v>
      </c>
      <c r="B2740" s="15">
        <f>WEEKDAY($A2740,2)</f>
        <v/>
      </c>
      <c r="C2740" s="15">
        <f>HOUR($A2740)</f>
        <v/>
      </c>
      <c r="D2740" s="15">
        <f>IF(AND($A2740&gt;=Instellingen!$B$6,$A2740&lt;Instellingen!$B$7),1,0)</f>
        <v/>
      </c>
      <c r="E2740" s="15">
        <f>COUNTIF(tData[BezoekStart],"&lt;"&amp;($A2740+1/24))-COUNTIF(tData[BezoekEind],"&lt;="&amp;$A2740)</f>
        <v/>
      </c>
      <c r="F2740" s="15">
        <f>COUNTIF(tData[BezoekLangStart],"&lt;"&amp;($A2740+1/24))-COUNTIF(tData[BezoekLangEind],"&lt;="&amp;$A2740)</f>
        <v/>
      </c>
      <c r="G2740" s="15">
        <f>IF($D2740=1,$B2740*100+$C2740,-1)</f>
        <v/>
      </c>
      <c r="H2740" s="15">
        <f>IF($D2740=1,$B2740,-1)</f>
        <v/>
      </c>
      <c r="I2740" s="15">
        <f>IF($D2740=1,$C2740,-1)</f>
        <v/>
      </c>
    </row>
    <row r="2741">
      <c r="A2741" s="33" t="n">
        <v>45406.08333333334</v>
      </c>
      <c r="B2741" s="15">
        <f>WEEKDAY($A2741,2)</f>
        <v/>
      </c>
      <c r="C2741" s="15">
        <f>HOUR($A2741)</f>
        <v/>
      </c>
      <c r="D2741" s="15">
        <f>IF(AND($A2741&gt;=Instellingen!$B$6,$A2741&lt;Instellingen!$B$7),1,0)</f>
        <v/>
      </c>
      <c r="E2741" s="15">
        <f>COUNTIF(tData[BezoekStart],"&lt;"&amp;($A2741+1/24))-COUNTIF(tData[BezoekEind],"&lt;="&amp;$A2741)</f>
        <v/>
      </c>
      <c r="F2741" s="15">
        <f>COUNTIF(tData[BezoekLangStart],"&lt;"&amp;($A2741+1/24))-COUNTIF(tData[BezoekLangEind],"&lt;="&amp;$A2741)</f>
        <v/>
      </c>
      <c r="G2741" s="15">
        <f>IF($D2741=1,$B2741*100+$C2741,-1)</f>
        <v/>
      </c>
      <c r="H2741" s="15">
        <f>IF($D2741=1,$B2741,-1)</f>
        <v/>
      </c>
      <c r="I2741" s="15">
        <f>IF($D2741=1,$C2741,-1)</f>
        <v/>
      </c>
    </row>
    <row r="2742">
      <c r="A2742" s="33" t="n">
        <v>45406.125</v>
      </c>
      <c r="B2742" s="15">
        <f>WEEKDAY($A2742,2)</f>
        <v/>
      </c>
      <c r="C2742" s="15">
        <f>HOUR($A2742)</f>
        <v/>
      </c>
      <c r="D2742" s="15">
        <f>IF(AND($A2742&gt;=Instellingen!$B$6,$A2742&lt;Instellingen!$B$7),1,0)</f>
        <v/>
      </c>
      <c r="E2742" s="15">
        <f>COUNTIF(tData[BezoekStart],"&lt;"&amp;($A2742+1/24))-COUNTIF(tData[BezoekEind],"&lt;="&amp;$A2742)</f>
        <v/>
      </c>
      <c r="F2742" s="15">
        <f>COUNTIF(tData[BezoekLangStart],"&lt;"&amp;($A2742+1/24))-COUNTIF(tData[BezoekLangEind],"&lt;="&amp;$A2742)</f>
        <v/>
      </c>
      <c r="G2742" s="15">
        <f>IF($D2742=1,$B2742*100+$C2742,-1)</f>
        <v/>
      </c>
      <c r="H2742" s="15">
        <f>IF($D2742=1,$B2742,-1)</f>
        <v/>
      </c>
      <c r="I2742" s="15">
        <f>IF($D2742=1,$C2742,-1)</f>
        <v/>
      </c>
    </row>
    <row r="2743">
      <c r="A2743" s="33" t="n">
        <v>45406.16666666666</v>
      </c>
      <c r="B2743" s="15">
        <f>WEEKDAY($A2743,2)</f>
        <v/>
      </c>
      <c r="C2743" s="15">
        <f>HOUR($A2743)</f>
        <v/>
      </c>
      <c r="D2743" s="15">
        <f>IF(AND($A2743&gt;=Instellingen!$B$6,$A2743&lt;Instellingen!$B$7),1,0)</f>
        <v/>
      </c>
      <c r="E2743" s="15">
        <f>COUNTIF(tData[BezoekStart],"&lt;"&amp;($A2743+1/24))-COUNTIF(tData[BezoekEind],"&lt;="&amp;$A2743)</f>
        <v/>
      </c>
      <c r="F2743" s="15">
        <f>COUNTIF(tData[BezoekLangStart],"&lt;"&amp;($A2743+1/24))-COUNTIF(tData[BezoekLangEind],"&lt;="&amp;$A2743)</f>
        <v/>
      </c>
      <c r="G2743" s="15">
        <f>IF($D2743=1,$B2743*100+$C2743,-1)</f>
        <v/>
      </c>
      <c r="H2743" s="15">
        <f>IF($D2743=1,$B2743,-1)</f>
        <v/>
      </c>
      <c r="I2743" s="15">
        <f>IF($D2743=1,$C2743,-1)</f>
        <v/>
      </c>
    </row>
    <row r="2744">
      <c r="A2744" s="33" t="n">
        <v>45406.20833333334</v>
      </c>
      <c r="B2744" s="15">
        <f>WEEKDAY($A2744,2)</f>
        <v/>
      </c>
      <c r="C2744" s="15">
        <f>HOUR($A2744)</f>
        <v/>
      </c>
      <c r="D2744" s="15">
        <f>IF(AND($A2744&gt;=Instellingen!$B$6,$A2744&lt;Instellingen!$B$7),1,0)</f>
        <v/>
      </c>
      <c r="E2744" s="15">
        <f>COUNTIF(tData[BezoekStart],"&lt;"&amp;($A2744+1/24))-COUNTIF(tData[BezoekEind],"&lt;="&amp;$A2744)</f>
        <v/>
      </c>
      <c r="F2744" s="15">
        <f>COUNTIF(tData[BezoekLangStart],"&lt;"&amp;($A2744+1/24))-COUNTIF(tData[BezoekLangEind],"&lt;="&amp;$A2744)</f>
        <v/>
      </c>
      <c r="G2744" s="15">
        <f>IF($D2744=1,$B2744*100+$C2744,-1)</f>
        <v/>
      </c>
      <c r="H2744" s="15">
        <f>IF($D2744=1,$B2744,-1)</f>
        <v/>
      </c>
      <c r="I2744" s="15">
        <f>IF($D2744=1,$C2744,-1)</f>
        <v/>
      </c>
    </row>
    <row r="2745">
      <c r="A2745" s="33" t="n">
        <v>45406.25</v>
      </c>
      <c r="B2745" s="15">
        <f>WEEKDAY($A2745,2)</f>
        <v/>
      </c>
      <c r="C2745" s="15">
        <f>HOUR($A2745)</f>
        <v/>
      </c>
      <c r="D2745" s="15">
        <f>IF(AND($A2745&gt;=Instellingen!$B$6,$A2745&lt;Instellingen!$B$7),1,0)</f>
        <v/>
      </c>
      <c r="E2745" s="15">
        <f>COUNTIF(tData[BezoekStart],"&lt;"&amp;($A2745+1/24))-COUNTIF(tData[BezoekEind],"&lt;="&amp;$A2745)</f>
        <v/>
      </c>
      <c r="F2745" s="15">
        <f>COUNTIF(tData[BezoekLangStart],"&lt;"&amp;($A2745+1/24))-COUNTIF(tData[BezoekLangEind],"&lt;="&amp;$A2745)</f>
        <v/>
      </c>
      <c r="G2745" s="15">
        <f>IF($D2745=1,$B2745*100+$C2745,-1)</f>
        <v/>
      </c>
      <c r="H2745" s="15">
        <f>IF($D2745=1,$B2745,-1)</f>
        <v/>
      </c>
      <c r="I2745" s="15">
        <f>IF($D2745=1,$C2745,-1)</f>
        <v/>
      </c>
    </row>
    <row r="2746">
      <c r="A2746" s="33" t="n">
        <v>45406.29166666666</v>
      </c>
      <c r="B2746" s="15">
        <f>WEEKDAY($A2746,2)</f>
        <v/>
      </c>
      <c r="C2746" s="15">
        <f>HOUR($A2746)</f>
        <v/>
      </c>
      <c r="D2746" s="15">
        <f>IF(AND($A2746&gt;=Instellingen!$B$6,$A2746&lt;Instellingen!$B$7),1,0)</f>
        <v/>
      </c>
      <c r="E2746" s="15">
        <f>COUNTIF(tData[BezoekStart],"&lt;"&amp;($A2746+1/24))-COUNTIF(tData[BezoekEind],"&lt;="&amp;$A2746)</f>
        <v/>
      </c>
      <c r="F2746" s="15">
        <f>COUNTIF(tData[BezoekLangStart],"&lt;"&amp;($A2746+1/24))-COUNTIF(tData[BezoekLangEind],"&lt;="&amp;$A2746)</f>
        <v/>
      </c>
      <c r="G2746" s="15">
        <f>IF($D2746=1,$B2746*100+$C2746,-1)</f>
        <v/>
      </c>
      <c r="H2746" s="15">
        <f>IF($D2746=1,$B2746,-1)</f>
        <v/>
      </c>
      <c r="I2746" s="15">
        <f>IF($D2746=1,$C2746,-1)</f>
        <v/>
      </c>
    </row>
    <row r="2747">
      <c r="A2747" s="33" t="n">
        <v>45406.33333333334</v>
      </c>
      <c r="B2747" s="15">
        <f>WEEKDAY($A2747,2)</f>
        <v/>
      </c>
      <c r="C2747" s="15">
        <f>HOUR($A2747)</f>
        <v/>
      </c>
      <c r="D2747" s="15">
        <f>IF(AND($A2747&gt;=Instellingen!$B$6,$A2747&lt;Instellingen!$B$7),1,0)</f>
        <v/>
      </c>
      <c r="E2747" s="15">
        <f>COUNTIF(tData[BezoekStart],"&lt;"&amp;($A2747+1/24))-COUNTIF(tData[BezoekEind],"&lt;="&amp;$A2747)</f>
        <v/>
      </c>
      <c r="F2747" s="15">
        <f>COUNTIF(tData[BezoekLangStart],"&lt;"&amp;($A2747+1/24))-COUNTIF(tData[BezoekLangEind],"&lt;="&amp;$A2747)</f>
        <v/>
      </c>
      <c r="G2747" s="15">
        <f>IF($D2747=1,$B2747*100+$C2747,-1)</f>
        <v/>
      </c>
      <c r="H2747" s="15">
        <f>IF($D2747=1,$B2747,-1)</f>
        <v/>
      </c>
      <c r="I2747" s="15">
        <f>IF($D2747=1,$C2747,-1)</f>
        <v/>
      </c>
    </row>
    <row r="2748">
      <c r="A2748" s="33" t="n">
        <v>45406.375</v>
      </c>
      <c r="B2748" s="15">
        <f>WEEKDAY($A2748,2)</f>
        <v/>
      </c>
      <c r="C2748" s="15">
        <f>HOUR($A2748)</f>
        <v/>
      </c>
      <c r="D2748" s="15">
        <f>IF(AND($A2748&gt;=Instellingen!$B$6,$A2748&lt;Instellingen!$B$7),1,0)</f>
        <v/>
      </c>
      <c r="E2748" s="15">
        <f>COUNTIF(tData[BezoekStart],"&lt;"&amp;($A2748+1/24))-COUNTIF(tData[BezoekEind],"&lt;="&amp;$A2748)</f>
        <v/>
      </c>
      <c r="F2748" s="15">
        <f>COUNTIF(tData[BezoekLangStart],"&lt;"&amp;($A2748+1/24))-COUNTIF(tData[BezoekLangEind],"&lt;="&amp;$A2748)</f>
        <v/>
      </c>
      <c r="G2748" s="15">
        <f>IF($D2748=1,$B2748*100+$C2748,-1)</f>
        <v/>
      </c>
      <c r="H2748" s="15">
        <f>IF($D2748=1,$B2748,-1)</f>
        <v/>
      </c>
      <c r="I2748" s="15">
        <f>IF($D2748=1,$C2748,-1)</f>
        <v/>
      </c>
    </row>
    <row r="2749">
      <c r="A2749" s="33" t="n">
        <v>45406.41666666666</v>
      </c>
      <c r="B2749" s="15">
        <f>WEEKDAY($A2749,2)</f>
        <v/>
      </c>
      <c r="C2749" s="15">
        <f>HOUR($A2749)</f>
        <v/>
      </c>
      <c r="D2749" s="15">
        <f>IF(AND($A2749&gt;=Instellingen!$B$6,$A2749&lt;Instellingen!$B$7),1,0)</f>
        <v/>
      </c>
      <c r="E2749" s="15">
        <f>COUNTIF(tData[BezoekStart],"&lt;"&amp;($A2749+1/24))-COUNTIF(tData[BezoekEind],"&lt;="&amp;$A2749)</f>
        <v/>
      </c>
      <c r="F2749" s="15">
        <f>COUNTIF(tData[BezoekLangStart],"&lt;"&amp;($A2749+1/24))-COUNTIF(tData[BezoekLangEind],"&lt;="&amp;$A2749)</f>
        <v/>
      </c>
      <c r="G2749" s="15">
        <f>IF($D2749=1,$B2749*100+$C2749,-1)</f>
        <v/>
      </c>
      <c r="H2749" s="15">
        <f>IF($D2749=1,$B2749,-1)</f>
        <v/>
      </c>
      <c r="I2749" s="15">
        <f>IF($D2749=1,$C2749,-1)</f>
        <v/>
      </c>
    </row>
    <row r="2750">
      <c r="A2750" s="33" t="n">
        <v>45406.45833333334</v>
      </c>
      <c r="B2750" s="15">
        <f>WEEKDAY($A2750,2)</f>
        <v/>
      </c>
      <c r="C2750" s="15">
        <f>HOUR($A2750)</f>
        <v/>
      </c>
      <c r="D2750" s="15">
        <f>IF(AND($A2750&gt;=Instellingen!$B$6,$A2750&lt;Instellingen!$B$7),1,0)</f>
        <v/>
      </c>
      <c r="E2750" s="15">
        <f>COUNTIF(tData[BezoekStart],"&lt;"&amp;($A2750+1/24))-COUNTIF(tData[BezoekEind],"&lt;="&amp;$A2750)</f>
        <v/>
      </c>
      <c r="F2750" s="15">
        <f>COUNTIF(tData[BezoekLangStart],"&lt;"&amp;($A2750+1/24))-COUNTIF(tData[BezoekLangEind],"&lt;="&amp;$A2750)</f>
        <v/>
      </c>
      <c r="G2750" s="15">
        <f>IF($D2750=1,$B2750*100+$C2750,-1)</f>
        <v/>
      </c>
      <c r="H2750" s="15">
        <f>IF($D2750=1,$B2750,-1)</f>
        <v/>
      </c>
      <c r="I2750" s="15">
        <f>IF($D2750=1,$C2750,-1)</f>
        <v/>
      </c>
    </row>
    <row r="2751">
      <c r="A2751" s="33" t="n">
        <v>45406.5</v>
      </c>
      <c r="B2751" s="15">
        <f>WEEKDAY($A2751,2)</f>
        <v/>
      </c>
      <c r="C2751" s="15">
        <f>HOUR($A2751)</f>
        <v/>
      </c>
      <c r="D2751" s="15">
        <f>IF(AND($A2751&gt;=Instellingen!$B$6,$A2751&lt;Instellingen!$B$7),1,0)</f>
        <v/>
      </c>
      <c r="E2751" s="15">
        <f>COUNTIF(tData[BezoekStart],"&lt;"&amp;($A2751+1/24))-COUNTIF(tData[BezoekEind],"&lt;="&amp;$A2751)</f>
        <v/>
      </c>
      <c r="F2751" s="15">
        <f>COUNTIF(tData[BezoekLangStart],"&lt;"&amp;($A2751+1/24))-COUNTIF(tData[BezoekLangEind],"&lt;="&amp;$A2751)</f>
        <v/>
      </c>
      <c r="G2751" s="15">
        <f>IF($D2751=1,$B2751*100+$C2751,-1)</f>
        <v/>
      </c>
      <c r="H2751" s="15">
        <f>IF($D2751=1,$B2751,-1)</f>
        <v/>
      </c>
      <c r="I2751" s="15">
        <f>IF($D2751=1,$C2751,-1)</f>
        <v/>
      </c>
    </row>
    <row r="2752">
      <c r="A2752" s="33" t="n">
        <v>45406.54166666666</v>
      </c>
      <c r="B2752" s="15">
        <f>WEEKDAY($A2752,2)</f>
        <v/>
      </c>
      <c r="C2752" s="15">
        <f>HOUR($A2752)</f>
        <v/>
      </c>
      <c r="D2752" s="15">
        <f>IF(AND($A2752&gt;=Instellingen!$B$6,$A2752&lt;Instellingen!$B$7),1,0)</f>
        <v/>
      </c>
      <c r="E2752" s="15">
        <f>COUNTIF(tData[BezoekStart],"&lt;"&amp;($A2752+1/24))-COUNTIF(tData[BezoekEind],"&lt;="&amp;$A2752)</f>
        <v/>
      </c>
      <c r="F2752" s="15">
        <f>COUNTIF(tData[BezoekLangStart],"&lt;"&amp;($A2752+1/24))-COUNTIF(tData[BezoekLangEind],"&lt;="&amp;$A2752)</f>
        <v/>
      </c>
      <c r="G2752" s="15">
        <f>IF($D2752=1,$B2752*100+$C2752,-1)</f>
        <v/>
      </c>
      <c r="H2752" s="15">
        <f>IF($D2752=1,$B2752,-1)</f>
        <v/>
      </c>
      <c r="I2752" s="15">
        <f>IF($D2752=1,$C2752,-1)</f>
        <v/>
      </c>
    </row>
    <row r="2753">
      <c r="A2753" s="33" t="n">
        <v>45406.58333333334</v>
      </c>
      <c r="B2753" s="15">
        <f>WEEKDAY($A2753,2)</f>
        <v/>
      </c>
      <c r="C2753" s="15">
        <f>HOUR($A2753)</f>
        <v/>
      </c>
      <c r="D2753" s="15">
        <f>IF(AND($A2753&gt;=Instellingen!$B$6,$A2753&lt;Instellingen!$B$7),1,0)</f>
        <v/>
      </c>
      <c r="E2753" s="15">
        <f>COUNTIF(tData[BezoekStart],"&lt;"&amp;($A2753+1/24))-COUNTIF(tData[BezoekEind],"&lt;="&amp;$A2753)</f>
        <v/>
      </c>
      <c r="F2753" s="15">
        <f>COUNTIF(tData[BezoekLangStart],"&lt;"&amp;($A2753+1/24))-COUNTIF(tData[BezoekLangEind],"&lt;="&amp;$A2753)</f>
        <v/>
      </c>
      <c r="G2753" s="15">
        <f>IF($D2753=1,$B2753*100+$C2753,-1)</f>
        <v/>
      </c>
      <c r="H2753" s="15">
        <f>IF($D2753=1,$B2753,-1)</f>
        <v/>
      </c>
      <c r="I2753" s="15">
        <f>IF($D2753=1,$C2753,-1)</f>
        <v/>
      </c>
    </row>
    <row r="2754">
      <c r="A2754" s="33" t="n">
        <v>45406.625</v>
      </c>
      <c r="B2754" s="15">
        <f>WEEKDAY($A2754,2)</f>
        <v/>
      </c>
      <c r="C2754" s="15">
        <f>HOUR($A2754)</f>
        <v/>
      </c>
      <c r="D2754" s="15">
        <f>IF(AND($A2754&gt;=Instellingen!$B$6,$A2754&lt;Instellingen!$B$7),1,0)</f>
        <v/>
      </c>
      <c r="E2754" s="15">
        <f>COUNTIF(tData[BezoekStart],"&lt;"&amp;($A2754+1/24))-COUNTIF(tData[BezoekEind],"&lt;="&amp;$A2754)</f>
        <v/>
      </c>
      <c r="F2754" s="15">
        <f>COUNTIF(tData[BezoekLangStart],"&lt;"&amp;($A2754+1/24))-COUNTIF(tData[BezoekLangEind],"&lt;="&amp;$A2754)</f>
        <v/>
      </c>
      <c r="G2754" s="15">
        <f>IF($D2754=1,$B2754*100+$C2754,-1)</f>
        <v/>
      </c>
      <c r="H2754" s="15">
        <f>IF($D2754=1,$B2754,-1)</f>
        <v/>
      </c>
      <c r="I2754" s="15">
        <f>IF($D2754=1,$C2754,-1)</f>
        <v/>
      </c>
    </row>
    <row r="2755">
      <c r="A2755" s="33" t="n">
        <v>45406.66666666666</v>
      </c>
      <c r="B2755" s="15">
        <f>WEEKDAY($A2755,2)</f>
        <v/>
      </c>
      <c r="C2755" s="15">
        <f>HOUR($A2755)</f>
        <v/>
      </c>
      <c r="D2755" s="15">
        <f>IF(AND($A2755&gt;=Instellingen!$B$6,$A2755&lt;Instellingen!$B$7),1,0)</f>
        <v/>
      </c>
      <c r="E2755" s="15">
        <f>COUNTIF(tData[BezoekStart],"&lt;"&amp;($A2755+1/24))-COUNTIF(tData[BezoekEind],"&lt;="&amp;$A2755)</f>
        <v/>
      </c>
      <c r="F2755" s="15">
        <f>COUNTIF(tData[BezoekLangStart],"&lt;"&amp;($A2755+1/24))-COUNTIF(tData[BezoekLangEind],"&lt;="&amp;$A2755)</f>
        <v/>
      </c>
      <c r="G2755" s="15">
        <f>IF($D2755=1,$B2755*100+$C2755,-1)</f>
        <v/>
      </c>
      <c r="H2755" s="15">
        <f>IF($D2755=1,$B2755,-1)</f>
        <v/>
      </c>
      <c r="I2755" s="15">
        <f>IF($D2755=1,$C2755,-1)</f>
        <v/>
      </c>
    </row>
    <row r="2756">
      <c r="A2756" s="33" t="n">
        <v>45406.70833333334</v>
      </c>
      <c r="B2756" s="15">
        <f>WEEKDAY($A2756,2)</f>
        <v/>
      </c>
      <c r="C2756" s="15">
        <f>HOUR($A2756)</f>
        <v/>
      </c>
      <c r="D2756" s="15">
        <f>IF(AND($A2756&gt;=Instellingen!$B$6,$A2756&lt;Instellingen!$B$7),1,0)</f>
        <v/>
      </c>
      <c r="E2756" s="15">
        <f>COUNTIF(tData[BezoekStart],"&lt;"&amp;($A2756+1/24))-COUNTIF(tData[BezoekEind],"&lt;="&amp;$A2756)</f>
        <v/>
      </c>
      <c r="F2756" s="15">
        <f>COUNTIF(tData[BezoekLangStart],"&lt;"&amp;($A2756+1/24))-COUNTIF(tData[BezoekLangEind],"&lt;="&amp;$A2756)</f>
        <v/>
      </c>
      <c r="G2756" s="15">
        <f>IF($D2756=1,$B2756*100+$C2756,-1)</f>
        <v/>
      </c>
      <c r="H2756" s="15">
        <f>IF($D2756=1,$B2756,-1)</f>
        <v/>
      </c>
      <c r="I2756" s="15">
        <f>IF($D2756=1,$C2756,-1)</f>
        <v/>
      </c>
    </row>
    <row r="2757">
      <c r="A2757" s="33" t="n">
        <v>45406.75</v>
      </c>
      <c r="B2757" s="15">
        <f>WEEKDAY($A2757,2)</f>
        <v/>
      </c>
      <c r="C2757" s="15">
        <f>HOUR($A2757)</f>
        <v/>
      </c>
      <c r="D2757" s="15">
        <f>IF(AND($A2757&gt;=Instellingen!$B$6,$A2757&lt;Instellingen!$B$7),1,0)</f>
        <v/>
      </c>
      <c r="E2757" s="15">
        <f>COUNTIF(tData[BezoekStart],"&lt;"&amp;($A2757+1/24))-COUNTIF(tData[BezoekEind],"&lt;="&amp;$A2757)</f>
        <v/>
      </c>
      <c r="F2757" s="15">
        <f>COUNTIF(tData[BezoekLangStart],"&lt;"&amp;($A2757+1/24))-COUNTIF(tData[BezoekLangEind],"&lt;="&amp;$A2757)</f>
        <v/>
      </c>
      <c r="G2757" s="15">
        <f>IF($D2757=1,$B2757*100+$C2757,-1)</f>
        <v/>
      </c>
      <c r="H2757" s="15">
        <f>IF($D2757=1,$B2757,-1)</f>
        <v/>
      </c>
      <c r="I2757" s="15">
        <f>IF($D2757=1,$C2757,-1)</f>
        <v/>
      </c>
    </row>
    <row r="2758">
      <c r="A2758" s="33" t="n">
        <v>45406.79166666666</v>
      </c>
      <c r="B2758" s="15">
        <f>WEEKDAY($A2758,2)</f>
        <v/>
      </c>
      <c r="C2758" s="15">
        <f>HOUR($A2758)</f>
        <v/>
      </c>
      <c r="D2758" s="15">
        <f>IF(AND($A2758&gt;=Instellingen!$B$6,$A2758&lt;Instellingen!$B$7),1,0)</f>
        <v/>
      </c>
      <c r="E2758" s="15">
        <f>COUNTIF(tData[BezoekStart],"&lt;"&amp;($A2758+1/24))-COUNTIF(tData[BezoekEind],"&lt;="&amp;$A2758)</f>
        <v/>
      </c>
      <c r="F2758" s="15">
        <f>COUNTIF(tData[BezoekLangStart],"&lt;"&amp;($A2758+1/24))-COUNTIF(tData[BezoekLangEind],"&lt;="&amp;$A2758)</f>
        <v/>
      </c>
      <c r="G2758" s="15">
        <f>IF($D2758=1,$B2758*100+$C2758,-1)</f>
        <v/>
      </c>
      <c r="H2758" s="15">
        <f>IF($D2758=1,$B2758,-1)</f>
        <v/>
      </c>
      <c r="I2758" s="15">
        <f>IF($D2758=1,$C2758,-1)</f>
        <v/>
      </c>
    </row>
    <row r="2759">
      <c r="A2759" s="33" t="n">
        <v>45406.83333333334</v>
      </c>
      <c r="B2759" s="15">
        <f>WEEKDAY($A2759,2)</f>
        <v/>
      </c>
      <c r="C2759" s="15">
        <f>HOUR($A2759)</f>
        <v/>
      </c>
      <c r="D2759" s="15">
        <f>IF(AND($A2759&gt;=Instellingen!$B$6,$A2759&lt;Instellingen!$B$7),1,0)</f>
        <v/>
      </c>
      <c r="E2759" s="15">
        <f>COUNTIF(tData[BezoekStart],"&lt;"&amp;($A2759+1/24))-COUNTIF(tData[BezoekEind],"&lt;="&amp;$A2759)</f>
        <v/>
      </c>
      <c r="F2759" s="15">
        <f>COUNTIF(tData[BezoekLangStart],"&lt;"&amp;($A2759+1/24))-COUNTIF(tData[BezoekLangEind],"&lt;="&amp;$A2759)</f>
        <v/>
      </c>
      <c r="G2759" s="15">
        <f>IF($D2759=1,$B2759*100+$C2759,-1)</f>
        <v/>
      </c>
      <c r="H2759" s="15">
        <f>IF($D2759=1,$B2759,-1)</f>
        <v/>
      </c>
      <c r="I2759" s="15">
        <f>IF($D2759=1,$C2759,-1)</f>
        <v/>
      </c>
    </row>
    <row r="2760">
      <c r="A2760" s="33" t="n">
        <v>45406.875</v>
      </c>
      <c r="B2760" s="15">
        <f>WEEKDAY($A2760,2)</f>
        <v/>
      </c>
      <c r="C2760" s="15">
        <f>HOUR($A2760)</f>
        <v/>
      </c>
      <c r="D2760" s="15">
        <f>IF(AND($A2760&gt;=Instellingen!$B$6,$A2760&lt;Instellingen!$B$7),1,0)</f>
        <v/>
      </c>
      <c r="E2760" s="15">
        <f>COUNTIF(tData[BezoekStart],"&lt;"&amp;($A2760+1/24))-COUNTIF(tData[BezoekEind],"&lt;="&amp;$A2760)</f>
        <v/>
      </c>
      <c r="F2760" s="15">
        <f>COUNTIF(tData[BezoekLangStart],"&lt;"&amp;($A2760+1/24))-COUNTIF(tData[BezoekLangEind],"&lt;="&amp;$A2760)</f>
        <v/>
      </c>
      <c r="G2760" s="15">
        <f>IF($D2760=1,$B2760*100+$C2760,-1)</f>
        <v/>
      </c>
      <c r="H2760" s="15">
        <f>IF($D2760=1,$B2760,-1)</f>
        <v/>
      </c>
      <c r="I2760" s="15">
        <f>IF($D2760=1,$C2760,-1)</f>
        <v/>
      </c>
    </row>
    <row r="2761">
      <c r="A2761" s="33" t="n">
        <v>45406.91666666666</v>
      </c>
      <c r="B2761" s="15">
        <f>WEEKDAY($A2761,2)</f>
        <v/>
      </c>
      <c r="C2761" s="15">
        <f>HOUR($A2761)</f>
        <v/>
      </c>
      <c r="D2761" s="15">
        <f>IF(AND($A2761&gt;=Instellingen!$B$6,$A2761&lt;Instellingen!$B$7),1,0)</f>
        <v/>
      </c>
      <c r="E2761" s="15">
        <f>COUNTIF(tData[BezoekStart],"&lt;"&amp;($A2761+1/24))-COUNTIF(tData[BezoekEind],"&lt;="&amp;$A2761)</f>
        <v/>
      </c>
      <c r="F2761" s="15">
        <f>COUNTIF(tData[BezoekLangStart],"&lt;"&amp;($A2761+1/24))-COUNTIF(tData[BezoekLangEind],"&lt;="&amp;$A2761)</f>
        <v/>
      </c>
      <c r="G2761" s="15">
        <f>IF($D2761=1,$B2761*100+$C2761,-1)</f>
        <v/>
      </c>
      <c r="H2761" s="15">
        <f>IF($D2761=1,$B2761,-1)</f>
        <v/>
      </c>
      <c r="I2761" s="15">
        <f>IF($D2761=1,$C2761,-1)</f>
        <v/>
      </c>
    </row>
    <row r="2762">
      <c r="A2762" s="33" t="n">
        <v>45406.95833333334</v>
      </c>
      <c r="B2762" s="15">
        <f>WEEKDAY($A2762,2)</f>
        <v/>
      </c>
      <c r="C2762" s="15">
        <f>HOUR($A2762)</f>
        <v/>
      </c>
      <c r="D2762" s="15">
        <f>IF(AND($A2762&gt;=Instellingen!$B$6,$A2762&lt;Instellingen!$B$7),1,0)</f>
        <v/>
      </c>
      <c r="E2762" s="15">
        <f>COUNTIF(tData[BezoekStart],"&lt;"&amp;($A2762+1/24))-COUNTIF(tData[BezoekEind],"&lt;="&amp;$A2762)</f>
        <v/>
      </c>
      <c r="F2762" s="15">
        <f>COUNTIF(tData[BezoekLangStart],"&lt;"&amp;($A2762+1/24))-COUNTIF(tData[BezoekLangEind],"&lt;="&amp;$A2762)</f>
        <v/>
      </c>
      <c r="G2762" s="15">
        <f>IF($D2762=1,$B2762*100+$C2762,-1)</f>
        <v/>
      </c>
      <c r="H2762" s="15">
        <f>IF($D2762=1,$B2762,-1)</f>
        <v/>
      </c>
      <c r="I2762" s="15">
        <f>IF($D2762=1,$C2762,-1)</f>
        <v/>
      </c>
    </row>
    <row r="2763">
      <c r="A2763" s="33" t="n">
        <v>45407</v>
      </c>
      <c r="B2763" s="15">
        <f>WEEKDAY($A2763,2)</f>
        <v/>
      </c>
      <c r="C2763" s="15">
        <f>HOUR($A2763)</f>
        <v/>
      </c>
      <c r="D2763" s="15">
        <f>IF(AND($A2763&gt;=Instellingen!$B$6,$A2763&lt;Instellingen!$B$7),1,0)</f>
        <v/>
      </c>
      <c r="E2763" s="15">
        <f>COUNTIF(tData[BezoekStart],"&lt;"&amp;($A2763+1/24))-COUNTIF(tData[BezoekEind],"&lt;="&amp;$A2763)</f>
        <v/>
      </c>
      <c r="F2763" s="15">
        <f>COUNTIF(tData[BezoekLangStart],"&lt;"&amp;($A2763+1/24))-COUNTIF(tData[BezoekLangEind],"&lt;="&amp;$A2763)</f>
        <v/>
      </c>
      <c r="G2763" s="15">
        <f>IF($D2763=1,$B2763*100+$C2763,-1)</f>
        <v/>
      </c>
      <c r="H2763" s="15">
        <f>IF($D2763=1,$B2763,-1)</f>
        <v/>
      </c>
      <c r="I2763" s="15">
        <f>IF($D2763=1,$C2763,-1)</f>
        <v/>
      </c>
    </row>
    <row r="2764">
      <c r="A2764" s="33" t="n">
        <v>45407.04166666666</v>
      </c>
      <c r="B2764" s="15">
        <f>WEEKDAY($A2764,2)</f>
        <v/>
      </c>
      <c r="C2764" s="15">
        <f>HOUR($A2764)</f>
        <v/>
      </c>
      <c r="D2764" s="15">
        <f>IF(AND($A2764&gt;=Instellingen!$B$6,$A2764&lt;Instellingen!$B$7),1,0)</f>
        <v/>
      </c>
      <c r="E2764" s="15">
        <f>COUNTIF(tData[BezoekStart],"&lt;"&amp;($A2764+1/24))-COUNTIF(tData[BezoekEind],"&lt;="&amp;$A2764)</f>
        <v/>
      </c>
      <c r="F2764" s="15">
        <f>COUNTIF(tData[BezoekLangStart],"&lt;"&amp;($A2764+1/24))-COUNTIF(tData[BezoekLangEind],"&lt;="&amp;$A2764)</f>
        <v/>
      </c>
      <c r="G2764" s="15">
        <f>IF($D2764=1,$B2764*100+$C2764,-1)</f>
        <v/>
      </c>
      <c r="H2764" s="15">
        <f>IF($D2764=1,$B2764,-1)</f>
        <v/>
      </c>
      <c r="I2764" s="15">
        <f>IF($D2764=1,$C2764,-1)</f>
        <v/>
      </c>
    </row>
    <row r="2765">
      <c r="A2765" s="33" t="n">
        <v>45407.08333333334</v>
      </c>
      <c r="B2765" s="15">
        <f>WEEKDAY($A2765,2)</f>
        <v/>
      </c>
      <c r="C2765" s="15">
        <f>HOUR($A2765)</f>
        <v/>
      </c>
      <c r="D2765" s="15">
        <f>IF(AND($A2765&gt;=Instellingen!$B$6,$A2765&lt;Instellingen!$B$7),1,0)</f>
        <v/>
      </c>
      <c r="E2765" s="15">
        <f>COUNTIF(tData[BezoekStart],"&lt;"&amp;($A2765+1/24))-COUNTIF(tData[BezoekEind],"&lt;="&amp;$A2765)</f>
        <v/>
      </c>
      <c r="F2765" s="15">
        <f>COUNTIF(tData[BezoekLangStart],"&lt;"&amp;($A2765+1/24))-COUNTIF(tData[BezoekLangEind],"&lt;="&amp;$A2765)</f>
        <v/>
      </c>
      <c r="G2765" s="15">
        <f>IF($D2765=1,$B2765*100+$C2765,-1)</f>
        <v/>
      </c>
      <c r="H2765" s="15">
        <f>IF($D2765=1,$B2765,-1)</f>
        <v/>
      </c>
      <c r="I2765" s="15">
        <f>IF($D2765=1,$C2765,-1)</f>
        <v/>
      </c>
    </row>
    <row r="2766">
      <c r="A2766" s="33" t="n">
        <v>45407.125</v>
      </c>
      <c r="B2766" s="15">
        <f>WEEKDAY($A2766,2)</f>
        <v/>
      </c>
      <c r="C2766" s="15">
        <f>HOUR($A2766)</f>
        <v/>
      </c>
      <c r="D2766" s="15">
        <f>IF(AND($A2766&gt;=Instellingen!$B$6,$A2766&lt;Instellingen!$B$7),1,0)</f>
        <v/>
      </c>
      <c r="E2766" s="15">
        <f>COUNTIF(tData[BezoekStart],"&lt;"&amp;($A2766+1/24))-COUNTIF(tData[BezoekEind],"&lt;="&amp;$A2766)</f>
        <v/>
      </c>
      <c r="F2766" s="15">
        <f>COUNTIF(tData[BezoekLangStart],"&lt;"&amp;($A2766+1/24))-COUNTIF(tData[BezoekLangEind],"&lt;="&amp;$A2766)</f>
        <v/>
      </c>
      <c r="G2766" s="15">
        <f>IF($D2766=1,$B2766*100+$C2766,-1)</f>
        <v/>
      </c>
      <c r="H2766" s="15">
        <f>IF($D2766=1,$B2766,-1)</f>
        <v/>
      </c>
      <c r="I2766" s="15">
        <f>IF($D2766=1,$C2766,-1)</f>
        <v/>
      </c>
    </row>
    <row r="2767">
      <c r="A2767" s="33" t="n">
        <v>45407.16666666666</v>
      </c>
      <c r="B2767" s="15">
        <f>WEEKDAY($A2767,2)</f>
        <v/>
      </c>
      <c r="C2767" s="15">
        <f>HOUR($A2767)</f>
        <v/>
      </c>
      <c r="D2767" s="15">
        <f>IF(AND($A2767&gt;=Instellingen!$B$6,$A2767&lt;Instellingen!$B$7),1,0)</f>
        <v/>
      </c>
      <c r="E2767" s="15">
        <f>COUNTIF(tData[BezoekStart],"&lt;"&amp;($A2767+1/24))-COUNTIF(tData[BezoekEind],"&lt;="&amp;$A2767)</f>
        <v/>
      </c>
      <c r="F2767" s="15">
        <f>COUNTIF(tData[BezoekLangStart],"&lt;"&amp;($A2767+1/24))-COUNTIF(tData[BezoekLangEind],"&lt;="&amp;$A2767)</f>
        <v/>
      </c>
      <c r="G2767" s="15">
        <f>IF($D2767=1,$B2767*100+$C2767,-1)</f>
        <v/>
      </c>
      <c r="H2767" s="15">
        <f>IF($D2767=1,$B2767,-1)</f>
        <v/>
      </c>
      <c r="I2767" s="15">
        <f>IF($D2767=1,$C2767,-1)</f>
        <v/>
      </c>
    </row>
    <row r="2768">
      <c r="A2768" s="33" t="n">
        <v>45407.20833333334</v>
      </c>
      <c r="B2768" s="15">
        <f>WEEKDAY($A2768,2)</f>
        <v/>
      </c>
      <c r="C2768" s="15">
        <f>HOUR($A2768)</f>
        <v/>
      </c>
      <c r="D2768" s="15">
        <f>IF(AND($A2768&gt;=Instellingen!$B$6,$A2768&lt;Instellingen!$B$7),1,0)</f>
        <v/>
      </c>
      <c r="E2768" s="15">
        <f>COUNTIF(tData[BezoekStart],"&lt;"&amp;($A2768+1/24))-COUNTIF(tData[BezoekEind],"&lt;="&amp;$A2768)</f>
        <v/>
      </c>
      <c r="F2768" s="15">
        <f>COUNTIF(tData[BezoekLangStart],"&lt;"&amp;($A2768+1/24))-COUNTIF(tData[BezoekLangEind],"&lt;="&amp;$A2768)</f>
        <v/>
      </c>
      <c r="G2768" s="15">
        <f>IF($D2768=1,$B2768*100+$C2768,-1)</f>
        <v/>
      </c>
      <c r="H2768" s="15">
        <f>IF($D2768=1,$B2768,-1)</f>
        <v/>
      </c>
      <c r="I2768" s="15">
        <f>IF($D2768=1,$C2768,-1)</f>
        <v/>
      </c>
    </row>
    <row r="2769">
      <c r="A2769" s="33" t="n">
        <v>45407.25</v>
      </c>
      <c r="B2769" s="15">
        <f>WEEKDAY($A2769,2)</f>
        <v/>
      </c>
      <c r="C2769" s="15">
        <f>HOUR($A2769)</f>
        <v/>
      </c>
      <c r="D2769" s="15">
        <f>IF(AND($A2769&gt;=Instellingen!$B$6,$A2769&lt;Instellingen!$B$7),1,0)</f>
        <v/>
      </c>
      <c r="E2769" s="15">
        <f>COUNTIF(tData[BezoekStart],"&lt;"&amp;($A2769+1/24))-COUNTIF(tData[BezoekEind],"&lt;="&amp;$A2769)</f>
        <v/>
      </c>
      <c r="F2769" s="15">
        <f>COUNTIF(tData[BezoekLangStart],"&lt;"&amp;($A2769+1/24))-COUNTIF(tData[BezoekLangEind],"&lt;="&amp;$A2769)</f>
        <v/>
      </c>
      <c r="G2769" s="15">
        <f>IF($D2769=1,$B2769*100+$C2769,-1)</f>
        <v/>
      </c>
      <c r="H2769" s="15">
        <f>IF($D2769=1,$B2769,-1)</f>
        <v/>
      </c>
      <c r="I2769" s="15">
        <f>IF($D2769=1,$C2769,-1)</f>
        <v/>
      </c>
    </row>
    <row r="2770">
      <c r="A2770" s="33" t="n">
        <v>45407.29166666666</v>
      </c>
      <c r="B2770" s="15">
        <f>WEEKDAY($A2770,2)</f>
        <v/>
      </c>
      <c r="C2770" s="15">
        <f>HOUR($A2770)</f>
        <v/>
      </c>
      <c r="D2770" s="15">
        <f>IF(AND($A2770&gt;=Instellingen!$B$6,$A2770&lt;Instellingen!$B$7),1,0)</f>
        <v/>
      </c>
      <c r="E2770" s="15">
        <f>COUNTIF(tData[BezoekStart],"&lt;"&amp;($A2770+1/24))-COUNTIF(tData[BezoekEind],"&lt;="&amp;$A2770)</f>
        <v/>
      </c>
      <c r="F2770" s="15">
        <f>COUNTIF(tData[BezoekLangStart],"&lt;"&amp;($A2770+1/24))-COUNTIF(tData[BezoekLangEind],"&lt;="&amp;$A2770)</f>
        <v/>
      </c>
      <c r="G2770" s="15">
        <f>IF($D2770=1,$B2770*100+$C2770,-1)</f>
        <v/>
      </c>
      <c r="H2770" s="15">
        <f>IF($D2770=1,$B2770,-1)</f>
        <v/>
      </c>
      <c r="I2770" s="15">
        <f>IF($D2770=1,$C2770,-1)</f>
        <v/>
      </c>
    </row>
    <row r="2771">
      <c r="A2771" s="33" t="n">
        <v>45407.33333333334</v>
      </c>
      <c r="B2771" s="15">
        <f>WEEKDAY($A2771,2)</f>
        <v/>
      </c>
      <c r="C2771" s="15">
        <f>HOUR($A2771)</f>
        <v/>
      </c>
      <c r="D2771" s="15">
        <f>IF(AND($A2771&gt;=Instellingen!$B$6,$A2771&lt;Instellingen!$B$7),1,0)</f>
        <v/>
      </c>
      <c r="E2771" s="15">
        <f>COUNTIF(tData[BezoekStart],"&lt;"&amp;($A2771+1/24))-COUNTIF(tData[BezoekEind],"&lt;="&amp;$A2771)</f>
        <v/>
      </c>
      <c r="F2771" s="15">
        <f>COUNTIF(tData[BezoekLangStart],"&lt;"&amp;($A2771+1/24))-COUNTIF(tData[BezoekLangEind],"&lt;="&amp;$A2771)</f>
        <v/>
      </c>
      <c r="G2771" s="15">
        <f>IF($D2771=1,$B2771*100+$C2771,-1)</f>
        <v/>
      </c>
      <c r="H2771" s="15">
        <f>IF($D2771=1,$B2771,-1)</f>
        <v/>
      </c>
      <c r="I2771" s="15">
        <f>IF($D2771=1,$C2771,-1)</f>
        <v/>
      </c>
    </row>
    <row r="2772">
      <c r="A2772" s="33" t="n">
        <v>45407.375</v>
      </c>
      <c r="B2772" s="15">
        <f>WEEKDAY($A2772,2)</f>
        <v/>
      </c>
      <c r="C2772" s="15">
        <f>HOUR($A2772)</f>
        <v/>
      </c>
      <c r="D2772" s="15">
        <f>IF(AND($A2772&gt;=Instellingen!$B$6,$A2772&lt;Instellingen!$B$7),1,0)</f>
        <v/>
      </c>
      <c r="E2772" s="15">
        <f>COUNTIF(tData[BezoekStart],"&lt;"&amp;($A2772+1/24))-COUNTIF(tData[BezoekEind],"&lt;="&amp;$A2772)</f>
        <v/>
      </c>
      <c r="F2772" s="15">
        <f>COUNTIF(tData[BezoekLangStart],"&lt;"&amp;($A2772+1/24))-COUNTIF(tData[BezoekLangEind],"&lt;="&amp;$A2772)</f>
        <v/>
      </c>
      <c r="G2772" s="15">
        <f>IF($D2772=1,$B2772*100+$C2772,-1)</f>
        <v/>
      </c>
      <c r="H2772" s="15">
        <f>IF($D2772=1,$B2772,-1)</f>
        <v/>
      </c>
      <c r="I2772" s="15">
        <f>IF($D2772=1,$C2772,-1)</f>
        <v/>
      </c>
    </row>
    <row r="2773">
      <c r="A2773" s="33" t="n">
        <v>45407.41666666666</v>
      </c>
      <c r="B2773" s="15">
        <f>WEEKDAY($A2773,2)</f>
        <v/>
      </c>
      <c r="C2773" s="15">
        <f>HOUR($A2773)</f>
        <v/>
      </c>
      <c r="D2773" s="15">
        <f>IF(AND($A2773&gt;=Instellingen!$B$6,$A2773&lt;Instellingen!$B$7),1,0)</f>
        <v/>
      </c>
      <c r="E2773" s="15">
        <f>COUNTIF(tData[BezoekStart],"&lt;"&amp;($A2773+1/24))-COUNTIF(tData[BezoekEind],"&lt;="&amp;$A2773)</f>
        <v/>
      </c>
      <c r="F2773" s="15">
        <f>COUNTIF(tData[BezoekLangStart],"&lt;"&amp;($A2773+1/24))-COUNTIF(tData[BezoekLangEind],"&lt;="&amp;$A2773)</f>
        <v/>
      </c>
      <c r="G2773" s="15">
        <f>IF($D2773=1,$B2773*100+$C2773,-1)</f>
        <v/>
      </c>
      <c r="H2773" s="15">
        <f>IF($D2773=1,$B2773,-1)</f>
        <v/>
      </c>
      <c r="I2773" s="15">
        <f>IF($D2773=1,$C2773,-1)</f>
        <v/>
      </c>
    </row>
    <row r="2774">
      <c r="A2774" s="33" t="n">
        <v>45407.45833333334</v>
      </c>
      <c r="B2774" s="15">
        <f>WEEKDAY($A2774,2)</f>
        <v/>
      </c>
      <c r="C2774" s="15">
        <f>HOUR($A2774)</f>
        <v/>
      </c>
      <c r="D2774" s="15">
        <f>IF(AND($A2774&gt;=Instellingen!$B$6,$A2774&lt;Instellingen!$B$7),1,0)</f>
        <v/>
      </c>
      <c r="E2774" s="15">
        <f>COUNTIF(tData[BezoekStart],"&lt;"&amp;($A2774+1/24))-COUNTIF(tData[BezoekEind],"&lt;="&amp;$A2774)</f>
        <v/>
      </c>
      <c r="F2774" s="15">
        <f>COUNTIF(tData[BezoekLangStart],"&lt;"&amp;($A2774+1/24))-COUNTIF(tData[BezoekLangEind],"&lt;="&amp;$A2774)</f>
        <v/>
      </c>
      <c r="G2774" s="15">
        <f>IF($D2774=1,$B2774*100+$C2774,-1)</f>
        <v/>
      </c>
      <c r="H2774" s="15">
        <f>IF($D2774=1,$B2774,-1)</f>
        <v/>
      </c>
      <c r="I2774" s="15">
        <f>IF($D2774=1,$C2774,-1)</f>
        <v/>
      </c>
    </row>
    <row r="2775">
      <c r="A2775" s="33" t="n">
        <v>45407.5</v>
      </c>
      <c r="B2775" s="15">
        <f>WEEKDAY($A2775,2)</f>
        <v/>
      </c>
      <c r="C2775" s="15">
        <f>HOUR($A2775)</f>
        <v/>
      </c>
      <c r="D2775" s="15">
        <f>IF(AND($A2775&gt;=Instellingen!$B$6,$A2775&lt;Instellingen!$B$7),1,0)</f>
        <v/>
      </c>
      <c r="E2775" s="15">
        <f>COUNTIF(tData[BezoekStart],"&lt;"&amp;($A2775+1/24))-COUNTIF(tData[BezoekEind],"&lt;="&amp;$A2775)</f>
        <v/>
      </c>
      <c r="F2775" s="15">
        <f>COUNTIF(tData[BezoekLangStart],"&lt;"&amp;($A2775+1/24))-COUNTIF(tData[BezoekLangEind],"&lt;="&amp;$A2775)</f>
        <v/>
      </c>
      <c r="G2775" s="15">
        <f>IF($D2775=1,$B2775*100+$C2775,-1)</f>
        <v/>
      </c>
      <c r="H2775" s="15">
        <f>IF($D2775=1,$B2775,-1)</f>
        <v/>
      </c>
      <c r="I2775" s="15">
        <f>IF($D2775=1,$C2775,-1)</f>
        <v/>
      </c>
    </row>
    <row r="2776">
      <c r="A2776" s="33" t="n">
        <v>45407.54166666666</v>
      </c>
      <c r="B2776" s="15">
        <f>WEEKDAY($A2776,2)</f>
        <v/>
      </c>
      <c r="C2776" s="15">
        <f>HOUR($A2776)</f>
        <v/>
      </c>
      <c r="D2776" s="15">
        <f>IF(AND($A2776&gt;=Instellingen!$B$6,$A2776&lt;Instellingen!$B$7),1,0)</f>
        <v/>
      </c>
      <c r="E2776" s="15">
        <f>COUNTIF(tData[BezoekStart],"&lt;"&amp;($A2776+1/24))-COUNTIF(tData[BezoekEind],"&lt;="&amp;$A2776)</f>
        <v/>
      </c>
      <c r="F2776" s="15">
        <f>COUNTIF(tData[BezoekLangStart],"&lt;"&amp;($A2776+1/24))-COUNTIF(tData[BezoekLangEind],"&lt;="&amp;$A2776)</f>
        <v/>
      </c>
      <c r="G2776" s="15">
        <f>IF($D2776=1,$B2776*100+$C2776,-1)</f>
        <v/>
      </c>
      <c r="H2776" s="15">
        <f>IF($D2776=1,$B2776,-1)</f>
        <v/>
      </c>
      <c r="I2776" s="15">
        <f>IF($D2776=1,$C2776,-1)</f>
        <v/>
      </c>
    </row>
    <row r="2777">
      <c r="A2777" s="33" t="n">
        <v>45407.58333333334</v>
      </c>
      <c r="B2777" s="15">
        <f>WEEKDAY($A2777,2)</f>
        <v/>
      </c>
      <c r="C2777" s="15">
        <f>HOUR($A2777)</f>
        <v/>
      </c>
      <c r="D2777" s="15">
        <f>IF(AND($A2777&gt;=Instellingen!$B$6,$A2777&lt;Instellingen!$B$7),1,0)</f>
        <v/>
      </c>
      <c r="E2777" s="15">
        <f>COUNTIF(tData[BezoekStart],"&lt;"&amp;($A2777+1/24))-COUNTIF(tData[BezoekEind],"&lt;="&amp;$A2777)</f>
        <v/>
      </c>
      <c r="F2777" s="15">
        <f>COUNTIF(tData[BezoekLangStart],"&lt;"&amp;($A2777+1/24))-COUNTIF(tData[BezoekLangEind],"&lt;="&amp;$A2777)</f>
        <v/>
      </c>
      <c r="G2777" s="15">
        <f>IF($D2777=1,$B2777*100+$C2777,-1)</f>
        <v/>
      </c>
      <c r="H2777" s="15">
        <f>IF($D2777=1,$B2777,-1)</f>
        <v/>
      </c>
      <c r="I2777" s="15">
        <f>IF($D2777=1,$C2777,-1)</f>
        <v/>
      </c>
    </row>
    <row r="2778">
      <c r="A2778" s="33" t="n">
        <v>45407.625</v>
      </c>
      <c r="B2778" s="15">
        <f>WEEKDAY($A2778,2)</f>
        <v/>
      </c>
      <c r="C2778" s="15">
        <f>HOUR($A2778)</f>
        <v/>
      </c>
      <c r="D2778" s="15">
        <f>IF(AND($A2778&gt;=Instellingen!$B$6,$A2778&lt;Instellingen!$B$7),1,0)</f>
        <v/>
      </c>
      <c r="E2778" s="15">
        <f>COUNTIF(tData[BezoekStart],"&lt;"&amp;($A2778+1/24))-COUNTIF(tData[BezoekEind],"&lt;="&amp;$A2778)</f>
        <v/>
      </c>
      <c r="F2778" s="15">
        <f>COUNTIF(tData[BezoekLangStart],"&lt;"&amp;($A2778+1/24))-COUNTIF(tData[BezoekLangEind],"&lt;="&amp;$A2778)</f>
        <v/>
      </c>
      <c r="G2778" s="15">
        <f>IF($D2778=1,$B2778*100+$C2778,-1)</f>
        <v/>
      </c>
      <c r="H2778" s="15">
        <f>IF($D2778=1,$B2778,-1)</f>
        <v/>
      </c>
      <c r="I2778" s="15">
        <f>IF($D2778=1,$C2778,-1)</f>
        <v/>
      </c>
    </row>
    <row r="2779">
      <c r="A2779" s="33" t="n">
        <v>45407.66666666666</v>
      </c>
      <c r="B2779" s="15">
        <f>WEEKDAY($A2779,2)</f>
        <v/>
      </c>
      <c r="C2779" s="15">
        <f>HOUR($A2779)</f>
        <v/>
      </c>
      <c r="D2779" s="15">
        <f>IF(AND($A2779&gt;=Instellingen!$B$6,$A2779&lt;Instellingen!$B$7),1,0)</f>
        <v/>
      </c>
      <c r="E2779" s="15">
        <f>COUNTIF(tData[BezoekStart],"&lt;"&amp;($A2779+1/24))-COUNTIF(tData[BezoekEind],"&lt;="&amp;$A2779)</f>
        <v/>
      </c>
      <c r="F2779" s="15">
        <f>COUNTIF(tData[BezoekLangStart],"&lt;"&amp;($A2779+1/24))-COUNTIF(tData[BezoekLangEind],"&lt;="&amp;$A2779)</f>
        <v/>
      </c>
      <c r="G2779" s="15">
        <f>IF($D2779=1,$B2779*100+$C2779,-1)</f>
        <v/>
      </c>
      <c r="H2779" s="15">
        <f>IF($D2779=1,$B2779,-1)</f>
        <v/>
      </c>
      <c r="I2779" s="15">
        <f>IF($D2779=1,$C2779,-1)</f>
        <v/>
      </c>
    </row>
    <row r="2780">
      <c r="A2780" s="33" t="n">
        <v>45407.70833333334</v>
      </c>
      <c r="B2780" s="15">
        <f>WEEKDAY($A2780,2)</f>
        <v/>
      </c>
      <c r="C2780" s="15">
        <f>HOUR($A2780)</f>
        <v/>
      </c>
      <c r="D2780" s="15">
        <f>IF(AND($A2780&gt;=Instellingen!$B$6,$A2780&lt;Instellingen!$B$7),1,0)</f>
        <v/>
      </c>
      <c r="E2780" s="15">
        <f>COUNTIF(tData[BezoekStart],"&lt;"&amp;($A2780+1/24))-COUNTIF(tData[BezoekEind],"&lt;="&amp;$A2780)</f>
        <v/>
      </c>
      <c r="F2780" s="15">
        <f>COUNTIF(tData[BezoekLangStart],"&lt;"&amp;($A2780+1/24))-COUNTIF(tData[BezoekLangEind],"&lt;="&amp;$A2780)</f>
        <v/>
      </c>
      <c r="G2780" s="15">
        <f>IF($D2780=1,$B2780*100+$C2780,-1)</f>
        <v/>
      </c>
      <c r="H2780" s="15">
        <f>IF($D2780=1,$B2780,-1)</f>
        <v/>
      </c>
      <c r="I2780" s="15">
        <f>IF($D2780=1,$C2780,-1)</f>
        <v/>
      </c>
    </row>
    <row r="2781">
      <c r="A2781" s="33" t="n">
        <v>45407.75</v>
      </c>
      <c r="B2781" s="15">
        <f>WEEKDAY($A2781,2)</f>
        <v/>
      </c>
      <c r="C2781" s="15">
        <f>HOUR($A2781)</f>
        <v/>
      </c>
      <c r="D2781" s="15">
        <f>IF(AND($A2781&gt;=Instellingen!$B$6,$A2781&lt;Instellingen!$B$7),1,0)</f>
        <v/>
      </c>
      <c r="E2781" s="15">
        <f>COUNTIF(tData[BezoekStart],"&lt;"&amp;($A2781+1/24))-COUNTIF(tData[BezoekEind],"&lt;="&amp;$A2781)</f>
        <v/>
      </c>
      <c r="F2781" s="15">
        <f>COUNTIF(tData[BezoekLangStart],"&lt;"&amp;($A2781+1/24))-COUNTIF(tData[BezoekLangEind],"&lt;="&amp;$A2781)</f>
        <v/>
      </c>
      <c r="G2781" s="15">
        <f>IF($D2781=1,$B2781*100+$C2781,-1)</f>
        <v/>
      </c>
      <c r="H2781" s="15">
        <f>IF($D2781=1,$B2781,-1)</f>
        <v/>
      </c>
      <c r="I2781" s="15">
        <f>IF($D2781=1,$C2781,-1)</f>
        <v/>
      </c>
    </row>
    <row r="2782">
      <c r="A2782" s="33" t="n">
        <v>45407.79166666666</v>
      </c>
      <c r="B2782" s="15">
        <f>WEEKDAY($A2782,2)</f>
        <v/>
      </c>
      <c r="C2782" s="15">
        <f>HOUR($A2782)</f>
        <v/>
      </c>
      <c r="D2782" s="15">
        <f>IF(AND($A2782&gt;=Instellingen!$B$6,$A2782&lt;Instellingen!$B$7),1,0)</f>
        <v/>
      </c>
      <c r="E2782" s="15">
        <f>COUNTIF(tData[BezoekStart],"&lt;"&amp;($A2782+1/24))-COUNTIF(tData[BezoekEind],"&lt;="&amp;$A2782)</f>
        <v/>
      </c>
      <c r="F2782" s="15">
        <f>COUNTIF(tData[BezoekLangStart],"&lt;"&amp;($A2782+1/24))-COUNTIF(tData[BezoekLangEind],"&lt;="&amp;$A2782)</f>
        <v/>
      </c>
      <c r="G2782" s="15">
        <f>IF($D2782=1,$B2782*100+$C2782,-1)</f>
        <v/>
      </c>
      <c r="H2782" s="15">
        <f>IF($D2782=1,$B2782,-1)</f>
        <v/>
      </c>
      <c r="I2782" s="15">
        <f>IF($D2782=1,$C2782,-1)</f>
        <v/>
      </c>
    </row>
    <row r="2783">
      <c r="A2783" s="33" t="n">
        <v>45407.83333333334</v>
      </c>
      <c r="B2783" s="15">
        <f>WEEKDAY($A2783,2)</f>
        <v/>
      </c>
      <c r="C2783" s="15">
        <f>HOUR($A2783)</f>
        <v/>
      </c>
      <c r="D2783" s="15">
        <f>IF(AND($A2783&gt;=Instellingen!$B$6,$A2783&lt;Instellingen!$B$7),1,0)</f>
        <v/>
      </c>
      <c r="E2783" s="15">
        <f>COUNTIF(tData[BezoekStart],"&lt;"&amp;($A2783+1/24))-COUNTIF(tData[BezoekEind],"&lt;="&amp;$A2783)</f>
        <v/>
      </c>
      <c r="F2783" s="15">
        <f>COUNTIF(tData[BezoekLangStart],"&lt;"&amp;($A2783+1/24))-COUNTIF(tData[BezoekLangEind],"&lt;="&amp;$A2783)</f>
        <v/>
      </c>
      <c r="G2783" s="15">
        <f>IF($D2783=1,$B2783*100+$C2783,-1)</f>
        <v/>
      </c>
      <c r="H2783" s="15">
        <f>IF($D2783=1,$B2783,-1)</f>
        <v/>
      </c>
      <c r="I2783" s="15">
        <f>IF($D2783=1,$C2783,-1)</f>
        <v/>
      </c>
    </row>
    <row r="2784">
      <c r="A2784" s="33" t="n">
        <v>45407.875</v>
      </c>
      <c r="B2784" s="15">
        <f>WEEKDAY($A2784,2)</f>
        <v/>
      </c>
      <c r="C2784" s="15">
        <f>HOUR($A2784)</f>
        <v/>
      </c>
      <c r="D2784" s="15">
        <f>IF(AND($A2784&gt;=Instellingen!$B$6,$A2784&lt;Instellingen!$B$7),1,0)</f>
        <v/>
      </c>
      <c r="E2784" s="15">
        <f>COUNTIF(tData[BezoekStart],"&lt;"&amp;($A2784+1/24))-COUNTIF(tData[BezoekEind],"&lt;="&amp;$A2784)</f>
        <v/>
      </c>
      <c r="F2784" s="15">
        <f>COUNTIF(tData[BezoekLangStart],"&lt;"&amp;($A2784+1/24))-COUNTIF(tData[BezoekLangEind],"&lt;="&amp;$A2784)</f>
        <v/>
      </c>
      <c r="G2784" s="15">
        <f>IF($D2784=1,$B2784*100+$C2784,-1)</f>
        <v/>
      </c>
      <c r="H2784" s="15">
        <f>IF($D2784=1,$B2784,-1)</f>
        <v/>
      </c>
      <c r="I2784" s="15">
        <f>IF($D2784=1,$C2784,-1)</f>
        <v/>
      </c>
    </row>
    <row r="2785">
      <c r="A2785" s="33" t="n">
        <v>45407.91666666666</v>
      </c>
      <c r="B2785" s="15">
        <f>WEEKDAY($A2785,2)</f>
        <v/>
      </c>
      <c r="C2785" s="15">
        <f>HOUR($A2785)</f>
        <v/>
      </c>
      <c r="D2785" s="15">
        <f>IF(AND($A2785&gt;=Instellingen!$B$6,$A2785&lt;Instellingen!$B$7),1,0)</f>
        <v/>
      </c>
      <c r="E2785" s="15">
        <f>COUNTIF(tData[BezoekStart],"&lt;"&amp;($A2785+1/24))-COUNTIF(tData[BezoekEind],"&lt;="&amp;$A2785)</f>
        <v/>
      </c>
      <c r="F2785" s="15">
        <f>COUNTIF(tData[BezoekLangStart],"&lt;"&amp;($A2785+1/24))-COUNTIF(tData[BezoekLangEind],"&lt;="&amp;$A2785)</f>
        <v/>
      </c>
      <c r="G2785" s="15">
        <f>IF($D2785=1,$B2785*100+$C2785,-1)</f>
        <v/>
      </c>
      <c r="H2785" s="15">
        <f>IF($D2785=1,$B2785,-1)</f>
        <v/>
      </c>
      <c r="I2785" s="15">
        <f>IF($D2785=1,$C2785,-1)</f>
        <v/>
      </c>
    </row>
    <row r="2786">
      <c r="A2786" s="33" t="n">
        <v>45407.95833333334</v>
      </c>
      <c r="B2786" s="15">
        <f>WEEKDAY($A2786,2)</f>
        <v/>
      </c>
      <c r="C2786" s="15">
        <f>HOUR($A2786)</f>
        <v/>
      </c>
      <c r="D2786" s="15">
        <f>IF(AND($A2786&gt;=Instellingen!$B$6,$A2786&lt;Instellingen!$B$7),1,0)</f>
        <v/>
      </c>
      <c r="E2786" s="15">
        <f>COUNTIF(tData[BezoekStart],"&lt;"&amp;($A2786+1/24))-COUNTIF(tData[BezoekEind],"&lt;="&amp;$A2786)</f>
        <v/>
      </c>
      <c r="F2786" s="15">
        <f>COUNTIF(tData[BezoekLangStart],"&lt;"&amp;($A2786+1/24))-COUNTIF(tData[BezoekLangEind],"&lt;="&amp;$A2786)</f>
        <v/>
      </c>
      <c r="G2786" s="15">
        <f>IF($D2786=1,$B2786*100+$C2786,-1)</f>
        <v/>
      </c>
      <c r="H2786" s="15">
        <f>IF($D2786=1,$B2786,-1)</f>
        <v/>
      </c>
      <c r="I2786" s="15">
        <f>IF($D2786=1,$C2786,-1)</f>
        <v/>
      </c>
    </row>
    <row r="2787">
      <c r="A2787" s="33" t="n">
        <v>45408</v>
      </c>
      <c r="B2787" s="15">
        <f>WEEKDAY($A2787,2)</f>
        <v/>
      </c>
      <c r="C2787" s="15">
        <f>HOUR($A2787)</f>
        <v/>
      </c>
      <c r="D2787" s="15">
        <f>IF(AND($A2787&gt;=Instellingen!$B$6,$A2787&lt;Instellingen!$B$7),1,0)</f>
        <v/>
      </c>
      <c r="E2787" s="15">
        <f>COUNTIF(tData[BezoekStart],"&lt;"&amp;($A2787+1/24))-COUNTIF(tData[BezoekEind],"&lt;="&amp;$A2787)</f>
        <v/>
      </c>
      <c r="F2787" s="15">
        <f>COUNTIF(tData[BezoekLangStart],"&lt;"&amp;($A2787+1/24))-COUNTIF(tData[BezoekLangEind],"&lt;="&amp;$A2787)</f>
        <v/>
      </c>
      <c r="G2787" s="15">
        <f>IF($D2787=1,$B2787*100+$C2787,-1)</f>
        <v/>
      </c>
      <c r="H2787" s="15">
        <f>IF($D2787=1,$B2787,-1)</f>
        <v/>
      </c>
      <c r="I2787" s="15">
        <f>IF($D2787=1,$C2787,-1)</f>
        <v/>
      </c>
    </row>
    <row r="2788">
      <c r="A2788" s="33" t="n">
        <v>45408.04166666666</v>
      </c>
      <c r="B2788" s="15">
        <f>WEEKDAY($A2788,2)</f>
        <v/>
      </c>
      <c r="C2788" s="15">
        <f>HOUR($A2788)</f>
        <v/>
      </c>
      <c r="D2788" s="15">
        <f>IF(AND($A2788&gt;=Instellingen!$B$6,$A2788&lt;Instellingen!$B$7),1,0)</f>
        <v/>
      </c>
      <c r="E2788" s="15">
        <f>COUNTIF(tData[BezoekStart],"&lt;"&amp;($A2788+1/24))-COUNTIF(tData[BezoekEind],"&lt;="&amp;$A2788)</f>
        <v/>
      </c>
      <c r="F2788" s="15">
        <f>COUNTIF(tData[BezoekLangStart],"&lt;"&amp;($A2788+1/24))-COUNTIF(tData[BezoekLangEind],"&lt;="&amp;$A2788)</f>
        <v/>
      </c>
      <c r="G2788" s="15">
        <f>IF($D2788=1,$B2788*100+$C2788,-1)</f>
        <v/>
      </c>
      <c r="H2788" s="15">
        <f>IF($D2788=1,$B2788,-1)</f>
        <v/>
      </c>
      <c r="I2788" s="15">
        <f>IF($D2788=1,$C2788,-1)</f>
        <v/>
      </c>
    </row>
    <row r="2789">
      <c r="A2789" s="33" t="n">
        <v>45408.08333333334</v>
      </c>
      <c r="B2789" s="15">
        <f>WEEKDAY($A2789,2)</f>
        <v/>
      </c>
      <c r="C2789" s="15">
        <f>HOUR($A2789)</f>
        <v/>
      </c>
      <c r="D2789" s="15">
        <f>IF(AND($A2789&gt;=Instellingen!$B$6,$A2789&lt;Instellingen!$B$7),1,0)</f>
        <v/>
      </c>
      <c r="E2789" s="15">
        <f>COUNTIF(tData[BezoekStart],"&lt;"&amp;($A2789+1/24))-COUNTIF(tData[BezoekEind],"&lt;="&amp;$A2789)</f>
        <v/>
      </c>
      <c r="F2789" s="15">
        <f>COUNTIF(tData[BezoekLangStart],"&lt;"&amp;($A2789+1/24))-COUNTIF(tData[BezoekLangEind],"&lt;="&amp;$A2789)</f>
        <v/>
      </c>
      <c r="G2789" s="15">
        <f>IF($D2789=1,$B2789*100+$C2789,-1)</f>
        <v/>
      </c>
      <c r="H2789" s="15">
        <f>IF($D2789=1,$B2789,-1)</f>
        <v/>
      </c>
      <c r="I2789" s="15">
        <f>IF($D2789=1,$C2789,-1)</f>
        <v/>
      </c>
    </row>
    <row r="2790">
      <c r="A2790" s="33" t="n">
        <v>45408.125</v>
      </c>
      <c r="B2790" s="15">
        <f>WEEKDAY($A2790,2)</f>
        <v/>
      </c>
      <c r="C2790" s="15">
        <f>HOUR($A2790)</f>
        <v/>
      </c>
      <c r="D2790" s="15">
        <f>IF(AND($A2790&gt;=Instellingen!$B$6,$A2790&lt;Instellingen!$B$7),1,0)</f>
        <v/>
      </c>
      <c r="E2790" s="15">
        <f>COUNTIF(tData[BezoekStart],"&lt;"&amp;($A2790+1/24))-COUNTIF(tData[BezoekEind],"&lt;="&amp;$A2790)</f>
        <v/>
      </c>
      <c r="F2790" s="15">
        <f>COUNTIF(tData[BezoekLangStart],"&lt;"&amp;($A2790+1/24))-COUNTIF(tData[BezoekLangEind],"&lt;="&amp;$A2790)</f>
        <v/>
      </c>
      <c r="G2790" s="15">
        <f>IF($D2790=1,$B2790*100+$C2790,-1)</f>
        <v/>
      </c>
      <c r="H2790" s="15">
        <f>IF($D2790=1,$B2790,-1)</f>
        <v/>
      </c>
      <c r="I2790" s="15">
        <f>IF($D2790=1,$C2790,-1)</f>
        <v/>
      </c>
    </row>
    <row r="2791">
      <c r="A2791" s="33" t="n">
        <v>45408.16666666666</v>
      </c>
      <c r="B2791" s="15">
        <f>WEEKDAY($A2791,2)</f>
        <v/>
      </c>
      <c r="C2791" s="15">
        <f>HOUR($A2791)</f>
        <v/>
      </c>
      <c r="D2791" s="15">
        <f>IF(AND($A2791&gt;=Instellingen!$B$6,$A2791&lt;Instellingen!$B$7),1,0)</f>
        <v/>
      </c>
      <c r="E2791" s="15">
        <f>COUNTIF(tData[BezoekStart],"&lt;"&amp;($A2791+1/24))-COUNTIF(tData[BezoekEind],"&lt;="&amp;$A2791)</f>
        <v/>
      </c>
      <c r="F2791" s="15">
        <f>COUNTIF(tData[BezoekLangStart],"&lt;"&amp;($A2791+1/24))-COUNTIF(tData[BezoekLangEind],"&lt;="&amp;$A2791)</f>
        <v/>
      </c>
      <c r="G2791" s="15">
        <f>IF($D2791=1,$B2791*100+$C2791,-1)</f>
        <v/>
      </c>
      <c r="H2791" s="15">
        <f>IF($D2791=1,$B2791,-1)</f>
        <v/>
      </c>
      <c r="I2791" s="15">
        <f>IF($D2791=1,$C2791,-1)</f>
        <v/>
      </c>
    </row>
    <row r="2792">
      <c r="A2792" s="33" t="n">
        <v>45408.20833333334</v>
      </c>
      <c r="B2792" s="15">
        <f>WEEKDAY($A2792,2)</f>
        <v/>
      </c>
      <c r="C2792" s="15">
        <f>HOUR($A2792)</f>
        <v/>
      </c>
      <c r="D2792" s="15">
        <f>IF(AND($A2792&gt;=Instellingen!$B$6,$A2792&lt;Instellingen!$B$7),1,0)</f>
        <v/>
      </c>
      <c r="E2792" s="15">
        <f>COUNTIF(tData[BezoekStart],"&lt;"&amp;($A2792+1/24))-COUNTIF(tData[BezoekEind],"&lt;="&amp;$A2792)</f>
        <v/>
      </c>
      <c r="F2792" s="15">
        <f>COUNTIF(tData[BezoekLangStart],"&lt;"&amp;($A2792+1/24))-COUNTIF(tData[BezoekLangEind],"&lt;="&amp;$A2792)</f>
        <v/>
      </c>
      <c r="G2792" s="15">
        <f>IF($D2792=1,$B2792*100+$C2792,-1)</f>
        <v/>
      </c>
      <c r="H2792" s="15">
        <f>IF($D2792=1,$B2792,-1)</f>
        <v/>
      </c>
      <c r="I2792" s="15">
        <f>IF($D2792=1,$C2792,-1)</f>
        <v/>
      </c>
    </row>
    <row r="2793">
      <c r="A2793" s="33" t="n">
        <v>45408.25</v>
      </c>
      <c r="B2793" s="15">
        <f>WEEKDAY($A2793,2)</f>
        <v/>
      </c>
      <c r="C2793" s="15">
        <f>HOUR($A2793)</f>
        <v/>
      </c>
      <c r="D2793" s="15">
        <f>IF(AND($A2793&gt;=Instellingen!$B$6,$A2793&lt;Instellingen!$B$7),1,0)</f>
        <v/>
      </c>
      <c r="E2793" s="15">
        <f>COUNTIF(tData[BezoekStart],"&lt;"&amp;($A2793+1/24))-COUNTIF(tData[BezoekEind],"&lt;="&amp;$A2793)</f>
        <v/>
      </c>
      <c r="F2793" s="15">
        <f>COUNTIF(tData[BezoekLangStart],"&lt;"&amp;($A2793+1/24))-COUNTIF(tData[BezoekLangEind],"&lt;="&amp;$A2793)</f>
        <v/>
      </c>
      <c r="G2793" s="15">
        <f>IF($D2793=1,$B2793*100+$C2793,-1)</f>
        <v/>
      </c>
      <c r="H2793" s="15">
        <f>IF($D2793=1,$B2793,-1)</f>
        <v/>
      </c>
      <c r="I2793" s="15">
        <f>IF($D2793=1,$C2793,-1)</f>
        <v/>
      </c>
    </row>
    <row r="2794">
      <c r="A2794" s="33" t="n">
        <v>45408.29166666666</v>
      </c>
      <c r="B2794" s="15">
        <f>WEEKDAY($A2794,2)</f>
        <v/>
      </c>
      <c r="C2794" s="15">
        <f>HOUR($A2794)</f>
        <v/>
      </c>
      <c r="D2794" s="15">
        <f>IF(AND($A2794&gt;=Instellingen!$B$6,$A2794&lt;Instellingen!$B$7),1,0)</f>
        <v/>
      </c>
      <c r="E2794" s="15">
        <f>COUNTIF(tData[BezoekStart],"&lt;"&amp;($A2794+1/24))-COUNTIF(tData[BezoekEind],"&lt;="&amp;$A2794)</f>
        <v/>
      </c>
      <c r="F2794" s="15">
        <f>COUNTIF(tData[BezoekLangStart],"&lt;"&amp;($A2794+1/24))-COUNTIF(tData[BezoekLangEind],"&lt;="&amp;$A2794)</f>
        <v/>
      </c>
      <c r="G2794" s="15">
        <f>IF($D2794=1,$B2794*100+$C2794,-1)</f>
        <v/>
      </c>
      <c r="H2794" s="15">
        <f>IF($D2794=1,$B2794,-1)</f>
        <v/>
      </c>
      <c r="I2794" s="15">
        <f>IF($D2794=1,$C2794,-1)</f>
        <v/>
      </c>
    </row>
    <row r="2795">
      <c r="A2795" s="33" t="n">
        <v>45408.33333333334</v>
      </c>
      <c r="B2795" s="15">
        <f>WEEKDAY($A2795,2)</f>
        <v/>
      </c>
      <c r="C2795" s="15">
        <f>HOUR($A2795)</f>
        <v/>
      </c>
      <c r="D2795" s="15">
        <f>IF(AND($A2795&gt;=Instellingen!$B$6,$A2795&lt;Instellingen!$B$7),1,0)</f>
        <v/>
      </c>
      <c r="E2795" s="15">
        <f>COUNTIF(tData[BezoekStart],"&lt;"&amp;($A2795+1/24))-COUNTIF(tData[BezoekEind],"&lt;="&amp;$A2795)</f>
        <v/>
      </c>
      <c r="F2795" s="15">
        <f>COUNTIF(tData[BezoekLangStart],"&lt;"&amp;($A2795+1/24))-COUNTIF(tData[BezoekLangEind],"&lt;="&amp;$A2795)</f>
        <v/>
      </c>
      <c r="G2795" s="15">
        <f>IF($D2795=1,$B2795*100+$C2795,-1)</f>
        <v/>
      </c>
      <c r="H2795" s="15">
        <f>IF($D2795=1,$B2795,-1)</f>
        <v/>
      </c>
      <c r="I2795" s="15">
        <f>IF($D2795=1,$C2795,-1)</f>
        <v/>
      </c>
    </row>
    <row r="2796">
      <c r="A2796" s="33" t="n">
        <v>45408.375</v>
      </c>
      <c r="B2796" s="15">
        <f>WEEKDAY($A2796,2)</f>
        <v/>
      </c>
      <c r="C2796" s="15">
        <f>HOUR($A2796)</f>
        <v/>
      </c>
      <c r="D2796" s="15">
        <f>IF(AND($A2796&gt;=Instellingen!$B$6,$A2796&lt;Instellingen!$B$7),1,0)</f>
        <v/>
      </c>
      <c r="E2796" s="15">
        <f>COUNTIF(tData[BezoekStart],"&lt;"&amp;($A2796+1/24))-COUNTIF(tData[BezoekEind],"&lt;="&amp;$A2796)</f>
        <v/>
      </c>
      <c r="F2796" s="15">
        <f>COUNTIF(tData[BezoekLangStart],"&lt;"&amp;($A2796+1/24))-COUNTIF(tData[BezoekLangEind],"&lt;="&amp;$A2796)</f>
        <v/>
      </c>
      <c r="G2796" s="15">
        <f>IF($D2796=1,$B2796*100+$C2796,-1)</f>
        <v/>
      </c>
      <c r="H2796" s="15">
        <f>IF($D2796=1,$B2796,-1)</f>
        <v/>
      </c>
      <c r="I2796" s="15">
        <f>IF($D2796=1,$C2796,-1)</f>
        <v/>
      </c>
    </row>
    <row r="2797">
      <c r="A2797" s="33" t="n">
        <v>45408.41666666666</v>
      </c>
      <c r="B2797" s="15">
        <f>WEEKDAY($A2797,2)</f>
        <v/>
      </c>
      <c r="C2797" s="15">
        <f>HOUR($A2797)</f>
        <v/>
      </c>
      <c r="D2797" s="15">
        <f>IF(AND($A2797&gt;=Instellingen!$B$6,$A2797&lt;Instellingen!$B$7),1,0)</f>
        <v/>
      </c>
      <c r="E2797" s="15">
        <f>COUNTIF(tData[BezoekStart],"&lt;"&amp;($A2797+1/24))-COUNTIF(tData[BezoekEind],"&lt;="&amp;$A2797)</f>
        <v/>
      </c>
      <c r="F2797" s="15">
        <f>COUNTIF(tData[BezoekLangStart],"&lt;"&amp;($A2797+1/24))-COUNTIF(tData[BezoekLangEind],"&lt;="&amp;$A2797)</f>
        <v/>
      </c>
      <c r="G2797" s="15">
        <f>IF($D2797=1,$B2797*100+$C2797,-1)</f>
        <v/>
      </c>
      <c r="H2797" s="15">
        <f>IF($D2797=1,$B2797,-1)</f>
        <v/>
      </c>
      <c r="I2797" s="15">
        <f>IF($D2797=1,$C2797,-1)</f>
        <v/>
      </c>
    </row>
    <row r="2798">
      <c r="A2798" s="33" t="n">
        <v>45408.45833333334</v>
      </c>
      <c r="B2798" s="15">
        <f>WEEKDAY($A2798,2)</f>
        <v/>
      </c>
      <c r="C2798" s="15">
        <f>HOUR($A2798)</f>
        <v/>
      </c>
      <c r="D2798" s="15">
        <f>IF(AND($A2798&gt;=Instellingen!$B$6,$A2798&lt;Instellingen!$B$7),1,0)</f>
        <v/>
      </c>
      <c r="E2798" s="15">
        <f>COUNTIF(tData[BezoekStart],"&lt;"&amp;($A2798+1/24))-COUNTIF(tData[BezoekEind],"&lt;="&amp;$A2798)</f>
        <v/>
      </c>
      <c r="F2798" s="15">
        <f>COUNTIF(tData[BezoekLangStart],"&lt;"&amp;($A2798+1/24))-COUNTIF(tData[BezoekLangEind],"&lt;="&amp;$A2798)</f>
        <v/>
      </c>
      <c r="G2798" s="15">
        <f>IF($D2798=1,$B2798*100+$C2798,-1)</f>
        <v/>
      </c>
      <c r="H2798" s="15">
        <f>IF($D2798=1,$B2798,-1)</f>
        <v/>
      </c>
      <c r="I2798" s="15">
        <f>IF($D2798=1,$C2798,-1)</f>
        <v/>
      </c>
    </row>
    <row r="2799">
      <c r="A2799" s="33" t="n">
        <v>45408.5</v>
      </c>
      <c r="B2799" s="15">
        <f>WEEKDAY($A2799,2)</f>
        <v/>
      </c>
      <c r="C2799" s="15">
        <f>HOUR($A2799)</f>
        <v/>
      </c>
      <c r="D2799" s="15">
        <f>IF(AND($A2799&gt;=Instellingen!$B$6,$A2799&lt;Instellingen!$B$7),1,0)</f>
        <v/>
      </c>
      <c r="E2799" s="15">
        <f>COUNTIF(tData[BezoekStart],"&lt;"&amp;($A2799+1/24))-COUNTIF(tData[BezoekEind],"&lt;="&amp;$A2799)</f>
        <v/>
      </c>
      <c r="F2799" s="15">
        <f>COUNTIF(tData[BezoekLangStart],"&lt;"&amp;($A2799+1/24))-COUNTIF(tData[BezoekLangEind],"&lt;="&amp;$A2799)</f>
        <v/>
      </c>
      <c r="G2799" s="15">
        <f>IF($D2799=1,$B2799*100+$C2799,-1)</f>
        <v/>
      </c>
      <c r="H2799" s="15">
        <f>IF($D2799=1,$B2799,-1)</f>
        <v/>
      </c>
      <c r="I2799" s="15">
        <f>IF($D2799=1,$C2799,-1)</f>
        <v/>
      </c>
    </row>
    <row r="2800">
      <c r="A2800" s="33" t="n">
        <v>45408.54166666666</v>
      </c>
      <c r="B2800" s="15">
        <f>WEEKDAY($A2800,2)</f>
        <v/>
      </c>
      <c r="C2800" s="15">
        <f>HOUR($A2800)</f>
        <v/>
      </c>
      <c r="D2800" s="15">
        <f>IF(AND($A2800&gt;=Instellingen!$B$6,$A2800&lt;Instellingen!$B$7),1,0)</f>
        <v/>
      </c>
      <c r="E2800" s="15">
        <f>COUNTIF(tData[BezoekStart],"&lt;"&amp;($A2800+1/24))-COUNTIF(tData[BezoekEind],"&lt;="&amp;$A2800)</f>
        <v/>
      </c>
      <c r="F2800" s="15">
        <f>COUNTIF(tData[BezoekLangStart],"&lt;"&amp;($A2800+1/24))-COUNTIF(tData[BezoekLangEind],"&lt;="&amp;$A2800)</f>
        <v/>
      </c>
      <c r="G2800" s="15">
        <f>IF($D2800=1,$B2800*100+$C2800,-1)</f>
        <v/>
      </c>
      <c r="H2800" s="15">
        <f>IF($D2800=1,$B2800,-1)</f>
        <v/>
      </c>
      <c r="I2800" s="15">
        <f>IF($D2800=1,$C2800,-1)</f>
        <v/>
      </c>
    </row>
    <row r="2801">
      <c r="A2801" s="33" t="n">
        <v>45408.58333333334</v>
      </c>
      <c r="B2801" s="15">
        <f>WEEKDAY($A2801,2)</f>
        <v/>
      </c>
      <c r="C2801" s="15">
        <f>HOUR($A2801)</f>
        <v/>
      </c>
      <c r="D2801" s="15">
        <f>IF(AND($A2801&gt;=Instellingen!$B$6,$A2801&lt;Instellingen!$B$7),1,0)</f>
        <v/>
      </c>
      <c r="E2801" s="15">
        <f>COUNTIF(tData[BezoekStart],"&lt;"&amp;($A2801+1/24))-COUNTIF(tData[BezoekEind],"&lt;="&amp;$A2801)</f>
        <v/>
      </c>
      <c r="F2801" s="15">
        <f>COUNTIF(tData[BezoekLangStart],"&lt;"&amp;($A2801+1/24))-COUNTIF(tData[BezoekLangEind],"&lt;="&amp;$A2801)</f>
        <v/>
      </c>
      <c r="G2801" s="15">
        <f>IF($D2801=1,$B2801*100+$C2801,-1)</f>
        <v/>
      </c>
      <c r="H2801" s="15">
        <f>IF($D2801=1,$B2801,-1)</f>
        <v/>
      </c>
      <c r="I2801" s="15">
        <f>IF($D2801=1,$C2801,-1)</f>
        <v/>
      </c>
    </row>
    <row r="2802">
      <c r="A2802" s="33" t="n">
        <v>45408.625</v>
      </c>
      <c r="B2802" s="15">
        <f>WEEKDAY($A2802,2)</f>
        <v/>
      </c>
      <c r="C2802" s="15">
        <f>HOUR($A2802)</f>
        <v/>
      </c>
      <c r="D2802" s="15">
        <f>IF(AND($A2802&gt;=Instellingen!$B$6,$A2802&lt;Instellingen!$B$7),1,0)</f>
        <v/>
      </c>
      <c r="E2802" s="15">
        <f>COUNTIF(tData[BezoekStart],"&lt;"&amp;($A2802+1/24))-COUNTIF(tData[BezoekEind],"&lt;="&amp;$A2802)</f>
        <v/>
      </c>
      <c r="F2802" s="15">
        <f>COUNTIF(tData[BezoekLangStart],"&lt;"&amp;($A2802+1/24))-COUNTIF(tData[BezoekLangEind],"&lt;="&amp;$A2802)</f>
        <v/>
      </c>
      <c r="G2802" s="15">
        <f>IF($D2802=1,$B2802*100+$C2802,-1)</f>
        <v/>
      </c>
      <c r="H2802" s="15">
        <f>IF($D2802=1,$B2802,-1)</f>
        <v/>
      </c>
      <c r="I2802" s="15">
        <f>IF($D2802=1,$C2802,-1)</f>
        <v/>
      </c>
    </row>
    <row r="2803">
      <c r="A2803" s="33" t="n">
        <v>45408.66666666666</v>
      </c>
      <c r="B2803" s="15">
        <f>WEEKDAY($A2803,2)</f>
        <v/>
      </c>
      <c r="C2803" s="15">
        <f>HOUR($A2803)</f>
        <v/>
      </c>
      <c r="D2803" s="15">
        <f>IF(AND($A2803&gt;=Instellingen!$B$6,$A2803&lt;Instellingen!$B$7),1,0)</f>
        <v/>
      </c>
      <c r="E2803" s="15">
        <f>COUNTIF(tData[BezoekStart],"&lt;"&amp;($A2803+1/24))-COUNTIF(tData[BezoekEind],"&lt;="&amp;$A2803)</f>
        <v/>
      </c>
      <c r="F2803" s="15">
        <f>COUNTIF(tData[BezoekLangStart],"&lt;"&amp;($A2803+1/24))-COUNTIF(tData[BezoekLangEind],"&lt;="&amp;$A2803)</f>
        <v/>
      </c>
      <c r="G2803" s="15">
        <f>IF($D2803=1,$B2803*100+$C2803,-1)</f>
        <v/>
      </c>
      <c r="H2803" s="15">
        <f>IF($D2803=1,$B2803,-1)</f>
        <v/>
      </c>
      <c r="I2803" s="15">
        <f>IF($D2803=1,$C2803,-1)</f>
        <v/>
      </c>
    </row>
    <row r="2804">
      <c r="A2804" s="33" t="n">
        <v>45408.70833333334</v>
      </c>
      <c r="B2804" s="15">
        <f>WEEKDAY($A2804,2)</f>
        <v/>
      </c>
      <c r="C2804" s="15">
        <f>HOUR($A2804)</f>
        <v/>
      </c>
      <c r="D2804" s="15">
        <f>IF(AND($A2804&gt;=Instellingen!$B$6,$A2804&lt;Instellingen!$B$7),1,0)</f>
        <v/>
      </c>
      <c r="E2804" s="15">
        <f>COUNTIF(tData[BezoekStart],"&lt;"&amp;($A2804+1/24))-COUNTIF(tData[BezoekEind],"&lt;="&amp;$A2804)</f>
        <v/>
      </c>
      <c r="F2804" s="15">
        <f>COUNTIF(tData[BezoekLangStart],"&lt;"&amp;($A2804+1/24))-COUNTIF(tData[BezoekLangEind],"&lt;="&amp;$A2804)</f>
        <v/>
      </c>
      <c r="G2804" s="15">
        <f>IF($D2804=1,$B2804*100+$C2804,-1)</f>
        <v/>
      </c>
      <c r="H2804" s="15">
        <f>IF($D2804=1,$B2804,-1)</f>
        <v/>
      </c>
      <c r="I2804" s="15">
        <f>IF($D2804=1,$C2804,-1)</f>
        <v/>
      </c>
    </row>
    <row r="2805">
      <c r="A2805" s="33" t="n">
        <v>45408.75</v>
      </c>
      <c r="B2805" s="15">
        <f>WEEKDAY($A2805,2)</f>
        <v/>
      </c>
      <c r="C2805" s="15">
        <f>HOUR($A2805)</f>
        <v/>
      </c>
      <c r="D2805" s="15">
        <f>IF(AND($A2805&gt;=Instellingen!$B$6,$A2805&lt;Instellingen!$B$7),1,0)</f>
        <v/>
      </c>
      <c r="E2805" s="15">
        <f>COUNTIF(tData[BezoekStart],"&lt;"&amp;($A2805+1/24))-COUNTIF(tData[BezoekEind],"&lt;="&amp;$A2805)</f>
        <v/>
      </c>
      <c r="F2805" s="15">
        <f>COUNTIF(tData[BezoekLangStart],"&lt;"&amp;($A2805+1/24))-COUNTIF(tData[BezoekLangEind],"&lt;="&amp;$A2805)</f>
        <v/>
      </c>
      <c r="G2805" s="15">
        <f>IF($D2805=1,$B2805*100+$C2805,-1)</f>
        <v/>
      </c>
      <c r="H2805" s="15">
        <f>IF($D2805=1,$B2805,-1)</f>
        <v/>
      </c>
      <c r="I2805" s="15">
        <f>IF($D2805=1,$C2805,-1)</f>
        <v/>
      </c>
    </row>
    <row r="2806">
      <c r="A2806" s="33" t="n">
        <v>45408.79166666666</v>
      </c>
      <c r="B2806" s="15">
        <f>WEEKDAY($A2806,2)</f>
        <v/>
      </c>
      <c r="C2806" s="15">
        <f>HOUR($A2806)</f>
        <v/>
      </c>
      <c r="D2806" s="15">
        <f>IF(AND($A2806&gt;=Instellingen!$B$6,$A2806&lt;Instellingen!$B$7),1,0)</f>
        <v/>
      </c>
      <c r="E2806" s="15">
        <f>COUNTIF(tData[BezoekStart],"&lt;"&amp;($A2806+1/24))-COUNTIF(tData[BezoekEind],"&lt;="&amp;$A2806)</f>
        <v/>
      </c>
      <c r="F2806" s="15">
        <f>COUNTIF(tData[BezoekLangStart],"&lt;"&amp;($A2806+1/24))-COUNTIF(tData[BezoekLangEind],"&lt;="&amp;$A2806)</f>
        <v/>
      </c>
      <c r="G2806" s="15">
        <f>IF($D2806=1,$B2806*100+$C2806,-1)</f>
        <v/>
      </c>
      <c r="H2806" s="15">
        <f>IF($D2806=1,$B2806,-1)</f>
        <v/>
      </c>
      <c r="I2806" s="15">
        <f>IF($D2806=1,$C2806,-1)</f>
        <v/>
      </c>
    </row>
    <row r="2807">
      <c r="A2807" s="33" t="n">
        <v>45408.83333333334</v>
      </c>
      <c r="B2807" s="15">
        <f>WEEKDAY($A2807,2)</f>
        <v/>
      </c>
      <c r="C2807" s="15">
        <f>HOUR($A2807)</f>
        <v/>
      </c>
      <c r="D2807" s="15">
        <f>IF(AND($A2807&gt;=Instellingen!$B$6,$A2807&lt;Instellingen!$B$7),1,0)</f>
        <v/>
      </c>
      <c r="E2807" s="15">
        <f>COUNTIF(tData[BezoekStart],"&lt;"&amp;($A2807+1/24))-COUNTIF(tData[BezoekEind],"&lt;="&amp;$A2807)</f>
        <v/>
      </c>
      <c r="F2807" s="15">
        <f>COUNTIF(tData[BezoekLangStart],"&lt;"&amp;($A2807+1/24))-COUNTIF(tData[BezoekLangEind],"&lt;="&amp;$A2807)</f>
        <v/>
      </c>
      <c r="G2807" s="15">
        <f>IF($D2807=1,$B2807*100+$C2807,-1)</f>
        <v/>
      </c>
      <c r="H2807" s="15">
        <f>IF($D2807=1,$B2807,-1)</f>
        <v/>
      </c>
      <c r="I2807" s="15">
        <f>IF($D2807=1,$C2807,-1)</f>
        <v/>
      </c>
    </row>
    <row r="2808">
      <c r="A2808" s="33" t="n">
        <v>45408.875</v>
      </c>
      <c r="B2808" s="15">
        <f>WEEKDAY($A2808,2)</f>
        <v/>
      </c>
      <c r="C2808" s="15">
        <f>HOUR($A2808)</f>
        <v/>
      </c>
      <c r="D2808" s="15">
        <f>IF(AND($A2808&gt;=Instellingen!$B$6,$A2808&lt;Instellingen!$B$7),1,0)</f>
        <v/>
      </c>
      <c r="E2808" s="15">
        <f>COUNTIF(tData[BezoekStart],"&lt;"&amp;($A2808+1/24))-COUNTIF(tData[BezoekEind],"&lt;="&amp;$A2808)</f>
        <v/>
      </c>
      <c r="F2808" s="15">
        <f>COUNTIF(tData[BezoekLangStart],"&lt;"&amp;($A2808+1/24))-COUNTIF(tData[BezoekLangEind],"&lt;="&amp;$A2808)</f>
        <v/>
      </c>
      <c r="G2808" s="15">
        <f>IF($D2808=1,$B2808*100+$C2808,-1)</f>
        <v/>
      </c>
      <c r="H2808" s="15">
        <f>IF($D2808=1,$B2808,-1)</f>
        <v/>
      </c>
      <c r="I2808" s="15">
        <f>IF($D2808=1,$C2808,-1)</f>
        <v/>
      </c>
    </row>
    <row r="2809">
      <c r="A2809" s="33" t="n">
        <v>45408.91666666666</v>
      </c>
      <c r="B2809" s="15">
        <f>WEEKDAY($A2809,2)</f>
        <v/>
      </c>
      <c r="C2809" s="15">
        <f>HOUR($A2809)</f>
        <v/>
      </c>
      <c r="D2809" s="15">
        <f>IF(AND($A2809&gt;=Instellingen!$B$6,$A2809&lt;Instellingen!$B$7),1,0)</f>
        <v/>
      </c>
      <c r="E2809" s="15">
        <f>COUNTIF(tData[BezoekStart],"&lt;"&amp;($A2809+1/24))-COUNTIF(tData[BezoekEind],"&lt;="&amp;$A2809)</f>
        <v/>
      </c>
      <c r="F2809" s="15">
        <f>COUNTIF(tData[BezoekLangStart],"&lt;"&amp;($A2809+1/24))-COUNTIF(tData[BezoekLangEind],"&lt;="&amp;$A2809)</f>
        <v/>
      </c>
      <c r="G2809" s="15">
        <f>IF($D2809=1,$B2809*100+$C2809,-1)</f>
        <v/>
      </c>
      <c r="H2809" s="15">
        <f>IF($D2809=1,$B2809,-1)</f>
        <v/>
      </c>
      <c r="I2809" s="15">
        <f>IF($D2809=1,$C2809,-1)</f>
        <v/>
      </c>
    </row>
    <row r="2810">
      <c r="A2810" s="33" t="n">
        <v>45408.95833333334</v>
      </c>
      <c r="B2810" s="15">
        <f>WEEKDAY($A2810,2)</f>
        <v/>
      </c>
      <c r="C2810" s="15">
        <f>HOUR($A2810)</f>
        <v/>
      </c>
      <c r="D2810" s="15">
        <f>IF(AND($A2810&gt;=Instellingen!$B$6,$A2810&lt;Instellingen!$B$7),1,0)</f>
        <v/>
      </c>
      <c r="E2810" s="15">
        <f>COUNTIF(tData[BezoekStart],"&lt;"&amp;($A2810+1/24))-COUNTIF(tData[BezoekEind],"&lt;="&amp;$A2810)</f>
        <v/>
      </c>
      <c r="F2810" s="15">
        <f>COUNTIF(tData[BezoekLangStart],"&lt;"&amp;($A2810+1/24))-COUNTIF(tData[BezoekLangEind],"&lt;="&amp;$A2810)</f>
        <v/>
      </c>
      <c r="G2810" s="15">
        <f>IF($D2810=1,$B2810*100+$C2810,-1)</f>
        <v/>
      </c>
      <c r="H2810" s="15">
        <f>IF($D2810=1,$B2810,-1)</f>
        <v/>
      </c>
      <c r="I2810" s="15">
        <f>IF($D2810=1,$C2810,-1)</f>
        <v/>
      </c>
    </row>
    <row r="2811">
      <c r="A2811" s="33" t="n">
        <v>45409</v>
      </c>
      <c r="B2811" s="15">
        <f>WEEKDAY($A2811,2)</f>
        <v/>
      </c>
      <c r="C2811" s="15">
        <f>HOUR($A2811)</f>
        <v/>
      </c>
      <c r="D2811" s="15">
        <f>IF(AND($A2811&gt;=Instellingen!$B$6,$A2811&lt;Instellingen!$B$7),1,0)</f>
        <v/>
      </c>
      <c r="E2811" s="15">
        <f>COUNTIF(tData[BezoekStart],"&lt;"&amp;($A2811+1/24))-COUNTIF(tData[BezoekEind],"&lt;="&amp;$A2811)</f>
        <v/>
      </c>
      <c r="F2811" s="15">
        <f>COUNTIF(tData[BezoekLangStart],"&lt;"&amp;($A2811+1/24))-COUNTIF(tData[BezoekLangEind],"&lt;="&amp;$A2811)</f>
        <v/>
      </c>
      <c r="G2811" s="15">
        <f>IF($D2811=1,$B2811*100+$C2811,-1)</f>
        <v/>
      </c>
      <c r="H2811" s="15">
        <f>IF($D2811=1,$B2811,-1)</f>
        <v/>
      </c>
      <c r="I2811" s="15">
        <f>IF($D2811=1,$C2811,-1)</f>
        <v/>
      </c>
    </row>
    <row r="2812">
      <c r="A2812" s="33" t="n">
        <v>45409.04166666666</v>
      </c>
      <c r="B2812" s="15">
        <f>WEEKDAY($A2812,2)</f>
        <v/>
      </c>
      <c r="C2812" s="15">
        <f>HOUR($A2812)</f>
        <v/>
      </c>
      <c r="D2812" s="15">
        <f>IF(AND($A2812&gt;=Instellingen!$B$6,$A2812&lt;Instellingen!$B$7),1,0)</f>
        <v/>
      </c>
      <c r="E2812" s="15">
        <f>COUNTIF(tData[BezoekStart],"&lt;"&amp;($A2812+1/24))-COUNTIF(tData[BezoekEind],"&lt;="&amp;$A2812)</f>
        <v/>
      </c>
      <c r="F2812" s="15">
        <f>COUNTIF(tData[BezoekLangStart],"&lt;"&amp;($A2812+1/24))-COUNTIF(tData[BezoekLangEind],"&lt;="&amp;$A2812)</f>
        <v/>
      </c>
      <c r="G2812" s="15">
        <f>IF($D2812=1,$B2812*100+$C2812,-1)</f>
        <v/>
      </c>
      <c r="H2812" s="15">
        <f>IF($D2812=1,$B2812,-1)</f>
        <v/>
      </c>
      <c r="I2812" s="15">
        <f>IF($D2812=1,$C2812,-1)</f>
        <v/>
      </c>
    </row>
    <row r="2813">
      <c r="A2813" s="33" t="n">
        <v>45409.08333333334</v>
      </c>
      <c r="B2813" s="15">
        <f>WEEKDAY($A2813,2)</f>
        <v/>
      </c>
      <c r="C2813" s="15">
        <f>HOUR($A2813)</f>
        <v/>
      </c>
      <c r="D2813" s="15">
        <f>IF(AND($A2813&gt;=Instellingen!$B$6,$A2813&lt;Instellingen!$B$7),1,0)</f>
        <v/>
      </c>
      <c r="E2813" s="15">
        <f>COUNTIF(tData[BezoekStart],"&lt;"&amp;($A2813+1/24))-COUNTIF(tData[BezoekEind],"&lt;="&amp;$A2813)</f>
        <v/>
      </c>
      <c r="F2813" s="15">
        <f>COUNTIF(tData[BezoekLangStart],"&lt;"&amp;($A2813+1/24))-COUNTIF(tData[BezoekLangEind],"&lt;="&amp;$A2813)</f>
        <v/>
      </c>
      <c r="G2813" s="15">
        <f>IF($D2813=1,$B2813*100+$C2813,-1)</f>
        <v/>
      </c>
      <c r="H2813" s="15">
        <f>IF($D2813=1,$B2813,-1)</f>
        <v/>
      </c>
      <c r="I2813" s="15">
        <f>IF($D2813=1,$C2813,-1)</f>
        <v/>
      </c>
    </row>
    <row r="2814">
      <c r="A2814" s="33" t="n">
        <v>45409.125</v>
      </c>
      <c r="B2814" s="15">
        <f>WEEKDAY($A2814,2)</f>
        <v/>
      </c>
      <c r="C2814" s="15">
        <f>HOUR($A2814)</f>
        <v/>
      </c>
      <c r="D2814" s="15">
        <f>IF(AND($A2814&gt;=Instellingen!$B$6,$A2814&lt;Instellingen!$B$7),1,0)</f>
        <v/>
      </c>
      <c r="E2814" s="15">
        <f>COUNTIF(tData[BezoekStart],"&lt;"&amp;($A2814+1/24))-COUNTIF(tData[BezoekEind],"&lt;="&amp;$A2814)</f>
        <v/>
      </c>
      <c r="F2814" s="15">
        <f>COUNTIF(tData[BezoekLangStart],"&lt;"&amp;($A2814+1/24))-COUNTIF(tData[BezoekLangEind],"&lt;="&amp;$A2814)</f>
        <v/>
      </c>
      <c r="G2814" s="15">
        <f>IF($D2814=1,$B2814*100+$C2814,-1)</f>
        <v/>
      </c>
      <c r="H2814" s="15">
        <f>IF($D2814=1,$B2814,-1)</f>
        <v/>
      </c>
      <c r="I2814" s="15">
        <f>IF($D2814=1,$C2814,-1)</f>
        <v/>
      </c>
    </row>
    <row r="2815">
      <c r="A2815" s="33" t="n">
        <v>45409.16666666666</v>
      </c>
      <c r="B2815" s="15">
        <f>WEEKDAY($A2815,2)</f>
        <v/>
      </c>
      <c r="C2815" s="15">
        <f>HOUR($A2815)</f>
        <v/>
      </c>
      <c r="D2815" s="15">
        <f>IF(AND($A2815&gt;=Instellingen!$B$6,$A2815&lt;Instellingen!$B$7),1,0)</f>
        <v/>
      </c>
      <c r="E2815" s="15">
        <f>COUNTIF(tData[BezoekStart],"&lt;"&amp;($A2815+1/24))-COUNTIF(tData[BezoekEind],"&lt;="&amp;$A2815)</f>
        <v/>
      </c>
      <c r="F2815" s="15">
        <f>COUNTIF(tData[BezoekLangStart],"&lt;"&amp;($A2815+1/24))-COUNTIF(tData[BezoekLangEind],"&lt;="&amp;$A2815)</f>
        <v/>
      </c>
      <c r="G2815" s="15">
        <f>IF($D2815=1,$B2815*100+$C2815,-1)</f>
        <v/>
      </c>
      <c r="H2815" s="15">
        <f>IF($D2815=1,$B2815,-1)</f>
        <v/>
      </c>
      <c r="I2815" s="15">
        <f>IF($D2815=1,$C2815,-1)</f>
        <v/>
      </c>
    </row>
    <row r="2816">
      <c r="A2816" s="33" t="n">
        <v>45409.20833333334</v>
      </c>
      <c r="B2816" s="15">
        <f>WEEKDAY($A2816,2)</f>
        <v/>
      </c>
      <c r="C2816" s="15">
        <f>HOUR($A2816)</f>
        <v/>
      </c>
      <c r="D2816" s="15">
        <f>IF(AND($A2816&gt;=Instellingen!$B$6,$A2816&lt;Instellingen!$B$7),1,0)</f>
        <v/>
      </c>
      <c r="E2816" s="15">
        <f>COUNTIF(tData[BezoekStart],"&lt;"&amp;($A2816+1/24))-COUNTIF(tData[BezoekEind],"&lt;="&amp;$A2816)</f>
        <v/>
      </c>
      <c r="F2816" s="15">
        <f>COUNTIF(tData[BezoekLangStart],"&lt;"&amp;($A2816+1/24))-COUNTIF(tData[BezoekLangEind],"&lt;="&amp;$A2816)</f>
        <v/>
      </c>
      <c r="G2816" s="15">
        <f>IF($D2816=1,$B2816*100+$C2816,-1)</f>
        <v/>
      </c>
      <c r="H2816" s="15">
        <f>IF($D2816=1,$B2816,-1)</f>
        <v/>
      </c>
      <c r="I2816" s="15">
        <f>IF($D2816=1,$C2816,-1)</f>
        <v/>
      </c>
    </row>
    <row r="2817">
      <c r="A2817" s="33" t="n">
        <v>45409.25</v>
      </c>
      <c r="B2817" s="15">
        <f>WEEKDAY($A2817,2)</f>
        <v/>
      </c>
      <c r="C2817" s="15">
        <f>HOUR($A2817)</f>
        <v/>
      </c>
      <c r="D2817" s="15">
        <f>IF(AND($A2817&gt;=Instellingen!$B$6,$A2817&lt;Instellingen!$B$7),1,0)</f>
        <v/>
      </c>
      <c r="E2817" s="15">
        <f>COUNTIF(tData[BezoekStart],"&lt;"&amp;($A2817+1/24))-COUNTIF(tData[BezoekEind],"&lt;="&amp;$A2817)</f>
        <v/>
      </c>
      <c r="F2817" s="15">
        <f>COUNTIF(tData[BezoekLangStart],"&lt;"&amp;($A2817+1/24))-COUNTIF(tData[BezoekLangEind],"&lt;="&amp;$A2817)</f>
        <v/>
      </c>
      <c r="G2817" s="15">
        <f>IF($D2817=1,$B2817*100+$C2817,-1)</f>
        <v/>
      </c>
      <c r="H2817" s="15">
        <f>IF($D2817=1,$B2817,-1)</f>
        <v/>
      </c>
      <c r="I2817" s="15">
        <f>IF($D2817=1,$C2817,-1)</f>
        <v/>
      </c>
    </row>
    <row r="2818">
      <c r="A2818" s="33" t="n">
        <v>45409.29166666666</v>
      </c>
      <c r="B2818" s="15">
        <f>WEEKDAY($A2818,2)</f>
        <v/>
      </c>
      <c r="C2818" s="15">
        <f>HOUR($A2818)</f>
        <v/>
      </c>
      <c r="D2818" s="15">
        <f>IF(AND($A2818&gt;=Instellingen!$B$6,$A2818&lt;Instellingen!$B$7),1,0)</f>
        <v/>
      </c>
      <c r="E2818" s="15">
        <f>COUNTIF(tData[BezoekStart],"&lt;"&amp;($A2818+1/24))-COUNTIF(tData[BezoekEind],"&lt;="&amp;$A2818)</f>
        <v/>
      </c>
      <c r="F2818" s="15">
        <f>COUNTIF(tData[BezoekLangStart],"&lt;"&amp;($A2818+1/24))-COUNTIF(tData[BezoekLangEind],"&lt;="&amp;$A2818)</f>
        <v/>
      </c>
      <c r="G2818" s="15">
        <f>IF($D2818=1,$B2818*100+$C2818,-1)</f>
        <v/>
      </c>
      <c r="H2818" s="15">
        <f>IF($D2818=1,$B2818,-1)</f>
        <v/>
      </c>
      <c r="I2818" s="15">
        <f>IF($D2818=1,$C2818,-1)</f>
        <v/>
      </c>
    </row>
    <row r="2819">
      <c r="A2819" s="33" t="n">
        <v>45409.33333333334</v>
      </c>
      <c r="B2819" s="15">
        <f>WEEKDAY($A2819,2)</f>
        <v/>
      </c>
      <c r="C2819" s="15">
        <f>HOUR($A2819)</f>
        <v/>
      </c>
      <c r="D2819" s="15">
        <f>IF(AND($A2819&gt;=Instellingen!$B$6,$A2819&lt;Instellingen!$B$7),1,0)</f>
        <v/>
      </c>
      <c r="E2819" s="15">
        <f>COUNTIF(tData[BezoekStart],"&lt;"&amp;($A2819+1/24))-COUNTIF(tData[BezoekEind],"&lt;="&amp;$A2819)</f>
        <v/>
      </c>
      <c r="F2819" s="15">
        <f>COUNTIF(tData[BezoekLangStart],"&lt;"&amp;($A2819+1/24))-COUNTIF(tData[BezoekLangEind],"&lt;="&amp;$A2819)</f>
        <v/>
      </c>
      <c r="G2819" s="15">
        <f>IF($D2819=1,$B2819*100+$C2819,-1)</f>
        <v/>
      </c>
      <c r="H2819" s="15">
        <f>IF($D2819=1,$B2819,-1)</f>
        <v/>
      </c>
      <c r="I2819" s="15">
        <f>IF($D2819=1,$C2819,-1)</f>
        <v/>
      </c>
    </row>
    <row r="2820">
      <c r="A2820" s="33" t="n">
        <v>45409.375</v>
      </c>
      <c r="B2820" s="15">
        <f>WEEKDAY($A2820,2)</f>
        <v/>
      </c>
      <c r="C2820" s="15">
        <f>HOUR($A2820)</f>
        <v/>
      </c>
      <c r="D2820" s="15">
        <f>IF(AND($A2820&gt;=Instellingen!$B$6,$A2820&lt;Instellingen!$B$7),1,0)</f>
        <v/>
      </c>
      <c r="E2820" s="15">
        <f>COUNTIF(tData[BezoekStart],"&lt;"&amp;($A2820+1/24))-COUNTIF(tData[BezoekEind],"&lt;="&amp;$A2820)</f>
        <v/>
      </c>
      <c r="F2820" s="15">
        <f>COUNTIF(tData[BezoekLangStart],"&lt;"&amp;($A2820+1/24))-COUNTIF(tData[BezoekLangEind],"&lt;="&amp;$A2820)</f>
        <v/>
      </c>
      <c r="G2820" s="15">
        <f>IF($D2820=1,$B2820*100+$C2820,-1)</f>
        <v/>
      </c>
      <c r="H2820" s="15">
        <f>IF($D2820=1,$B2820,-1)</f>
        <v/>
      </c>
      <c r="I2820" s="15">
        <f>IF($D2820=1,$C2820,-1)</f>
        <v/>
      </c>
    </row>
    <row r="2821">
      <c r="A2821" s="33" t="n">
        <v>45409.41666666666</v>
      </c>
      <c r="B2821" s="15">
        <f>WEEKDAY($A2821,2)</f>
        <v/>
      </c>
      <c r="C2821" s="15">
        <f>HOUR($A2821)</f>
        <v/>
      </c>
      <c r="D2821" s="15">
        <f>IF(AND($A2821&gt;=Instellingen!$B$6,$A2821&lt;Instellingen!$B$7),1,0)</f>
        <v/>
      </c>
      <c r="E2821" s="15">
        <f>COUNTIF(tData[BezoekStart],"&lt;"&amp;($A2821+1/24))-COUNTIF(tData[BezoekEind],"&lt;="&amp;$A2821)</f>
        <v/>
      </c>
      <c r="F2821" s="15">
        <f>COUNTIF(tData[BezoekLangStart],"&lt;"&amp;($A2821+1/24))-COUNTIF(tData[BezoekLangEind],"&lt;="&amp;$A2821)</f>
        <v/>
      </c>
      <c r="G2821" s="15">
        <f>IF($D2821=1,$B2821*100+$C2821,-1)</f>
        <v/>
      </c>
      <c r="H2821" s="15">
        <f>IF($D2821=1,$B2821,-1)</f>
        <v/>
      </c>
      <c r="I2821" s="15">
        <f>IF($D2821=1,$C2821,-1)</f>
        <v/>
      </c>
    </row>
    <row r="2822">
      <c r="A2822" s="33" t="n">
        <v>45409.45833333334</v>
      </c>
      <c r="B2822" s="15">
        <f>WEEKDAY($A2822,2)</f>
        <v/>
      </c>
      <c r="C2822" s="15">
        <f>HOUR($A2822)</f>
        <v/>
      </c>
      <c r="D2822" s="15">
        <f>IF(AND($A2822&gt;=Instellingen!$B$6,$A2822&lt;Instellingen!$B$7),1,0)</f>
        <v/>
      </c>
      <c r="E2822" s="15">
        <f>COUNTIF(tData[BezoekStart],"&lt;"&amp;($A2822+1/24))-COUNTIF(tData[BezoekEind],"&lt;="&amp;$A2822)</f>
        <v/>
      </c>
      <c r="F2822" s="15">
        <f>COUNTIF(tData[BezoekLangStart],"&lt;"&amp;($A2822+1/24))-COUNTIF(tData[BezoekLangEind],"&lt;="&amp;$A2822)</f>
        <v/>
      </c>
      <c r="G2822" s="15">
        <f>IF($D2822=1,$B2822*100+$C2822,-1)</f>
        <v/>
      </c>
      <c r="H2822" s="15">
        <f>IF($D2822=1,$B2822,-1)</f>
        <v/>
      </c>
      <c r="I2822" s="15">
        <f>IF($D2822=1,$C2822,-1)</f>
        <v/>
      </c>
    </row>
    <row r="2823">
      <c r="A2823" s="33" t="n">
        <v>45409.5</v>
      </c>
      <c r="B2823" s="15">
        <f>WEEKDAY($A2823,2)</f>
        <v/>
      </c>
      <c r="C2823" s="15">
        <f>HOUR($A2823)</f>
        <v/>
      </c>
      <c r="D2823" s="15">
        <f>IF(AND($A2823&gt;=Instellingen!$B$6,$A2823&lt;Instellingen!$B$7),1,0)</f>
        <v/>
      </c>
      <c r="E2823" s="15">
        <f>COUNTIF(tData[BezoekStart],"&lt;"&amp;($A2823+1/24))-COUNTIF(tData[BezoekEind],"&lt;="&amp;$A2823)</f>
        <v/>
      </c>
      <c r="F2823" s="15">
        <f>COUNTIF(tData[BezoekLangStart],"&lt;"&amp;($A2823+1/24))-COUNTIF(tData[BezoekLangEind],"&lt;="&amp;$A2823)</f>
        <v/>
      </c>
      <c r="G2823" s="15">
        <f>IF($D2823=1,$B2823*100+$C2823,-1)</f>
        <v/>
      </c>
      <c r="H2823" s="15">
        <f>IF($D2823=1,$B2823,-1)</f>
        <v/>
      </c>
      <c r="I2823" s="15">
        <f>IF($D2823=1,$C2823,-1)</f>
        <v/>
      </c>
    </row>
    <row r="2824">
      <c r="A2824" s="33" t="n">
        <v>45409.54166666666</v>
      </c>
      <c r="B2824" s="15">
        <f>WEEKDAY($A2824,2)</f>
        <v/>
      </c>
      <c r="C2824" s="15">
        <f>HOUR($A2824)</f>
        <v/>
      </c>
      <c r="D2824" s="15">
        <f>IF(AND($A2824&gt;=Instellingen!$B$6,$A2824&lt;Instellingen!$B$7),1,0)</f>
        <v/>
      </c>
      <c r="E2824" s="15">
        <f>COUNTIF(tData[BezoekStart],"&lt;"&amp;($A2824+1/24))-COUNTIF(tData[BezoekEind],"&lt;="&amp;$A2824)</f>
        <v/>
      </c>
      <c r="F2824" s="15">
        <f>COUNTIF(tData[BezoekLangStart],"&lt;"&amp;($A2824+1/24))-COUNTIF(tData[BezoekLangEind],"&lt;="&amp;$A2824)</f>
        <v/>
      </c>
      <c r="G2824" s="15">
        <f>IF($D2824=1,$B2824*100+$C2824,-1)</f>
        <v/>
      </c>
      <c r="H2824" s="15">
        <f>IF($D2824=1,$B2824,-1)</f>
        <v/>
      </c>
      <c r="I2824" s="15">
        <f>IF($D2824=1,$C2824,-1)</f>
        <v/>
      </c>
    </row>
    <row r="2825">
      <c r="A2825" s="33" t="n">
        <v>45409.58333333334</v>
      </c>
      <c r="B2825" s="15">
        <f>WEEKDAY($A2825,2)</f>
        <v/>
      </c>
      <c r="C2825" s="15">
        <f>HOUR($A2825)</f>
        <v/>
      </c>
      <c r="D2825" s="15">
        <f>IF(AND($A2825&gt;=Instellingen!$B$6,$A2825&lt;Instellingen!$B$7),1,0)</f>
        <v/>
      </c>
      <c r="E2825" s="15">
        <f>COUNTIF(tData[BezoekStart],"&lt;"&amp;($A2825+1/24))-COUNTIF(tData[BezoekEind],"&lt;="&amp;$A2825)</f>
        <v/>
      </c>
      <c r="F2825" s="15">
        <f>COUNTIF(tData[BezoekLangStart],"&lt;"&amp;($A2825+1/24))-COUNTIF(tData[BezoekLangEind],"&lt;="&amp;$A2825)</f>
        <v/>
      </c>
      <c r="G2825" s="15">
        <f>IF($D2825=1,$B2825*100+$C2825,-1)</f>
        <v/>
      </c>
      <c r="H2825" s="15">
        <f>IF($D2825=1,$B2825,-1)</f>
        <v/>
      </c>
      <c r="I2825" s="15">
        <f>IF($D2825=1,$C2825,-1)</f>
        <v/>
      </c>
    </row>
    <row r="2826">
      <c r="A2826" s="33" t="n">
        <v>45409.625</v>
      </c>
      <c r="B2826" s="15">
        <f>WEEKDAY($A2826,2)</f>
        <v/>
      </c>
      <c r="C2826" s="15">
        <f>HOUR($A2826)</f>
        <v/>
      </c>
      <c r="D2826" s="15">
        <f>IF(AND($A2826&gt;=Instellingen!$B$6,$A2826&lt;Instellingen!$B$7),1,0)</f>
        <v/>
      </c>
      <c r="E2826" s="15">
        <f>COUNTIF(tData[BezoekStart],"&lt;"&amp;($A2826+1/24))-COUNTIF(tData[BezoekEind],"&lt;="&amp;$A2826)</f>
        <v/>
      </c>
      <c r="F2826" s="15">
        <f>COUNTIF(tData[BezoekLangStart],"&lt;"&amp;($A2826+1/24))-COUNTIF(tData[BezoekLangEind],"&lt;="&amp;$A2826)</f>
        <v/>
      </c>
      <c r="G2826" s="15">
        <f>IF($D2826=1,$B2826*100+$C2826,-1)</f>
        <v/>
      </c>
      <c r="H2826" s="15">
        <f>IF($D2826=1,$B2826,-1)</f>
        <v/>
      </c>
      <c r="I2826" s="15">
        <f>IF($D2826=1,$C2826,-1)</f>
        <v/>
      </c>
    </row>
    <row r="2827">
      <c r="A2827" s="33" t="n">
        <v>45409.66666666666</v>
      </c>
      <c r="B2827" s="15">
        <f>WEEKDAY($A2827,2)</f>
        <v/>
      </c>
      <c r="C2827" s="15">
        <f>HOUR($A2827)</f>
        <v/>
      </c>
      <c r="D2827" s="15">
        <f>IF(AND($A2827&gt;=Instellingen!$B$6,$A2827&lt;Instellingen!$B$7),1,0)</f>
        <v/>
      </c>
      <c r="E2827" s="15">
        <f>COUNTIF(tData[BezoekStart],"&lt;"&amp;($A2827+1/24))-COUNTIF(tData[BezoekEind],"&lt;="&amp;$A2827)</f>
        <v/>
      </c>
      <c r="F2827" s="15">
        <f>COUNTIF(tData[BezoekLangStart],"&lt;"&amp;($A2827+1/24))-COUNTIF(tData[BezoekLangEind],"&lt;="&amp;$A2827)</f>
        <v/>
      </c>
      <c r="G2827" s="15">
        <f>IF($D2827=1,$B2827*100+$C2827,-1)</f>
        <v/>
      </c>
      <c r="H2827" s="15">
        <f>IF($D2827=1,$B2827,-1)</f>
        <v/>
      </c>
      <c r="I2827" s="15">
        <f>IF($D2827=1,$C2827,-1)</f>
        <v/>
      </c>
    </row>
    <row r="2828">
      <c r="A2828" s="33" t="n">
        <v>45409.70833333334</v>
      </c>
      <c r="B2828" s="15">
        <f>WEEKDAY($A2828,2)</f>
        <v/>
      </c>
      <c r="C2828" s="15">
        <f>HOUR($A2828)</f>
        <v/>
      </c>
      <c r="D2828" s="15">
        <f>IF(AND($A2828&gt;=Instellingen!$B$6,$A2828&lt;Instellingen!$B$7),1,0)</f>
        <v/>
      </c>
      <c r="E2828" s="15">
        <f>COUNTIF(tData[BezoekStart],"&lt;"&amp;($A2828+1/24))-COUNTIF(tData[BezoekEind],"&lt;="&amp;$A2828)</f>
        <v/>
      </c>
      <c r="F2828" s="15">
        <f>COUNTIF(tData[BezoekLangStart],"&lt;"&amp;($A2828+1/24))-COUNTIF(tData[BezoekLangEind],"&lt;="&amp;$A2828)</f>
        <v/>
      </c>
      <c r="G2828" s="15">
        <f>IF($D2828=1,$B2828*100+$C2828,-1)</f>
        <v/>
      </c>
      <c r="H2828" s="15">
        <f>IF($D2828=1,$B2828,-1)</f>
        <v/>
      </c>
      <c r="I2828" s="15">
        <f>IF($D2828=1,$C2828,-1)</f>
        <v/>
      </c>
    </row>
    <row r="2829">
      <c r="A2829" s="33" t="n">
        <v>45409.75</v>
      </c>
      <c r="B2829" s="15">
        <f>WEEKDAY($A2829,2)</f>
        <v/>
      </c>
      <c r="C2829" s="15">
        <f>HOUR($A2829)</f>
        <v/>
      </c>
      <c r="D2829" s="15">
        <f>IF(AND($A2829&gt;=Instellingen!$B$6,$A2829&lt;Instellingen!$B$7),1,0)</f>
        <v/>
      </c>
      <c r="E2829" s="15">
        <f>COUNTIF(tData[BezoekStart],"&lt;"&amp;($A2829+1/24))-COUNTIF(tData[BezoekEind],"&lt;="&amp;$A2829)</f>
        <v/>
      </c>
      <c r="F2829" s="15">
        <f>COUNTIF(tData[BezoekLangStart],"&lt;"&amp;($A2829+1/24))-COUNTIF(tData[BezoekLangEind],"&lt;="&amp;$A2829)</f>
        <v/>
      </c>
      <c r="G2829" s="15">
        <f>IF($D2829=1,$B2829*100+$C2829,-1)</f>
        <v/>
      </c>
      <c r="H2829" s="15">
        <f>IF($D2829=1,$B2829,-1)</f>
        <v/>
      </c>
      <c r="I2829" s="15">
        <f>IF($D2829=1,$C2829,-1)</f>
        <v/>
      </c>
    </row>
    <row r="2830">
      <c r="A2830" s="33" t="n">
        <v>45409.79166666666</v>
      </c>
      <c r="B2830" s="15">
        <f>WEEKDAY($A2830,2)</f>
        <v/>
      </c>
      <c r="C2830" s="15">
        <f>HOUR($A2830)</f>
        <v/>
      </c>
      <c r="D2830" s="15">
        <f>IF(AND($A2830&gt;=Instellingen!$B$6,$A2830&lt;Instellingen!$B$7),1,0)</f>
        <v/>
      </c>
      <c r="E2830" s="15">
        <f>COUNTIF(tData[BezoekStart],"&lt;"&amp;($A2830+1/24))-COUNTIF(tData[BezoekEind],"&lt;="&amp;$A2830)</f>
        <v/>
      </c>
      <c r="F2830" s="15">
        <f>COUNTIF(tData[BezoekLangStart],"&lt;"&amp;($A2830+1/24))-COUNTIF(tData[BezoekLangEind],"&lt;="&amp;$A2830)</f>
        <v/>
      </c>
      <c r="G2830" s="15">
        <f>IF($D2830=1,$B2830*100+$C2830,-1)</f>
        <v/>
      </c>
      <c r="H2830" s="15">
        <f>IF($D2830=1,$B2830,-1)</f>
        <v/>
      </c>
      <c r="I2830" s="15">
        <f>IF($D2830=1,$C2830,-1)</f>
        <v/>
      </c>
    </row>
    <row r="2831">
      <c r="A2831" s="33" t="n">
        <v>45409.83333333334</v>
      </c>
      <c r="B2831" s="15">
        <f>WEEKDAY($A2831,2)</f>
        <v/>
      </c>
      <c r="C2831" s="15">
        <f>HOUR($A2831)</f>
        <v/>
      </c>
      <c r="D2831" s="15">
        <f>IF(AND($A2831&gt;=Instellingen!$B$6,$A2831&lt;Instellingen!$B$7),1,0)</f>
        <v/>
      </c>
      <c r="E2831" s="15">
        <f>COUNTIF(tData[BezoekStart],"&lt;"&amp;($A2831+1/24))-COUNTIF(tData[BezoekEind],"&lt;="&amp;$A2831)</f>
        <v/>
      </c>
      <c r="F2831" s="15">
        <f>COUNTIF(tData[BezoekLangStart],"&lt;"&amp;($A2831+1/24))-COUNTIF(tData[BezoekLangEind],"&lt;="&amp;$A2831)</f>
        <v/>
      </c>
      <c r="G2831" s="15">
        <f>IF($D2831=1,$B2831*100+$C2831,-1)</f>
        <v/>
      </c>
      <c r="H2831" s="15">
        <f>IF($D2831=1,$B2831,-1)</f>
        <v/>
      </c>
      <c r="I2831" s="15">
        <f>IF($D2831=1,$C2831,-1)</f>
        <v/>
      </c>
    </row>
    <row r="2832">
      <c r="A2832" s="33" t="n">
        <v>45409.875</v>
      </c>
      <c r="B2832" s="15">
        <f>WEEKDAY($A2832,2)</f>
        <v/>
      </c>
      <c r="C2832" s="15">
        <f>HOUR($A2832)</f>
        <v/>
      </c>
      <c r="D2832" s="15">
        <f>IF(AND($A2832&gt;=Instellingen!$B$6,$A2832&lt;Instellingen!$B$7),1,0)</f>
        <v/>
      </c>
      <c r="E2832" s="15">
        <f>COUNTIF(tData[BezoekStart],"&lt;"&amp;($A2832+1/24))-COUNTIF(tData[BezoekEind],"&lt;="&amp;$A2832)</f>
        <v/>
      </c>
      <c r="F2832" s="15">
        <f>COUNTIF(tData[BezoekLangStart],"&lt;"&amp;($A2832+1/24))-COUNTIF(tData[BezoekLangEind],"&lt;="&amp;$A2832)</f>
        <v/>
      </c>
      <c r="G2832" s="15">
        <f>IF($D2832=1,$B2832*100+$C2832,-1)</f>
        <v/>
      </c>
      <c r="H2832" s="15">
        <f>IF($D2832=1,$B2832,-1)</f>
        <v/>
      </c>
      <c r="I2832" s="15">
        <f>IF($D2832=1,$C2832,-1)</f>
        <v/>
      </c>
    </row>
    <row r="2833">
      <c r="A2833" s="33" t="n">
        <v>45409.91666666666</v>
      </c>
      <c r="B2833" s="15">
        <f>WEEKDAY($A2833,2)</f>
        <v/>
      </c>
      <c r="C2833" s="15">
        <f>HOUR($A2833)</f>
        <v/>
      </c>
      <c r="D2833" s="15">
        <f>IF(AND($A2833&gt;=Instellingen!$B$6,$A2833&lt;Instellingen!$B$7),1,0)</f>
        <v/>
      </c>
      <c r="E2833" s="15">
        <f>COUNTIF(tData[BezoekStart],"&lt;"&amp;($A2833+1/24))-COUNTIF(tData[BezoekEind],"&lt;="&amp;$A2833)</f>
        <v/>
      </c>
      <c r="F2833" s="15">
        <f>COUNTIF(tData[BezoekLangStart],"&lt;"&amp;($A2833+1/24))-COUNTIF(tData[BezoekLangEind],"&lt;="&amp;$A2833)</f>
        <v/>
      </c>
      <c r="G2833" s="15">
        <f>IF($D2833=1,$B2833*100+$C2833,-1)</f>
        <v/>
      </c>
      <c r="H2833" s="15">
        <f>IF($D2833=1,$B2833,-1)</f>
        <v/>
      </c>
      <c r="I2833" s="15">
        <f>IF($D2833=1,$C2833,-1)</f>
        <v/>
      </c>
    </row>
    <row r="2834">
      <c r="A2834" s="33" t="n">
        <v>45409.95833333334</v>
      </c>
      <c r="B2834" s="15">
        <f>WEEKDAY($A2834,2)</f>
        <v/>
      </c>
      <c r="C2834" s="15">
        <f>HOUR($A2834)</f>
        <v/>
      </c>
      <c r="D2834" s="15">
        <f>IF(AND($A2834&gt;=Instellingen!$B$6,$A2834&lt;Instellingen!$B$7),1,0)</f>
        <v/>
      </c>
      <c r="E2834" s="15">
        <f>COUNTIF(tData[BezoekStart],"&lt;"&amp;($A2834+1/24))-COUNTIF(tData[BezoekEind],"&lt;="&amp;$A2834)</f>
        <v/>
      </c>
      <c r="F2834" s="15">
        <f>COUNTIF(tData[BezoekLangStart],"&lt;"&amp;($A2834+1/24))-COUNTIF(tData[BezoekLangEind],"&lt;="&amp;$A2834)</f>
        <v/>
      </c>
      <c r="G2834" s="15">
        <f>IF($D2834=1,$B2834*100+$C2834,-1)</f>
        <v/>
      </c>
      <c r="H2834" s="15">
        <f>IF($D2834=1,$B2834,-1)</f>
        <v/>
      </c>
      <c r="I2834" s="15">
        <f>IF($D2834=1,$C2834,-1)</f>
        <v/>
      </c>
    </row>
    <row r="2835">
      <c r="A2835" s="33" t="n">
        <v>45410</v>
      </c>
      <c r="B2835" s="15">
        <f>WEEKDAY($A2835,2)</f>
        <v/>
      </c>
      <c r="C2835" s="15">
        <f>HOUR($A2835)</f>
        <v/>
      </c>
      <c r="D2835" s="15">
        <f>IF(AND($A2835&gt;=Instellingen!$B$6,$A2835&lt;Instellingen!$B$7),1,0)</f>
        <v/>
      </c>
      <c r="E2835" s="15">
        <f>COUNTIF(tData[BezoekStart],"&lt;"&amp;($A2835+1/24))-COUNTIF(tData[BezoekEind],"&lt;="&amp;$A2835)</f>
        <v/>
      </c>
      <c r="F2835" s="15">
        <f>COUNTIF(tData[BezoekLangStart],"&lt;"&amp;($A2835+1/24))-COUNTIF(tData[BezoekLangEind],"&lt;="&amp;$A2835)</f>
        <v/>
      </c>
      <c r="G2835" s="15">
        <f>IF($D2835=1,$B2835*100+$C2835,-1)</f>
        <v/>
      </c>
      <c r="H2835" s="15">
        <f>IF($D2835=1,$B2835,-1)</f>
        <v/>
      </c>
      <c r="I2835" s="15">
        <f>IF($D2835=1,$C2835,-1)</f>
        <v/>
      </c>
    </row>
    <row r="2836">
      <c r="A2836" s="33" t="n">
        <v>45410.04166666666</v>
      </c>
      <c r="B2836" s="15">
        <f>WEEKDAY($A2836,2)</f>
        <v/>
      </c>
      <c r="C2836" s="15">
        <f>HOUR($A2836)</f>
        <v/>
      </c>
      <c r="D2836" s="15">
        <f>IF(AND($A2836&gt;=Instellingen!$B$6,$A2836&lt;Instellingen!$B$7),1,0)</f>
        <v/>
      </c>
      <c r="E2836" s="15">
        <f>COUNTIF(tData[BezoekStart],"&lt;"&amp;($A2836+1/24))-COUNTIF(tData[BezoekEind],"&lt;="&amp;$A2836)</f>
        <v/>
      </c>
      <c r="F2836" s="15">
        <f>COUNTIF(tData[BezoekLangStart],"&lt;"&amp;($A2836+1/24))-COUNTIF(tData[BezoekLangEind],"&lt;="&amp;$A2836)</f>
        <v/>
      </c>
      <c r="G2836" s="15">
        <f>IF($D2836=1,$B2836*100+$C2836,-1)</f>
        <v/>
      </c>
      <c r="H2836" s="15">
        <f>IF($D2836=1,$B2836,-1)</f>
        <v/>
      </c>
      <c r="I2836" s="15">
        <f>IF($D2836=1,$C2836,-1)</f>
        <v/>
      </c>
    </row>
    <row r="2837">
      <c r="A2837" s="33" t="n">
        <v>45410.08333333334</v>
      </c>
      <c r="B2837" s="15">
        <f>WEEKDAY($A2837,2)</f>
        <v/>
      </c>
      <c r="C2837" s="15">
        <f>HOUR($A2837)</f>
        <v/>
      </c>
      <c r="D2837" s="15">
        <f>IF(AND($A2837&gt;=Instellingen!$B$6,$A2837&lt;Instellingen!$B$7),1,0)</f>
        <v/>
      </c>
      <c r="E2837" s="15">
        <f>COUNTIF(tData[BezoekStart],"&lt;"&amp;($A2837+1/24))-COUNTIF(tData[BezoekEind],"&lt;="&amp;$A2837)</f>
        <v/>
      </c>
      <c r="F2837" s="15">
        <f>COUNTIF(tData[BezoekLangStart],"&lt;"&amp;($A2837+1/24))-COUNTIF(tData[BezoekLangEind],"&lt;="&amp;$A2837)</f>
        <v/>
      </c>
      <c r="G2837" s="15">
        <f>IF($D2837=1,$B2837*100+$C2837,-1)</f>
        <v/>
      </c>
      <c r="H2837" s="15">
        <f>IF($D2837=1,$B2837,-1)</f>
        <v/>
      </c>
      <c r="I2837" s="15">
        <f>IF($D2837=1,$C2837,-1)</f>
        <v/>
      </c>
    </row>
    <row r="2838">
      <c r="A2838" s="33" t="n">
        <v>45410.125</v>
      </c>
      <c r="B2838" s="15">
        <f>WEEKDAY($A2838,2)</f>
        <v/>
      </c>
      <c r="C2838" s="15">
        <f>HOUR($A2838)</f>
        <v/>
      </c>
      <c r="D2838" s="15">
        <f>IF(AND($A2838&gt;=Instellingen!$B$6,$A2838&lt;Instellingen!$B$7),1,0)</f>
        <v/>
      </c>
      <c r="E2838" s="15">
        <f>COUNTIF(tData[BezoekStart],"&lt;"&amp;($A2838+1/24))-COUNTIF(tData[BezoekEind],"&lt;="&amp;$A2838)</f>
        <v/>
      </c>
      <c r="F2838" s="15">
        <f>COUNTIF(tData[BezoekLangStart],"&lt;"&amp;($A2838+1/24))-COUNTIF(tData[BezoekLangEind],"&lt;="&amp;$A2838)</f>
        <v/>
      </c>
      <c r="G2838" s="15">
        <f>IF($D2838=1,$B2838*100+$C2838,-1)</f>
        <v/>
      </c>
      <c r="H2838" s="15">
        <f>IF($D2838=1,$B2838,-1)</f>
        <v/>
      </c>
      <c r="I2838" s="15">
        <f>IF($D2838=1,$C2838,-1)</f>
        <v/>
      </c>
    </row>
    <row r="2839">
      <c r="A2839" s="33" t="n">
        <v>45410.16666666666</v>
      </c>
      <c r="B2839" s="15">
        <f>WEEKDAY($A2839,2)</f>
        <v/>
      </c>
      <c r="C2839" s="15">
        <f>HOUR($A2839)</f>
        <v/>
      </c>
      <c r="D2839" s="15">
        <f>IF(AND($A2839&gt;=Instellingen!$B$6,$A2839&lt;Instellingen!$B$7),1,0)</f>
        <v/>
      </c>
      <c r="E2839" s="15">
        <f>COUNTIF(tData[BezoekStart],"&lt;"&amp;($A2839+1/24))-COUNTIF(tData[BezoekEind],"&lt;="&amp;$A2839)</f>
        <v/>
      </c>
      <c r="F2839" s="15">
        <f>COUNTIF(tData[BezoekLangStart],"&lt;"&amp;($A2839+1/24))-COUNTIF(tData[BezoekLangEind],"&lt;="&amp;$A2839)</f>
        <v/>
      </c>
      <c r="G2839" s="15">
        <f>IF($D2839=1,$B2839*100+$C2839,-1)</f>
        <v/>
      </c>
      <c r="H2839" s="15">
        <f>IF($D2839=1,$B2839,-1)</f>
        <v/>
      </c>
      <c r="I2839" s="15">
        <f>IF($D2839=1,$C2839,-1)</f>
        <v/>
      </c>
    </row>
    <row r="2840">
      <c r="A2840" s="33" t="n">
        <v>45410.20833333334</v>
      </c>
      <c r="B2840" s="15">
        <f>WEEKDAY($A2840,2)</f>
        <v/>
      </c>
      <c r="C2840" s="15">
        <f>HOUR($A2840)</f>
        <v/>
      </c>
      <c r="D2840" s="15">
        <f>IF(AND($A2840&gt;=Instellingen!$B$6,$A2840&lt;Instellingen!$B$7),1,0)</f>
        <v/>
      </c>
      <c r="E2840" s="15">
        <f>COUNTIF(tData[BezoekStart],"&lt;"&amp;($A2840+1/24))-COUNTIF(tData[BezoekEind],"&lt;="&amp;$A2840)</f>
        <v/>
      </c>
      <c r="F2840" s="15">
        <f>COUNTIF(tData[BezoekLangStart],"&lt;"&amp;($A2840+1/24))-COUNTIF(tData[BezoekLangEind],"&lt;="&amp;$A2840)</f>
        <v/>
      </c>
      <c r="G2840" s="15">
        <f>IF($D2840=1,$B2840*100+$C2840,-1)</f>
        <v/>
      </c>
      <c r="H2840" s="15">
        <f>IF($D2840=1,$B2840,-1)</f>
        <v/>
      </c>
      <c r="I2840" s="15">
        <f>IF($D2840=1,$C2840,-1)</f>
        <v/>
      </c>
    </row>
    <row r="2841">
      <c r="A2841" s="33" t="n">
        <v>45410.25</v>
      </c>
      <c r="B2841" s="15">
        <f>WEEKDAY($A2841,2)</f>
        <v/>
      </c>
      <c r="C2841" s="15">
        <f>HOUR($A2841)</f>
        <v/>
      </c>
      <c r="D2841" s="15">
        <f>IF(AND($A2841&gt;=Instellingen!$B$6,$A2841&lt;Instellingen!$B$7),1,0)</f>
        <v/>
      </c>
      <c r="E2841" s="15">
        <f>COUNTIF(tData[BezoekStart],"&lt;"&amp;($A2841+1/24))-COUNTIF(tData[BezoekEind],"&lt;="&amp;$A2841)</f>
        <v/>
      </c>
      <c r="F2841" s="15">
        <f>COUNTIF(tData[BezoekLangStart],"&lt;"&amp;($A2841+1/24))-COUNTIF(tData[BezoekLangEind],"&lt;="&amp;$A2841)</f>
        <v/>
      </c>
      <c r="G2841" s="15">
        <f>IF($D2841=1,$B2841*100+$C2841,-1)</f>
        <v/>
      </c>
      <c r="H2841" s="15">
        <f>IF($D2841=1,$B2841,-1)</f>
        <v/>
      </c>
      <c r="I2841" s="15">
        <f>IF($D2841=1,$C2841,-1)</f>
        <v/>
      </c>
    </row>
    <row r="2842">
      <c r="A2842" s="33" t="n">
        <v>45410.29166666666</v>
      </c>
      <c r="B2842" s="15">
        <f>WEEKDAY($A2842,2)</f>
        <v/>
      </c>
      <c r="C2842" s="15">
        <f>HOUR($A2842)</f>
        <v/>
      </c>
      <c r="D2842" s="15">
        <f>IF(AND($A2842&gt;=Instellingen!$B$6,$A2842&lt;Instellingen!$B$7),1,0)</f>
        <v/>
      </c>
      <c r="E2842" s="15">
        <f>COUNTIF(tData[BezoekStart],"&lt;"&amp;($A2842+1/24))-COUNTIF(tData[BezoekEind],"&lt;="&amp;$A2842)</f>
        <v/>
      </c>
      <c r="F2842" s="15">
        <f>COUNTIF(tData[BezoekLangStart],"&lt;"&amp;($A2842+1/24))-COUNTIF(tData[BezoekLangEind],"&lt;="&amp;$A2842)</f>
        <v/>
      </c>
      <c r="G2842" s="15">
        <f>IF($D2842=1,$B2842*100+$C2842,-1)</f>
        <v/>
      </c>
      <c r="H2842" s="15">
        <f>IF($D2842=1,$B2842,-1)</f>
        <v/>
      </c>
      <c r="I2842" s="15">
        <f>IF($D2842=1,$C2842,-1)</f>
        <v/>
      </c>
    </row>
    <row r="2843">
      <c r="A2843" s="33" t="n">
        <v>45410.33333333334</v>
      </c>
      <c r="B2843" s="15">
        <f>WEEKDAY($A2843,2)</f>
        <v/>
      </c>
      <c r="C2843" s="15">
        <f>HOUR($A2843)</f>
        <v/>
      </c>
      <c r="D2843" s="15">
        <f>IF(AND($A2843&gt;=Instellingen!$B$6,$A2843&lt;Instellingen!$B$7),1,0)</f>
        <v/>
      </c>
      <c r="E2843" s="15">
        <f>COUNTIF(tData[BezoekStart],"&lt;"&amp;($A2843+1/24))-COUNTIF(tData[BezoekEind],"&lt;="&amp;$A2843)</f>
        <v/>
      </c>
      <c r="F2843" s="15">
        <f>COUNTIF(tData[BezoekLangStart],"&lt;"&amp;($A2843+1/24))-COUNTIF(tData[BezoekLangEind],"&lt;="&amp;$A2843)</f>
        <v/>
      </c>
      <c r="G2843" s="15">
        <f>IF($D2843=1,$B2843*100+$C2843,-1)</f>
        <v/>
      </c>
      <c r="H2843" s="15">
        <f>IF($D2843=1,$B2843,-1)</f>
        <v/>
      </c>
      <c r="I2843" s="15">
        <f>IF($D2843=1,$C2843,-1)</f>
        <v/>
      </c>
    </row>
    <row r="2844">
      <c r="A2844" s="33" t="n">
        <v>45410.375</v>
      </c>
      <c r="B2844" s="15">
        <f>WEEKDAY($A2844,2)</f>
        <v/>
      </c>
      <c r="C2844" s="15">
        <f>HOUR($A2844)</f>
        <v/>
      </c>
      <c r="D2844" s="15">
        <f>IF(AND($A2844&gt;=Instellingen!$B$6,$A2844&lt;Instellingen!$B$7),1,0)</f>
        <v/>
      </c>
      <c r="E2844" s="15">
        <f>COUNTIF(tData[BezoekStart],"&lt;"&amp;($A2844+1/24))-COUNTIF(tData[BezoekEind],"&lt;="&amp;$A2844)</f>
        <v/>
      </c>
      <c r="F2844" s="15">
        <f>COUNTIF(tData[BezoekLangStart],"&lt;"&amp;($A2844+1/24))-COUNTIF(tData[BezoekLangEind],"&lt;="&amp;$A2844)</f>
        <v/>
      </c>
      <c r="G2844" s="15">
        <f>IF($D2844=1,$B2844*100+$C2844,-1)</f>
        <v/>
      </c>
      <c r="H2844" s="15">
        <f>IF($D2844=1,$B2844,-1)</f>
        <v/>
      </c>
      <c r="I2844" s="15">
        <f>IF($D2844=1,$C2844,-1)</f>
        <v/>
      </c>
    </row>
    <row r="2845">
      <c r="A2845" s="33" t="n">
        <v>45410.41666666666</v>
      </c>
      <c r="B2845" s="15">
        <f>WEEKDAY($A2845,2)</f>
        <v/>
      </c>
      <c r="C2845" s="15">
        <f>HOUR($A2845)</f>
        <v/>
      </c>
      <c r="D2845" s="15">
        <f>IF(AND($A2845&gt;=Instellingen!$B$6,$A2845&lt;Instellingen!$B$7),1,0)</f>
        <v/>
      </c>
      <c r="E2845" s="15">
        <f>COUNTIF(tData[BezoekStart],"&lt;"&amp;($A2845+1/24))-COUNTIF(tData[BezoekEind],"&lt;="&amp;$A2845)</f>
        <v/>
      </c>
      <c r="F2845" s="15">
        <f>COUNTIF(tData[BezoekLangStart],"&lt;"&amp;($A2845+1/24))-COUNTIF(tData[BezoekLangEind],"&lt;="&amp;$A2845)</f>
        <v/>
      </c>
      <c r="G2845" s="15">
        <f>IF($D2845=1,$B2845*100+$C2845,-1)</f>
        <v/>
      </c>
      <c r="H2845" s="15">
        <f>IF($D2845=1,$B2845,-1)</f>
        <v/>
      </c>
      <c r="I2845" s="15">
        <f>IF($D2845=1,$C2845,-1)</f>
        <v/>
      </c>
    </row>
    <row r="2846">
      <c r="A2846" s="33" t="n">
        <v>45410.45833333334</v>
      </c>
      <c r="B2846" s="15">
        <f>WEEKDAY($A2846,2)</f>
        <v/>
      </c>
      <c r="C2846" s="15">
        <f>HOUR($A2846)</f>
        <v/>
      </c>
      <c r="D2846" s="15">
        <f>IF(AND($A2846&gt;=Instellingen!$B$6,$A2846&lt;Instellingen!$B$7),1,0)</f>
        <v/>
      </c>
      <c r="E2846" s="15">
        <f>COUNTIF(tData[BezoekStart],"&lt;"&amp;($A2846+1/24))-COUNTIF(tData[BezoekEind],"&lt;="&amp;$A2846)</f>
        <v/>
      </c>
      <c r="F2846" s="15">
        <f>COUNTIF(tData[BezoekLangStart],"&lt;"&amp;($A2846+1/24))-COUNTIF(tData[BezoekLangEind],"&lt;="&amp;$A2846)</f>
        <v/>
      </c>
      <c r="G2846" s="15">
        <f>IF($D2846=1,$B2846*100+$C2846,-1)</f>
        <v/>
      </c>
      <c r="H2846" s="15">
        <f>IF($D2846=1,$B2846,-1)</f>
        <v/>
      </c>
      <c r="I2846" s="15">
        <f>IF($D2846=1,$C2846,-1)</f>
        <v/>
      </c>
    </row>
    <row r="2847">
      <c r="A2847" s="33" t="n">
        <v>45410.5</v>
      </c>
      <c r="B2847" s="15">
        <f>WEEKDAY($A2847,2)</f>
        <v/>
      </c>
      <c r="C2847" s="15">
        <f>HOUR($A2847)</f>
        <v/>
      </c>
      <c r="D2847" s="15">
        <f>IF(AND($A2847&gt;=Instellingen!$B$6,$A2847&lt;Instellingen!$B$7),1,0)</f>
        <v/>
      </c>
      <c r="E2847" s="15">
        <f>COUNTIF(tData[BezoekStart],"&lt;"&amp;($A2847+1/24))-COUNTIF(tData[BezoekEind],"&lt;="&amp;$A2847)</f>
        <v/>
      </c>
      <c r="F2847" s="15">
        <f>COUNTIF(tData[BezoekLangStart],"&lt;"&amp;($A2847+1/24))-COUNTIF(tData[BezoekLangEind],"&lt;="&amp;$A2847)</f>
        <v/>
      </c>
      <c r="G2847" s="15">
        <f>IF($D2847=1,$B2847*100+$C2847,-1)</f>
        <v/>
      </c>
      <c r="H2847" s="15">
        <f>IF($D2847=1,$B2847,-1)</f>
        <v/>
      </c>
      <c r="I2847" s="15">
        <f>IF($D2847=1,$C2847,-1)</f>
        <v/>
      </c>
    </row>
    <row r="2848">
      <c r="A2848" s="33" t="n">
        <v>45410.54166666666</v>
      </c>
      <c r="B2848" s="15">
        <f>WEEKDAY($A2848,2)</f>
        <v/>
      </c>
      <c r="C2848" s="15">
        <f>HOUR($A2848)</f>
        <v/>
      </c>
      <c r="D2848" s="15">
        <f>IF(AND($A2848&gt;=Instellingen!$B$6,$A2848&lt;Instellingen!$B$7),1,0)</f>
        <v/>
      </c>
      <c r="E2848" s="15">
        <f>COUNTIF(tData[BezoekStart],"&lt;"&amp;($A2848+1/24))-COUNTIF(tData[BezoekEind],"&lt;="&amp;$A2848)</f>
        <v/>
      </c>
      <c r="F2848" s="15">
        <f>COUNTIF(tData[BezoekLangStart],"&lt;"&amp;($A2848+1/24))-COUNTIF(tData[BezoekLangEind],"&lt;="&amp;$A2848)</f>
        <v/>
      </c>
      <c r="G2848" s="15">
        <f>IF($D2848=1,$B2848*100+$C2848,-1)</f>
        <v/>
      </c>
      <c r="H2848" s="15">
        <f>IF($D2848=1,$B2848,-1)</f>
        <v/>
      </c>
      <c r="I2848" s="15">
        <f>IF($D2848=1,$C2848,-1)</f>
        <v/>
      </c>
    </row>
    <row r="2849">
      <c r="A2849" s="33" t="n">
        <v>45410.58333333334</v>
      </c>
      <c r="B2849" s="15">
        <f>WEEKDAY($A2849,2)</f>
        <v/>
      </c>
      <c r="C2849" s="15">
        <f>HOUR($A2849)</f>
        <v/>
      </c>
      <c r="D2849" s="15">
        <f>IF(AND($A2849&gt;=Instellingen!$B$6,$A2849&lt;Instellingen!$B$7),1,0)</f>
        <v/>
      </c>
      <c r="E2849" s="15">
        <f>COUNTIF(tData[BezoekStart],"&lt;"&amp;($A2849+1/24))-COUNTIF(tData[BezoekEind],"&lt;="&amp;$A2849)</f>
        <v/>
      </c>
      <c r="F2849" s="15">
        <f>COUNTIF(tData[BezoekLangStart],"&lt;"&amp;($A2849+1/24))-COUNTIF(tData[BezoekLangEind],"&lt;="&amp;$A2849)</f>
        <v/>
      </c>
      <c r="G2849" s="15">
        <f>IF($D2849=1,$B2849*100+$C2849,-1)</f>
        <v/>
      </c>
      <c r="H2849" s="15">
        <f>IF($D2849=1,$B2849,-1)</f>
        <v/>
      </c>
      <c r="I2849" s="15">
        <f>IF($D2849=1,$C2849,-1)</f>
        <v/>
      </c>
    </row>
    <row r="2850">
      <c r="A2850" s="33" t="n">
        <v>45410.625</v>
      </c>
      <c r="B2850" s="15">
        <f>WEEKDAY($A2850,2)</f>
        <v/>
      </c>
      <c r="C2850" s="15">
        <f>HOUR($A2850)</f>
        <v/>
      </c>
      <c r="D2850" s="15">
        <f>IF(AND($A2850&gt;=Instellingen!$B$6,$A2850&lt;Instellingen!$B$7),1,0)</f>
        <v/>
      </c>
      <c r="E2850" s="15">
        <f>COUNTIF(tData[BezoekStart],"&lt;"&amp;($A2850+1/24))-COUNTIF(tData[BezoekEind],"&lt;="&amp;$A2850)</f>
        <v/>
      </c>
      <c r="F2850" s="15">
        <f>COUNTIF(tData[BezoekLangStart],"&lt;"&amp;($A2850+1/24))-COUNTIF(tData[BezoekLangEind],"&lt;="&amp;$A2850)</f>
        <v/>
      </c>
      <c r="G2850" s="15">
        <f>IF($D2850=1,$B2850*100+$C2850,-1)</f>
        <v/>
      </c>
      <c r="H2850" s="15">
        <f>IF($D2850=1,$B2850,-1)</f>
        <v/>
      </c>
      <c r="I2850" s="15">
        <f>IF($D2850=1,$C2850,-1)</f>
        <v/>
      </c>
    </row>
    <row r="2851">
      <c r="A2851" s="33" t="n">
        <v>45410.66666666666</v>
      </c>
      <c r="B2851" s="15">
        <f>WEEKDAY($A2851,2)</f>
        <v/>
      </c>
      <c r="C2851" s="15">
        <f>HOUR($A2851)</f>
        <v/>
      </c>
      <c r="D2851" s="15">
        <f>IF(AND($A2851&gt;=Instellingen!$B$6,$A2851&lt;Instellingen!$B$7),1,0)</f>
        <v/>
      </c>
      <c r="E2851" s="15">
        <f>COUNTIF(tData[BezoekStart],"&lt;"&amp;($A2851+1/24))-COUNTIF(tData[BezoekEind],"&lt;="&amp;$A2851)</f>
        <v/>
      </c>
      <c r="F2851" s="15">
        <f>COUNTIF(tData[BezoekLangStart],"&lt;"&amp;($A2851+1/24))-COUNTIF(tData[BezoekLangEind],"&lt;="&amp;$A2851)</f>
        <v/>
      </c>
      <c r="G2851" s="15">
        <f>IF($D2851=1,$B2851*100+$C2851,-1)</f>
        <v/>
      </c>
      <c r="H2851" s="15">
        <f>IF($D2851=1,$B2851,-1)</f>
        <v/>
      </c>
      <c r="I2851" s="15">
        <f>IF($D2851=1,$C2851,-1)</f>
        <v/>
      </c>
    </row>
    <row r="2852">
      <c r="A2852" s="33" t="n">
        <v>45410.70833333334</v>
      </c>
      <c r="B2852" s="15">
        <f>WEEKDAY($A2852,2)</f>
        <v/>
      </c>
      <c r="C2852" s="15">
        <f>HOUR($A2852)</f>
        <v/>
      </c>
      <c r="D2852" s="15">
        <f>IF(AND($A2852&gt;=Instellingen!$B$6,$A2852&lt;Instellingen!$B$7),1,0)</f>
        <v/>
      </c>
      <c r="E2852" s="15">
        <f>COUNTIF(tData[BezoekStart],"&lt;"&amp;($A2852+1/24))-COUNTIF(tData[BezoekEind],"&lt;="&amp;$A2852)</f>
        <v/>
      </c>
      <c r="F2852" s="15">
        <f>COUNTIF(tData[BezoekLangStart],"&lt;"&amp;($A2852+1/24))-COUNTIF(tData[BezoekLangEind],"&lt;="&amp;$A2852)</f>
        <v/>
      </c>
      <c r="G2852" s="15">
        <f>IF($D2852=1,$B2852*100+$C2852,-1)</f>
        <v/>
      </c>
      <c r="H2852" s="15">
        <f>IF($D2852=1,$B2852,-1)</f>
        <v/>
      </c>
      <c r="I2852" s="15">
        <f>IF($D2852=1,$C2852,-1)</f>
        <v/>
      </c>
    </row>
    <row r="2853">
      <c r="A2853" s="33" t="n">
        <v>45410.75</v>
      </c>
      <c r="B2853" s="15">
        <f>WEEKDAY($A2853,2)</f>
        <v/>
      </c>
      <c r="C2853" s="15">
        <f>HOUR($A2853)</f>
        <v/>
      </c>
      <c r="D2853" s="15">
        <f>IF(AND($A2853&gt;=Instellingen!$B$6,$A2853&lt;Instellingen!$B$7),1,0)</f>
        <v/>
      </c>
      <c r="E2853" s="15">
        <f>COUNTIF(tData[BezoekStart],"&lt;"&amp;($A2853+1/24))-COUNTIF(tData[BezoekEind],"&lt;="&amp;$A2853)</f>
        <v/>
      </c>
      <c r="F2853" s="15">
        <f>COUNTIF(tData[BezoekLangStart],"&lt;"&amp;($A2853+1/24))-COUNTIF(tData[BezoekLangEind],"&lt;="&amp;$A2853)</f>
        <v/>
      </c>
      <c r="G2853" s="15">
        <f>IF($D2853=1,$B2853*100+$C2853,-1)</f>
        <v/>
      </c>
      <c r="H2853" s="15">
        <f>IF($D2853=1,$B2853,-1)</f>
        <v/>
      </c>
      <c r="I2853" s="15">
        <f>IF($D2853=1,$C2853,-1)</f>
        <v/>
      </c>
    </row>
    <row r="2854">
      <c r="A2854" s="33" t="n">
        <v>45410.79166666666</v>
      </c>
      <c r="B2854" s="15">
        <f>WEEKDAY($A2854,2)</f>
        <v/>
      </c>
      <c r="C2854" s="15">
        <f>HOUR($A2854)</f>
        <v/>
      </c>
      <c r="D2854" s="15">
        <f>IF(AND($A2854&gt;=Instellingen!$B$6,$A2854&lt;Instellingen!$B$7),1,0)</f>
        <v/>
      </c>
      <c r="E2854" s="15">
        <f>COUNTIF(tData[BezoekStart],"&lt;"&amp;($A2854+1/24))-COUNTIF(tData[BezoekEind],"&lt;="&amp;$A2854)</f>
        <v/>
      </c>
      <c r="F2854" s="15">
        <f>COUNTIF(tData[BezoekLangStart],"&lt;"&amp;($A2854+1/24))-COUNTIF(tData[BezoekLangEind],"&lt;="&amp;$A2854)</f>
        <v/>
      </c>
      <c r="G2854" s="15">
        <f>IF($D2854=1,$B2854*100+$C2854,-1)</f>
        <v/>
      </c>
      <c r="H2854" s="15">
        <f>IF($D2854=1,$B2854,-1)</f>
        <v/>
      </c>
      <c r="I2854" s="15">
        <f>IF($D2854=1,$C2854,-1)</f>
        <v/>
      </c>
    </row>
    <row r="2855">
      <c r="A2855" s="33" t="n">
        <v>45410.83333333334</v>
      </c>
      <c r="B2855" s="15">
        <f>WEEKDAY($A2855,2)</f>
        <v/>
      </c>
      <c r="C2855" s="15">
        <f>HOUR($A2855)</f>
        <v/>
      </c>
      <c r="D2855" s="15">
        <f>IF(AND($A2855&gt;=Instellingen!$B$6,$A2855&lt;Instellingen!$B$7),1,0)</f>
        <v/>
      </c>
      <c r="E2855" s="15">
        <f>COUNTIF(tData[BezoekStart],"&lt;"&amp;($A2855+1/24))-COUNTIF(tData[BezoekEind],"&lt;="&amp;$A2855)</f>
        <v/>
      </c>
      <c r="F2855" s="15">
        <f>COUNTIF(tData[BezoekLangStart],"&lt;"&amp;($A2855+1/24))-COUNTIF(tData[BezoekLangEind],"&lt;="&amp;$A2855)</f>
        <v/>
      </c>
      <c r="G2855" s="15">
        <f>IF($D2855=1,$B2855*100+$C2855,-1)</f>
        <v/>
      </c>
      <c r="H2855" s="15">
        <f>IF($D2855=1,$B2855,-1)</f>
        <v/>
      </c>
      <c r="I2855" s="15">
        <f>IF($D2855=1,$C2855,-1)</f>
        <v/>
      </c>
    </row>
    <row r="2856">
      <c r="A2856" s="33" t="n">
        <v>45410.875</v>
      </c>
      <c r="B2856" s="15">
        <f>WEEKDAY($A2856,2)</f>
        <v/>
      </c>
      <c r="C2856" s="15">
        <f>HOUR($A2856)</f>
        <v/>
      </c>
      <c r="D2856" s="15">
        <f>IF(AND($A2856&gt;=Instellingen!$B$6,$A2856&lt;Instellingen!$B$7),1,0)</f>
        <v/>
      </c>
      <c r="E2856" s="15">
        <f>COUNTIF(tData[BezoekStart],"&lt;"&amp;($A2856+1/24))-COUNTIF(tData[BezoekEind],"&lt;="&amp;$A2856)</f>
        <v/>
      </c>
      <c r="F2856" s="15">
        <f>COUNTIF(tData[BezoekLangStart],"&lt;"&amp;($A2856+1/24))-COUNTIF(tData[BezoekLangEind],"&lt;="&amp;$A2856)</f>
        <v/>
      </c>
      <c r="G2856" s="15">
        <f>IF($D2856=1,$B2856*100+$C2856,-1)</f>
        <v/>
      </c>
      <c r="H2856" s="15">
        <f>IF($D2856=1,$B2856,-1)</f>
        <v/>
      </c>
      <c r="I2856" s="15">
        <f>IF($D2856=1,$C2856,-1)</f>
        <v/>
      </c>
    </row>
    <row r="2857">
      <c r="A2857" s="33" t="n">
        <v>45410.91666666666</v>
      </c>
      <c r="B2857" s="15">
        <f>WEEKDAY($A2857,2)</f>
        <v/>
      </c>
      <c r="C2857" s="15">
        <f>HOUR($A2857)</f>
        <v/>
      </c>
      <c r="D2857" s="15">
        <f>IF(AND($A2857&gt;=Instellingen!$B$6,$A2857&lt;Instellingen!$B$7),1,0)</f>
        <v/>
      </c>
      <c r="E2857" s="15">
        <f>COUNTIF(tData[BezoekStart],"&lt;"&amp;($A2857+1/24))-COUNTIF(tData[BezoekEind],"&lt;="&amp;$A2857)</f>
        <v/>
      </c>
      <c r="F2857" s="15">
        <f>COUNTIF(tData[BezoekLangStart],"&lt;"&amp;($A2857+1/24))-COUNTIF(tData[BezoekLangEind],"&lt;="&amp;$A2857)</f>
        <v/>
      </c>
      <c r="G2857" s="15">
        <f>IF($D2857=1,$B2857*100+$C2857,-1)</f>
        <v/>
      </c>
      <c r="H2857" s="15">
        <f>IF($D2857=1,$B2857,-1)</f>
        <v/>
      </c>
      <c r="I2857" s="15">
        <f>IF($D2857=1,$C2857,-1)</f>
        <v/>
      </c>
    </row>
    <row r="2858">
      <c r="A2858" s="33" t="n">
        <v>45410.95833333334</v>
      </c>
      <c r="B2858" s="15">
        <f>WEEKDAY($A2858,2)</f>
        <v/>
      </c>
      <c r="C2858" s="15">
        <f>HOUR($A2858)</f>
        <v/>
      </c>
      <c r="D2858" s="15">
        <f>IF(AND($A2858&gt;=Instellingen!$B$6,$A2858&lt;Instellingen!$B$7),1,0)</f>
        <v/>
      </c>
      <c r="E2858" s="15">
        <f>COUNTIF(tData[BezoekStart],"&lt;"&amp;($A2858+1/24))-COUNTIF(tData[BezoekEind],"&lt;="&amp;$A2858)</f>
        <v/>
      </c>
      <c r="F2858" s="15">
        <f>COUNTIF(tData[BezoekLangStart],"&lt;"&amp;($A2858+1/24))-COUNTIF(tData[BezoekLangEind],"&lt;="&amp;$A2858)</f>
        <v/>
      </c>
      <c r="G2858" s="15">
        <f>IF($D2858=1,$B2858*100+$C2858,-1)</f>
        <v/>
      </c>
      <c r="H2858" s="15">
        <f>IF($D2858=1,$B2858,-1)</f>
        <v/>
      </c>
      <c r="I2858" s="15">
        <f>IF($D2858=1,$C2858,-1)</f>
        <v/>
      </c>
    </row>
    <row r="2859">
      <c r="A2859" s="33" t="n">
        <v>45411</v>
      </c>
      <c r="B2859" s="15">
        <f>WEEKDAY($A2859,2)</f>
        <v/>
      </c>
      <c r="C2859" s="15">
        <f>HOUR($A2859)</f>
        <v/>
      </c>
      <c r="D2859" s="15">
        <f>IF(AND($A2859&gt;=Instellingen!$B$6,$A2859&lt;Instellingen!$B$7),1,0)</f>
        <v/>
      </c>
      <c r="E2859" s="15">
        <f>COUNTIF(tData[BezoekStart],"&lt;"&amp;($A2859+1/24))-COUNTIF(tData[BezoekEind],"&lt;="&amp;$A2859)</f>
        <v/>
      </c>
      <c r="F2859" s="15">
        <f>COUNTIF(tData[BezoekLangStart],"&lt;"&amp;($A2859+1/24))-COUNTIF(tData[BezoekLangEind],"&lt;="&amp;$A2859)</f>
        <v/>
      </c>
      <c r="G2859" s="15">
        <f>IF($D2859=1,$B2859*100+$C2859,-1)</f>
        <v/>
      </c>
      <c r="H2859" s="15">
        <f>IF($D2859=1,$B2859,-1)</f>
        <v/>
      </c>
      <c r="I2859" s="15">
        <f>IF($D2859=1,$C2859,-1)</f>
        <v/>
      </c>
    </row>
    <row r="2860">
      <c r="A2860" s="33" t="n">
        <v>45411.04166666666</v>
      </c>
      <c r="B2860" s="15">
        <f>WEEKDAY($A2860,2)</f>
        <v/>
      </c>
      <c r="C2860" s="15">
        <f>HOUR($A2860)</f>
        <v/>
      </c>
      <c r="D2860" s="15">
        <f>IF(AND($A2860&gt;=Instellingen!$B$6,$A2860&lt;Instellingen!$B$7),1,0)</f>
        <v/>
      </c>
      <c r="E2860" s="15">
        <f>COUNTIF(tData[BezoekStart],"&lt;"&amp;($A2860+1/24))-COUNTIF(tData[BezoekEind],"&lt;="&amp;$A2860)</f>
        <v/>
      </c>
      <c r="F2860" s="15">
        <f>COUNTIF(tData[BezoekLangStart],"&lt;"&amp;($A2860+1/24))-COUNTIF(tData[BezoekLangEind],"&lt;="&amp;$A2860)</f>
        <v/>
      </c>
      <c r="G2860" s="15">
        <f>IF($D2860=1,$B2860*100+$C2860,-1)</f>
        <v/>
      </c>
      <c r="H2860" s="15">
        <f>IF($D2860=1,$B2860,-1)</f>
        <v/>
      </c>
      <c r="I2860" s="15">
        <f>IF($D2860=1,$C2860,-1)</f>
        <v/>
      </c>
    </row>
    <row r="2861">
      <c r="A2861" s="33" t="n">
        <v>45411.08333333334</v>
      </c>
      <c r="B2861" s="15">
        <f>WEEKDAY($A2861,2)</f>
        <v/>
      </c>
      <c r="C2861" s="15">
        <f>HOUR($A2861)</f>
        <v/>
      </c>
      <c r="D2861" s="15">
        <f>IF(AND($A2861&gt;=Instellingen!$B$6,$A2861&lt;Instellingen!$B$7),1,0)</f>
        <v/>
      </c>
      <c r="E2861" s="15">
        <f>COUNTIF(tData[BezoekStart],"&lt;"&amp;($A2861+1/24))-COUNTIF(tData[BezoekEind],"&lt;="&amp;$A2861)</f>
        <v/>
      </c>
      <c r="F2861" s="15">
        <f>COUNTIF(tData[BezoekLangStart],"&lt;"&amp;($A2861+1/24))-COUNTIF(tData[BezoekLangEind],"&lt;="&amp;$A2861)</f>
        <v/>
      </c>
      <c r="G2861" s="15">
        <f>IF($D2861=1,$B2861*100+$C2861,-1)</f>
        <v/>
      </c>
      <c r="H2861" s="15">
        <f>IF($D2861=1,$B2861,-1)</f>
        <v/>
      </c>
      <c r="I2861" s="15">
        <f>IF($D2861=1,$C2861,-1)</f>
        <v/>
      </c>
    </row>
    <row r="2862">
      <c r="A2862" s="33" t="n">
        <v>45411.125</v>
      </c>
      <c r="B2862" s="15">
        <f>WEEKDAY($A2862,2)</f>
        <v/>
      </c>
      <c r="C2862" s="15">
        <f>HOUR($A2862)</f>
        <v/>
      </c>
      <c r="D2862" s="15">
        <f>IF(AND($A2862&gt;=Instellingen!$B$6,$A2862&lt;Instellingen!$B$7),1,0)</f>
        <v/>
      </c>
      <c r="E2862" s="15">
        <f>COUNTIF(tData[BezoekStart],"&lt;"&amp;($A2862+1/24))-COUNTIF(tData[BezoekEind],"&lt;="&amp;$A2862)</f>
        <v/>
      </c>
      <c r="F2862" s="15">
        <f>COUNTIF(tData[BezoekLangStart],"&lt;"&amp;($A2862+1/24))-COUNTIF(tData[BezoekLangEind],"&lt;="&amp;$A2862)</f>
        <v/>
      </c>
      <c r="G2862" s="15">
        <f>IF($D2862=1,$B2862*100+$C2862,-1)</f>
        <v/>
      </c>
      <c r="H2862" s="15">
        <f>IF($D2862=1,$B2862,-1)</f>
        <v/>
      </c>
      <c r="I2862" s="15">
        <f>IF($D2862=1,$C2862,-1)</f>
        <v/>
      </c>
    </row>
    <row r="2863">
      <c r="A2863" s="33" t="n">
        <v>45411.16666666666</v>
      </c>
      <c r="B2863" s="15">
        <f>WEEKDAY($A2863,2)</f>
        <v/>
      </c>
      <c r="C2863" s="15">
        <f>HOUR($A2863)</f>
        <v/>
      </c>
      <c r="D2863" s="15">
        <f>IF(AND($A2863&gt;=Instellingen!$B$6,$A2863&lt;Instellingen!$B$7),1,0)</f>
        <v/>
      </c>
      <c r="E2863" s="15">
        <f>COUNTIF(tData[BezoekStart],"&lt;"&amp;($A2863+1/24))-COUNTIF(tData[BezoekEind],"&lt;="&amp;$A2863)</f>
        <v/>
      </c>
      <c r="F2863" s="15">
        <f>COUNTIF(tData[BezoekLangStart],"&lt;"&amp;($A2863+1/24))-COUNTIF(tData[BezoekLangEind],"&lt;="&amp;$A2863)</f>
        <v/>
      </c>
      <c r="G2863" s="15">
        <f>IF($D2863=1,$B2863*100+$C2863,-1)</f>
        <v/>
      </c>
      <c r="H2863" s="15">
        <f>IF($D2863=1,$B2863,-1)</f>
        <v/>
      </c>
      <c r="I2863" s="15">
        <f>IF($D2863=1,$C2863,-1)</f>
        <v/>
      </c>
    </row>
    <row r="2864">
      <c r="A2864" s="33" t="n">
        <v>45411.20833333334</v>
      </c>
      <c r="B2864" s="15">
        <f>WEEKDAY($A2864,2)</f>
        <v/>
      </c>
      <c r="C2864" s="15">
        <f>HOUR($A2864)</f>
        <v/>
      </c>
      <c r="D2864" s="15">
        <f>IF(AND($A2864&gt;=Instellingen!$B$6,$A2864&lt;Instellingen!$B$7),1,0)</f>
        <v/>
      </c>
      <c r="E2864" s="15">
        <f>COUNTIF(tData[BezoekStart],"&lt;"&amp;($A2864+1/24))-COUNTIF(tData[BezoekEind],"&lt;="&amp;$A2864)</f>
        <v/>
      </c>
      <c r="F2864" s="15">
        <f>COUNTIF(tData[BezoekLangStart],"&lt;"&amp;($A2864+1/24))-COUNTIF(tData[BezoekLangEind],"&lt;="&amp;$A2864)</f>
        <v/>
      </c>
      <c r="G2864" s="15">
        <f>IF($D2864=1,$B2864*100+$C2864,-1)</f>
        <v/>
      </c>
      <c r="H2864" s="15">
        <f>IF($D2864=1,$B2864,-1)</f>
        <v/>
      </c>
      <c r="I2864" s="15">
        <f>IF($D2864=1,$C2864,-1)</f>
        <v/>
      </c>
    </row>
    <row r="2865">
      <c r="A2865" s="33" t="n">
        <v>45411.25</v>
      </c>
      <c r="B2865" s="15">
        <f>WEEKDAY($A2865,2)</f>
        <v/>
      </c>
      <c r="C2865" s="15">
        <f>HOUR($A2865)</f>
        <v/>
      </c>
      <c r="D2865" s="15">
        <f>IF(AND($A2865&gt;=Instellingen!$B$6,$A2865&lt;Instellingen!$B$7),1,0)</f>
        <v/>
      </c>
      <c r="E2865" s="15">
        <f>COUNTIF(tData[BezoekStart],"&lt;"&amp;($A2865+1/24))-COUNTIF(tData[BezoekEind],"&lt;="&amp;$A2865)</f>
        <v/>
      </c>
      <c r="F2865" s="15">
        <f>COUNTIF(tData[BezoekLangStart],"&lt;"&amp;($A2865+1/24))-COUNTIF(tData[BezoekLangEind],"&lt;="&amp;$A2865)</f>
        <v/>
      </c>
      <c r="G2865" s="15">
        <f>IF($D2865=1,$B2865*100+$C2865,-1)</f>
        <v/>
      </c>
      <c r="H2865" s="15">
        <f>IF($D2865=1,$B2865,-1)</f>
        <v/>
      </c>
      <c r="I2865" s="15">
        <f>IF($D2865=1,$C2865,-1)</f>
        <v/>
      </c>
    </row>
    <row r="2866">
      <c r="A2866" s="33" t="n">
        <v>45411.29166666666</v>
      </c>
      <c r="B2866" s="15">
        <f>WEEKDAY($A2866,2)</f>
        <v/>
      </c>
      <c r="C2866" s="15">
        <f>HOUR($A2866)</f>
        <v/>
      </c>
      <c r="D2866" s="15">
        <f>IF(AND($A2866&gt;=Instellingen!$B$6,$A2866&lt;Instellingen!$B$7),1,0)</f>
        <v/>
      </c>
      <c r="E2866" s="15">
        <f>COUNTIF(tData[BezoekStart],"&lt;"&amp;($A2866+1/24))-COUNTIF(tData[BezoekEind],"&lt;="&amp;$A2866)</f>
        <v/>
      </c>
      <c r="F2866" s="15">
        <f>COUNTIF(tData[BezoekLangStart],"&lt;"&amp;($A2866+1/24))-COUNTIF(tData[BezoekLangEind],"&lt;="&amp;$A2866)</f>
        <v/>
      </c>
      <c r="G2866" s="15">
        <f>IF($D2866=1,$B2866*100+$C2866,-1)</f>
        <v/>
      </c>
      <c r="H2866" s="15">
        <f>IF($D2866=1,$B2866,-1)</f>
        <v/>
      </c>
      <c r="I2866" s="15">
        <f>IF($D2866=1,$C2866,-1)</f>
        <v/>
      </c>
    </row>
    <row r="2867">
      <c r="A2867" s="33" t="n">
        <v>45411.33333333334</v>
      </c>
      <c r="B2867" s="15">
        <f>WEEKDAY($A2867,2)</f>
        <v/>
      </c>
      <c r="C2867" s="15">
        <f>HOUR($A2867)</f>
        <v/>
      </c>
      <c r="D2867" s="15">
        <f>IF(AND($A2867&gt;=Instellingen!$B$6,$A2867&lt;Instellingen!$B$7),1,0)</f>
        <v/>
      </c>
      <c r="E2867" s="15">
        <f>COUNTIF(tData[BezoekStart],"&lt;"&amp;($A2867+1/24))-COUNTIF(tData[BezoekEind],"&lt;="&amp;$A2867)</f>
        <v/>
      </c>
      <c r="F2867" s="15">
        <f>COUNTIF(tData[BezoekLangStart],"&lt;"&amp;($A2867+1/24))-COUNTIF(tData[BezoekLangEind],"&lt;="&amp;$A2867)</f>
        <v/>
      </c>
      <c r="G2867" s="15">
        <f>IF($D2867=1,$B2867*100+$C2867,-1)</f>
        <v/>
      </c>
      <c r="H2867" s="15">
        <f>IF($D2867=1,$B2867,-1)</f>
        <v/>
      </c>
      <c r="I2867" s="15">
        <f>IF($D2867=1,$C2867,-1)</f>
        <v/>
      </c>
    </row>
    <row r="2868">
      <c r="A2868" s="33" t="n">
        <v>45411.375</v>
      </c>
      <c r="B2868" s="15">
        <f>WEEKDAY($A2868,2)</f>
        <v/>
      </c>
      <c r="C2868" s="15">
        <f>HOUR($A2868)</f>
        <v/>
      </c>
      <c r="D2868" s="15">
        <f>IF(AND($A2868&gt;=Instellingen!$B$6,$A2868&lt;Instellingen!$B$7),1,0)</f>
        <v/>
      </c>
      <c r="E2868" s="15">
        <f>COUNTIF(tData[BezoekStart],"&lt;"&amp;($A2868+1/24))-COUNTIF(tData[BezoekEind],"&lt;="&amp;$A2868)</f>
        <v/>
      </c>
      <c r="F2868" s="15">
        <f>COUNTIF(tData[BezoekLangStart],"&lt;"&amp;($A2868+1/24))-COUNTIF(tData[BezoekLangEind],"&lt;="&amp;$A2868)</f>
        <v/>
      </c>
      <c r="G2868" s="15">
        <f>IF($D2868=1,$B2868*100+$C2868,-1)</f>
        <v/>
      </c>
      <c r="H2868" s="15">
        <f>IF($D2868=1,$B2868,-1)</f>
        <v/>
      </c>
      <c r="I2868" s="15">
        <f>IF($D2868=1,$C2868,-1)</f>
        <v/>
      </c>
    </row>
    <row r="2869">
      <c r="A2869" s="33" t="n">
        <v>45411.41666666666</v>
      </c>
      <c r="B2869" s="15">
        <f>WEEKDAY($A2869,2)</f>
        <v/>
      </c>
      <c r="C2869" s="15">
        <f>HOUR($A2869)</f>
        <v/>
      </c>
      <c r="D2869" s="15">
        <f>IF(AND($A2869&gt;=Instellingen!$B$6,$A2869&lt;Instellingen!$B$7),1,0)</f>
        <v/>
      </c>
      <c r="E2869" s="15">
        <f>COUNTIF(tData[BezoekStart],"&lt;"&amp;($A2869+1/24))-COUNTIF(tData[BezoekEind],"&lt;="&amp;$A2869)</f>
        <v/>
      </c>
      <c r="F2869" s="15">
        <f>COUNTIF(tData[BezoekLangStart],"&lt;"&amp;($A2869+1/24))-COUNTIF(tData[BezoekLangEind],"&lt;="&amp;$A2869)</f>
        <v/>
      </c>
      <c r="G2869" s="15">
        <f>IF($D2869=1,$B2869*100+$C2869,-1)</f>
        <v/>
      </c>
      <c r="H2869" s="15">
        <f>IF($D2869=1,$B2869,-1)</f>
        <v/>
      </c>
      <c r="I2869" s="15">
        <f>IF($D2869=1,$C2869,-1)</f>
        <v/>
      </c>
    </row>
    <row r="2870">
      <c r="A2870" s="33" t="n">
        <v>45411.45833333334</v>
      </c>
      <c r="B2870" s="15">
        <f>WEEKDAY($A2870,2)</f>
        <v/>
      </c>
      <c r="C2870" s="15">
        <f>HOUR($A2870)</f>
        <v/>
      </c>
      <c r="D2870" s="15">
        <f>IF(AND($A2870&gt;=Instellingen!$B$6,$A2870&lt;Instellingen!$B$7),1,0)</f>
        <v/>
      </c>
      <c r="E2870" s="15">
        <f>COUNTIF(tData[BezoekStart],"&lt;"&amp;($A2870+1/24))-COUNTIF(tData[BezoekEind],"&lt;="&amp;$A2870)</f>
        <v/>
      </c>
      <c r="F2870" s="15">
        <f>COUNTIF(tData[BezoekLangStart],"&lt;"&amp;($A2870+1/24))-COUNTIF(tData[BezoekLangEind],"&lt;="&amp;$A2870)</f>
        <v/>
      </c>
      <c r="G2870" s="15">
        <f>IF($D2870=1,$B2870*100+$C2870,-1)</f>
        <v/>
      </c>
      <c r="H2870" s="15">
        <f>IF($D2870=1,$B2870,-1)</f>
        <v/>
      </c>
      <c r="I2870" s="15">
        <f>IF($D2870=1,$C2870,-1)</f>
        <v/>
      </c>
    </row>
    <row r="2871">
      <c r="A2871" s="33" t="n">
        <v>45411.5</v>
      </c>
      <c r="B2871" s="15">
        <f>WEEKDAY($A2871,2)</f>
        <v/>
      </c>
      <c r="C2871" s="15">
        <f>HOUR($A2871)</f>
        <v/>
      </c>
      <c r="D2871" s="15">
        <f>IF(AND($A2871&gt;=Instellingen!$B$6,$A2871&lt;Instellingen!$B$7),1,0)</f>
        <v/>
      </c>
      <c r="E2871" s="15">
        <f>COUNTIF(tData[BezoekStart],"&lt;"&amp;($A2871+1/24))-COUNTIF(tData[BezoekEind],"&lt;="&amp;$A2871)</f>
        <v/>
      </c>
      <c r="F2871" s="15">
        <f>COUNTIF(tData[BezoekLangStart],"&lt;"&amp;($A2871+1/24))-COUNTIF(tData[BezoekLangEind],"&lt;="&amp;$A2871)</f>
        <v/>
      </c>
      <c r="G2871" s="15">
        <f>IF($D2871=1,$B2871*100+$C2871,-1)</f>
        <v/>
      </c>
      <c r="H2871" s="15">
        <f>IF($D2871=1,$B2871,-1)</f>
        <v/>
      </c>
      <c r="I2871" s="15">
        <f>IF($D2871=1,$C2871,-1)</f>
        <v/>
      </c>
    </row>
    <row r="2872">
      <c r="A2872" s="33" t="n">
        <v>45411.54166666666</v>
      </c>
      <c r="B2872" s="15">
        <f>WEEKDAY($A2872,2)</f>
        <v/>
      </c>
      <c r="C2872" s="15">
        <f>HOUR($A2872)</f>
        <v/>
      </c>
      <c r="D2872" s="15">
        <f>IF(AND($A2872&gt;=Instellingen!$B$6,$A2872&lt;Instellingen!$B$7),1,0)</f>
        <v/>
      </c>
      <c r="E2872" s="15">
        <f>COUNTIF(tData[BezoekStart],"&lt;"&amp;($A2872+1/24))-COUNTIF(tData[BezoekEind],"&lt;="&amp;$A2872)</f>
        <v/>
      </c>
      <c r="F2872" s="15">
        <f>COUNTIF(tData[BezoekLangStart],"&lt;"&amp;($A2872+1/24))-COUNTIF(tData[BezoekLangEind],"&lt;="&amp;$A2872)</f>
        <v/>
      </c>
      <c r="G2872" s="15">
        <f>IF($D2872=1,$B2872*100+$C2872,-1)</f>
        <v/>
      </c>
      <c r="H2872" s="15">
        <f>IF($D2872=1,$B2872,-1)</f>
        <v/>
      </c>
      <c r="I2872" s="15">
        <f>IF($D2872=1,$C2872,-1)</f>
        <v/>
      </c>
    </row>
    <row r="2873">
      <c r="A2873" s="33" t="n">
        <v>45411.58333333334</v>
      </c>
      <c r="B2873" s="15">
        <f>WEEKDAY($A2873,2)</f>
        <v/>
      </c>
      <c r="C2873" s="15">
        <f>HOUR($A2873)</f>
        <v/>
      </c>
      <c r="D2873" s="15">
        <f>IF(AND($A2873&gt;=Instellingen!$B$6,$A2873&lt;Instellingen!$B$7),1,0)</f>
        <v/>
      </c>
      <c r="E2873" s="15">
        <f>COUNTIF(tData[BezoekStart],"&lt;"&amp;($A2873+1/24))-COUNTIF(tData[BezoekEind],"&lt;="&amp;$A2873)</f>
        <v/>
      </c>
      <c r="F2873" s="15">
        <f>COUNTIF(tData[BezoekLangStart],"&lt;"&amp;($A2873+1/24))-COUNTIF(tData[BezoekLangEind],"&lt;="&amp;$A2873)</f>
        <v/>
      </c>
      <c r="G2873" s="15">
        <f>IF($D2873=1,$B2873*100+$C2873,-1)</f>
        <v/>
      </c>
      <c r="H2873" s="15">
        <f>IF($D2873=1,$B2873,-1)</f>
        <v/>
      </c>
      <c r="I2873" s="15">
        <f>IF($D2873=1,$C2873,-1)</f>
        <v/>
      </c>
    </row>
    <row r="2874">
      <c r="A2874" s="33" t="n">
        <v>45411.625</v>
      </c>
      <c r="B2874" s="15">
        <f>WEEKDAY($A2874,2)</f>
        <v/>
      </c>
      <c r="C2874" s="15">
        <f>HOUR($A2874)</f>
        <v/>
      </c>
      <c r="D2874" s="15">
        <f>IF(AND($A2874&gt;=Instellingen!$B$6,$A2874&lt;Instellingen!$B$7),1,0)</f>
        <v/>
      </c>
      <c r="E2874" s="15">
        <f>COUNTIF(tData[BezoekStart],"&lt;"&amp;($A2874+1/24))-COUNTIF(tData[BezoekEind],"&lt;="&amp;$A2874)</f>
        <v/>
      </c>
      <c r="F2874" s="15">
        <f>COUNTIF(tData[BezoekLangStart],"&lt;"&amp;($A2874+1/24))-COUNTIF(tData[BezoekLangEind],"&lt;="&amp;$A2874)</f>
        <v/>
      </c>
      <c r="G2874" s="15">
        <f>IF($D2874=1,$B2874*100+$C2874,-1)</f>
        <v/>
      </c>
      <c r="H2874" s="15">
        <f>IF($D2874=1,$B2874,-1)</f>
        <v/>
      </c>
      <c r="I2874" s="15">
        <f>IF($D2874=1,$C2874,-1)</f>
        <v/>
      </c>
    </row>
    <row r="2875">
      <c r="A2875" s="33" t="n">
        <v>45411.66666666666</v>
      </c>
      <c r="B2875" s="15">
        <f>WEEKDAY($A2875,2)</f>
        <v/>
      </c>
      <c r="C2875" s="15">
        <f>HOUR($A2875)</f>
        <v/>
      </c>
      <c r="D2875" s="15">
        <f>IF(AND($A2875&gt;=Instellingen!$B$6,$A2875&lt;Instellingen!$B$7),1,0)</f>
        <v/>
      </c>
      <c r="E2875" s="15">
        <f>COUNTIF(tData[BezoekStart],"&lt;"&amp;($A2875+1/24))-COUNTIF(tData[BezoekEind],"&lt;="&amp;$A2875)</f>
        <v/>
      </c>
      <c r="F2875" s="15">
        <f>COUNTIF(tData[BezoekLangStart],"&lt;"&amp;($A2875+1/24))-COUNTIF(tData[BezoekLangEind],"&lt;="&amp;$A2875)</f>
        <v/>
      </c>
      <c r="G2875" s="15">
        <f>IF($D2875=1,$B2875*100+$C2875,-1)</f>
        <v/>
      </c>
      <c r="H2875" s="15">
        <f>IF($D2875=1,$B2875,-1)</f>
        <v/>
      </c>
      <c r="I2875" s="15">
        <f>IF($D2875=1,$C2875,-1)</f>
        <v/>
      </c>
    </row>
    <row r="2876">
      <c r="A2876" s="33" t="n">
        <v>45411.70833333334</v>
      </c>
      <c r="B2876" s="15">
        <f>WEEKDAY($A2876,2)</f>
        <v/>
      </c>
      <c r="C2876" s="15">
        <f>HOUR($A2876)</f>
        <v/>
      </c>
      <c r="D2876" s="15">
        <f>IF(AND($A2876&gt;=Instellingen!$B$6,$A2876&lt;Instellingen!$B$7),1,0)</f>
        <v/>
      </c>
      <c r="E2876" s="15">
        <f>COUNTIF(tData[BezoekStart],"&lt;"&amp;($A2876+1/24))-COUNTIF(tData[BezoekEind],"&lt;="&amp;$A2876)</f>
        <v/>
      </c>
      <c r="F2876" s="15">
        <f>COUNTIF(tData[BezoekLangStart],"&lt;"&amp;($A2876+1/24))-COUNTIF(tData[BezoekLangEind],"&lt;="&amp;$A2876)</f>
        <v/>
      </c>
      <c r="G2876" s="15">
        <f>IF($D2876=1,$B2876*100+$C2876,-1)</f>
        <v/>
      </c>
      <c r="H2876" s="15">
        <f>IF($D2876=1,$B2876,-1)</f>
        <v/>
      </c>
      <c r="I2876" s="15">
        <f>IF($D2876=1,$C2876,-1)</f>
        <v/>
      </c>
    </row>
    <row r="2877">
      <c r="A2877" s="33" t="n">
        <v>45411.75</v>
      </c>
      <c r="B2877" s="15">
        <f>WEEKDAY($A2877,2)</f>
        <v/>
      </c>
      <c r="C2877" s="15">
        <f>HOUR($A2877)</f>
        <v/>
      </c>
      <c r="D2877" s="15">
        <f>IF(AND($A2877&gt;=Instellingen!$B$6,$A2877&lt;Instellingen!$B$7),1,0)</f>
        <v/>
      </c>
      <c r="E2877" s="15">
        <f>COUNTIF(tData[BezoekStart],"&lt;"&amp;($A2877+1/24))-COUNTIF(tData[BezoekEind],"&lt;="&amp;$A2877)</f>
        <v/>
      </c>
      <c r="F2877" s="15">
        <f>COUNTIF(tData[BezoekLangStart],"&lt;"&amp;($A2877+1/24))-COUNTIF(tData[BezoekLangEind],"&lt;="&amp;$A2877)</f>
        <v/>
      </c>
      <c r="G2877" s="15">
        <f>IF($D2877=1,$B2877*100+$C2877,-1)</f>
        <v/>
      </c>
      <c r="H2877" s="15">
        <f>IF($D2877=1,$B2877,-1)</f>
        <v/>
      </c>
      <c r="I2877" s="15">
        <f>IF($D2877=1,$C2877,-1)</f>
        <v/>
      </c>
    </row>
    <row r="2878">
      <c r="A2878" s="33" t="n">
        <v>45411.79166666666</v>
      </c>
      <c r="B2878" s="15">
        <f>WEEKDAY($A2878,2)</f>
        <v/>
      </c>
      <c r="C2878" s="15">
        <f>HOUR($A2878)</f>
        <v/>
      </c>
      <c r="D2878" s="15">
        <f>IF(AND($A2878&gt;=Instellingen!$B$6,$A2878&lt;Instellingen!$B$7),1,0)</f>
        <v/>
      </c>
      <c r="E2878" s="15">
        <f>COUNTIF(tData[BezoekStart],"&lt;"&amp;($A2878+1/24))-COUNTIF(tData[BezoekEind],"&lt;="&amp;$A2878)</f>
        <v/>
      </c>
      <c r="F2878" s="15">
        <f>COUNTIF(tData[BezoekLangStart],"&lt;"&amp;($A2878+1/24))-COUNTIF(tData[BezoekLangEind],"&lt;="&amp;$A2878)</f>
        <v/>
      </c>
      <c r="G2878" s="15">
        <f>IF($D2878=1,$B2878*100+$C2878,-1)</f>
        <v/>
      </c>
      <c r="H2878" s="15">
        <f>IF($D2878=1,$B2878,-1)</f>
        <v/>
      </c>
      <c r="I2878" s="15">
        <f>IF($D2878=1,$C2878,-1)</f>
        <v/>
      </c>
    </row>
    <row r="2879">
      <c r="A2879" s="33" t="n">
        <v>45411.83333333334</v>
      </c>
      <c r="B2879" s="15">
        <f>WEEKDAY($A2879,2)</f>
        <v/>
      </c>
      <c r="C2879" s="15">
        <f>HOUR($A2879)</f>
        <v/>
      </c>
      <c r="D2879" s="15">
        <f>IF(AND($A2879&gt;=Instellingen!$B$6,$A2879&lt;Instellingen!$B$7),1,0)</f>
        <v/>
      </c>
      <c r="E2879" s="15">
        <f>COUNTIF(tData[BezoekStart],"&lt;"&amp;($A2879+1/24))-COUNTIF(tData[BezoekEind],"&lt;="&amp;$A2879)</f>
        <v/>
      </c>
      <c r="F2879" s="15">
        <f>COUNTIF(tData[BezoekLangStart],"&lt;"&amp;($A2879+1/24))-COUNTIF(tData[BezoekLangEind],"&lt;="&amp;$A2879)</f>
        <v/>
      </c>
      <c r="G2879" s="15">
        <f>IF($D2879=1,$B2879*100+$C2879,-1)</f>
        <v/>
      </c>
      <c r="H2879" s="15">
        <f>IF($D2879=1,$B2879,-1)</f>
        <v/>
      </c>
      <c r="I2879" s="15">
        <f>IF($D2879=1,$C2879,-1)</f>
        <v/>
      </c>
    </row>
    <row r="2880">
      <c r="A2880" s="33" t="n">
        <v>45411.875</v>
      </c>
      <c r="B2880" s="15">
        <f>WEEKDAY($A2880,2)</f>
        <v/>
      </c>
      <c r="C2880" s="15">
        <f>HOUR($A2880)</f>
        <v/>
      </c>
      <c r="D2880" s="15">
        <f>IF(AND($A2880&gt;=Instellingen!$B$6,$A2880&lt;Instellingen!$B$7),1,0)</f>
        <v/>
      </c>
      <c r="E2880" s="15">
        <f>COUNTIF(tData[BezoekStart],"&lt;"&amp;($A2880+1/24))-COUNTIF(tData[BezoekEind],"&lt;="&amp;$A2880)</f>
        <v/>
      </c>
      <c r="F2880" s="15">
        <f>COUNTIF(tData[BezoekLangStart],"&lt;"&amp;($A2880+1/24))-COUNTIF(tData[BezoekLangEind],"&lt;="&amp;$A2880)</f>
        <v/>
      </c>
      <c r="G2880" s="15">
        <f>IF($D2880=1,$B2880*100+$C2880,-1)</f>
        <v/>
      </c>
      <c r="H2880" s="15">
        <f>IF($D2880=1,$B2880,-1)</f>
        <v/>
      </c>
      <c r="I2880" s="15">
        <f>IF($D2880=1,$C2880,-1)</f>
        <v/>
      </c>
    </row>
    <row r="2881">
      <c r="A2881" s="33" t="n">
        <v>45411.91666666666</v>
      </c>
      <c r="B2881" s="15">
        <f>WEEKDAY($A2881,2)</f>
        <v/>
      </c>
      <c r="C2881" s="15">
        <f>HOUR($A2881)</f>
        <v/>
      </c>
      <c r="D2881" s="15">
        <f>IF(AND($A2881&gt;=Instellingen!$B$6,$A2881&lt;Instellingen!$B$7),1,0)</f>
        <v/>
      </c>
      <c r="E2881" s="15">
        <f>COUNTIF(tData[BezoekStart],"&lt;"&amp;($A2881+1/24))-COUNTIF(tData[BezoekEind],"&lt;="&amp;$A2881)</f>
        <v/>
      </c>
      <c r="F2881" s="15">
        <f>COUNTIF(tData[BezoekLangStart],"&lt;"&amp;($A2881+1/24))-COUNTIF(tData[BezoekLangEind],"&lt;="&amp;$A2881)</f>
        <v/>
      </c>
      <c r="G2881" s="15">
        <f>IF($D2881=1,$B2881*100+$C2881,-1)</f>
        <v/>
      </c>
      <c r="H2881" s="15">
        <f>IF($D2881=1,$B2881,-1)</f>
        <v/>
      </c>
      <c r="I2881" s="15">
        <f>IF($D2881=1,$C2881,-1)</f>
        <v/>
      </c>
    </row>
    <row r="2882">
      <c r="A2882" s="33" t="n">
        <v>45411.95833333334</v>
      </c>
      <c r="B2882" s="15">
        <f>WEEKDAY($A2882,2)</f>
        <v/>
      </c>
      <c r="C2882" s="15">
        <f>HOUR($A2882)</f>
        <v/>
      </c>
      <c r="D2882" s="15">
        <f>IF(AND($A2882&gt;=Instellingen!$B$6,$A2882&lt;Instellingen!$B$7),1,0)</f>
        <v/>
      </c>
      <c r="E2882" s="15">
        <f>COUNTIF(tData[BezoekStart],"&lt;"&amp;($A2882+1/24))-COUNTIF(tData[BezoekEind],"&lt;="&amp;$A2882)</f>
        <v/>
      </c>
      <c r="F2882" s="15">
        <f>COUNTIF(tData[BezoekLangStart],"&lt;"&amp;($A2882+1/24))-COUNTIF(tData[BezoekLangEind],"&lt;="&amp;$A2882)</f>
        <v/>
      </c>
      <c r="G2882" s="15">
        <f>IF($D2882=1,$B2882*100+$C2882,-1)</f>
        <v/>
      </c>
      <c r="H2882" s="15">
        <f>IF($D2882=1,$B2882,-1)</f>
        <v/>
      </c>
      <c r="I2882" s="15">
        <f>IF($D2882=1,$C2882,-1)</f>
        <v/>
      </c>
    </row>
    <row r="2883">
      <c r="A2883" s="33" t="n">
        <v>45412</v>
      </c>
      <c r="B2883" s="15">
        <f>WEEKDAY($A2883,2)</f>
        <v/>
      </c>
      <c r="C2883" s="15">
        <f>HOUR($A2883)</f>
        <v/>
      </c>
      <c r="D2883" s="15">
        <f>IF(AND($A2883&gt;=Instellingen!$B$6,$A2883&lt;Instellingen!$B$7),1,0)</f>
        <v/>
      </c>
      <c r="E2883" s="15">
        <f>COUNTIF(tData[BezoekStart],"&lt;"&amp;($A2883+1/24))-COUNTIF(tData[BezoekEind],"&lt;="&amp;$A2883)</f>
        <v/>
      </c>
      <c r="F2883" s="15">
        <f>COUNTIF(tData[BezoekLangStart],"&lt;"&amp;($A2883+1/24))-COUNTIF(tData[BezoekLangEind],"&lt;="&amp;$A2883)</f>
        <v/>
      </c>
      <c r="G2883" s="15">
        <f>IF($D2883=1,$B2883*100+$C2883,-1)</f>
        <v/>
      </c>
      <c r="H2883" s="15">
        <f>IF($D2883=1,$B2883,-1)</f>
        <v/>
      </c>
      <c r="I2883" s="15">
        <f>IF($D2883=1,$C2883,-1)</f>
        <v/>
      </c>
    </row>
    <row r="2884">
      <c r="A2884" s="33" t="n">
        <v>45412.04166666666</v>
      </c>
      <c r="B2884" s="15">
        <f>WEEKDAY($A2884,2)</f>
        <v/>
      </c>
      <c r="C2884" s="15">
        <f>HOUR($A2884)</f>
        <v/>
      </c>
      <c r="D2884" s="15">
        <f>IF(AND($A2884&gt;=Instellingen!$B$6,$A2884&lt;Instellingen!$B$7),1,0)</f>
        <v/>
      </c>
      <c r="E2884" s="15">
        <f>COUNTIF(tData[BezoekStart],"&lt;"&amp;($A2884+1/24))-COUNTIF(tData[BezoekEind],"&lt;="&amp;$A2884)</f>
        <v/>
      </c>
      <c r="F2884" s="15">
        <f>COUNTIF(tData[BezoekLangStart],"&lt;"&amp;($A2884+1/24))-COUNTIF(tData[BezoekLangEind],"&lt;="&amp;$A2884)</f>
        <v/>
      </c>
      <c r="G2884" s="15">
        <f>IF($D2884=1,$B2884*100+$C2884,-1)</f>
        <v/>
      </c>
      <c r="H2884" s="15">
        <f>IF($D2884=1,$B2884,-1)</f>
        <v/>
      </c>
      <c r="I2884" s="15">
        <f>IF($D2884=1,$C2884,-1)</f>
        <v/>
      </c>
    </row>
    <row r="2885">
      <c r="A2885" s="33" t="n">
        <v>45412.08333333334</v>
      </c>
      <c r="B2885" s="15">
        <f>WEEKDAY($A2885,2)</f>
        <v/>
      </c>
      <c r="C2885" s="15">
        <f>HOUR($A2885)</f>
        <v/>
      </c>
      <c r="D2885" s="15">
        <f>IF(AND($A2885&gt;=Instellingen!$B$6,$A2885&lt;Instellingen!$B$7),1,0)</f>
        <v/>
      </c>
      <c r="E2885" s="15">
        <f>COUNTIF(tData[BezoekStart],"&lt;"&amp;($A2885+1/24))-COUNTIF(tData[BezoekEind],"&lt;="&amp;$A2885)</f>
        <v/>
      </c>
      <c r="F2885" s="15">
        <f>COUNTIF(tData[BezoekLangStart],"&lt;"&amp;($A2885+1/24))-COUNTIF(tData[BezoekLangEind],"&lt;="&amp;$A2885)</f>
        <v/>
      </c>
      <c r="G2885" s="15">
        <f>IF($D2885=1,$B2885*100+$C2885,-1)</f>
        <v/>
      </c>
      <c r="H2885" s="15">
        <f>IF($D2885=1,$B2885,-1)</f>
        <v/>
      </c>
      <c r="I2885" s="15">
        <f>IF($D2885=1,$C2885,-1)</f>
        <v/>
      </c>
    </row>
    <row r="2886">
      <c r="A2886" s="33" t="n">
        <v>45412.125</v>
      </c>
      <c r="B2886" s="15">
        <f>WEEKDAY($A2886,2)</f>
        <v/>
      </c>
      <c r="C2886" s="15">
        <f>HOUR($A2886)</f>
        <v/>
      </c>
      <c r="D2886" s="15">
        <f>IF(AND($A2886&gt;=Instellingen!$B$6,$A2886&lt;Instellingen!$B$7),1,0)</f>
        <v/>
      </c>
      <c r="E2886" s="15">
        <f>COUNTIF(tData[BezoekStart],"&lt;"&amp;($A2886+1/24))-COUNTIF(tData[BezoekEind],"&lt;="&amp;$A2886)</f>
        <v/>
      </c>
      <c r="F2886" s="15">
        <f>COUNTIF(tData[BezoekLangStart],"&lt;"&amp;($A2886+1/24))-COUNTIF(tData[BezoekLangEind],"&lt;="&amp;$A2886)</f>
        <v/>
      </c>
      <c r="G2886" s="15">
        <f>IF($D2886=1,$B2886*100+$C2886,-1)</f>
        <v/>
      </c>
      <c r="H2886" s="15">
        <f>IF($D2886=1,$B2886,-1)</f>
        <v/>
      </c>
      <c r="I2886" s="15">
        <f>IF($D2886=1,$C2886,-1)</f>
        <v/>
      </c>
    </row>
    <row r="2887">
      <c r="A2887" s="33" t="n">
        <v>45412.16666666666</v>
      </c>
      <c r="B2887" s="15">
        <f>WEEKDAY($A2887,2)</f>
        <v/>
      </c>
      <c r="C2887" s="15">
        <f>HOUR($A2887)</f>
        <v/>
      </c>
      <c r="D2887" s="15">
        <f>IF(AND($A2887&gt;=Instellingen!$B$6,$A2887&lt;Instellingen!$B$7),1,0)</f>
        <v/>
      </c>
      <c r="E2887" s="15">
        <f>COUNTIF(tData[BezoekStart],"&lt;"&amp;($A2887+1/24))-COUNTIF(tData[BezoekEind],"&lt;="&amp;$A2887)</f>
        <v/>
      </c>
      <c r="F2887" s="15">
        <f>COUNTIF(tData[BezoekLangStart],"&lt;"&amp;($A2887+1/24))-COUNTIF(tData[BezoekLangEind],"&lt;="&amp;$A2887)</f>
        <v/>
      </c>
      <c r="G2887" s="15">
        <f>IF($D2887=1,$B2887*100+$C2887,-1)</f>
        <v/>
      </c>
      <c r="H2887" s="15">
        <f>IF($D2887=1,$B2887,-1)</f>
        <v/>
      </c>
      <c r="I2887" s="15">
        <f>IF($D2887=1,$C2887,-1)</f>
        <v/>
      </c>
    </row>
    <row r="2888">
      <c r="A2888" s="33" t="n">
        <v>45412.20833333334</v>
      </c>
      <c r="B2888" s="15">
        <f>WEEKDAY($A2888,2)</f>
        <v/>
      </c>
      <c r="C2888" s="15">
        <f>HOUR($A2888)</f>
        <v/>
      </c>
      <c r="D2888" s="15">
        <f>IF(AND($A2888&gt;=Instellingen!$B$6,$A2888&lt;Instellingen!$B$7),1,0)</f>
        <v/>
      </c>
      <c r="E2888" s="15">
        <f>COUNTIF(tData[BezoekStart],"&lt;"&amp;($A2888+1/24))-COUNTIF(tData[BezoekEind],"&lt;="&amp;$A2888)</f>
        <v/>
      </c>
      <c r="F2888" s="15">
        <f>COUNTIF(tData[BezoekLangStart],"&lt;"&amp;($A2888+1/24))-COUNTIF(tData[BezoekLangEind],"&lt;="&amp;$A2888)</f>
        <v/>
      </c>
      <c r="G2888" s="15">
        <f>IF($D2888=1,$B2888*100+$C2888,-1)</f>
        <v/>
      </c>
      <c r="H2888" s="15">
        <f>IF($D2888=1,$B2888,-1)</f>
        <v/>
      </c>
      <c r="I2888" s="15">
        <f>IF($D2888=1,$C2888,-1)</f>
        <v/>
      </c>
    </row>
    <row r="2889">
      <c r="A2889" s="33" t="n">
        <v>45412.25</v>
      </c>
      <c r="B2889" s="15">
        <f>WEEKDAY($A2889,2)</f>
        <v/>
      </c>
      <c r="C2889" s="15">
        <f>HOUR($A2889)</f>
        <v/>
      </c>
      <c r="D2889" s="15">
        <f>IF(AND($A2889&gt;=Instellingen!$B$6,$A2889&lt;Instellingen!$B$7),1,0)</f>
        <v/>
      </c>
      <c r="E2889" s="15">
        <f>COUNTIF(tData[BezoekStart],"&lt;"&amp;($A2889+1/24))-COUNTIF(tData[BezoekEind],"&lt;="&amp;$A2889)</f>
        <v/>
      </c>
      <c r="F2889" s="15">
        <f>COUNTIF(tData[BezoekLangStart],"&lt;"&amp;($A2889+1/24))-COUNTIF(tData[BezoekLangEind],"&lt;="&amp;$A2889)</f>
        <v/>
      </c>
      <c r="G2889" s="15">
        <f>IF($D2889=1,$B2889*100+$C2889,-1)</f>
        <v/>
      </c>
      <c r="H2889" s="15">
        <f>IF($D2889=1,$B2889,-1)</f>
        <v/>
      </c>
      <c r="I2889" s="15">
        <f>IF($D2889=1,$C2889,-1)</f>
        <v/>
      </c>
    </row>
    <row r="2890">
      <c r="A2890" s="33" t="n">
        <v>45412.29166666666</v>
      </c>
      <c r="B2890" s="15">
        <f>WEEKDAY($A2890,2)</f>
        <v/>
      </c>
      <c r="C2890" s="15">
        <f>HOUR($A2890)</f>
        <v/>
      </c>
      <c r="D2890" s="15">
        <f>IF(AND($A2890&gt;=Instellingen!$B$6,$A2890&lt;Instellingen!$B$7),1,0)</f>
        <v/>
      </c>
      <c r="E2890" s="15">
        <f>COUNTIF(tData[BezoekStart],"&lt;"&amp;($A2890+1/24))-COUNTIF(tData[BezoekEind],"&lt;="&amp;$A2890)</f>
        <v/>
      </c>
      <c r="F2890" s="15">
        <f>COUNTIF(tData[BezoekLangStart],"&lt;"&amp;($A2890+1/24))-COUNTIF(tData[BezoekLangEind],"&lt;="&amp;$A2890)</f>
        <v/>
      </c>
      <c r="G2890" s="15">
        <f>IF($D2890=1,$B2890*100+$C2890,-1)</f>
        <v/>
      </c>
      <c r="H2890" s="15">
        <f>IF($D2890=1,$B2890,-1)</f>
        <v/>
      </c>
      <c r="I2890" s="15">
        <f>IF($D2890=1,$C2890,-1)</f>
        <v/>
      </c>
    </row>
    <row r="2891">
      <c r="A2891" s="33" t="n">
        <v>45412.33333333334</v>
      </c>
      <c r="B2891" s="15">
        <f>WEEKDAY($A2891,2)</f>
        <v/>
      </c>
      <c r="C2891" s="15">
        <f>HOUR($A2891)</f>
        <v/>
      </c>
      <c r="D2891" s="15">
        <f>IF(AND($A2891&gt;=Instellingen!$B$6,$A2891&lt;Instellingen!$B$7),1,0)</f>
        <v/>
      </c>
      <c r="E2891" s="15">
        <f>COUNTIF(tData[BezoekStart],"&lt;"&amp;($A2891+1/24))-COUNTIF(tData[BezoekEind],"&lt;="&amp;$A2891)</f>
        <v/>
      </c>
      <c r="F2891" s="15">
        <f>COUNTIF(tData[BezoekLangStart],"&lt;"&amp;($A2891+1/24))-COUNTIF(tData[BezoekLangEind],"&lt;="&amp;$A2891)</f>
        <v/>
      </c>
      <c r="G2891" s="15">
        <f>IF($D2891=1,$B2891*100+$C2891,-1)</f>
        <v/>
      </c>
      <c r="H2891" s="15">
        <f>IF($D2891=1,$B2891,-1)</f>
        <v/>
      </c>
      <c r="I2891" s="15">
        <f>IF($D2891=1,$C2891,-1)</f>
        <v/>
      </c>
    </row>
    <row r="2892">
      <c r="A2892" s="33" t="n">
        <v>45412.375</v>
      </c>
      <c r="B2892" s="15">
        <f>WEEKDAY($A2892,2)</f>
        <v/>
      </c>
      <c r="C2892" s="15">
        <f>HOUR($A2892)</f>
        <v/>
      </c>
      <c r="D2892" s="15">
        <f>IF(AND($A2892&gt;=Instellingen!$B$6,$A2892&lt;Instellingen!$B$7),1,0)</f>
        <v/>
      </c>
      <c r="E2892" s="15">
        <f>COUNTIF(tData[BezoekStart],"&lt;"&amp;($A2892+1/24))-COUNTIF(tData[BezoekEind],"&lt;="&amp;$A2892)</f>
        <v/>
      </c>
      <c r="F2892" s="15">
        <f>COUNTIF(tData[BezoekLangStart],"&lt;"&amp;($A2892+1/24))-COUNTIF(tData[BezoekLangEind],"&lt;="&amp;$A2892)</f>
        <v/>
      </c>
      <c r="G2892" s="15">
        <f>IF($D2892=1,$B2892*100+$C2892,-1)</f>
        <v/>
      </c>
      <c r="H2892" s="15">
        <f>IF($D2892=1,$B2892,-1)</f>
        <v/>
      </c>
      <c r="I2892" s="15">
        <f>IF($D2892=1,$C2892,-1)</f>
        <v/>
      </c>
    </row>
    <row r="2893">
      <c r="A2893" s="33" t="n">
        <v>45412.41666666666</v>
      </c>
      <c r="B2893" s="15">
        <f>WEEKDAY($A2893,2)</f>
        <v/>
      </c>
      <c r="C2893" s="15">
        <f>HOUR($A2893)</f>
        <v/>
      </c>
      <c r="D2893" s="15">
        <f>IF(AND($A2893&gt;=Instellingen!$B$6,$A2893&lt;Instellingen!$B$7),1,0)</f>
        <v/>
      </c>
      <c r="E2893" s="15">
        <f>COUNTIF(tData[BezoekStart],"&lt;"&amp;($A2893+1/24))-COUNTIF(tData[BezoekEind],"&lt;="&amp;$A2893)</f>
        <v/>
      </c>
      <c r="F2893" s="15">
        <f>COUNTIF(tData[BezoekLangStart],"&lt;"&amp;($A2893+1/24))-COUNTIF(tData[BezoekLangEind],"&lt;="&amp;$A2893)</f>
        <v/>
      </c>
      <c r="G2893" s="15">
        <f>IF($D2893=1,$B2893*100+$C2893,-1)</f>
        <v/>
      </c>
      <c r="H2893" s="15">
        <f>IF($D2893=1,$B2893,-1)</f>
        <v/>
      </c>
      <c r="I2893" s="15">
        <f>IF($D2893=1,$C2893,-1)</f>
        <v/>
      </c>
    </row>
    <row r="2894">
      <c r="A2894" s="33" t="n">
        <v>45412.45833333334</v>
      </c>
      <c r="B2894" s="15">
        <f>WEEKDAY($A2894,2)</f>
        <v/>
      </c>
      <c r="C2894" s="15">
        <f>HOUR($A2894)</f>
        <v/>
      </c>
      <c r="D2894" s="15">
        <f>IF(AND($A2894&gt;=Instellingen!$B$6,$A2894&lt;Instellingen!$B$7),1,0)</f>
        <v/>
      </c>
      <c r="E2894" s="15">
        <f>COUNTIF(tData[BezoekStart],"&lt;"&amp;($A2894+1/24))-COUNTIF(tData[BezoekEind],"&lt;="&amp;$A2894)</f>
        <v/>
      </c>
      <c r="F2894" s="15">
        <f>COUNTIF(tData[BezoekLangStart],"&lt;"&amp;($A2894+1/24))-COUNTIF(tData[BezoekLangEind],"&lt;="&amp;$A2894)</f>
        <v/>
      </c>
      <c r="G2894" s="15">
        <f>IF($D2894=1,$B2894*100+$C2894,-1)</f>
        <v/>
      </c>
      <c r="H2894" s="15">
        <f>IF($D2894=1,$B2894,-1)</f>
        <v/>
      </c>
      <c r="I2894" s="15">
        <f>IF($D2894=1,$C2894,-1)</f>
        <v/>
      </c>
    </row>
    <row r="2895">
      <c r="A2895" s="33" t="n">
        <v>45412.5</v>
      </c>
      <c r="B2895" s="15">
        <f>WEEKDAY($A2895,2)</f>
        <v/>
      </c>
      <c r="C2895" s="15">
        <f>HOUR($A2895)</f>
        <v/>
      </c>
      <c r="D2895" s="15">
        <f>IF(AND($A2895&gt;=Instellingen!$B$6,$A2895&lt;Instellingen!$B$7),1,0)</f>
        <v/>
      </c>
      <c r="E2895" s="15">
        <f>COUNTIF(tData[BezoekStart],"&lt;"&amp;($A2895+1/24))-COUNTIF(tData[BezoekEind],"&lt;="&amp;$A2895)</f>
        <v/>
      </c>
      <c r="F2895" s="15">
        <f>COUNTIF(tData[BezoekLangStart],"&lt;"&amp;($A2895+1/24))-COUNTIF(tData[BezoekLangEind],"&lt;="&amp;$A2895)</f>
        <v/>
      </c>
      <c r="G2895" s="15">
        <f>IF($D2895=1,$B2895*100+$C2895,-1)</f>
        <v/>
      </c>
      <c r="H2895" s="15">
        <f>IF($D2895=1,$B2895,-1)</f>
        <v/>
      </c>
      <c r="I2895" s="15">
        <f>IF($D2895=1,$C2895,-1)</f>
        <v/>
      </c>
    </row>
    <row r="2896">
      <c r="A2896" s="33" t="n">
        <v>45412.54166666666</v>
      </c>
      <c r="B2896" s="15">
        <f>WEEKDAY($A2896,2)</f>
        <v/>
      </c>
      <c r="C2896" s="15">
        <f>HOUR($A2896)</f>
        <v/>
      </c>
      <c r="D2896" s="15">
        <f>IF(AND($A2896&gt;=Instellingen!$B$6,$A2896&lt;Instellingen!$B$7),1,0)</f>
        <v/>
      </c>
      <c r="E2896" s="15">
        <f>COUNTIF(tData[BezoekStart],"&lt;"&amp;($A2896+1/24))-COUNTIF(tData[BezoekEind],"&lt;="&amp;$A2896)</f>
        <v/>
      </c>
      <c r="F2896" s="15">
        <f>COUNTIF(tData[BezoekLangStart],"&lt;"&amp;($A2896+1/24))-COUNTIF(tData[BezoekLangEind],"&lt;="&amp;$A2896)</f>
        <v/>
      </c>
      <c r="G2896" s="15">
        <f>IF($D2896=1,$B2896*100+$C2896,-1)</f>
        <v/>
      </c>
      <c r="H2896" s="15">
        <f>IF($D2896=1,$B2896,-1)</f>
        <v/>
      </c>
      <c r="I2896" s="15">
        <f>IF($D2896=1,$C2896,-1)</f>
        <v/>
      </c>
    </row>
    <row r="2897">
      <c r="A2897" s="33" t="n">
        <v>45412.58333333334</v>
      </c>
      <c r="B2897" s="15">
        <f>WEEKDAY($A2897,2)</f>
        <v/>
      </c>
      <c r="C2897" s="15">
        <f>HOUR($A2897)</f>
        <v/>
      </c>
      <c r="D2897" s="15">
        <f>IF(AND($A2897&gt;=Instellingen!$B$6,$A2897&lt;Instellingen!$B$7),1,0)</f>
        <v/>
      </c>
      <c r="E2897" s="15">
        <f>COUNTIF(tData[BezoekStart],"&lt;"&amp;($A2897+1/24))-COUNTIF(tData[BezoekEind],"&lt;="&amp;$A2897)</f>
        <v/>
      </c>
      <c r="F2897" s="15">
        <f>COUNTIF(tData[BezoekLangStart],"&lt;"&amp;($A2897+1/24))-COUNTIF(tData[BezoekLangEind],"&lt;="&amp;$A2897)</f>
        <v/>
      </c>
      <c r="G2897" s="15">
        <f>IF($D2897=1,$B2897*100+$C2897,-1)</f>
        <v/>
      </c>
      <c r="H2897" s="15">
        <f>IF($D2897=1,$B2897,-1)</f>
        <v/>
      </c>
      <c r="I2897" s="15">
        <f>IF($D2897=1,$C2897,-1)</f>
        <v/>
      </c>
    </row>
    <row r="2898">
      <c r="A2898" s="33" t="n">
        <v>45412.625</v>
      </c>
      <c r="B2898" s="15">
        <f>WEEKDAY($A2898,2)</f>
        <v/>
      </c>
      <c r="C2898" s="15">
        <f>HOUR($A2898)</f>
        <v/>
      </c>
      <c r="D2898" s="15">
        <f>IF(AND($A2898&gt;=Instellingen!$B$6,$A2898&lt;Instellingen!$B$7),1,0)</f>
        <v/>
      </c>
      <c r="E2898" s="15">
        <f>COUNTIF(tData[BezoekStart],"&lt;"&amp;($A2898+1/24))-COUNTIF(tData[BezoekEind],"&lt;="&amp;$A2898)</f>
        <v/>
      </c>
      <c r="F2898" s="15">
        <f>COUNTIF(tData[BezoekLangStart],"&lt;"&amp;($A2898+1/24))-COUNTIF(tData[BezoekLangEind],"&lt;="&amp;$A2898)</f>
        <v/>
      </c>
      <c r="G2898" s="15">
        <f>IF($D2898=1,$B2898*100+$C2898,-1)</f>
        <v/>
      </c>
      <c r="H2898" s="15">
        <f>IF($D2898=1,$B2898,-1)</f>
        <v/>
      </c>
      <c r="I2898" s="15">
        <f>IF($D2898=1,$C2898,-1)</f>
        <v/>
      </c>
    </row>
    <row r="2899">
      <c r="A2899" s="33" t="n">
        <v>45412.66666666666</v>
      </c>
      <c r="B2899" s="15">
        <f>WEEKDAY($A2899,2)</f>
        <v/>
      </c>
      <c r="C2899" s="15">
        <f>HOUR($A2899)</f>
        <v/>
      </c>
      <c r="D2899" s="15">
        <f>IF(AND($A2899&gt;=Instellingen!$B$6,$A2899&lt;Instellingen!$B$7),1,0)</f>
        <v/>
      </c>
      <c r="E2899" s="15">
        <f>COUNTIF(tData[BezoekStart],"&lt;"&amp;($A2899+1/24))-COUNTIF(tData[BezoekEind],"&lt;="&amp;$A2899)</f>
        <v/>
      </c>
      <c r="F2899" s="15">
        <f>COUNTIF(tData[BezoekLangStart],"&lt;"&amp;($A2899+1/24))-COUNTIF(tData[BezoekLangEind],"&lt;="&amp;$A2899)</f>
        <v/>
      </c>
      <c r="G2899" s="15">
        <f>IF($D2899=1,$B2899*100+$C2899,-1)</f>
        <v/>
      </c>
      <c r="H2899" s="15">
        <f>IF($D2899=1,$B2899,-1)</f>
        <v/>
      </c>
      <c r="I2899" s="15">
        <f>IF($D2899=1,$C2899,-1)</f>
        <v/>
      </c>
    </row>
    <row r="2900">
      <c r="A2900" s="33" t="n">
        <v>45412.70833333334</v>
      </c>
      <c r="B2900" s="15">
        <f>WEEKDAY($A2900,2)</f>
        <v/>
      </c>
      <c r="C2900" s="15">
        <f>HOUR($A2900)</f>
        <v/>
      </c>
      <c r="D2900" s="15">
        <f>IF(AND($A2900&gt;=Instellingen!$B$6,$A2900&lt;Instellingen!$B$7),1,0)</f>
        <v/>
      </c>
      <c r="E2900" s="15">
        <f>COUNTIF(tData[BezoekStart],"&lt;"&amp;($A2900+1/24))-COUNTIF(tData[BezoekEind],"&lt;="&amp;$A2900)</f>
        <v/>
      </c>
      <c r="F2900" s="15">
        <f>COUNTIF(tData[BezoekLangStart],"&lt;"&amp;($A2900+1/24))-COUNTIF(tData[BezoekLangEind],"&lt;="&amp;$A2900)</f>
        <v/>
      </c>
      <c r="G2900" s="15">
        <f>IF($D2900=1,$B2900*100+$C2900,-1)</f>
        <v/>
      </c>
      <c r="H2900" s="15">
        <f>IF($D2900=1,$B2900,-1)</f>
        <v/>
      </c>
      <c r="I2900" s="15">
        <f>IF($D2900=1,$C2900,-1)</f>
        <v/>
      </c>
    </row>
    <row r="2901">
      <c r="A2901" s="33" t="n">
        <v>45412.75</v>
      </c>
      <c r="B2901" s="15">
        <f>WEEKDAY($A2901,2)</f>
        <v/>
      </c>
      <c r="C2901" s="15">
        <f>HOUR($A2901)</f>
        <v/>
      </c>
      <c r="D2901" s="15">
        <f>IF(AND($A2901&gt;=Instellingen!$B$6,$A2901&lt;Instellingen!$B$7),1,0)</f>
        <v/>
      </c>
      <c r="E2901" s="15">
        <f>COUNTIF(tData[BezoekStart],"&lt;"&amp;($A2901+1/24))-COUNTIF(tData[BezoekEind],"&lt;="&amp;$A2901)</f>
        <v/>
      </c>
      <c r="F2901" s="15">
        <f>COUNTIF(tData[BezoekLangStart],"&lt;"&amp;($A2901+1/24))-COUNTIF(tData[BezoekLangEind],"&lt;="&amp;$A2901)</f>
        <v/>
      </c>
      <c r="G2901" s="15">
        <f>IF($D2901=1,$B2901*100+$C2901,-1)</f>
        <v/>
      </c>
      <c r="H2901" s="15">
        <f>IF($D2901=1,$B2901,-1)</f>
        <v/>
      </c>
      <c r="I2901" s="15">
        <f>IF($D2901=1,$C2901,-1)</f>
        <v/>
      </c>
    </row>
    <row r="2902">
      <c r="A2902" s="33" t="n">
        <v>45412.79166666666</v>
      </c>
      <c r="B2902" s="15">
        <f>WEEKDAY($A2902,2)</f>
        <v/>
      </c>
      <c r="C2902" s="15">
        <f>HOUR($A2902)</f>
        <v/>
      </c>
      <c r="D2902" s="15">
        <f>IF(AND($A2902&gt;=Instellingen!$B$6,$A2902&lt;Instellingen!$B$7),1,0)</f>
        <v/>
      </c>
      <c r="E2902" s="15">
        <f>COUNTIF(tData[BezoekStart],"&lt;"&amp;($A2902+1/24))-COUNTIF(tData[BezoekEind],"&lt;="&amp;$A2902)</f>
        <v/>
      </c>
      <c r="F2902" s="15">
        <f>COUNTIF(tData[BezoekLangStart],"&lt;"&amp;($A2902+1/24))-COUNTIF(tData[BezoekLangEind],"&lt;="&amp;$A2902)</f>
        <v/>
      </c>
      <c r="G2902" s="15">
        <f>IF($D2902=1,$B2902*100+$C2902,-1)</f>
        <v/>
      </c>
      <c r="H2902" s="15">
        <f>IF($D2902=1,$B2902,-1)</f>
        <v/>
      </c>
      <c r="I2902" s="15">
        <f>IF($D2902=1,$C2902,-1)</f>
        <v/>
      </c>
    </row>
    <row r="2903">
      <c r="A2903" s="33" t="n">
        <v>45412.83333333334</v>
      </c>
      <c r="B2903" s="15">
        <f>WEEKDAY($A2903,2)</f>
        <v/>
      </c>
      <c r="C2903" s="15">
        <f>HOUR($A2903)</f>
        <v/>
      </c>
      <c r="D2903" s="15">
        <f>IF(AND($A2903&gt;=Instellingen!$B$6,$A2903&lt;Instellingen!$B$7),1,0)</f>
        <v/>
      </c>
      <c r="E2903" s="15">
        <f>COUNTIF(tData[BezoekStart],"&lt;"&amp;($A2903+1/24))-COUNTIF(tData[BezoekEind],"&lt;="&amp;$A2903)</f>
        <v/>
      </c>
      <c r="F2903" s="15">
        <f>COUNTIF(tData[BezoekLangStart],"&lt;"&amp;($A2903+1/24))-COUNTIF(tData[BezoekLangEind],"&lt;="&amp;$A2903)</f>
        <v/>
      </c>
      <c r="G2903" s="15">
        <f>IF($D2903=1,$B2903*100+$C2903,-1)</f>
        <v/>
      </c>
      <c r="H2903" s="15">
        <f>IF($D2903=1,$B2903,-1)</f>
        <v/>
      </c>
      <c r="I2903" s="15">
        <f>IF($D2903=1,$C2903,-1)</f>
        <v/>
      </c>
    </row>
    <row r="2904">
      <c r="A2904" s="33" t="n">
        <v>45412.875</v>
      </c>
      <c r="B2904" s="15">
        <f>WEEKDAY($A2904,2)</f>
        <v/>
      </c>
      <c r="C2904" s="15">
        <f>HOUR($A2904)</f>
        <v/>
      </c>
      <c r="D2904" s="15">
        <f>IF(AND($A2904&gt;=Instellingen!$B$6,$A2904&lt;Instellingen!$B$7),1,0)</f>
        <v/>
      </c>
      <c r="E2904" s="15">
        <f>COUNTIF(tData[BezoekStart],"&lt;"&amp;($A2904+1/24))-COUNTIF(tData[BezoekEind],"&lt;="&amp;$A2904)</f>
        <v/>
      </c>
      <c r="F2904" s="15">
        <f>COUNTIF(tData[BezoekLangStart],"&lt;"&amp;($A2904+1/24))-COUNTIF(tData[BezoekLangEind],"&lt;="&amp;$A2904)</f>
        <v/>
      </c>
      <c r="G2904" s="15">
        <f>IF($D2904=1,$B2904*100+$C2904,-1)</f>
        <v/>
      </c>
      <c r="H2904" s="15">
        <f>IF($D2904=1,$B2904,-1)</f>
        <v/>
      </c>
      <c r="I2904" s="15">
        <f>IF($D2904=1,$C2904,-1)</f>
        <v/>
      </c>
    </row>
    <row r="2905">
      <c r="A2905" s="33" t="n">
        <v>45412.91666666666</v>
      </c>
      <c r="B2905" s="15">
        <f>WEEKDAY($A2905,2)</f>
        <v/>
      </c>
      <c r="C2905" s="15">
        <f>HOUR($A2905)</f>
        <v/>
      </c>
      <c r="D2905" s="15">
        <f>IF(AND($A2905&gt;=Instellingen!$B$6,$A2905&lt;Instellingen!$B$7),1,0)</f>
        <v/>
      </c>
      <c r="E2905" s="15">
        <f>COUNTIF(tData[BezoekStart],"&lt;"&amp;($A2905+1/24))-COUNTIF(tData[BezoekEind],"&lt;="&amp;$A2905)</f>
        <v/>
      </c>
      <c r="F2905" s="15">
        <f>COUNTIF(tData[BezoekLangStart],"&lt;"&amp;($A2905+1/24))-COUNTIF(tData[BezoekLangEind],"&lt;="&amp;$A2905)</f>
        <v/>
      </c>
      <c r="G2905" s="15">
        <f>IF($D2905=1,$B2905*100+$C2905,-1)</f>
        <v/>
      </c>
      <c r="H2905" s="15">
        <f>IF($D2905=1,$B2905,-1)</f>
        <v/>
      </c>
      <c r="I2905" s="15">
        <f>IF($D2905=1,$C2905,-1)</f>
        <v/>
      </c>
    </row>
    <row r="2906">
      <c r="A2906" s="33" t="n">
        <v>45412.95833333334</v>
      </c>
      <c r="B2906" s="15">
        <f>WEEKDAY($A2906,2)</f>
        <v/>
      </c>
      <c r="C2906" s="15">
        <f>HOUR($A2906)</f>
        <v/>
      </c>
      <c r="D2906" s="15">
        <f>IF(AND($A2906&gt;=Instellingen!$B$6,$A2906&lt;Instellingen!$B$7),1,0)</f>
        <v/>
      </c>
      <c r="E2906" s="15">
        <f>COUNTIF(tData[BezoekStart],"&lt;"&amp;($A2906+1/24))-COUNTIF(tData[BezoekEind],"&lt;="&amp;$A2906)</f>
        <v/>
      </c>
      <c r="F2906" s="15">
        <f>COUNTIF(tData[BezoekLangStart],"&lt;"&amp;($A2906+1/24))-COUNTIF(tData[BezoekLangEind],"&lt;="&amp;$A2906)</f>
        <v/>
      </c>
      <c r="G2906" s="15">
        <f>IF($D2906=1,$B2906*100+$C2906,-1)</f>
        <v/>
      </c>
      <c r="H2906" s="15">
        <f>IF($D2906=1,$B2906,-1)</f>
        <v/>
      </c>
      <c r="I2906" s="15">
        <f>IF($D2906=1,$C2906,-1)</f>
        <v/>
      </c>
    </row>
    <row r="2907">
      <c r="A2907" s="33" t="n">
        <v>45413</v>
      </c>
      <c r="B2907" s="15">
        <f>WEEKDAY($A2907,2)</f>
        <v/>
      </c>
      <c r="C2907" s="15">
        <f>HOUR($A2907)</f>
        <v/>
      </c>
      <c r="D2907" s="15">
        <f>IF(AND($A2907&gt;=Instellingen!$B$6,$A2907&lt;Instellingen!$B$7),1,0)</f>
        <v/>
      </c>
      <c r="E2907" s="15">
        <f>COUNTIF(tData[BezoekStart],"&lt;"&amp;($A2907+1/24))-COUNTIF(tData[BezoekEind],"&lt;="&amp;$A2907)</f>
        <v/>
      </c>
      <c r="F2907" s="15">
        <f>COUNTIF(tData[BezoekLangStart],"&lt;"&amp;($A2907+1/24))-COUNTIF(tData[BezoekLangEind],"&lt;="&amp;$A2907)</f>
        <v/>
      </c>
      <c r="G2907" s="15">
        <f>IF($D2907=1,$B2907*100+$C2907,-1)</f>
        <v/>
      </c>
      <c r="H2907" s="15">
        <f>IF($D2907=1,$B2907,-1)</f>
        <v/>
      </c>
      <c r="I2907" s="15">
        <f>IF($D2907=1,$C2907,-1)</f>
        <v/>
      </c>
    </row>
    <row r="2908">
      <c r="A2908" s="33" t="n">
        <v>45413.04166666666</v>
      </c>
      <c r="B2908" s="15">
        <f>WEEKDAY($A2908,2)</f>
        <v/>
      </c>
      <c r="C2908" s="15">
        <f>HOUR($A2908)</f>
        <v/>
      </c>
      <c r="D2908" s="15">
        <f>IF(AND($A2908&gt;=Instellingen!$B$6,$A2908&lt;Instellingen!$B$7),1,0)</f>
        <v/>
      </c>
      <c r="E2908" s="15">
        <f>COUNTIF(tData[BezoekStart],"&lt;"&amp;($A2908+1/24))-COUNTIF(tData[BezoekEind],"&lt;="&amp;$A2908)</f>
        <v/>
      </c>
      <c r="F2908" s="15">
        <f>COUNTIF(tData[BezoekLangStart],"&lt;"&amp;($A2908+1/24))-COUNTIF(tData[BezoekLangEind],"&lt;="&amp;$A2908)</f>
        <v/>
      </c>
      <c r="G2908" s="15">
        <f>IF($D2908=1,$B2908*100+$C2908,-1)</f>
        <v/>
      </c>
      <c r="H2908" s="15">
        <f>IF($D2908=1,$B2908,-1)</f>
        <v/>
      </c>
      <c r="I2908" s="15">
        <f>IF($D2908=1,$C2908,-1)</f>
        <v/>
      </c>
    </row>
    <row r="2909">
      <c r="A2909" s="33" t="n">
        <v>45413.08333333334</v>
      </c>
      <c r="B2909" s="15">
        <f>WEEKDAY($A2909,2)</f>
        <v/>
      </c>
      <c r="C2909" s="15">
        <f>HOUR($A2909)</f>
        <v/>
      </c>
      <c r="D2909" s="15">
        <f>IF(AND($A2909&gt;=Instellingen!$B$6,$A2909&lt;Instellingen!$B$7),1,0)</f>
        <v/>
      </c>
      <c r="E2909" s="15">
        <f>COUNTIF(tData[BezoekStart],"&lt;"&amp;($A2909+1/24))-COUNTIF(tData[BezoekEind],"&lt;="&amp;$A2909)</f>
        <v/>
      </c>
      <c r="F2909" s="15">
        <f>COUNTIF(tData[BezoekLangStart],"&lt;"&amp;($A2909+1/24))-COUNTIF(tData[BezoekLangEind],"&lt;="&amp;$A2909)</f>
        <v/>
      </c>
      <c r="G2909" s="15">
        <f>IF($D2909=1,$B2909*100+$C2909,-1)</f>
        <v/>
      </c>
      <c r="H2909" s="15">
        <f>IF($D2909=1,$B2909,-1)</f>
        <v/>
      </c>
      <c r="I2909" s="15">
        <f>IF($D2909=1,$C2909,-1)</f>
        <v/>
      </c>
    </row>
    <row r="2910">
      <c r="A2910" s="33" t="n">
        <v>45413.125</v>
      </c>
      <c r="B2910" s="15">
        <f>WEEKDAY($A2910,2)</f>
        <v/>
      </c>
      <c r="C2910" s="15">
        <f>HOUR($A2910)</f>
        <v/>
      </c>
      <c r="D2910" s="15">
        <f>IF(AND($A2910&gt;=Instellingen!$B$6,$A2910&lt;Instellingen!$B$7),1,0)</f>
        <v/>
      </c>
      <c r="E2910" s="15">
        <f>COUNTIF(tData[BezoekStart],"&lt;"&amp;($A2910+1/24))-COUNTIF(tData[BezoekEind],"&lt;="&amp;$A2910)</f>
        <v/>
      </c>
      <c r="F2910" s="15">
        <f>COUNTIF(tData[BezoekLangStart],"&lt;"&amp;($A2910+1/24))-COUNTIF(tData[BezoekLangEind],"&lt;="&amp;$A2910)</f>
        <v/>
      </c>
      <c r="G2910" s="15">
        <f>IF($D2910=1,$B2910*100+$C2910,-1)</f>
        <v/>
      </c>
      <c r="H2910" s="15">
        <f>IF($D2910=1,$B2910,-1)</f>
        <v/>
      </c>
      <c r="I2910" s="15">
        <f>IF($D2910=1,$C2910,-1)</f>
        <v/>
      </c>
    </row>
    <row r="2911">
      <c r="A2911" s="33" t="n">
        <v>45413.16666666666</v>
      </c>
      <c r="B2911" s="15">
        <f>WEEKDAY($A2911,2)</f>
        <v/>
      </c>
      <c r="C2911" s="15">
        <f>HOUR($A2911)</f>
        <v/>
      </c>
      <c r="D2911" s="15">
        <f>IF(AND($A2911&gt;=Instellingen!$B$6,$A2911&lt;Instellingen!$B$7),1,0)</f>
        <v/>
      </c>
      <c r="E2911" s="15">
        <f>COUNTIF(tData[BezoekStart],"&lt;"&amp;($A2911+1/24))-COUNTIF(tData[BezoekEind],"&lt;="&amp;$A2911)</f>
        <v/>
      </c>
      <c r="F2911" s="15">
        <f>COUNTIF(tData[BezoekLangStart],"&lt;"&amp;($A2911+1/24))-COUNTIF(tData[BezoekLangEind],"&lt;="&amp;$A2911)</f>
        <v/>
      </c>
      <c r="G2911" s="15">
        <f>IF($D2911=1,$B2911*100+$C2911,-1)</f>
        <v/>
      </c>
      <c r="H2911" s="15">
        <f>IF($D2911=1,$B2911,-1)</f>
        <v/>
      </c>
      <c r="I2911" s="15">
        <f>IF($D2911=1,$C2911,-1)</f>
        <v/>
      </c>
    </row>
    <row r="2912">
      <c r="A2912" s="33" t="n">
        <v>45413.20833333334</v>
      </c>
      <c r="B2912" s="15">
        <f>WEEKDAY($A2912,2)</f>
        <v/>
      </c>
      <c r="C2912" s="15">
        <f>HOUR($A2912)</f>
        <v/>
      </c>
      <c r="D2912" s="15">
        <f>IF(AND($A2912&gt;=Instellingen!$B$6,$A2912&lt;Instellingen!$B$7),1,0)</f>
        <v/>
      </c>
      <c r="E2912" s="15">
        <f>COUNTIF(tData[BezoekStart],"&lt;"&amp;($A2912+1/24))-COUNTIF(tData[BezoekEind],"&lt;="&amp;$A2912)</f>
        <v/>
      </c>
      <c r="F2912" s="15">
        <f>COUNTIF(tData[BezoekLangStart],"&lt;"&amp;($A2912+1/24))-COUNTIF(tData[BezoekLangEind],"&lt;="&amp;$A2912)</f>
        <v/>
      </c>
      <c r="G2912" s="15">
        <f>IF($D2912=1,$B2912*100+$C2912,-1)</f>
        <v/>
      </c>
      <c r="H2912" s="15">
        <f>IF($D2912=1,$B2912,-1)</f>
        <v/>
      </c>
      <c r="I2912" s="15">
        <f>IF($D2912=1,$C2912,-1)</f>
        <v/>
      </c>
    </row>
    <row r="2913">
      <c r="A2913" s="33" t="n">
        <v>45413.25</v>
      </c>
      <c r="B2913" s="15">
        <f>WEEKDAY($A2913,2)</f>
        <v/>
      </c>
      <c r="C2913" s="15">
        <f>HOUR($A2913)</f>
        <v/>
      </c>
      <c r="D2913" s="15">
        <f>IF(AND($A2913&gt;=Instellingen!$B$6,$A2913&lt;Instellingen!$B$7),1,0)</f>
        <v/>
      </c>
      <c r="E2913" s="15">
        <f>COUNTIF(tData[BezoekStart],"&lt;"&amp;($A2913+1/24))-COUNTIF(tData[BezoekEind],"&lt;="&amp;$A2913)</f>
        <v/>
      </c>
      <c r="F2913" s="15">
        <f>COUNTIF(tData[BezoekLangStart],"&lt;"&amp;($A2913+1/24))-COUNTIF(tData[BezoekLangEind],"&lt;="&amp;$A2913)</f>
        <v/>
      </c>
      <c r="G2913" s="15">
        <f>IF($D2913=1,$B2913*100+$C2913,-1)</f>
        <v/>
      </c>
      <c r="H2913" s="15">
        <f>IF($D2913=1,$B2913,-1)</f>
        <v/>
      </c>
      <c r="I2913" s="15">
        <f>IF($D2913=1,$C2913,-1)</f>
        <v/>
      </c>
    </row>
    <row r="2914">
      <c r="A2914" s="33" t="n">
        <v>45413.29166666666</v>
      </c>
      <c r="B2914" s="15">
        <f>WEEKDAY($A2914,2)</f>
        <v/>
      </c>
      <c r="C2914" s="15">
        <f>HOUR($A2914)</f>
        <v/>
      </c>
      <c r="D2914" s="15">
        <f>IF(AND($A2914&gt;=Instellingen!$B$6,$A2914&lt;Instellingen!$B$7),1,0)</f>
        <v/>
      </c>
      <c r="E2914" s="15">
        <f>COUNTIF(tData[BezoekStart],"&lt;"&amp;($A2914+1/24))-COUNTIF(tData[BezoekEind],"&lt;="&amp;$A2914)</f>
        <v/>
      </c>
      <c r="F2914" s="15">
        <f>COUNTIF(tData[BezoekLangStart],"&lt;"&amp;($A2914+1/24))-COUNTIF(tData[BezoekLangEind],"&lt;="&amp;$A2914)</f>
        <v/>
      </c>
      <c r="G2914" s="15">
        <f>IF($D2914=1,$B2914*100+$C2914,-1)</f>
        <v/>
      </c>
      <c r="H2914" s="15">
        <f>IF($D2914=1,$B2914,-1)</f>
        <v/>
      </c>
      <c r="I2914" s="15">
        <f>IF($D2914=1,$C2914,-1)</f>
        <v/>
      </c>
    </row>
    <row r="2915">
      <c r="A2915" s="33" t="n">
        <v>45413.33333333334</v>
      </c>
      <c r="B2915" s="15">
        <f>WEEKDAY($A2915,2)</f>
        <v/>
      </c>
      <c r="C2915" s="15">
        <f>HOUR($A2915)</f>
        <v/>
      </c>
      <c r="D2915" s="15">
        <f>IF(AND($A2915&gt;=Instellingen!$B$6,$A2915&lt;Instellingen!$B$7),1,0)</f>
        <v/>
      </c>
      <c r="E2915" s="15">
        <f>COUNTIF(tData[BezoekStart],"&lt;"&amp;($A2915+1/24))-COUNTIF(tData[BezoekEind],"&lt;="&amp;$A2915)</f>
        <v/>
      </c>
      <c r="F2915" s="15">
        <f>COUNTIF(tData[BezoekLangStart],"&lt;"&amp;($A2915+1/24))-COUNTIF(tData[BezoekLangEind],"&lt;="&amp;$A2915)</f>
        <v/>
      </c>
      <c r="G2915" s="15">
        <f>IF($D2915=1,$B2915*100+$C2915,-1)</f>
        <v/>
      </c>
      <c r="H2915" s="15">
        <f>IF($D2915=1,$B2915,-1)</f>
        <v/>
      </c>
      <c r="I2915" s="15">
        <f>IF($D2915=1,$C2915,-1)</f>
        <v/>
      </c>
    </row>
    <row r="2916">
      <c r="A2916" s="33" t="n">
        <v>45413.375</v>
      </c>
      <c r="B2916" s="15">
        <f>WEEKDAY($A2916,2)</f>
        <v/>
      </c>
      <c r="C2916" s="15">
        <f>HOUR($A2916)</f>
        <v/>
      </c>
      <c r="D2916" s="15">
        <f>IF(AND($A2916&gt;=Instellingen!$B$6,$A2916&lt;Instellingen!$B$7),1,0)</f>
        <v/>
      </c>
      <c r="E2916" s="15">
        <f>COUNTIF(tData[BezoekStart],"&lt;"&amp;($A2916+1/24))-COUNTIF(tData[BezoekEind],"&lt;="&amp;$A2916)</f>
        <v/>
      </c>
      <c r="F2916" s="15">
        <f>COUNTIF(tData[BezoekLangStart],"&lt;"&amp;($A2916+1/24))-COUNTIF(tData[BezoekLangEind],"&lt;="&amp;$A2916)</f>
        <v/>
      </c>
      <c r="G2916" s="15">
        <f>IF($D2916=1,$B2916*100+$C2916,-1)</f>
        <v/>
      </c>
      <c r="H2916" s="15">
        <f>IF($D2916=1,$B2916,-1)</f>
        <v/>
      </c>
      <c r="I2916" s="15">
        <f>IF($D2916=1,$C2916,-1)</f>
        <v/>
      </c>
    </row>
    <row r="2917">
      <c r="A2917" s="33" t="n">
        <v>45413.41666666666</v>
      </c>
      <c r="B2917" s="15">
        <f>WEEKDAY($A2917,2)</f>
        <v/>
      </c>
      <c r="C2917" s="15">
        <f>HOUR($A2917)</f>
        <v/>
      </c>
      <c r="D2917" s="15">
        <f>IF(AND($A2917&gt;=Instellingen!$B$6,$A2917&lt;Instellingen!$B$7),1,0)</f>
        <v/>
      </c>
      <c r="E2917" s="15">
        <f>COUNTIF(tData[BezoekStart],"&lt;"&amp;($A2917+1/24))-COUNTIF(tData[BezoekEind],"&lt;="&amp;$A2917)</f>
        <v/>
      </c>
      <c r="F2917" s="15">
        <f>COUNTIF(tData[BezoekLangStart],"&lt;"&amp;($A2917+1/24))-COUNTIF(tData[BezoekLangEind],"&lt;="&amp;$A2917)</f>
        <v/>
      </c>
      <c r="G2917" s="15">
        <f>IF($D2917=1,$B2917*100+$C2917,-1)</f>
        <v/>
      </c>
      <c r="H2917" s="15">
        <f>IF($D2917=1,$B2917,-1)</f>
        <v/>
      </c>
      <c r="I2917" s="15">
        <f>IF($D2917=1,$C2917,-1)</f>
        <v/>
      </c>
    </row>
    <row r="2918">
      <c r="A2918" s="33" t="n">
        <v>45413.45833333334</v>
      </c>
      <c r="B2918" s="15">
        <f>WEEKDAY($A2918,2)</f>
        <v/>
      </c>
      <c r="C2918" s="15">
        <f>HOUR($A2918)</f>
        <v/>
      </c>
      <c r="D2918" s="15">
        <f>IF(AND($A2918&gt;=Instellingen!$B$6,$A2918&lt;Instellingen!$B$7),1,0)</f>
        <v/>
      </c>
      <c r="E2918" s="15">
        <f>COUNTIF(tData[BezoekStart],"&lt;"&amp;($A2918+1/24))-COUNTIF(tData[BezoekEind],"&lt;="&amp;$A2918)</f>
        <v/>
      </c>
      <c r="F2918" s="15">
        <f>COUNTIF(tData[BezoekLangStart],"&lt;"&amp;($A2918+1/24))-COUNTIF(tData[BezoekLangEind],"&lt;="&amp;$A2918)</f>
        <v/>
      </c>
      <c r="G2918" s="15">
        <f>IF($D2918=1,$B2918*100+$C2918,-1)</f>
        <v/>
      </c>
      <c r="H2918" s="15">
        <f>IF($D2918=1,$B2918,-1)</f>
        <v/>
      </c>
      <c r="I2918" s="15">
        <f>IF($D2918=1,$C2918,-1)</f>
        <v/>
      </c>
    </row>
    <row r="2919">
      <c r="A2919" s="33" t="n">
        <v>45413.5</v>
      </c>
      <c r="B2919" s="15">
        <f>WEEKDAY($A2919,2)</f>
        <v/>
      </c>
      <c r="C2919" s="15">
        <f>HOUR($A2919)</f>
        <v/>
      </c>
      <c r="D2919" s="15">
        <f>IF(AND($A2919&gt;=Instellingen!$B$6,$A2919&lt;Instellingen!$B$7),1,0)</f>
        <v/>
      </c>
      <c r="E2919" s="15">
        <f>COUNTIF(tData[BezoekStart],"&lt;"&amp;($A2919+1/24))-COUNTIF(tData[BezoekEind],"&lt;="&amp;$A2919)</f>
        <v/>
      </c>
      <c r="F2919" s="15">
        <f>COUNTIF(tData[BezoekLangStart],"&lt;"&amp;($A2919+1/24))-COUNTIF(tData[BezoekLangEind],"&lt;="&amp;$A2919)</f>
        <v/>
      </c>
      <c r="G2919" s="15">
        <f>IF($D2919=1,$B2919*100+$C2919,-1)</f>
        <v/>
      </c>
      <c r="H2919" s="15">
        <f>IF($D2919=1,$B2919,-1)</f>
        <v/>
      </c>
      <c r="I2919" s="15">
        <f>IF($D2919=1,$C2919,-1)</f>
        <v/>
      </c>
    </row>
    <row r="2920">
      <c r="A2920" s="33" t="n">
        <v>45413.54166666666</v>
      </c>
      <c r="B2920" s="15">
        <f>WEEKDAY($A2920,2)</f>
        <v/>
      </c>
      <c r="C2920" s="15">
        <f>HOUR($A2920)</f>
        <v/>
      </c>
      <c r="D2920" s="15">
        <f>IF(AND($A2920&gt;=Instellingen!$B$6,$A2920&lt;Instellingen!$B$7),1,0)</f>
        <v/>
      </c>
      <c r="E2920" s="15">
        <f>COUNTIF(tData[BezoekStart],"&lt;"&amp;($A2920+1/24))-COUNTIF(tData[BezoekEind],"&lt;="&amp;$A2920)</f>
        <v/>
      </c>
      <c r="F2920" s="15">
        <f>COUNTIF(tData[BezoekLangStart],"&lt;"&amp;($A2920+1/24))-COUNTIF(tData[BezoekLangEind],"&lt;="&amp;$A2920)</f>
        <v/>
      </c>
      <c r="G2920" s="15">
        <f>IF($D2920=1,$B2920*100+$C2920,-1)</f>
        <v/>
      </c>
      <c r="H2920" s="15">
        <f>IF($D2920=1,$B2920,-1)</f>
        <v/>
      </c>
      <c r="I2920" s="15">
        <f>IF($D2920=1,$C2920,-1)</f>
        <v/>
      </c>
    </row>
    <row r="2921">
      <c r="A2921" s="33" t="n">
        <v>45413.58333333334</v>
      </c>
      <c r="B2921" s="15">
        <f>WEEKDAY($A2921,2)</f>
        <v/>
      </c>
      <c r="C2921" s="15">
        <f>HOUR($A2921)</f>
        <v/>
      </c>
      <c r="D2921" s="15">
        <f>IF(AND($A2921&gt;=Instellingen!$B$6,$A2921&lt;Instellingen!$B$7),1,0)</f>
        <v/>
      </c>
      <c r="E2921" s="15">
        <f>COUNTIF(tData[BezoekStart],"&lt;"&amp;($A2921+1/24))-COUNTIF(tData[BezoekEind],"&lt;="&amp;$A2921)</f>
        <v/>
      </c>
      <c r="F2921" s="15">
        <f>COUNTIF(tData[BezoekLangStart],"&lt;"&amp;($A2921+1/24))-COUNTIF(tData[BezoekLangEind],"&lt;="&amp;$A2921)</f>
        <v/>
      </c>
      <c r="G2921" s="15">
        <f>IF($D2921=1,$B2921*100+$C2921,-1)</f>
        <v/>
      </c>
      <c r="H2921" s="15">
        <f>IF($D2921=1,$B2921,-1)</f>
        <v/>
      </c>
      <c r="I2921" s="15">
        <f>IF($D2921=1,$C2921,-1)</f>
        <v/>
      </c>
    </row>
    <row r="2922">
      <c r="A2922" s="33" t="n">
        <v>45413.625</v>
      </c>
      <c r="B2922" s="15">
        <f>WEEKDAY($A2922,2)</f>
        <v/>
      </c>
      <c r="C2922" s="15">
        <f>HOUR($A2922)</f>
        <v/>
      </c>
      <c r="D2922" s="15">
        <f>IF(AND($A2922&gt;=Instellingen!$B$6,$A2922&lt;Instellingen!$B$7),1,0)</f>
        <v/>
      </c>
      <c r="E2922" s="15">
        <f>COUNTIF(tData[BezoekStart],"&lt;"&amp;($A2922+1/24))-COUNTIF(tData[BezoekEind],"&lt;="&amp;$A2922)</f>
        <v/>
      </c>
      <c r="F2922" s="15">
        <f>COUNTIF(tData[BezoekLangStart],"&lt;"&amp;($A2922+1/24))-COUNTIF(tData[BezoekLangEind],"&lt;="&amp;$A2922)</f>
        <v/>
      </c>
      <c r="G2922" s="15">
        <f>IF($D2922=1,$B2922*100+$C2922,-1)</f>
        <v/>
      </c>
      <c r="H2922" s="15">
        <f>IF($D2922=1,$B2922,-1)</f>
        <v/>
      </c>
      <c r="I2922" s="15">
        <f>IF($D2922=1,$C2922,-1)</f>
        <v/>
      </c>
    </row>
    <row r="2923">
      <c r="A2923" s="33" t="n">
        <v>45413.66666666666</v>
      </c>
      <c r="B2923" s="15">
        <f>WEEKDAY($A2923,2)</f>
        <v/>
      </c>
      <c r="C2923" s="15">
        <f>HOUR($A2923)</f>
        <v/>
      </c>
      <c r="D2923" s="15">
        <f>IF(AND($A2923&gt;=Instellingen!$B$6,$A2923&lt;Instellingen!$B$7),1,0)</f>
        <v/>
      </c>
      <c r="E2923" s="15">
        <f>COUNTIF(tData[BezoekStart],"&lt;"&amp;($A2923+1/24))-COUNTIF(tData[BezoekEind],"&lt;="&amp;$A2923)</f>
        <v/>
      </c>
      <c r="F2923" s="15">
        <f>COUNTIF(tData[BezoekLangStart],"&lt;"&amp;($A2923+1/24))-COUNTIF(tData[BezoekLangEind],"&lt;="&amp;$A2923)</f>
        <v/>
      </c>
      <c r="G2923" s="15">
        <f>IF($D2923=1,$B2923*100+$C2923,-1)</f>
        <v/>
      </c>
      <c r="H2923" s="15">
        <f>IF($D2923=1,$B2923,-1)</f>
        <v/>
      </c>
      <c r="I2923" s="15">
        <f>IF($D2923=1,$C2923,-1)</f>
        <v/>
      </c>
    </row>
    <row r="2924">
      <c r="A2924" s="33" t="n">
        <v>45413.70833333334</v>
      </c>
      <c r="B2924" s="15">
        <f>WEEKDAY($A2924,2)</f>
        <v/>
      </c>
      <c r="C2924" s="15">
        <f>HOUR($A2924)</f>
        <v/>
      </c>
      <c r="D2924" s="15">
        <f>IF(AND($A2924&gt;=Instellingen!$B$6,$A2924&lt;Instellingen!$B$7),1,0)</f>
        <v/>
      </c>
      <c r="E2924" s="15">
        <f>COUNTIF(tData[BezoekStart],"&lt;"&amp;($A2924+1/24))-COUNTIF(tData[BezoekEind],"&lt;="&amp;$A2924)</f>
        <v/>
      </c>
      <c r="F2924" s="15">
        <f>COUNTIF(tData[BezoekLangStart],"&lt;"&amp;($A2924+1/24))-COUNTIF(tData[BezoekLangEind],"&lt;="&amp;$A2924)</f>
        <v/>
      </c>
      <c r="G2924" s="15">
        <f>IF($D2924=1,$B2924*100+$C2924,-1)</f>
        <v/>
      </c>
      <c r="H2924" s="15">
        <f>IF($D2924=1,$B2924,-1)</f>
        <v/>
      </c>
      <c r="I2924" s="15">
        <f>IF($D2924=1,$C2924,-1)</f>
        <v/>
      </c>
    </row>
    <row r="2925">
      <c r="A2925" s="33" t="n">
        <v>45413.75</v>
      </c>
      <c r="B2925" s="15">
        <f>WEEKDAY($A2925,2)</f>
        <v/>
      </c>
      <c r="C2925" s="15">
        <f>HOUR($A2925)</f>
        <v/>
      </c>
      <c r="D2925" s="15">
        <f>IF(AND($A2925&gt;=Instellingen!$B$6,$A2925&lt;Instellingen!$B$7),1,0)</f>
        <v/>
      </c>
      <c r="E2925" s="15">
        <f>COUNTIF(tData[BezoekStart],"&lt;"&amp;($A2925+1/24))-COUNTIF(tData[BezoekEind],"&lt;="&amp;$A2925)</f>
        <v/>
      </c>
      <c r="F2925" s="15">
        <f>COUNTIF(tData[BezoekLangStart],"&lt;"&amp;($A2925+1/24))-COUNTIF(tData[BezoekLangEind],"&lt;="&amp;$A2925)</f>
        <v/>
      </c>
      <c r="G2925" s="15">
        <f>IF($D2925=1,$B2925*100+$C2925,-1)</f>
        <v/>
      </c>
      <c r="H2925" s="15">
        <f>IF($D2925=1,$B2925,-1)</f>
        <v/>
      </c>
      <c r="I2925" s="15">
        <f>IF($D2925=1,$C2925,-1)</f>
        <v/>
      </c>
    </row>
    <row r="2926">
      <c r="A2926" s="33" t="n">
        <v>45413.79166666666</v>
      </c>
      <c r="B2926" s="15">
        <f>WEEKDAY($A2926,2)</f>
        <v/>
      </c>
      <c r="C2926" s="15">
        <f>HOUR($A2926)</f>
        <v/>
      </c>
      <c r="D2926" s="15">
        <f>IF(AND($A2926&gt;=Instellingen!$B$6,$A2926&lt;Instellingen!$B$7),1,0)</f>
        <v/>
      </c>
      <c r="E2926" s="15">
        <f>COUNTIF(tData[BezoekStart],"&lt;"&amp;($A2926+1/24))-COUNTIF(tData[BezoekEind],"&lt;="&amp;$A2926)</f>
        <v/>
      </c>
      <c r="F2926" s="15">
        <f>COUNTIF(tData[BezoekLangStart],"&lt;"&amp;($A2926+1/24))-COUNTIF(tData[BezoekLangEind],"&lt;="&amp;$A2926)</f>
        <v/>
      </c>
      <c r="G2926" s="15">
        <f>IF($D2926=1,$B2926*100+$C2926,-1)</f>
        <v/>
      </c>
      <c r="H2926" s="15">
        <f>IF($D2926=1,$B2926,-1)</f>
        <v/>
      </c>
      <c r="I2926" s="15">
        <f>IF($D2926=1,$C2926,-1)</f>
        <v/>
      </c>
    </row>
    <row r="2927">
      <c r="A2927" s="33" t="n">
        <v>45413.83333333334</v>
      </c>
      <c r="B2927" s="15">
        <f>WEEKDAY($A2927,2)</f>
        <v/>
      </c>
      <c r="C2927" s="15">
        <f>HOUR($A2927)</f>
        <v/>
      </c>
      <c r="D2927" s="15">
        <f>IF(AND($A2927&gt;=Instellingen!$B$6,$A2927&lt;Instellingen!$B$7),1,0)</f>
        <v/>
      </c>
      <c r="E2927" s="15">
        <f>COUNTIF(tData[BezoekStart],"&lt;"&amp;($A2927+1/24))-COUNTIF(tData[BezoekEind],"&lt;="&amp;$A2927)</f>
        <v/>
      </c>
      <c r="F2927" s="15">
        <f>COUNTIF(tData[BezoekLangStart],"&lt;"&amp;($A2927+1/24))-COUNTIF(tData[BezoekLangEind],"&lt;="&amp;$A2927)</f>
        <v/>
      </c>
      <c r="G2927" s="15">
        <f>IF($D2927=1,$B2927*100+$C2927,-1)</f>
        <v/>
      </c>
      <c r="H2927" s="15">
        <f>IF($D2927=1,$B2927,-1)</f>
        <v/>
      </c>
      <c r="I2927" s="15">
        <f>IF($D2927=1,$C2927,-1)</f>
        <v/>
      </c>
    </row>
    <row r="2928">
      <c r="A2928" s="33" t="n">
        <v>45413.875</v>
      </c>
      <c r="B2928" s="15">
        <f>WEEKDAY($A2928,2)</f>
        <v/>
      </c>
      <c r="C2928" s="15">
        <f>HOUR($A2928)</f>
        <v/>
      </c>
      <c r="D2928" s="15">
        <f>IF(AND($A2928&gt;=Instellingen!$B$6,$A2928&lt;Instellingen!$B$7),1,0)</f>
        <v/>
      </c>
      <c r="E2928" s="15">
        <f>COUNTIF(tData[BezoekStart],"&lt;"&amp;($A2928+1/24))-COUNTIF(tData[BezoekEind],"&lt;="&amp;$A2928)</f>
        <v/>
      </c>
      <c r="F2928" s="15">
        <f>COUNTIF(tData[BezoekLangStart],"&lt;"&amp;($A2928+1/24))-COUNTIF(tData[BezoekLangEind],"&lt;="&amp;$A2928)</f>
        <v/>
      </c>
      <c r="G2928" s="15">
        <f>IF($D2928=1,$B2928*100+$C2928,-1)</f>
        <v/>
      </c>
      <c r="H2928" s="15">
        <f>IF($D2928=1,$B2928,-1)</f>
        <v/>
      </c>
      <c r="I2928" s="15">
        <f>IF($D2928=1,$C2928,-1)</f>
        <v/>
      </c>
    </row>
    <row r="2929">
      <c r="A2929" s="33" t="n">
        <v>45413.91666666666</v>
      </c>
      <c r="B2929" s="15">
        <f>WEEKDAY($A2929,2)</f>
        <v/>
      </c>
      <c r="C2929" s="15">
        <f>HOUR($A2929)</f>
        <v/>
      </c>
      <c r="D2929" s="15">
        <f>IF(AND($A2929&gt;=Instellingen!$B$6,$A2929&lt;Instellingen!$B$7),1,0)</f>
        <v/>
      </c>
      <c r="E2929" s="15">
        <f>COUNTIF(tData[BezoekStart],"&lt;"&amp;($A2929+1/24))-COUNTIF(tData[BezoekEind],"&lt;="&amp;$A2929)</f>
        <v/>
      </c>
      <c r="F2929" s="15">
        <f>COUNTIF(tData[BezoekLangStart],"&lt;"&amp;($A2929+1/24))-COUNTIF(tData[BezoekLangEind],"&lt;="&amp;$A2929)</f>
        <v/>
      </c>
      <c r="G2929" s="15">
        <f>IF($D2929=1,$B2929*100+$C2929,-1)</f>
        <v/>
      </c>
      <c r="H2929" s="15">
        <f>IF($D2929=1,$B2929,-1)</f>
        <v/>
      </c>
      <c r="I2929" s="15">
        <f>IF($D2929=1,$C2929,-1)</f>
        <v/>
      </c>
    </row>
    <row r="2930">
      <c r="A2930" s="33" t="n">
        <v>45413.95833333334</v>
      </c>
      <c r="B2930" s="15">
        <f>WEEKDAY($A2930,2)</f>
        <v/>
      </c>
      <c r="C2930" s="15">
        <f>HOUR($A2930)</f>
        <v/>
      </c>
      <c r="D2930" s="15">
        <f>IF(AND($A2930&gt;=Instellingen!$B$6,$A2930&lt;Instellingen!$B$7),1,0)</f>
        <v/>
      </c>
      <c r="E2930" s="15">
        <f>COUNTIF(tData[BezoekStart],"&lt;"&amp;($A2930+1/24))-COUNTIF(tData[BezoekEind],"&lt;="&amp;$A2930)</f>
        <v/>
      </c>
      <c r="F2930" s="15">
        <f>COUNTIF(tData[BezoekLangStart],"&lt;"&amp;($A2930+1/24))-COUNTIF(tData[BezoekLangEind],"&lt;="&amp;$A2930)</f>
        <v/>
      </c>
      <c r="G2930" s="15">
        <f>IF($D2930=1,$B2930*100+$C2930,-1)</f>
        <v/>
      </c>
      <c r="H2930" s="15">
        <f>IF($D2930=1,$B2930,-1)</f>
        <v/>
      </c>
      <c r="I2930" s="15">
        <f>IF($D2930=1,$C2930,-1)</f>
        <v/>
      </c>
    </row>
    <row r="2931">
      <c r="A2931" s="33" t="n">
        <v>45414</v>
      </c>
      <c r="B2931" s="15">
        <f>WEEKDAY($A2931,2)</f>
        <v/>
      </c>
      <c r="C2931" s="15">
        <f>HOUR($A2931)</f>
        <v/>
      </c>
      <c r="D2931" s="15">
        <f>IF(AND($A2931&gt;=Instellingen!$B$6,$A2931&lt;Instellingen!$B$7),1,0)</f>
        <v/>
      </c>
      <c r="E2931" s="15">
        <f>COUNTIF(tData[BezoekStart],"&lt;"&amp;($A2931+1/24))-COUNTIF(tData[BezoekEind],"&lt;="&amp;$A2931)</f>
        <v/>
      </c>
      <c r="F2931" s="15">
        <f>COUNTIF(tData[BezoekLangStart],"&lt;"&amp;($A2931+1/24))-COUNTIF(tData[BezoekLangEind],"&lt;="&amp;$A2931)</f>
        <v/>
      </c>
      <c r="G2931" s="15">
        <f>IF($D2931=1,$B2931*100+$C2931,-1)</f>
        <v/>
      </c>
      <c r="H2931" s="15">
        <f>IF($D2931=1,$B2931,-1)</f>
        <v/>
      </c>
      <c r="I2931" s="15">
        <f>IF($D2931=1,$C2931,-1)</f>
        <v/>
      </c>
    </row>
    <row r="2932">
      <c r="A2932" s="33" t="n">
        <v>45414.04166666666</v>
      </c>
      <c r="B2932" s="15">
        <f>WEEKDAY($A2932,2)</f>
        <v/>
      </c>
      <c r="C2932" s="15">
        <f>HOUR($A2932)</f>
        <v/>
      </c>
      <c r="D2932" s="15">
        <f>IF(AND($A2932&gt;=Instellingen!$B$6,$A2932&lt;Instellingen!$B$7),1,0)</f>
        <v/>
      </c>
      <c r="E2932" s="15">
        <f>COUNTIF(tData[BezoekStart],"&lt;"&amp;($A2932+1/24))-COUNTIF(tData[BezoekEind],"&lt;="&amp;$A2932)</f>
        <v/>
      </c>
      <c r="F2932" s="15">
        <f>COUNTIF(tData[BezoekLangStart],"&lt;"&amp;($A2932+1/24))-COUNTIF(tData[BezoekLangEind],"&lt;="&amp;$A2932)</f>
        <v/>
      </c>
      <c r="G2932" s="15">
        <f>IF($D2932=1,$B2932*100+$C2932,-1)</f>
        <v/>
      </c>
      <c r="H2932" s="15">
        <f>IF($D2932=1,$B2932,-1)</f>
        <v/>
      </c>
      <c r="I2932" s="15">
        <f>IF($D2932=1,$C2932,-1)</f>
        <v/>
      </c>
    </row>
    <row r="2933">
      <c r="A2933" s="33" t="n">
        <v>45414.08333333334</v>
      </c>
      <c r="B2933" s="15">
        <f>WEEKDAY($A2933,2)</f>
        <v/>
      </c>
      <c r="C2933" s="15">
        <f>HOUR($A2933)</f>
        <v/>
      </c>
      <c r="D2933" s="15">
        <f>IF(AND($A2933&gt;=Instellingen!$B$6,$A2933&lt;Instellingen!$B$7),1,0)</f>
        <v/>
      </c>
      <c r="E2933" s="15">
        <f>COUNTIF(tData[BezoekStart],"&lt;"&amp;($A2933+1/24))-COUNTIF(tData[BezoekEind],"&lt;="&amp;$A2933)</f>
        <v/>
      </c>
      <c r="F2933" s="15">
        <f>COUNTIF(tData[BezoekLangStart],"&lt;"&amp;($A2933+1/24))-COUNTIF(tData[BezoekLangEind],"&lt;="&amp;$A2933)</f>
        <v/>
      </c>
      <c r="G2933" s="15">
        <f>IF($D2933=1,$B2933*100+$C2933,-1)</f>
        <v/>
      </c>
      <c r="H2933" s="15">
        <f>IF($D2933=1,$B2933,-1)</f>
        <v/>
      </c>
      <c r="I2933" s="15">
        <f>IF($D2933=1,$C2933,-1)</f>
        <v/>
      </c>
    </row>
    <row r="2934">
      <c r="A2934" s="33" t="n">
        <v>45414.125</v>
      </c>
      <c r="B2934" s="15">
        <f>WEEKDAY($A2934,2)</f>
        <v/>
      </c>
      <c r="C2934" s="15">
        <f>HOUR($A2934)</f>
        <v/>
      </c>
      <c r="D2934" s="15">
        <f>IF(AND($A2934&gt;=Instellingen!$B$6,$A2934&lt;Instellingen!$B$7),1,0)</f>
        <v/>
      </c>
      <c r="E2934" s="15">
        <f>COUNTIF(tData[BezoekStart],"&lt;"&amp;($A2934+1/24))-COUNTIF(tData[BezoekEind],"&lt;="&amp;$A2934)</f>
        <v/>
      </c>
      <c r="F2934" s="15">
        <f>COUNTIF(tData[BezoekLangStart],"&lt;"&amp;($A2934+1/24))-COUNTIF(tData[BezoekLangEind],"&lt;="&amp;$A2934)</f>
        <v/>
      </c>
      <c r="G2934" s="15">
        <f>IF($D2934=1,$B2934*100+$C2934,-1)</f>
        <v/>
      </c>
      <c r="H2934" s="15">
        <f>IF($D2934=1,$B2934,-1)</f>
        <v/>
      </c>
      <c r="I2934" s="15">
        <f>IF($D2934=1,$C2934,-1)</f>
        <v/>
      </c>
    </row>
    <row r="2935">
      <c r="A2935" s="33" t="n">
        <v>45414.16666666666</v>
      </c>
      <c r="B2935" s="15">
        <f>WEEKDAY($A2935,2)</f>
        <v/>
      </c>
      <c r="C2935" s="15">
        <f>HOUR($A2935)</f>
        <v/>
      </c>
      <c r="D2935" s="15">
        <f>IF(AND($A2935&gt;=Instellingen!$B$6,$A2935&lt;Instellingen!$B$7),1,0)</f>
        <v/>
      </c>
      <c r="E2935" s="15">
        <f>COUNTIF(tData[BezoekStart],"&lt;"&amp;($A2935+1/24))-COUNTIF(tData[BezoekEind],"&lt;="&amp;$A2935)</f>
        <v/>
      </c>
      <c r="F2935" s="15">
        <f>COUNTIF(tData[BezoekLangStart],"&lt;"&amp;($A2935+1/24))-COUNTIF(tData[BezoekLangEind],"&lt;="&amp;$A2935)</f>
        <v/>
      </c>
      <c r="G2935" s="15">
        <f>IF($D2935=1,$B2935*100+$C2935,-1)</f>
        <v/>
      </c>
      <c r="H2935" s="15">
        <f>IF($D2935=1,$B2935,-1)</f>
        <v/>
      </c>
      <c r="I2935" s="15">
        <f>IF($D2935=1,$C2935,-1)</f>
        <v/>
      </c>
    </row>
    <row r="2936">
      <c r="A2936" s="33" t="n">
        <v>45414.20833333334</v>
      </c>
      <c r="B2936" s="15">
        <f>WEEKDAY($A2936,2)</f>
        <v/>
      </c>
      <c r="C2936" s="15">
        <f>HOUR($A2936)</f>
        <v/>
      </c>
      <c r="D2936" s="15">
        <f>IF(AND($A2936&gt;=Instellingen!$B$6,$A2936&lt;Instellingen!$B$7),1,0)</f>
        <v/>
      </c>
      <c r="E2936" s="15">
        <f>COUNTIF(tData[BezoekStart],"&lt;"&amp;($A2936+1/24))-COUNTIF(tData[BezoekEind],"&lt;="&amp;$A2936)</f>
        <v/>
      </c>
      <c r="F2936" s="15">
        <f>COUNTIF(tData[BezoekLangStart],"&lt;"&amp;($A2936+1/24))-COUNTIF(tData[BezoekLangEind],"&lt;="&amp;$A2936)</f>
        <v/>
      </c>
      <c r="G2936" s="15">
        <f>IF($D2936=1,$B2936*100+$C2936,-1)</f>
        <v/>
      </c>
      <c r="H2936" s="15">
        <f>IF($D2936=1,$B2936,-1)</f>
        <v/>
      </c>
      <c r="I2936" s="15">
        <f>IF($D2936=1,$C2936,-1)</f>
        <v/>
      </c>
    </row>
    <row r="2937">
      <c r="A2937" s="33" t="n">
        <v>45414.25</v>
      </c>
      <c r="B2937" s="15">
        <f>WEEKDAY($A2937,2)</f>
        <v/>
      </c>
      <c r="C2937" s="15">
        <f>HOUR($A2937)</f>
        <v/>
      </c>
      <c r="D2937" s="15">
        <f>IF(AND($A2937&gt;=Instellingen!$B$6,$A2937&lt;Instellingen!$B$7),1,0)</f>
        <v/>
      </c>
      <c r="E2937" s="15">
        <f>COUNTIF(tData[BezoekStart],"&lt;"&amp;($A2937+1/24))-COUNTIF(tData[BezoekEind],"&lt;="&amp;$A2937)</f>
        <v/>
      </c>
      <c r="F2937" s="15">
        <f>COUNTIF(tData[BezoekLangStart],"&lt;"&amp;($A2937+1/24))-COUNTIF(tData[BezoekLangEind],"&lt;="&amp;$A2937)</f>
        <v/>
      </c>
      <c r="G2937" s="15">
        <f>IF($D2937=1,$B2937*100+$C2937,-1)</f>
        <v/>
      </c>
      <c r="H2937" s="15">
        <f>IF($D2937=1,$B2937,-1)</f>
        <v/>
      </c>
      <c r="I2937" s="15">
        <f>IF($D2937=1,$C2937,-1)</f>
        <v/>
      </c>
    </row>
    <row r="2938">
      <c r="A2938" s="33" t="n">
        <v>45414.29166666666</v>
      </c>
      <c r="B2938" s="15">
        <f>WEEKDAY($A2938,2)</f>
        <v/>
      </c>
      <c r="C2938" s="15">
        <f>HOUR($A2938)</f>
        <v/>
      </c>
      <c r="D2938" s="15">
        <f>IF(AND($A2938&gt;=Instellingen!$B$6,$A2938&lt;Instellingen!$B$7),1,0)</f>
        <v/>
      </c>
      <c r="E2938" s="15">
        <f>COUNTIF(tData[BezoekStart],"&lt;"&amp;($A2938+1/24))-COUNTIF(tData[BezoekEind],"&lt;="&amp;$A2938)</f>
        <v/>
      </c>
      <c r="F2938" s="15">
        <f>COUNTIF(tData[BezoekLangStart],"&lt;"&amp;($A2938+1/24))-COUNTIF(tData[BezoekLangEind],"&lt;="&amp;$A2938)</f>
        <v/>
      </c>
      <c r="G2938" s="15">
        <f>IF($D2938=1,$B2938*100+$C2938,-1)</f>
        <v/>
      </c>
      <c r="H2938" s="15">
        <f>IF($D2938=1,$B2938,-1)</f>
        <v/>
      </c>
      <c r="I2938" s="15">
        <f>IF($D2938=1,$C2938,-1)</f>
        <v/>
      </c>
    </row>
    <row r="2939">
      <c r="A2939" s="33" t="n">
        <v>45414.33333333334</v>
      </c>
      <c r="B2939" s="15">
        <f>WEEKDAY($A2939,2)</f>
        <v/>
      </c>
      <c r="C2939" s="15">
        <f>HOUR($A2939)</f>
        <v/>
      </c>
      <c r="D2939" s="15">
        <f>IF(AND($A2939&gt;=Instellingen!$B$6,$A2939&lt;Instellingen!$B$7),1,0)</f>
        <v/>
      </c>
      <c r="E2939" s="15">
        <f>COUNTIF(tData[BezoekStart],"&lt;"&amp;($A2939+1/24))-COUNTIF(tData[BezoekEind],"&lt;="&amp;$A2939)</f>
        <v/>
      </c>
      <c r="F2939" s="15">
        <f>COUNTIF(tData[BezoekLangStart],"&lt;"&amp;($A2939+1/24))-COUNTIF(tData[BezoekLangEind],"&lt;="&amp;$A2939)</f>
        <v/>
      </c>
      <c r="G2939" s="15">
        <f>IF($D2939=1,$B2939*100+$C2939,-1)</f>
        <v/>
      </c>
      <c r="H2939" s="15">
        <f>IF($D2939=1,$B2939,-1)</f>
        <v/>
      </c>
      <c r="I2939" s="15">
        <f>IF($D2939=1,$C2939,-1)</f>
        <v/>
      </c>
    </row>
    <row r="2940">
      <c r="A2940" s="33" t="n">
        <v>45414.375</v>
      </c>
      <c r="B2940" s="15">
        <f>WEEKDAY($A2940,2)</f>
        <v/>
      </c>
      <c r="C2940" s="15">
        <f>HOUR($A2940)</f>
        <v/>
      </c>
      <c r="D2940" s="15">
        <f>IF(AND($A2940&gt;=Instellingen!$B$6,$A2940&lt;Instellingen!$B$7),1,0)</f>
        <v/>
      </c>
      <c r="E2940" s="15">
        <f>COUNTIF(tData[BezoekStart],"&lt;"&amp;($A2940+1/24))-COUNTIF(tData[BezoekEind],"&lt;="&amp;$A2940)</f>
        <v/>
      </c>
      <c r="F2940" s="15">
        <f>COUNTIF(tData[BezoekLangStart],"&lt;"&amp;($A2940+1/24))-COUNTIF(tData[BezoekLangEind],"&lt;="&amp;$A2940)</f>
        <v/>
      </c>
      <c r="G2940" s="15">
        <f>IF($D2940=1,$B2940*100+$C2940,-1)</f>
        <v/>
      </c>
      <c r="H2940" s="15">
        <f>IF($D2940=1,$B2940,-1)</f>
        <v/>
      </c>
      <c r="I2940" s="15">
        <f>IF($D2940=1,$C2940,-1)</f>
        <v/>
      </c>
    </row>
    <row r="2941">
      <c r="A2941" s="33" t="n">
        <v>45414.41666666666</v>
      </c>
      <c r="B2941" s="15">
        <f>WEEKDAY($A2941,2)</f>
        <v/>
      </c>
      <c r="C2941" s="15">
        <f>HOUR($A2941)</f>
        <v/>
      </c>
      <c r="D2941" s="15">
        <f>IF(AND($A2941&gt;=Instellingen!$B$6,$A2941&lt;Instellingen!$B$7),1,0)</f>
        <v/>
      </c>
      <c r="E2941" s="15">
        <f>COUNTIF(tData[BezoekStart],"&lt;"&amp;($A2941+1/24))-COUNTIF(tData[BezoekEind],"&lt;="&amp;$A2941)</f>
        <v/>
      </c>
      <c r="F2941" s="15">
        <f>COUNTIF(tData[BezoekLangStart],"&lt;"&amp;($A2941+1/24))-COUNTIF(tData[BezoekLangEind],"&lt;="&amp;$A2941)</f>
        <v/>
      </c>
      <c r="G2941" s="15">
        <f>IF($D2941=1,$B2941*100+$C2941,-1)</f>
        <v/>
      </c>
      <c r="H2941" s="15">
        <f>IF($D2941=1,$B2941,-1)</f>
        <v/>
      </c>
      <c r="I2941" s="15">
        <f>IF($D2941=1,$C2941,-1)</f>
        <v/>
      </c>
    </row>
    <row r="2942">
      <c r="A2942" s="33" t="n">
        <v>45414.45833333334</v>
      </c>
      <c r="B2942" s="15">
        <f>WEEKDAY($A2942,2)</f>
        <v/>
      </c>
      <c r="C2942" s="15">
        <f>HOUR($A2942)</f>
        <v/>
      </c>
      <c r="D2942" s="15">
        <f>IF(AND($A2942&gt;=Instellingen!$B$6,$A2942&lt;Instellingen!$B$7),1,0)</f>
        <v/>
      </c>
      <c r="E2942" s="15">
        <f>COUNTIF(tData[BezoekStart],"&lt;"&amp;($A2942+1/24))-COUNTIF(tData[BezoekEind],"&lt;="&amp;$A2942)</f>
        <v/>
      </c>
      <c r="F2942" s="15">
        <f>COUNTIF(tData[BezoekLangStart],"&lt;"&amp;($A2942+1/24))-COUNTIF(tData[BezoekLangEind],"&lt;="&amp;$A2942)</f>
        <v/>
      </c>
      <c r="G2942" s="15">
        <f>IF($D2942=1,$B2942*100+$C2942,-1)</f>
        <v/>
      </c>
      <c r="H2942" s="15">
        <f>IF($D2942=1,$B2942,-1)</f>
        <v/>
      </c>
      <c r="I2942" s="15">
        <f>IF($D2942=1,$C2942,-1)</f>
        <v/>
      </c>
    </row>
    <row r="2943">
      <c r="A2943" s="33" t="n">
        <v>45414.5</v>
      </c>
      <c r="B2943" s="15">
        <f>WEEKDAY($A2943,2)</f>
        <v/>
      </c>
      <c r="C2943" s="15">
        <f>HOUR($A2943)</f>
        <v/>
      </c>
      <c r="D2943" s="15">
        <f>IF(AND($A2943&gt;=Instellingen!$B$6,$A2943&lt;Instellingen!$B$7),1,0)</f>
        <v/>
      </c>
      <c r="E2943" s="15">
        <f>COUNTIF(tData[BezoekStart],"&lt;"&amp;($A2943+1/24))-COUNTIF(tData[BezoekEind],"&lt;="&amp;$A2943)</f>
        <v/>
      </c>
      <c r="F2943" s="15">
        <f>COUNTIF(tData[BezoekLangStart],"&lt;"&amp;($A2943+1/24))-COUNTIF(tData[BezoekLangEind],"&lt;="&amp;$A2943)</f>
        <v/>
      </c>
      <c r="G2943" s="15">
        <f>IF($D2943=1,$B2943*100+$C2943,-1)</f>
        <v/>
      </c>
      <c r="H2943" s="15">
        <f>IF($D2943=1,$B2943,-1)</f>
        <v/>
      </c>
      <c r="I2943" s="15">
        <f>IF($D2943=1,$C2943,-1)</f>
        <v/>
      </c>
    </row>
    <row r="2944">
      <c r="A2944" s="33" t="n">
        <v>45414.54166666666</v>
      </c>
      <c r="B2944" s="15">
        <f>WEEKDAY($A2944,2)</f>
        <v/>
      </c>
      <c r="C2944" s="15">
        <f>HOUR($A2944)</f>
        <v/>
      </c>
      <c r="D2944" s="15">
        <f>IF(AND($A2944&gt;=Instellingen!$B$6,$A2944&lt;Instellingen!$B$7),1,0)</f>
        <v/>
      </c>
      <c r="E2944" s="15">
        <f>COUNTIF(tData[BezoekStart],"&lt;"&amp;($A2944+1/24))-COUNTIF(tData[BezoekEind],"&lt;="&amp;$A2944)</f>
        <v/>
      </c>
      <c r="F2944" s="15">
        <f>COUNTIF(tData[BezoekLangStart],"&lt;"&amp;($A2944+1/24))-COUNTIF(tData[BezoekLangEind],"&lt;="&amp;$A2944)</f>
        <v/>
      </c>
      <c r="G2944" s="15">
        <f>IF($D2944=1,$B2944*100+$C2944,-1)</f>
        <v/>
      </c>
      <c r="H2944" s="15">
        <f>IF($D2944=1,$B2944,-1)</f>
        <v/>
      </c>
      <c r="I2944" s="15">
        <f>IF($D2944=1,$C2944,-1)</f>
        <v/>
      </c>
    </row>
    <row r="2945">
      <c r="A2945" s="33" t="n">
        <v>45414.58333333334</v>
      </c>
      <c r="B2945" s="15">
        <f>WEEKDAY($A2945,2)</f>
        <v/>
      </c>
      <c r="C2945" s="15">
        <f>HOUR($A2945)</f>
        <v/>
      </c>
      <c r="D2945" s="15">
        <f>IF(AND($A2945&gt;=Instellingen!$B$6,$A2945&lt;Instellingen!$B$7),1,0)</f>
        <v/>
      </c>
      <c r="E2945" s="15">
        <f>COUNTIF(tData[BezoekStart],"&lt;"&amp;($A2945+1/24))-COUNTIF(tData[BezoekEind],"&lt;="&amp;$A2945)</f>
        <v/>
      </c>
      <c r="F2945" s="15">
        <f>COUNTIF(tData[BezoekLangStart],"&lt;"&amp;($A2945+1/24))-COUNTIF(tData[BezoekLangEind],"&lt;="&amp;$A2945)</f>
        <v/>
      </c>
      <c r="G2945" s="15">
        <f>IF($D2945=1,$B2945*100+$C2945,-1)</f>
        <v/>
      </c>
      <c r="H2945" s="15">
        <f>IF($D2945=1,$B2945,-1)</f>
        <v/>
      </c>
      <c r="I2945" s="15">
        <f>IF($D2945=1,$C2945,-1)</f>
        <v/>
      </c>
    </row>
    <row r="2946">
      <c r="A2946" s="33" t="n">
        <v>45414.625</v>
      </c>
      <c r="B2946" s="15">
        <f>WEEKDAY($A2946,2)</f>
        <v/>
      </c>
      <c r="C2946" s="15">
        <f>HOUR($A2946)</f>
        <v/>
      </c>
      <c r="D2946" s="15">
        <f>IF(AND($A2946&gt;=Instellingen!$B$6,$A2946&lt;Instellingen!$B$7),1,0)</f>
        <v/>
      </c>
      <c r="E2946" s="15">
        <f>COUNTIF(tData[BezoekStart],"&lt;"&amp;($A2946+1/24))-COUNTIF(tData[BezoekEind],"&lt;="&amp;$A2946)</f>
        <v/>
      </c>
      <c r="F2946" s="15">
        <f>COUNTIF(tData[BezoekLangStart],"&lt;"&amp;($A2946+1/24))-COUNTIF(tData[BezoekLangEind],"&lt;="&amp;$A2946)</f>
        <v/>
      </c>
      <c r="G2946" s="15">
        <f>IF($D2946=1,$B2946*100+$C2946,-1)</f>
        <v/>
      </c>
      <c r="H2946" s="15">
        <f>IF($D2946=1,$B2946,-1)</f>
        <v/>
      </c>
      <c r="I2946" s="15">
        <f>IF($D2946=1,$C2946,-1)</f>
        <v/>
      </c>
    </row>
    <row r="2947">
      <c r="A2947" s="33" t="n">
        <v>45414.66666666666</v>
      </c>
      <c r="B2947" s="15">
        <f>WEEKDAY($A2947,2)</f>
        <v/>
      </c>
      <c r="C2947" s="15">
        <f>HOUR($A2947)</f>
        <v/>
      </c>
      <c r="D2947" s="15">
        <f>IF(AND($A2947&gt;=Instellingen!$B$6,$A2947&lt;Instellingen!$B$7),1,0)</f>
        <v/>
      </c>
      <c r="E2947" s="15">
        <f>COUNTIF(tData[BezoekStart],"&lt;"&amp;($A2947+1/24))-COUNTIF(tData[BezoekEind],"&lt;="&amp;$A2947)</f>
        <v/>
      </c>
      <c r="F2947" s="15">
        <f>COUNTIF(tData[BezoekLangStart],"&lt;"&amp;($A2947+1/24))-COUNTIF(tData[BezoekLangEind],"&lt;="&amp;$A2947)</f>
        <v/>
      </c>
      <c r="G2947" s="15">
        <f>IF($D2947=1,$B2947*100+$C2947,-1)</f>
        <v/>
      </c>
      <c r="H2947" s="15">
        <f>IF($D2947=1,$B2947,-1)</f>
        <v/>
      </c>
      <c r="I2947" s="15">
        <f>IF($D2947=1,$C2947,-1)</f>
        <v/>
      </c>
    </row>
    <row r="2948">
      <c r="A2948" s="33" t="n">
        <v>45414.70833333334</v>
      </c>
      <c r="B2948" s="15">
        <f>WEEKDAY($A2948,2)</f>
        <v/>
      </c>
      <c r="C2948" s="15">
        <f>HOUR($A2948)</f>
        <v/>
      </c>
      <c r="D2948" s="15">
        <f>IF(AND($A2948&gt;=Instellingen!$B$6,$A2948&lt;Instellingen!$B$7),1,0)</f>
        <v/>
      </c>
      <c r="E2948" s="15">
        <f>COUNTIF(tData[BezoekStart],"&lt;"&amp;($A2948+1/24))-COUNTIF(tData[BezoekEind],"&lt;="&amp;$A2948)</f>
        <v/>
      </c>
      <c r="F2948" s="15">
        <f>COUNTIF(tData[BezoekLangStart],"&lt;"&amp;($A2948+1/24))-COUNTIF(tData[BezoekLangEind],"&lt;="&amp;$A2948)</f>
        <v/>
      </c>
      <c r="G2948" s="15">
        <f>IF($D2948=1,$B2948*100+$C2948,-1)</f>
        <v/>
      </c>
      <c r="H2948" s="15">
        <f>IF($D2948=1,$B2948,-1)</f>
        <v/>
      </c>
      <c r="I2948" s="15">
        <f>IF($D2948=1,$C2948,-1)</f>
        <v/>
      </c>
    </row>
    <row r="2949">
      <c r="A2949" s="33" t="n">
        <v>45414.75</v>
      </c>
      <c r="B2949" s="15">
        <f>WEEKDAY($A2949,2)</f>
        <v/>
      </c>
      <c r="C2949" s="15">
        <f>HOUR($A2949)</f>
        <v/>
      </c>
      <c r="D2949" s="15">
        <f>IF(AND($A2949&gt;=Instellingen!$B$6,$A2949&lt;Instellingen!$B$7),1,0)</f>
        <v/>
      </c>
      <c r="E2949" s="15">
        <f>COUNTIF(tData[BezoekStart],"&lt;"&amp;($A2949+1/24))-COUNTIF(tData[BezoekEind],"&lt;="&amp;$A2949)</f>
        <v/>
      </c>
      <c r="F2949" s="15">
        <f>COUNTIF(tData[BezoekLangStart],"&lt;"&amp;($A2949+1/24))-COUNTIF(tData[BezoekLangEind],"&lt;="&amp;$A2949)</f>
        <v/>
      </c>
      <c r="G2949" s="15">
        <f>IF($D2949=1,$B2949*100+$C2949,-1)</f>
        <v/>
      </c>
      <c r="H2949" s="15">
        <f>IF($D2949=1,$B2949,-1)</f>
        <v/>
      </c>
      <c r="I2949" s="15">
        <f>IF($D2949=1,$C2949,-1)</f>
        <v/>
      </c>
    </row>
    <row r="2950">
      <c r="A2950" s="33" t="n">
        <v>45414.79166666666</v>
      </c>
      <c r="B2950" s="15">
        <f>WEEKDAY($A2950,2)</f>
        <v/>
      </c>
      <c r="C2950" s="15">
        <f>HOUR($A2950)</f>
        <v/>
      </c>
      <c r="D2950" s="15">
        <f>IF(AND($A2950&gt;=Instellingen!$B$6,$A2950&lt;Instellingen!$B$7),1,0)</f>
        <v/>
      </c>
      <c r="E2950" s="15">
        <f>COUNTIF(tData[BezoekStart],"&lt;"&amp;($A2950+1/24))-COUNTIF(tData[BezoekEind],"&lt;="&amp;$A2950)</f>
        <v/>
      </c>
      <c r="F2950" s="15">
        <f>COUNTIF(tData[BezoekLangStart],"&lt;"&amp;($A2950+1/24))-COUNTIF(tData[BezoekLangEind],"&lt;="&amp;$A2950)</f>
        <v/>
      </c>
      <c r="G2950" s="15">
        <f>IF($D2950=1,$B2950*100+$C2950,-1)</f>
        <v/>
      </c>
      <c r="H2950" s="15">
        <f>IF($D2950=1,$B2950,-1)</f>
        <v/>
      </c>
      <c r="I2950" s="15">
        <f>IF($D2950=1,$C2950,-1)</f>
        <v/>
      </c>
    </row>
    <row r="2951">
      <c r="A2951" s="33" t="n">
        <v>45414.83333333334</v>
      </c>
      <c r="B2951" s="15">
        <f>WEEKDAY($A2951,2)</f>
        <v/>
      </c>
      <c r="C2951" s="15">
        <f>HOUR($A2951)</f>
        <v/>
      </c>
      <c r="D2951" s="15">
        <f>IF(AND($A2951&gt;=Instellingen!$B$6,$A2951&lt;Instellingen!$B$7),1,0)</f>
        <v/>
      </c>
      <c r="E2951" s="15">
        <f>COUNTIF(tData[BezoekStart],"&lt;"&amp;($A2951+1/24))-COUNTIF(tData[BezoekEind],"&lt;="&amp;$A2951)</f>
        <v/>
      </c>
      <c r="F2951" s="15">
        <f>COUNTIF(tData[BezoekLangStart],"&lt;"&amp;($A2951+1/24))-COUNTIF(tData[BezoekLangEind],"&lt;="&amp;$A2951)</f>
        <v/>
      </c>
      <c r="G2951" s="15">
        <f>IF($D2951=1,$B2951*100+$C2951,-1)</f>
        <v/>
      </c>
      <c r="H2951" s="15">
        <f>IF($D2951=1,$B2951,-1)</f>
        <v/>
      </c>
      <c r="I2951" s="15">
        <f>IF($D2951=1,$C2951,-1)</f>
        <v/>
      </c>
    </row>
    <row r="2952">
      <c r="A2952" s="33" t="n">
        <v>45414.875</v>
      </c>
      <c r="B2952" s="15">
        <f>WEEKDAY($A2952,2)</f>
        <v/>
      </c>
      <c r="C2952" s="15">
        <f>HOUR($A2952)</f>
        <v/>
      </c>
      <c r="D2952" s="15">
        <f>IF(AND($A2952&gt;=Instellingen!$B$6,$A2952&lt;Instellingen!$B$7),1,0)</f>
        <v/>
      </c>
      <c r="E2952" s="15">
        <f>COUNTIF(tData[BezoekStart],"&lt;"&amp;($A2952+1/24))-COUNTIF(tData[BezoekEind],"&lt;="&amp;$A2952)</f>
        <v/>
      </c>
      <c r="F2952" s="15">
        <f>COUNTIF(tData[BezoekLangStart],"&lt;"&amp;($A2952+1/24))-COUNTIF(tData[BezoekLangEind],"&lt;="&amp;$A2952)</f>
        <v/>
      </c>
      <c r="G2952" s="15">
        <f>IF($D2952=1,$B2952*100+$C2952,-1)</f>
        <v/>
      </c>
      <c r="H2952" s="15">
        <f>IF($D2952=1,$B2952,-1)</f>
        <v/>
      </c>
      <c r="I2952" s="15">
        <f>IF($D2952=1,$C2952,-1)</f>
        <v/>
      </c>
    </row>
    <row r="2953">
      <c r="A2953" s="33" t="n">
        <v>45414.91666666666</v>
      </c>
      <c r="B2953" s="15">
        <f>WEEKDAY($A2953,2)</f>
        <v/>
      </c>
      <c r="C2953" s="15">
        <f>HOUR($A2953)</f>
        <v/>
      </c>
      <c r="D2953" s="15">
        <f>IF(AND($A2953&gt;=Instellingen!$B$6,$A2953&lt;Instellingen!$B$7),1,0)</f>
        <v/>
      </c>
      <c r="E2953" s="15">
        <f>COUNTIF(tData[BezoekStart],"&lt;"&amp;($A2953+1/24))-COUNTIF(tData[BezoekEind],"&lt;="&amp;$A2953)</f>
        <v/>
      </c>
      <c r="F2953" s="15">
        <f>COUNTIF(tData[BezoekLangStart],"&lt;"&amp;($A2953+1/24))-COUNTIF(tData[BezoekLangEind],"&lt;="&amp;$A2953)</f>
        <v/>
      </c>
      <c r="G2953" s="15">
        <f>IF($D2953=1,$B2953*100+$C2953,-1)</f>
        <v/>
      </c>
      <c r="H2953" s="15">
        <f>IF($D2953=1,$B2953,-1)</f>
        <v/>
      </c>
      <c r="I2953" s="15">
        <f>IF($D2953=1,$C2953,-1)</f>
        <v/>
      </c>
    </row>
    <row r="2954">
      <c r="A2954" s="33" t="n">
        <v>45414.95833333334</v>
      </c>
      <c r="B2954" s="15">
        <f>WEEKDAY($A2954,2)</f>
        <v/>
      </c>
      <c r="C2954" s="15">
        <f>HOUR($A2954)</f>
        <v/>
      </c>
      <c r="D2954" s="15">
        <f>IF(AND($A2954&gt;=Instellingen!$B$6,$A2954&lt;Instellingen!$B$7),1,0)</f>
        <v/>
      </c>
      <c r="E2954" s="15">
        <f>COUNTIF(tData[BezoekStart],"&lt;"&amp;($A2954+1/24))-COUNTIF(tData[BezoekEind],"&lt;="&amp;$A2954)</f>
        <v/>
      </c>
      <c r="F2954" s="15">
        <f>COUNTIF(tData[BezoekLangStart],"&lt;"&amp;($A2954+1/24))-COUNTIF(tData[BezoekLangEind],"&lt;="&amp;$A2954)</f>
        <v/>
      </c>
      <c r="G2954" s="15">
        <f>IF($D2954=1,$B2954*100+$C2954,-1)</f>
        <v/>
      </c>
      <c r="H2954" s="15">
        <f>IF($D2954=1,$B2954,-1)</f>
        <v/>
      </c>
      <c r="I2954" s="15">
        <f>IF($D2954=1,$C2954,-1)</f>
        <v/>
      </c>
    </row>
    <row r="2955">
      <c r="A2955" s="33" t="n">
        <v>45415</v>
      </c>
      <c r="B2955" s="15">
        <f>WEEKDAY($A2955,2)</f>
        <v/>
      </c>
      <c r="C2955" s="15">
        <f>HOUR($A2955)</f>
        <v/>
      </c>
      <c r="D2955" s="15">
        <f>IF(AND($A2955&gt;=Instellingen!$B$6,$A2955&lt;Instellingen!$B$7),1,0)</f>
        <v/>
      </c>
      <c r="E2955" s="15">
        <f>COUNTIF(tData[BezoekStart],"&lt;"&amp;($A2955+1/24))-COUNTIF(tData[BezoekEind],"&lt;="&amp;$A2955)</f>
        <v/>
      </c>
      <c r="F2955" s="15">
        <f>COUNTIF(tData[BezoekLangStart],"&lt;"&amp;($A2955+1/24))-COUNTIF(tData[BezoekLangEind],"&lt;="&amp;$A2955)</f>
        <v/>
      </c>
      <c r="G2955" s="15">
        <f>IF($D2955=1,$B2955*100+$C2955,-1)</f>
        <v/>
      </c>
      <c r="H2955" s="15">
        <f>IF($D2955=1,$B2955,-1)</f>
        <v/>
      </c>
      <c r="I2955" s="15">
        <f>IF($D2955=1,$C2955,-1)</f>
        <v/>
      </c>
    </row>
    <row r="2956">
      <c r="A2956" s="33" t="n">
        <v>45415.04166666666</v>
      </c>
      <c r="B2956" s="15">
        <f>WEEKDAY($A2956,2)</f>
        <v/>
      </c>
      <c r="C2956" s="15">
        <f>HOUR($A2956)</f>
        <v/>
      </c>
      <c r="D2956" s="15">
        <f>IF(AND($A2956&gt;=Instellingen!$B$6,$A2956&lt;Instellingen!$B$7),1,0)</f>
        <v/>
      </c>
      <c r="E2956" s="15">
        <f>COUNTIF(tData[BezoekStart],"&lt;"&amp;($A2956+1/24))-COUNTIF(tData[BezoekEind],"&lt;="&amp;$A2956)</f>
        <v/>
      </c>
      <c r="F2956" s="15">
        <f>COUNTIF(tData[BezoekLangStart],"&lt;"&amp;($A2956+1/24))-COUNTIF(tData[BezoekLangEind],"&lt;="&amp;$A2956)</f>
        <v/>
      </c>
      <c r="G2956" s="15">
        <f>IF($D2956=1,$B2956*100+$C2956,-1)</f>
        <v/>
      </c>
      <c r="H2956" s="15">
        <f>IF($D2956=1,$B2956,-1)</f>
        <v/>
      </c>
      <c r="I2956" s="15">
        <f>IF($D2956=1,$C2956,-1)</f>
        <v/>
      </c>
    </row>
    <row r="2957">
      <c r="A2957" s="33" t="n">
        <v>45415.08333333334</v>
      </c>
      <c r="B2957" s="15">
        <f>WEEKDAY($A2957,2)</f>
        <v/>
      </c>
      <c r="C2957" s="15">
        <f>HOUR($A2957)</f>
        <v/>
      </c>
      <c r="D2957" s="15">
        <f>IF(AND($A2957&gt;=Instellingen!$B$6,$A2957&lt;Instellingen!$B$7),1,0)</f>
        <v/>
      </c>
      <c r="E2957" s="15">
        <f>COUNTIF(tData[BezoekStart],"&lt;"&amp;($A2957+1/24))-COUNTIF(tData[BezoekEind],"&lt;="&amp;$A2957)</f>
        <v/>
      </c>
      <c r="F2957" s="15">
        <f>COUNTIF(tData[BezoekLangStart],"&lt;"&amp;($A2957+1/24))-COUNTIF(tData[BezoekLangEind],"&lt;="&amp;$A2957)</f>
        <v/>
      </c>
      <c r="G2957" s="15">
        <f>IF($D2957=1,$B2957*100+$C2957,-1)</f>
        <v/>
      </c>
      <c r="H2957" s="15">
        <f>IF($D2957=1,$B2957,-1)</f>
        <v/>
      </c>
      <c r="I2957" s="15">
        <f>IF($D2957=1,$C2957,-1)</f>
        <v/>
      </c>
    </row>
    <row r="2958">
      <c r="A2958" s="33" t="n">
        <v>45415.125</v>
      </c>
      <c r="B2958" s="15">
        <f>WEEKDAY($A2958,2)</f>
        <v/>
      </c>
      <c r="C2958" s="15">
        <f>HOUR($A2958)</f>
        <v/>
      </c>
      <c r="D2958" s="15">
        <f>IF(AND($A2958&gt;=Instellingen!$B$6,$A2958&lt;Instellingen!$B$7),1,0)</f>
        <v/>
      </c>
      <c r="E2958" s="15">
        <f>COUNTIF(tData[BezoekStart],"&lt;"&amp;($A2958+1/24))-COUNTIF(tData[BezoekEind],"&lt;="&amp;$A2958)</f>
        <v/>
      </c>
      <c r="F2958" s="15">
        <f>COUNTIF(tData[BezoekLangStart],"&lt;"&amp;($A2958+1/24))-COUNTIF(tData[BezoekLangEind],"&lt;="&amp;$A2958)</f>
        <v/>
      </c>
      <c r="G2958" s="15">
        <f>IF($D2958=1,$B2958*100+$C2958,-1)</f>
        <v/>
      </c>
      <c r="H2958" s="15">
        <f>IF($D2958=1,$B2958,-1)</f>
        <v/>
      </c>
      <c r="I2958" s="15">
        <f>IF($D2958=1,$C2958,-1)</f>
        <v/>
      </c>
    </row>
    <row r="2959">
      <c r="A2959" s="33" t="n">
        <v>45415.16666666666</v>
      </c>
      <c r="B2959" s="15">
        <f>WEEKDAY($A2959,2)</f>
        <v/>
      </c>
      <c r="C2959" s="15">
        <f>HOUR($A2959)</f>
        <v/>
      </c>
      <c r="D2959" s="15">
        <f>IF(AND($A2959&gt;=Instellingen!$B$6,$A2959&lt;Instellingen!$B$7),1,0)</f>
        <v/>
      </c>
      <c r="E2959" s="15">
        <f>COUNTIF(tData[BezoekStart],"&lt;"&amp;($A2959+1/24))-COUNTIF(tData[BezoekEind],"&lt;="&amp;$A2959)</f>
        <v/>
      </c>
      <c r="F2959" s="15">
        <f>COUNTIF(tData[BezoekLangStart],"&lt;"&amp;($A2959+1/24))-COUNTIF(tData[BezoekLangEind],"&lt;="&amp;$A2959)</f>
        <v/>
      </c>
      <c r="G2959" s="15">
        <f>IF($D2959=1,$B2959*100+$C2959,-1)</f>
        <v/>
      </c>
      <c r="H2959" s="15">
        <f>IF($D2959=1,$B2959,-1)</f>
        <v/>
      </c>
      <c r="I2959" s="15">
        <f>IF($D2959=1,$C2959,-1)</f>
        <v/>
      </c>
    </row>
    <row r="2960">
      <c r="A2960" s="33" t="n">
        <v>45415.20833333334</v>
      </c>
      <c r="B2960" s="15">
        <f>WEEKDAY($A2960,2)</f>
        <v/>
      </c>
      <c r="C2960" s="15">
        <f>HOUR($A2960)</f>
        <v/>
      </c>
      <c r="D2960" s="15">
        <f>IF(AND($A2960&gt;=Instellingen!$B$6,$A2960&lt;Instellingen!$B$7),1,0)</f>
        <v/>
      </c>
      <c r="E2960" s="15">
        <f>COUNTIF(tData[BezoekStart],"&lt;"&amp;($A2960+1/24))-COUNTIF(tData[BezoekEind],"&lt;="&amp;$A2960)</f>
        <v/>
      </c>
      <c r="F2960" s="15">
        <f>COUNTIF(tData[BezoekLangStart],"&lt;"&amp;($A2960+1/24))-COUNTIF(tData[BezoekLangEind],"&lt;="&amp;$A2960)</f>
        <v/>
      </c>
      <c r="G2960" s="15">
        <f>IF($D2960=1,$B2960*100+$C2960,-1)</f>
        <v/>
      </c>
      <c r="H2960" s="15">
        <f>IF($D2960=1,$B2960,-1)</f>
        <v/>
      </c>
      <c r="I2960" s="15">
        <f>IF($D2960=1,$C2960,-1)</f>
        <v/>
      </c>
    </row>
    <row r="2961">
      <c r="A2961" s="33" t="n">
        <v>45415.25</v>
      </c>
      <c r="B2961" s="15">
        <f>WEEKDAY($A2961,2)</f>
        <v/>
      </c>
      <c r="C2961" s="15">
        <f>HOUR($A2961)</f>
        <v/>
      </c>
      <c r="D2961" s="15">
        <f>IF(AND($A2961&gt;=Instellingen!$B$6,$A2961&lt;Instellingen!$B$7),1,0)</f>
        <v/>
      </c>
      <c r="E2961" s="15">
        <f>COUNTIF(tData[BezoekStart],"&lt;"&amp;($A2961+1/24))-COUNTIF(tData[BezoekEind],"&lt;="&amp;$A2961)</f>
        <v/>
      </c>
      <c r="F2961" s="15">
        <f>COUNTIF(tData[BezoekLangStart],"&lt;"&amp;($A2961+1/24))-COUNTIF(tData[BezoekLangEind],"&lt;="&amp;$A2961)</f>
        <v/>
      </c>
      <c r="G2961" s="15">
        <f>IF($D2961=1,$B2961*100+$C2961,-1)</f>
        <v/>
      </c>
      <c r="H2961" s="15">
        <f>IF($D2961=1,$B2961,-1)</f>
        <v/>
      </c>
      <c r="I2961" s="15">
        <f>IF($D2961=1,$C2961,-1)</f>
        <v/>
      </c>
    </row>
    <row r="2962">
      <c r="A2962" s="33" t="n">
        <v>45415.29166666666</v>
      </c>
      <c r="B2962" s="15">
        <f>WEEKDAY($A2962,2)</f>
        <v/>
      </c>
      <c r="C2962" s="15">
        <f>HOUR($A2962)</f>
        <v/>
      </c>
      <c r="D2962" s="15">
        <f>IF(AND($A2962&gt;=Instellingen!$B$6,$A2962&lt;Instellingen!$B$7),1,0)</f>
        <v/>
      </c>
      <c r="E2962" s="15">
        <f>COUNTIF(tData[BezoekStart],"&lt;"&amp;($A2962+1/24))-COUNTIF(tData[BezoekEind],"&lt;="&amp;$A2962)</f>
        <v/>
      </c>
      <c r="F2962" s="15">
        <f>COUNTIF(tData[BezoekLangStart],"&lt;"&amp;($A2962+1/24))-COUNTIF(tData[BezoekLangEind],"&lt;="&amp;$A2962)</f>
        <v/>
      </c>
      <c r="G2962" s="15">
        <f>IF($D2962=1,$B2962*100+$C2962,-1)</f>
        <v/>
      </c>
      <c r="H2962" s="15">
        <f>IF($D2962=1,$B2962,-1)</f>
        <v/>
      </c>
      <c r="I2962" s="15">
        <f>IF($D2962=1,$C2962,-1)</f>
        <v/>
      </c>
    </row>
    <row r="2963">
      <c r="A2963" s="33" t="n">
        <v>45415.33333333334</v>
      </c>
      <c r="B2963" s="15">
        <f>WEEKDAY($A2963,2)</f>
        <v/>
      </c>
      <c r="C2963" s="15">
        <f>HOUR($A2963)</f>
        <v/>
      </c>
      <c r="D2963" s="15">
        <f>IF(AND($A2963&gt;=Instellingen!$B$6,$A2963&lt;Instellingen!$B$7),1,0)</f>
        <v/>
      </c>
      <c r="E2963" s="15">
        <f>COUNTIF(tData[BezoekStart],"&lt;"&amp;($A2963+1/24))-COUNTIF(tData[BezoekEind],"&lt;="&amp;$A2963)</f>
        <v/>
      </c>
      <c r="F2963" s="15">
        <f>COUNTIF(tData[BezoekLangStart],"&lt;"&amp;($A2963+1/24))-COUNTIF(tData[BezoekLangEind],"&lt;="&amp;$A2963)</f>
        <v/>
      </c>
      <c r="G2963" s="15">
        <f>IF($D2963=1,$B2963*100+$C2963,-1)</f>
        <v/>
      </c>
      <c r="H2963" s="15">
        <f>IF($D2963=1,$B2963,-1)</f>
        <v/>
      </c>
      <c r="I2963" s="15">
        <f>IF($D2963=1,$C2963,-1)</f>
        <v/>
      </c>
    </row>
    <row r="2964">
      <c r="A2964" s="33" t="n">
        <v>45415.375</v>
      </c>
      <c r="B2964" s="15">
        <f>WEEKDAY($A2964,2)</f>
        <v/>
      </c>
      <c r="C2964" s="15">
        <f>HOUR($A2964)</f>
        <v/>
      </c>
      <c r="D2964" s="15">
        <f>IF(AND($A2964&gt;=Instellingen!$B$6,$A2964&lt;Instellingen!$B$7),1,0)</f>
        <v/>
      </c>
      <c r="E2964" s="15">
        <f>COUNTIF(tData[BezoekStart],"&lt;"&amp;($A2964+1/24))-COUNTIF(tData[BezoekEind],"&lt;="&amp;$A2964)</f>
        <v/>
      </c>
      <c r="F2964" s="15">
        <f>COUNTIF(tData[BezoekLangStart],"&lt;"&amp;($A2964+1/24))-COUNTIF(tData[BezoekLangEind],"&lt;="&amp;$A2964)</f>
        <v/>
      </c>
      <c r="G2964" s="15">
        <f>IF($D2964=1,$B2964*100+$C2964,-1)</f>
        <v/>
      </c>
      <c r="H2964" s="15">
        <f>IF($D2964=1,$B2964,-1)</f>
        <v/>
      </c>
      <c r="I2964" s="15">
        <f>IF($D2964=1,$C2964,-1)</f>
        <v/>
      </c>
    </row>
    <row r="2965">
      <c r="A2965" s="33" t="n">
        <v>45415.41666666666</v>
      </c>
      <c r="B2965" s="15">
        <f>WEEKDAY($A2965,2)</f>
        <v/>
      </c>
      <c r="C2965" s="15">
        <f>HOUR($A2965)</f>
        <v/>
      </c>
      <c r="D2965" s="15">
        <f>IF(AND($A2965&gt;=Instellingen!$B$6,$A2965&lt;Instellingen!$B$7),1,0)</f>
        <v/>
      </c>
      <c r="E2965" s="15">
        <f>COUNTIF(tData[BezoekStart],"&lt;"&amp;($A2965+1/24))-COUNTIF(tData[BezoekEind],"&lt;="&amp;$A2965)</f>
        <v/>
      </c>
      <c r="F2965" s="15">
        <f>COUNTIF(tData[BezoekLangStart],"&lt;"&amp;($A2965+1/24))-COUNTIF(tData[BezoekLangEind],"&lt;="&amp;$A2965)</f>
        <v/>
      </c>
      <c r="G2965" s="15">
        <f>IF($D2965=1,$B2965*100+$C2965,-1)</f>
        <v/>
      </c>
      <c r="H2965" s="15">
        <f>IF($D2965=1,$B2965,-1)</f>
        <v/>
      </c>
      <c r="I2965" s="15">
        <f>IF($D2965=1,$C2965,-1)</f>
        <v/>
      </c>
    </row>
    <row r="2966">
      <c r="A2966" s="33" t="n">
        <v>45415.45833333334</v>
      </c>
      <c r="B2966" s="15">
        <f>WEEKDAY($A2966,2)</f>
        <v/>
      </c>
      <c r="C2966" s="15">
        <f>HOUR($A2966)</f>
        <v/>
      </c>
      <c r="D2966" s="15">
        <f>IF(AND($A2966&gt;=Instellingen!$B$6,$A2966&lt;Instellingen!$B$7),1,0)</f>
        <v/>
      </c>
      <c r="E2966" s="15">
        <f>COUNTIF(tData[BezoekStart],"&lt;"&amp;($A2966+1/24))-COUNTIF(tData[BezoekEind],"&lt;="&amp;$A2966)</f>
        <v/>
      </c>
      <c r="F2966" s="15">
        <f>COUNTIF(tData[BezoekLangStart],"&lt;"&amp;($A2966+1/24))-COUNTIF(tData[BezoekLangEind],"&lt;="&amp;$A2966)</f>
        <v/>
      </c>
      <c r="G2966" s="15">
        <f>IF($D2966=1,$B2966*100+$C2966,-1)</f>
        <v/>
      </c>
      <c r="H2966" s="15">
        <f>IF($D2966=1,$B2966,-1)</f>
        <v/>
      </c>
      <c r="I2966" s="15">
        <f>IF($D2966=1,$C2966,-1)</f>
        <v/>
      </c>
    </row>
    <row r="2967">
      <c r="A2967" s="33" t="n">
        <v>45415.5</v>
      </c>
      <c r="B2967" s="15">
        <f>WEEKDAY($A2967,2)</f>
        <v/>
      </c>
      <c r="C2967" s="15">
        <f>HOUR($A2967)</f>
        <v/>
      </c>
      <c r="D2967" s="15">
        <f>IF(AND($A2967&gt;=Instellingen!$B$6,$A2967&lt;Instellingen!$B$7),1,0)</f>
        <v/>
      </c>
      <c r="E2967" s="15">
        <f>COUNTIF(tData[BezoekStart],"&lt;"&amp;($A2967+1/24))-COUNTIF(tData[BezoekEind],"&lt;="&amp;$A2967)</f>
        <v/>
      </c>
      <c r="F2967" s="15">
        <f>COUNTIF(tData[BezoekLangStart],"&lt;"&amp;($A2967+1/24))-COUNTIF(tData[BezoekLangEind],"&lt;="&amp;$A2967)</f>
        <v/>
      </c>
      <c r="G2967" s="15">
        <f>IF($D2967=1,$B2967*100+$C2967,-1)</f>
        <v/>
      </c>
      <c r="H2967" s="15">
        <f>IF($D2967=1,$B2967,-1)</f>
        <v/>
      </c>
      <c r="I2967" s="15">
        <f>IF($D2967=1,$C2967,-1)</f>
        <v/>
      </c>
    </row>
    <row r="2968">
      <c r="A2968" s="33" t="n">
        <v>45415.54166666666</v>
      </c>
      <c r="B2968" s="15">
        <f>WEEKDAY($A2968,2)</f>
        <v/>
      </c>
      <c r="C2968" s="15">
        <f>HOUR($A2968)</f>
        <v/>
      </c>
      <c r="D2968" s="15">
        <f>IF(AND($A2968&gt;=Instellingen!$B$6,$A2968&lt;Instellingen!$B$7),1,0)</f>
        <v/>
      </c>
      <c r="E2968" s="15">
        <f>COUNTIF(tData[BezoekStart],"&lt;"&amp;($A2968+1/24))-COUNTIF(tData[BezoekEind],"&lt;="&amp;$A2968)</f>
        <v/>
      </c>
      <c r="F2968" s="15">
        <f>COUNTIF(tData[BezoekLangStart],"&lt;"&amp;($A2968+1/24))-COUNTIF(tData[BezoekLangEind],"&lt;="&amp;$A2968)</f>
        <v/>
      </c>
      <c r="G2968" s="15">
        <f>IF($D2968=1,$B2968*100+$C2968,-1)</f>
        <v/>
      </c>
      <c r="H2968" s="15">
        <f>IF($D2968=1,$B2968,-1)</f>
        <v/>
      </c>
      <c r="I2968" s="15">
        <f>IF($D2968=1,$C2968,-1)</f>
        <v/>
      </c>
    </row>
    <row r="2969">
      <c r="A2969" s="33" t="n">
        <v>45415.58333333334</v>
      </c>
      <c r="B2969" s="15">
        <f>WEEKDAY($A2969,2)</f>
        <v/>
      </c>
      <c r="C2969" s="15">
        <f>HOUR($A2969)</f>
        <v/>
      </c>
      <c r="D2969" s="15">
        <f>IF(AND($A2969&gt;=Instellingen!$B$6,$A2969&lt;Instellingen!$B$7),1,0)</f>
        <v/>
      </c>
      <c r="E2969" s="15">
        <f>COUNTIF(tData[BezoekStart],"&lt;"&amp;($A2969+1/24))-COUNTIF(tData[BezoekEind],"&lt;="&amp;$A2969)</f>
        <v/>
      </c>
      <c r="F2969" s="15">
        <f>COUNTIF(tData[BezoekLangStart],"&lt;"&amp;($A2969+1/24))-COUNTIF(tData[BezoekLangEind],"&lt;="&amp;$A2969)</f>
        <v/>
      </c>
      <c r="G2969" s="15">
        <f>IF($D2969=1,$B2969*100+$C2969,-1)</f>
        <v/>
      </c>
      <c r="H2969" s="15">
        <f>IF($D2969=1,$B2969,-1)</f>
        <v/>
      </c>
      <c r="I2969" s="15">
        <f>IF($D2969=1,$C2969,-1)</f>
        <v/>
      </c>
    </row>
    <row r="2970">
      <c r="A2970" s="33" t="n">
        <v>45415.625</v>
      </c>
      <c r="B2970" s="15">
        <f>WEEKDAY($A2970,2)</f>
        <v/>
      </c>
      <c r="C2970" s="15">
        <f>HOUR($A2970)</f>
        <v/>
      </c>
      <c r="D2970" s="15">
        <f>IF(AND($A2970&gt;=Instellingen!$B$6,$A2970&lt;Instellingen!$B$7),1,0)</f>
        <v/>
      </c>
      <c r="E2970" s="15">
        <f>COUNTIF(tData[BezoekStart],"&lt;"&amp;($A2970+1/24))-COUNTIF(tData[BezoekEind],"&lt;="&amp;$A2970)</f>
        <v/>
      </c>
      <c r="F2970" s="15">
        <f>COUNTIF(tData[BezoekLangStart],"&lt;"&amp;($A2970+1/24))-COUNTIF(tData[BezoekLangEind],"&lt;="&amp;$A2970)</f>
        <v/>
      </c>
      <c r="G2970" s="15">
        <f>IF($D2970=1,$B2970*100+$C2970,-1)</f>
        <v/>
      </c>
      <c r="H2970" s="15">
        <f>IF($D2970=1,$B2970,-1)</f>
        <v/>
      </c>
      <c r="I2970" s="15">
        <f>IF($D2970=1,$C2970,-1)</f>
        <v/>
      </c>
    </row>
    <row r="2971">
      <c r="A2971" s="33" t="n">
        <v>45415.66666666666</v>
      </c>
      <c r="B2971" s="15">
        <f>WEEKDAY($A2971,2)</f>
        <v/>
      </c>
      <c r="C2971" s="15">
        <f>HOUR($A2971)</f>
        <v/>
      </c>
      <c r="D2971" s="15">
        <f>IF(AND($A2971&gt;=Instellingen!$B$6,$A2971&lt;Instellingen!$B$7),1,0)</f>
        <v/>
      </c>
      <c r="E2971" s="15">
        <f>COUNTIF(tData[BezoekStart],"&lt;"&amp;($A2971+1/24))-COUNTIF(tData[BezoekEind],"&lt;="&amp;$A2971)</f>
        <v/>
      </c>
      <c r="F2971" s="15">
        <f>COUNTIF(tData[BezoekLangStart],"&lt;"&amp;($A2971+1/24))-COUNTIF(tData[BezoekLangEind],"&lt;="&amp;$A2971)</f>
        <v/>
      </c>
      <c r="G2971" s="15">
        <f>IF($D2971=1,$B2971*100+$C2971,-1)</f>
        <v/>
      </c>
      <c r="H2971" s="15">
        <f>IF($D2971=1,$B2971,-1)</f>
        <v/>
      </c>
      <c r="I2971" s="15">
        <f>IF($D2971=1,$C2971,-1)</f>
        <v/>
      </c>
    </row>
    <row r="2972">
      <c r="A2972" s="33" t="n">
        <v>45415.70833333334</v>
      </c>
      <c r="B2972" s="15">
        <f>WEEKDAY($A2972,2)</f>
        <v/>
      </c>
      <c r="C2972" s="15">
        <f>HOUR($A2972)</f>
        <v/>
      </c>
      <c r="D2972" s="15">
        <f>IF(AND($A2972&gt;=Instellingen!$B$6,$A2972&lt;Instellingen!$B$7),1,0)</f>
        <v/>
      </c>
      <c r="E2972" s="15">
        <f>COUNTIF(tData[BezoekStart],"&lt;"&amp;($A2972+1/24))-COUNTIF(tData[BezoekEind],"&lt;="&amp;$A2972)</f>
        <v/>
      </c>
      <c r="F2972" s="15">
        <f>COUNTIF(tData[BezoekLangStart],"&lt;"&amp;($A2972+1/24))-COUNTIF(tData[BezoekLangEind],"&lt;="&amp;$A2972)</f>
        <v/>
      </c>
      <c r="G2972" s="15">
        <f>IF($D2972=1,$B2972*100+$C2972,-1)</f>
        <v/>
      </c>
      <c r="H2972" s="15">
        <f>IF($D2972=1,$B2972,-1)</f>
        <v/>
      </c>
      <c r="I2972" s="15">
        <f>IF($D2972=1,$C2972,-1)</f>
        <v/>
      </c>
    </row>
    <row r="2973">
      <c r="A2973" s="33" t="n">
        <v>45415.75</v>
      </c>
      <c r="B2973" s="15">
        <f>WEEKDAY($A2973,2)</f>
        <v/>
      </c>
      <c r="C2973" s="15">
        <f>HOUR($A2973)</f>
        <v/>
      </c>
      <c r="D2973" s="15">
        <f>IF(AND($A2973&gt;=Instellingen!$B$6,$A2973&lt;Instellingen!$B$7),1,0)</f>
        <v/>
      </c>
      <c r="E2973" s="15">
        <f>COUNTIF(tData[BezoekStart],"&lt;"&amp;($A2973+1/24))-COUNTIF(tData[BezoekEind],"&lt;="&amp;$A2973)</f>
        <v/>
      </c>
      <c r="F2973" s="15">
        <f>COUNTIF(tData[BezoekLangStart],"&lt;"&amp;($A2973+1/24))-COUNTIF(tData[BezoekLangEind],"&lt;="&amp;$A2973)</f>
        <v/>
      </c>
      <c r="G2973" s="15">
        <f>IF($D2973=1,$B2973*100+$C2973,-1)</f>
        <v/>
      </c>
      <c r="H2973" s="15">
        <f>IF($D2973=1,$B2973,-1)</f>
        <v/>
      </c>
      <c r="I2973" s="15">
        <f>IF($D2973=1,$C2973,-1)</f>
        <v/>
      </c>
    </row>
    <row r="2974">
      <c r="A2974" s="33" t="n">
        <v>45415.79166666666</v>
      </c>
      <c r="B2974" s="15">
        <f>WEEKDAY($A2974,2)</f>
        <v/>
      </c>
      <c r="C2974" s="15">
        <f>HOUR($A2974)</f>
        <v/>
      </c>
      <c r="D2974" s="15">
        <f>IF(AND($A2974&gt;=Instellingen!$B$6,$A2974&lt;Instellingen!$B$7),1,0)</f>
        <v/>
      </c>
      <c r="E2974" s="15">
        <f>COUNTIF(tData[BezoekStart],"&lt;"&amp;($A2974+1/24))-COUNTIF(tData[BezoekEind],"&lt;="&amp;$A2974)</f>
        <v/>
      </c>
      <c r="F2974" s="15">
        <f>COUNTIF(tData[BezoekLangStart],"&lt;"&amp;($A2974+1/24))-COUNTIF(tData[BezoekLangEind],"&lt;="&amp;$A2974)</f>
        <v/>
      </c>
      <c r="G2974" s="15">
        <f>IF($D2974=1,$B2974*100+$C2974,-1)</f>
        <v/>
      </c>
      <c r="H2974" s="15">
        <f>IF($D2974=1,$B2974,-1)</f>
        <v/>
      </c>
      <c r="I2974" s="15">
        <f>IF($D2974=1,$C2974,-1)</f>
        <v/>
      </c>
    </row>
    <row r="2975">
      <c r="A2975" s="33" t="n">
        <v>45415.83333333334</v>
      </c>
      <c r="B2975" s="15">
        <f>WEEKDAY($A2975,2)</f>
        <v/>
      </c>
      <c r="C2975" s="15">
        <f>HOUR($A2975)</f>
        <v/>
      </c>
      <c r="D2975" s="15">
        <f>IF(AND($A2975&gt;=Instellingen!$B$6,$A2975&lt;Instellingen!$B$7),1,0)</f>
        <v/>
      </c>
      <c r="E2975" s="15">
        <f>COUNTIF(tData[BezoekStart],"&lt;"&amp;($A2975+1/24))-COUNTIF(tData[BezoekEind],"&lt;="&amp;$A2975)</f>
        <v/>
      </c>
      <c r="F2975" s="15">
        <f>COUNTIF(tData[BezoekLangStart],"&lt;"&amp;($A2975+1/24))-COUNTIF(tData[BezoekLangEind],"&lt;="&amp;$A2975)</f>
        <v/>
      </c>
      <c r="G2975" s="15">
        <f>IF($D2975=1,$B2975*100+$C2975,-1)</f>
        <v/>
      </c>
      <c r="H2975" s="15">
        <f>IF($D2975=1,$B2975,-1)</f>
        <v/>
      </c>
      <c r="I2975" s="15">
        <f>IF($D2975=1,$C2975,-1)</f>
        <v/>
      </c>
    </row>
    <row r="2976">
      <c r="A2976" s="33" t="n">
        <v>45415.875</v>
      </c>
      <c r="B2976" s="15">
        <f>WEEKDAY($A2976,2)</f>
        <v/>
      </c>
      <c r="C2976" s="15">
        <f>HOUR($A2976)</f>
        <v/>
      </c>
      <c r="D2976" s="15">
        <f>IF(AND($A2976&gt;=Instellingen!$B$6,$A2976&lt;Instellingen!$B$7),1,0)</f>
        <v/>
      </c>
      <c r="E2976" s="15">
        <f>COUNTIF(tData[BezoekStart],"&lt;"&amp;($A2976+1/24))-COUNTIF(tData[BezoekEind],"&lt;="&amp;$A2976)</f>
        <v/>
      </c>
      <c r="F2976" s="15">
        <f>COUNTIF(tData[BezoekLangStart],"&lt;"&amp;($A2976+1/24))-COUNTIF(tData[BezoekLangEind],"&lt;="&amp;$A2976)</f>
        <v/>
      </c>
      <c r="G2976" s="15">
        <f>IF($D2976=1,$B2976*100+$C2976,-1)</f>
        <v/>
      </c>
      <c r="H2976" s="15">
        <f>IF($D2976=1,$B2976,-1)</f>
        <v/>
      </c>
      <c r="I2976" s="15">
        <f>IF($D2976=1,$C2976,-1)</f>
        <v/>
      </c>
    </row>
    <row r="2977">
      <c r="A2977" s="33" t="n">
        <v>45415.91666666666</v>
      </c>
      <c r="B2977" s="15">
        <f>WEEKDAY($A2977,2)</f>
        <v/>
      </c>
      <c r="C2977" s="15">
        <f>HOUR($A2977)</f>
        <v/>
      </c>
      <c r="D2977" s="15">
        <f>IF(AND($A2977&gt;=Instellingen!$B$6,$A2977&lt;Instellingen!$B$7),1,0)</f>
        <v/>
      </c>
      <c r="E2977" s="15">
        <f>COUNTIF(tData[BezoekStart],"&lt;"&amp;($A2977+1/24))-COUNTIF(tData[BezoekEind],"&lt;="&amp;$A2977)</f>
        <v/>
      </c>
      <c r="F2977" s="15">
        <f>COUNTIF(tData[BezoekLangStart],"&lt;"&amp;($A2977+1/24))-COUNTIF(tData[BezoekLangEind],"&lt;="&amp;$A2977)</f>
        <v/>
      </c>
      <c r="G2977" s="15">
        <f>IF($D2977=1,$B2977*100+$C2977,-1)</f>
        <v/>
      </c>
      <c r="H2977" s="15">
        <f>IF($D2977=1,$B2977,-1)</f>
        <v/>
      </c>
      <c r="I2977" s="15">
        <f>IF($D2977=1,$C2977,-1)</f>
        <v/>
      </c>
    </row>
    <row r="2978">
      <c r="A2978" s="33" t="n">
        <v>45415.95833333334</v>
      </c>
      <c r="B2978" s="15">
        <f>WEEKDAY($A2978,2)</f>
        <v/>
      </c>
      <c r="C2978" s="15">
        <f>HOUR($A2978)</f>
        <v/>
      </c>
      <c r="D2978" s="15">
        <f>IF(AND($A2978&gt;=Instellingen!$B$6,$A2978&lt;Instellingen!$B$7),1,0)</f>
        <v/>
      </c>
      <c r="E2978" s="15">
        <f>COUNTIF(tData[BezoekStart],"&lt;"&amp;($A2978+1/24))-COUNTIF(tData[BezoekEind],"&lt;="&amp;$A2978)</f>
        <v/>
      </c>
      <c r="F2978" s="15">
        <f>COUNTIF(tData[BezoekLangStart],"&lt;"&amp;($A2978+1/24))-COUNTIF(tData[BezoekLangEind],"&lt;="&amp;$A2978)</f>
        <v/>
      </c>
      <c r="G2978" s="15">
        <f>IF($D2978=1,$B2978*100+$C2978,-1)</f>
        <v/>
      </c>
      <c r="H2978" s="15">
        <f>IF($D2978=1,$B2978,-1)</f>
        <v/>
      </c>
      <c r="I2978" s="15">
        <f>IF($D2978=1,$C2978,-1)</f>
        <v/>
      </c>
    </row>
    <row r="2979">
      <c r="A2979" s="33" t="n">
        <v>45416</v>
      </c>
      <c r="B2979" s="15">
        <f>WEEKDAY($A2979,2)</f>
        <v/>
      </c>
      <c r="C2979" s="15">
        <f>HOUR($A2979)</f>
        <v/>
      </c>
      <c r="D2979" s="15">
        <f>IF(AND($A2979&gt;=Instellingen!$B$6,$A2979&lt;Instellingen!$B$7),1,0)</f>
        <v/>
      </c>
      <c r="E2979" s="15">
        <f>COUNTIF(tData[BezoekStart],"&lt;"&amp;($A2979+1/24))-COUNTIF(tData[BezoekEind],"&lt;="&amp;$A2979)</f>
        <v/>
      </c>
      <c r="F2979" s="15">
        <f>COUNTIF(tData[BezoekLangStart],"&lt;"&amp;($A2979+1/24))-COUNTIF(tData[BezoekLangEind],"&lt;="&amp;$A2979)</f>
        <v/>
      </c>
      <c r="G2979" s="15">
        <f>IF($D2979=1,$B2979*100+$C2979,-1)</f>
        <v/>
      </c>
      <c r="H2979" s="15">
        <f>IF($D2979=1,$B2979,-1)</f>
        <v/>
      </c>
      <c r="I2979" s="15">
        <f>IF($D2979=1,$C2979,-1)</f>
        <v/>
      </c>
    </row>
    <row r="2980">
      <c r="A2980" s="33" t="n">
        <v>45416.04166666666</v>
      </c>
      <c r="B2980" s="15">
        <f>WEEKDAY($A2980,2)</f>
        <v/>
      </c>
      <c r="C2980" s="15">
        <f>HOUR($A2980)</f>
        <v/>
      </c>
      <c r="D2980" s="15">
        <f>IF(AND($A2980&gt;=Instellingen!$B$6,$A2980&lt;Instellingen!$B$7),1,0)</f>
        <v/>
      </c>
      <c r="E2980" s="15">
        <f>COUNTIF(tData[BezoekStart],"&lt;"&amp;($A2980+1/24))-COUNTIF(tData[BezoekEind],"&lt;="&amp;$A2980)</f>
        <v/>
      </c>
      <c r="F2980" s="15">
        <f>COUNTIF(tData[BezoekLangStart],"&lt;"&amp;($A2980+1/24))-COUNTIF(tData[BezoekLangEind],"&lt;="&amp;$A2980)</f>
        <v/>
      </c>
      <c r="G2980" s="15">
        <f>IF($D2980=1,$B2980*100+$C2980,-1)</f>
        <v/>
      </c>
      <c r="H2980" s="15">
        <f>IF($D2980=1,$B2980,-1)</f>
        <v/>
      </c>
      <c r="I2980" s="15">
        <f>IF($D2980=1,$C2980,-1)</f>
        <v/>
      </c>
    </row>
    <row r="2981">
      <c r="A2981" s="33" t="n">
        <v>45416.08333333334</v>
      </c>
      <c r="B2981" s="15">
        <f>WEEKDAY($A2981,2)</f>
        <v/>
      </c>
      <c r="C2981" s="15">
        <f>HOUR($A2981)</f>
        <v/>
      </c>
      <c r="D2981" s="15">
        <f>IF(AND($A2981&gt;=Instellingen!$B$6,$A2981&lt;Instellingen!$B$7),1,0)</f>
        <v/>
      </c>
      <c r="E2981" s="15">
        <f>COUNTIF(tData[BezoekStart],"&lt;"&amp;($A2981+1/24))-COUNTIF(tData[BezoekEind],"&lt;="&amp;$A2981)</f>
        <v/>
      </c>
      <c r="F2981" s="15">
        <f>COUNTIF(tData[BezoekLangStart],"&lt;"&amp;($A2981+1/24))-COUNTIF(tData[BezoekLangEind],"&lt;="&amp;$A2981)</f>
        <v/>
      </c>
      <c r="G2981" s="15">
        <f>IF($D2981=1,$B2981*100+$C2981,-1)</f>
        <v/>
      </c>
      <c r="H2981" s="15">
        <f>IF($D2981=1,$B2981,-1)</f>
        <v/>
      </c>
      <c r="I2981" s="15">
        <f>IF($D2981=1,$C2981,-1)</f>
        <v/>
      </c>
    </row>
    <row r="2982">
      <c r="A2982" s="33" t="n">
        <v>45416.125</v>
      </c>
      <c r="B2982" s="15">
        <f>WEEKDAY($A2982,2)</f>
        <v/>
      </c>
      <c r="C2982" s="15">
        <f>HOUR($A2982)</f>
        <v/>
      </c>
      <c r="D2982" s="15">
        <f>IF(AND($A2982&gt;=Instellingen!$B$6,$A2982&lt;Instellingen!$B$7),1,0)</f>
        <v/>
      </c>
      <c r="E2982" s="15">
        <f>COUNTIF(tData[BezoekStart],"&lt;"&amp;($A2982+1/24))-COUNTIF(tData[BezoekEind],"&lt;="&amp;$A2982)</f>
        <v/>
      </c>
      <c r="F2982" s="15">
        <f>COUNTIF(tData[BezoekLangStart],"&lt;"&amp;($A2982+1/24))-COUNTIF(tData[BezoekLangEind],"&lt;="&amp;$A2982)</f>
        <v/>
      </c>
      <c r="G2982" s="15">
        <f>IF($D2982=1,$B2982*100+$C2982,-1)</f>
        <v/>
      </c>
      <c r="H2982" s="15">
        <f>IF($D2982=1,$B2982,-1)</f>
        <v/>
      </c>
      <c r="I2982" s="15">
        <f>IF($D2982=1,$C2982,-1)</f>
        <v/>
      </c>
    </row>
    <row r="2983">
      <c r="A2983" s="33" t="n">
        <v>45416.16666666666</v>
      </c>
      <c r="B2983" s="15">
        <f>WEEKDAY($A2983,2)</f>
        <v/>
      </c>
      <c r="C2983" s="15">
        <f>HOUR($A2983)</f>
        <v/>
      </c>
      <c r="D2983" s="15">
        <f>IF(AND($A2983&gt;=Instellingen!$B$6,$A2983&lt;Instellingen!$B$7),1,0)</f>
        <v/>
      </c>
      <c r="E2983" s="15">
        <f>COUNTIF(tData[BezoekStart],"&lt;"&amp;($A2983+1/24))-COUNTIF(tData[BezoekEind],"&lt;="&amp;$A2983)</f>
        <v/>
      </c>
      <c r="F2983" s="15">
        <f>COUNTIF(tData[BezoekLangStart],"&lt;"&amp;($A2983+1/24))-COUNTIF(tData[BezoekLangEind],"&lt;="&amp;$A2983)</f>
        <v/>
      </c>
      <c r="G2983" s="15">
        <f>IF($D2983=1,$B2983*100+$C2983,-1)</f>
        <v/>
      </c>
      <c r="H2983" s="15">
        <f>IF($D2983=1,$B2983,-1)</f>
        <v/>
      </c>
      <c r="I2983" s="15">
        <f>IF($D2983=1,$C2983,-1)</f>
        <v/>
      </c>
    </row>
    <row r="2984">
      <c r="A2984" s="33" t="n">
        <v>45416.20833333334</v>
      </c>
      <c r="B2984" s="15">
        <f>WEEKDAY($A2984,2)</f>
        <v/>
      </c>
      <c r="C2984" s="15">
        <f>HOUR($A2984)</f>
        <v/>
      </c>
      <c r="D2984" s="15">
        <f>IF(AND($A2984&gt;=Instellingen!$B$6,$A2984&lt;Instellingen!$B$7),1,0)</f>
        <v/>
      </c>
      <c r="E2984" s="15">
        <f>COUNTIF(tData[BezoekStart],"&lt;"&amp;($A2984+1/24))-COUNTIF(tData[BezoekEind],"&lt;="&amp;$A2984)</f>
        <v/>
      </c>
      <c r="F2984" s="15">
        <f>COUNTIF(tData[BezoekLangStart],"&lt;"&amp;($A2984+1/24))-COUNTIF(tData[BezoekLangEind],"&lt;="&amp;$A2984)</f>
        <v/>
      </c>
      <c r="G2984" s="15">
        <f>IF($D2984=1,$B2984*100+$C2984,-1)</f>
        <v/>
      </c>
      <c r="H2984" s="15">
        <f>IF($D2984=1,$B2984,-1)</f>
        <v/>
      </c>
      <c r="I2984" s="15">
        <f>IF($D2984=1,$C2984,-1)</f>
        <v/>
      </c>
    </row>
    <row r="2985">
      <c r="A2985" s="33" t="n">
        <v>45416.25</v>
      </c>
      <c r="B2985" s="15">
        <f>WEEKDAY($A2985,2)</f>
        <v/>
      </c>
      <c r="C2985" s="15">
        <f>HOUR($A2985)</f>
        <v/>
      </c>
      <c r="D2985" s="15">
        <f>IF(AND($A2985&gt;=Instellingen!$B$6,$A2985&lt;Instellingen!$B$7),1,0)</f>
        <v/>
      </c>
      <c r="E2985" s="15">
        <f>COUNTIF(tData[BezoekStart],"&lt;"&amp;($A2985+1/24))-COUNTIF(tData[BezoekEind],"&lt;="&amp;$A2985)</f>
        <v/>
      </c>
      <c r="F2985" s="15">
        <f>COUNTIF(tData[BezoekLangStart],"&lt;"&amp;($A2985+1/24))-COUNTIF(tData[BezoekLangEind],"&lt;="&amp;$A2985)</f>
        <v/>
      </c>
      <c r="G2985" s="15">
        <f>IF($D2985=1,$B2985*100+$C2985,-1)</f>
        <v/>
      </c>
      <c r="H2985" s="15">
        <f>IF($D2985=1,$B2985,-1)</f>
        <v/>
      </c>
      <c r="I2985" s="15">
        <f>IF($D2985=1,$C2985,-1)</f>
        <v/>
      </c>
    </row>
    <row r="2986">
      <c r="A2986" s="33" t="n">
        <v>45416.29166666666</v>
      </c>
      <c r="B2986" s="15">
        <f>WEEKDAY($A2986,2)</f>
        <v/>
      </c>
      <c r="C2986" s="15">
        <f>HOUR($A2986)</f>
        <v/>
      </c>
      <c r="D2986" s="15">
        <f>IF(AND($A2986&gt;=Instellingen!$B$6,$A2986&lt;Instellingen!$B$7),1,0)</f>
        <v/>
      </c>
      <c r="E2986" s="15">
        <f>COUNTIF(tData[BezoekStart],"&lt;"&amp;($A2986+1/24))-COUNTIF(tData[BezoekEind],"&lt;="&amp;$A2986)</f>
        <v/>
      </c>
      <c r="F2986" s="15">
        <f>COUNTIF(tData[BezoekLangStart],"&lt;"&amp;($A2986+1/24))-COUNTIF(tData[BezoekLangEind],"&lt;="&amp;$A2986)</f>
        <v/>
      </c>
      <c r="G2986" s="15">
        <f>IF($D2986=1,$B2986*100+$C2986,-1)</f>
        <v/>
      </c>
      <c r="H2986" s="15">
        <f>IF($D2986=1,$B2986,-1)</f>
        <v/>
      </c>
      <c r="I2986" s="15">
        <f>IF($D2986=1,$C2986,-1)</f>
        <v/>
      </c>
    </row>
    <row r="2987">
      <c r="A2987" s="33" t="n">
        <v>45416.33333333334</v>
      </c>
      <c r="B2987" s="15">
        <f>WEEKDAY($A2987,2)</f>
        <v/>
      </c>
      <c r="C2987" s="15">
        <f>HOUR($A2987)</f>
        <v/>
      </c>
      <c r="D2987" s="15">
        <f>IF(AND($A2987&gt;=Instellingen!$B$6,$A2987&lt;Instellingen!$B$7),1,0)</f>
        <v/>
      </c>
      <c r="E2987" s="15">
        <f>COUNTIF(tData[BezoekStart],"&lt;"&amp;($A2987+1/24))-COUNTIF(tData[BezoekEind],"&lt;="&amp;$A2987)</f>
        <v/>
      </c>
      <c r="F2987" s="15">
        <f>COUNTIF(tData[BezoekLangStart],"&lt;"&amp;($A2987+1/24))-COUNTIF(tData[BezoekLangEind],"&lt;="&amp;$A2987)</f>
        <v/>
      </c>
      <c r="G2987" s="15">
        <f>IF($D2987=1,$B2987*100+$C2987,-1)</f>
        <v/>
      </c>
      <c r="H2987" s="15">
        <f>IF($D2987=1,$B2987,-1)</f>
        <v/>
      </c>
      <c r="I2987" s="15">
        <f>IF($D2987=1,$C2987,-1)</f>
        <v/>
      </c>
    </row>
    <row r="2988">
      <c r="A2988" s="33" t="n">
        <v>45416.375</v>
      </c>
      <c r="B2988" s="15">
        <f>WEEKDAY($A2988,2)</f>
        <v/>
      </c>
      <c r="C2988" s="15">
        <f>HOUR($A2988)</f>
        <v/>
      </c>
      <c r="D2988" s="15">
        <f>IF(AND($A2988&gt;=Instellingen!$B$6,$A2988&lt;Instellingen!$B$7),1,0)</f>
        <v/>
      </c>
      <c r="E2988" s="15">
        <f>COUNTIF(tData[BezoekStart],"&lt;"&amp;($A2988+1/24))-COUNTIF(tData[BezoekEind],"&lt;="&amp;$A2988)</f>
        <v/>
      </c>
      <c r="F2988" s="15">
        <f>COUNTIF(tData[BezoekLangStart],"&lt;"&amp;($A2988+1/24))-COUNTIF(tData[BezoekLangEind],"&lt;="&amp;$A2988)</f>
        <v/>
      </c>
      <c r="G2988" s="15">
        <f>IF($D2988=1,$B2988*100+$C2988,-1)</f>
        <v/>
      </c>
      <c r="H2988" s="15">
        <f>IF($D2988=1,$B2988,-1)</f>
        <v/>
      </c>
      <c r="I2988" s="15">
        <f>IF($D2988=1,$C2988,-1)</f>
        <v/>
      </c>
    </row>
    <row r="2989">
      <c r="A2989" s="33" t="n">
        <v>45416.41666666666</v>
      </c>
      <c r="B2989" s="15">
        <f>WEEKDAY($A2989,2)</f>
        <v/>
      </c>
      <c r="C2989" s="15">
        <f>HOUR($A2989)</f>
        <v/>
      </c>
      <c r="D2989" s="15">
        <f>IF(AND($A2989&gt;=Instellingen!$B$6,$A2989&lt;Instellingen!$B$7),1,0)</f>
        <v/>
      </c>
      <c r="E2989" s="15">
        <f>COUNTIF(tData[BezoekStart],"&lt;"&amp;($A2989+1/24))-COUNTIF(tData[BezoekEind],"&lt;="&amp;$A2989)</f>
        <v/>
      </c>
      <c r="F2989" s="15">
        <f>COUNTIF(tData[BezoekLangStart],"&lt;"&amp;($A2989+1/24))-COUNTIF(tData[BezoekLangEind],"&lt;="&amp;$A2989)</f>
        <v/>
      </c>
      <c r="G2989" s="15">
        <f>IF($D2989=1,$B2989*100+$C2989,-1)</f>
        <v/>
      </c>
      <c r="H2989" s="15">
        <f>IF($D2989=1,$B2989,-1)</f>
        <v/>
      </c>
      <c r="I2989" s="15">
        <f>IF($D2989=1,$C2989,-1)</f>
        <v/>
      </c>
    </row>
    <row r="2990">
      <c r="A2990" s="33" t="n">
        <v>45416.45833333334</v>
      </c>
      <c r="B2990" s="15">
        <f>WEEKDAY($A2990,2)</f>
        <v/>
      </c>
      <c r="C2990" s="15">
        <f>HOUR($A2990)</f>
        <v/>
      </c>
      <c r="D2990" s="15">
        <f>IF(AND($A2990&gt;=Instellingen!$B$6,$A2990&lt;Instellingen!$B$7),1,0)</f>
        <v/>
      </c>
      <c r="E2990" s="15">
        <f>COUNTIF(tData[BezoekStart],"&lt;"&amp;($A2990+1/24))-COUNTIF(tData[BezoekEind],"&lt;="&amp;$A2990)</f>
        <v/>
      </c>
      <c r="F2990" s="15">
        <f>COUNTIF(tData[BezoekLangStart],"&lt;"&amp;($A2990+1/24))-COUNTIF(tData[BezoekLangEind],"&lt;="&amp;$A2990)</f>
        <v/>
      </c>
      <c r="G2990" s="15">
        <f>IF($D2990=1,$B2990*100+$C2990,-1)</f>
        <v/>
      </c>
      <c r="H2990" s="15">
        <f>IF($D2990=1,$B2990,-1)</f>
        <v/>
      </c>
      <c r="I2990" s="15">
        <f>IF($D2990=1,$C2990,-1)</f>
        <v/>
      </c>
    </row>
    <row r="2991">
      <c r="A2991" s="33" t="n">
        <v>45416.5</v>
      </c>
      <c r="B2991" s="15">
        <f>WEEKDAY($A2991,2)</f>
        <v/>
      </c>
      <c r="C2991" s="15">
        <f>HOUR($A2991)</f>
        <v/>
      </c>
      <c r="D2991" s="15">
        <f>IF(AND($A2991&gt;=Instellingen!$B$6,$A2991&lt;Instellingen!$B$7),1,0)</f>
        <v/>
      </c>
      <c r="E2991" s="15">
        <f>COUNTIF(tData[BezoekStart],"&lt;"&amp;($A2991+1/24))-COUNTIF(tData[BezoekEind],"&lt;="&amp;$A2991)</f>
        <v/>
      </c>
      <c r="F2991" s="15">
        <f>COUNTIF(tData[BezoekLangStart],"&lt;"&amp;($A2991+1/24))-COUNTIF(tData[BezoekLangEind],"&lt;="&amp;$A2991)</f>
        <v/>
      </c>
      <c r="G2991" s="15">
        <f>IF($D2991=1,$B2991*100+$C2991,-1)</f>
        <v/>
      </c>
      <c r="H2991" s="15">
        <f>IF($D2991=1,$B2991,-1)</f>
        <v/>
      </c>
      <c r="I2991" s="15">
        <f>IF($D2991=1,$C2991,-1)</f>
        <v/>
      </c>
    </row>
    <row r="2992">
      <c r="A2992" s="33" t="n">
        <v>45416.54166666666</v>
      </c>
      <c r="B2992" s="15">
        <f>WEEKDAY($A2992,2)</f>
        <v/>
      </c>
      <c r="C2992" s="15">
        <f>HOUR($A2992)</f>
        <v/>
      </c>
      <c r="D2992" s="15">
        <f>IF(AND($A2992&gt;=Instellingen!$B$6,$A2992&lt;Instellingen!$B$7),1,0)</f>
        <v/>
      </c>
      <c r="E2992" s="15">
        <f>COUNTIF(tData[BezoekStart],"&lt;"&amp;($A2992+1/24))-COUNTIF(tData[BezoekEind],"&lt;="&amp;$A2992)</f>
        <v/>
      </c>
      <c r="F2992" s="15">
        <f>COUNTIF(tData[BezoekLangStart],"&lt;"&amp;($A2992+1/24))-COUNTIF(tData[BezoekLangEind],"&lt;="&amp;$A2992)</f>
        <v/>
      </c>
      <c r="G2992" s="15">
        <f>IF($D2992=1,$B2992*100+$C2992,-1)</f>
        <v/>
      </c>
      <c r="H2992" s="15">
        <f>IF($D2992=1,$B2992,-1)</f>
        <v/>
      </c>
      <c r="I2992" s="15">
        <f>IF($D2992=1,$C2992,-1)</f>
        <v/>
      </c>
    </row>
    <row r="2993">
      <c r="A2993" s="33" t="n">
        <v>45416.58333333334</v>
      </c>
      <c r="B2993" s="15">
        <f>WEEKDAY($A2993,2)</f>
        <v/>
      </c>
      <c r="C2993" s="15">
        <f>HOUR($A2993)</f>
        <v/>
      </c>
      <c r="D2993" s="15">
        <f>IF(AND($A2993&gt;=Instellingen!$B$6,$A2993&lt;Instellingen!$B$7),1,0)</f>
        <v/>
      </c>
      <c r="E2993" s="15">
        <f>COUNTIF(tData[BezoekStart],"&lt;"&amp;($A2993+1/24))-COUNTIF(tData[BezoekEind],"&lt;="&amp;$A2993)</f>
        <v/>
      </c>
      <c r="F2993" s="15">
        <f>COUNTIF(tData[BezoekLangStart],"&lt;"&amp;($A2993+1/24))-COUNTIF(tData[BezoekLangEind],"&lt;="&amp;$A2993)</f>
        <v/>
      </c>
      <c r="G2993" s="15">
        <f>IF($D2993=1,$B2993*100+$C2993,-1)</f>
        <v/>
      </c>
      <c r="H2993" s="15">
        <f>IF($D2993=1,$B2993,-1)</f>
        <v/>
      </c>
      <c r="I2993" s="15">
        <f>IF($D2993=1,$C2993,-1)</f>
        <v/>
      </c>
    </row>
    <row r="2994">
      <c r="A2994" s="33" t="n">
        <v>45416.625</v>
      </c>
      <c r="B2994" s="15">
        <f>WEEKDAY($A2994,2)</f>
        <v/>
      </c>
      <c r="C2994" s="15">
        <f>HOUR($A2994)</f>
        <v/>
      </c>
      <c r="D2994" s="15">
        <f>IF(AND($A2994&gt;=Instellingen!$B$6,$A2994&lt;Instellingen!$B$7),1,0)</f>
        <v/>
      </c>
      <c r="E2994" s="15">
        <f>COUNTIF(tData[BezoekStart],"&lt;"&amp;($A2994+1/24))-COUNTIF(tData[BezoekEind],"&lt;="&amp;$A2994)</f>
        <v/>
      </c>
      <c r="F2994" s="15">
        <f>COUNTIF(tData[BezoekLangStart],"&lt;"&amp;($A2994+1/24))-COUNTIF(tData[BezoekLangEind],"&lt;="&amp;$A2994)</f>
        <v/>
      </c>
      <c r="G2994" s="15">
        <f>IF($D2994=1,$B2994*100+$C2994,-1)</f>
        <v/>
      </c>
      <c r="H2994" s="15">
        <f>IF($D2994=1,$B2994,-1)</f>
        <v/>
      </c>
      <c r="I2994" s="15">
        <f>IF($D2994=1,$C2994,-1)</f>
        <v/>
      </c>
    </row>
    <row r="2995">
      <c r="A2995" s="33" t="n">
        <v>45416.66666666666</v>
      </c>
      <c r="B2995" s="15">
        <f>WEEKDAY($A2995,2)</f>
        <v/>
      </c>
      <c r="C2995" s="15">
        <f>HOUR($A2995)</f>
        <v/>
      </c>
      <c r="D2995" s="15">
        <f>IF(AND($A2995&gt;=Instellingen!$B$6,$A2995&lt;Instellingen!$B$7),1,0)</f>
        <v/>
      </c>
      <c r="E2995" s="15">
        <f>COUNTIF(tData[BezoekStart],"&lt;"&amp;($A2995+1/24))-COUNTIF(tData[BezoekEind],"&lt;="&amp;$A2995)</f>
        <v/>
      </c>
      <c r="F2995" s="15">
        <f>COUNTIF(tData[BezoekLangStart],"&lt;"&amp;($A2995+1/24))-COUNTIF(tData[BezoekLangEind],"&lt;="&amp;$A2995)</f>
        <v/>
      </c>
      <c r="G2995" s="15">
        <f>IF($D2995=1,$B2995*100+$C2995,-1)</f>
        <v/>
      </c>
      <c r="H2995" s="15">
        <f>IF($D2995=1,$B2995,-1)</f>
        <v/>
      </c>
      <c r="I2995" s="15">
        <f>IF($D2995=1,$C2995,-1)</f>
        <v/>
      </c>
    </row>
    <row r="2996">
      <c r="A2996" s="33" t="n">
        <v>45416.70833333334</v>
      </c>
      <c r="B2996" s="15">
        <f>WEEKDAY($A2996,2)</f>
        <v/>
      </c>
      <c r="C2996" s="15">
        <f>HOUR($A2996)</f>
        <v/>
      </c>
      <c r="D2996" s="15">
        <f>IF(AND($A2996&gt;=Instellingen!$B$6,$A2996&lt;Instellingen!$B$7),1,0)</f>
        <v/>
      </c>
      <c r="E2996" s="15">
        <f>COUNTIF(tData[BezoekStart],"&lt;"&amp;($A2996+1/24))-COUNTIF(tData[BezoekEind],"&lt;="&amp;$A2996)</f>
        <v/>
      </c>
      <c r="F2996" s="15">
        <f>COUNTIF(tData[BezoekLangStart],"&lt;"&amp;($A2996+1/24))-COUNTIF(tData[BezoekLangEind],"&lt;="&amp;$A2996)</f>
        <v/>
      </c>
      <c r="G2996" s="15">
        <f>IF($D2996=1,$B2996*100+$C2996,-1)</f>
        <v/>
      </c>
      <c r="H2996" s="15">
        <f>IF($D2996=1,$B2996,-1)</f>
        <v/>
      </c>
      <c r="I2996" s="15">
        <f>IF($D2996=1,$C2996,-1)</f>
        <v/>
      </c>
    </row>
    <row r="2997">
      <c r="A2997" s="33" t="n">
        <v>45416.75</v>
      </c>
      <c r="B2997" s="15">
        <f>WEEKDAY($A2997,2)</f>
        <v/>
      </c>
      <c r="C2997" s="15">
        <f>HOUR($A2997)</f>
        <v/>
      </c>
      <c r="D2997" s="15">
        <f>IF(AND($A2997&gt;=Instellingen!$B$6,$A2997&lt;Instellingen!$B$7),1,0)</f>
        <v/>
      </c>
      <c r="E2997" s="15">
        <f>COUNTIF(tData[BezoekStart],"&lt;"&amp;($A2997+1/24))-COUNTIF(tData[BezoekEind],"&lt;="&amp;$A2997)</f>
        <v/>
      </c>
      <c r="F2997" s="15">
        <f>COUNTIF(tData[BezoekLangStart],"&lt;"&amp;($A2997+1/24))-COUNTIF(tData[BezoekLangEind],"&lt;="&amp;$A2997)</f>
        <v/>
      </c>
      <c r="G2997" s="15">
        <f>IF($D2997=1,$B2997*100+$C2997,-1)</f>
        <v/>
      </c>
      <c r="H2997" s="15">
        <f>IF($D2997=1,$B2997,-1)</f>
        <v/>
      </c>
      <c r="I2997" s="15">
        <f>IF($D2997=1,$C2997,-1)</f>
        <v/>
      </c>
    </row>
    <row r="2998">
      <c r="A2998" s="33" t="n">
        <v>45416.79166666666</v>
      </c>
      <c r="B2998" s="15">
        <f>WEEKDAY($A2998,2)</f>
        <v/>
      </c>
      <c r="C2998" s="15">
        <f>HOUR($A2998)</f>
        <v/>
      </c>
      <c r="D2998" s="15">
        <f>IF(AND($A2998&gt;=Instellingen!$B$6,$A2998&lt;Instellingen!$B$7),1,0)</f>
        <v/>
      </c>
      <c r="E2998" s="15">
        <f>COUNTIF(tData[BezoekStart],"&lt;"&amp;($A2998+1/24))-COUNTIF(tData[BezoekEind],"&lt;="&amp;$A2998)</f>
        <v/>
      </c>
      <c r="F2998" s="15">
        <f>COUNTIF(tData[BezoekLangStart],"&lt;"&amp;($A2998+1/24))-COUNTIF(tData[BezoekLangEind],"&lt;="&amp;$A2998)</f>
        <v/>
      </c>
      <c r="G2998" s="15">
        <f>IF($D2998=1,$B2998*100+$C2998,-1)</f>
        <v/>
      </c>
      <c r="H2998" s="15">
        <f>IF($D2998=1,$B2998,-1)</f>
        <v/>
      </c>
      <c r="I2998" s="15">
        <f>IF($D2998=1,$C2998,-1)</f>
        <v/>
      </c>
    </row>
    <row r="2999">
      <c r="A2999" s="33" t="n">
        <v>45416.83333333334</v>
      </c>
      <c r="B2999" s="15">
        <f>WEEKDAY($A2999,2)</f>
        <v/>
      </c>
      <c r="C2999" s="15">
        <f>HOUR($A2999)</f>
        <v/>
      </c>
      <c r="D2999" s="15">
        <f>IF(AND($A2999&gt;=Instellingen!$B$6,$A2999&lt;Instellingen!$B$7),1,0)</f>
        <v/>
      </c>
      <c r="E2999" s="15">
        <f>COUNTIF(tData[BezoekStart],"&lt;"&amp;($A2999+1/24))-COUNTIF(tData[BezoekEind],"&lt;="&amp;$A2999)</f>
        <v/>
      </c>
      <c r="F2999" s="15">
        <f>COUNTIF(tData[BezoekLangStart],"&lt;"&amp;($A2999+1/24))-COUNTIF(tData[BezoekLangEind],"&lt;="&amp;$A2999)</f>
        <v/>
      </c>
      <c r="G2999" s="15">
        <f>IF($D2999=1,$B2999*100+$C2999,-1)</f>
        <v/>
      </c>
      <c r="H2999" s="15">
        <f>IF($D2999=1,$B2999,-1)</f>
        <v/>
      </c>
      <c r="I2999" s="15">
        <f>IF($D2999=1,$C2999,-1)</f>
        <v/>
      </c>
    </row>
    <row r="3000">
      <c r="A3000" s="33" t="n">
        <v>45416.875</v>
      </c>
      <c r="B3000" s="15">
        <f>WEEKDAY($A3000,2)</f>
        <v/>
      </c>
      <c r="C3000" s="15">
        <f>HOUR($A3000)</f>
        <v/>
      </c>
      <c r="D3000" s="15">
        <f>IF(AND($A3000&gt;=Instellingen!$B$6,$A3000&lt;Instellingen!$B$7),1,0)</f>
        <v/>
      </c>
      <c r="E3000" s="15">
        <f>COUNTIF(tData[BezoekStart],"&lt;"&amp;($A3000+1/24))-COUNTIF(tData[BezoekEind],"&lt;="&amp;$A3000)</f>
        <v/>
      </c>
      <c r="F3000" s="15">
        <f>COUNTIF(tData[BezoekLangStart],"&lt;"&amp;($A3000+1/24))-COUNTIF(tData[BezoekLangEind],"&lt;="&amp;$A3000)</f>
        <v/>
      </c>
      <c r="G3000" s="15">
        <f>IF($D3000=1,$B3000*100+$C3000,-1)</f>
        <v/>
      </c>
      <c r="H3000" s="15">
        <f>IF($D3000=1,$B3000,-1)</f>
        <v/>
      </c>
      <c r="I3000" s="15">
        <f>IF($D3000=1,$C3000,-1)</f>
        <v/>
      </c>
    </row>
    <row r="3001">
      <c r="A3001" s="33" t="n">
        <v>45416.91666666666</v>
      </c>
      <c r="B3001" s="15">
        <f>WEEKDAY($A3001,2)</f>
        <v/>
      </c>
      <c r="C3001" s="15">
        <f>HOUR($A3001)</f>
        <v/>
      </c>
      <c r="D3001" s="15">
        <f>IF(AND($A3001&gt;=Instellingen!$B$6,$A3001&lt;Instellingen!$B$7),1,0)</f>
        <v/>
      </c>
      <c r="E3001" s="15">
        <f>COUNTIF(tData[BezoekStart],"&lt;"&amp;($A3001+1/24))-COUNTIF(tData[BezoekEind],"&lt;="&amp;$A3001)</f>
        <v/>
      </c>
      <c r="F3001" s="15">
        <f>COUNTIF(tData[BezoekLangStart],"&lt;"&amp;($A3001+1/24))-COUNTIF(tData[BezoekLangEind],"&lt;="&amp;$A3001)</f>
        <v/>
      </c>
      <c r="G3001" s="15">
        <f>IF($D3001=1,$B3001*100+$C3001,-1)</f>
        <v/>
      </c>
      <c r="H3001" s="15">
        <f>IF($D3001=1,$B3001,-1)</f>
        <v/>
      </c>
      <c r="I3001" s="15">
        <f>IF($D3001=1,$C3001,-1)</f>
        <v/>
      </c>
    </row>
    <row r="3002">
      <c r="A3002" s="33" t="n">
        <v>45416.95833333334</v>
      </c>
      <c r="B3002" s="15">
        <f>WEEKDAY($A3002,2)</f>
        <v/>
      </c>
      <c r="C3002" s="15">
        <f>HOUR($A3002)</f>
        <v/>
      </c>
      <c r="D3002" s="15">
        <f>IF(AND($A3002&gt;=Instellingen!$B$6,$A3002&lt;Instellingen!$B$7),1,0)</f>
        <v/>
      </c>
      <c r="E3002" s="15">
        <f>COUNTIF(tData[BezoekStart],"&lt;"&amp;($A3002+1/24))-COUNTIF(tData[BezoekEind],"&lt;="&amp;$A3002)</f>
        <v/>
      </c>
      <c r="F3002" s="15">
        <f>COUNTIF(tData[BezoekLangStart],"&lt;"&amp;($A3002+1/24))-COUNTIF(tData[BezoekLangEind],"&lt;="&amp;$A3002)</f>
        <v/>
      </c>
      <c r="G3002" s="15">
        <f>IF($D3002=1,$B3002*100+$C3002,-1)</f>
        <v/>
      </c>
      <c r="H3002" s="15">
        <f>IF($D3002=1,$B3002,-1)</f>
        <v/>
      </c>
      <c r="I3002" s="15">
        <f>IF($D3002=1,$C3002,-1)</f>
        <v/>
      </c>
    </row>
    <row r="3003">
      <c r="A3003" s="33" t="n">
        <v>45417</v>
      </c>
      <c r="B3003" s="15">
        <f>WEEKDAY($A3003,2)</f>
        <v/>
      </c>
      <c r="C3003" s="15">
        <f>HOUR($A3003)</f>
        <v/>
      </c>
      <c r="D3003" s="15">
        <f>IF(AND($A3003&gt;=Instellingen!$B$6,$A3003&lt;Instellingen!$B$7),1,0)</f>
        <v/>
      </c>
      <c r="E3003" s="15">
        <f>COUNTIF(tData[BezoekStart],"&lt;"&amp;($A3003+1/24))-COUNTIF(tData[BezoekEind],"&lt;="&amp;$A3003)</f>
        <v/>
      </c>
      <c r="F3003" s="15">
        <f>COUNTIF(tData[BezoekLangStart],"&lt;"&amp;($A3003+1/24))-COUNTIF(tData[BezoekLangEind],"&lt;="&amp;$A3003)</f>
        <v/>
      </c>
      <c r="G3003" s="15">
        <f>IF($D3003=1,$B3003*100+$C3003,-1)</f>
        <v/>
      </c>
      <c r="H3003" s="15">
        <f>IF($D3003=1,$B3003,-1)</f>
        <v/>
      </c>
      <c r="I3003" s="15">
        <f>IF($D3003=1,$C3003,-1)</f>
        <v/>
      </c>
    </row>
    <row r="3004">
      <c r="A3004" s="33" t="n">
        <v>45417.04166666666</v>
      </c>
      <c r="B3004" s="15">
        <f>WEEKDAY($A3004,2)</f>
        <v/>
      </c>
      <c r="C3004" s="15">
        <f>HOUR($A3004)</f>
        <v/>
      </c>
      <c r="D3004" s="15">
        <f>IF(AND($A3004&gt;=Instellingen!$B$6,$A3004&lt;Instellingen!$B$7),1,0)</f>
        <v/>
      </c>
      <c r="E3004" s="15">
        <f>COUNTIF(tData[BezoekStart],"&lt;"&amp;($A3004+1/24))-COUNTIF(tData[BezoekEind],"&lt;="&amp;$A3004)</f>
        <v/>
      </c>
      <c r="F3004" s="15">
        <f>COUNTIF(tData[BezoekLangStart],"&lt;"&amp;($A3004+1/24))-COUNTIF(tData[BezoekLangEind],"&lt;="&amp;$A3004)</f>
        <v/>
      </c>
      <c r="G3004" s="15">
        <f>IF($D3004=1,$B3004*100+$C3004,-1)</f>
        <v/>
      </c>
      <c r="H3004" s="15">
        <f>IF($D3004=1,$B3004,-1)</f>
        <v/>
      </c>
      <c r="I3004" s="15">
        <f>IF($D3004=1,$C3004,-1)</f>
        <v/>
      </c>
    </row>
    <row r="3005">
      <c r="A3005" s="33" t="n">
        <v>45417.08333333334</v>
      </c>
      <c r="B3005" s="15">
        <f>WEEKDAY($A3005,2)</f>
        <v/>
      </c>
      <c r="C3005" s="15">
        <f>HOUR($A3005)</f>
        <v/>
      </c>
      <c r="D3005" s="15">
        <f>IF(AND($A3005&gt;=Instellingen!$B$6,$A3005&lt;Instellingen!$B$7),1,0)</f>
        <v/>
      </c>
      <c r="E3005" s="15">
        <f>COUNTIF(tData[BezoekStart],"&lt;"&amp;($A3005+1/24))-COUNTIF(tData[BezoekEind],"&lt;="&amp;$A3005)</f>
        <v/>
      </c>
      <c r="F3005" s="15">
        <f>COUNTIF(tData[BezoekLangStart],"&lt;"&amp;($A3005+1/24))-COUNTIF(tData[BezoekLangEind],"&lt;="&amp;$A3005)</f>
        <v/>
      </c>
      <c r="G3005" s="15">
        <f>IF($D3005=1,$B3005*100+$C3005,-1)</f>
        <v/>
      </c>
      <c r="H3005" s="15">
        <f>IF($D3005=1,$B3005,-1)</f>
        <v/>
      </c>
      <c r="I3005" s="15">
        <f>IF($D3005=1,$C3005,-1)</f>
        <v/>
      </c>
    </row>
    <row r="3006">
      <c r="A3006" s="33" t="n">
        <v>45417.125</v>
      </c>
      <c r="B3006" s="15">
        <f>WEEKDAY($A3006,2)</f>
        <v/>
      </c>
      <c r="C3006" s="15">
        <f>HOUR($A3006)</f>
        <v/>
      </c>
      <c r="D3006" s="15">
        <f>IF(AND($A3006&gt;=Instellingen!$B$6,$A3006&lt;Instellingen!$B$7),1,0)</f>
        <v/>
      </c>
      <c r="E3006" s="15">
        <f>COUNTIF(tData[BezoekStart],"&lt;"&amp;($A3006+1/24))-COUNTIF(tData[BezoekEind],"&lt;="&amp;$A3006)</f>
        <v/>
      </c>
      <c r="F3006" s="15">
        <f>COUNTIF(tData[BezoekLangStart],"&lt;"&amp;($A3006+1/24))-COUNTIF(tData[BezoekLangEind],"&lt;="&amp;$A3006)</f>
        <v/>
      </c>
      <c r="G3006" s="15">
        <f>IF($D3006=1,$B3006*100+$C3006,-1)</f>
        <v/>
      </c>
      <c r="H3006" s="15">
        <f>IF($D3006=1,$B3006,-1)</f>
        <v/>
      </c>
      <c r="I3006" s="15">
        <f>IF($D3006=1,$C3006,-1)</f>
        <v/>
      </c>
    </row>
    <row r="3007">
      <c r="A3007" s="33" t="n">
        <v>45417.16666666666</v>
      </c>
      <c r="B3007" s="15">
        <f>WEEKDAY($A3007,2)</f>
        <v/>
      </c>
      <c r="C3007" s="15">
        <f>HOUR($A3007)</f>
        <v/>
      </c>
      <c r="D3007" s="15">
        <f>IF(AND($A3007&gt;=Instellingen!$B$6,$A3007&lt;Instellingen!$B$7),1,0)</f>
        <v/>
      </c>
      <c r="E3007" s="15">
        <f>COUNTIF(tData[BezoekStart],"&lt;"&amp;($A3007+1/24))-COUNTIF(tData[BezoekEind],"&lt;="&amp;$A3007)</f>
        <v/>
      </c>
      <c r="F3007" s="15">
        <f>COUNTIF(tData[BezoekLangStart],"&lt;"&amp;($A3007+1/24))-COUNTIF(tData[BezoekLangEind],"&lt;="&amp;$A3007)</f>
        <v/>
      </c>
      <c r="G3007" s="15">
        <f>IF($D3007=1,$B3007*100+$C3007,-1)</f>
        <v/>
      </c>
      <c r="H3007" s="15">
        <f>IF($D3007=1,$B3007,-1)</f>
        <v/>
      </c>
      <c r="I3007" s="15">
        <f>IF($D3007=1,$C3007,-1)</f>
        <v/>
      </c>
    </row>
    <row r="3008">
      <c r="A3008" s="33" t="n">
        <v>45417.20833333334</v>
      </c>
      <c r="B3008" s="15">
        <f>WEEKDAY($A3008,2)</f>
        <v/>
      </c>
      <c r="C3008" s="15">
        <f>HOUR($A3008)</f>
        <v/>
      </c>
      <c r="D3008" s="15">
        <f>IF(AND($A3008&gt;=Instellingen!$B$6,$A3008&lt;Instellingen!$B$7),1,0)</f>
        <v/>
      </c>
      <c r="E3008" s="15">
        <f>COUNTIF(tData[BezoekStart],"&lt;"&amp;($A3008+1/24))-COUNTIF(tData[BezoekEind],"&lt;="&amp;$A3008)</f>
        <v/>
      </c>
      <c r="F3008" s="15">
        <f>COUNTIF(tData[BezoekLangStart],"&lt;"&amp;($A3008+1/24))-COUNTIF(tData[BezoekLangEind],"&lt;="&amp;$A3008)</f>
        <v/>
      </c>
      <c r="G3008" s="15">
        <f>IF($D3008=1,$B3008*100+$C3008,-1)</f>
        <v/>
      </c>
      <c r="H3008" s="15">
        <f>IF($D3008=1,$B3008,-1)</f>
        <v/>
      </c>
      <c r="I3008" s="15">
        <f>IF($D3008=1,$C3008,-1)</f>
        <v/>
      </c>
    </row>
    <row r="3009">
      <c r="A3009" s="33" t="n">
        <v>45417.25</v>
      </c>
      <c r="B3009" s="15">
        <f>WEEKDAY($A3009,2)</f>
        <v/>
      </c>
      <c r="C3009" s="15">
        <f>HOUR($A3009)</f>
        <v/>
      </c>
      <c r="D3009" s="15">
        <f>IF(AND($A3009&gt;=Instellingen!$B$6,$A3009&lt;Instellingen!$B$7),1,0)</f>
        <v/>
      </c>
      <c r="E3009" s="15">
        <f>COUNTIF(tData[BezoekStart],"&lt;"&amp;($A3009+1/24))-COUNTIF(tData[BezoekEind],"&lt;="&amp;$A3009)</f>
        <v/>
      </c>
      <c r="F3009" s="15">
        <f>COUNTIF(tData[BezoekLangStart],"&lt;"&amp;($A3009+1/24))-COUNTIF(tData[BezoekLangEind],"&lt;="&amp;$A3009)</f>
        <v/>
      </c>
      <c r="G3009" s="15">
        <f>IF($D3009=1,$B3009*100+$C3009,-1)</f>
        <v/>
      </c>
      <c r="H3009" s="15">
        <f>IF($D3009=1,$B3009,-1)</f>
        <v/>
      </c>
      <c r="I3009" s="15">
        <f>IF($D3009=1,$C3009,-1)</f>
        <v/>
      </c>
    </row>
    <row r="3010">
      <c r="A3010" s="33" t="n">
        <v>45417.29166666666</v>
      </c>
      <c r="B3010" s="15">
        <f>WEEKDAY($A3010,2)</f>
        <v/>
      </c>
      <c r="C3010" s="15">
        <f>HOUR($A3010)</f>
        <v/>
      </c>
      <c r="D3010" s="15">
        <f>IF(AND($A3010&gt;=Instellingen!$B$6,$A3010&lt;Instellingen!$B$7),1,0)</f>
        <v/>
      </c>
      <c r="E3010" s="15">
        <f>COUNTIF(tData[BezoekStart],"&lt;"&amp;($A3010+1/24))-COUNTIF(tData[BezoekEind],"&lt;="&amp;$A3010)</f>
        <v/>
      </c>
      <c r="F3010" s="15">
        <f>COUNTIF(tData[BezoekLangStart],"&lt;"&amp;($A3010+1/24))-COUNTIF(tData[BezoekLangEind],"&lt;="&amp;$A3010)</f>
        <v/>
      </c>
      <c r="G3010" s="15">
        <f>IF($D3010=1,$B3010*100+$C3010,-1)</f>
        <v/>
      </c>
      <c r="H3010" s="15">
        <f>IF($D3010=1,$B3010,-1)</f>
        <v/>
      </c>
      <c r="I3010" s="15">
        <f>IF($D3010=1,$C3010,-1)</f>
        <v/>
      </c>
    </row>
    <row r="3011">
      <c r="A3011" s="33" t="n">
        <v>45417.33333333334</v>
      </c>
      <c r="B3011" s="15">
        <f>WEEKDAY($A3011,2)</f>
        <v/>
      </c>
      <c r="C3011" s="15">
        <f>HOUR($A3011)</f>
        <v/>
      </c>
      <c r="D3011" s="15">
        <f>IF(AND($A3011&gt;=Instellingen!$B$6,$A3011&lt;Instellingen!$B$7),1,0)</f>
        <v/>
      </c>
      <c r="E3011" s="15">
        <f>COUNTIF(tData[BezoekStart],"&lt;"&amp;($A3011+1/24))-COUNTIF(tData[BezoekEind],"&lt;="&amp;$A3011)</f>
        <v/>
      </c>
      <c r="F3011" s="15">
        <f>COUNTIF(tData[BezoekLangStart],"&lt;"&amp;($A3011+1/24))-COUNTIF(tData[BezoekLangEind],"&lt;="&amp;$A3011)</f>
        <v/>
      </c>
      <c r="G3011" s="15">
        <f>IF($D3011=1,$B3011*100+$C3011,-1)</f>
        <v/>
      </c>
      <c r="H3011" s="15">
        <f>IF($D3011=1,$B3011,-1)</f>
        <v/>
      </c>
      <c r="I3011" s="15">
        <f>IF($D3011=1,$C3011,-1)</f>
        <v/>
      </c>
    </row>
    <row r="3012">
      <c r="A3012" s="33" t="n">
        <v>45417.375</v>
      </c>
      <c r="B3012" s="15">
        <f>WEEKDAY($A3012,2)</f>
        <v/>
      </c>
      <c r="C3012" s="15">
        <f>HOUR($A3012)</f>
        <v/>
      </c>
      <c r="D3012" s="15">
        <f>IF(AND($A3012&gt;=Instellingen!$B$6,$A3012&lt;Instellingen!$B$7),1,0)</f>
        <v/>
      </c>
      <c r="E3012" s="15">
        <f>COUNTIF(tData[BezoekStart],"&lt;"&amp;($A3012+1/24))-COUNTIF(tData[BezoekEind],"&lt;="&amp;$A3012)</f>
        <v/>
      </c>
      <c r="F3012" s="15">
        <f>COUNTIF(tData[BezoekLangStart],"&lt;"&amp;($A3012+1/24))-COUNTIF(tData[BezoekLangEind],"&lt;="&amp;$A3012)</f>
        <v/>
      </c>
      <c r="G3012" s="15">
        <f>IF($D3012=1,$B3012*100+$C3012,-1)</f>
        <v/>
      </c>
      <c r="H3012" s="15">
        <f>IF($D3012=1,$B3012,-1)</f>
        <v/>
      </c>
      <c r="I3012" s="15">
        <f>IF($D3012=1,$C3012,-1)</f>
        <v/>
      </c>
    </row>
    <row r="3013">
      <c r="A3013" s="33" t="n">
        <v>45417.41666666666</v>
      </c>
      <c r="B3013" s="15">
        <f>WEEKDAY($A3013,2)</f>
        <v/>
      </c>
      <c r="C3013" s="15">
        <f>HOUR($A3013)</f>
        <v/>
      </c>
      <c r="D3013" s="15">
        <f>IF(AND($A3013&gt;=Instellingen!$B$6,$A3013&lt;Instellingen!$B$7),1,0)</f>
        <v/>
      </c>
      <c r="E3013" s="15">
        <f>COUNTIF(tData[BezoekStart],"&lt;"&amp;($A3013+1/24))-COUNTIF(tData[BezoekEind],"&lt;="&amp;$A3013)</f>
        <v/>
      </c>
      <c r="F3013" s="15">
        <f>COUNTIF(tData[BezoekLangStart],"&lt;"&amp;($A3013+1/24))-COUNTIF(tData[BezoekLangEind],"&lt;="&amp;$A3013)</f>
        <v/>
      </c>
      <c r="G3013" s="15">
        <f>IF($D3013=1,$B3013*100+$C3013,-1)</f>
        <v/>
      </c>
      <c r="H3013" s="15">
        <f>IF($D3013=1,$B3013,-1)</f>
        <v/>
      </c>
      <c r="I3013" s="15">
        <f>IF($D3013=1,$C3013,-1)</f>
        <v/>
      </c>
    </row>
    <row r="3014">
      <c r="A3014" s="33" t="n">
        <v>45417.45833333334</v>
      </c>
      <c r="B3014" s="15">
        <f>WEEKDAY($A3014,2)</f>
        <v/>
      </c>
      <c r="C3014" s="15">
        <f>HOUR($A3014)</f>
        <v/>
      </c>
      <c r="D3014" s="15">
        <f>IF(AND($A3014&gt;=Instellingen!$B$6,$A3014&lt;Instellingen!$B$7),1,0)</f>
        <v/>
      </c>
      <c r="E3014" s="15">
        <f>COUNTIF(tData[BezoekStart],"&lt;"&amp;($A3014+1/24))-COUNTIF(tData[BezoekEind],"&lt;="&amp;$A3014)</f>
        <v/>
      </c>
      <c r="F3014" s="15">
        <f>COUNTIF(tData[BezoekLangStart],"&lt;"&amp;($A3014+1/24))-COUNTIF(tData[BezoekLangEind],"&lt;="&amp;$A3014)</f>
        <v/>
      </c>
      <c r="G3014" s="15">
        <f>IF($D3014=1,$B3014*100+$C3014,-1)</f>
        <v/>
      </c>
      <c r="H3014" s="15">
        <f>IF($D3014=1,$B3014,-1)</f>
        <v/>
      </c>
      <c r="I3014" s="15">
        <f>IF($D3014=1,$C3014,-1)</f>
        <v/>
      </c>
    </row>
    <row r="3015">
      <c r="A3015" s="33" t="n">
        <v>45417.5</v>
      </c>
      <c r="B3015" s="15">
        <f>WEEKDAY($A3015,2)</f>
        <v/>
      </c>
      <c r="C3015" s="15">
        <f>HOUR($A3015)</f>
        <v/>
      </c>
      <c r="D3015" s="15">
        <f>IF(AND($A3015&gt;=Instellingen!$B$6,$A3015&lt;Instellingen!$B$7),1,0)</f>
        <v/>
      </c>
      <c r="E3015" s="15">
        <f>COUNTIF(tData[BezoekStart],"&lt;"&amp;($A3015+1/24))-COUNTIF(tData[BezoekEind],"&lt;="&amp;$A3015)</f>
        <v/>
      </c>
      <c r="F3015" s="15">
        <f>COUNTIF(tData[BezoekLangStart],"&lt;"&amp;($A3015+1/24))-COUNTIF(tData[BezoekLangEind],"&lt;="&amp;$A3015)</f>
        <v/>
      </c>
      <c r="G3015" s="15">
        <f>IF($D3015=1,$B3015*100+$C3015,-1)</f>
        <v/>
      </c>
      <c r="H3015" s="15">
        <f>IF($D3015=1,$B3015,-1)</f>
        <v/>
      </c>
      <c r="I3015" s="15">
        <f>IF($D3015=1,$C3015,-1)</f>
        <v/>
      </c>
    </row>
    <row r="3016">
      <c r="A3016" s="33" t="n">
        <v>45417.54166666666</v>
      </c>
      <c r="B3016" s="15">
        <f>WEEKDAY($A3016,2)</f>
        <v/>
      </c>
      <c r="C3016" s="15">
        <f>HOUR($A3016)</f>
        <v/>
      </c>
      <c r="D3016" s="15">
        <f>IF(AND($A3016&gt;=Instellingen!$B$6,$A3016&lt;Instellingen!$B$7),1,0)</f>
        <v/>
      </c>
      <c r="E3016" s="15">
        <f>COUNTIF(tData[BezoekStart],"&lt;"&amp;($A3016+1/24))-COUNTIF(tData[BezoekEind],"&lt;="&amp;$A3016)</f>
        <v/>
      </c>
      <c r="F3016" s="15">
        <f>COUNTIF(tData[BezoekLangStart],"&lt;"&amp;($A3016+1/24))-COUNTIF(tData[BezoekLangEind],"&lt;="&amp;$A3016)</f>
        <v/>
      </c>
      <c r="G3016" s="15">
        <f>IF($D3016=1,$B3016*100+$C3016,-1)</f>
        <v/>
      </c>
      <c r="H3016" s="15">
        <f>IF($D3016=1,$B3016,-1)</f>
        <v/>
      </c>
      <c r="I3016" s="15">
        <f>IF($D3016=1,$C3016,-1)</f>
        <v/>
      </c>
    </row>
    <row r="3017">
      <c r="A3017" s="33" t="n">
        <v>45417.58333333334</v>
      </c>
      <c r="B3017" s="15">
        <f>WEEKDAY($A3017,2)</f>
        <v/>
      </c>
      <c r="C3017" s="15">
        <f>HOUR($A3017)</f>
        <v/>
      </c>
      <c r="D3017" s="15">
        <f>IF(AND($A3017&gt;=Instellingen!$B$6,$A3017&lt;Instellingen!$B$7),1,0)</f>
        <v/>
      </c>
      <c r="E3017" s="15">
        <f>COUNTIF(tData[BezoekStart],"&lt;"&amp;($A3017+1/24))-COUNTIF(tData[BezoekEind],"&lt;="&amp;$A3017)</f>
        <v/>
      </c>
      <c r="F3017" s="15">
        <f>COUNTIF(tData[BezoekLangStart],"&lt;"&amp;($A3017+1/24))-COUNTIF(tData[BezoekLangEind],"&lt;="&amp;$A3017)</f>
        <v/>
      </c>
      <c r="G3017" s="15">
        <f>IF($D3017=1,$B3017*100+$C3017,-1)</f>
        <v/>
      </c>
      <c r="H3017" s="15">
        <f>IF($D3017=1,$B3017,-1)</f>
        <v/>
      </c>
      <c r="I3017" s="15">
        <f>IF($D3017=1,$C3017,-1)</f>
        <v/>
      </c>
    </row>
    <row r="3018">
      <c r="A3018" s="33" t="n">
        <v>45417.625</v>
      </c>
      <c r="B3018" s="15">
        <f>WEEKDAY($A3018,2)</f>
        <v/>
      </c>
      <c r="C3018" s="15">
        <f>HOUR($A3018)</f>
        <v/>
      </c>
      <c r="D3018" s="15">
        <f>IF(AND($A3018&gt;=Instellingen!$B$6,$A3018&lt;Instellingen!$B$7),1,0)</f>
        <v/>
      </c>
      <c r="E3018" s="15">
        <f>COUNTIF(tData[BezoekStart],"&lt;"&amp;($A3018+1/24))-COUNTIF(tData[BezoekEind],"&lt;="&amp;$A3018)</f>
        <v/>
      </c>
      <c r="F3018" s="15">
        <f>COUNTIF(tData[BezoekLangStart],"&lt;"&amp;($A3018+1/24))-COUNTIF(tData[BezoekLangEind],"&lt;="&amp;$A3018)</f>
        <v/>
      </c>
      <c r="G3018" s="15">
        <f>IF($D3018=1,$B3018*100+$C3018,-1)</f>
        <v/>
      </c>
      <c r="H3018" s="15">
        <f>IF($D3018=1,$B3018,-1)</f>
        <v/>
      </c>
      <c r="I3018" s="15">
        <f>IF($D3018=1,$C3018,-1)</f>
        <v/>
      </c>
    </row>
    <row r="3019">
      <c r="A3019" s="33" t="n">
        <v>45417.66666666666</v>
      </c>
      <c r="B3019" s="15">
        <f>WEEKDAY($A3019,2)</f>
        <v/>
      </c>
      <c r="C3019" s="15">
        <f>HOUR($A3019)</f>
        <v/>
      </c>
      <c r="D3019" s="15">
        <f>IF(AND($A3019&gt;=Instellingen!$B$6,$A3019&lt;Instellingen!$B$7),1,0)</f>
        <v/>
      </c>
      <c r="E3019" s="15">
        <f>COUNTIF(tData[BezoekStart],"&lt;"&amp;($A3019+1/24))-COUNTIF(tData[BezoekEind],"&lt;="&amp;$A3019)</f>
        <v/>
      </c>
      <c r="F3019" s="15">
        <f>COUNTIF(tData[BezoekLangStart],"&lt;"&amp;($A3019+1/24))-COUNTIF(tData[BezoekLangEind],"&lt;="&amp;$A3019)</f>
        <v/>
      </c>
      <c r="G3019" s="15">
        <f>IF($D3019=1,$B3019*100+$C3019,-1)</f>
        <v/>
      </c>
      <c r="H3019" s="15">
        <f>IF($D3019=1,$B3019,-1)</f>
        <v/>
      </c>
      <c r="I3019" s="15">
        <f>IF($D3019=1,$C3019,-1)</f>
        <v/>
      </c>
    </row>
    <row r="3020">
      <c r="A3020" s="33" t="n">
        <v>45417.70833333334</v>
      </c>
      <c r="B3020" s="15">
        <f>WEEKDAY($A3020,2)</f>
        <v/>
      </c>
      <c r="C3020" s="15">
        <f>HOUR($A3020)</f>
        <v/>
      </c>
      <c r="D3020" s="15">
        <f>IF(AND($A3020&gt;=Instellingen!$B$6,$A3020&lt;Instellingen!$B$7),1,0)</f>
        <v/>
      </c>
      <c r="E3020" s="15">
        <f>COUNTIF(tData[BezoekStart],"&lt;"&amp;($A3020+1/24))-COUNTIF(tData[BezoekEind],"&lt;="&amp;$A3020)</f>
        <v/>
      </c>
      <c r="F3020" s="15">
        <f>COUNTIF(tData[BezoekLangStart],"&lt;"&amp;($A3020+1/24))-COUNTIF(tData[BezoekLangEind],"&lt;="&amp;$A3020)</f>
        <v/>
      </c>
      <c r="G3020" s="15">
        <f>IF($D3020=1,$B3020*100+$C3020,-1)</f>
        <v/>
      </c>
      <c r="H3020" s="15">
        <f>IF($D3020=1,$B3020,-1)</f>
        <v/>
      </c>
      <c r="I3020" s="15">
        <f>IF($D3020=1,$C3020,-1)</f>
        <v/>
      </c>
    </row>
    <row r="3021">
      <c r="A3021" s="33" t="n">
        <v>45417.75</v>
      </c>
      <c r="B3021" s="15">
        <f>WEEKDAY($A3021,2)</f>
        <v/>
      </c>
      <c r="C3021" s="15">
        <f>HOUR($A3021)</f>
        <v/>
      </c>
      <c r="D3021" s="15">
        <f>IF(AND($A3021&gt;=Instellingen!$B$6,$A3021&lt;Instellingen!$B$7),1,0)</f>
        <v/>
      </c>
      <c r="E3021" s="15">
        <f>COUNTIF(tData[BezoekStart],"&lt;"&amp;($A3021+1/24))-COUNTIF(tData[BezoekEind],"&lt;="&amp;$A3021)</f>
        <v/>
      </c>
      <c r="F3021" s="15">
        <f>COUNTIF(tData[BezoekLangStart],"&lt;"&amp;($A3021+1/24))-COUNTIF(tData[BezoekLangEind],"&lt;="&amp;$A3021)</f>
        <v/>
      </c>
      <c r="G3021" s="15">
        <f>IF($D3021=1,$B3021*100+$C3021,-1)</f>
        <v/>
      </c>
      <c r="H3021" s="15">
        <f>IF($D3021=1,$B3021,-1)</f>
        <v/>
      </c>
      <c r="I3021" s="15">
        <f>IF($D3021=1,$C3021,-1)</f>
        <v/>
      </c>
    </row>
    <row r="3022">
      <c r="A3022" s="33" t="n">
        <v>45417.79166666666</v>
      </c>
      <c r="B3022" s="15">
        <f>WEEKDAY($A3022,2)</f>
        <v/>
      </c>
      <c r="C3022" s="15">
        <f>HOUR($A3022)</f>
        <v/>
      </c>
      <c r="D3022" s="15">
        <f>IF(AND($A3022&gt;=Instellingen!$B$6,$A3022&lt;Instellingen!$B$7),1,0)</f>
        <v/>
      </c>
      <c r="E3022" s="15">
        <f>COUNTIF(tData[BezoekStart],"&lt;"&amp;($A3022+1/24))-COUNTIF(tData[BezoekEind],"&lt;="&amp;$A3022)</f>
        <v/>
      </c>
      <c r="F3022" s="15">
        <f>COUNTIF(tData[BezoekLangStart],"&lt;"&amp;($A3022+1/24))-COUNTIF(tData[BezoekLangEind],"&lt;="&amp;$A3022)</f>
        <v/>
      </c>
      <c r="G3022" s="15">
        <f>IF($D3022=1,$B3022*100+$C3022,-1)</f>
        <v/>
      </c>
      <c r="H3022" s="15">
        <f>IF($D3022=1,$B3022,-1)</f>
        <v/>
      </c>
      <c r="I3022" s="15">
        <f>IF($D3022=1,$C3022,-1)</f>
        <v/>
      </c>
    </row>
    <row r="3023">
      <c r="A3023" s="33" t="n">
        <v>45417.83333333334</v>
      </c>
      <c r="B3023" s="15">
        <f>WEEKDAY($A3023,2)</f>
        <v/>
      </c>
      <c r="C3023" s="15">
        <f>HOUR($A3023)</f>
        <v/>
      </c>
      <c r="D3023" s="15">
        <f>IF(AND($A3023&gt;=Instellingen!$B$6,$A3023&lt;Instellingen!$B$7),1,0)</f>
        <v/>
      </c>
      <c r="E3023" s="15">
        <f>COUNTIF(tData[BezoekStart],"&lt;"&amp;($A3023+1/24))-COUNTIF(tData[BezoekEind],"&lt;="&amp;$A3023)</f>
        <v/>
      </c>
      <c r="F3023" s="15">
        <f>COUNTIF(tData[BezoekLangStart],"&lt;"&amp;($A3023+1/24))-COUNTIF(tData[BezoekLangEind],"&lt;="&amp;$A3023)</f>
        <v/>
      </c>
      <c r="G3023" s="15">
        <f>IF($D3023=1,$B3023*100+$C3023,-1)</f>
        <v/>
      </c>
      <c r="H3023" s="15">
        <f>IF($D3023=1,$B3023,-1)</f>
        <v/>
      </c>
      <c r="I3023" s="15">
        <f>IF($D3023=1,$C3023,-1)</f>
        <v/>
      </c>
    </row>
    <row r="3024">
      <c r="A3024" s="33" t="n">
        <v>45417.875</v>
      </c>
      <c r="B3024" s="15">
        <f>WEEKDAY($A3024,2)</f>
        <v/>
      </c>
      <c r="C3024" s="15">
        <f>HOUR($A3024)</f>
        <v/>
      </c>
      <c r="D3024" s="15">
        <f>IF(AND($A3024&gt;=Instellingen!$B$6,$A3024&lt;Instellingen!$B$7),1,0)</f>
        <v/>
      </c>
      <c r="E3024" s="15">
        <f>COUNTIF(tData[BezoekStart],"&lt;"&amp;($A3024+1/24))-COUNTIF(tData[BezoekEind],"&lt;="&amp;$A3024)</f>
        <v/>
      </c>
      <c r="F3024" s="15">
        <f>COUNTIF(tData[BezoekLangStart],"&lt;"&amp;($A3024+1/24))-COUNTIF(tData[BezoekLangEind],"&lt;="&amp;$A3024)</f>
        <v/>
      </c>
      <c r="G3024" s="15">
        <f>IF($D3024=1,$B3024*100+$C3024,-1)</f>
        <v/>
      </c>
      <c r="H3024" s="15">
        <f>IF($D3024=1,$B3024,-1)</f>
        <v/>
      </c>
      <c r="I3024" s="15">
        <f>IF($D3024=1,$C3024,-1)</f>
        <v/>
      </c>
    </row>
    <row r="3025">
      <c r="A3025" s="33" t="n">
        <v>45417.91666666666</v>
      </c>
      <c r="B3025" s="15">
        <f>WEEKDAY($A3025,2)</f>
        <v/>
      </c>
      <c r="C3025" s="15">
        <f>HOUR($A3025)</f>
        <v/>
      </c>
      <c r="D3025" s="15">
        <f>IF(AND($A3025&gt;=Instellingen!$B$6,$A3025&lt;Instellingen!$B$7),1,0)</f>
        <v/>
      </c>
      <c r="E3025" s="15">
        <f>COUNTIF(tData[BezoekStart],"&lt;"&amp;($A3025+1/24))-COUNTIF(tData[BezoekEind],"&lt;="&amp;$A3025)</f>
        <v/>
      </c>
      <c r="F3025" s="15">
        <f>COUNTIF(tData[BezoekLangStart],"&lt;"&amp;($A3025+1/24))-COUNTIF(tData[BezoekLangEind],"&lt;="&amp;$A3025)</f>
        <v/>
      </c>
      <c r="G3025" s="15">
        <f>IF($D3025=1,$B3025*100+$C3025,-1)</f>
        <v/>
      </c>
      <c r="H3025" s="15">
        <f>IF($D3025=1,$B3025,-1)</f>
        <v/>
      </c>
      <c r="I3025" s="15">
        <f>IF($D3025=1,$C3025,-1)</f>
        <v/>
      </c>
    </row>
    <row r="3026">
      <c r="A3026" s="33" t="n">
        <v>45417.95833333334</v>
      </c>
      <c r="B3026" s="15">
        <f>WEEKDAY($A3026,2)</f>
        <v/>
      </c>
      <c r="C3026" s="15">
        <f>HOUR($A3026)</f>
        <v/>
      </c>
      <c r="D3026" s="15">
        <f>IF(AND($A3026&gt;=Instellingen!$B$6,$A3026&lt;Instellingen!$B$7),1,0)</f>
        <v/>
      </c>
      <c r="E3026" s="15">
        <f>COUNTIF(tData[BezoekStart],"&lt;"&amp;($A3026+1/24))-COUNTIF(tData[BezoekEind],"&lt;="&amp;$A3026)</f>
        <v/>
      </c>
      <c r="F3026" s="15">
        <f>COUNTIF(tData[BezoekLangStart],"&lt;"&amp;($A3026+1/24))-COUNTIF(tData[BezoekLangEind],"&lt;="&amp;$A3026)</f>
        <v/>
      </c>
      <c r="G3026" s="15">
        <f>IF($D3026=1,$B3026*100+$C3026,-1)</f>
        <v/>
      </c>
      <c r="H3026" s="15">
        <f>IF($D3026=1,$B3026,-1)</f>
        <v/>
      </c>
      <c r="I3026" s="15">
        <f>IF($D3026=1,$C3026,-1)</f>
        <v/>
      </c>
    </row>
    <row r="3027">
      <c r="A3027" s="33" t="n">
        <v>45418</v>
      </c>
      <c r="B3027" s="15">
        <f>WEEKDAY($A3027,2)</f>
        <v/>
      </c>
      <c r="C3027" s="15">
        <f>HOUR($A3027)</f>
        <v/>
      </c>
      <c r="D3027" s="15">
        <f>IF(AND($A3027&gt;=Instellingen!$B$6,$A3027&lt;Instellingen!$B$7),1,0)</f>
        <v/>
      </c>
      <c r="E3027" s="15">
        <f>COUNTIF(tData[BezoekStart],"&lt;"&amp;($A3027+1/24))-COUNTIF(tData[BezoekEind],"&lt;="&amp;$A3027)</f>
        <v/>
      </c>
      <c r="F3027" s="15">
        <f>COUNTIF(tData[BezoekLangStart],"&lt;"&amp;($A3027+1/24))-COUNTIF(tData[BezoekLangEind],"&lt;="&amp;$A3027)</f>
        <v/>
      </c>
      <c r="G3027" s="15">
        <f>IF($D3027=1,$B3027*100+$C3027,-1)</f>
        <v/>
      </c>
      <c r="H3027" s="15">
        <f>IF($D3027=1,$B3027,-1)</f>
        <v/>
      </c>
      <c r="I3027" s="15">
        <f>IF($D3027=1,$C3027,-1)</f>
        <v/>
      </c>
    </row>
    <row r="3028">
      <c r="A3028" s="33" t="n">
        <v>45418.04166666666</v>
      </c>
      <c r="B3028" s="15">
        <f>WEEKDAY($A3028,2)</f>
        <v/>
      </c>
      <c r="C3028" s="15">
        <f>HOUR($A3028)</f>
        <v/>
      </c>
      <c r="D3028" s="15">
        <f>IF(AND($A3028&gt;=Instellingen!$B$6,$A3028&lt;Instellingen!$B$7),1,0)</f>
        <v/>
      </c>
      <c r="E3028" s="15">
        <f>COUNTIF(tData[BezoekStart],"&lt;"&amp;($A3028+1/24))-COUNTIF(tData[BezoekEind],"&lt;="&amp;$A3028)</f>
        <v/>
      </c>
      <c r="F3028" s="15">
        <f>COUNTIF(tData[BezoekLangStart],"&lt;"&amp;($A3028+1/24))-COUNTIF(tData[BezoekLangEind],"&lt;="&amp;$A3028)</f>
        <v/>
      </c>
      <c r="G3028" s="15">
        <f>IF($D3028=1,$B3028*100+$C3028,-1)</f>
        <v/>
      </c>
      <c r="H3028" s="15">
        <f>IF($D3028=1,$B3028,-1)</f>
        <v/>
      </c>
      <c r="I3028" s="15">
        <f>IF($D3028=1,$C3028,-1)</f>
        <v/>
      </c>
    </row>
    <row r="3029">
      <c r="A3029" s="33" t="n">
        <v>45418.08333333334</v>
      </c>
      <c r="B3029" s="15">
        <f>WEEKDAY($A3029,2)</f>
        <v/>
      </c>
      <c r="C3029" s="15">
        <f>HOUR($A3029)</f>
        <v/>
      </c>
      <c r="D3029" s="15">
        <f>IF(AND($A3029&gt;=Instellingen!$B$6,$A3029&lt;Instellingen!$B$7),1,0)</f>
        <v/>
      </c>
      <c r="E3029" s="15">
        <f>COUNTIF(tData[BezoekStart],"&lt;"&amp;($A3029+1/24))-COUNTIF(tData[BezoekEind],"&lt;="&amp;$A3029)</f>
        <v/>
      </c>
      <c r="F3029" s="15">
        <f>COUNTIF(tData[BezoekLangStart],"&lt;"&amp;($A3029+1/24))-COUNTIF(tData[BezoekLangEind],"&lt;="&amp;$A3029)</f>
        <v/>
      </c>
      <c r="G3029" s="15">
        <f>IF($D3029=1,$B3029*100+$C3029,-1)</f>
        <v/>
      </c>
      <c r="H3029" s="15">
        <f>IF($D3029=1,$B3029,-1)</f>
        <v/>
      </c>
      <c r="I3029" s="15">
        <f>IF($D3029=1,$C3029,-1)</f>
        <v/>
      </c>
    </row>
    <row r="3030">
      <c r="A3030" s="33" t="n">
        <v>45418.125</v>
      </c>
      <c r="B3030" s="15">
        <f>WEEKDAY($A3030,2)</f>
        <v/>
      </c>
      <c r="C3030" s="15">
        <f>HOUR($A3030)</f>
        <v/>
      </c>
      <c r="D3030" s="15">
        <f>IF(AND($A3030&gt;=Instellingen!$B$6,$A3030&lt;Instellingen!$B$7),1,0)</f>
        <v/>
      </c>
      <c r="E3030" s="15">
        <f>COUNTIF(tData[BezoekStart],"&lt;"&amp;($A3030+1/24))-COUNTIF(tData[BezoekEind],"&lt;="&amp;$A3030)</f>
        <v/>
      </c>
      <c r="F3030" s="15">
        <f>COUNTIF(tData[BezoekLangStart],"&lt;"&amp;($A3030+1/24))-COUNTIF(tData[BezoekLangEind],"&lt;="&amp;$A3030)</f>
        <v/>
      </c>
      <c r="G3030" s="15">
        <f>IF($D3030=1,$B3030*100+$C3030,-1)</f>
        <v/>
      </c>
      <c r="H3030" s="15">
        <f>IF($D3030=1,$B3030,-1)</f>
        <v/>
      </c>
      <c r="I3030" s="15">
        <f>IF($D3030=1,$C3030,-1)</f>
        <v/>
      </c>
    </row>
    <row r="3031">
      <c r="A3031" s="33" t="n">
        <v>45418.16666666666</v>
      </c>
      <c r="B3031" s="15">
        <f>WEEKDAY($A3031,2)</f>
        <v/>
      </c>
      <c r="C3031" s="15">
        <f>HOUR($A3031)</f>
        <v/>
      </c>
      <c r="D3031" s="15">
        <f>IF(AND($A3031&gt;=Instellingen!$B$6,$A3031&lt;Instellingen!$B$7),1,0)</f>
        <v/>
      </c>
      <c r="E3031" s="15">
        <f>COUNTIF(tData[BezoekStart],"&lt;"&amp;($A3031+1/24))-COUNTIF(tData[BezoekEind],"&lt;="&amp;$A3031)</f>
        <v/>
      </c>
      <c r="F3031" s="15">
        <f>COUNTIF(tData[BezoekLangStart],"&lt;"&amp;($A3031+1/24))-COUNTIF(tData[BezoekLangEind],"&lt;="&amp;$A3031)</f>
        <v/>
      </c>
      <c r="G3031" s="15">
        <f>IF($D3031=1,$B3031*100+$C3031,-1)</f>
        <v/>
      </c>
      <c r="H3031" s="15">
        <f>IF($D3031=1,$B3031,-1)</f>
        <v/>
      </c>
      <c r="I3031" s="15">
        <f>IF($D3031=1,$C3031,-1)</f>
        <v/>
      </c>
    </row>
    <row r="3032">
      <c r="A3032" s="33" t="n">
        <v>45418.20833333334</v>
      </c>
      <c r="B3032" s="15">
        <f>WEEKDAY($A3032,2)</f>
        <v/>
      </c>
      <c r="C3032" s="15">
        <f>HOUR($A3032)</f>
        <v/>
      </c>
      <c r="D3032" s="15">
        <f>IF(AND($A3032&gt;=Instellingen!$B$6,$A3032&lt;Instellingen!$B$7),1,0)</f>
        <v/>
      </c>
      <c r="E3032" s="15">
        <f>COUNTIF(tData[BezoekStart],"&lt;"&amp;($A3032+1/24))-COUNTIF(tData[BezoekEind],"&lt;="&amp;$A3032)</f>
        <v/>
      </c>
      <c r="F3032" s="15">
        <f>COUNTIF(tData[BezoekLangStart],"&lt;"&amp;($A3032+1/24))-COUNTIF(tData[BezoekLangEind],"&lt;="&amp;$A3032)</f>
        <v/>
      </c>
      <c r="G3032" s="15">
        <f>IF($D3032=1,$B3032*100+$C3032,-1)</f>
        <v/>
      </c>
      <c r="H3032" s="15">
        <f>IF($D3032=1,$B3032,-1)</f>
        <v/>
      </c>
      <c r="I3032" s="15">
        <f>IF($D3032=1,$C3032,-1)</f>
        <v/>
      </c>
    </row>
    <row r="3033">
      <c r="A3033" s="33" t="n">
        <v>45418.25</v>
      </c>
      <c r="B3033" s="15">
        <f>WEEKDAY($A3033,2)</f>
        <v/>
      </c>
      <c r="C3033" s="15">
        <f>HOUR($A3033)</f>
        <v/>
      </c>
      <c r="D3033" s="15">
        <f>IF(AND($A3033&gt;=Instellingen!$B$6,$A3033&lt;Instellingen!$B$7),1,0)</f>
        <v/>
      </c>
      <c r="E3033" s="15">
        <f>COUNTIF(tData[BezoekStart],"&lt;"&amp;($A3033+1/24))-COUNTIF(tData[BezoekEind],"&lt;="&amp;$A3033)</f>
        <v/>
      </c>
      <c r="F3033" s="15">
        <f>COUNTIF(tData[BezoekLangStart],"&lt;"&amp;($A3033+1/24))-COUNTIF(tData[BezoekLangEind],"&lt;="&amp;$A3033)</f>
        <v/>
      </c>
      <c r="G3033" s="15">
        <f>IF($D3033=1,$B3033*100+$C3033,-1)</f>
        <v/>
      </c>
      <c r="H3033" s="15">
        <f>IF($D3033=1,$B3033,-1)</f>
        <v/>
      </c>
      <c r="I3033" s="15">
        <f>IF($D3033=1,$C3033,-1)</f>
        <v/>
      </c>
    </row>
    <row r="3034">
      <c r="A3034" s="33" t="n">
        <v>45418.29166666666</v>
      </c>
      <c r="B3034" s="15">
        <f>WEEKDAY($A3034,2)</f>
        <v/>
      </c>
      <c r="C3034" s="15">
        <f>HOUR($A3034)</f>
        <v/>
      </c>
      <c r="D3034" s="15">
        <f>IF(AND($A3034&gt;=Instellingen!$B$6,$A3034&lt;Instellingen!$B$7),1,0)</f>
        <v/>
      </c>
      <c r="E3034" s="15">
        <f>COUNTIF(tData[BezoekStart],"&lt;"&amp;($A3034+1/24))-COUNTIF(tData[BezoekEind],"&lt;="&amp;$A3034)</f>
        <v/>
      </c>
      <c r="F3034" s="15">
        <f>COUNTIF(tData[BezoekLangStart],"&lt;"&amp;($A3034+1/24))-COUNTIF(tData[BezoekLangEind],"&lt;="&amp;$A3034)</f>
        <v/>
      </c>
      <c r="G3034" s="15">
        <f>IF($D3034=1,$B3034*100+$C3034,-1)</f>
        <v/>
      </c>
      <c r="H3034" s="15">
        <f>IF($D3034=1,$B3034,-1)</f>
        <v/>
      </c>
      <c r="I3034" s="15">
        <f>IF($D3034=1,$C3034,-1)</f>
        <v/>
      </c>
    </row>
    <row r="3035">
      <c r="A3035" s="33" t="n">
        <v>45418.33333333334</v>
      </c>
      <c r="B3035" s="15">
        <f>WEEKDAY($A3035,2)</f>
        <v/>
      </c>
      <c r="C3035" s="15">
        <f>HOUR($A3035)</f>
        <v/>
      </c>
      <c r="D3035" s="15">
        <f>IF(AND($A3035&gt;=Instellingen!$B$6,$A3035&lt;Instellingen!$B$7),1,0)</f>
        <v/>
      </c>
      <c r="E3035" s="15">
        <f>COUNTIF(tData[BezoekStart],"&lt;"&amp;($A3035+1/24))-COUNTIF(tData[BezoekEind],"&lt;="&amp;$A3035)</f>
        <v/>
      </c>
      <c r="F3035" s="15">
        <f>COUNTIF(tData[BezoekLangStart],"&lt;"&amp;($A3035+1/24))-COUNTIF(tData[BezoekLangEind],"&lt;="&amp;$A3035)</f>
        <v/>
      </c>
      <c r="G3035" s="15">
        <f>IF($D3035=1,$B3035*100+$C3035,-1)</f>
        <v/>
      </c>
      <c r="H3035" s="15">
        <f>IF($D3035=1,$B3035,-1)</f>
        <v/>
      </c>
      <c r="I3035" s="15">
        <f>IF($D3035=1,$C3035,-1)</f>
        <v/>
      </c>
    </row>
    <row r="3036">
      <c r="A3036" s="33" t="n">
        <v>45418.375</v>
      </c>
      <c r="B3036" s="15">
        <f>WEEKDAY($A3036,2)</f>
        <v/>
      </c>
      <c r="C3036" s="15">
        <f>HOUR($A3036)</f>
        <v/>
      </c>
      <c r="D3036" s="15">
        <f>IF(AND($A3036&gt;=Instellingen!$B$6,$A3036&lt;Instellingen!$B$7),1,0)</f>
        <v/>
      </c>
      <c r="E3036" s="15">
        <f>COUNTIF(tData[BezoekStart],"&lt;"&amp;($A3036+1/24))-COUNTIF(tData[BezoekEind],"&lt;="&amp;$A3036)</f>
        <v/>
      </c>
      <c r="F3036" s="15">
        <f>COUNTIF(tData[BezoekLangStart],"&lt;"&amp;($A3036+1/24))-COUNTIF(tData[BezoekLangEind],"&lt;="&amp;$A3036)</f>
        <v/>
      </c>
      <c r="G3036" s="15">
        <f>IF($D3036=1,$B3036*100+$C3036,-1)</f>
        <v/>
      </c>
      <c r="H3036" s="15">
        <f>IF($D3036=1,$B3036,-1)</f>
        <v/>
      </c>
      <c r="I3036" s="15">
        <f>IF($D3036=1,$C3036,-1)</f>
        <v/>
      </c>
    </row>
    <row r="3037">
      <c r="A3037" s="33" t="n">
        <v>45418.41666666666</v>
      </c>
      <c r="B3037" s="15">
        <f>WEEKDAY($A3037,2)</f>
        <v/>
      </c>
      <c r="C3037" s="15">
        <f>HOUR($A3037)</f>
        <v/>
      </c>
      <c r="D3037" s="15">
        <f>IF(AND($A3037&gt;=Instellingen!$B$6,$A3037&lt;Instellingen!$B$7),1,0)</f>
        <v/>
      </c>
      <c r="E3037" s="15">
        <f>COUNTIF(tData[BezoekStart],"&lt;"&amp;($A3037+1/24))-COUNTIF(tData[BezoekEind],"&lt;="&amp;$A3037)</f>
        <v/>
      </c>
      <c r="F3037" s="15">
        <f>COUNTIF(tData[BezoekLangStart],"&lt;"&amp;($A3037+1/24))-COUNTIF(tData[BezoekLangEind],"&lt;="&amp;$A3037)</f>
        <v/>
      </c>
      <c r="G3037" s="15">
        <f>IF($D3037=1,$B3037*100+$C3037,-1)</f>
        <v/>
      </c>
      <c r="H3037" s="15">
        <f>IF($D3037=1,$B3037,-1)</f>
        <v/>
      </c>
      <c r="I3037" s="15">
        <f>IF($D3037=1,$C3037,-1)</f>
        <v/>
      </c>
    </row>
    <row r="3038">
      <c r="A3038" s="33" t="n">
        <v>45418.45833333334</v>
      </c>
      <c r="B3038" s="15">
        <f>WEEKDAY($A3038,2)</f>
        <v/>
      </c>
      <c r="C3038" s="15">
        <f>HOUR($A3038)</f>
        <v/>
      </c>
      <c r="D3038" s="15">
        <f>IF(AND($A3038&gt;=Instellingen!$B$6,$A3038&lt;Instellingen!$B$7),1,0)</f>
        <v/>
      </c>
      <c r="E3038" s="15">
        <f>COUNTIF(tData[BezoekStart],"&lt;"&amp;($A3038+1/24))-COUNTIF(tData[BezoekEind],"&lt;="&amp;$A3038)</f>
        <v/>
      </c>
      <c r="F3038" s="15">
        <f>COUNTIF(tData[BezoekLangStart],"&lt;"&amp;($A3038+1/24))-COUNTIF(tData[BezoekLangEind],"&lt;="&amp;$A3038)</f>
        <v/>
      </c>
      <c r="G3038" s="15">
        <f>IF($D3038=1,$B3038*100+$C3038,-1)</f>
        <v/>
      </c>
      <c r="H3038" s="15">
        <f>IF($D3038=1,$B3038,-1)</f>
        <v/>
      </c>
      <c r="I3038" s="15">
        <f>IF($D3038=1,$C3038,-1)</f>
        <v/>
      </c>
    </row>
    <row r="3039">
      <c r="A3039" s="33" t="n">
        <v>45418.5</v>
      </c>
      <c r="B3039" s="15">
        <f>WEEKDAY($A3039,2)</f>
        <v/>
      </c>
      <c r="C3039" s="15">
        <f>HOUR($A3039)</f>
        <v/>
      </c>
      <c r="D3039" s="15">
        <f>IF(AND($A3039&gt;=Instellingen!$B$6,$A3039&lt;Instellingen!$B$7),1,0)</f>
        <v/>
      </c>
      <c r="E3039" s="15">
        <f>COUNTIF(tData[BezoekStart],"&lt;"&amp;($A3039+1/24))-COUNTIF(tData[BezoekEind],"&lt;="&amp;$A3039)</f>
        <v/>
      </c>
      <c r="F3039" s="15">
        <f>COUNTIF(tData[BezoekLangStart],"&lt;"&amp;($A3039+1/24))-COUNTIF(tData[BezoekLangEind],"&lt;="&amp;$A3039)</f>
        <v/>
      </c>
      <c r="G3039" s="15">
        <f>IF($D3039=1,$B3039*100+$C3039,-1)</f>
        <v/>
      </c>
      <c r="H3039" s="15">
        <f>IF($D3039=1,$B3039,-1)</f>
        <v/>
      </c>
      <c r="I3039" s="15">
        <f>IF($D3039=1,$C3039,-1)</f>
        <v/>
      </c>
    </row>
    <row r="3040">
      <c r="A3040" s="33" t="n">
        <v>45418.54166666666</v>
      </c>
      <c r="B3040" s="15">
        <f>WEEKDAY($A3040,2)</f>
        <v/>
      </c>
      <c r="C3040" s="15">
        <f>HOUR($A3040)</f>
        <v/>
      </c>
      <c r="D3040" s="15">
        <f>IF(AND($A3040&gt;=Instellingen!$B$6,$A3040&lt;Instellingen!$B$7),1,0)</f>
        <v/>
      </c>
      <c r="E3040" s="15">
        <f>COUNTIF(tData[BezoekStart],"&lt;"&amp;($A3040+1/24))-COUNTIF(tData[BezoekEind],"&lt;="&amp;$A3040)</f>
        <v/>
      </c>
      <c r="F3040" s="15">
        <f>COUNTIF(tData[BezoekLangStart],"&lt;"&amp;($A3040+1/24))-COUNTIF(tData[BezoekLangEind],"&lt;="&amp;$A3040)</f>
        <v/>
      </c>
      <c r="G3040" s="15">
        <f>IF($D3040=1,$B3040*100+$C3040,-1)</f>
        <v/>
      </c>
      <c r="H3040" s="15">
        <f>IF($D3040=1,$B3040,-1)</f>
        <v/>
      </c>
      <c r="I3040" s="15">
        <f>IF($D3040=1,$C3040,-1)</f>
        <v/>
      </c>
    </row>
    <row r="3041">
      <c r="A3041" s="33" t="n">
        <v>45418.58333333334</v>
      </c>
      <c r="B3041" s="15">
        <f>WEEKDAY($A3041,2)</f>
        <v/>
      </c>
      <c r="C3041" s="15">
        <f>HOUR($A3041)</f>
        <v/>
      </c>
      <c r="D3041" s="15">
        <f>IF(AND($A3041&gt;=Instellingen!$B$6,$A3041&lt;Instellingen!$B$7),1,0)</f>
        <v/>
      </c>
      <c r="E3041" s="15">
        <f>COUNTIF(tData[BezoekStart],"&lt;"&amp;($A3041+1/24))-COUNTIF(tData[BezoekEind],"&lt;="&amp;$A3041)</f>
        <v/>
      </c>
      <c r="F3041" s="15">
        <f>COUNTIF(tData[BezoekLangStart],"&lt;"&amp;($A3041+1/24))-COUNTIF(tData[BezoekLangEind],"&lt;="&amp;$A3041)</f>
        <v/>
      </c>
      <c r="G3041" s="15">
        <f>IF($D3041=1,$B3041*100+$C3041,-1)</f>
        <v/>
      </c>
      <c r="H3041" s="15">
        <f>IF($D3041=1,$B3041,-1)</f>
        <v/>
      </c>
      <c r="I3041" s="15">
        <f>IF($D3041=1,$C3041,-1)</f>
        <v/>
      </c>
    </row>
    <row r="3042">
      <c r="A3042" s="33" t="n">
        <v>45418.625</v>
      </c>
      <c r="B3042" s="15">
        <f>WEEKDAY($A3042,2)</f>
        <v/>
      </c>
      <c r="C3042" s="15">
        <f>HOUR($A3042)</f>
        <v/>
      </c>
      <c r="D3042" s="15">
        <f>IF(AND($A3042&gt;=Instellingen!$B$6,$A3042&lt;Instellingen!$B$7),1,0)</f>
        <v/>
      </c>
      <c r="E3042" s="15">
        <f>COUNTIF(tData[BezoekStart],"&lt;"&amp;($A3042+1/24))-COUNTIF(tData[BezoekEind],"&lt;="&amp;$A3042)</f>
        <v/>
      </c>
      <c r="F3042" s="15">
        <f>COUNTIF(tData[BezoekLangStart],"&lt;"&amp;($A3042+1/24))-COUNTIF(tData[BezoekLangEind],"&lt;="&amp;$A3042)</f>
        <v/>
      </c>
      <c r="G3042" s="15">
        <f>IF($D3042=1,$B3042*100+$C3042,-1)</f>
        <v/>
      </c>
      <c r="H3042" s="15">
        <f>IF($D3042=1,$B3042,-1)</f>
        <v/>
      </c>
      <c r="I3042" s="15">
        <f>IF($D3042=1,$C3042,-1)</f>
        <v/>
      </c>
    </row>
    <row r="3043">
      <c r="A3043" s="33" t="n">
        <v>45418.66666666666</v>
      </c>
      <c r="B3043" s="15">
        <f>WEEKDAY($A3043,2)</f>
        <v/>
      </c>
      <c r="C3043" s="15">
        <f>HOUR($A3043)</f>
        <v/>
      </c>
      <c r="D3043" s="15">
        <f>IF(AND($A3043&gt;=Instellingen!$B$6,$A3043&lt;Instellingen!$B$7),1,0)</f>
        <v/>
      </c>
      <c r="E3043" s="15">
        <f>COUNTIF(tData[BezoekStart],"&lt;"&amp;($A3043+1/24))-COUNTIF(tData[BezoekEind],"&lt;="&amp;$A3043)</f>
        <v/>
      </c>
      <c r="F3043" s="15">
        <f>COUNTIF(tData[BezoekLangStart],"&lt;"&amp;($A3043+1/24))-COUNTIF(tData[BezoekLangEind],"&lt;="&amp;$A3043)</f>
        <v/>
      </c>
      <c r="G3043" s="15">
        <f>IF($D3043=1,$B3043*100+$C3043,-1)</f>
        <v/>
      </c>
      <c r="H3043" s="15">
        <f>IF($D3043=1,$B3043,-1)</f>
        <v/>
      </c>
      <c r="I3043" s="15">
        <f>IF($D3043=1,$C3043,-1)</f>
        <v/>
      </c>
    </row>
    <row r="3044">
      <c r="A3044" s="33" t="n">
        <v>45418.70833333334</v>
      </c>
      <c r="B3044" s="15">
        <f>WEEKDAY($A3044,2)</f>
        <v/>
      </c>
      <c r="C3044" s="15">
        <f>HOUR($A3044)</f>
        <v/>
      </c>
      <c r="D3044" s="15">
        <f>IF(AND($A3044&gt;=Instellingen!$B$6,$A3044&lt;Instellingen!$B$7),1,0)</f>
        <v/>
      </c>
      <c r="E3044" s="15">
        <f>COUNTIF(tData[BezoekStart],"&lt;"&amp;($A3044+1/24))-COUNTIF(tData[BezoekEind],"&lt;="&amp;$A3044)</f>
        <v/>
      </c>
      <c r="F3044" s="15">
        <f>COUNTIF(tData[BezoekLangStart],"&lt;"&amp;($A3044+1/24))-COUNTIF(tData[BezoekLangEind],"&lt;="&amp;$A3044)</f>
        <v/>
      </c>
      <c r="G3044" s="15">
        <f>IF($D3044=1,$B3044*100+$C3044,-1)</f>
        <v/>
      </c>
      <c r="H3044" s="15">
        <f>IF($D3044=1,$B3044,-1)</f>
        <v/>
      </c>
      <c r="I3044" s="15">
        <f>IF($D3044=1,$C3044,-1)</f>
        <v/>
      </c>
    </row>
    <row r="3045">
      <c r="A3045" s="33" t="n">
        <v>45418.75</v>
      </c>
      <c r="B3045" s="15">
        <f>WEEKDAY($A3045,2)</f>
        <v/>
      </c>
      <c r="C3045" s="15">
        <f>HOUR($A3045)</f>
        <v/>
      </c>
      <c r="D3045" s="15">
        <f>IF(AND($A3045&gt;=Instellingen!$B$6,$A3045&lt;Instellingen!$B$7),1,0)</f>
        <v/>
      </c>
      <c r="E3045" s="15">
        <f>COUNTIF(tData[BezoekStart],"&lt;"&amp;($A3045+1/24))-COUNTIF(tData[BezoekEind],"&lt;="&amp;$A3045)</f>
        <v/>
      </c>
      <c r="F3045" s="15">
        <f>COUNTIF(tData[BezoekLangStart],"&lt;"&amp;($A3045+1/24))-COUNTIF(tData[BezoekLangEind],"&lt;="&amp;$A3045)</f>
        <v/>
      </c>
      <c r="G3045" s="15">
        <f>IF($D3045=1,$B3045*100+$C3045,-1)</f>
        <v/>
      </c>
      <c r="H3045" s="15">
        <f>IF($D3045=1,$B3045,-1)</f>
        <v/>
      </c>
      <c r="I3045" s="15">
        <f>IF($D3045=1,$C3045,-1)</f>
        <v/>
      </c>
    </row>
    <row r="3046">
      <c r="A3046" s="33" t="n">
        <v>45418.79166666666</v>
      </c>
      <c r="B3046" s="15">
        <f>WEEKDAY($A3046,2)</f>
        <v/>
      </c>
      <c r="C3046" s="15">
        <f>HOUR($A3046)</f>
        <v/>
      </c>
      <c r="D3046" s="15">
        <f>IF(AND($A3046&gt;=Instellingen!$B$6,$A3046&lt;Instellingen!$B$7),1,0)</f>
        <v/>
      </c>
      <c r="E3046" s="15">
        <f>COUNTIF(tData[BezoekStart],"&lt;"&amp;($A3046+1/24))-COUNTIF(tData[BezoekEind],"&lt;="&amp;$A3046)</f>
        <v/>
      </c>
      <c r="F3046" s="15">
        <f>COUNTIF(tData[BezoekLangStart],"&lt;"&amp;($A3046+1/24))-COUNTIF(tData[BezoekLangEind],"&lt;="&amp;$A3046)</f>
        <v/>
      </c>
      <c r="G3046" s="15">
        <f>IF($D3046=1,$B3046*100+$C3046,-1)</f>
        <v/>
      </c>
      <c r="H3046" s="15">
        <f>IF($D3046=1,$B3046,-1)</f>
        <v/>
      </c>
      <c r="I3046" s="15">
        <f>IF($D3046=1,$C3046,-1)</f>
        <v/>
      </c>
    </row>
    <row r="3047">
      <c r="A3047" s="33" t="n">
        <v>45418.83333333334</v>
      </c>
      <c r="B3047" s="15">
        <f>WEEKDAY($A3047,2)</f>
        <v/>
      </c>
      <c r="C3047" s="15">
        <f>HOUR($A3047)</f>
        <v/>
      </c>
      <c r="D3047" s="15">
        <f>IF(AND($A3047&gt;=Instellingen!$B$6,$A3047&lt;Instellingen!$B$7),1,0)</f>
        <v/>
      </c>
      <c r="E3047" s="15">
        <f>COUNTIF(tData[BezoekStart],"&lt;"&amp;($A3047+1/24))-COUNTIF(tData[BezoekEind],"&lt;="&amp;$A3047)</f>
        <v/>
      </c>
      <c r="F3047" s="15">
        <f>COUNTIF(tData[BezoekLangStart],"&lt;"&amp;($A3047+1/24))-COUNTIF(tData[BezoekLangEind],"&lt;="&amp;$A3047)</f>
        <v/>
      </c>
      <c r="G3047" s="15">
        <f>IF($D3047=1,$B3047*100+$C3047,-1)</f>
        <v/>
      </c>
      <c r="H3047" s="15">
        <f>IF($D3047=1,$B3047,-1)</f>
        <v/>
      </c>
      <c r="I3047" s="15">
        <f>IF($D3047=1,$C3047,-1)</f>
        <v/>
      </c>
    </row>
    <row r="3048">
      <c r="A3048" s="33" t="n">
        <v>45418.875</v>
      </c>
      <c r="B3048" s="15">
        <f>WEEKDAY($A3048,2)</f>
        <v/>
      </c>
      <c r="C3048" s="15">
        <f>HOUR($A3048)</f>
        <v/>
      </c>
      <c r="D3048" s="15">
        <f>IF(AND($A3048&gt;=Instellingen!$B$6,$A3048&lt;Instellingen!$B$7),1,0)</f>
        <v/>
      </c>
      <c r="E3048" s="15">
        <f>COUNTIF(tData[BezoekStart],"&lt;"&amp;($A3048+1/24))-COUNTIF(tData[BezoekEind],"&lt;="&amp;$A3048)</f>
        <v/>
      </c>
      <c r="F3048" s="15">
        <f>COUNTIF(tData[BezoekLangStart],"&lt;"&amp;($A3048+1/24))-COUNTIF(tData[BezoekLangEind],"&lt;="&amp;$A3048)</f>
        <v/>
      </c>
      <c r="G3048" s="15">
        <f>IF($D3048=1,$B3048*100+$C3048,-1)</f>
        <v/>
      </c>
      <c r="H3048" s="15">
        <f>IF($D3048=1,$B3048,-1)</f>
        <v/>
      </c>
      <c r="I3048" s="15">
        <f>IF($D3048=1,$C3048,-1)</f>
        <v/>
      </c>
    </row>
    <row r="3049">
      <c r="A3049" s="33" t="n">
        <v>45418.91666666666</v>
      </c>
      <c r="B3049" s="15">
        <f>WEEKDAY($A3049,2)</f>
        <v/>
      </c>
      <c r="C3049" s="15">
        <f>HOUR($A3049)</f>
        <v/>
      </c>
      <c r="D3049" s="15">
        <f>IF(AND($A3049&gt;=Instellingen!$B$6,$A3049&lt;Instellingen!$B$7),1,0)</f>
        <v/>
      </c>
      <c r="E3049" s="15">
        <f>COUNTIF(tData[BezoekStart],"&lt;"&amp;($A3049+1/24))-COUNTIF(tData[BezoekEind],"&lt;="&amp;$A3049)</f>
        <v/>
      </c>
      <c r="F3049" s="15">
        <f>COUNTIF(tData[BezoekLangStart],"&lt;"&amp;($A3049+1/24))-COUNTIF(tData[BezoekLangEind],"&lt;="&amp;$A3049)</f>
        <v/>
      </c>
      <c r="G3049" s="15">
        <f>IF($D3049=1,$B3049*100+$C3049,-1)</f>
        <v/>
      </c>
      <c r="H3049" s="15">
        <f>IF($D3049=1,$B3049,-1)</f>
        <v/>
      </c>
      <c r="I3049" s="15">
        <f>IF($D3049=1,$C3049,-1)</f>
        <v/>
      </c>
    </row>
    <row r="3050">
      <c r="A3050" s="33" t="n">
        <v>45418.95833333334</v>
      </c>
      <c r="B3050" s="15">
        <f>WEEKDAY($A3050,2)</f>
        <v/>
      </c>
      <c r="C3050" s="15">
        <f>HOUR($A3050)</f>
        <v/>
      </c>
      <c r="D3050" s="15">
        <f>IF(AND($A3050&gt;=Instellingen!$B$6,$A3050&lt;Instellingen!$B$7),1,0)</f>
        <v/>
      </c>
      <c r="E3050" s="15">
        <f>COUNTIF(tData[BezoekStart],"&lt;"&amp;($A3050+1/24))-COUNTIF(tData[BezoekEind],"&lt;="&amp;$A3050)</f>
        <v/>
      </c>
      <c r="F3050" s="15">
        <f>COUNTIF(tData[BezoekLangStart],"&lt;"&amp;($A3050+1/24))-COUNTIF(tData[BezoekLangEind],"&lt;="&amp;$A3050)</f>
        <v/>
      </c>
      <c r="G3050" s="15">
        <f>IF($D3050=1,$B3050*100+$C3050,-1)</f>
        <v/>
      </c>
      <c r="H3050" s="15">
        <f>IF($D3050=1,$B3050,-1)</f>
        <v/>
      </c>
      <c r="I3050" s="15">
        <f>IF($D3050=1,$C3050,-1)</f>
        <v/>
      </c>
    </row>
    <row r="3051">
      <c r="A3051" s="33" t="n">
        <v>45419</v>
      </c>
      <c r="B3051" s="15">
        <f>WEEKDAY($A3051,2)</f>
        <v/>
      </c>
      <c r="C3051" s="15">
        <f>HOUR($A3051)</f>
        <v/>
      </c>
      <c r="D3051" s="15">
        <f>IF(AND($A3051&gt;=Instellingen!$B$6,$A3051&lt;Instellingen!$B$7),1,0)</f>
        <v/>
      </c>
      <c r="E3051" s="15">
        <f>COUNTIF(tData[BezoekStart],"&lt;"&amp;($A3051+1/24))-COUNTIF(tData[BezoekEind],"&lt;="&amp;$A3051)</f>
        <v/>
      </c>
      <c r="F3051" s="15">
        <f>COUNTIF(tData[BezoekLangStart],"&lt;"&amp;($A3051+1/24))-COUNTIF(tData[BezoekLangEind],"&lt;="&amp;$A3051)</f>
        <v/>
      </c>
      <c r="G3051" s="15">
        <f>IF($D3051=1,$B3051*100+$C3051,-1)</f>
        <v/>
      </c>
      <c r="H3051" s="15">
        <f>IF($D3051=1,$B3051,-1)</f>
        <v/>
      </c>
      <c r="I3051" s="15">
        <f>IF($D3051=1,$C3051,-1)</f>
        <v/>
      </c>
    </row>
    <row r="3052">
      <c r="A3052" s="33" t="n">
        <v>45419.04166666666</v>
      </c>
      <c r="B3052" s="15">
        <f>WEEKDAY($A3052,2)</f>
        <v/>
      </c>
      <c r="C3052" s="15">
        <f>HOUR($A3052)</f>
        <v/>
      </c>
      <c r="D3052" s="15">
        <f>IF(AND($A3052&gt;=Instellingen!$B$6,$A3052&lt;Instellingen!$B$7),1,0)</f>
        <v/>
      </c>
      <c r="E3052" s="15">
        <f>COUNTIF(tData[BezoekStart],"&lt;"&amp;($A3052+1/24))-COUNTIF(tData[BezoekEind],"&lt;="&amp;$A3052)</f>
        <v/>
      </c>
      <c r="F3052" s="15">
        <f>COUNTIF(tData[BezoekLangStart],"&lt;"&amp;($A3052+1/24))-COUNTIF(tData[BezoekLangEind],"&lt;="&amp;$A3052)</f>
        <v/>
      </c>
      <c r="G3052" s="15">
        <f>IF($D3052=1,$B3052*100+$C3052,-1)</f>
        <v/>
      </c>
      <c r="H3052" s="15">
        <f>IF($D3052=1,$B3052,-1)</f>
        <v/>
      </c>
      <c r="I3052" s="15">
        <f>IF($D3052=1,$C3052,-1)</f>
        <v/>
      </c>
    </row>
    <row r="3053">
      <c r="A3053" s="33" t="n">
        <v>45419.08333333334</v>
      </c>
      <c r="B3053" s="15">
        <f>WEEKDAY($A3053,2)</f>
        <v/>
      </c>
      <c r="C3053" s="15">
        <f>HOUR($A3053)</f>
        <v/>
      </c>
      <c r="D3053" s="15">
        <f>IF(AND($A3053&gt;=Instellingen!$B$6,$A3053&lt;Instellingen!$B$7),1,0)</f>
        <v/>
      </c>
      <c r="E3053" s="15">
        <f>COUNTIF(tData[BezoekStart],"&lt;"&amp;($A3053+1/24))-COUNTIF(tData[BezoekEind],"&lt;="&amp;$A3053)</f>
        <v/>
      </c>
      <c r="F3053" s="15">
        <f>COUNTIF(tData[BezoekLangStart],"&lt;"&amp;($A3053+1/24))-COUNTIF(tData[BezoekLangEind],"&lt;="&amp;$A3053)</f>
        <v/>
      </c>
      <c r="G3053" s="15">
        <f>IF($D3053=1,$B3053*100+$C3053,-1)</f>
        <v/>
      </c>
      <c r="H3053" s="15">
        <f>IF($D3053=1,$B3053,-1)</f>
        <v/>
      </c>
      <c r="I3053" s="15">
        <f>IF($D3053=1,$C3053,-1)</f>
        <v/>
      </c>
    </row>
    <row r="3054">
      <c r="A3054" s="33" t="n">
        <v>45419.125</v>
      </c>
      <c r="B3054" s="15">
        <f>WEEKDAY($A3054,2)</f>
        <v/>
      </c>
      <c r="C3054" s="15">
        <f>HOUR($A3054)</f>
        <v/>
      </c>
      <c r="D3054" s="15">
        <f>IF(AND($A3054&gt;=Instellingen!$B$6,$A3054&lt;Instellingen!$B$7),1,0)</f>
        <v/>
      </c>
      <c r="E3054" s="15">
        <f>COUNTIF(tData[BezoekStart],"&lt;"&amp;($A3054+1/24))-COUNTIF(tData[BezoekEind],"&lt;="&amp;$A3054)</f>
        <v/>
      </c>
      <c r="F3054" s="15">
        <f>COUNTIF(tData[BezoekLangStart],"&lt;"&amp;($A3054+1/24))-COUNTIF(tData[BezoekLangEind],"&lt;="&amp;$A3054)</f>
        <v/>
      </c>
      <c r="G3054" s="15">
        <f>IF($D3054=1,$B3054*100+$C3054,-1)</f>
        <v/>
      </c>
      <c r="H3054" s="15">
        <f>IF($D3054=1,$B3054,-1)</f>
        <v/>
      </c>
      <c r="I3054" s="15">
        <f>IF($D3054=1,$C3054,-1)</f>
        <v/>
      </c>
    </row>
    <row r="3055">
      <c r="A3055" s="33" t="n">
        <v>45419.16666666666</v>
      </c>
      <c r="B3055" s="15">
        <f>WEEKDAY($A3055,2)</f>
        <v/>
      </c>
      <c r="C3055" s="15">
        <f>HOUR($A3055)</f>
        <v/>
      </c>
      <c r="D3055" s="15">
        <f>IF(AND($A3055&gt;=Instellingen!$B$6,$A3055&lt;Instellingen!$B$7),1,0)</f>
        <v/>
      </c>
      <c r="E3055" s="15">
        <f>COUNTIF(tData[BezoekStart],"&lt;"&amp;($A3055+1/24))-COUNTIF(tData[BezoekEind],"&lt;="&amp;$A3055)</f>
        <v/>
      </c>
      <c r="F3055" s="15">
        <f>COUNTIF(tData[BezoekLangStart],"&lt;"&amp;($A3055+1/24))-COUNTIF(tData[BezoekLangEind],"&lt;="&amp;$A3055)</f>
        <v/>
      </c>
      <c r="G3055" s="15">
        <f>IF($D3055=1,$B3055*100+$C3055,-1)</f>
        <v/>
      </c>
      <c r="H3055" s="15">
        <f>IF($D3055=1,$B3055,-1)</f>
        <v/>
      </c>
      <c r="I3055" s="15">
        <f>IF($D3055=1,$C3055,-1)</f>
        <v/>
      </c>
    </row>
    <row r="3056">
      <c r="A3056" s="33" t="n">
        <v>45419.20833333334</v>
      </c>
      <c r="B3056" s="15">
        <f>WEEKDAY($A3056,2)</f>
        <v/>
      </c>
      <c r="C3056" s="15">
        <f>HOUR($A3056)</f>
        <v/>
      </c>
      <c r="D3056" s="15">
        <f>IF(AND($A3056&gt;=Instellingen!$B$6,$A3056&lt;Instellingen!$B$7),1,0)</f>
        <v/>
      </c>
      <c r="E3056" s="15">
        <f>COUNTIF(tData[BezoekStart],"&lt;"&amp;($A3056+1/24))-COUNTIF(tData[BezoekEind],"&lt;="&amp;$A3056)</f>
        <v/>
      </c>
      <c r="F3056" s="15">
        <f>COUNTIF(tData[BezoekLangStart],"&lt;"&amp;($A3056+1/24))-COUNTIF(tData[BezoekLangEind],"&lt;="&amp;$A3056)</f>
        <v/>
      </c>
      <c r="G3056" s="15">
        <f>IF($D3056=1,$B3056*100+$C3056,-1)</f>
        <v/>
      </c>
      <c r="H3056" s="15">
        <f>IF($D3056=1,$B3056,-1)</f>
        <v/>
      </c>
      <c r="I3056" s="15">
        <f>IF($D3056=1,$C3056,-1)</f>
        <v/>
      </c>
    </row>
    <row r="3057">
      <c r="A3057" s="33" t="n">
        <v>45419.25</v>
      </c>
      <c r="B3057" s="15">
        <f>WEEKDAY($A3057,2)</f>
        <v/>
      </c>
      <c r="C3057" s="15">
        <f>HOUR($A3057)</f>
        <v/>
      </c>
      <c r="D3057" s="15">
        <f>IF(AND($A3057&gt;=Instellingen!$B$6,$A3057&lt;Instellingen!$B$7),1,0)</f>
        <v/>
      </c>
      <c r="E3057" s="15">
        <f>COUNTIF(tData[BezoekStart],"&lt;"&amp;($A3057+1/24))-COUNTIF(tData[BezoekEind],"&lt;="&amp;$A3057)</f>
        <v/>
      </c>
      <c r="F3057" s="15">
        <f>COUNTIF(tData[BezoekLangStart],"&lt;"&amp;($A3057+1/24))-COUNTIF(tData[BezoekLangEind],"&lt;="&amp;$A3057)</f>
        <v/>
      </c>
      <c r="G3057" s="15">
        <f>IF($D3057=1,$B3057*100+$C3057,-1)</f>
        <v/>
      </c>
      <c r="H3057" s="15">
        <f>IF($D3057=1,$B3057,-1)</f>
        <v/>
      </c>
      <c r="I3057" s="15">
        <f>IF($D3057=1,$C3057,-1)</f>
        <v/>
      </c>
    </row>
    <row r="3058">
      <c r="A3058" s="33" t="n">
        <v>45419.29166666666</v>
      </c>
      <c r="B3058" s="15">
        <f>WEEKDAY($A3058,2)</f>
        <v/>
      </c>
      <c r="C3058" s="15">
        <f>HOUR($A3058)</f>
        <v/>
      </c>
      <c r="D3058" s="15">
        <f>IF(AND($A3058&gt;=Instellingen!$B$6,$A3058&lt;Instellingen!$B$7),1,0)</f>
        <v/>
      </c>
      <c r="E3058" s="15">
        <f>COUNTIF(tData[BezoekStart],"&lt;"&amp;($A3058+1/24))-COUNTIF(tData[BezoekEind],"&lt;="&amp;$A3058)</f>
        <v/>
      </c>
      <c r="F3058" s="15">
        <f>COUNTIF(tData[BezoekLangStart],"&lt;"&amp;($A3058+1/24))-COUNTIF(tData[BezoekLangEind],"&lt;="&amp;$A3058)</f>
        <v/>
      </c>
      <c r="G3058" s="15">
        <f>IF($D3058=1,$B3058*100+$C3058,-1)</f>
        <v/>
      </c>
      <c r="H3058" s="15">
        <f>IF($D3058=1,$B3058,-1)</f>
        <v/>
      </c>
      <c r="I3058" s="15">
        <f>IF($D3058=1,$C3058,-1)</f>
        <v/>
      </c>
    </row>
    <row r="3059">
      <c r="A3059" s="33" t="n">
        <v>45419.33333333334</v>
      </c>
      <c r="B3059" s="15">
        <f>WEEKDAY($A3059,2)</f>
        <v/>
      </c>
      <c r="C3059" s="15">
        <f>HOUR($A3059)</f>
        <v/>
      </c>
      <c r="D3059" s="15">
        <f>IF(AND($A3059&gt;=Instellingen!$B$6,$A3059&lt;Instellingen!$B$7),1,0)</f>
        <v/>
      </c>
      <c r="E3059" s="15">
        <f>COUNTIF(tData[BezoekStart],"&lt;"&amp;($A3059+1/24))-COUNTIF(tData[BezoekEind],"&lt;="&amp;$A3059)</f>
        <v/>
      </c>
      <c r="F3059" s="15">
        <f>COUNTIF(tData[BezoekLangStart],"&lt;"&amp;($A3059+1/24))-COUNTIF(tData[BezoekLangEind],"&lt;="&amp;$A3059)</f>
        <v/>
      </c>
      <c r="G3059" s="15">
        <f>IF($D3059=1,$B3059*100+$C3059,-1)</f>
        <v/>
      </c>
      <c r="H3059" s="15">
        <f>IF($D3059=1,$B3059,-1)</f>
        <v/>
      </c>
      <c r="I3059" s="15">
        <f>IF($D3059=1,$C3059,-1)</f>
        <v/>
      </c>
    </row>
    <row r="3060">
      <c r="A3060" s="33" t="n">
        <v>45419.375</v>
      </c>
      <c r="B3060" s="15">
        <f>WEEKDAY($A3060,2)</f>
        <v/>
      </c>
      <c r="C3060" s="15">
        <f>HOUR($A3060)</f>
        <v/>
      </c>
      <c r="D3060" s="15">
        <f>IF(AND($A3060&gt;=Instellingen!$B$6,$A3060&lt;Instellingen!$B$7),1,0)</f>
        <v/>
      </c>
      <c r="E3060" s="15">
        <f>COUNTIF(tData[BezoekStart],"&lt;"&amp;($A3060+1/24))-COUNTIF(tData[BezoekEind],"&lt;="&amp;$A3060)</f>
        <v/>
      </c>
      <c r="F3060" s="15">
        <f>COUNTIF(tData[BezoekLangStart],"&lt;"&amp;($A3060+1/24))-COUNTIF(tData[BezoekLangEind],"&lt;="&amp;$A3060)</f>
        <v/>
      </c>
      <c r="G3060" s="15">
        <f>IF($D3060=1,$B3060*100+$C3060,-1)</f>
        <v/>
      </c>
      <c r="H3060" s="15">
        <f>IF($D3060=1,$B3060,-1)</f>
        <v/>
      </c>
      <c r="I3060" s="15">
        <f>IF($D3060=1,$C3060,-1)</f>
        <v/>
      </c>
    </row>
    <row r="3061">
      <c r="A3061" s="33" t="n">
        <v>45419.41666666666</v>
      </c>
      <c r="B3061" s="15">
        <f>WEEKDAY($A3061,2)</f>
        <v/>
      </c>
      <c r="C3061" s="15">
        <f>HOUR($A3061)</f>
        <v/>
      </c>
      <c r="D3061" s="15">
        <f>IF(AND($A3061&gt;=Instellingen!$B$6,$A3061&lt;Instellingen!$B$7),1,0)</f>
        <v/>
      </c>
      <c r="E3061" s="15">
        <f>COUNTIF(tData[BezoekStart],"&lt;"&amp;($A3061+1/24))-COUNTIF(tData[BezoekEind],"&lt;="&amp;$A3061)</f>
        <v/>
      </c>
      <c r="F3061" s="15">
        <f>COUNTIF(tData[BezoekLangStart],"&lt;"&amp;($A3061+1/24))-COUNTIF(tData[BezoekLangEind],"&lt;="&amp;$A3061)</f>
        <v/>
      </c>
      <c r="G3061" s="15">
        <f>IF($D3061=1,$B3061*100+$C3061,-1)</f>
        <v/>
      </c>
      <c r="H3061" s="15">
        <f>IF($D3061=1,$B3061,-1)</f>
        <v/>
      </c>
      <c r="I3061" s="15">
        <f>IF($D3061=1,$C3061,-1)</f>
        <v/>
      </c>
    </row>
    <row r="3062">
      <c r="A3062" s="33" t="n">
        <v>45419.45833333334</v>
      </c>
      <c r="B3062" s="15">
        <f>WEEKDAY($A3062,2)</f>
        <v/>
      </c>
      <c r="C3062" s="15">
        <f>HOUR($A3062)</f>
        <v/>
      </c>
      <c r="D3062" s="15">
        <f>IF(AND($A3062&gt;=Instellingen!$B$6,$A3062&lt;Instellingen!$B$7),1,0)</f>
        <v/>
      </c>
      <c r="E3062" s="15">
        <f>COUNTIF(tData[BezoekStart],"&lt;"&amp;($A3062+1/24))-COUNTIF(tData[BezoekEind],"&lt;="&amp;$A3062)</f>
        <v/>
      </c>
      <c r="F3062" s="15">
        <f>COUNTIF(tData[BezoekLangStart],"&lt;"&amp;($A3062+1/24))-COUNTIF(tData[BezoekLangEind],"&lt;="&amp;$A3062)</f>
        <v/>
      </c>
      <c r="G3062" s="15">
        <f>IF($D3062=1,$B3062*100+$C3062,-1)</f>
        <v/>
      </c>
      <c r="H3062" s="15">
        <f>IF($D3062=1,$B3062,-1)</f>
        <v/>
      </c>
      <c r="I3062" s="15">
        <f>IF($D3062=1,$C3062,-1)</f>
        <v/>
      </c>
    </row>
    <row r="3063">
      <c r="A3063" s="33" t="n">
        <v>45419.5</v>
      </c>
      <c r="B3063" s="15">
        <f>WEEKDAY($A3063,2)</f>
        <v/>
      </c>
      <c r="C3063" s="15">
        <f>HOUR($A3063)</f>
        <v/>
      </c>
      <c r="D3063" s="15">
        <f>IF(AND($A3063&gt;=Instellingen!$B$6,$A3063&lt;Instellingen!$B$7),1,0)</f>
        <v/>
      </c>
      <c r="E3063" s="15">
        <f>COUNTIF(tData[BezoekStart],"&lt;"&amp;($A3063+1/24))-COUNTIF(tData[BezoekEind],"&lt;="&amp;$A3063)</f>
        <v/>
      </c>
      <c r="F3063" s="15">
        <f>COUNTIF(tData[BezoekLangStart],"&lt;"&amp;($A3063+1/24))-COUNTIF(tData[BezoekLangEind],"&lt;="&amp;$A3063)</f>
        <v/>
      </c>
      <c r="G3063" s="15">
        <f>IF($D3063=1,$B3063*100+$C3063,-1)</f>
        <v/>
      </c>
      <c r="H3063" s="15">
        <f>IF($D3063=1,$B3063,-1)</f>
        <v/>
      </c>
      <c r="I3063" s="15">
        <f>IF($D3063=1,$C3063,-1)</f>
        <v/>
      </c>
    </row>
    <row r="3064">
      <c r="A3064" s="33" t="n">
        <v>45419.54166666666</v>
      </c>
      <c r="B3064" s="15">
        <f>WEEKDAY($A3064,2)</f>
        <v/>
      </c>
      <c r="C3064" s="15">
        <f>HOUR($A3064)</f>
        <v/>
      </c>
      <c r="D3064" s="15">
        <f>IF(AND($A3064&gt;=Instellingen!$B$6,$A3064&lt;Instellingen!$B$7),1,0)</f>
        <v/>
      </c>
      <c r="E3064" s="15">
        <f>COUNTIF(tData[BezoekStart],"&lt;"&amp;($A3064+1/24))-COUNTIF(tData[BezoekEind],"&lt;="&amp;$A3064)</f>
        <v/>
      </c>
      <c r="F3064" s="15">
        <f>COUNTIF(tData[BezoekLangStart],"&lt;"&amp;($A3064+1/24))-COUNTIF(tData[BezoekLangEind],"&lt;="&amp;$A3064)</f>
        <v/>
      </c>
      <c r="G3064" s="15">
        <f>IF($D3064=1,$B3064*100+$C3064,-1)</f>
        <v/>
      </c>
      <c r="H3064" s="15">
        <f>IF($D3064=1,$B3064,-1)</f>
        <v/>
      </c>
      <c r="I3064" s="15">
        <f>IF($D3064=1,$C3064,-1)</f>
        <v/>
      </c>
    </row>
    <row r="3065">
      <c r="A3065" s="33" t="n">
        <v>45419.58333333334</v>
      </c>
      <c r="B3065" s="15">
        <f>WEEKDAY($A3065,2)</f>
        <v/>
      </c>
      <c r="C3065" s="15">
        <f>HOUR($A3065)</f>
        <v/>
      </c>
      <c r="D3065" s="15">
        <f>IF(AND($A3065&gt;=Instellingen!$B$6,$A3065&lt;Instellingen!$B$7),1,0)</f>
        <v/>
      </c>
      <c r="E3065" s="15">
        <f>COUNTIF(tData[BezoekStart],"&lt;"&amp;($A3065+1/24))-COUNTIF(tData[BezoekEind],"&lt;="&amp;$A3065)</f>
        <v/>
      </c>
      <c r="F3065" s="15">
        <f>COUNTIF(tData[BezoekLangStart],"&lt;"&amp;($A3065+1/24))-COUNTIF(tData[BezoekLangEind],"&lt;="&amp;$A3065)</f>
        <v/>
      </c>
      <c r="G3065" s="15">
        <f>IF($D3065=1,$B3065*100+$C3065,-1)</f>
        <v/>
      </c>
      <c r="H3065" s="15">
        <f>IF($D3065=1,$B3065,-1)</f>
        <v/>
      </c>
      <c r="I3065" s="15">
        <f>IF($D3065=1,$C3065,-1)</f>
        <v/>
      </c>
    </row>
    <row r="3066">
      <c r="A3066" s="33" t="n">
        <v>45419.625</v>
      </c>
      <c r="B3066" s="15">
        <f>WEEKDAY($A3066,2)</f>
        <v/>
      </c>
      <c r="C3066" s="15">
        <f>HOUR($A3066)</f>
        <v/>
      </c>
      <c r="D3066" s="15">
        <f>IF(AND($A3066&gt;=Instellingen!$B$6,$A3066&lt;Instellingen!$B$7),1,0)</f>
        <v/>
      </c>
      <c r="E3066" s="15">
        <f>COUNTIF(tData[BezoekStart],"&lt;"&amp;($A3066+1/24))-COUNTIF(tData[BezoekEind],"&lt;="&amp;$A3066)</f>
        <v/>
      </c>
      <c r="F3066" s="15">
        <f>COUNTIF(tData[BezoekLangStart],"&lt;"&amp;($A3066+1/24))-COUNTIF(tData[BezoekLangEind],"&lt;="&amp;$A3066)</f>
        <v/>
      </c>
      <c r="G3066" s="15">
        <f>IF($D3066=1,$B3066*100+$C3066,-1)</f>
        <v/>
      </c>
      <c r="H3066" s="15">
        <f>IF($D3066=1,$B3066,-1)</f>
        <v/>
      </c>
      <c r="I3066" s="15">
        <f>IF($D3066=1,$C3066,-1)</f>
        <v/>
      </c>
    </row>
    <row r="3067">
      <c r="A3067" s="33" t="n">
        <v>45419.66666666666</v>
      </c>
      <c r="B3067" s="15">
        <f>WEEKDAY($A3067,2)</f>
        <v/>
      </c>
      <c r="C3067" s="15">
        <f>HOUR($A3067)</f>
        <v/>
      </c>
      <c r="D3067" s="15">
        <f>IF(AND($A3067&gt;=Instellingen!$B$6,$A3067&lt;Instellingen!$B$7),1,0)</f>
        <v/>
      </c>
      <c r="E3067" s="15">
        <f>COUNTIF(tData[BezoekStart],"&lt;"&amp;($A3067+1/24))-COUNTIF(tData[BezoekEind],"&lt;="&amp;$A3067)</f>
        <v/>
      </c>
      <c r="F3067" s="15">
        <f>COUNTIF(tData[BezoekLangStart],"&lt;"&amp;($A3067+1/24))-COUNTIF(tData[BezoekLangEind],"&lt;="&amp;$A3067)</f>
        <v/>
      </c>
      <c r="G3067" s="15">
        <f>IF($D3067=1,$B3067*100+$C3067,-1)</f>
        <v/>
      </c>
      <c r="H3067" s="15">
        <f>IF($D3067=1,$B3067,-1)</f>
        <v/>
      </c>
      <c r="I3067" s="15">
        <f>IF($D3067=1,$C3067,-1)</f>
        <v/>
      </c>
    </row>
    <row r="3068">
      <c r="A3068" s="33" t="n">
        <v>45419.70833333334</v>
      </c>
      <c r="B3068" s="15">
        <f>WEEKDAY($A3068,2)</f>
        <v/>
      </c>
      <c r="C3068" s="15">
        <f>HOUR($A3068)</f>
        <v/>
      </c>
      <c r="D3068" s="15">
        <f>IF(AND($A3068&gt;=Instellingen!$B$6,$A3068&lt;Instellingen!$B$7),1,0)</f>
        <v/>
      </c>
      <c r="E3068" s="15">
        <f>COUNTIF(tData[BezoekStart],"&lt;"&amp;($A3068+1/24))-COUNTIF(tData[BezoekEind],"&lt;="&amp;$A3068)</f>
        <v/>
      </c>
      <c r="F3068" s="15">
        <f>COUNTIF(tData[BezoekLangStart],"&lt;"&amp;($A3068+1/24))-COUNTIF(tData[BezoekLangEind],"&lt;="&amp;$A3068)</f>
        <v/>
      </c>
      <c r="G3068" s="15">
        <f>IF($D3068=1,$B3068*100+$C3068,-1)</f>
        <v/>
      </c>
      <c r="H3068" s="15">
        <f>IF($D3068=1,$B3068,-1)</f>
        <v/>
      </c>
      <c r="I3068" s="15">
        <f>IF($D3068=1,$C3068,-1)</f>
        <v/>
      </c>
    </row>
    <row r="3069">
      <c r="A3069" s="33" t="n">
        <v>45419.75</v>
      </c>
      <c r="B3069" s="15">
        <f>WEEKDAY($A3069,2)</f>
        <v/>
      </c>
      <c r="C3069" s="15">
        <f>HOUR($A3069)</f>
        <v/>
      </c>
      <c r="D3069" s="15">
        <f>IF(AND($A3069&gt;=Instellingen!$B$6,$A3069&lt;Instellingen!$B$7),1,0)</f>
        <v/>
      </c>
      <c r="E3069" s="15">
        <f>COUNTIF(tData[BezoekStart],"&lt;"&amp;($A3069+1/24))-COUNTIF(tData[BezoekEind],"&lt;="&amp;$A3069)</f>
        <v/>
      </c>
      <c r="F3069" s="15">
        <f>COUNTIF(tData[BezoekLangStart],"&lt;"&amp;($A3069+1/24))-COUNTIF(tData[BezoekLangEind],"&lt;="&amp;$A3069)</f>
        <v/>
      </c>
      <c r="G3069" s="15">
        <f>IF($D3069=1,$B3069*100+$C3069,-1)</f>
        <v/>
      </c>
      <c r="H3069" s="15">
        <f>IF($D3069=1,$B3069,-1)</f>
        <v/>
      </c>
      <c r="I3069" s="15">
        <f>IF($D3069=1,$C3069,-1)</f>
        <v/>
      </c>
    </row>
    <row r="3070">
      <c r="A3070" s="33" t="n">
        <v>45419.79166666666</v>
      </c>
      <c r="B3070" s="15">
        <f>WEEKDAY($A3070,2)</f>
        <v/>
      </c>
      <c r="C3070" s="15">
        <f>HOUR($A3070)</f>
        <v/>
      </c>
      <c r="D3070" s="15">
        <f>IF(AND($A3070&gt;=Instellingen!$B$6,$A3070&lt;Instellingen!$B$7),1,0)</f>
        <v/>
      </c>
      <c r="E3070" s="15">
        <f>COUNTIF(tData[BezoekStart],"&lt;"&amp;($A3070+1/24))-COUNTIF(tData[BezoekEind],"&lt;="&amp;$A3070)</f>
        <v/>
      </c>
      <c r="F3070" s="15">
        <f>COUNTIF(tData[BezoekLangStart],"&lt;"&amp;($A3070+1/24))-COUNTIF(tData[BezoekLangEind],"&lt;="&amp;$A3070)</f>
        <v/>
      </c>
      <c r="G3070" s="15">
        <f>IF($D3070=1,$B3070*100+$C3070,-1)</f>
        <v/>
      </c>
      <c r="H3070" s="15">
        <f>IF($D3070=1,$B3070,-1)</f>
        <v/>
      </c>
      <c r="I3070" s="15">
        <f>IF($D3070=1,$C3070,-1)</f>
        <v/>
      </c>
    </row>
    <row r="3071">
      <c r="A3071" s="33" t="n">
        <v>45419.83333333334</v>
      </c>
      <c r="B3071" s="15">
        <f>WEEKDAY($A3071,2)</f>
        <v/>
      </c>
      <c r="C3071" s="15">
        <f>HOUR($A3071)</f>
        <v/>
      </c>
      <c r="D3071" s="15">
        <f>IF(AND($A3071&gt;=Instellingen!$B$6,$A3071&lt;Instellingen!$B$7),1,0)</f>
        <v/>
      </c>
      <c r="E3071" s="15">
        <f>COUNTIF(tData[BezoekStart],"&lt;"&amp;($A3071+1/24))-COUNTIF(tData[BezoekEind],"&lt;="&amp;$A3071)</f>
        <v/>
      </c>
      <c r="F3071" s="15">
        <f>COUNTIF(tData[BezoekLangStart],"&lt;"&amp;($A3071+1/24))-COUNTIF(tData[BezoekLangEind],"&lt;="&amp;$A3071)</f>
        <v/>
      </c>
      <c r="G3071" s="15">
        <f>IF($D3071=1,$B3071*100+$C3071,-1)</f>
        <v/>
      </c>
      <c r="H3071" s="15">
        <f>IF($D3071=1,$B3071,-1)</f>
        <v/>
      </c>
      <c r="I3071" s="15">
        <f>IF($D3071=1,$C3071,-1)</f>
        <v/>
      </c>
    </row>
    <row r="3072">
      <c r="A3072" s="33" t="n">
        <v>45419.875</v>
      </c>
      <c r="B3072" s="15">
        <f>WEEKDAY($A3072,2)</f>
        <v/>
      </c>
      <c r="C3072" s="15">
        <f>HOUR($A3072)</f>
        <v/>
      </c>
      <c r="D3072" s="15">
        <f>IF(AND($A3072&gt;=Instellingen!$B$6,$A3072&lt;Instellingen!$B$7),1,0)</f>
        <v/>
      </c>
      <c r="E3072" s="15">
        <f>COUNTIF(tData[BezoekStart],"&lt;"&amp;($A3072+1/24))-COUNTIF(tData[BezoekEind],"&lt;="&amp;$A3072)</f>
        <v/>
      </c>
      <c r="F3072" s="15">
        <f>COUNTIF(tData[BezoekLangStart],"&lt;"&amp;($A3072+1/24))-COUNTIF(tData[BezoekLangEind],"&lt;="&amp;$A3072)</f>
        <v/>
      </c>
      <c r="G3072" s="15">
        <f>IF($D3072=1,$B3072*100+$C3072,-1)</f>
        <v/>
      </c>
      <c r="H3072" s="15">
        <f>IF($D3072=1,$B3072,-1)</f>
        <v/>
      </c>
      <c r="I3072" s="15">
        <f>IF($D3072=1,$C3072,-1)</f>
        <v/>
      </c>
    </row>
    <row r="3073">
      <c r="A3073" s="33" t="n">
        <v>45419.91666666666</v>
      </c>
      <c r="B3073" s="15">
        <f>WEEKDAY($A3073,2)</f>
        <v/>
      </c>
      <c r="C3073" s="15">
        <f>HOUR($A3073)</f>
        <v/>
      </c>
      <c r="D3073" s="15">
        <f>IF(AND($A3073&gt;=Instellingen!$B$6,$A3073&lt;Instellingen!$B$7),1,0)</f>
        <v/>
      </c>
      <c r="E3073" s="15">
        <f>COUNTIF(tData[BezoekStart],"&lt;"&amp;($A3073+1/24))-COUNTIF(tData[BezoekEind],"&lt;="&amp;$A3073)</f>
        <v/>
      </c>
      <c r="F3073" s="15">
        <f>COUNTIF(tData[BezoekLangStart],"&lt;"&amp;($A3073+1/24))-COUNTIF(tData[BezoekLangEind],"&lt;="&amp;$A3073)</f>
        <v/>
      </c>
      <c r="G3073" s="15">
        <f>IF($D3073=1,$B3073*100+$C3073,-1)</f>
        <v/>
      </c>
      <c r="H3073" s="15">
        <f>IF($D3073=1,$B3073,-1)</f>
        <v/>
      </c>
      <c r="I3073" s="15">
        <f>IF($D3073=1,$C3073,-1)</f>
        <v/>
      </c>
    </row>
    <row r="3074">
      <c r="A3074" s="33" t="n">
        <v>45419.95833333334</v>
      </c>
      <c r="B3074" s="15">
        <f>WEEKDAY($A3074,2)</f>
        <v/>
      </c>
      <c r="C3074" s="15">
        <f>HOUR($A3074)</f>
        <v/>
      </c>
      <c r="D3074" s="15">
        <f>IF(AND($A3074&gt;=Instellingen!$B$6,$A3074&lt;Instellingen!$B$7),1,0)</f>
        <v/>
      </c>
      <c r="E3074" s="15">
        <f>COUNTIF(tData[BezoekStart],"&lt;"&amp;($A3074+1/24))-COUNTIF(tData[BezoekEind],"&lt;="&amp;$A3074)</f>
        <v/>
      </c>
      <c r="F3074" s="15">
        <f>COUNTIF(tData[BezoekLangStart],"&lt;"&amp;($A3074+1/24))-COUNTIF(tData[BezoekLangEind],"&lt;="&amp;$A3074)</f>
        <v/>
      </c>
      <c r="G3074" s="15">
        <f>IF($D3074=1,$B3074*100+$C3074,-1)</f>
        <v/>
      </c>
      <c r="H3074" s="15">
        <f>IF($D3074=1,$B3074,-1)</f>
        <v/>
      </c>
      <c r="I3074" s="15">
        <f>IF($D3074=1,$C3074,-1)</f>
        <v/>
      </c>
    </row>
    <row r="3075">
      <c r="A3075" s="33" t="n">
        <v>45420</v>
      </c>
      <c r="B3075" s="15">
        <f>WEEKDAY($A3075,2)</f>
        <v/>
      </c>
      <c r="C3075" s="15">
        <f>HOUR($A3075)</f>
        <v/>
      </c>
      <c r="D3075" s="15">
        <f>IF(AND($A3075&gt;=Instellingen!$B$6,$A3075&lt;Instellingen!$B$7),1,0)</f>
        <v/>
      </c>
      <c r="E3075" s="15">
        <f>COUNTIF(tData[BezoekStart],"&lt;"&amp;($A3075+1/24))-COUNTIF(tData[BezoekEind],"&lt;="&amp;$A3075)</f>
        <v/>
      </c>
      <c r="F3075" s="15">
        <f>COUNTIF(tData[BezoekLangStart],"&lt;"&amp;($A3075+1/24))-COUNTIF(tData[BezoekLangEind],"&lt;="&amp;$A3075)</f>
        <v/>
      </c>
      <c r="G3075" s="15">
        <f>IF($D3075=1,$B3075*100+$C3075,-1)</f>
        <v/>
      </c>
      <c r="H3075" s="15">
        <f>IF($D3075=1,$B3075,-1)</f>
        <v/>
      </c>
      <c r="I3075" s="15">
        <f>IF($D3075=1,$C3075,-1)</f>
        <v/>
      </c>
    </row>
    <row r="3076">
      <c r="A3076" s="33" t="n">
        <v>45420.04166666666</v>
      </c>
      <c r="B3076" s="15">
        <f>WEEKDAY($A3076,2)</f>
        <v/>
      </c>
      <c r="C3076" s="15">
        <f>HOUR($A3076)</f>
        <v/>
      </c>
      <c r="D3076" s="15">
        <f>IF(AND($A3076&gt;=Instellingen!$B$6,$A3076&lt;Instellingen!$B$7),1,0)</f>
        <v/>
      </c>
      <c r="E3076" s="15">
        <f>COUNTIF(tData[BezoekStart],"&lt;"&amp;($A3076+1/24))-COUNTIF(tData[BezoekEind],"&lt;="&amp;$A3076)</f>
        <v/>
      </c>
      <c r="F3076" s="15">
        <f>COUNTIF(tData[BezoekLangStart],"&lt;"&amp;($A3076+1/24))-COUNTIF(tData[BezoekLangEind],"&lt;="&amp;$A3076)</f>
        <v/>
      </c>
      <c r="G3076" s="15">
        <f>IF($D3076=1,$B3076*100+$C3076,-1)</f>
        <v/>
      </c>
      <c r="H3076" s="15">
        <f>IF($D3076=1,$B3076,-1)</f>
        <v/>
      </c>
      <c r="I3076" s="15">
        <f>IF($D3076=1,$C3076,-1)</f>
        <v/>
      </c>
    </row>
    <row r="3077">
      <c r="A3077" s="33" t="n">
        <v>45420.08333333334</v>
      </c>
      <c r="B3077" s="15">
        <f>WEEKDAY($A3077,2)</f>
        <v/>
      </c>
      <c r="C3077" s="15">
        <f>HOUR($A3077)</f>
        <v/>
      </c>
      <c r="D3077" s="15">
        <f>IF(AND($A3077&gt;=Instellingen!$B$6,$A3077&lt;Instellingen!$B$7),1,0)</f>
        <v/>
      </c>
      <c r="E3077" s="15">
        <f>COUNTIF(tData[BezoekStart],"&lt;"&amp;($A3077+1/24))-COUNTIF(tData[BezoekEind],"&lt;="&amp;$A3077)</f>
        <v/>
      </c>
      <c r="F3077" s="15">
        <f>COUNTIF(tData[BezoekLangStart],"&lt;"&amp;($A3077+1/24))-COUNTIF(tData[BezoekLangEind],"&lt;="&amp;$A3077)</f>
        <v/>
      </c>
      <c r="G3077" s="15">
        <f>IF($D3077=1,$B3077*100+$C3077,-1)</f>
        <v/>
      </c>
      <c r="H3077" s="15">
        <f>IF($D3077=1,$B3077,-1)</f>
        <v/>
      </c>
      <c r="I3077" s="15">
        <f>IF($D3077=1,$C3077,-1)</f>
        <v/>
      </c>
    </row>
    <row r="3078">
      <c r="A3078" s="33" t="n">
        <v>45420.125</v>
      </c>
      <c r="B3078" s="15">
        <f>WEEKDAY($A3078,2)</f>
        <v/>
      </c>
      <c r="C3078" s="15">
        <f>HOUR($A3078)</f>
        <v/>
      </c>
      <c r="D3078" s="15">
        <f>IF(AND($A3078&gt;=Instellingen!$B$6,$A3078&lt;Instellingen!$B$7),1,0)</f>
        <v/>
      </c>
      <c r="E3078" s="15">
        <f>COUNTIF(tData[BezoekStart],"&lt;"&amp;($A3078+1/24))-COUNTIF(tData[BezoekEind],"&lt;="&amp;$A3078)</f>
        <v/>
      </c>
      <c r="F3078" s="15">
        <f>COUNTIF(tData[BezoekLangStart],"&lt;"&amp;($A3078+1/24))-COUNTIF(tData[BezoekLangEind],"&lt;="&amp;$A3078)</f>
        <v/>
      </c>
      <c r="G3078" s="15">
        <f>IF($D3078=1,$B3078*100+$C3078,-1)</f>
        <v/>
      </c>
      <c r="H3078" s="15">
        <f>IF($D3078=1,$B3078,-1)</f>
        <v/>
      </c>
      <c r="I3078" s="15">
        <f>IF($D3078=1,$C3078,-1)</f>
        <v/>
      </c>
    </row>
    <row r="3079">
      <c r="A3079" s="33" t="n">
        <v>45420.16666666666</v>
      </c>
      <c r="B3079" s="15">
        <f>WEEKDAY($A3079,2)</f>
        <v/>
      </c>
      <c r="C3079" s="15">
        <f>HOUR($A3079)</f>
        <v/>
      </c>
      <c r="D3079" s="15">
        <f>IF(AND($A3079&gt;=Instellingen!$B$6,$A3079&lt;Instellingen!$B$7),1,0)</f>
        <v/>
      </c>
      <c r="E3079" s="15">
        <f>COUNTIF(tData[BezoekStart],"&lt;"&amp;($A3079+1/24))-COUNTIF(tData[BezoekEind],"&lt;="&amp;$A3079)</f>
        <v/>
      </c>
      <c r="F3079" s="15">
        <f>COUNTIF(tData[BezoekLangStart],"&lt;"&amp;($A3079+1/24))-COUNTIF(tData[BezoekLangEind],"&lt;="&amp;$A3079)</f>
        <v/>
      </c>
      <c r="G3079" s="15">
        <f>IF($D3079=1,$B3079*100+$C3079,-1)</f>
        <v/>
      </c>
      <c r="H3079" s="15">
        <f>IF($D3079=1,$B3079,-1)</f>
        <v/>
      </c>
      <c r="I3079" s="15">
        <f>IF($D3079=1,$C3079,-1)</f>
        <v/>
      </c>
    </row>
    <row r="3080">
      <c r="A3080" s="33" t="n">
        <v>45420.20833333334</v>
      </c>
      <c r="B3080" s="15">
        <f>WEEKDAY($A3080,2)</f>
        <v/>
      </c>
      <c r="C3080" s="15">
        <f>HOUR($A3080)</f>
        <v/>
      </c>
      <c r="D3080" s="15">
        <f>IF(AND($A3080&gt;=Instellingen!$B$6,$A3080&lt;Instellingen!$B$7),1,0)</f>
        <v/>
      </c>
      <c r="E3080" s="15">
        <f>COUNTIF(tData[BezoekStart],"&lt;"&amp;($A3080+1/24))-COUNTIF(tData[BezoekEind],"&lt;="&amp;$A3080)</f>
        <v/>
      </c>
      <c r="F3080" s="15">
        <f>COUNTIF(tData[BezoekLangStart],"&lt;"&amp;($A3080+1/24))-COUNTIF(tData[BezoekLangEind],"&lt;="&amp;$A3080)</f>
        <v/>
      </c>
      <c r="G3080" s="15">
        <f>IF($D3080=1,$B3080*100+$C3080,-1)</f>
        <v/>
      </c>
      <c r="H3080" s="15">
        <f>IF($D3080=1,$B3080,-1)</f>
        <v/>
      </c>
      <c r="I3080" s="15">
        <f>IF($D3080=1,$C3080,-1)</f>
        <v/>
      </c>
    </row>
    <row r="3081">
      <c r="A3081" s="33" t="n">
        <v>45420.25</v>
      </c>
      <c r="B3081" s="15">
        <f>WEEKDAY($A3081,2)</f>
        <v/>
      </c>
      <c r="C3081" s="15">
        <f>HOUR($A3081)</f>
        <v/>
      </c>
      <c r="D3081" s="15">
        <f>IF(AND($A3081&gt;=Instellingen!$B$6,$A3081&lt;Instellingen!$B$7),1,0)</f>
        <v/>
      </c>
      <c r="E3081" s="15">
        <f>COUNTIF(tData[BezoekStart],"&lt;"&amp;($A3081+1/24))-COUNTIF(tData[BezoekEind],"&lt;="&amp;$A3081)</f>
        <v/>
      </c>
      <c r="F3081" s="15">
        <f>COUNTIF(tData[BezoekLangStart],"&lt;"&amp;($A3081+1/24))-COUNTIF(tData[BezoekLangEind],"&lt;="&amp;$A3081)</f>
        <v/>
      </c>
      <c r="G3081" s="15">
        <f>IF($D3081=1,$B3081*100+$C3081,-1)</f>
        <v/>
      </c>
      <c r="H3081" s="15">
        <f>IF($D3081=1,$B3081,-1)</f>
        <v/>
      </c>
      <c r="I3081" s="15">
        <f>IF($D3081=1,$C3081,-1)</f>
        <v/>
      </c>
    </row>
    <row r="3082">
      <c r="A3082" s="33" t="n">
        <v>45420.29166666666</v>
      </c>
      <c r="B3082" s="15">
        <f>WEEKDAY($A3082,2)</f>
        <v/>
      </c>
      <c r="C3082" s="15">
        <f>HOUR($A3082)</f>
        <v/>
      </c>
      <c r="D3082" s="15">
        <f>IF(AND($A3082&gt;=Instellingen!$B$6,$A3082&lt;Instellingen!$B$7),1,0)</f>
        <v/>
      </c>
      <c r="E3082" s="15">
        <f>COUNTIF(tData[BezoekStart],"&lt;"&amp;($A3082+1/24))-COUNTIF(tData[BezoekEind],"&lt;="&amp;$A3082)</f>
        <v/>
      </c>
      <c r="F3082" s="15">
        <f>COUNTIF(tData[BezoekLangStart],"&lt;"&amp;($A3082+1/24))-COUNTIF(tData[BezoekLangEind],"&lt;="&amp;$A3082)</f>
        <v/>
      </c>
      <c r="G3082" s="15">
        <f>IF($D3082=1,$B3082*100+$C3082,-1)</f>
        <v/>
      </c>
      <c r="H3082" s="15">
        <f>IF($D3082=1,$B3082,-1)</f>
        <v/>
      </c>
      <c r="I3082" s="15">
        <f>IF($D3082=1,$C3082,-1)</f>
        <v/>
      </c>
    </row>
    <row r="3083">
      <c r="A3083" s="33" t="n">
        <v>45420.33333333334</v>
      </c>
      <c r="B3083" s="15">
        <f>WEEKDAY($A3083,2)</f>
        <v/>
      </c>
      <c r="C3083" s="15">
        <f>HOUR($A3083)</f>
        <v/>
      </c>
      <c r="D3083" s="15">
        <f>IF(AND($A3083&gt;=Instellingen!$B$6,$A3083&lt;Instellingen!$B$7),1,0)</f>
        <v/>
      </c>
      <c r="E3083" s="15">
        <f>COUNTIF(tData[BezoekStart],"&lt;"&amp;($A3083+1/24))-COUNTIF(tData[BezoekEind],"&lt;="&amp;$A3083)</f>
        <v/>
      </c>
      <c r="F3083" s="15">
        <f>COUNTIF(tData[BezoekLangStart],"&lt;"&amp;($A3083+1/24))-COUNTIF(tData[BezoekLangEind],"&lt;="&amp;$A3083)</f>
        <v/>
      </c>
      <c r="G3083" s="15">
        <f>IF($D3083=1,$B3083*100+$C3083,-1)</f>
        <v/>
      </c>
      <c r="H3083" s="15">
        <f>IF($D3083=1,$B3083,-1)</f>
        <v/>
      </c>
      <c r="I3083" s="15">
        <f>IF($D3083=1,$C3083,-1)</f>
        <v/>
      </c>
    </row>
    <row r="3084">
      <c r="A3084" s="33" t="n">
        <v>45420.375</v>
      </c>
      <c r="B3084" s="15">
        <f>WEEKDAY($A3084,2)</f>
        <v/>
      </c>
      <c r="C3084" s="15">
        <f>HOUR($A3084)</f>
        <v/>
      </c>
      <c r="D3084" s="15">
        <f>IF(AND($A3084&gt;=Instellingen!$B$6,$A3084&lt;Instellingen!$B$7),1,0)</f>
        <v/>
      </c>
      <c r="E3084" s="15">
        <f>COUNTIF(tData[BezoekStart],"&lt;"&amp;($A3084+1/24))-COUNTIF(tData[BezoekEind],"&lt;="&amp;$A3084)</f>
        <v/>
      </c>
      <c r="F3084" s="15">
        <f>COUNTIF(tData[BezoekLangStart],"&lt;"&amp;($A3084+1/24))-COUNTIF(tData[BezoekLangEind],"&lt;="&amp;$A3084)</f>
        <v/>
      </c>
      <c r="G3084" s="15">
        <f>IF($D3084=1,$B3084*100+$C3084,-1)</f>
        <v/>
      </c>
      <c r="H3084" s="15">
        <f>IF($D3084=1,$B3084,-1)</f>
        <v/>
      </c>
      <c r="I3084" s="15">
        <f>IF($D3084=1,$C3084,-1)</f>
        <v/>
      </c>
    </row>
    <row r="3085">
      <c r="A3085" s="33" t="n">
        <v>45420.41666666666</v>
      </c>
      <c r="B3085" s="15">
        <f>WEEKDAY($A3085,2)</f>
        <v/>
      </c>
      <c r="C3085" s="15">
        <f>HOUR($A3085)</f>
        <v/>
      </c>
      <c r="D3085" s="15">
        <f>IF(AND($A3085&gt;=Instellingen!$B$6,$A3085&lt;Instellingen!$B$7),1,0)</f>
        <v/>
      </c>
      <c r="E3085" s="15">
        <f>COUNTIF(tData[BezoekStart],"&lt;"&amp;($A3085+1/24))-COUNTIF(tData[BezoekEind],"&lt;="&amp;$A3085)</f>
        <v/>
      </c>
      <c r="F3085" s="15">
        <f>COUNTIF(tData[BezoekLangStart],"&lt;"&amp;($A3085+1/24))-COUNTIF(tData[BezoekLangEind],"&lt;="&amp;$A3085)</f>
        <v/>
      </c>
      <c r="G3085" s="15">
        <f>IF($D3085=1,$B3085*100+$C3085,-1)</f>
        <v/>
      </c>
      <c r="H3085" s="15">
        <f>IF($D3085=1,$B3085,-1)</f>
        <v/>
      </c>
      <c r="I3085" s="15">
        <f>IF($D3085=1,$C3085,-1)</f>
        <v/>
      </c>
    </row>
    <row r="3086">
      <c r="A3086" s="33" t="n">
        <v>45420.45833333334</v>
      </c>
      <c r="B3086" s="15">
        <f>WEEKDAY($A3086,2)</f>
        <v/>
      </c>
      <c r="C3086" s="15">
        <f>HOUR($A3086)</f>
        <v/>
      </c>
      <c r="D3086" s="15">
        <f>IF(AND($A3086&gt;=Instellingen!$B$6,$A3086&lt;Instellingen!$B$7),1,0)</f>
        <v/>
      </c>
      <c r="E3086" s="15">
        <f>COUNTIF(tData[BezoekStart],"&lt;"&amp;($A3086+1/24))-COUNTIF(tData[BezoekEind],"&lt;="&amp;$A3086)</f>
        <v/>
      </c>
      <c r="F3086" s="15">
        <f>COUNTIF(tData[BezoekLangStart],"&lt;"&amp;($A3086+1/24))-COUNTIF(tData[BezoekLangEind],"&lt;="&amp;$A3086)</f>
        <v/>
      </c>
      <c r="G3086" s="15">
        <f>IF($D3086=1,$B3086*100+$C3086,-1)</f>
        <v/>
      </c>
      <c r="H3086" s="15">
        <f>IF($D3086=1,$B3086,-1)</f>
        <v/>
      </c>
      <c r="I3086" s="15">
        <f>IF($D3086=1,$C3086,-1)</f>
        <v/>
      </c>
    </row>
    <row r="3087">
      <c r="A3087" s="33" t="n">
        <v>45420.5</v>
      </c>
      <c r="B3087" s="15">
        <f>WEEKDAY($A3087,2)</f>
        <v/>
      </c>
      <c r="C3087" s="15">
        <f>HOUR($A3087)</f>
        <v/>
      </c>
      <c r="D3087" s="15">
        <f>IF(AND($A3087&gt;=Instellingen!$B$6,$A3087&lt;Instellingen!$B$7),1,0)</f>
        <v/>
      </c>
      <c r="E3087" s="15">
        <f>COUNTIF(tData[BezoekStart],"&lt;"&amp;($A3087+1/24))-COUNTIF(tData[BezoekEind],"&lt;="&amp;$A3087)</f>
        <v/>
      </c>
      <c r="F3087" s="15">
        <f>COUNTIF(tData[BezoekLangStart],"&lt;"&amp;($A3087+1/24))-COUNTIF(tData[BezoekLangEind],"&lt;="&amp;$A3087)</f>
        <v/>
      </c>
      <c r="G3087" s="15">
        <f>IF($D3087=1,$B3087*100+$C3087,-1)</f>
        <v/>
      </c>
      <c r="H3087" s="15">
        <f>IF($D3087=1,$B3087,-1)</f>
        <v/>
      </c>
      <c r="I3087" s="15">
        <f>IF($D3087=1,$C3087,-1)</f>
        <v/>
      </c>
    </row>
    <row r="3088">
      <c r="A3088" s="33" t="n">
        <v>45420.54166666666</v>
      </c>
      <c r="B3088" s="15">
        <f>WEEKDAY($A3088,2)</f>
        <v/>
      </c>
      <c r="C3088" s="15">
        <f>HOUR($A3088)</f>
        <v/>
      </c>
      <c r="D3088" s="15">
        <f>IF(AND($A3088&gt;=Instellingen!$B$6,$A3088&lt;Instellingen!$B$7),1,0)</f>
        <v/>
      </c>
      <c r="E3088" s="15">
        <f>COUNTIF(tData[BezoekStart],"&lt;"&amp;($A3088+1/24))-COUNTIF(tData[BezoekEind],"&lt;="&amp;$A3088)</f>
        <v/>
      </c>
      <c r="F3088" s="15">
        <f>COUNTIF(tData[BezoekLangStart],"&lt;"&amp;($A3088+1/24))-COUNTIF(tData[BezoekLangEind],"&lt;="&amp;$A3088)</f>
        <v/>
      </c>
      <c r="G3088" s="15">
        <f>IF($D3088=1,$B3088*100+$C3088,-1)</f>
        <v/>
      </c>
      <c r="H3088" s="15">
        <f>IF($D3088=1,$B3088,-1)</f>
        <v/>
      </c>
      <c r="I3088" s="15">
        <f>IF($D3088=1,$C3088,-1)</f>
        <v/>
      </c>
    </row>
    <row r="3089">
      <c r="A3089" s="33" t="n">
        <v>45420.58333333334</v>
      </c>
      <c r="B3089" s="15">
        <f>WEEKDAY($A3089,2)</f>
        <v/>
      </c>
      <c r="C3089" s="15">
        <f>HOUR($A3089)</f>
        <v/>
      </c>
      <c r="D3089" s="15">
        <f>IF(AND($A3089&gt;=Instellingen!$B$6,$A3089&lt;Instellingen!$B$7),1,0)</f>
        <v/>
      </c>
      <c r="E3089" s="15">
        <f>COUNTIF(tData[BezoekStart],"&lt;"&amp;($A3089+1/24))-COUNTIF(tData[BezoekEind],"&lt;="&amp;$A3089)</f>
        <v/>
      </c>
      <c r="F3089" s="15">
        <f>COUNTIF(tData[BezoekLangStart],"&lt;"&amp;($A3089+1/24))-COUNTIF(tData[BezoekLangEind],"&lt;="&amp;$A3089)</f>
        <v/>
      </c>
      <c r="G3089" s="15">
        <f>IF($D3089=1,$B3089*100+$C3089,-1)</f>
        <v/>
      </c>
      <c r="H3089" s="15">
        <f>IF($D3089=1,$B3089,-1)</f>
        <v/>
      </c>
      <c r="I3089" s="15">
        <f>IF($D3089=1,$C3089,-1)</f>
        <v/>
      </c>
    </row>
    <row r="3090">
      <c r="A3090" s="33" t="n">
        <v>45420.625</v>
      </c>
      <c r="B3090" s="15">
        <f>WEEKDAY($A3090,2)</f>
        <v/>
      </c>
      <c r="C3090" s="15">
        <f>HOUR($A3090)</f>
        <v/>
      </c>
      <c r="D3090" s="15">
        <f>IF(AND($A3090&gt;=Instellingen!$B$6,$A3090&lt;Instellingen!$B$7),1,0)</f>
        <v/>
      </c>
      <c r="E3090" s="15">
        <f>COUNTIF(tData[BezoekStart],"&lt;"&amp;($A3090+1/24))-COUNTIF(tData[BezoekEind],"&lt;="&amp;$A3090)</f>
        <v/>
      </c>
      <c r="F3090" s="15">
        <f>COUNTIF(tData[BezoekLangStart],"&lt;"&amp;($A3090+1/24))-COUNTIF(tData[BezoekLangEind],"&lt;="&amp;$A3090)</f>
        <v/>
      </c>
      <c r="G3090" s="15">
        <f>IF($D3090=1,$B3090*100+$C3090,-1)</f>
        <v/>
      </c>
      <c r="H3090" s="15">
        <f>IF($D3090=1,$B3090,-1)</f>
        <v/>
      </c>
      <c r="I3090" s="15">
        <f>IF($D3090=1,$C3090,-1)</f>
        <v/>
      </c>
    </row>
    <row r="3091">
      <c r="A3091" s="33" t="n">
        <v>45420.66666666666</v>
      </c>
      <c r="B3091" s="15">
        <f>WEEKDAY($A3091,2)</f>
        <v/>
      </c>
      <c r="C3091" s="15">
        <f>HOUR($A3091)</f>
        <v/>
      </c>
      <c r="D3091" s="15">
        <f>IF(AND($A3091&gt;=Instellingen!$B$6,$A3091&lt;Instellingen!$B$7),1,0)</f>
        <v/>
      </c>
      <c r="E3091" s="15">
        <f>COUNTIF(tData[BezoekStart],"&lt;"&amp;($A3091+1/24))-COUNTIF(tData[BezoekEind],"&lt;="&amp;$A3091)</f>
        <v/>
      </c>
      <c r="F3091" s="15">
        <f>COUNTIF(tData[BezoekLangStart],"&lt;"&amp;($A3091+1/24))-COUNTIF(tData[BezoekLangEind],"&lt;="&amp;$A3091)</f>
        <v/>
      </c>
      <c r="G3091" s="15">
        <f>IF($D3091=1,$B3091*100+$C3091,-1)</f>
        <v/>
      </c>
      <c r="H3091" s="15">
        <f>IF($D3091=1,$B3091,-1)</f>
        <v/>
      </c>
      <c r="I3091" s="15">
        <f>IF($D3091=1,$C3091,-1)</f>
        <v/>
      </c>
    </row>
    <row r="3092">
      <c r="A3092" s="33" t="n">
        <v>45420.70833333334</v>
      </c>
      <c r="B3092" s="15">
        <f>WEEKDAY($A3092,2)</f>
        <v/>
      </c>
      <c r="C3092" s="15">
        <f>HOUR($A3092)</f>
        <v/>
      </c>
      <c r="D3092" s="15">
        <f>IF(AND($A3092&gt;=Instellingen!$B$6,$A3092&lt;Instellingen!$B$7),1,0)</f>
        <v/>
      </c>
      <c r="E3092" s="15">
        <f>COUNTIF(tData[BezoekStart],"&lt;"&amp;($A3092+1/24))-COUNTIF(tData[BezoekEind],"&lt;="&amp;$A3092)</f>
        <v/>
      </c>
      <c r="F3092" s="15">
        <f>COUNTIF(tData[BezoekLangStart],"&lt;"&amp;($A3092+1/24))-COUNTIF(tData[BezoekLangEind],"&lt;="&amp;$A3092)</f>
        <v/>
      </c>
      <c r="G3092" s="15">
        <f>IF($D3092=1,$B3092*100+$C3092,-1)</f>
        <v/>
      </c>
      <c r="H3092" s="15">
        <f>IF($D3092=1,$B3092,-1)</f>
        <v/>
      </c>
      <c r="I3092" s="15">
        <f>IF($D3092=1,$C3092,-1)</f>
        <v/>
      </c>
    </row>
    <row r="3093">
      <c r="A3093" s="33" t="n">
        <v>45420.75</v>
      </c>
      <c r="B3093" s="15">
        <f>WEEKDAY($A3093,2)</f>
        <v/>
      </c>
      <c r="C3093" s="15">
        <f>HOUR($A3093)</f>
        <v/>
      </c>
      <c r="D3093" s="15">
        <f>IF(AND($A3093&gt;=Instellingen!$B$6,$A3093&lt;Instellingen!$B$7),1,0)</f>
        <v/>
      </c>
      <c r="E3093" s="15">
        <f>COUNTIF(tData[BezoekStart],"&lt;"&amp;($A3093+1/24))-COUNTIF(tData[BezoekEind],"&lt;="&amp;$A3093)</f>
        <v/>
      </c>
      <c r="F3093" s="15">
        <f>COUNTIF(tData[BezoekLangStart],"&lt;"&amp;($A3093+1/24))-COUNTIF(tData[BezoekLangEind],"&lt;="&amp;$A3093)</f>
        <v/>
      </c>
      <c r="G3093" s="15">
        <f>IF($D3093=1,$B3093*100+$C3093,-1)</f>
        <v/>
      </c>
      <c r="H3093" s="15">
        <f>IF($D3093=1,$B3093,-1)</f>
        <v/>
      </c>
      <c r="I3093" s="15">
        <f>IF($D3093=1,$C3093,-1)</f>
        <v/>
      </c>
    </row>
    <row r="3094">
      <c r="A3094" s="33" t="n">
        <v>45420.79166666666</v>
      </c>
      <c r="B3094" s="15">
        <f>WEEKDAY($A3094,2)</f>
        <v/>
      </c>
      <c r="C3094" s="15">
        <f>HOUR($A3094)</f>
        <v/>
      </c>
      <c r="D3094" s="15">
        <f>IF(AND($A3094&gt;=Instellingen!$B$6,$A3094&lt;Instellingen!$B$7),1,0)</f>
        <v/>
      </c>
      <c r="E3094" s="15">
        <f>COUNTIF(tData[BezoekStart],"&lt;"&amp;($A3094+1/24))-COUNTIF(tData[BezoekEind],"&lt;="&amp;$A3094)</f>
        <v/>
      </c>
      <c r="F3094" s="15">
        <f>COUNTIF(tData[BezoekLangStart],"&lt;"&amp;($A3094+1/24))-COUNTIF(tData[BezoekLangEind],"&lt;="&amp;$A3094)</f>
        <v/>
      </c>
      <c r="G3094" s="15">
        <f>IF($D3094=1,$B3094*100+$C3094,-1)</f>
        <v/>
      </c>
      <c r="H3094" s="15">
        <f>IF($D3094=1,$B3094,-1)</f>
        <v/>
      </c>
      <c r="I3094" s="15">
        <f>IF($D3094=1,$C3094,-1)</f>
        <v/>
      </c>
    </row>
    <row r="3095">
      <c r="A3095" s="33" t="n">
        <v>45420.83333333334</v>
      </c>
      <c r="B3095" s="15">
        <f>WEEKDAY($A3095,2)</f>
        <v/>
      </c>
      <c r="C3095" s="15">
        <f>HOUR($A3095)</f>
        <v/>
      </c>
      <c r="D3095" s="15">
        <f>IF(AND($A3095&gt;=Instellingen!$B$6,$A3095&lt;Instellingen!$B$7),1,0)</f>
        <v/>
      </c>
      <c r="E3095" s="15">
        <f>COUNTIF(tData[BezoekStart],"&lt;"&amp;($A3095+1/24))-COUNTIF(tData[BezoekEind],"&lt;="&amp;$A3095)</f>
        <v/>
      </c>
      <c r="F3095" s="15">
        <f>COUNTIF(tData[BezoekLangStart],"&lt;"&amp;($A3095+1/24))-COUNTIF(tData[BezoekLangEind],"&lt;="&amp;$A3095)</f>
        <v/>
      </c>
      <c r="G3095" s="15">
        <f>IF($D3095=1,$B3095*100+$C3095,-1)</f>
        <v/>
      </c>
      <c r="H3095" s="15">
        <f>IF($D3095=1,$B3095,-1)</f>
        <v/>
      </c>
      <c r="I3095" s="15">
        <f>IF($D3095=1,$C3095,-1)</f>
        <v/>
      </c>
    </row>
    <row r="3096">
      <c r="A3096" s="33" t="n">
        <v>45420.875</v>
      </c>
      <c r="B3096" s="15">
        <f>WEEKDAY($A3096,2)</f>
        <v/>
      </c>
      <c r="C3096" s="15">
        <f>HOUR($A3096)</f>
        <v/>
      </c>
      <c r="D3096" s="15">
        <f>IF(AND($A3096&gt;=Instellingen!$B$6,$A3096&lt;Instellingen!$B$7),1,0)</f>
        <v/>
      </c>
      <c r="E3096" s="15">
        <f>COUNTIF(tData[BezoekStart],"&lt;"&amp;($A3096+1/24))-COUNTIF(tData[BezoekEind],"&lt;="&amp;$A3096)</f>
        <v/>
      </c>
      <c r="F3096" s="15">
        <f>COUNTIF(tData[BezoekLangStart],"&lt;"&amp;($A3096+1/24))-COUNTIF(tData[BezoekLangEind],"&lt;="&amp;$A3096)</f>
        <v/>
      </c>
      <c r="G3096" s="15">
        <f>IF($D3096=1,$B3096*100+$C3096,-1)</f>
        <v/>
      </c>
      <c r="H3096" s="15">
        <f>IF($D3096=1,$B3096,-1)</f>
        <v/>
      </c>
      <c r="I3096" s="15">
        <f>IF($D3096=1,$C3096,-1)</f>
        <v/>
      </c>
    </row>
    <row r="3097">
      <c r="A3097" s="33" t="n">
        <v>45420.91666666666</v>
      </c>
      <c r="B3097" s="15">
        <f>WEEKDAY($A3097,2)</f>
        <v/>
      </c>
      <c r="C3097" s="15">
        <f>HOUR($A3097)</f>
        <v/>
      </c>
      <c r="D3097" s="15">
        <f>IF(AND($A3097&gt;=Instellingen!$B$6,$A3097&lt;Instellingen!$B$7),1,0)</f>
        <v/>
      </c>
      <c r="E3097" s="15">
        <f>COUNTIF(tData[BezoekStart],"&lt;"&amp;($A3097+1/24))-COUNTIF(tData[BezoekEind],"&lt;="&amp;$A3097)</f>
        <v/>
      </c>
      <c r="F3097" s="15">
        <f>COUNTIF(tData[BezoekLangStart],"&lt;"&amp;($A3097+1/24))-COUNTIF(tData[BezoekLangEind],"&lt;="&amp;$A3097)</f>
        <v/>
      </c>
      <c r="G3097" s="15">
        <f>IF($D3097=1,$B3097*100+$C3097,-1)</f>
        <v/>
      </c>
      <c r="H3097" s="15">
        <f>IF($D3097=1,$B3097,-1)</f>
        <v/>
      </c>
      <c r="I3097" s="15">
        <f>IF($D3097=1,$C3097,-1)</f>
        <v/>
      </c>
    </row>
    <row r="3098">
      <c r="A3098" s="33" t="n">
        <v>45420.95833333334</v>
      </c>
      <c r="B3098" s="15">
        <f>WEEKDAY($A3098,2)</f>
        <v/>
      </c>
      <c r="C3098" s="15">
        <f>HOUR($A3098)</f>
        <v/>
      </c>
      <c r="D3098" s="15">
        <f>IF(AND($A3098&gt;=Instellingen!$B$6,$A3098&lt;Instellingen!$B$7),1,0)</f>
        <v/>
      </c>
      <c r="E3098" s="15">
        <f>COUNTIF(tData[BezoekStart],"&lt;"&amp;($A3098+1/24))-COUNTIF(tData[BezoekEind],"&lt;="&amp;$A3098)</f>
        <v/>
      </c>
      <c r="F3098" s="15">
        <f>COUNTIF(tData[BezoekLangStart],"&lt;"&amp;($A3098+1/24))-COUNTIF(tData[BezoekLangEind],"&lt;="&amp;$A3098)</f>
        <v/>
      </c>
      <c r="G3098" s="15">
        <f>IF($D3098=1,$B3098*100+$C3098,-1)</f>
        <v/>
      </c>
      <c r="H3098" s="15">
        <f>IF($D3098=1,$B3098,-1)</f>
        <v/>
      </c>
      <c r="I3098" s="15">
        <f>IF($D3098=1,$C3098,-1)</f>
        <v/>
      </c>
    </row>
    <row r="3099">
      <c r="A3099" s="33" t="n">
        <v>45421</v>
      </c>
      <c r="B3099" s="15">
        <f>WEEKDAY($A3099,2)</f>
        <v/>
      </c>
      <c r="C3099" s="15">
        <f>HOUR($A3099)</f>
        <v/>
      </c>
      <c r="D3099" s="15">
        <f>IF(AND($A3099&gt;=Instellingen!$B$6,$A3099&lt;Instellingen!$B$7),1,0)</f>
        <v/>
      </c>
      <c r="E3099" s="15">
        <f>COUNTIF(tData[BezoekStart],"&lt;"&amp;($A3099+1/24))-COUNTIF(tData[BezoekEind],"&lt;="&amp;$A3099)</f>
        <v/>
      </c>
      <c r="F3099" s="15">
        <f>COUNTIF(tData[BezoekLangStart],"&lt;"&amp;($A3099+1/24))-COUNTIF(tData[BezoekLangEind],"&lt;="&amp;$A3099)</f>
        <v/>
      </c>
      <c r="G3099" s="15">
        <f>IF($D3099=1,$B3099*100+$C3099,-1)</f>
        <v/>
      </c>
      <c r="H3099" s="15">
        <f>IF($D3099=1,$B3099,-1)</f>
        <v/>
      </c>
      <c r="I3099" s="15">
        <f>IF($D3099=1,$C3099,-1)</f>
        <v/>
      </c>
    </row>
    <row r="3100">
      <c r="A3100" s="33" t="n">
        <v>45421.04166666666</v>
      </c>
      <c r="B3100" s="15">
        <f>WEEKDAY($A3100,2)</f>
        <v/>
      </c>
      <c r="C3100" s="15">
        <f>HOUR($A3100)</f>
        <v/>
      </c>
      <c r="D3100" s="15">
        <f>IF(AND($A3100&gt;=Instellingen!$B$6,$A3100&lt;Instellingen!$B$7),1,0)</f>
        <v/>
      </c>
      <c r="E3100" s="15">
        <f>COUNTIF(tData[BezoekStart],"&lt;"&amp;($A3100+1/24))-COUNTIF(tData[BezoekEind],"&lt;="&amp;$A3100)</f>
        <v/>
      </c>
      <c r="F3100" s="15">
        <f>COUNTIF(tData[BezoekLangStart],"&lt;"&amp;($A3100+1/24))-COUNTIF(tData[BezoekLangEind],"&lt;="&amp;$A3100)</f>
        <v/>
      </c>
      <c r="G3100" s="15">
        <f>IF($D3100=1,$B3100*100+$C3100,-1)</f>
        <v/>
      </c>
      <c r="H3100" s="15">
        <f>IF($D3100=1,$B3100,-1)</f>
        <v/>
      </c>
      <c r="I3100" s="15">
        <f>IF($D3100=1,$C3100,-1)</f>
        <v/>
      </c>
    </row>
    <row r="3101">
      <c r="A3101" s="33" t="n">
        <v>45421.08333333334</v>
      </c>
      <c r="B3101" s="15">
        <f>WEEKDAY($A3101,2)</f>
        <v/>
      </c>
      <c r="C3101" s="15">
        <f>HOUR($A3101)</f>
        <v/>
      </c>
      <c r="D3101" s="15">
        <f>IF(AND($A3101&gt;=Instellingen!$B$6,$A3101&lt;Instellingen!$B$7),1,0)</f>
        <v/>
      </c>
      <c r="E3101" s="15">
        <f>COUNTIF(tData[BezoekStart],"&lt;"&amp;($A3101+1/24))-COUNTIF(tData[BezoekEind],"&lt;="&amp;$A3101)</f>
        <v/>
      </c>
      <c r="F3101" s="15">
        <f>COUNTIF(tData[BezoekLangStart],"&lt;"&amp;($A3101+1/24))-COUNTIF(tData[BezoekLangEind],"&lt;="&amp;$A3101)</f>
        <v/>
      </c>
      <c r="G3101" s="15">
        <f>IF($D3101=1,$B3101*100+$C3101,-1)</f>
        <v/>
      </c>
      <c r="H3101" s="15">
        <f>IF($D3101=1,$B3101,-1)</f>
        <v/>
      </c>
      <c r="I3101" s="15">
        <f>IF($D3101=1,$C3101,-1)</f>
        <v/>
      </c>
    </row>
    <row r="3102">
      <c r="A3102" s="33" t="n">
        <v>45421.125</v>
      </c>
      <c r="B3102" s="15">
        <f>WEEKDAY($A3102,2)</f>
        <v/>
      </c>
      <c r="C3102" s="15">
        <f>HOUR($A3102)</f>
        <v/>
      </c>
      <c r="D3102" s="15">
        <f>IF(AND($A3102&gt;=Instellingen!$B$6,$A3102&lt;Instellingen!$B$7),1,0)</f>
        <v/>
      </c>
      <c r="E3102" s="15">
        <f>COUNTIF(tData[BezoekStart],"&lt;"&amp;($A3102+1/24))-COUNTIF(tData[BezoekEind],"&lt;="&amp;$A3102)</f>
        <v/>
      </c>
      <c r="F3102" s="15">
        <f>COUNTIF(tData[BezoekLangStart],"&lt;"&amp;($A3102+1/24))-COUNTIF(tData[BezoekLangEind],"&lt;="&amp;$A3102)</f>
        <v/>
      </c>
      <c r="G3102" s="15">
        <f>IF($D3102=1,$B3102*100+$C3102,-1)</f>
        <v/>
      </c>
      <c r="H3102" s="15">
        <f>IF($D3102=1,$B3102,-1)</f>
        <v/>
      </c>
      <c r="I3102" s="15">
        <f>IF($D3102=1,$C3102,-1)</f>
        <v/>
      </c>
    </row>
    <row r="3103">
      <c r="A3103" s="33" t="n">
        <v>45421.16666666666</v>
      </c>
      <c r="B3103" s="15">
        <f>WEEKDAY($A3103,2)</f>
        <v/>
      </c>
      <c r="C3103" s="15">
        <f>HOUR($A3103)</f>
        <v/>
      </c>
      <c r="D3103" s="15">
        <f>IF(AND($A3103&gt;=Instellingen!$B$6,$A3103&lt;Instellingen!$B$7),1,0)</f>
        <v/>
      </c>
      <c r="E3103" s="15">
        <f>COUNTIF(tData[BezoekStart],"&lt;"&amp;($A3103+1/24))-COUNTIF(tData[BezoekEind],"&lt;="&amp;$A3103)</f>
        <v/>
      </c>
      <c r="F3103" s="15">
        <f>COUNTIF(tData[BezoekLangStart],"&lt;"&amp;($A3103+1/24))-COUNTIF(tData[BezoekLangEind],"&lt;="&amp;$A3103)</f>
        <v/>
      </c>
      <c r="G3103" s="15">
        <f>IF($D3103=1,$B3103*100+$C3103,-1)</f>
        <v/>
      </c>
      <c r="H3103" s="15">
        <f>IF($D3103=1,$B3103,-1)</f>
        <v/>
      </c>
      <c r="I3103" s="15">
        <f>IF($D3103=1,$C3103,-1)</f>
        <v/>
      </c>
    </row>
    <row r="3104">
      <c r="A3104" s="33" t="n">
        <v>45421.20833333334</v>
      </c>
      <c r="B3104" s="15">
        <f>WEEKDAY($A3104,2)</f>
        <v/>
      </c>
      <c r="C3104" s="15">
        <f>HOUR($A3104)</f>
        <v/>
      </c>
      <c r="D3104" s="15">
        <f>IF(AND($A3104&gt;=Instellingen!$B$6,$A3104&lt;Instellingen!$B$7),1,0)</f>
        <v/>
      </c>
      <c r="E3104" s="15">
        <f>COUNTIF(tData[BezoekStart],"&lt;"&amp;($A3104+1/24))-COUNTIF(tData[BezoekEind],"&lt;="&amp;$A3104)</f>
        <v/>
      </c>
      <c r="F3104" s="15">
        <f>COUNTIF(tData[BezoekLangStart],"&lt;"&amp;($A3104+1/24))-COUNTIF(tData[BezoekLangEind],"&lt;="&amp;$A3104)</f>
        <v/>
      </c>
      <c r="G3104" s="15">
        <f>IF($D3104=1,$B3104*100+$C3104,-1)</f>
        <v/>
      </c>
      <c r="H3104" s="15">
        <f>IF($D3104=1,$B3104,-1)</f>
        <v/>
      </c>
      <c r="I3104" s="15">
        <f>IF($D3104=1,$C3104,-1)</f>
        <v/>
      </c>
    </row>
    <row r="3105">
      <c r="A3105" s="33" t="n">
        <v>45421.25</v>
      </c>
      <c r="B3105" s="15">
        <f>WEEKDAY($A3105,2)</f>
        <v/>
      </c>
      <c r="C3105" s="15">
        <f>HOUR($A3105)</f>
        <v/>
      </c>
      <c r="D3105" s="15">
        <f>IF(AND($A3105&gt;=Instellingen!$B$6,$A3105&lt;Instellingen!$B$7),1,0)</f>
        <v/>
      </c>
      <c r="E3105" s="15">
        <f>COUNTIF(tData[BezoekStart],"&lt;"&amp;($A3105+1/24))-COUNTIF(tData[BezoekEind],"&lt;="&amp;$A3105)</f>
        <v/>
      </c>
      <c r="F3105" s="15">
        <f>COUNTIF(tData[BezoekLangStart],"&lt;"&amp;($A3105+1/24))-COUNTIF(tData[BezoekLangEind],"&lt;="&amp;$A3105)</f>
        <v/>
      </c>
      <c r="G3105" s="15">
        <f>IF($D3105=1,$B3105*100+$C3105,-1)</f>
        <v/>
      </c>
      <c r="H3105" s="15">
        <f>IF($D3105=1,$B3105,-1)</f>
        <v/>
      </c>
      <c r="I3105" s="15">
        <f>IF($D3105=1,$C3105,-1)</f>
        <v/>
      </c>
    </row>
    <row r="3106">
      <c r="A3106" s="33" t="n">
        <v>45421.29166666666</v>
      </c>
      <c r="B3106" s="15">
        <f>WEEKDAY($A3106,2)</f>
        <v/>
      </c>
      <c r="C3106" s="15">
        <f>HOUR($A3106)</f>
        <v/>
      </c>
      <c r="D3106" s="15">
        <f>IF(AND($A3106&gt;=Instellingen!$B$6,$A3106&lt;Instellingen!$B$7),1,0)</f>
        <v/>
      </c>
      <c r="E3106" s="15">
        <f>COUNTIF(tData[BezoekStart],"&lt;"&amp;($A3106+1/24))-COUNTIF(tData[BezoekEind],"&lt;="&amp;$A3106)</f>
        <v/>
      </c>
      <c r="F3106" s="15">
        <f>COUNTIF(tData[BezoekLangStart],"&lt;"&amp;($A3106+1/24))-COUNTIF(tData[BezoekLangEind],"&lt;="&amp;$A3106)</f>
        <v/>
      </c>
      <c r="G3106" s="15">
        <f>IF($D3106=1,$B3106*100+$C3106,-1)</f>
        <v/>
      </c>
      <c r="H3106" s="15">
        <f>IF($D3106=1,$B3106,-1)</f>
        <v/>
      </c>
      <c r="I3106" s="15">
        <f>IF($D3106=1,$C3106,-1)</f>
        <v/>
      </c>
    </row>
    <row r="3107">
      <c r="A3107" s="33" t="n">
        <v>45421.33333333334</v>
      </c>
      <c r="B3107" s="15">
        <f>WEEKDAY($A3107,2)</f>
        <v/>
      </c>
      <c r="C3107" s="15">
        <f>HOUR($A3107)</f>
        <v/>
      </c>
      <c r="D3107" s="15">
        <f>IF(AND($A3107&gt;=Instellingen!$B$6,$A3107&lt;Instellingen!$B$7),1,0)</f>
        <v/>
      </c>
      <c r="E3107" s="15">
        <f>COUNTIF(tData[BezoekStart],"&lt;"&amp;($A3107+1/24))-COUNTIF(tData[BezoekEind],"&lt;="&amp;$A3107)</f>
        <v/>
      </c>
      <c r="F3107" s="15">
        <f>COUNTIF(tData[BezoekLangStart],"&lt;"&amp;($A3107+1/24))-COUNTIF(tData[BezoekLangEind],"&lt;="&amp;$A3107)</f>
        <v/>
      </c>
      <c r="G3107" s="15">
        <f>IF($D3107=1,$B3107*100+$C3107,-1)</f>
        <v/>
      </c>
      <c r="H3107" s="15">
        <f>IF($D3107=1,$B3107,-1)</f>
        <v/>
      </c>
      <c r="I3107" s="15">
        <f>IF($D3107=1,$C3107,-1)</f>
        <v/>
      </c>
    </row>
    <row r="3108">
      <c r="A3108" s="33" t="n">
        <v>45421.375</v>
      </c>
      <c r="B3108" s="15">
        <f>WEEKDAY($A3108,2)</f>
        <v/>
      </c>
      <c r="C3108" s="15">
        <f>HOUR($A3108)</f>
        <v/>
      </c>
      <c r="D3108" s="15">
        <f>IF(AND($A3108&gt;=Instellingen!$B$6,$A3108&lt;Instellingen!$B$7),1,0)</f>
        <v/>
      </c>
      <c r="E3108" s="15">
        <f>COUNTIF(tData[BezoekStart],"&lt;"&amp;($A3108+1/24))-COUNTIF(tData[BezoekEind],"&lt;="&amp;$A3108)</f>
        <v/>
      </c>
      <c r="F3108" s="15">
        <f>COUNTIF(tData[BezoekLangStart],"&lt;"&amp;($A3108+1/24))-COUNTIF(tData[BezoekLangEind],"&lt;="&amp;$A3108)</f>
        <v/>
      </c>
      <c r="G3108" s="15">
        <f>IF($D3108=1,$B3108*100+$C3108,-1)</f>
        <v/>
      </c>
      <c r="H3108" s="15">
        <f>IF($D3108=1,$B3108,-1)</f>
        <v/>
      </c>
      <c r="I3108" s="15">
        <f>IF($D3108=1,$C3108,-1)</f>
        <v/>
      </c>
    </row>
    <row r="3109">
      <c r="A3109" s="33" t="n">
        <v>45421.41666666666</v>
      </c>
      <c r="B3109" s="15">
        <f>WEEKDAY($A3109,2)</f>
        <v/>
      </c>
      <c r="C3109" s="15">
        <f>HOUR($A3109)</f>
        <v/>
      </c>
      <c r="D3109" s="15">
        <f>IF(AND($A3109&gt;=Instellingen!$B$6,$A3109&lt;Instellingen!$B$7),1,0)</f>
        <v/>
      </c>
      <c r="E3109" s="15">
        <f>COUNTIF(tData[BezoekStart],"&lt;"&amp;($A3109+1/24))-COUNTIF(tData[BezoekEind],"&lt;="&amp;$A3109)</f>
        <v/>
      </c>
      <c r="F3109" s="15">
        <f>COUNTIF(tData[BezoekLangStart],"&lt;"&amp;($A3109+1/24))-COUNTIF(tData[BezoekLangEind],"&lt;="&amp;$A3109)</f>
        <v/>
      </c>
      <c r="G3109" s="15">
        <f>IF($D3109=1,$B3109*100+$C3109,-1)</f>
        <v/>
      </c>
      <c r="H3109" s="15">
        <f>IF($D3109=1,$B3109,-1)</f>
        <v/>
      </c>
      <c r="I3109" s="15">
        <f>IF($D3109=1,$C3109,-1)</f>
        <v/>
      </c>
    </row>
    <row r="3110">
      <c r="A3110" s="33" t="n">
        <v>45421.45833333334</v>
      </c>
      <c r="B3110" s="15">
        <f>WEEKDAY($A3110,2)</f>
        <v/>
      </c>
      <c r="C3110" s="15">
        <f>HOUR($A3110)</f>
        <v/>
      </c>
      <c r="D3110" s="15">
        <f>IF(AND($A3110&gt;=Instellingen!$B$6,$A3110&lt;Instellingen!$B$7),1,0)</f>
        <v/>
      </c>
      <c r="E3110" s="15">
        <f>COUNTIF(tData[BezoekStart],"&lt;"&amp;($A3110+1/24))-COUNTIF(tData[BezoekEind],"&lt;="&amp;$A3110)</f>
        <v/>
      </c>
      <c r="F3110" s="15">
        <f>COUNTIF(tData[BezoekLangStart],"&lt;"&amp;($A3110+1/24))-COUNTIF(tData[BezoekLangEind],"&lt;="&amp;$A3110)</f>
        <v/>
      </c>
      <c r="G3110" s="15">
        <f>IF($D3110=1,$B3110*100+$C3110,-1)</f>
        <v/>
      </c>
      <c r="H3110" s="15">
        <f>IF($D3110=1,$B3110,-1)</f>
        <v/>
      </c>
      <c r="I3110" s="15">
        <f>IF($D3110=1,$C3110,-1)</f>
        <v/>
      </c>
    </row>
    <row r="3111">
      <c r="A3111" s="33" t="n">
        <v>45421.5</v>
      </c>
      <c r="B3111" s="15">
        <f>WEEKDAY($A3111,2)</f>
        <v/>
      </c>
      <c r="C3111" s="15">
        <f>HOUR($A3111)</f>
        <v/>
      </c>
      <c r="D3111" s="15">
        <f>IF(AND($A3111&gt;=Instellingen!$B$6,$A3111&lt;Instellingen!$B$7),1,0)</f>
        <v/>
      </c>
      <c r="E3111" s="15">
        <f>COUNTIF(tData[BezoekStart],"&lt;"&amp;($A3111+1/24))-COUNTIF(tData[BezoekEind],"&lt;="&amp;$A3111)</f>
        <v/>
      </c>
      <c r="F3111" s="15">
        <f>COUNTIF(tData[BezoekLangStart],"&lt;"&amp;($A3111+1/24))-COUNTIF(tData[BezoekLangEind],"&lt;="&amp;$A3111)</f>
        <v/>
      </c>
      <c r="G3111" s="15">
        <f>IF($D3111=1,$B3111*100+$C3111,-1)</f>
        <v/>
      </c>
      <c r="H3111" s="15">
        <f>IF($D3111=1,$B3111,-1)</f>
        <v/>
      </c>
      <c r="I3111" s="15">
        <f>IF($D3111=1,$C3111,-1)</f>
        <v/>
      </c>
    </row>
    <row r="3112">
      <c r="A3112" s="33" t="n">
        <v>45421.54166666666</v>
      </c>
      <c r="B3112" s="15">
        <f>WEEKDAY($A3112,2)</f>
        <v/>
      </c>
      <c r="C3112" s="15">
        <f>HOUR($A3112)</f>
        <v/>
      </c>
      <c r="D3112" s="15">
        <f>IF(AND($A3112&gt;=Instellingen!$B$6,$A3112&lt;Instellingen!$B$7),1,0)</f>
        <v/>
      </c>
      <c r="E3112" s="15">
        <f>COUNTIF(tData[BezoekStart],"&lt;"&amp;($A3112+1/24))-COUNTIF(tData[BezoekEind],"&lt;="&amp;$A3112)</f>
        <v/>
      </c>
      <c r="F3112" s="15">
        <f>COUNTIF(tData[BezoekLangStart],"&lt;"&amp;($A3112+1/24))-COUNTIF(tData[BezoekLangEind],"&lt;="&amp;$A3112)</f>
        <v/>
      </c>
      <c r="G3112" s="15">
        <f>IF($D3112=1,$B3112*100+$C3112,-1)</f>
        <v/>
      </c>
      <c r="H3112" s="15">
        <f>IF($D3112=1,$B3112,-1)</f>
        <v/>
      </c>
      <c r="I3112" s="15">
        <f>IF($D3112=1,$C3112,-1)</f>
        <v/>
      </c>
    </row>
    <row r="3113">
      <c r="A3113" s="33" t="n">
        <v>45421.58333333334</v>
      </c>
      <c r="B3113" s="15">
        <f>WEEKDAY($A3113,2)</f>
        <v/>
      </c>
      <c r="C3113" s="15">
        <f>HOUR($A3113)</f>
        <v/>
      </c>
      <c r="D3113" s="15">
        <f>IF(AND($A3113&gt;=Instellingen!$B$6,$A3113&lt;Instellingen!$B$7),1,0)</f>
        <v/>
      </c>
      <c r="E3113" s="15">
        <f>COUNTIF(tData[BezoekStart],"&lt;"&amp;($A3113+1/24))-COUNTIF(tData[BezoekEind],"&lt;="&amp;$A3113)</f>
        <v/>
      </c>
      <c r="F3113" s="15">
        <f>COUNTIF(tData[BezoekLangStart],"&lt;"&amp;($A3113+1/24))-COUNTIF(tData[BezoekLangEind],"&lt;="&amp;$A3113)</f>
        <v/>
      </c>
      <c r="G3113" s="15">
        <f>IF($D3113=1,$B3113*100+$C3113,-1)</f>
        <v/>
      </c>
      <c r="H3113" s="15">
        <f>IF($D3113=1,$B3113,-1)</f>
        <v/>
      </c>
      <c r="I3113" s="15">
        <f>IF($D3113=1,$C3113,-1)</f>
        <v/>
      </c>
    </row>
    <row r="3114">
      <c r="A3114" s="33" t="n">
        <v>45421.625</v>
      </c>
      <c r="B3114" s="15">
        <f>WEEKDAY($A3114,2)</f>
        <v/>
      </c>
      <c r="C3114" s="15">
        <f>HOUR($A3114)</f>
        <v/>
      </c>
      <c r="D3114" s="15">
        <f>IF(AND($A3114&gt;=Instellingen!$B$6,$A3114&lt;Instellingen!$B$7),1,0)</f>
        <v/>
      </c>
      <c r="E3114" s="15">
        <f>COUNTIF(tData[BezoekStart],"&lt;"&amp;($A3114+1/24))-COUNTIF(tData[BezoekEind],"&lt;="&amp;$A3114)</f>
        <v/>
      </c>
      <c r="F3114" s="15">
        <f>COUNTIF(tData[BezoekLangStart],"&lt;"&amp;($A3114+1/24))-COUNTIF(tData[BezoekLangEind],"&lt;="&amp;$A3114)</f>
        <v/>
      </c>
      <c r="G3114" s="15">
        <f>IF($D3114=1,$B3114*100+$C3114,-1)</f>
        <v/>
      </c>
      <c r="H3114" s="15">
        <f>IF($D3114=1,$B3114,-1)</f>
        <v/>
      </c>
      <c r="I3114" s="15">
        <f>IF($D3114=1,$C3114,-1)</f>
        <v/>
      </c>
    </row>
    <row r="3115">
      <c r="A3115" s="33" t="n">
        <v>45421.66666666666</v>
      </c>
      <c r="B3115" s="15">
        <f>WEEKDAY($A3115,2)</f>
        <v/>
      </c>
      <c r="C3115" s="15">
        <f>HOUR($A3115)</f>
        <v/>
      </c>
      <c r="D3115" s="15">
        <f>IF(AND($A3115&gt;=Instellingen!$B$6,$A3115&lt;Instellingen!$B$7),1,0)</f>
        <v/>
      </c>
      <c r="E3115" s="15">
        <f>COUNTIF(tData[BezoekStart],"&lt;"&amp;($A3115+1/24))-COUNTIF(tData[BezoekEind],"&lt;="&amp;$A3115)</f>
        <v/>
      </c>
      <c r="F3115" s="15">
        <f>COUNTIF(tData[BezoekLangStart],"&lt;"&amp;($A3115+1/24))-COUNTIF(tData[BezoekLangEind],"&lt;="&amp;$A3115)</f>
        <v/>
      </c>
      <c r="G3115" s="15">
        <f>IF($D3115=1,$B3115*100+$C3115,-1)</f>
        <v/>
      </c>
      <c r="H3115" s="15">
        <f>IF($D3115=1,$B3115,-1)</f>
        <v/>
      </c>
      <c r="I3115" s="15">
        <f>IF($D3115=1,$C3115,-1)</f>
        <v/>
      </c>
    </row>
    <row r="3116">
      <c r="A3116" s="33" t="n">
        <v>45421.70833333334</v>
      </c>
      <c r="B3116" s="15">
        <f>WEEKDAY($A3116,2)</f>
        <v/>
      </c>
      <c r="C3116" s="15">
        <f>HOUR($A3116)</f>
        <v/>
      </c>
      <c r="D3116" s="15">
        <f>IF(AND($A3116&gt;=Instellingen!$B$6,$A3116&lt;Instellingen!$B$7),1,0)</f>
        <v/>
      </c>
      <c r="E3116" s="15">
        <f>COUNTIF(tData[BezoekStart],"&lt;"&amp;($A3116+1/24))-COUNTIF(tData[BezoekEind],"&lt;="&amp;$A3116)</f>
        <v/>
      </c>
      <c r="F3116" s="15">
        <f>COUNTIF(tData[BezoekLangStart],"&lt;"&amp;($A3116+1/24))-COUNTIF(tData[BezoekLangEind],"&lt;="&amp;$A3116)</f>
        <v/>
      </c>
      <c r="G3116" s="15">
        <f>IF($D3116=1,$B3116*100+$C3116,-1)</f>
        <v/>
      </c>
      <c r="H3116" s="15">
        <f>IF($D3116=1,$B3116,-1)</f>
        <v/>
      </c>
      <c r="I3116" s="15">
        <f>IF($D3116=1,$C3116,-1)</f>
        <v/>
      </c>
    </row>
    <row r="3117">
      <c r="A3117" s="33" t="n">
        <v>45421.75</v>
      </c>
      <c r="B3117" s="15">
        <f>WEEKDAY($A3117,2)</f>
        <v/>
      </c>
      <c r="C3117" s="15">
        <f>HOUR($A3117)</f>
        <v/>
      </c>
      <c r="D3117" s="15">
        <f>IF(AND($A3117&gt;=Instellingen!$B$6,$A3117&lt;Instellingen!$B$7),1,0)</f>
        <v/>
      </c>
      <c r="E3117" s="15">
        <f>COUNTIF(tData[BezoekStart],"&lt;"&amp;($A3117+1/24))-COUNTIF(tData[BezoekEind],"&lt;="&amp;$A3117)</f>
        <v/>
      </c>
      <c r="F3117" s="15">
        <f>COUNTIF(tData[BezoekLangStart],"&lt;"&amp;($A3117+1/24))-COUNTIF(tData[BezoekLangEind],"&lt;="&amp;$A3117)</f>
        <v/>
      </c>
      <c r="G3117" s="15">
        <f>IF($D3117=1,$B3117*100+$C3117,-1)</f>
        <v/>
      </c>
      <c r="H3117" s="15">
        <f>IF($D3117=1,$B3117,-1)</f>
        <v/>
      </c>
      <c r="I3117" s="15">
        <f>IF($D3117=1,$C3117,-1)</f>
        <v/>
      </c>
    </row>
    <row r="3118">
      <c r="A3118" s="33" t="n">
        <v>45421.79166666666</v>
      </c>
      <c r="B3118" s="15">
        <f>WEEKDAY($A3118,2)</f>
        <v/>
      </c>
      <c r="C3118" s="15">
        <f>HOUR($A3118)</f>
        <v/>
      </c>
      <c r="D3118" s="15">
        <f>IF(AND($A3118&gt;=Instellingen!$B$6,$A3118&lt;Instellingen!$B$7),1,0)</f>
        <v/>
      </c>
      <c r="E3118" s="15">
        <f>COUNTIF(tData[BezoekStart],"&lt;"&amp;($A3118+1/24))-COUNTIF(tData[BezoekEind],"&lt;="&amp;$A3118)</f>
        <v/>
      </c>
      <c r="F3118" s="15">
        <f>COUNTIF(tData[BezoekLangStart],"&lt;"&amp;($A3118+1/24))-COUNTIF(tData[BezoekLangEind],"&lt;="&amp;$A3118)</f>
        <v/>
      </c>
      <c r="G3118" s="15">
        <f>IF($D3118=1,$B3118*100+$C3118,-1)</f>
        <v/>
      </c>
      <c r="H3118" s="15">
        <f>IF($D3118=1,$B3118,-1)</f>
        <v/>
      </c>
      <c r="I3118" s="15">
        <f>IF($D3118=1,$C3118,-1)</f>
        <v/>
      </c>
    </row>
    <row r="3119">
      <c r="A3119" s="33" t="n">
        <v>45421.83333333334</v>
      </c>
      <c r="B3119" s="15">
        <f>WEEKDAY($A3119,2)</f>
        <v/>
      </c>
      <c r="C3119" s="15">
        <f>HOUR($A3119)</f>
        <v/>
      </c>
      <c r="D3119" s="15">
        <f>IF(AND($A3119&gt;=Instellingen!$B$6,$A3119&lt;Instellingen!$B$7),1,0)</f>
        <v/>
      </c>
      <c r="E3119" s="15">
        <f>COUNTIF(tData[BezoekStart],"&lt;"&amp;($A3119+1/24))-COUNTIF(tData[BezoekEind],"&lt;="&amp;$A3119)</f>
        <v/>
      </c>
      <c r="F3119" s="15">
        <f>COUNTIF(tData[BezoekLangStart],"&lt;"&amp;($A3119+1/24))-COUNTIF(tData[BezoekLangEind],"&lt;="&amp;$A3119)</f>
        <v/>
      </c>
      <c r="G3119" s="15">
        <f>IF($D3119=1,$B3119*100+$C3119,-1)</f>
        <v/>
      </c>
      <c r="H3119" s="15">
        <f>IF($D3119=1,$B3119,-1)</f>
        <v/>
      </c>
      <c r="I3119" s="15">
        <f>IF($D3119=1,$C3119,-1)</f>
        <v/>
      </c>
    </row>
    <row r="3120">
      <c r="A3120" s="33" t="n">
        <v>45421.875</v>
      </c>
      <c r="B3120" s="15">
        <f>WEEKDAY($A3120,2)</f>
        <v/>
      </c>
      <c r="C3120" s="15">
        <f>HOUR($A3120)</f>
        <v/>
      </c>
      <c r="D3120" s="15">
        <f>IF(AND($A3120&gt;=Instellingen!$B$6,$A3120&lt;Instellingen!$B$7),1,0)</f>
        <v/>
      </c>
      <c r="E3120" s="15">
        <f>COUNTIF(tData[BezoekStart],"&lt;"&amp;($A3120+1/24))-COUNTIF(tData[BezoekEind],"&lt;="&amp;$A3120)</f>
        <v/>
      </c>
      <c r="F3120" s="15">
        <f>COUNTIF(tData[BezoekLangStart],"&lt;"&amp;($A3120+1/24))-COUNTIF(tData[BezoekLangEind],"&lt;="&amp;$A3120)</f>
        <v/>
      </c>
      <c r="G3120" s="15">
        <f>IF($D3120=1,$B3120*100+$C3120,-1)</f>
        <v/>
      </c>
      <c r="H3120" s="15">
        <f>IF($D3120=1,$B3120,-1)</f>
        <v/>
      </c>
      <c r="I3120" s="15">
        <f>IF($D3120=1,$C3120,-1)</f>
        <v/>
      </c>
    </row>
    <row r="3121">
      <c r="A3121" s="33" t="n">
        <v>45421.91666666666</v>
      </c>
      <c r="B3121" s="15">
        <f>WEEKDAY($A3121,2)</f>
        <v/>
      </c>
      <c r="C3121" s="15">
        <f>HOUR($A3121)</f>
        <v/>
      </c>
      <c r="D3121" s="15">
        <f>IF(AND($A3121&gt;=Instellingen!$B$6,$A3121&lt;Instellingen!$B$7),1,0)</f>
        <v/>
      </c>
      <c r="E3121" s="15">
        <f>COUNTIF(tData[BezoekStart],"&lt;"&amp;($A3121+1/24))-COUNTIF(tData[BezoekEind],"&lt;="&amp;$A3121)</f>
        <v/>
      </c>
      <c r="F3121" s="15">
        <f>COUNTIF(tData[BezoekLangStart],"&lt;"&amp;($A3121+1/24))-COUNTIF(tData[BezoekLangEind],"&lt;="&amp;$A3121)</f>
        <v/>
      </c>
      <c r="G3121" s="15">
        <f>IF($D3121=1,$B3121*100+$C3121,-1)</f>
        <v/>
      </c>
      <c r="H3121" s="15">
        <f>IF($D3121=1,$B3121,-1)</f>
        <v/>
      </c>
      <c r="I3121" s="15">
        <f>IF($D3121=1,$C3121,-1)</f>
        <v/>
      </c>
    </row>
    <row r="3122">
      <c r="A3122" s="33" t="n">
        <v>45421.95833333334</v>
      </c>
      <c r="B3122" s="15">
        <f>WEEKDAY($A3122,2)</f>
        <v/>
      </c>
      <c r="C3122" s="15">
        <f>HOUR($A3122)</f>
        <v/>
      </c>
      <c r="D3122" s="15">
        <f>IF(AND($A3122&gt;=Instellingen!$B$6,$A3122&lt;Instellingen!$B$7),1,0)</f>
        <v/>
      </c>
      <c r="E3122" s="15">
        <f>COUNTIF(tData[BezoekStart],"&lt;"&amp;($A3122+1/24))-COUNTIF(tData[BezoekEind],"&lt;="&amp;$A3122)</f>
        <v/>
      </c>
      <c r="F3122" s="15">
        <f>COUNTIF(tData[BezoekLangStart],"&lt;"&amp;($A3122+1/24))-COUNTIF(tData[BezoekLangEind],"&lt;="&amp;$A3122)</f>
        <v/>
      </c>
      <c r="G3122" s="15">
        <f>IF($D3122=1,$B3122*100+$C3122,-1)</f>
        <v/>
      </c>
      <c r="H3122" s="15">
        <f>IF($D3122=1,$B3122,-1)</f>
        <v/>
      </c>
      <c r="I3122" s="15">
        <f>IF($D3122=1,$C3122,-1)</f>
        <v/>
      </c>
    </row>
    <row r="3123">
      <c r="A3123" s="33" t="n">
        <v>45422</v>
      </c>
      <c r="B3123" s="15">
        <f>WEEKDAY($A3123,2)</f>
        <v/>
      </c>
      <c r="C3123" s="15">
        <f>HOUR($A3123)</f>
        <v/>
      </c>
      <c r="D3123" s="15">
        <f>IF(AND($A3123&gt;=Instellingen!$B$6,$A3123&lt;Instellingen!$B$7),1,0)</f>
        <v/>
      </c>
      <c r="E3123" s="15">
        <f>COUNTIF(tData[BezoekStart],"&lt;"&amp;($A3123+1/24))-COUNTIF(tData[BezoekEind],"&lt;="&amp;$A3123)</f>
        <v/>
      </c>
      <c r="F3123" s="15">
        <f>COUNTIF(tData[BezoekLangStart],"&lt;"&amp;($A3123+1/24))-COUNTIF(tData[BezoekLangEind],"&lt;="&amp;$A3123)</f>
        <v/>
      </c>
      <c r="G3123" s="15">
        <f>IF($D3123=1,$B3123*100+$C3123,-1)</f>
        <v/>
      </c>
      <c r="H3123" s="15">
        <f>IF($D3123=1,$B3123,-1)</f>
        <v/>
      </c>
      <c r="I3123" s="15">
        <f>IF($D3123=1,$C3123,-1)</f>
        <v/>
      </c>
    </row>
    <row r="3124">
      <c r="A3124" s="33" t="n">
        <v>45422.04166666666</v>
      </c>
      <c r="B3124" s="15">
        <f>WEEKDAY($A3124,2)</f>
        <v/>
      </c>
      <c r="C3124" s="15">
        <f>HOUR($A3124)</f>
        <v/>
      </c>
      <c r="D3124" s="15">
        <f>IF(AND($A3124&gt;=Instellingen!$B$6,$A3124&lt;Instellingen!$B$7),1,0)</f>
        <v/>
      </c>
      <c r="E3124" s="15">
        <f>COUNTIF(tData[BezoekStart],"&lt;"&amp;($A3124+1/24))-COUNTIF(tData[BezoekEind],"&lt;="&amp;$A3124)</f>
        <v/>
      </c>
      <c r="F3124" s="15">
        <f>COUNTIF(tData[BezoekLangStart],"&lt;"&amp;($A3124+1/24))-COUNTIF(tData[BezoekLangEind],"&lt;="&amp;$A3124)</f>
        <v/>
      </c>
      <c r="G3124" s="15">
        <f>IF($D3124=1,$B3124*100+$C3124,-1)</f>
        <v/>
      </c>
      <c r="H3124" s="15">
        <f>IF($D3124=1,$B3124,-1)</f>
        <v/>
      </c>
      <c r="I3124" s="15">
        <f>IF($D3124=1,$C3124,-1)</f>
        <v/>
      </c>
    </row>
    <row r="3125">
      <c r="A3125" s="33" t="n">
        <v>45422.08333333334</v>
      </c>
      <c r="B3125" s="15">
        <f>WEEKDAY($A3125,2)</f>
        <v/>
      </c>
      <c r="C3125" s="15">
        <f>HOUR($A3125)</f>
        <v/>
      </c>
      <c r="D3125" s="15">
        <f>IF(AND($A3125&gt;=Instellingen!$B$6,$A3125&lt;Instellingen!$B$7),1,0)</f>
        <v/>
      </c>
      <c r="E3125" s="15">
        <f>COUNTIF(tData[BezoekStart],"&lt;"&amp;($A3125+1/24))-COUNTIF(tData[BezoekEind],"&lt;="&amp;$A3125)</f>
        <v/>
      </c>
      <c r="F3125" s="15">
        <f>COUNTIF(tData[BezoekLangStart],"&lt;"&amp;($A3125+1/24))-COUNTIF(tData[BezoekLangEind],"&lt;="&amp;$A3125)</f>
        <v/>
      </c>
      <c r="G3125" s="15">
        <f>IF($D3125=1,$B3125*100+$C3125,-1)</f>
        <v/>
      </c>
      <c r="H3125" s="15">
        <f>IF($D3125=1,$B3125,-1)</f>
        <v/>
      </c>
      <c r="I3125" s="15">
        <f>IF($D3125=1,$C3125,-1)</f>
        <v/>
      </c>
    </row>
    <row r="3126">
      <c r="A3126" s="33" t="n">
        <v>45422.125</v>
      </c>
      <c r="B3126" s="15">
        <f>WEEKDAY($A3126,2)</f>
        <v/>
      </c>
      <c r="C3126" s="15">
        <f>HOUR($A3126)</f>
        <v/>
      </c>
      <c r="D3126" s="15">
        <f>IF(AND($A3126&gt;=Instellingen!$B$6,$A3126&lt;Instellingen!$B$7),1,0)</f>
        <v/>
      </c>
      <c r="E3126" s="15">
        <f>COUNTIF(tData[BezoekStart],"&lt;"&amp;($A3126+1/24))-COUNTIF(tData[BezoekEind],"&lt;="&amp;$A3126)</f>
        <v/>
      </c>
      <c r="F3126" s="15">
        <f>COUNTIF(tData[BezoekLangStart],"&lt;"&amp;($A3126+1/24))-COUNTIF(tData[BezoekLangEind],"&lt;="&amp;$A3126)</f>
        <v/>
      </c>
      <c r="G3126" s="15">
        <f>IF($D3126=1,$B3126*100+$C3126,-1)</f>
        <v/>
      </c>
      <c r="H3126" s="15">
        <f>IF($D3126=1,$B3126,-1)</f>
        <v/>
      </c>
      <c r="I3126" s="15">
        <f>IF($D3126=1,$C3126,-1)</f>
        <v/>
      </c>
    </row>
    <row r="3127">
      <c r="A3127" s="33" t="n">
        <v>45422.16666666666</v>
      </c>
      <c r="B3127" s="15">
        <f>WEEKDAY($A3127,2)</f>
        <v/>
      </c>
      <c r="C3127" s="15">
        <f>HOUR($A3127)</f>
        <v/>
      </c>
      <c r="D3127" s="15">
        <f>IF(AND($A3127&gt;=Instellingen!$B$6,$A3127&lt;Instellingen!$B$7),1,0)</f>
        <v/>
      </c>
      <c r="E3127" s="15">
        <f>COUNTIF(tData[BezoekStart],"&lt;"&amp;($A3127+1/24))-COUNTIF(tData[BezoekEind],"&lt;="&amp;$A3127)</f>
        <v/>
      </c>
      <c r="F3127" s="15">
        <f>COUNTIF(tData[BezoekLangStart],"&lt;"&amp;($A3127+1/24))-COUNTIF(tData[BezoekLangEind],"&lt;="&amp;$A3127)</f>
        <v/>
      </c>
      <c r="G3127" s="15">
        <f>IF($D3127=1,$B3127*100+$C3127,-1)</f>
        <v/>
      </c>
      <c r="H3127" s="15">
        <f>IF($D3127=1,$B3127,-1)</f>
        <v/>
      </c>
      <c r="I3127" s="15">
        <f>IF($D3127=1,$C3127,-1)</f>
        <v/>
      </c>
    </row>
    <row r="3128">
      <c r="A3128" s="33" t="n">
        <v>45422.20833333334</v>
      </c>
      <c r="B3128" s="15">
        <f>WEEKDAY($A3128,2)</f>
        <v/>
      </c>
      <c r="C3128" s="15">
        <f>HOUR($A3128)</f>
        <v/>
      </c>
      <c r="D3128" s="15">
        <f>IF(AND($A3128&gt;=Instellingen!$B$6,$A3128&lt;Instellingen!$B$7),1,0)</f>
        <v/>
      </c>
      <c r="E3128" s="15">
        <f>COUNTIF(tData[BezoekStart],"&lt;"&amp;($A3128+1/24))-COUNTIF(tData[BezoekEind],"&lt;="&amp;$A3128)</f>
        <v/>
      </c>
      <c r="F3128" s="15">
        <f>COUNTIF(tData[BezoekLangStart],"&lt;"&amp;($A3128+1/24))-COUNTIF(tData[BezoekLangEind],"&lt;="&amp;$A3128)</f>
        <v/>
      </c>
      <c r="G3128" s="15">
        <f>IF($D3128=1,$B3128*100+$C3128,-1)</f>
        <v/>
      </c>
      <c r="H3128" s="15">
        <f>IF($D3128=1,$B3128,-1)</f>
        <v/>
      </c>
      <c r="I3128" s="15">
        <f>IF($D3128=1,$C3128,-1)</f>
        <v/>
      </c>
    </row>
    <row r="3129">
      <c r="A3129" s="33" t="n">
        <v>45422.25</v>
      </c>
      <c r="B3129" s="15">
        <f>WEEKDAY($A3129,2)</f>
        <v/>
      </c>
      <c r="C3129" s="15">
        <f>HOUR($A3129)</f>
        <v/>
      </c>
      <c r="D3129" s="15">
        <f>IF(AND($A3129&gt;=Instellingen!$B$6,$A3129&lt;Instellingen!$B$7),1,0)</f>
        <v/>
      </c>
      <c r="E3129" s="15">
        <f>COUNTIF(tData[BezoekStart],"&lt;"&amp;($A3129+1/24))-COUNTIF(tData[BezoekEind],"&lt;="&amp;$A3129)</f>
        <v/>
      </c>
      <c r="F3129" s="15">
        <f>COUNTIF(tData[BezoekLangStart],"&lt;"&amp;($A3129+1/24))-COUNTIF(tData[BezoekLangEind],"&lt;="&amp;$A3129)</f>
        <v/>
      </c>
      <c r="G3129" s="15">
        <f>IF($D3129=1,$B3129*100+$C3129,-1)</f>
        <v/>
      </c>
      <c r="H3129" s="15">
        <f>IF($D3129=1,$B3129,-1)</f>
        <v/>
      </c>
      <c r="I3129" s="15">
        <f>IF($D3129=1,$C3129,-1)</f>
        <v/>
      </c>
    </row>
    <row r="3130">
      <c r="A3130" s="33" t="n">
        <v>45422.29166666666</v>
      </c>
      <c r="B3130" s="15">
        <f>WEEKDAY($A3130,2)</f>
        <v/>
      </c>
      <c r="C3130" s="15">
        <f>HOUR($A3130)</f>
        <v/>
      </c>
      <c r="D3130" s="15">
        <f>IF(AND($A3130&gt;=Instellingen!$B$6,$A3130&lt;Instellingen!$B$7),1,0)</f>
        <v/>
      </c>
      <c r="E3130" s="15">
        <f>COUNTIF(tData[BezoekStart],"&lt;"&amp;($A3130+1/24))-COUNTIF(tData[BezoekEind],"&lt;="&amp;$A3130)</f>
        <v/>
      </c>
      <c r="F3130" s="15">
        <f>COUNTIF(tData[BezoekLangStart],"&lt;"&amp;($A3130+1/24))-COUNTIF(tData[BezoekLangEind],"&lt;="&amp;$A3130)</f>
        <v/>
      </c>
      <c r="G3130" s="15">
        <f>IF($D3130=1,$B3130*100+$C3130,-1)</f>
        <v/>
      </c>
      <c r="H3130" s="15">
        <f>IF($D3130=1,$B3130,-1)</f>
        <v/>
      </c>
      <c r="I3130" s="15">
        <f>IF($D3130=1,$C3130,-1)</f>
        <v/>
      </c>
    </row>
    <row r="3131">
      <c r="A3131" s="33" t="n">
        <v>45422.33333333334</v>
      </c>
      <c r="B3131" s="15">
        <f>WEEKDAY($A3131,2)</f>
        <v/>
      </c>
      <c r="C3131" s="15">
        <f>HOUR($A3131)</f>
        <v/>
      </c>
      <c r="D3131" s="15">
        <f>IF(AND($A3131&gt;=Instellingen!$B$6,$A3131&lt;Instellingen!$B$7),1,0)</f>
        <v/>
      </c>
      <c r="E3131" s="15">
        <f>COUNTIF(tData[BezoekStart],"&lt;"&amp;($A3131+1/24))-COUNTIF(tData[BezoekEind],"&lt;="&amp;$A3131)</f>
        <v/>
      </c>
      <c r="F3131" s="15">
        <f>COUNTIF(tData[BezoekLangStart],"&lt;"&amp;($A3131+1/24))-COUNTIF(tData[BezoekLangEind],"&lt;="&amp;$A3131)</f>
        <v/>
      </c>
      <c r="G3131" s="15">
        <f>IF($D3131=1,$B3131*100+$C3131,-1)</f>
        <v/>
      </c>
      <c r="H3131" s="15">
        <f>IF($D3131=1,$B3131,-1)</f>
        <v/>
      </c>
      <c r="I3131" s="15">
        <f>IF($D3131=1,$C3131,-1)</f>
        <v/>
      </c>
    </row>
    <row r="3132">
      <c r="A3132" s="33" t="n">
        <v>45422.375</v>
      </c>
      <c r="B3132" s="15">
        <f>WEEKDAY($A3132,2)</f>
        <v/>
      </c>
      <c r="C3132" s="15">
        <f>HOUR($A3132)</f>
        <v/>
      </c>
      <c r="D3132" s="15">
        <f>IF(AND($A3132&gt;=Instellingen!$B$6,$A3132&lt;Instellingen!$B$7),1,0)</f>
        <v/>
      </c>
      <c r="E3132" s="15">
        <f>COUNTIF(tData[BezoekStart],"&lt;"&amp;($A3132+1/24))-COUNTIF(tData[BezoekEind],"&lt;="&amp;$A3132)</f>
        <v/>
      </c>
      <c r="F3132" s="15">
        <f>COUNTIF(tData[BezoekLangStart],"&lt;"&amp;($A3132+1/24))-COUNTIF(tData[BezoekLangEind],"&lt;="&amp;$A3132)</f>
        <v/>
      </c>
      <c r="G3132" s="15">
        <f>IF($D3132=1,$B3132*100+$C3132,-1)</f>
        <v/>
      </c>
      <c r="H3132" s="15">
        <f>IF($D3132=1,$B3132,-1)</f>
        <v/>
      </c>
      <c r="I3132" s="15">
        <f>IF($D3132=1,$C3132,-1)</f>
        <v/>
      </c>
    </row>
    <row r="3133">
      <c r="A3133" s="33" t="n">
        <v>45422.41666666666</v>
      </c>
      <c r="B3133" s="15">
        <f>WEEKDAY($A3133,2)</f>
        <v/>
      </c>
      <c r="C3133" s="15">
        <f>HOUR($A3133)</f>
        <v/>
      </c>
      <c r="D3133" s="15">
        <f>IF(AND($A3133&gt;=Instellingen!$B$6,$A3133&lt;Instellingen!$B$7),1,0)</f>
        <v/>
      </c>
      <c r="E3133" s="15">
        <f>COUNTIF(tData[BezoekStart],"&lt;"&amp;($A3133+1/24))-COUNTIF(tData[BezoekEind],"&lt;="&amp;$A3133)</f>
        <v/>
      </c>
      <c r="F3133" s="15">
        <f>COUNTIF(tData[BezoekLangStart],"&lt;"&amp;($A3133+1/24))-COUNTIF(tData[BezoekLangEind],"&lt;="&amp;$A3133)</f>
        <v/>
      </c>
      <c r="G3133" s="15">
        <f>IF($D3133=1,$B3133*100+$C3133,-1)</f>
        <v/>
      </c>
      <c r="H3133" s="15">
        <f>IF($D3133=1,$B3133,-1)</f>
        <v/>
      </c>
      <c r="I3133" s="15">
        <f>IF($D3133=1,$C3133,-1)</f>
        <v/>
      </c>
    </row>
    <row r="3134">
      <c r="A3134" s="33" t="n">
        <v>45422.45833333334</v>
      </c>
      <c r="B3134" s="15">
        <f>WEEKDAY($A3134,2)</f>
        <v/>
      </c>
      <c r="C3134" s="15">
        <f>HOUR($A3134)</f>
        <v/>
      </c>
      <c r="D3134" s="15">
        <f>IF(AND($A3134&gt;=Instellingen!$B$6,$A3134&lt;Instellingen!$B$7),1,0)</f>
        <v/>
      </c>
      <c r="E3134" s="15">
        <f>COUNTIF(tData[BezoekStart],"&lt;"&amp;($A3134+1/24))-COUNTIF(tData[BezoekEind],"&lt;="&amp;$A3134)</f>
        <v/>
      </c>
      <c r="F3134" s="15">
        <f>COUNTIF(tData[BezoekLangStart],"&lt;"&amp;($A3134+1/24))-COUNTIF(tData[BezoekLangEind],"&lt;="&amp;$A3134)</f>
        <v/>
      </c>
      <c r="G3134" s="15">
        <f>IF($D3134=1,$B3134*100+$C3134,-1)</f>
        <v/>
      </c>
      <c r="H3134" s="15">
        <f>IF($D3134=1,$B3134,-1)</f>
        <v/>
      </c>
      <c r="I3134" s="15">
        <f>IF($D3134=1,$C3134,-1)</f>
        <v/>
      </c>
    </row>
    <row r="3135">
      <c r="A3135" s="33" t="n">
        <v>45422.5</v>
      </c>
      <c r="B3135" s="15">
        <f>WEEKDAY($A3135,2)</f>
        <v/>
      </c>
      <c r="C3135" s="15">
        <f>HOUR($A3135)</f>
        <v/>
      </c>
      <c r="D3135" s="15">
        <f>IF(AND($A3135&gt;=Instellingen!$B$6,$A3135&lt;Instellingen!$B$7),1,0)</f>
        <v/>
      </c>
      <c r="E3135" s="15">
        <f>COUNTIF(tData[BezoekStart],"&lt;"&amp;($A3135+1/24))-COUNTIF(tData[BezoekEind],"&lt;="&amp;$A3135)</f>
        <v/>
      </c>
      <c r="F3135" s="15">
        <f>COUNTIF(tData[BezoekLangStart],"&lt;"&amp;($A3135+1/24))-COUNTIF(tData[BezoekLangEind],"&lt;="&amp;$A3135)</f>
        <v/>
      </c>
      <c r="G3135" s="15">
        <f>IF($D3135=1,$B3135*100+$C3135,-1)</f>
        <v/>
      </c>
      <c r="H3135" s="15">
        <f>IF($D3135=1,$B3135,-1)</f>
        <v/>
      </c>
      <c r="I3135" s="15">
        <f>IF($D3135=1,$C3135,-1)</f>
        <v/>
      </c>
    </row>
    <row r="3136">
      <c r="A3136" s="33" t="n">
        <v>45422.54166666666</v>
      </c>
      <c r="B3136" s="15">
        <f>WEEKDAY($A3136,2)</f>
        <v/>
      </c>
      <c r="C3136" s="15">
        <f>HOUR($A3136)</f>
        <v/>
      </c>
      <c r="D3136" s="15">
        <f>IF(AND($A3136&gt;=Instellingen!$B$6,$A3136&lt;Instellingen!$B$7),1,0)</f>
        <v/>
      </c>
      <c r="E3136" s="15">
        <f>COUNTIF(tData[BezoekStart],"&lt;"&amp;($A3136+1/24))-COUNTIF(tData[BezoekEind],"&lt;="&amp;$A3136)</f>
        <v/>
      </c>
      <c r="F3136" s="15">
        <f>COUNTIF(tData[BezoekLangStart],"&lt;"&amp;($A3136+1/24))-COUNTIF(tData[BezoekLangEind],"&lt;="&amp;$A3136)</f>
        <v/>
      </c>
      <c r="G3136" s="15">
        <f>IF($D3136=1,$B3136*100+$C3136,-1)</f>
        <v/>
      </c>
      <c r="H3136" s="15">
        <f>IF($D3136=1,$B3136,-1)</f>
        <v/>
      </c>
      <c r="I3136" s="15">
        <f>IF($D3136=1,$C3136,-1)</f>
        <v/>
      </c>
    </row>
    <row r="3137">
      <c r="A3137" s="33" t="n">
        <v>45422.58333333334</v>
      </c>
      <c r="B3137" s="15">
        <f>WEEKDAY($A3137,2)</f>
        <v/>
      </c>
      <c r="C3137" s="15">
        <f>HOUR($A3137)</f>
        <v/>
      </c>
      <c r="D3137" s="15">
        <f>IF(AND($A3137&gt;=Instellingen!$B$6,$A3137&lt;Instellingen!$B$7),1,0)</f>
        <v/>
      </c>
      <c r="E3137" s="15">
        <f>COUNTIF(tData[BezoekStart],"&lt;"&amp;($A3137+1/24))-COUNTIF(tData[BezoekEind],"&lt;="&amp;$A3137)</f>
        <v/>
      </c>
      <c r="F3137" s="15">
        <f>COUNTIF(tData[BezoekLangStart],"&lt;"&amp;($A3137+1/24))-COUNTIF(tData[BezoekLangEind],"&lt;="&amp;$A3137)</f>
        <v/>
      </c>
      <c r="G3137" s="15">
        <f>IF($D3137=1,$B3137*100+$C3137,-1)</f>
        <v/>
      </c>
      <c r="H3137" s="15">
        <f>IF($D3137=1,$B3137,-1)</f>
        <v/>
      </c>
      <c r="I3137" s="15">
        <f>IF($D3137=1,$C3137,-1)</f>
        <v/>
      </c>
    </row>
    <row r="3138">
      <c r="A3138" s="33" t="n">
        <v>45422.625</v>
      </c>
      <c r="B3138" s="15">
        <f>WEEKDAY($A3138,2)</f>
        <v/>
      </c>
      <c r="C3138" s="15">
        <f>HOUR($A3138)</f>
        <v/>
      </c>
      <c r="D3138" s="15">
        <f>IF(AND($A3138&gt;=Instellingen!$B$6,$A3138&lt;Instellingen!$B$7),1,0)</f>
        <v/>
      </c>
      <c r="E3138" s="15">
        <f>COUNTIF(tData[BezoekStart],"&lt;"&amp;($A3138+1/24))-COUNTIF(tData[BezoekEind],"&lt;="&amp;$A3138)</f>
        <v/>
      </c>
      <c r="F3138" s="15">
        <f>COUNTIF(tData[BezoekLangStart],"&lt;"&amp;($A3138+1/24))-COUNTIF(tData[BezoekLangEind],"&lt;="&amp;$A3138)</f>
        <v/>
      </c>
      <c r="G3138" s="15">
        <f>IF($D3138=1,$B3138*100+$C3138,-1)</f>
        <v/>
      </c>
      <c r="H3138" s="15">
        <f>IF($D3138=1,$B3138,-1)</f>
        <v/>
      </c>
      <c r="I3138" s="15">
        <f>IF($D3138=1,$C3138,-1)</f>
        <v/>
      </c>
    </row>
    <row r="3139">
      <c r="A3139" s="33" t="n">
        <v>45422.66666666666</v>
      </c>
      <c r="B3139" s="15">
        <f>WEEKDAY($A3139,2)</f>
        <v/>
      </c>
      <c r="C3139" s="15">
        <f>HOUR($A3139)</f>
        <v/>
      </c>
      <c r="D3139" s="15">
        <f>IF(AND($A3139&gt;=Instellingen!$B$6,$A3139&lt;Instellingen!$B$7),1,0)</f>
        <v/>
      </c>
      <c r="E3139" s="15">
        <f>COUNTIF(tData[BezoekStart],"&lt;"&amp;($A3139+1/24))-COUNTIF(tData[BezoekEind],"&lt;="&amp;$A3139)</f>
        <v/>
      </c>
      <c r="F3139" s="15">
        <f>COUNTIF(tData[BezoekLangStart],"&lt;"&amp;($A3139+1/24))-COUNTIF(tData[BezoekLangEind],"&lt;="&amp;$A3139)</f>
        <v/>
      </c>
      <c r="G3139" s="15">
        <f>IF($D3139=1,$B3139*100+$C3139,-1)</f>
        <v/>
      </c>
      <c r="H3139" s="15">
        <f>IF($D3139=1,$B3139,-1)</f>
        <v/>
      </c>
      <c r="I3139" s="15">
        <f>IF($D3139=1,$C3139,-1)</f>
        <v/>
      </c>
    </row>
    <row r="3140">
      <c r="A3140" s="33" t="n">
        <v>45422.70833333334</v>
      </c>
      <c r="B3140" s="15">
        <f>WEEKDAY($A3140,2)</f>
        <v/>
      </c>
      <c r="C3140" s="15">
        <f>HOUR($A3140)</f>
        <v/>
      </c>
      <c r="D3140" s="15">
        <f>IF(AND($A3140&gt;=Instellingen!$B$6,$A3140&lt;Instellingen!$B$7),1,0)</f>
        <v/>
      </c>
      <c r="E3140" s="15">
        <f>COUNTIF(tData[BezoekStart],"&lt;"&amp;($A3140+1/24))-COUNTIF(tData[BezoekEind],"&lt;="&amp;$A3140)</f>
        <v/>
      </c>
      <c r="F3140" s="15">
        <f>COUNTIF(tData[BezoekLangStart],"&lt;"&amp;($A3140+1/24))-COUNTIF(tData[BezoekLangEind],"&lt;="&amp;$A3140)</f>
        <v/>
      </c>
      <c r="G3140" s="15">
        <f>IF($D3140=1,$B3140*100+$C3140,-1)</f>
        <v/>
      </c>
      <c r="H3140" s="15">
        <f>IF($D3140=1,$B3140,-1)</f>
        <v/>
      </c>
      <c r="I3140" s="15">
        <f>IF($D3140=1,$C3140,-1)</f>
        <v/>
      </c>
    </row>
    <row r="3141">
      <c r="A3141" s="33" t="n">
        <v>45422.75</v>
      </c>
      <c r="B3141" s="15">
        <f>WEEKDAY($A3141,2)</f>
        <v/>
      </c>
      <c r="C3141" s="15">
        <f>HOUR($A3141)</f>
        <v/>
      </c>
      <c r="D3141" s="15">
        <f>IF(AND($A3141&gt;=Instellingen!$B$6,$A3141&lt;Instellingen!$B$7),1,0)</f>
        <v/>
      </c>
      <c r="E3141" s="15">
        <f>COUNTIF(tData[BezoekStart],"&lt;"&amp;($A3141+1/24))-COUNTIF(tData[BezoekEind],"&lt;="&amp;$A3141)</f>
        <v/>
      </c>
      <c r="F3141" s="15">
        <f>COUNTIF(tData[BezoekLangStart],"&lt;"&amp;($A3141+1/24))-COUNTIF(tData[BezoekLangEind],"&lt;="&amp;$A3141)</f>
        <v/>
      </c>
      <c r="G3141" s="15">
        <f>IF($D3141=1,$B3141*100+$C3141,-1)</f>
        <v/>
      </c>
      <c r="H3141" s="15">
        <f>IF($D3141=1,$B3141,-1)</f>
        <v/>
      </c>
      <c r="I3141" s="15">
        <f>IF($D3141=1,$C3141,-1)</f>
        <v/>
      </c>
    </row>
    <row r="3142">
      <c r="A3142" s="33" t="n">
        <v>45422.79166666666</v>
      </c>
      <c r="B3142" s="15">
        <f>WEEKDAY($A3142,2)</f>
        <v/>
      </c>
      <c r="C3142" s="15">
        <f>HOUR($A3142)</f>
        <v/>
      </c>
      <c r="D3142" s="15">
        <f>IF(AND($A3142&gt;=Instellingen!$B$6,$A3142&lt;Instellingen!$B$7),1,0)</f>
        <v/>
      </c>
      <c r="E3142" s="15">
        <f>COUNTIF(tData[BezoekStart],"&lt;"&amp;($A3142+1/24))-COUNTIF(tData[BezoekEind],"&lt;="&amp;$A3142)</f>
        <v/>
      </c>
      <c r="F3142" s="15">
        <f>COUNTIF(tData[BezoekLangStart],"&lt;"&amp;($A3142+1/24))-COUNTIF(tData[BezoekLangEind],"&lt;="&amp;$A3142)</f>
        <v/>
      </c>
      <c r="G3142" s="15">
        <f>IF($D3142=1,$B3142*100+$C3142,-1)</f>
        <v/>
      </c>
      <c r="H3142" s="15">
        <f>IF($D3142=1,$B3142,-1)</f>
        <v/>
      </c>
      <c r="I3142" s="15">
        <f>IF($D3142=1,$C3142,-1)</f>
        <v/>
      </c>
    </row>
    <row r="3143">
      <c r="A3143" s="33" t="n">
        <v>45422.83333333334</v>
      </c>
      <c r="B3143" s="15">
        <f>WEEKDAY($A3143,2)</f>
        <v/>
      </c>
      <c r="C3143" s="15">
        <f>HOUR($A3143)</f>
        <v/>
      </c>
      <c r="D3143" s="15">
        <f>IF(AND($A3143&gt;=Instellingen!$B$6,$A3143&lt;Instellingen!$B$7),1,0)</f>
        <v/>
      </c>
      <c r="E3143" s="15">
        <f>COUNTIF(tData[BezoekStart],"&lt;"&amp;($A3143+1/24))-COUNTIF(tData[BezoekEind],"&lt;="&amp;$A3143)</f>
        <v/>
      </c>
      <c r="F3143" s="15">
        <f>COUNTIF(tData[BezoekLangStart],"&lt;"&amp;($A3143+1/24))-COUNTIF(tData[BezoekLangEind],"&lt;="&amp;$A3143)</f>
        <v/>
      </c>
      <c r="G3143" s="15">
        <f>IF($D3143=1,$B3143*100+$C3143,-1)</f>
        <v/>
      </c>
      <c r="H3143" s="15">
        <f>IF($D3143=1,$B3143,-1)</f>
        <v/>
      </c>
      <c r="I3143" s="15">
        <f>IF($D3143=1,$C3143,-1)</f>
        <v/>
      </c>
    </row>
    <row r="3144">
      <c r="A3144" s="33" t="n">
        <v>45422.875</v>
      </c>
      <c r="B3144" s="15">
        <f>WEEKDAY($A3144,2)</f>
        <v/>
      </c>
      <c r="C3144" s="15">
        <f>HOUR($A3144)</f>
        <v/>
      </c>
      <c r="D3144" s="15">
        <f>IF(AND($A3144&gt;=Instellingen!$B$6,$A3144&lt;Instellingen!$B$7),1,0)</f>
        <v/>
      </c>
      <c r="E3144" s="15">
        <f>COUNTIF(tData[BezoekStart],"&lt;"&amp;($A3144+1/24))-COUNTIF(tData[BezoekEind],"&lt;="&amp;$A3144)</f>
        <v/>
      </c>
      <c r="F3144" s="15">
        <f>COUNTIF(tData[BezoekLangStart],"&lt;"&amp;($A3144+1/24))-COUNTIF(tData[BezoekLangEind],"&lt;="&amp;$A3144)</f>
        <v/>
      </c>
      <c r="G3144" s="15">
        <f>IF($D3144=1,$B3144*100+$C3144,-1)</f>
        <v/>
      </c>
      <c r="H3144" s="15">
        <f>IF($D3144=1,$B3144,-1)</f>
        <v/>
      </c>
      <c r="I3144" s="15">
        <f>IF($D3144=1,$C3144,-1)</f>
        <v/>
      </c>
    </row>
    <row r="3145">
      <c r="A3145" s="33" t="n">
        <v>45422.91666666666</v>
      </c>
      <c r="B3145" s="15">
        <f>WEEKDAY($A3145,2)</f>
        <v/>
      </c>
      <c r="C3145" s="15">
        <f>HOUR($A3145)</f>
        <v/>
      </c>
      <c r="D3145" s="15">
        <f>IF(AND($A3145&gt;=Instellingen!$B$6,$A3145&lt;Instellingen!$B$7),1,0)</f>
        <v/>
      </c>
      <c r="E3145" s="15">
        <f>COUNTIF(tData[BezoekStart],"&lt;"&amp;($A3145+1/24))-COUNTIF(tData[BezoekEind],"&lt;="&amp;$A3145)</f>
        <v/>
      </c>
      <c r="F3145" s="15">
        <f>COUNTIF(tData[BezoekLangStart],"&lt;"&amp;($A3145+1/24))-COUNTIF(tData[BezoekLangEind],"&lt;="&amp;$A3145)</f>
        <v/>
      </c>
      <c r="G3145" s="15">
        <f>IF($D3145=1,$B3145*100+$C3145,-1)</f>
        <v/>
      </c>
      <c r="H3145" s="15">
        <f>IF($D3145=1,$B3145,-1)</f>
        <v/>
      </c>
      <c r="I3145" s="15">
        <f>IF($D3145=1,$C3145,-1)</f>
        <v/>
      </c>
    </row>
    <row r="3146">
      <c r="A3146" s="33" t="n">
        <v>45422.95833333334</v>
      </c>
      <c r="B3146" s="15">
        <f>WEEKDAY($A3146,2)</f>
        <v/>
      </c>
      <c r="C3146" s="15">
        <f>HOUR($A3146)</f>
        <v/>
      </c>
      <c r="D3146" s="15">
        <f>IF(AND($A3146&gt;=Instellingen!$B$6,$A3146&lt;Instellingen!$B$7),1,0)</f>
        <v/>
      </c>
      <c r="E3146" s="15">
        <f>COUNTIF(tData[BezoekStart],"&lt;"&amp;($A3146+1/24))-COUNTIF(tData[BezoekEind],"&lt;="&amp;$A3146)</f>
        <v/>
      </c>
      <c r="F3146" s="15">
        <f>COUNTIF(tData[BezoekLangStart],"&lt;"&amp;($A3146+1/24))-COUNTIF(tData[BezoekLangEind],"&lt;="&amp;$A3146)</f>
        <v/>
      </c>
      <c r="G3146" s="15">
        <f>IF($D3146=1,$B3146*100+$C3146,-1)</f>
        <v/>
      </c>
      <c r="H3146" s="15">
        <f>IF($D3146=1,$B3146,-1)</f>
        <v/>
      </c>
      <c r="I3146" s="15">
        <f>IF($D3146=1,$C3146,-1)</f>
        <v/>
      </c>
    </row>
    <row r="3147">
      <c r="A3147" s="33" t="n">
        <v>45423</v>
      </c>
      <c r="B3147" s="15">
        <f>WEEKDAY($A3147,2)</f>
        <v/>
      </c>
      <c r="C3147" s="15">
        <f>HOUR($A3147)</f>
        <v/>
      </c>
      <c r="D3147" s="15">
        <f>IF(AND($A3147&gt;=Instellingen!$B$6,$A3147&lt;Instellingen!$B$7),1,0)</f>
        <v/>
      </c>
      <c r="E3147" s="15">
        <f>COUNTIF(tData[BezoekStart],"&lt;"&amp;($A3147+1/24))-COUNTIF(tData[BezoekEind],"&lt;="&amp;$A3147)</f>
        <v/>
      </c>
      <c r="F3147" s="15">
        <f>COUNTIF(tData[BezoekLangStart],"&lt;"&amp;($A3147+1/24))-COUNTIF(tData[BezoekLangEind],"&lt;="&amp;$A3147)</f>
        <v/>
      </c>
      <c r="G3147" s="15">
        <f>IF($D3147=1,$B3147*100+$C3147,-1)</f>
        <v/>
      </c>
      <c r="H3147" s="15">
        <f>IF($D3147=1,$B3147,-1)</f>
        <v/>
      </c>
      <c r="I3147" s="15">
        <f>IF($D3147=1,$C3147,-1)</f>
        <v/>
      </c>
    </row>
    <row r="3148">
      <c r="A3148" s="33" t="n">
        <v>45423.04166666666</v>
      </c>
      <c r="B3148" s="15">
        <f>WEEKDAY($A3148,2)</f>
        <v/>
      </c>
      <c r="C3148" s="15">
        <f>HOUR($A3148)</f>
        <v/>
      </c>
      <c r="D3148" s="15">
        <f>IF(AND($A3148&gt;=Instellingen!$B$6,$A3148&lt;Instellingen!$B$7),1,0)</f>
        <v/>
      </c>
      <c r="E3148" s="15">
        <f>COUNTIF(tData[BezoekStart],"&lt;"&amp;($A3148+1/24))-COUNTIF(tData[BezoekEind],"&lt;="&amp;$A3148)</f>
        <v/>
      </c>
      <c r="F3148" s="15">
        <f>COUNTIF(tData[BezoekLangStart],"&lt;"&amp;($A3148+1/24))-COUNTIF(tData[BezoekLangEind],"&lt;="&amp;$A3148)</f>
        <v/>
      </c>
      <c r="G3148" s="15">
        <f>IF($D3148=1,$B3148*100+$C3148,-1)</f>
        <v/>
      </c>
      <c r="H3148" s="15">
        <f>IF($D3148=1,$B3148,-1)</f>
        <v/>
      </c>
      <c r="I3148" s="15">
        <f>IF($D3148=1,$C3148,-1)</f>
        <v/>
      </c>
    </row>
    <row r="3149">
      <c r="A3149" s="33" t="n">
        <v>45423.08333333334</v>
      </c>
      <c r="B3149" s="15">
        <f>WEEKDAY($A3149,2)</f>
        <v/>
      </c>
      <c r="C3149" s="15">
        <f>HOUR($A3149)</f>
        <v/>
      </c>
      <c r="D3149" s="15">
        <f>IF(AND($A3149&gt;=Instellingen!$B$6,$A3149&lt;Instellingen!$B$7),1,0)</f>
        <v/>
      </c>
      <c r="E3149" s="15">
        <f>COUNTIF(tData[BezoekStart],"&lt;"&amp;($A3149+1/24))-COUNTIF(tData[BezoekEind],"&lt;="&amp;$A3149)</f>
        <v/>
      </c>
      <c r="F3149" s="15">
        <f>COUNTIF(tData[BezoekLangStart],"&lt;"&amp;($A3149+1/24))-COUNTIF(tData[BezoekLangEind],"&lt;="&amp;$A3149)</f>
        <v/>
      </c>
      <c r="G3149" s="15">
        <f>IF($D3149=1,$B3149*100+$C3149,-1)</f>
        <v/>
      </c>
      <c r="H3149" s="15">
        <f>IF($D3149=1,$B3149,-1)</f>
        <v/>
      </c>
      <c r="I3149" s="15">
        <f>IF($D3149=1,$C3149,-1)</f>
        <v/>
      </c>
    </row>
    <row r="3150">
      <c r="A3150" s="33" t="n">
        <v>45423.125</v>
      </c>
      <c r="B3150" s="15">
        <f>WEEKDAY($A3150,2)</f>
        <v/>
      </c>
      <c r="C3150" s="15">
        <f>HOUR($A3150)</f>
        <v/>
      </c>
      <c r="D3150" s="15">
        <f>IF(AND($A3150&gt;=Instellingen!$B$6,$A3150&lt;Instellingen!$B$7),1,0)</f>
        <v/>
      </c>
      <c r="E3150" s="15">
        <f>COUNTIF(tData[BezoekStart],"&lt;"&amp;($A3150+1/24))-COUNTIF(tData[BezoekEind],"&lt;="&amp;$A3150)</f>
        <v/>
      </c>
      <c r="F3150" s="15">
        <f>COUNTIF(tData[BezoekLangStart],"&lt;"&amp;($A3150+1/24))-COUNTIF(tData[BezoekLangEind],"&lt;="&amp;$A3150)</f>
        <v/>
      </c>
      <c r="G3150" s="15">
        <f>IF($D3150=1,$B3150*100+$C3150,-1)</f>
        <v/>
      </c>
      <c r="H3150" s="15">
        <f>IF($D3150=1,$B3150,-1)</f>
        <v/>
      </c>
      <c r="I3150" s="15">
        <f>IF($D3150=1,$C3150,-1)</f>
        <v/>
      </c>
    </row>
    <row r="3151">
      <c r="A3151" s="33" t="n">
        <v>45423.16666666666</v>
      </c>
      <c r="B3151" s="15">
        <f>WEEKDAY($A3151,2)</f>
        <v/>
      </c>
      <c r="C3151" s="15">
        <f>HOUR($A3151)</f>
        <v/>
      </c>
      <c r="D3151" s="15">
        <f>IF(AND($A3151&gt;=Instellingen!$B$6,$A3151&lt;Instellingen!$B$7),1,0)</f>
        <v/>
      </c>
      <c r="E3151" s="15">
        <f>COUNTIF(tData[BezoekStart],"&lt;"&amp;($A3151+1/24))-COUNTIF(tData[BezoekEind],"&lt;="&amp;$A3151)</f>
        <v/>
      </c>
      <c r="F3151" s="15">
        <f>COUNTIF(tData[BezoekLangStart],"&lt;"&amp;($A3151+1/24))-COUNTIF(tData[BezoekLangEind],"&lt;="&amp;$A3151)</f>
        <v/>
      </c>
      <c r="G3151" s="15">
        <f>IF($D3151=1,$B3151*100+$C3151,-1)</f>
        <v/>
      </c>
      <c r="H3151" s="15">
        <f>IF($D3151=1,$B3151,-1)</f>
        <v/>
      </c>
      <c r="I3151" s="15">
        <f>IF($D3151=1,$C3151,-1)</f>
        <v/>
      </c>
    </row>
    <row r="3152">
      <c r="A3152" s="33" t="n">
        <v>45423.20833333334</v>
      </c>
      <c r="B3152" s="15">
        <f>WEEKDAY($A3152,2)</f>
        <v/>
      </c>
      <c r="C3152" s="15">
        <f>HOUR($A3152)</f>
        <v/>
      </c>
      <c r="D3152" s="15">
        <f>IF(AND($A3152&gt;=Instellingen!$B$6,$A3152&lt;Instellingen!$B$7),1,0)</f>
        <v/>
      </c>
      <c r="E3152" s="15">
        <f>COUNTIF(tData[BezoekStart],"&lt;"&amp;($A3152+1/24))-COUNTIF(tData[BezoekEind],"&lt;="&amp;$A3152)</f>
        <v/>
      </c>
      <c r="F3152" s="15">
        <f>COUNTIF(tData[BezoekLangStart],"&lt;"&amp;($A3152+1/24))-COUNTIF(tData[BezoekLangEind],"&lt;="&amp;$A3152)</f>
        <v/>
      </c>
      <c r="G3152" s="15">
        <f>IF($D3152=1,$B3152*100+$C3152,-1)</f>
        <v/>
      </c>
      <c r="H3152" s="15">
        <f>IF($D3152=1,$B3152,-1)</f>
        <v/>
      </c>
      <c r="I3152" s="15">
        <f>IF($D3152=1,$C3152,-1)</f>
        <v/>
      </c>
    </row>
    <row r="3153">
      <c r="A3153" s="33" t="n">
        <v>45423.25</v>
      </c>
      <c r="B3153" s="15">
        <f>WEEKDAY($A3153,2)</f>
        <v/>
      </c>
      <c r="C3153" s="15">
        <f>HOUR($A3153)</f>
        <v/>
      </c>
      <c r="D3153" s="15">
        <f>IF(AND($A3153&gt;=Instellingen!$B$6,$A3153&lt;Instellingen!$B$7),1,0)</f>
        <v/>
      </c>
      <c r="E3153" s="15">
        <f>COUNTIF(tData[BezoekStart],"&lt;"&amp;($A3153+1/24))-COUNTIF(tData[BezoekEind],"&lt;="&amp;$A3153)</f>
        <v/>
      </c>
      <c r="F3153" s="15">
        <f>COUNTIF(tData[BezoekLangStart],"&lt;"&amp;($A3153+1/24))-COUNTIF(tData[BezoekLangEind],"&lt;="&amp;$A3153)</f>
        <v/>
      </c>
      <c r="G3153" s="15">
        <f>IF($D3153=1,$B3153*100+$C3153,-1)</f>
        <v/>
      </c>
      <c r="H3153" s="15">
        <f>IF($D3153=1,$B3153,-1)</f>
        <v/>
      </c>
      <c r="I3153" s="15">
        <f>IF($D3153=1,$C3153,-1)</f>
        <v/>
      </c>
    </row>
    <row r="3154">
      <c r="A3154" s="33" t="n">
        <v>45423.29166666666</v>
      </c>
      <c r="B3154" s="15">
        <f>WEEKDAY($A3154,2)</f>
        <v/>
      </c>
      <c r="C3154" s="15">
        <f>HOUR($A3154)</f>
        <v/>
      </c>
      <c r="D3154" s="15">
        <f>IF(AND($A3154&gt;=Instellingen!$B$6,$A3154&lt;Instellingen!$B$7),1,0)</f>
        <v/>
      </c>
      <c r="E3154" s="15">
        <f>COUNTIF(tData[BezoekStart],"&lt;"&amp;($A3154+1/24))-COUNTIF(tData[BezoekEind],"&lt;="&amp;$A3154)</f>
        <v/>
      </c>
      <c r="F3154" s="15">
        <f>COUNTIF(tData[BezoekLangStart],"&lt;"&amp;($A3154+1/24))-COUNTIF(tData[BezoekLangEind],"&lt;="&amp;$A3154)</f>
        <v/>
      </c>
      <c r="G3154" s="15">
        <f>IF($D3154=1,$B3154*100+$C3154,-1)</f>
        <v/>
      </c>
      <c r="H3154" s="15">
        <f>IF($D3154=1,$B3154,-1)</f>
        <v/>
      </c>
      <c r="I3154" s="15">
        <f>IF($D3154=1,$C3154,-1)</f>
        <v/>
      </c>
    </row>
    <row r="3155">
      <c r="A3155" s="33" t="n">
        <v>45423.33333333334</v>
      </c>
      <c r="B3155" s="15">
        <f>WEEKDAY($A3155,2)</f>
        <v/>
      </c>
      <c r="C3155" s="15">
        <f>HOUR($A3155)</f>
        <v/>
      </c>
      <c r="D3155" s="15">
        <f>IF(AND($A3155&gt;=Instellingen!$B$6,$A3155&lt;Instellingen!$B$7),1,0)</f>
        <v/>
      </c>
      <c r="E3155" s="15">
        <f>COUNTIF(tData[BezoekStart],"&lt;"&amp;($A3155+1/24))-COUNTIF(tData[BezoekEind],"&lt;="&amp;$A3155)</f>
        <v/>
      </c>
      <c r="F3155" s="15">
        <f>COUNTIF(tData[BezoekLangStart],"&lt;"&amp;($A3155+1/24))-COUNTIF(tData[BezoekLangEind],"&lt;="&amp;$A3155)</f>
        <v/>
      </c>
      <c r="G3155" s="15">
        <f>IF($D3155=1,$B3155*100+$C3155,-1)</f>
        <v/>
      </c>
      <c r="H3155" s="15">
        <f>IF($D3155=1,$B3155,-1)</f>
        <v/>
      </c>
      <c r="I3155" s="15">
        <f>IF($D3155=1,$C3155,-1)</f>
        <v/>
      </c>
    </row>
    <row r="3156">
      <c r="A3156" s="33" t="n">
        <v>45423.375</v>
      </c>
      <c r="B3156" s="15">
        <f>WEEKDAY($A3156,2)</f>
        <v/>
      </c>
      <c r="C3156" s="15">
        <f>HOUR($A3156)</f>
        <v/>
      </c>
      <c r="D3156" s="15">
        <f>IF(AND($A3156&gt;=Instellingen!$B$6,$A3156&lt;Instellingen!$B$7),1,0)</f>
        <v/>
      </c>
      <c r="E3156" s="15">
        <f>COUNTIF(tData[BezoekStart],"&lt;"&amp;($A3156+1/24))-COUNTIF(tData[BezoekEind],"&lt;="&amp;$A3156)</f>
        <v/>
      </c>
      <c r="F3156" s="15">
        <f>COUNTIF(tData[BezoekLangStart],"&lt;"&amp;($A3156+1/24))-COUNTIF(tData[BezoekLangEind],"&lt;="&amp;$A3156)</f>
        <v/>
      </c>
      <c r="G3156" s="15">
        <f>IF($D3156=1,$B3156*100+$C3156,-1)</f>
        <v/>
      </c>
      <c r="H3156" s="15">
        <f>IF($D3156=1,$B3156,-1)</f>
        <v/>
      </c>
      <c r="I3156" s="15">
        <f>IF($D3156=1,$C3156,-1)</f>
        <v/>
      </c>
    </row>
    <row r="3157">
      <c r="A3157" s="33" t="n">
        <v>45423.41666666666</v>
      </c>
      <c r="B3157" s="15">
        <f>WEEKDAY($A3157,2)</f>
        <v/>
      </c>
      <c r="C3157" s="15">
        <f>HOUR($A3157)</f>
        <v/>
      </c>
      <c r="D3157" s="15">
        <f>IF(AND($A3157&gt;=Instellingen!$B$6,$A3157&lt;Instellingen!$B$7),1,0)</f>
        <v/>
      </c>
      <c r="E3157" s="15">
        <f>COUNTIF(tData[BezoekStart],"&lt;"&amp;($A3157+1/24))-COUNTIF(tData[BezoekEind],"&lt;="&amp;$A3157)</f>
        <v/>
      </c>
      <c r="F3157" s="15">
        <f>COUNTIF(tData[BezoekLangStart],"&lt;"&amp;($A3157+1/24))-COUNTIF(tData[BezoekLangEind],"&lt;="&amp;$A3157)</f>
        <v/>
      </c>
      <c r="G3157" s="15">
        <f>IF($D3157=1,$B3157*100+$C3157,-1)</f>
        <v/>
      </c>
      <c r="H3157" s="15">
        <f>IF($D3157=1,$B3157,-1)</f>
        <v/>
      </c>
      <c r="I3157" s="15">
        <f>IF($D3157=1,$C3157,-1)</f>
        <v/>
      </c>
    </row>
    <row r="3158">
      <c r="A3158" s="33" t="n">
        <v>45423.45833333334</v>
      </c>
      <c r="B3158" s="15">
        <f>WEEKDAY($A3158,2)</f>
        <v/>
      </c>
      <c r="C3158" s="15">
        <f>HOUR($A3158)</f>
        <v/>
      </c>
      <c r="D3158" s="15">
        <f>IF(AND($A3158&gt;=Instellingen!$B$6,$A3158&lt;Instellingen!$B$7),1,0)</f>
        <v/>
      </c>
      <c r="E3158" s="15">
        <f>COUNTIF(tData[BezoekStart],"&lt;"&amp;($A3158+1/24))-COUNTIF(tData[BezoekEind],"&lt;="&amp;$A3158)</f>
        <v/>
      </c>
      <c r="F3158" s="15">
        <f>COUNTIF(tData[BezoekLangStart],"&lt;"&amp;($A3158+1/24))-COUNTIF(tData[BezoekLangEind],"&lt;="&amp;$A3158)</f>
        <v/>
      </c>
      <c r="G3158" s="15">
        <f>IF($D3158=1,$B3158*100+$C3158,-1)</f>
        <v/>
      </c>
      <c r="H3158" s="15">
        <f>IF($D3158=1,$B3158,-1)</f>
        <v/>
      </c>
      <c r="I3158" s="15">
        <f>IF($D3158=1,$C3158,-1)</f>
        <v/>
      </c>
    </row>
    <row r="3159">
      <c r="A3159" s="33" t="n">
        <v>45423.5</v>
      </c>
      <c r="B3159" s="15">
        <f>WEEKDAY($A3159,2)</f>
        <v/>
      </c>
      <c r="C3159" s="15">
        <f>HOUR($A3159)</f>
        <v/>
      </c>
      <c r="D3159" s="15">
        <f>IF(AND($A3159&gt;=Instellingen!$B$6,$A3159&lt;Instellingen!$B$7),1,0)</f>
        <v/>
      </c>
      <c r="E3159" s="15">
        <f>COUNTIF(tData[BezoekStart],"&lt;"&amp;($A3159+1/24))-COUNTIF(tData[BezoekEind],"&lt;="&amp;$A3159)</f>
        <v/>
      </c>
      <c r="F3159" s="15">
        <f>COUNTIF(tData[BezoekLangStart],"&lt;"&amp;($A3159+1/24))-COUNTIF(tData[BezoekLangEind],"&lt;="&amp;$A3159)</f>
        <v/>
      </c>
      <c r="G3159" s="15">
        <f>IF($D3159=1,$B3159*100+$C3159,-1)</f>
        <v/>
      </c>
      <c r="H3159" s="15">
        <f>IF($D3159=1,$B3159,-1)</f>
        <v/>
      </c>
      <c r="I3159" s="15">
        <f>IF($D3159=1,$C3159,-1)</f>
        <v/>
      </c>
    </row>
    <row r="3160">
      <c r="A3160" s="33" t="n">
        <v>45423.54166666666</v>
      </c>
      <c r="B3160" s="15">
        <f>WEEKDAY($A3160,2)</f>
        <v/>
      </c>
      <c r="C3160" s="15">
        <f>HOUR($A3160)</f>
        <v/>
      </c>
      <c r="D3160" s="15">
        <f>IF(AND($A3160&gt;=Instellingen!$B$6,$A3160&lt;Instellingen!$B$7),1,0)</f>
        <v/>
      </c>
      <c r="E3160" s="15">
        <f>COUNTIF(tData[BezoekStart],"&lt;"&amp;($A3160+1/24))-COUNTIF(tData[BezoekEind],"&lt;="&amp;$A3160)</f>
        <v/>
      </c>
      <c r="F3160" s="15">
        <f>COUNTIF(tData[BezoekLangStart],"&lt;"&amp;($A3160+1/24))-COUNTIF(tData[BezoekLangEind],"&lt;="&amp;$A3160)</f>
        <v/>
      </c>
      <c r="G3160" s="15">
        <f>IF($D3160=1,$B3160*100+$C3160,-1)</f>
        <v/>
      </c>
      <c r="H3160" s="15">
        <f>IF($D3160=1,$B3160,-1)</f>
        <v/>
      </c>
      <c r="I3160" s="15">
        <f>IF($D3160=1,$C3160,-1)</f>
        <v/>
      </c>
    </row>
    <row r="3161">
      <c r="A3161" s="33" t="n">
        <v>45423.58333333334</v>
      </c>
      <c r="B3161" s="15">
        <f>WEEKDAY($A3161,2)</f>
        <v/>
      </c>
      <c r="C3161" s="15">
        <f>HOUR($A3161)</f>
        <v/>
      </c>
      <c r="D3161" s="15">
        <f>IF(AND($A3161&gt;=Instellingen!$B$6,$A3161&lt;Instellingen!$B$7),1,0)</f>
        <v/>
      </c>
      <c r="E3161" s="15">
        <f>COUNTIF(tData[BezoekStart],"&lt;"&amp;($A3161+1/24))-COUNTIF(tData[BezoekEind],"&lt;="&amp;$A3161)</f>
        <v/>
      </c>
      <c r="F3161" s="15">
        <f>COUNTIF(tData[BezoekLangStart],"&lt;"&amp;($A3161+1/24))-COUNTIF(tData[BezoekLangEind],"&lt;="&amp;$A3161)</f>
        <v/>
      </c>
      <c r="G3161" s="15">
        <f>IF($D3161=1,$B3161*100+$C3161,-1)</f>
        <v/>
      </c>
      <c r="H3161" s="15">
        <f>IF($D3161=1,$B3161,-1)</f>
        <v/>
      </c>
      <c r="I3161" s="15">
        <f>IF($D3161=1,$C3161,-1)</f>
        <v/>
      </c>
    </row>
    <row r="3162">
      <c r="A3162" s="33" t="n">
        <v>45423.625</v>
      </c>
      <c r="B3162" s="15">
        <f>WEEKDAY($A3162,2)</f>
        <v/>
      </c>
      <c r="C3162" s="15">
        <f>HOUR($A3162)</f>
        <v/>
      </c>
      <c r="D3162" s="15">
        <f>IF(AND($A3162&gt;=Instellingen!$B$6,$A3162&lt;Instellingen!$B$7),1,0)</f>
        <v/>
      </c>
      <c r="E3162" s="15">
        <f>COUNTIF(tData[BezoekStart],"&lt;"&amp;($A3162+1/24))-COUNTIF(tData[BezoekEind],"&lt;="&amp;$A3162)</f>
        <v/>
      </c>
      <c r="F3162" s="15">
        <f>COUNTIF(tData[BezoekLangStart],"&lt;"&amp;($A3162+1/24))-COUNTIF(tData[BezoekLangEind],"&lt;="&amp;$A3162)</f>
        <v/>
      </c>
      <c r="G3162" s="15">
        <f>IF($D3162=1,$B3162*100+$C3162,-1)</f>
        <v/>
      </c>
      <c r="H3162" s="15">
        <f>IF($D3162=1,$B3162,-1)</f>
        <v/>
      </c>
      <c r="I3162" s="15">
        <f>IF($D3162=1,$C3162,-1)</f>
        <v/>
      </c>
    </row>
    <row r="3163">
      <c r="A3163" s="33" t="n">
        <v>45423.66666666666</v>
      </c>
      <c r="B3163" s="15">
        <f>WEEKDAY($A3163,2)</f>
        <v/>
      </c>
      <c r="C3163" s="15">
        <f>HOUR($A3163)</f>
        <v/>
      </c>
      <c r="D3163" s="15">
        <f>IF(AND($A3163&gt;=Instellingen!$B$6,$A3163&lt;Instellingen!$B$7),1,0)</f>
        <v/>
      </c>
      <c r="E3163" s="15">
        <f>COUNTIF(tData[BezoekStart],"&lt;"&amp;($A3163+1/24))-COUNTIF(tData[BezoekEind],"&lt;="&amp;$A3163)</f>
        <v/>
      </c>
      <c r="F3163" s="15">
        <f>COUNTIF(tData[BezoekLangStart],"&lt;"&amp;($A3163+1/24))-COUNTIF(tData[BezoekLangEind],"&lt;="&amp;$A3163)</f>
        <v/>
      </c>
      <c r="G3163" s="15">
        <f>IF($D3163=1,$B3163*100+$C3163,-1)</f>
        <v/>
      </c>
      <c r="H3163" s="15">
        <f>IF($D3163=1,$B3163,-1)</f>
        <v/>
      </c>
      <c r="I3163" s="15">
        <f>IF($D3163=1,$C3163,-1)</f>
        <v/>
      </c>
    </row>
    <row r="3164">
      <c r="A3164" s="33" t="n">
        <v>45423.70833333334</v>
      </c>
      <c r="B3164" s="15">
        <f>WEEKDAY($A3164,2)</f>
        <v/>
      </c>
      <c r="C3164" s="15">
        <f>HOUR($A3164)</f>
        <v/>
      </c>
      <c r="D3164" s="15">
        <f>IF(AND($A3164&gt;=Instellingen!$B$6,$A3164&lt;Instellingen!$B$7),1,0)</f>
        <v/>
      </c>
      <c r="E3164" s="15">
        <f>COUNTIF(tData[BezoekStart],"&lt;"&amp;($A3164+1/24))-COUNTIF(tData[BezoekEind],"&lt;="&amp;$A3164)</f>
        <v/>
      </c>
      <c r="F3164" s="15">
        <f>COUNTIF(tData[BezoekLangStart],"&lt;"&amp;($A3164+1/24))-COUNTIF(tData[BezoekLangEind],"&lt;="&amp;$A3164)</f>
        <v/>
      </c>
      <c r="G3164" s="15">
        <f>IF($D3164=1,$B3164*100+$C3164,-1)</f>
        <v/>
      </c>
      <c r="H3164" s="15">
        <f>IF($D3164=1,$B3164,-1)</f>
        <v/>
      </c>
      <c r="I3164" s="15">
        <f>IF($D3164=1,$C3164,-1)</f>
        <v/>
      </c>
    </row>
    <row r="3165">
      <c r="A3165" s="33" t="n">
        <v>45423.75</v>
      </c>
      <c r="B3165" s="15">
        <f>WEEKDAY($A3165,2)</f>
        <v/>
      </c>
      <c r="C3165" s="15">
        <f>HOUR($A3165)</f>
        <v/>
      </c>
      <c r="D3165" s="15">
        <f>IF(AND($A3165&gt;=Instellingen!$B$6,$A3165&lt;Instellingen!$B$7),1,0)</f>
        <v/>
      </c>
      <c r="E3165" s="15">
        <f>COUNTIF(tData[BezoekStart],"&lt;"&amp;($A3165+1/24))-COUNTIF(tData[BezoekEind],"&lt;="&amp;$A3165)</f>
        <v/>
      </c>
      <c r="F3165" s="15">
        <f>COUNTIF(tData[BezoekLangStart],"&lt;"&amp;($A3165+1/24))-COUNTIF(tData[BezoekLangEind],"&lt;="&amp;$A3165)</f>
        <v/>
      </c>
      <c r="G3165" s="15">
        <f>IF($D3165=1,$B3165*100+$C3165,-1)</f>
        <v/>
      </c>
      <c r="H3165" s="15">
        <f>IF($D3165=1,$B3165,-1)</f>
        <v/>
      </c>
      <c r="I3165" s="15">
        <f>IF($D3165=1,$C3165,-1)</f>
        <v/>
      </c>
    </row>
    <row r="3166">
      <c r="A3166" s="33" t="n">
        <v>45423.79166666666</v>
      </c>
      <c r="B3166" s="15">
        <f>WEEKDAY($A3166,2)</f>
        <v/>
      </c>
      <c r="C3166" s="15">
        <f>HOUR($A3166)</f>
        <v/>
      </c>
      <c r="D3166" s="15">
        <f>IF(AND($A3166&gt;=Instellingen!$B$6,$A3166&lt;Instellingen!$B$7),1,0)</f>
        <v/>
      </c>
      <c r="E3166" s="15">
        <f>COUNTIF(tData[BezoekStart],"&lt;"&amp;($A3166+1/24))-COUNTIF(tData[BezoekEind],"&lt;="&amp;$A3166)</f>
        <v/>
      </c>
      <c r="F3166" s="15">
        <f>COUNTIF(tData[BezoekLangStart],"&lt;"&amp;($A3166+1/24))-COUNTIF(tData[BezoekLangEind],"&lt;="&amp;$A3166)</f>
        <v/>
      </c>
      <c r="G3166" s="15">
        <f>IF($D3166=1,$B3166*100+$C3166,-1)</f>
        <v/>
      </c>
      <c r="H3166" s="15">
        <f>IF($D3166=1,$B3166,-1)</f>
        <v/>
      </c>
      <c r="I3166" s="15">
        <f>IF($D3166=1,$C3166,-1)</f>
        <v/>
      </c>
    </row>
    <row r="3167">
      <c r="A3167" s="33" t="n">
        <v>45423.83333333334</v>
      </c>
      <c r="B3167" s="15">
        <f>WEEKDAY($A3167,2)</f>
        <v/>
      </c>
      <c r="C3167" s="15">
        <f>HOUR($A3167)</f>
        <v/>
      </c>
      <c r="D3167" s="15">
        <f>IF(AND($A3167&gt;=Instellingen!$B$6,$A3167&lt;Instellingen!$B$7),1,0)</f>
        <v/>
      </c>
      <c r="E3167" s="15">
        <f>COUNTIF(tData[BezoekStart],"&lt;"&amp;($A3167+1/24))-COUNTIF(tData[BezoekEind],"&lt;="&amp;$A3167)</f>
        <v/>
      </c>
      <c r="F3167" s="15">
        <f>COUNTIF(tData[BezoekLangStart],"&lt;"&amp;($A3167+1/24))-COUNTIF(tData[BezoekLangEind],"&lt;="&amp;$A3167)</f>
        <v/>
      </c>
      <c r="G3167" s="15">
        <f>IF($D3167=1,$B3167*100+$C3167,-1)</f>
        <v/>
      </c>
      <c r="H3167" s="15">
        <f>IF($D3167=1,$B3167,-1)</f>
        <v/>
      </c>
      <c r="I3167" s="15">
        <f>IF($D3167=1,$C3167,-1)</f>
        <v/>
      </c>
    </row>
    <row r="3168">
      <c r="A3168" s="33" t="n">
        <v>45423.875</v>
      </c>
      <c r="B3168" s="15">
        <f>WEEKDAY($A3168,2)</f>
        <v/>
      </c>
      <c r="C3168" s="15">
        <f>HOUR($A3168)</f>
        <v/>
      </c>
      <c r="D3168" s="15">
        <f>IF(AND($A3168&gt;=Instellingen!$B$6,$A3168&lt;Instellingen!$B$7),1,0)</f>
        <v/>
      </c>
      <c r="E3168" s="15">
        <f>COUNTIF(tData[BezoekStart],"&lt;"&amp;($A3168+1/24))-COUNTIF(tData[BezoekEind],"&lt;="&amp;$A3168)</f>
        <v/>
      </c>
      <c r="F3168" s="15">
        <f>COUNTIF(tData[BezoekLangStart],"&lt;"&amp;($A3168+1/24))-COUNTIF(tData[BezoekLangEind],"&lt;="&amp;$A3168)</f>
        <v/>
      </c>
      <c r="G3168" s="15">
        <f>IF($D3168=1,$B3168*100+$C3168,-1)</f>
        <v/>
      </c>
      <c r="H3168" s="15">
        <f>IF($D3168=1,$B3168,-1)</f>
        <v/>
      </c>
      <c r="I3168" s="15">
        <f>IF($D3168=1,$C3168,-1)</f>
        <v/>
      </c>
    </row>
    <row r="3169">
      <c r="A3169" s="33" t="n">
        <v>45423.91666666666</v>
      </c>
      <c r="B3169" s="15">
        <f>WEEKDAY($A3169,2)</f>
        <v/>
      </c>
      <c r="C3169" s="15">
        <f>HOUR($A3169)</f>
        <v/>
      </c>
      <c r="D3169" s="15">
        <f>IF(AND($A3169&gt;=Instellingen!$B$6,$A3169&lt;Instellingen!$B$7),1,0)</f>
        <v/>
      </c>
      <c r="E3169" s="15">
        <f>COUNTIF(tData[BezoekStart],"&lt;"&amp;($A3169+1/24))-COUNTIF(tData[BezoekEind],"&lt;="&amp;$A3169)</f>
        <v/>
      </c>
      <c r="F3169" s="15">
        <f>COUNTIF(tData[BezoekLangStart],"&lt;"&amp;($A3169+1/24))-COUNTIF(tData[BezoekLangEind],"&lt;="&amp;$A3169)</f>
        <v/>
      </c>
      <c r="G3169" s="15">
        <f>IF($D3169=1,$B3169*100+$C3169,-1)</f>
        <v/>
      </c>
      <c r="H3169" s="15">
        <f>IF($D3169=1,$B3169,-1)</f>
        <v/>
      </c>
      <c r="I3169" s="15">
        <f>IF($D3169=1,$C3169,-1)</f>
        <v/>
      </c>
    </row>
    <row r="3170">
      <c r="A3170" s="33" t="n">
        <v>45423.95833333334</v>
      </c>
      <c r="B3170" s="15">
        <f>WEEKDAY($A3170,2)</f>
        <v/>
      </c>
      <c r="C3170" s="15">
        <f>HOUR($A3170)</f>
        <v/>
      </c>
      <c r="D3170" s="15">
        <f>IF(AND($A3170&gt;=Instellingen!$B$6,$A3170&lt;Instellingen!$B$7),1,0)</f>
        <v/>
      </c>
      <c r="E3170" s="15">
        <f>COUNTIF(tData[BezoekStart],"&lt;"&amp;($A3170+1/24))-COUNTIF(tData[BezoekEind],"&lt;="&amp;$A3170)</f>
        <v/>
      </c>
      <c r="F3170" s="15">
        <f>COUNTIF(tData[BezoekLangStart],"&lt;"&amp;($A3170+1/24))-COUNTIF(tData[BezoekLangEind],"&lt;="&amp;$A3170)</f>
        <v/>
      </c>
      <c r="G3170" s="15">
        <f>IF($D3170=1,$B3170*100+$C3170,-1)</f>
        <v/>
      </c>
      <c r="H3170" s="15">
        <f>IF($D3170=1,$B3170,-1)</f>
        <v/>
      </c>
      <c r="I3170" s="15">
        <f>IF($D3170=1,$C3170,-1)</f>
        <v/>
      </c>
    </row>
    <row r="3171">
      <c r="A3171" s="33" t="n">
        <v>45424</v>
      </c>
      <c r="B3171" s="15">
        <f>WEEKDAY($A3171,2)</f>
        <v/>
      </c>
      <c r="C3171" s="15">
        <f>HOUR($A3171)</f>
        <v/>
      </c>
      <c r="D3171" s="15">
        <f>IF(AND($A3171&gt;=Instellingen!$B$6,$A3171&lt;Instellingen!$B$7),1,0)</f>
        <v/>
      </c>
      <c r="E3171" s="15">
        <f>COUNTIF(tData[BezoekStart],"&lt;"&amp;($A3171+1/24))-COUNTIF(tData[BezoekEind],"&lt;="&amp;$A3171)</f>
        <v/>
      </c>
      <c r="F3171" s="15">
        <f>COUNTIF(tData[BezoekLangStart],"&lt;"&amp;($A3171+1/24))-COUNTIF(tData[BezoekLangEind],"&lt;="&amp;$A3171)</f>
        <v/>
      </c>
      <c r="G3171" s="15">
        <f>IF($D3171=1,$B3171*100+$C3171,-1)</f>
        <v/>
      </c>
      <c r="H3171" s="15">
        <f>IF($D3171=1,$B3171,-1)</f>
        <v/>
      </c>
      <c r="I3171" s="15">
        <f>IF($D3171=1,$C3171,-1)</f>
        <v/>
      </c>
    </row>
    <row r="3172">
      <c r="A3172" s="33" t="n">
        <v>45424.04166666666</v>
      </c>
      <c r="B3172" s="15">
        <f>WEEKDAY($A3172,2)</f>
        <v/>
      </c>
      <c r="C3172" s="15">
        <f>HOUR($A3172)</f>
        <v/>
      </c>
      <c r="D3172" s="15">
        <f>IF(AND($A3172&gt;=Instellingen!$B$6,$A3172&lt;Instellingen!$B$7),1,0)</f>
        <v/>
      </c>
      <c r="E3172" s="15">
        <f>COUNTIF(tData[BezoekStart],"&lt;"&amp;($A3172+1/24))-COUNTIF(tData[BezoekEind],"&lt;="&amp;$A3172)</f>
        <v/>
      </c>
      <c r="F3172" s="15">
        <f>COUNTIF(tData[BezoekLangStart],"&lt;"&amp;($A3172+1/24))-COUNTIF(tData[BezoekLangEind],"&lt;="&amp;$A3172)</f>
        <v/>
      </c>
      <c r="G3172" s="15">
        <f>IF($D3172=1,$B3172*100+$C3172,-1)</f>
        <v/>
      </c>
      <c r="H3172" s="15">
        <f>IF($D3172=1,$B3172,-1)</f>
        <v/>
      </c>
      <c r="I3172" s="15">
        <f>IF($D3172=1,$C3172,-1)</f>
        <v/>
      </c>
    </row>
    <row r="3173">
      <c r="A3173" s="33" t="n">
        <v>45424.08333333334</v>
      </c>
      <c r="B3173" s="15">
        <f>WEEKDAY($A3173,2)</f>
        <v/>
      </c>
      <c r="C3173" s="15">
        <f>HOUR($A3173)</f>
        <v/>
      </c>
      <c r="D3173" s="15">
        <f>IF(AND($A3173&gt;=Instellingen!$B$6,$A3173&lt;Instellingen!$B$7),1,0)</f>
        <v/>
      </c>
      <c r="E3173" s="15">
        <f>COUNTIF(tData[BezoekStart],"&lt;"&amp;($A3173+1/24))-COUNTIF(tData[BezoekEind],"&lt;="&amp;$A3173)</f>
        <v/>
      </c>
      <c r="F3173" s="15">
        <f>COUNTIF(tData[BezoekLangStart],"&lt;"&amp;($A3173+1/24))-COUNTIF(tData[BezoekLangEind],"&lt;="&amp;$A3173)</f>
        <v/>
      </c>
      <c r="G3173" s="15">
        <f>IF($D3173=1,$B3173*100+$C3173,-1)</f>
        <v/>
      </c>
      <c r="H3173" s="15">
        <f>IF($D3173=1,$B3173,-1)</f>
        <v/>
      </c>
      <c r="I3173" s="15">
        <f>IF($D3173=1,$C3173,-1)</f>
        <v/>
      </c>
    </row>
    <row r="3174">
      <c r="A3174" s="33" t="n">
        <v>45424.125</v>
      </c>
      <c r="B3174" s="15">
        <f>WEEKDAY($A3174,2)</f>
        <v/>
      </c>
      <c r="C3174" s="15">
        <f>HOUR($A3174)</f>
        <v/>
      </c>
      <c r="D3174" s="15">
        <f>IF(AND($A3174&gt;=Instellingen!$B$6,$A3174&lt;Instellingen!$B$7),1,0)</f>
        <v/>
      </c>
      <c r="E3174" s="15">
        <f>COUNTIF(tData[BezoekStart],"&lt;"&amp;($A3174+1/24))-COUNTIF(tData[BezoekEind],"&lt;="&amp;$A3174)</f>
        <v/>
      </c>
      <c r="F3174" s="15">
        <f>COUNTIF(tData[BezoekLangStart],"&lt;"&amp;($A3174+1/24))-COUNTIF(tData[BezoekLangEind],"&lt;="&amp;$A3174)</f>
        <v/>
      </c>
      <c r="G3174" s="15">
        <f>IF($D3174=1,$B3174*100+$C3174,-1)</f>
        <v/>
      </c>
      <c r="H3174" s="15">
        <f>IF($D3174=1,$B3174,-1)</f>
        <v/>
      </c>
      <c r="I3174" s="15">
        <f>IF($D3174=1,$C3174,-1)</f>
        <v/>
      </c>
    </row>
    <row r="3175">
      <c r="A3175" s="33" t="n">
        <v>45424.16666666666</v>
      </c>
      <c r="B3175" s="15">
        <f>WEEKDAY($A3175,2)</f>
        <v/>
      </c>
      <c r="C3175" s="15">
        <f>HOUR($A3175)</f>
        <v/>
      </c>
      <c r="D3175" s="15">
        <f>IF(AND($A3175&gt;=Instellingen!$B$6,$A3175&lt;Instellingen!$B$7),1,0)</f>
        <v/>
      </c>
      <c r="E3175" s="15">
        <f>COUNTIF(tData[BezoekStart],"&lt;"&amp;($A3175+1/24))-COUNTIF(tData[BezoekEind],"&lt;="&amp;$A3175)</f>
        <v/>
      </c>
      <c r="F3175" s="15">
        <f>COUNTIF(tData[BezoekLangStart],"&lt;"&amp;($A3175+1/24))-COUNTIF(tData[BezoekLangEind],"&lt;="&amp;$A3175)</f>
        <v/>
      </c>
      <c r="G3175" s="15">
        <f>IF($D3175=1,$B3175*100+$C3175,-1)</f>
        <v/>
      </c>
      <c r="H3175" s="15">
        <f>IF($D3175=1,$B3175,-1)</f>
        <v/>
      </c>
      <c r="I3175" s="15">
        <f>IF($D3175=1,$C3175,-1)</f>
        <v/>
      </c>
    </row>
    <row r="3176">
      <c r="A3176" s="33" t="n">
        <v>45424.20833333334</v>
      </c>
      <c r="B3176" s="15">
        <f>WEEKDAY($A3176,2)</f>
        <v/>
      </c>
      <c r="C3176" s="15">
        <f>HOUR($A3176)</f>
        <v/>
      </c>
      <c r="D3176" s="15">
        <f>IF(AND($A3176&gt;=Instellingen!$B$6,$A3176&lt;Instellingen!$B$7),1,0)</f>
        <v/>
      </c>
      <c r="E3176" s="15">
        <f>COUNTIF(tData[BezoekStart],"&lt;"&amp;($A3176+1/24))-COUNTIF(tData[BezoekEind],"&lt;="&amp;$A3176)</f>
        <v/>
      </c>
      <c r="F3176" s="15">
        <f>COUNTIF(tData[BezoekLangStart],"&lt;"&amp;($A3176+1/24))-COUNTIF(tData[BezoekLangEind],"&lt;="&amp;$A3176)</f>
        <v/>
      </c>
      <c r="G3176" s="15">
        <f>IF($D3176=1,$B3176*100+$C3176,-1)</f>
        <v/>
      </c>
      <c r="H3176" s="15">
        <f>IF($D3176=1,$B3176,-1)</f>
        <v/>
      </c>
      <c r="I3176" s="15">
        <f>IF($D3176=1,$C3176,-1)</f>
        <v/>
      </c>
    </row>
    <row r="3177">
      <c r="A3177" s="33" t="n">
        <v>45424.25</v>
      </c>
      <c r="B3177" s="15">
        <f>WEEKDAY($A3177,2)</f>
        <v/>
      </c>
      <c r="C3177" s="15">
        <f>HOUR($A3177)</f>
        <v/>
      </c>
      <c r="D3177" s="15">
        <f>IF(AND($A3177&gt;=Instellingen!$B$6,$A3177&lt;Instellingen!$B$7),1,0)</f>
        <v/>
      </c>
      <c r="E3177" s="15">
        <f>COUNTIF(tData[BezoekStart],"&lt;"&amp;($A3177+1/24))-COUNTIF(tData[BezoekEind],"&lt;="&amp;$A3177)</f>
        <v/>
      </c>
      <c r="F3177" s="15">
        <f>COUNTIF(tData[BezoekLangStart],"&lt;"&amp;($A3177+1/24))-COUNTIF(tData[BezoekLangEind],"&lt;="&amp;$A3177)</f>
        <v/>
      </c>
      <c r="G3177" s="15">
        <f>IF($D3177=1,$B3177*100+$C3177,-1)</f>
        <v/>
      </c>
      <c r="H3177" s="15">
        <f>IF($D3177=1,$B3177,-1)</f>
        <v/>
      </c>
      <c r="I3177" s="15">
        <f>IF($D3177=1,$C3177,-1)</f>
        <v/>
      </c>
    </row>
    <row r="3178">
      <c r="A3178" s="33" t="n">
        <v>45424.29166666666</v>
      </c>
      <c r="B3178" s="15">
        <f>WEEKDAY($A3178,2)</f>
        <v/>
      </c>
      <c r="C3178" s="15">
        <f>HOUR($A3178)</f>
        <v/>
      </c>
      <c r="D3178" s="15">
        <f>IF(AND($A3178&gt;=Instellingen!$B$6,$A3178&lt;Instellingen!$B$7),1,0)</f>
        <v/>
      </c>
      <c r="E3178" s="15">
        <f>COUNTIF(tData[BezoekStart],"&lt;"&amp;($A3178+1/24))-COUNTIF(tData[BezoekEind],"&lt;="&amp;$A3178)</f>
        <v/>
      </c>
      <c r="F3178" s="15">
        <f>COUNTIF(tData[BezoekLangStart],"&lt;"&amp;($A3178+1/24))-COUNTIF(tData[BezoekLangEind],"&lt;="&amp;$A3178)</f>
        <v/>
      </c>
      <c r="G3178" s="15">
        <f>IF($D3178=1,$B3178*100+$C3178,-1)</f>
        <v/>
      </c>
      <c r="H3178" s="15">
        <f>IF($D3178=1,$B3178,-1)</f>
        <v/>
      </c>
      <c r="I3178" s="15">
        <f>IF($D3178=1,$C3178,-1)</f>
        <v/>
      </c>
    </row>
    <row r="3179">
      <c r="A3179" s="33" t="n">
        <v>45424.33333333334</v>
      </c>
      <c r="B3179" s="15">
        <f>WEEKDAY($A3179,2)</f>
        <v/>
      </c>
      <c r="C3179" s="15">
        <f>HOUR($A3179)</f>
        <v/>
      </c>
      <c r="D3179" s="15">
        <f>IF(AND($A3179&gt;=Instellingen!$B$6,$A3179&lt;Instellingen!$B$7),1,0)</f>
        <v/>
      </c>
      <c r="E3179" s="15">
        <f>COUNTIF(tData[BezoekStart],"&lt;"&amp;($A3179+1/24))-COUNTIF(tData[BezoekEind],"&lt;="&amp;$A3179)</f>
        <v/>
      </c>
      <c r="F3179" s="15">
        <f>COUNTIF(tData[BezoekLangStart],"&lt;"&amp;($A3179+1/24))-COUNTIF(tData[BezoekLangEind],"&lt;="&amp;$A3179)</f>
        <v/>
      </c>
      <c r="G3179" s="15">
        <f>IF($D3179=1,$B3179*100+$C3179,-1)</f>
        <v/>
      </c>
      <c r="H3179" s="15">
        <f>IF($D3179=1,$B3179,-1)</f>
        <v/>
      </c>
      <c r="I3179" s="15">
        <f>IF($D3179=1,$C3179,-1)</f>
        <v/>
      </c>
    </row>
    <row r="3180">
      <c r="A3180" s="33" t="n">
        <v>45424.375</v>
      </c>
      <c r="B3180" s="15">
        <f>WEEKDAY($A3180,2)</f>
        <v/>
      </c>
      <c r="C3180" s="15">
        <f>HOUR($A3180)</f>
        <v/>
      </c>
      <c r="D3180" s="15">
        <f>IF(AND($A3180&gt;=Instellingen!$B$6,$A3180&lt;Instellingen!$B$7),1,0)</f>
        <v/>
      </c>
      <c r="E3180" s="15">
        <f>COUNTIF(tData[BezoekStart],"&lt;"&amp;($A3180+1/24))-COUNTIF(tData[BezoekEind],"&lt;="&amp;$A3180)</f>
        <v/>
      </c>
      <c r="F3180" s="15">
        <f>COUNTIF(tData[BezoekLangStart],"&lt;"&amp;($A3180+1/24))-COUNTIF(tData[BezoekLangEind],"&lt;="&amp;$A3180)</f>
        <v/>
      </c>
      <c r="G3180" s="15">
        <f>IF($D3180=1,$B3180*100+$C3180,-1)</f>
        <v/>
      </c>
      <c r="H3180" s="15">
        <f>IF($D3180=1,$B3180,-1)</f>
        <v/>
      </c>
      <c r="I3180" s="15">
        <f>IF($D3180=1,$C3180,-1)</f>
        <v/>
      </c>
    </row>
    <row r="3181">
      <c r="A3181" s="33" t="n">
        <v>45424.41666666666</v>
      </c>
      <c r="B3181" s="15">
        <f>WEEKDAY($A3181,2)</f>
        <v/>
      </c>
      <c r="C3181" s="15">
        <f>HOUR($A3181)</f>
        <v/>
      </c>
      <c r="D3181" s="15">
        <f>IF(AND($A3181&gt;=Instellingen!$B$6,$A3181&lt;Instellingen!$B$7),1,0)</f>
        <v/>
      </c>
      <c r="E3181" s="15">
        <f>COUNTIF(tData[BezoekStart],"&lt;"&amp;($A3181+1/24))-COUNTIF(tData[BezoekEind],"&lt;="&amp;$A3181)</f>
        <v/>
      </c>
      <c r="F3181" s="15">
        <f>COUNTIF(tData[BezoekLangStart],"&lt;"&amp;($A3181+1/24))-COUNTIF(tData[BezoekLangEind],"&lt;="&amp;$A3181)</f>
        <v/>
      </c>
      <c r="G3181" s="15">
        <f>IF($D3181=1,$B3181*100+$C3181,-1)</f>
        <v/>
      </c>
      <c r="H3181" s="15">
        <f>IF($D3181=1,$B3181,-1)</f>
        <v/>
      </c>
      <c r="I3181" s="15">
        <f>IF($D3181=1,$C3181,-1)</f>
        <v/>
      </c>
    </row>
    <row r="3182">
      <c r="A3182" s="33" t="n">
        <v>45424.45833333334</v>
      </c>
      <c r="B3182" s="15">
        <f>WEEKDAY($A3182,2)</f>
        <v/>
      </c>
      <c r="C3182" s="15">
        <f>HOUR($A3182)</f>
        <v/>
      </c>
      <c r="D3182" s="15">
        <f>IF(AND($A3182&gt;=Instellingen!$B$6,$A3182&lt;Instellingen!$B$7),1,0)</f>
        <v/>
      </c>
      <c r="E3182" s="15">
        <f>COUNTIF(tData[BezoekStart],"&lt;"&amp;($A3182+1/24))-COUNTIF(tData[BezoekEind],"&lt;="&amp;$A3182)</f>
        <v/>
      </c>
      <c r="F3182" s="15">
        <f>COUNTIF(tData[BezoekLangStart],"&lt;"&amp;($A3182+1/24))-COUNTIF(tData[BezoekLangEind],"&lt;="&amp;$A3182)</f>
        <v/>
      </c>
      <c r="G3182" s="15">
        <f>IF($D3182=1,$B3182*100+$C3182,-1)</f>
        <v/>
      </c>
      <c r="H3182" s="15">
        <f>IF($D3182=1,$B3182,-1)</f>
        <v/>
      </c>
      <c r="I3182" s="15">
        <f>IF($D3182=1,$C3182,-1)</f>
        <v/>
      </c>
    </row>
    <row r="3183">
      <c r="A3183" s="33" t="n">
        <v>45424.5</v>
      </c>
      <c r="B3183" s="15">
        <f>WEEKDAY($A3183,2)</f>
        <v/>
      </c>
      <c r="C3183" s="15">
        <f>HOUR($A3183)</f>
        <v/>
      </c>
      <c r="D3183" s="15">
        <f>IF(AND($A3183&gt;=Instellingen!$B$6,$A3183&lt;Instellingen!$B$7),1,0)</f>
        <v/>
      </c>
      <c r="E3183" s="15">
        <f>COUNTIF(tData[BezoekStart],"&lt;"&amp;($A3183+1/24))-COUNTIF(tData[BezoekEind],"&lt;="&amp;$A3183)</f>
        <v/>
      </c>
      <c r="F3183" s="15">
        <f>COUNTIF(tData[BezoekLangStart],"&lt;"&amp;($A3183+1/24))-COUNTIF(tData[BezoekLangEind],"&lt;="&amp;$A3183)</f>
        <v/>
      </c>
      <c r="G3183" s="15">
        <f>IF($D3183=1,$B3183*100+$C3183,-1)</f>
        <v/>
      </c>
      <c r="H3183" s="15">
        <f>IF($D3183=1,$B3183,-1)</f>
        <v/>
      </c>
      <c r="I3183" s="15">
        <f>IF($D3183=1,$C3183,-1)</f>
        <v/>
      </c>
    </row>
    <row r="3184">
      <c r="A3184" s="33" t="n">
        <v>45424.54166666666</v>
      </c>
      <c r="B3184" s="15">
        <f>WEEKDAY($A3184,2)</f>
        <v/>
      </c>
      <c r="C3184" s="15">
        <f>HOUR($A3184)</f>
        <v/>
      </c>
      <c r="D3184" s="15">
        <f>IF(AND($A3184&gt;=Instellingen!$B$6,$A3184&lt;Instellingen!$B$7),1,0)</f>
        <v/>
      </c>
      <c r="E3184" s="15">
        <f>COUNTIF(tData[BezoekStart],"&lt;"&amp;($A3184+1/24))-COUNTIF(tData[BezoekEind],"&lt;="&amp;$A3184)</f>
        <v/>
      </c>
      <c r="F3184" s="15">
        <f>COUNTIF(tData[BezoekLangStart],"&lt;"&amp;($A3184+1/24))-COUNTIF(tData[BezoekLangEind],"&lt;="&amp;$A3184)</f>
        <v/>
      </c>
      <c r="G3184" s="15">
        <f>IF($D3184=1,$B3184*100+$C3184,-1)</f>
        <v/>
      </c>
      <c r="H3184" s="15">
        <f>IF($D3184=1,$B3184,-1)</f>
        <v/>
      </c>
      <c r="I3184" s="15">
        <f>IF($D3184=1,$C3184,-1)</f>
        <v/>
      </c>
    </row>
    <row r="3185">
      <c r="A3185" s="33" t="n">
        <v>45424.58333333334</v>
      </c>
      <c r="B3185" s="15">
        <f>WEEKDAY($A3185,2)</f>
        <v/>
      </c>
      <c r="C3185" s="15">
        <f>HOUR($A3185)</f>
        <v/>
      </c>
      <c r="D3185" s="15">
        <f>IF(AND($A3185&gt;=Instellingen!$B$6,$A3185&lt;Instellingen!$B$7),1,0)</f>
        <v/>
      </c>
      <c r="E3185" s="15">
        <f>COUNTIF(tData[BezoekStart],"&lt;"&amp;($A3185+1/24))-COUNTIF(tData[BezoekEind],"&lt;="&amp;$A3185)</f>
        <v/>
      </c>
      <c r="F3185" s="15">
        <f>COUNTIF(tData[BezoekLangStart],"&lt;"&amp;($A3185+1/24))-COUNTIF(tData[BezoekLangEind],"&lt;="&amp;$A3185)</f>
        <v/>
      </c>
      <c r="G3185" s="15">
        <f>IF($D3185=1,$B3185*100+$C3185,-1)</f>
        <v/>
      </c>
      <c r="H3185" s="15">
        <f>IF($D3185=1,$B3185,-1)</f>
        <v/>
      </c>
      <c r="I3185" s="15">
        <f>IF($D3185=1,$C3185,-1)</f>
        <v/>
      </c>
    </row>
    <row r="3186">
      <c r="A3186" s="33" t="n">
        <v>45424.625</v>
      </c>
      <c r="B3186" s="15">
        <f>WEEKDAY($A3186,2)</f>
        <v/>
      </c>
      <c r="C3186" s="15">
        <f>HOUR($A3186)</f>
        <v/>
      </c>
      <c r="D3186" s="15">
        <f>IF(AND($A3186&gt;=Instellingen!$B$6,$A3186&lt;Instellingen!$B$7),1,0)</f>
        <v/>
      </c>
      <c r="E3186" s="15">
        <f>COUNTIF(tData[BezoekStart],"&lt;"&amp;($A3186+1/24))-COUNTIF(tData[BezoekEind],"&lt;="&amp;$A3186)</f>
        <v/>
      </c>
      <c r="F3186" s="15">
        <f>COUNTIF(tData[BezoekLangStart],"&lt;"&amp;($A3186+1/24))-COUNTIF(tData[BezoekLangEind],"&lt;="&amp;$A3186)</f>
        <v/>
      </c>
      <c r="G3186" s="15">
        <f>IF($D3186=1,$B3186*100+$C3186,-1)</f>
        <v/>
      </c>
      <c r="H3186" s="15">
        <f>IF($D3186=1,$B3186,-1)</f>
        <v/>
      </c>
      <c r="I3186" s="15">
        <f>IF($D3186=1,$C3186,-1)</f>
        <v/>
      </c>
    </row>
    <row r="3187">
      <c r="A3187" s="33" t="n">
        <v>45424.66666666666</v>
      </c>
      <c r="B3187" s="15">
        <f>WEEKDAY($A3187,2)</f>
        <v/>
      </c>
      <c r="C3187" s="15">
        <f>HOUR($A3187)</f>
        <v/>
      </c>
      <c r="D3187" s="15">
        <f>IF(AND($A3187&gt;=Instellingen!$B$6,$A3187&lt;Instellingen!$B$7),1,0)</f>
        <v/>
      </c>
      <c r="E3187" s="15">
        <f>COUNTIF(tData[BezoekStart],"&lt;"&amp;($A3187+1/24))-COUNTIF(tData[BezoekEind],"&lt;="&amp;$A3187)</f>
        <v/>
      </c>
      <c r="F3187" s="15">
        <f>COUNTIF(tData[BezoekLangStart],"&lt;"&amp;($A3187+1/24))-COUNTIF(tData[BezoekLangEind],"&lt;="&amp;$A3187)</f>
        <v/>
      </c>
      <c r="G3187" s="15">
        <f>IF($D3187=1,$B3187*100+$C3187,-1)</f>
        <v/>
      </c>
      <c r="H3187" s="15">
        <f>IF($D3187=1,$B3187,-1)</f>
        <v/>
      </c>
      <c r="I3187" s="15">
        <f>IF($D3187=1,$C3187,-1)</f>
        <v/>
      </c>
    </row>
    <row r="3188">
      <c r="A3188" s="33" t="n">
        <v>45424.70833333334</v>
      </c>
      <c r="B3188" s="15">
        <f>WEEKDAY($A3188,2)</f>
        <v/>
      </c>
      <c r="C3188" s="15">
        <f>HOUR($A3188)</f>
        <v/>
      </c>
      <c r="D3188" s="15">
        <f>IF(AND($A3188&gt;=Instellingen!$B$6,$A3188&lt;Instellingen!$B$7),1,0)</f>
        <v/>
      </c>
      <c r="E3188" s="15">
        <f>COUNTIF(tData[BezoekStart],"&lt;"&amp;($A3188+1/24))-COUNTIF(tData[BezoekEind],"&lt;="&amp;$A3188)</f>
        <v/>
      </c>
      <c r="F3188" s="15">
        <f>COUNTIF(tData[BezoekLangStart],"&lt;"&amp;($A3188+1/24))-COUNTIF(tData[BezoekLangEind],"&lt;="&amp;$A3188)</f>
        <v/>
      </c>
      <c r="G3188" s="15">
        <f>IF($D3188=1,$B3188*100+$C3188,-1)</f>
        <v/>
      </c>
      <c r="H3188" s="15">
        <f>IF($D3188=1,$B3188,-1)</f>
        <v/>
      </c>
      <c r="I3188" s="15">
        <f>IF($D3188=1,$C3188,-1)</f>
        <v/>
      </c>
    </row>
    <row r="3189">
      <c r="A3189" s="33" t="n">
        <v>45424.75</v>
      </c>
      <c r="B3189" s="15">
        <f>WEEKDAY($A3189,2)</f>
        <v/>
      </c>
      <c r="C3189" s="15">
        <f>HOUR($A3189)</f>
        <v/>
      </c>
      <c r="D3189" s="15">
        <f>IF(AND($A3189&gt;=Instellingen!$B$6,$A3189&lt;Instellingen!$B$7),1,0)</f>
        <v/>
      </c>
      <c r="E3189" s="15">
        <f>COUNTIF(tData[BezoekStart],"&lt;"&amp;($A3189+1/24))-COUNTIF(tData[BezoekEind],"&lt;="&amp;$A3189)</f>
        <v/>
      </c>
      <c r="F3189" s="15">
        <f>COUNTIF(tData[BezoekLangStart],"&lt;"&amp;($A3189+1/24))-COUNTIF(tData[BezoekLangEind],"&lt;="&amp;$A3189)</f>
        <v/>
      </c>
      <c r="G3189" s="15">
        <f>IF($D3189=1,$B3189*100+$C3189,-1)</f>
        <v/>
      </c>
      <c r="H3189" s="15">
        <f>IF($D3189=1,$B3189,-1)</f>
        <v/>
      </c>
      <c r="I3189" s="15">
        <f>IF($D3189=1,$C3189,-1)</f>
        <v/>
      </c>
    </row>
    <row r="3190">
      <c r="A3190" s="33" t="n">
        <v>45424.79166666666</v>
      </c>
      <c r="B3190" s="15">
        <f>WEEKDAY($A3190,2)</f>
        <v/>
      </c>
      <c r="C3190" s="15">
        <f>HOUR($A3190)</f>
        <v/>
      </c>
      <c r="D3190" s="15">
        <f>IF(AND($A3190&gt;=Instellingen!$B$6,$A3190&lt;Instellingen!$B$7),1,0)</f>
        <v/>
      </c>
      <c r="E3190" s="15">
        <f>COUNTIF(tData[BezoekStart],"&lt;"&amp;($A3190+1/24))-COUNTIF(tData[BezoekEind],"&lt;="&amp;$A3190)</f>
        <v/>
      </c>
      <c r="F3190" s="15">
        <f>COUNTIF(tData[BezoekLangStart],"&lt;"&amp;($A3190+1/24))-COUNTIF(tData[BezoekLangEind],"&lt;="&amp;$A3190)</f>
        <v/>
      </c>
      <c r="G3190" s="15">
        <f>IF($D3190=1,$B3190*100+$C3190,-1)</f>
        <v/>
      </c>
      <c r="H3190" s="15">
        <f>IF($D3190=1,$B3190,-1)</f>
        <v/>
      </c>
      <c r="I3190" s="15">
        <f>IF($D3190=1,$C3190,-1)</f>
        <v/>
      </c>
    </row>
    <row r="3191">
      <c r="A3191" s="33" t="n">
        <v>45424.83333333334</v>
      </c>
      <c r="B3191" s="15">
        <f>WEEKDAY($A3191,2)</f>
        <v/>
      </c>
      <c r="C3191" s="15">
        <f>HOUR($A3191)</f>
        <v/>
      </c>
      <c r="D3191" s="15">
        <f>IF(AND($A3191&gt;=Instellingen!$B$6,$A3191&lt;Instellingen!$B$7),1,0)</f>
        <v/>
      </c>
      <c r="E3191" s="15">
        <f>COUNTIF(tData[BezoekStart],"&lt;"&amp;($A3191+1/24))-COUNTIF(tData[BezoekEind],"&lt;="&amp;$A3191)</f>
        <v/>
      </c>
      <c r="F3191" s="15">
        <f>COUNTIF(tData[BezoekLangStart],"&lt;"&amp;($A3191+1/24))-COUNTIF(tData[BezoekLangEind],"&lt;="&amp;$A3191)</f>
        <v/>
      </c>
      <c r="G3191" s="15">
        <f>IF($D3191=1,$B3191*100+$C3191,-1)</f>
        <v/>
      </c>
      <c r="H3191" s="15">
        <f>IF($D3191=1,$B3191,-1)</f>
        <v/>
      </c>
      <c r="I3191" s="15">
        <f>IF($D3191=1,$C3191,-1)</f>
        <v/>
      </c>
    </row>
    <row r="3192">
      <c r="A3192" s="33" t="n">
        <v>45424.875</v>
      </c>
      <c r="B3192" s="15">
        <f>WEEKDAY($A3192,2)</f>
        <v/>
      </c>
      <c r="C3192" s="15">
        <f>HOUR($A3192)</f>
        <v/>
      </c>
      <c r="D3192" s="15">
        <f>IF(AND($A3192&gt;=Instellingen!$B$6,$A3192&lt;Instellingen!$B$7),1,0)</f>
        <v/>
      </c>
      <c r="E3192" s="15">
        <f>COUNTIF(tData[BezoekStart],"&lt;"&amp;($A3192+1/24))-COUNTIF(tData[BezoekEind],"&lt;="&amp;$A3192)</f>
        <v/>
      </c>
      <c r="F3192" s="15">
        <f>COUNTIF(tData[BezoekLangStart],"&lt;"&amp;($A3192+1/24))-COUNTIF(tData[BezoekLangEind],"&lt;="&amp;$A3192)</f>
        <v/>
      </c>
      <c r="G3192" s="15">
        <f>IF($D3192=1,$B3192*100+$C3192,-1)</f>
        <v/>
      </c>
      <c r="H3192" s="15">
        <f>IF($D3192=1,$B3192,-1)</f>
        <v/>
      </c>
      <c r="I3192" s="15">
        <f>IF($D3192=1,$C3192,-1)</f>
        <v/>
      </c>
    </row>
    <row r="3193">
      <c r="A3193" s="33" t="n">
        <v>45424.91666666666</v>
      </c>
      <c r="B3193" s="15">
        <f>WEEKDAY($A3193,2)</f>
        <v/>
      </c>
      <c r="C3193" s="15">
        <f>HOUR($A3193)</f>
        <v/>
      </c>
      <c r="D3193" s="15">
        <f>IF(AND($A3193&gt;=Instellingen!$B$6,$A3193&lt;Instellingen!$B$7),1,0)</f>
        <v/>
      </c>
      <c r="E3193" s="15">
        <f>COUNTIF(tData[BezoekStart],"&lt;"&amp;($A3193+1/24))-COUNTIF(tData[BezoekEind],"&lt;="&amp;$A3193)</f>
        <v/>
      </c>
      <c r="F3193" s="15">
        <f>COUNTIF(tData[BezoekLangStart],"&lt;"&amp;($A3193+1/24))-COUNTIF(tData[BezoekLangEind],"&lt;="&amp;$A3193)</f>
        <v/>
      </c>
      <c r="G3193" s="15">
        <f>IF($D3193=1,$B3193*100+$C3193,-1)</f>
        <v/>
      </c>
      <c r="H3193" s="15">
        <f>IF($D3193=1,$B3193,-1)</f>
        <v/>
      </c>
      <c r="I3193" s="15">
        <f>IF($D3193=1,$C3193,-1)</f>
        <v/>
      </c>
    </row>
    <row r="3194">
      <c r="A3194" s="33" t="n">
        <v>45424.95833333334</v>
      </c>
      <c r="B3194" s="15">
        <f>WEEKDAY($A3194,2)</f>
        <v/>
      </c>
      <c r="C3194" s="15">
        <f>HOUR($A3194)</f>
        <v/>
      </c>
      <c r="D3194" s="15">
        <f>IF(AND($A3194&gt;=Instellingen!$B$6,$A3194&lt;Instellingen!$B$7),1,0)</f>
        <v/>
      </c>
      <c r="E3194" s="15">
        <f>COUNTIF(tData[BezoekStart],"&lt;"&amp;($A3194+1/24))-COUNTIF(tData[BezoekEind],"&lt;="&amp;$A3194)</f>
        <v/>
      </c>
      <c r="F3194" s="15">
        <f>COUNTIF(tData[BezoekLangStart],"&lt;"&amp;($A3194+1/24))-COUNTIF(tData[BezoekLangEind],"&lt;="&amp;$A3194)</f>
        <v/>
      </c>
      <c r="G3194" s="15">
        <f>IF($D3194=1,$B3194*100+$C3194,-1)</f>
        <v/>
      </c>
      <c r="H3194" s="15">
        <f>IF($D3194=1,$B3194,-1)</f>
        <v/>
      </c>
      <c r="I3194" s="15">
        <f>IF($D3194=1,$C3194,-1)</f>
        <v/>
      </c>
    </row>
    <row r="3195">
      <c r="A3195" s="33" t="n">
        <v>45425</v>
      </c>
      <c r="B3195" s="15">
        <f>WEEKDAY($A3195,2)</f>
        <v/>
      </c>
      <c r="C3195" s="15">
        <f>HOUR($A3195)</f>
        <v/>
      </c>
      <c r="D3195" s="15">
        <f>IF(AND($A3195&gt;=Instellingen!$B$6,$A3195&lt;Instellingen!$B$7),1,0)</f>
        <v/>
      </c>
      <c r="E3195" s="15">
        <f>COUNTIF(tData[BezoekStart],"&lt;"&amp;($A3195+1/24))-COUNTIF(tData[BezoekEind],"&lt;="&amp;$A3195)</f>
        <v/>
      </c>
      <c r="F3195" s="15">
        <f>COUNTIF(tData[BezoekLangStart],"&lt;"&amp;($A3195+1/24))-COUNTIF(tData[BezoekLangEind],"&lt;="&amp;$A3195)</f>
        <v/>
      </c>
      <c r="G3195" s="15">
        <f>IF($D3195=1,$B3195*100+$C3195,-1)</f>
        <v/>
      </c>
      <c r="H3195" s="15">
        <f>IF($D3195=1,$B3195,-1)</f>
        <v/>
      </c>
      <c r="I3195" s="15">
        <f>IF($D3195=1,$C3195,-1)</f>
        <v/>
      </c>
    </row>
    <row r="3196">
      <c r="A3196" s="33" t="n">
        <v>45425.04166666666</v>
      </c>
      <c r="B3196" s="15">
        <f>WEEKDAY($A3196,2)</f>
        <v/>
      </c>
      <c r="C3196" s="15">
        <f>HOUR($A3196)</f>
        <v/>
      </c>
      <c r="D3196" s="15">
        <f>IF(AND($A3196&gt;=Instellingen!$B$6,$A3196&lt;Instellingen!$B$7),1,0)</f>
        <v/>
      </c>
      <c r="E3196" s="15">
        <f>COUNTIF(tData[BezoekStart],"&lt;"&amp;($A3196+1/24))-COUNTIF(tData[BezoekEind],"&lt;="&amp;$A3196)</f>
        <v/>
      </c>
      <c r="F3196" s="15">
        <f>COUNTIF(tData[BezoekLangStart],"&lt;"&amp;($A3196+1/24))-COUNTIF(tData[BezoekLangEind],"&lt;="&amp;$A3196)</f>
        <v/>
      </c>
      <c r="G3196" s="15">
        <f>IF($D3196=1,$B3196*100+$C3196,-1)</f>
        <v/>
      </c>
      <c r="H3196" s="15">
        <f>IF($D3196=1,$B3196,-1)</f>
        <v/>
      </c>
      <c r="I3196" s="15">
        <f>IF($D3196=1,$C3196,-1)</f>
        <v/>
      </c>
    </row>
    <row r="3197">
      <c r="A3197" s="33" t="n">
        <v>45425.08333333334</v>
      </c>
      <c r="B3197" s="15">
        <f>WEEKDAY($A3197,2)</f>
        <v/>
      </c>
      <c r="C3197" s="15">
        <f>HOUR($A3197)</f>
        <v/>
      </c>
      <c r="D3197" s="15">
        <f>IF(AND($A3197&gt;=Instellingen!$B$6,$A3197&lt;Instellingen!$B$7),1,0)</f>
        <v/>
      </c>
      <c r="E3197" s="15">
        <f>COUNTIF(tData[BezoekStart],"&lt;"&amp;($A3197+1/24))-COUNTIF(tData[BezoekEind],"&lt;="&amp;$A3197)</f>
        <v/>
      </c>
      <c r="F3197" s="15">
        <f>COUNTIF(tData[BezoekLangStart],"&lt;"&amp;($A3197+1/24))-COUNTIF(tData[BezoekLangEind],"&lt;="&amp;$A3197)</f>
        <v/>
      </c>
      <c r="G3197" s="15">
        <f>IF($D3197=1,$B3197*100+$C3197,-1)</f>
        <v/>
      </c>
      <c r="H3197" s="15">
        <f>IF($D3197=1,$B3197,-1)</f>
        <v/>
      </c>
      <c r="I3197" s="15">
        <f>IF($D3197=1,$C3197,-1)</f>
        <v/>
      </c>
    </row>
    <row r="3198">
      <c r="A3198" s="33" t="n">
        <v>45425.125</v>
      </c>
      <c r="B3198" s="15">
        <f>WEEKDAY($A3198,2)</f>
        <v/>
      </c>
      <c r="C3198" s="15">
        <f>HOUR($A3198)</f>
        <v/>
      </c>
      <c r="D3198" s="15">
        <f>IF(AND($A3198&gt;=Instellingen!$B$6,$A3198&lt;Instellingen!$B$7),1,0)</f>
        <v/>
      </c>
      <c r="E3198" s="15">
        <f>COUNTIF(tData[BezoekStart],"&lt;"&amp;($A3198+1/24))-COUNTIF(tData[BezoekEind],"&lt;="&amp;$A3198)</f>
        <v/>
      </c>
      <c r="F3198" s="15">
        <f>COUNTIF(tData[BezoekLangStart],"&lt;"&amp;($A3198+1/24))-COUNTIF(tData[BezoekLangEind],"&lt;="&amp;$A3198)</f>
        <v/>
      </c>
      <c r="G3198" s="15">
        <f>IF($D3198=1,$B3198*100+$C3198,-1)</f>
        <v/>
      </c>
      <c r="H3198" s="15">
        <f>IF($D3198=1,$B3198,-1)</f>
        <v/>
      </c>
      <c r="I3198" s="15">
        <f>IF($D3198=1,$C3198,-1)</f>
        <v/>
      </c>
    </row>
    <row r="3199">
      <c r="A3199" s="33" t="n">
        <v>45425.16666666666</v>
      </c>
      <c r="B3199" s="15">
        <f>WEEKDAY($A3199,2)</f>
        <v/>
      </c>
      <c r="C3199" s="15">
        <f>HOUR($A3199)</f>
        <v/>
      </c>
      <c r="D3199" s="15">
        <f>IF(AND($A3199&gt;=Instellingen!$B$6,$A3199&lt;Instellingen!$B$7),1,0)</f>
        <v/>
      </c>
      <c r="E3199" s="15">
        <f>COUNTIF(tData[BezoekStart],"&lt;"&amp;($A3199+1/24))-COUNTIF(tData[BezoekEind],"&lt;="&amp;$A3199)</f>
        <v/>
      </c>
      <c r="F3199" s="15">
        <f>COUNTIF(tData[BezoekLangStart],"&lt;"&amp;($A3199+1/24))-COUNTIF(tData[BezoekLangEind],"&lt;="&amp;$A3199)</f>
        <v/>
      </c>
      <c r="G3199" s="15">
        <f>IF($D3199=1,$B3199*100+$C3199,-1)</f>
        <v/>
      </c>
      <c r="H3199" s="15">
        <f>IF($D3199=1,$B3199,-1)</f>
        <v/>
      </c>
      <c r="I3199" s="15">
        <f>IF($D3199=1,$C3199,-1)</f>
        <v/>
      </c>
    </row>
    <row r="3200">
      <c r="A3200" s="33" t="n">
        <v>45425.20833333334</v>
      </c>
      <c r="B3200" s="15">
        <f>WEEKDAY($A3200,2)</f>
        <v/>
      </c>
      <c r="C3200" s="15">
        <f>HOUR($A3200)</f>
        <v/>
      </c>
      <c r="D3200" s="15">
        <f>IF(AND($A3200&gt;=Instellingen!$B$6,$A3200&lt;Instellingen!$B$7),1,0)</f>
        <v/>
      </c>
      <c r="E3200" s="15">
        <f>COUNTIF(tData[BezoekStart],"&lt;"&amp;($A3200+1/24))-COUNTIF(tData[BezoekEind],"&lt;="&amp;$A3200)</f>
        <v/>
      </c>
      <c r="F3200" s="15">
        <f>COUNTIF(tData[BezoekLangStart],"&lt;"&amp;($A3200+1/24))-COUNTIF(tData[BezoekLangEind],"&lt;="&amp;$A3200)</f>
        <v/>
      </c>
      <c r="G3200" s="15">
        <f>IF($D3200=1,$B3200*100+$C3200,-1)</f>
        <v/>
      </c>
      <c r="H3200" s="15">
        <f>IF($D3200=1,$B3200,-1)</f>
        <v/>
      </c>
      <c r="I3200" s="15">
        <f>IF($D3200=1,$C3200,-1)</f>
        <v/>
      </c>
    </row>
    <row r="3201">
      <c r="A3201" s="33" t="n">
        <v>45425.25</v>
      </c>
      <c r="B3201" s="15">
        <f>WEEKDAY($A3201,2)</f>
        <v/>
      </c>
      <c r="C3201" s="15">
        <f>HOUR($A3201)</f>
        <v/>
      </c>
      <c r="D3201" s="15">
        <f>IF(AND($A3201&gt;=Instellingen!$B$6,$A3201&lt;Instellingen!$B$7),1,0)</f>
        <v/>
      </c>
      <c r="E3201" s="15">
        <f>COUNTIF(tData[BezoekStart],"&lt;"&amp;($A3201+1/24))-COUNTIF(tData[BezoekEind],"&lt;="&amp;$A3201)</f>
        <v/>
      </c>
      <c r="F3201" s="15">
        <f>COUNTIF(tData[BezoekLangStart],"&lt;"&amp;($A3201+1/24))-COUNTIF(tData[BezoekLangEind],"&lt;="&amp;$A3201)</f>
        <v/>
      </c>
      <c r="G3201" s="15">
        <f>IF($D3201=1,$B3201*100+$C3201,-1)</f>
        <v/>
      </c>
      <c r="H3201" s="15">
        <f>IF($D3201=1,$B3201,-1)</f>
        <v/>
      </c>
      <c r="I3201" s="15">
        <f>IF($D3201=1,$C3201,-1)</f>
        <v/>
      </c>
    </row>
    <row r="3202">
      <c r="A3202" s="33" t="n">
        <v>45425.29166666666</v>
      </c>
      <c r="B3202" s="15">
        <f>WEEKDAY($A3202,2)</f>
        <v/>
      </c>
      <c r="C3202" s="15">
        <f>HOUR($A3202)</f>
        <v/>
      </c>
      <c r="D3202" s="15">
        <f>IF(AND($A3202&gt;=Instellingen!$B$6,$A3202&lt;Instellingen!$B$7),1,0)</f>
        <v/>
      </c>
      <c r="E3202" s="15">
        <f>COUNTIF(tData[BezoekStart],"&lt;"&amp;($A3202+1/24))-COUNTIF(tData[BezoekEind],"&lt;="&amp;$A3202)</f>
        <v/>
      </c>
      <c r="F3202" s="15">
        <f>COUNTIF(tData[BezoekLangStart],"&lt;"&amp;($A3202+1/24))-COUNTIF(tData[BezoekLangEind],"&lt;="&amp;$A3202)</f>
        <v/>
      </c>
      <c r="G3202" s="15">
        <f>IF($D3202=1,$B3202*100+$C3202,-1)</f>
        <v/>
      </c>
      <c r="H3202" s="15">
        <f>IF($D3202=1,$B3202,-1)</f>
        <v/>
      </c>
      <c r="I3202" s="15">
        <f>IF($D3202=1,$C3202,-1)</f>
        <v/>
      </c>
    </row>
    <row r="3203">
      <c r="A3203" s="33" t="n">
        <v>45425.33333333334</v>
      </c>
      <c r="B3203" s="15">
        <f>WEEKDAY($A3203,2)</f>
        <v/>
      </c>
      <c r="C3203" s="15">
        <f>HOUR($A3203)</f>
        <v/>
      </c>
      <c r="D3203" s="15">
        <f>IF(AND($A3203&gt;=Instellingen!$B$6,$A3203&lt;Instellingen!$B$7),1,0)</f>
        <v/>
      </c>
      <c r="E3203" s="15">
        <f>COUNTIF(tData[BezoekStart],"&lt;"&amp;($A3203+1/24))-COUNTIF(tData[BezoekEind],"&lt;="&amp;$A3203)</f>
        <v/>
      </c>
      <c r="F3203" s="15">
        <f>COUNTIF(tData[BezoekLangStart],"&lt;"&amp;($A3203+1/24))-COUNTIF(tData[BezoekLangEind],"&lt;="&amp;$A3203)</f>
        <v/>
      </c>
      <c r="G3203" s="15">
        <f>IF($D3203=1,$B3203*100+$C3203,-1)</f>
        <v/>
      </c>
      <c r="H3203" s="15">
        <f>IF($D3203=1,$B3203,-1)</f>
        <v/>
      </c>
      <c r="I3203" s="15">
        <f>IF($D3203=1,$C3203,-1)</f>
        <v/>
      </c>
    </row>
    <row r="3204">
      <c r="A3204" s="33" t="n">
        <v>45425.375</v>
      </c>
      <c r="B3204" s="15">
        <f>WEEKDAY($A3204,2)</f>
        <v/>
      </c>
      <c r="C3204" s="15">
        <f>HOUR($A3204)</f>
        <v/>
      </c>
      <c r="D3204" s="15">
        <f>IF(AND($A3204&gt;=Instellingen!$B$6,$A3204&lt;Instellingen!$B$7),1,0)</f>
        <v/>
      </c>
      <c r="E3204" s="15">
        <f>COUNTIF(tData[BezoekStart],"&lt;"&amp;($A3204+1/24))-COUNTIF(tData[BezoekEind],"&lt;="&amp;$A3204)</f>
        <v/>
      </c>
      <c r="F3204" s="15">
        <f>COUNTIF(tData[BezoekLangStart],"&lt;"&amp;($A3204+1/24))-COUNTIF(tData[BezoekLangEind],"&lt;="&amp;$A3204)</f>
        <v/>
      </c>
      <c r="G3204" s="15">
        <f>IF($D3204=1,$B3204*100+$C3204,-1)</f>
        <v/>
      </c>
      <c r="H3204" s="15">
        <f>IF($D3204=1,$B3204,-1)</f>
        <v/>
      </c>
      <c r="I3204" s="15">
        <f>IF($D3204=1,$C3204,-1)</f>
        <v/>
      </c>
    </row>
    <row r="3205">
      <c r="A3205" s="33" t="n">
        <v>45425.41666666666</v>
      </c>
      <c r="B3205" s="15">
        <f>WEEKDAY($A3205,2)</f>
        <v/>
      </c>
      <c r="C3205" s="15">
        <f>HOUR($A3205)</f>
        <v/>
      </c>
      <c r="D3205" s="15">
        <f>IF(AND($A3205&gt;=Instellingen!$B$6,$A3205&lt;Instellingen!$B$7),1,0)</f>
        <v/>
      </c>
      <c r="E3205" s="15">
        <f>COUNTIF(tData[BezoekStart],"&lt;"&amp;($A3205+1/24))-COUNTIF(tData[BezoekEind],"&lt;="&amp;$A3205)</f>
        <v/>
      </c>
      <c r="F3205" s="15">
        <f>COUNTIF(tData[BezoekLangStart],"&lt;"&amp;($A3205+1/24))-COUNTIF(tData[BezoekLangEind],"&lt;="&amp;$A3205)</f>
        <v/>
      </c>
      <c r="G3205" s="15">
        <f>IF($D3205=1,$B3205*100+$C3205,-1)</f>
        <v/>
      </c>
      <c r="H3205" s="15">
        <f>IF($D3205=1,$B3205,-1)</f>
        <v/>
      </c>
      <c r="I3205" s="15">
        <f>IF($D3205=1,$C3205,-1)</f>
        <v/>
      </c>
    </row>
    <row r="3206">
      <c r="A3206" s="33" t="n">
        <v>45425.45833333334</v>
      </c>
      <c r="B3206" s="15">
        <f>WEEKDAY($A3206,2)</f>
        <v/>
      </c>
      <c r="C3206" s="15">
        <f>HOUR($A3206)</f>
        <v/>
      </c>
      <c r="D3206" s="15">
        <f>IF(AND($A3206&gt;=Instellingen!$B$6,$A3206&lt;Instellingen!$B$7),1,0)</f>
        <v/>
      </c>
      <c r="E3206" s="15">
        <f>COUNTIF(tData[BezoekStart],"&lt;"&amp;($A3206+1/24))-COUNTIF(tData[BezoekEind],"&lt;="&amp;$A3206)</f>
        <v/>
      </c>
      <c r="F3206" s="15">
        <f>COUNTIF(tData[BezoekLangStart],"&lt;"&amp;($A3206+1/24))-COUNTIF(tData[BezoekLangEind],"&lt;="&amp;$A3206)</f>
        <v/>
      </c>
      <c r="G3206" s="15">
        <f>IF($D3206=1,$B3206*100+$C3206,-1)</f>
        <v/>
      </c>
      <c r="H3206" s="15">
        <f>IF($D3206=1,$B3206,-1)</f>
        <v/>
      </c>
      <c r="I3206" s="15">
        <f>IF($D3206=1,$C3206,-1)</f>
        <v/>
      </c>
    </row>
    <row r="3207">
      <c r="A3207" s="33" t="n">
        <v>45425.5</v>
      </c>
      <c r="B3207" s="15">
        <f>WEEKDAY($A3207,2)</f>
        <v/>
      </c>
      <c r="C3207" s="15">
        <f>HOUR($A3207)</f>
        <v/>
      </c>
      <c r="D3207" s="15">
        <f>IF(AND($A3207&gt;=Instellingen!$B$6,$A3207&lt;Instellingen!$B$7),1,0)</f>
        <v/>
      </c>
      <c r="E3207" s="15">
        <f>COUNTIF(tData[BezoekStart],"&lt;"&amp;($A3207+1/24))-COUNTIF(tData[BezoekEind],"&lt;="&amp;$A3207)</f>
        <v/>
      </c>
      <c r="F3207" s="15">
        <f>COUNTIF(tData[BezoekLangStart],"&lt;"&amp;($A3207+1/24))-COUNTIF(tData[BezoekLangEind],"&lt;="&amp;$A3207)</f>
        <v/>
      </c>
      <c r="G3207" s="15">
        <f>IF($D3207=1,$B3207*100+$C3207,-1)</f>
        <v/>
      </c>
      <c r="H3207" s="15">
        <f>IF($D3207=1,$B3207,-1)</f>
        <v/>
      </c>
      <c r="I3207" s="15">
        <f>IF($D3207=1,$C3207,-1)</f>
        <v/>
      </c>
    </row>
    <row r="3208">
      <c r="A3208" s="33" t="n">
        <v>45425.54166666666</v>
      </c>
      <c r="B3208" s="15">
        <f>WEEKDAY($A3208,2)</f>
        <v/>
      </c>
      <c r="C3208" s="15">
        <f>HOUR($A3208)</f>
        <v/>
      </c>
      <c r="D3208" s="15">
        <f>IF(AND($A3208&gt;=Instellingen!$B$6,$A3208&lt;Instellingen!$B$7),1,0)</f>
        <v/>
      </c>
      <c r="E3208" s="15">
        <f>COUNTIF(tData[BezoekStart],"&lt;"&amp;($A3208+1/24))-COUNTIF(tData[BezoekEind],"&lt;="&amp;$A3208)</f>
        <v/>
      </c>
      <c r="F3208" s="15">
        <f>COUNTIF(tData[BezoekLangStart],"&lt;"&amp;($A3208+1/24))-COUNTIF(tData[BezoekLangEind],"&lt;="&amp;$A3208)</f>
        <v/>
      </c>
      <c r="G3208" s="15">
        <f>IF($D3208=1,$B3208*100+$C3208,-1)</f>
        <v/>
      </c>
      <c r="H3208" s="15">
        <f>IF($D3208=1,$B3208,-1)</f>
        <v/>
      </c>
      <c r="I3208" s="15">
        <f>IF($D3208=1,$C3208,-1)</f>
        <v/>
      </c>
    </row>
    <row r="3209">
      <c r="A3209" s="33" t="n">
        <v>45425.58333333334</v>
      </c>
      <c r="B3209" s="15">
        <f>WEEKDAY($A3209,2)</f>
        <v/>
      </c>
      <c r="C3209" s="15">
        <f>HOUR($A3209)</f>
        <v/>
      </c>
      <c r="D3209" s="15">
        <f>IF(AND($A3209&gt;=Instellingen!$B$6,$A3209&lt;Instellingen!$B$7),1,0)</f>
        <v/>
      </c>
      <c r="E3209" s="15">
        <f>COUNTIF(tData[BezoekStart],"&lt;"&amp;($A3209+1/24))-COUNTIF(tData[BezoekEind],"&lt;="&amp;$A3209)</f>
        <v/>
      </c>
      <c r="F3209" s="15">
        <f>COUNTIF(tData[BezoekLangStart],"&lt;"&amp;($A3209+1/24))-COUNTIF(tData[BezoekLangEind],"&lt;="&amp;$A3209)</f>
        <v/>
      </c>
      <c r="G3209" s="15">
        <f>IF($D3209=1,$B3209*100+$C3209,-1)</f>
        <v/>
      </c>
      <c r="H3209" s="15">
        <f>IF($D3209=1,$B3209,-1)</f>
        <v/>
      </c>
      <c r="I3209" s="15">
        <f>IF($D3209=1,$C3209,-1)</f>
        <v/>
      </c>
    </row>
    <row r="3210">
      <c r="A3210" s="33" t="n">
        <v>45425.625</v>
      </c>
      <c r="B3210" s="15">
        <f>WEEKDAY($A3210,2)</f>
        <v/>
      </c>
      <c r="C3210" s="15">
        <f>HOUR($A3210)</f>
        <v/>
      </c>
      <c r="D3210" s="15">
        <f>IF(AND($A3210&gt;=Instellingen!$B$6,$A3210&lt;Instellingen!$B$7),1,0)</f>
        <v/>
      </c>
      <c r="E3210" s="15">
        <f>COUNTIF(tData[BezoekStart],"&lt;"&amp;($A3210+1/24))-COUNTIF(tData[BezoekEind],"&lt;="&amp;$A3210)</f>
        <v/>
      </c>
      <c r="F3210" s="15">
        <f>COUNTIF(tData[BezoekLangStart],"&lt;"&amp;($A3210+1/24))-COUNTIF(tData[BezoekLangEind],"&lt;="&amp;$A3210)</f>
        <v/>
      </c>
      <c r="G3210" s="15">
        <f>IF($D3210=1,$B3210*100+$C3210,-1)</f>
        <v/>
      </c>
      <c r="H3210" s="15">
        <f>IF($D3210=1,$B3210,-1)</f>
        <v/>
      </c>
      <c r="I3210" s="15">
        <f>IF($D3210=1,$C3210,-1)</f>
        <v/>
      </c>
    </row>
    <row r="3211">
      <c r="A3211" s="33" t="n">
        <v>45425.66666666666</v>
      </c>
      <c r="B3211" s="15">
        <f>WEEKDAY($A3211,2)</f>
        <v/>
      </c>
      <c r="C3211" s="15">
        <f>HOUR($A3211)</f>
        <v/>
      </c>
      <c r="D3211" s="15">
        <f>IF(AND($A3211&gt;=Instellingen!$B$6,$A3211&lt;Instellingen!$B$7),1,0)</f>
        <v/>
      </c>
      <c r="E3211" s="15">
        <f>COUNTIF(tData[BezoekStart],"&lt;"&amp;($A3211+1/24))-COUNTIF(tData[BezoekEind],"&lt;="&amp;$A3211)</f>
        <v/>
      </c>
      <c r="F3211" s="15">
        <f>COUNTIF(tData[BezoekLangStart],"&lt;"&amp;($A3211+1/24))-COUNTIF(tData[BezoekLangEind],"&lt;="&amp;$A3211)</f>
        <v/>
      </c>
      <c r="G3211" s="15">
        <f>IF($D3211=1,$B3211*100+$C3211,-1)</f>
        <v/>
      </c>
      <c r="H3211" s="15">
        <f>IF($D3211=1,$B3211,-1)</f>
        <v/>
      </c>
      <c r="I3211" s="15">
        <f>IF($D3211=1,$C3211,-1)</f>
        <v/>
      </c>
    </row>
    <row r="3212">
      <c r="A3212" s="33" t="n">
        <v>45425.70833333334</v>
      </c>
      <c r="B3212" s="15">
        <f>WEEKDAY($A3212,2)</f>
        <v/>
      </c>
      <c r="C3212" s="15">
        <f>HOUR($A3212)</f>
        <v/>
      </c>
      <c r="D3212" s="15">
        <f>IF(AND($A3212&gt;=Instellingen!$B$6,$A3212&lt;Instellingen!$B$7),1,0)</f>
        <v/>
      </c>
      <c r="E3212" s="15">
        <f>COUNTIF(tData[BezoekStart],"&lt;"&amp;($A3212+1/24))-COUNTIF(tData[BezoekEind],"&lt;="&amp;$A3212)</f>
        <v/>
      </c>
      <c r="F3212" s="15">
        <f>COUNTIF(tData[BezoekLangStart],"&lt;"&amp;($A3212+1/24))-COUNTIF(tData[BezoekLangEind],"&lt;="&amp;$A3212)</f>
        <v/>
      </c>
      <c r="G3212" s="15">
        <f>IF($D3212=1,$B3212*100+$C3212,-1)</f>
        <v/>
      </c>
      <c r="H3212" s="15">
        <f>IF($D3212=1,$B3212,-1)</f>
        <v/>
      </c>
      <c r="I3212" s="15">
        <f>IF($D3212=1,$C3212,-1)</f>
        <v/>
      </c>
    </row>
    <row r="3213">
      <c r="A3213" s="33" t="n">
        <v>45425.75</v>
      </c>
      <c r="B3213" s="15">
        <f>WEEKDAY($A3213,2)</f>
        <v/>
      </c>
      <c r="C3213" s="15">
        <f>HOUR($A3213)</f>
        <v/>
      </c>
      <c r="D3213" s="15">
        <f>IF(AND($A3213&gt;=Instellingen!$B$6,$A3213&lt;Instellingen!$B$7),1,0)</f>
        <v/>
      </c>
      <c r="E3213" s="15">
        <f>COUNTIF(tData[BezoekStart],"&lt;"&amp;($A3213+1/24))-COUNTIF(tData[BezoekEind],"&lt;="&amp;$A3213)</f>
        <v/>
      </c>
      <c r="F3213" s="15">
        <f>COUNTIF(tData[BezoekLangStart],"&lt;"&amp;($A3213+1/24))-COUNTIF(tData[BezoekLangEind],"&lt;="&amp;$A3213)</f>
        <v/>
      </c>
      <c r="G3213" s="15">
        <f>IF($D3213=1,$B3213*100+$C3213,-1)</f>
        <v/>
      </c>
      <c r="H3213" s="15">
        <f>IF($D3213=1,$B3213,-1)</f>
        <v/>
      </c>
      <c r="I3213" s="15">
        <f>IF($D3213=1,$C3213,-1)</f>
        <v/>
      </c>
    </row>
    <row r="3214">
      <c r="A3214" s="33" t="n">
        <v>45425.79166666666</v>
      </c>
      <c r="B3214" s="15">
        <f>WEEKDAY($A3214,2)</f>
        <v/>
      </c>
      <c r="C3214" s="15">
        <f>HOUR($A3214)</f>
        <v/>
      </c>
      <c r="D3214" s="15">
        <f>IF(AND($A3214&gt;=Instellingen!$B$6,$A3214&lt;Instellingen!$B$7),1,0)</f>
        <v/>
      </c>
      <c r="E3214" s="15">
        <f>COUNTIF(tData[BezoekStart],"&lt;"&amp;($A3214+1/24))-COUNTIF(tData[BezoekEind],"&lt;="&amp;$A3214)</f>
        <v/>
      </c>
      <c r="F3214" s="15">
        <f>COUNTIF(tData[BezoekLangStart],"&lt;"&amp;($A3214+1/24))-COUNTIF(tData[BezoekLangEind],"&lt;="&amp;$A3214)</f>
        <v/>
      </c>
      <c r="G3214" s="15">
        <f>IF($D3214=1,$B3214*100+$C3214,-1)</f>
        <v/>
      </c>
      <c r="H3214" s="15">
        <f>IF($D3214=1,$B3214,-1)</f>
        <v/>
      </c>
      <c r="I3214" s="15">
        <f>IF($D3214=1,$C3214,-1)</f>
        <v/>
      </c>
    </row>
    <row r="3215">
      <c r="A3215" s="33" t="n">
        <v>45425.83333333334</v>
      </c>
      <c r="B3215" s="15">
        <f>WEEKDAY($A3215,2)</f>
        <v/>
      </c>
      <c r="C3215" s="15">
        <f>HOUR($A3215)</f>
        <v/>
      </c>
      <c r="D3215" s="15">
        <f>IF(AND($A3215&gt;=Instellingen!$B$6,$A3215&lt;Instellingen!$B$7),1,0)</f>
        <v/>
      </c>
      <c r="E3215" s="15">
        <f>COUNTIF(tData[BezoekStart],"&lt;"&amp;($A3215+1/24))-COUNTIF(tData[BezoekEind],"&lt;="&amp;$A3215)</f>
        <v/>
      </c>
      <c r="F3215" s="15">
        <f>COUNTIF(tData[BezoekLangStart],"&lt;"&amp;($A3215+1/24))-COUNTIF(tData[BezoekLangEind],"&lt;="&amp;$A3215)</f>
        <v/>
      </c>
      <c r="G3215" s="15">
        <f>IF($D3215=1,$B3215*100+$C3215,-1)</f>
        <v/>
      </c>
      <c r="H3215" s="15">
        <f>IF($D3215=1,$B3215,-1)</f>
        <v/>
      </c>
      <c r="I3215" s="15">
        <f>IF($D3215=1,$C3215,-1)</f>
        <v/>
      </c>
    </row>
    <row r="3216">
      <c r="A3216" s="33" t="n">
        <v>45425.875</v>
      </c>
      <c r="B3216" s="15">
        <f>WEEKDAY($A3216,2)</f>
        <v/>
      </c>
      <c r="C3216" s="15">
        <f>HOUR($A3216)</f>
        <v/>
      </c>
      <c r="D3216" s="15">
        <f>IF(AND($A3216&gt;=Instellingen!$B$6,$A3216&lt;Instellingen!$B$7),1,0)</f>
        <v/>
      </c>
      <c r="E3216" s="15">
        <f>COUNTIF(tData[BezoekStart],"&lt;"&amp;($A3216+1/24))-COUNTIF(tData[BezoekEind],"&lt;="&amp;$A3216)</f>
        <v/>
      </c>
      <c r="F3216" s="15">
        <f>COUNTIF(tData[BezoekLangStart],"&lt;"&amp;($A3216+1/24))-COUNTIF(tData[BezoekLangEind],"&lt;="&amp;$A3216)</f>
        <v/>
      </c>
      <c r="G3216" s="15">
        <f>IF($D3216=1,$B3216*100+$C3216,-1)</f>
        <v/>
      </c>
      <c r="H3216" s="15">
        <f>IF($D3216=1,$B3216,-1)</f>
        <v/>
      </c>
      <c r="I3216" s="15">
        <f>IF($D3216=1,$C3216,-1)</f>
        <v/>
      </c>
    </row>
    <row r="3217">
      <c r="A3217" s="33" t="n">
        <v>45425.91666666666</v>
      </c>
      <c r="B3217" s="15">
        <f>WEEKDAY($A3217,2)</f>
        <v/>
      </c>
      <c r="C3217" s="15">
        <f>HOUR($A3217)</f>
        <v/>
      </c>
      <c r="D3217" s="15">
        <f>IF(AND($A3217&gt;=Instellingen!$B$6,$A3217&lt;Instellingen!$B$7),1,0)</f>
        <v/>
      </c>
      <c r="E3217" s="15">
        <f>COUNTIF(tData[BezoekStart],"&lt;"&amp;($A3217+1/24))-COUNTIF(tData[BezoekEind],"&lt;="&amp;$A3217)</f>
        <v/>
      </c>
      <c r="F3217" s="15">
        <f>COUNTIF(tData[BezoekLangStart],"&lt;"&amp;($A3217+1/24))-COUNTIF(tData[BezoekLangEind],"&lt;="&amp;$A3217)</f>
        <v/>
      </c>
      <c r="G3217" s="15">
        <f>IF($D3217=1,$B3217*100+$C3217,-1)</f>
        <v/>
      </c>
      <c r="H3217" s="15">
        <f>IF($D3217=1,$B3217,-1)</f>
        <v/>
      </c>
      <c r="I3217" s="15">
        <f>IF($D3217=1,$C3217,-1)</f>
        <v/>
      </c>
    </row>
    <row r="3218">
      <c r="A3218" s="33" t="n">
        <v>45425.95833333334</v>
      </c>
      <c r="B3218" s="15">
        <f>WEEKDAY($A3218,2)</f>
        <v/>
      </c>
      <c r="C3218" s="15">
        <f>HOUR($A3218)</f>
        <v/>
      </c>
      <c r="D3218" s="15">
        <f>IF(AND($A3218&gt;=Instellingen!$B$6,$A3218&lt;Instellingen!$B$7),1,0)</f>
        <v/>
      </c>
      <c r="E3218" s="15">
        <f>COUNTIF(tData[BezoekStart],"&lt;"&amp;($A3218+1/24))-COUNTIF(tData[BezoekEind],"&lt;="&amp;$A3218)</f>
        <v/>
      </c>
      <c r="F3218" s="15">
        <f>COUNTIF(tData[BezoekLangStart],"&lt;"&amp;($A3218+1/24))-COUNTIF(tData[BezoekLangEind],"&lt;="&amp;$A3218)</f>
        <v/>
      </c>
      <c r="G3218" s="15">
        <f>IF($D3218=1,$B3218*100+$C3218,-1)</f>
        <v/>
      </c>
      <c r="H3218" s="15">
        <f>IF($D3218=1,$B3218,-1)</f>
        <v/>
      </c>
      <c r="I3218" s="15">
        <f>IF($D3218=1,$C3218,-1)</f>
        <v/>
      </c>
    </row>
    <row r="3219">
      <c r="A3219" s="33" t="n">
        <v>45426</v>
      </c>
      <c r="B3219" s="15">
        <f>WEEKDAY($A3219,2)</f>
        <v/>
      </c>
      <c r="C3219" s="15">
        <f>HOUR($A3219)</f>
        <v/>
      </c>
      <c r="D3219" s="15">
        <f>IF(AND($A3219&gt;=Instellingen!$B$6,$A3219&lt;Instellingen!$B$7),1,0)</f>
        <v/>
      </c>
      <c r="E3219" s="15">
        <f>COUNTIF(tData[BezoekStart],"&lt;"&amp;($A3219+1/24))-COUNTIF(tData[BezoekEind],"&lt;="&amp;$A3219)</f>
        <v/>
      </c>
      <c r="F3219" s="15">
        <f>COUNTIF(tData[BezoekLangStart],"&lt;"&amp;($A3219+1/24))-COUNTIF(tData[BezoekLangEind],"&lt;="&amp;$A3219)</f>
        <v/>
      </c>
      <c r="G3219" s="15">
        <f>IF($D3219=1,$B3219*100+$C3219,-1)</f>
        <v/>
      </c>
      <c r="H3219" s="15">
        <f>IF($D3219=1,$B3219,-1)</f>
        <v/>
      </c>
      <c r="I3219" s="15">
        <f>IF($D3219=1,$C3219,-1)</f>
        <v/>
      </c>
    </row>
    <row r="3220">
      <c r="A3220" s="33" t="n">
        <v>45426.04166666666</v>
      </c>
      <c r="B3220" s="15">
        <f>WEEKDAY($A3220,2)</f>
        <v/>
      </c>
      <c r="C3220" s="15">
        <f>HOUR($A3220)</f>
        <v/>
      </c>
      <c r="D3220" s="15">
        <f>IF(AND($A3220&gt;=Instellingen!$B$6,$A3220&lt;Instellingen!$B$7),1,0)</f>
        <v/>
      </c>
      <c r="E3220" s="15">
        <f>COUNTIF(tData[BezoekStart],"&lt;"&amp;($A3220+1/24))-COUNTIF(tData[BezoekEind],"&lt;="&amp;$A3220)</f>
        <v/>
      </c>
      <c r="F3220" s="15">
        <f>COUNTIF(tData[BezoekLangStart],"&lt;"&amp;($A3220+1/24))-COUNTIF(tData[BezoekLangEind],"&lt;="&amp;$A3220)</f>
        <v/>
      </c>
      <c r="G3220" s="15">
        <f>IF($D3220=1,$B3220*100+$C3220,-1)</f>
        <v/>
      </c>
      <c r="H3220" s="15">
        <f>IF($D3220=1,$B3220,-1)</f>
        <v/>
      </c>
      <c r="I3220" s="15">
        <f>IF($D3220=1,$C3220,-1)</f>
        <v/>
      </c>
    </row>
    <row r="3221">
      <c r="A3221" s="33" t="n">
        <v>45426.08333333334</v>
      </c>
      <c r="B3221" s="15">
        <f>WEEKDAY($A3221,2)</f>
        <v/>
      </c>
      <c r="C3221" s="15">
        <f>HOUR($A3221)</f>
        <v/>
      </c>
      <c r="D3221" s="15">
        <f>IF(AND($A3221&gt;=Instellingen!$B$6,$A3221&lt;Instellingen!$B$7),1,0)</f>
        <v/>
      </c>
      <c r="E3221" s="15">
        <f>COUNTIF(tData[BezoekStart],"&lt;"&amp;($A3221+1/24))-COUNTIF(tData[BezoekEind],"&lt;="&amp;$A3221)</f>
        <v/>
      </c>
      <c r="F3221" s="15">
        <f>COUNTIF(tData[BezoekLangStart],"&lt;"&amp;($A3221+1/24))-COUNTIF(tData[BezoekLangEind],"&lt;="&amp;$A3221)</f>
        <v/>
      </c>
      <c r="G3221" s="15">
        <f>IF($D3221=1,$B3221*100+$C3221,-1)</f>
        <v/>
      </c>
      <c r="H3221" s="15">
        <f>IF($D3221=1,$B3221,-1)</f>
        <v/>
      </c>
      <c r="I3221" s="15">
        <f>IF($D3221=1,$C3221,-1)</f>
        <v/>
      </c>
    </row>
    <row r="3222">
      <c r="A3222" s="33" t="n">
        <v>45426.125</v>
      </c>
      <c r="B3222" s="15">
        <f>WEEKDAY($A3222,2)</f>
        <v/>
      </c>
      <c r="C3222" s="15">
        <f>HOUR($A3222)</f>
        <v/>
      </c>
      <c r="D3222" s="15">
        <f>IF(AND($A3222&gt;=Instellingen!$B$6,$A3222&lt;Instellingen!$B$7),1,0)</f>
        <v/>
      </c>
      <c r="E3222" s="15">
        <f>COUNTIF(tData[BezoekStart],"&lt;"&amp;($A3222+1/24))-COUNTIF(tData[BezoekEind],"&lt;="&amp;$A3222)</f>
        <v/>
      </c>
      <c r="F3222" s="15">
        <f>COUNTIF(tData[BezoekLangStart],"&lt;"&amp;($A3222+1/24))-COUNTIF(tData[BezoekLangEind],"&lt;="&amp;$A3222)</f>
        <v/>
      </c>
      <c r="G3222" s="15">
        <f>IF($D3222=1,$B3222*100+$C3222,-1)</f>
        <v/>
      </c>
      <c r="H3222" s="15">
        <f>IF($D3222=1,$B3222,-1)</f>
        <v/>
      </c>
      <c r="I3222" s="15">
        <f>IF($D3222=1,$C3222,-1)</f>
        <v/>
      </c>
    </row>
    <row r="3223">
      <c r="A3223" s="33" t="n">
        <v>45426.16666666666</v>
      </c>
      <c r="B3223" s="15">
        <f>WEEKDAY($A3223,2)</f>
        <v/>
      </c>
      <c r="C3223" s="15">
        <f>HOUR($A3223)</f>
        <v/>
      </c>
      <c r="D3223" s="15">
        <f>IF(AND($A3223&gt;=Instellingen!$B$6,$A3223&lt;Instellingen!$B$7),1,0)</f>
        <v/>
      </c>
      <c r="E3223" s="15">
        <f>COUNTIF(tData[BezoekStart],"&lt;"&amp;($A3223+1/24))-COUNTIF(tData[BezoekEind],"&lt;="&amp;$A3223)</f>
        <v/>
      </c>
      <c r="F3223" s="15">
        <f>COUNTIF(tData[BezoekLangStart],"&lt;"&amp;($A3223+1/24))-COUNTIF(tData[BezoekLangEind],"&lt;="&amp;$A3223)</f>
        <v/>
      </c>
      <c r="G3223" s="15">
        <f>IF($D3223=1,$B3223*100+$C3223,-1)</f>
        <v/>
      </c>
      <c r="H3223" s="15">
        <f>IF($D3223=1,$B3223,-1)</f>
        <v/>
      </c>
      <c r="I3223" s="15">
        <f>IF($D3223=1,$C3223,-1)</f>
        <v/>
      </c>
    </row>
    <row r="3224">
      <c r="A3224" s="33" t="n">
        <v>45426.20833333334</v>
      </c>
      <c r="B3224" s="15">
        <f>WEEKDAY($A3224,2)</f>
        <v/>
      </c>
      <c r="C3224" s="15">
        <f>HOUR($A3224)</f>
        <v/>
      </c>
      <c r="D3224" s="15">
        <f>IF(AND($A3224&gt;=Instellingen!$B$6,$A3224&lt;Instellingen!$B$7),1,0)</f>
        <v/>
      </c>
      <c r="E3224" s="15">
        <f>COUNTIF(tData[BezoekStart],"&lt;"&amp;($A3224+1/24))-COUNTIF(tData[BezoekEind],"&lt;="&amp;$A3224)</f>
        <v/>
      </c>
      <c r="F3224" s="15">
        <f>COUNTIF(tData[BezoekLangStart],"&lt;"&amp;($A3224+1/24))-COUNTIF(tData[BezoekLangEind],"&lt;="&amp;$A3224)</f>
        <v/>
      </c>
      <c r="G3224" s="15">
        <f>IF($D3224=1,$B3224*100+$C3224,-1)</f>
        <v/>
      </c>
      <c r="H3224" s="15">
        <f>IF($D3224=1,$B3224,-1)</f>
        <v/>
      </c>
      <c r="I3224" s="15">
        <f>IF($D3224=1,$C3224,-1)</f>
        <v/>
      </c>
    </row>
    <row r="3225">
      <c r="A3225" s="33" t="n">
        <v>45426.25</v>
      </c>
      <c r="B3225" s="15">
        <f>WEEKDAY($A3225,2)</f>
        <v/>
      </c>
      <c r="C3225" s="15">
        <f>HOUR($A3225)</f>
        <v/>
      </c>
      <c r="D3225" s="15">
        <f>IF(AND($A3225&gt;=Instellingen!$B$6,$A3225&lt;Instellingen!$B$7),1,0)</f>
        <v/>
      </c>
      <c r="E3225" s="15">
        <f>COUNTIF(tData[BezoekStart],"&lt;"&amp;($A3225+1/24))-COUNTIF(tData[BezoekEind],"&lt;="&amp;$A3225)</f>
        <v/>
      </c>
      <c r="F3225" s="15">
        <f>COUNTIF(tData[BezoekLangStart],"&lt;"&amp;($A3225+1/24))-COUNTIF(tData[BezoekLangEind],"&lt;="&amp;$A3225)</f>
        <v/>
      </c>
      <c r="G3225" s="15">
        <f>IF($D3225=1,$B3225*100+$C3225,-1)</f>
        <v/>
      </c>
      <c r="H3225" s="15">
        <f>IF($D3225=1,$B3225,-1)</f>
        <v/>
      </c>
      <c r="I3225" s="15">
        <f>IF($D3225=1,$C3225,-1)</f>
        <v/>
      </c>
    </row>
    <row r="3226">
      <c r="A3226" s="33" t="n">
        <v>45426.29166666666</v>
      </c>
      <c r="B3226" s="15">
        <f>WEEKDAY($A3226,2)</f>
        <v/>
      </c>
      <c r="C3226" s="15">
        <f>HOUR($A3226)</f>
        <v/>
      </c>
      <c r="D3226" s="15">
        <f>IF(AND($A3226&gt;=Instellingen!$B$6,$A3226&lt;Instellingen!$B$7),1,0)</f>
        <v/>
      </c>
      <c r="E3226" s="15">
        <f>COUNTIF(tData[BezoekStart],"&lt;"&amp;($A3226+1/24))-COUNTIF(tData[BezoekEind],"&lt;="&amp;$A3226)</f>
        <v/>
      </c>
      <c r="F3226" s="15">
        <f>COUNTIF(tData[BezoekLangStart],"&lt;"&amp;($A3226+1/24))-COUNTIF(tData[BezoekLangEind],"&lt;="&amp;$A3226)</f>
        <v/>
      </c>
      <c r="G3226" s="15">
        <f>IF($D3226=1,$B3226*100+$C3226,-1)</f>
        <v/>
      </c>
      <c r="H3226" s="15">
        <f>IF($D3226=1,$B3226,-1)</f>
        <v/>
      </c>
      <c r="I3226" s="15">
        <f>IF($D3226=1,$C3226,-1)</f>
        <v/>
      </c>
    </row>
    <row r="3227">
      <c r="A3227" s="33" t="n">
        <v>45426.33333333334</v>
      </c>
      <c r="B3227" s="15">
        <f>WEEKDAY($A3227,2)</f>
        <v/>
      </c>
      <c r="C3227" s="15">
        <f>HOUR($A3227)</f>
        <v/>
      </c>
      <c r="D3227" s="15">
        <f>IF(AND($A3227&gt;=Instellingen!$B$6,$A3227&lt;Instellingen!$B$7),1,0)</f>
        <v/>
      </c>
      <c r="E3227" s="15">
        <f>COUNTIF(tData[BezoekStart],"&lt;"&amp;($A3227+1/24))-COUNTIF(tData[BezoekEind],"&lt;="&amp;$A3227)</f>
        <v/>
      </c>
      <c r="F3227" s="15">
        <f>COUNTIF(tData[BezoekLangStart],"&lt;"&amp;($A3227+1/24))-COUNTIF(tData[BezoekLangEind],"&lt;="&amp;$A3227)</f>
        <v/>
      </c>
      <c r="G3227" s="15">
        <f>IF($D3227=1,$B3227*100+$C3227,-1)</f>
        <v/>
      </c>
      <c r="H3227" s="15">
        <f>IF($D3227=1,$B3227,-1)</f>
        <v/>
      </c>
      <c r="I3227" s="15">
        <f>IF($D3227=1,$C3227,-1)</f>
        <v/>
      </c>
    </row>
    <row r="3228">
      <c r="A3228" s="33" t="n">
        <v>45426.375</v>
      </c>
      <c r="B3228" s="15">
        <f>WEEKDAY($A3228,2)</f>
        <v/>
      </c>
      <c r="C3228" s="15">
        <f>HOUR($A3228)</f>
        <v/>
      </c>
      <c r="D3228" s="15">
        <f>IF(AND($A3228&gt;=Instellingen!$B$6,$A3228&lt;Instellingen!$B$7),1,0)</f>
        <v/>
      </c>
      <c r="E3228" s="15">
        <f>COUNTIF(tData[BezoekStart],"&lt;"&amp;($A3228+1/24))-COUNTIF(tData[BezoekEind],"&lt;="&amp;$A3228)</f>
        <v/>
      </c>
      <c r="F3228" s="15">
        <f>COUNTIF(tData[BezoekLangStart],"&lt;"&amp;($A3228+1/24))-COUNTIF(tData[BezoekLangEind],"&lt;="&amp;$A3228)</f>
        <v/>
      </c>
      <c r="G3228" s="15">
        <f>IF($D3228=1,$B3228*100+$C3228,-1)</f>
        <v/>
      </c>
      <c r="H3228" s="15">
        <f>IF($D3228=1,$B3228,-1)</f>
        <v/>
      </c>
      <c r="I3228" s="15">
        <f>IF($D3228=1,$C3228,-1)</f>
        <v/>
      </c>
    </row>
    <row r="3229">
      <c r="A3229" s="33" t="n">
        <v>45426.41666666666</v>
      </c>
      <c r="B3229" s="15">
        <f>WEEKDAY($A3229,2)</f>
        <v/>
      </c>
      <c r="C3229" s="15">
        <f>HOUR($A3229)</f>
        <v/>
      </c>
      <c r="D3229" s="15">
        <f>IF(AND($A3229&gt;=Instellingen!$B$6,$A3229&lt;Instellingen!$B$7),1,0)</f>
        <v/>
      </c>
      <c r="E3229" s="15">
        <f>COUNTIF(tData[BezoekStart],"&lt;"&amp;($A3229+1/24))-COUNTIF(tData[BezoekEind],"&lt;="&amp;$A3229)</f>
        <v/>
      </c>
      <c r="F3229" s="15">
        <f>COUNTIF(tData[BezoekLangStart],"&lt;"&amp;($A3229+1/24))-COUNTIF(tData[BezoekLangEind],"&lt;="&amp;$A3229)</f>
        <v/>
      </c>
      <c r="G3229" s="15">
        <f>IF($D3229=1,$B3229*100+$C3229,-1)</f>
        <v/>
      </c>
      <c r="H3229" s="15">
        <f>IF($D3229=1,$B3229,-1)</f>
        <v/>
      </c>
      <c r="I3229" s="15">
        <f>IF($D3229=1,$C3229,-1)</f>
        <v/>
      </c>
    </row>
    <row r="3230">
      <c r="A3230" s="33" t="n">
        <v>45426.45833333334</v>
      </c>
      <c r="B3230" s="15">
        <f>WEEKDAY($A3230,2)</f>
        <v/>
      </c>
      <c r="C3230" s="15">
        <f>HOUR($A3230)</f>
        <v/>
      </c>
      <c r="D3230" s="15">
        <f>IF(AND($A3230&gt;=Instellingen!$B$6,$A3230&lt;Instellingen!$B$7),1,0)</f>
        <v/>
      </c>
      <c r="E3230" s="15">
        <f>COUNTIF(tData[BezoekStart],"&lt;"&amp;($A3230+1/24))-COUNTIF(tData[BezoekEind],"&lt;="&amp;$A3230)</f>
        <v/>
      </c>
      <c r="F3230" s="15">
        <f>COUNTIF(tData[BezoekLangStart],"&lt;"&amp;($A3230+1/24))-COUNTIF(tData[BezoekLangEind],"&lt;="&amp;$A3230)</f>
        <v/>
      </c>
      <c r="G3230" s="15">
        <f>IF($D3230=1,$B3230*100+$C3230,-1)</f>
        <v/>
      </c>
      <c r="H3230" s="15">
        <f>IF($D3230=1,$B3230,-1)</f>
        <v/>
      </c>
      <c r="I3230" s="15">
        <f>IF($D3230=1,$C3230,-1)</f>
        <v/>
      </c>
    </row>
    <row r="3231">
      <c r="A3231" s="33" t="n">
        <v>45426.5</v>
      </c>
      <c r="B3231" s="15">
        <f>WEEKDAY($A3231,2)</f>
        <v/>
      </c>
      <c r="C3231" s="15">
        <f>HOUR($A3231)</f>
        <v/>
      </c>
      <c r="D3231" s="15">
        <f>IF(AND($A3231&gt;=Instellingen!$B$6,$A3231&lt;Instellingen!$B$7),1,0)</f>
        <v/>
      </c>
      <c r="E3231" s="15">
        <f>COUNTIF(tData[BezoekStart],"&lt;"&amp;($A3231+1/24))-COUNTIF(tData[BezoekEind],"&lt;="&amp;$A3231)</f>
        <v/>
      </c>
      <c r="F3231" s="15">
        <f>COUNTIF(tData[BezoekLangStart],"&lt;"&amp;($A3231+1/24))-COUNTIF(tData[BezoekLangEind],"&lt;="&amp;$A3231)</f>
        <v/>
      </c>
      <c r="G3231" s="15">
        <f>IF($D3231=1,$B3231*100+$C3231,-1)</f>
        <v/>
      </c>
      <c r="H3231" s="15">
        <f>IF($D3231=1,$B3231,-1)</f>
        <v/>
      </c>
      <c r="I3231" s="15">
        <f>IF($D3231=1,$C3231,-1)</f>
        <v/>
      </c>
    </row>
    <row r="3232">
      <c r="A3232" s="33" t="n">
        <v>45426.54166666666</v>
      </c>
      <c r="B3232" s="15">
        <f>WEEKDAY($A3232,2)</f>
        <v/>
      </c>
      <c r="C3232" s="15">
        <f>HOUR($A3232)</f>
        <v/>
      </c>
      <c r="D3232" s="15">
        <f>IF(AND($A3232&gt;=Instellingen!$B$6,$A3232&lt;Instellingen!$B$7),1,0)</f>
        <v/>
      </c>
      <c r="E3232" s="15">
        <f>COUNTIF(tData[BezoekStart],"&lt;"&amp;($A3232+1/24))-COUNTIF(tData[BezoekEind],"&lt;="&amp;$A3232)</f>
        <v/>
      </c>
      <c r="F3232" s="15">
        <f>COUNTIF(tData[BezoekLangStart],"&lt;"&amp;($A3232+1/24))-COUNTIF(tData[BezoekLangEind],"&lt;="&amp;$A3232)</f>
        <v/>
      </c>
      <c r="G3232" s="15">
        <f>IF($D3232=1,$B3232*100+$C3232,-1)</f>
        <v/>
      </c>
      <c r="H3232" s="15">
        <f>IF($D3232=1,$B3232,-1)</f>
        <v/>
      </c>
      <c r="I3232" s="15">
        <f>IF($D3232=1,$C3232,-1)</f>
        <v/>
      </c>
    </row>
    <row r="3233">
      <c r="A3233" s="33" t="n">
        <v>45426.58333333334</v>
      </c>
      <c r="B3233" s="15">
        <f>WEEKDAY($A3233,2)</f>
        <v/>
      </c>
      <c r="C3233" s="15">
        <f>HOUR($A3233)</f>
        <v/>
      </c>
      <c r="D3233" s="15">
        <f>IF(AND($A3233&gt;=Instellingen!$B$6,$A3233&lt;Instellingen!$B$7),1,0)</f>
        <v/>
      </c>
      <c r="E3233" s="15">
        <f>COUNTIF(tData[BezoekStart],"&lt;"&amp;($A3233+1/24))-COUNTIF(tData[BezoekEind],"&lt;="&amp;$A3233)</f>
        <v/>
      </c>
      <c r="F3233" s="15">
        <f>COUNTIF(tData[BezoekLangStart],"&lt;"&amp;($A3233+1/24))-COUNTIF(tData[BezoekLangEind],"&lt;="&amp;$A3233)</f>
        <v/>
      </c>
      <c r="G3233" s="15">
        <f>IF($D3233=1,$B3233*100+$C3233,-1)</f>
        <v/>
      </c>
      <c r="H3233" s="15">
        <f>IF($D3233=1,$B3233,-1)</f>
        <v/>
      </c>
      <c r="I3233" s="15">
        <f>IF($D3233=1,$C3233,-1)</f>
        <v/>
      </c>
    </row>
    <row r="3234">
      <c r="A3234" s="33" t="n">
        <v>45426.625</v>
      </c>
      <c r="B3234" s="15">
        <f>WEEKDAY($A3234,2)</f>
        <v/>
      </c>
      <c r="C3234" s="15">
        <f>HOUR($A3234)</f>
        <v/>
      </c>
      <c r="D3234" s="15">
        <f>IF(AND($A3234&gt;=Instellingen!$B$6,$A3234&lt;Instellingen!$B$7),1,0)</f>
        <v/>
      </c>
      <c r="E3234" s="15">
        <f>COUNTIF(tData[BezoekStart],"&lt;"&amp;($A3234+1/24))-COUNTIF(tData[BezoekEind],"&lt;="&amp;$A3234)</f>
        <v/>
      </c>
      <c r="F3234" s="15">
        <f>COUNTIF(tData[BezoekLangStart],"&lt;"&amp;($A3234+1/24))-COUNTIF(tData[BezoekLangEind],"&lt;="&amp;$A3234)</f>
        <v/>
      </c>
      <c r="G3234" s="15">
        <f>IF($D3234=1,$B3234*100+$C3234,-1)</f>
        <v/>
      </c>
      <c r="H3234" s="15">
        <f>IF($D3234=1,$B3234,-1)</f>
        <v/>
      </c>
      <c r="I3234" s="15">
        <f>IF($D3234=1,$C3234,-1)</f>
        <v/>
      </c>
    </row>
    <row r="3235">
      <c r="A3235" s="33" t="n">
        <v>45426.66666666666</v>
      </c>
      <c r="B3235" s="15">
        <f>WEEKDAY($A3235,2)</f>
        <v/>
      </c>
      <c r="C3235" s="15">
        <f>HOUR($A3235)</f>
        <v/>
      </c>
      <c r="D3235" s="15">
        <f>IF(AND($A3235&gt;=Instellingen!$B$6,$A3235&lt;Instellingen!$B$7),1,0)</f>
        <v/>
      </c>
      <c r="E3235" s="15">
        <f>COUNTIF(tData[BezoekStart],"&lt;"&amp;($A3235+1/24))-COUNTIF(tData[BezoekEind],"&lt;="&amp;$A3235)</f>
        <v/>
      </c>
      <c r="F3235" s="15">
        <f>COUNTIF(tData[BezoekLangStart],"&lt;"&amp;($A3235+1/24))-COUNTIF(tData[BezoekLangEind],"&lt;="&amp;$A3235)</f>
        <v/>
      </c>
      <c r="G3235" s="15">
        <f>IF($D3235=1,$B3235*100+$C3235,-1)</f>
        <v/>
      </c>
      <c r="H3235" s="15">
        <f>IF($D3235=1,$B3235,-1)</f>
        <v/>
      </c>
      <c r="I3235" s="15">
        <f>IF($D3235=1,$C3235,-1)</f>
        <v/>
      </c>
    </row>
    <row r="3236">
      <c r="A3236" s="33" t="n">
        <v>45426.70833333334</v>
      </c>
      <c r="B3236" s="15">
        <f>WEEKDAY($A3236,2)</f>
        <v/>
      </c>
      <c r="C3236" s="15">
        <f>HOUR($A3236)</f>
        <v/>
      </c>
      <c r="D3236" s="15">
        <f>IF(AND($A3236&gt;=Instellingen!$B$6,$A3236&lt;Instellingen!$B$7),1,0)</f>
        <v/>
      </c>
      <c r="E3236" s="15">
        <f>COUNTIF(tData[BezoekStart],"&lt;"&amp;($A3236+1/24))-COUNTIF(tData[BezoekEind],"&lt;="&amp;$A3236)</f>
        <v/>
      </c>
      <c r="F3236" s="15">
        <f>COUNTIF(tData[BezoekLangStart],"&lt;"&amp;($A3236+1/24))-COUNTIF(tData[BezoekLangEind],"&lt;="&amp;$A3236)</f>
        <v/>
      </c>
      <c r="G3236" s="15">
        <f>IF($D3236=1,$B3236*100+$C3236,-1)</f>
        <v/>
      </c>
      <c r="H3236" s="15">
        <f>IF($D3236=1,$B3236,-1)</f>
        <v/>
      </c>
      <c r="I3236" s="15">
        <f>IF($D3236=1,$C3236,-1)</f>
        <v/>
      </c>
    </row>
    <row r="3237">
      <c r="A3237" s="33" t="n">
        <v>45426.75</v>
      </c>
      <c r="B3237" s="15">
        <f>WEEKDAY($A3237,2)</f>
        <v/>
      </c>
      <c r="C3237" s="15">
        <f>HOUR($A3237)</f>
        <v/>
      </c>
      <c r="D3237" s="15">
        <f>IF(AND($A3237&gt;=Instellingen!$B$6,$A3237&lt;Instellingen!$B$7),1,0)</f>
        <v/>
      </c>
      <c r="E3237" s="15">
        <f>COUNTIF(tData[BezoekStart],"&lt;"&amp;($A3237+1/24))-COUNTIF(tData[BezoekEind],"&lt;="&amp;$A3237)</f>
        <v/>
      </c>
      <c r="F3237" s="15">
        <f>COUNTIF(tData[BezoekLangStart],"&lt;"&amp;($A3237+1/24))-COUNTIF(tData[BezoekLangEind],"&lt;="&amp;$A3237)</f>
        <v/>
      </c>
      <c r="G3237" s="15">
        <f>IF($D3237=1,$B3237*100+$C3237,-1)</f>
        <v/>
      </c>
      <c r="H3237" s="15">
        <f>IF($D3237=1,$B3237,-1)</f>
        <v/>
      </c>
      <c r="I3237" s="15">
        <f>IF($D3237=1,$C3237,-1)</f>
        <v/>
      </c>
    </row>
    <row r="3238">
      <c r="A3238" s="33" t="n">
        <v>45426.79166666666</v>
      </c>
      <c r="B3238" s="15">
        <f>WEEKDAY($A3238,2)</f>
        <v/>
      </c>
      <c r="C3238" s="15">
        <f>HOUR($A3238)</f>
        <v/>
      </c>
      <c r="D3238" s="15">
        <f>IF(AND($A3238&gt;=Instellingen!$B$6,$A3238&lt;Instellingen!$B$7),1,0)</f>
        <v/>
      </c>
      <c r="E3238" s="15">
        <f>COUNTIF(tData[BezoekStart],"&lt;"&amp;($A3238+1/24))-COUNTIF(tData[BezoekEind],"&lt;="&amp;$A3238)</f>
        <v/>
      </c>
      <c r="F3238" s="15">
        <f>COUNTIF(tData[BezoekLangStart],"&lt;"&amp;($A3238+1/24))-COUNTIF(tData[BezoekLangEind],"&lt;="&amp;$A3238)</f>
        <v/>
      </c>
      <c r="G3238" s="15">
        <f>IF($D3238=1,$B3238*100+$C3238,-1)</f>
        <v/>
      </c>
      <c r="H3238" s="15">
        <f>IF($D3238=1,$B3238,-1)</f>
        <v/>
      </c>
      <c r="I3238" s="15">
        <f>IF($D3238=1,$C3238,-1)</f>
        <v/>
      </c>
    </row>
    <row r="3239">
      <c r="A3239" s="33" t="n">
        <v>45426.83333333334</v>
      </c>
      <c r="B3239" s="15">
        <f>WEEKDAY($A3239,2)</f>
        <v/>
      </c>
      <c r="C3239" s="15">
        <f>HOUR($A3239)</f>
        <v/>
      </c>
      <c r="D3239" s="15">
        <f>IF(AND($A3239&gt;=Instellingen!$B$6,$A3239&lt;Instellingen!$B$7),1,0)</f>
        <v/>
      </c>
      <c r="E3239" s="15">
        <f>COUNTIF(tData[BezoekStart],"&lt;"&amp;($A3239+1/24))-COUNTIF(tData[BezoekEind],"&lt;="&amp;$A3239)</f>
        <v/>
      </c>
      <c r="F3239" s="15">
        <f>COUNTIF(tData[BezoekLangStart],"&lt;"&amp;($A3239+1/24))-COUNTIF(tData[BezoekLangEind],"&lt;="&amp;$A3239)</f>
        <v/>
      </c>
      <c r="G3239" s="15">
        <f>IF($D3239=1,$B3239*100+$C3239,-1)</f>
        <v/>
      </c>
      <c r="H3239" s="15">
        <f>IF($D3239=1,$B3239,-1)</f>
        <v/>
      </c>
      <c r="I3239" s="15">
        <f>IF($D3239=1,$C3239,-1)</f>
        <v/>
      </c>
    </row>
    <row r="3240">
      <c r="A3240" s="33" t="n">
        <v>45426.875</v>
      </c>
      <c r="B3240" s="15">
        <f>WEEKDAY($A3240,2)</f>
        <v/>
      </c>
      <c r="C3240" s="15">
        <f>HOUR($A3240)</f>
        <v/>
      </c>
      <c r="D3240" s="15">
        <f>IF(AND($A3240&gt;=Instellingen!$B$6,$A3240&lt;Instellingen!$B$7),1,0)</f>
        <v/>
      </c>
      <c r="E3240" s="15">
        <f>COUNTIF(tData[BezoekStart],"&lt;"&amp;($A3240+1/24))-COUNTIF(tData[BezoekEind],"&lt;="&amp;$A3240)</f>
        <v/>
      </c>
      <c r="F3240" s="15">
        <f>COUNTIF(tData[BezoekLangStart],"&lt;"&amp;($A3240+1/24))-COUNTIF(tData[BezoekLangEind],"&lt;="&amp;$A3240)</f>
        <v/>
      </c>
      <c r="G3240" s="15">
        <f>IF($D3240=1,$B3240*100+$C3240,-1)</f>
        <v/>
      </c>
      <c r="H3240" s="15">
        <f>IF($D3240=1,$B3240,-1)</f>
        <v/>
      </c>
      <c r="I3240" s="15">
        <f>IF($D3240=1,$C3240,-1)</f>
        <v/>
      </c>
    </row>
    <row r="3241">
      <c r="A3241" s="33" t="n">
        <v>45426.91666666666</v>
      </c>
      <c r="B3241" s="15">
        <f>WEEKDAY($A3241,2)</f>
        <v/>
      </c>
      <c r="C3241" s="15">
        <f>HOUR($A3241)</f>
        <v/>
      </c>
      <c r="D3241" s="15">
        <f>IF(AND($A3241&gt;=Instellingen!$B$6,$A3241&lt;Instellingen!$B$7),1,0)</f>
        <v/>
      </c>
      <c r="E3241" s="15">
        <f>COUNTIF(tData[BezoekStart],"&lt;"&amp;($A3241+1/24))-COUNTIF(tData[BezoekEind],"&lt;="&amp;$A3241)</f>
        <v/>
      </c>
      <c r="F3241" s="15">
        <f>COUNTIF(tData[BezoekLangStart],"&lt;"&amp;($A3241+1/24))-COUNTIF(tData[BezoekLangEind],"&lt;="&amp;$A3241)</f>
        <v/>
      </c>
      <c r="G3241" s="15">
        <f>IF($D3241=1,$B3241*100+$C3241,-1)</f>
        <v/>
      </c>
      <c r="H3241" s="15">
        <f>IF($D3241=1,$B3241,-1)</f>
        <v/>
      </c>
      <c r="I3241" s="15">
        <f>IF($D3241=1,$C3241,-1)</f>
        <v/>
      </c>
    </row>
    <row r="3242">
      <c r="A3242" s="33" t="n">
        <v>45426.95833333334</v>
      </c>
      <c r="B3242" s="15">
        <f>WEEKDAY($A3242,2)</f>
        <v/>
      </c>
      <c r="C3242" s="15">
        <f>HOUR($A3242)</f>
        <v/>
      </c>
      <c r="D3242" s="15">
        <f>IF(AND($A3242&gt;=Instellingen!$B$6,$A3242&lt;Instellingen!$B$7),1,0)</f>
        <v/>
      </c>
      <c r="E3242" s="15">
        <f>COUNTIF(tData[BezoekStart],"&lt;"&amp;($A3242+1/24))-COUNTIF(tData[BezoekEind],"&lt;="&amp;$A3242)</f>
        <v/>
      </c>
      <c r="F3242" s="15">
        <f>COUNTIF(tData[BezoekLangStart],"&lt;"&amp;($A3242+1/24))-COUNTIF(tData[BezoekLangEind],"&lt;="&amp;$A3242)</f>
        <v/>
      </c>
      <c r="G3242" s="15">
        <f>IF($D3242=1,$B3242*100+$C3242,-1)</f>
        <v/>
      </c>
      <c r="H3242" s="15">
        <f>IF($D3242=1,$B3242,-1)</f>
        <v/>
      </c>
      <c r="I3242" s="15">
        <f>IF($D3242=1,$C3242,-1)</f>
        <v/>
      </c>
    </row>
    <row r="3243">
      <c r="A3243" s="33" t="n">
        <v>45427</v>
      </c>
      <c r="B3243" s="15">
        <f>WEEKDAY($A3243,2)</f>
        <v/>
      </c>
      <c r="C3243" s="15">
        <f>HOUR($A3243)</f>
        <v/>
      </c>
      <c r="D3243" s="15">
        <f>IF(AND($A3243&gt;=Instellingen!$B$6,$A3243&lt;Instellingen!$B$7),1,0)</f>
        <v/>
      </c>
      <c r="E3243" s="15">
        <f>COUNTIF(tData[BezoekStart],"&lt;"&amp;($A3243+1/24))-COUNTIF(tData[BezoekEind],"&lt;="&amp;$A3243)</f>
        <v/>
      </c>
      <c r="F3243" s="15">
        <f>COUNTIF(tData[BezoekLangStart],"&lt;"&amp;($A3243+1/24))-COUNTIF(tData[BezoekLangEind],"&lt;="&amp;$A3243)</f>
        <v/>
      </c>
      <c r="G3243" s="15">
        <f>IF($D3243=1,$B3243*100+$C3243,-1)</f>
        <v/>
      </c>
      <c r="H3243" s="15">
        <f>IF($D3243=1,$B3243,-1)</f>
        <v/>
      </c>
      <c r="I3243" s="15">
        <f>IF($D3243=1,$C3243,-1)</f>
        <v/>
      </c>
    </row>
    <row r="3244">
      <c r="A3244" s="33" t="n">
        <v>45427.04166666666</v>
      </c>
      <c r="B3244" s="15">
        <f>WEEKDAY($A3244,2)</f>
        <v/>
      </c>
      <c r="C3244" s="15">
        <f>HOUR($A3244)</f>
        <v/>
      </c>
      <c r="D3244" s="15">
        <f>IF(AND($A3244&gt;=Instellingen!$B$6,$A3244&lt;Instellingen!$B$7),1,0)</f>
        <v/>
      </c>
      <c r="E3244" s="15">
        <f>COUNTIF(tData[BezoekStart],"&lt;"&amp;($A3244+1/24))-COUNTIF(tData[BezoekEind],"&lt;="&amp;$A3244)</f>
        <v/>
      </c>
      <c r="F3244" s="15">
        <f>COUNTIF(tData[BezoekLangStart],"&lt;"&amp;($A3244+1/24))-COUNTIF(tData[BezoekLangEind],"&lt;="&amp;$A3244)</f>
        <v/>
      </c>
      <c r="G3244" s="15">
        <f>IF($D3244=1,$B3244*100+$C3244,-1)</f>
        <v/>
      </c>
      <c r="H3244" s="15">
        <f>IF($D3244=1,$B3244,-1)</f>
        <v/>
      </c>
      <c r="I3244" s="15">
        <f>IF($D3244=1,$C3244,-1)</f>
        <v/>
      </c>
    </row>
    <row r="3245">
      <c r="A3245" s="33" t="n">
        <v>45427.08333333334</v>
      </c>
      <c r="B3245" s="15">
        <f>WEEKDAY($A3245,2)</f>
        <v/>
      </c>
      <c r="C3245" s="15">
        <f>HOUR($A3245)</f>
        <v/>
      </c>
      <c r="D3245" s="15">
        <f>IF(AND($A3245&gt;=Instellingen!$B$6,$A3245&lt;Instellingen!$B$7),1,0)</f>
        <v/>
      </c>
      <c r="E3245" s="15">
        <f>COUNTIF(tData[BezoekStart],"&lt;"&amp;($A3245+1/24))-COUNTIF(tData[BezoekEind],"&lt;="&amp;$A3245)</f>
        <v/>
      </c>
      <c r="F3245" s="15">
        <f>COUNTIF(tData[BezoekLangStart],"&lt;"&amp;($A3245+1/24))-COUNTIF(tData[BezoekLangEind],"&lt;="&amp;$A3245)</f>
        <v/>
      </c>
      <c r="G3245" s="15">
        <f>IF($D3245=1,$B3245*100+$C3245,-1)</f>
        <v/>
      </c>
      <c r="H3245" s="15">
        <f>IF($D3245=1,$B3245,-1)</f>
        <v/>
      </c>
      <c r="I3245" s="15">
        <f>IF($D3245=1,$C3245,-1)</f>
        <v/>
      </c>
    </row>
    <row r="3246">
      <c r="A3246" s="33" t="n">
        <v>45427.125</v>
      </c>
      <c r="B3246" s="15">
        <f>WEEKDAY($A3246,2)</f>
        <v/>
      </c>
      <c r="C3246" s="15">
        <f>HOUR($A3246)</f>
        <v/>
      </c>
      <c r="D3246" s="15">
        <f>IF(AND($A3246&gt;=Instellingen!$B$6,$A3246&lt;Instellingen!$B$7),1,0)</f>
        <v/>
      </c>
      <c r="E3246" s="15">
        <f>COUNTIF(tData[BezoekStart],"&lt;"&amp;($A3246+1/24))-COUNTIF(tData[BezoekEind],"&lt;="&amp;$A3246)</f>
        <v/>
      </c>
      <c r="F3246" s="15">
        <f>COUNTIF(tData[BezoekLangStart],"&lt;"&amp;($A3246+1/24))-COUNTIF(tData[BezoekLangEind],"&lt;="&amp;$A3246)</f>
        <v/>
      </c>
      <c r="G3246" s="15">
        <f>IF($D3246=1,$B3246*100+$C3246,-1)</f>
        <v/>
      </c>
      <c r="H3246" s="15">
        <f>IF($D3246=1,$B3246,-1)</f>
        <v/>
      </c>
      <c r="I3246" s="15">
        <f>IF($D3246=1,$C3246,-1)</f>
        <v/>
      </c>
    </row>
    <row r="3247">
      <c r="A3247" s="33" t="n">
        <v>45427.16666666666</v>
      </c>
      <c r="B3247" s="15">
        <f>WEEKDAY($A3247,2)</f>
        <v/>
      </c>
      <c r="C3247" s="15">
        <f>HOUR($A3247)</f>
        <v/>
      </c>
      <c r="D3247" s="15">
        <f>IF(AND($A3247&gt;=Instellingen!$B$6,$A3247&lt;Instellingen!$B$7),1,0)</f>
        <v/>
      </c>
      <c r="E3247" s="15">
        <f>COUNTIF(tData[BezoekStart],"&lt;"&amp;($A3247+1/24))-COUNTIF(tData[BezoekEind],"&lt;="&amp;$A3247)</f>
        <v/>
      </c>
      <c r="F3247" s="15">
        <f>COUNTIF(tData[BezoekLangStart],"&lt;"&amp;($A3247+1/24))-COUNTIF(tData[BezoekLangEind],"&lt;="&amp;$A3247)</f>
        <v/>
      </c>
      <c r="G3247" s="15">
        <f>IF($D3247=1,$B3247*100+$C3247,-1)</f>
        <v/>
      </c>
      <c r="H3247" s="15">
        <f>IF($D3247=1,$B3247,-1)</f>
        <v/>
      </c>
      <c r="I3247" s="15">
        <f>IF($D3247=1,$C3247,-1)</f>
        <v/>
      </c>
    </row>
    <row r="3248">
      <c r="A3248" s="33" t="n">
        <v>45427.20833333334</v>
      </c>
      <c r="B3248" s="15">
        <f>WEEKDAY($A3248,2)</f>
        <v/>
      </c>
      <c r="C3248" s="15">
        <f>HOUR($A3248)</f>
        <v/>
      </c>
      <c r="D3248" s="15">
        <f>IF(AND($A3248&gt;=Instellingen!$B$6,$A3248&lt;Instellingen!$B$7),1,0)</f>
        <v/>
      </c>
      <c r="E3248" s="15">
        <f>COUNTIF(tData[BezoekStart],"&lt;"&amp;($A3248+1/24))-COUNTIF(tData[BezoekEind],"&lt;="&amp;$A3248)</f>
        <v/>
      </c>
      <c r="F3248" s="15">
        <f>COUNTIF(tData[BezoekLangStart],"&lt;"&amp;($A3248+1/24))-COUNTIF(tData[BezoekLangEind],"&lt;="&amp;$A3248)</f>
        <v/>
      </c>
      <c r="G3248" s="15">
        <f>IF($D3248=1,$B3248*100+$C3248,-1)</f>
        <v/>
      </c>
      <c r="H3248" s="15">
        <f>IF($D3248=1,$B3248,-1)</f>
        <v/>
      </c>
      <c r="I3248" s="15">
        <f>IF($D3248=1,$C3248,-1)</f>
        <v/>
      </c>
    </row>
    <row r="3249">
      <c r="A3249" s="33" t="n">
        <v>45427.25</v>
      </c>
      <c r="B3249" s="15">
        <f>WEEKDAY($A3249,2)</f>
        <v/>
      </c>
      <c r="C3249" s="15">
        <f>HOUR($A3249)</f>
        <v/>
      </c>
      <c r="D3249" s="15">
        <f>IF(AND($A3249&gt;=Instellingen!$B$6,$A3249&lt;Instellingen!$B$7),1,0)</f>
        <v/>
      </c>
      <c r="E3249" s="15">
        <f>COUNTIF(tData[BezoekStart],"&lt;"&amp;($A3249+1/24))-COUNTIF(tData[BezoekEind],"&lt;="&amp;$A3249)</f>
        <v/>
      </c>
      <c r="F3249" s="15">
        <f>COUNTIF(tData[BezoekLangStart],"&lt;"&amp;($A3249+1/24))-COUNTIF(tData[BezoekLangEind],"&lt;="&amp;$A3249)</f>
        <v/>
      </c>
      <c r="G3249" s="15">
        <f>IF($D3249=1,$B3249*100+$C3249,-1)</f>
        <v/>
      </c>
      <c r="H3249" s="15">
        <f>IF($D3249=1,$B3249,-1)</f>
        <v/>
      </c>
      <c r="I3249" s="15">
        <f>IF($D3249=1,$C3249,-1)</f>
        <v/>
      </c>
    </row>
    <row r="3250">
      <c r="A3250" s="33" t="n">
        <v>45427.29166666666</v>
      </c>
      <c r="B3250" s="15">
        <f>WEEKDAY($A3250,2)</f>
        <v/>
      </c>
      <c r="C3250" s="15">
        <f>HOUR($A3250)</f>
        <v/>
      </c>
      <c r="D3250" s="15">
        <f>IF(AND($A3250&gt;=Instellingen!$B$6,$A3250&lt;Instellingen!$B$7),1,0)</f>
        <v/>
      </c>
      <c r="E3250" s="15">
        <f>COUNTIF(tData[BezoekStart],"&lt;"&amp;($A3250+1/24))-COUNTIF(tData[BezoekEind],"&lt;="&amp;$A3250)</f>
        <v/>
      </c>
      <c r="F3250" s="15">
        <f>COUNTIF(tData[BezoekLangStart],"&lt;"&amp;($A3250+1/24))-COUNTIF(tData[BezoekLangEind],"&lt;="&amp;$A3250)</f>
        <v/>
      </c>
      <c r="G3250" s="15">
        <f>IF($D3250=1,$B3250*100+$C3250,-1)</f>
        <v/>
      </c>
      <c r="H3250" s="15">
        <f>IF($D3250=1,$B3250,-1)</f>
        <v/>
      </c>
      <c r="I3250" s="15">
        <f>IF($D3250=1,$C3250,-1)</f>
        <v/>
      </c>
    </row>
    <row r="3251">
      <c r="A3251" s="33" t="n">
        <v>45427.33333333334</v>
      </c>
      <c r="B3251" s="15">
        <f>WEEKDAY($A3251,2)</f>
        <v/>
      </c>
      <c r="C3251" s="15">
        <f>HOUR($A3251)</f>
        <v/>
      </c>
      <c r="D3251" s="15">
        <f>IF(AND($A3251&gt;=Instellingen!$B$6,$A3251&lt;Instellingen!$B$7),1,0)</f>
        <v/>
      </c>
      <c r="E3251" s="15">
        <f>COUNTIF(tData[BezoekStart],"&lt;"&amp;($A3251+1/24))-COUNTIF(tData[BezoekEind],"&lt;="&amp;$A3251)</f>
        <v/>
      </c>
      <c r="F3251" s="15">
        <f>COUNTIF(tData[BezoekLangStart],"&lt;"&amp;($A3251+1/24))-COUNTIF(tData[BezoekLangEind],"&lt;="&amp;$A3251)</f>
        <v/>
      </c>
      <c r="G3251" s="15">
        <f>IF($D3251=1,$B3251*100+$C3251,-1)</f>
        <v/>
      </c>
      <c r="H3251" s="15">
        <f>IF($D3251=1,$B3251,-1)</f>
        <v/>
      </c>
      <c r="I3251" s="15">
        <f>IF($D3251=1,$C3251,-1)</f>
        <v/>
      </c>
    </row>
    <row r="3252">
      <c r="A3252" s="33" t="n">
        <v>45427.375</v>
      </c>
      <c r="B3252" s="15">
        <f>WEEKDAY($A3252,2)</f>
        <v/>
      </c>
      <c r="C3252" s="15">
        <f>HOUR($A3252)</f>
        <v/>
      </c>
      <c r="D3252" s="15">
        <f>IF(AND($A3252&gt;=Instellingen!$B$6,$A3252&lt;Instellingen!$B$7),1,0)</f>
        <v/>
      </c>
      <c r="E3252" s="15">
        <f>COUNTIF(tData[BezoekStart],"&lt;"&amp;($A3252+1/24))-COUNTIF(tData[BezoekEind],"&lt;="&amp;$A3252)</f>
        <v/>
      </c>
      <c r="F3252" s="15">
        <f>COUNTIF(tData[BezoekLangStart],"&lt;"&amp;($A3252+1/24))-COUNTIF(tData[BezoekLangEind],"&lt;="&amp;$A3252)</f>
        <v/>
      </c>
      <c r="G3252" s="15">
        <f>IF($D3252=1,$B3252*100+$C3252,-1)</f>
        <v/>
      </c>
      <c r="H3252" s="15">
        <f>IF($D3252=1,$B3252,-1)</f>
        <v/>
      </c>
      <c r="I3252" s="15">
        <f>IF($D3252=1,$C3252,-1)</f>
        <v/>
      </c>
    </row>
    <row r="3253">
      <c r="A3253" s="33" t="n">
        <v>45427.41666666666</v>
      </c>
      <c r="B3253" s="15">
        <f>WEEKDAY($A3253,2)</f>
        <v/>
      </c>
      <c r="C3253" s="15">
        <f>HOUR($A3253)</f>
        <v/>
      </c>
      <c r="D3253" s="15">
        <f>IF(AND($A3253&gt;=Instellingen!$B$6,$A3253&lt;Instellingen!$B$7),1,0)</f>
        <v/>
      </c>
      <c r="E3253" s="15">
        <f>COUNTIF(tData[BezoekStart],"&lt;"&amp;($A3253+1/24))-COUNTIF(tData[BezoekEind],"&lt;="&amp;$A3253)</f>
        <v/>
      </c>
      <c r="F3253" s="15">
        <f>COUNTIF(tData[BezoekLangStart],"&lt;"&amp;($A3253+1/24))-COUNTIF(tData[BezoekLangEind],"&lt;="&amp;$A3253)</f>
        <v/>
      </c>
      <c r="G3253" s="15">
        <f>IF($D3253=1,$B3253*100+$C3253,-1)</f>
        <v/>
      </c>
      <c r="H3253" s="15">
        <f>IF($D3253=1,$B3253,-1)</f>
        <v/>
      </c>
      <c r="I3253" s="15">
        <f>IF($D3253=1,$C3253,-1)</f>
        <v/>
      </c>
    </row>
    <row r="3254">
      <c r="A3254" s="33" t="n">
        <v>45427.45833333334</v>
      </c>
      <c r="B3254" s="15">
        <f>WEEKDAY($A3254,2)</f>
        <v/>
      </c>
      <c r="C3254" s="15">
        <f>HOUR($A3254)</f>
        <v/>
      </c>
      <c r="D3254" s="15">
        <f>IF(AND($A3254&gt;=Instellingen!$B$6,$A3254&lt;Instellingen!$B$7),1,0)</f>
        <v/>
      </c>
      <c r="E3254" s="15">
        <f>COUNTIF(tData[BezoekStart],"&lt;"&amp;($A3254+1/24))-COUNTIF(tData[BezoekEind],"&lt;="&amp;$A3254)</f>
        <v/>
      </c>
      <c r="F3254" s="15">
        <f>COUNTIF(tData[BezoekLangStart],"&lt;"&amp;($A3254+1/24))-COUNTIF(tData[BezoekLangEind],"&lt;="&amp;$A3254)</f>
        <v/>
      </c>
      <c r="G3254" s="15">
        <f>IF($D3254=1,$B3254*100+$C3254,-1)</f>
        <v/>
      </c>
      <c r="H3254" s="15">
        <f>IF($D3254=1,$B3254,-1)</f>
        <v/>
      </c>
      <c r="I3254" s="15">
        <f>IF($D3254=1,$C3254,-1)</f>
        <v/>
      </c>
    </row>
    <row r="3255">
      <c r="A3255" s="33" t="n">
        <v>45427.5</v>
      </c>
      <c r="B3255" s="15">
        <f>WEEKDAY($A3255,2)</f>
        <v/>
      </c>
      <c r="C3255" s="15">
        <f>HOUR($A3255)</f>
        <v/>
      </c>
      <c r="D3255" s="15">
        <f>IF(AND($A3255&gt;=Instellingen!$B$6,$A3255&lt;Instellingen!$B$7),1,0)</f>
        <v/>
      </c>
      <c r="E3255" s="15">
        <f>COUNTIF(tData[BezoekStart],"&lt;"&amp;($A3255+1/24))-COUNTIF(tData[BezoekEind],"&lt;="&amp;$A3255)</f>
        <v/>
      </c>
      <c r="F3255" s="15">
        <f>COUNTIF(tData[BezoekLangStart],"&lt;"&amp;($A3255+1/24))-COUNTIF(tData[BezoekLangEind],"&lt;="&amp;$A3255)</f>
        <v/>
      </c>
      <c r="G3255" s="15">
        <f>IF($D3255=1,$B3255*100+$C3255,-1)</f>
        <v/>
      </c>
      <c r="H3255" s="15">
        <f>IF($D3255=1,$B3255,-1)</f>
        <v/>
      </c>
      <c r="I3255" s="15">
        <f>IF($D3255=1,$C3255,-1)</f>
        <v/>
      </c>
    </row>
    <row r="3256">
      <c r="A3256" s="33" t="n">
        <v>45427.54166666666</v>
      </c>
      <c r="B3256" s="15">
        <f>WEEKDAY($A3256,2)</f>
        <v/>
      </c>
      <c r="C3256" s="15">
        <f>HOUR($A3256)</f>
        <v/>
      </c>
      <c r="D3256" s="15">
        <f>IF(AND($A3256&gt;=Instellingen!$B$6,$A3256&lt;Instellingen!$B$7),1,0)</f>
        <v/>
      </c>
      <c r="E3256" s="15">
        <f>COUNTIF(tData[BezoekStart],"&lt;"&amp;($A3256+1/24))-COUNTIF(tData[BezoekEind],"&lt;="&amp;$A3256)</f>
        <v/>
      </c>
      <c r="F3256" s="15">
        <f>COUNTIF(tData[BezoekLangStart],"&lt;"&amp;($A3256+1/24))-COUNTIF(tData[BezoekLangEind],"&lt;="&amp;$A3256)</f>
        <v/>
      </c>
      <c r="G3256" s="15">
        <f>IF($D3256=1,$B3256*100+$C3256,-1)</f>
        <v/>
      </c>
      <c r="H3256" s="15">
        <f>IF($D3256=1,$B3256,-1)</f>
        <v/>
      </c>
      <c r="I3256" s="15">
        <f>IF($D3256=1,$C3256,-1)</f>
        <v/>
      </c>
    </row>
    <row r="3257">
      <c r="A3257" s="33" t="n">
        <v>45427.58333333334</v>
      </c>
      <c r="B3257" s="15">
        <f>WEEKDAY($A3257,2)</f>
        <v/>
      </c>
      <c r="C3257" s="15">
        <f>HOUR($A3257)</f>
        <v/>
      </c>
      <c r="D3257" s="15">
        <f>IF(AND($A3257&gt;=Instellingen!$B$6,$A3257&lt;Instellingen!$B$7),1,0)</f>
        <v/>
      </c>
      <c r="E3257" s="15">
        <f>COUNTIF(tData[BezoekStart],"&lt;"&amp;($A3257+1/24))-COUNTIF(tData[BezoekEind],"&lt;="&amp;$A3257)</f>
        <v/>
      </c>
      <c r="F3257" s="15">
        <f>COUNTIF(tData[BezoekLangStart],"&lt;"&amp;($A3257+1/24))-COUNTIF(tData[BezoekLangEind],"&lt;="&amp;$A3257)</f>
        <v/>
      </c>
      <c r="G3257" s="15">
        <f>IF($D3257=1,$B3257*100+$C3257,-1)</f>
        <v/>
      </c>
      <c r="H3257" s="15">
        <f>IF($D3257=1,$B3257,-1)</f>
        <v/>
      </c>
      <c r="I3257" s="15">
        <f>IF($D3257=1,$C3257,-1)</f>
        <v/>
      </c>
    </row>
    <row r="3258">
      <c r="A3258" s="33" t="n">
        <v>45427.625</v>
      </c>
      <c r="B3258" s="15">
        <f>WEEKDAY($A3258,2)</f>
        <v/>
      </c>
      <c r="C3258" s="15">
        <f>HOUR($A3258)</f>
        <v/>
      </c>
      <c r="D3258" s="15">
        <f>IF(AND($A3258&gt;=Instellingen!$B$6,$A3258&lt;Instellingen!$B$7),1,0)</f>
        <v/>
      </c>
      <c r="E3258" s="15">
        <f>COUNTIF(tData[BezoekStart],"&lt;"&amp;($A3258+1/24))-COUNTIF(tData[BezoekEind],"&lt;="&amp;$A3258)</f>
        <v/>
      </c>
      <c r="F3258" s="15">
        <f>COUNTIF(tData[BezoekLangStart],"&lt;"&amp;($A3258+1/24))-COUNTIF(tData[BezoekLangEind],"&lt;="&amp;$A3258)</f>
        <v/>
      </c>
      <c r="G3258" s="15">
        <f>IF($D3258=1,$B3258*100+$C3258,-1)</f>
        <v/>
      </c>
      <c r="H3258" s="15">
        <f>IF($D3258=1,$B3258,-1)</f>
        <v/>
      </c>
      <c r="I3258" s="15">
        <f>IF($D3258=1,$C3258,-1)</f>
        <v/>
      </c>
    </row>
    <row r="3259">
      <c r="A3259" s="33" t="n">
        <v>45427.66666666666</v>
      </c>
      <c r="B3259" s="15">
        <f>WEEKDAY($A3259,2)</f>
        <v/>
      </c>
      <c r="C3259" s="15">
        <f>HOUR($A3259)</f>
        <v/>
      </c>
      <c r="D3259" s="15">
        <f>IF(AND($A3259&gt;=Instellingen!$B$6,$A3259&lt;Instellingen!$B$7),1,0)</f>
        <v/>
      </c>
      <c r="E3259" s="15">
        <f>COUNTIF(tData[BezoekStart],"&lt;"&amp;($A3259+1/24))-COUNTIF(tData[BezoekEind],"&lt;="&amp;$A3259)</f>
        <v/>
      </c>
      <c r="F3259" s="15">
        <f>COUNTIF(tData[BezoekLangStart],"&lt;"&amp;($A3259+1/24))-COUNTIF(tData[BezoekLangEind],"&lt;="&amp;$A3259)</f>
        <v/>
      </c>
      <c r="G3259" s="15">
        <f>IF($D3259=1,$B3259*100+$C3259,-1)</f>
        <v/>
      </c>
      <c r="H3259" s="15">
        <f>IF($D3259=1,$B3259,-1)</f>
        <v/>
      </c>
      <c r="I3259" s="15">
        <f>IF($D3259=1,$C3259,-1)</f>
        <v/>
      </c>
    </row>
    <row r="3260">
      <c r="A3260" s="33" t="n">
        <v>45427.70833333334</v>
      </c>
      <c r="B3260" s="15">
        <f>WEEKDAY($A3260,2)</f>
        <v/>
      </c>
      <c r="C3260" s="15">
        <f>HOUR($A3260)</f>
        <v/>
      </c>
      <c r="D3260" s="15">
        <f>IF(AND($A3260&gt;=Instellingen!$B$6,$A3260&lt;Instellingen!$B$7),1,0)</f>
        <v/>
      </c>
      <c r="E3260" s="15">
        <f>COUNTIF(tData[BezoekStart],"&lt;"&amp;($A3260+1/24))-COUNTIF(tData[BezoekEind],"&lt;="&amp;$A3260)</f>
        <v/>
      </c>
      <c r="F3260" s="15">
        <f>COUNTIF(tData[BezoekLangStart],"&lt;"&amp;($A3260+1/24))-COUNTIF(tData[BezoekLangEind],"&lt;="&amp;$A3260)</f>
        <v/>
      </c>
      <c r="G3260" s="15">
        <f>IF($D3260=1,$B3260*100+$C3260,-1)</f>
        <v/>
      </c>
      <c r="H3260" s="15">
        <f>IF($D3260=1,$B3260,-1)</f>
        <v/>
      </c>
      <c r="I3260" s="15">
        <f>IF($D3260=1,$C3260,-1)</f>
        <v/>
      </c>
    </row>
    <row r="3261">
      <c r="A3261" s="33" t="n">
        <v>45427.75</v>
      </c>
      <c r="B3261" s="15">
        <f>WEEKDAY($A3261,2)</f>
        <v/>
      </c>
      <c r="C3261" s="15">
        <f>HOUR($A3261)</f>
        <v/>
      </c>
      <c r="D3261" s="15">
        <f>IF(AND($A3261&gt;=Instellingen!$B$6,$A3261&lt;Instellingen!$B$7),1,0)</f>
        <v/>
      </c>
      <c r="E3261" s="15">
        <f>COUNTIF(tData[BezoekStart],"&lt;"&amp;($A3261+1/24))-COUNTIF(tData[BezoekEind],"&lt;="&amp;$A3261)</f>
        <v/>
      </c>
      <c r="F3261" s="15">
        <f>COUNTIF(tData[BezoekLangStart],"&lt;"&amp;($A3261+1/24))-COUNTIF(tData[BezoekLangEind],"&lt;="&amp;$A3261)</f>
        <v/>
      </c>
      <c r="G3261" s="15">
        <f>IF($D3261=1,$B3261*100+$C3261,-1)</f>
        <v/>
      </c>
      <c r="H3261" s="15">
        <f>IF($D3261=1,$B3261,-1)</f>
        <v/>
      </c>
      <c r="I3261" s="15">
        <f>IF($D3261=1,$C3261,-1)</f>
        <v/>
      </c>
    </row>
    <row r="3262">
      <c r="A3262" s="33" t="n">
        <v>45427.79166666666</v>
      </c>
      <c r="B3262" s="15">
        <f>WEEKDAY($A3262,2)</f>
        <v/>
      </c>
      <c r="C3262" s="15">
        <f>HOUR($A3262)</f>
        <v/>
      </c>
      <c r="D3262" s="15">
        <f>IF(AND($A3262&gt;=Instellingen!$B$6,$A3262&lt;Instellingen!$B$7),1,0)</f>
        <v/>
      </c>
      <c r="E3262" s="15">
        <f>COUNTIF(tData[BezoekStart],"&lt;"&amp;($A3262+1/24))-COUNTIF(tData[BezoekEind],"&lt;="&amp;$A3262)</f>
        <v/>
      </c>
      <c r="F3262" s="15">
        <f>COUNTIF(tData[BezoekLangStart],"&lt;"&amp;($A3262+1/24))-COUNTIF(tData[BezoekLangEind],"&lt;="&amp;$A3262)</f>
        <v/>
      </c>
      <c r="G3262" s="15">
        <f>IF($D3262=1,$B3262*100+$C3262,-1)</f>
        <v/>
      </c>
      <c r="H3262" s="15">
        <f>IF($D3262=1,$B3262,-1)</f>
        <v/>
      </c>
      <c r="I3262" s="15">
        <f>IF($D3262=1,$C3262,-1)</f>
        <v/>
      </c>
    </row>
    <row r="3263">
      <c r="A3263" s="33" t="n">
        <v>45427.83333333334</v>
      </c>
      <c r="B3263" s="15">
        <f>WEEKDAY($A3263,2)</f>
        <v/>
      </c>
      <c r="C3263" s="15">
        <f>HOUR($A3263)</f>
        <v/>
      </c>
      <c r="D3263" s="15">
        <f>IF(AND($A3263&gt;=Instellingen!$B$6,$A3263&lt;Instellingen!$B$7),1,0)</f>
        <v/>
      </c>
      <c r="E3263" s="15">
        <f>COUNTIF(tData[BezoekStart],"&lt;"&amp;($A3263+1/24))-COUNTIF(tData[BezoekEind],"&lt;="&amp;$A3263)</f>
        <v/>
      </c>
      <c r="F3263" s="15">
        <f>COUNTIF(tData[BezoekLangStart],"&lt;"&amp;($A3263+1/24))-COUNTIF(tData[BezoekLangEind],"&lt;="&amp;$A3263)</f>
        <v/>
      </c>
      <c r="G3263" s="15">
        <f>IF($D3263=1,$B3263*100+$C3263,-1)</f>
        <v/>
      </c>
      <c r="H3263" s="15">
        <f>IF($D3263=1,$B3263,-1)</f>
        <v/>
      </c>
      <c r="I3263" s="15">
        <f>IF($D3263=1,$C3263,-1)</f>
        <v/>
      </c>
    </row>
    <row r="3264">
      <c r="A3264" s="33" t="n">
        <v>45427.875</v>
      </c>
      <c r="B3264" s="15">
        <f>WEEKDAY($A3264,2)</f>
        <v/>
      </c>
      <c r="C3264" s="15">
        <f>HOUR($A3264)</f>
        <v/>
      </c>
      <c r="D3264" s="15">
        <f>IF(AND($A3264&gt;=Instellingen!$B$6,$A3264&lt;Instellingen!$B$7),1,0)</f>
        <v/>
      </c>
      <c r="E3264" s="15">
        <f>COUNTIF(tData[BezoekStart],"&lt;"&amp;($A3264+1/24))-COUNTIF(tData[BezoekEind],"&lt;="&amp;$A3264)</f>
        <v/>
      </c>
      <c r="F3264" s="15">
        <f>COUNTIF(tData[BezoekLangStart],"&lt;"&amp;($A3264+1/24))-COUNTIF(tData[BezoekLangEind],"&lt;="&amp;$A3264)</f>
        <v/>
      </c>
      <c r="G3264" s="15">
        <f>IF($D3264=1,$B3264*100+$C3264,-1)</f>
        <v/>
      </c>
      <c r="H3264" s="15">
        <f>IF($D3264=1,$B3264,-1)</f>
        <v/>
      </c>
      <c r="I3264" s="15">
        <f>IF($D3264=1,$C3264,-1)</f>
        <v/>
      </c>
    </row>
    <row r="3265">
      <c r="A3265" s="33" t="n">
        <v>45427.91666666666</v>
      </c>
      <c r="B3265" s="15">
        <f>WEEKDAY($A3265,2)</f>
        <v/>
      </c>
      <c r="C3265" s="15">
        <f>HOUR($A3265)</f>
        <v/>
      </c>
      <c r="D3265" s="15">
        <f>IF(AND($A3265&gt;=Instellingen!$B$6,$A3265&lt;Instellingen!$B$7),1,0)</f>
        <v/>
      </c>
      <c r="E3265" s="15">
        <f>COUNTIF(tData[BezoekStart],"&lt;"&amp;($A3265+1/24))-COUNTIF(tData[BezoekEind],"&lt;="&amp;$A3265)</f>
        <v/>
      </c>
      <c r="F3265" s="15">
        <f>COUNTIF(tData[BezoekLangStart],"&lt;"&amp;($A3265+1/24))-COUNTIF(tData[BezoekLangEind],"&lt;="&amp;$A3265)</f>
        <v/>
      </c>
      <c r="G3265" s="15">
        <f>IF($D3265=1,$B3265*100+$C3265,-1)</f>
        <v/>
      </c>
      <c r="H3265" s="15">
        <f>IF($D3265=1,$B3265,-1)</f>
        <v/>
      </c>
      <c r="I3265" s="15">
        <f>IF($D3265=1,$C3265,-1)</f>
        <v/>
      </c>
    </row>
    <row r="3266">
      <c r="A3266" s="33" t="n">
        <v>45427.95833333334</v>
      </c>
      <c r="B3266" s="15">
        <f>WEEKDAY($A3266,2)</f>
        <v/>
      </c>
      <c r="C3266" s="15">
        <f>HOUR($A3266)</f>
        <v/>
      </c>
      <c r="D3266" s="15">
        <f>IF(AND($A3266&gt;=Instellingen!$B$6,$A3266&lt;Instellingen!$B$7),1,0)</f>
        <v/>
      </c>
      <c r="E3266" s="15">
        <f>COUNTIF(tData[BezoekStart],"&lt;"&amp;($A3266+1/24))-COUNTIF(tData[BezoekEind],"&lt;="&amp;$A3266)</f>
        <v/>
      </c>
      <c r="F3266" s="15">
        <f>COUNTIF(tData[BezoekLangStart],"&lt;"&amp;($A3266+1/24))-COUNTIF(tData[BezoekLangEind],"&lt;="&amp;$A3266)</f>
        <v/>
      </c>
      <c r="G3266" s="15">
        <f>IF($D3266=1,$B3266*100+$C3266,-1)</f>
        <v/>
      </c>
      <c r="H3266" s="15">
        <f>IF($D3266=1,$B3266,-1)</f>
        <v/>
      </c>
      <c r="I3266" s="15">
        <f>IF($D3266=1,$C3266,-1)</f>
        <v/>
      </c>
    </row>
    <row r="3267">
      <c r="A3267" s="33" t="n">
        <v>45428</v>
      </c>
      <c r="B3267" s="15">
        <f>WEEKDAY($A3267,2)</f>
        <v/>
      </c>
      <c r="C3267" s="15">
        <f>HOUR($A3267)</f>
        <v/>
      </c>
      <c r="D3267" s="15">
        <f>IF(AND($A3267&gt;=Instellingen!$B$6,$A3267&lt;Instellingen!$B$7),1,0)</f>
        <v/>
      </c>
      <c r="E3267" s="15">
        <f>COUNTIF(tData[BezoekStart],"&lt;"&amp;($A3267+1/24))-COUNTIF(tData[BezoekEind],"&lt;="&amp;$A3267)</f>
        <v/>
      </c>
      <c r="F3267" s="15">
        <f>COUNTIF(tData[BezoekLangStart],"&lt;"&amp;($A3267+1/24))-COUNTIF(tData[BezoekLangEind],"&lt;="&amp;$A3267)</f>
        <v/>
      </c>
      <c r="G3267" s="15">
        <f>IF($D3267=1,$B3267*100+$C3267,-1)</f>
        <v/>
      </c>
      <c r="H3267" s="15">
        <f>IF($D3267=1,$B3267,-1)</f>
        <v/>
      </c>
      <c r="I3267" s="15">
        <f>IF($D3267=1,$C3267,-1)</f>
        <v/>
      </c>
    </row>
    <row r="3268">
      <c r="A3268" s="33" t="n">
        <v>45428.04166666666</v>
      </c>
      <c r="B3268" s="15">
        <f>WEEKDAY($A3268,2)</f>
        <v/>
      </c>
      <c r="C3268" s="15">
        <f>HOUR($A3268)</f>
        <v/>
      </c>
      <c r="D3268" s="15">
        <f>IF(AND($A3268&gt;=Instellingen!$B$6,$A3268&lt;Instellingen!$B$7),1,0)</f>
        <v/>
      </c>
      <c r="E3268" s="15">
        <f>COUNTIF(tData[BezoekStart],"&lt;"&amp;($A3268+1/24))-COUNTIF(tData[BezoekEind],"&lt;="&amp;$A3268)</f>
        <v/>
      </c>
      <c r="F3268" s="15">
        <f>COUNTIF(tData[BezoekLangStart],"&lt;"&amp;($A3268+1/24))-COUNTIF(tData[BezoekLangEind],"&lt;="&amp;$A3268)</f>
        <v/>
      </c>
      <c r="G3268" s="15">
        <f>IF($D3268=1,$B3268*100+$C3268,-1)</f>
        <v/>
      </c>
      <c r="H3268" s="15">
        <f>IF($D3268=1,$B3268,-1)</f>
        <v/>
      </c>
      <c r="I3268" s="15">
        <f>IF($D3268=1,$C3268,-1)</f>
        <v/>
      </c>
    </row>
    <row r="3269">
      <c r="A3269" s="33" t="n">
        <v>45428.08333333334</v>
      </c>
      <c r="B3269" s="15">
        <f>WEEKDAY($A3269,2)</f>
        <v/>
      </c>
      <c r="C3269" s="15">
        <f>HOUR($A3269)</f>
        <v/>
      </c>
      <c r="D3269" s="15">
        <f>IF(AND($A3269&gt;=Instellingen!$B$6,$A3269&lt;Instellingen!$B$7),1,0)</f>
        <v/>
      </c>
      <c r="E3269" s="15">
        <f>COUNTIF(tData[BezoekStart],"&lt;"&amp;($A3269+1/24))-COUNTIF(tData[BezoekEind],"&lt;="&amp;$A3269)</f>
        <v/>
      </c>
      <c r="F3269" s="15">
        <f>COUNTIF(tData[BezoekLangStart],"&lt;"&amp;($A3269+1/24))-COUNTIF(tData[BezoekLangEind],"&lt;="&amp;$A3269)</f>
        <v/>
      </c>
      <c r="G3269" s="15">
        <f>IF($D3269=1,$B3269*100+$C3269,-1)</f>
        <v/>
      </c>
      <c r="H3269" s="15">
        <f>IF($D3269=1,$B3269,-1)</f>
        <v/>
      </c>
      <c r="I3269" s="15">
        <f>IF($D3269=1,$C3269,-1)</f>
        <v/>
      </c>
    </row>
    <row r="3270">
      <c r="A3270" s="33" t="n">
        <v>45428.125</v>
      </c>
      <c r="B3270" s="15">
        <f>WEEKDAY($A3270,2)</f>
        <v/>
      </c>
      <c r="C3270" s="15">
        <f>HOUR($A3270)</f>
        <v/>
      </c>
      <c r="D3270" s="15">
        <f>IF(AND($A3270&gt;=Instellingen!$B$6,$A3270&lt;Instellingen!$B$7),1,0)</f>
        <v/>
      </c>
      <c r="E3270" s="15">
        <f>COUNTIF(tData[BezoekStart],"&lt;"&amp;($A3270+1/24))-COUNTIF(tData[BezoekEind],"&lt;="&amp;$A3270)</f>
        <v/>
      </c>
      <c r="F3270" s="15">
        <f>COUNTIF(tData[BezoekLangStart],"&lt;"&amp;($A3270+1/24))-COUNTIF(tData[BezoekLangEind],"&lt;="&amp;$A3270)</f>
        <v/>
      </c>
      <c r="G3270" s="15">
        <f>IF($D3270=1,$B3270*100+$C3270,-1)</f>
        <v/>
      </c>
      <c r="H3270" s="15">
        <f>IF($D3270=1,$B3270,-1)</f>
        <v/>
      </c>
      <c r="I3270" s="15">
        <f>IF($D3270=1,$C3270,-1)</f>
        <v/>
      </c>
    </row>
    <row r="3271">
      <c r="A3271" s="33" t="n">
        <v>45428.16666666666</v>
      </c>
      <c r="B3271" s="15">
        <f>WEEKDAY($A3271,2)</f>
        <v/>
      </c>
      <c r="C3271" s="15">
        <f>HOUR($A3271)</f>
        <v/>
      </c>
      <c r="D3271" s="15">
        <f>IF(AND($A3271&gt;=Instellingen!$B$6,$A3271&lt;Instellingen!$B$7),1,0)</f>
        <v/>
      </c>
      <c r="E3271" s="15">
        <f>COUNTIF(tData[BezoekStart],"&lt;"&amp;($A3271+1/24))-COUNTIF(tData[BezoekEind],"&lt;="&amp;$A3271)</f>
        <v/>
      </c>
      <c r="F3271" s="15">
        <f>COUNTIF(tData[BezoekLangStart],"&lt;"&amp;($A3271+1/24))-COUNTIF(tData[BezoekLangEind],"&lt;="&amp;$A3271)</f>
        <v/>
      </c>
      <c r="G3271" s="15">
        <f>IF($D3271=1,$B3271*100+$C3271,-1)</f>
        <v/>
      </c>
      <c r="H3271" s="15">
        <f>IF($D3271=1,$B3271,-1)</f>
        <v/>
      </c>
      <c r="I3271" s="15">
        <f>IF($D3271=1,$C3271,-1)</f>
        <v/>
      </c>
    </row>
    <row r="3272">
      <c r="A3272" s="33" t="n">
        <v>45428.20833333334</v>
      </c>
      <c r="B3272" s="15">
        <f>WEEKDAY($A3272,2)</f>
        <v/>
      </c>
      <c r="C3272" s="15">
        <f>HOUR($A3272)</f>
        <v/>
      </c>
      <c r="D3272" s="15">
        <f>IF(AND($A3272&gt;=Instellingen!$B$6,$A3272&lt;Instellingen!$B$7),1,0)</f>
        <v/>
      </c>
      <c r="E3272" s="15">
        <f>COUNTIF(tData[BezoekStart],"&lt;"&amp;($A3272+1/24))-COUNTIF(tData[BezoekEind],"&lt;="&amp;$A3272)</f>
        <v/>
      </c>
      <c r="F3272" s="15">
        <f>COUNTIF(tData[BezoekLangStart],"&lt;"&amp;($A3272+1/24))-COUNTIF(tData[BezoekLangEind],"&lt;="&amp;$A3272)</f>
        <v/>
      </c>
      <c r="G3272" s="15">
        <f>IF($D3272=1,$B3272*100+$C3272,-1)</f>
        <v/>
      </c>
      <c r="H3272" s="15">
        <f>IF($D3272=1,$B3272,-1)</f>
        <v/>
      </c>
      <c r="I3272" s="15">
        <f>IF($D3272=1,$C3272,-1)</f>
        <v/>
      </c>
    </row>
    <row r="3273">
      <c r="A3273" s="33" t="n">
        <v>45428.25</v>
      </c>
      <c r="B3273" s="15">
        <f>WEEKDAY($A3273,2)</f>
        <v/>
      </c>
      <c r="C3273" s="15">
        <f>HOUR($A3273)</f>
        <v/>
      </c>
      <c r="D3273" s="15">
        <f>IF(AND($A3273&gt;=Instellingen!$B$6,$A3273&lt;Instellingen!$B$7),1,0)</f>
        <v/>
      </c>
      <c r="E3273" s="15">
        <f>COUNTIF(tData[BezoekStart],"&lt;"&amp;($A3273+1/24))-COUNTIF(tData[BezoekEind],"&lt;="&amp;$A3273)</f>
        <v/>
      </c>
      <c r="F3273" s="15">
        <f>COUNTIF(tData[BezoekLangStart],"&lt;"&amp;($A3273+1/24))-COUNTIF(tData[BezoekLangEind],"&lt;="&amp;$A3273)</f>
        <v/>
      </c>
      <c r="G3273" s="15">
        <f>IF($D3273=1,$B3273*100+$C3273,-1)</f>
        <v/>
      </c>
      <c r="H3273" s="15">
        <f>IF($D3273=1,$B3273,-1)</f>
        <v/>
      </c>
      <c r="I3273" s="15">
        <f>IF($D3273=1,$C3273,-1)</f>
        <v/>
      </c>
    </row>
    <row r="3274">
      <c r="A3274" s="33" t="n">
        <v>45428.29166666666</v>
      </c>
      <c r="B3274" s="15">
        <f>WEEKDAY($A3274,2)</f>
        <v/>
      </c>
      <c r="C3274" s="15">
        <f>HOUR($A3274)</f>
        <v/>
      </c>
      <c r="D3274" s="15">
        <f>IF(AND($A3274&gt;=Instellingen!$B$6,$A3274&lt;Instellingen!$B$7),1,0)</f>
        <v/>
      </c>
      <c r="E3274" s="15">
        <f>COUNTIF(tData[BezoekStart],"&lt;"&amp;($A3274+1/24))-COUNTIF(tData[BezoekEind],"&lt;="&amp;$A3274)</f>
        <v/>
      </c>
      <c r="F3274" s="15">
        <f>COUNTIF(tData[BezoekLangStart],"&lt;"&amp;($A3274+1/24))-COUNTIF(tData[BezoekLangEind],"&lt;="&amp;$A3274)</f>
        <v/>
      </c>
      <c r="G3274" s="15">
        <f>IF($D3274=1,$B3274*100+$C3274,-1)</f>
        <v/>
      </c>
      <c r="H3274" s="15">
        <f>IF($D3274=1,$B3274,-1)</f>
        <v/>
      </c>
      <c r="I3274" s="15">
        <f>IF($D3274=1,$C3274,-1)</f>
        <v/>
      </c>
    </row>
    <row r="3275">
      <c r="A3275" s="33" t="n">
        <v>45428.33333333334</v>
      </c>
      <c r="B3275" s="15">
        <f>WEEKDAY($A3275,2)</f>
        <v/>
      </c>
      <c r="C3275" s="15">
        <f>HOUR($A3275)</f>
        <v/>
      </c>
      <c r="D3275" s="15">
        <f>IF(AND($A3275&gt;=Instellingen!$B$6,$A3275&lt;Instellingen!$B$7),1,0)</f>
        <v/>
      </c>
      <c r="E3275" s="15">
        <f>COUNTIF(tData[BezoekStart],"&lt;"&amp;($A3275+1/24))-COUNTIF(tData[BezoekEind],"&lt;="&amp;$A3275)</f>
        <v/>
      </c>
      <c r="F3275" s="15">
        <f>COUNTIF(tData[BezoekLangStart],"&lt;"&amp;($A3275+1/24))-COUNTIF(tData[BezoekLangEind],"&lt;="&amp;$A3275)</f>
        <v/>
      </c>
      <c r="G3275" s="15">
        <f>IF($D3275=1,$B3275*100+$C3275,-1)</f>
        <v/>
      </c>
      <c r="H3275" s="15">
        <f>IF($D3275=1,$B3275,-1)</f>
        <v/>
      </c>
      <c r="I3275" s="15">
        <f>IF($D3275=1,$C3275,-1)</f>
        <v/>
      </c>
    </row>
    <row r="3276">
      <c r="A3276" s="33" t="n">
        <v>45428.375</v>
      </c>
      <c r="B3276" s="15">
        <f>WEEKDAY($A3276,2)</f>
        <v/>
      </c>
      <c r="C3276" s="15">
        <f>HOUR($A3276)</f>
        <v/>
      </c>
      <c r="D3276" s="15">
        <f>IF(AND($A3276&gt;=Instellingen!$B$6,$A3276&lt;Instellingen!$B$7),1,0)</f>
        <v/>
      </c>
      <c r="E3276" s="15">
        <f>COUNTIF(tData[BezoekStart],"&lt;"&amp;($A3276+1/24))-COUNTIF(tData[BezoekEind],"&lt;="&amp;$A3276)</f>
        <v/>
      </c>
      <c r="F3276" s="15">
        <f>COUNTIF(tData[BezoekLangStart],"&lt;"&amp;($A3276+1/24))-COUNTIF(tData[BezoekLangEind],"&lt;="&amp;$A3276)</f>
        <v/>
      </c>
      <c r="G3276" s="15">
        <f>IF($D3276=1,$B3276*100+$C3276,-1)</f>
        <v/>
      </c>
      <c r="H3276" s="15">
        <f>IF($D3276=1,$B3276,-1)</f>
        <v/>
      </c>
      <c r="I3276" s="15">
        <f>IF($D3276=1,$C3276,-1)</f>
        <v/>
      </c>
    </row>
    <row r="3277">
      <c r="A3277" s="33" t="n">
        <v>45428.41666666666</v>
      </c>
      <c r="B3277" s="15">
        <f>WEEKDAY($A3277,2)</f>
        <v/>
      </c>
      <c r="C3277" s="15">
        <f>HOUR($A3277)</f>
        <v/>
      </c>
      <c r="D3277" s="15">
        <f>IF(AND($A3277&gt;=Instellingen!$B$6,$A3277&lt;Instellingen!$B$7),1,0)</f>
        <v/>
      </c>
      <c r="E3277" s="15">
        <f>COUNTIF(tData[BezoekStart],"&lt;"&amp;($A3277+1/24))-COUNTIF(tData[BezoekEind],"&lt;="&amp;$A3277)</f>
        <v/>
      </c>
      <c r="F3277" s="15">
        <f>COUNTIF(tData[BezoekLangStart],"&lt;"&amp;($A3277+1/24))-COUNTIF(tData[BezoekLangEind],"&lt;="&amp;$A3277)</f>
        <v/>
      </c>
      <c r="G3277" s="15">
        <f>IF($D3277=1,$B3277*100+$C3277,-1)</f>
        <v/>
      </c>
      <c r="H3277" s="15">
        <f>IF($D3277=1,$B3277,-1)</f>
        <v/>
      </c>
      <c r="I3277" s="15">
        <f>IF($D3277=1,$C3277,-1)</f>
        <v/>
      </c>
    </row>
    <row r="3278">
      <c r="A3278" s="33" t="n">
        <v>45428.45833333334</v>
      </c>
      <c r="B3278" s="15">
        <f>WEEKDAY($A3278,2)</f>
        <v/>
      </c>
      <c r="C3278" s="15">
        <f>HOUR($A3278)</f>
        <v/>
      </c>
      <c r="D3278" s="15">
        <f>IF(AND($A3278&gt;=Instellingen!$B$6,$A3278&lt;Instellingen!$B$7),1,0)</f>
        <v/>
      </c>
      <c r="E3278" s="15">
        <f>COUNTIF(tData[BezoekStart],"&lt;"&amp;($A3278+1/24))-COUNTIF(tData[BezoekEind],"&lt;="&amp;$A3278)</f>
        <v/>
      </c>
      <c r="F3278" s="15">
        <f>COUNTIF(tData[BezoekLangStart],"&lt;"&amp;($A3278+1/24))-COUNTIF(tData[BezoekLangEind],"&lt;="&amp;$A3278)</f>
        <v/>
      </c>
      <c r="G3278" s="15">
        <f>IF($D3278=1,$B3278*100+$C3278,-1)</f>
        <v/>
      </c>
      <c r="H3278" s="15">
        <f>IF($D3278=1,$B3278,-1)</f>
        <v/>
      </c>
      <c r="I3278" s="15">
        <f>IF($D3278=1,$C3278,-1)</f>
        <v/>
      </c>
    </row>
    <row r="3279">
      <c r="A3279" s="33" t="n">
        <v>45428.5</v>
      </c>
      <c r="B3279" s="15">
        <f>WEEKDAY($A3279,2)</f>
        <v/>
      </c>
      <c r="C3279" s="15">
        <f>HOUR($A3279)</f>
        <v/>
      </c>
      <c r="D3279" s="15">
        <f>IF(AND($A3279&gt;=Instellingen!$B$6,$A3279&lt;Instellingen!$B$7),1,0)</f>
        <v/>
      </c>
      <c r="E3279" s="15">
        <f>COUNTIF(tData[BezoekStart],"&lt;"&amp;($A3279+1/24))-COUNTIF(tData[BezoekEind],"&lt;="&amp;$A3279)</f>
        <v/>
      </c>
      <c r="F3279" s="15">
        <f>COUNTIF(tData[BezoekLangStart],"&lt;"&amp;($A3279+1/24))-COUNTIF(tData[BezoekLangEind],"&lt;="&amp;$A3279)</f>
        <v/>
      </c>
      <c r="G3279" s="15">
        <f>IF($D3279=1,$B3279*100+$C3279,-1)</f>
        <v/>
      </c>
      <c r="H3279" s="15">
        <f>IF($D3279=1,$B3279,-1)</f>
        <v/>
      </c>
      <c r="I3279" s="15">
        <f>IF($D3279=1,$C3279,-1)</f>
        <v/>
      </c>
    </row>
    <row r="3280">
      <c r="A3280" s="33" t="n">
        <v>45428.54166666666</v>
      </c>
      <c r="B3280" s="15">
        <f>WEEKDAY($A3280,2)</f>
        <v/>
      </c>
      <c r="C3280" s="15">
        <f>HOUR($A3280)</f>
        <v/>
      </c>
      <c r="D3280" s="15">
        <f>IF(AND($A3280&gt;=Instellingen!$B$6,$A3280&lt;Instellingen!$B$7),1,0)</f>
        <v/>
      </c>
      <c r="E3280" s="15">
        <f>COUNTIF(tData[BezoekStart],"&lt;"&amp;($A3280+1/24))-COUNTIF(tData[BezoekEind],"&lt;="&amp;$A3280)</f>
        <v/>
      </c>
      <c r="F3280" s="15">
        <f>COUNTIF(tData[BezoekLangStart],"&lt;"&amp;($A3280+1/24))-COUNTIF(tData[BezoekLangEind],"&lt;="&amp;$A3280)</f>
        <v/>
      </c>
      <c r="G3280" s="15">
        <f>IF($D3280=1,$B3280*100+$C3280,-1)</f>
        <v/>
      </c>
      <c r="H3280" s="15">
        <f>IF($D3280=1,$B3280,-1)</f>
        <v/>
      </c>
      <c r="I3280" s="15">
        <f>IF($D3280=1,$C3280,-1)</f>
        <v/>
      </c>
    </row>
    <row r="3281">
      <c r="A3281" s="33" t="n">
        <v>45428.58333333334</v>
      </c>
      <c r="B3281" s="15">
        <f>WEEKDAY($A3281,2)</f>
        <v/>
      </c>
      <c r="C3281" s="15">
        <f>HOUR($A3281)</f>
        <v/>
      </c>
      <c r="D3281" s="15">
        <f>IF(AND($A3281&gt;=Instellingen!$B$6,$A3281&lt;Instellingen!$B$7),1,0)</f>
        <v/>
      </c>
      <c r="E3281" s="15">
        <f>COUNTIF(tData[BezoekStart],"&lt;"&amp;($A3281+1/24))-COUNTIF(tData[BezoekEind],"&lt;="&amp;$A3281)</f>
        <v/>
      </c>
      <c r="F3281" s="15">
        <f>COUNTIF(tData[BezoekLangStart],"&lt;"&amp;($A3281+1/24))-COUNTIF(tData[BezoekLangEind],"&lt;="&amp;$A3281)</f>
        <v/>
      </c>
      <c r="G3281" s="15">
        <f>IF($D3281=1,$B3281*100+$C3281,-1)</f>
        <v/>
      </c>
      <c r="H3281" s="15">
        <f>IF($D3281=1,$B3281,-1)</f>
        <v/>
      </c>
      <c r="I3281" s="15">
        <f>IF($D3281=1,$C3281,-1)</f>
        <v/>
      </c>
    </row>
    <row r="3282">
      <c r="A3282" s="33" t="n">
        <v>45428.625</v>
      </c>
      <c r="B3282" s="15">
        <f>WEEKDAY($A3282,2)</f>
        <v/>
      </c>
      <c r="C3282" s="15">
        <f>HOUR($A3282)</f>
        <v/>
      </c>
      <c r="D3282" s="15">
        <f>IF(AND($A3282&gt;=Instellingen!$B$6,$A3282&lt;Instellingen!$B$7),1,0)</f>
        <v/>
      </c>
      <c r="E3282" s="15">
        <f>COUNTIF(tData[BezoekStart],"&lt;"&amp;($A3282+1/24))-COUNTIF(tData[BezoekEind],"&lt;="&amp;$A3282)</f>
        <v/>
      </c>
      <c r="F3282" s="15">
        <f>COUNTIF(tData[BezoekLangStart],"&lt;"&amp;($A3282+1/24))-COUNTIF(tData[BezoekLangEind],"&lt;="&amp;$A3282)</f>
        <v/>
      </c>
      <c r="G3282" s="15">
        <f>IF($D3282=1,$B3282*100+$C3282,-1)</f>
        <v/>
      </c>
      <c r="H3282" s="15">
        <f>IF($D3282=1,$B3282,-1)</f>
        <v/>
      </c>
      <c r="I3282" s="15">
        <f>IF($D3282=1,$C3282,-1)</f>
        <v/>
      </c>
    </row>
    <row r="3283">
      <c r="A3283" s="33" t="n">
        <v>45428.66666666666</v>
      </c>
      <c r="B3283" s="15">
        <f>WEEKDAY($A3283,2)</f>
        <v/>
      </c>
      <c r="C3283" s="15">
        <f>HOUR($A3283)</f>
        <v/>
      </c>
      <c r="D3283" s="15">
        <f>IF(AND($A3283&gt;=Instellingen!$B$6,$A3283&lt;Instellingen!$B$7),1,0)</f>
        <v/>
      </c>
      <c r="E3283" s="15">
        <f>COUNTIF(tData[BezoekStart],"&lt;"&amp;($A3283+1/24))-COUNTIF(tData[BezoekEind],"&lt;="&amp;$A3283)</f>
        <v/>
      </c>
      <c r="F3283" s="15">
        <f>COUNTIF(tData[BezoekLangStart],"&lt;"&amp;($A3283+1/24))-COUNTIF(tData[BezoekLangEind],"&lt;="&amp;$A3283)</f>
        <v/>
      </c>
      <c r="G3283" s="15">
        <f>IF($D3283=1,$B3283*100+$C3283,-1)</f>
        <v/>
      </c>
      <c r="H3283" s="15">
        <f>IF($D3283=1,$B3283,-1)</f>
        <v/>
      </c>
      <c r="I3283" s="15">
        <f>IF($D3283=1,$C3283,-1)</f>
        <v/>
      </c>
    </row>
    <row r="3284">
      <c r="A3284" s="33" t="n">
        <v>45428.70833333334</v>
      </c>
      <c r="B3284" s="15">
        <f>WEEKDAY($A3284,2)</f>
        <v/>
      </c>
      <c r="C3284" s="15">
        <f>HOUR($A3284)</f>
        <v/>
      </c>
      <c r="D3284" s="15">
        <f>IF(AND($A3284&gt;=Instellingen!$B$6,$A3284&lt;Instellingen!$B$7),1,0)</f>
        <v/>
      </c>
      <c r="E3284" s="15">
        <f>COUNTIF(tData[BezoekStart],"&lt;"&amp;($A3284+1/24))-COUNTIF(tData[BezoekEind],"&lt;="&amp;$A3284)</f>
        <v/>
      </c>
      <c r="F3284" s="15">
        <f>COUNTIF(tData[BezoekLangStart],"&lt;"&amp;($A3284+1/24))-COUNTIF(tData[BezoekLangEind],"&lt;="&amp;$A3284)</f>
        <v/>
      </c>
      <c r="G3284" s="15">
        <f>IF($D3284=1,$B3284*100+$C3284,-1)</f>
        <v/>
      </c>
      <c r="H3284" s="15">
        <f>IF($D3284=1,$B3284,-1)</f>
        <v/>
      </c>
      <c r="I3284" s="15">
        <f>IF($D3284=1,$C3284,-1)</f>
        <v/>
      </c>
    </row>
    <row r="3285">
      <c r="A3285" s="33" t="n">
        <v>45428.75</v>
      </c>
      <c r="B3285" s="15">
        <f>WEEKDAY($A3285,2)</f>
        <v/>
      </c>
      <c r="C3285" s="15">
        <f>HOUR($A3285)</f>
        <v/>
      </c>
      <c r="D3285" s="15">
        <f>IF(AND($A3285&gt;=Instellingen!$B$6,$A3285&lt;Instellingen!$B$7),1,0)</f>
        <v/>
      </c>
      <c r="E3285" s="15">
        <f>COUNTIF(tData[BezoekStart],"&lt;"&amp;($A3285+1/24))-COUNTIF(tData[BezoekEind],"&lt;="&amp;$A3285)</f>
        <v/>
      </c>
      <c r="F3285" s="15">
        <f>COUNTIF(tData[BezoekLangStart],"&lt;"&amp;($A3285+1/24))-COUNTIF(tData[BezoekLangEind],"&lt;="&amp;$A3285)</f>
        <v/>
      </c>
      <c r="G3285" s="15">
        <f>IF($D3285=1,$B3285*100+$C3285,-1)</f>
        <v/>
      </c>
      <c r="H3285" s="15">
        <f>IF($D3285=1,$B3285,-1)</f>
        <v/>
      </c>
      <c r="I3285" s="15">
        <f>IF($D3285=1,$C3285,-1)</f>
        <v/>
      </c>
    </row>
    <row r="3286">
      <c r="A3286" s="33" t="n">
        <v>45428.79166666666</v>
      </c>
      <c r="B3286" s="15">
        <f>WEEKDAY($A3286,2)</f>
        <v/>
      </c>
      <c r="C3286" s="15">
        <f>HOUR($A3286)</f>
        <v/>
      </c>
      <c r="D3286" s="15">
        <f>IF(AND($A3286&gt;=Instellingen!$B$6,$A3286&lt;Instellingen!$B$7),1,0)</f>
        <v/>
      </c>
      <c r="E3286" s="15">
        <f>COUNTIF(tData[BezoekStart],"&lt;"&amp;($A3286+1/24))-COUNTIF(tData[BezoekEind],"&lt;="&amp;$A3286)</f>
        <v/>
      </c>
      <c r="F3286" s="15">
        <f>COUNTIF(tData[BezoekLangStart],"&lt;"&amp;($A3286+1/24))-COUNTIF(tData[BezoekLangEind],"&lt;="&amp;$A3286)</f>
        <v/>
      </c>
      <c r="G3286" s="15">
        <f>IF($D3286=1,$B3286*100+$C3286,-1)</f>
        <v/>
      </c>
      <c r="H3286" s="15">
        <f>IF($D3286=1,$B3286,-1)</f>
        <v/>
      </c>
      <c r="I3286" s="15">
        <f>IF($D3286=1,$C3286,-1)</f>
        <v/>
      </c>
    </row>
    <row r="3287">
      <c r="A3287" s="33" t="n">
        <v>45428.83333333334</v>
      </c>
      <c r="B3287" s="15">
        <f>WEEKDAY($A3287,2)</f>
        <v/>
      </c>
      <c r="C3287" s="15">
        <f>HOUR($A3287)</f>
        <v/>
      </c>
      <c r="D3287" s="15">
        <f>IF(AND($A3287&gt;=Instellingen!$B$6,$A3287&lt;Instellingen!$B$7),1,0)</f>
        <v/>
      </c>
      <c r="E3287" s="15">
        <f>COUNTIF(tData[BezoekStart],"&lt;"&amp;($A3287+1/24))-COUNTIF(tData[BezoekEind],"&lt;="&amp;$A3287)</f>
        <v/>
      </c>
      <c r="F3287" s="15">
        <f>COUNTIF(tData[BezoekLangStart],"&lt;"&amp;($A3287+1/24))-COUNTIF(tData[BezoekLangEind],"&lt;="&amp;$A3287)</f>
        <v/>
      </c>
      <c r="G3287" s="15">
        <f>IF($D3287=1,$B3287*100+$C3287,-1)</f>
        <v/>
      </c>
      <c r="H3287" s="15">
        <f>IF($D3287=1,$B3287,-1)</f>
        <v/>
      </c>
      <c r="I3287" s="15">
        <f>IF($D3287=1,$C3287,-1)</f>
        <v/>
      </c>
    </row>
    <row r="3288">
      <c r="A3288" s="33" t="n">
        <v>45428.875</v>
      </c>
      <c r="B3288" s="15">
        <f>WEEKDAY($A3288,2)</f>
        <v/>
      </c>
      <c r="C3288" s="15">
        <f>HOUR($A3288)</f>
        <v/>
      </c>
      <c r="D3288" s="15">
        <f>IF(AND($A3288&gt;=Instellingen!$B$6,$A3288&lt;Instellingen!$B$7),1,0)</f>
        <v/>
      </c>
      <c r="E3288" s="15">
        <f>COUNTIF(tData[BezoekStart],"&lt;"&amp;($A3288+1/24))-COUNTIF(tData[BezoekEind],"&lt;="&amp;$A3288)</f>
        <v/>
      </c>
      <c r="F3288" s="15">
        <f>COUNTIF(tData[BezoekLangStart],"&lt;"&amp;($A3288+1/24))-COUNTIF(tData[BezoekLangEind],"&lt;="&amp;$A3288)</f>
        <v/>
      </c>
      <c r="G3288" s="15">
        <f>IF($D3288=1,$B3288*100+$C3288,-1)</f>
        <v/>
      </c>
      <c r="H3288" s="15">
        <f>IF($D3288=1,$B3288,-1)</f>
        <v/>
      </c>
      <c r="I3288" s="15">
        <f>IF($D3288=1,$C3288,-1)</f>
        <v/>
      </c>
    </row>
    <row r="3289">
      <c r="A3289" s="33" t="n">
        <v>45428.91666666666</v>
      </c>
      <c r="B3289" s="15">
        <f>WEEKDAY($A3289,2)</f>
        <v/>
      </c>
      <c r="C3289" s="15">
        <f>HOUR($A3289)</f>
        <v/>
      </c>
      <c r="D3289" s="15">
        <f>IF(AND($A3289&gt;=Instellingen!$B$6,$A3289&lt;Instellingen!$B$7),1,0)</f>
        <v/>
      </c>
      <c r="E3289" s="15">
        <f>COUNTIF(tData[BezoekStart],"&lt;"&amp;($A3289+1/24))-COUNTIF(tData[BezoekEind],"&lt;="&amp;$A3289)</f>
        <v/>
      </c>
      <c r="F3289" s="15">
        <f>COUNTIF(tData[BezoekLangStart],"&lt;"&amp;($A3289+1/24))-COUNTIF(tData[BezoekLangEind],"&lt;="&amp;$A3289)</f>
        <v/>
      </c>
      <c r="G3289" s="15">
        <f>IF($D3289=1,$B3289*100+$C3289,-1)</f>
        <v/>
      </c>
      <c r="H3289" s="15">
        <f>IF($D3289=1,$B3289,-1)</f>
        <v/>
      </c>
      <c r="I3289" s="15">
        <f>IF($D3289=1,$C3289,-1)</f>
        <v/>
      </c>
    </row>
    <row r="3290">
      <c r="A3290" s="33" t="n">
        <v>45428.95833333334</v>
      </c>
      <c r="B3290" s="15">
        <f>WEEKDAY($A3290,2)</f>
        <v/>
      </c>
      <c r="C3290" s="15">
        <f>HOUR($A3290)</f>
        <v/>
      </c>
      <c r="D3290" s="15">
        <f>IF(AND($A3290&gt;=Instellingen!$B$6,$A3290&lt;Instellingen!$B$7),1,0)</f>
        <v/>
      </c>
      <c r="E3290" s="15">
        <f>COUNTIF(tData[BezoekStart],"&lt;"&amp;($A3290+1/24))-COUNTIF(tData[BezoekEind],"&lt;="&amp;$A3290)</f>
        <v/>
      </c>
      <c r="F3290" s="15">
        <f>COUNTIF(tData[BezoekLangStart],"&lt;"&amp;($A3290+1/24))-COUNTIF(tData[BezoekLangEind],"&lt;="&amp;$A3290)</f>
        <v/>
      </c>
      <c r="G3290" s="15">
        <f>IF($D3290=1,$B3290*100+$C3290,-1)</f>
        <v/>
      </c>
      <c r="H3290" s="15">
        <f>IF($D3290=1,$B3290,-1)</f>
        <v/>
      </c>
      <c r="I3290" s="15">
        <f>IF($D3290=1,$C3290,-1)</f>
        <v/>
      </c>
    </row>
    <row r="3291">
      <c r="A3291" s="33" t="n">
        <v>45429</v>
      </c>
      <c r="B3291" s="15">
        <f>WEEKDAY($A3291,2)</f>
        <v/>
      </c>
      <c r="C3291" s="15">
        <f>HOUR($A3291)</f>
        <v/>
      </c>
      <c r="D3291" s="15">
        <f>IF(AND($A3291&gt;=Instellingen!$B$6,$A3291&lt;Instellingen!$B$7),1,0)</f>
        <v/>
      </c>
      <c r="E3291" s="15">
        <f>COUNTIF(tData[BezoekStart],"&lt;"&amp;($A3291+1/24))-COUNTIF(tData[BezoekEind],"&lt;="&amp;$A3291)</f>
        <v/>
      </c>
      <c r="F3291" s="15">
        <f>COUNTIF(tData[BezoekLangStart],"&lt;"&amp;($A3291+1/24))-COUNTIF(tData[BezoekLangEind],"&lt;="&amp;$A3291)</f>
        <v/>
      </c>
      <c r="G3291" s="15">
        <f>IF($D3291=1,$B3291*100+$C3291,-1)</f>
        <v/>
      </c>
      <c r="H3291" s="15">
        <f>IF($D3291=1,$B3291,-1)</f>
        <v/>
      </c>
      <c r="I3291" s="15">
        <f>IF($D3291=1,$C3291,-1)</f>
        <v/>
      </c>
    </row>
    <row r="3292">
      <c r="A3292" s="33" t="n">
        <v>45429.04166666666</v>
      </c>
      <c r="B3292" s="15">
        <f>WEEKDAY($A3292,2)</f>
        <v/>
      </c>
      <c r="C3292" s="15">
        <f>HOUR($A3292)</f>
        <v/>
      </c>
      <c r="D3292" s="15">
        <f>IF(AND($A3292&gt;=Instellingen!$B$6,$A3292&lt;Instellingen!$B$7),1,0)</f>
        <v/>
      </c>
      <c r="E3292" s="15">
        <f>COUNTIF(tData[BezoekStart],"&lt;"&amp;($A3292+1/24))-COUNTIF(tData[BezoekEind],"&lt;="&amp;$A3292)</f>
        <v/>
      </c>
      <c r="F3292" s="15">
        <f>COUNTIF(tData[BezoekLangStart],"&lt;"&amp;($A3292+1/24))-COUNTIF(tData[BezoekLangEind],"&lt;="&amp;$A3292)</f>
        <v/>
      </c>
      <c r="G3292" s="15">
        <f>IF($D3292=1,$B3292*100+$C3292,-1)</f>
        <v/>
      </c>
      <c r="H3292" s="15">
        <f>IF($D3292=1,$B3292,-1)</f>
        <v/>
      </c>
      <c r="I3292" s="15">
        <f>IF($D3292=1,$C3292,-1)</f>
        <v/>
      </c>
    </row>
    <row r="3293">
      <c r="A3293" s="33" t="n">
        <v>45429.08333333334</v>
      </c>
      <c r="B3293" s="15">
        <f>WEEKDAY($A3293,2)</f>
        <v/>
      </c>
      <c r="C3293" s="15">
        <f>HOUR($A3293)</f>
        <v/>
      </c>
      <c r="D3293" s="15">
        <f>IF(AND($A3293&gt;=Instellingen!$B$6,$A3293&lt;Instellingen!$B$7),1,0)</f>
        <v/>
      </c>
      <c r="E3293" s="15">
        <f>COUNTIF(tData[BezoekStart],"&lt;"&amp;($A3293+1/24))-COUNTIF(tData[BezoekEind],"&lt;="&amp;$A3293)</f>
        <v/>
      </c>
      <c r="F3293" s="15">
        <f>COUNTIF(tData[BezoekLangStart],"&lt;"&amp;($A3293+1/24))-COUNTIF(tData[BezoekLangEind],"&lt;="&amp;$A3293)</f>
        <v/>
      </c>
      <c r="G3293" s="15">
        <f>IF($D3293=1,$B3293*100+$C3293,-1)</f>
        <v/>
      </c>
      <c r="H3293" s="15">
        <f>IF($D3293=1,$B3293,-1)</f>
        <v/>
      </c>
      <c r="I3293" s="15">
        <f>IF($D3293=1,$C3293,-1)</f>
        <v/>
      </c>
    </row>
    <row r="3294">
      <c r="A3294" s="33" t="n">
        <v>45429.125</v>
      </c>
      <c r="B3294" s="15">
        <f>WEEKDAY($A3294,2)</f>
        <v/>
      </c>
      <c r="C3294" s="15">
        <f>HOUR($A3294)</f>
        <v/>
      </c>
      <c r="D3294" s="15">
        <f>IF(AND($A3294&gt;=Instellingen!$B$6,$A3294&lt;Instellingen!$B$7),1,0)</f>
        <v/>
      </c>
      <c r="E3294" s="15">
        <f>COUNTIF(tData[BezoekStart],"&lt;"&amp;($A3294+1/24))-COUNTIF(tData[BezoekEind],"&lt;="&amp;$A3294)</f>
        <v/>
      </c>
      <c r="F3294" s="15">
        <f>COUNTIF(tData[BezoekLangStart],"&lt;"&amp;($A3294+1/24))-COUNTIF(tData[BezoekLangEind],"&lt;="&amp;$A3294)</f>
        <v/>
      </c>
      <c r="G3294" s="15">
        <f>IF($D3294=1,$B3294*100+$C3294,-1)</f>
        <v/>
      </c>
      <c r="H3294" s="15">
        <f>IF($D3294=1,$B3294,-1)</f>
        <v/>
      </c>
      <c r="I3294" s="15">
        <f>IF($D3294=1,$C3294,-1)</f>
        <v/>
      </c>
    </row>
    <row r="3295">
      <c r="A3295" s="33" t="n">
        <v>45429.16666666666</v>
      </c>
      <c r="B3295" s="15">
        <f>WEEKDAY($A3295,2)</f>
        <v/>
      </c>
      <c r="C3295" s="15">
        <f>HOUR($A3295)</f>
        <v/>
      </c>
      <c r="D3295" s="15">
        <f>IF(AND($A3295&gt;=Instellingen!$B$6,$A3295&lt;Instellingen!$B$7),1,0)</f>
        <v/>
      </c>
      <c r="E3295" s="15">
        <f>COUNTIF(tData[BezoekStart],"&lt;"&amp;($A3295+1/24))-COUNTIF(tData[BezoekEind],"&lt;="&amp;$A3295)</f>
        <v/>
      </c>
      <c r="F3295" s="15">
        <f>COUNTIF(tData[BezoekLangStart],"&lt;"&amp;($A3295+1/24))-COUNTIF(tData[BezoekLangEind],"&lt;="&amp;$A3295)</f>
        <v/>
      </c>
      <c r="G3295" s="15">
        <f>IF($D3295=1,$B3295*100+$C3295,-1)</f>
        <v/>
      </c>
      <c r="H3295" s="15">
        <f>IF($D3295=1,$B3295,-1)</f>
        <v/>
      </c>
      <c r="I3295" s="15">
        <f>IF($D3295=1,$C3295,-1)</f>
        <v/>
      </c>
    </row>
    <row r="3296">
      <c r="A3296" s="33" t="n">
        <v>45429.20833333334</v>
      </c>
      <c r="B3296" s="15">
        <f>WEEKDAY($A3296,2)</f>
        <v/>
      </c>
      <c r="C3296" s="15">
        <f>HOUR($A3296)</f>
        <v/>
      </c>
      <c r="D3296" s="15">
        <f>IF(AND($A3296&gt;=Instellingen!$B$6,$A3296&lt;Instellingen!$B$7),1,0)</f>
        <v/>
      </c>
      <c r="E3296" s="15">
        <f>COUNTIF(tData[BezoekStart],"&lt;"&amp;($A3296+1/24))-COUNTIF(tData[BezoekEind],"&lt;="&amp;$A3296)</f>
        <v/>
      </c>
      <c r="F3296" s="15">
        <f>COUNTIF(tData[BezoekLangStart],"&lt;"&amp;($A3296+1/24))-COUNTIF(tData[BezoekLangEind],"&lt;="&amp;$A3296)</f>
        <v/>
      </c>
      <c r="G3296" s="15">
        <f>IF($D3296=1,$B3296*100+$C3296,-1)</f>
        <v/>
      </c>
      <c r="H3296" s="15">
        <f>IF($D3296=1,$B3296,-1)</f>
        <v/>
      </c>
      <c r="I3296" s="15">
        <f>IF($D3296=1,$C3296,-1)</f>
        <v/>
      </c>
    </row>
    <row r="3297">
      <c r="A3297" s="33" t="n">
        <v>45429.25</v>
      </c>
      <c r="B3297" s="15">
        <f>WEEKDAY($A3297,2)</f>
        <v/>
      </c>
      <c r="C3297" s="15">
        <f>HOUR($A3297)</f>
        <v/>
      </c>
      <c r="D3297" s="15">
        <f>IF(AND($A3297&gt;=Instellingen!$B$6,$A3297&lt;Instellingen!$B$7),1,0)</f>
        <v/>
      </c>
      <c r="E3297" s="15">
        <f>COUNTIF(tData[BezoekStart],"&lt;"&amp;($A3297+1/24))-COUNTIF(tData[BezoekEind],"&lt;="&amp;$A3297)</f>
        <v/>
      </c>
      <c r="F3297" s="15">
        <f>COUNTIF(tData[BezoekLangStart],"&lt;"&amp;($A3297+1/24))-COUNTIF(tData[BezoekLangEind],"&lt;="&amp;$A3297)</f>
        <v/>
      </c>
      <c r="G3297" s="15">
        <f>IF($D3297=1,$B3297*100+$C3297,-1)</f>
        <v/>
      </c>
      <c r="H3297" s="15">
        <f>IF($D3297=1,$B3297,-1)</f>
        <v/>
      </c>
      <c r="I3297" s="15">
        <f>IF($D3297=1,$C3297,-1)</f>
        <v/>
      </c>
    </row>
    <row r="3298">
      <c r="A3298" s="33" t="n">
        <v>45429.29166666666</v>
      </c>
      <c r="B3298" s="15">
        <f>WEEKDAY($A3298,2)</f>
        <v/>
      </c>
      <c r="C3298" s="15">
        <f>HOUR($A3298)</f>
        <v/>
      </c>
      <c r="D3298" s="15">
        <f>IF(AND($A3298&gt;=Instellingen!$B$6,$A3298&lt;Instellingen!$B$7),1,0)</f>
        <v/>
      </c>
      <c r="E3298" s="15">
        <f>COUNTIF(tData[BezoekStart],"&lt;"&amp;($A3298+1/24))-COUNTIF(tData[BezoekEind],"&lt;="&amp;$A3298)</f>
        <v/>
      </c>
      <c r="F3298" s="15">
        <f>COUNTIF(tData[BezoekLangStart],"&lt;"&amp;($A3298+1/24))-COUNTIF(tData[BezoekLangEind],"&lt;="&amp;$A3298)</f>
        <v/>
      </c>
      <c r="G3298" s="15">
        <f>IF($D3298=1,$B3298*100+$C3298,-1)</f>
        <v/>
      </c>
      <c r="H3298" s="15">
        <f>IF($D3298=1,$B3298,-1)</f>
        <v/>
      </c>
      <c r="I3298" s="15">
        <f>IF($D3298=1,$C3298,-1)</f>
        <v/>
      </c>
    </row>
    <row r="3299">
      <c r="A3299" s="33" t="n">
        <v>45429.33333333334</v>
      </c>
      <c r="B3299" s="15">
        <f>WEEKDAY($A3299,2)</f>
        <v/>
      </c>
      <c r="C3299" s="15">
        <f>HOUR($A3299)</f>
        <v/>
      </c>
      <c r="D3299" s="15">
        <f>IF(AND($A3299&gt;=Instellingen!$B$6,$A3299&lt;Instellingen!$B$7),1,0)</f>
        <v/>
      </c>
      <c r="E3299" s="15">
        <f>COUNTIF(tData[BezoekStart],"&lt;"&amp;($A3299+1/24))-COUNTIF(tData[BezoekEind],"&lt;="&amp;$A3299)</f>
        <v/>
      </c>
      <c r="F3299" s="15">
        <f>COUNTIF(tData[BezoekLangStart],"&lt;"&amp;($A3299+1/24))-COUNTIF(tData[BezoekLangEind],"&lt;="&amp;$A3299)</f>
        <v/>
      </c>
      <c r="G3299" s="15">
        <f>IF($D3299=1,$B3299*100+$C3299,-1)</f>
        <v/>
      </c>
      <c r="H3299" s="15">
        <f>IF($D3299=1,$B3299,-1)</f>
        <v/>
      </c>
      <c r="I3299" s="15">
        <f>IF($D3299=1,$C3299,-1)</f>
        <v/>
      </c>
    </row>
    <row r="3300">
      <c r="A3300" s="33" t="n">
        <v>45429.375</v>
      </c>
      <c r="B3300" s="15">
        <f>WEEKDAY($A3300,2)</f>
        <v/>
      </c>
      <c r="C3300" s="15">
        <f>HOUR($A3300)</f>
        <v/>
      </c>
      <c r="D3300" s="15">
        <f>IF(AND($A3300&gt;=Instellingen!$B$6,$A3300&lt;Instellingen!$B$7),1,0)</f>
        <v/>
      </c>
      <c r="E3300" s="15">
        <f>COUNTIF(tData[BezoekStart],"&lt;"&amp;($A3300+1/24))-COUNTIF(tData[BezoekEind],"&lt;="&amp;$A3300)</f>
        <v/>
      </c>
      <c r="F3300" s="15">
        <f>COUNTIF(tData[BezoekLangStart],"&lt;"&amp;($A3300+1/24))-COUNTIF(tData[BezoekLangEind],"&lt;="&amp;$A3300)</f>
        <v/>
      </c>
      <c r="G3300" s="15">
        <f>IF($D3300=1,$B3300*100+$C3300,-1)</f>
        <v/>
      </c>
      <c r="H3300" s="15">
        <f>IF($D3300=1,$B3300,-1)</f>
        <v/>
      </c>
      <c r="I3300" s="15">
        <f>IF($D3300=1,$C3300,-1)</f>
        <v/>
      </c>
    </row>
    <row r="3301">
      <c r="A3301" s="33" t="n">
        <v>45429.41666666666</v>
      </c>
      <c r="B3301" s="15">
        <f>WEEKDAY($A3301,2)</f>
        <v/>
      </c>
      <c r="C3301" s="15">
        <f>HOUR($A3301)</f>
        <v/>
      </c>
      <c r="D3301" s="15">
        <f>IF(AND($A3301&gt;=Instellingen!$B$6,$A3301&lt;Instellingen!$B$7),1,0)</f>
        <v/>
      </c>
      <c r="E3301" s="15">
        <f>COUNTIF(tData[BezoekStart],"&lt;"&amp;($A3301+1/24))-COUNTIF(tData[BezoekEind],"&lt;="&amp;$A3301)</f>
        <v/>
      </c>
      <c r="F3301" s="15">
        <f>COUNTIF(tData[BezoekLangStart],"&lt;"&amp;($A3301+1/24))-COUNTIF(tData[BezoekLangEind],"&lt;="&amp;$A3301)</f>
        <v/>
      </c>
      <c r="G3301" s="15">
        <f>IF($D3301=1,$B3301*100+$C3301,-1)</f>
        <v/>
      </c>
      <c r="H3301" s="15">
        <f>IF($D3301=1,$B3301,-1)</f>
        <v/>
      </c>
      <c r="I3301" s="15">
        <f>IF($D3301=1,$C3301,-1)</f>
        <v/>
      </c>
    </row>
    <row r="3302">
      <c r="A3302" s="33" t="n">
        <v>45429.45833333334</v>
      </c>
      <c r="B3302" s="15">
        <f>WEEKDAY($A3302,2)</f>
        <v/>
      </c>
      <c r="C3302" s="15">
        <f>HOUR($A3302)</f>
        <v/>
      </c>
      <c r="D3302" s="15">
        <f>IF(AND($A3302&gt;=Instellingen!$B$6,$A3302&lt;Instellingen!$B$7),1,0)</f>
        <v/>
      </c>
      <c r="E3302" s="15">
        <f>COUNTIF(tData[BezoekStart],"&lt;"&amp;($A3302+1/24))-COUNTIF(tData[BezoekEind],"&lt;="&amp;$A3302)</f>
        <v/>
      </c>
      <c r="F3302" s="15">
        <f>COUNTIF(tData[BezoekLangStart],"&lt;"&amp;($A3302+1/24))-COUNTIF(tData[BezoekLangEind],"&lt;="&amp;$A3302)</f>
        <v/>
      </c>
      <c r="G3302" s="15">
        <f>IF($D3302=1,$B3302*100+$C3302,-1)</f>
        <v/>
      </c>
      <c r="H3302" s="15">
        <f>IF($D3302=1,$B3302,-1)</f>
        <v/>
      </c>
      <c r="I3302" s="15">
        <f>IF($D3302=1,$C3302,-1)</f>
        <v/>
      </c>
    </row>
    <row r="3303">
      <c r="A3303" s="33" t="n">
        <v>45429.5</v>
      </c>
      <c r="B3303" s="15">
        <f>WEEKDAY($A3303,2)</f>
        <v/>
      </c>
      <c r="C3303" s="15">
        <f>HOUR($A3303)</f>
        <v/>
      </c>
      <c r="D3303" s="15">
        <f>IF(AND($A3303&gt;=Instellingen!$B$6,$A3303&lt;Instellingen!$B$7),1,0)</f>
        <v/>
      </c>
      <c r="E3303" s="15">
        <f>COUNTIF(tData[BezoekStart],"&lt;"&amp;($A3303+1/24))-COUNTIF(tData[BezoekEind],"&lt;="&amp;$A3303)</f>
        <v/>
      </c>
      <c r="F3303" s="15">
        <f>COUNTIF(tData[BezoekLangStart],"&lt;"&amp;($A3303+1/24))-COUNTIF(tData[BezoekLangEind],"&lt;="&amp;$A3303)</f>
        <v/>
      </c>
      <c r="G3303" s="15">
        <f>IF($D3303=1,$B3303*100+$C3303,-1)</f>
        <v/>
      </c>
      <c r="H3303" s="15">
        <f>IF($D3303=1,$B3303,-1)</f>
        <v/>
      </c>
      <c r="I3303" s="15">
        <f>IF($D3303=1,$C3303,-1)</f>
        <v/>
      </c>
    </row>
    <row r="3304">
      <c r="A3304" s="33" t="n">
        <v>45429.54166666666</v>
      </c>
      <c r="B3304" s="15">
        <f>WEEKDAY($A3304,2)</f>
        <v/>
      </c>
      <c r="C3304" s="15">
        <f>HOUR($A3304)</f>
        <v/>
      </c>
      <c r="D3304" s="15">
        <f>IF(AND($A3304&gt;=Instellingen!$B$6,$A3304&lt;Instellingen!$B$7),1,0)</f>
        <v/>
      </c>
      <c r="E3304" s="15">
        <f>COUNTIF(tData[BezoekStart],"&lt;"&amp;($A3304+1/24))-COUNTIF(tData[BezoekEind],"&lt;="&amp;$A3304)</f>
        <v/>
      </c>
      <c r="F3304" s="15">
        <f>COUNTIF(tData[BezoekLangStart],"&lt;"&amp;($A3304+1/24))-COUNTIF(tData[BezoekLangEind],"&lt;="&amp;$A3304)</f>
        <v/>
      </c>
      <c r="G3304" s="15">
        <f>IF($D3304=1,$B3304*100+$C3304,-1)</f>
        <v/>
      </c>
      <c r="H3304" s="15">
        <f>IF($D3304=1,$B3304,-1)</f>
        <v/>
      </c>
      <c r="I3304" s="15">
        <f>IF($D3304=1,$C3304,-1)</f>
        <v/>
      </c>
    </row>
    <row r="3305">
      <c r="A3305" s="33" t="n">
        <v>45429.58333333334</v>
      </c>
      <c r="B3305" s="15">
        <f>WEEKDAY($A3305,2)</f>
        <v/>
      </c>
      <c r="C3305" s="15">
        <f>HOUR($A3305)</f>
        <v/>
      </c>
      <c r="D3305" s="15">
        <f>IF(AND($A3305&gt;=Instellingen!$B$6,$A3305&lt;Instellingen!$B$7),1,0)</f>
        <v/>
      </c>
      <c r="E3305" s="15">
        <f>COUNTIF(tData[BezoekStart],"&lt;"&amp;($A3305+1/24))-COUNTIF(tData[BezoekEind],"&lt;="&amp;$A3305)</f>
        <v/>
      </c>
      <c r="F3305" s="15">
        <f>COUNTIF(tData[BezoekLangStart],"&lt;"&amp;($A3305+1/24))-COUNTIF(tData[BezoekLangEind],"&lt;="&amp;$A3305)</f>
        <v/>
      </c>
      <c r="G3305" s="15">
        <f>IF($D3305=1,$B3305*100+$C3305,-1)</f>
        <v/>
      </c>
      <c r="H3305" s="15">
        <f>IF($D3305=1,$B3305,-1)</f>
        <v/>
      </c>
      <c r="I3305" s="15">
        <f>IF($D3305=1,$C3305,-1)</f>
        <v/>
      </c>
    </row>
    <row r="3306">
      <c r="A3306" s="33" t="n">
        <v>45429.625</v>
      </c>
      <c r="B3306" s="15">
        <f>WEEKDAY($A3306,2)</f>
        <v/>
      </c>
      <c r="C3306" s="15">
        <f>HOUR($A3306)</f>
        <v/>
      </c>
      <c r="D3306" s="15">
        <f>IF(AND($A3306&gt;=Instellingen!$B$6,$A3306&lt;Instellingen!$B$7),1,0)</f>
        <v/>
      </c>
      <c r="E3306" s="15">
        <f>COUNTIF(tData[BezoekStart],"&lt;"&amp;($A3306+1/24))-COUNTIF(tData[BezoekEind],"&lt;="&amp;$A3306)</f>
        <v/>
      </c>
      <c r="F3306" s="15">
        <f>COUNTIF(tData[BezoekLangStart],"&lt;"&amp;($A3306+1/24))-COUNTIF(tData[BezoekLangEind],"&lt;="&amp;$A3306)</f>
        <v/>
      </c>
      <c r="G3306" s="15">
        <f>IF($D3306=1,$B3306*100+$C3306,-1)</f>
        <v/>
      </c>
      <c r="H3306" s="15">
        <f>IF($D3306=1,$B3306,-1)</f>
        <v/>
      </c>
      <c r="I3306" s="15">
        <f>IF($D3306=1,$C3306,-1)</f>
        <v/>
      </c>
    </row>
    <row r="3307">
      <c r="A3307" s="33" t="n">
        <v>45429.66666666666</v>
      </c>
      <c r="B3307" s="15">
        <f>WEEKDAY($A3307,2)</f>
        <v/>
      </c>
      <c r="C3307" s="15">
        <f>HOUR($A3307)</f>
        <v/>
      </c>
      <c r="D3307" s="15">
        <f>IF(AND($A3307&gt;=Instellingen!$B$6,$A3307&lt;Instellingen!$B$7),1,0)</f>
        <v/>
      </c>
      <c r="E3307" s="15">
        <f>COUNTIF(tData[BezoekStart],"&lt;"&amp;($A3307+1/24))-COUNTIF(tData[BezoekEind],"&lt;="&amp;$A3307)</f>
        <v/>
      </c>
      <c r="F3307" s="15">
        <f>COUNTIF(tData[BezoekLangStart],"&lt;"&amp;($A3307+1/24))-COUNTIF(tData[BezoekLangEind],"&lt;="&amp;$A3307)</f>
        <v/>
      </c>
      <c r="G3307" s="15">
        <f>IF($D3307=1,$B3307*100+$C3307,-1)</f>
        <v/>
      </c>
      <c r="H3307" s="15">
        <f>IF($D3307=1,$B3307,-1)</f>
        <v/>
      </c>
      <c r="I3307" s="15">
        <f>IF($D3307=1,$C3307,-1)</f>
        <v/>
      </c>
    </row>
    <row r="3308">
      <c r="A3308" s="33" t="n">
        <v>45429.70833333334</v>
      </c>
      <c r="B3308" s="15">
        <f>WEEKDAY($A3308,2)</f>
        <v/>
      </c>
      <c r="C3308" s="15">
        <f>HOUR($A3308)</f>
        <v/>
      </c>
      <c r="D3308" s="15">
        <f>IF(AND($A3308&gt;=Instellingen!$B$6,$A3308&lt;Instellingen!$B$7),1,0)</f>
        <v/>
      </c>
      <c r="E3308" s="15">
        <f>COUNTIF(tData[BezoekStart],"&lt;"&amp;($A3308+1/24))-COUNTIF(tData[BezoekEind],"&lt;="&amp;$A3308)</f>
        <v/>
      </c>
      <c r="F3308" s="15">
        <f>COUNTIF(tData[BezoekLangStart],"&lt;"&amp;($A3308+1/24))-COUNTIF(tData[BezoekLangEind],"&lt;="&amp;$A3308)</f>
        <v/>
      </c>
      <c r="G3308" s="15">
        <f>IF($D3308=1,$B3308*100+$C3308,-1)</f>
        <v/>
      </c>
      <c r="H3308" s="15">
        <f>IF($D3308=1,$B3308,-1)</f>
        <v/>
      </c>
      <c r="I3308" s="15">
        <f>IF($D3308=1,$C3308,-1)</f>
        <v/>
      </c>
    </row>
    <row r="3309">
      <c r="A3309" s="33" t="n">
        <v>45429.75</v>
      </c>
      <c r="B3309" s="15">
        <f>WEEKDAY($A3309,2)</f>
        <v/>
      </c>
      <c r="C3309" s="15">
        <f>HOUR($A3309)</f>
        <v/>
      </c>
      <c r="D3309" s="15">
        <f>IF(AND($A3309&gt;=Instellingen!$B$6,$A3309&lt;Instellingen!$B$7),1,0)</f>
        <v/>
      </c>
      <c r="E3309" s="15">
        <f>COUNTIF(tData[BezoekStart],"&lt;"&amp;($A3309+1/24))-COUNTIF(tData[BezoekEind],"&lt;="&amp;$A3309)</f>
        <v/>
      </c>
      <c r="F3309" s="15">
        <f>COUNTIF(tData[BezoekLangStart],"&lt;"&amp;($A3309+1/24))-COUNTIF(tData[BezoekLangEind],"&lt;="&amp;$A3309)</f>
        <v/>
      </c>
      <c r="G3309" s="15">
        <f>IF($D3309=1,$B3309*100+$C3309,-1)</f>
        <v/>
      </c>
      <c r="H3309" s="15">
        <f>IF($D3309=1,$B3309,-1)</f>
        <v/>
      </c>
      <c r="I3309" s="15">
        <f>IF($D3309=1,$C3309,-1)</f>
        <v/>
      </c>
    </row>
    <row r="3310">
      <c r="A3310" s="33" t="n">
        <v>45429.79166666666</v>
      </c>
      <c r="B3310" s="15">
        <f>WEEKDAY($A3310,2)</f>
        <v/>
      </c>
      <c r="C3310" s="15">
        <f>HOUR($A3310)</f>
        <v/>
      </c>
      <c r="D3310" s="15">
        <f>IF(AND($A3310&gt;=Instellingen!$B$6,$A3310&lt;Instellingen!$B$7),1,0)</f>
        <v/>
      </c>
      <c r="E3310" s="15">
        <f>COUNTIF(tData[BezoekStart],"&lt;"&amp;($A3310+1/24))-COUNTIF(tData[BezoekEind],"&lt;="&amp;$A3310)</f>
        <v/>
      </c>
      <c r="F3310" s="15">
        <f>COUNTIF(tData[BezoekLangStart],"&lt;"&amp;($A3310+1/24))-COUNTIF(tData[BezoekLangEind],"&lt;="&amp;$A3310)</f>
        <v/>
      </c>
      <c r="G3310" s="15">
        <f>IF($D3310=1,$B3310*100+$C3310,-1)</f>
        <v/>
      </c>
      <c r="H3310" s="15">
        <f>IF($D3310=1,$B3310,-1)</f>
        <v/>
      </c>
      <c r="I3310" s="15">
        <f>IF($D3310=1,$C3310,-1)</f>
        <v/>
      </c>
    </row>
    <row r="3311">
      <c r="A3311" s="33" t="n">
        <v>45429.83333333334</v>
      </c>
      <c r="B3311" s="15">
        <f>WEEKDAY($A3311,2)</f>
        <v/>
      </c>
      <c r="C3311" s="15">
        <f>HOUR($A3311)</f>
        <v/>
      </c>
      <c r="D3311" s="15">
        <f>IF(AND($A3311&gt;=Instellingen!$B$6,$A3311&lt;Instellingen!$B$7),1,0)</f>
        <v/>
      </c>
      <c r="E3311" s="15">
        <f>COUNTIF(tData[BezoekStart],"&lt;"&amp;($A3311+1/24))-COUNTIF(tData[BezoekEind],"&lt;="&amp;$A3311)</f>
        <v/>
      </c>
      <c r="F3311" s="15">
        <f>COUNTIF(tData[BezoekLangStart],"&lt;"&amp;($A3311+1/24))-COUNTIF(tData[BezoekLangEind],"&lt;="&amp;$A3311)</f>
        <v/>
      </c>
      <c r="G3311" s="15">
        <f>IF($D3311=1,$B3311*100+$C3311,-1)</f>
        <v/>
      </c>
      <c r="H3311" s="15">
        <f>IF($D3311=1,$B3311,-1)</f>
        <v/>
      </c>
      <c r="I3311" s="15">
        <f>IF($D3311=1,$C3311,-1)</f>
        <v/>
      </c>
    </row>
    <row r="3312">
      <c r="A3312" s="33" t="n">
        <v>45429.875</v>
      </c>
      <c r="B3312" s="15">
        <f>WEEKDAY($A3312,2)</f>
        <v/>
      </c>
      <c r="C3312" s="15">
        <f>HOUR($A3312)</f>
        <v/>
      </c>
      <c r="D3312" s="15">
        <f>IF(AND($A3312&gt;=Instellingen!$B$6,$A3312&lt;Instellingen!$B$7),1,0)</f>
        <v/>
      </c>
      <c r="E3312" s="15">
        <f>COUNTIF(tData[BezoekStart],"&lt;"&amp;($A3312+1/24))-COUNTIF(tData[BezoekEind],"&lt;="&amp;$A3312)</f>
        <v/>
      </c>
      <c r="F3312" s="15">
        <f>COUNTIF(tData[BezoekLangStart],"&lt;"&amp;($A3312+1/24))-COUNTIF(tData[BezoekLangEind],"&lt;="&amp;$A3312)</f>
        <v/>
      </c>
      <c r="G3312" s="15">
        <f>IF($D3312=1,$B3312*100+$C3312,-1)</f>
        <v/>
      </c>
      <c r="H3312" s="15">
        <f>IF($D3312=1,$B3312,-1)</f>
        <v/>
      </c>
      <c r="I3312" s="15">
        <f>IF($D3312=1,$C3312,-1)</f>
        <v/>
      </c>
    </row>
    <row r="3313">
      <c r="A3313" s="33" t="n">
        <v>45429.91666666666</v>
      </c>
      <c r="B3313" s="15">
        <f>WEEKDAY($A3313,2)</f>
        <v/>
      </c>
      <c r="C3313" s="15">
        <f>HOUR($A3313)</f>
        <v/>
      </c>
      <c r="D3313" s="15">
        <f>IF(AND($A3313&gt;=Instellingen!$B$6,$A3313&lt;Instellingen!$B$7),1,0)</f>
        <v/>
      </c>
      <c r="E3313" s="15">
        <f>COUNTIF(tData[BezoekStart],"&lt;"&amp;($A3313+1/24))-COUNTIF(tData[BezoekEind],"&lt;="&amp;$A3313)</f>
        <v/>
      </c>
      <c r="F3313" s="15">
        <f>COUNTIF(tData[BezoekLangStart],"&lt;"&amp;($A3313+1/24))-COUNTIF(tData[BezoekLangEind],"&lt;="&amp;$A3313)</f>
        <v/>
      </c>
      <c r="G3313" s="15">
        <f>IF($D3313=1,$B3313*100+$C3313,-1)</f>
        <v/>
      </c>
      <c r="H3313" s="15">
        <f>IF($D3313=1,$B3313,-1)</f>
        <v/>
      </c>
      <c r="I3313" s="15">
        <f>IF($D3313=1,$C3313,-1)</f>
        <v/>
      </c>
    </row>
    <row r="3314">
      <c r="A3314" s="33" t="n">
        <v>45429.95833333334</v>
      </c>
      <c r="B3314" s="15">
        <f>WEEKDAY($A3314,2)</f>
        <v/>
      </c>
      <c r="C3314" s="15">
        <f>HOUR($A3314)</f>
        <v/>
      </c>
      <c r="D3314" s="15">
        <f>IF(AND($A3314&gt;=Instellingen!$B$6,$A3314&lt;Instellingen!$B$7),1,0)</f>
        <v/>
      </c>
      <c r="E3314" s="15">
        <f>COUNTIF(tData[BezoekStart],"&lt;"&amp;($A3314+1/24))-COUNTIF(tData[BezoekEind],"&lt;="&amp;$A3314)</f>
        <v/>
      </c>
      <c r="F3314" s="15">
        <f>COUNTIF(tData[BezoekLangStart],"&lt;"&amp;($A3314+1/24))-COUNTIF(tData[BezoekLangEind],"&lt;="&amp;$A3314)</f>
        <v/>
      </c>
      <c r="G3314" s="15">
        <f>IF($D3314=1,$B3314*100+$C3314,-1)</f>
        <v/>
      </c>
      <c r="H3314" s="15">
        <f>IF($D3314=1,$B3314,-1)</f>
        <v/>
      </c>
      <c r="I3314" s="15">
        <f>IF($D3314=1,$C3314,-1)</f>
        <v/>
      </c>
    </row>
    <row r="3315">
      <c r="A3315" s="33" t="n">
        <v>45430</v>
      </c>
      <c r="B3315" s="15">
        <f>WEEKDAY($A3315,2)</f>
        <v/>
      </c>
      <c r="C3315" s="15">
        <f>HOUR($A3315)</f>
        <v/>
      </c>
      <c r="D3315" s="15">
        <f>IF(AND($A3315&gt;=Instellingen!$B$6,$A3315&lt;Instellingen!$B$7),1,0)</f>
        <v/>
      </c>
      <c r="E3315" s="15">
        <f>COUNTIF(tData[BezoekStart],"&lt;"&amp;($A3315+1/24))-COUNTIF(tData[BezoekEind],"&lt;="&amp;$A3315)</f>
        <v/>
      </c>
      <c r="F3315" s="15">
        <f>COUNTIF(tData[BezoekLangStart],"&lt;"&amp;($A3315+1/24))-COUNTIF(tData[BezoekLangEind],"&lt;="&amp;$A3315)</f>
        <v/>
      </c>
      <c r="G3315" s="15">
        <f>IF($D3315=1,$B3315*100+$C3315,-1)</f>
        <v/>
      </c>
      <c r="H3315" s="15">
        <f>IF($D3315=1,$B3315,-1)</f>
        <v/>
      </c>
      <c r="I3315" s="15">
        <f>IF($D3315=1,$C3315,-1)</f>
        <v/>
      </c>
    </row>
    <row r="3316">
      <c r="A3316" s="33" t="n">
        <v>45430.04166666666</v>
      </c>
      <c r="B3316" s="15">
        <f>WEEKDAY($A3316,2)</f>
        <v/>
      </c>
      <c r="C3316" s="15">
        <f>HOUR($A3316)</f>
        <v/>
      </c>
      <c r="D3316" s="15">
        <f>IF(AND($A3316&gt;=Instellingen!$B$6,$A3316&lt;Instellingen!$B$7),1,0)</f>
        <v/>
      </c>
      <c r="E3316" s="15">
        <f>COUNTIF(tData[BezoekStart],"&lt;"&amp;($A3316+1/24))-COUNTIF(tData[BezoekEind],"&lt;="&amp;$A3316)</f>
        <v/>
      </c>
      <c r="F3316" s="15">
        <f>COUNTIF(tData[BezoekLangStart],"&lt;"&amp;($A3316+1/24))-COUNTIF(tData[BezoekLangEind],"&lt;="&amp;$A3316)</f>
        <v/>
      </c>
      <c r="G3316" s="15">
        <f>IF($D3316=1,$B3316*100+$C3316,-1)</f>
        <v/>
      </c>
      <c r="H3316" s="15">
        <f>IF($D3316=1,$B3316,-1)</f>
        <v/>
      </c>
      <c r="I3316" s="15">
        <f>IF($D3316=1,$C3316,-1)</f>
        <v/>
      </c>
    </row>
    <row r="3317">
      <c r="A3317" s="33" t="n">
        <v>45430.08333333334</v>
      </c>
      <c r="B3317" s="15">
        <f>WEEKDAY($A3317,2)</f>
        <v/>
      </c>
      <c r="C3317" s="15">
        <f>HOUR($A3317)</f>
        <v/>
      </c>
      <c r="D3317" s="15">
        <f>IF(AND($A3317&gt;=Instellingen!$B$6,$A3317&lt;Instellingen!$B$7),1,0)</f>
        <v/>
      </c>
      <c r="E3317" s="15">
        <f>COUNTIF(tData[BezoekStart],"&lt;"&amp;($A3317+1/24))-COUNTIF(tData[BezoekEind],"&lt;="&amp;$A3317)</f>
        <v/>
      </c>
      <c r="F3317" s="15">
        <f>COUNTIF(tData[BezoekLangStart],"&lt;"&amp;($A3317+1/24))-COUNTIF(tData[BezoekLangEind],"&lt;="&amp;$A3317)</f>
        <v/>
      </c>
      <c r="G3317" s="15">
        <f>IF($D3317=1,$B3317*100+$C3317,-1)</f>
        <v/>
      </c>
      <c r="H3317" s="15">
        <f>IF($D3317=1,$B3317,-1)</f>
        <v/>
      </c>
      <c r="I3317" s="15">
        <f>IF($D3317=1,$C3317,-1)</f>
        <v/>
      </c>
    </row>
    <row r="3318">
      <c r="A3318" s="33" t="n">
        <v>45430.125</v>
      </c>
      <c r="B3318" s="15">
        <f>WEEKDAY($A3318,2)</f>
        <v/>
      </c>
      <c r="C3318" s="15">
        <f>HOUR($A3318)</f>
        <v/>
      </c>
      <c r="D3318" s="15">
        <f>IF(AND($A3318&gt;=Instellingen!$B$6,$A3318&lt;Instellingen!$B$7),1,0)</f>
        <v/>
      </c>
      <c r="E3318" s="15">
        <f>COUNTIF(tData[BezoekStart],"&lt;"&amp;($A3318+1/24))-COUNTIF(tData[BezoekEind],"&lt;="&amp;$A3318)</f>
        <v/>
      </c>
      <c r="F3318" s="15">
        <f>COUNTIF(tData[BezoekLangStart],"&lt;"&amp;($A3318+1/24))-COUNTIF(tData[BezoekLangEind],"&lt;="&amp;$A3318)</f>
        <v/>
      </c>
      <c r="G3318" s="15">
        <f>IF($D3318=1,$B3318*100+$C3318,-1)</f>
        <v/>
      </c>
      <c r="H3318" s="15">
        <f>IF($D3318=1,$B3318,-1)</f>
        <v/>
      </c>
      <c r="I3318" s="15">
        <f>IF($D3318=1,$C3318,-1)</f>
        <v/>
      </c>
    </row>
    <row r="3319">
      <c r="A3319" s="33" t="n">
        <v>45430.16666666666</v>
      </c>
      <c r="B3319" s="15">
        <f>WEEKDAY($A3319,2)</f>
        <v/>
      </c>
      <c r="C3319" s="15">
        <f>HOUR($A3319)</f>
        <v/>
      </c>
      <c r="D3319" s="15">
        <f>IF(AND($A3319&gt;=Instellingen!$B$6,$A3319&lt;Instellingen!$B$7),1,0)</f>
        <v/>
      </c>
      <c r="E3319" s="15">
        <f>COUNTIF(tData[BezoekStart],"&lt;"&amp;($A3319+1/24))-COUNTIF(tData[BezoekEind],"&lt;="&amp;$A3319)</f>
        <v/>
      </c>
      <c r="F3319" s="15">
        <f>COUNTIF(tData[BezoekLangStart],"&lt;"&amp;($A3319+1/24))-COUNTIF(tData[BezoekLangEind],"&lt;="&amp;$A3319)</f>
        <v/>
      </c>
      <c r="G3319" s="15">
        <f>IF($D3319=1,$B3319*100+$C3319,-1)</f>
        <v/>
      </c>
      <c r="H3319" s="15">
        <f>IF($D3319=1,$B3319,-1)</f>
        <v/>
      </c>
      <c r="I3319" s="15">
        <f>IF($D3319=1,$C3319,-1)</f>
        <v/>
      </c>
    </row>
    <row r="3320">
      <c r="A3320" s="33" t="n">
        <v>45430.20833333334</v>
      </c>
      <c r="B3320" s="15">
        <f>WEEKDAY($A3320,2)</f>
        <v/>
      </c>
      <c r="C3320" s="15">
        <f>HOUR($A3320)</f>
        <v/>
      </c>
      <c r="D3320" s="15">
        <f>IF(AND($A3320&gt;=Instellingen!$B$6,$A3320&lt;Instellingen!$B$7),1,0)</f>
        <v/>
      </c>
      <c r="E3320" s="15">
        <f>COUNTIF(tData[BezoekStart],"&lt;"&amp;($A3320+1/24))-COUNTIF(tData[BezoekEind],"&lt;="&amp;$A3320)</f>
        <v/>
      </c>
      <c r="F3320" s="15">
        <f>COUNTIF(tData[BezoekLangStart],"&lt;"&amp;($A3320+1/24))-COUNTIF(tData[BezoekLangEind],"&lt;="&amp;$A3320)</f>
        <v/>
      </c>
      <c r="G3320" s="15">
        <f>IF($D3320=1,$B3320*100+$C3320,-1)</f>
        <v/>
      </c>
      <c r="H3320" s="15">
        <f>IF($D3320=1,$B3320,-1)</f>
        <v/>
      </c>
      <c r="I3320" s="15">
        <f>IF($D3320=1,$C3320,-1)</f>
        <v/>
      </c>
    </row>
    <row r="3321">
      <c r="A3321" s="33" t="n">
        <v>45430.25</v>
      </c>
      <c r="B3321" s="15">
        <f>WEEKDAY($A3321,2)</f>
        <v/>
      </c>
      <c r="C3321" s="15">
        <f>HOUR($A3321)</f>
        <v/>
      </c>
      <c r="D3321" s="15">
        <f>IF(AND($A3321&gt;=Instellingen!$B$6,$A3321&lt;Instellingen!$B$7),1,0)</f>
        <v/>
      </c>
      <c r="E3321" s="15">
        <f>COUNTIF(tData[BezoekStart],"&lt;"&amp;($A3321+1/24))-COUNTIF(tData[BezoekEind],"&lt;="&amp;$A3321)</f>
        <v/>
      </c>
      <c r="F3321" s="15">
        <f>COUNTIF(tData[BezoekLangStart],"&lt;"&amp;($A3321+1/24))-COUNTIF(tData[BezoekLangEind],"&lt;="&amp;$A3321)</f>
        <v/>
      </c>
      <c r="G3321" s="15">
        <f>IF($D3321=1,$B3321*100+$C3321,-1)</f>
        <v/>
      </c>
      <c r="H3321" s="15">
        <f>IF($D3321=1,$B3321,-1)</f>
        <v/>
      </c>
      <c r="I3321" s="15">
        <f>IF($D3321=1,$C3321,-1)</f>
        <v/>
      </c>
    </row>
    <row r="3322">
      <c r="A3322" s="33" t="n">
        <v>45430.29166666666</v>
      </c>
      <c r="B3322" s="15">
        <f>WEEKDAY($A3322,2)</f>
        <v/>
      </c>
      <c r="C3322" s="15">
        <f>HOUR($A3322)</f>
        <v/>
      </c>
      <c r="D3322" s="15">
        <f>IF(AND($A3322&gt;=Instellingen!$B$6,$A3322&lt;Instellingen!$B$7),1,0)</f>
        <v/>
      </c>
      <c r="E3322" s="15">
        <f>COUNTIF(tData[BezoekStart],"&lt;"&amp;($A3322+1/24))-COUNTIF(tData[BezoekEind],"&lt;="&amp;$A3322)</f>
        <v/>
      </c>
      <c r="F3322" s="15">
        <f>COUNTIF(tData[BezoekLangStart],"&lt;"&amp;($A3322+1/24))-COUNTIF(tData[BezoekLangEind],"&lt;="&amp;$A3322)</f>
        <v/>
      </c>
      <c r="G3322" s="15">
        <f>IF($D3322=1,$B3322*100+$C3322,-1)</f>
        <v/>
      </c>
      <c r="H3322" s="15">
        <f>IF($D3322=1,$B3322,-1)</f>
        <v/>
      </c>
      <c r="I3322" s="15">
        <f>IF($D3322=1,$C3322,-1)</f>
        <v/>
      </c>
    </row>
    <row r="3323">
      <c r="A3323" s="33" t="n">
        <v>45430.33333333334</v>
      </c>
      <c r="B3323" s="15">
        <f>WEEKDAY($A3323,2)</f>
        <v/>
      </c>
      <c r="C3323" s="15">
        <f>HOUR($A3323)</f>
        <v/>
      </c>
      <c r="D3323" s="15">
        <f>IF(AND($A3323&gt;=Instellingen!$B$6,$A3323&lt;Instellingen!$B$7),1,0)</f>
        <v/>
      </c>
      <c r="E3323" s="15">
        <f>COUNTIF(tData[BezoekStart],"&lt;"&amp;($A3323+1/24))-COUNTIF(tData[BezoekEind],"&lt;="&amp;$A3323)</f>
        <v/>
      </c>
      <c r="F3323" s="15">
        <f>COUNTIF(tData[BezoekLangStart],"&lt;"&amp;($A3323+1/24))-COUNTIF(tData[BezoekLangEind],"&lt;="&amp;$A3323)</f>
        <v/>
      </c>
      <c r="G3323" s="15">
        <f>IF($D3323=1,$B3323*100+$C3323,-1)</f>
        <v/>
      </c>
      <c r="H3323" s="15">
        <f>IF($D3323=1,$B3323,-1)</f>
        <v/>
      </c>
      <c r="I3323" s="15">
        <f>IF($D3323=1,$C3323,-1)</f>
        <v/>
      </c>
    </row>
    <row r="3324">
      <c r="A3324" s="33" t="n">
        <v>45430.375</v>
      </c>
      <c r="B3324" s="15">
        <f>WEEKDAY($A3324,2)</f>
        <v/>
      </c>
      <c r="C3324" s="15">
        <f>HOUR($A3324)</f>
        <v/>
      </c>
      <c r="D3324" s="15">
        <f>IF(AND($A3324&gt;=Instellingen!$B$6,$A3324&lt;Instellingen!$B$7),1,0)</f>
        <v/>
      </c>
      <c r="E3324" s="15">
        <f>COUNTIF(tData[BezoekStart],"&lt;"&amp;($A3324+1/24))-COUNTIF(tData[BezoekEind],"&lt;="&amp;$A3324)</f>
        <v/>
      </c>
      <c r="F3324" s="15">
        <f>COUNTIF(tData[BezoekLangStart],"&lt;"&amp;($A3324+1/24))-COUNTIF(tData[BezoekLangEind],"&lt;="&amp;$A3324)</f>
        <v/>
      </c>
      <c r="G3324" s="15">
        <f>IF($D3324=1,$B3324*100+$C3324,-1)</f>
        <v/>
      </c>
      <c r="H3324" s="15">
        <f>IF($D3324=1,$B3324,-1)</f>
        <v/>
      </c>
      <c r="I3324" s="15">
        <f>IF($D3324=1,$C3324,-1)</f>
        <v/>
      </c>
    </row>
    <row r="3325">
      <c r="A3325" s="33" t="n">
        <v>45430.41666666666</v>
      </c>
      <c r="B3325" s="15">
        <f>WEEKDAY($A3325,2)</f>
        <v/>
      </c>
      <c r="C3325" s="15">
        <f>HOUR($A3325)</f>
        <v/>
      </c>
      <c r="D3325" s="15">
        <f>IF(AND($A3325&gt;=Instellingen!$B$6,$A3325&lt;Instellingen!$B$7),1,0)</f>
        <v/>
      </c>
      <c r="E3325" s="15">
        <f>COUNTIF(tData[BezoekStart],"&lt;"&amp;($A3325+1/24))-COUNTIF(tData[BezoekEind],"&lt;="&amp;$A3325)</f>
        <v/>
      </c>
      <c r="F3325" s="15">
        <f>COUNTIF(tData[BezoekLangStart],"&lt;"&amp;($A3325+1/24))-COUNTIF(tData[BezoekLangEind],"&lt;="&amp;$A3325)</f>
        <v/>
      </c>
      <c r="G3325" s="15">
        <f>IF($D3325=1,$B3325*100+$C3325,-1)</f>
        <v/>
      </c>
      <c r="H3325" s="15">
        <f>IF($D3325=1,$B3325,-1)</f>
        <v/>
      </c>
      <c r="I3325" s="15">
        <f>IF($D3325=1,$C3325,-1)</f>
        <v/>
      </c>
    </row>
    <row r="3326">
      <c r="A3326" s="33" t="n">
        <v>45430.45833333334</v>
      </c>
      <c r="B3326" s="15">
        <f>WEEKDAY($A3326,2)</f>
        <v/>
      </c>
      <c r="C3326" s="15">
        <f>HOUR($A3326)</f>
        <v/>
      </c>
      <c r="D3326" s="15">
        <f>IF(AND($A3326&gt;=Instellingen!$B$6,$A3326&lt;Instellingen!$B$7),1,0)</f>
        <v/>
      </c>
      <c r="E3326" s="15">
        <f>COUNTIF(tData[BezoekStart],"&lt;"&amp;($A3326+1/24))-COUNTIF(tData[BezoekEind],"&lt;="&amp;$A3326)</f>
        <v/>
      </c>
      <c r="F3326" s="15">
        <f>COUNTIF(tData[BezoekLangStart],"&lt;"&amp;($A3326+1/24))-COUNTIF(tData[BezoekLangEind],"&lt;="&amp;$A3326)</f>
        <v/>
      </c>
      <c r="G3326" s="15">
        <f>IF($D3326=1,$B3326*100+$C3326,-1)</f>
        <v/>
      </c>
      <c r="H3326" s="15">
        <f>IF($D3326=1,$B3326,-1)</f>
        <v/>
      </c>
      <c r="I3326" s="15">
        <f>IF($D3326=1,$C3326,-1)</f>
        <v/>
      </c>
    </row>
    <row r="3327">
      <c r="A3327" s="33" t="n">
        <v>45430.5</v>
      </c>
      <c r="B3327" s="15">
        <f>WEEKDAY($A3327,2)</f>
        <v/>
      </c>
      <c r="C3327" s="15">
        <f>HOUR($A3327)</f>
        <v/>
      </c>
      <c r="D3327" s="15">
        <f>IF(AND($A3327&gt;=Instellingen!$B$6,$A3327&lt;Instellingen!$B$7),1,0)</f>
        <v/>
      </c>
      <c r="E3327" s="15">
        <f>COUNTIF(tData[BezoekStart],"&lt;"&amp;($A3327+1/24))-COUNTIF(tData[BezoekEind],"&lt;="&amp;$A3327)</f>
        <v/>
      </c>
      <c r="F3327" s="15">
        <f>COUNTIF(tData[BezoekLangStart],"&lt;"&amp;($A3327+1/24))-COUNTIF(tData[BezoekLangEind],"&lt;="&amp;$A3327)</f>
        <v/>
      </c>
      <c r="G3327" s="15">
        <f>IF($D3327=1,$B3327*100+$C3327,-1)</f>
        <v/>
      </c>
      <c r="H3327" s="15">
        <f>IF($D3327=1,$B3327,-1)</f>
        <v/>
      </c>
      <c r="I3327" s="15">
        <f>IF($D3327=1,$C3327,-1)</f>
        <v/>
      </c>
    </row>
    <row r="3328">
      <c r="A3328" s="33" t="n">
        <v>45430.54166666666</v>
      </c>
      <c r="B3328" s="15">
        <f>WEEKDAY($A3328,2)</f>
        <v/>
      </c>
      <c r="C3328" s="15">
        <f>HOUR($A3328)</f>
        <v/>
      </c>
      <c r="D3328" s="15">
        <f>IF(AND($A3328&gt;=Instellingen!$B$6,$A3328&lt;Instellingen!$B$7),1,0)</f>
        <v/>
      </c>
      <c r="E3328" s="15">
        <f>COUNTIF(tData[BezoekStart],"&lt;"&amp;($A3328+1/24))-COUNTIF(tData[BezoekEind],"&lt;="&amp;$A3328)</f>
        <v/>
      </c>
      <c r="F3328" s="15">
        <f>COUNTIF(tData[BezoekLangStart],"&lt;"&amp;($A3328+1/24))-COUNTIF(tData[BezoekLangEind],"&lt;="&amp;$A3328)</f>
        <v/>
      </c>
      <c r="G3328" s="15">
        <f>IF($D3328=1,$B3328*100+$C3328,-1)</f>
        <v/>
      </c>
      <c r="H3328" s="15">
        <f>IF($D3328=1,$B3328,-1)</f>
        <v/>
      </c>
      <c r="I3328" s="15">
        <f>IF($D3328=1,$C3328,-1)</f>
        <v/>
      </c>
    </row>
    <row r="3329">
      <c r="A3329" s="33" t="n">
        <v>45430.58333333334</v>
      </c>
      <c r="B3329" s="15">
        <f>WEEKDAY($A3329,2)</f>
        <v/>
      </c>
      <c r="C3329" s="15">
        <f>HOUR($A3329)</f>
        <v/>
      </c>
      <c r="D3329" s="15">
        <f>IF(AND($A3329&gt;=Instellingen!$B$6,$A3329&lt;Instellingen!$B$7),1,0)</f>
        <v/>
      </c>
      <c r="E3329" s="15">
        <f>COUNTIF(tData[BezoekStart],"&lt;"&amp;($A3329+1/24))-COUNTIF(tData[BezoekEind],"&lt;="&amp;$A3329)</f>
        <v/>
      </c>
      <c r="F3329" s="15">
        <f>COUNTIF(tData[BezoekLangStart],"&lt;"&amp;($A3329+1/24))-COUNTIF(tData[BezoekLangEind],"&lt;="&amp;$A3329)</f>
        <v/>
      </c>
      <c r="G3329" s="15">
        <f>IF($D3329=1,$B3329*100+$C3329,-1)</f>
        <v/>
      </c>
      <c r="H3329" s="15">
        <f>IF($D3329=1,$B3329,-1)</f>
        <v/>
      </c>
      <c r="I3329" s="15">
        <f>IF($D3329=1,$C3329,-1)</f>
        <v/>
      </c>
    </row>
    <row r="3330">
      <c r="A3330" s="33" t="n">
        <v>45430.625</v>
      </c>
      <c r="B3330" s="15">
        <f>WEEKDAY($A3330,2)</f>
        <v/>
      </c>
      <c r="C3330" s="15">
        <f>HOUR($A3330)</f>
        <v/>
      </c>
      <c r="D3330" s="15">
        <f>IF(AND($A3330&gt;=Instellingen!$B$6,$A3330&lt;Instellingen!$B$7),1,0)</f>
        <v/>
      </c>
      <c r="E3330" s="15">
        <f>COUNTIF(tData[BezoekStart],"&lt;"&amp;($A3330+1/24))-COUNTIF(tData[BezoekEind],"&lt;="&amp;$A3330)</f>
        <v/>
      </c>
      <c r="F3330" s="15">
        <f>COUNTIF(tData[BezoekLangStart],"&lt;"&amp;($A3330+1/24))-COUNTIF(tData[BezoekLangEind],"&lt;="&amp;$A3330)</f>
        <v/>
      </c>
      <c r="G3330" s="15">
        <f>IF($D3330=1,$B3330*100+$C3330,-1)</f>
        <v/>
      </c>
      <c r="H3330" s="15">
        <f>IF($D3330=1,$B3330,-1)</f>
        <v/>
      </c>
      <c r="I3330" s="15">
        <f>IF($D3330=1,$C3330,-1)</f>
        <v/>
      </c>
    </row>
    <row r="3331">
      <c r="A3331" s="33" t="n">
        <v>45430.66666666666</v>
      </c>
      <c r="B3331" s="15">
        <f>WEEKDAY($A3331,2)</f>
        <v/>
      </c>
      <c r="C3331" s="15">
        <f>HOUR($A3331)</f>
        <v/>
      </c>
      <c r="D3331" s="15">
        <f>IF(AND($A3331&gt;=Instellingen!$B$6,$A3331&lt;Instellingen!$B$7),1,0)</f>
        <v/>
      </c>
      <c r="E3331" s="15">
        <f>COUNTIF(tData[BezoekStart],"&lt;"&amp;($A3331+1/24))-COUNTIF(tData[BezoekEind],"&lt;="&amp;$A3331)</f>
        <v/>
      </c>
      <c r="F3331" s="15">
        <f>COUNTIF(tData[BezoekLangStart],"&lt;"&amp;($A3331+1/24))-COUNTIF(tData[BezoekLangEind],"&lt;="&amp;$A3331)</f>
        <v/>
      </c>
      <c r="G3331" s="15">
        <f>IF($D3331=1,$B3331*100+$C3331,-1)</f>
        <v/>
      </c>
      <c r="H3331" s="15">
        <f>IF($D3331=1,$B3331,-1)</f>
        <v/>
      </c>
      <c r="I3331" s="15">
        <f>IF($D3331=1,$C3331,-1)</f>
        <v/>
      </c>
    </row>
    <row r="3332">
      <c r="A3332" s="33" t="n">
        <v>45430.70833333334</v>
      </c>
      <c r="B3332" s="15">
        <f>WEEKDAY($A3332,2)</f>
        <v/>
      </c>
      <c r="C3332" s="15">
        <f>HOUR($A3332)</f>
        <v/>
      </c>
      <c r="D3332" s="15">
        <f>IF(AND($A3332&gt;=Instellingen!$B$6,$A3332&lt;Instellingen!$B$7),1,0)</f>
        <v/>
      </c>
      <c r="E3332" s="15">
        <f>COUNTIF(tData[BezoekStart],"&lt;"&amp;($A3332+1/24))-COUNTIF(tData[BezoekEind],"&lt;="&amp;$A3332)</f>
        <v/>
      </c>
      <c r="F3332" s="15">
        <f>COUNTIF(tData[BezoekLangStart],"&lt;"&amp;($A3332+1/24))-COUNTIF(tData[BezoekLangEind],"&lt;="&amp;$A3332)</f>
        <v/>
      </c>
      <c r="G3332" s="15">
        <f>IF($D3332=1,$B3332*100+$C3332,-1)</f>
        <v/>
      </c>
      <c r="H3332" s="15">
        <f>IF($D3332=1,$B3332,-1)</f>
        <v/>
      </c>
      <c r="I3332" s="15">
        <f>IF($D3332=1,$C3332,-1)</f>
        <v/>
      </c>
    </row>
    <row r="3333">
      <c r="A3333" s="33" t="n">
        <v>45430.75</v>
      </c>
      <c r="B3333" s="15">
        <f>WEEKDAY($A3333,2)</f>
        <v/>
      </c>
      <c r="C3333" s="15">
        <f>HOUR($A3333)</f>
        <v/>
      </c>
      <c r="D3333" s="15">
        <f>IF(AND($A3333&gt;=Instellingen!$B$6,$A3333&lt;Instellingen!$B$7),1,0)</f>
        <v/>
      </c>
      <c r="E3333" s="15">
        <f>COUNTIF(tData[BezoekStart],"&lt;"&amp;($A3333+1/24))-COUNTIF(tData[BezoekEind],"&lt;="&amp;$A3333)</f>
        <v/>
      </c>
      <c r="F3333" s="15">
        <f>COUNTIF(tData[BezoekLangStart],"&lt;"&amp;($A3333+1/24))-COUNTIF(tData[BezoekLangEind],"&lt;="&amp;$A3333)</f>
        <v/>
      </c>
      <c r="G3333" s="15">
        <f>IF($D3333=1,$B3333*100+$C3333,-1)</f>
        <v/>
      </c>
      <c r="H3333" s="15">
        <f>IF($D3333=1,$B3333,-1)</f>
        <v/>
      </c>
      <c r="I3333" s="15">
        <f>IF($D3333=1,$C3333,-1)</f>
        <v/>
      </c>
    </row>
    <row r="3334">
      <c r="A3334" s="33" t="n">
        <v>45430.79166666666</v>
      </c>
      <c r="B3334" s="15">
        <f>WEEKDAY($A3334,2)</f>
        <v/>
      </c>
      <c r="C3334" s="15">
        <f>HOUR($A3334)</f>
        <v/>
      </c>
      <c r="D3334" s="15">
        <f>IF(AND($A3334&gt;=Instellingen!$B$6,$A3334&lt;Instellingen!$B$7),1,0)</f>
        <v/>
      </c>
      <c r="E3334" s="15">
        <f>COUNTIF(tData[BezoekStart],"&lt;"&amp;($A3334+1/24))-COUNTIF(tData[BezoekEind],"&lt;="&amp;$A3334)</f>
        <v/>
      </c>
      <c r="F3334" s="15">
        <f>COUNTIF(tData[BezoekLangStart],"&lt;"&amp;($A3334+1/24))-COUNTIF(tData[BezoekLangEind],"&lt;="&amp;$A3334)</f>
        <v/>
      </c>
      <c r="G3334" s="15">
        <f>IF($D3334=1,$B3334*100+$C3334,-1)</f>
        <v/>
      </c>
      <c r="H3334" s="15">
        <f>IF($D3334=1,$B3334,-1)</f>
        <v/>
      </c>
      <c r="I3334" s="15">
        <f>IF($D3334=1,$C3334,-1)</f>
        <v/>
      </c>
    </row>
    <row r="3335">
      <c r="A3335" s="33" t="n">
        <v>45430.83333333334</v>
      </c>
      <c r="B3335" s="15">
        <f>WEEKDAY($A3335,2)</f>
        <v/>
      </c>
      <c r="C3335" s="15">
        <f>HOUR($A3335)</f>
        <v/>
      </c>
      <c r="D3335" s="15">
        <f>IF(AND($A3335&gt;=Instellingen!$B$6,$A3335&lt;Instellingen!$B$7),1,0)</f>
        <v/>
      </c>
      <c r="E3335" s="15">
        <f>COUNTIF(tData[BezoekStart],"&lt;"&amp;($A3335+1/24))-COUNTIF(tData[BezoekEind],"&lt;="&amp;$A3335)</f>
        <v/>
      </c>
      <c r="F3335" s="15">
        <f>COUNTIF(tData[BezoekLangStart],"&lt;"&amp;($A3335+1/24))-COUNTIF(tData[BezoekLangEind],"&lt;="&amp;$A3335)</f>
        <v/>
      </c>
      <c r="G3335" s="15">
        <f>IF($D3335=1,$B3335*100+$C3335,-1)</f>
        <v/>
      </c>
      <c r="H3335" s="15">
        <f>IF($D3335=1,$B3335,-1)</f>
        <v/>
      </c>
      <c r="I3335" s="15">
        <f>IF($D3335=1,$C3335,-1)</f>
        <v/>
      </c>
    </row>
    <row r="3336">
      <c r="A3336" s="33" t="n">
        <v>45430.875</v>
      </c>
      <c r="B3336" s="15">
        <f>WEEKDAY($A3336,2)</f>
        <v/>
      </c>
      <c r="C3336" s="15">
        <f>HOUR($A3336)</f>
        <v/>
      </c>
      <c r="D3336" s="15">
        <f>IF(AND($A3336&gt;=Instellingen!$B$6,$A3336&lt;Instellingen!$B$7),1,0)</f>
        <v/>
      </c>
      <c r="E3336" s="15">
        <f>COUNTIF(tData[BezoekStart],"&lt;"&amp;($A3336+1/24))-COUNTIF(tData[BezoekEind],"&lt;="&amp;$A3336)</f>
        <v/>
      </c>
      <c r="F3336" s="15">
        <f>COUNTIF(tData[BezoekLangStart],"&lt;"&amp;($A3336+1/24))-COUNTIF(tData[BezoekLangEind],"&lt;="&amp;$A3336)</f>
        <v/>
      </c>
      <c r="G3336" s="15">
        <f>IF($D3336=1,$B3336*100+$C3336,-1)</f>
        <v/>
      </c>
      <c r="H3336" s="15">
        <f>IF($D3336=1,$B3336,-1)</f>
        <v/>
      </c>
      <c r="I3336" s="15">
        <f>IF($D3336=1,$C3336,-1)</f>
        <v/>
      </c>
    </row>
    <row r="3337">
      <c r="A3337" s="33" t="n">
        <v>45430.91666666666</v>
      </c>
      <c r="B3337" s="15">
        <f>WEEKDAY($A3337,2)</f>
        <v/>
      </c>
      <c r="C3337" s="15">
        <f>HOUR($A3337)</f>
        <v/>
      </c>
      <c r="D3337" s="15">
        <f>IF(AND($A3337&gt;=Instellingen!$B$6,$A3337&lt;Instellingen!$B$7),1,0)</f>
        <v/>
      </c>
      <c r="E3337" s="15">
        <f>COUNTIF(tData[BezoekStart],"&lt;"&amp;($A3337+1/24))-COUNTIF(tData[BezoekEind],"&lt;="&amp;$A3337)</f>
        <v/>
      </c>
      <c r="F3337" s="15">
        <f>COUNTIF(tData[BezoekLangStart],"&lt;"&amp;($A3337+1/24))-COUNTIF(tData[BezoekLangEind],"&lt;="&amp;$A3337)</f>
        <v/>
      </c>
      <c r="G3337" s="15">
        <f>IF($D3337=1,$B3337*100+$C3337,-1)</f>
        <v/>
      </c>
      <c r="H3337" s="15">
        <f>IF($D3337=1,$B3337,-1)</f>
        <v/>
      </c>
      <c r="I3337" s="15">
        <f>IF($D3337=1,$C3337,-1)</f>
        <v/>
      </c>
    </row>
    <row r="3338">
      <c r="A3338" s="33" t="n">
        <v>45430.95833333334</v>
      </c>
      <c r="B3338" s="15">
        <f>WEEKDAY($A3338,2)</f>
        <v/>
      </c>
      <c r="C3338" s="15">
        <f>HOUR($A3338)</f>
        <v/>
      </c>
      <c r="D3338" s="15">
        <f>IF(AND($A3338&gt;=Instellingen!$B$6,$A3338&lt;Instellingen!$B$7),1,0)</f>
        <v/>
      </c>
      <c r="E3338" s="15">
        <f>COUNTIF(tData[BezoekStart],"&lt;"&amp;($A3338+1/24))-COUNTIF(tData[BezoekEind],"&lt;="&amp;$A3338)</f>
        <v/>
      </c>
      <c r="F3338" s="15">
        <f>COUNTIF(tData[BezoekLangStart],"&lt;"&amp;($A3338+1/24))-COUNTIF(tData[BezoekLangEind],"&lt;="&amp;$A3338)</f>
        <v/>
      </c>
      <c r="G3338" s="15">
        <f>IF($D3338=1,$B3338*100+$C3338,-1)</f>
        <v/>
      </c>
      <c r="H3338" s="15">
        <f>IF($D3338=1,$B3338,-1)</f>
        <v/>
      </c>
      <c r="I3338" s="15">
        <f>IF($D3338=1,$C3338,-1)</f>
        <v/>
      </c>
    </row>
    <row r="3339">
      <c r="A3339" s="33" t="n">
        <v>45431</v>
      </c>
      <c r="B3339" s="15">
        <f>WEEKDAY($A3339,2)</f>
        <v/>
      </c>
      <c r="C3339" s="15">
        <f>HOUR($A3339)</f>
        <v/>
      </c>
      <c r="D3339" s="15">
        <f>IF(AND($A3339&gt;=Instellingen!$B$6,$A3339&lt;Instellingen!$B$7),1,0)</f>
        <v/>
      </c>
      <c r="E3339" s="15">
        <f>COUNTIF(tData[BezoekStart],"&lt;"&amp;($A3339+1/24))-COUNTIF(tData[BezoekEind],"&lt;="&amp;$A3339)</f>
        <v/>
      </c>
      <c r="F3339" s="15">
        <f>COUNTIF(tData[BezoekLangStart],"&lt;"&amp;($A3339+1/24))-COUNTIF(tData[BezoekLangEind],"&lt;="&amp;$A3339)</f>
        <v/>
      </c>
      <c r="G3339" s="15">
        <f>IF($D3339=1,$B3339*100+$C3339,-1)</f>
        <v/>
      </c>
      <c r="H3339" s="15">
        <f>IF($D3339=1,$B3339,-1)</f>
        <v/>
      </c>
      <c r="I3339" s="15">
        <f>IF($D3339=1,$C3339,-1)</f>
        <v/>
      </c>
    </row>
    <row r="3340">
      <c r="A3340" s="33" t="n">
        <v>45431.04166666666</v>
      </c>
      <c r="B3340" s="15">
        <f>WEEKDAY($A3340,2)</f>
        <v/>
      </c>
      <c r="C3340" s="15">
        <f>HOUR($A3340)</f>
        <v/>
      </c>
      <c r="D3340" s="15">
        <f>IF(AND($A3340&gt;=Instellingen!$B$6,$A3340&lt;Instellingen!$B$7),1,0)</f>
        <v/>
      </c>
      <c r="E3340" s="15">
        <f>COUNTIF(tData[BezoekStart],"&lt;"&amp;($A3340+1/24))-COUNTIF(tData[BezoekEind],"&lt;="&amp;$A3340)</f>
        <v/>
      </c>
      <c r="F3340" s="15">
        <f>COUNTIF(tData[BezoekLangStart],"&lt;"&amp;($A3340+1/24))-COUNTIF(tData[BezoekLangEind],"&lt;="&amp;$A3340)</f>
        <v/>
      </c>
      <c r="G3340" s="15">
        <f>IF($D3340=1,$B3340*100+$C3340,-1)</f>
        <v/>
      </c>
      <c r="H3340" s="15">
        <f>IF($D3340=1,$B3340,-1)</f>
        <v/>
      </c>
      <c r="I3340" s="15">
        <f>IF($D3340=1,$C3340,-1)</f>
        <v/>
      </c>
    </row>
    <row r="3341">
      <c r="A3341" s="33" t="n">
        <v>45431.08333333334</v>
      </c>
      <c r="B3341" s="15">
        <f>WEEKDAY($A3341,2)</f>
        <v/>
      </c>
      <c r="C3341" s="15">
        <f>HOUR($A3341)</f>
        <v/>
      </c>
      <c r="D3341" s="15">
        <f>IF(AND($A3341&gt;=Instellingen!$B$6,$A3341&lt;Instellingen!$B$7),1,0)</f>
        <v/>
      </c>
      <c r="E3341" s="15">
        <f>COUNTIF(tData[BezoekStart],"&lt;"&amp;($A3341+1/24))-COUNTIF(tData[BezoekEind],"&lt;="&amp;$A3341)</f>
        <v/>
      </c>
      <c r="F3341" s="15">
        <f>COUNTIF(tData[BezoekLangStart],"&lt;"&amp;($A3341+1/24))-COUNTIF(tData[BezoekLangEind],"&lt;="&amp;$A3341)</f>
        <v/>
      </c>
      <c r="G3341" s="15">
        <f>IF($D3341=1,$B3341*100+$C3341,-1)</f>
        <v/>
      </c>
      <c r="H3341" s="15">
        <f>IF($D3341=1,$B3341,-1)</f>
        <v/>
      </c>
      <c r="I3341" s="15">
        <f>IF($D3341=1,$C3341,-1)</f>
        <v/>
      </c>
    </row>
    <row r="3342">
      <c r="A3342" s="33" t="n">
        <v>45431.125</v>
      </c>
      <c r="B3342" s="15">
        <f>WEEKDAY($A3342,2)</f>
        <v/>
      </c>
      <c r="C3342" s="15">
        <f>HOUR($A3342)</f>
        <v/>
      </c>
      <c r="D3342" s="15">
        <f>IF(AND($A3342&gt;=Instellingen!$B$6,$A3342&lt;Instellingen!$B$7),1,0)</f>
        <v/>
      </c>
      <c r="E3342" s="15">
        <f>COUNTIF(tData[BezoekStart],"&lt;"&amp;($A3342+1/24))-COUNTIF(tData[BezoekEind],"&lt;="&amp;$A3342)</f>
        <v/>
      </c>
      <c r="F3342" s="15">
        <f>COUNTIF(tData[BezoekLangStart],"&lt;"&amp;($A3342+1/24))-COUNTIF(tData[BezoekLangEind],"&lt;="&amp;$A3342)</f>
        <v/>
      </c>
      <c r="G3342" s="15">
        <f>IF($D3342=1,$B3342*100+$C3342,-1)</f>
        <v/>
      </c>
      <c r="H3342" s="15">
        <f>IF($D3342=1,$B3342,-1)</f>
        <v/>
      </c>
      <c r="I3342" s="15">
        <f>IF($D3342=1,$C3342,-1)</f>
        <v/>
      </c>
    </row>
    <row r="3343">
      <c r="A3343" s="33" t="n">
        <v>45431.16666666666</v>
      </c>
      <c r="B3343" s="15">
        <f>WEEKDAY($A3343,2)</f>
        <v/>
      </c>
      <c r="C3343" s="15">
        <f>HOUR($A3343)</f>
        <v/>
      </c>
      <c r="D3343" s="15">
        <f>IF(AND($A3343&gt;=Instellingen!$B$6,$A3343&lt;Instellingen!$B$7),1,0)</f>
        <v/>
      </c>
      <c r="E3343" s="15">
        <f>COUNTIF(tData[BezoekStart],"&lt;"&amp;($A3343+1/24))-COUNTIF(tData[BezoekEind],"&lt;="&amp;$A3343)</f>
        <v/>
      </c>
      <c r="F3343" s="15">
        <f>COUNTIF(tData[BezoekLangStart],"&lt;"&amp;($A3343+1/24))-COUNTIF(tData[BezoekLangEind],"&lt;="&amp;$A3343)</f>
        <v/>
      </c>
      <c r="G3343" s="15">
        <f>IF($D3343=1,$B3343*100+$C3343,-1)</f>
        <v/>
      </c>
      <c r="H3343" s="15">
        <f>IF($D3343=1,$B3343,-1)</f>
        <v/>
      </c>
      <c r="I3343" s="15">
        <f>IF($D3343=1,$C3343,-1)</f>
        <v/>
      </c>
    </row>
    <row r="3344">
      <c r="A3344" s="33" t="n">
        <v>45431.20833333334</v>
      </c>
      <c r="B3344" s="15">
        <f>WEEKDAY($A3344,2)</f>
        <v/>
      </c>
      <c r="C3344" s="15">
        <f>HOUR($A3344)</f>
        <v/>
      </c>
      <c r="D3344" s="15">
        <f>IF(AND($A3344&gt;=Instellingen!$B$6,$A3344&lt;Instellingen!$B$7),1,0)</f>
        <v/>
      </c>
      <c r="E3344" s="15">
        <f>COUNTIF(tData[BezoekStart],"&lt;"&amp;($A3344+1/24))-COUNTIF(tData[BezoekEind],"&lt;="&amp;$A3344)</f>
        <v/>
      </c>
      <c r="F3344" s="15">
        <f>COUNTIF(tData[BezoekLangStart],"&lt;"&amp;($A3344+1/24))-COUNTIF(tData[BezoekLangEind],"&lt;="&amp;$A3344)</f>
        <v/>
      </c>
      <c r="G3344" s="15">
        <f>IF($D3344=1,$B3344*100+$C3344,-1)</f>
        <v/>
      </c>
      <c r="H3344" s="15">
        <f>IF($D3344=1,$B3344,-1)</f>
        <v/>
      </c>
      <c r="I3344" s="15">
        <f>IF($D3344=1,$C3344,-1)</f>
        <v/>
      </c>
    </row>
    <row r="3345">
      <c r="A3345" s="33" t="n">
        <v>45431.25</v>
      </c>
      <c r="B3345" s="15">
        <f>WEEKDAY($A3345,2)</f>
        <v/>
      </c>
      <c r="C3345" s="15">
        <f>HOUR($A3345)</f>
        <v/>
      </c>
      <c r="D3345" s="15">
        <f>IF(AND($A3345&gt;=Instellingen!$B$6,$A3345&lt;Instellingen!$B$7),1,0)</f>
        <v/>
      </c>
      <c r="E3345" s="15">
        <f>COUNTIF(tData[BezoekStart],"&lt;"&amp;($A3345+1/24))-COUNTIF(tData[BezoekEind],"&lt;="&amp;$A3345)</f>
        <v/>
      </c>
      <c r="F3345" s="15">
        <f>COUNTIF(tData[BezoekLangStart],"&lt;"&amp;($A3345+1/24))-COUNTIF(tData[BezoekLangEind],"&lt;="&amp;$A3345)</f>
        <v/>
      </c>
      <c r="G3345" s="15">
        <f>IF($D3345=1,$B3345*100+$C3345,-1)</f>
        <v/>
      </c>
      <c r="H3345" s="15">
        <f>IF($D3345=1,$B3345,-1)</f>
        <v/>
      </c>
      <c r="I3345" s="15">
        <f>IF($D3345=1,$C3345,-1)</f>
        <v/>
      </c>
    </row>
    <row r="3346">
      <c r="A3346" s="33" t="n">
        <v>45431.29166666666</v>
      </c>
      <c r="B3346" s="15">
        <f>WEEKDAY($A3346,2)</f>
        <v/>
      </c>
      <c r="C3346" s="15">
        <f>HOUR($A3346)</f>
        <v/>
      </c>
      <c r="D3346" s="15">
        <f>IF(AND($A3346&gt;=Instellingen!$B$6,$A3346&lt;Instellingen!$B$7),1,0)</f>
        <v/>
      </c>
      <c r="E3346" s="15">
        <f>COUNTIF(tData[BezoekStart],"&lt;"&amp;($A3346+1/24))-COUNTIF(tData[BezoekEind],"&lt;="&amp;$A3346)</f>
        <v/>
      </c>
      <c r="F3346" s="15">
        <f>COUNTIF(tData[BezoekLangStart],"&lt;"&amp;($A3346+1/24))-COUNTIF(tData[BezoekLangEind],"&lt;="&amp;$A3346)</f>
        <v/>
      </c>
      <c r="G3346" s="15">
        <f>IF($D3346=1,$B3346*100+$C3346,-1)</f>
        <v/>
      </c>
      <c r="H3346" s="15">
        <f>IF($D3346=1,$B3346,-1)</f>
        <v/>
      </c>
      <c r="I3346" s="15">
        <f>IF($D3346=1,$C3346,-1)</f>
        <v/>
      </c>
    </row>
    <row r="3347">
      <c r="A3347" s="33" t="n">
        <v>45431.33333333334</v>
      </c>
      <c r="B3347" s="15">
        <f>WEEKDAY($A3347,2)</f>
        <v/>
      </c>
      <c r="C3347" s="15">
        <f>HOUR($A3347)</f>
        <v/>
      </c>
      <c r="D3347" s="15">
        <f>IF(AND($A3347&gt;=Instellingen!$B$6,$A3347&lt;Instellingen!$B$7),1,0)</f>
        <v/>
      </c>
      <c r="E3347" s="15">
        <f>COUNTIF(tData[BezoekStart],"&lt;"&amp;($A3347+1/24))-COUNTIF(tData[BezoekEind],"&lt;="&amp;$A3347)</f>
        <v/>
      </c>
      <c r="F3347" s="15">
        <f>COUNTIF(tData[BezoekLangStart],"&lt;"&amp;($A3347+1/24))-COUNTIF(tData[BezoekLangEind],"&lt;="&amp;$A3347)</f>
        <v/>
      </c>
      <c r="G3347" s="15">
        <f>IF($D3347=1,$B3347*100+$C3347,-1)</f>
        <v/>
      </c>
      <c r="H3347" s="15">
        <f>IF($D3347=1,$B3347,-1)</f>
        <v/>
      </c>
      <c r="I3347" s="15">
        <f>IF($D3347=1,$C3347,-1)</f>
        <v/>
      </c>
    </row>
    <row r="3348">
      <c r="A3348" s="33" t="n">
        <v>45431.375</v>
      </c>
      <c r="B3348" s="15">
        <f>WEEKDAY($A3348,2)</f>
        <v/>
      </c>
      <c r="C3348" s="15">
        <f>HOUR($A3348)</f>
        <v/>
      </c>
      <c r="D3348" s="15">
        <f>IF(AND($A3348&gt;=Instellingen!$B$6,$A3348&lt;Instellingen!$B$7),1,0)</f>
        <v/>
      </c>
      <c r="E3348" s="15">
        <f>COUNTIF(tData[BezoekStart],"&lt;"&amp;($A3348+1/24))-COUNTIF(tData[BezoekEind],"&lt;="&amp;$A3348)</f>
        <v/>
      </c>
      <c r="F3348" s="15">
        <f>COUNTIF(tData[BezoekLangStart],"&lt;"&amp;($A3348+1/24))-COUNTIF(tData[BezoekLangEind],"&lt;="&amp;$A3348)</f>
        <v/>
      </c>
      <c r="G3348" s="15">
        <f>IF($D3348=1,$B3348*100+$C3348,-1)</f>
        <v/>
      </c>
      <c r="H3348" s="15">
        <f>IF($D3348=1,$B3348,-1)</f>
        <v/>
      </c>
      <c r="I3348" s="15">
        <f>IF($D3348=1,$C3348,-1)</f>
        <v/>
      </c>
    </row>
    <row r="3349">
      <c r="A3349" s="33" t="n">
        <v>45431.41666666666</v>
      </c>
      <c r="B3349" s="15">
        <f>WEEKDAY($A3349,2)</f>
        <v/>
      </c>
      <c r="C3349" s="15">
        <f>HOUR($A3349)</f>
        <v/>
      </c>
      <c r="D3349" s="15">
        <f>IF(AND($A3349&gt;=Instellingen!$B$6,$A3349&lt;Instellingen!$B$7),1,0)</f>
        <v/>
      </c>
      <c r="E3349" s="15">
        <f>COUNTIF(tData[BezoekStart],"&lt;"&amp;($A3349+1/24))-COUNTIF(tData[BezoekEind],"&lt;="&amp;$A3349)</f>
        <v/>
      </c>
      <c r="F3349" s="15">
        <f>COUNTIF(tData[BezoekLangStart],"&lt;"&amp;($A3349+1/24))-COUNTIF(tData[BezoekLangEind],"&lt;="&amp;$A3349)</f>
        <v/>
      </c>
      <c r="G3349" s="15">
        <f>IF($D3349=1,$B3349*100+$C3349,-1)</f>
        <v/>
      </c>
      <c r="H3349" s="15">
        <f>IF($D3349=1,$B3349,-1)</f>
        <v/>
      </c>
      <c r="I3349" s="15">
        <f>IF($D3349=1,$C3349,-1)</f>
        <v/>
      </c>
    </row>
    <row r="3350">
      <c r="A3350" s="33" t="n">
        <v>45431.45833333334</v>
      </c>
      <c r="B3350" s="15">
        <f>WEEKDAY($A3350,2)</f>
        <v/>
      </c>
      <c r="C3350" s="15">
        <f>HOUR($A3350)</f>
        <v/>
      </c>
      <c r="D3350" s="15">
        <f>IF(AND($A3350&gt;=Instellingen!$B$6,$A3350&lt;Instellingen!$B$7),1,0)</f>
        <v/>
      </c>
      <c r="E3350" s="15">
        <f>COUNTIF(tData[BezoekStart],"&lt;"&amp;($A3350+1/24))-COUNTIF(tData[BezoekEind],"&lt;="&amp;$A3350)</f>
        <v/>
      </c>
      <c r="F3350" s="15">
        <f>COUNTIF(tData[BezoekLangStart],"&lt;"&amp;($A3350+1/24))-COUNTIF(tData[BezoekLangEind],"&lt;="&amp;$A3350)</f>
        <v/>
      </c>
      <c r="G3350" s="15">
        <f>IF($D3350=1,$B3350*100+$C3350,-1)</f>
        <v/>
      </c>
      <c r="H3350" s="15">
        <f>IF($D3350=1,$B3350,-1)</f>
        <v/>
      </c>
      <c r="I3350" s="15">
        <f>IF($D3350=1,$C3350,-1)</f>
        <v/>
      </c>
    </row>
    <row r="3351">
      <c r="A3351" s="33" t="n">
        <v>45431.5</v>
      </c>
      <c r="B3351" s="15">
        <f>WEEKDAY($A3351,2)</f>
        <v/>
      </c>
      <c r="C3351" s="15">
        <f>HOUR($A3351)</f>
        <v/>
      </c>
      <c r="D3351" s="15">
        <f>IF(AND($A3351&gt;=Instellingen!$B$6,$A3351&lt;Instellingen!$B$7),1,0)</f>
        <v/>
      </c>
      <c r="E3351" s="15">
        <f>COUNTIF(tData[BezoekStart],"&lt;"&amp;($A3351+1/24))-COUNTIF(tData[BezoekEind],"&lt;="&amp;$A3351)</f>
        <v/>
      </c>
      <c r="F3351" s="15">
        <f>COUNTIF(tData[BezoekLangStart],"&lt;"&amp;($A3351+1/24))-COUNTIF(tData[BezoekLangEind],"&lt;="&amp;$A3351)</f>
        <v/>
      </c>
      <c r="G3351" s="15">
        <f>IF($D3351=1,$B3351*100+$C3351,-1)</f>
        <v/>
      </c>
      <c r="H3351" s="15">
        <f>IF($D3351=1,$B3351,-1)</f>
        <v/>
      </c>
      <c r="I3351" s="15">
        <f>IF($D3351=1,$C3351,-1)</f>
        <v/>
      </c>
    </row>
    <row r="3352">
      <c r="A3352" s="33" t="n">
        <v>45431.54166666666</v>
      </c>
      <c r="B3352" s="15">
        <f>WEEKDAY($A3352,2)</f>
        <v/>
      </c>
      <c r="C3352" s="15">
        <f>HOUR($A3352)</f>
        <v/>
      </c>
      <c r="D3352" s="15">
        <f>IF(AND($A3352&gt;=Instellingen!$B$6,$A3352&lt;Instellingen!$B$7),1,0)</f>
        <v/>
      </c>
      <c r="E3352" s="15">
        <f>COUNTIF(tData[BezoekStart],"&lt;"&amp;($A3352+1/24))-COUNTIF(tData[BezoekEind],"&lt;="&amp;$A3352)</f>
        <v/>
      </c>
      <c r="F3352" s="15">
        <f>COUNTIF(tData[BezoekLangStart],"&lt;"&amp;($A3352+1/24))-COUNTIF(tData[BezoekLangEind],"&lt;="&amp;$A3352)</f>
        <v/>
      </c>
      <c r="G3352" s="15">
        <f>IF($D3352=1,$B3352*100+$C3352,-1)</f>
        <v/>
      </c>
      <c r="H3352" s="15">
        <f>IF($D3352=1,$B3352,-1)</f>
        <v/>
      </c>
      <c r="I3352" s="15">
        <f>IF($D3352=1,$C3352,-1)</f>
        <v/>
      </c>
    </row>
    <row r="3353">
      <c r="A3353" s="33" t="n">
        <v>45431.58333333334</v>
      </c>
      <c r="B3353" s="15">
        <f>WEEKDAY($A3353,2)</f>
        <v/>
      </c>
      <c r="C3353" s="15">
        <f>HOUR($A3353)</f>
        <v/>
      </c>
      <c r="D3353" s="15">
        <f>IF(AND($A3353&gt;=Instellingen!$B$6,$A3353&lt;Instellingen!$B$7),1,0)</f>
        <v/>
      </c>
      <c r="E3353" s="15">
        <f>COUNTIF(tData[BezoekStart],"&lt;"&amp;($A3353+1/24))-COUNTIF(tData[BezoekEind],"&lt;="&amp;$A3353)</f>
        <v/>
      </c>
      <c r="F3353" s="15">
        <f>COUNTIF(tData[BezoekLangStart],"&lt;"&amp;($A3353+1/24))-COUNTIF(tData[BezoekLangEind],"&lt;="&amp;$A3353)</f>
        <v/>
      </c>
      <c r="G3353" s="15">
        <f>IF($D3353=1,$B3353*100+$C3353,-1)</f>
        <v/>
      </c>
      <c r="H3353" s="15">
        <f>IF($D3353=1,$B3353,-1)</f>
        <v/>
      </c>
      <c r="I3353" s="15">
        <f>IF($D3353=1,$C3353,-1)</f>
        <v/>
      </c>
    </row>
    <row r="3354">
      <c r="A3354" s="33" t="n">
        <v>45431.625</v>
      </c>
      <c r="B3354" s="15">
        <f>WEEKDAY($A3354,2)</f>
        <v/>
      </c>
      <c r="C3354" s="15">
        <f>HOUR($A3354)</f>
        <v/>
      </c>
      <c r="D3354" s="15">
        <f>IF(AND($A3354&gt;=Instellingen!$B$6,$A3354&lt;Instellingen!$B$7),1,0)</f>
        <v/>
      </c>
      <c r="E3354" s="15">
        <f>COUNTIF(tData[BezoekStart],"&lt;"&amp;($A3354+1/24))-COUNTIF(tData[BezoekEind],"&lt;="&amp;$A3354)</f>
        <v/>
      </c>
      <c r="F3354" s="15">
        <f>COUNTIF(tData[BezoekLangStart],"&lt;"&amp;($A3354+1/24))-COUNTIF(tData[BezoekLangEind],"&lt;="&amp;$A3354)</f>
        <v/>
      </c>
      <c r="G3354" s="15">
        <f>IF($D3354=1,$B3354*100+$C3354,-1)</f>
        <v/>
      </c>
      <c r="H3354" s="15">
        <f>IF($D3354=1,$B3354,-1)</f>
        <v/>
      </c>
      <c r="I3354" s="15">
        <f>IF($D3354=1,$C3354,-1)</f>
        <v/>
      </c>
    </row>
    <row r="3355">
      <c r="A3355" s="33" t="n">
        <v>45431.66666666666</v>
      </c>
      <c r="B3355" s="15">
        <f>WEEKDAY($A3355,2)</f>
        <v/>
      </c>
      <c r="C3355" s="15">
        <f>HOUR($A3355)</f>
        <v/>
      </c>
      <c r="D3355" s="15">
        <f>IF(AND($A3355&gt;=Instellingen!$B$6,$A3355&lt;Instellingen!$B$7),1,0)</f>
        <v/>
      </c>
      <c r="E3355" s="15">
        <f>COUNTIF(tData[BezoekStart],"&lt;"&amp;($A3355+1/24))-COUNTIF(tData[BezoekEind],"&lt;="&amp;$A3355)</f>
        <v/>
      </c>
      <c r="F3355" s="15">
        <f>COUNTIF(tData[BezoekLangStart],"&lt;"&amp;($A3355+1/24))-COUNTIF(tData[BezoekLangEind],"&lt;="&amp;$A3355)</f>
        <v/>
      </c>
      <c r="G3355" s="15">
        <f>IF($D3355=1,$B3355*100+$C3355,-1)</f>
        <v/>
      </c>
      <c r="H3355" s="15">
        <f>IF($D3355=1,$B3355,-1)</f>
        <v/>
      </c>
      <c r="I3355" s="15">
        <f>IF($D3355=1,$C3355,-1)</f>
        <v/>
      </c>
    </row>
    <row r="3356">
      <c r="A3356" s="33" t="n">
        <v>45431.70833333334</v>
      </c>
      <c r="B3356" s="15">
        <f>WEEKDAY($A3356,2)</f>
        <v/>
      </c>
      <c r="C3356" s="15">
        <f>HOUR($A3356)</f>
        <v/>
      </c>
      <c r="D3356" s="15">
        <f>IF(AND($A3356&gt;=Instellingen!$B$6,$A3356&lt;Instellingen!$B$7),1,0)</f>
        <v/>
      </c>
      <c r="E3356" s="15">
        <f>COUNTIF(tData[BezoekStart],"&lt;"&amp;($A3356+1/24))-COUNTIF(tData[BezoekEind],"&lt;="&amp;$A3356)</f>
        <v/>
      </c>
      <c r="F3356" s="15">
        <f>COUNTIF(tData[BezoekLangStart],"&lt;"&amp;($A3356+1/24))-COUNTIF(tData[BezoekLangEind],"&lt;="&amp;$A3356)</f>
        <v/>
      </c>
      <c r="G3356" s="15">
        <f>IF($D3356=1,$B3356*100+$C3356,-1)</f>
        <v/>
      </c>
      <c r="H3356" s="15">
        <f>IF($D3356=1,$B3356,-1)</f>
        <v/>
      </c>
      <c r="I3356" s="15">
        <f>IF($D3356=1,$C3356,-1)</f>
        <v/>
      </c>
    </row>
    <row r="3357">
      <c r="A3357" s="33" t="n">
        <v>45431.75</v>
      </c>
      <c r="B3357" s="15">
        <f>WEEKDAY($A3357,2)</f>
        <v/>
      </c>
      <c r="C3357" s="15">
        <f>HOUR($A3357)</f>
        <v/>
      </c>
      <c r="D3357" s="15">
        <f>IF(AND($A3357&gt;=Instellingen!$B$6,$A3357&lt;Instellingen!$B$7),1,0)</f>
        <v/>
      </c>
      <c r="E3357" s="15">
        <f>COUNTIF(tData[BezoekStart],"&lt;"&amp;($A3357+1/24))-COUNTIF(tData[BezoekEind],"&lt;="&amp;$A3357)</f>
        <v/>
      </c>
      <c r="F3357" s="15">
        <f>COUNTIF(tData[BezoekLangStart],"&lt;"&amp;($A3357+1/24))-COUNTIF(tData[BezoekLangEind],"&lt;="&amp;$A3357)</f>
        <v/>
      </c>
      <c r="G3357" s="15">
        <f>IF($D3357=1,$B3357*100+$C3357,-1)</f>
        <v/>
      </c>
      <c r="H3357" s="15">
        <f>IF($D3357=1,$B3357,-1)</f>
        <v/>
      </c>
      <c r="I3357" s="15">
        <f>IF($D3357=1,$C3357,-1)</f>
        <v/>
      </c>
    </row>
    <row r="3358">
      <c r="A3358" s="33" t="n">
        <v>45431.79166666666</v>
      </c>
      <c r="B3358" s="15">
        <f>WEEKDAY($A3358,2)</f>
        <v/>
      </c>
      <c r="C3358" s="15">
        <f>HOUR($A3358)</f>
        <v/>
      </c>
      <c r="D3358" s="15">
        <f>IF(AND($A3358&gt;=Instellingen!$B$6,$A3358&lt;Instellingen!$B$7),1,0)</f>
        <v/>
      </c>
      <c r="E3358" s="15">
        <f>COUNTIF(tData[BezoekStart],"&lt;"&amp;($A3358+1/24))-COUNTIF(tData[BezoekEind],"&lt;="&amp;$A3358)</f>
        <v/>
      </c>
      <c r="F3358" s="15">
        <f>COUNTIF(tData[BezoekLangStart],"&lt;"&amp;($A3358+1/24))-COUNTIF(tData[BezoekLangEind],"&lt;="&amp;$A3358)</f>
        <v/>
      </c>
      <c r="G3358" s="15">
        <f>IF($D3358=1,$B3358*100+$C3358,-1)</f>
        <v/>
      </c>
      <c r="H3358" s="15">
        <f>IF($D3358=1,$B3358,-1)</f>
        <v/>
      </c>
      <c r="I3358" s="15">
        <f>IF($D3358=1,$C3358,-1)</f>
        <v/>
      </c>
    </row>
    <row r="3359">
      <c r="A3359" s="33" t="n">
        <v>45431.83333333334</v>
      </c>
      <c r="B3359" s="15">
        <f>WEEKDAY($A3359,2)</f>
        <v/>
      </c>
      <c r="C3359" s="15">
        <f>HOUR($A3359)</f>
        <v/>
      </c>
      <c r="D3359" s="15">
        <f>IF(AND($A3359&gt;=Instellingen!$B$6,$A3359&lt;Instellingen!$B$7),1,0)</f>
        <v/>
      </c>
      <c r="E3359" s="15">
        <f>COUNTIF(tData[BezoekStart],"&lt;"&amp;($A3359+1/24))-COUNTIF(tData[BezoekEind],"&lt;="&amp;$A3359)</f>
        <v/>
      </c>
      <c r="F3359" s="15">
        <f>COUNTIF(tData[BezoekLangStart],"&lt;"&amp;($A3359+1/24))-COUNTIF(tData[BezoekLangEind],"&lt;="&amp;$A3359)</f>
        <v/>
      </c>
      <c r="G3359" s="15">
        <f>IF($D3359=1,$B3359*100+$C3359,-1)</f>
        <v/>
      </c>
      <c r="H3359" s="15">
        <f>IF($D3359=1,$B3359,-1)</f>
        <v/>
      </c>
      <c r="I3359" s="15">
        <f>IF($D3359=1,$C3359,-1)</f>
        <v/>
      </c>
    </row>
    <row r="3360">
      <c r="A3360" s="33" t="n">
        <v>45431.875</v>
      </c>
      <c r="B3360" s="15">
        <f>WEEKDAY($A3360,2)</f>
        <v/>
      </c>
      <c r="C3360" s="15">
        <f>HOUR($A3360)</f>
        <v/>
      </c>
      <c r="D3360" s="15">
        <f>IF(AND($A3360&gt;=Instellingen!$B$6,$A3360&lt;Instellingen!$B$7),1,0)</f>
        <v/>
      </c>
      <c r="E3360" s="15">
        <f>COUNTIF(tData[BezoekStart],"&lt;"&amp;($A3360+1/24))-COUNTIF(tData[BezoekEind],"&lt;="&amp;$A3360)</f>
        <v/>
      </c>
      <c r="F3360" s="15">
        <f>COUNTIF(tData[BezoekLangStart],"&lt;"&amp;($A3360+1/24))-COUNTIF(tData[BezoekLangEind],"&lt;="&amp;$A3360)</f>
        <v/>
      </c>
      <c r="G3360" s="15">
        <f>IF($D3360=1,$B3360*100+$C3360,-1)</f>
        <v/>
      </c>
      <c r="H3360" s="15">
        <f>IF($D3360=1,$B3360,-1)</f>
        <v/>
      </c>
      <c r="I3360" s="15">
        <f>IF($D3360=1,$C3360,-1)</f>
        <v/>
      </c>
    </row>
    <row r="3361">
      <c r="A3361" s="33" t="n">
        <v>45431.91666666666</v>
      </c>
      <c r="B3361" s="15">
        <f>WEEKDAY($A3361,2)</f>
        <v/>
      </c>
      <c r="C3361" s="15">
        <f>HOUR($A3361)</f>
        <v/>
      </c>
      <c r="D3361" s="15">
        <f>IF(AND($A3361&gt;=Instellingen!$B$6,$A3361&lt;Instellingen!$B$7),1,0)</f>
        <v/>
      </c>
      <c r="E3361" s="15">
        <f>COUNTIF(tData[BezoekStart],"&lt;"&amp;($A3361+1/24))-COUNTIF(tData[BezoekEind],"&lt;="&amp;$A3361)</f>
        <v/>
      </c>
      <c r="F3361" s="15">
        <f>COUNTIF(tData[BezoekLangStart],"&lt;"&amp;($A3361+1/24))-COUNTIF(tData[BezoekLangEind],"&lt;="&amp;$A3361)</f>
        <v/>
      </c>
      <c r="G3361" s="15">
        <f>IF($D3361=1,$B3361*100+$C3361,-1)</f>
        <v/>
      </c>
      <c r="H3361" s="15">
        <f>IF($D3361=1,$B3361,-1)</f>
        <v/>
      </c>
      <c r="I3361" s="15">
        <f>IF($D3361=1,$C3361,-1)</f>
        <v/>
      </c>
    </row>
    <row r="3362">
      <c r="A3362" s="33" t="n">
        <v>45431.95833333334</v>
      </c>
      <c r="B3362" s="15">
        <f>WEEKDAY($A3362,2)</f>
        <v/>
      </c>
      <c r="C3362" s="15">
        <f>HOUR($A3362)</f>
        <v/>
      </c>
      <c r="D3362" s="15">
        <f>IF(AND($A3362&gt;=Instellingen!$B$6,$A3362&lt;Instellingen!$B$7),1,0)</f>
        <v/>
      </c>
      <c r="E3362" s="15">
        <f>COUNTIF(tData[BezoekStart],"&lt;"&amp;($A3362+1/24))-COUNTIF(tData[BezoekEind],"&lt;="&amp;$A3362)</f>
        <v/>
      </c>
      <c r="F3362" s="15">
        <f>COUNTIF(tData[BezoekLangStart],"&lt;"&amp;($A3362+1/24))-COUNTIF(tData[BezoekLangEind],"&lt;="&amp;$A3362)</f>
        <v/>
      </c>
      <c r="G3362" s="15">
        <f>IF($D3362=1,$B3362*100+$C3362,-1)</f>
        <v/>
      </c>
      <c r="H3362" s="15">
        <f>IF($D3362=1,$B3362,-1)</f>
        <v/>
      </c>
      <c r="I3362" s="15">
        <f>IF($D3362=1,$C3362,-1)</f>
        <v/>
      </c>
    </row>
    <row r="3363">
      <c r="A3363" s="33" t="n">
        <v>45432</v>
      </c>
      <c r="B3363" s="15">
        <f>WEEKDAY($A3363,2)</f>
        <v/>
      </c>
      <c r="C3363" s="15">
        <f>HOUR($A3363)</f>
        <v/>
      </c>
      <c r="D3363" s="15">
        <f>IF(AND($A3363&gt;=Instellingen!$B$6,$A3363&lt;Instellingen!$B$7),1,0)</f>
        <v/>
      </c>
      <c r="E3363" s="15">
        <f>COUNTIF(tData[BezoekStart],"&lt;"&amp;($A3363+1/24))-COUNTIF(tData[BezoekEind],"&lt;="&amp;$A3363)</f>
        <v/>
      </c>
      <c r="F3363" s="15">
        <f>COUNTIF(tData[BezoekLangStart],"&lt;"&amp;($A3363+1/24))-COUNTIF(tData[BezoekLangEind],"&lt;="&amp;$A3363)</f>
        <v/>
      </c>
      <c r="G3363" s="15">
        <f>IF($D3363=1,$B3363*100+$C3363,-1)</f>
        <v/>
      </c>
      <c r="H3363" s="15">
        <f>IF($D3363=1,$B3363,-1)</f>
        <v/>
      </c>
      <c r="I3363" s="15">
        <f>IF($D3363=1,$C3363,-1)</f>
        <v/>
      </c>
    </row>
    <row r="3364">
      <c r="A3364" s="33" t="n">
        <v>45432.04166666666</v>
      </c>
      <c r="B3364" s="15">
        <f>WEEKDAY($A3364,2)</f>
        <v/>
      </c>
      <c r="C3364" s="15">
        <f>HOUR($A3364)</f>
        <v/>
      </c>
      <c r="D3364" s="15">
        <f>IF(AND($A3364&gt;=Instellingen!$B$6,$A3364&lt;Instellingen!$B$7),1,0)</f>
        <v/>
      </c>
      <c r="E3364" s="15">
        <f>COUNTIF(tData[BezoekStart],"&lt;"&amp;($A3364+1/24))-COUNTIF(tData[BezoekEind],"&lt;="&amp;$A3364)</f>
        <v/>
      </c>
      <c r="F3364" s="15">
        <f>COUNTIF(tData[BezoekLangStart],"&lt;"&amp;($A3364+1/24))-COUNTIF(tData[BezoekLangEind],"&lt;="&amp;$A3364)</f>
        <v/>
      </c>
      <c r="G3364" s="15">
        <f>IF($D3364=1,$B3364*100+$C3364,-1)</f>
        <v/>
      </c>
      <c r="H3364" s="15">
        <f>IF($D3364=1,$B3364,-1)</f>
        <v/>
      </c>
      <c r="I3364" s="15">
        <f>IF($D3364=1,$C3364,-1)</f>
        <v/>
      </c>
    </row>
    <row r="3365">
      <c r="A3365" s="33" t="n">
        <v>45432.08333333334</v>
      </c>
      <c r="B3365" s="15">
        <f>WEEKDAY($A3365,2)</f>
        <v/>
      </c>
      <c r="C3365" s="15">
        <f>HOUR($A3365)</f>
        <v/>
      </c>
      <c r="D3365" s="15">
        <f>IF(AND($A3365&gt;=Instellingen!$B$6,$A3365&lt;Instellingen!$B$7),1,0)</f>
        <v/>
      </c>
      <c r="E3365" s="15">
        <f>COUNTIF(tData[BezoekStart],"&lt;"&amp;($A3365+1/24))-COUNTIF(tData[BezoekEind],"&lt;="&amp;$A3365)</f>
        <v/>
      </c>
      <c r="F3365" s="15">
        <f>COUNTIF(tData[BezoekLangStart],"&lt;"&amp;($A3365+1/24))-COUNTIF(tData[BezoekLangEind],"&lt;="&amp;$A3365)</f>
        <v/>
      </c>
      <c r="G3365" s="15">
        <f>IF($D3365=1,$B3365*100+$C3365,-1)</f>
        <v/>
      </c>
      <c r="H3365" s="15">
        <f>IF($D3365=1,$B3365,-1)</f>
        <v/>
      </c>
      <c r="I3365" s="15">
        <f>IF($D3365=1,$C3365,-1)</f>
        <v/>
      </c>
    </row>
    <row r="3366">
      <c r="A3366" s="33" t="n">
        <v>45432.125</v>
      </c>
      <c r="B3366" s="15">
        <f>WEEKDAY($A3366,2)</f>
        <v/>
      </c>
      <c r="C3366" s="15">
        <f>HOUR($A3366)</f>
        <v/>
      </c>
      <c r="D3366" s="15">
        <f>IF(AND($A3366&gt;=Instellingen!$B$6,$A3366&lt;Instellingen!$B$7),1,0)</f>
        <v/>
      </c>
      <c r="E3366" s="15">
        <f>COUNTIF(tData[BezoekStart],"&lt;"&amp;($A3366+1/24))-COUNTIF(tData[BezoekEind],"&lt;="&amp;$A3366)</f>
        <v/>
      </c>
      <c r="F3366" s="15">
        <f>COUNTIF(tData[BezoekLangStart],"&lt;"&amp;($A3366+1/24))-COUNTIF(tData[BezoekLangEind],"&lt;="&amp;$A3366)</f>
        <v/>
      </c>
      <c r="G3366" s="15">
        <f>IF($D3366=1,$B3366*100+$C3366,-1)</f>
        <v/>
      </c>
      <c r="H3366" s="15">
        <f>IF($D3366=1,$B3366,-1)</f>
        <v/>
      </c>
      <c r="I3366" s="15">
        <f>IF($D3366=1,$C3366,-1)</f>
        <v/>
      </c>
    </row>
    <row r="3367">
      <c r="A3367" s="33" t="n">
        <v>45432.16666666666</v>
      </c>
      <c r="B3367" s="15">
        <f>WEEKDAY($A3367,2)</f>
        <v/>
      </c>
      <c r="C3367" s="15">
        <f>HOUR($A3367)</f>
        <v/>
      </c>
      <c r="D3367" s="15">
        <f>IF(AND($A3367&gt;=Instellingen!$B$6,$A3367&lt;Instellingen!$B$7),1,0)</f>
        <v/>
      </c>
      <c r="E3367" s="15">
        <f>COUNTIF(tData[BezoekStart],"&lt;"&amp;($A3367+1/24))-COUNTIF(tData[BezoekEind],"&lt;="&amp;$A3367)</f>
        <v/>
      </c>
      <c r="F3367" s="15">
        <f>COUNTIF(tData[BezoekLangStart],"&lt;"&amp;($A3367+1/24))-COUNTIF(tData[BezoekLangEind],"&lt;="&amp;$A3367)</f>
        <v/>
      </c>
      <c r="G3367" s="15">
        <f>IF($D3367=1,$B3367*100+$C3367,-1)</f>
        <v/>
      </c>
      <c r="H3367" s="15">
        <f>IF($D3367=1,$B3367,-1)</f>
        <v/>
      </c>
      <c r="I3367" s="15">
        <f>IF($D3367=1,$C3367,-1)</f>
        <v/>
      </c>
    </row>
    <row r="3368">
      <c r="A3368" s="33" t="n">
        <v>45432.20833333334</v>
      </c>
      <c r="B3368" s="15">
        <f>WEEKDAY($A3368,2)</f>
        <v/>
      </c>
      <c r="C3368" s="15">
        <f>HOUR($A3368)</f>
        <v/>
      </c>
      <c r="D3368" s="15">
        <f>IF(AND($A3368&gt;=Instellingen!$B$6,$A3368&lt;Instellingen!$B$7),1,0)</f>
        <v/>
      </c>
      <c r="E3368" s="15">
        <f>COUNTIF(tData[BezoekStart],"&lt;"&amp;($A3368+1/24))-COUNTIF(tData[BezoekEind],"&lt;="&amp;$A3368)</f>
        <v/>
      </c>
      <c r="F3368" s="15">
        <f>COUNTIF(tData[BezoekLangStart],"&lt;"&amp;($A3368+1/24))-COUNTIF(tData[BezoekLangEind],"&lt;="&amp;$A3368)</f>
        <v/>
      </c>
      <c r="G3368" s="15">
        <f>IF($D3368=1,$B3368*100+$C3368,-1)</f>
        <v/>
      </c>
      <c r="H3368" s="15">
        <f>IF($D3368=1,$B3368,-1)</f>
        <v/>
      </c>
      <c r="I3368" s="15">
        <f>IF($D3368=1,$C3368,-1)</f>
        <v/>
      </c>
    </row>
    <row r="3369">
      <c r="A3369" s="33" t="n">
        <v>45432.25</v>
      </c>
      <c r="B3369" s="15">
        <f>WEEKDAY($A3369,2)</f>
        <v/>
      </c>
      <c r="C3369" s="15">
        <f>HOUR($A3369)</f>
        <v/>
      </c>
      <c r="D3369" s="15">
        <f>IF(AND($A3369&gt;=Instellingen!$B$6,$A3369&lt;Instellingen!$B$7),1,0)</f>
        <v/>
      </c>
      <c r="E3369" s="15">
        <f>COUNTIF(tData[BezoekStart],"&lt;"&amp;($A3369+1/24))-COUNTIF(tData[BezoekEind],"&lt;="&amp;$A3369)</f>
        <v/>
      </c>
      <c r="F3369" s="15">
        <f>COUNTIF(tData[BezoekLangStart],"&lt;"&amp;($A3369+1/24))-COUNTIF(tData[BezoekLangEind],"&lt;="&amp;$A3369)</f>
        <v/>
      </c>
      <c r="G3369" s="15">
        <f>IF($D3369=1,$B3369*100+$C3369,-1)</f>
        <v/>
      </c>
      <c r="H3369" s="15">
        <f>IF($D3369=1,$B3369,-1)</f>
        <v/>
      </c>
      <c r="I3369" s="15">
        <f>IF($D3369=1,$C3369,-1)</f>
        <v/>
      </c>
    </row>
    <row r="3370">
      <c r="A3370" s="33" t="n">
        <v>45432.29166666666</v>
      </c>
      <c r="B3370" s="15">
        <f>WEEKDAY($A3370,2)</f>
        <v/>
      </c>
      <c r="C3370" s="15">
        <f>HOUR($A3370)</f>
        <v/>
      </c>
      <c r="D3370" s="15">
        <f>IF(AND($A3370&gt;=Instellingen!$B$6,$A3370&lt;Instellingen!$B$7),1,0)</f>
        <v/>
      </c>
      <c r="E3370" s="15">
        <f>COUNTIF(tData[BezoekStart],"&lt;"&amp;($A3370+1/24))-COUNTIF(tData[BezoekEind],"&lt;="&amp;$A3370)</f>
        <v/>
      </c>
      <c r="F3370" s="15">
        <f>COUNTIF(tData[BezoekLangStart],"&lt;"&amp;($A3370+1/24))-COUNTIF(tData[BezoekLangEind],"&lt;="&amp;$A3370)</f>
        <v/>
      </c>
      <c r="G3370" s="15">
        <f>IF($D3370=1,$B3370*100+$C3370,-1)</f>
        <v/>
      </c>
      <c r="H3370" s="15">
        <f>IF($D3370=1,$B3370,-1)</f>
        <v/>
      </c>
      <c r="I3370" s="15">
        <f>IF($D3370=1,$C3370,-1)</f>
        <v/>
      </c>
    </row>
    <row r="3371">
      <c r="A3371" s="33" t="n">
        <v>45432.33333333334</v>
      </c>
      <c r="B3371" s="15">
        <f>WEEKDAY($A3371,2)</f>
        <v/>
      </c>
      <c r="C3371" s="15">
        <f>HOUR($A3371)</f>
        <v/>
      </c>
      <c r="D3371" s="15">
        <f>IF(AND($A3371&gt;=Instellingen!$B$6,$A3371&lt;Instellingen!$B$7),1,0)</f>
        <v/>
      </c>
      <c r="E3371" s="15">
        <f>COUNTIF(tData[BezoekStart],"&lt;"&amp;($A3371+1/24))-COUNTIF(tData[BezoekEind],"&lt;="&amp;$A3371)</f>
        <v/>
      </c>
      <c r="F3371" s="15">
        <f>COUNTIF(tData[BezoekLangStart],"&lt;"&amp;($A3371+1/24))-COUNTIF(tData[BezoekLangEind],"&lt;="&amp;$A3371)</f>
        <v/>
      </c>
      <c r="G3371" s="15">
        <f>IF($D3371=1,$B3371*100+$C3371,-1)</f>
        <v/>
      </c>
      <c r="H3371" s="15">
        <f>IF($D3371=1,$B3371,-1)</f>
        <v/>
      </c>
      <c r="I3371" s="15">
        <f>IF($D3371=1,$C3371,-1)</f>
        <v/>
      </c>
    </row>
    <row r="3372">
      <c r="A3372" s="33" t="n">
        <v>45432.375</v>
      </c>
      <c r="B3372" s="15">
        <f>WEEKDAY($A3372,2)</f>
        <v/>
      </c>
      <c r="C3372" s="15">
        <f>HOUR($A3372)</f>
        <v/>
      </c>
      <c r="D3372" s="15">
        <f>IF(AND($A3372&gt;=Instellingen!$B$6,$A3372&lt;Instellingen!$B$7),1,0)</f>
        <v/>
      </c>
      <c r="E3372" s="15">
        <f>COUNTIF(tData[BezoekStart],"&lt;"&amp;($A3372+1/24))-COUNTIF(tData[BezoekEind],"&lt;="&amp;$A3372)</f>
        <v/>
      </c>
      <c r="F3372" s="15">
        <f>COUNTIF(tData[BezoekLangStart],"&lt;"&amp;($A3372+1/24))-COUNTIF(tData[BezoekLangEind],"&lt;="&amp;$A3372)</f>
        <v/>
      </c>
      <c r="G3372" s="15">
        <f>IF($D3372=1,$B3372*100+$C3372,-1)</f>
        <v/>
      </c>
      <c r="H3372" s="15">
        <f>IF($D3372=1,$B3372,-1)</f>
        <v/>
      </c>
      <c r="I3372" s="15">
        <f>IF($D3372=1,$C3372,-1)</f>
        <v/>
      </c>
    </row>
    <row r="3373">
      <c r="A3373" s="33" t="n">
        <v>45432.41666666666</v>
      </c>
      <c r="B3373" s="15">
        <f>WEEKDAY($A3373,2)</f>
        <v/>
      </c>
      <c r="C3373" s="15">
        <f>HOUR($A3373)</f>
        <v/>
      </c>
      <c r="D3373" s="15">
        <f>IF(AND($A3373&gt;=Instellingen!$B$6,$A3373&lt;Instellingen!$B$7),1,0)</f>
        <v/>
      </c>
      <c r="E3373" s="15">
        <f>COUNTIF(tData[BezoekStart],"&lt;"&amp;($A3373+1/24))-COUNTIF(tData[BezoekEind],"&lt;="&amp;$A3373)</f>
        <v/>
      </c>
      <c r="F3373" s="15">
        <f>COUNTIF(tData[BezoekLangStart],"&lt;"&amp;($A3373+1/24))-COUNTIF(tData[BezoekLangEind],"&lt;="&amp;$A3373)</f>
        <v/>
      </c>
      <c r="G3373" s="15">
        <f>IF($D3373=1,$B3373*100+$C3373,-1)</f>
        <v/>
      </c>
      <c r="H3373" s="15">
        <f>IF($D3373=1,$B3373,-1)</f>
        <v/>
      </c>
      <c r="I3373" s="15">
        <f>IF($D3373=1,$C3373,-1)</f>
        <v/>
      </c>
    </row>
    <row r="3374">
      <c r="A3374" s="33" t="n">
        <v>45432.45833333334</v>
      </c>
      <c r="B3374" s="15">
        <f>WEEKDAY($A3374,2)</f>
        <v/>
      </c>
      <c r="C3374" s="15">
        <f>HOUR($A3374)</f>
        <v/>
      </c>
      <c r="D3374" s="15">
        <f>IF(AND($A3374&gt;=Instellingen!$B$6,$A3374&lt;Instellingen!$B$7),1,0)</f>
        <v/>
      </c>
      <c r="E3374" s="15">
        <f>COUNTIF(tData[BezoekStart],"&lt;"&amp;($A3374+1/24))-COUNTIF(tData[BezoekEind],"&lt;="&amp;$A3374)</f>
        <v/>
      </c>
      <c r="F3374" s="15">
        <f>COUNTIF(tData[BezoekLangStart],"&lt;"&amp;($A3374+1/24))-COUNTIF(tData[BezoekLangEind],"&lt;="&amp;$A3374)</f>
        <v/>
      </c>
      <c r="G3374" s="15">
        <f>IF($D3374=1,$B3374*100+$C3374,-1)</f>
        <v/>
      </c>
      <c r="H3374" s="15">
        <f>IF($D3374=1,$B3374,-1)</f>
        <v/>
      </c>
      <c r="I3374" s="15">
        <f>IF($D3374=1,$C3374,-1)</f>
        <v/>
      </c>
    </row>
    <row r="3375">
      <c r="A3375" s="33" t="n">
        <v>45432.5</v>
      </c>
      <c r="B3375" s="15">
        <f>WEEKDAY($A3375,2)</f>
        <v/>
      </c>
      <c r="C3375" s="15">
        <f>HOUR($A3375)</f>
        <v/>
      </c>
      <c r="D3375" s="15">
        <f>IF(AND($A3375&gt;=Instellingen!$B$6,$A3375&lt;Instellingen!$B$7),1,0)</f>
        <v/>
      </c>
      <c r="E3375" s="15">
        <f>COUNTIF(tData[BezoekStart],"&lt;"&amp;($A3375+1/24))-COUNTIF(tData[BezoekEind],"&lt;="&amp;$A3375)</f>
        <v/>
      </c>
      <c r="F3375" s="15">
        <f>COUNTIF(tData[BezoekLangStart],"&lt;"&amp;($A3375+1/24))-COUNTIF(tData[BezoekLangEind],"&lt;="&amp;$A3375)</f>
        <v/>
      </c>
      <c r="G3375" s="15">
        <f>IF($D3375=1,$B3375*100+$C3375,-1)</f>
        <v/>
      </c>
      <c r="H3375" s="15">
        <f>IF($D3375=1,$B3375,-1)</f>
        <v/>
      </c>
      <c r="I3375" s="15">
        <f>IF($D3375=1,$C3375,-1)</f>
        <v/>
      </c>
    </row>
    <row r="3376">
      <c r="A3376" s="33" t="n">
        <v>45432.54166666666</v>
      </c>
      <c r="B3376" s="15">
        <f>WEEKDAY($A3376,2)</f>
        <v/>
      </c>
      <c r="C3376" s="15">
        <f>HOUR($A3376)</f>
        <v/>
      </c>
      <c r="D3376" s="15">
        <f>IF(AND($A3376&gt;=Instellingen!$B$6,$A3376&lt;Instellingen!$B$7),1,0)</f>
        <v/>
      </c>
      <c r="E3376" s="15">
        <f>COUNTIF(tData[BezoekStart],"&lt;"&amp;($A3376+1/24))-COUNTIF(tData[BezoekEind],"&lt;="&amp;$A3376)</f>
        <v/>
      </c>
      <c r="F3376" s="15">
        <f>COUNTIF(tData[BezoekLangStart],"&lt;"&amp;($A3376+1/24))-COUNTIF(tData[BezoekLangEind],"&lt;="&amp;$A3376)</f>
        <v/>
      </c>
      <c r="G3376" s="15">
        <f>IF($D3376=1,$B3376*100+$C3376,-1)</f>
        <v/>
      </c>
      <c r="H3376" s="15">
        <f>IF($D3376=1,$B3376,-1)</f>
        <v/>
      </c>
      <c r="I3376" s="15">
        <f>IF($D3376=1,$C3376,-1)</f>
        <v/>
      </c>
    </row>
    <row r="3377">
      <c r="A3377" s="33" t="n">
        <v>45432.58333333334</v>
      </c>
      <c r="B3377" s="15">
        <f>WEEKDAY($A3377,2)</f>
        <v/>
      </c>
      <c r="C3377" s="15">
        <f>HOUR($A3377)</f>
        <v/>
      </c>
      <c r="D3377" s="15">
        <f>IF(AND($A3377&gt;=Instellingen!$B$6,$A3377&lt;Instellingen!$B$7),1,0)</f>
        <v/>
      </c>
      <c r="E3377" s="15">
        <f>COUNTIF(tData[BezoekStart],"&lt;"&amp;($A3377+1/24))-COUNTIF(tData[BezoekEind],"&lt;="&amp;$A3377)</f>
        <v/>
      </c>
      <c r="F3377" s="15">
        <f>COUNTIF(tData[BezoekLangStart],"&lt;"&amp;($A3377+1/24))-COUNTIF(tData[BezoekLangEind],"&lt;="&amp;$A3377)</f>
        <v/>
      </c>
      <c r="G3377" s="15">
        <f>IF($D3377=1,$B3377*100+$C3377,-1)</f>
        <v/>
      </c>
      <c r="H3377" s="15">
        <f>IF($D3377=1,$B3377,-1)</f>
        <v/>
      </c>
      <c r="I3377" s="15">
        <f>IF($D3377=1,$C3377,-1)</f>
        <v/>
      </c>
    </row>
    <row r="3378">
      <c r="A3378" s="33" t="n">
        <v>45432.625</v>
      </c>
      <c r="B3378" s="15">
        <f>WEEKDAY($A3378,2)</f>
        <v/>
      </c>
      <c r="C3378" s="15">
        <f>HOUR($A3378)</f>
        <v/>
      </c>
      <c r="D3378" s="15">
        <f>IF(AND($A3378&gt;=Instellingen!$B$6,$A3378&lt;Instellingen!$B$7),1,0)</f>
        <v/>
      </c>
      <c r="E3378" s="15">
        <f>COUNTIF(tData[BezoekStart],"&lt;"&amp;($A3378+1/24))-COUNTIF(tData[BezoekEind],"&lt;="&amp;$A3378)</f>
        <v/>
      </c>
      <c r="F3378" s="15">
        <f>COUNTIF(tData[BezoekLangStart],"&lt;"&amp;($A3378+1/24))-COUNTIF(tData[BezoekLangEind],"&lt;="&amp;$A3378)</f>
        <v/>
      </c>
      <c r="G3378" s="15">
        <f>IF($D3378=1,$B3378*100+$C3378,-1)</f>
        <v/>
      </c>
      <c r="H3378" s="15">
        <f>IF($D3378=1,$B3378,-1)</f>
        <v/>
      </c>
      <c r="I3378" s="15">
        <f>IF($D3378=1,$C3378,-1)</f>
        <v/>
      </c>
    </row>
    <row r="3379">
      <c r="A3379" s="33" t="n">
        <v>45432.66666666666</v>
      </c>
      <c r="B3379" s="15">
        <f>WEEKDAY($A3379,2)</f>
        <v/>
      </c>
      <c r="C3379" s="15">
        <f>HOUR($A3379)</f>
        <v/>
      </c>
      <c r="D3379" s="15">
        <f>IF(AND($A3379&gt;=Instellingen!$B$6,$A3379&lt;Instellingen!$B$7),1,0)</f>
        <v/>
      </c>
      <c r="E3379" s="15">
        <f>COUNTIF(tData[BezoekStart],"&lt;"&amp;($A3379+1/24))-COUNTIF(tData[BezoekEind],"&lt;="&amp;$A3379)</f>
        <v/>
      </c>
      <c r="F3379" s="15">
        <f>COUNTIF(tData[BezoekLangStart],"&lt;"&amp;($A3379+1/24))-COUNTIF(tData[BezoekLangEind],"&lt;="&amp;$A3379)</f>
        <v/>
      </c>
      <c r="G3379" s="15">
        <f>IF($D3379=1,$B3379*100+$C3379,-1)</f>
        <v/>
      </c>
      <c r="H3379" s="15">
        <f>IF($D3379=1,$B3379,-1)</f>
        <v/>
      </c>
      <c r="I3379" s="15">
        <f>IF($D3379=1,$C3379,-1)</f>
        <v/>
      </c>
    </row>
    <row r="3380">
      <c r="A3380" s="33" t="n">
        <v>45432.70833333334</v>
      </c>
      <c r="B3380" s="15">
        <f>WEEKDAY($A3380,2)</f>
        <v/>
      </c>
      <c r="C3380" s="15">
        <f>HOUR($A3380)</f>
        <v/>
      </c>
      <c r="D3380" s="15">
        <f>IF(AND($A3380&gt;=Instellingen!$B$6,$A3380&lt;Instellingen!$B$7),1,0)</f>
        <v/>
      </c>
      <c r="E3380" s="15">
        <f>COUNTIF(tData[BezoekStart],"&lt;"&amp;($A3380+1/24))-COUNTIF(tData[BezoekEind],"&lt;="&amp;$A3380)</f>
        <v/>
      </c>
      <c r="F3380" s="15">
        <f>COUNTIF(tData[BezoekLangStart],"&lt;"&amp;($A3380+1/24))-COUNTIF(tData[BezoekLangEind],"&lt;="&amp;$A3380)</f>
        <v/>
      </c>
      <c r="G3380" s="15">
        <f>IF($D3380=1,$B3380*100+$C3380,-1)</f>
        <v/>
      </c>
      <c r="H3380" s="15">
        <f>IF($D3380=1,$B3380,-1)</f>
        <v/>
      </c>
      <c r="I3380" s="15">
        <f>IF($D3380=1,$C3380,-1)</f>
        <v/>
      </c>
    </row>
    <row r="3381">
      <c r="A3381" s="33" t="n">
        <v>45432.75</v>
      </c>
      <c r="B3381" s="15">
        <f>WEEKDAY($A3381,2)</f>
        <v/>
      </c>
      <c r="C3381" s="15">
        <f>HOUR($A3381)</f>
        <v/>
      </c>
      <c r="D3381" s="15">
        <f>IF(AND($A3381&gt;=Instellingen!$B$6,$A3381&lt;Instellingen!$B$7),1,0)</f>
        <v/>
      </c>
      <c r="E3381" s="15">
        <f>COUNTIF(tData[BezoekStart],"&lt;"&amp;($A3381+1/24))-COUNTIF(tData[BezoekEind],"&lt;="&amp;$A3381)</f>
        <v/>
      </c>
      <c r="F3381" s="15">
        <f>COUNTIF(tData[BezoekLangStart],"&lt;"&amp;($A3381+1/24))-COUNTIF(tData[BezoekLangEind],"&lt;="&amp;$A3381)</f>
        <v/>
      </c>
      <c r="G3381" s="15">
        <f>IF($D3381=1,$B3381*100+$C3381,-1)</f>
        <v/>
      </c>
      <c r="H3381" s="15">
        <f>IF($D3381=1,$B3381,-1)</f>
        <v/>
      </c>
      <c r="I3381" s="15">
        <f>IF($D3381=1,$C3381,-1)</f>
        <v/>
      </c>
    </row>
    <row r="3382">
      <c r="A3382" s="33" t="n">
        <v>45432.79166666666</v>
      </c>
      <c r="B3382" s="15">
        <f>WEEKDAY($A3382,2)</f>
        <v/>
      </c>
      <c r="C3382" s="15">
        <f>HOUR($A3382)</f>
        <v/>
      </c>
      <c r="D3382" s="15">
        <f>IF(AND($A3382&gt;=Instellingen!$B$6,$A3382&lt;Instellingen!$B$7),1,0)</f>
        <v/>
      </c>
      <c r="E3382" s="15">
        <f>COUNTIF(tData[BezoekStart],"&lt;"&amp;($A3382+1/24))-COUNTIF(tData[BezoekEind],"&lt;="&amp;$A3382)</f>
        <v/>
      </c>
      <c r="F3382" s="15">
        <f>COUNTIF(tData[BezoekLangStart],"&lt;"&amp;($A3382+1/24))-COUNTIF(tData[BezoekLangEind],"&lt;="&amp;$A3382)</f>
        <v/>
      </c>
      <c r="G3382" s="15">
        <f>IF($D3382=1,$B3382*100+$C3382,-1)</f>
        <v/>
      </c>
      <c r="H3382" s="15">
        <f>IF($D3382=1,$B3382,-1)</f>
        <v/>
      </c>
      <c r="I3382" s="15">
        <f>IF($D3382=1,$C3382,-1)</f>
        <v/>
      </c>
    </row>
    <row r="3383">
      <c r="A3383" s="33" t="n">
        <v>45432.83333333334</v>
      </c>
      <c r="B3383" s="15">
        <f>WEEKDAY($A3383,2)</f>
        <v/>
      </c>
      <c r="C3383" s="15">
        <f>HOUR($A3383)</f>
        <v/>
      </c>
      <c r="D3383" s="15">
        <f>IF(AND($A3383&gt;=Instellingen!$B$6,$A3383&lt;Instellingen!$B$7),1,0)</f>
        <v/>
      </c>
      <c r="E3383" s="15">
        <f>COUNTIF(tData[BezoekStart],"&lt;"&amp;($A3383+1/24))-COUNTIF(tData[BezoekEind],"&lt;="&amp;$A3383)</f>
        <v/>
      </c>
      <c r="F3383" s="15">
        <f>COUNTIF(tData[BezoekLangStart],"&lt;"&amp;($A3383+1/24))-COUNTIF(tData[BezoekLangEind],"&lt;="&amp;$A3383)</f>
        <v/>
      </c>
      <c r="G3383" s="15">
        <f>IF($D3383=1,$B3383*100+$C3383,-1)</f>
        <v/>
      </c>
      <c r="H3383" s="15">
        <f>IF($D3383=1,$B3383,-1)</f>
        <v/>
      </c>
      <c r="I3383" s="15">
        <f>IF($D3383=1,$C3383,-1)</f>
        <v/>
      </c>
    </row>
    <row r="3384">
      <c r="A3384" s="33" t="n">
        <v>45432.875</v>
      </c>
      <c r="B3384" s="15">
        <f>WEEKDAY($A3384,2)</f>
        <v/>
      </c>
      <c r="C3384" s="15">
        <f>HOUR($A3384)</f>
        <v/>
      </c>
      <c r="D3384" s="15">
        <f>IF(AND($A3384&gt;=Instellingen!$B$6,$A3384&lt;Instellingen!$B$7),1,0)</f>
        <v/>
      </c>
      <c r="E3384" s="15">
        <f>COUNTIF(tData[BezoekStart],"&lt;"&amp;($A3384+1/24))-COUNTIF(tData[BezoekEind],"&lt;="&amp;$A3384)</f>
        <v/>
      </c>
      <c r="F3384" s="15">
        <f>COUNTIF(tData[BezoekLangStart],"&lt;"&amp;($A3384+1/24))-COUNTIF(tData[BezoekLangEind],"&lt;="&amp;$A3384)</f>
        <v/>
      </c>
      <c r="G3384" s="15">
        <f>IF($D3384=1,$B3384*100+$C3384,-1)</f>
        <v/>
      </c>
      <c r="H3384" s="15">
        <f>IF($D3384=1,$B3384,-1)</f>
        <v/>
      </c>
      <c r="I3384" s="15">
        <f>IF($D3384=1,$C3384,-1)</f>
        <v/>
      </c>
    </row>
    <row r="3385">
      <c r="A3385" s="33" t="n">
        <v>45432.91666666666</v>
      </c>
      <c r="B3385" s="15">
        <f>WEEKDAY($A3385,2)</f>
        <v/>
      </c>
      <c r="C3385" s="15">
        <f>HOUR($A3385)</f>
        <v/>
      </c>
      <c r="D3385" s="15">
        <f>IF(AND($A3385&gt;=Instellingen!$B$6,$A3385&lt;Instellingen!$B$7),1,0)</f>
        <v/>
      </c>
      <c r="E3385" s="15">
        <f>COUNTIF(tData[BezoekStart],"&lt;"&amp;($A3385+1/24))-COUNTIF(tData[BezoekEind],"&lt;="&amp;$A3385)</f>
        <v/>
      </c>
      <c r="F3385" s="15">
        <f>COUNTIF(tData[BezoekLangStart],"&lt;"&amp;($A3385+1/24))-COUNTIF(tData[BezoekLangEind],"&lt;="&amp;$A3385)</f>
        <v/>
      </c>
      <c r="G3385" s="15">
        <f>IF($D3385=1,$B3385*100+$C3385,-1)</f>
        <v/>
      </c>
      <c r="H3385" s="15">
        <f>IF($D3385=1,$B3385,-1)</f>
        <v/>
      </c>
      <c r="I3385" s="15">
        <f>IF($D3385=1,$C3385,-1)</f>
        <v/>
      </c>
    </row>
    <row r="3386">
      <c r="A3386" s="33" t="n">
        <v>45432.95833333334</v>
      </c>
      <c r="B3386" s="15">
        <f>WEEKDAY($A3386,2)</f>
        <v/>
      </c>
      <c r="C3386" s="15">
        <f>HOUR($A3386)</f>
        <v/>
      </c>
      <c r="D3386" s="15">
        <f>IF(AND($A3386&gt;=Instellingen!$B$6,$A3386&lt;Instellingen!$B$7),1,0)</f>
        <v/>
      </c>
      <c r="E3386" s="15">
        <f>COUNTIF(tData[BezoekStart],"&lt;"&amp;($A3386+1/24))-COUNTIF(tData[BezoekEind],"&lt;="&amp;$A3386)</f>
        <v/>
      </c>
      <c r="F3386" s="15">
        <f>COUNTIF(tData[BezoekLangStart],"&lt;"&amp;($A3386+1/24))-COUNTIF(tData[BezoekLangEind],"&lt;="&amp;$A3386)</f>
        <v/>
      </c>
      <c r="G3386" s="15">
        <f>IF($D3386=1,$B3386*100+$C3386,-1)</f>
        <v/>
      </c>
      <c r="H3386" s="15">
        <f>IF($D3386=1,$B3386,-1)</f>
        <v/>
      </c>
      <c r="I3386" s="15">
        <f>IF($D3386=1,$C3386,-1)</f>
        <v/>
      </c>
    </row>
    <row r="3387">
      <c r="A3387" s="33" t="n">
        <v>45433</v>
      </c>
      <c r="B3387" s="15">
        <f>WEEKDAY($A3387,2)</f>
        <v/>
      </c>
      <c r="C3387" s="15">
        <f>HOUR($A3387)</f>
        <v/>
      </c>
      <c r="D3387" s="15">
        <f>IF(AND($A3387&gt;=Instellingen!$B$6,$A3387&lt;Instellingen!$B$7),1,0)</f>
        <v/>
      </c>
      <c r="E3387" s="15">
        <f>COUNTIF(tData[BezoekStart],"&lt;"&amp;($A3387+1/24))-COUNTIF(tData[BezoekEind],"&lt;="&amp;$A3387)</f>
        <v/>
      </c>
      <c r="F3387" s="15">
        <f>COUNTIF(tData[BezoekLangStart],"&lt;"&amp;($A3387+1/24))-COUNTIF(tData[BezoekLangEind],"&lt;="&amp;$A3387)</f>
        <v/>
      </c>
      <c r="G3387" s="15">
        <f>IF($D3387=1,$B3387*100+$C3387,-1)</f>
        <v/>
      </c>
      <c r="H3387" s="15">
        <f>IF($D3387=1,$B3387,-1)</f>
        <v/>
      </c>
      <c r="I3387" s="15">
        <f>IF($D3387=1,$C3387,-1)</f>
        <v/>
      </c>
    </row>
    <row r="3388">
      <c r="A3388" s="33" t="n">
        <v>45433.04166666666</v>
      </c>
      <c r="B3388" s="15">
        <f>WEEKDAY($A3388,2)</f>
        <v/>
      </c>
      <c r="C3388" s="15">
        <f>HOUR($A3388)</f>
        <v/>
      </c>
      <c r="D3388" s="15">
        <f>IF(AND($A3388&gt;=Instellingen!$B$6,$A3388&lt;Instellingen!$B$7),1,0)</f>
        <v/>
      </c>
      <c r="E3388" s="15">
        <f>COUNTIF(tData[BezoekStart],"&lt;"&amp;($A3388+1/24))-COUNTIF(tData[BezoekEind],"&lt;="&amp;$A3388)</f>
        <v/>
      </c>
      <c r="F3388" s="15">
        <f>COUNTIF(tData[BezoekLangStart],"&lt;"&amp;($A3388+1/24))-COUNTIF(tData[BezoekLangEind],"&lt;="&amp;$A3388)</f>
        <v/>
      </c>
      <c r="G3388" s="15">
        <f>IF($D3388=1,$B3388*100+$C3388,-1)</f>
        <v/>
      </c>
      <c r="H3388" s="15">
        <f>IF($D3388=1,$B3388,-1)</f>
        <v/>
      </c>
      <c r="I3388" s="15">
        <f>IF($D3388=1,$C3388,-1)</f>
        <v/>
      </c>
    </row>
    <row r="3389">
      <c r="A3389" s="33" t="n">
        <v>45433.08333333334</v>
      </c>
      <c r="B3389" s="15">
        <f>WEEKDAY($A3389,2)</f>
        <v/>
      </c>
      <c r="C3389" s="15">
        <f>HOUR($A3389)</f>
        <v/>
      </c>
      <c r="D3389" s="15">
        <f>IF(AND($A3389&gt;=Instellingen!$B$6,$A3389&lt;Instellingen!$B$7),1,0)</f>
        <v/>
      </c>
      <c r="E3389" s="15">
        <f>COUNTIF(tData[BezoekStart],"&lt;"&amp;($A3389+1/24))-COUNTIF(tData[BezoekEind],"&lt;="&amp;$A3389)</f>
        <v/>
      </c>
      <c r="F3389" s="15">
        <f>COUNTIF(tData[BezoekLangStart],"&lt;"&amp;($A3389+1/24))-COUNTIF(tData[BezoekLangEind],"&lt;="&amp;$A3389)</f>
        <v/>
      </c>
      <c r="G3389" s="15">
        <f>IF($D3389=1,$B3389*100+$C3389,-1)</f>
        <v/>
      </c>
      <c r="H3389" s="15">
        <f>IF($D3389=1,$B3389,-1)</f>
        <v/>
      </c>
      <c r="I3389" s="15">
        <f>IF($D3389=1,$C3389,-1)</f>
        <v/>
      </c>
    </row>
    <row r="3390">
      <c r="A3390" s="33" t="n">
        <v>45433.125</v>
      </c>
      <c r="B3390" s="15">
        <f>WEEKDAY($A3390,2)</f>
        <v/>
      </c>
      <c r="C3390" s="15">
        <f>HOUR($A3390)</f>
        <v/>
      </c>
      <c r="D3390" s="15">
        <f>IF(AND($A3390&gt;=Instellingen!$B$6,$A3390&lt;Instellingen!$B$7),1,0)</f>
        <v/>
      </c>
      <c r="E3390" s="15">
        <f>COUNTIF(tData[BezoekStart],"&lt;"&amp;($A3390+1/24))-COUNTIF(tData[BezoekEind],"&lt;="&amp;$A3390)</f>
        <v/>
      </c>
      <c r="F3390" s="15">
        <f>COUNTIF(tData[BezoekLangStart],"&lt;"&amp;($A3390+1/24))-COUNTIF(tData[BezoekLangEind],"&lt;="&amp;$A3390)</f>
        <v/>
      </c>
      <c r="G3390" s="15">
        <f>IF($D3390=1,$B3390*100+$C3390,-1)</f>
        <v/>
      </c>
      <c r="H3390" s="15">
        <f>IF($D3390=1,$B3390,-1)</f>
        <v/>
      </c>
      <c r="I3390" s="15">
        <f>IF($D3390=1,$C3390,-1)</f>
        <v/>
      </c>
    </row>
    <row r="3391">
      <c r="A3391" s="33" t="n">
        <v>45433.16666666666</v>
      </c>
      <c r="B3391" s="15">
        <f>WEEKDAY($A3391,2)</f>
        <v/>
      </c>
      <c r="C3391" s="15">
        <f>HOUR($A3391)</f>
        <v/>
      </c>
      <c r="D3391" s="15">
        <f>IF(AND($A3391&gt;=Instellingen!$B$6,$A3391&lt;Instellingen!$B$7),1,0)</f>
        <v/>
      </c>
      <c r="E3391" s="15">
        <f>COUNTIF(tData[BezoekStart],"&lt;"&amp;($A3391+1/24))-COUNTIF(tData[BezoekEind],"&lt;="&amp;$A3391)</f>
        <v/>
      </c>
      <c r="F3391" s="15">
        <f>COUNTIF(tData[BezoekLangStart],"&lt;"&amp;($A3391+1/24))-COUNTIF(tData[BezoekLangEind],"&lt;="&amp;$A3391)</f>
        <v/>
      </c>
      <c r="G3391" s="15">
        <f>IF($D3391=1,$B3391*100+$C3391,-1)</f>
        <v/>
      </c>
      <c r="H3391" s="15">
        <f>IF($D3391=1,$B3391,-1)</f>
        <v/>
      </c>
      <c r="I3391" s="15">
        <f>IF($D3391=1,$C3391,-1)</f>
        <v/>
      </c>
    </row>
    <row r="3392">
      <c r="A3392" s="33" t="n">
        <v>45433.20833333334</v>
      </c>
      <c r="B3392" s="15">
        <f>WEEKDAY($A3392,2)</f>
        <v/>
      </c>
      <c r="C3392" s="15">
        <f>HOUR($A3392)</f>
        <v/>
      </c>
      <c r="D3392" s="15">
        <f>IF(AND($A3392&gt;=Instellingen!$B$6,$A3392&lt;Instellingen!$B$7),1,0)</f>
        <v/>
      </c>
      <c r="E3392" s="15">
        <f>COUNTIF(tData[BezoekStart],"&lt;"&amp;($A3392+1/24))-COUNTIF(tData[BezoekEind],"&lt;="&amp;$A3392)</f>
        <v/>
      </c>
      <c r="F3392" s="15">
        <f>COUNTIF(tData[BezoekLangStart],"&lt;"&amp;($A3392+1/24))-COUNTIF(tData[BezoekLangEind],"&lt;="&amp;$A3392)</f>
        <v/>
      </c>
      <c r="G3392" s="15">
        <f>IF($D3392=1,$B3392*100+$C3392,-1)</f>
        <v/>
      </c>
      <c r="H3392" s="15">
        <f>IF($D3392=1,$B3392,-1)</f>
        <v/>
      </c>
      <c r="I3392" s="15">
        <f>IF($D3392=1,$C3392,-1)</f>
        <v/>
      </c>
    </row>
    <row r="3393">
      <c r="A3393" s="33" t="n">
        <v>45433.25</v>
      </c>
      <c r="B3393" s="15">
        <f>WEEKDAY($A3393,2)</f>
        <v/>
      </c>
      <c r="C3393" s="15">
        <f>HOUR($A3393)</f>
        <v/>
      </c>
      <c r="D3393" s="15">
        <f>IF(AND($A3393&gt;=Instellingen!$B$6,$A3393&lt;Instellingen!$B$7),1,0)</f>
        <v/>
      </c>
      <c r="E3393" s="15">
        <f>COUNTIF(tData[BezoekStart],"&lt;"&amp;($A3393+1/24))-COUNTIF(tData[BezoekEind],"&lt;="&amp;$A3393)</f>
        <v/>
      </c>
      <c r="F3393" s="15">
        <f>COUNTIF(tData[BezoekLangStart],"&lt;"&amp;($A3393+1/24))-COUNTIF(tData[BezoekLangEind],"&lt;="&amp;$A3393)</f>
        <v/>
      </c>
      <c r="G3393" s="15">
        <f>IF($D3393=1,$B3393*100+$C3393,-1)</f>
        <v/>
      </c>
      <c r="H3393" s="15">
        <f>IF($D3393=1,$B3393,-1)</f>
        <v/>
      </c>
      <c r="I3393" s="15">
        <f>IF($D3393=1,$C3393,-1)</f>
        <v/>
      </c>
    </row>
    <row r="3394">
      <c r="A3394" s="33" t="n">
        <v>45433.29166666666</v>
      </c>
      <c r="B3394" s="15">
        <f>WEEKDAY($A3394,2)</f>
        <v/>
      </c>
      <c r="C3394" s="15">
        <f>HOUR($A3394)</f>
        <v/>
      </c>
      <c r="D3394" s="15">
        <f>IF(AND($A3394&gt;=Instellingen!$B$6,$A3394&lt;Instellingen!$B$7),1,0)</f>
        <v/>
      </c>
      <c r="E3394" s="15">
        <f>COUNTIF(tData[BezoekStart],"&lt;"&amp;($A3394+1/24))-COUNTIF(tData[BezoekEind],"&lt;="&amp;$A3394)</f>
        <v/>
      </c>
      <c r="F3394" s="15">
        <f>COUNTIF(tData[BezoekLangStart],"&lt;"&amp;($A3394+1/24))-COUNTIF(tData[BezoekLangEind],"&lt;="&amp;$A3394)</f>
        <v/>
      </c>
      <c r="G3394" s="15">
        <f>IF($D3394=1,$B3394*100+$C3394,-1)</f>
        <v/>
      </c>
      <c r="H3394" s="15">
        <f>IF($D3394=1,$B3394,-1)</f>
        <v/>
      </c>
      <c r="I3394" s="15">
        <f>IF($D3394=1,$C3394,-1)</f>
        <v/>
      </c>
    </row>
    <row r="3395">
      <c r="A3395" s="33" t="n">
        <v>45433.33333333334</v>
      </c>
      <c r="B3395" s="15">
        <f>WEEKDAY($A3395,2)</f>
        <v/>
      </c>
      <c r="C3395" s="15">
        <f>HOUR($A3395)</f>
        <v/>
      </c>
      <c r="D3395" s="15">
        <f>IF(AND($A3395&gt;=Instellingen!$B$6,$A3395&lt;Instellingen!$B$7),1,0)</f>
        <v/>
      </c>
      <c r="E3395" s="15">
        <f>COUNTIF(tData[BezoekStart],"&lt;"&amp;($A3395+1/24))-COUNTIF(tData[BezoekEind],"&lt;="&amp;$A3395)</f>
        <v/>
      </c>
      <c r="F3395" s="15">
        <f>COUNTIF(tData[BezoekLangStart],"&lt;"&amp;($A3395+1/24))-COUNTIF(tData[BezoekLangEind],"&lt;="&amp;$A3395)</f>
        <v/>
      </c>
      <c r="G3395" s="15">
        <f>IF($D3395=1,$B3395*100+$C3395,-1)</f>
        <v/>
      </c>
      <c r="H3395" s="15">
        <f>IF($D3395=1,$B3395,-1)</f>
        <v/>
      </c>
      <c r="I3395" s="15">
        <f>IF($D3395=1,$C3395,-1)</f>
        <v/>
      </c>
    </row>
    <row r="3396">
      <c r="A3396" s="33" t="n">
        <v>45433.375</v>
      </c>
      <c r="B3396" s="15">
        <f>WEEKDAY($A3396,2)</f>
        <v/>
      </c>
      <c r="C3396" s="15">
        <f>HOUR($A3396)</f>
        <v/>
      </c>
      <c r="D3396" s="15">
        <f>IF(AND($A3396&gt;=Instellingen!$B$6,$A3396&lt;Instellingen!$B$7),1,0)</f>
        <v/>
      </c>
      <c r="E3396" s="15">
        <f>COUNTIF(tData[BezoekStart],"&lt;"&amp;($A3396+1/24))-COUNTIF(tData[BezoekEind],"&lt;="&amp;$A3396)</f>
        <v/>
      </c>
      <c r="F3396" s="15">
        <f>COUNTIF(tData[BezoekLangStart],"&lt;"&amp;($A3396+1/24))-COUNTIF(tData[BezoekLangEind],"&lt;="&amp;$A3396)</f>
        <v/>
      </c>
      <c r="G3396" s="15">
        <f>IF($D3396=1,$B3396*100+$C3396,-1)</f>
        <v/>
      </c>
      <c r="H3396" s="15">
        <f>IF($D3396=1,$B3396,-1)</f>
        <v/>
      </c>
      <c r="I3396" s="15">
        <f>IF($D3396=1,$C3396,-1)</f>
        <v/>
      </c>
    </row>
    <row r="3397">
      <c r="A3397" s="33" t="n">
        <v>45433.41666666666</v>
      </c>
      <c r="B3397" s="15">
        <f>WEEKDAY($A3397,2)</f>
        <v/>
      </c>
      <c r="C3397" s="15">
        <f>HOUR($A3397)</f>
        <v/>
      </c>
      <c r="D3397" s="15">
        <f>IF(AND($A3397&gt;=Instellingen!$B$6,$A3397&lt;Instellingen!$B$7),1,0)</f>
        <v/>
      </c>
      <c r="E3397" s="15">
        <f>COUNTIF(tData[BezoekStart],"&lt;"&amp;($A3397+1/24))-COUNTIF(tData[BezoekEind],"&lt;="&amp;$A3397)</f>
        <v/>
      </c>
      <c r="F3397" s="15">
        <f>COUNTIF(tData[BezoekLangStart],"&lt;"&amp;($A3397+1/24))-COUNTIF(tData[BezoekLangEind],"&lt;="&amp;$A3397)</f>
        <v/>
      </c>
      <c r="G3397" s="15">
        <f>IF($D3397=1,$B3397*100+$C3397,-1)</f>
        <v/>
      </c>
      <c r="H3397" s="15">
        <f>IF($D3397=1,$B3397,-1)</f>
        <v/>
      </c>
      <c r="I3397" s="15">
        <f>IF($D3397=1,$C3397,-1)</f>
        <v/>
      </c>
    </row>
    <row r="3398">
      <c r="A3398" s="33" t="n">
        <v>45433.45833333334</v>
      </c>
      <c r="B3398" s="15">
        <f>WEEKDAY($A3398,2)</f>
        <v/>
      </c>
      <c r="C3398" s="15">
        <f>HOUR($A3398)</f>
        <v/>
      </c>
      <c r="D3398" s="15">
        <f>IF(AND($A3398&gt;=Instellingen!$B$6,$A3398&lt;Instellingen!$B$7),1,0)</f>
        <v/>
      </c>
      <c r="E3398" s="15">
        <f>COUNTIF(tData[BezoekStart],"&lt;"&amp;($A3398+1/24))-COUNTIF(tData[BezoekEind],"&lt;="&amp;$A3398)</f>
        <v/>
      </c>
      <c r="F3398" s="15">
        <f>COUNTIF(tData[BezoekLangStart],"&lt;"&amp;($A3398+1/24))-COUNTIF(tData[BezoekLangEind],"&lt;="&amp;$A3398)</f>
        <v/>
      </c>
      <c r="G3398" s="15">
        <f>IF($D3398=1,$B3398*100+$C3398,-1)</f>
        <v/>
      </c>
      <c r="H3398" s="15">
        <f>IF($D3398=1,$B3398,-1)</f>
        <v/>
      </c>
      <c r="I3398" s="15">
        <f>IF($D3398=1,$C3398,-1)</f>
        <v/>
      </c>
    </row>
    <row r="3399">
      <c r="A3399" s="33" t="n">
        <v>45433.5</v>
      </c>
      <c r="B3399" s="15">
        <f>WEEKDAY($A3399,2)</f>
        <v/>
      </c>
      <c r="C3399" s="15">
        <f>HOUR($A3399)</f>
        <v/>
      </c>
      <c r="D3399" s="15">
        <f>IF(AND($A3399&gt;=Instellingen!$B$6,$A3399&lt;Instellingen!$B$7),1,0)</f>
        <v/>
      </c>
      <c r="E3399" s="15">
        <f>COUNTIF(tData[BezoekStart],"&lt;"&amp;($A3399+1/24))-COUNTIF(tData[BezoekEind],"&lt;="&amp;$A3399)</f>
        <v/>
      </c>
      <c r="F3399" s="15">
        <f>COUNTIF(tData[BezoekLangStart],"&lt;"&amp;($A3399+1/24))-COUNTIF(tData[BezoekLangEind],"&lt;="&amp;$A3399)</f>
        <v/>
      </c>
      <c r="G3399" s="15">
        <f>IF($D3399=1,$B3399*100+$C3399,-1)</f>
        <v/>
      </c>
      <c r="H3399" s="15">
        <f>IF($D3399=1,$B3399,-1)</f>
        <v/>
      </c>
      <c r="I3399" s="15">
        <f>IF($D3399=1,$C3399,-1)</f>
        <v/>
      </c>
    </row>
    <row r="3400">
      <c r="A3400" s="33" t="n">
        <v>45433.54166666666</v>
      </c>
      <c r="B3400" s="15">
        <f>WEEKDAY($A3400,2)</f>
        <v/>
      </c>
      <c r="C3400" s="15">
        <f>HOUR($A3400)</f>
        <v/>
      </c>
      <c r="D3400" s="15">
        <f>IF(AND($A3400&gt;=Instellingen!$B$6,$A3400&lt;Instellingen!$B$7),1,0)</f>
        <v/>
      </c>
      <c r="E3400" s="15">
        <f>COUNTIF(tData[BezoekStart],"&lt;"&amp;($A3400+1/24))-COUNTIF(tData[BezoekEind],"&lt;="&amp;$A3400)</f>
        <v/>
      </c>
      <c r="F3400" s="15">
        <f>COUNTIF(tData[BezoekLangStart],"&lt;"&amp;($A3400+1/24))-COUNTIF(tData[BezoekLangEind],"&lt;="&amp;$A3400)</f>
        <v/>
      </c>
      <c r="G3400" s="15">
        <f>IF($D3400=1,$B3400*100+$C3400,-1)</f>
        <v/>
      </c>
      <c r="H3400" s="15">
        <f>IF($D3400=1,$B3400,-1)</f>
        <v/>
      </c>
      <c r="I3400" s="15">
        <f>IF($D3400=1,$C3400,-1)</f>
        <v/>
      </c>
    </row>
    <row r="3401">
      <c r="A3401" s="33" t="n">
        <v>45433.58333333334</v>
      </c>
      <c r="B3401" s="15">
        <f>WEEKDAY($A3401,2)</f>
        <v/>
      </c>
      <c r="C3401" s="15">
        <f>HOUR($A3401)</f>
        <v/>
      </c>
      <c r="D3401" s="15">
        <f>IF(AND($A3401&gt;=Instellingen!$B$6,$A3401&lt;Instellingen!$B$7),1,0)</f>
        <v/>
      </c>
      <c r="E3401" s="15">
        <f>COUNTIF(tData[BezoekStart],"&lt;"&amp;($A3401+1/24))-COUNTIF(tData[BezoekEind],"&lt;="&amp;$A3401)</f>
        <v/>
      </c>
      <c r="F3401" s="15">
        <f>COUNTIF(tData[BezoekLangStart],"&lt;"&amp;($A3401+1/24))-COUNTIF(tData[BezoekLangEind],"&lt;="&amp;$A3401)</f>
        <v/>
      </c>
      <c r="G3401" s="15">
        <f>IF($D3401=1,$B3401*100+$C3401,-1)</f>
        <v/>
      </c>
      <c r="H3401" s="15">
        <f>IF($D3401=1,$B3401,-1)</f>
        <v/>
      </c>
      <c r="I3401" s="15">
        <f>IF($D3401=1,$C3401,-1)</f>
        <v/>
      </c>
    </row>
    <row r="3402">
      <c r="A3402" s="33" t="n">
        <v>45433.625</v>
      </c>
      <c r="B3402" s="15">
        <f>WEEKDAY($A3402,2)</f>
        <v/>
      </c>
      <c r="C3402" s="15">
        <f>HOUR($A3402)</f>
        <v/>
      </c>
      <c r="D3402" s="15">
        <f>IF(AND($A3402&gt;=Instellingen!$B$6,$A3402&lt;Instellingen!$B$7),1,0)</f>
        <v/>
      </c>
      <c r="E3402" s="15">
        <f>COUNTIF(tData[BezoekStart],"&lt;"&amp;($A3402+1/24))-COUNTIF(tData[BezoekEind],"&lt;="&amp;$A3402)</f>
        <v/>
      </c>
      <c r="F3402" s="15">
        <f>COUNTIF(tData[BezoekLangStart],"&lt;"&amp;($A3402+1/24))-COUNTIF(tData[BezoekLangEind],"&lt;="&amp;$A3402)</f>
        <v/>
      </c>
      <c r="G3402" s="15">
        <f>IF($D3402=1,$B3402*100+$C3402,-1)</f>
        <v/>
      </c>
      <c r="H3402" s="15">
        <f>IF($D3402=1,$B3402,-1)</f>
        <v/>
      </c>
      <c r="I3402" s="15">
        <f>IF($D3402=1,$C3402,-1)</f>
        <v/>
      </c>
    </row>
    <row r="3403">
      <c r="A3403" s="33" t="n">
        <v>45433.66666666666</v>
      </c>
      <c r="B3403" s="15">
        <f>WEEKDAY($A3403,2)</f>
        <v/>
      </c>
      <c r="C3403" s="15">
        <f>HOUR($A3403)</f>
        <v/>
      </c>
      <c r="D3403" s="15">
        <f>IF(AND($A3403&gt;=Instellingen!$B$6,$A3403&lt;Instellingen!$B$7),1,0)</f>
        <v/>
      </c>
      <c r="E3403" s="15">
        <f>COUNTIF(tData[BezoekStart],"&lt;"&amp;($A3403+1/24))-COUNTIF(tData[BezoekEind],"&lt;="&amp;$A3403)</f>
        <v/>
      </c>
      <c r="F3403" s="15">
        <f>COUNTIF(tData[BezoekLangStart],"&lt;"&amp;($A3403+1/24))-COUNTIF(tData[BezoekLangEind],"&lt;="&amp;$A3403)</f>
        <v/>
      </c>
      <c r="G3403" s="15">
        <f>IF($D3403=1,$B3403*100+$C3403,-1)</f>
        <v/>
      </c>
      <c r="H3403" s="15">
        <f>IF($D3403=1,$B3403,-1)</f>
        <v/>
      </c>
      <c r="I3403" s="15">
        <f>IF($D3403=1,$C3403,-1)</f>
        <v/>
      </c>
    </row>
    <row r="3404">
      <c r="A3404" s="33" t="n">
        <v>45433.70833333334</v>
      </c>
      <c r="B3404" s="15">
        <f>WEEKDAY($A3404,2)</f>
        <v/>
      </c>
      <c r="C3404" s="15">
        <f>HOUR($A3404)</f>
        <v/>
      </c>
      <c r="D3404" s="15">
        <f>IF(AND($A3404&gt;=Instellingen!$B$6,$A3404&lt;Instellingen!$B$7),1,0)</f>
        <v/>
      </c>
      <c r="E3404" s="15">
        <f>COUNTIF(tData[BezoekStart],"&lt;"&amp;($A3404+1/24))-COUNTIF(tData[BezoekEind],"&lt;="&amp;$A3404)</f>
        <v/>
      </c>
      <c r="F3404" s="15">
        <f>COUNTIF(tData[BezoekLangStart],"&lt;"&amp;($A3404+1/24))-COUNTIF(tData[BezoekLangEind],"&lt;="&amp;$A3404)</f>
        <v/>
      </c>
      <c r="G3404" s="15">
        <f>IF($D3404=1,$B3404*100+$C3404,-1)</f>
        <v/>
      </c>
      <c r="H3404" s="15">
        <f>IF($D3404=1,$B3404,-1)</f>
        <v/>
      </c>
      <c r="I3404" s="15">
        <f>IF($D3404=1,$C3404,-1)</f>
        <v/>
      </c>
    </row>
    <row r="3405">
      <c r="A3405" s="33" t="n">
        <v>45433.75</v>
      </c>
      <c r="B3405" s="15">
        <f>WEEKDAY($A3405,2)</f>
        <v/>
      </c>
      <c r="C3405" s="15">
        <f>HOUR($A3405)</f>
        <v/>
      </c>
      <c r="D3405" s="15">
        <f>IF(AND($A3405&gt;=Instellingen!$B$6,$A3405&lt;Instellingen!$B$7),1,0)</f>
        <v/>
      </c>
      <c r="E3405" s="15">
        <f>COUNTIF(tData[BezoekStart],"&lt;"&amp;($A3405+1/24))-COUNTIF(tData[BezoekEind],"&lt;="&amp;$A3405)</f>
        <v/>
      </c>
      <c r="F3405" s="15">
        <f>COUNTIF(tData[BezoekLangStart],"&lt;"&amp;($A3405+1/24))-COUNTIF(tData[BezoekLangEind],"&lt;="&amp;$A3405)</f>
        <v/>
      </c>
      <c r="G3405" s="15">
        <f>IF($D3405=1,$B3405*100+$C3405,-1)</f>
        <v/>
      </c>
      <c r="H3405" s="15">
        <f>IF($D3405=1,$B3405,-1)</f>
        <v/>
      </c>
      <c r="I3405" s="15">
        <f>IF($D3405=1,$C3405,-1)</f>
        <v/>
      </c>
    </row>
    <row r="3406">
      <c r="A3406" s="33" t="n">
        <v>45433.79166666666</v>
      </c>
      <c r="B3406" s="15">
        <f>WEEKDAY($A3406,2)</f>
        <v/>
      </c>
      <c r="C3406" s="15">
        <f>HOUR($A3406)</f>
        <v/>
      </c>
      <c r="D3406" s="15">
        <f>IF(AND($A3406&gt;=Instellingen!$B$6,$A3406&lt;Instellingen!$B$7),1,0)</f>
        <v/>
      </c>
      <c r="E3406" s="15">
        <f>COUNTIF(tData[BezoekStart],"&lt;"&amp;($A3406+1/24))-COUNTIF(tData[BezoekEind],"&lt;="&amp;$A3406)</f>
        <v/>
      </c>
      <c r="F3406" s="15">
        <f>COUNTIF(tData[BezoekLangStart],"&lt;"&amp;($A3406+1/24))-COUNTIF(tData[BezoekLangEind],"&lt;="&amp;$A3406)</f>
        <v/>
      </c>
      <c r="G3406" s="15">
        <f>IF($D3406=1,$B3406*100+$C3406,-1)</f>
        <v/>
      </c>
      <c r="H3406" s="15">
        <f>IF($D3406=1,$B3406,-1)</f>
        <v/>
      </c>
      <c r="I3406" s="15">
        <f>IF($D3406=1,$C3406,-1)</f>
        <v/>
      </c>
    </row>
    <row r="3407">
      <c r="A3407" s="33" t="n">
        <v>45433.83333333334</v>
      </c>
      <c r="B3407" s="15">
        <f>WEEKDAY($A3407,2)</f>
        <v/>
      </c>
      <c r="C3407" s="15">
        <f>HOUR($A3407)</f>
        <v/>
      </c>
      <c r="D3407" s="15">
        <f>IF(AND($A3407&gt;=Instellingen!$B$6,$A3407&lt;Instellingen!$B$7),1,0)</f>
        <v/>
      </c>
      <c r="E3407" s="15">
        <f>COUNTIF(tData[BezoekStart],"&lt;"&amp;($A3407+1/24))-COUNTIF(tData[BezoekEind],"&lt;="&amp;$A3407)</f>
        <v/>
      </c>
      <c r="F3407" s="15">
        <f>COUNTIF(tData[BezoekLangStart],"&lt;"&amp;($A3407+1/24))-COUNTIF(tData[BezoekLangEind],"&lt;="&amp;$A3407)</f>
        <v/>
      </c>
      <c r="G3407" s="15">
        <f>IF($D3407=1,$B3407*100+$C3407,-1)</f>
        <v/>
      </c>
      <c r="H3407" s="15">
        <f>IF($D3407=1,$B3407,-1)</f>
        <v/>
      </c>
      <c r="I3407" s="15">
        <f>IF($D3407=1,$C3407,-1)</f>
        <v/>
      </c>
    </row>
    <row r="3408">
      <c r="A3408" s="33" t="n">
        <v>45433.875</v>
      </c>
      <c r="B3408" s="15">
        <f>WEEKDAY($A3408,2)</f>
        <v/>
      </c>
      <c r="C3408" s="15">
        <f>HOUR($A3408)</f>
        <v/>
      </c>
      <c r="D3408" s="15">
        <f>IF(AND($A3408&gt;=Instellingen!$B$6,$A3408&lt;Instellingen!$B$7),1,0)</f>
        <v/>
      </c>
      <c r="E3408" s="15">
        <f>COUNTIF(tData[BezoekStart],"&lt;"&amp;($A3408+1/24))-COUNTIF(tData[BezoekEind],"&lt;="&amp;$A3408)</f>
        <v/>
      </c>
      <c r="F3408" s="15">
        <f>COUNTIF(tData[BezoekLangStart],"&lt;"&amp;($A3408+1/24))-COUNTIF(tData[BezoekLangEind],"&lt;="&amp;$A3408)</f>
        <v/>
      </c>
      <c r="G3408" s="15">
        <f>IF($D3408=1,$B3408*100+$C3408,-1)</f>
        <v/>
      </c>
      <c r="H3408" s="15">
        <f>IF($D3408=1,$B3408,-1)</f>
        <v/>
      </c>
      <c r="I3408" s="15">
        <f>IF($D3408=1,$C3408,-1)</f>
        <v/>
      </c>
    </row>
    <row r="3409">
      <c r="A3409" s="33" t="n">
        <v>45433.91666666666</v>
      </c>
      <c r="B3409" s="15">
        <f>WEEKDAY($A3409,2)</f>
        <v/>
      </c>
      <c r="C3409" s="15">
        <f>HOUR($A3409)</f>
        <v/>
      </c>
      <c r="D3409" s="15">
        <f>IF(AND($A3409&gt;=Instellingen!$B$6,$A3409&lt;Instellingen!$B$7),1,0)</f>
        <v/>
      </c>
      <c r="E3409" s="15">
        <f>COUNTIF(tData[BezoekStart],"&lt;"&amp;($A3409+1/24))-COUNTIF(tData[BezoekEind],"&lt;="&amp;$A3409)</f>
        <v/>
      </c>
      <c r="F3409" s="15">
        <f>COUNTIF(tData[BezoekLangStart],"&lt;"&amp;($A3409+1/24))-COUNTIF(tData[BezoekLangEind],"&lt;="&amp;$A3409)</f>
        <v/>
      </c>
      <c r="G3409" s="15">
        <f>IF($D3409=1,$B3409*100+$C3409,-1)</f>
        <v/>
      </c>
      <c r="H3409" s="15">
        <f>IF($D3409=1,$B3409,-1)</f>
        <v/>
      </c>
      <c r="I3409" s="15">
        <f>IF($D3409=1,$C3409,-1)</f>
        <v/>
      </c>
    </row>
    <row r="3410">
      <c r="A3410" s="33" t="n">
        <v>45433.95833333334</v>
      </c>
      <c r="B3410" s="15">
        <f>WEEKDAY($A3410,2)</f>
        <v/>
      </c>
      <c r="C3410" s="15">
        <f>HOUR($A3410)</f>
        <v/>
      </c>
      <c r="D3410" s="15">
        <f>IF(AND($A3410&gt;=Instellingen!$B$6,$A3410&lt;Instellingen!$B$7),1,0)</f>
        <v/>
      </c>
      <c r="E3410" s="15">
        <f>COUNTIF(tData[BezoekStart],"&lt;"&amp;($A3410+1/24))-COUNTIF(tData[BezoekEind],"&lt;="&amp;$A3410)</f>
        <v/>
      </c>
      <c r="F3410" s="15">
        <f>COUNTIF(tData[BezoekLangStart],"&lt;"&amp;($A3410+1/24))-COUNTIF(tData[BezoekLangEind],"&lt;="&amp;$A3410)</f>
        <v/>
      </c>
      <c r="G3410" s="15">
        <f>IF($D3410=1,$B3410*100+$C3410,-1)</f>
        <v/>
      </c>
      <c r="H3410" s="15">
        <f>IF($D3410=1,$B3410,-1)</f>
        <v/>
      </c>
      <c r="I3410" s="15">
        <f>IF($D3410=1,$C3410,-1)</f>
        <v/>
      </c>
    </row>
    <row r="3411">
      <c r="A3411" s="33" t="n">
        <v>45434</v>
      </c>
      <c r="B3411" s="15">
        <f>WEEKDAY($A3411,2)</f>
        <v/>
      </c>
      <c r="C3411" s="15">
        <f>HOUR($A3411)</f>
        <v/>
      </c>
      <c r="D3411" s="15">
        <f>IF(AND($A3411&gt;=Instellingen!$B$6,$A3411&lt;Instellingen!$B$7),1,0)</f>
        <v/>
      </c>
      <c r="E3411" s="15">
        <f>COUNTIF(tData[BezoekStart],"&lt;"&amp;($A3411+1/24))-COUNTIF(tData[BezoekEind],"&lt;="&amp;$A3411)</f>
        <v/>
      </c>
      <c r="F3411" s="15">
        <f>COUNTIF(tData[BezoekLangStart],"&lt;"&amp;($A3411+1/24))-COUNTIF(tData[BezoekLangEind],"&lt;="&amp;$A3411)</f>
        <v/>
      </c>
      <c r="G3411" s="15">
        <f>IF($D3411=1,$B3411*100+$C3411,-1)</f>
        <v/>
      </c>
      <c r="H3411" s="15">
        <f>IF($D3411=1,$B3411,-1)</f>
        <v/>
      </c>
      <c r="I3411" s="15">
        <f>IF($D3411=1,$C3411,-1)</f>
        <v/>
      </c>
    </row>
    <row r="3412">
      <c r="A3412" s="33" t="n">
        <v>45434.04166666666</v>
      </c>
      <c r="B3412" s="15">
        <f>WEEKDAY($A3412,2)</f>
        <v/>
      </c>
      <c r="C3412" s="15">
        <f>HOUR($A3412)</f>
        <v/>
      </c>
      <c r="D3412" s="15">
        <f>IF(AND($A3412&gt;=Instellingen!$B$6,$A3412&lt;Instellingen!$B$7),1,0)</f>
        <v/>
      </c>
      <c r="E3412" s="15">
        <f>COUNTIF(tData[BezoekStart],"&lt;"&amp;($A3412+1/24))-COUNTIF(tData[BezoekEind],"&lt;="&amp;$A3412)</f>
        <v/>
      </c>
      <c r="F3412" s="15">
        <f>COUNTIF(tData[BezoekLangStart],"&lt;"&amp;($A3412+1/24))-COUNTIF(tData[BezoekLangEind],"&lt;="&amp;$A3412)</f>
        <v/>
      </c>
      <c r="G3412" s="15">
        <f>IF($D3412=1,$B3412*100+$C3412,-1)</f>
        <v/>
      </c>
      <c r="H3412" s="15">
        <f>IF($D3412=1,$B3412,-1)</f>
        <v/>
      </c>
      <c r="I3412" s="15">
        <f>IF($D3412=1,$C3412,-1)</f>
        <v/>
      </c>
    </row>
    <row r="3413">
      <c r="A3413" s="33" t="n">
        <v>45434.08333333334</v>
      </c>
      <c r="B3413" s="15">
        <f>WEEKDAY($A3413,2)</f>
        <v/>
      </c>
      <c r="C3413" s="15">
        <f>HOUR($A3413)</f>
        <v/>
      </c>
      <c r="D3413" s="15">
        <f>IF(AND($A3413&gt;=Instellingen!$B$6,$A3413&lt;Instellingen!$B$7),1,0)</f>
        <v/>
      </c>
      <c r="E3413" s="15">
        <f>COUNTIF(tData[BezoekStart],"&lt;"&amp;($A3413+1/24))-COUNTIF(tData[BezoekEind],"&lt;="&amp;$A3413)</f>
        <v/>
      </c>
      <c r="F3413" s="15">
        <f>COUNTIF(tData[BezoekLangStart],"&lt;"&amp;($A3413+1/24))-COUNTIF(tData[BezoekLangEind],"&lt;="&amp;$A3413)</f>
        <v/>
      </c>
      <c r="G3413" s="15">
        <f>IF($D3413=1,$B3413*100+$C3413,-1)</f>
        <v/>
      </c>
      <c r="H3413" s="15">
        <f>IF($D3413=1,$B3413,-1)</f>
        <v/>
      </c>
      <c r="I3413" s="15">
        <f>IF($D3413=1,$C3413,-1)</f>
        <v/>
      </c>
    </row>
    <row r="3414">
      <c r="A3414" s="33" t="n">
        <v>45434.125</v>
      </c>
      <c r="B3414" s="15">
        <f>WEEKDAY($A3414,2)</f>
        <v/>
      </c>
      <c r="C3414" s="15">
        <f>HOUR($A3414)</f>
        <v/>
      </c>
      <c r="D3414" s="15">
        <f>IF(AND($A3414&gt;=Instellingen!$B$6,$A3414&lt;Instellingen!$B$7),1,0)</f>
        <v/>
      </c>
      <c r="E3414" s="15">
        <f>COUNTIF(tData[BezoekStart],"&lt;"&amp;($A3414+1/24))-COUNTIF(tData[BezoekEind],"&lt;="&amp;$A3414)</f>
        <v/>
      </c>
      <c r="F3414" s="15">
        <f>COUNTIF(tData[BezoekLangStart],"&lt;"&amp;($A3414+1/24))-COUNTIF(tData[BezoekLangEind],"&lt;="&amp;$A3414)</f>
        <v/>
      </c>
      <c r="G3414" s="15">
        <f>IF($D3414=1,$B3414*100+$C3414,-1)</f>
        <v/>
      </c>
      <c r="H3414" s="15">
        <f>IF($D3414=1,$B3414,-1)</f>
        <v/>
      </c>
      <c r="I3414" s="15">
        <f>IF($D3414=1,$C3414,-1)</f>
        <v/>
      </c>
    </row>
    <row r="3415">
      <c r="A3415" s="33" t="n">
        <v>45434.16666666666</v>
      </c>
      <c r="B3415" s="15">
        <f>WEEKDAY($A3415,2)</f>
        <v/>
      </c>
      <c r="C3415" s="15">
        <f>HOUR($A3415)</f>
        <v/>
      </c>
      <c r="D3415" s="15">
        <f>IF(AND($A3415&gt;=Instellingen!$B$6,$A3415&lt;Instellingen!$B$7),1,0)</f>
        <v/>
      </c>
      <c r="E3415" s="15">
        <f>COUNTIF(tData[BezoekStart],"&lt;"&amp;($A3415+1/24))-COUNTIF(tData[BezoekEind],"&lt;="&amp;$A3415)</f>
        <v/>
      </c>
      <c r="F3415" s="15">
        <f>COUNTIF(tData[BezoekLangStart],"&lt;"&amp;($A3415+1/24))-COUNTIF(tData[BezoekLangEind],"&lt;="&amp;$A3415)</f>
        <v/>
      </c>
      <c r="G3415" s="15">
        <f>IF($D3415=1,$B3415*100+$C3415,-1)</f>
        <v/>
      </c>
      <c r="H3415" s="15">
        <f>IF($D3415=1,$B3415,-1)</f>
        <v/>
      </c>
      <c r="I3415" s="15">
        <f>IF($D3415=1,$C3415,-1)</f>
        <v/>
      </c>
    </row>
    <row r="3416">
      <c r="A3416" s="33" t="n">
        <v>45434.20833333334</v>
      </c>
      <c r="B3416" s="15">
        <f>WEEKDAY($A3416,2)</f>
        <v/>
      </c>
      <c r="C3416" s="15">
        <f>HOUR($A3416)</f>
        <v/>
      </c>
      <c r="D3416" s="15">
        <f>IF(AND($A3416&gt;=Instellingen!$B$6,$A3416&lt;Instellingen!$B$7),1,0)</f>
        <v/>
      </c>
      <c r="E3416" s="15">
        <f>COUNTIF(tData[BezoekStart],"&lt;"&amp;($A3416+1/24))-COUNTIF(tData[BezoekEind],"&lt;="&amp;$A3416)</f>
        <v/>
      </c>
      <c r="F3416" s="15">
        <f>COUNTIF(tData[BezoekLangStart],"&lt;"&amp;($A3416+1/24))-COUNTIF(tData[BezoekLangEind],"&lt;="&amp;$A3416)</f>
        <v/>
      </c>
      <c r="G3416" s="15">
        <f>IF($D3416=1,$B3416*100+$C3416,-1)</f>
        <v/>
      </c>
      <c r="H3416" s="15">
        <f>IF($D3416=1,$B3416,-1)</f>
        <v/>
      </c>
      <c r="I3416" s="15">
        <f>IF($D3416=1,$C3416,-1)</f>
        <v/>
      </c>
    </row>
    <row r="3417">
      <c r="A3417" s="33" t="n">
        <v>45434.25</v>
      </c>
      <c r="B3417" s="15">
        <f>WEEKDAY($A3417,2)</f>
        <v/>
      </c>
      <c r="C3417" s="15">
        <f>HOUR($A3417)</f>
        <v/>
      </c>
      <c r="D3417" s="15">
        <f>IF(AND($A3417&gt;=Instellingen!$B$6,$A3417&lt;Instellingen!$B$7),1,0)</f>
        <v/>
      </c>
      <c r="E3417" s="15">
        <f>COUNTIF(tData[BezoekStart],"&lt;"&amp;($A3417+1/24))-COUNTIF(tData[BezoekEind],"&lt;="&amp;$A3417)</f>
        <v/>
      </c>
      <c r="F3417" s="15">
        <f>COUNTIF(tData[BezoekLangStart],"&lt;"&amp;($A3417+1/24))-COUNTIF(tData[BezoekLangEind],"&lt;="&amp;$A3417)</f>
        <v/>
      </c>
      <c r="G3417" s="15">
        <f>IF($D3417=1,$B3417*100+$C3417,-1)</f>
        <v/>
      </c>
      <c r="H3417" s="15">
        <f>IF($D3417=1,$B3417,-1)</f>
        <v/>
      </c>
      <c r="I3417" s="15">
        <f>IF($D3417=1,$C3417,-1)</f>
        <v/>
      </c>
    </row>
    <row r="3418">
      <c r="A3418" s="33" t="n">
        <v>45434.29166666666</v>
      </c>
      <c r="B3418" s="15">
        <f>WEEKDAY($A3418,2)</f>
        <v/>
      </c>
      <c r="C3418" s="15">
        <f>HOUR($A3418)</f>
        <v/>
      </c>
      <c r="D3418" s="15">
        <f>IF(AND($A3418&gt;=Instellingen!$B$6,$A3418&lt;Instellingen!$B$7),1,0)</f>
        <v/>
      </c>
      <c r="E3418" s="15">
        <f>COUNTIF(tData[BezoekStart],"&lt;"&amp;($A3418+1/24))-COUNTIF(tData[BezoekEind],"&lt;="&amp;$A3418)</f>
        <v/>
      </c>
      <c r="F3418" s="15">
        <f>COUNTIF(tData[BezoekLangStart],"&lt;"&amp;($A3418+1/24))-COUNTIF(tData[BezoekLangEind],"&lt;="&amp;$A3418)</f>
        <v/>
      </c>
      <c r="G3418" s="15">
        <f>IF($D3418=1,$B3418*100+$C3418,-1)</f>
        <v/>
      </c>
      <c r="H3418" s="15">
        <f>IF($D3418=1,$B3418,-1)</f>
        <v/>
      </c>
      <c r="I3418" s="15">
        <f>IF($D3418=1,$C3418,-1)</f>
        <v/>
      </c>
    </row>
    <row r="3419">
      <c r="A3419" s="33" t="n">
        <v>45434.33333333334</v>
      </c>
      <c r="B3419" s="15">
        <f>WEEKDAY($A3419,2)</f>
        <v/>
      </c>
      <c r="C3419" s="15">
        <f>HOUR($A3419)</f>
        <v/>
      </c>
      <c r="D3419" s="15">
        <f>IF(AND($A3419&gt;=Instellingen!$B$6,$A3419&lt;Instellingen!$B$7),1,0)</f>
        <v/>
      </c>
      <c r="E3419" s="15">
        <f>COUNTIF(tData[BezoekStart],"&lt;"&amp;($A3419+1/24))-COUNTIF(tData[BezoekEind],"&lt;="&amp;$A3419)</f>
        <v/>
      </c>
      <c r="F3419" s="15">
        <f>COUNTIF(tData[BezoekLangStart],"&lt;"&amp;($A3419+1/24))-COUNTIF(tData[BezoekLangEind],"&lt;="&amp;$A3419)</f>
        <v/>
      </c>
      <c r="G3419" s="15">
        <f>IF($D3419=1,$B3419*100+$C3419,-1)</f>
        <v/>
      </c>
      <c r="H3419" s="15">
        <f>IF($D3419=1,$B3419,-1)</f>
        <v/>
      </c>
      <c r="I3419" s="15">
        <f>IF($D3419=1,$C3419,-1)</f>
        <v/>
      </c>
    </row>
    <row r="3420">
      <c r="A3420" s="33" t="n">
        <v>45434.375</v>
      </c>
      <c r="B3420" s="15">
        <f>WEEKDAY($A3420,2)</f>
        <v/>
      </c>
      <c r="C3420" s="15">
        <f>HOUR($A3420)</f>
        <v/>
      </c>
      <c r="D3420" s="15">
        <f>IF(AND($A3420&gt;=Instellingen!$B$6,$A3420&lt;Instellingen!$B$7),1,0)</f>
        <v/>
      </c>
      <c r="E3420" s="15">
        <f>COUNTIF(tData[BezoekStart],"&lt;"&amp;($A3420+1/24))-COUNTIF(tData[BezoekEind],"&lt;="&amp;$A3420)</f>
        <v/>
      </c>
      <c r="F3420" s="15">
        <f>COUNTIF(tData[BezoekLangStart],"&lt;"&amp;($A3420+1/24))-COUNTIF(tData[BezoekLangEind],"&lt;="&amp;$A3420)</f>
        <v/>
      </c>
      <c r="G3420" s="15">
        <f>IF($D3420=1,$B3420*100+$C3420,-1)</f>
        <v/>
      </c>
      <c r="H3420" s="15">
        <f>IF($D3420=1,$B3420,-1)</f>
        <v/>
      </c>
      <c r="I3420" s="15">
        <f>IF($D3420=1,$C3420,-1)</f>
        <v/>
      </c>
    </row>
    <row r="3421">
      <c r="A3421" s="33" t="n">
        <v>45434.41666666666</v>
      </c>
      <c r="B3421" s="15">
        <f>WEEKDAY($A3421,2)</f>
        <v/>
      </c>
      <c r="C3421" s="15">
        <f>HOUR($A3421)</f>
        <v/>
      </c>
      <c r="D3421" s="15">
        <f>IF(AND($A3421&gt;=Instellingen!$B$6,$A3421&lt;Instellingen!$B$7),1,0)</f>
        <v/>
      </c>
      <c r="E3421" s="15">
        <f>COUNTIF(tData[BezoekStart],"&lt;"&amp;($A3421+1/24))-COUNTIF(tData[BezoekEind],"&lt;="&amp;$A3421)</f>
        <v/>
      </c>
      <c r="F3421" s="15">
        <f>COUNTIF(tData[BezoekLangStart],"&lt;"&amp;($A3421+1/24))-COUNTIF(tData[BezoekLangEind],"&lt;="&amp;$A3421)</f>
        <v/>
      </c>
      <c r="G3421" s="15">
        <f>IF($D3421=1,$B3421*100+$C3421,-1)</f>
        <v/>
      </c>
      <c r="H3421" s="15">
        <f>IF($D3421=1,$B3421,-1)</f>
        <v/>
      </c>
      <c r="I3421" s="15">
        <f>IF($D3421=1,$C3421,-1)</f>
        <v/>
      </c>
    </row>
    <row r="3422">
      <c r="A3422" s="33" t="n">
        <v>45434.45833333334</v>
      </c>
      <c r="B3422" s="15">
        <f>WEEKDAY($A3422,2)</f>
        <v/>
      </c>
      <c r="C3422" s="15">
        <f>HOUR($A3422)</f>
        <v/>
      </c>
      <c r="D3422" s="15">
        <f>IF(AND($A3422&gt;=Instellingen!$B$6,$A3422&lt;Instellingen!$B$7),1,0)</f>
        <v/>
      </c>
      <c r="E3422" s="15">
        <f>COUNTIF(tData[BezoekStart],"&lt;"&amp;($A3422+1/24))-COUNTIF(tData[BezoekEind],"&lt;="&amp;$A3422)</f>
        <v/>
      </c>
      <c r="F3422" s="15">
        <f>COUNTIF(tData[BezoekLangStart],"&lt;"&amp;($A3422+1/24))-COUNTIF(tData[BezoekLangEind],"&lt;="&amp;$A3422)</f>
        <v/>
      </c>
      <c r="G3422" s="15">
        <f>IF($D3422=1,$B3422*100+$C3422,-1)</f>
        <v/>
      </c>
      <c r="H3422" s="15">
        <f>IF($D3422=1,$B3422,-1)</f>
        <v/>
      </c>
      <c r="I3422" s="15">
        <f>IF($D3422=1,$C3422,-1)</f>
        <v/>
      </c>
    </row>
    <row r="3423">
      <c r="A3423" s="33" t="n">
        <v>45434.5</v>
      </c>
      <c r="B3423" s="15">
        <f>WEEKDAY($A3423,2)</f>
        <v/>
      </c>
      <c r="C3423" s="15">
        <f>HOUR($A3423)</f>
        <v/>
      </c>
      <c r="D3423" s="15">
        <f>IF(AND($A3423&gt;=Instellingen!$B$6,$A3423&lt;Instellingen!$B$7),1,0)</f>
        <v/>
      </c>
      <c r="E3423" s="15">
        <f>COUNTIF(tData[BezoekStart],"&lt;"&amp;($A3423+1/24))-COUNTIF(tData[BezoekEind],"&lt;="&amp;$A3423)</f>
        <v/>
      </c>
      <c r="F3423" s="15">
        <f>COUNTIF(tData[BezoekLangStart],"&lt;"&amp;($A3423+1/24))-COUNTIF(tData[BezoekLangEind],"&lt;="&amp;$A3423)</f>
        <v/>
      </c>
      <c r="G3423" s="15">
        <f>IF($D3423=1,$B3423*100+$C3423,-1)</f>
        <v/>
      </c>
      <c r="H3423" s="15">
        <f>IF($D3423=1,$B3423,-1)</f>
        <v/>
      </c>
      <c r="I3423" s="15">
        <f>IF($D3423=1,$C3423,-1)</f>
        <v/>
      </c>
    </row>
    <row r="3424">
      <c r="A3424" s="33" t="n">
        <v>45434.54166666666</v>
      </c>
      <c r="B3424" s="15">
        <f>WEEKDAY($A3424,2)</f>
        <v/>
      </c>
      <c r="C3424" s="15">
        <f>HOUR($A3424)</f>
        <v/>
      </c>
      <c r="D3424" s="15">
        <f>IF(AND($A3424&gt;=Instellingen!$B$6,$A3424&lt;Instellingen!$B$7),1,0)</f>
        <v/>
      </c>
      <c r="E3424" s="15">
        <f>COUNTIF(tData[BezoekStart],"&lt;"&amp;($A3424+1/24))-COUNTIF(tData[BezoekEind],"&lt;="&amp;$A3424)</f>
        <v/>
      </c>
      <c r="F3424" s="15">
        <f>COUNTIF(tData[BezoekLangStart],"&lt;"&amp;($A3424+1/24))-COUNTIF(tData[BezoekLangEind],"&lt;="&amp;$A3424)</f>
        <v/>
      </c>
      <c r="G3424" s="15">
        <f>IF($D3424=1,$B3424*100+$C3424,-1)</f>
        <v/>
      </c>
      <c r="H3424" s="15">
        <f>IF($D3424=1,$B3424,-1)</f>
        <v/>
      </c>
      <c r="I3424" s="15">
        <f>IF($D3424=1,$C3424,-1)</f>
        <v/>
      </c>
    </row>
    <row r="3425">
      <c r="A3425" s="33" t="n">
        <v>45434.58333333334</v>
      </c>
      <c r="B3425" s="15">
        <f>WEEKDAY($A3425,2)</f>
        <v/>
      </c>
      <c r="C3425" s="15">
        <f>HOUR($A3425)</f>
        <v/>
      </c>
      <c r="D3425" s="15">
        <f>IF(AND($A3425&gt;=Instellingen!$B$6,$A3425&lt;Instellingen!$B$7),1,0)</f>
        <v/>
      </c>
      <c r="E3425" s="15">
        <f>COUNTIF(tData[BezoekStart],"&lt;"&amp;($A3425+1/24))-COUNTIF(tData[BezoekEind],"&lt;="&amp;$A3425)</f>
        <v/>
      </c>
      <c r="F3425" s="15">
        <f>COUNTIF(tData[BezoekLangStart],"&lt;"&amp;($A3425+1/24))-COUNTIF(tData[BezoekLangEind],"&lt;="&amp;$A3425)</f>
        <v/>
      </c>
      <c r="G3425" s="15">
        <f>IF($D3425=1,$B3425*100+$C3425,-1)</f>
        <v/>
      </c>
      <c r="H3425" s="15">
        <f>IF($D3425=1,$B3425,-1)</f>
        <v/>
      </c>
      <c r="I3425" s="15">
        <f>IF($D3425=1,$C3425,-1)</f>
        <v/>
      </c>
    </row>
    <row r="3426">
      <c r="A3426" s="33" t="n">
        <v>45434.625</v>
      </c>
      <c r="B3426" s="15">
        <f>WEEKDAY($A3426,2)</f>
        <v/>
      </c>
      <c r="C3426" s="15">
        <f>HOUR($A3426)</f>
        <v/>
      </c>
      <c r="D3426" s="15">
        <f>IF(AND($A3426&gt;=Instellingen!$B$6,$A3426&lt;Instellingen!$B$7),1,0)</f>
        <v/>
      </c>
      <c r="E3426" s="15">
        <f>COUNTIF(tData[BezoekStart],"&lt;"&amp;($A3426+1/24))-COUNTIF(tData[BezoekEind],"&lt;="&amp;$A3426)</f>
        <v/>
      </c>
      <c r="F3426" s="15">
        <f>COUNTIF(tData[BezoekLangStart],"&lt;"&amp;($A3426+1/24))-COUNTIF(tData[BezoekLangEind],"&lt;="&amp;$A3426)</f>
        <v/>
      </c>
      <c r="G3426" s="15">
        <f>IF($D3426=1,$B3426*100+$C3426,-1)</f>
        <v/>
      </c>
      <c r="H3426" s="15">
        <f>IF($D3426=1,$B3426,-1)</f>
        <v/>
      </c>
      <c r="I3426" s="15">
        <f>IF($D3426=1,$C3426,-1)</f>
        <v/>
      </c>
    </row>
    <row r="3427">
      <c r="A3427" s="33" t="n">
        <v>45434.66666666666</v>
      </c>
      <c r="B3427" s="15">
        <f>WEEKDAY($A3427,2)</f>
        <v/>
      </c>
      <c r="C3427" s="15">
        <f>HOUR($A3427)</f>
        <v/>
      </c>
      <c r="D3427" s="15">
        <f>IF(AND($A3427&gt;=Instellingen!$B$6,$A3427&lt;Instellingen!$B$7),1,0)</f>
        <v/>
      </c>
      <c r="E3427" s="15">
        <f>COUNTIF(tData[BezoekStart],"&lt;"&amp;($A3427+1/24))-COUNTIF(tData[BezoekEind],"&lt;="&amp;$A3427)</f>
        <v/>
      </c>
      <c r="F3427" s="15">
        <f>COUNTIF(tData[BezoekLangStart],"&lt;"&amp;($A3427+1/24))-COUNTIF(tData[BezoekLangEind],"&lt;="&amp;$A3427)</f>
        <v/>
      </c>
      <c r="G3427" s="15">
        <f>IF($D3427=1,$B3427*100+$C3427,-1)</f>
        <v/>
      </c>
      <c r="H3427" s="15">
        <f>IF($D3427=1,$B3427,-1)</f>
        <v/>
      </c>
      <c r="I3427" s="15">
        <f>IF($D3427=1,$C3427,-1)</f>
        <v/>
      </c>
    </row>
    <row r="3428">
      <c r="A3428" s="33" t="n">
        <v>45434.70833333334</v>
      </c>
      <c r="B3428" s="15">
        <f>WEEKDAY($A3428,2)</f>
        <v/>
      </c>
      <c r="C3428" s="15">
        <f>HOUR($A3428)</f>
        <v/>
      </c>
      <c r="D3428" s="15">
        <f>IF(AND($A3428&gt;=Instellingen!$B$6,$A3428&lt;Instellingen!$B$7),1,0)</f>
        <v/>
      </c>
      <c r="E3428" s="15">
        <f>COUNTIF(tData[BezoekStart],"&lt;"&amp;($A3428+1/24))-COUNTIF(tData[BezoekEind],"&lt;="&amp;$A3428)</f>
        <v/>
      </c>
      <c r="F3428" s="15">
        <f>COUNTIF(tData[BezoekLangStart],"&lt;"&amp;($A3428+1/24))-COUNTIF(tData[BezoekLangEind],"&lt;="&amp;$A3428)</f>
        <v/>
      </c>
      <c r="G3428" s="15">
        <f>IF($D3428=1,$B3428*100+$C3428,-1)</f>
        <v/>
      </c>
      <c r="H3428" s="15">
        <f>IF($D3428=1,$B3428,-1)</f>
        <v/>
      </c>
      <c r="I3428" s="15">
        <f>IF($D3428=1,$C3428,-1)</f>
        <v/>
      </c>
    </row>
    <row r="3429">
      <c r="A3429" s="33" t="n">
        <v>45434.75</v>
      </c>
      <c r="B3429" s="15">
        <f>WEEKDAY($A3429,2)</f>
        <v/>
      </c>
      <c r="C3429" s="15">
        <f>HOUR($A3429)</f>
        <v/>
      </c>
      <c r="D3429" s="15">
        <f>IF(AND($A3429&gt;=Instellingen!$B$6,$A3429&lt;Instellingen!$B$7),1,0)</f>
        <v/>
      </c>
      <c r="E3429" s="15">
        <f>COUNTIF(tData[BezoekStart],"&lt;"&amp;($A3429+1/24))-COUNTIF(tData[BezoekEind],"&lt;="&amp;$A3429)</f>
        <v/>
      </c>
      <c r="F3429" s="15">
        <f>COUNTIF(tData[BezoekLangStart],"&lt;"&amp;($A3429+1/24))-COUNTIF(tData[BezoekLangEind],"&lt;="&amp;$A3429)</f>
        <v/>
      </c>
      <c r="G3429" s="15">
        <f>IF($D3429=1,$B3429*100+$C3429,-1)</f>
        <v/>
      </c>
      <c r="H3429" s="15">
        <f>IF($D3429=1,$B3429,-1)</f>
        <v/>
      </c>
      <c r="I3429" s="15">
        <f>IF($D3429=1,$C3429,-1)</f>
        <v/>
      </c>
    </row>
    <row r="3430">
      <c r="A3430" s="33" t="n">
        <v>45434.79166666666</v>
      </c>
      <c r="B3430" s="15">
        <f>WEEKDAY($A3430,2)</f>
        <v/>
      </c>
      <c r="C3430" s="15">
        <f>HOUR($A3430)</f>
        <v/>
      </c>
      <c r="D3430" s="15">
        <f>IF(AND($A3430&gt;=Instellingen!$B$6,$A3430&lt;Instellingen!$B$7),1,0)</f>
        <v/>
      </c>
      <c r="E3430" s="15">
        <f>COUNTIF(tData[BezoekStart],"&lt;"&amp;($A3430+1/24))-COUNTIF(tData[BezoekEind],"&lt;="&amp;$A3430)</f>
        <v/>
      </c>
      <c r="F3430" s="15">
        <f>COUNTIF(tData[BezoekLangStart],"&lt;"&amp;($A3430+1/24))-COUNTIF(tData[BezoekLangEind],"&lt;="&amp;$A3430)</f>
        <v/>
      </c>
      <c r="G3430" s="15">
        <f>IF($D3430=1,$B3430*100+$C3430,-1)</f>
        <v/>
      </c>
      <c r="H3430" s="15">
        <f>IF($D3430=1,$B3430,-1)</f>
        <v/>
      </c>
      <c r="I3430" s="15">
        <f>IF($D3430=1,$C3430,-1)</f>
        <v/>
      </c>
    </row>
    <row r="3431">
      <c r="A3431" s="33" t="n">
        <v>45434.83333333334</v>
      </c>
      <c r="B3431" s="15">
        <f>WEEKDAY($A3431,2)</f>
        <v/>
      </c>
      <c r="C3431" s="15">
        <f>HOUR($A3431)</f>
        <v/>
      </c>
      <c r="D3431" s="15">
        <f>IF(AND($A3431&gt;=Instellingen!$B$6,$A3431&lt;Instellingen!$B$7),1,0)</f>
        <v/>
      </c>
      <c r="E3431" s="15">
        <f>COUNTIF(tData[BezoekStart],"&lt;"&amp;($A3431+1/24))-COUNTIF(tData[BezoekEind],"&lt;="&amp;$A3431)</f>
        <v/>
      </c>
      <c r="F3431" s="15">
        <f>COUNTIF(tData[BezoekLangStart],"&lt;"&amp;($A3431+1/24))-COUNTIF(tData[BezoekLangEind],"&lt;="&amp;$A3431)</f>
        <v/>
      </c>
      <c r="G3431" s="15">
        <f>IF($D3431=1,$B3431*100+$C3431,-1)</f>
        <v/>
      </c>
      <c r="H3431" s="15">
        <f>IF($D3431=1,$B3431,-1)</f>
        <v/>
      </c>
      <c r="I3431" s="15">
        <f>IF($D3431=1,$C3431,-1)</f>
        <v/>
      </c>
    </row>
    <row r="3432">
      <c r="A3432" s="33" t="n">
        <v>45434.875</v>
      </c>
      <c r="B3432" s="15">
        <f>WEEKDAY($A3432,2)</f>
        <v/>
      </c>
      <c r="C3432" s="15">
        <f>HOUR($A3432)</f>
        <v/>
      </c>
      <c r="D3432" s="15">
        <f>IF(AND($A3432&gt;=Instellingen!$B$6,$A3432&lt;Instellingen!$B$7),1,0)</f>
        <v/>
      </c>
      <c r="E3432" s="15">
        <f>COUNTIF(tData[BezoekStart],"&lt;"&amp;($A3432+1/24))-COUNTIF(tData[BezoekEind],"&lt;="&amp;$A3432)</f>
        <v/>
      </c>
      <c r="F3432" s="15">
        <f>COUNTIF(tData[BezoekLangStart],"&lt;"&amp;($A3432+1/24))-COUNTIF(tData[BezoekLangEind],"&lt;="&amp;$A3432)</f>
        <v/>
      </c>
      <c r="G3432" s="15">
        <f>IF($D3432=1,$B3432*100+$C3432,-1)</f>
        <v/>
      </c>
      <c r="H3432" s="15">
        <f>IF($D3432=1,$B3432,-1)</f>
        <v/>
      </c>
      <c r="I3432" s="15">
        <f>IF($D3432=1,$C3432,-1)</f>
        <v/>
      </c>
    </row>
    <row r="3433">
      <c r="A3433" s="33" t="n">
        <v>45434.91666666666</v>
      </c>
      <c r="B3433" s="15">
        <f>WEEKDAY($A3433,2)</f>
        <v/>
      </c>
      <c r="C3433" s="15">
        <f>HOUR($A3433)</f>
        <v/>
      </c>
      <c r="D3433" s="15">
        <f>IF(AND($A3433&gt;=Instellingen!$B$6,$A3433&lt;Instellingen!$B$7),1,0)</f>
        <v/>
      </c>
      <c r="E3433" s="15">
        <f>COUNTIF(tData[BezoekStart],"&lt;"&amp;($A3433+1/24))-COUNTIF(tData[BezoekEind],"&lt;="&amp;$A3433)</f>
        <v/>
      </c>
      <c r="F3433" s="15">
        <f>COUNTIF(tData[BezoekLangStart],"&lt;"&amp;($A3433+1/24))-COUNTIF(tData[BezoekLangEind],"&lt;="&amp;$A3433)</f>
        <v/>
      </c>
      <c r="G3433" s="15">
        <f>IF($D3433=1,$B3433*100+$C3433,-1)</f>
        <v/>
      </c>
      <c r="H3433" s="15">
        <f>IF($D3433=1,$B3433,-1)</f>
        <v/>
      </c>
      <c r="I3433" s="15">
        <f>IF($D3433=1,$C3433,-1)</f>
        <v/>
      </c>
    </row>
    <row r="3434">
      <c r="A3434" s="33" t="n">
        <v>45434.95833333334</v>
      </c>
      <c r="B3434" s="15">
        <f>WEEKDAY($A3434,2)</f>
        <v/>
      </c>
      <c r="C3434" s="15">
        <f>HOUR($A3434)</f>
        <v/>
      </c>
      <c r="D3434" s="15">
        <f>IF(AND($A3434&gt;=Instellingen!$B$6,$A3434&lt;Instellingen!$B$7),1,0)</f>
        <v/>
      </c>
      <c r="E3434" s="15">
        <f>COUNTIF(tData[BezoekStart],"&lt;"&amp;($A3434+1/24))-COUNTIF(tData[BezoekEind],"&lt;="&amp;$A3434)</f>
        <v/>
      </c>
      <c r="F3434" s="15">
        <f>COUNTIF(tData[BezoekLangStart],"&lt;"&amp;($A3434+1/24))-COUNTIF(tData[BezoekLangEind],"&lt;="&amp;$A3434)</f>
        <v/>
      </c>
      <c r="G3434" s="15">
        <f>IF($D3434=1,$B3434*100+$C3434,-1)</f>
        <v/>
      </c>
      <c r="H3434" s="15">
        <f>IF($D3434=1,$B3434,-1)</f>
        <v/>
      </c>
      <c r="I3434" s="15">
        <f>IF($D3434=1,$C3434,-1)</f>
        <v/>
      </c>
    </row>
    <row r="3435">
      <c r="A3435" s="33" t="n">
        <v>45435</v>
      </c>
      <c r="B3435" s="15">
        <f>WEEKDAY($A3435,2)</f>
        <v/>
      </c>
      <c r="C3435" s="15">
        <f>HOUR($A3435)</f>
        <v/>
      </c>
      <c r="D3435" s="15">
        <f>IF(AND($A3435&gt;=Instellingen!$B$6,$A3435&lt;Instellingen!$B$7),1,0)</f>
        <v/>
      </c>
      <c r="E3435" s="15">
        <f>COUNTIF(tData[BezoekStart],"&lt;"&amp;($A3435+1/24))-COUNTIF(tData[BezoekEind],"&lt;="&amp;$A3435)</f>
        <v/>
      </c>
      <c r="F3435" s="15">
        <f>COUNTIF(tData[BezoekLangStart],"&lt;"&amp;($A3435+1/24))-COUNTIF(tData[BezoekLangEind],"&lt;="&amp;$A3435)</f>
        <v/>
      </c>
      <c r="G3435" s="15">
        <f>IF($D3435=1,$B3435*100+$C3435,-1)</f>
        <v/>
      </c>
      <c r="H3435" s="15">
        <f>IF($D3435=1,$B3435,-1)</f>
        <v/>
      </c>
      <c r="I3435" s="15">
        <f>IF($D3435=1,$C3435,-1)</f>
        <v/>
      </c>
    </row>
    <row r="3436">
      <c r="A3436" s="33" t="n">
        <v>45435.04166666666</v>
      </c>
      <c r="B3436" s="15">
        <f>WEEKDAY($A3436,2)</f>
        <v/>
      </c>
      <c r="C3436" s="15">
        <f>HOUR($A3436)</f>
        <v/>
      </c>
      <c r="D3436" s="15">
        <f>IF(AND($A3436&gt;=Instellingen!$B$6,$A3436&lt;Instellingen!$B$7),1,0)</f>
        <v/>
      </c>
      <c r="E3436" s="15">
        <f>COUNTIF(tData[BezoekStart],"&lt;"&amp;($A3436+1/24))-COUNTIF(tData[BezoekEind],"&lt;="&amp;$A3436)</f>
        <v/>
      </c>
      <c r="F3436" s="15">
        <f>COUNTIF(tData[BezoekLangStart],"&lt;"&amp;($A3436+1/24))-COUNTIF(tData[BezoekLangEind],"&lt;="&amp;$A3436)</f>
        <v/>
      </c>
      <c r="G3436" s="15">
        <f>IF($D3436=1,$B3436*100+$C3436,-1)</f>
        <v/>
      </c>
      <c r="H3436" s="15">
        <f>IF($D3436=1,$B3436,-1)</f>
        <v/>
      </c>
      <c r="I3436" s="15">
        <f>IF($D3436=1,$C3436,-1)</f>
        <v/>
      </c>
    </row>
    <row r="3437">
      <c r="A3437" s="33" t="n">
        <v>45435.08333333334</v>
      </c>
      <c r="B3437" s="15">
        <f>WEEKDAY($A3437,2)</f>
        <v/>
      </c>
      <c r="C3437" s="15">
        <f>HOUR($A3437)</f>
        <v/>
      </c>
      <c r="D3437" s="15">
        <f>IF(AND($A3437&gt;=Instellingen!$B$6,$A3437&lt;Instellingen!$B$7),1,0)</f>
        <v/>
      </c>
      <c r="E3437" s="15">
        <f>COUNTIF(tData[BezoekStart],"&lt;"&amp;($A3437+1/24))-COUNTIF(tData[BezoekEind],"&lt;="&amp;$A3437)</f>
        <v/>
      </c>
      <c r="F3437" s="15">
        <f>COUNTIF(tData[BezoekLangStart],"&lt;"&amp;($A3437+1/24))-COUNTIF(tData[BezoekLangEind],"&lt;="&amp;$A3437)</f>
        <v/>
      </c>
      <c r="G3437" s="15">
        <f>IF($D3437=1,$B3437*100+$C3437,-1)</f>
        <v/>
      </c>
      <c r="H3437" s="15">
        <f>IF($D3437=1,$B3437,-1)</f>
        <v/>
      </c>
      <c r="I3437" s="15">
        <f>IF($D3437=1,$C3437,-1)</f>
        <v/>
      </c>
    </row>
    <row r="3438">
      <c r="A3438" s="33" t="n">
        <v>45435.125</v>
      </c>
      <c r="B3438" s="15">
        <f>WEEKDAY($A3438,2)</f>
        <v/>
      </c>
      <c r="C3438" s="15">
        <f>HOUR($A3438)</f>
        <v/>
      </c>
      <c r="D3438" s="15">
        <f>IF(AND($A3438&gt;=Instellingen!$B$6,$A3438&lt;Instellingen!$B$7),1,0)</f>
        <v/>
      </c>
      <c r="E3438" s="15">
        <f>COUNTIF(tData[BezoekStart],"&lt;"&amp;($A3438+1/24))-COUNTIF(tData[BezoekEind],"&lt;="&amp;$A3438)</f>
        <v/>
      </c>
      <c r="F3438" s="15">
        <f>COUNTIF(tData[BezoekLangStart],"&lt;"&amp;($A3438+1/24))-COUNTIF(tData[BezoekLangEind],"&lt;="&amp;$A3438)</f>
        <v/>
      </c>
      <c r="G3438" s="15">
        <f>IF($D3438=1,$B3438*100+$C3438,-1)</f>
        <v/>
      </c>
      <c r="H3438" s="15">
        <f>IF($D3438=1,$B3438,-1)</f>
        <v/>
      </c>
      <c r="I3438" s="15">
        <f>IF($D3438=1,$C3438,-1)</f>
        <v/>
      </c>
    </row>
    <row r="3439">
      <c r="A3439" s="33" t="n">
        <v>45435.16666666666</v>
      </c>
      <c r="B3439" s="15">
        <f>WEEKDAY($A3439,2)</f>
        <v/>
      </c>
      <c r="C3439" s="15">
        <f>HOUR($A3439)</f>
        <v/>
      </c>
      <c r="D3439" s="15">
        <f>IF(AND($A3439&gt;=Instellingen!$B$6,$A3439&lt;Instellingen!$B$7),1,0)</f>
        <v/>
      </c>
      <c r="E3439" s="15">
        <f>COUNTIF(tData[BezoekStart],"&lt;"&amp;($A3439+1/24))-COUNTIF(tData[BezoekEind],"&lt;="&amp;$A3439)</f>
        <v/>
      </c>
      <c r="F3439" s="15">
        <f>COUNTIF(tData[BezoekLangStart],"&lt;"&amp;($A3439+1/24))-COUNTIF(tData[BezoekLangEind],"&lt;="&amp;$A3439)</f>
        <v/>
      </c>
      <c r="G3439" s="15">
        <f>IF($D3439=1,$B3439*100+$C3439,-1)</f>
        <v/>
      </c>
      <c r="H3439" s="15">
        <f>IF($D3439=1,$B3439,-1)</f>
        <v/>
      </c>
      <c r="I3439" s="15">
        <f>IF($D3439=1,$C3439,-1)</f>
        <v/>
      </c>
    </row>
    <row r="3440">
      <c r="A3440" s="33" t="n">
        <v>45435.20833333334</v>
      </c>
      <c r="B3440" s="15">
        <f>WEEKDAY($A3440,2)</f>
        <v/>
      </c>
      <c r="C3440" s="15">
        <f>HOUR($A3440)</f>
        <v/>
      </c>
      <c r="D3440" s="15">
        <f>IF(AND($A3440&gt;=Instellingen!$B$6,$A3440&lt;Instellingen!$B$7),1,0)</f>
        <v/>
      </c>
      <c r="E3440" s="15">
        <f>COUNTIF(tData[BezoekStart],"&lt;"&amp;($A3440+1/24))-COUNTIF(tData[BezoekEind],"&lt;="&amp;$A3440)</f>
        <v/>
      </c>
      <c r="F3440" s="15">
        <f>COUNTIF(tData[BezoekLangStart],"&lt;"&amp;($A3440+1/24))-COUNTIF(tData[BezoekLangEind],"&lt;="&amp;$A3440)</f>
        <v/>
      </c>
      <c r="G3440" s="15">
        <f>IF($D3440=1,$B3440*100+$C3440,-1)</f>
        <v/>
      </c>
      <c r="H3440" s="15">
        <f>IF($D3440=1,$B3440,-1)</f>
        <v/>
      </c>
      <c r="I3440" s="15">
        <f>IF($D3440=1,$C3440,-1)</f>
        <v/>
      </c>
    </row>
    <row r="3441">
      <c r="A3441" s="33" t="n">
        <v>45435.25</v>
      </c>
      <c r="B3441" s="15">
        <f>WEEKDAY($A3441,2)</f>
        <v/>
      </c>
      <c r="C3441" s="15">
        <f>HOUR($A3441)</f>
        <v/>
      </c>
      <c r="D3441" s="15">
        <f>IF(AND($A3441&gt;=Instellingen!$B$6,$A3441&lt;Instellingen!$B$7),1,0)</f>
        <v/>
      </c>
      <c r="E3441" s="15">
        <f>COUNTIF(tData[BezoekStart],"&lt;"&amp;($A3441+1/24))-COUNTIF(tData[BezoekEind],"&lt;="&amp;$A3441)</f>
        <v/>
      </c>
      <c r="F3441" s="15">
        <f>COUNTIF(tData[BezoekLangStart],"&lt;"&amp;($A3441+1/24))-COUNTIF(tData[BezoekLangEind],"&lt;="&amp;$A3441)</f>
        <v/>
      </c>
      <c r="G3441" s="15">
        <f>IF($D3441=1,$B3441*100+$C3441,-1)</f>
        <v/>
      </c>
      <c r="H3441" s="15">
        <f>IF($D3441=1,$B3441,-1)</f>
        <v/>
      </c>
      <c r="I3441" s="15">
        <f>IF($D3441=1,$C3441,-1)</f>
        <v/>
      </c>
    </row>
    <row r="3442">
      <c r="A3442" s="33" t="n">
        <v>45435.29166666666</v>
      </c>
      <c r="B3442" s="15">
        <f>WEEKDAY($A3442,2)</f>
        <v/>
      </c>
      <c r="C3442" s="15">
        <f>HOUR($A3442)</f>
        <v/>
      </c>
      <c r="D3442" s="15">
        <f>IF(AND($A3442&gt;=Instellingen!$B$6,$A3442&lt;Instellingen!$B$7),1,0)</f>
        <v/>
      </c>
      <c r="E3442" s="15">
        <f>COUNTIF(tData[BezoekStart],"&lt;"&amp;($A3442+1/24))-COUNTIF(tData[BezoekEind],"&lt;="&amp;$A3442)</f>
        <v/>
      </c>
      <c r="F3442" s="15">
        <f>COUNTIF(tData[BezoekLangStart],"&lt;"&amp;($A3442+1/24))-COUNTIF(tData[BezoekLangEind],"&lt;="&amp;$A3442)</f>
        <v/>
      </c>
      <c r="G3442" s="15">
        <f>IF($D3442=1,$B3442*100+$C3442,-1)</f>
        <v/>
      </c>
      <c r="H3442" s="15">
        <f>IF($D3442=1,$B3442,-1)</f>
        <v/>
      </c>
      <c r="I3442" s="15">
        <f>IF($D3442=1,$C3442,-1)</f>
        <v/>
      </c>
    </row>
    <row r="3443">
      <c r="A3443" s="33" t="n">
        <v>45435.33333333334</v>
      </c>
      <c r="B3443" s="15">
        <f>WEEKDAY($A3443,2)</f>
        <v/>
      </c>
      <c r="C3443" s="15">
        <f>HOUR($A3443)</f>
        <v/>
      </c>
      <c r="D3443" s="15">
        <f>IF(AND($A3443&gt;=Instellingen!$B$6,$A3443&lt;Instellingen!$B$7),1,0)</f>
        <v/>
      </c>
      <c r="E3443" s="15">
        <f>COUNTIF(tData[BezoekStart],"&lt;"&amp;($A3443+1/24))-COUNTIF(tData[BezoekEind],"&lt;="&amp;$A3443)</f>
        <v/>
      </c>
      <c r="F3443" s="15">
        <f>COUNTIF(tData[BezoekLangStart],"&lt;"&amp;($A3443+1/24))-COUNTIF(tData[BezoekLangEind],"&lt;="&amp;$A3443)</f>
        <v/>
      </c>
      <c r="G3443" s="15">
        <f>IF($D3443=1,$B3443*100+$C3443,-1)</f>
        <v/>
      </c>
      <c r="H3443" s="15">
        <f>IF($D3443=1,$B3443,-1)</f>
        <v/>
      </c>
      <c r="I3443" s="15">
        <f>IF($D3443=1,$C3443,-1)</f>
        <v/>
      </c>
    </row>
    <row r="3444">
      <c r="A3444" s="33" t="n">
        <v>45435.375</v>
      </c>
      <c r="B3444" s="15">
        <f>WEEKDAY($A3444,2)</f>
        <v/>
      </c>
      <c r="C3444" s="15">
        <f>HOUR($A3444)</f>
        <v/>
      </c>
      <c r="D3444" s="15">
        <f>IF(AND($A3444&gt;=Instellingen!$B$6,$A3444&lt;Instellingen!$B$7),1,0)</f>
        <v/>
      </c>
      <c r="E3444" s="15">
        <f>COUNTIF(tData[BezoekStart],"&lt;"&amp;($A3444+1/24))-COUNTIF(tData[BezoekEind],"&lt;="&amp;$A3444)</f>
        <v/>
      </c>
      <c r="F3444" s="15">
        <f>COUNTIF(tData[BezoekLangStart],"&lt;"&amp;($A3444+1/24))-COUNTIF(tData[BezoekLangEind],"&lt;="&amp;$A3444)</f>
        <v/>
      </c>
      <c r="G3444" s="15">
        <f>IF($D3444=1,$B3444*100+$C3444,-1)</f>
        <v/>
      </c>
      <c r="H3444" s="15">
        <f>IF($D3444=1,$B3444,-1)</f>
        <v/>
      </c>
      <c r="I3444" s="15">
        <f>IF($D3444=1,$C3444,-1)</f>
        <v/>
      </c>
    </row>
    <row r="3445">
      <c r="A3445" s="33" t="n">
        <v>45435.41666666666</v>
      </c>
      <c r="B3445" s="15">
        <f>WEEKDAY($A3445,2)</f>
        <v/>
      </c>
      <c r="C3445" s="15">
        <f>HOUR($A3445)</f>
        <v/>
      </c>
      <c r="D3445" s="15">
        <f>IF(AND($A3445&gt;=Instellingen!$B$6,$A3445&lt;Instellingen!$B$7),1,0)</f>
        <v/>
      </c>
      <c r="E3445" s="15">
        <f>COUNTIF(tData[BezoekStart],"&lt;"&amp;($A3445+1/24))-COUNTIF(tData[BezoekEind],"&lt;="&amp;$A3445)</f>
        <v/>
      </c>
      <c r="F3445" s="15">
        <f>COUNTIF(tData[BezoekLangStart],"&lt;"&amp;($A3445+1/24))-COUNTIF(tData[BezoekLangEind],"&lt;="&amp;$A3445)</f>
        <v/>
      </c>
      <c r="G3445" s="15">
        <f>IF($D3445=1,$B3445*100+$C3445,-1)</f>
        <v/>
      </c>
      <c r="H3445" s="15">
        <f>IF($D3445=1,$B3445,-1)</f>
        <v/>
      </c>
      <c r="I3445" s="15">
        <f>IF($D3445=1,$C3445,-1)</f>
        <v/>
      </c>
    </row>
    <row r="3446">
      <c r="A3446" s="33" t="n">
        <v>45435.45833333334</v>
      </c>
      <c r="B3446" s="15">
        <f>WEEKDAY($A3446,2)</f>
        <v/>
      </c>
      <c r="C3446" s="15">
        <f>HOUR($A3446)</f>
        <v/>
      </c>
      <c r="D3446" s="15">
        <f>IF(AND($A3446&gt;=Instellingen!$B$6,$A3446&lt;Instellingen!$B$7),1,0)</f>
        <v/>
      </c>
      <c r="E3446" s="15">
        <f>COUNTIF(tData[BezoekStart],"&lt;"&amp;($A3446+1/24))-COUNTIF(tData[BezoekEind],"&lt;="&amp;$A3446)</f>
        <v/>
      </c>
      <c r="F3446" s="15">
        <f>COUNTIF(tData[BezoekLangStart],"&lt;"&amp;($A3446+1/24))-COUNTIF(tData[BezoekLangEind],"&lt;="&amp;$A3446)</f>
        <v/>
      </c>
      <c r="G3446" s="15">
        <f>IF($D3446=1,$B3446*100+$C3446,-1)</f>
        <v/>
      </c>
      <c r="H3446" s="15">
        <f>IF($D3446=1,$B3446,-1)</f>
        <v/>
      </c>
      <c r="I3446" s="15">
        <f>IF($D3446=1,$C3446,-1)</f>
        <v/>
      </c>
    </row>
    <row r="3447">
      <c r="A3447" s="33" t="n">
        <v>45435.5</v>
      </c>
      <c r="B3447" s="15">
        <f>WEEKDAY($A3447,2)</f>
        <v/>
      </c>
      <c r="C3447" s="15">
        <f>HOUR($A3447)</f>
        <v/>
      </c>
      <c r="D3447" s="15">
        <f>IF(AND($A3447&gt;=Instellingen!$B$6,$A3447&lt;Instellingen!$B$7),1,0)</f>
        <v/>
      </c>
      <c r="E3447" s="15">
        <f>COUNTIF(tData[BezoekStart],"&lt;"&amp;($A3447+1/24))-COUNTIF(tData[BezoekEind],"&lt;="&amp;$A3447)</f>
        <v/>
      </c>
      <c r="F3447" s="15">
        <f>COUNTIF(tData[BezoekLangStart],"&lt;"&amp;($A3447+1/24))-COUNTIF(tData[BezoekLangEind],"&lt;="&amp;$A3447)</f>
        <v/>
      </c>
      <c r="G3447" s="15">
        <f>IF($D3447=1,$B3447*100+$C3447,-1)</f>
        <v/>
      </c>
      <c r="H3447" s="15">
        <f>IF($D3447=1,$B3447,-1)</f>
        <v/>
      </c>
      <c r="I3447" s="15">
        <f>IF($D3447=1,$C3447,-1)</f>
        <v/>
      </c>
    </row>
    <row r="3448">
      <c r="A3448" s="33" t="n">
        <v>45435.54166666666</v>
      </c>
      <c r="B3448" s="15">
        <f>WEEKDAY($A3448,2)</f>
        <v/>
      </c>
      <c r="C3448" s="15">
        <f>HOUR($A3448)</f>
        <v/>
      </c>
      <c r="D3448" s="15">
        <f>IF(AND($A3448&gt;=Instellingen!$B$6,$A3448&lt;Instellingen!$B$7),1,0)</f>
        <v/>
      </c>
      <c r="E3448" s="15">
        <f>COUNTIF(tData[BezoekStart],"&lt;"&amp;($A3448+1/24))-COUNTIF(tData[BezoekEind],"&lt;="&amp;$A3448)</f>
        <v/>
      </c>
      <c r="F3448" s="15">
        <f>COUNTIF(tData[BezoekLangStart],"&lt;"&amp;($A3448+1/24))-COUNTIF(tData[BezoekLangEind],"&lt;="&amp;$A3448)</f>
        <v/>
      </c>
      <c r="G3448" s="15">
        <f>IF($D3448=1,$B3448*100+$C3448,-1)</f>
        <v/>
      </c>
      <c r="H3448" s="15">
        <f>IF($D3448=1,$B3448,-1)</f>
        <v/>
      </c>
      <c r="I3448" s="15">
        <f>IF($D3448=1,$C3448,-1)</f>
        <v/>
      </c>
    </row>
    <row r="3449">
      <c r="A3449" s="33" t="n">
        <v>45435.58333333334</v>
      </c>
      <c r="B3449" s="15">
        <f>WEEKDAY($A3449,2)</f>
        <v/>
      </c>
      <c r="C3449" s="15">
        <f>HOUR($A3449)</f>
        <v/>
      </c>
      <c r="D3449" s="15">
        <f>IF(AND($A3449&gt;=Instellingen!$B$6,$A3449&lt;Instellingen!$B$7),1,0)</f>
        <v/>
      </c>
      <c r="E3449" s="15">
        <f>COUNTIF(tData[BezoekStart],"&lt;"&amp;($A3449+1/24))-COUNTIF(tData[BezoekEind],"&lt;="&amp;$A3449)</f>
        <v/>
      </c>
      <c r="F3449" s="15">
        <f>COUNTIF(tData[BezoekLangStart],"&lt;"&amp;($A3449+1/24))-COUNTIF(tData[BezoekLangEind],"&lt;="&amp;$A3449)</f>
        <v/>
      </c>
      <c r="G3449" s="15">
        <f>IF($D3449=1,$B3449*100+$C3449,-1)</f>
        <v/>
      </c>
      <c r="H3449" s="15">
        <f>IF($D3449=1,$B3449,-1)</f>
        <v/>
      </c>
      <c r="I3449" s="15">
        <f>IF($D3449=1,$C3449,-1)</f>
        <v/>
      </c>
    </row>
    <row r="3450">
      <c r="A3450" s="33" t="n">
        <v>45435.625</v>
      </c>
      <c r="B3450" s="15">
        <f>WEEKDAY($A3450,2)</f>
        <v/>
      </c>
      <c r="C3450" s="15">
        <f>HOUR($A3450)</f>
        <v/>
      </c>
      <c r="D3450" s="15">
        <f>IF(AND($A3450&gt;=Instellingen!$B$6,$A3450&lt;Instellingen!$B$7),1,0)</f>
        <v/>
      </c>
      <c r="E3450" s="15">
        <f>COUNTIF(tData[BezoekStart],"&lt;"&amp;($A3450+1/24))-COUNTIF(tData[BezoekEind],"&lt;="&amp;$A3450)</f>
        <v/>
      </c>
      <c r="F3450" s="15">
        <f>COUNTIF(tData[BezoekLangStart],"&lt;"&amp;($A3450+1/24))-COUNTIF(tData[BezoekLangEind],"&lt;="&amp;$A3450)</f>
        <v/>
      </c>
      <c r="G3450" s="15">
        <f>IF($D3450=1,$B3450*100+$C3450,-1)</f>
        <v/>
      </c>
      <c r="H3450" s="15">
        <f>IF($D3450=1,$B3450,-1)</f>
        <v/>
      </c>
      <c r="I3450" s="15">
        <f>IF($D3450=1,$C3450,-1)</f>
        <v/>
      </c>
    </row>
    <row r="3451">
      <c r="A3451" s="33" t="n">
        <v>45435.66666666666</v>
      </c>
      <c r="B3451" s="15">
        <f>WEEKDAY($A3451,2)</f>
        <v/>
      </c>
      <c r="C3451" s="15">
        <f>HOUR($A3451)</f>
        <v/>
      </c>
      <c r="D3451" s="15">
        <f>IF(AND($A3451&gt;=Instellingen!$B$6,$A3451&lt;Instellingen!$B$7),1,0)</f>
        <v/>
      </c>
      <c r="E3451" s="15">
        <f>COUNTIF(tData[BezoekStart],"&lt;"&amp;($A3451+1/24))-COUNTIF(tData[BezoekEind],"&lt;="&amp;$A3451)</f>
        <v/>
      </c>
      <c r="F3451" s="15">
        <f>COUNTIF(tData[BezoekLangStart],"&lt;"&amp;($A3451+1/24))-COUNTIF(tData[BezoekLangEind],"&lt;="&amp;$A3451)</f>
        <v/>
      </c>
      <c r="G3451" s="15">
        <f>IF($D3451=1,$B3451*100+$C3451,-1)</f>
        <v/>
      </c>
      <c r="H3451" s="15">
        <f>IF($D3451=1,$B3451,-1)</f>
        <v/>
      </c>
      <c r="I3451" s="15">
        <f>IF($D3451=1,$C3451,-1)</f>
        <v/>
      </c>
    </row>
    <row r="3452">
      <c r="A3452" s="33" t="n">
        <v>45435.70833333334</v>
      </c>
      <c r="B3452" s="15">
        <f>WEEKDAY($A3452,2)</f>
        <v/>
      </c>
      <c r="C3452" s="15">
        <f>HOUR($A3452)</f>
        <v/>
      </c>
      <c r="D3452" s="15">
        <f>IF(AND($A3452&gt;=Instellingen!$B$6,$A3452&lt;Instellingen!$B$7),1,0)</f>
        <v/>
      </c>
      <c r="E3452" s="15">
        <f>COUNTIF(tData[BezoekStart],"&lt;"&amp;($A3452+1/24))-COUNTIF(tData[BezoekEind],"&lt;="&amp;$A3452)</f>
        <v/>
      </c>
      <c r="F3452" s="15">
        <f>COUNTIF(tData[BezoekLangStart],"&lt;"&amp;($A3452+1/24))-COUNTIF(tData[BezoekLangEind],"&lt;="&amp;$A3452)</f>
        <v/>
      </c>
      <c r="G3452" s="15">
        <f>IF($D3452=1,$B3452*100+$C3452,-1)</f>
        <v/>
      </c>
      <c r="H3452" s="15">
        <f>IF($D3452=1,$B3452,-1)</f>
        <v/>
      </c>
      <c r="I3452" s="15">
        <f>IF($D3452=1,$C3452,-1)</f>
        <v/>
      </c>
    </row>
    <row r="3453">
      <c r="A3453" s="33" t="n">
        <v>45435.75</v>
      </c>
      <c r="B3453" s="15">
        <f>WEEKDAY($A3453,2)</f>
        <v/>
      </c>
      <c r="C3453" s="15">
        <f>HOUR($A3453)</f>
        <v/>
      </c>
      <c r="D3453" s="15">
        <f>IF(AND($A3453&gt;=Instellingen!$B$6,$A3453&lt;Instellingen!$B$7),1,0)</f>
        <v/>
      </c>
      <c r="E3453" s="15">
        <f>COUNTIF(tData[BezoekStart],"&lt;"&amp;($A3453+1/24))-COUNTIF(tData[BezoekEind],"&lt;="&amp;$A3453)</f>
        <v/>
      </c>
      <c r="F3453" s="15">
        <f>COUNTIF(tData[BezoekLangStart],"&lt;"&amp;($A3453+1/24))-COUNTIF(tData[BezoekLangEind],"&lt;="&amp;$A3453)</f>
        <v/>
      </c>
      <c r="G3453" s="15">
        <f>IF($D3453=1,$B3453*100+$C3453,-1)</f>
        <v/>
      </c>
      <c r="H3453" s="15">
        <f>IF($D3453=1,$B3453,-1)</f>
        <v/>
      </c>
      <c r="I3453" s="15">
        <f>IF($D3453=1,$C3453,-1)</f>
        <v/>
      </c>
    </row>
    <row r="3454">
      <c r="A3454" s="33" t="n">
        <v>45435.79166666666</v>
      </c>
      <c r="B3454" s="15">
        <f>WEEKDAY($A3454,2)</f>
        <v/>
      </c>
      <c r="C3454" s="15">
        <f>HOUR($A3454)</f>
        <v/>
      </c>
      <c r="D3454" s="15">
        <f>IF(AND($A3454&gt;=Instellingen!$B$6,$A3454&lt;Instellingen!$B$7),1,0)</f>
        <v/>
      </c>
      <c r="E3454" s="15">
        <f>COUNTIF(tData[BezoekStart],"&lt;"&amp;($A3454+1/24))-COUNTIF(tData[BezoekEind],"&lt;="&amp;$A3454)</f>
        <v/>
      </c>
      <c r="F3454" s="15">
        <f>COUNTIF(tData[BezoekLangStart],"&lt;"&amp;($A3454+1/24))-COUNTIF(tData[BezoekLangEind],"&lt;="&amp;$A3454)</f>
        <v/>
      </c>
      <c r="G3454" s="15">
        <f>IF($D3454=1,$B3454*100+$C3454,-1)</f>
        <v/>
      </c>
      <c r="H3454" s="15">
        <f>IF($D3454=1,$B3454,-1)</f>
        <v/>
      </c>
      <c r="I3454" s="15">
        <f>IF($D3454=1,$C3454,-1)</f>
        <v/>
      </c>
    </row>
    <row r="3455">
      <c r="A3455" s="33" t="n">
        <v>45435.83333333334</v>
      </c>
      <c r="B3455" s="15">
        <f>WEEKDAY($A3455,2)</f>
        <v/>
      </c>
      <c r="C3455" s="15">
        <f>HOUR($A3455)</f>
        <v/>
      </c>
      <c r="D3455" s="15">
        <f>IF(AND($A3455&gt;=Instellingen!$B$6,$A3455&lt;Instellingen!$B$7),1,0)</f>
        <v/>
      </c>
      <c r="E3455" s="15">
        <f>COUNTIF(tData[BezoekStart],"&lt;"&amp;($A3455+1/24))-COUNTIF(tData[BezoekEind],"&lt;="&amp;$A3455)</f>
        <v/>
      </c>
      <c r="F3455" s="15">
        <f>COUNTIF(tData[BezoekLangStart],"&lt;"&amp;($A3455+1/24))-COUNTIF(tData[BezoekLangEind],"&lt;="&amp;$A3455)</f>
        <v/>
      </c>
      <c r="G3455" s="15">
        <f>IF($D3455=1,$B3455*100+$C3455,-1)</f>
        <v/>
      </c>
      <c r="H3455" s="15">
        <f>IF($D3455=1,$B3455,-1)</f>
        <v/>
      </c>
      <c r="I3455" s="15">
        <f>IF($D3455=1,$C3455,-1)</f>
        <v/>
      </c>
    </row>
    <row r="3456">
      <c r="A3456" s="33" t="n">
        <v>45435.875</v>
      </c>
      <c r="B3456" s="15">
        <f>WEEKDAY($A3456,2)</f>
        <v/>
      </c>
      <c r="C3456" s="15">
        <f>HOUR($A3456)</f>
        <v/>
      </c>
      <c r="D3456" s="15">
        <f>IF(AND($A3456&gt;=Instellingen!$B$6,$A3456&lt;Instellingen!$B$7),1,0)</f>
        <v/>
      </c>
      <c r="E3456" s="15">
        <f>COUNTIF(tData[BezoekStart],"&lt;"&amp;($A3456+1/24))-COUNTIF(tData[BezoekEind],"&lt;="&amp;$A3456)</f>
        <v/>
      </c>
      <c r="F3456" s="15">
        <f>COUNTIF(tData[BezoekLangStart],"&lt;"&amp;($A3456+1/24))-COUNTIF(tData[BezoekLangEind],"&lt;="&amp;$A3456)</f>
        <v/>
      </c>
      <c r="G3456" s="15">
        <f>IF($D3456=1,$B3456*100+$C3456,-1)</f>
        <v/>
      </c>
      <c r="H3456" s="15">
        <f>IF($D3456=1,$B3456,-1)</f>
        <v/>
      </c>
      <c r="I3456" s="15">
        <f>IF($D3456=1,$C3456,-1)</f>
        <v/>
      </c>
    </row>
    <row r="3457">
      <c r="A3457" s="33" t="n">
        <v>45435.91666666666</v>
      </c>
      <c r="B3457" s="15">
        <f>WEEKDAY($A3457,2)</f>
        <v/>
      </c>
      <c r="C3457" s="15">
        <f>HOUR($A3457)</f>
        <v/>
      </c>
      <c r="D3457" s="15">
        <f>IF(AND($A3457&gt;=Instellingen!$B$6,$A3457&lt;Instellingen!$B$7),1,0)</f>
        <v/>
      </c>
      <c r="E3457" s="15">
        <f>COUNTIF(tData[BezoekStart],"&lt;"&amp;($A3457+1/24))-COUNTIF(tData[BezoekEind],"&lt;="&amp;$A3457)</f>
        <v/>
      </c>
      <c r="F3457" s="15">
        <f>COUNTIF(tData[BezoekLangStart],"&lt;"&amp;($A3457+1/24))-COUNTIF(tData[BezoekLangEind],"&lt;="&amp;$A3457)</f>
        <v/>
      </c>
      <c r="G3457" s="15">
        <f>IF($D3457=1,$B3457*100+$C3457,-1)</f>
        <v/>
      </c>
      <c r="H3457" s="15">
        <f>IF($D3457=1,$B3457,-1)</f>
        <v/>
      </c>
      <c r="I3457" s="15">
        <f>IF($D3457=1,$C3457,-1)</f>
        <v/>
      </c>
    </row>
    <row r="3458">
      <c r="A3458" s="33" t="n">
        <v>45435.95833333334</v>
      </c>
      <c r="B3458" s="15">
        <f>WEEKDAY($A3458,2)</f>
        <v/>
      </c>
      <c r="C3458" s="15">
        <f>HOUR($A3458)</f>
        <v/>
      </c>
      <c r="D3458" s="15">
        <f>IF(AND($A3458&gt;=Instellingen!$B$6,$A3458&lt;Instellingen!$B$7),1,0)</f>
        <v/>
      </c>
      <c r="E3458" s="15">
        <f>COUNTIF(tData[BezoekStart],"&lt;"&amp;($A3458+1/24))-COUNTIF(tData[BezoekEind],"&lt;="&amp;$A3458)</f>
        <v/>
      </c>
      <c r="F3458" s="15">
        <f>COUNTIF(tData[BezoekLangStart],"&lt;"&amp;($A3458+1/24))-COUNTIF(tData[BezoekLangEind],"&lt;="&amp;$A3458)</f>
        <v/>
      </c>
      <c r="G3458" s="15">
        <f>IF($D3458=1,$B3458*100+$C3458,-1)</f>
        <v/>
      </c>
      <c r="H3458" s="15">
        <f>IF($D3458=1,$B3458,-1)</f>
        <v/>
      </c>
      <c r="I3458" s="15">
        <f>IF($D3458=1,$C3458,-1)</f>
        <v/>
      </c>
    </row>
    <row r="3459">
      <c r="A3459" s="33" t="n">
        <v>45436</v>
      </c>
      <c r="B3459" s="15">
        <f>WEEKDAY($A3459,2)</f>
        <v/>
      </c>
      <c r="C3459" s="15">
        <f>HOUR($A3459)</f>
        <v/>
      </c>
      <c r="D3459" s="15">
        <f>IF(AND($A3459&gt;=Instellingen!$B$6,$A3459&lt;Instellingen!$B$7),1,0)</f>
        <v/>
      </c>
      <c r="E3459" s="15">
        <f>COUNTIF(tData[BezoekStart],"&lt;"&amp;($A3459+1/24))-COUNTIF(tData[BezoekEind],"&lt;="&amp;$A3459)</f>
        <v/>
      </c>
      <c r="F3459" s="15">
        <f>COUNTIF(tData[BezoekLangStart],"&lt;"&amp;($A3459+1/24))-COUNTIF(tData[BezoekLangEind],"&lt;="&amp;$A3459)</f>
        <v/>
      </c>
      <c r="G3459" s="15">
        <f>IF($D3459=1,$B3459*100+$C3459,-1)</f>
        <v/>
      </c>
      <c r="H3459" s="15">
        <f>IF($D3459=1,$B3459,-1)</f>
        <v/>
      </c>
      <c r="I3459" s="15">
        <f>IF($D3459=1,$C3459,-1)</f>
        <v/>
      </c>
    </row>
    <row r="3460">
      <c r="A3460" s="33" t="n">
        <v>45436.04166666666</v>
      </c>
      <c r="B3460" s="15">
        <f>WEEKDAY($A3460,2)</f>
        <v/>
      </c>
      <c r="C3460" s="15">
        <f>HOUR($A3460)</f>
        <v/>
      </c>
      <c r="D3460" s="15">
        <f>IF(AND($A3460&gt;=Instellingen!$B$6,$A3460&lt;Instellingen!$B$7),1,0)</f>
        <v/>
      </c>
      <c r="E3460" s="15">
        <f>COUNTIF(tData[BezoekStart],"&lt;"&amp;($A3460+1/24))-COUNTIF(tData[BezoekEind],"&lt;="&amp;$A3460)</f>
        <v/>
      </c>
      <c r="F3460" s="15">
        <f>COUNTIF(tData[BezoekLangStart],"&lt;"&amp;($A3460+1/24))-COUNTIF(tData[BezoekLangEind],"&lt;="&amp;$A3460)</f>
        <v/>
      </c>
      <c r="G3460" s="15">
        <f>IF($D3460=1,$B3460*100+$C3460,-1)</f>
        <v/>
      </c>
      <c r="H3460" s="15">
        <f>IF($D3460=1,$B3460,-1)</f>
        <v/>
      </c>
      <c r="I3460" s="15">
        <f>IF($D3460=1,$C3460,-1)</f>
        <v/>
      </c>
    </row>
    <row r="3461">
      <c r="A3461" s="33" t="n">
        <v>45436.08333333334</v>
      </c>
      <c r="B3461" s="15">
        <f>WEEKDAY($A3461,2)</f>
        <v/>
      </c>
      <c r="C3461" s="15">
        <f>HOUR($A3461)</f>
        <v/>
      </c>
      <c r="D3461" s="15">
        <f>IF(AND($A3461&gt;=Instellingen!$B$6,$A3461&lt;Instellingen!$B$7),1,0)</f>
        <v/>
      </c>
      <c r="E3461" s="15">
        <f>COUNTIF(tData[BezoekStart],"&lt;"&amp;($A3461+1/24))-COUNTIF(tData[BezoekEind],"&lt;="&amp;$A3461)</f>
        <v/>
      </c>
      <c r="F3461" s="15">
        <f>COUNTIF(tData[BezoekLangStart],"&lt;"&amp;($A3461+1/24))-COUNTIF(tData[BezoekLangEind],"&lt;="&amp;$A3461)</f>
        <v/>
      </c>
      <c r="G3461" s="15">
        <f>IF($D3461=1,$B3461*100+$C3461,-1)</f>
        <v/>
      </c>
      <c r="H3461" s="15">
        <f>IF($D3461=1,$B3461,-1)</f>
        <v/>
      </c>
      <c r="I3461" s="15">
        <f>IF($D3461=1,$C3461,-1)</f>
        <v/>
      </c>
    </row>
    <row r="3462">
      <c r="A3462" s="33" t="n">
        <v>45436.125</v>
      </c>
      <c r="B3462" s="15">
        <f>WEEKDAY($A3462,2)</f>
        <v/>
      </c>
      <c r="C3462" s="15">
        <f>HOUR($A3462)</f>
        <v/>
      </c>
      <c r="D3462" s="15">
        <f>IF(AND($A3462&gt;=Instellingen!$B$6,$A3462&lt;Instellingen!$B$7),1,0)</f>
        <v/>
      </c>
      <c r="E3462" s="15">
        <f>COUNTIF(tData[BezoekStart],"&lt;"&amp;($A3462+1/24))-COUNTIF(tData[BezoekEind],"&lt;="&amp;$A3462)</f>
        <v/>
      </c>
      <c r="F3462" s="15">
        <f>COUNTIF(tData[BezoekLangStart],"&lt;"&amp;($A3462+1/24))-COUNTIF(tData[BezoekLangEind],"&lt;="&amp;$A3462)</f>
        <v/>
      </c>
      <c r="G3462" s="15">
        <f>IF($D3462=1,$B3462*100+$C3462,-1)</f>
        <v/>
      </c>
      <c r="H3462" s="15">
        <f>IF($D3462=1,$B3462,-1)</f>
        <v/>
      </c>
      <c r="I3462" s="15">
        <f>IF($D3462=1,$C3462,-1)</f>
        <v/>
      </c>
    </row>
    <row r="3463">
      <c r="A3463" s="33" t="n">
        <v>45436.16666666666</v>
      </c>
      <c r="B3463" s="15">
        <f>WEEKDAY($A3463,2)</f>
        <v/>
      </c>
      <c r="C3463" s="15">
        <f>HOUR($A3463)</f>
        <v/>
      </c>
      <c r="D3463" s="15">
        <f>IF(AND($A3463&gt;=Instellingen!$B$6,$A3463&lt;Instellingen!$B$7),1,0)</f>
        <v/>
      </c>
      <c r="E3463" s="15">
        <f>COUNTIF(tData[BezoekStart],"&lt;"&amp;($A3463+1/24))-COUNTIF(tData[BezoekEind],"&lt;="&amp;$A3463)</f>
        <v/>
      </c>
      <c r="F3463" s="15">
        <f>COUNTIF(tData[BezoekLangStart],"&lt;"&amp;($A3463+1/24))-COUNTIF(tData[BezoekLangEind],"&lt;="&amp;$A3463)</f>
        <v/>
      </c>
      <c r="G3463" s="15">
        <f>IF($D3463=1,$B3463*100+$C3463,-1)</f>
        <v/>
      </c>
      <c r="H3463" s="15">
        <f>IF($D3463=1,$B3463,-1)</f>
        <v/>
      </c>
      <c r="I3463" s="15">
        <f>IF($D3463=1,$C3463,-1)</f>
        <v/>
      </c>
    </row>
    <row r="3464">
      <c r="A3464" s="33" t="n">
        <v>45436.20833333334</v>
      </c>
      <c r="B3464" s="15">
        <f>WEEKDAY($A3464,2)</f>
        <v/>
      </c>
      <c r="C3464" s="15">
        <f>HOUR($A3464)</f>
        <v/>
      </c>
      <c r="D3464" s="15">
        <f>IF(AND($A3464&gt;=Instellingen!$B$6,$A3464&lt;Instellingen!$B$7),1,0)</f>
        <v/>
      </c>
      <c r="E3464" s="15">
        <f>COUNTIF(tData[BezoekStart],"&lt;"&amp;($A3464+1/24))-COUNTIF(tData[BezoekEind],"&lt;="&amp;$A3464)</f>
        <v/>
      </c>
      <c r="F3464" s="15">
        <f>COUNTIF(tData[BezoekLangStart],"&lt;"&amp;($A3464+1/24))-COUNTIF(tData[BezoekLangEind],"&lt;="&amp;$A3464)</f>
        <v/>
      </c>
      <c r="G3464" s="15">
        <f>IF($D3464=1,$B3464*100+$C3464,-1)</f>
        <v/>
      </c>
      <c r="H3464" s="15">
        <f>IF($D3464=1,$B3464,-1)</f>
        <v/>
      </c>
      <c r="I3464" s="15">
        <f>IF($D3464=1,$C3464,-1)</f>
        <v/>
      </c>
    </row>
    <row r="3465">
      <c r="A3465" s="33" t="n">
        <v>45436.25</v>
      </c>
      <c r="B3465" s="15">
        <f>WEEKDAY($A3465,2)</f>
        <v/>
      </c>
      <c r="C3465" s="15">
        <f>HOUR($A3465)</f>
        <v/>
      </c>
      <c r="D3465" s="15">
        <f>IF(AND($A3465&gt;=Instellingen!$B$6,$A3465&lt;Instellingen!$B$7),1,0)</f>
        <v/>
      </c>
      <c r="E3465" s="15">
        <f>COUNTIF(tData[BezoekStart],"&lt;"&amp;($A3465+1/24))-COUNTIF(tData[BezoekEind],"&lt;="&amp;$A3465)</f>
        <v/>
      </c>
      <c r="F3465" s="15">
        <f>COUNTIF(tData[BezoekLangStart],"&lt;"&amp;($A3465+1/24))-COUNTIF(tData[BezoekLangEind],"&lt;="&amp;$A3465)</f>
        <v/>
      </c>
      <c r="G3465" s="15">
        <f>IF($D3465=1,$B3465*100+$C3465,-1)</f>
        <v/>
      </c>
      <c r="H3465" s="15">
        <f>IF($D3465=1,$B3465,-1)</f>
        <v/>
      </c>
      <c r="I3465" s="15">
        <f>IF($D3465=1,$C3465,-1)</f>
        <v/>
      </c>
    </row>
    <row r="3466">
      <c r="A3466" s="33" t="n">
        <v>45436.29166666666</v>
      </c>
      <c r="B3466" s="15">
        <f>WEEKDAY($A3466,2)</f>
        <v/>
      </c>
      <c r="C3466" s="15">
        <f>HOUR($A3466)</f>
        <v/>
      </c>
      <c r="D3466" s="15">
        <f>IF(AND($A3466&gt;=Instellingen!$B$6,$A3466&lt;Instellingen!$B$7),1,0)</f>
        <v/>
      </c>
      <c r="E3466" s="15">
        <f>COUNTIF(tData[BezoekStart],"&lt;"&amp;($A3466+1/24))-COUNTIF(tData[BezoekEind],"&lt;="&amp;$A3466)</f>
        <v/>
      </c>
      <c r="F3466" s="15">
        <f>COUNTIF(tData[BezoekLangStart],"&lt;"&amp;($A3466+1/24))-COUNTIF(tData[BezoekLangEind],"&lt;="&amp;$A3466)</f>
        <v/>
      </c>
      <c r="G3466" s="15">
        <f>IF($D3466=1,$B3466*100+$C3466,-1)</f>
        <v/>
      </c>
      <c r="H3466" s="15">
        <f>IF($D3466=1,$B3466,-1)</f>
        <v/>
      </c>
      <c r="I3466" s="15">
        <f>IF($D3466=1,$C3466,-1)</f>
        <v/>
      </c>
    </row>
    <row r="3467">
      <c r="A3467" s="33" t="n">
        <v>45436.33333333334</v>
      </c>
      <c r="B3467" s="15">
        <f>WEEKDAY($A3467,2)</f>
        <v/>
      </c>
      <c r="C3467" s="15">
        <f>HOUR($A3467)</f>
        <v/>
      </c>
      <c r="D3467" s="15">
        <f>IF(AND($A3467&gt;=Instellingen!$B$6,$A3467&lt;Instellingen!$B$7),1,0)</f>
        <v/>
      </c>
      <c r="E3467" s="15">
        <f>COUNTIF(tData[BezoekStart],"&lt;"&amp;($A3467+1/24))-COUNTIF(tData[BezoekEind],"&lt;="&amp;$A3467)</f>
        <v/>
      </c>
      <c r="F3467" s="15">
        <f>COUNTIF(tData[BezoekLangStart],"&lt;"&amp;($A3467+1/24))-COUNTIF(tData[BezoekLangEind],"&lt;="&amp;$A3467)</f>
        <v/>
      </c>
      <c r="G3467" s="15">
        <f>IF($D3467=1,$B3467*100+$C3467,-1)</f>
        <v/>
      </c>
      <c r="H3467" s="15">
        <f>IF($D3467=1,$B3467,-1)</f>
        <v/>
      </c>
      <c r="I3467" s="15">
        <f>IF($D3467=1,$C3467,-1)</f>
        <v/>
      </c>
    </row>
    <row r="3468">
      <c r="A3468" s="33" t="n">
        <v>45436.375</v>
      </c>
      <c r="B3468" s="15">
        <f>WEEKDAY($A3468,2)</f>
        <v/>
      </c>
      <c r="C3468" s="15">
        <f>HOUR($A3468)</f>
        <v/>
      </c>
      <c r="D3468" s="15">
        <f>IF(AND($A3468&gt;=Instellingen!$B$6,$A3468&lt;Instellingen!$B$7),1,0)</f>
        <v/>
      </c>
      <c r="E3468" s="15">
        <f>COUNTIF(tData[BezoekStart],"&lt;"&amp;($A3468+1/24))-COUNTIF(tData[BezoekEind],"&lt;="&amp;$A3468)</f>
        <v/>
      </c>
      <c r="F3468" s="15">
        <f>COUNTIF(tData[BezoekLangStart],"&lt;"&amp;($A3468+1/24))-COUNTIF(tData[BezoekLangEind],"&lt;="&amp;$A3468)</f>
        <v/>
      </c>
      <c r="G3468" s="15">
        <f>IF($D3468=1,$B3468*100+$C3468,-1)</f>
        <v/>
      </c>
      <c r="H3468" s="15">
        <f>IF($D3468=1,$B3468,-1)</f>
        <v/>
      </c>
      <c r="I3468" s="15">
        <f>IF($D3468=1,$C3468,-1)</f>
        <v/>
      </c>
    </row>
    <row r="3469">
      <c r="A3469" s="33" t="n">
        <v>45436.41666666666</v>
      </c>
      <c r="B3469" s="15">
        <f>WEEKDAY($A3469,2)</f>
        <v/>
      </c>
      <c r="C3469" s="15">
        <f>HOUR($A3469)</f>
        <v/>
      </c>
      <c r="D3469" s="15">
        <f>IF(AND($A3469&gt;=Instellingen!$B$6,$A3469&lt;Instellingen!$B$7),1,0)</f>
        <v/>
      </c>
      <c r="E3469" s="15">
        <f>COUNTIF(tData[BezoekStart],"&lt;"&amp;($A3469+1/24))-COUNTIF(tData[BezoekEind],"&lt;="&amp;$A3469)</f>
        <v/>
      </c>
      <c r="F3469" s="15">
        <f>COUNTIF(tData[BezoekLangStart],"&lt;"&amp;($A3469+1/24))-COUNTIF(tData[BezoekLangEind],"&lt;="&amp;$A3469)</f>
        <v/>
      </c>
      <c r="G3469" s="15">
        <f>IF($D3469=1,$B3469*100+$C3469,-1)</f>
        <v/>
      </c>
      <c r="H3469" s="15">
        <f>IF($D3469=1,$B3469,-1)</f>
        <v/>
      </c>
      <c r="I3469" s="15">
        <f>IF($D3469=1,$C3469,-1)</f>
        <v/>
      </c>
    </row>
    <row r="3470">
      <c r="A3470" s="33" t="n">
        <v>45436.45833333334</v>
      </c>
      <c r="B3470" s="15">
        <f>WEEKDAY($A3470,2)</f>
        <v/>
      </c>
      <c r="C3470" s="15">
        <f>HOUR($A3470)</f>
        <v/>
      </c>
      <c r="D3470" s="15">
        <f>IF(AND($A3470&gt;=Instellingen!$B$6,$A3470&lt;Instellingen!$B$7),1,0)</f>
        <v/>
      </c>
      <c r="E3470" s="15">
        <f>COUNTIF(tData[BezoekStart],"&lt;"&amp;($A3470+1/24))-COUNTIF(tData[BezoekEind],"&lt;="&amp;$A3470)</f>
        <v/>
      </c>
      <c r="F3470" s="15">
        <f>COUNTIF(tData[BezoekLangStart],"&lt;"&amp;($A3470+1/24))-COUNTIF(tData[BezoekLangEind],"&lt;="&amp;$A3470)</f>
        <v/>
      </c>
      <c r="G3470" s="15">
        <f>IF($D3470=1,$B3470*100+$C3470,-1)</f>
        <v/>
      </c>
      <c r="H3470" s="15">
        <f>IF($D3470=1,$B3470,-1)</f>
        <v/>
      </c>
      <c r="I3470" s="15">
        <f>IF($D3470=1,$C3470,-1)</f>
        <v/>
      </c>
    </row>
    <row r="3471">
      <c r="A3471" s="33" t="n">
        <v>45436.5</v>
      </c>
      <c r="B3471" s="15">
        <f>WEEKDAY($A3471,2)</f>
        <v/>
      </c>
      <c r="C3471" s="15">
        <f>HOUR($A3471)</f>
        <v/>
      </c>
      <c r="D3471" s="15">
        <f>IF(AND($A3471&gt;=Instellingen!$B$6,$A3471&lt;Instellingen!$B$7),1,0)</f>
        <v/>
      </c>
      <c r="E3471" s="15">
        <f>COUNTIF(tData[BezoekStart],"&lt;"&amp;($A3471+1/24))-COUNTIF(tData[BezoekEind],"&lt;="&amp;$A3471)</f>
        <v/>
      </c>
      <c r="F3471" s="15">
        <f>COUNTIF(tData[BezoekLangStart],"&lt;"&amp;($A3471+1/24))-COUNTIF(tData[BezoekLangEind],"&lt;="&amp;$A3471)</f>
        <v/>
      </c>
      <c r="G3471" s="15">
        <f>IF($D3471=1,$B3471*100+$C3471,-1)</f>
        <v/>
      </c>
      <c r="H3471" s="15">
        <f>IF($D3471=1,$B3471,-1)</f>
        <v/>
      </c>
      <c r="I3471" s="15">
        <f>IF($D3471=1,$C3471,-1)</f>
        <v/>
      </c>
    </row>
    <row r="3472">
      <c r="A3472" s="33" t="n">
        <v>45436.54166666666</v>
      </c>
      <c r="B3472" s="15">
        <f>WEEKDAY($A3472,2)</f>
        <v/>
      </c>
      <c r="C3472" s="15">
        <f>HOUR($A3472)</f>
        <v/>
      </c>
      <c r="D3472" s="15">
        <f>IF(AND($A3472&gt;=Instellingen!$B$6,$A3472&lt;Instellingen!$B$7),1,0)</f>
        <v/>
      </c>
      <c r="E3472" s="15">
        <f>COUNTIF(tData[BezoekStart],"&lt;"&amp;($A3472+1/24))-COUNTIF(tData[BezoekEind],"&lt;="&amp;$A3472)</f>
        <v/>
      </c>
      <c r="F3472" s="15">
        <f>COUNTIF(tData[BezoekLangStart],"&lt;"&amp;($A3472+1/24))-COUNTIF(tData[BezoekLangEind],"&lt;="&amp;$A3472)</f>
        <v/>
      </c>
      <c r="G3472" s="15">
        <f>IF($D3472=1,$B3472*100+$C3472,-1)</f>
        <v/>
      </c>
      <c r="H3472" s="15">
        <f>IF($D3472=1,$B3472,-1)</f>
        <v/>
      </c>
      <c r="I3472" s="15">
        <f>IF($D3472=1,$C3472,-1)</f>
        <v/>
      </c>
    </row>
    <row r="3473">
      <c r="A3473" s="33" t="n">
        <v>45436.58333333334</v>
      </c>
      <c r="B3473" s="15">
        <f>WEEKDAY($A3473,2)</f>
        <v/>
      </c>
      <c r="C3473" s="15">
        <f>HOUR($A3473)</f>
        <v/>
      </c>
      <c r="D3473" s="15">
        <f>IF(AND($A3473&gt;=Instellingen!$B$6,$A3473&lt;Instellingen!$B$7),1,0)</f>
        <v/>
      </c>
      <c r="E3473" s="15">
        <f>COUNTIF(tData[BezoekStart],"&lt;"&amp;($A3473+1/24))-COUNTIF(tData[BezoekEind],"&lt;="&amp;$A3473)</f>
        <v/>
      </c>
      <c r="F3473" s="15">
        <f>COUNTIF(tData[BezoekLangStart],"&lt;"&amp;($A3473+1/24))-COUNTIF(tData[BezoekLangEind],"&lt;="&amp;$A3473)</f>
        <v/>
      </c>
      <c r="G3473" s="15">
        <f>IF($D3473=1,$B3473*100+$C3473,-1)</f>
        <v/>
      </c>
      <c r="H3473" s="15">
        <f>IF($D3473=1,$B3473,-1)</f>
        <v/>
      </c>
      <c r="I3473" s="15">
        <f>IF($D3473=1,$C3473,-1)</f>
        <v/>
      </c>
    </row>
    <row r="3474">
      <c r="A3474" s="33" t="n">
        <v>45436.625</v>
      </c>
      <c r="B3474" s="15">
        <f>WEEKDAY($A3474,2)</f>
        <v/>
      </c>
      <c r="C3474" s="15">
        <f>HOUR($A3474)</f>
        <v/>
      </c>
      <c r="D3474" s="15">
        <f>IF(AND($A3474&gt;=Instellingen!$B$6,$A3474&lt;Instellingen!$B$7),1,0)</f>
        <v/>
      </c>
      <c r="E3474" s="15">
        <f>COUNTIF(tData[BezoekStart],"&lt;"&amp;($A3474+1/24))-COUNTIF(tData[BezoekEind],"&lt;="&amp;$A3474)</f>
        <v/>
      </c>
      <c r="F3474" s="15">
        <f>COUNTIF(tData[BezoekLangStart],"&lt;"&amp;($A3474+1/24))-COUNTIF(tData[BezoekLangEind],"&lt;="&amp;$A3474)</f>
        <v/>
      </c>
      <c r="G3474" s="15">
        <f>IF($D3474=1,$B3474*100+$C3474,-1)</f>
        <v/>
      </c>
      <c r="H3474" s="15">
        <f>IF($D3474=1,$B3474,-1)</f>
        <v/>
      </c>
      <c r="I3474" s="15">
        <f>IF($D3474=1,$C3474,-1)</f>
        <v/>
      </c>
    </row>
    <row r="3475">
      <c r="A3475" s="33" t="n">
        <v>45436.66666666666</v>
      </c>
      <c r="B3475" s="15">
        <f>WEEKDAY($A3475,2)</f>
        <v/>
      </c>
      <c r="C3475" s="15">
        <f>HOUR($A3475)</f>
        <v/>
      </c>
      <c r="D3475" s="15">
        <f>IF(AND($A3475&gt;=Instellingen!$B$6,$A3475&lt;Instellingen!$B$7),1,0)</f>
        <v/>
      </c>
      <c r="E3475" s="15">
        <f>COUNTIF(tData[BezoekStart],"&lt;"&amp;($A3475+1/24))-COUNTIF(tData[BezoekEind],"&lt;="&amp;$A3475)</f>
        <v/>
      </c>
      <c r="F3475" s="15">
        <f>COUNTIF(tData[BezoekLangStart],"&lt;"&amp;($A3475+1/24))-COUNTIF(tData[BezoekLangEind],"&lt;="&amp;$A3475)</f>
        <v/>
      </c>
      <c r="G3475" s="15">
        <f>IF($D3475=1,$B3475*100+$C3475,-1)</f>
        <v/>
      </c>
      <c r="H3475" s="15">
        <f>IF($D3475=1,$B3475,-1)</f>
        <v/>
      </c>
      <c r="I3475" s="15">
        <f>IF($D3475=1,$C3475,-1)</f>
        <v/>
      </c>
    </row>
    <row r="3476">
      <c r="A3476" s="33" t="n">
        <v>45436.70833333334</v>
      </c>
      <c r="B3476" s="15">
        <f>WEEKDAY($A3476,2)</f>
        <v/>
      </c>
      <c r="C3476" s="15">
        <f>HOUR($A3476)</f>
        <v/>
      </c>
      <c r="D3476" s="15">
        <f>IF(AND($A3476&gt;=Instellingen!$B$6,$A3476&lt;Instellingen!$B$7),1,0)</f>
        <v/>
      </c>
      <c r="E3476" s="15">
        <f>COUNTIF(tData[BezoekStart],"&lt;"&amp;($A3476+1/24))-COUNTIF(tData[BezoekEind],"&lt;="&amp;$A3476)</f>
        <v/>
      </c>
      <c r="F3476" s="15">
        <f>COUNTIF(tData[BezoekLangStart],"&lt;"&amp;($A3476+1/24))-COUNTIF(tData[BezoekLangEind],"&lt;="&amp;$A3476)</f>
        <v/>
      </c>
      <c r="G3476" s="15">
        <f>IF($D3476=1,$B3476*100+$C3476,-1)</f>
        <v/>
      </c>
      <c r="H3476" s="15">
        <f>IF($D3476=1,$B3476,-1)</f>
        <v/>
      </c>
      <c r="I3476" s="15">
        <f>IF($D3476=1,$C3476,-1)</f>
        <v/>
      </c>
    </row>
    <row r="3477">
      <c r="A3477" s="33" t="n">
        <v>45436.75</v>
      </c>
      <c r="B3477" s="15">
        <f>WEEKDAY($A3477,2)</f>
        <v/>
      </c>
      <c r="C3477" s="15">
        <f>HOUR($A3477)</f>
        <v/>
      </c>
      <c r="D3477" s="15">
        <f>IF(AND($A3477&gt;=Instellingen!$B$6,$A3477&lt;Instellingen!$B$7),1,0)</f>
        <v/>
      </c>
      <c r="E3477" s="15">
        <f>COUNTIF(tData[BezoekStart],"&lt;"&amp;($A3477+1/24))-COUNTIF(tData[BezoekEind],"&lt;="&amp;$A3477)</f>
        <v/>
      </c>
      <c r="F3477" s="15">
        <f>COUNTIF(tData[BezoekLangStart],"&lt;"&amp;($A3477+1/24))-COUNTIF(tData[BezoekLangEind],"&lt;="&amp;$A3477)</f>
        <v/>
      </c>
      <c r="G3477" s="15">
        <f>IF($D3477=1,$B3477*100+$C3477,-1)</f>
        <v/>
      </c>
      <c r="H3477" s="15">
        <f>IF($D3477=1,$B3477,-1)</f>
        <v/>
      </c>
      <c r="I3477" s="15">
        <f>IF($D3477=1,$C3477,-1)</f>
        <v/>
      </c>
    </row>
    <row r="3478">
      <c r="A3478" s="33" t="n">
        <v>45436.79166666666</v>
      </c>
      <c r="B3478" s="15">
        <f>WEEKDAY($A3478,2)</f>
        <v/>
      </c>
      <c r="C3478" s="15">
        <f>HOUR($A3478)</f>
        <v/>
      </c>
      <c r="D3478" s="15">
        <f>IF(AND($A3478&gt;=Instellingen!$B$6,$A3478&lt;Instellingen!$B$7),1,0)</f>
        <v/>
      </c>
      <c r="E3478" s="15">
        <f>COUNTIF(tData[BezoekStart],"&lt;"&amp;($A3478+1/24))-COUNTIF(tData[BezoekEind],"&lt;="&amp;$A3478)</f>
        <v/>
      </c>
      <c r="F3478" s="15">
        <f>COUNTIF(tData[BezoekLangStart],"&lt;"&amp;($A3478+1/24))-COUNTIF(tData[BezoekLangEind],"&lt;="&amp;$A3478)</f>
        <v/>
      </c>
      <c r="G3478" s="15">
        <f>IF($D3478=1,$B3478*100+$C3478,-1)</f>
        <v/>
      </c>
      <c r="H3478" s="15">
        <f>IF($D3478=1,$B3478,-1)</f>
        <v/>
      </c>
      <c r="I3478" s="15">
        <f>IF($D3478=1,$C3478,-1)</f>
        <v/>
      </c>
    </row>
    <row r="3479">
      <c r="A3479" s="33" t="n">
        <v>45436.83333333334</v>
      </c>
      <c r="B3479" s="15">
        <f>WEEKDAY($A3479,2)</f>
        <v/>
      </c>
      <c r="C3479" s="15">
        <f>HOUR($A3479)</f>
        <v/>
      </c>
      <c r="D3479" s="15">
        <f>IF(AND($A3479&gt;=Instellingen!$B$6,$A3479&lt;Instellingen!$B$7),1,0)</f>
        <v/>
      </c>
      <c r="E3479" s="15">
        <f>COUNTIF(tData[BezoekStart],"&lt;"&amp;($A3479+1/24))-COUNTIF(tData[BezoekEind],"&lt;="&amp;$A3479)</f>
        <v/>
      </c>
      <c r="F3479" s="15">
        <f>COUNTIF(tData[BezoekLangStart],"&lt;"&amp;($A3479+1/24))-COUNTIF(tData[BezoekLangEind],"&lt;="&amp;$A3479)</f>
        <v/>
      </c>
      <c r="G3479" s="15">
        <f>IF($D3479=1,$B3479*100+$C3479,-1)</f>
        <v/>
      </c>
      <c r="H3479" s="15">
        <f>IF($D3479=1,$B3479,-1)</f>
        <v/>
      </c>
      <c r="I3479" s="15">
        <f>IF($D3479=1,$C3479,-1)</f>
        <v/>
      </c>
    </row>
    <row r="3480">
      <c r="A3480" s="33" t="n">
        <v>45436.875</v>
      </c>
      <c r="B3480" s="15">
        <f>WEEKDAY($A3480,2)</f>
        <v/>
      </c>
      <c r="C3480" s="15">
        <f>HOUR($A3480)</f>
        <v/>
      </c>
      <c r="D3480" s="15">
        <f>IF(AND($A3480&gt;=Instellingen!$B$6,$A3480&lt;Instellingen!$B$7),1,0)</f>
        <v/>
      </c>
      <c r="E3480" s="15">
        <f>COUNTIF(tData[BezoekStart],"&lt;"&amp;($A3480+1/24))-COUNTIF(tData[BezoekEind],"&lt;="&amp;$A3480)</f>
        <v/>
      </c>
      <c r="F3480" s="15">
        <f>COUNTIF(tData[BezoekLangStart],"&lt;"&amp;($A3480+1/24))-COUNTIF(tData[BezoekLangEind],"&lt;="&amp;$A3480)</f>
        <v/>
      </c>
      <c r="G3480" s="15">
        <f>IF($D3480=1,$B3480*100+$C3480,-1)</f>
        <v/>
      </c>
      <c r="H3480" s="15">
        <f>IF($D3480=1,$B3480,-1)</f>
        <v/>
      </c>
      <c r="I3480" s="15">
        <f>IF($D3480=1,$C3480,-1)</f>
        <v/>
      </c>
    </row>
    <row r="3481">
      <c r="A3481" s="33" t="n">
        <v>45436.91666666666</v>
      </c>
      <c r="B3481" s="15">
        <f>WEEKDAY($A3481,2)</f>
        <v/>
      </c>
      <c r="C3481" s="15">
        <f>HOUR($A3481)</f>
        <v/>
      </c>
      <c r="D3481" s="15">
        <f>IF(AND($A3481&gt;=Instellingen!$B$6,$A3481&lt;Instellingen!$B$7),1,0)</f>
        <v/>
      </c>
      <c r="E3481" s="15">
        <f>COUNTIF(tData[BezoekStart],"&lt;"&amp;($A3481+1/24))-COUNTIF(tData[BezoekEind],"&lt;="&amp;$A3481)</f>
        <v/>
      </c>
      <c r="F3481" s="15">
        <f>COUNTIF(tData[BezoekLangStart],"&lt;"&amp;($A3481+1/24))-COUNTIF(tData[BezoekLangEind],"&lt;="&amp;$A3481)</f>
        <v/>
      </c>
      <c r="G3481" s="15">
        <f>IF($D3481=1,$B3481*100+$C3481,-1)</f>
        <v/>
      </c>
      <c r="H3481" s="15">
        <f>IF($D3481=1,$B3481,-1)</f>
        <v/>
      </c>
      <c r="I3481" s="15">
        <f>IF($D3481=1,$C3481,-1)</f>
        <v/>
      </c>
    </row>
    <row r="3482">
      <c r="A3482" s="33" t="n">
        <v>45436.95833333334</v>
      </c>
      <c r="B3482" s="15">
        <f>WEEKDAY($A3482,2)</f>
        <v/>
      </c>
      <c r="C3482" s="15">
        <f>HOUR($A3482)</f>
        <v/>
      </c>
      <c r="D3482" s="15">
        <f>IF(AND($A3482&gt;=Instellingen!$B$6,$A3482&lt;Instellingen!$B$7),1,0)</f>
        <v/>
      </c>
      <c r="E3482" s="15">
        <f>COUNTIF(tData[BezoekStart],"&lt;"&amp;($A3482+1/24))-COUNTIF(tData[BezoekEind],"&lt;="&amp;$A3482)</f>
        <v/>
      </c>
      <c r="F3482" s="15">
        <f>COUNTIF(tData[BezoekLangStart],"&lt;"&amp;($A3482+1/24))-COUNTIF(tData[BezoekLangEind],"&lt;="&amp;$A3482)</f>
        <v/>
      </c>
      <c r="G3482" s="15">
        <f>IF($D3482=1,$B3482*100+$C3482,-1)</f>
        <v/>
      </c>
      <c r="H3482" s="15">
        <f>IF($D3482=1,$B3482,-1)</f>
        <v/>
      </c>
      <c r="I3482" s="15">
        <f>IF($D3482=1,$C3482,-1)</f>
        <v/>
      </c>
    </row>
    <row r="3483">
      <c r="A3483" s="33" t="n">
        <v>45437</v>
      </c>
      <c r="B3483" s="15">
        <f>WEEKDAY($A3483,2)</f>
        <v/>
      </c>
      <c r="C3483" s="15">
        <f>HOUR($A3483)</f>
        <v/>
      </c>
      <c r="D3483" s="15">
        <f>IF(AND($A3483&gt;=Instellingen!$B$6,$A3483&lt;Instellingen!$B$7),1,0)</f>
        <v/>
      </c>
      <c r="E3483" s="15">
        <f>COUNTIF(tData[BezoekStart],"&lt;"&amp;($A3483+1/24))-COUNTIF(tData[BezoekEind],"&lt;="&amp;$A3483)</f>
        <v/>
      </c>
      <c r="F3483" s="15">
        <f>COUNTIF(tData[BezoekLangStart],"&lt;"&amp;($A3483+1/24))-COUNTIF(tData[BezoekLangEind],"&lt;="&amp;$A3483)</f>
        <v/>
      </c>
      <c r="G3483" s="15">
        <f>IF($D3483=1,$B3483*100+$C3483,-1)</f>
        <v/>
      </c>
      <c r="H3483" s="15">
        <f>IF($D3483=1,$B3483,-1)</f>
        <v/>
      </c>
      <c r="I3483" s="15">
        <f>IF($D3483=1,$C3483,-1)</f>
        <v/>
      </c>
    </row>
    <row r="3484">
      <c r="A3484" s="33" t="n">
        <v>45437.04166666666</v>
      </c>
      <c r="B3484" s="15">
        <f>WEEKDAY($A3484,2)</f>
        <v/>
      </c>
      <c r="C3484" s="15">
        <f>HOUR($A3484)</f>
        <v/>
      </c>
      <c r="D3484" s="15">
        <f>IF(AND($A3484&gt;=Instellingen!$B$6,$A3484&lt;Instellingen!$B$7),1,0)</f>
        <v/>
      </c>
      <c r="E3484" s="15">
        <f>COUNTIF(tData[BezoekStart],"&lt;"&amp;($A3484+1/24))-COUNTIF(tData[BezoekEind],"&lt;="&amp;$A3484)</f>
        <v/>
      </c>
      <c r="F3484" s="15">
        <f>COUNTIF(tData[BezoekLangStart],"&lt;"&amp;($A3484+1/24))-COUNTIF(tData[BezoekLangEind],"&lt;="&amp;$A3484)</f>
        <v/>
      </c>
      <c r="G3484" s="15">
        <f>IF($D3484=1,$B3484*100+$C3484,-1)</f>
        <v/>
      </c>
      <c r="H3484" s="15">
        <f>IF($D3484=1,$B3484,-1)</f>
        <v/>
      </c>
      <c r="I3484" s="15">
        <f>IF($D3484=1,$C3484,-1)</f>
        <v/>
      </c>
    </row>
    <row r="3485">
      <c r="A3485" s="33" t="n">
        <v>45437.08333333334</v>
      </c>
      <c r="B3485" s="15">
        <f>WEEKDAY($A3485,2)</f>
        <v/>
      </c>
      <c r="C3485" s="15">
        <f>HOUR($A3485)</f>
        <v/>
      </c>
      <c r="D3485" s="15">
        <f>IF(AND($A3485&gt;=Instellingen!$B$6,$A3485&lt;Instellingen!$B$7),1,0)</f>
        <v/>
      </c>
      <c r="E3485" s="15">
        <f>COUNTIF(tData[BezoekStart],"&lt;"&amp;($A3485+1/24))-COUNTIF(tData[BezoekEind],"&lt;="&amp;$A3485)</f>
        <v/>
      </c>
      <c r="F3485" s="15">
        <f>COUNTIF(tData[BezoekLangStart],"&lt;"&amp;($A3485+1/24))-COUNTIF(tData[BezoekLangEind],"&lt;="&amp;$A3485)</f>
        <v/>
      </c>
      <c r="G3485" s="15">
        <f>IF($D3485=1,$B3485*100+$C3485,-1)</f>
        <v/>
      </c>
      <c r="H3485" s="15">
        <f>IF($D3485=1,$B3485,-1)</f>
        <v/>
      </c>
      <c r="I3485" s="15">
        <f>IF($D3485=1,$C3485,-1)</f>
        <v/>
      </c>
    </row>
    <row r="3486">
      <c r="A3486" s="33" t="n">
        <v>45437.125</v>
      </c>
      <c r="B3486" s="15">
        <f>WEEKDAY($A3486,2)</f>
        <v/>
      </c>
      <c r="C3486" s="15">
        <f>HOUR($A3486)</f>
        <v/>
      </c>
      <c r="D3486" s="15">
        <f>IF(AND($A3486&gt;=Instellingen!$B$6,$A3486&lt;Instellingen!$B$7),1,0)</f>
        <v/>
      </c>
      <c r="E3486" s="15">
        <f>COUNTIF(tData[BezoekStart],"&lt;"&amp;($A3486+1/24))-COUNTIF(tData[BezoekEind],"&lt;="&amp;$A3486)</f>
        <v/>
      </c>
      <c r="F3486" s="15">
        <f>COUNTIF(tData[BezoekLangStart],"&lt;"&amp;($A3486+1/24))-COUNTIF(tData[BezoekLangEind],"&lt;="&amp;$A3486)</f>
        <v/>
      </c>
      <c r="G3486" s="15">
        <f>IF($D3486=1,$B3486*100+$C3486,-1)</f>
        <v/>
      </c>
      <c r="H3486" s="15">
        <f>IF($D3486=1,$B3486,-1)</f>
        <v/>
      </c>
      <c r="I3486" s="15">
        <f>IF($D3486=1,$C3486,-1)</f>
        <v/>
      </c>
    </row>
    <row r="3487">
      <c r="A3487" s="33" t="n">
        <v>45437.16666666666</v>
      </c>
      <c r="B3487" s="15">
        <f>WEEKDAY($A3487,2)</f>
        <v/>
      </c>
      <c r="C3487" s="15">
        <f>HOUR($A3487)</f>
        <v/>
      </c>
      <c r="D3487" s="15">
        <f>IF(AND($A3487&gt;=Instellingen!$B$6,$A3487&lt;Instellingen!$B$7),1,0)</f>
        <v/>
      </c>
      <c r="E3487" s="15">
        <f>COUNTIF(tData[BezoekStart],"&lt;"&amp;($A3487+1/24))-COUNTIF(tData[BezoekEind],"&lt;="&amp;$A3487)</f>
        <v/>
      </c>
      <c r="F3487" s="15">
        <f>COUNTIF(tData[BezoekLangStart],"&lt;"&amp;($A3487+1/24))-COUNTIF(tData[BezoekLangEind],"&lt;="&amp;$A3487)</f>
        <v/>
      </c>
      <c r="G3487" s="15">
        <f>IF($D3487=1,$B3487*100+$C3487,-1)</f>
        <v/>
      </c>
      <c r="H3487" s="15">
        <f>IF($D3487=1,$B3487,-1)</f>
        <v/>
      </c>
      <c r="I3487" s="15">
        <f>IF($D3487=1,$C3487,-1)</f>
        <v/>
      </c>
    </row>
    <row r="3488">
      <c r="A3488" s="33" t="n">
        <v>45437.20833333334</v>
      </c>
      <c r="B3488" s="15">
        <f>WEEKDAY($A3488,2)</f>
        <v/>
      </c>
      <c r="C3488" s="15">
        <f>HOUR($A3488)</f>
        <v/>
      </c>
      <c r="D3488" s="15">
        <f>IF(AND($A3488&gt;=Instellingen!$B$6,$A3488&lt;Instellingen!$B$7),1,0)</f>
        <v/>
      </c>
      <c r="E3488" s="15">
        <f>COUNTIF(tData[BezoekStart],"&lt;"&amp;($A3488+1/24))-COUNTIF(tData[BezoekEind],"&lt;="&amp;$A3488)</f>
        <v/>
      </c>
      <c r="F3488" s="15">
        <f>COUNTIF(tData[BezoekLangStart],"&lt;"&amp;($A3488+1/24))-COUNTIF(tData[BezoekLangEind],"&lt;="&amp;$A3488)</f>
        <v/>
      </c>
      <c r="G3488" s="15">
        <f>IF($D3488=1,$B3488*100+$C3488,-1)</f>
        <v/>
      </c>
      <c r="H3488" s="15">
        <f>IF($D3488=1,$B3488,-1)</f>
        <v/>
      </c>
      <c r="I3488" s="15">
        <f>IF($D3488=1,$C3488,-1)</f>
        <v/>
      </c>
    </row>
    <row r="3489">
      <c r="A3489" s="33" t="n">
        <v>45437.25</v>
      </c>
      <c r="B3489" s="15">
        <f>WEEKDAY($A3489,2)</f>
        <v/>
      </c>
      <c r="C3489" s="15">
        <f>HOUR($A3489)</f>
        <v/>
      </c>
      <c r="D3489" s="15">
        <f>IF(AND($A3489&gt;=Instellingen!$B$6,$A3489&lt;Instellingen!$B$7),1,0)</f>
        <v/>
      </c>
      <c r="E3489" s="15">
        <f>COUNTIF(tData[BezoekStart],"&lt;"&amp;($A3489+1/24))-COUNTIF(tData[BezoekEind],"&lt;="&amp;$A3489)</f>
        <v/>
      </c>
      <c r="F3489" s="15">
        <f>COUNTIF(tData[BezoekLangStart],"&lt;"&amp;($A3489+1/24))-COUNTIF(tData[BezoekLangEind],"&lt;="&amp;$A3489)</f>
        <v/>
      </c>
      <c r="G3489" s="15">
        <f>IF($D3489=1,$B3489*100+$C3489,-1)</f>
        <v/>
      </c>
      <c r="H3489" s="15">
        <f>IF($D3489=1,$B3489,-1)</f>
        <v/>
      </c>
      <c r="I3489" s="15">
        <f>IF($D3489=1,$C3489,-1)</f>
        <v/>
      </c>
    </row>
    <row r="3490">
      <c r="A3490" s="33" t="n">
        <v>45437.29166666666</v>
      </c>
      <c r="B3490" s="15">
        <f>WEEKDAY($A3490,2)</f>
        <v/>
      </c>
      <c r="C3490" s="15">
        <f>HOUR($A3490)</f>
        <v/>
      </c>
      <c r="D3490" s="15">
        <f>IF(AND($A3490&gt;=Instellingen!$B$6,$A3490&lt;Instellingen!$B$7),1,0)</f>
        <v/>
      </c>
      <c r="E3490" s="15">
        <f>COUNTIF(tData[BezoekStart],"&lt;"&amp;($A3490+1/24))-COUNTIF(tData[BezoekEind],"&lt;="&amp;$A3490)</f>
        <v/>
      </c>
      <c r="F3490" s="15">
        <f>COUNTIF(tData[BezoekLangStart],"&lt;"&amp;($A3490+1/24))-COUNTIF(tData[BezoekLangEind],"&lt;="&amp;$A3490)</f>
        <v/>
      </c>
      <c r="G3490" s="15">
        <f>IF($D3490=1,$B3490*100+$C3490,-1)</f>
        <v/>
      </c>
      <c r="H3490" s="15">
        <f>IF($D3490=1,$B3490,-1)</f>
        <v/>
      </c>
      <c r="I3490" s="15">
        <f>IF($D3490=1,$C3490,-1)</f>
        <v/>
      </c>
    </row>
    <row r="3491">
      <c r="A3491" s="33" t="n">
        <v>45437.33333333334</v>
      </c>
      <c r="B3491" s="15">
        <f>WEEKDAY($A3491,2)</f>
        <v/>
      </c>
      <c r="C3491" s="15">
        <f>HOUR($A3491)</f>
        <v/>
      </c>
      <c r="D3491" s="15">
        <f>IF(AND($A3491&gt;=Instellingen!$B$6,$A3491&lt;Instellingen!$B$7),1,0)</f>
        <v/>
      </c>
      <c r="E3491" s="15">
        <f>COUNTIF(tData[BezoekStart],"&lt;"&amp;($A3491+1/24))-COUNTIF(tData[BezoekEind],"&lt;="&amp;$A3491)</f>
        <v/>
      </c>
      <c r="F3491" s="15">
        <f>COUNTIF(tData[BezoekLangStart],"&lt;"&amp;($A3491+1/24))-COUNTIF(tData[BezoekLangEind],"&lt;="&amp;$A3491)</f>
        <v/>
      </c>
      <c r="G3491" s="15">
        <f>IF($D3491=1,$B3491*100+$C3491,-1)</f>
        <v/>
      </c>
      <c r="H3491" s="15">
        <f>IF($D3491=1,$B3491,-1)</f>
        <v/>
      </c>
      <c r="I3491" s="15">
        <f>IF($D3491=1,$C3491,-1)</f>
        <v/>
      </c>
    </row>
    <row r="3492">
      <c r="A3492" s="33" t="n">
        <v>45437.375</v>
      </c>
      <c r="B3492" s="15">
        <f>WEEKDAY($A3492,2)</f>
        <v/>
      </c>
      <c r="C3492" s="15">
        <f>HOUR($A3492)</f>
        <v/>
      </c>
      <c r="D3492" s="15">
        <f>IF(AND($A3492&gt;=Instellingen!$B$6,$A3492&lt;Instellingen!$B$7),1,0)</f>
        <v/>
      </c>
      <c r="E3492" s="15">
        <f>COUNTIF(tData[BezoekStart],"&lt;"&amp;($A3492+1/24))-COUNTIF(tData[BezoekEind],"&lt;="&amp;$A3492)</f>
        <v/>
      </c>
      <c r="F3492" s="15">
        <f>COUNTIF(tData[BezoekLangStart],"&lt;"&amp;($A3492+1/24))-COUNTIF(tData[BezoekLangEind],"&lt;="&amp;$A3492)</f>
        <v/>
      </c>
      <c r="G3492" s="15">
        <f>IF($D3492=1,$B3492*100+$C3492,-1)</f>
        <v/>
      </c>
      <c r="H3492" s="15">
        <f>IF($D3492=1,$B3492,-1)</f>
        <v/>
      </c>
      <c r="I3492" s="15">
        <f>IF($D3492=1,$C3492,-1)</f>
        <v/>
      </c>
    </row>
    <row r="3493">
      <c r="A3493" s="33" t="n">
        <v>45437.41666666666</v>
      </c>
      <c r="B3493" s="15">
        <f>WEEKDAY($A3493,2)</f>
        <v/>
      </c>
      <c r="C3493" s="15">
        <f>HOUR($A3493)</f>
        <v/>
      </c>
      <c r="D3493" s="15">
        <f>IF(AND($A3493&gt;=Instellingen!$B$6,$A3493&lt;Instellingen!$B$7),1,0)</f>
        <v/>
      </c>
      <c r="E3493" s="15">
        <f>COUNTIF(tData[BezoekStart],"&lt;"&amp;($A3493+1/24))-COUNTIF(tData[BezoekEind],"&lt;="&amp;$A3493)</f>
        <v/>
      </c>
      <c r="F3493" s="15">
        <f>COUNTIF(tData[BezoekLangStart],"&lt;"&amp;($A3493+1/24))-COUNTIF(tData[BezoekLangEind],"&lt;="&amp;$A3493)</f>
        <v/>
      </c>
      <c r="G3493" s="15">
        <f>IF($D3493=1,$B3493*100+$C3493,-1)</f>
        <v/>
      </c>
      <c r="H3493" s="15">
        <f>IF($D3493=1,$B3493,-1)</f>
        <v/>
      </c>
      <c r="I3493" s="15">
        <f>IF($D3493=1,$C3493,-1)</f>
        <v/>
      </c>
    </row>
    <row r="3494">
      <c r="A3494" s="33" t="n">
        <v>45437.45833333334</v>
      </c>
      <c r="B3494" s="15">
        <f>WEEKDAY($A3494,2)</f>
        <v/>
      </c>
      <c r="C3494" s="15">
        <f>HOUR($A3494)</f>
        <v/>
      </c>
      <c r="D3494" s="15">
        <f>IF(AND($A3494&gt;=Instellingen!$B$6,$A3494&lt;Instellingen!$B$7),1,0)</f>
        <v/>
      </c>
      <c r="E3494" s="15">
        <f>COUNTIF(tData[BezoekStart],"&lt;"&amp;($A3494+1/24))-COUNTIF(tData[BezoekEind],"&lt;="&amp;$A3494)</f>
        <v/>
      </c>
      <c r="F3494" s="15">
        <f>COUNTIF(tData[BezoekLangStart],"&lt;"&amp;($A3494+1/24))-COUNTIF(tData[BezoekLangEind],"&lt;="&amp;$A3494)</f>
        <v/>
      </c>
      <c r="G3494" s="15">
        <f>IF($D3494=1,$B3494*100+$C3494,-1)</f>
        <v/>
      </c>
      <c r="H3494" s="15">
        <f>IF($D3494=1,$B3494,-1)</f>
        <v/>
      </c>
      <c r="I3494" s="15">
        <f>IF($D3494=1,$C3494,-1)</f>
        <v/>
      </c>
    </row>
    <row r="3495">
      <c r="A3495" s="33" t="n">
        <v>45437.5</v>
      </c>
      <c r="B3495" s="15">
        <f>WEEKDAY($A3495,2)</f>
        <v/>
      </c>
      <c r="C3495" s="15">
        <f>HOUR($A3495)</f>
        <v/>
      </c>
      <c r="D3495" s="15">
        <f>IF(AND($A3495&gt;=Instellingen!$B$6,$A3495&lt;Instellingen!$B$7),1,0)</f>
        <v/>
      </c>
      <c r="E3495" s="15">
        <f>COUNTIF(tData[BezoekStart],"&lt;"&amp;($A3495+1/24))-COUNTIF(tData[BezoekEind],"&lt;="&amp;$A3495)</f>
        <v/>
      </c>
      <c r="F3495" s="15">
        <f>COUNTIF(tData[BezoekLangStart],"&lt;"&amp;($A3495+1/24))-COUNTIF(tData[BezoekLangEind],"&lt;="&amp;$A3495)</f>
        <v/>
      </c>
      <c r="G3495" s="15">
        <f>IF($D3495=1,$B3495*100+$C3495,-1)</f>
        <v/>
      </c>
      <c r="H3495" s="15">
        <f>IF($D3495=1,$B3495,-1)</f>
        <v/>
      </c>
      <c r="I3495" s="15">
        <f>IF($D3495=1,$C3495,-1)</f>
        <v/>
      </c>
    </row>
    <row r="3496">
      <c r="A3496" s="33" t="n">
        <v>45437.54166666666</v>
      </c>
      <c r="B3496" s="15">
        <f>WEEKDAY($A3496,2)</f>
        <v/>
      </c>
      <c r="C3496" s="15">
        <f>HOUR($A3496)</f>
        <v/>
      </c>
      <c r="D3496" s="15">
        <f>IF(AND($A3496&gt;=Instellingen!$B$6,$A3496&lt;Instellingen!$B$7),1,0)</f>
        <v/>
      </c>
      <c r="E3496" s="15">
        <f>COUNTIF(tData[BezoekStart],"&lt;"&amp;($A3496+1/24))-COUNTIF(tData[BezoekEind],"&lt;="&amp;$A3496)</f>
        <v/>
      </c>
      <c r="F3496" s="15">
        <f>COUNTIF(tData[BezoekLangStart],"&lt;"&amp;($A3496+1/24))-COUNTIF(tData[BezoekLangEind],"&lt;="&amp;$A3496)</f>
        <v/>
      </c>
      <c r="G3496" s="15">
        <f>IF($D3496=1,$B3496*100+$C3496,-1)</f>
        <v/>
      </c>
      <c r="H3496" s="15">
        <f>IF($D3496=1,$B3496,-1)</f>
        <v/>
      </c>
      <c r="I3496" s="15">
        <f>IF($D3496=1,$C3496,-1)</f>
        <v/>
      </c>
    </row>
    <row r="3497">
      <c r="A3497" s="33" t="n">
        <v>45437.58333333334</v>
      </c>
      <c r="B3497" s="15">
        <f>WEEKDAY($A3497,2)</f>
        <v/>
      </c>
      <c r="C3497" s="15">
        <f>HOUR($A3497)</f>
        <v/>
      </c>
      <c r="D3497" s="15">
        <f>IF(AND($A3497&gt;=Instellingen!$B$6,$A3497&lt;Instellingen!$B$7),1,0)</f>
        <v/>
      </c>
      <c r="E3497" s="15">
        <f>COUNTIF(tData[BezoekStart],"&lt;"&amp;($A3497+1/24))-COUNTIF(tData[BezoekEind],"&lt;="&amp;$A3497)</f>
        <v/>
      </c>
      <c r="F3497" s="15">
        <f>COUNTIF(tData[BezoekLangStart],"&lt;"&amp;($A3497+1/24))-COUNTIF(tData[BezoekLangEind],"&lt;="&amp;$A3497)</f>
        <v/>
      </c>
      <c r="G3497" s="15">
        <f>IF($D3497=1,$B3497*100+$C3497,-1)</f>
        <v/>
      </c>
      <c r="H3497" s="15">
        <f>IF($D3497=1,$B3497,-1)</f>
        <v/>
      </c>
      <c r="I3497" s="15">
        <f>IF($D3497=1,$C3497,-1)</f>
        <v/>
      </c>
    </row>
    <row r="3498">
      <c r="A3498" s="33" t="n">
        <v>45437.625</v>
      </c>
      <c r="B3498" s="15">
        <f>WEEKDAY($A3498,2)</f>
        <v/>
      </c>
      <c r="C3498" s="15">
        <f>HOUR($A3498)</f>
        <v/>
      </c>
      <c r="D3498" s="15">
        <f>IF(AND($A3498&gt;=Instellingen!$B$6,$A3498&lt;Instellingen!$B$7),1,0)</f>
        <v/>
      </c>
      <c r="E3498" s="15">
        <f>COUNTIF(tData[BezoekStart],"&lt;"&amp;($A3498+1/24))-COUNTIF(tData[BezoekEind],"&lt;="&amp;$A3498)</f>
        <v/>
      </c>
      <c r="F3498" s="15">
        <f>COUNTIF(tData[BezoekLangStart],"&lt;"&amp;($A3498+1/24))-COUNTIF(tData[BezoekLangEind],"&lt;="&amp;$A3498)</f>
        <v/>
      </c>
      <c r="G3498" s="15">
        <f>IF($D3498=1,$B3498*100+$C3498,-1)</f>
        <v/>
      </c>
      <c r="H3498" s="15">
        <f>IF($D3498=1,$B3498,-1)</f>
        <v/>
      </c>
      <c r="I3498" s="15">
        <f>IF($D3498=1,$C3498,-1)</f>
        <v/>
      </c>
    </row>
    <row r="3499">
      <c r="A3499" s="33" t="n">
        <v>45437.66666666666</v>
      </c>
      <c r="B3499" s="15">
        <f>WEEKDAY($A3499,2)</f>
        <v/>
      </c>
      <c r="C3499" s="15">
        <f>HOUR($A3499)</f>
        <v/>
      </c>
      <c r="D3499" s="15">
        <f>IF(AND($A3499&gt;=Instellingen!$B$6,$A3499&lt;Instellingen!$B$7),1,0)</f>
        <v/>
      </c>
      <c r="E3499" s="15">
        <f>COUNTIF(tData[BezoekStart],"&lt;"&amp;($A3499+1/24))-COUNTIF(tData[BezoekEind],"&lt;="&amp;$A3499)</f>
        <v/>
      </c>
      <c r="F3499" s="15">
        <f>COUNTIF(tData[BezoekLangStart],"&lt;"&amp;($A3499+1/24))-COUNTIF(tData[BezoekLangEind],"&lt;="&amp;$A3499)</f>
        <v/>
      </c>
      <c r="G3499" s="15">
        <f>IF($D3499=1,$B3499*100+$C3499,-1)</f>
        <v/>
      </c>
      <c r="H3499" s="15">
        <f>IF($D3499=1,$B3499,-1)</f>
        <v/>
      </c>
      <c r="I3499" s="15">
        <f>IF($D3499=1,$C3499,-1)</f>
        <v/>
      </c>
    </row>
    <row r="3500">
      <c r="A3500" s="33" t="n">
        <v>45437.70833333334</v>
      </c>
      <c r="B3500" s="15">
        <f>WEEKDAY($A3500,2)</f>
        <v/>
      </c>
      <c r="C3500" s="15">
        <f>HOUR($A3500)</f>
        <v/>
      </c>
      <c r="D3500" s="15">
        <f>IF(AND($A3500&gt;=Instellingen!$B$6,$A3500&lt;Instellingen!$B$7),1,0)</f>
        <v/>
      </c>
      <c r="E3500" s="15">
        <f>COUNTIF(tData[BezoekStart],"&lt;"&amp;($A3500+1/24))-COUNTIF(tData[BezoekEind],"&lt;="&amp;$A3500)</f>
        <v/>
      </c>
      <c r="F3500" s="15">
        <f>COUNTIF(tData[BezoekLangStart],"&lt;"&amp;($A3500+1/24))-COUNTIF(tData[BezoekLangEind],"&lt;="&amp;$A3500)</f>
        <v/>
      </c>
      <c r="G3500" s="15">
        <f>IF($D3500=1,$B3500*100+$C3500,-1)</f>
        <v/>
      </c>
      <c r="H3500" s="15">
        <f>IF($D3500=1,$B3500,-1)</f>
        <v/>
      </c>
      <c r="I3500" s="15">
        <f>IF($D3500=1,$C3500,-1)</f>
        <v/>
      </c>
    </row>
    <row r="3501">
      <c r="A3501" s="33" t="n">
        <v>45437.75</v>
      </c>
      <c r="B3501" s="15">
        <f>WEEKDAY($A3501,2)</f>
        <v/>
      </c>
      <c r="C3501" s="15">
        <f>HOUR($A3501)</f>
        <v/>
      </c>
      <c r="D3501" s="15">
        <f>IF(AND($A3501&gt;=Instellingen!$B$6,$A3501&lt;Instellingen!$B$7),1,0)</f>
        <v/>
      </c>
      <c r="E3501" s="15">
        <f>COUNTIF(tData[BezoekStart],"&lt;"&amp;($A3501+1/24))-COUNTIF(tData[BezoekEind],"&lt;="&amp;$A3501)</f>
        <v/>
      </c>
      <c r="F3501" s="15">
        <f>COUNTIF(tData[BezoekLangStart],"&lt;"&amp;($A3501+1/24))-COUNTIF(tData[BezoekLangEind],"&lt;="&amp;$A3501)</f>
        <v/>
      </c>
      <c r="G3501" s="15">
        <f>IF($D3501=1,$B3501*100+$C3501,-1)</f>
        <v/>
      </c>
      <c r="H3501" s="15">
        <f>IF($D3501=1,$B3501,-1)</f>
        <v/>
      </c>
      <c r="I3501" s="15">
        <f>IF($D3501=1,$C3501,-1)</f>
        <v/>
      </c>
    </row>
    <row r="3502">
      <c r="A3502" s="33" t="n">
        <v>45437.79166666666</v>
      </c>
      <c r="B3502" s="15">
        <f>WEEKDAY($A3502,2)</f>
        <v/>
      </c>
      <c r="C3502" s="15">
        <f>HOUR($A3502)</f>
        <v/>
      </c>
      <c r="D3502" s="15">
        <f>IF(AND($A3502&gt;=Instellingen!$B$6,$A3502&lt;Instellingen!$B$7),1,0)</f>
        <v/>
      </c>
      <c r="E3502" s="15">
        <f>COUNTIF(tData[BezoekStart],"&lt;"&amp;($A3502+1/24))-COUNTIF(tData[BezoekEind],"&lt;="&amp;$A3502)</f>
        <v/>
      </c>
      <c r="F3502" s="15">
        <f>COUNTIF(tData[BezoekLangStart],"&lt;"&amp;($A3502+1/24))-COUNTIF(tData[BezoekLangEind],"&lt;="&amp;$A3502)</f>
        <v/>
      </c>
      <c r="G3502" s="15">
        <f>IF($D3502=1,$B3502*100+$C3502,-1)</f>
        <v/>
      </c>
      <c r="H3502" s="15">
        <f>IF($D3502=1,$B3502,-1)</f>
        <v/>
      </c>
      <c r="I3502" s="15">
        <f>IF($D3502=1,$C3502,-1)</f>
        <v/>
      </c>
    </row>
    <row r="3503">
      <c r="A3503" s="33" t="n">
        <v>45437.83333333334</v>
      </c>
      <c r="B3503" s="15">
        <f>WEEKDAY($A3503,2)</f>
        <v/>
      </c>
      <c r="C3503" s="15">
        <f>HOUR($A3503)</f>
        <v/>
      </c>
      <c r="D3503" s="15">
        <f>IF(AND($A3503&gt;=Instellingen!$B$6,$A3503&lt;Instellingen!$B$7),1,0)</f>
        <v/>
      </c>
      <c r="E3503" s="15">
        <f>COUNTIF(tData[BezoekStart],"&lt;"&amp;($A3503+1/24))-COUNTIF(tData[BezoekEind],"&lt;="&amp;$A3503)</f>
        <v/>
      </c>
      <c r="F3503" s="15">
        <f>COUNTIF(tData[BezoekLangStart],"&lt;"&amp;($A3503+1/24))-COUNTIF(tData[BezoekLangEind],"&lt;="&amp;$A3503)</f>
        <v/>
      </c>
      <c r="G3503" s="15">
        <f>IF($D3503=1,$B3503*100+$C3503,-1)</f>
        <v/>
      </c>
      <c r="H3503" s="15">
        <f>IF($D3503=1,$B3503,-1)</f>
        <v/>
      </c>
      <c r="I3503" s="15">
        <f>IF($D3503=1,$C3503,-1)</f>
        <v/>
      </c>
    </row>
    <row r="3504">
      <c r="A3504" s="33" t="n">
        <v>45437.875</v>
      </c>
      <c r="B3504" s="15">
        <f>WEEKDAY($A3504,2)</f>
        <v/>
      </c>
      <c r="C3504" s="15">
        <f>HOUR($A3504)</f>
        <v/>
      </c>
      <c r="D3504" s="15">
        <f>IF(AND($A3504&gt;=Instellingen!$B$6,$A3504&lt;Instellingen!$B$7),1,0)</f>
        <v/>
      </c>
      <c r="E3504" s="15">
        <f>COUNTIF(tData[BezoekStart],"&lt;"&amp;($A3504+1/24))-COUNTIF(tData[BezoekEind],"&lt;="&amp;$A3504)</f>
        <v/>
      </c>
      <c r="F3504" s="15">
        <f>COUNTIF(tData[BezoekLangStart],"&lt;"&amp;($A3504+1/24))-COUNTIF(tData[BezoekLangEind],"&lt;="&amp;$A3504)</f>
        <v/>
      </c>
      <c r="G3504" s="15">
        <f>IF($D3504=1,$B3504*100+$C3504,-1)</f>
        <v/>
      </c>
      <c r="H3504" s="15">
        <f>IF($D3504=1,$B3504,-1)</f>
        <v/>
      </c>
      <c r="I3504" s="15">
        <f>IF($D3504=1,$C3504,-1)</f>
        <v/>
      </c>
    </row>
    <row r="3505">
      <c r="A3505" s="33" t="n">
        <v>45437.91666666666</v>
      </c>
      <c r="B3505" s="15">
        <f>WEEKDAY($A3505,2)</f>
        <v/>
      </c>
      <c r="C3505" s="15">
        <f>HOUR($A3505)</f>
        <v/>
      </c>
      <c r="D3505" s="15">
        <f>IF(AND($A3505&gt;=Instellingen!$B$6,$A3505&lt;Instellingen!$B$7),1,0)</f>
        <v/>
      </c>
      <c r="E3505" s="15">
        <f>COUNTIF(tData[BezoekStart],"&lt;"&amp;($A3505+1/24))-COUNTIF(tData[BezoekEind],"&lt;="&amp;$A3505)</f>
        <v/>
      </c>
      <c r="F3505" s="15">
        <f>COUNTIF(tData[BezoekLangStart],"&lt;"&amp;($A3505+1/24))-COUNTIF(tData[BezoekLangEind],"&lt;="&amp;$A3505)</f>
        <v/>
      </c>
      <c r="G3505" s="15">
        <f>IF($D3505=1,$B3505*100+$C3505,-1)</f>
        <v/>
      </c>
      <c r="H3505" s="15">
        <f>IF($D3505=1,$B3505,-1)</f>
        <v/>
      </c>
      <c r="I3505" s="15">
        <f>IF($D3505=1,$C3505,-1)</f>
        <v/>
      </c>
    </row>
    <row r="3506">
      <c r="A3506" s="33" t="n">
        <v>45437.95833333334</v>
      </c>
      <c r="B3506" s="15">
        <f>WEEKDAY($A3506,2)</f>
        <v/>
      </c>
      <c r="C3506" s="15">
        <f>HOUR($A3506)</f>
        <v/>
      </c>
      <c r="D3506" s="15">
        <f>IF(AND($A3506&gt;=Instellingen!$B$6,$A3506&lt;Instellingen!$B$7),1,0)</f>
        <v/>
      </c>
      <c r="E3506" s="15">
        <f>COUNTIF(tData[BezoekStart],"&lt;"&amp;($A3506+1/24))-COUNTIF(tData[BezoekEind],"&lt;="&amp;$A3506)</f>
        <v/>
      </c>
      <c r="F3506" s="15">
        <f>COUNTIF(tData[BezoekLangStart],"&lt;"&amp;($A3506+1/24))-COUNTIF(tData[BezoekLangEind],"&lt;="&amp;$A3506)</f>
        <v/>
      </c>
      <c r="G3506" s="15">
        <f>IF($D3506=1,$B3506*100+$C3506,-1)</f>
        <v/>
      </c>
      <c r="H3506" s="15">
        <f>IF($D3506=1,$B3506,-1)</f>
        <v/>
      </c>
      <c r="I3506" s="15">
        <f>IF($D3506=1,$C3506,-1)</f>
        <v/>
      </c>
    </row>
    <row r="3507">
      <c r="A3507" s="33" t="n">
        <v>45438</v>
      </c>
      <c r="B3507" s="15">
        <f>WEEKDAY($A3507,2)</f>
        <v/>
      </c>
      <c r="C3507" s="15">
        <f>HOUR($A3507)</f>
        <v/>
      </c>
      <c r="D3507" s="15">
        <f>IF(AND($A3507&gt;=Instellingen!$B$6,$A3507&lt;Instellingen!$B$7),1,0)</f>
        <v/>
      </c>
      <c r="E3507" s="15">
        <f>COUNTIF(tData[BezoekStart],"&lt;"&amp;($A3507+1/24))-COUNTIF(tData[BezoekEind],"&lt;="&amp;$A3507)</f>
        <v/>
      </c>
      <c r="F3507" s="15">
        <f>COUNTIF(tData[BezoekLangStart],"&lt;"&amp;($A3507+1/24))-COUNTIF(tData[BezoekLangEind],"&lt;="&amp;$A3507)</f>
        <v/>
      </c>
      <c r="G3507" s="15">
        <f>IF($D3507=1,$B3507*100+$C3507,-1)</f>
        <v/>
      </c>
      <c r="H3507" s="15">
        <f>IF($D3507=1,$B3507,-1)</f>
        <v/>
      </c>
      <c r="I3507" s="15">
        <f>IF($D3507=1,$C3507,-1)</f>
        <v/>
      </c>
    </row>
    <row r="3508">
      <c r="A3508" s="33" t="n">
        <v>45438.04166666666</v>
      </c>
      <c r="B3508" s="15">
        <f>WEEKDAY($A3508,2)</f>
        <v/>
      </c>
      <c r="C3508" s="15">
        <f>HOUR($A3508)</f>
        <v/>
      </c>
      <c r="D3508" s="15">
        <f>IF(AND($A3508&gt;=Instellingen!$B$6,$A3508&lt;Instellingen!$B$7),1,0)</f>
        <v/>
      </c>
      <c r="E3508" s="15">
        <f>COUNTIF(tData[BezoekStart],"&lt;"&amp;($A3508+1/24))-COUNTIF(tData[BezoekEind],"&lt;="&amp;$A3508)</f>
        <v/>
      </c>
      <c r="F3508" s="15">
        <f>COUNTIF(tData[BezoekLangStart],"&lt;"&amp;($A3508+1/24))-COUNTIF(tData[BezoekLangEind],"&lt;="&amp;$A3508)</f>
        <v/>
      </c>
      <c r="G3508" s="15">
        <f>IF($D3508=1,$B3508*100+$C3508,-1)</f>
        <v/>
      </c>
      <c r="H3508" s="15">
        <f>IF($D3508=1,$B3508,-1)</f>
        <v/>
      </c>
      <c r="I3508" s="15">
        <f>IF($D3508=1,$C3508,-1)</f>
        <v/>
      </c>
    </row>
    <row r="3509">
      <c r="A3509" s="33" t="n">
        <v>45438.08333333334</v>
      </c>
      <c r="B3509" s="15">
        <f>WEEKDAY($A3509,2)</f>
        <v/>
      </c>
      <c r="C3509" s="15">
        <f>HOUR($A3509)</f>
        <v/>
      </c>
      <c r="D3509" s="15">
        <f>IF(AND($A3509&gt;=Instellingen!$B$6,$A3509&lt;Instellingen!$B$7),1,0)</f>
        <v/>
      </c>
      <c r="E3509" s="15">
        <f>COUNTIF(tData[BezoekStart],"&lt;"&amp;($A3509+1/24))-COUNTIF(tData[BezoekEind],"&lt;="&amp;$A3509)</f>
        <v/>
      </c>
      <c r="F3509" s="15">
        <f>COUNTIF(tData[BezoekLangStart],"&lt;"&amp;($A3509+1/24))-COUNTIF(tData[BezoekLangEind],"&lt;="&amp;$A3509)</f>
        <v/>
      </c>
      <c r="G3509" s="15">
        <f>IF($D3509=1,$B3509*100+$C3509,-1)</f>
        <v/>
      </c>
      <c r="H3509" s="15">
        <f>IF($D3509=1,$B3509,-1)</f>
        <v/>
      </c>
      <c r="I3509" s="15">
        <f>IF($D3509=1,$C3509,-1)</f>
        <v/>
      </c>
    </row>
    <row r="3510">
      <c r="A3510" s="33" t="n">
        <v>45438.125</v>
      </c>
      <c r="B3510" s="15">
        <f>WEEKDAY($A3510,2)</f>
        <v/>
      </c>
      <c r="C3510" s="15">
        <f>HOUR($A3510)</f>
        <v/>
      </c>
      <c r="D3510" s="15">
        <f>IF(AND($A3510&gt;=Instellingen!$B$6,$A3510&lt;Instellingen!$B$7),1,0)</f>
        <v/>
      </c>
      <c r="E3510" s="15">
        <f>COUNTIF(tData[BezoekStart],"&lt;"&amp;($A3510+1/24))-COUNTIF(tData[BezoekEind],"&lt;="&amp;$A3510)</f>
        <v/>
      </c>
      <c r="F3510" s="15">
        <f>COUNTIF(tData[BezoekLangStart],"&lt;"&amp;($A3510+1/24))-COUNTIF(tData[BezoekLangEind],"&lt;="&amp;$A3510)</f>
        <v/>
      </c>
      <c r="G3510" s="15">
        <f>IF($D3510=1,$B3510*100+$C3510,-1)</f>
        <v/>
      </c>
      <c r="H3510" s="15">
        <f>IF($D3510=1,$B3510,-1)</f>
        <v/>
      </c>
      <c r="I3510" s="15">
        <f>IF($D3510=1,$C3510,-1)</f>
        <v/>
      </c>
    </row>
    <row r="3511">
      <c r="A3511" s="33" t="n">
        <v>45438.16666666666</v>
      </c>
      <c r="B3511" s="15">
        <f>WEEKDAY($A3511,2)</f>
        <v/>
      </c>
      <c r="C3511" s="15">
        <f>HOUR($A3511)</f>
        <v/>
      </c>
      <c r="D3511" s="15">
        <f>IF(AND($A3511&gt;=Instellingen!$B$6,$A3511&lt;Instellingen!$B$7),1,0)</f>
        <v/>
      </c>
      <c r="E3511" s="15">
        <f>COUNTIF(tData[BezoekStart],"&lt;"&amp;($A3511+1/24))-COUNTIF(tData[BezoekEind],"&lt;="&amp;$A3511)</f>
        <v/>
      </c>
      <c r="F3511" s="15">
        <f>COUNTIF(tData[BezoekLangStart],"&lt;"&amp;($A3511+1/24))-COUNTIF(tData[BezoekLangEind],"&lt;="&amp;$A3511)</f>
        <v/>
      </c>
      <c r="G3511" s="15">
        <f>IF($D3511=1,$B3511*100+$C3511,-1)</f>
        <v/>
      </c>
      <c r="H3511" s="15">
        <f>IF($D3511=1,$B3511,-1)</f>
        <v/>
      </c>
      <c r="I3511" s="15">
        <f>IF($D3511=1,$C3511,-1)</f>
        <v/>
      </c>
    </row>
    <row r="3512">
      <c r="A3512" s="33" t="n">
        <v>45438.20833333334</v>
      </c>
      <c r="B3512" s="15">
        <f>WEEKDAY($A3512,2)</f>
        <v/>
      </c>
      <c r="C3512" s="15">
        <f>HOUR($A3512)</f>
        <v/>
      </c>
      <c r="D3512" s="15">
        <f>IF(AND($A3512&gt;=Instellingen!$B$6,$A3512&lt;Instellingen!$B$7),1,0)</f>
        <v/>
      </c>
      <c r="E3512" s="15">
        <f>COUNTIF(tData[BezoekStart],"&lt;"&amp;($A3512+1/24))-COUNTIF(tData[BezoekEind],"&lt;="&amp;$A3512)</f>
        <v/>
      </c>
      <c r="F3512" s="15">
        <f>COUNTIF(tData[BezoekLangStart],"&lt;"&amp;($A3512+1/24))-COUNTIF(tData[BezoekLangEind],"&lt;="&amp;$A3512)</f>
        <v/>
      </c>
      <c r="G3512" s="15">
        <f>IF($D3512=1,$B3512*100+$C3512,-1)</f>
        <v/>
      </c>
      <c r="H3512" s="15">
        <f>IF($D3512=1,$B3512,-1)</f>
        <v/>
      </c>
      <c r="I3512" s="15">
        <f>IF($D3512=1,$C3512,-1)</f>
        <v/>
      </c>
    </row>
    <row r="3513">
      <c r="A3513" s="33" t="n">
        <v>45438.25</v>
      </c>
      <c r="B3513" s="15">
        <f>WEEKDAY($A3513,2)</f>
        <v/>
      </c>
      <c r="C3513" s="15">
        <f>HOUR($A3513)</f>
        <v/>
      </c>
      <c r="D3513" s="15">
        <f>IF(AND($A3513&gt;=Instellingen!$B$6,$A3513&lt;Instellingen!$B$7),1,0)</f>
        <v/>
      </c>
      <c r="E3513" s="15">
        <f>COUNTIF(tData[BezoekStart],"&lt;"&amp;($A3513+1/24))-COUNTIF(tData[BezoekEind],"&lt;="&amp;$A3513)</f>
        <v/>
      </c>
      <c r="F3513" s="15">
        <f>COUNTIF(tData[BezoekLangStart],"&lt;"&amp;($A3513+1/24))-COUNTIF(tData[BezoekLangEind],"&lt;="&amp;$A3513)</f>
        <v/>
      </c>
      <c r="G3513" s="15">
        <f>IF($D3513=1,$B3513*100+$C3513,-1)</f>
        <v/>
      </c>
      <c r="H3513" s="15">
        <f>IF($D3513=1,$B3513,-1)</f>
        <v/>
      </c>
      <c r="I3513" s="15">
        <f>IF($D3513=1,$C3513,-1)</f>
        <v/>
      </c>
    </row>
    <row r="3514">
      <c r="A3514" s="33" t="n">
        <v>45438.29166666666</v>
      </c>
      <c r="B3514" s="15">
        <f>WEEKDAY($A3514,2)</f>
        <v/>
      </c>
      <c r="C3514" s="15">
        <f>HOUR($A3514)</f>
        <v/>
      </c>
      <c r="D3514" s="15">
        <f>IF(AND($A3514&gt;=Instellingen!$B$6,$A3514&lt;Instellingen!$B$7),1,0)</f>
        <v/>
      </c>
      <c r="E3514" s="15">
        <f>COUNTIF(tData[BezoekStart],"&lt;"&amp;($A3514+1/24))-COUNTIF(tData[BezoekEind],"&lt;="&amp;$A3514)</f>
        <v/>
      </c>
      <c r="F3514" s="15">
        <f>COUNTIF(tData[BezoekLangStart],"&lt;"&amp;($A3514+1/24))-COUNTIF(tData[BezoekLangEind],"&lt;="&amp;$A3514)</f>
        <v/>
      </c>
      <c r="G3514" s="15">
        <f>IF($D3514=1,$B3514*100+$C3514,-1)</f>
        <v/>
      </c>
      <c r="H3514" s="15">
        <f>IF($D3514=1,$B3514,-1)</f>
        <v/>
      </c>
      <c r="I3514" s="15">
        <f>IF($D3514=1,$C3514,-1)</f>
        <v/>
      </c>
    </row>
    <row r="3515">
      <c r="A3515" s="33" t="n">
        <v>45438.33333333334</v>
      </c>
      <c r="B3515" s="15">
        <f>WEEKDAY($A3515,2)</f>
        <v/>
      </c>
      <c r="C3515" s="15">
        <f>HOUR($A3515)</f>
        <v/>
      </c>
      <c r="D3515" s="15">
        <f>IF(AND($A3515&gt;=Instellingen!$B$6,$A3515&lt;Instellingen!$B$7),1,0)</f>
        <v/>
      </c>
      <c r="E3515" s="15">
        <f>COUNTIF(tData[BezoekStart],"&lt;"&amp;($A3515+1/24))-COUNTIF(tData[BezoekEind],"&lt;="&amp;$A3515)</f>
        <v/>
      </c>
      <c r="F3515" s="15">
        <f>COUNTIF(tData[BezoekLangStart],"&lt;"&amp;($A3515+1/24))-COUNTIF(tData[BezoekLangEind],"&lt;="&amp;$A3515)</f>
        <v/>
      </c>
      <c r="G3515" s="15">
        <f>IF($D3515=1,$B3515*100+$C3515,-1)</f>
        <v/>
      </c>
      <c r="H3515" s="15">
        <f>IF($D3515=1,$B3515,-1)</f>
        <v/>
      </c>
      <c r="I3515" s="15">
        <f>IF($D3515=1,$C3515,-1)</f>
        <v/>
      </c>
    </row>
    <row r="3516">
      <c r="A3516" s="33" t="n">
        <v>45438.375</v>
      </c>
      <c r="B3516" s="15">
        <f>WEEKDAY($A3516,2)</f>
        <v/>
      </c>
      <c r="C3516" s="15">
        <f>HOUR($A3516)</f>
        <v/>
      </c>
      <c r="D3516" s="15">
        <f>IF(AND($A3516&gt;=Instellingen!$B$6,$A3516&lt;Instellingen!$B$7),1,0)</f>
        <v/>
      </c>
      <c r="E3516" s="15">
        <f>COUNTIF(tData[BezoekStart],"&lt;"&amp;($A3516+1/24))-COUNTIF(tData[BezoekEind],"&lt;="&amp;$A3516)</f>
        <v/>
      </c>
      <c r="F3516" s="15">
        <f>COUNTIF(tData[BezoekLangStart],"&lt;"&amp;($A3516+1/24))-COUNTIF(tData[BezoekLangEind],"&lt;="&amp;$A3516)</f>
        <v/>
      </c>
      <c r="G3516" s="15">
        <f>IF($D3516=1,$B3516*100+$C3516,-1)</f>
        <v/>
      </c>
      <c r="H3516" s="15">
        <f>IF($D3516=1,$B3516,-1)</f>
        <v/>
      </c>
      <c r="I3516" s="15">
        <f>IF($D3516=1,$C3516,-1)</f>
        <v/>
      </c>
    </row>
    <row r="3517">
      <c r="A3517" s="33" t="n">
        <v>45438.41666666666</v>
      </c>
      <c r="B3517" s="15">
        <f>WEEKDAY($A3517,2)</f>
        <v/>
      </c>
      <c r="C3517" s="15">
        <f>HOUR($A3517)</f>
        <v/>
      </c>
      <c r="D3517" s="15">
        <f>IF(AND($A3517&gt;=Instellingen!$B$6,$A3517&lt;Instellingen!$B$7),1,0)</f>
        <v/>
      </c>
      <c r="E3517" s="15">
        <f>COUNTIF(tData[BezoekStart],"&lt;"&amp;($A3517+1/24))-COUNTIF(tData[BezoekEind],"&lt;="&amp;$A3517)</f>
        <v/>
      </c>
      <c r="F3517" s="15">
        <f>COUNTIF(tData[BezoekLangStart],"&lt;"&amp;($A3517+1/24))-COUNTIF(tData[BezoekLangEind],"&lt;="&amp;$A3517)</f>
        <v/>
      </c>
      <c r="G3517" s="15">
        <f>IF($D3517=1,$B3517*100+$C3517,-1)</f>
        <v/>
      </c>
      <c r="H3517" s="15">
        <f>IF($D3517=1,$B3517,-1)</f>
        <v/>
      </c>
      <c r="I3517" s="15">
        <f>IF($D3517=1,$C3517,-1)</f>
        <v/>
      </c>
    </row>
    <row r="3518">
      <c r="A3518" s="33" t="n">
        <v>45438.45833333334</v>
      </c>
      <c r="B3518" s="15">
        <f>WEEKDAY($A3518,2)</f>
        <v/>
      </c>
      <c r="C3518" s="15">
        <f>HOUR($A3518)</f>
        <v/>
      </c>
      <c r="D3518" s="15">
        <f>IF(AND($A3518&gt;=Instellingen!$B$6,$A3518&lt;Instellingen!$B$7),1,0)</f>
        <v/>
      </c>
      <c r="E3518" s="15">
        <f>COUNTIF(tData[BezoekStart],"&lt;"&amp;($A3518+1/24))-COUNTIF(tData[BezoekEind],"&lt;="&amp;$A3518)</f>
        <v/>
      </c>
      <c r="F3518" s="15">
        <f>COUNTIF(tData[BezoekLangStart],"&lt;"&amp;($A3518+1/24))-COUNTIF(tData[BezoekLangEind],"&lt;="&amp;$A3518)</f>
        <v/>
      </c>
      <c r="G3518" s="15">
        <f>IF($D3518=1,$B3518*100+$C3518,-1)</f>
        <v/>
      </c>
      <c r="H3518" s="15">
        <f>IF($D3518=1,$B3518,-1)</f>
        <v/>
      </c>
      <c r="I3518" s="15">
        <f>IF($D3518=1,$C3518,-1)</f>
        <v/>
      </c>
    </row>
    <row r="3519">
      <c r="A3519" s="33" t="n">
        <v>45438.5</v>
      </c>
      <c r="B3519" s="15">
        <f>WEEKDAY($A3519,2)</f>
        <v/>
      </c>
      <c r="C3519" s="15">
        <f>HOUR($A3519)</f>
        <v/>
      </c>
      <c r="D3519" s="15">
        <f>IF(AND($A3519&gt;=Instellingen!$B$6,$A3519&lt;Instellingen!$B$7),1,0)</f>
        <v/>
      </c>
      <c r="E3519" s="15">
        <f>COUNTIF(tData[BezoekStart],"&lt;"&amp;($A3519+1/24))-COUNTIF(tData[BezoekEind],"&lt;="&amp;$A3519)</f>
        <v/>
      </c>
      <c r="F3519" s="15">
        <f>COUNTIF(tData[BezoekLangStart],"&lt;"&amp;($A3519+1/24))-COUNTIF(tData[BezoekLangEind],"&lt;="&amp;$A3519)</f>
        <v/>
      </c>
      <c r="G3519" s="15">
        <f>IF($D3519=1,$B3519*100+$C3519,-1)</f>
        <v/>
      </c>
      <c r="H3519" s="15">
        <f>IF($D3519=1,$B3519,-1)</f>
        <v/>
      </c>
      <c r="I3519" s="15">
        <f>IF($D3519=1,$C3519,-1)</f>
        <v/>
      </c>
    </row>
    <row r="3520">
      <c r="A3520" s="33" t="n">
        <v>45438.54166666666</v>
      </c>
      <c r="B3520" s="15">
        <f>WEEKDAY($A3520,2)</f>
        <v/>
      </c>
      <c r="C3520" s="15">
        <f>HOUR($A3520)</f>
        <v/>
      </c>
      <c r="D3520" s="15">
        <f>IF(AND($A3520&gt;=Instellingen!$B$6,$A3520&lt;Instellingen!$B$7),1,0)</f>
        <v/>
      </c>
      <c r="E3520" s="15">
        <f>COUNTIF(tData[BezoekStart],"&lt;"&amp;($A3520+1/24))-COUNTIF(tData[BezoekEind],"&lt;="&amp;$A3520)</f>
        <v/>
      </c>
      <c r="F3520" s="15">
        <f>COUNTIF(tData[BezoekLangStart],"&lt;"&amp;($A3520+1/24))-COUNTIF(tData[BezoekLangEind],"&lt;="&amp;$A3520)</f>
        <v/>
      </c>
      <c r="G3520" s="15">
        <f>IF($D3520=1,$B3520*100+$C3520,-1)</f>
        <v/>
      </c>
      <c r="H3520" s="15">
        <f>IF($D3520=1,$B3520,-1)</f>
        <v/>
      </c>
      <c r="I3520" s="15">
        <f>IF($D3520=1,$C3520,-1)</f>
        <v/>
      </c>
    </row>
    <row r="3521">
      <c r="A3521" s="33" t="n">
        <v>45438.58333333334</v>
      </c>
      <c r="B3521" s="15">
        <f>WEEKDAY($A3521,2)</f>
        <v/>
      </c>
      <c r="C3521" s="15">
        <f>HOUR($A3521)</f>
        <v/>
      </c>
      <c r="D3521" s="15">
        <f>IF(AND($A3521&gt;=Instellingen!$B$6,$A3521&lt;Instellingen!$B$7),1,0)</f>
        <v/>
      </c>
      <c r="E3521" s="15">
        <f>COUNTIF(tData[BezoekStart],"&lt;"&amp;($A3521+1/24))-COUNTIF(tData[BezoekEind],"&lt;="&amp;$A3521)</f>
        <v/>
      </c>
      <c r="F3521" s="15">
        <f>COUNTIF(tData[BezoekLangStart],"&lt;"&amp;($A3521+1/24))-COUNTIF(tData[BezoekLangEind],"&lt;="&amp;$A3521)</f>
        <v/>
      </c>
      <c r="G3521" s="15">
        <f>IF($D3521=1,$B3521*100+$C3521,-1)</f>
        <v/>
      </c>
      <c r="H3521" s="15">
        <f>IF($D3521=1,$B3521,-1)</f>
        <v/>
      </c>
      <c r="I3521" s="15">
        <f>IF($D3521=1,$C3521,-1)</f>
        <v/>
      </c>
    </row>
    <row r="3522">
      <c r="A3522" s="33" t="n">
        <v>45438.625</v>
      </c>
      <c r="B3522" s="15">
        <f>WEEKDAY($A3522,2)</f>
        <v/>
      </c>
      <c r="C3522" s="15">
        <f>HOUR($A3522)</f>
        <v/>
      </c>
      <c r="D3522" s="15">
        <f>IF(AND($A3522&gt;=Instellingen!$B$6,$A3522&lt;Instellingen!$B$7),1,0)</f>
        <v/>
      </c>
      <c r="E3522" s="15">
        <f>COUNTIF(tData[BezoekStart],"&lt;"&amp;($A3522+1/24))-COUNTIF(tData[BezoekEind],"&lt;="&amp;$A3522)</f>
        <v/>
      </c>
      <c r="F3522" s="15">
        <f>COUNTIF(tData[BezoekLangStart],"&lt;"&amp;($A3522+1/24))-COUNTIF(tData[BezoekLangEind],"&lt;="&amp;$A3522)</f>
        <v/>
      </c>
      <c r="G3522" s="15">
        <f>IF($D3522=1,$B3522*100+$C3522,-1)</f>
        <v/>
      </c>
      <c r="H3522" s="15">
        <f>IF($D3522=1,$B3522,-1)</f>
        <v/>
      </c>
      <c r="I3522" s="15">
        <f>IF($D3522=1,$C3522,-1)</f>
        <v/>
      </c>
    </row>
    <row r="3523">
      <c r="A3523" s="33" t="n">
        <v>45438.66666666666</v>
      </c>
      <c r="B3523" s="15">
        <f>WEEKDAY($A3523,2)</f>
        <v/>
      </c>
      <c r="C3523" s="15">
        <f>HOUR($A3523)</f>
        <v/>
      </c>
      <c r="D3523" s="15">
        <f>IF(AND($A3523&gt;=Instellingen!$B$6,$A3523&lt;Instellingen!$B$7),1,0)</f>
        <v/>
      </c>
      <c r="E3523" s="15">
        <f>COUNTIF(tData[BezoekStart],"&lt;"&amp;($A3523+1/24))-COUNTIF(tData[BezoekEind],"&lt;="&amp;$A3523)</f>
        <v/>
      </c>
      <c r="F3523" s="15">
        <f>COUNTIF(tData[BezoekLangStart],"&lt;"&amp;($A3523+1/24))-COUNTIF(tData[BezoekLangEind],"&lt;="&amp;$A3523)</f>
        <v/>
      </c>
      <c r="G3523" s="15">
        <f>IF($D3523=1,$B3523*100+$C3523,-1)</f>
        <v/>
      </c>
      <c r="H3523" s="15">
        <f>IF($D3523=1,$B3523,-1)</f>
        <v/>
      </c>
      <c r="I3523" s="15">
        <f>IF($D3523=1,$C3523,-1)</f>
        <v/>
      </c>
    </row>
    <row r="3524">
      <c r="A3524" s="33" t="n">
        <v>45438.70833333334</v>
      </c>
      <c r="B3524" s="15">
        <f>WEEKDAY($A3524,2)</f>
        <v/>
      </c>
      <c r="C3524" s="15">
        <f>HOUR($A3524)</f>
        <v/>
      </c>
      <c r="D3524" s="15">
        <f>IF(AND($A3524&gt;=Instellingen!$B$6,$A3524&lt;Instellingen!$B$7),1,0)</f>
        <v/>
      </c>
      <c r="E3524" s="15">
        <f>COUNTIF(tData[BezoekStart],"&lt;"&amp;($A3524+1/24))-COUNTIF(tData[BezoekEind],"&lt;="&amp;$A3524)</f>
        <v/>
      </c>
      <c r="F3524" s="15">
        <f>COUNTIF(tData[BezoekLangStart],"&lt;"&amp;($A3524+1/24))-COUNTIF(tData[BezoekLangEind],"&lt;="&amp;$A3524)</f>
        <v/>
      </c>
      <c r="G3524" s="15">
        <f>IF($D3524=1,$B3524*100+$C3524,-1)</f>
        <v/>
      </c>
      <c r="H3524" s="15">
        <f>IF($D3524=1,$B3524,-1)</f>
        <v/>
      </c>
      <c r="I3524" s="15">
        <f>IF($D3524=1,$C3524,-1)</f>
        <v/>
      </c>
    </row>
    <row r="3525">
      <c r="A3525" s="33" t="n">
        <v>45438.75</v>
      </c>
      <c r="B3525" s="15">
        <f>WEEKDAY($A3525,2)</f>
        <v/>
      </c>
      <c r="C3525" s="15">
        <f>HOUR($A3525)</f>
        <v/>
      </c>
      <c r="D3525" s="15">
        <f>IF(AND($A3525&gt;=Instellingen!$B$6,$A3525&lt;Instellingen!$B$7),1,0)</f>
        <v/>
      </c>
      <c r="E3525" s="15">
        <f>COUNTIF(tData[BezoekStart],"&lt;"&amp;($A3525+1/24))-COUNTIF(tData[BezoekEind],"&lt;="&amp;$A3525)</f>
        <v/>
      </c>
      <c r="F3525" s="15">
        <f>COUNTIF(tData[BezoekLangStart],"&lt;"&amp;($A3525+1/24))-COUNTIF(tData[BezoekLangEind],"&lt;="&amp;$A3525)</f>
        <v/>
      </c>
      <c r="G3525" s="15">
        <f>IF($D3525=1,$B3525*100+$C3525,-1)</f>
        <v/>
      </c>
      <c r="H3525" s="15">
        <f>IF($D3525=1,$B3525,-1)</f>
        <v/>
      </c>
      <c r="I3525" s="15">
        <f>IF($D3525=1,$C3525,-1)</f>
        <v/>
      </c>
    </row>
    <row r="3526">
      <c r="A3526" s="33" t="n">
        <v>45438.79166666666</v>
      </c>
      <c r="B3526" s="15">
        <f>WEEKDAY($A3526,2)</f>
        <v/>
      </c>
      <c r="C3526" s="15">
        <f>HOUR($A3526)</f>
        <v/>
      </c>
      <c r="D3526" s="15">
        <f>IF(AND($A3526&gt;=Instellingen!$B$6,$A3526&lt;Instellingen!$B$7),1,0)</f>
        <v/>
      </c>
      <c r="E3526" s="15">
        <f>COUNTIF(tData[BezoekStart],"&lt;"&amp;($A3526+1/24))-COUNTIF(tData[BezoekEind],"&lt;="&amp;$A3526)</f>
        <v/>
      </c>
      <c r="F3526" s="15">
        <f>COUNTIF(tData[BezoekLangStart],"&lt;"&amp;($A3526+1/24))-COUNTIF(tData[BezoekLangEind],"&lt;="&amp;$A3526)</f>
        <v/>
      </c>
      <c r="G3526" s="15">
        <f>IF($D3526=1,$B3526*100+$C3526,-1)</f>
        <v/>
      </c>
      <c r="H3526" s="15">
        <f>IF($D3526=1,$B3526,-1)</f>
        <v/>
      </c>
      <c r="I3526" s="15">
        <f>IF($D3526=1,$C3526,-1)</f>
        <v/>
      </c>
    </row>
    <row r="3527">
      <c r="A3527" s="33" t="n">
        <v>45438.83333333334</v>
      </c>
      <c r="B3527" s="15">
        <f>WEEKDAY($A3527,2)</f>
        <v/>
      </c>
      <c r="C3527" s="15">
        <f>HOUR($A3527)</f>
        <v/>
      </c>
      <c r="D3527" s="15">
        <f>IF(AND($A3527&gt;=Instellingen!$B$6,$A3527&lt;Instellingen!$B$7),1,0)</f>
        <v/>
      </c>
      <c r="E3527" s="15">
        <f>COUNTIF(tData[BezoekStart],"&lt;"&amp;($A3527+1/24))-COUNTIF(tData[BezoekEind],"&lt;="&amp;$A3527)</f>
        <v/>
      </c>
      <c r="F3527" s="15">
        <f>COUNTIF(tData[BezoekLangStart],"&lt;"&amp;($A3527+1/24))-COUNTIF(tData[BezoekLangEind],"&lt;="&amp;$A3527)</f>
        <v/>
      </c>
      <c r="G3527" s="15">
        <f>IF($D3527=1,$B3527*100+$C3527,-1)</f>
        <v/>
      </c>
      <c r="H3527" s="15">
        <f>IF($D3527=1,$B3527,-1)</f>
        <v/>
      </c>
      <c r="I3527" s="15">
        <f>IF($D3527=1,$C3527,-1)</f>
        <v/>
      </c>
    </row>
    <row r="3528">
      <c r="A3528" s="33" t="n">
        <v>45438.875</v>
      </c>
      <c r="B3528" s="15">
        <f>WEEKDAY($A3528,2)</f>
        <v/>
      </c>
      <c r="C3528" s="15">
        <f>HOUR($A3528)</f>
        <v/>
      </c>
      <c r="D3528" s="15">
        <f>IF(AND($A3528&gt;=Instellingen!$B$6,$A3528&lt;Instellingen!$B$7),1,0)</f>
        <v/>
      </c>
      <c r="E3528" s="15">
        <f>COUNTIF(tData[BezoekStart],"&lt;"&amp;($A3528+1/24))-COUNTIF(tData[BezoekEind],"&lt;="&amp;$A3528)</f>
        <v/>
      </c>
      <c r="F3528" s="15">
        <f>COUNTIF(tData[BezoekLangStart],"&lt;"&amp;($A3528+1/24))-COUNTIF(tData[BezoekLangEind],"&lt;="&amp;$A3528)</f>
        <v/>
      </c>
      <c r="G3528" s="15">
        <f>IF($D3528=1,$B3528*100+$C3528,-1)</f>
        <v/>
      </c>
      <c r="H3528" s="15">
        <f>IF($D3528=1,$B3528,-1)</f>
        <v/>
      </c>
      <c r="I3528" s="15">
        <f>IF($D3528=1,$C3528,-1)</f>
        <v/>
      </c>
    </row>
    <row r="3529">
      <c r="A3529" s="33" t="n">
        <v>45438.91666666666</v>
      </c>
      <c r="B3529" s="15">
        <f>WEEKDAY($A3529,2)</f>
        <v/>
      </c>
      <c r="C3529" s="15">
        <f>HOUR($A3529)</f>
        <v/>
      </c>
      <c r="D3529" s="15">
        <f>IF(AND($A3529&gt;=Instellingen!$B$6,$A3529&lt;Instellingen!$B$7),1,0)</f>
        <v/>
      </c>
      <c r="E3529" s="15">
        <f>COUNTIF(tData[BezoekStart],"&lt;"&amp;($A3529+1/24))-COUNTIF(tData[BezoekEind],"&lt;="&amp;$A3529)</f>
        <v/>
      </c>
      <c r="F3529" s="15">
        <f>COUNTIF(tData[BezoekLangStart],"&lt;"&amp;($A3529+1/24))-COUNTIF(tData[BezoekLangEind],"&lt;="&amp;$A3529)</f>
        <v/>
      </c>
      <c r="G3529" s="15">
        <f>IF($D3529=1,$B3529*100+$C3529,-1)</f>
        <v/>
      </c>
      <c r="H3529" s="15">
        <f>IF($D3529=1,$B3529,-1)</f>
        <v/>
      </c>
      <c r="I3529" s="15">
        <f>IF($D3529=1,$C3529,-1)</f>
        <v/>
      </c>
    </row>
    <row r="3530">
      <c r="A3530" s="33" t="n">
        <v>45438.95833333334</v>
      </c>
      <c r="B3530" s="15">
        <f>WEEKDAY($A3530,2)</f>
        <v/>
      </c>
      <c r="C3530" s="15">
        <f>HOUR($A3530)</f>
        <v/>
      </c>
      <c r="D3530" s="15">
        <f>IF(AND($A3530&gt;=Instellingen!$B$6,$A3530&lt;Instellingen!$B$7),1,0)</f>
        <v/>
      </c>
      <c r="E3530" s="15">
        <f>COUNTIF(tData[BezoekStart],"&lt;"&amp;($A3530+1/24))-COUNTIF(tData[BezoekEind],"&lt;="&amp;$A3530)</f>
        <v/>
      </c>
      <c r="F3530" s="15">
        <f>COUNTIF(tData[BezoekLangStart],"&lt;"&amp;($A3530+1/24))-COUNTIF(tData[BezoekLangEind],"&lt;="&amp;$A3530)</f>
        <v/>
      </c>
      <c r="G3530" s="15">
        <f>IF($D3530=1,$B3530*100+$C3530,-1)</f>
        <v/>
      </c>
      <c r="H3530" s="15">
        <f>IF($D3530=1,$B3530,-1)</f>
        <v/>
      </c>
      <c r="I3530" s="15">
        <f>IF($D3530=1,$C3530,-1)</f>
        <v/>
      </c>
    </row>
    <row r="3531">
      <c r="A3531" s="33" t="n">
        <v>45439</v>
      </c>
      <c r="B3531" s="15">
        <f>WEEKDAY($A3531,2)</f>
        <v/>
      </c>
      <c r="C3531" s="15">
        <f>HOUR($A3531)</f>
        <v/>
      </c>
      <c r="D3531" s="15">
        <f>IF(AND($A3531&gt;=Instellingen!$B$6,$A3531&lt;Instellingen!$B$7),1,0)</f>
        <v/>
      </c>
      <c r="E3531" s="15">
        <f>COUNTIF(tData[BezoekStart],"&lt;"&amp;($A3531+1/24))-COUNTIF(tData[BezoekEind],"&lt;="&amp;$A3531)</f>
        <v/>
      </c>
      <c r="F3531" s="15">
        <f>COUNTIF(tData[BezoekLangStart],"&lt;"&amp;($A3531+1/24))-COUNTIF(tData[BezoekLangEind],"&lt;="&amp;$A3531)</f>
        <v/>
      </c>
      <c r="G3531" s="15">
        <f>IF($D3531=1,$B3531*100+$C3531,-1)</f>
        <v/>
      </c>
      <c r="H3531" s="15">
        <f>IF($D3531=1,$B3531,-1)</f>
        <v/>
      </c>
      <c r="I3531" s="15">
        <f>IF($D3531=1,$C3531,-1)</f>
        <v/>
      </c>
    </row>
    <row r="3532">
      <c r="A3532" s="33" t="n">
        <v>45439.04166666666</v>
      </c>
      <c r="B3532" s="15">
        <f>WEEKDAY($A3532,2)</f>
        <v/>
      </c>
      <c r="C3532" s="15">
        <f>HOUR($A3532)</f>
        <v/>
      </c>
      <c r="D3532" s="15">
        <f>IF(AND($A3532&gt;=Instellingen!$B$6,$A3532&lt;Instellingen!$B$7),1,0)</f>
        <v/>
      </c>
      <c r="E3532" s="15">
        <f>COUNTIF(tData[BezoekStart],"&lt;"&amp;($A3532+1/24))-COUNTIF(tData[BezoekEind],"&lt;="&amp;$A3532)</f>
        <v/>
      </c>
      <c r="F3532" s="15">
        <f>COUNTIF(tData[BezoekLangStart],"&lt;"&amp;($A3532+1/24))-COUNTIF(tData[BezoekLangEind],"&lt;="&amp;$A3532)</f>
        <v/>
      </c>
      <c r="G3532" s="15">
        <f>IF($D3532=1,$B3532*100+$C3532,-1)</f>
        <v/>
      </c>
      <c r="H3532" s="15">
        <f>IF($D3532=1,$B3532,-1)</f>
        <v/>
      </c>
      <c r="I3532" s="15">
        <f>IF($D3532=1,$C3532,-1)</f>
        <v/>
      </c>
    </row>
    <row r="3533">
      <c r="A3533" s="33" t="n">
        <v>45439.08333333334</v>
      </c>
      <c r="B3533" s="15">
        <f>WEEKDAY($A3533,2)</f>
        <v/>
      </c>
      <c r="C3533" s="15">
        <f>HOUR($A3533)</f>
        <v/>
      </c>
      <c r="D3533" s="15">
        <f>IF(AND($A3533&gt;=Instellingen!$B$6,$A3533&lt;Instellingen!$B$7),1,0)</f>
        <v/>
      </c>
      <c r="E3533" s="15">
        <f>COUNTIF(tData[BezoekStart],"&lt;"&amp;($A3533+1/24))-COUNTIF(tData[BezoekEind],"&lt;="&amp;$A3533)</f>
        <v/>
      </c>
      <c r="F3533" s="15">
        <f>COUNTIF(tData[BezoekLangStart],"&lt;"&amp;($A3533+1/24))-COUNTIF(tData[BezoekLangEind],"&lt;="&amp;$A3533)</f>
        <v/>
      </c>
      <c r="G3533" s="15">
        <f>IF($D3533=1,$B3533*100+$C3533,-1)</f>
        <v/>
      </c>
      <c r="H3533" s="15">
        <f>IF($D3533=1,$B3533,-1)</f>
        <v/>
      </c>
      <c r="I3533" s="15">
        <f>IF($D3533=1,$C3533,-1)</f>
        <v/>
      </c>
    </row>
    <row r="3534">
      <c r="A3534" s="33" t="n">
        <v>45439.125</v>
      </c>
      <c r="B3534" s="15">
        <f>WEEKDAY($A3534,2)</f>
        <v/>
      </c>
      <c r="C3534" s="15">
        <f>HOUR($A3534)</f>
        <v/>
      </c>
      <c r="D3534" s="15">
        <f>IF(AND($A3534&gt;=Instellingen!$B$6,$A3534&lt;Instellingen!$B$7),1,0)</f>
        <v/>
      </c>
      <c r="E3534" s="15">
        <f>COUNTIF(tData[BezoekStart],"&lt;"&amp;($A3534+1/24))-COUNTIF(tData[BezoekEind],"&lt;="&amp;$A3534)</f>
        <v/>
      </c>
      <c r="F3534" s="15">
        <f>COUNTIF(tData[BezoekLangStart],"&lt;"&amp;($A3534+1/24))-COUNTIF(tData[BezoekLangEind],"&lt;="&amp;$A3534)</f>
        <v/>
      </c>
      <c r="G3534" s="15">
        <f>IF($D3534=1,$B3534*100+$C3534,-1)</f>
        <v/>
      </c>
      <c r="H3534" s="15">
        <f>IF($D3534=1,$B3534,-1)</f>
        <v/>
      </c>
      <c r="I3534" s="15">
        <f>IF($D3534=1,$C3534,-1)</f>
        <v/>
      </c>
    </row>
    <row r="3535">
      <c r="A3535" s="33" t="n">
        <v>45439.16666666666</v>
      </c>
      <c r="B3535" s="15">
        <f>WEEKDAY($A3535,2)</f>
        <v/>
      </c>
      <c r="C3535" s="15">
        <f>HOUR($A3535)</f>
        <v/>
      </c>
      <c r="D3535" s="15">
        <f>IF(AND($A3535&gt;=Instellingen!$B$6,$A3535&lt;Instellingen!$B$7),1,0)</f>
        <v/>
      </c>
      <c r="E3535" s="15">
        <f>COUNTIF(tData[BezoekStart],"&lt;"&amp;($A3535+1/24))-COUNTIF(tData[BezoekEind],"&lt;="&amp;$A3535)</f>
        <v/>
      </c>
      <c r="F3535" s="15">
        <f>COUNTIF(tData[BezoekLangStart],"&lt;"&amp;($A3535+1/24))-COUNTIF(tData[BezoekLangEind],"&lt;="&amp;$A3535)</f>
        <v/>
      </c>
      <c r="G3535" s="15">
        <f>IF($D3535=1,$B3535*100+$C3535,-1)</f>
        <v/>
      </c>
      <c r="H3535" s="15">
        <f>IF($D3535=1,$B3535,-1)</f>
        <v/>
      </c>
      <c r="I3535" s="15">
        <f>IF($D3535=1,$C3535,-1)</f>
        <v/>
      </c>
    </row>
    <row r="3536">
      <c r="A3536" s="33" t="n">
        <v>45439.20833333334</v>
      </c>
      <c r="B3536" s="15">
        <f>WEEKDAY($A3536,2)</f>
        <v/>
      </c>
      <c r="C3536" s="15">
        <f>HOUR($A3536)</f>
        <v/>
      </c>
      <c r="D3536" s="15">
        <f>IF(AND($A3536&gt;=Instellingen!$B$6,$A3536&lt;Instellingen!$B$7),1,0)</f>
        <v/>
      </c>
      <c r="E3536" s="15">
        <f>COUNTIF(tData[BezoekStart],"&lt;"&amp;($A3536+1/24))-COUNTIF(tData[BezoekEind],"&lt;="&amp;$A3536)</f>
        <v/>
      </c>
      <c r="F3536" s="15">
        <f>COUNTIF(tData[BezoekLangStart],"&lt;"&amp;($A3536+1/24))-COUNTIF(tData[BezoekLangEind],"&lt;="&amp;$A3536)</f>
        <v/>
      </c>
      <c r="G3536" s="15">
        <f>IF($D3536=1,$B3536*100+$C3536,-1)</f>
        <v/>
      </c>
      <c r="H3536" s="15">
        <f>IF($D3536=1,$B3536,-1)</f>
        <v/>
      </c>
      <c r="I3536" s="15">
        <f>IF($D3536=1,$C3536,-1)</f>
        <v/>
      </c>
    </row>
    <row r="3537">
      <c r="A3537" s="33" t="n">
        <v>45439.25</v>
      </c>
      <c r="B3537" s="15">
        <f>WEEKDAY($A3537,2)</f>
        <v/>
      </c>
      <c r="C3537" s="15">
        <f>HOUR($A3537)</f>
        <v/>
      </c>
      <c r="D3537" s="15">
        <f>IF(AND($A3537&gt;=Instellingen!$B$6,$A3537&lt;Instellingen!$B$7),1,0)</f>
        <v/>
      </c>
      <c r="E3537" s="15">
        <f>COUNTIF(tData[BezoekStart],"&lt;"&amp;($A3537+1/24))-COUNTIF(tData[BezoekEind],"&lt;="&amp;$A3537)</f>
        <v/>
      </c>
      <c r="F3537" s="15">
        <f>COUNTIF(tData[BezoekLangStart],"&lt;"&amp;($A3537+1/24))-COUNTIF(tData[BezoekLangEind],"&lt;="&amp;$A3537)</f>
        <v/>
      </c>
      <c r="G3537" s="15">
        <f>IF($D3537=1,$B3537*100+$C3537,-1)</f>
        <v/>
      </c>
      <c r="H3537" s="15">
        <f>IF($D3537=1,$B3537,-1)</f>
        <v/>
      </c>
      <c r="I3537" s="15">
        <f>IF($D3537=1,$C3537,-1)</f>
        <v/>
      </c>
    </row>
    <row r="3538">
      <c r="A3538" s="33" t="n">
        <v>45439.29166666666</v>
      </c>
      <c r="B3538" s="15">
        <f>WEEKDAY($A3538,2)</f>
        <v/>
      </c>
      <c r="C3538" s="15">
        <f>HOUR($A3538)</f>
        <v/>
      </c>
      <c r="D3538" s="15">
        <f>IF(AND($A3538&gt;=Instellingen!$B$6,$A3538&lt;Instellingen!$B$7),1,0)</f>
        <v/>
      </c>
      <c r="E3538" s="15">
        <f>COUNTIF(tData[BezoekStart],"&lt;"&amp;($A3538+1/24))-COUNTIF(tData[BezoekEind],"&lt;="&amp;$A3538)</f>
        <v/>
      </c>
      <c r="F3538" s="15">
        <f>COUNTIF(tData[BezoekLangStart],"&lt;"&amp;($A3538+1/24))-COUNTIF(tData[BezoekLangEind],"&lt;="&amp;$A3538)</f>
        <v/>
      </c>
      <c r="G3538" s="15">
        <f>IF($D3538=1,$B3538*100+$C3538,-1)</f>
        <v/>
      </c>
      <c r="H3538" s="15">
        <f>IF($D3538=1,$B3538,-1)</f>
        <v/>
      </c>
      <c r="I3538" s="15">
        <f>IF($D3538=1,$C3538,-1)</f>
        <v/>
      </c>
    </row>
    <row r="3539">
      <c r="A3539" s="33" t="n">
        <v>45439.33333333334</v>
      </c>
      <c r="B3539" s="15">
        <f>WEEKDAY($A3539,2)</f>
        <v/>
      </c>
      <c r="C3539" s="15">
        <f>HOUR($A3539)</f>
        <v/>
      </c>
      <c r="D3539" s="15">
        <f>IF(AND($A3539&gt;=Instellingen!$B$6,$A3539&lt;Instellingen!$B$7),1,0)</f>
        <v/>
      </c>
      <c r="E3539" s="15">
        <f>COUNTIF(tData[BezoekStart],"&lt;"&amp;($A3539+1/24))-COUNTIF(tData[BezoekEind],"&lt;="&amp;$A3539)</f>
        <v/>
      </c>
      <c r="F3539" s="15">
        <f>COUNTIF(tData[BezoekLangStart],"&lt;"&amp;($A3539+1/24))-COUNTIF(tData[BezoekLangEind],"&lt;="&amp;$A3539)</f>
        <v/>
      </c>
      <c r="G3539" s="15">
        <f>IF($D3539=1,$B3539*100+$C3539,-1)</f>
        <v/>
      </c>
      <c r="H3539" s="15">
        <f>IF($D3539=1,$B3539,-1)</f>
        <v/>
      </c>
      <c r="I3539" s="15">
        <f>IF($D3539=1,$C3539,-1)</f>
        <v/>
      </c>
    </row>
    <row r="3540">
      <c r="A3540" s="33" t="n">
        <v>45439.375</v>
      </c>
      <c r="B3540" s="15">
        <f>WEEKDAY($A3540,2)</f>
        <v/>
      </c>
      <c r="C3540" s="15">
        <f>HOUR($A3540)</f>
        <v/>
      </c>
      <c r="D3540" s="15">
        <f>IF(AND($A3540&gt;=Instellingen!$B$6,$A3540&lt;Instellingen!$B$7),1,0)</f>
        <v/>
      </c>
      <c r="E3540" s="15">
        <f>COUNTIF(tData[BezoekStart],"&lt;"&amp;($A3540+1/24))-COUNTIF(tData[BezoekEind],"&lt;="&amp;$A3540)</f>
        <v/>
      </c>
      <c r="F3540" s="15">
        <f>COUNTIF(tData[BezoekLangStart],"&lt;"&amp;($A3540+1/24))-COUNTIF(tData[BezoekLangEind],"&lt;="&amp;$A3540)</f>
        <v/>
      </c>
      <c r="G3540" s="15">
        <f>IF($D3540=1,$B3540*100+$C3540,-1)</f>
        <v/>
      </c>
      <c r="H3540" s="15">
        <f>IF($D3540=1,$B3540,-1)</f>
        <v/>
      </c>
      <c r="I3540" s="15">
        <f>IF($D3540=1,$C3540,-1)</f>
        <v/>
      </c>
    </row>
    <row r="3541">
      <c r="A3541" s="33" t="n">
        <v>45439.41666666666</v>
      </c>
      <c r="B3541" s="15">
        <f>WEEKDAY($A3541,2)</f>
        <v/>
      </c>
      <c r="C3541" s="15">
        <f>HOUR($A3541)</f>
        <v/>
      </c>
      <c r="D3541" s="15">
        <f>IF(AND($A3541&gt;=Instellingen!$B$6,$A3541&lt;Instellingen!$B$7),1,0)</f>
        <v/>
      </c>
      <c r="E3541" s="15">
        <f>COUNTIF(tData[BezoekStart],"&lt;"&amp;($A3541+1/24))-COUNTIF(tData[BezoekEind],"&lt;="&amp;$A3541)</f>
        <v/>
      </c>
      <c r="F3541" s="15">
        <f>COUNTIF(tData[BezoekLangStart],"&lt;"&amp;($A3541+1/24))-COUNTIF(tData[BezoekLangEind],"&lt;="&amp;$A3541)</f>
        <v/>
      </c>
      <c r="G3541" s="15">
        <f>IF($D3541=1,$B3541*100+$C3541,-1)</f>
        <v/>
      </c>
      <c r="H3541" s="15">
        <f>IF($D3541=1,$B3541,-1)</f>
        <v/>
      </c>
      <c r="I3541" s="15">
        <f>IF($D3541=1,$C3541,-1)</f>
        <v/>
      </c>
    </row>
    <row r="3542">
      <c r="A3542" s="33" t="n">
        <v>45439.45833333334</v>
      </c>
      <c r="B3542" s="15">
        <f>WEEKDAY($A3542,2)</f>
        <v/>
      </c>
      <c r="C3542" s="15">
        <f>HOUR($A3542)</f>
        <v/>
      </c>
      <c r="D3542" s="15">
        <f>IF(AND($A3542&gt;=Instellingen!$B$6,$A3542&lt;Instellingen!$B$7),1,0)</f>
        <v/>
      </c>
      <c r="E3542" s="15">
        <f>COUNTIF(tData[BezoekStart],"&lt;"&amp;($A3542+1/24))-COUNTIF(tData[BezoekEind],"&lt;="&amp;$A3542)</f>
        <v/>
      </c>
      <c r="F3542" s="15">
        <f>COUNTIF(tData[BezoekLangStart],"&lt;"&amp;($A3542+1/24))-COUNTIF(tData[BezoekLangEind],"&lt;="&amp;$A3542)</f>
        <v/>
      </c>
      <c r="G3542" s="15">
        <f>IF($D3542=1,$B3542*100+$C3542,-1)</f>
        <v/>
      </c>
      <c r="H3542" s="15">
        <f>IF($D3542=1,$B3542,-1)</f>
        <v/>
      </c>
      <c r="I3542" s="15">
        <f>IF($D3542=1,$C3542,-1)</f>
        <v/>
      </c>
    </row>
    <row r="3543">
      <c r="A3543" s="33" t="n">
        <v>45439.5</v>
      </c>
      <c r="B3543" s="15">
        <f>WEEKDAY($A3543,2)</f>
        <v/>
      </c>
      <c r="C3543" s="15">
        <f>HOUR($A3543)</f>
        <v/>
      </c>
      <c r="D3543" s="15">
        <f>IF(AND($A3543&gt;=Instellingen!$B$6,$A3543&lt;Instellingen!$B$7),1,0)</f>
        <v/>
      </c>
      <c r="E3543" s="15">
        <f>COUNTIF(tData[BezoekStart],"&lt;"&amp;($A3543+1/24))-COUNTIF(tData[BezoekEind],"&lt;="&amp;$A3543)</f>
        <v/>
      </c>
      <c r="F3543" s="15">
        <f>COUNTIF(tData[BezoekLangStart],"&lt;"&amp;($A3543+1/24))-COUNTIF(tData[BezoekLangEind],"&lt;="&amp;$A3543)</f>
        <v/>
      </c>
      <c r="G3543" s="15">
        <f>IF($D3543=1,$B3543*100+$C3543,-1)</f>
        <v/>
      </c>
      <c r="H3543" s="15">
        <f>IF($D3543=1,$B3543,-1)</f>
        <v/>
      </c>
      <c r="I3543" s="15">
        <f>IF($D3543=1,$C3543,-1)</f>
        <v/>
      </c>
    </row>
    <row r="3544">
      <c r="A3544" s="33" t="n">
        <v>45439.54166666666</v>
      </c>
      <c r="B3544" s="15">
        <f>WEEKDAY($A3544,2)</f>
        <v/>
      </c>
      <c r="C3544" s="15">
        <f>HOUR($A3544)</f>
        <v/>
      </c>
      <c r="D3544" s="15">
        <f>IF(AND($A3544&gt;=Instellingen!$B$6,$A3544&lt;Instellingen!$B$7),1,0)</f>
        <v/>
      </c>
      <c r="E3544" s="15">
        <f>COUNTIF(tData[BezoekStart],"&lt;"&amp;($A3544+1/24))-COUNTIF(tData[BezoekEind],"&lt;="&amp;$A3544)</f>
        <v/>
      </c>
      <c r="F3544" s="15">
        <f>COUNTIF(tData[BezoekLangStart],"&lt;"&amp;($A3544+1/24))-COUNTIF(tData[BezoekLangEind],"&lt;="&amp;$A3544)</f>
        <v/>
      </c>
      <c r="G3544" s="15">
        <f>IF($D3544=1,$B3544*100+$C3544,-1)</f>
        <v/>
      </c>
      <c r="H3544" s="15">
        <f>IF($D3544=1,$B3544,-1)</f>
        <v/>
      </c>
      <c r="I3544" s="15">
        <f>IF($D3544=1,$C3544,-1)</f>
        <v/>
      </c>
    </row>
    <row r="3545">
      <c r="A3545" s="33" t="n">
        <v>45439.58333333334</v>
      </c>
      <c r="B3545" s="15">
        <f>WEEKDAY($A3545,2)</f>
        <v/>
      </c>
      <c r="C3545" s="15">
        <f>HOUR($A3545)</f>
        <v/>
      </c>
      <c r="D3545" s="15">
        <f>IF(AND($A3545&gt;=Instellingen!$B$6,$A3545&lt;Instellingen!$B$7),1,0)</f>
        <v/>
      </c>
      <c r="E3545" s="15">
        <f>COUNTIF(tData[BezoekStart],"&lt;"&amp;($A3545+1/24))-COUNTIF(tData[BezoekEind],"&lt;="&amp;$A3545)</f>
        <v/>
      </c>
      <c r="F3545" s="15">
        <f>COUNTIF(tData[BezoekLangStart],"&lt;"&amp;($A3545+1/24))-COUNTIF(tData[BezoekLangEind],"&lt;="&amp;$A3545)</f>
        <v/>
      </c>
      <c r="G3545" s="15">
        <f>IF($D3545=1,$B3545*100+$C3545,-1)</f>
        <v/>
      </c>
      <c r="H3545" s="15">
        <f>IF($D3545=1,$B3545,-1)</f>
        <v/>
      </c>
      <c r="I3545" s="15">
        <f>IF($D3545=1,$C3545,-1)</f>
        <v/>
      </c>
    </row>
    <row r="3546">
      <c r="A3546" s="33" t="n">
        <v>45439.625</v>
      </c>
      <c r="B3546" s="15">
        <f>WEEKDAY($A3546,2)</f>
        <v/>
      </c>
      <c r="C3546" s="15">
        <f>HOUR($A3546)</f>
        <v/>
      </c>
      <c r="D3546" s="15">
        <f>IF(AND($A3546&gt;=Instellingen!$B$6,$A3546&lt;Instellingen!$B$7),1,0)</f>
        <v/>
      </c>
      <c r="E3546" s="15">
        <f>COUNTIF(tData[BezoekStart],"&lt;"&amp;($A3546+1/24))-COUNTIF(tData[BezoekEind],"&lt;="&amp;$A3546)</f>
        <v/>
      </c>
      <c r="F3546" s="15">
        <f>COUNTIF(tData[BezoekLangStart],"&lt;"&amp;($A3546+1/24))-COUNTIF(tData[BezoekLangEind],"&lt;="&amp;$A3546)</f>
        <v/>
      </c>
      <c r="G3546" s="15">
        <f>IF($D3546=1,$B3546*100+$C3546,-1)</f>
        <v/>
      </c>
      <c r="H3546" s="15">
        <f>IF($D3546=1,$B3546,-1)</f>
        <v/>
      </c>
      <c r="I3546" s="15">
        <f>IF($D3546=1,$C3546,-1)</f>
        <v/>
      </c>
    </row>
    <row r="3547">
      <c r="A3547" s="33" t="n">
        <v>45439.66666666666</v>
      </c>
      <c r="B3547" s="15">
        <f>WEEKDAY($A3547,2)</f>
        <v/>
      </c>
      <c r="C3547" s="15">
        <f>HOUR($A3547)</f>
        <v/>
      </c>
      <c r="D3547" s="15">
        <f>IF(AND($A3547&gt;=Instellingen!$B$6,$A3547&lt;Instellingen!$B$7),1,0)</f>
        <v/>
      </c>
      <c r="E3547" s="15">
        <f>COUNTIF(tData[BezoekStart],"&lt;"&amp;($A3547+1/24))-COUNTIF(tData[BezoekEind],"&lt;="&amp;$A3547)</f>
        <v/>
      </c>
      <c r="F3547" s="15">
        <f>COUNTIF(tData[BezoekLangStart],"&lt;"&amp;($A3547+1/24))-COUNTIF(tData[BezoekLangEind],"&lt;="&amp;$A3547)</f>
        <v/>
      </c>
      <c r="G3547" s="15">
        <f>IF($D3547=1,$B3547*100+$C3547,-1)</f>
        <v/>
      </c>
      <c r="H3547" s="15">
        <f>IF($D3547=1,$B3547,-1)</f>
        <v/>
      </c>
      <c r="I3547" s="15">
        <f>IF($D3547=1,$C3547,-1)</f>
        <v/>
      </c>
    </row>
    <row r="3548">
      <c r="A3548" s="33" t="n">
        <v>45439.70833333334</v>
      </c>
      <c r="B3548" s="15">
        <f>WEEKDAY($A3548,2)</f>
        <v/>
      </c>
      <c r="C3548" s="15">
        <f>HOUR($A3548)</f>
        <v/>
      </c>
      <c r="D3548" s="15">
        <f>IF(AND($A3548&gt;=Instellingen!$B$6,$A3548&lt;Instellingen!$B$7),1,0)</f>
        <v/>
      </c>
      <c r="E3548" s="15">
        <f>COUNTIF(tData[BezoekStart],"&lt;"&amp;($A3548+1/24))-COUNTIF(tData[BezoekEind],"&lt;="&amp;$A3548)</f>
        <v/>
      </c>
      <c r="F3548" s="15">
        <f>COUNTIF(tData[BezoekLangStart],"&lt;"&amp;($A3548+1/24))-COUNTIF(tData[BezoekLangEind],"&lt;="&amp;$A3548)</f>
        <v/>
      </c>
      <c r="G3548" s="15">
        <f>IF($D3548=1,$B3548*100+$C3548,-1)</f>
        <v/>
      </c>
      <c r="H3548" s="15">
        <f>IF($D3548=1,$B3548,-1)</f>
        <v/>
      </c>
      <c r="I3548" s="15">
        <f>IF($D3548=1,$C3548,-1)</f>
        <v/>
      </c>
    </row>
    <row r="3549">
      <c r="A3549" s="33" t="n">
        <v>45439.75</v>
      </c>
      <c r="B3549" s="15">
        <f>WEEKDAY($A3549,2)</f>
        <v/>
      </c>
      <c r="C3549" s="15">
        <f>HOUR($A3549)</f>
        <v/>
      </c>
      <c r="D3549" s="15">
        <f>IF(AND($A3549&gt;=Instellingen!$B$6,$A3549&lt;Instellingen!$B$7),1,0)</f>
        <v/>
      </c>
      <c r="E3549" s="15">
        <f>COUNTIF(tData[BezoekStart],"&lt;"&amp;($A3549+1/24))-COUNTIF(tData[BezoekEind],"&lt;="&amp;$A3549)</f>
        <v/>
      </c>
      <c r="F3549" s="15">
        <f>COUNTIF(tData[BezoekLangStart],"&lt;"&amp;($A3549+1/24))-COUNTIF(tData[BezoekLangEind],"&lt;="&amp;$A3549)</f>
        <v/>
      </c>
      <c r="G3549" s="15">
        <f>IF($D3549=1,$B3549*100+$C3549,-1)</f>
        <v/>
      </c>
      <c r="H3549" s="15">
        <f>IF($D3549=1,$B3549,-1)</f>
        <v/>
      </c>
      <c r="I3549" s="15">
        <f>IF($D3549=1,$C3549,-1)</f>
        <v/>
      </c>
    </row>
    <row r="3550">
      <c r="A3550" s="33" t="n">
        <v>45439.79166666666</v>
      </c>
      <c r="B3550" s="15">
        <f>WEEKDAY($A3550,2)</f>
        <v/>
      </c>
      <c r="C3550" s="15">
        <f>HOUR($A3550)</f>
        <v/>
      </c>
      <c r="D3550" s="15">
        <f>IF(AND($A3550&gt;=Instellingen!$B$6,$A3550&lt;Instellingen!$B$7),1,0)</f>
        <v/>
      </c>
      <c r="E3550" s="15">
        <f>COUNTIF(tData[BezoekStart],"&lt;"&amp;($A3550+1/24))-COUNTIF(tData[BezoekEind],"&lt;="&amp;$A3550)</f>
        <v/>
      </c>
      <c r="F3550" s="15">
        <f>COUNTIF(tData[BezoekLangStart],"&lt;"&amp;($A3550+1/24))-COUNTIF(tData[BezoekLangEind],"&lt;="&amp;$A3550)</f>
        <v/>
      </c>
      <c r="G3550" s="15">
        <f>IF($D3550=1,$B3550*100+$C3550,-1)</f>
        <v/>
      </c>
      <c r="H3550" s="15">
        <f>IF($D3550=1,$B3550,-1)</f>
        <v/>
      </c>
      <c r="I3550" s="15">
        <f>IF($D3550=1,$C3550,-1)</f>
        <v/>
      </c>
    </row>
    <row r="3551">
      <c r="A3551" s="33" t="n">
        <v>45439.83333333334</v>
      </c>
      <c r="B3551" s="15">
        <f>WEEKDAY($A3551,2)</f>
        <v/>
      </c>
      <c r="C3551" s="15">
        <f>HOUR($A3551)</f>
        <v/>
      </c>
      <c r="D3551" s="15">
        <f>IF(AND($A3551&gt;=Instellingen!$B$6,$A3551&lt;Instellingen!$B$7),1,0)</f>
        <v/>
      </c>
      <c r="E3551" s="15">
        <f>COUNTIF(tData[BezoekStart],"&lt;"&amp;($A3551+1/24))-COUNTIF(tData[BezoekEind],"&lt;="&amp;$A3551)</f>
        <v/>
      </c>
      <c r="F3551" s="15">
        <f>COUNTIF(tData[BezoekLangStart],"&lt;"&amp;($A3551+1/24))-COUNTIF(tData[BezoekLangEind],"&lt;="&amp;$A3551)</f>
        <v/>
      </c>
      <c r="G3551" s="15">
        <f>IF($D3551=1,$B3551*100+$C3551,-1)</f>
        <v/>
      </c>
      <c r="H3551" s="15">
        <f>IF($D3551=1,$B3551,-1)</f>
        <v/>
      </c>
      <c r="I3551" s="15">
        <f>IF($D3551=1,$C3551,-1)</f>
        <v/>
      </c>
    </row>
    <row r="3552">
      <c r="A3552" s="33" t="n">
        <v>45439.875</v>
      </c>
      <c r="B3552" s="15">
        <f>WEEKDAY($A3552,2)</f>
        <v/>
      </c>
      <c r="C3552" s="15">
        <f>HOUR($A3552)</f>
        <v/>
      </c>
      <c r="D3552" s="15">
        <f>IF(AND($A3552&gt;=Instellingen!$B$6,$A3552&lt;Instellingen!$B$7),1,0)</f>
        <v/>
      </c>
      <c r="E3552" s="15">
        <f>COUNTIF(tData[BezoekStart],"&lt;"&amp;($A3552+1/24))-COUNTIF(tData[BezoekEind],"&lt;="&amp;$A3552)</f>
        <v/>
      </c>
      <c r="F3552" s="15">
        <f>COUNTIF(tData[BezoekLangStart],"&lt;"&amp;($A3552+1/24))-COUNTIF(tData[BezoekLangEind],"&lt;="&amp;$A3552)</f>
        <v/>
      </c>
      <c r="G3552" s="15">
        <f>IF($D3552=1,$B3552*100+$C3552,-1)</f>
        <v/>
      </c>
      <c r="H3552" s="15">
        <f>IF($D3552=1,$B3552,-1)</f>
        <v/>
      </c>
      <c r="I3552" s="15">
        <f>IF($D3552=1,$C3552,-1)</f>
        <v/>
      </c>
    </row>
    <row r="3553">
      <c r="A3553" s="33" t="n">
        <v>45439.91666666666</v>
      </c>
      <c r="B3553" s="15">
        <f>WEEKDAY($A3553,2)</f>
        <v/>
      </c>
      <c r="C3553" s="15">
        <f>HOUR($A3553)</f>
        <v/>
      </c>
      <c r="D3553" s="15">
        <f>IF(AND($A3553&gt;=Instellingen!$B$6,$A3553&lt;Instellingen!$B$7),1,0)</f>
        <v/>
      </c>
      <c r="E3553" s="15">
        <f>COUNTIF(tData[BezoekStart],"&lt;"&amp;($A3553+1/24))-COUNTIF(tData[BezoekEind],"&lt;="&amp;$A3553)</f>
        <v/>
      </c>
      <c r="F3553" s="15">
        <f>COUNTIF(tData[BezoekLangStart],"&lt;"&amp;($A3553+1/24))-COUNTIF(tData[BezoekLangEind],"&lt;="&amp;$A3553)</f>
        <v/>
      </c>
      <c r="G3553" s="15">
        <f>IF($D3553=1,$B3553*100+$C3553,-1)</f>
        <v/>
      </c>
      <c r="H3553" s="15">
        <f>IF($D3553=1,$B3553,-1)</f>
        <v/>
      </c>
      <c r="I3553" s="15">
        <f>IF($D3553=1,$C3553,-1)</f>
        <v/>
      </c>
    </row>
    <row r="3554">
      <c r="A3554" s="33" t="n">
        <v>45439.95833333334</v>
      </c>
      <c r="B3554" s="15">
        <f>WEEKDAY($A3554,2)</f>
        <v/>
      </c>
      <c r="C3554" s="15">
        <f>HOUR($A3554)</f>
        <v/>
      </c>
      <c r="D3554" s="15">
        <f>IF(AND($A3554&gt;=Instellingen!$B$6,$A3554&lt;Instellingen!$B$7),1,0)</f>
        <v/>
      </c>
      <c r="E3554" s="15">
        <f>COUNTIF(tData[BezoekStart],"&lt;"&amp;($A3554+1/24))-COUNTIF(tData[BezoekEind],"&lt;="&amp;$A3554)</f>
        <v/>
      </c>
      <c r="F3554" s="15">
        <f>COUNTIF(tData[BezoekLangStart],"&lt;"&amp;($A3554+1/24))-COUNTIF(tData[BezoekLangEind],"&lt;="&amp;$A3554)</f>
        <v/>
      </c>
      <c r="G3554" s="15">
        <f>IF($D3554=1,$B3554*100+$C3554,-1)</f>
        <v/>
      </c>
      <c r="H3554" s="15">
        <f>IF($D3554=1,$B3554,-1)</f>
        <v/>
      </c>
      <c r="I3554" s="15">
        <f>IF($D3554=1,$C3554,-1)</f>
        <v/>
      </c>
    </row>
    <row r="3555">
      <c r="A3555" s="33" t="n">
        <v>45440</v>
      </c>
      <c r="B3555" s="15">
        <f>WEEKDAY($A3555,2)</f>
        <v/>
      </c>
      <c r="C3555" s="15">
        <f>HOUR($A3555)</f>
        <v/>
      </c>
      <c r="D3555" s="15">
        <f>IF(AND($A3555&gt;=Instellingen!$B$6,$A3555&lt;Instellingen!$B$7),1,0)</f>
        <v/>
      </c>
      <c r="E3555" s="15">
        <f>COUNTIF(tData[BezoekStart],"&lt;"&amp;($A3555+1/24))-COUNTIF(tData[BezoekEind],"&lt;="&amp;$A3555)</f>
        <v/>
      </c>
      <c r="F3555" s="15">
        <f>COUNTIF(tData[BezoekLangStart],"&lt;"&amp;($A3555+1/24))-COUNTIF(tData[BezoekLangEind],"&lt;="&amp;$A3555)</f>
        <v/>
      </c>
      <c r="G3555" s="15">
        <f>IF($D3555=1,$B3555*100+$C3555,-1)</f>
        <v/>
      </c>
      <c r="H3555" s="15">
        <f>IF($D3555=1,$B3555,-1)</f>
        <v/>
      </c>
      <c r="I3555" s="15">
        <f>IF($D3555=1,$C3555,-1)</f>
        <v/>
      </c>
    </row>
    <row r="3556">
      <c r="A3556" s="33" t="n">
        <v>45440.04166666666</v>
      </c>
      <c r="B3556" s="15">
        <f>WEEKDAY($A3556,2)</f>
        <v/>
      </c>
      <c r="C3556" s="15">
        <f>HOUR($A3556)</f>
        <v/>
      </c>
      <c r="D3556" s="15">
        <f>IF(AND($A3556&gt;=Instellingen!$B$6,$A3556&lt;Instellingen!$B$7),1,0)</f>
        <v/>
      </c>
      <c r="E3556" s="15">
        <f>COUNTIF(tData[BezoekStart],"&lt;"&amp;($A3556+1/24))-COUNTIF(tData[BezoekEind],"&lt;="&amp;$A3556)</f>
        <v/>
      </c>
      <c r="F3556" s="15">
        <f>COUNTIF(tData[BezoekLangStart],"&lt;"&amp;($A3556+1/24))-COUNTIF(tData[BezoekLangEind],"&lt;="&amp;$A3556)</f>
        <v/>
      </c>
      <c r="G3556" s="15">
        <f>IF($D3556=1,$B3556*100+$C3556,-1)</f>
        <v/>
      </c>
      <c r="H3556" s="15">
        <f>IF($D3556=1,$B3556,-1)</f>
        <v/>
      </c>
      <c r="I3556" s="15">
        <f>IF($D3556=1,$C3556,-1)</f>
        <v/>
      </c>
    </row>
    <row r="3557">
      <c r="A3557" s="33" t="n">
        <v>45440.08333333334</v>
      </c>
      <c r="B3557" s="15">
        <f>WEEKDAY($A3557,2)</f>
        <v/>
      </c>
      <c r="C3557" s="15">
        <f>HOUR($A3557)</f>
        <v/>
      </c>
      <c r="D3557" s="15">
        <f>IF(AND($A3557&gt;=Instellingen!$B$6,$A3557&lt;Instellingen!$B$7),1,0)</f>
        <v/>
      </c>
      <c r="E3557" s="15">
        <f>COUNTIF(tData[BezoekStart],"&lt;"&amp;($A3557+1/24))-COUNTIF(tData[BezoekEind],"&lt;="&amp;$A3557)</f>
        <v/>
      </c>
      <c r="F3557" s="15">
        <f>COUNTIF(tData[BezoekLangStart],"&lt;"&amp;($A3557+1/24))-COUNTIF(tData[BezoekLangEind],"&lt;="&amp;$A3557)</f>
        <v/>
      </c>
      <c r="G3557" s="15">
        <f>IF($D3557=1,$B3557*100+$C3557,-1)</f>
        <v/>
      </c>
      <c r="H3557" s="15">
        <f>IF($D3557=1,$B3557,-1)</f>
        <v/>
      </c>
      <c r="I3557" s="15">
        <f>IF($D3557=1,$C3557,-1)</f>
        <v/>
      </c>
    </row>
    <row r="3558">
      <c r="A3558" s="33" t="n">
        <v>45440.125</v>
      </c>
      <c r="B3558" s="15">
        <f>WEEKDAY($A3558,2)</f>
        <v/>
      </c>
      <c r="C3558" s="15">
        <f>HOUR($A3558)</f>
        <v/>
      </c>
      <c r="D3558" s="15">
        <f>IF(AND($A3558&gt;=Instellingen!$B$6,$A3558&lt;Instellingen!$B$7),1,0)</f>
        <v/>
      </c>
      <c r="E3558" s="15">
        <f>COUNTIF(tData[BezoekStart],"&lt;"&amp;($A3558+1/24))-COUNTIF(tData[BezoekEind],"&lt;="&amp;$A3558)</f>
        <v/>
      </c>
      <c r="F3558" s="15">
        <f>COUNTIF(tData[BezoekLangStart],"&lt;"&amp;($A3558+1/24))-COUNTIF(tData[BezoekLangEind],"&lt;="&amp;$A3558)</f>
        <v/>
      </c>
      <c r="G3558" s="15">
        <f>IF($D3558=1,$B3558*100+$C3558,-1)</f>
        <v/>
      </c>
      <c r="H3558" s="15">
        <f>IF($D3558=1,$B3558,-1)</f>
        <v/>
      </c>
      <c r="I3558" s="15">
        <f>IF($D3558=1,$C3558,-1)</f>
        <v/>
      </c>
    </row>
    <row r="3559">
      <c r="A3559" s="33" t="n">
        <v>45440.16666666666</v>
      </c>
      <c r="B3559" s="15">
        <f>WEEKDAY($A3559,2)</f>
        <v/>
      </c>
      <c r="C3559" s="15">
        <f>HOUR($A3559)</f>
        <v/>
      </c>
      <c r="D3559" s="15">
        <f>IF(AND($A3559&gt;=Instellingen!$B$6,$A3559&lt;Instellingen!$B$7),1,0)</f>
        <v/>
      </c>
      <c r="E3559" s="15">
        <f>COUNTIF(tData[BezoekStart],"&lt;"&amp;($A3559+1/24))-COUNTIF(tData[BezoekEind],"&lt;="&amp;$A3559)</f>
        <v/>
      </c>
      <c r="F3559" s="15">
        <f>COUNTIF(tData[BezoekLangStart],"&lt;"&amp;($A3559+1/24))-COUNTIF(tData[BezoekLangEind],"&lt;="&amp;$A3559)</f>
        <v/>
      </c>
      <c r="G3559" s="15">
        <f>IF($D3559=1,$B3559*100+$C3559,-1)</f>
        <v/>
      </c>
      <c r="H3559" s="15">
        <f>IF($D3559=1,$B3559,-1)</f>
        <v/>
      </c>
      <c r="I3559" s="15">
        <f>IF($D3559=1,$C3559,-1)</f>
        <v/>
      </c>
    </row>
    <row r="3560">
      <c r="A3560" s="33" t="n">
        <v>45440.20833333334</v>
      </c>
      <c r="B3560" s="15">
        <f>WEEKDAY($A3560,2)</f>
        <v/>
      </c>
      <c r="C3560" s="15">
        <f>HOUR($A3560)</f>
        <v/>
      </c>
      <c r="D3560" s="15">
        <f>IF(AND($A3560&gt;=Instellingen!$B$6,$A3560&lt;Instellingen!$B$7),1,0)</f>
        <v/>
      </c>
      <c r="E3560" s="15">
        <f>COUNTIF(tData[BezoekStart],"&lt;"&amp;($A3560+1/24))-COUNTIF(tData[BezoekEind],"&lt;="&amp;$A3560)</f>
        <v/>
      </c>
      <c r="F3560" s="15">
        <f>COUNTIF(tData[BezoekLangStart],"&lt;"&amp;($A3560+1/24))-COUNTIF(tData[BezoekLangEind],"&lt;="&amp;$A3560)</f>
        <v/>
      </c>
      <c r="G3560" s="15">
        <f>IF($D3560=1,$B3560*100+$C3560,-1)</f>
        <v/>
      </c>
      <c r="H3560" s="15">
        <f>IF($D3560=1,$B3560,-1)</f>
        <v/>
      </c>
      <c r="I3560" s="15">
        <f>IF($D3560=1,$C3560,-1)</f>
        <v/>
      </c>
    </row>
    <row r="3561">
      <c r="A3561" s="33" t="n">
        <v>45440.25</v>
      </c>
      <c r="B3561" s="15">
        <f>WEEKDAY($A3561,2)</f>
        <v/>
      </c>
      <c r="C3561" s="15">
        <f>HOUR($A3561)</f>
        <v/>
      </c>
      <c r="D3561" s="15">
        <f>IF(AND($A3561&gt;=Instellingen!$B$6,$A3561&lt;Instellingen!$B$7),1,0)</f>
        <v/>
      </c>
      <c r="E3561" s="15">
        <f>COUNTIF(tData[BezoekStart],"&lt;"&amp;($A3561+1/24))-COUNTIF(tData[BezoekEind],"&lt;="&amp;$A3561)</f>
        <v/>
      </c>
      <c r="F3561" s="15">
        <f>COUNTIF(tData[BezoekLangStart],"&lt;"&amp;($A3561+1/24))-COUNTIF(tData[BezoekLangEind],"&lt;="&amp;$A3561)</f>
        <v/>
      </c>
      <c r="G3561" s="15">
        <f>IF($D3561=1,$B3561*100+$C3561,-1)</f>
        <v/>
      </c>
      <c r="H3561" s="15">
        <f>IF($D3561=1,$B3561,-1)</f>
        <v/>
      </c>
      <c r="I3561" s="15">
        <f>IF($D3561=1,$C3561,-1)</f>
        <v/>
      </c>
    </row>
    <row r="3562">
      <c r="A3562" s="33" t="n">
        <v>45440.29166666666</v>
      </c>
      <c r="B3562" s="15">
        <f>WEEKDAY($A3562,2)</f>
        <v/>
      </c>
      <c r="C3562" s="15">
        <f>HOUR($A3562)</f>
        <v/>
      </c>
      <c r="D3562" s="15">
        <f>IF(AND($A3562&gt;=Instellingen!$B$6,$A3562&lt;Instellingen!$B$7),1,0)</f>
        <v/>
      </c>
      <c r="E3562" s="15">
        <f>COUNTIF(tData[BezoekStart],"&lt;"&amp;($A3562+1/24))-COUNTIF(tData[BezoekEind],"&lt;="&amp;$A3562)</f>
        <v/>
      </c>
      <c r="F3562" s="15">
        <f>COUNTIF(tData[BezoekLangStart],"&lt;"&amp;($A3562+1/24))-COUNTIF(tData[BezoekLangEind],"&lt;="&amp;$A3562)</f>
        <v/>
      </c>
      <c r="G3562" s="15">
        <f>IF($D3562=1,$B3562*100+$C3562,-1)</f>
        <v/>
      </c>
      <c r="H3562" s="15">
        <f>IF($D3562=1,$B3562,-1)</f>
        <v/>
      </c>
      <c r="I3562" s="15">
        <f>IF($D3562=1,$C3562,-1)</f>
        <v/>
      </c>
    </row>
    <row r="3563">
      <c r="A3563" s="33" t="n">
        <v>45440.33333333334</v>
      </c>
      <c r="B3563" s="15">
        <f>WEEKDAY($A3563,2)</f>
        <v/>
      </c>
      <c r="C3563" s="15">
        <f>HOUR($A3563)</f>
        <v/>
      </c>
      <c r="D3563" s="15">
        <f>IF(AND($A3563&gt;=Instellingen!$B$6,$A3563&lt;Instellingen!$B$7),1,0)</f>
        <v/>
      </c>
      <c r="E3563" s="15">
        <f>COUNTIF(tData[BezoekStart],"&lt;"&amp;($A3563+1/24))-COUNTIF(tData[BezoekEind],"&lt;="&amp;$A3563)</f>
        <v/>
      </c>
      <c r="F3563" s="15">
        <f>COUNTIF(tData[BezoekLangStart],"&lt;"&amp;($A3563+1/24))-COUNTIF(tData[BezoekLangEind],"&lt;="&amp;$A3563)</f>
        <v/>
      </c>
      <c r="G3563" s="15">
        <f>IF($D3563=1,$B3563*100+$C3563,-1)</f>
        <v/>
      </c>
      <c r="H3563" s="15">
        <f>IF($D3563=1,$B3563,-1)</f>
        <v/>
      </c>
      <c r="I3563" s="15">
        <f>IF($D3563=1,$C3563,-1)</f>
        <v/>
      </c>
    </row>
    <row r="3564">
      <c r="A3564" s="33" t="n">
        <v>45440.375</v>
      </c>
      <c r="B3564" s="15">
        <f>WEEKDAY($A3564,2)</f>
        <v/>
      </c>
      <c r="C3564" s="15">
        <f>HOUR($A3564)</f>
        <v/>
      </c>
      <c r="D3564" s="15">
        <f>IF(AND($A3564&gt;=Instellingen!$B$6,$A3564&lt;Instellingen!$B$7),1,0)</f>
        <v/>
      </c>
      <c r="E3564" s="15">
        <f>COUNTIF(tData[BezoekStart],"&lt;"&amp;($A3564+1/24))-COUNTIF(tData[BezoekEind],"&lt;="&amp;$A3564)</f>
        <v/>
      </c>
      <c r="F3564" s="15">
        <f>COUNTIF(tData[BezoekLangStart],"&lt;"&amp;($A3564+1/24))-COUNTIF(tData[BezoekLangEind],"&lt;="&amp;$A3564)</f>
        <v/>
      </c>
      <c r="G3564" s="15">
        <f>IF($D3564=1,$B3564*100+$C3564,-1)</f>
        <v/>
      </c>
      <c r="H3564" s="15">
        <f>IF($D3564=1,$B3564,-1)</f>
        <v/>
      </c>
      <c r="I3564" s="15">
        <f>IF($D3564=1,$C3564,-1)</f>
        <v/>
      </c>
    </row>
    <row r="3565">
      <c r="A3565" s="33" t="n">
        <v>45440.41666666666</v>
      </c>
      <c r="B3565" s="15">
        <f>WEEKDAY($A3565,2)</f>
        <v/>
      </c>
      <c r="C3565" s="15">
        <f>HOUR($A3565)</f>
        <v/>
      </c>
      <c r="D3565" s="15">
        <f>IF(AND($A3565&gt;=Instellingen!$B$6,$A3565&lt;Instellingen!$B$7),1,0)</f>
        <v/>
      </c>
      <c r="E3565" s="15">
        <f>COUNTIF(tData[BezoekStart],"&lt;"&amp;($A3565+1/24))-COUNTIF(tData[BezoekEind],"&lt;="&amp;$A3565)</f>
        <v/>
      </c>
      <c r="F3565" s="15">
        <f>COUNTIF(tData[BezoekLangStart],"&lt;"&amp;($A3565+1/24))-COUNTIF(tData[BezoekLangEind],"&lt;="&amp;$A3565)</f>
        <v/>
      </c>
      <c r="G3565" s="15">
        <f>IF($D3565=1,$B3565*100+$C3565,-1)</f>
        <v/>
      </c>
      <c r="H3565" s="15">
        <f>IF($D3565=1,$B3565,-1)</f>
        <v/>
      </c>
      <c r="I3565" s="15">
        <f>IF($D3565=1,$C3565,-1)</f>
        <v/>
      </c>
    </row>
    <row r="3566">
      <c r="A3566" s="33" t="n">
        <v>45440.45833333334</v>
      </c>
      <c r="B3566" s="15">
        <f>WEEKDAY($A3566,2)</f>
        <v/>
      </c>
      <c r="C3566" s="15">
        <f>HOUR($A3566)</f>
        <v/>
      </c>
      <c r="D3566" s="15">
        <f>IF(AND($A3566&gt;=Instellingen!$B$6,$A3566&lt;Instellingen!$B$7),1,0)</f>
        <v/>
      </c>
      <c r="E3566" s="15">
        <f>COUNTIF(tData[BezoekStart],"&lt;"&amp;($A3566+1/24))-COUNTIF(tData[BezoekEind],"&lt;="&amp;$A3566)</f>
        <v/>
      </c>
      <c r="F3566" s="15">
        <f>COUNTIF(tData[BezoekLangStart],"&lt;"&amp;($A3566+1/24))-COUNTIF(tData[BezoekLangEind],"&lt;="&amp;$A3566)</f>
        <v/>
      </c>
      <c r="G3566" s="15">
        <f>IF($D3566=1,$B3566*100+$C3566,-1)</f>
        <v/>
      </c>
      <c r="H3566" s="15">
        <f>IF($D3566=1,$B3566,-1)</f>
        <v/>
      </c>
      <c r="I3566" s="15">
        <f>IF($D3566=1,$C3566,-1)</f>
        <v/>
      </c>
    </row>
    <row r="3567">
      <c r="A3567" s="33" t="n">
        <v>45440.5</v>
      </c>
      <c r="B3567" s="15">
        <f>WEEKDAY($A3567,2)</f>
        <v/>
      </c>
      <c r="C3567" s="15">
        <f>HOUR($A3567)</f>
        <v/>
      </c>
      <c r="D3567" s="15">
        <f>IF(AND($A3567&gt;=Instellingen!$B$6,$A3567&lt;Instellingen!$B$7),1,0)</f>
        <v/>
      </c>
      <c r="E3567" s="15">
        <f>COUNTIF(tData[BezoekStart],"&lt;"&amp;($A3567+1/24))-COUNTIF(tData[BezoekEind],"&lt;="&amp;$A3567)</f>
        <v/>
      </c>
      <c r="F3567" s="15">
        <f>COUNTIF(tData[BezoekLangStart],"&lt;"&amp;($A3567+1/24))-COUNTIF(tData[BezoekLangEind],"&lt;="&amp;$A3567)</f>
        <v/>
      </c>
      <c r="G3567" s="15">
        <f>IF($D3567=1,$B3567*100+$C3567,-1)</f>
        <v/>
      </c>
      <c r="H3567" s="15">
        <f>IF($D3567=1,$B3567,-1)</f>
        <v/>
      </c>
      <c r="I3567" s="15">
        <f>IF($D3567=1,$C3567,-1)</f>
        <v/>
      </c>
    </row>
    <row r="3568">
      <c r="A3568" s="33" t="n">
        <v>45440.54166666666</v>
      </c>
      <c r="B3568" s="15">
        <f>WEEKDAY($A3568,2)</f>
        <v/>
      </c>
      <c r="C3568" s="15">
        <f>HOUR($A3568)</f>
        <v/>
      </c>
      <c r="D3568" s="15">
        <f>IF(AND($A3568&gt;=Instellingen!$B$6,$A3568&lt;Instellingen!$B$7),1,0)</f>
        <v/>
      </c>
      <c r="E3568" s="15">
        <f>COUNTIF(tData[BezoekStart],"&lt;"&amp;($A3568+1/24))-COUNTIF(tData[BezoekEind],"&lt;="&amp;$A3568)</f>
        <v/>
      </c>
      <c r="F3568" s="15">
        <f>COUNTIF(tData[BezoekLangStart],"&lt;"&amp;($A3568+1/24))-COUNTIF(tData[BezoekLangEind],"&lt;="&amp;$A3568)</f>
        <v/>
      </c>
      <c r="G3568" s="15">
        <f>IF($D3568=1,$B3568*100+$C3568,-1)</f>
        <v/>
      </c>
      <c r="H3568" s="15">
        <f>IF($D3568=1,$B3568,-1)</f>
        <v/>
      </c>
      <c r="I3568" s="15">
        <f>IF($D3568=1,$C3568,-1)</f>
        <v/>
      </c>
    </row>
    <row r="3569">
      <c r="A3569" s="33" t="n">
        <v>45440.58333333334</v>
      </c>
      <c r="B3569" s="15">
        <f>WEEKDAY($A3569,2)</f>
        <v/>
      </c>
      <c r="C3569" s="15">
        <f>HOUR($A3569)</f>
        <v/>
      </c>
      <c r="D3569" s="15">
        <f>IF(AND($A3569&gt;=Instellingen!$B$6,$A3569&lt;Instellingen!$B$7),1,0)</f>
        <v/>
      </c>
      <c r="E3569" s="15">
        <f>COUNTIF(tData[BezoekStart],"&lt;"&amp;($A3569+1/24))-COUNTIF(tData[BezoekEind],"&lt;="&amp;$A3569)</f>
        <v/>
      </c>
      <c r="F3569" s="15">
        <f>COUNTIF(tData[BezoekLangStart],"&lt;"&amp;($A3569+1/24))-COUNTIF(tData[BezoekLangEind],"&lt;="&amp;$A3569)</f>
        <v/>
      </c>
      <c r="G3569" s="15">
        <f>IF($D3569=1,$B3569*100+$C3569,-1)</f>
        <v/>
      </c>
      <c r="H3569" s="15">
        <f>IF($D3569=1,$B3569,-1)</f>
        <v/>
      </c>
      <c r="I3569" s="15">
        <f>IF($D3569=1,$C3569,-1)</f>
        <v/>
      </c>
    </row>
    <row r="3570">
      <c r="A3570" s="33" t="n">
        <v>45440.625</v>
      </c>
      <c r="B3570" s="15">
        <f>WEEKDAY($A3570,2)</f>
        <v/>
      </c>
      <c r="C3570" s="15">
        <f>HOUR($A3570)</f>
        <v/>
      </c>
      <c r="D3570" s="15">
        <f>IF(AND($A3570&gt;=Instellingen!$B$6,$A3570&lt;Instellingen!$B$7),1,0)</f>
        <v/>
      </c>
      <c r="E3570" s="15">
        <f>COUNTIF(tData[BezoekStart],"&lt;"&amp;($A3570+1/24))-COUNTIF(tData[BezoekEind],"&lt;="&amp;$A3570)</f>
        <v/>
      </c>
      <c r="F3570" s="15">
        <f>COUNTIF(tData[BezoekLangStart],"&lt;"&amp;($A3570+1/24))-COUNTIF(tData[BezoekLangEind],"&lt;="&amp;$A3570)</f>
        <v/>
      </c>
      <c r="G3570" s="15">
        <f>IF($D3570=1,$B3570*100+$C3570,-1)</f>
        <v/>
      </c>
      <c r="H3570" s="15">
        <f>IF($D3570=1,$B3570,-1)</f>
        <v/>
      </c>
      <c r="I3570" s="15">
        <f>IF($D3570=1,$C3570,-1)</f>
        <v/>
      </c>
    </row>
    <row r="3571">
      <c r="A3571" s="33" t="n">
        <v>45440.66666666666</v>
      </c>
      <c r="B3571" s="15">
        <f>WEEKDAY($A3571,2)</f>
        <v/>
      </c>
      <c r="C3571" s="15">
        <f>HOUR($A3571)</f>
        <v/>
      </c>
      <c r="D3571" s="15">
        <f>IF(AND($A3571&gt;=Instellingen!$B$6,$A3571&lt;Instellingen!$B$7),1,0)</f>
        <v/>
      </c>
      <c r="E3571" s="15">
        <f>COUNTIF(tData[BezoekStart],"&lt;"&amp;($A3571+1/24))-COUNTIF(tData[BezoekEind],"&lt;="&amp;$A3571)</f>
        <v/>
      </c>
      <c r="F3571" s="15">
        <f>COUNTIF(tData[BezoekLangStart],"&lt;"&amp;($A3571+1/24))-COUNTIF(tData[BezoekLangEind],"&lt;="&amp;$A3571)</f>
        <v/>
      </c>
      <c r="G3571" s="15">
        <f>IF($D3571=1,$B3571*100+$C3571,-1)</f>
        <v/>
      </c>
      <c r="H3571" s="15">
        <f>IF($D3571=1,$B3571,-1)</f>
        <v/>
      </c>
      <c r="I3571" s="15">
        <f>IF($D3571=1,$C3571,-1)</f>
        <v/>
      </c>
    </row>
    <row r="3572">
      <c r="A3572" s="33" t="n">
        <v>45440.70833333334</v>
      </c>
      <c r="B3572" s="15">
        <f>WEEKDAY($A3572,2)</f>
        <v/>
      </c>
      <c r="C3572" s="15">
        <f>HOUR($A3572)</f>
        <v/>
      </c>
      <c r="D3572" s="15">
        <f>IF(AND($A3572&gt;=Instellingen!$B$6,$A3572&lt;Instellingen!$B$7),1,0)</f>
        <v/>
      </c>
      <c r="E3572" s="15">
        <f>COUNTIF(tData[BezoekStart],"&lt;"&amp;($A3572+1/24))-COUNTIF(tData[BezoekEind],"&lt;="&amp;$A3572)</f>
        <v/>
      </c>
      <c r="F3572" s="15">
        <f>COUNTIF(tData[BezoekLangStart],"&lt;"&amp;($A3572+1/24))-COUNTIF(tData[BezoekLangEind],"&lt;="&amp;$A3572)</f>
        <v/>
      </c>
      <c r="G3572" s="15">
        <f>IF($D3572=1,$B3572*100+$C3572,-1)</f>
        <v/>
      </c>
      <c r="H3572" s="15">
        <f>IF($D3572=1,$B3572,-1)</f>
        <v/>
      </c>
      <c r="I3572" s="15">
        <f>IF($D3572=1,$C3572,-1)</f>
        <v/>
      </c>
    </row>
    <row r="3573">
      <c r="A3573" s="33" t="n">
        <v>45440.75</v>
      </c>
      <c r="B3573" s="15">
        <f>WEEKDAY($A3573,2)</f>
        <v/>
      </c>
      <c r="C3573" s="15">
        <f>HOUR($A3573)</f>
        <v/>
      </c>
      <c r="D3573" s="15">
        <f>IF(AND($A3573&gt;=Instellingen!$B$6,$A3573&lt;Instellingen!$B$7),1,0)</f>
        <v/>
      </c>
      <c r="E3573" s="15">
        <f>COUNTIF(tData[BezoekStart],"&lt;"&amp;($A3573+1/24))-COUNTIF(tData[BezoekEind],"&lt;="&amp;$A3573)</f>
        <v/>
      </c>
      <c r="F3573" s="15">
        <f>COUNTIF(tData[BezoekLangStart],"&lt;"&amp;($A3573+1/24))-COUNTIF(tData[BezoekLangEind],"&lt;="&amp;$A3573)</f>
        <v/>
      </c>
      <c r="G3573" s="15">
        <f>IF($D3573=1,$B3573*100+$C3573,-1)</f>
        <v/>
      </c>
      <c r="H3573" s="15">
        <f>IF($D3573=1,$B3573,-1)</f>
        <v/>
      </c>
      <c r="I3573" s="15">
        <f>IF($D3573=1,$C3573,-1)</f>
        <v/>
      </c>
    </row>
    <row r="3574">
      <c r="A3574" s="33" t="n">
        <v>45440.79166666666</v>
      </c>
      <c r="B3574" s="15">
        <f>WEEKDAY($A3574,2)</f>
        <v/>
      </c>
      <c r="C3574" s="15">
        <f>HOUR($A3574)</f>
        <v/>
      </c>
      <c r="D3574" s="15">
        <f>IF(AND($A3574&gt;=Instellingen!$B$6,$A3574&lt;Instellingen!$B$7),1,0)</f>
        <v/>
      </c>
      <c r="E3574" s="15">
        <f>COUNTIF(tData[BezoekStart],"&lt;"&amp;($A3574+1/24))-COUNTIF(tData[BezoekEind],"&lt;="&amp;$A3574)</f>
        <v/>
      </c>
      <c r="F3574" s="15">
        <f>COUNTIF(tData[BezoekLangStart],"&lt;"&amp;($A3574+1/24))-COUNTIF(tData[BezoekLangEind],"&lt;="&amp;$A3574)</f>
        <v/>
      </c>
      <c r="G3574" s="15">
        <f>IF($D3574=1,$B3574*100+$C3574,-1)</f>
        <v/>
      </c>
      <c r="H3574" s="15">
        <f>IF($D3574=1,$B3574,-1)</f>
        <v/>
      </c>
      <c r="I3574" s="15">
        <f>IF($D3574=1,$C3574,-1)</f>
        <v/>
      </c>
    </row>
    <row r="3575">
      <c r="A3575" s="33" t="n">
        <v>45440.83333333334</v>
      </c>
      <c r="B3575" s="15">
        <f>WEEKDAY($A3575,2)</f>
        <v/>
      </c>
      <c r="C3575" s="15">
        <f>HOUR($A3575)</f>
        <v/>
      </c>
      <c r="D3575" s="15">
        <f>IF(AND($A3575&gt;=Instellingen!$B$6,$A3575&lt;Instellingen!$B$7),1,0)</f>
        <v/>
      </c>
      <c r="E3575" s="15">
        <f>COUNTIF(tData[BezoekStart],"&lt;"&amp;($A3575+1/24))-COUNTIF(tData[BezoekEind],"&lt;="&amp;$A3575)</f>
        <v/>
      </c>
      <c r="F3575" s="15">
        <f>COUNTIF(tData[BezoekLangStart],"&lt;"&amp;($A3575+1/24))-COUNTIF(tData[BezoekLangEind],"&lt;="&amp;$A3575)</f>
        <v/>
      </c>
      <c r="G3575" s="15">
        <f>IF($D3575=1,$B3575*100+$C3575,-1)</f>
        <v/>
      </c>
      <c r="H3575" s="15">
        <f>IF($D3575=1,$B3575,-1)</f>
        <v/>
      </c>
      <c r="I3575" s="15">
        <f>IF($D3575=1,$C3575,-1)</f>
        <v/>
      </c>
    </row>
    <row r="3576">
      <c r="A3576" s="33" t="n">
        <v>45440.875</v>
      </c>
      <c r="B3576" s="15">
        <f>WEEKDAY($A3576,2)</f>
        <v/>
      </c>
      <c r="C3576" s="15">
        <f>HOUR($A3576)</f>
        <v/>
      </c>
      <c r="D3576" s="15">
        <f>IF(AND($A3576&gt;=Instellingen!$B$6,$A3576&lt;Instellingen!$B$7),1,0)</f>
        <v/>
      </c>
      <c r="E3576" s="15">
        <f>COUNTIF(tData[BezoekStart],"&lt;"&amp;($A3576+1/24))-COUNTIF(tData[BezoekEind],"&lt;="&amp;$A3576)</f>
        <v/>
      </c>
      <c r="F3576" s="15">
        <f>COUNTIF(tData[BezoekLangStart],"&lt;"&amp;($A3576+1/24))-COUNTIF(tData[BezoekLangEind],"&lt;="&amp;$A3576)</f>
        <v/>
      </c>
      <c r="G3576" s="15">
        <f>IF($D3576=1,$B3576*100+$C3576,-1)</f>
        <v/>
      </c>
      <c r="H3576" s="15">
        <f>IF($D3576=1,$B3576,-1)</f>
        <v/>
      </c>
      <c r="I3576" s="15">
        <f>IF($D3576=1,$C3576,-1)</f>
        <v/>
      </c>
    </row>
    <row r="3577">
      <c r="A3577" s="33" t="n">
        <v>45440.91666666666</v>
      </c>
      <c r="B3577" s="15">
        <f>WEEKDAY($A3577,2)</f>
        <v/>
      </c>
      <c r="C3577" s="15">
        <f>HOUR($A3577)</f>
        <v/>
      </c>
      <c r="D3577" s="15">
        <f>IF(AND($A3577&gt;=Instellingen!$B$6,$A3577&lt;Instellingen!$B$7),1,0)</f>
        <v/>
      </c>
      <c r="E3577" s="15">
        <f>COUNTIF(tData[BezoekStart],"&lt;"&amp;($A3577+1/24))-COUNTIF(tData[BezoekEind],"&lt;="&amp;$A3577)</f>
        <v/>
      </c>
      <c r="F3577" s="15">
        <f>COUNTIF(tData[BezoekLangStart],"&lt;"&amp;($A3577+1/24))-COUNTIF(tData[BezoekLangEind],"&lt;="&amp;$A3577)</f>
        <v/>
      </c>
      <c r="G3577" s="15">
        <f>IF($D3577=1,$B3577*100+$C3577,-1)</f>
        <v/>
      </c>
      <c r="H3577" s="15">
        <f>IF($D3577=1,$B3577,-1)</f>
        <v/>
      </c>
      <c r="I3577" s="15">
        <f>IF($D3577=1,$C3577,-1)</f>
        <v/>
      </c>
    </row>
    <row r="3578">
      <c r="A3578" s="33" t="n">
        <v>45440.95833333334</v>
      </c>
      <c r="B3578" s="15">
        <f>WEEKDAY($A3578,2)</f>
        <v/>
      </c>
      <c r="C3578" s="15">
        <f>HOUR($A3578)</f>
        <v/>
      </c>
      <c r="D3578" s="15">
        <f>IF(AND($A3578&gt;=Instellingen!$B$6,$A3578&lt;Instellingen!$B$7),1,0)</f>
        <v/>
      </c>
      <c r="E3578" s="15">
        <f>COUNTIF(tData[BezoekStart],"&lt;"&amp;($A3578+1/24))-COUNTIF(tData[BezoekEind],"&lt;="&amp;$A3578)</f>
        <v/>
      </c>
      <c r="F3578" s="15">
        <f>COUNTIF(tData[BezoekLangStart],"&lt;"&amp;($A3578+1/24))-COUNTIF(tData[BezoekLangEind],"&lt;="&amp;$A3578)</f>
        <v/>
      </c>
      <c r="G3578" s="15">
        <f>IF($D3578=1,$B3578*100+$C3578,-1)</f>
        <v/>
      </c>
      <c r="H3578" s="15">
        <f>IF($D3578=1,$B3578,-1)</f>
        <v/>
      </c>
      <c r="I3578" s="15">
        <f>IF($D3578=1,$C3578,-1)</f>
        <v/>
      </c>
    </row>
    <row r="3579">
      <c r="A3579" s="33" t="n">
        <v>45441</v>
      </c>
      <c r="B3579" s="15">
        <f>WEEKDAY($A3579,2)</f>
        <v/>
      </c>
      <c r="C3579" s="15">
        <f>HOUR($A3579)</f>
        <v/>
      </c>
      <c r="D3579" s="15">
        <f>IF(AND($A3579&gt;=Instellingen!$B$6,$A3579&lt;Instellingen!$B$7),1,0)</f>
        <v/>
      </c>
      <c r="E3579" s="15">
        <f>COUNTIF(tData[BezoekStart],"&lt;"&amp;($A3579+1/24))-COUNTIF(tData[BezoekEind],"&lt;="&amp;$A3579)</f>
        <v/>
      </c>
      <c r="F3579" s="15">
        <f>COUNTIF(tData[BezoekLangStart],"&lt;"&amp;($A3579+1/24))-COUNTIF(tData[BezoekLangEind],"&lt;="&amp;$A3579)</f>
        <v/>
      </c>
      <c r="G3579" s="15">
        <f>IF($D3579=1,$B3579*100+$C3579,-1)</f>
        <v/>
      </c>
      <c r="H3579" s="15">
        <f>IF($D3579=1,$B3579,-1)</f>
        <v/>
      </c>
      <c r="I3579" s="15">
        <f>IF($D3579=1,$C3579,-1)</f>
        <v/>
      </c>
    </row>
    <row r="3580">
      <c r="A3580" s="33" t="n">
        <v>45441.04166666666</v>
      </c>
      <c r="B3580" s="15">
        <f>WEEKDAY($A3580,2)</f>
        <v/>
      </c>
      <c r="C3580" s="15">
        <f>HOUR($A3580)</f>
        <v/>
      </c>
      <c r="D3580" s="15">
        <f>IF(AND($A3580&gt;=Instellingen!$B$6,$A3580&lt;Instellingen!$B$7),1,0)</f>
        <v/>
      </c>
      <c r="E3580" s="15">
        <f>COUNTIF(tData[BezoekStart],"&lt;"&amp;($A3580+1/24))-COUNTIF(tData[BezoekEind],"&lt;="&amp;$A3580)</f>
        <v/>
      </c>
      <c r="F3580" s="15">
        <f>COUNTIF(tData[BezoekLangStart],"&lt;"&amp;($A3580+1/24))-COUNTIF(tData[BezoekLangEind],"&lt;="&amp;$A3580)</f>
        <v/>
      </c>
      <c r="G3580" s="15">
        <f>IF($D3580=1,$B3580*100+$C3580,-1)</f>
        <v/>
      </c>
      <c r="H3580" s="15">
        <f>IF($D3580=1,$B3580,-1)</f>
        <v/>
      </c>
      <c r="I3580" s="15">
        <f>IF($D3580=1,$C3580,-1)</f>
        <v/>
      </c>
    </row>
    <row r="3581">
      <c r="A3581" s="33" t="n">
        <v>45441.08333333334</v>
      </c>
      <c r="B3581" s="15">
        <f>WEEKDAY($A3581,2)</f>
        <v/>
      </c>
      <c r="C3581" s="15">
        <f>HOUR($A3581)</f>
        <v/>
      </c>
      <c r="D3581" s="15">
        <f>IF(AND($A3581&gt;=Instellingen!$B$6,$A3581&lt;Instellingen!$B$7),1,0)</f>
        <v/>
      </c>
      <c r="E3581" s="15">
        <f>COUNTIF(tData[BezoekStart],"&lt;"&amp;($A3581+1/24))-COUNTIF(tData[BezoekEind],"&lt;="&amp;$A3581)</f>
        <v/>
      </c>
      <c r="F3581" s="15">
        <f>COUNTIF(tData[BezoekLangStart],"&lt;"&amp;($A3581+1/24))-COUNTIF(tData[BezoekLangEind],"&lt;="&amp;$A3581)</f>
        <v/>
      </c>
      <c r="G3581" s="15">
        <f>IF($D3581=1,$B3581*100+$C3581,-1)</f>
        <v/>
      </c>
      <c r="H3581" s="15">
        <f>IF($D3581=1,$B3581,-1)</f>
        <v/>
      </c>
      <c r="I3581" s="15">
        <f>IF($D3581=1,$C3581,-1)</f>
        <v/>
      </c>
    </row>
    <row r="3582">
      <c r="A3582" s="33" t="n">
        <v>45441.125</v>
      </c>
      <c r="B3582" s="15">
        <f>WEEKDAY($A3582,2)</f>
        <v/>
      </c>
      <c r="C3582" s="15">
        <f>HOUR($A3582)</f>
        <v/>
      </c>
      <c r="D3582" s="15">
        <f>IF(AND($A3582&gt;=Instellingen!$B$6,$A3582&lt;Instellingen!$B$7),1,0)</f>
        <v/>
      </c>
      <c r="E3582" s="15">
        <f>COUNTIF(tData[BezoekStart],"&lt;"&amp;($A3582+1/24))-COUNTIF(tData[BezoekEind],"&lt;="&amp;$A3582)</f>
        <v/>
      </c>
      <c r="F3582" s="15">
        <f>COUNTIF(tData[BezoekLangStart],"&lt;"&amp;($A3582+1/24))-COUNTIF(tData[BezoekLangEind],"&lt;="&amp;$A3582)</f>
        <v/>
      </c>
      <c r="G3582" s="15">
        <f>IF($D3582=1,$B3582*100+$C3582,-1)</f>
        <v/>
      </c>
      <c r="H3582" s="15">
        <f>IF($D3582=1,$B3582,-1)</f>
        <v/>
      </c>
      <c r="I3582" s="15">
        <f>IF($D3582=1,$C3582,-1)</f>
        <v/>
      </c>
    </row>
    <row r="3583">
      <c r="A3583" s="33" t="n">
        <v>45441.16666666666</v>
      </c>
      <c r="B3583" s="15">
        <f>WEEKDAY($A3583,2)</f>
        <v/>
      </c>
      <c r="C3583" s="15">
        <f>HOUR($A3583)</f>
        <v/>
      </c>
      <c r="D3583" s="15">
        <f>IF(AND($A3583&gt;=Instellingen!$B$6,$A3583&lt;Instellingen!$B$7),1,0)</f>
        <v/>
      </c>
      <c r="E3583" s="15">
        <f>COUNTIF(tData[BezoekStart],"&lt;"&amp;($A3583+1/24))-COUNTIF(tData[BezoekEind],"&lt;="&amp;$A3583)</f>
        <v/>
      </c>
      <c r="F3583" s="15">
        <f>COUNTIF(tData[BezoekLangStart],"&lt;"&amp;($A3583+1/24))-COUNTIF(tData[BezoekLangEind],"&lt;="&amp;$A3583)</f>
        <v/>
      </c>
      <c r="G3583" s="15">
        <f>IF($D3583=1,$B3583*100+$C3583,-1)</f>
        <v/>
      </c>
      <c r="H3583" s="15">
        <f>IF($D3583=1,$B3583,-1)</f>
        <v/>
      </c>
      <c r="I3583" s="15">
        <f>IF($D3583=1,$C3583,-1)</f>
        <v/>
      </c>
    </row>
    <row r="3584">
      <c r="A3584" s="33" t="n">
        <v>45441.20833333334</v>
      </c>
      <c r="B3584" s="15">
        <f>WEEKDAY($A3584,2)</f>
        <v/>
      </c>
      <c r="C3584" s="15">
        <f>HOUR($A3584)</f>
        <v/>
      </c>
      <c r="D3584" s="15">
        <f>IF(AND($A3584&gt;=Instellingen!$B$6,$A3584&lt;Instellingen!$B$7),1,0)</f>
        <v/>
      </c>
      <c r="E3584" s="15">
        <f>COUNTIF(tData[BezoekStart],"&lt;"&amp;($A3584+1/24))-COUNTIF(tData[BezoekEind],"&lt;="&amp;$A3584)</f>
        <v/>
      </c>
      <c r="F3584" s="15">
        <f>COUNTIF(tData[BezoekLangStart],"&lt;"&amp;($A3584+1/24))-COUNTIF(tData[BezoekLangEind],"&lt;="&amp;$A3584)</f>
        <v/>
      </c>
      <c r="G3584" s="15">
        <f>IF($D3584=1,$B3584*100+$C3584,-1)</f>
        <v/>
      </c>
      <c r="H3584" s="15">
        <f>IF($D3584=1,$B3584,-1)</f>
        <v/>
      </c>
      <c r="I3584" s="15">
        <f>IF($D3584=1,$C3584,-1)</f>
        <v/>
      </c>
    </row>
    <row r="3585">
      <c r="A3585" s="33" t="n">
        <v>45441.25</v>
      </c>
      <c r="B3585" s="15">
        <f>WEEKDAY($A3585,2)</f>
        <v/>
      </c>
      <c r="C3585" s="15">
        <f>HOUR($A3585)</f>
        <v/>
      </c>
      <c r="D3585" s="15">
        <f>IF(AND($A3585&gt;=Instellingen!$B$6,$A3585&lt;Instellingen!$B$7),1,0)</f>
        <v/>
      </c>
      <c r="E3585" s="15">
        <f>COUNTIF(tData[BezoekStart],"&lt;"&amp;($A3585+1/24))-COUNTIF(tData[BezoekEind],"&lt;="&amp;$A3585)</f>
        <v/>
      </c>
      <c r="F3585" s="15">
        <f>COUNTIF(tData[BezoekLangStart],"&lt;"&amp;($A3585+1/24))-COUNTIF(tData[BezoekLangEind],"&lt;="&amp;$A3585)</f>
        <v/>
      </c>
      <c r="G3585" s="15">
        <f>IF($D3585=1,$B3585*100+$C3585,-1)</f>
        <v/>
      </c>
      <c r="H3585" s="15">
        <f>IF($D3585=1,$B3585,-1)</f>
        <v/>
      </c>
      <c r="I3585" s="15">
        <f>IF($D3585=1,$C3585,-1)</f>
        <v/>
      </c>
    </row>
    <row r="3586">
      <c r="A3586" s="33" t="n">
        <v>45441.29166666666</v>
      </c>
      <c r="B3586" s="15">
        <f>WEEKDAY($A3586,2)</f>
        <v/>
      </c>
      <c r="C3586" s="15">
        <f>HOUR($A3586)</f>
        <v/>
      </c>
      <c r="D3586" s="15">
        <f>IF(AND($A3586&gt;=Instellingen!$B$6,$A3586&lt;Instellingen!$B$7),1,0)</f>
        <v/>
      </c>
      <c r="E3586" s="15">
        <f>COUNTIF(tData[BezoekStart],"&lt;"&amp;($A3586+1/24))-COUNTIF(tData[BezoekEind],"&lt;="&amp;$A3586)</f>
        <v/>
      </c>
      <c r="F3586" s="15">
        <f>COUNTIF(tData[BezoekLangStart],"&lt;"&amp;($A3586+1/24))-COUNTIF(tData[BezoekLangEind],"&lt;="&amp;$A3586)</f>
        <v/>
      </c>
      <c r="G3586" s="15">
        <f>IF($D3586=1,$B3586*100+$C3586,-1)</f>
        <v/>
      </c>
      <c r="H3586" s="15">
        <f>IF($D3586=1,$B3586,-1)</f>
        <v/>
      </c>
      <c r="I3586" s="15">
        <f>IF($D3586=1,$C3586,-1)</f>
        <v/>
      </c>
    </row>
    <row r="3587">
      <c r="A3587" s="33" t="n">
        <v>45441.33333333334</v>
      </c>
      <c r="B3587" s="15">
        <f>WEEKDAY($A3587,2)</f>
        <v/>
      </c>
      <c r="C3587" s="15">
        <f>HOUR($A3587)</f>
        <v/>
      </c>
      <c r="D3587" s="15">
        <f>IF(AND($A3587&gt;=Instellingen!$B$6,$A3587&lt;Instellingen!$B$7),1,0)</f>
        <v/>
      </c>
      <c r="E3587" s="15">
        <f>COUNTIF(tData[BezoekStart],"&lt;"&amp;($A3587+1/24))-COUNTIF(tData[BezoekEind],"&lt;="&amp;$A3587)</f>
        <v/>
      </c>
      <c r="F3587" s="15">
        <f>COUNTIF(tData[BezoekLangStart],"&lt;"&amp;($A3587+1/24))-COUNTIF(tData[BezoekLangEind],"&lt;="&amp;$A3587)</f>
        <v/>
      </c>
      <c r="G3587" s="15">
        <f>IF($D3587=1,$B3587*100+$C3587,-1)</f>
        <v/>
      </c>
      <c r="H3587" s="15">
        <f>IF($D3587=1,$B3587,-1)</f>
        <v/>
      </c>
      <c r="I3587" s="15">
        <f>IF($D3587=1,$C3587,-1)</f>
        <v/>
      </c>
    </row>
    <row r="3588">
      <c r="A3588" s="33" t="n">
        <v>45441.375</v>
      </c>
      <c r="B3588" s="15">
        <f>WEEKDAY($A3588,2)</f>
        <v/>
      </c>
      <c r="C3588" s="15">
        <f>HOUR($A3588)</f>
        <v/>
      </c>
      <c r="D3588" s="15">
        <f>IF(AND($A3588&gt;=Instellingen!$B$6,$A3588&lt;Instellingen!$B$7),1,0)</f>
        <v/>
      </c>
      <c r="E3588" s="15">
        <f>COUNTIF(tData[BezoekStart],"&lt;"&amp;($A3588+1/24))-COUNTIF(tData[BezoekEind],"&lt;="&amp;$A3588)</f>
        <v/>
      </c>
      <c r="F3588" s="15">
        <f>COUNTIF(tData[BezoekLangStart],"&lt;"&amp;($A3588+1/24))-COUNTIF(tData[BezoekLangEind],"&lt;="&amp;$A3588)</f>
        <v/>
      </c>
      <c r="G3588" s="15">
        <f>IF($D3588=1,$B3588*100+$C3588,-1)</f>
        <v/>
      </c>
      <c r="H3588" s="15">
        <f>IF($D3588=1,$B3588,-1)</f>
        <v/>
      </c>
      <c r="I3588" s="15">
        <f>IF($D3588=1,$C3588,-1)</f>
        <v/>
      </c>
    </row>
    <row r="3589">
      <c r="A3589" s="33" t="n">
        <v>45441.41666666666</v>
      </c>
      <c r="B3589" s="15">
        <f>WEEKDAY($A3589,2)</f>
        <v/>
      </c>
      <c r="C3589" s="15">
        <f>HOUR($A3589)</f>
        <v/>
      </c>
      <c r="D3589" s="15">
        <f>IF(AND($A3589&gt;=Instellingen!$B$6,$A3589&lt;Instellingen!$B$7),1,0)</f>
        <v/>
      </c>
      <c r="E3589" s="15">
        <f>COUNTIF(tData[BezoekStart],"&lt;"&amp;($A3589+1/24))-COUNTIF(tData[BezoekEind],"&lt;="&amp;$A3589)</f>
        <v/>
      </c>
      <c r="F3589" s="15">
        <f>COUNTIF(tData[BezoekLangStart],"&lt;"&amp;($A3589+1/24))-COUNTIF(tData[BezoekLangEind],"&lt;="&amp;$A3589)</f>
        <v/>
      </c>
      <c r="G3589" s="15">
        <f>IF($D3589=1,$B3589*100+$C3589,-1)</f>
        <v/>
      </c>
      <c r="H3589" s="15">
        <f>IF($D3589=1,$B3589,-1)</f>
        <v/>
      </c>
      <c r="I3589" s="15">
        <f>IF($D3589=1,$C3589,-1)</f>
        <v/>
      </c>
    </row>
    <row r="3590">
      <c r="A3590" s="33" t="n">
        <v>45441.45833333334</v>
      </c>
      <c r="B3590" s="15">
        <f>WEEKDAY($A3590,2)</f>
        <v/>
      </c>
      <c r="C3590" s="15">
        <f>HOUR($A3590)</f>
        <v/>
      </c>
      <c r="D3590" s="15">
        <f>IF(AND($A3590&gt;=Instellingen!$B$6,$A3590&lt;Instellingen!$B$7),1,0)</f>
        <v/>
      </c>
      <c r="E3590" s="15">
        <f>COUNTIF(tData[BezoekStart],"&lt;"&amp;($A3590+1/24))-COUNTIF(tData[BezoekEind],"&lt;="&amp;$A3590)</f>
        <v/>
      </c>
      <c r="F3590" s="15">
        <f>COUNTIF(tData[BezoekLangStart],"&lt;"&amp;($A3590+1/24))-COUNTIF(tData[BezoekLangEind],"&lt;="&amp;$A3590)</f>
        <v/>
      </c>
      <c r="G3590" s="15">
        <f>IF($D3590=1,$B3590*100+$C3590,-1)</f>
        <v/>
      </c>
      <c r="H3590" s="15">
        <f>IF($D3590=1,$B3590,-1)</f>
        <v/>
      </c>
      <c r="I3590" s="15">
        <f>IF($D3590=1,$C3590,-1)</f>
        <v/>
      </c>
    </row>
    <row r="3591">
      <c r="A3591" s="33" t="n">
        <v>45441.5</v>
      </c>
      <c r="B3591" s="15">
        <f>WEEKDAY($A3591,2)</f>
        <v/>
      </c>
      <c r="C3591" s="15">
        <f>HOUR($A3591)</f>
        <v/>
      </c>
      <c r="D3591" s="15">
        <f>IF(AND($A3591&gt;=Instellingen!$B$6,$A3591&lt;Instellingen!$B$7),1,0)</f>
        <v/>
      </c>
      <c r="E3591" s="15">
        <f>COUNTIF(tData[BezoekStart],"&lt;"&amp;($A3591+1/24))-COUNTIF(tData[BezoekEind],"&lt;="&amp;$A3591)</f>
        <v/>
      </c>
      <c r="F3591" s="15">
        <f>COUNTIF(tData[BezoekLangStart],"&lt;"&amp;($A3591+1/24))-COUNTIF(tData[BezoekLangEind],"&lt;="&amp;$A3591)</f>
        <v/>
      </c>
      <c r="G3591" s="15">
        <f>IF($D3591=1,$B3591*100+$C3591,-1)</f>
        <v/>
      </c>
      <c r="H3591" s="15">
        <f>IF($D3591=1,$B3591,-1)</f>
        <v/>
      </c>
      <c r="I3591" s="15">
        <f>IF($D3591=1,$C3591,-1)</f>
        <v/>
      </c>
    </row>
    <row r="3592">
      <c r="A3592" s="33" t="n">
        <v>45441.54166666666</v>
      </c>
      <c r="B3592" s="15">
        <f>WEEKDAY($A3592,2)</f>
        <v/>
      </c>
      <c r="C3592" s="15">
        <f>HOUR($A3592)</f>
        <v/>
      </c>
      <c r="D3592" s="15">
        <f>IF(AND($A3592&gt;=Instellingen!$B$6,$A3592&lt;Instellingen!$B$7),1,0)</f>
        <v/>
      </c>
      <c r="E3592" s="15">
        <f>COUNTIF(tData[BezoekStart],"&lt;"&amp;($A3592+1/24))-COUNTIF(tData[BezoekEind],"&lt;="&amp;$A3592)</f>
        <v/>
      </c>
      <c r="F3592" s="15">
        <f>COUNTIF(tData[BezoekLangStart],"&lt;"&amp;($A3592+1/24))-COUNTIF(tData[BezoekLangEind],"&lt;="&amp;$A3592)</f>
        <v/>
      </c>
      <c r="G3592" s="15">
        <f>IF($D3592=1,$B3592*100+$C3592,-1)</f>
        <v/>
      </c>
      <c r="H3592" s="15">
        <f>IF($D3592=1,$B3592,-1)</f>
        <v/>
      </c>
      <c r="I3592" s="15">
        <f>IF($D3592=1,$C3592,-1)</f>
        <v/>
      </c>
    </row>
    <row r="3593">
      <c r="A3593" s="33" t="n">
        <v>45441.58333333334</v>
      </c>
      <c r="B3593" s="15">
        <f>WEEKDAY($A3593,2)</f>
        <v/>
      </c>
      <c r="C3593" s="15">
        <f>HOUR($A3593)</f>
        <v/>
      </c>
      <c r="D3593" s="15">
        <f>IF(AND($A3593&gt;=Instellingen!$B$6,$A3593&lt;Instellingen!$B$7),1,0)</f>
        <v/>
      </c>
      <c r="E3593" s="15">
        <f>COUNTIF(tData[BezoekStart],"&lt;"&amp;($A3593+1/24))-COUNTIF(tData[BezoekEind],"&lt;="&amp;$A3593)</f>
        <v/>
      </c>
      <c r="F3593" s="15">
        <f>COUNTIF(tData[BezoekLangStart],"&lt;"&amp;($A3593+1/24))-COUNTIF(tData[BezoekLangEind],"&lt;="&amp;$A3593)</f>
        <v/>
      </c>
      <c r="G3593" s="15">
        <f>IF($D3593=1,$B3593*100+$C3593,-1)</f>
        <v/>
      </c>
      <c r="H3593" s="15">
        <f>IF($D3593=1,$B3593,-1)</f>
        <v/>
      </c>
      <c r="I3593" s="15">
        <f>IF($D3593=1,$C3593,-1)</f>
        <v/>
      </c>
    </row>
    <row r="3594">
      <c r="A3594" s="33" t="n">
        <v>45441.625</v>
      </c>
      <c r="B3594" s="15">
        <f>WEEKDAY($A3594,2)</f>
        <v/>
      </c>
      <c r="C3594" s="15">
        <f>HOUR($A3594)</f>
        <v/>
      </c>
      <c r="D3594" s="15">
        <f>IF(AND($A3594&gt;=Instellingen!$B$6,$A3594&lt;Instellingen!$B$7),1,0)</f>
        <v/>
      </c>
      <c r="E3594" s="15">
        <f>COUNTIF(tData[BezoekStart],"&lt;"&amp;($A3594+1/24))-COUNTIF(tData[BezoekEind],"&lt;="&amp;$A3594)</f>
        <v/>
      </c>
      <c r="F3594" s="15">
        <f>COUNTIF(tData[BezoekLangStart],"&lt;"&amp;($A3594+1/24))-COUNTIF(tData[BezoekLangEind],"&lt;="&amp;$A3594)</f>
        <v/>
      </c>
      <c r="G3594" s="15">
        <f>IF($D3594=1,$B3594*100+$C3594,-1)</f>
        <v/>
      </c>
      <c r="H3594" s="15">
        <f>IF($D3594=1,$B3594,-1)</f>
        <v/>
      </c>
      <c r="I3594" s="15">
        <f>IF($D3594=1,$C3594,-1)</f>
        <v/>
      </c>
    </row>
    <row r="3595">
      <c r="A3595" s="33" t="n">
        <v>45441.66666666666</v>
      </c>
      <c r="B3595" s="15">
        <f>WEEKDAY($A3595,2)</f>
        <v/>
      </c>
      <c r="C3595" s="15">
        <f>HOUR($A3595)</f>
        <v/>
      </c>
      <c r="D3595" s="15">
        <f>IF(AND($A3595&gt;=Instellingen!$B$6,$A3595&lt;Instellingen!$B$7),1,0)</f>
        <v/>
      </c>
      <c r="E3595" s="15">
        <f>COUNTIF(tData[BezoekStart],"&lt;"&amp;($A3595+1/24))-COUNTIF(tData[BezoekEind],"&lt;="&amp;$A3595)</f>
        <v/>
      </c>
      <c r="F3595" s="15">
        <f>COUNTIF(tData[BezoekLangStart],"&lt;"&amp;($A3595+1/24))-COUNTIF(tData[BezoekLangEind],"&lt;="&amp;$A3595)</f>
        <v/>
      </c>
      <c r="G3595" s="15">
        <f>IF($D3595=1,$B3595*100+$C3595,-1)</f>
        <v/>
      </c>
      <c r="H3595" s="15">
        <f>IF($D3595=1,$B3595,-1)</f>
        <v/>
      </c>
      <c r="I3595" s="15">
        <f>IF($D3595=1,$C3595,-1)</f>
        <v/>
      </c>
    </row>
    <row r="3596">
      <c r="A3596" s="33" t="n">
        <v>45441.70833333334</v>
      </c>
      <c r="B3596" s="15">
        <f>WEEKDAY($A3596,2)</f>
        <v/>
      </c>
      <c r="C3596" s="15">
        <f>HOUR($A3596)</f>
        <v/>
      </c>
      <c r="D3596" s="15">
        <f>IF(AND($A3596&gt;=Instellingen!$B$6,$A3596&lt;Instellingen!$B$7),1,0)</f>
        <v/>
      </c>
      <c r="E3596" s="15">
        <f>COUNTIF(tData[BezoekStart],"&lt;"&amp;($A3596+1/24))-COUNTIF(tData[BezoekEind],"&lt;="&amp;$A3596)</f>
        <v/>
      </c>
      <c r="F3596" s="15">
        <f>COUNTIF(tData[BezoekLangStart],"&lt;"&amp;($A3596+1/24))-COUNTIF(tData[BezoekLangEind],"&lt;="&amp;$A3596)</f>
        <v/>
      </c>
      <c r="G3596" s="15">
        <f>IF($D3596=1,$B3596*100+$C3596,-1)</f>
        <v/>
      </c>
      <c r="H3596" s="15">
        <f>IF($D3596=1,$B3596,-1)</f>
        <v/>
      </c>
      <c r="I3596" s="15">
        <f>IF($D3596=1,$C3596,-1)</f>
        <v/>
      </c>
    </row>
    <row r="3597">
      <c r="A3597" s="33" t="n">
        <v>45441.75</v>
      </c>
      <c r="B3597" s="15">
        <f>WEEKDAY($A3597,2)</f>
        <v/>
      </c>
      <c r="C3597" s="15">
        <f>HOUR($A3597)</f>
        <v/>
      </c>
      <c r="D3597" s="15">
        <f>IF(AND($A3597&gt;=Instellingen!$B$6,$A3597&lt;Instellingen!$B$7),1,0)</f>
        <v/>
      </c>
      <c r="E3597" s="15">
        <f>COUNTIF(tData[BezoekStart],"&lt;"&amp;($A3597+1/24))-COUNTIF(tData[BezoekEind],"&lt;="&amp;$A3597)</f>
        <v/>
      </c>
      <c r="F3597" s="15">
        <f>COUNTIF(tData[BezoekLangStart],"&lt;"&amp;($A3597+1/24))-COUNTIF(tData[BezoekLangEind],"&lt;="&amp;$A3597)</f>
        <v/>
      </c>
      <c r="G3597" s="15">
        <f>IF($D3597=1,$B3597*100+$C3597,-1)</f>
        <v/>
      </c>
      <c r="H3597" s="15">
        <f>IF($D3597=1,$B3597,-1)</f>
        <v/>
      </c>
      <c r="I3597" s="15">
        <f>IF($D3597=1,$C3597,-1)</f>
        <v/>
      </c>
    </row>
    <row r="3598">
      <c r="A3598" s="33" t="n">
        <v>45441.79166666666</v>
      </c>
      <c r="B3598" s="15">
        <f>WEEKDAY($A3598,2)</f>
        <v/>
      </c>
      <c r="C3598" s="15">
        <f>HOUR($A3598)</f>
        <v/>
      </c>
      <c r="D3598" s="15">
        <f>IF(AND($A3598&gt;=Instellingen!$B$6,$A3598&lt;Instellingen!$B$7),1,0)</f>
        <v/>
      </c>
      <c r="E3598" s="15">
        <f>COUNTIF(tData[BezoekStart],"&lt;"&amp;($A3598+1/24))-COUNTIF(tData[BezoekEind],"&lt;="&amp;$A3598)</f>
        <v/>
      </c>
      <c r="F3598" s="15">
        <f>COUNTIF(tData[BezoekLangStart],"&lt;"&amp;($A3598+1/24))-COUNTIF(tData[BezoekLangEind],"&lt;="&amp;$A3598)</f>
        <v/>
      </c>
      <c r="G3598" s="15">
        <f>IF($D3598=1,$B3598*100+$C3598,-1)</f>
        <v/>
      </c>
      <c r="H3598" s="15">
        <f>IF($D3598=1,$B3598,-1)</f>
        <v/>
      </c>
      <c r="I3598" s="15">
        <f>IF($D3598=1,$C3598,-1)</f>
        <v/>
      </c>
    </row>
    <row r="3599">
      <c r="A3599" s="33" t="n">
        <v>45441.83333333334</v>
      </c>
      <c r="B3599" s="15">
        <f>WEEKDAY($A3599,2)</f>
        <v/>
      </c>
      <c r="C3599" s="15">
        <f>HOUR($A3599)</f>
        <v/>
      </c>
      <c r="D3599" s="15">
        <f>IF(AND($A3599&gt;=Instellingen!$B$6,$A3599&lt;Instellingen!$B$7),1,0)</f>
        <v/>
      </c>
      <c r="E3599" s="15">
        <f>COUNTIF(tData[BezoekStart],"&lt;"&amp;($A3599+1/24))-COUNTIF(tData[BezoekEind],"&lt;="&amp;$A3599)</f>
        <v/>
      </c>
      <c r="F3599" s="15">
        <f>COUNTIF(tData[BezoekLangStart],"&lt;"&amp;($A3599+1/24))-COUNTIF(tData[BezoekLangEind],"&lt;="&amp;$A3599)</f>
        <v/>
      </c>
      <c r="G3599" s="15">
        <f>IF($D3599=1,$B3599*100+$C3599,-1)</f>
        <v/>
      </c>
      <c r="H3599" s="15">
        <f>IF($D3599=1,$B3599,-1)</f>
        <v/>
      </c>
      <c r="I3599" s="15">
        <f>IF($D3599=1,$C3599,-1)</f>
        <v/>
      </c>
    </row>
    <row r="3600">
      <c r="A3600" s="33" t="n">
        <v>45441.875</v>
      </c>
      <c r="B3600" s="15">
        <f>WEEKDAY($A3600,2)</f>
        <v/>
      </c>
      <c r="C3600" s="15">
        <f>HOUR($A3600)</f>
        <v/>
      </c>
      <c r="D3600" s="15">
        <f>IF(AND($A3600&gt;=Instellingen!$B$6,$A3600&lt;Instellingen!$B$7),1,0)</f>
        <v/>
      </c>
      <c r="E3600" s="15">
        <f>COUNTIF(tData[BezoekStart],"&lt;"&amp;($A3600+1/24))-COUNTIF(tData[BezoekEind],"&lt;="&amp;$A3600)</f>
        <v/>
      </c>
      <c r="F3600" s="15">
        <f>COUNTIF(tData[BezoekLangStart],"&lt;"&amp;($A3600+1/24))-COUNTIF(tData[BezoekLangEind],"&lt;="&amp;$A3600)</f>
        <v/>
      </c>
      <c r="G3600" s="15">
        <f>IF($D3600=1,$B3600*100+$C3600,-1)</f>
        <v/>
      </c>
      <c r="H3600" s="15">
        <f>IF($D3600=1,$B3600,-1)</f>
        <v/>
      </c>
      <c r="I3600" s="15">
        <f>IF($D3600=1,$C3600,-1)</f>
        <v/>
      </c>
    </row>
    <row r="3601">
      <c r="A3601" s="33" t="n">
        <v>45441.91666666666</v>
      </c>
      <c r="B3601" s="15">
        <f>WEEKDAY($A3601,2)</f>
        <v/>
      </c>
      <c r="C3601" s="15">
        <f>HOUR($A3601)</f>
        <v/>
      </c>
      <c r="D3601" s="15">
        <f>IF(AND($A3601&gt;=Instellingen!$B$6,$A3601&lt;Instellingen!$B$7),1,0)</f>
        <v/>
      </c>
      <c r="E3601" s="15">
        <f>COUNTIF(tData[BezoekStart],"&lt;"&amp;($A3601+1/24))-COUNTIF(tData[BezoekEind],"&lt;="&amp;$A3601)</f>
        <v/>
      </c>
      <c r="F3601" s="15">
        <f>COUNTIF(tData[BezoekLangStart],"&lt;"&amp;($A3601+1/24))-COUNTIF(tData[BezoekLangEind],"&lt;="&amp;$A3601)</f>
        <v/>
      </c>
      <c r="G3601" s="15">
        <f>IF($D3601=1,$B3601*100+$C3601,-1)</f>
        <v/>
      </c>
      <c r="H3601" s="15">
        <f>IF($D3601=1,$B3601,-1)</f>
        <v/>
      </c>
      <c r="I3601" s="15">
        <f>IF($D3601=1,$C3601,-1)</f>
        <v/>
      </c>
    </row>
    <row r="3602">
      <c r="A3602" s="33" t="n">
        <v>45441.95833333334</v>
      </c>
      <c r="B3602" s="15">
        <f>WEEKDAY($A3602,2)</f>
        <v/>
      </c>
      <c r="C3602" s="15">
        <f>HOUR($A3602)</f>
        <v/>
      </c>
      <c r="D3602" s="15">
        <f>IF(AND($A3602&gt;=Instellingen!$B$6,$A3602&lt;Instellingen!$B$7),1,0)</f>
        <v/>
      </c>
      <c r="E3602" s="15">
        <f>COUNTIF(tData[BezoekStart],"&lt;"&amp;($A3602+1/24))-COUNTIF(tData[BezoekEind],"&lt;="&amp;$A3602)</f>
        <v/>
      </c>
      <c r="F3602" s="15">
        <f>COUNTIF(tData[BezoekLangStart],"&lt;"&amp;($A3602+1/24))-COUNTIF(tData[BezoekLangEind],"&lt;="&amp;$A3602)</f>
        <v/>
      </c>
      <c r="G3602" s="15">
        <f>IF($D3602=1,$B3602*100+$C3602,-1)</f>
        <v/>
      </c>
      <c r="H3602" s="15">
        <f>IF($D3602=1,$B3602,-1)</f>
        <v/>
      </c>
      <c r="I3602" s="15">
        <f>IF($D3602=1,$C3602,-1)</f>
        <v/>
      </c>
    </row>
    <row r="3603">
      <c r="A3603" s="33" t="n">
        <v>45442</v>
      </c>
      <c r="B3603" s="15">
        <f>WEEKDAY($A3603,2)</f>
        <v/>
      </c>
      <c r="C3603" s="15">
        <f>HOUR($A3603)</f>
        <v/>
      </c>
      <c r="D3603" s="15">
        <f>IF(AND($A3603&gt;=Instellingen!$B$6,$A3603&lt;Instellingen!$B$7),1,0)</f>
        <v/>
      </c>
      <c r="E3603" s="15">
        <f>COUNTIF(tData[BezoekStart],"&lt;"&amp;($A3603+1/24))-COUNTIF(tData[BezoekEind],"&lt;="&amp;$A3603)</f>
        <v/>
      </c>
      <c r="F3603" s="15">
        <f>COUNTIF(tData[BezoekLangStart],"&lt;"&amp;($A3603+1/24))-COUNTIF(tData[BezoekLangEind],"&lt;="&amp;$A3603)</f>
        <v/>
      </c>
      <c r="G3603" s="15">
        <f>IF($D3603=1,$B3603*100+$C3603,-1)</f>
        <v/>
      </c>
      <c r="H3603" s="15">
        <f>IF($D3603=1,$B3603,-1)</f>
        <v/>
      </c>
      <c r="I3603" s="15">
        <f>IF($D3603=1,$C3603,-1)</f>
        <v/>
      </c>
    </row>
    <row r="3604">
      <c r="A3604" s="33" t="n">
        <v>45442.04166666666</v>
      </c>
      <c r="B3604" s="15">
        <f>WEEKDAY($A3604,2)</f>
        <v/>
      </c>
      <c r="C3604" s="15">
        <f>HOUR($A3604)</f>
        <v/>
      </c>
      <c r="D3604" s="15">
        <f>IF(AND($A3604&gt;=Instellingen!$B$6,$A3604&lt;Instellingen!$B$7),1,0)</f>
        <v/>
      </c>
      <c r="E3604" s="15">
        <f>COUNTIF(tData[BezoekStart],"&lt;"&amp;($A3604+1/24))-COUNTIF(tData[BezoekEind],"&lt;="&amp;$A3604)</f>
        <v/>
      </c>
      <c r="F3604" s="15">
        <f>COUNTIF(tData[BezoekLangStart],"&lt;"&amp;($A3604+1/24))-COUNTIF(tData[BezoekLangEind],"&lt;="&amp;$A3604)</f>
        <v/>
      </c>
      <c r="G3604" s="15">
        <f>IF($D3604=1,$B3604*100+$C3604,-1)</f>
        <v/>
      </c>
      <c r="H3604" s="15">
        <f>IF($D3604=1,$B3604,-1)</f>
        <v/>
      </c>
      <c r="I3604" s="15">
        <f>IF($D3604=1,$C3604,-1)</f>
        <v/>
      </c>
    </row>
    <row r="3605">
      <c r="A3605" s="33" t="n">
        <v>45442.08333333334</v>
      </c>
      <c r="B3605" s="15">
        <f>WEEKDAY($A3605,2)</f>
        <v/>
      </c>
      <c r="C3605" s="15">
        <f>HOUR($A3605)</f>
        <v/>
      </c>
      <c r="D3605" s="15">
        <f>IF(AND($A3605&gt;=Instellingen!$B$6,$A3605&lt;Instellingen!$B$7),1,0)</f>
        <v/>
      </c>
      <c r="E3605" s="15">
        <f>COUNTIF(tData[BezoekStart],"&lt;"&amp;($A3605+1/24))-COUNTIF(tData[BezoekEind],"&lt;="&amp;$A3605)</f>
        <v/>
      </c>
      <c r="F3605" s="15">
        <f>COUNTIF(tData[BezoekLangStart],"&lt;"&amp;($A3605+1/24))-COUNTIF(tData[BezoekLangEind],"&lt;="&amp;$A3605)</f>
        <v/>
      </c>
      <c r="G3605" s="15">
        <f>IF($D3605=1,$B3605*100+$C3605,-1)</f>
        <v/>
      </c>
      <c r="H3605" s="15">
        <f>IF($D3605=1,$B3605,-1)</f>
        <v/>
      </c>
      <c r="I3605" s="15">
        <f>IF($D3605=1,$C3605,-1)</f>
        <v/>
      </c>
    </row>
    <row r="3606">
      <c r="A3606" s="33" t="n">
        <v>45442.125</v>
      </c>
      <c r="B3606" s="15">
        <f>WEEKDAY($A3606,2)</f>
        <v/>
      </c>
      <c r="C3606" s="15">
        <f>HOUR($A3606)</f>
        <v/>
      </c>
      <c r="D3606" s="15">
        <f>IF(AND($A3606&gt;=Instellingen!$B$6,$A3606&lt;Instellingen!$B$7),1,0)</f>
        <v/>
      </c>
      <c r="E3606" s="15">
        <f>COUNTIF(tData[BezoekStart],"&lt;"&amp;($A3606+1/24))-COUNTIF(tData[BezoekEind],"&lt;="&amp;$A3606)</f>
        <v/>
      </c>
      <c r="F3606" s="15">
        <f>COUNTIF(tData[BezoekLangStart],"&lt;"&amp;($A3606+1/24))-COUNTIF(tData[BezoekLangEind],"&lt;="&amp;$A3606)</f>
        <v/>
      </c>
      <c r="G3606" s="15">
        <f>IF($D3606=1,$B3606*100+$C3606,-1)</f>
        <v/>
      </c>
      <c r="H3606" s="15">
        <f>IF($D3606=1,$B3606,-1)</f>
        <v/>
      </c>
      <c r="I3606" s="15">
        <f>IF($D3606=1,$C3606,-1)</f>
        <v/>
      </c>
    </row>
    <row r="3607">
      <c r="A3607" s="33" t="n">
        <v>45442.16666666666</v>
      </c>
      <c r="B3607" s="15">
        <f>WEEKDAY($A3607,2)</f>
        <v/>
      </c>
      <c r="C3607" s="15">
        <f>HOUR($A3607)</f>
        <v/>
      </c>
      <c r="D3607" s="15">
        <f>IF(AND($A3607&gt;=Instellingen!$B$6,$A3607&lt;Instellingen!$B$7),1,0)</f>
        <v/>
      </c>
      <c r="E3607" s="15">
        <f>COUNTIF(tData[BezoekStart],"&lt;"&amp;($A3607+1/24))-COUNTIF(tData[BezoekEind],"&lt;="&amp;$A3607)</f>
        <v/>
      </c>
      <c r="F3607" s="15">
        <f>COUNTIF(tData[BezoekLangStart],"&lt;"&amp;($A3607+1/24))-COUNTIF(tData[BezoekLangEind],"&lt;="&amp;$A3607)</f>
        <v/>
      </c>
      <c r="G3607" s="15">
        <f>IF($D3607=1,$B3607*100+$C3607,-1)</f>
        <v/>
      </c>
      <c r="H3607" s="15">
        <f>IF($D3607=1,$B3607,-1)</f>
        <v/>
      </c>
      <c r="I3607" s="15">
        <f>IF($D3607=1,$C3607,-1)</f>
        <v/>
      </c>
    </row>
    <row r="3608">
      <c r="A3608" s="33" t="n">
        <v>45442.20833333334</v>
      </c>
      <c r="B3608" s="15">
        <f>WEEKDAY($A3608,2)</f>
        <v/>
      </c>
      <c r="C3608" s="15">
        <f>HOUR($A3608)</f>
        <v/>
      </c>
      <c r="D3608" s="15">
        <f>IF(AND($A3608&gt;=Instellingen!$B$6,$A3608&lt;Instellingen!$B$7),1,0)</f>
        <v/>
      </c>
      <c r="E3608" s="15">
        <f>COUNTIF(tData[BezoekStart],"&lt;"&amp;($A3608+1/24))-COUNTIF(tData[BezoekEind],"&lt;="&amp;$A3608)</f>
        <v/>
      </c>
      <c r="F3608" s="15">
        <f>COUNTIF(tData[BezoekLangStart],"&lt;"&amp;($A3608+1/24))-COUNTIF(tData[BezoekLangEind],"&lt;="&amp;$A3608)</f>
        <v/>
      </c>
      <c r="G3608" s="15">
        <f>IF($D3608=1,$B3608*100+$C3608,-1)</f>
        <v/>
      </c>
      <c r="H3608" s="15">
        <f>IF($D3608=1,$B3608,-1)</f>
        <v/>
      </c>
      <c r="I3608" s="15">
        <f>IF($D3608=1,$C3608,-1)</f>
        <v/>
      </c>
    </row>
    <row r="3609">
      <c r="A3609" s="33" t="n">
        <v>45442.25</v>
      </c>
      <c r="B3609" s="15">
        <f>WEEKDAY($A3609,2)</f>
        <v/>
      </c>
      <c r="C3609" s="15">
        <f>HOUR($A3609)</f>
        <v/>
      </c>
      <c r="D3609" s="15">
        <f>IF(AND($A3609&gt;=Instellingen!$B$6,$A3609&lt;Instellingen!$B$7),1,0)</f>
        <v/>
      </c>
      <c r="E3609" s="15">
        <f>COUNTIF(tData[BezoekStart],"&lt;"&amp;($A3609+1/24))-COUNTIF(tData[BezoekEind],"&lt;="&amp;$A3609)</f>
        <v/>
      </c>
      <c r="F3609" s="15">
        <f>COUNTIF(tData[BezoekLangStart],"&lt;"&amp;($A3609+1/24))-COUNTIF(tData[BezoekLangEind],"&lt;="&amp;$A3609)</f>
        <v/>
      </c>
      <c r="G3609" s="15">
        <f>IF($D3609=1,$B3609*100+$C3609,-1)</f>
        <v/>
      </c>
      <c r="H3609" s="15">
        <f>IF($D3609=1,$B3609,-1)</f>
        <v/>
      </c>
      <c r="I3609" s="15">
        <f>IF($D3609=1,$C3609,-1)</f>
        <v/>
      </c>
    </row>
    <row r="3610">
      <c r="A3610" s="33" t="n">
        <v>45442.29166666666</v>
      </c>
      <c r="B3610" s="15">
        <f>WEEKDAY($A3610,2)</f>
        <v/>
      </c>
      <c r="C3610" s="15">
        <f>HOUR($A3610)</f>
        <v/>
      </c>
      <c r="D3610" s="15">
        <f>IF(AND($A3610&gt;=Instellingen!$B$6,$A3610&lt;Instellingen!$B$7),1,0)</f>
        <v/>
      </c>
      <c r="E3610" s="15">
        <f>COUNTIF(tData[BezoekStart],"&lt;"&amp;($A3610+1/24))-COUNTIF(tData[BezoekEind],"&lt;="&amp;$A3610)</f>
        <v/>
      </c>
      <c r="F3610" s="15">
        <f>COUNTIF(tData[BezoekLangStart],"&lt;"&amp;($A3610+1/24))-COUNTIF(tData[BezoekLangEind],"&lt;="&amp;$A3610)</f>
        <v/>
      </c>
      <c r="G3610" s="15">
        <f>IF($D3610=1,$B3610*100+$C3610,-1)</f>
        <v/>
      </c>
      <c r="H3610" s="15">
        <f>IF($D3610=1,$B3610,-1)</f>
        <v/>
      </c>
      <c r="I3610" s="15">
        <f>IF($D3610=1,$C3610,-1)</f>
        <v/>
      </c>
    </row>
    <row r="3611">
      <c r="A3611" s="33" t="n">
        <v>45442.33333333334</v>
      </c>
      <c r="B3611" s="15">
        <f>WEEKDAY($A3611,2)</f>
        <v/>
      </c>
      <c r="C3611" s="15">
        <f>HOUR($A3611)</f>
        <v/>
      </c>
      <c r="D3611" s="15">
        <f>IF(AND($A3611&gt;=Instellingen!$B$6,$A3611&lt;Instellingen!$B$7),1,0)</f>
        <v/>
      </c>
      <c r="E3611" s="15">
        <f>COUNTIF(tData[BezoekStart],"&lt;"&amp;($A3611+1/24))-COUNTIF(tData[BezoekEind],"&lt;="&amp;$A3611)</f>
        <v/>
      </c>
      <c r="F3611" s="15">
        <f>COUNTIF(tData[BezoekLangStart],"&lt;"&amp;($A3611+1/24))-COUNTIF(tData[BezoekLangEind],"&lt;="&amp;$A3611)</f>
        <v/>
      </c>
      <c r="G3611" s="15">
        <f>IF($D3611=1,$B3611*100+$C3611,-1)</f>
        <v/>
      </c>
      <c r="H3611" s="15">
        <f>IF($D3611=1,$B3611,-1)</f>
        <v/>
      </c>
      <c r="I3611" s="15">
        <f>IF($D3611=1,$C3611,-1)</f>
        <v/>
      </c>
    </row>
    <row r="3612">
      <c r="A3612" s="33" t="n">
        <v>45442.375</v>
      </c>
      <c r="B3612" s="15">
        <f>WEEKDAY($A3612,2)</f>
        <v/>
      </c>
      <c r="C3612" s="15">
        <f>HOUR($A3612)</f>
        <v/>
      </c>
      <c r="D3612" s="15">
        <f>IF(AND($A3612&gt;=Instellingen!$B$6,$A3612&lt;Instellingen!$B$7),1,0)</f>
        <v/>
      </c>
      <c r="E3612" s="15">
        <f>COUNTIF(tData[BezoekStart],"&lt;"&amp;($A3612+1/24))-COUNTIF(tData[BezoekEind],"&lt;="&amp;$A3612)</f>
        <v/>
      </c>
      <c r="F3612" s="15">
        <f>COUNTIF(tData[BezoekLangStart],"&lt;"&amp;($A3612+1/24))-COUNTIF(tData[BezoekLangEind],"&lt;="&amp;$A3612)</f>
        <v/>
      </c>
      <c r="G3612" s="15">
        <f>IF($D3612=1,$B3612*100+$C3612,-1)</f>
        <v/>
      </c>
      <c r="H3612" s="15">
        <f>IF($D3612=1,$B3612,-1)</f>
        <v/>
      </c>
      <c r="I3612" s="15">
        <f>IF($D3612=1,$C3612,-1)</f>
        <v/>
      </c>
    </row>
    <row r="3613">
      <c r="A3613" s="33" t="n">
        <v>45442.41666666666</v>
      </c>
      <c r="B3613" s="15">
        <f>WEEKDAY($A3613,2)</f>
        <v/>
      </c>
      <c r="C3613" s="15">
        <f>HOUR($A3613)</f>
        <v/>
      </c>
      <c r="D3613" s="15">
        <f>IF(AND($A3613&gt;=Instellingen!$B$6,$A3613&lt;Instellingen!$B$7),1,0)</f>
        <v/>
      </c>
      <c r="E3613" s="15">
        <f>COUNTIF(tData[BezoekStart],"&lt;"&amp;($A3613+1/24))-COUNTIF(tData[BezoekEind],"&lt;="&amp;$A3613)</f>
        <v/>
      </c>
      <c r="F3613" s="15">
        <f>COUNTIF(tData[BezoekLangStart],"&lt;"&amp;($A3613+1/24))-COUNTIF(tData[BezoekLangEind],"&lt;="&amp;$A3613)</f>
        <v/>
      </c>
      <c r="G3613" s="15">
        <f>IF($D3613=1,$B3613*100+$C3613,-1)</f>
        <v/>
      </c>
      <c r="H3613" s="15">
        <f>IF($D3613=1,$B3613,-1)</f>
        <v/>
      </c>
      <c r="I3613" s="15">
        <f>IF($D3613=1,$C3613,-1)</f>
        <v/>
      </c>
    </row>
    <row r="3614">
      <c r="A3614" s="33" t="n">
        <v>45442.45833333334</v>
      </c>
      <c r="B3614" s="15">
        <f>WEEKDAY($A3614,2)</f>
        <v/>
      </c>
      <c r="C3614" s="15">
        <f>HOUR($A3614)</f>
        <v/>
      </c>
      <c r="D3614" s="15">
        <f>IF(AND($A3614&gt;=Instellingen!$B$6,$A3614&lt;Instellingen!$B$7),1,0)</f>
        <v/>
      </c>
      <c r="E3614" s="15">
        <f>COUNTIF(tData[BezoekStart],"&lt;"&amp;($A3614+1/24))-COUNTIF(tData[BezoekEind],"&lt;="&amp;$A3614)</f>
        <v/>
      </c>
      <c r="F3614" s="15">
        <f>COUNTIF(tData[BezoekLangStart],"&lt;"&amp;($A3614+1/24))-COUNTIF(tData[BezoekLangEind],"&lt;="&amp;$A3614)</f>
        <v/>
      </c>
      <c r="G3614" s="15">
        <f>IF($D3614=1,$B3614*100+$C3614,-1)</f>
        <v/>
      </c>
      <c r="H3614" s="15">
        <f>IF($D3614=1,$B3614,-1)</f>
        <v/>
      </c>
      <c r="I3614" s="15">
        <f>IF($D3614=1,$C3614,-1)</f>
        <v/>
      </c>
    </row>
    <row r="3615">
      <c r="A3615" s="33" t="n">
        <v>45442.5</v>
      </c>
      <c r="B3615" s="15">
        <f>WEEKDAY($A3615,2)</f>
        <v/>
      </c>
      <c r="C3615" s="15">
        <f>HOUR($A3615)</f>
        <v/>
      </c>
      <c r="D3615" s="15">
        <f>IF(AND($A3615&gt;=Instellingen!$B$6,$A3615&lt;Instellingen!$B$7),1,0)</f>
        <v/>
      </c>
      <c r="E3615" s="15">
        <f>COUNTIF(tData[BezoekStart],"&lt;"&amp;($A3615+1/24))-COUNTIF(tData[BezoekEind],"&lt;="&amp;$A3615)</f>
        <v/>
      </c>
      <c r="F3615" s="15">
        <f>COUNTIF(tData[BezoekLangStart],"&lt;"&amp;($A3615+1/24))-COUNTIF(tData[BezoekLangEind],"&lt;="&amp;$A3615)</f>
        <v/>
      </c>
      <c r="G3615" s="15">
        <f>IF($D3615=1,$B3615*100+$C3615,-1)</f>
        <v/>
      </c>
      <c r="H3615" s="15">
        <f>IF($D3615=1,$B3615,-1)</f>
        <v/>
      </c>
      <c r="I3615" s="15">
        <f>IF($D3615=1,$C3615,-1)</f>
        <v/>
      </c>
    </row>
    <row r="3616">
      <c r="A3616" s="33" t="n">
        <v>45442.54166666666</v>
      </c>
      <c r="B3616" s="15">
        <f>WEEKDAY($A3616,2)</f>
        <v/>
      </c>
      <c r="C3616" s="15">
        <f>HOUR($A3616)</f>
        <v/>
      </c>
      <c r="D3616" s="15">
        <f>IF(AND($A3616&gt;=Instellingen!$B$6,$A3616&lt;Instellingen!$B$7),1,0)</f>
        <v/>
      </c>
      <c r="E3616" s="15">
        <f>COUNTIF(tData[BezoekStart],"&lt;"&amp;($A3616+1/24))-COUNTIF(tData[BezoekEind],"&lt;="&amp;$A3616)</f>
        <v/>
      </c>
      <c r="F3616" s="15">
        <f>COUNTIF(tData[BezoekLangStart],"&lt;"&amp;($A3616+1/24))-COUNTIF(tData[BezoekLangEind],"&lt;="&amp;$A3616)</f>
        <v/>
      </c>
      <c r="G3616" s="15">
        <f>IF($D3616=1,$B3616*100+$C3616,-1)</f>
        <v/>
      </c>
      <c r="H3616" s="15">
        <f>IF($D3616=1,$B3616,-1)</f>
        <v/>
      </c>
      <c r="I3616" s="15">
        <f>IF($D3616=1,$C3616,-1)</f>
        <v/>
      </c>
    </row>
    <row r="3617">
      <c r="A3617" s="33" t="n">
        <v>45442.58333333334</v>
      </c>
      <c r="B3617" s="15">
        <f>WEEKDAY($A3617,2)</f>
        <v/>
      </c>
      <c r="C3617" s="15">
        <f>HOUR($A3617)</f>
        <v/>
      </c>
      <c r="D3617" s="15">
        <f>IF(AND($A3617&gt;=Instellingen!$B$6,$A3617&lt;Instellingen!$B$7),1,0)</f>
        <v/>
      </c>
      <c r="E3617" s="15">
        <f>COUNTIF(tData[BezoekStart],"&lt;"&amp;($A3617+1/24))-COUNTIF(tData[BezoekEind],"&lt;="&amp;$A3617)</f>
        <v/>
      </c>
      <c r="F3617" s="15">
        <f>COUNTIF(tData[BezoekLangStart],"&lt;"&amp;($A3617+1/24))-COUNTIF(tData[BezoekLangEind],"&lt;="&amp;$A3617)</f>
        <v/>
      </c>
      <c r="G3617" s="15">
        <f>IF($D3617=1,$B3617*100+$C3617,-1)</f>
        <v/>
      </c>
      <c r="H3617" s="15">
        <f>IF($D3617=1,$B3617,-1)</f>
        <v/>
      </c>
      <c r="I3617" s="15">
        <f>IF($D3617=1,$C3617,-1)</f>
        <v/>
      </c>
    </row>
    <row r="3618">
      <c r="A3618" s="33" t="n">
        <v>45442.625</v>
      </c>
      <c r="B3618" s="15">
        <f>WEEKDAY($A3618,2)</f>
        <v/>
      </c>
      <c r="C3618" s="15">
        <f>HOUR($A3618)</f>
        <v/>
      </c>
      <c r="D3618" s="15">
        <f>IF(AND($A3618&gt;=Instellingen!$B$6,$A3618&lt;Instellingen!$B$7),1,0)</f>
        <v/>
      </c>
      <c r="E3618" s="15">
        <f>COUNTIF(tData[BezoekStart],"&lt;"&amp;($A3618+1/24))-COUNTIF(tData[BezoekEind],"&lt;="&amp;$A3618)</f>
        <v/>
      </c>
      <c r="F3618" s="15">
        <f>COUNTIF(tData[BezoekLangStart],"&lt;"&amp;($A3618+1/24))-COUNTIF(tData[BezoekLangEind],"&lt;="&amp;$A3618)</f>
        <v/>
      </c>
      <c r="G3618" s="15">
        <f>IF($D3618=1,$B3618*100+$C3618,-1)</f>
        <v/>
      </c>
      <c r="H3618" s="15">
        <f>IF($D3618=1,$B3618,-1)</f>
        <v/>
      </c>
      <c r="I3618" s="15">
        <f>IF($D3618=1,$C3618,-1)</f>
        <v/>
      </c>
    </row>
    <row r="3619">
      <c r="A3619" s="33" t="n">
        <v>45442.66666666666</v>
      </c>
      <c r="B3619" s="15">
        <f>WEEKDAY($A3619,2)</f>
        <v/>
      </c>
      <c r="C3619" s="15">
        <f>HOUR($A3619)</f>
        <v/>
      </c>
      <c r="D3619" s="15">
        <f>IF(AND($A3619&gt;=Instellingen!$B$6,$A3619&lt;Instellingen!$B$7),1,0)</f>
        <v/>
      </c>
      <c r="E3619" s="15">
        <f>COUNTIF(tData[BezoekStart],"&lt;"&amp;($A3619+1/24))-COUNTIF(tData[BezoekEind],"&lt;="&amp;$A3619)</f>
        <v/>
      </c>
      <c r="F3619" s="15">
        <f>COUNTIF(tData[BezoekLangStart],"&lt;"&amp;($A3619+1/24))-COUNTIF(tData[BezoekLangEind],"&lt;="&amp;$A3619)</f>
        <v/>
      </c>
      <c r="G3619" s="15">
        <f>IF($D3619=1,$B3619*100+$C3619,-1)</f>
        <v/>
      </c>
      <c r="H3619" s="15">
        <f>IF($D3619=1,$B3619,-1)</f>
        <v/>
      </c>
      <c r="I3619" s="15">
        <f>IF($D3619=1,$C3619,-1)</f>
        <v/>
      </c>
    </row>
    <row r="3620">
      <c r="A3620" s="33" t="n">
        <v>45442.70833333334</v>
      </c>
      <c r="B3620" s="15">
        <f>WEEKDAY($A3620,2)</f>
        <v/>
      </c>
      <c r="C3620" s="15">
        <f>HOUR($A3620)</f>
        <v/>
      </c>
      <c r="D3620" s="15">
        <f>IF(AND($A3620&gt;=Instellingen!$B$6,$A3620&lt;Instellingen!$B$7),1,0)</f>
        <v/>
      </c>
      <c r="E3620" s="15">
        <f>COUNTIF(tData[BezoekStart],"&lt;"&amp;($A3620+1/24))-COUNTIF(tData[BezoekEind],"&lt;="&amp;$A3620)</f>
        <v/>
      </c>
      <c r="F3620" s="15">
        <f>COUNTIF(tData[BezoekLangStart],"&lt;"&amp;($A3620+1/24))-COUNTIF(tData[BezoekLangEind],"&lt;="&amp;$A3620)</f>
        <v/>
      </c>
      <c r="G3620" s="15">
        <f>IF($D3620=1,$B3620*100+$C3620,-1)</f>
        <v/>
      </c>
      <c r="H3620" s="15">
        <f>IF($D3620=1,$B3620,-1)</f>
        <v/>
      </c>
      <c r="I3620" s="15">
        <f>IF($D3620=1,$C3620,-1)</f>
        <v/>
      </c>
    </row>
    <row r="3621">
      <c r="A3621" s="33" t="n">
        <v>45442.75</v>
      </c>
      <c r="B3621" s="15">
        <f>WEEKDAY($A3621,2)</f>
        <v/>
      </c>
      <c r="C3621" s="15">
        <f>HOUR($A3621)</f>
        <v/>
      </c>
      <c r="D3621" s="15">
        <f>IF(AND($A3621&gt;=Instellingen!$B$6,$A3621&lt;Instellingen!$B$7),1,0)</f>
        <v/>
      </c>
      <c r="E3621" s="15">
        <f>COUNTIF(tData[BezoekStart],"&lt;"&amp;($A3621+1/24))-COUNTIF(tData[BezoekEind],"&lt;="&amp;$A3621)</f>
        <v/>
      </c>
      <c r="F3621" s="15">
        <f>COUNTIF(tData[BezoekLangStart],"&lt;"&amp;($A3621+1/24))-COUNTIF(tData[BezoekLangEind],"&lt;="&amp;$A3621)</f>
        <v/>
      </c>
      <c r="G3621" s="15">
        <f>IF($D3621=1,$B3621*100+$C3621,-1)</f>
        <v/>
      </c>
      <c r="H3621" s="15">
        <f>IF($D3621=1,$B3621,-1)</f>
        <v/>
      </c>
      <c r="I3621" s="15">
        <f>IF($D3621=1,$C3621,-1)</f>
        <v/>
      </c>
    </row>
    <row r="3622">
      <c r="A3622" s="33" t="n">
        <v>45442.79166666666</v>
      </c>
      <c r="B3622" s="15">
        <f>WEEKDAY($A3622,2)</f>
        <v/>
      </c>
      <c r="C3622" s="15">
        <f>HOUR($A3622)</f>
        <v/>
      </c>
      <c r="D3622" s="15">
        <f>IF(AND($A3622&gt;=Instellingen!$B$6,$A3622&lt;Instellingen!$B$7),1,0)</f>
        <v/>
      </c>
      <c r="E3622" s="15">
        <f>COUNTIF(tData[BezoekStart],"&lt;"&amp;($A3622+1/24))-COUNTIF(tData[BezoekEind],"&lt;="&amp;$A3622)</f>
        <v/>
      </c>
      <c r="F3622" s="15">
        <f>COUNTIF(tData[BezoekLangStart],"&lt;"&amp;($A3622+1/24))-COUNTIF(tData[BezoekLangEind],"&lt;="&amp;$A3622)</f>
        <v/>
      </c>
      <c r="G3622" s="15">
        <f>IF($D3622=1,$B3622*100+$C3622,-1)</f>
        <v/>
      </c>
      <c r="H3622" s="15">
        <f>IF($D3622=1,$B3622,-1)</f>
        <v/>
      </c>
      <c r="I3622" s="15">
        <f>IF($D3622=1,$C3622,-1)</f>
        <v/>
      </c>
    </row>
    <row r="3623">
      <c r="A3623" s="33" t="n">
        <v>45442.83333333334</v>
      </c>
      <c r="B3623" s="15">
        <f>WEEKDAY($A3623,2)</f>
        <v/>
      </c>
      <c r="C3623" s="15">
        <f>HOUR($A3623)</f>
        <v/>
      </c>
      <c r="D3623" s="15">
        <f>IF(AND($A3623&gt;=Instellingen!$B$6,$A3623&lt;Instellingen!$B$7),1,0)</f>
        <v/>
      </c>
      <c r="E3623" s="15">
        <f>COUNTIF(tData[BezoekStart],"&lt;"&amp;($A3623+1/24))-COUNTIF(tData[BezoekEind],"&lt;="&amp;$A3623)</f>
        <v/>
      </c>
      <c r="F3623" s="15">
        <f>COUNTIF(tData[BezoekLangStart],"&lt;"&amp;($A3623+1/24))-COUNTIF(tData[BezoekLangEind],"&lt;="&amp;$A3623)</f>
        <v/>
      </c>
      <c r="G3623" s="15">
        <f>IF($D3623=1,$B3623*100+$C3623,-1)</f>
        <v/>
      </c>
      <c r="H3623" s="15">
        <f>IF($D3623=1,$B3623,-1)</f>
        <v/>
      </c>
      <c r="I3623" s="15">
        <f>IF($D3623=1,$C3623,-1)</f>
        <v/>
      </c>
    </row>
    <row r="3624">
      <c r="A3624" s="33" t="n">
        <v>45442.875</v>
      </c>
      <c r="B3624" s="15">
        <f>WEEKDAY($A3624,2)</f>
        <v/>
      </c>
      <c r="C3624" s="15">
        <f>HOUR($A3624)</f>
        <v/>
      </c>
      <c r="D3624" s="15">
        <f>IF(AND($A3624&gt;=Instellingen!$B$6,$A3624&lt;Instellingen!$B$7),1,0)</f>
        <v/>
      </c>
      <c r="E3624" s="15">
        <f>COUNTIF(tData[BezoekStart],"&lt;"&amp;($A3624+1/24))-COUNTIF(tData[BezoekEind],"&lt;="&amp;$A3624)</f>
        <v/>
      </c>
      <c r="F3624" s="15">
        <f>COUNTIF(tData[BezoekLangStart],"&lt;"&amp;($A3624+1/24))-COUNTIF(tData[BezoekLangEind],"&lt;="&amp;$A3624)</f>
        <v/>
      </c>
      <c r="G3624" s="15">
        <f>IF($D3624=1,$B3624*100+$C3624,-1)</f>
        <v/>
      </c>
      <c r="H3624" s="15">
        <f>IF($D3624=1,$B3624,-1)</f>
        <v/>
      </c>
      <c r="I3624" s="15">
        <f>IF($D3624=1,$C3624,-1)</f>
        <v/>
      </c>
    </row>
    <row r="3625">
      <c r="A3625" s="33" t="n">
        <v>45442.91666666666</v>
      </c>
      <c r="B3625" s="15">
        <f>WEEKDAY($A3625,2)</f>
        <v/>
      </c>
      <c r="C3625" s="15">
        <f>HOUR($A3625)</f>
        <v/>
      </c>
      <c r="D3625" s="15">
        <f>IF(AND($A3625&gt;=Instellingen!$B$6,$A3625&lt;Instellingen!$B$7),1,0)</f>
        <v/>
      </c>
      <c r="E3625" s="15">
        <f>COUNTIF(tData[BezoekStart],"&lt;"&amp;($A3625+1/24))-COUNTIF(tData[BezoekEind],"&lt;="&amp;$A3625)</f>
        <v/>
      </c>
      <c r="F3625" s="15">
        <f>COUNTIF(tData[BezoekLangStart],"&lt;"&amp;($A3625+1/24))-COUNTIF(tData[BezoekLangEind],"&lt;="&amp;$A3625)</f>
        <v/>
      </c>
      <c r="G3625" s="15">
        <f>IF($D3625=1,$B3625*100+$C3625,-1)</f>
        <v/>
      </c>
      <c r="H3625" s="15">
        <f>IF($D3625=1,$B3625,-1)</f>
        <v/>
      </c>
      <c r="I3625" s="15">
        <f>IF($D3625=1,$C3625,-1)</f>
        <v/>
      </c>
    </row>
    <row r="3626">
      <c r="A3626" s="33" t="n">
        <v>45442.95833333334</v>
      </c>
      <c r="B3626" s="15">
        <f>WEEKDAY($A3626,2)</f>
        <v/>
      </c>
      <c r="C3626" s="15">
        <f>HOUR($A3626)</f>
        <v/>
      </c>
      <c r="D3626" s="15">
        <f>IF(AND($A3626&gt;=Instellingen!$B$6,$A3626&lt;Instellingen!$B$7),1,0)</f>
        <v/>
      </c>
      <c r="E3626" s="15">
        <f>COUNTIF(tData[BezoekStart],"&lt;"&amp;($A3626+1/24))-COUNTIF(tData[BezoekEind],"&lt;="&amp;$A3626)</f>
        <v/>
      </c>
      <c r="F3626" s="15">
        <f>COUNTIF(tData[BezoekLangStart],"&lt;"&amp;($A3626+1/24))-COUNTIF(tData[BezoekLangEind],"&lt;="&amp;$A3626)</f>
        <v/>
      </c>
      <c r="G3626" s="15">
        <f>IF($D3626=1,$B3626*100+$C3626,-1)</f>
        <v/>
      </c>
      <c r="H3626" s="15">
        <f>IF($D3626=1,$B3626,-1)</f>
        <v/>
      </c>
      <c r="I3626" s="15">
        <f>IF($D3626=1,$C3626,-1)</f>
        <v/>
      </c>
    </row>
    <row r="3627">
      <c r="A3627" s="33" t="n">
        <v>45443</v>
      </c>
      <c r="B3627" s="15">
        <f>WEEKDAY($A3627,2)</f>
        <v/>
      </c>
      <c r="C3627" s="15">
        <f>HOUR($A3627)</f>
        <v/>
      </c>
      <c r="D3627" s="15">
        <f>IF(AND($A3627&gt;=Instellingen!$B$6,$A3627&lt;Instellingen!$B$7),1,0)</f>
        <v/>
      </c>
      <c r="E3627" s="15">
        <f>COUNTIF(tData[BezoekStart],"&lt;"&amp;($A3627+1/24))-COUNTIF(tData[BezoekEind],"&lt;="&amp;$A3627)</f>
        <v/>
      </c>
      <c r="F3627" s="15">
        <f>COUNTIF(tData[BezoekLangStart],"&lt;"&amp;($A3627+1/24))-COUNTIF(tData[BezoekLangEind],"&lt;="&amp;$A3627)</f>
        <v/>
      </c>
      <c r="G3627" s="15">
        <f>IF($D3627=1,$B3627*100+$C3627,-1)</f>
        <v/>
      </c>
      <c r="H3627" s="15">
        <f>IF($D3627=1,$B3627,-1)</f>
        <v/>
      </c>
      <c r="I3627" s="15">
        <f>IF($D3627=1,$C3627,-1)</f>
        <v/>
      </c>
    </row>
    <row r="3628">
      <c r="A3628" s="33" t="n">
        <v>45443.04166666666</v>
      </c>
      <c r="B3628" s="15">
        <f>WEEKDAY($A3628,2)</f>
        <v/>
      </c>
      <c r="C3628" s="15">
        <f>HOUR($A3628)</f>
        <v/>
      </c>
      <c r="D3628" s="15">
        <f>IF(AND($A3628&gt;=Instellingen!$B$6,$A3628&lt;Instellingen!$B$7),1,0)</f>
        <v/>
      </c>
      <c r="E3628" s="15">
        <f>COUNTIF(tData[BezoekStart],"&lt;"&amp;($A3628+1/24))-COUNTIF(tData[BezoekEind],"&lt;="&amp;$A3628)</f>
        <v/>
      </c>
      <c r="F3628" s="15">
        <f>COUNTIF(tData[BezoekLangStart],"&lt;"&amp;($A3628+1/24))-COUNTIF(tData[BezoekLangEind],"&lt;="&amp;$A3628)</f>
        <v/>
      </c>
      <c r="G3628" s="15">
        <f>IF($D3628=1,$B3628*100+$C3628,-1)</f>
        <v/>
      </c>
      <c r="H3628" s="15">
        <f>IF($D3628=1,$B3628,-1)</f>
        <v/>
      </c>
      <c r="I3628" s="15">
        <f>IF($D3628=1,$C3628,-1)</f>
        <v/>
      </c>
    </row>
    <row r="3629">
      <c r="A3629" s="33" t="n">
        <v>45443.08333333334</v>
      </c>
      <c r="B3629" s="15">
        <f>WEEKDAY($A3629,2)</f>
        <v/>
      </c>
      <c r="C3629" s="15">
        <f>HOUR($A3629)</f>
        <v/>
      </c>
      <c r="D3629" s="15">
        <f>IF(AND($A3629&gt;=Instellingen!$B$6,$A3629&lt;Instellingen!$B$7),1,0)</f>
        <v/>
      </c>
      <c r="E3629" s="15">
        <f>COUNTIF(tData[BezoekStart],"&lt;"&amp;($A3629+1/24))-COUNTIF(tData[BezoekEind],"&lt;="&amp;$A3629)</f>
        <v/>
      </c>
      <c r="F3629" s="15">
        <f>COUNTIF(tData[BezoekLangStart],"&lt;"&amp;($A3629+1/24))-COUNTIF(tData[BezoekLangEind],"&lt;="&amp;$A3629)</f>
        <v/>
      </c>
      <c r="G3629" s="15">
        <f>IF($D3629=1,$B3629*100+$C3629,-1)</f>
        <v/>
      </c>
      <c r="H3629" s="15">
        <f>IF($D3629=1,$B3629,-1)</f>
        <v/>
      </c>
      <c r="I3629" s="15">
        <f>IF($D3629=1,$C3629,-1)</f>
        <v/>
      </c>
    </row>
    <row r="3630">
      <c r="A3630" s="33" t="n">
        <v>45443.125</v>
      </c>
      <c r="B3630" s="15">
        <f>WEEKDAY($A3630,2)</f>
        <v/>
      </c>
      <c r="C3630" s="15">
        <f>HOUR($A3630)</f>
        <v/>
      </c>
      <c r="D3630" s="15">
        <f>IF(AND($A3630&gt;=Instellingen!$B$6,$A3630&lt;Instellingen!$B$7),1,0)</f>
        <v/>
      </c>
      <c r="E3630" s="15">
        <f>COUNTIF(tData[BezoekStart],"&lt;"&amp;($A3630+1/24))-COUNTIF(tData[BezoekEind],"&lt;="&amp;$A3630)</f>
        <v/>
      </c>
      <c r="F3630" s="15">
        <f>COUNTIF(tData[BezoekLangStart],"&lt;"&amp;($A3630+1/24))-COUNTIF(tData[BezoekLangEind],"&lt;="&amp;$A3630)</f>
        <v/>
      </c>
      <c r="G3630" s="15">
        <f>IF($D3630=1,$B3630*100+$C3630,-1)</f>
        <v/>
      </c>
      <c r="H3630" s="15">
        <f>IF($D3630=1,$B3630,-1)</f>
        <v/>
      </c>
      <c r="I3630" s="15">
        <f>IF($D3630=1,$C3630,-1)</f>
        <v/>
      </c>
    </row>
    <row r="3631">
      <c r="A3631" s="33" t="n">
        <v>45443.16666666666</v>
      </c>
      <c r="B3631" s="15">
        <f>WEEKDAY($A3631,2)</f>
        <v/>
      </c>
      <c r="C3631" s="15">
        <f>HOUR($A3631)</f>
        <v/>
      </c>
      <c r="D3631" s="15">
        <f>IF(AND($A3631&gt;=Instellingen!$B$6,$A3631&lt;Instellingen!$B$7),1,0)</f>
        <v/>
      </c>
      <c r="E3631" s="15">
        <f>COUNTIF(tData[BezoekStart],"&lt;"&amp;($A3631+1/24))-COUNTIF(tData[BezoekEind],"&lt;="&amp;$A3631)</f>
        <v/>
      </c>
      <c r="F3631" s="15">
        <f>COUNTIF(tData[BezoekLangStart],"&lt;"&amp;($A3631+1/24))-COUNTIF(tData[BezoekLangEind],"&lt;="&amp;$A3631)</f>
        <v/>
      </c>
      <c r="G3631" s="15">
        <f>IF($D3631=1,$B3631*100+$C3631,-1)</f>
        <v/>
      </c>
      <c r="H3631" s="15">
        <f>IF($D3631=1,$B3631,-1)</f>
        <v/>
      </c>
      <c r="I3631" s="15">
        <f>IF($D3631=1,$C3631,-1)</f>
        <v/>
      </c>
    </row>
    <row r="3632">
      <c r="A3632" s="33" t="n">
        <v>45443.20833333334</v>
      </c>
      <c r="B3632" s="15">
        <f>WEEKDAY($A3632,2)</f>
        <v/>
      </c>
      <c r="C3632" s="15">
        <f>HOUR($A3632)</f>
        <v/>
      </c>
      <c r="D3632" s="15">
        <f>IF(AND($A3632&gt;=Instellingen!$B$6,$A3632&lt;Instellingen!$B$7),1,0)</f>
        <v/>
      </c>
      <c r="E3632" s="15">
        <f>COUNTIF(tData[BezoekStart],"&lt;"&amp;($A3632+1/24))-COUNTIF(tData[BezoekEind],"&lt;="&amp;$A3632)</f>
        <v/>
      </c>
      <c r="F3632" s="15">
        <f>COUNTIF(tData[BezoekLangStart],"&lt;"&amp;($A3632+1/24))-COUNTIF(tData[BezoekLangEind],"&lt;="&amp;$A3632)</f>
        <v/>
      </c>
      <c r="G3632" s="15">
        <f>IF($D3632=1,$B3632*100+$C3632,-1)</f>
        <v/>
      </c>
      <c r="H3632" s="15">
        <f>IF($D3632=1,$B3632,-1)</f>
        <v/>
      </c>
      <c r="I3632" s="15">
        <f>IF($D3632=1,$C3632,-1)</f>
        <v/>
      </c>
    </row>
    <row r="3633">
      <c r="A3633" s="33" t="n">
        <v>45443.25</v>
      </c>
      <c r="B3633" s="15">
        <f>WEEKDAY($A3633,2)</f>
        <v/>
      </c>
      <c r="C3633" s="15">
        <f>HOUR($A3633)</f>
        <v/>
      </c>
      <c r="D3633" s="15">
        <f>IF(AND($A3633&gt;=Instellingen!$B$6,$A3633&lt;Instellingen!$B$7),1,0)</f>
        <v/>
      </c>
      <c r="E3633" s="15">
        <f>COUNTIF(tData[BezoekStart],"&lt;"&amp;($A3633+1/24))-COUNTIF(tData[BezoekEind],"&lt;="&amp;$A3633)</f>
        <v/>
      </c>
      <c r="F3633" s="15">
        <f>COUNTIF(tData[BezoekLangStart],"&lt;"&amp;($A3633+1/24))-COUNTIF(tData[BezoekLangEind],"&lt;="&amp;$A3633)</f>
        <v/>
      </c>
      <c r="G3633" s="15">
        <f>IF($D3633=1,$B3633*100+$C3633,-1)</f>
        <v/>
      </c>
      <c r="H3633" s="15">
        <f>IF($D3633=1,$B3633,-1)</f>
        <v/>
      </c>
      <c r="I3633" s="15">
        <f>IF($D3633=1,$C3633,-1)</f>
        <v/>
      </c>
    </row>
    <row r="3634">
      <c r="A3634" s="33" t="n">
        <v>45443.29166666666</v>
      </c>
      <c r="B3634" s="15">
        <f>WEEKDAY($A3634,2)</f>
        <v/>
      </c>
      <c r="C3634" s="15">
        <f>HOUR($A3634)</f>
        <v/>
      </c>
      <c r="D3634" s="15">
        <f>IF(AND($A3634&gt;=Instellingen!$B$6,$A3634&lt;Instellingen!$B$7),1,0)</f>
        <v/>
      </c>
      <c r="E3634" s="15">
        <f>COUNTIF(tData[BezoekStart],"&lt;"&amp;($A3634+1/24))-COUNTIF(tData[BezoekEind],"&lt;="&amp;$A3634)</f>
        <v/>
      </c>
      <c r="F3634" s="15">
        <f>COUNTIF(tData[BezoekLangStart],"&lt;"&amp;($A3634+1/24))-COUNTIF(tData[BezoekLangEind],"&lt;="&amp;$A3634)</f>
        <v/>
      </c>
      <c r="G3634" s="15">
        <f>IF($D3634=1,$B3634*100+$C3634,-1)</f>
        <v/>
      </c>
      <c r="H3634" s="15">
        <f>IF($D3634=1,$B3634,-1)</f>
        <v/>
      </c>
      <c r="I3634" s="15">
        <f>IF($D3634=1,$C3634,-1)</f>
        <v/>
      </c>
    </row>
    <row r="3635">
      <c r="A3635" s="33" t="n">
        <v>45443.33333333334</v>
      </c>
      <c r="B3635" s="15">
        <f>WEEKDAY($A3635,2)</f>
        <v/>
      </c>
      <c r="C3635" s="15">
        <f>HOUR($A3635)</f>
        <v/>
      </c>
      <c r="D3635" s="15">
        <f>IF(AND($A3635&gt;=Instellingen!$B$6,$A3635&lt;Instellingen!$B$7),1,0)</f>
        <v/>
      </c>
      <c r="E3635" s="15">
        <f>COUNTIF(tData[BezoekStart],"&lt;"&amp;($A3635+1/24))-COUNTIF(tData[BezoekEind],"&lt;="&amp;$A3635)</f>
        <v/>
      </c>
      <c r="F3635" s="15">
        <f>COUNTIF(tData[BezoekLangStart],"&lt;"&amp;($A3635+1/24))-COUNTIF(tData[BezoekLangEind],"&lt;="&amp;$A3635)</f>
        <v/>
      </c>
      <c r="G3635" s="15">
        <f>IF($D3635=1,$B3635*100+$C3635,-1)</f>
        <v/>
      </c>
      <c r="H3635" s="15">
        <f>IF($D3635=1,$B3635,-1)</f>
        <v/>
      </c>
      <c r="I3635" s="15">
        <f>IF($D3635=1,$C3635,-1)</f>
        <v/>
      </c>
    </row>
    <row r="3636">
      <c r="A3636" s="33" t="n">
        <v>45443.375</v>
      </c>
      <c r="B3636" s="15">
        <f>WEEKDAY($A3636,2)</f>
        <v/>
      </c>
      <c r="C3636" s="15">
        <f>HOUR($A3636)</f>
        <v/>
      </c>
      <c r="D3636" s="15">
        <f>IF(AND($A3636&gt;=Instellingen!$B$6,$A3636&lt;Instellingen!$B$7),1,0)</f>
        <v/>
      </c>
      <c r="E3636" s="15">
        <f>COUNTIF(tData[BezoekStart],"&lt;"&amp;($A3636+1/24))-COUNTIF(tData[BezoekEind],"&lt;="&amp;$A3636)</f>
        <v/>
      </c>
      <c r="F3636" s="15">
        <f>COUNTIF(tData[BezoekLangStart],"&lt;"&amp;($A3636+1/24))-COUNTIF(tData[BezoekLangEind],"&lt;="&amp;$A3636)</f>
        <v/>
      </c>
      <c r="G3636" s="15">
        <f>IF($D3636=1,$B3636*100+$C3636,-1)</f>
        <v/>
      </c>
      <c r="H3636" s="15">
        <f>IF($D3636=1,$B3636,-1)</f>
        <v/>
      </c>
      <c r="I3636" s="15">
        <f>IF($D3636=1,$C3636,-1)</f>
        <v/>
      </c>
    </row>
    <row r="3637">
      <c r="A3637" s="33" t="n">
        <v>45443.41666666666</v>
      </c>
      <c r="B3637" s="15">
        <f>WEEKDAY($A3637,2)</f>
        <v/>
      </c>
      <c r="C3637" s="15">
        <f>HOUR($A3637)</f>
        <v/>
      </c>
      <c r="D3637" s="15">
        <f>IF(AND($A3637&gt;=Instellingen!$B$6,$A3637&lt;Instellingen!$B$7),1,0)</f>
        <v/>
      </c>
      <c r="E3637" s="15">
        <f>COUNTIF(tData[BezoekStart],"&lt;"&amp;($A3637+1/24))-COUNTIF(tData[BezoekEind],"&lt;="&amp;$A3637)</f>
        <v/>
      </c>
      <c r="F3637" s="15">
        <f>COUNTIF(tData[BezoekLangStart],"&lt;"&amp;($A3637+1/24))-COUNTIF(tData[BezoekLangEind],"&lt;="&amp;$A3637)</f>
        <v/>
      </c>
      <c r="G3637" s="15">
        <f>IF($D3637=1,$B3637*100+$C3637,-1)</f>
        <v/>
      </c>
      <c r="H3637" s="15">
        <f>IF($D3637=1,$B3637,-1)</f>
        <v/>
      </c>
      <c r="I3637" s="15">
        <f>IF($D3637=1,$C3637,-1)</f>
        <v/>
      </c>
    </row>
    <row r="3638">
      <c r="A3638" s="33" t="n">
        <v>45443.45833333334</v>
      </c>
      <c r="B3638" s="15">
        <f>WEEKDAY($A3638,2)</f>
        <v/>
      </c>
      <c r="C3638" s="15">
        <f>HOUR($A3638)</f>
        <v/>
      </c>
      <c r="D3638" s="15">
        <f>IF(AND($A3638&gt;=Instellingen!$B$6,$A3638&lt;Instellingen!$B$7),1,0)</f>
        <v/>
      </c>
      <c r="E3638" s="15">
        <f>COUNTIF(tData[BezoekStart],"&lt;"&amp;($A3638+1/24))-COUNTIF(tData[BezoekEind],"&lt;="&amp;$A3638)</f>
        <v/>
      </c>
      <c r="F3638" s="15">
        <f>COUNTIF(tData[BezoekLangStart],"&lt;"&amp;($A3638+1/24))-COUNTIF(tData[BezoekLangEind],"&lt;="&amp;$A3638)</f>
        <v/>
      </c>
      <c r="G3638" s="15">
        <f>IF($D3638=1,$B3638*100+$C3638,-1)</f>
        <v/>
      </c>
      <c r="H3638" s="15">
        <f>IF($D3638=1,$B3638,-1)</f>
        <v/>
      </c>
      <c r="I3638" s="15">
        <f>IF($D3638=1,$C3638,-1)</f>
        <v/>
      </c>
    </row>
    <row r="3639">
      <c r="A3639" s="33" t="n">
        <v>45443.5</v>
      </c>
      <c r="B3639" s="15">
        <f>WEEKDAY($A3639,2)</f>
        <v/>
      </c>
      <c r="C3639" s="15">
        <f>HOUR($A3639)</f>
        <v/>
      </c>
      <c r="D3639" s="15">
        <f>IF(AND($A3639&gt;=Instellingen!$B$6,$A3639&lt;Instellingen!$B$7),1,0)</f>
        <v/>
      </c>
      <c r="E3639" s="15">
        <f>COUNTIF(tData[BezoekStart],"&lt;"&amp;($A3639+1/24))-COUNTIF(tData[BezoekEind],"&lt;="&amp;$A3639)</f>
        <v/>
      </c>
      <c r="F3639" s="15">
        <f>COUNTIF(tData[BezoekLangStart],"&lt;"&amp;($A3639+1/24))-COUNTIF(tData[BezoekLangEind],"&lt;="&amp;$A3639)</f>
        <v/>
      </c>
      <c r="G3639" s="15">
        <f>IF($D3639=1,$B3639*100+$C3639,-1)</f>
        <v/>
      </c>
      <c r="H3639" s="15">
        <f>IF($D3639=1,$B3639,-1)</f>
        <v/>
      </c>
      <c r="I3639" s="15">
        <f>IF($D3639=1,$C3639,-1)</f>
        <v/>
      </c>
    </row>
    <row r="3640">
      <c r="A3640" s="33" t="n">
        <v>45443.54166666666</v>
      </c>
      <c r="B3640" s="15">
        <f>WEEKDAY($A3640,2)</f>
        <v/>
      </c>
      <c r="C3640" s="15">
        <f>HOUR($A3640)</f>
        <v/>
      </c>
      <c r="D3640" s="15">
        <f>IF(AND($A3640&gt;=Instellingen!$B$6,$A3640&lt;Instellingen!$B$7),1,0)</f>
        <v/>
      </c>
      <c r="E3640" s="15">
        <f>COUNTIF(tData[BezoekStart],"&lt;"&amp;($A3640+1/24))-COUNTIF(tData[BezoekEind],"&lt;="&amp;$A3640)</f>
        <v/>
      </c>
      <c r="F3640" s="15">
        <f>COUNTIF(tData[BezoekLangStart],"&lt;"&amp;($A3640+1/24))-COUNTIF(tData[BezoekLangEind],"&lt;="&amp;$A3640)</f>
        <v/>
      </c>
      <c r="G3640" s="15">
        <f>IF($D3640=1,$B3640*100+$C3640,-1)</f>
        <v/>
      </c>
      <c r="H3640" s="15">
        <f>IF($D3640=1,$B3640,-1)</f>
        <v/>
      </c>
      <c r="I3640" s="15">
        <f>IF($D3640=1,$C3640,-1)</f>
        <v/>
      </c>
    </row>
    <row r="3641">
      <c r="A3641" s="33" t="n">
        <v>45443.58333333334</v>
      </c>
      <c r="B3641" s="15">
        <f>WEEKDAY($A3641,2)</f>
        <v/>
      </c>
      <c r="C3641" s="15">
        <f>HOUR($A3641)</f>
        <v/>
      </c>
      <c r="D3641" s="15">
        <f>IF(AND($A3641&gt;=Instellingen!$B$6,$A3641&lt;Instellingen!$B$7),1,0)</f>
        <v/>
      </c>
      <c r="E3641" s="15">
        <f>COUNTIF(tData[BezoekStart],"&lt;"&amp;($A3641+1/24))-COUNTIF(tData[BezoekEind],"&lt;="&amp;$A3641)</f>
        <v/>
      </c>
      <c r="F3641" s="15">
        <f>COUNTIF(tData[BezoekLangStart],"&lt;"&amp;($A3641+1/24))-COUNTIF(tData[BezoekLangEind],"&lt;="&amp;$A3641)</f>
        <v/>
      </c>
      <c r="G3641" s="15">
        <f>IF($D3641=1,$B3641*100+$C3641,-1)</f>
        <v/>
      </c>
      <c r="H3641" s="15">
        <f>IF($D3641=1,$B3641,-1)</f>
        <v/>
      </c>
      <c r="I3641" s="15">
        <f>IF($D3641=1,$C3641,-1)</f>
        <v/>
      </c>
    </row>
    <row r="3642">
      <c r="A3642" s="33" t="n">
        <v>45443.625</v>
      </c>
      <c r="B3642" s="15">
        <f>WEEKDAY($A3642,2)</f>
        <v/>
      </c>
      <c r="C3642" s="15">
        <f>HOUR($A3642)</f>
        <v/>
      </c>
      <c r="D3642" s="15">
        <f>IF(AND($A3642&gt;=Instellingen!$B$6,$A3642&lt;Instellingen!$B$7),1,0)</f>
        <v/>
      </c>
      <c r="E3642" s="15">
        <f>COUNTIF(tData[BezoekStart],"&lt;"&amp;($A3642+1/24))-COUNTIF(tData[BezoekEind],"&lt;="&amp;$A3642)</f>
        <v/>
      </c>
      <c r="F3642" s="15">
        <f>COUNTIF(tData[BezoekLangStart],"&lt;"&amp;($A3642+1/24))-COUNTIF(tData[BezoekLangEind],"&lt;="&amp;$A3642)</f>
        <v/>
      </c>
      <c r="G3642" s="15">
        <f>IF($D3642=1,$B3642*100+$C3642,-1)</f>
        <v/>
      </c>
      <c r="H3642" s="15">
        <f>IF($D3642=1,$B3642,-1)</f>
        <v/>
      </c>
      <c r="I3642" s="15">
        <f>IF($D3642=1,$C3642,-1)</f>
        <v/>
      </c>
    </row>
    <row r="3643">
      <c r="A3643" s="33" t="n">
        <v>45443.66666666666</v>
      </c>
      <c r="B3643" s="15">
        <f>WEEKDAY($A3643,2)</f>
        <v/>
      </c>
      <c r="C3643" s="15">
        <f>HOUR($A3643)</f>
        <v/>
      </c>
      <c r="D3643" s="15">
        <f>IF(AND($A3643&gt;=Instellingen!$B$6,$A3643&lt;Instellingen!$B$7),1,0)</f>
        <v/>
      </c>
      <c r="E3643" s="15">
        <f>COUNTIF(tData[BezoekStart],"&lt;"&amp;($A3643+1/24))-COUNTIF(tData[BezoekEind],"&lt;="&amp;$A3643)</f>
        <v/>
      </c>
      <c r="F3643" s="15">
        <f>COUNTIF(tData[BezoekLangStart],"&lt;"&amp;($A3643+1/24))-COUNTIF(tData[BezoekLangEind],"&lt;="&amp;$A3643)</f>
        <v/>
      </c>
      <c r="G3643" s="15">
        <f>IF($D3643=1,$B3643*100+$C3643,-1)</f>
        <v/>
      </c>
      <c r="H3643" s="15">
        <f>IF($D3643=1,$B3643,-1)</f>
        <v/>
      </c>
      <c r="I3643" s="15">
        <f>IF($D3643=1,$C3643,-1)</f>
        <v/>
      </c>
    </row>
    <row r="3644">
      <c r="A3644" s="33" t="n">
        <v>45443.70833333334</v>
      </c>
      <c r="B3644" s="15">
        <f>WEEKDAY($A3644,2)</f>
        <v/>
      </c>
      <c r="C3644" s="15">
        <f>HOUR($A3644)</f>
        <v/>
      </c>
      <c r="D3644" s="15">
        <f>IF(AND($A3644&gt;=Instellingen!$B$6,$A3644&lt;Instellingen!$B$7),1,0)</f>
        <v/>
      </c>
      <c r="E3644" s="15">
        <f>COUNTIF(tData[BezoekStart],"&lt;"&amp;($A3644+1/24))-COUNTIF(tData[BezoekEind],"&lt;="&amp;$A3644)</f>
        <v/>
      </c>
      <c r="F3644" s="15">
        <f>COUNTIF(tData[BezoekLangStart],"&lt;"&amp;($A3644+1/24))-COUNTIF(tData[BezoekLangEind],"&lt;="&amp;$A3644)</f>
        <v/>
      </c>
      <c r="G3644" s="15">
        <f>IF($D3644=1,$B3644*100+$C3644,-1)</f>
        <v/>
      </c>
      <c r="H3644" s="15">
        <f>IF($D3644=1,$B3644,-1)</f>
        <v/>
      </c>
      <c r="I3644" s="15">
        <f>IF($D3644=1,$C3644,-1)</f>
        <v/>
      </c>
    </row>
    <row r="3645">
      <c r="A3645" s="33" t="n">
        <v>45443.75</v>
      </c>
      <c r="B3645" s="15">
        <f>WEEKDAY($A3645,2)</f>
        <v/>
      </c>
      <c r="C3645" s="15">
        <f>HOUR($A3645)</f>
        <v/>
      </c>
      <c r="D3645" s="15">
        <f>IF(AND($A3645&gt;=Instellingen!$B$6,$A3645&lt;Instellingen!$B$7),1,0)</f>
        <v/>
      </c>
      <c r="E3645" s="15">
        <f>COUNTIF(tData[BezoekStart],"&lt;"&amp;($A3645+1/24))-COUNTIF(tData[BezoekEind],"&lt;="&amp;$A3645)</f>
        <v/>
      </c>
      <c r="F3645" s="15">
        <f>COUNTIF(tData[BezoekLangStart],"&lt;"&amp;($A3645+1/24))-COUNTIF(tData[BezoekLangEind],"&lt;="&amp;$A3645)</f>
        <v/>
      </c>
      <c r="G3645" s="15">
        <f>IF($D3645=1,$B3645*100+$C3645,-1)</f>
        <v/>
      </c>
      <c r="H3645" s="15">
        <f>IF($D3645=1,$B3645,-1)</f>
        <v/>
      </c>
      <c r="I3645" s="15">
        <f>IF($D3645=1,$C3645,-1)</f>
        <v/>
      </c>
    </row>
    <row r="3646">
      <c r="A3646" s="33" t="n">
        <v>45443.79166666666</v>
      </c>
      <c r="B3646" s="15">
        <f>WEEKDAY($A3646,2)</f>
        <v/>
      </c>
      <c r="C3646" s="15">
        <f>HOUR($A3646)</f>
        <v/>
      </c>
      <c r="D3646" s="15">
        <f>IF(AND($A3646&gt;=Instellingen!$B$6,$A3646&lt;Instellingen!$B$7),1,0)</f>
        <v/>
      </c>
      <c r="E3646" s="15">
        <f>COUNTIF(tData[BezoekStart],"&lt;"&amp;($A3646+1/24))-COUNTIF(tData[BezoekEind],"&lt;="&amp;$A3646)</f>
        <v/>
      </c>
      <c r="F3646" s="15">
        <f>COUNTIF(tData[BezoekLangStart],"&lt;"&amp;($A3646+1/24))-COUNTIF(tData[BezoekLangEind],"&lt;="&amp;$A3646)</f>
        <v/>
      </c>
      <c r="G3646" s="15">
        <f>IF($D3646=1,$B3646*100+$C3646,-1)</f>
        <v/>
      </c>
      <c r="H3646" s="15">
        <f>IF($D3646=1,$B3646,-1)</f>
        <v/>
      </c>
      <c r="I3646" s="15">
        <f>IF($D3646=1,$C3646,-1)</f>
        <v/>
      </c>
    </row>
    <row r="3647">
      <c r="A3647" s="33" t="n">
        <v>45443.83333333334</v>
      </c>
      <c r="B3647" s="15">
        <f>WEEKDAY($A3647,2)</f>
        <v/>
      </c>
      <c r="C3647" s="15">
        <f>HOUR($A3647)</f>
        <v/>
      </c>
      <c r="D3647" s="15">
        <f>IF(AND($A3647&gt;=Instellingen!$B$6,$A3647&lt;Instellingen!$B$7),1,0)</f>
        <v/>
      </c>
      <c r="E3647" s="15">
        <f>COUNTIF(tData[BezoekStart],"&lt;"&amp;($A3647+1/24))-COUNTIF(tData[BezoekEind],"&lt;="&amp;$A3647)</f>
        <v/>
      </c>
      <c r="F3647" s="15">
        <f>COUNTIF(tData[BezoekLangStart],"&lt;"&amp;($A3647+1/24))-COUNTIF(tData[BezoekLangEind],"&lt;="&amp;$A3647)</f>
        <v/>
      </c>
      <c r="G3647" s="15">
        <f>IF($D3647=1,$B3647*100+$C3647,-1)</f>
        <v/>
      </c>
      <c r="H3647" s="15">
        <f>IF($D3647=1,$B3647,-1)</f>
        <v/>
      </c>
      <c r="I3647" s="15">
        <f>IF($D3647=1,$C3647,-1)</f>
        <v/>
      </c>
    </row>
    <row r="3648">
      <c r="A3648" s="33" t="n">
        <v>45443.875</v>
      </c>
      <c r="B3648" s="15">
        <f>WEEKDAY($A3648,2)</f>
        <v/>
      </c>
      <c r="C3648" s="15">
        <f>HOUR($A3648)</f>
        <v/>
      </c>
      <c r="D3648" s="15">
        <f>IF(AND($A3648&gt;=Instellingen!$B$6,$A3648&lt;Instellingen!$B$7),1,0)</f>
        <v/>
      </c>
      <c r="E3648" s="15">
        <f>COUNTIF(tData[BezoekStart],"&lt;"&amp;($A3648+1/24))-COUNTIF(tData[BezoekEind],"&lt;="&amp;$A3648)</f>
        <v/>
      </c>
      <c r="F3648" s="15">
        <f>COUNTIF(tData[BezoekLangStart],"&lt;"&amp;($A3648+1/24))-COUNTIF(tData[BezoekLangEind],"&lt;="&amp;$A3648)</f>
        <v/>
      </c>
      <c r="G3648" s="15">
        <f>IF($D3648=1,$B3648*100+$C3648,-1)</f>
        <v/>
      </c>
      <c r="H3648" s="15">
        <f>IF($D3648=1,$B3648,-1)</f>
        <v/>
      </c>
      <c r="I3648" s="15">
        <f>IF($D3648=1,$C3648,-1)</f>
        <v/>
      </c>
    </row>
    <row r="3649">
      <c r="A3649" s="33" t="n">
        <v>45443.91666666666</v>
      </c>
      <c r="B3649" s="15">
        <f>WEEKDAY($A3649,2)</f>
        <v/>
      </c>
      <c r="C3649" s="15">
        <f>HOUR($A3649)</f>
        <v/>
      </c>
      <c r="D3649" s="15">
        <f>IF(AND($A3649&gt;=Instellingen!$B$6,$A3649&lt;Instellingen!$B$7),1,0)</f>
        <v/>
      </c>
      <c r="E3649" s="15">
        <f>COUNTIF(tData[BezoekStart],"&lt;"&amp;($A3649+1/24))-COUNTIF(tData[BezoekEind],"&lt;="&amp;$A3649)</f>
        <v/>
      </c>
      <c r="F3649" s="15">
        <f>COUNTIF(tData[BezoekLangStart],"&lt;"&amp;($A3649+1/24))-COUNTIF(tData[BezoekLangEind],"&lt;="&amp;$A3649)</f>
        <v/>
      </c>
      <c r="G3649" s="15">
        <f>IF($D3649=1,$B3649*100+$C3649,-1)</f>
        <v/>
      </c>
      <c r="H3649" s="15">
        <f>IF($D3649=1,$B3649,-1)</f>
        <v/>
      </c>
      <c r="I3649" s="15">
        <f>IF($D3649=1,$C3649,-1)</f>
        <v/>
      </c>
    </row>
    <row r="3650">
      <c r="A3650" s="33" t="n">
        <v>45443.95833333334</v>
      </c>
      <c r="B3650" s="15">
        <f>WEEKDAY($A3650,2)</f>
        <v/>
      </c>
      <c r="C3650" s="15">
        <f>HOUR($A3650)</f>
        <v/>
      </c>
      <c r="D3650" s="15">
        <f>IF(AND($A3650&gt;=Instellingen!$B$6,$A3650&lt;Instellingen!$B$7),1,0)</f>
        <v/>
      </c>
      <c r="E3650" s="15">
        <f>COUNTIF(tData[BezoekStart],"&lt;"&amp;($A3650+1/24))-COUNTIF(tData[BezoekEind],"&lt;="&amp;$A3650)</f>
        <v/>
      </c>
      <c r="F3650" s="15">
        <f>COUNTIF(tData[BezoekLangStart],"&lt;"&amp;($A3650+1/24))-COUNTIF(tData[BezoekLangEind],"&lt;="&amp;$A3650)</f>
        <v/>
      </c>
      <c r="G3650" s="15">
        <f>IF($D3650=1,$B3650*100+$C3650,-1)</f>
        <v/>
      </c>
      <c r="H3650" s="15">
        <f>IF($D3650=1,$B3650,-1)</f>
        <v/>
      </c>
      <c r="I3650" s="15">
        <f>IF($D3650=1,$C3650,-1)</f>
        <v/>
      </c>
    </row>
    <row r="3651">
      <c r="A3651" s="33" t="n">
        <v>45444</v>
      </c>
      <c r="B3651" s="15">
        <f>WEEKDAY($A3651,2)</f>
        <v/>
      </c>
      <c r="C3651" s="15">
        <f>HOUR($A3651)</f>
        <v/>
      </c>
      <c r="D3651" s="15">
        <f>IF(AND($A3651&gt;=Instellingen!$B$6,$A3651&lt;Instellingen!$B$7),1,0)</f>
        <v/>
      </c>
      <c r="E3651" s="15">
        <f>COUNTIF(tData[BezoekStart],"&lt;"&amp;($A3651+1/24))-COUNTIF(tData[BezoekEind],"&lt;="&amp;$A3651)</f>
        <v/>
      </c>
      <c r="F3651" s="15">
        <f>COUNTIF(tData[BezoekLangStart],"&lt;"&amp;($A3651+1/24))-COUNTIF(tData[BezoekLangEind],"&lt;="&amp;$A3651)</f>
        <v/>
      </c>
      <c r="G3651" s="15">
        <f>IF($D3651=1,$B3651*100+$C3651,-1)</f>
        <v/>
      </c>
      <c r="H3651" s="15">
        <f>IF($D3651=1,$B3651,-1)</f>
        <v/>
      </c>
      <c r="I3651" s="15">
        <f>IF($D3651=1,$C3651,-1)</f>
        <v/>
      </c>
    </row>
    <row r="3652">
      <c r="A3652" s="33" t="n">
        <v>45444.04166666666</v>
      </c>
      <c r="B3652" s="15">
        <f>WEEKDAY($A3652,2)</f>
        <v/>
      </c>
      <c r="C3652" s="15">
        <f>HOUR($A3652)</f>
        <v/>
      </c>
      <c r="D3652" s="15">
        <f>IF(AND($A3652&gt;=Instellingen!$B$6,$A3652&lt;Instellingen!$B$7),1,0)</f>
        <v/>
      </c>
      <c r="E3652" s="15">
        <f>COUNTIF(tData[BezoekStart],"&lt;"&amp;($A3652+1/24))-COUNTIF(tData[BezoekEind],"&lt;="&amp;$A3652)</f>
        <v/>
      </c>
      <c r="F3652" s="15">
        <f>COUNTIF(tData[BezoekLangStart],"&lt;"&amp;($A3652+1/24))-COUNTIF(tData[BezoekLangEind],"&lt;="&amp;$A3652)</f>
        <v/>
      </c>
      <c r="G3652" s="15">
        <f>IF($D3652=1,$B3652*100+$C3652,-1)</f>
        <v/>
      </c>
      <c r="H3652" s="15">
        <f>IF($D3652=1,$B3652,-1)</f>
        <v/>
      </c>
      <c r="I3652" s="15">
        <f>IF($D3652=1,$C3652,-1)</f>
        <v/>
      </c>
    </row>
    <row r="3653">
      <c r="A3653" s="33" t="n">
        <v>45444.08333333334</v>
      </c>
      <c r="B3653" s="15">
        <f>WEEKDAY($A3653,2)</f>
        <v/>
      </c>
      <c r="C3653" s="15">
        <f>HOUR($A3653)</f>
        <v/>
      </c>
      <c r="D3653" s="15">
        <f>IF(AND($A3653&gt;=Instellingen!$B$6,$A3653&lt;Instellingen!$B$7),1,0)</f>
        <v/>
      </c>
      <c r="E3653" s="15">
        <f>COUNTIF(tData[BezoekStart],"&lt;"&amp;($A3653+1/24))-COUNTIF(tData[BezoekEind],"&lt;="&amp;$A3653)</f>
        <v/>
      </c>
      <c r="F3653" s="15">
        <f>COUNTIF(tData[BezoekLangStart],"&lt;"&amp;($A3653+1/24))-COUNTIF(tData[BezoekLangEind],"&lt;="&amp;$A3653)</f>
        <v/>
      </c>
      <c r="G3653" s="15">
        <f>IF($D3653=1,$B3653*100+$C3653,-1)</f>
        <v/>
      </c>
      <c r="H3653" s="15">
        <f>IF($D3653=1,$B3653,-1)</f>
        <v/>
      </c>
      <c r="I3653" s="15">
        <f>IF($D3653=1,$C3653,-1)</f>
        <v/>
      </c>
    </row>
    <row r="3654">
      <c r="A3654" s="33" t="n">
        <v>45444.125</v>
      </c>
      <c r="B3654" s="15">
        <f>WEEKDAY($A3654,2)</f>
        <v/>
      </c>
      <c r="C3654" s="15">
        <f>HOUR($A3654)</f>
        <v/>
      </c>
      <c r="D3654" s="15">
        <f>IF(AND($A3654&gt;=Instellingen!$B$6,$A3654&lt;Instellingen!$B$7),1,0)</f>
        <v/>
      </c>
      <c r="E3654" s="15">
        <f>COUNTIF(tData[BezoekStart],"&lt;"&amp;($A3654+1/24))-COUNTIF(tData[BezoekEind],"&lt;="&amp;$A3654)</f>
        <v/>
      </c>
      <c r="F3654" s="15">
        <f>COUNTIF(tData[BezoekLangStart],"&lt;"&amp;($A3654+1/24))-COUNTIF(tData[BezoekLangEind],"&lt;="&amp;$A3654)</f>
        <v/>
      </c>
      <c r="G3654" s="15">
        <f>IF($D3654=1,$B3654*100+$C3654,-1)</f>
        <v/>
      </c>
      <c r="H3654" s="15">
        <f>IF($D3654=1,$B3654,-1)</f>
        <v/>
      </c>
      <c r="I3654" s="15">
        <f>IF($D3654=1,$C3654,-1)</f>
        <v/>
      </c>
    </row>
    <row r="3655">
      <c r="A3655" s="33" t="n">
        <v>45444.16666666666</v>
      </c>
      <c r="B3655" s="15">
        <f>WEEKDAY($A3655,2)</f>
        <v/>
      </c>
      <c r="C3655" s="15">
        <f>HOUR($A3655)</f>
        <v/>
      </c>
      <c r="D3655" s="15">
        <f>IF(AND($A3655&gt;=Instellingen!$B$6,$A3655&lt;Instellingen!$B$7),1,0)</f>
        <v/>
      </c>
      <c r="E3655" s="15">
        <f>COUNTIF(tData[BezoekStart],"&lt;"&amp;($A3655+1/24))-COUNTIF(tData[BezoekEind],"&lt;="&amp;$A3655)</f>
        <v/>
      </c>
      <c r="F3655" s="15">
        <f>COUNTIF(tData[BezoekLangStart],"&lt;"&amp;($A3655+1/24))-COUNTIF(tData[BezoekLangEind],"&lt;="&amp;$A3655)</f>
        <v/>
      </c>
      <c r="G3655" s="15">
        <f>IF($D3655=1,$B3655*100+$C3655,-1)</f>
        <v/>
      </c>
      <c r="H3655" s="15">
        <f>IF($D3655=1,$B3655,-1)</f>
        <v/>
      </c>
      <c r="I3655" s="15">
        <f>IF($D3655=1,$C3655,-1)</f>
        <v/>
      </c>
    </row>
    <row r="3656">
      <c r="A3656" s="33" t="n">
        <v>45444.20833333334</v>
      </c>
      <c r="B3656" s="15">
        <f>WEEKDAY($A3656,2)</f>
        <v/>
      </c>
      <c r="C3656" s="15">
        <f>HOUR($A3656)</f>
        <v/>
      </c>
      <c r="D3656" s="15">
        <f>IF(AND($A3656&gt;=Instellingen!$B$6,$A3656&lt;Instellingen!$B$7),1,0)</f>
        <v/>
      </c>
      <c r="E3656" s="15">
        <f>COUNTIF(tData[BezoekStart],"&lt;"&amp;($A3656+1/24))-COUNTIF(tData[BezoekEind],"&lt;="&amp;$A3656)</f>
        <v/>
      </c>
      <c r="F3656" s="15">
        <f>COUNTIF(tData[BezoekLangStart],"&lt;"&amp;($A3656+1/24))-COUNTIF(tData[BezoekLangEind],"&lt;="&amp;$A3656)</f>
        <v/>
      </c>
      <c r="G3656" s="15">
        <f>IF($D3656=1,$B3656*100+$C3656,-1)</f>
        <v/>
      </c>
      <c r="H3656" s="15">
        <f>IF($D3656=1,$B3656,-1)</f>
        <v/>
      </c>
      <c r="I3656" s="15">
        <f>IF($D3656=1,$C3656,-1)</f>
        <v/>
      </c>
    </row>
    <row r="3657">
      <c r="A3657" s="33" t="n">
        <v>45444.25</v>
      </c>
      <c r="B3657" s="15">
        <f>WEEKDAY($A3657,2)</f>
        <v/>
      </c>
      <c r="C3657" s="15">
        <f>HOUR($A3657)</f>
        <v/>
      </c>
      <c r="D3657" s="15">
        <f>IF(AND($A3657&gt;=Instellingen!$B$6,$A3657&lt;Instellingen!$B$7),1,0)</f>
        <v/>
      </c>
      <c r="E3657" s="15">
        <f>COUNTIF(tData[BezoekStart],"&lt;"&amp;($A3657+1/24))-COUNTIF(tData[BezoekEind],"&lt;="&amp;$A3657)</f>
        <v/>
      </c>
      <c r="F3657" s="15">
        <f>COUNTIF(tData[BezoekLangStart],"&lt;"&amp;($A3657+1/24))-COUNTIF(tData[BezoekLangEind],"&lt;="&amp;$A3657)</f>
        <v/>
      </c>
      <c r="G3657" s="15">
        <f>IF($D3657=1,$B3657*100+$C3657,-1)</f>
        <v/>
      </c>
      <c r="H3657" s="15">
        <f>IF($D3657=1,$B3657,-1)</f>
        <v/>
      </c>
      <c r="I3657" s="15">
        <f>IF($D3657=1,$C3657,-1)</f>
        <v/>
      </c>
    </row>
    <row r="3658">
      <c r="A3658" s="33" t="n">
        <v>45444.29166666666</v>
      </c>
      <c r="B3658" s="15">
        <f>WEEKDAY($A3658,2)</f>
        <v/>
      </c>
      <c r="C3658" s="15">
        <f>HOUR($A3658)</f>
        <v/>
      </c>
      <c r="D3658" s="15">
        <f>IF(AND($A3658&gt;=Instellingen!$B$6,$A3658&lt;Instellingen!$B$7),1,0)</f>
        <v/>
      </c>
      <c r="E3658" s="15">
        <f>COUNTIF(tData[BezoekStart],"&lt;"&amp;($A3658+1/24))-COUNTIF(tData[BezoekEind],"&lt;="&amp;$A3658)</f>
        <v/>
      </c>
      <c r="F3658" s="15">
        <f>COUNTIF(tData[BezoekLangStart],"&lt;"&amp;($A3658+1/24))-COUNTIF(tData[BezoekLangEind],"&lt;="&amp;$A3658)</f>
        <v/>
      </c>
      <c r="G3658" s="15">
        <f>IF($D3658=1,$B3658*100+$C3658,-1)</f>
        <v/>
      </c>
      <c r="H3658" s="15">
        <f>IF($D3658=1,$B3658,-1)</f>
        <v/>
      </c>
      <c r="I3658" s="15">
        <f>IF($D3658=1,$C3658,-1)</f>
        <v/>
      </c>
    </row>
    <row r="3659">
      <c r="A3659" s="33" t="n">
        <v>45444.33333333334</v>
      </c>
      <c r="B3659" s="15">
        <f>WEEKDAY($A3659,2)</f>
        <v/>
      </c>
      <c r="C3659" s="15">
        <f>HOUR($A3659)</f>
        <v/>
      </c>
      <c r="D3659" s="15">
        <f>IF(AND($A3659&gt;=Instellingen!$B$6,$A3659&lt;Instellingen!$B$7),1,0)</f>
        <v/>
      </c>
      <c r="E3659" s="15">
        <f>COUNTIF(tData[BezoekStart],"&lt;"&amp;($A3659+1/24))-COUNTIF(tData[BezoekEind],"&lt;="&amp;$A3659)</f>
        <v/>
      </c>
      <c r="F3659" s="15">
        <f>COUNTIF(tData[BezoekLangStart],"&lt;"&amp;($A3659+1/24))-COUNTIF(tData[BezoekLangEind],"&lt;="&amp;$A3659)</f>
        <v/>
      </c>
      <c r="G3659" s="15">
        <f>IF($D3659=1,$B3659*100+$C3659,-1)</f>
        <v/>
      </c>
      <c r="H3659" s="15">
        <f>IF($D3659=1,$B3659,-1)</f>
        <v/>
      </c>
      <c r="I3659" s="15">
        <f>IF($D3659=1,$C3659,-1)</f>
        <v/>
      </c>
    </row>
    <row r="3660">
      <c r="A3660" s="33" t="n">
        <v>45444.375</v>
      </c>
      <c r="B3660" s="15">
        <f>WEEKDAY($A3660,2)</f>
        <v/>
      </c>
      <c r="C3660" s="15">
        <f>HOUR($A3660)</f>
        <v/>
      </c>
      <c r="D3660" s="15">
        <f>IF(AND($A3660&gt;=Instellingen!$B$6,$A3660&lt;Instellingen!$B$7),1,0)</f>
        <v/>
      </c>
      <c r="E3660" s="15">
        <f>COUNTIF(tData[BezoekStart],"&lt;"&amp;($A3660+1/24))-COUNTIF(tData[BezoekEind],"&lt;="&amp;$A3660)</f>
        <v/>
      </c>
      <c r="F3660" s="15">
        <f>COUNTIF(tData[BezoekLangStart],"&lt;"&amp;($A3660+1/24))-COUNTIF(tData[BezoekLangEind],"&lt;="&amp;$A3660)</f>
        <v/>
      </c>
      <c r="G3660" s="15">
        <f>IF($D3660=1,$B3660*100+$C3660,-1)</f>
        <v/>
      </c>
      <c r="H3660" s="15">
        <f>IF($D3660=1,$B3660,-1)</f>
        <v/>
      </c>
      <c r="I3660" s="15">
        <f>IF($D3660=1,$C3660,-1)</f>
        <v/>
      </c>
    </row>
    <row r="3661">
      <c r="A3661" s="33" t="n">
        <v>45444.41666666666</v>
      </c>
      <c r="B3661" s="15">
        <f>WEEKDAY($A3661,2)</f>
        <v/>
      </c>
      <c r="C3661" s="15">
        <f>HOUR($A3661)</f>
        <v/>
      </c>
      <c r="D3661" s="15">
        <f>IF(AND($A3661&gt;=Instellingen!$B$6,$A3661&lt;Instellingen!$B$7),1,0)</f>
        <v/>
      </c>
      <c r="E3661" s="15">
        <f>COUNTIF(tData[BezoekStart],"&lt;"&amp;($A3661+1/24))-COUNTIF(tData[BezoekEind],"&lt;="&amp;$A3661)</f>
        <v/>
      </c>
      <c r="F3661" s="15">
        <f>COUNTIF(tData[BezoekLangStart],"&lt;"&amp;($A3661+1/24))-COUNTIF(tData[BezoekLangEind],"&lt;="&amp;$A3661)</f>
        <v/>
      </c>
      <c r="G3661" s="15">
        <f>IF($D3661=1,$B3661*100+$C3661,-1)</f>
        <v/>
      </c>
      <c r="H3661" s="15">
        <f>IF($D3661=1,$B3661,-1)</f>
        <v/>
      </c>
      <c r="I3661" s="15">
        <f>IF($D3661=1,$C3661,-1)</f>
        <v/>
      </c>
    </row>
    <row r="3662">
      <c r="A3662" s="33" t="n">
        <v>45444.45833333334</v>
      </c>
      <c r="B3662" s="15">
        <f>WEEKDAY($A3662,2)</f>
        <v/>
      </c>
      <c r="C3662" s="15">
        <f>HOUR($A3662)</f>
        <v/>
      </c>
      <c r="D3662" s="15">
        <f>IF(AND($A3662&gt;=Instellingen!$B$6,$A3662&lt;Instellingen!$B$7),1,0)</f>
        <v/>
      </c>
      <c r="E3662" s="15">
        <f>COUNTIF(tData[BezoekStart],"&lt;"&amp;($A3662+1/24))-COUNTIF(tData[BezoekEind],"&lt;="&amp;$A3662)</f>
        <v/>
      </c>
      <c r="F3662" s="15">
        <f>COUNTIF(tData[BezoekLangStart],"&lt;"&amp;($A3662+1/24))-COUNTIF(tData[BezoekLangEind],"&lt;="&amp;$A3662)</f>
        <v/>
      </c>
      <c r="G3662" s="15">
        <f>IF($D3662=1,$B3662*100+$C3662,-1)</f>
        <v/>
      </c>
      <c r="H3662" s="15">
        <f>IF($D3662=1,$B3662,-1)</f>
        <v/>
      </c>
      <c r="I3662" s="15">
        <f>IF($D3662=1,$C3662,-1)</f>
        <v/>
      </c>
    </row>
    <row r="3663">
      <c r="A3663" s="33" t="n">
        <v>45444.5</v>
      </c>
      <c r="B3663" s="15">
        <f>WEEKDAY($A3663,2)</f>
        <v/>
      </c>
      <c r="C3663" s="15">
        <f>HOUR($A3663)</f>
        <v/>
      </c>
      <c r="D3663" s="15">
        <f>IF(AND($A3663&gt;=Instellingen!$B$6,$A3663&lt;Instellingen!$B$7),1,0)</f>
        <v/>
      </c>
      <c r="E3663" s="15">
        <f>COUNTIF(tData[BezoekStart],"&lt;"&amp;($A3663+1/24))-COUNTIF(tData[BezoekEind],"&lt;="&amp;$A3663)</f>
        <v/>
      </c>
      <c r="F3663" s="15">
        <f>COUNTIF(tData[BezoekLangStart],"&lt;"&amp;($A3663+1/24))-COUNTIF(tData[BezoekLangEind],"&lt;="&amp;$A3663)</f>
        <v/>
      </c>
      <c r="G3663" s="15">
        <f>IF($D3663=1,$B3663*100+$C3663,-1)</f>
        <v/>
      </c>
      <c r="H3663" s="15">
        <f>IF($D3663=1,$B3663,-1)</f>
        <v/>
      </c>
      <c r="I3663" s="15">
        <f>IF($D3663=1,$C3663,-1)</f>
        <v/>
      </c>
    </row>
    <row r="3664">
      <c r="A3664" s="33" t="n">
        <v>45444.54166666666</v>
      </c>
      <c r="B3664" s="15">
        <f>WEEKDAY($A3664,2)</f>
        <v/>
      </c>
      <c r="C3664" s="15">
        <f>HOUR($A3664)</f>
        <v/>
      </c>
      <c r="D3664" s="15">
        <f>IF(AND($A3664&gt;=Instellingen!$B$6,$A3664&lt;Instellingen!$B$7),1,0)</f>
        <v/>
      </c>
      <c r="E3664" s="15">
        <f>COUNTIF(tData[BezoekStart],"&lt;"&amp;($A3664+1/24))-COUNTIF(tData[BezoekEind],"&lt;="&amp;$A3664)</f>
        <v/>
      </c>
      <c r="F3664" s="15">
        <f>COUNTIF(tData[BezoekLangStart],"&lt;"&amp;($A3664+1/24))-COUNTIF(tData[BezoekLangEind],"&lt;="&amp;$A3664)</f>
        <v/>
      </c>
      <c r="G3664" s="15">
        <f>IF($D3664=1,$B3664*100+$C3664,-1)</f>
        <v/>
      </c>
      <c r="H3664" s="15">
        <f>IF($D3664=1,$B3664,-1)</f>
        <v/>
      </c>
      <c r="I3664" s="15">
        <f>IF($D3664=1,$C3664,-1)</f>
        <v/>
      </c>
    </row>
    <row r="3665">
      <c r="A3665" s="33" t="n">
        <v>45444.58333333334</v>
      </c>
      <c r="B3665" s="15">
        <f>WEEKDAY($A3665,2)</f>
        <v/>
      </c>
      <c r="C3665" s="15">
        <f>HOUR($A3665)</f>
        <v/>
      </c>
      <c r="D3665" s="15">
        <f>IF(AND($A3665&gt;=Instellingen!$B$6,$A3665&lt;Instellingen!$B$7),1,0)</f>
        <v/>
      </c>
      <c r="E3665" s="15">
        <f>COUNTIF(tData[BezoekStart],"&lt;"&amp;($A3665+1/24))-COUNTIF(tData[BezoekEind],"&lt;="&amp;$A3665)</f>
        <v/>
      </c>
      <c r="F3665" s="15">
        <f>COUNTIF(tData[BezoekLangStart],"&lt;"&amp;($A3665+1/24))-COUNTIF(tData[BezoekLangEind],"&lt;="&amp;$A3665)</f>
        <v/>
      </c>
      <c r="G3665" s="15">
        <f>IF($D3665=1,$B3665*100+$C3665,-1)</f>
        <v/>
      </c>
      <c r="H3665" s="15">
        <f>IF($D3665=1,$B3665,-1)</f>
        <v/>
      </c>
      <c r="I3665" s="15">
        <f>IF($D3665=1,$C3665,-1)</f>
        <v/>
      </c>
    </row>
    <row r="3666">
      <c r="A3666" s="33" t="n">
        <v>45444.625</v>
      </c>
      <c r="B3666" s="15">
        <f>WEEKDAY($A3666,2)</f>
        <v/>
      </c>
      <c r="C3666" s="15">
        <f>HOUR($A3666)</f>
        <v/>
      </c>
      <c r="D3666" s="15">
        <f>IF(AND($A3666&gt;=Instellingen!$B$6,$A3666&lt;Instellingen!$B$7),1,0)</f>
        <v/>
      </c>
      <c r="E3666" s="15">
        <f>COUNTIF(tData[BezoekStart],"&lt;"&amp;($A3666+1/24))-COUNTIF(tData[BezoekEind],"&lt;="&amp;$A3666)</f>
        <v/>
      </c>
      <c r="F3666" s="15">
        <f>COUNTIF(tData[BezoekLangStart],"&lt;"&amp;($A3666+1/24))-COUNTIF(tData[BezoekLangEind],"&lt;="&amp;$A3666)</f>
        <v/>
      </c>
      <c r="G3666" s="15">
        <f>IF($D3666=1,$B3666*100+$C3666,-1)</f>
        <v/>
      </c>
      <c r="H3666" s="15">
        <f>IF($D3666=1,$B3666,-1)</f>
        <v/>
      </c>
      <c r="I3666" s="15">
        <f>IF($D3666=1,$C3666,-1)</f>
        <v/>
      </c>
    </row>
    <row r="3667">
      <c r="A3667" s="33" t="n">
        <v>45444.66666666666</v>
      </c>
      <c r="B3667" s="15">
        <f>WEEKDAY($A3667,2)</f>
        <v/>
      </c>
      <c r="C3667" s="15">
        <f>HOUR($A3667)</f>
        <v/>
      </c>
      <c r="D3667" s="15">
        <f>IF(AND($A3667&gt;=Instellingen!$B$6,$A3667&lt;Instellingen!$B$7),1,0)</f>
        <v/>
      </c>
      <c r="E3667" s="15">
        <f>COUNTIF(tData[BezoekStart],"&lt;"&amp;($A3667+1/24))-COUNTIF(tData[BezoekEind],"&lt;="&amp;$A3667)</f>
        <v/>
      </c>
      <c r="F3667" s="15">
        <f>COUNTIF(tData[BezoekLangStart],"&lt;"&amp;($A3667+1/24))-COUNTIF(tData[BezoekLangEind],"&lt;="&amp;$A3667)</f>
        <v/>
      </c>
      <c r="G3667" s="15">
        <f>IF($D3667=1,$B3667*100+$C3667,-1)</f>
        <v/>
      </c>
      <c r="H3667" s="15">
        <f>IF($D3667=1,$B3667,-1)</f>
        <v/>
      </c>
      <c r="I3667" s="15">
        <f>IF($D3667=1,$C3667,-1)</f>
        <v/>
      </c>
    </row>
    <row r="3668">
      <c r="A3668" s="33" t="n">
        <v>45444.70833333334</v>
      </c>
      <c r="B3668" s="15">
        <f>WEEKDAY($A3668,2)</f>
        <v/>
      </c>
      <c r="C3668" s="15">
        <f>HOUR($A3668)</f>
        <v/>
      </c>
      <c r="D3668" s="15">
        <f>IF(AND($A3668&gt;=Instellingen!$B$6,$A3668&lt;Instellingen!$B$7),1,0)</f>
        <v/>
      </c>
      <c r="E3668" s="15">
        <f>COUNTIF(tData[BezoekStart],"&lt;"&amp;($A3668+1/24))-COUNTIF(tData[BezoekEind],"&lt;="&amp;$A3668)</f>
        <v/>
      </c>
      <c r="F3668" s="15">
        <f>COUNTIF(tData[BezoekLangStart],"&lt;"&amp;($A3668+1/24))-COUNTIF(tData[BezoekLangEind],"&lt;="&amp;$A3668)</f>
        <v/>
      </c>
      <c r="G3668" s="15">
        <f>IF($D3668=1,$B3668*100+$C3668,-1)</f>
        <v/>
      </c>
      <c r="H3668" s="15">
        <f>IF($D3668=1,$B3668,-1)</f>
        <v/>
      </c>
      <c r="I3668" s="15">
        <f>IF($D3668=1,$C3668,-1)</f>
        <v/>
      </c>
    </row>
    <row r="3669">
      <c r="A3669" s="33" t="n">
        <v>45444.75</v>
      </c>
      <c r="B3669" s="15">
        <f>WEEKDAY($A3669,2)</f>
        <v/>
      </c>
      <c r="C3669" s="15">
        <f>HOUR($A3669)</f>
        <v/>
      </c>
      <c r="D3669" s="15">
        <f>IF(AND($A3669&gt;=Instellingen!$B$6,$A3669&lt;Instellingen!$B$7),1,0)</f>
        <v/>
      </c>
      <c r="E3669" s="15">
        <f>COUNTIF(tData[BezoekStart],"&lt;"&amp;($A3669+1/24))-COUNTIF(tData[BezoekEind],"&lt;="&amp;$A3669)</f>
        <v/>
      </c>
      <c r="F3669" s="15">
        <f>COUNTIF(tData[BezoekLangStart],"&lt;"&amp;($A3669+1/24))-COUNTIF(tData[BezoekLangEind],"&lt;="&amp;$A3669)</f>
        <v/>
      </c>
      <c r="G3669" s="15">
        <f>IF($D3669=1,$B3669*100+$C3669,-1)</f>
        <v/>
      </c>
      <c r="H3669" s="15">
        <f>IF($D3669=1,$B3669,-1)</f>
        <v/>
      </c>
      <c r="I3669" s="15">
        <f>IF($D3669=1,$C3669,-1)</f>
        <v/>
      </c>
    </row>
    <row r="3670">
      <c r="A3670" s="33" t="n">
        <v>45444.79166666666</v>
      </c>
      <c r="B3670" s="15">
        <f>WEEKDAY($A3670,2)</f>
        <v/>
      </c>
      <c r="C3670" s="15">
        <f>HOUR($A3670)</f>
        <v/>
      </c>
      <c r="D3670" s="15">
        <f>IF(AND($A3670&gt;=Instellingen!$B$6,$A3670&lt;Instellingen!$B$7),1,0)</f>
        <v/>
      </c>
      <c r="E3670" s="15">
        <f>COUNTIF(tData[BezoekStart],"&lt;"&amp;($A3670+1/24))-COUNTIF(tData[BezoekEind],"&lt;="&amp;$A3670)</f>
        <v/>
      </c>
      <c r="F3670" s="15">
        <f>COUNTIF(tData[BezoekLangStart],"&lt;"&amp;($A3670+1/24))-COUNTIF(tData[BezoekLangEind],"&lt;="&amp;$A3670)</f>
        <v/>
      </c>
      <c r="G3670" s="15">
        <f>IF($D3670=1,$B3670*100+$C3670,-1)</f>
        <v/>
      </c>
      <c r="H3670" s="15">
        <f>IF($D3670=1,$B3670,-1)</f>
        <v/>
      </c>
      <c r="I3670" s="15">
        <f>IF($D3670=1,$C3670,-1)</f>
        <v/>
      </c>
    </row>
    <row r="3671">
      <c r="A3671" s="33" t="n">
        <v>45444.83333333334</v>
      </c>
      <c r="B3671" s="15">
        <f>WEEKDAY($A3671,2)</f>
        <v/>
      </c>
      <c r="C3671" s="15">
        <f>HOUR($A3671)</f>
        <v/>
      </c>
      <c r="D3671" s="15">
        <f>IF(AND($A3671&gt;=Instellingen!$B$6,$A3671&lt;Instellingen!$B$7),1,0)</f>
        <v/>
      </c>
      <c r="E3671" s="15">
        <f>COUNTIF(tData[BezoekStart],"&lt;"&amp;($A3671+1/24))-COUNTIF(tData[BezoekEind],"&lt;="&amp;$A3671)</f>
        <v/>
      </c>
      <c r="F3671" s="15">
        <f>COUNTIF(tData[BezoekLangStart],"&lt;"&amp;($A3671+1/24))-COUNTIF(tData[BezoekLangEind],"&lt;="&amp;$A3671)</f>
        <v/>
      </c>
      <c r="G3671" s="15">
        <f>IF($D3671=1,$B3671*100+$C3671,-1)</f>
        <v/>
      </c>
      <c r="H3671" s="15">
        <f>IF($D3671=1,$B3671,-1)</f>
        <v/>
      </c>
      <c r="I3671" s="15">
        <f>IF($D3671=1,$C3671,-1)</f>
        <v/>
      </c>
    </row>
    <row r="3672">
      <c r="A3672" s="33" t="n">
        <v>45444.875</v>
      </c>
      <c r="B3672" s="15">
        <f>WEEKDAY($A3672,2)</f>
        <v/>
      </c>
      <c r="C3672" s="15">
        <f>HOUR($A3672)</f>
        <v/>
      </c>
      <c r="D3672" s="15">
        <f>IF(AND($A3672&gt;=Instellingen!$B$6,$A3672&lt;Instellingen!$B$7),1,0)</f>
        <v/>
      </c>
      <c r="E3672" s="15">
        <f>COUNTIF(tData[BezoekStart],"&lt;"&amp;($A3672+1/24))-COUNTIF(tData[BezoekEind],"&lt;="&amp;$A3672)</f>
        <v/>
      </c>
      <c r="F3672" s="15">
        <f>COUNTIF(tData[BezoekLangStart],"&lt;"&amp;($A3672+1/24))-COUNTIF(tData[BezoekLangEind],"&lt;="&amp;$A3672)</f>
        <v/>
      </c>
      <c r="G3672" s="15">
        <f>IF($D3672=1,$B3672*100+$C3672,-1)</f>
        <v/>
      </c>
      <c r="H3672" s="15">
        <f>IF($D3672=1,$B3672,-1)</f>
        <v/>
      </c>
      <c r="I3672" s="15">
        <f>IF($D3672=1,$C3672,-1)</f>
        <v/>
      </c>
    </row>
    <row r="3673">
      <c r="A3673" s="33" t="n">
        <v>45444.91666666666</v>
      </c>
      <c r="B3673" s="15">
        <f>WEEKDAY($A3673,2)</f>
        <v/>
      </c>
      <c r="C3673" s="15">
        <f>HOUR($A3673)</f>
        <v/>
      </c>
      <c r="D3673" s="15">
        <f>IF(AND($A3673&gt;=Instellingen!$B$6,$A3673&lt;Instellingen!$B$7),1,0)</f>
        <v/>
      </c>
      <c r="E3673" s="15">
        <f>COUNTIF(tData[BezoekStart],"&lt;"&amp;($A3673+1/24))-COUNTIF(tData[BezoekEind],"&lt;="&amp;$A3673)</f>
        <v/>
      </c>
      <c r="F3673" s="15">
        <f>COUNTIF(tData[BezoekLangStart],"&lt;"&amp;($A3673+1/24))-COUNTIF(tData[BezoekLangEind],"&lt;="&amp;$A3673)</f>
        <v/>
      </c>
      <c r="G3673" s="15">
        <f>IF($D3673=1,$B3673*100+$C3673,-1)</f>
        <v/>
      </c>
      <c r="H3673" s="15">
        <f>IF($D3673=1,$B3673,-1)</f>
        <v/>
      </c>
      <c r="I3673" s="15">
        <f>IF($D3673=1,$C3673,-1)</f>
        <v/>
      </c>
    </row>
    <row r="3674">
      <c r="A3674" s="33" t="n">
        <v>45444.95833333334</v>
      </c>
      <c r="B3674" s="15">
        <f>WEEKDAY($A3674,2)</f>
        <v/>
      </c>
      <c r="C3674" s="15">
        <f>HOUR($A3674)</f>
        <v/>
      </c>
      <c r="D3674" s="15">
        <f>IF(AND($A3674&gt;=Instellingen!$B$6,$A3674&lt;Instellingen!$B$7),1,0)</f>
        <v/>
      </c>
      <c r="E3674" s="15">
        <f>COUNTIF(tData[BezoekStart],"&lt;"&amp;($A3674+1/24))-COUNTIF(tData[BezoekEind],"&lt;="&amp;$A3674)</f>
        <v/>
      </c>
      <c r="F3674" s="15">
        <f>COUNTIF(tData[BezoekLangStart],"&lt;"&amp;($A3674+1/24))-COUNTIF(tData[BezoekLangEind],"&lt;="&amp;$A3674)</f>
        <v/>
      </c>
      <c r="G3674" s="15">
        <f>IF($D3674=1,$B3674*100+$C3674,-1)</f>
        <v/>
      </c>
      <c r="H3674" s="15">
        <f>IF($D3674=1,$B3674,-1)</f>
        <v/>
      </c>
      <c r="I3674" s="15">
        <f>IF($D3674=1,$C3674,-1)</f>
        <v/>
      </c>
    </row>
    <row r="3675">
      <c r="A3675" s="33" t="n">
        <v>45445</v>
      </c>
      <c r="B3675" s="15">
        <f>WEEKDAY($A3675,2)</f>
        <v/>
      </c>
      <c r="C3675" s="15">
        <f>HOUR($A3675)</f>
        <v/>
      </c>
      <c r="D3675" s="15">
        <f>IF(AND($A3675&gt;=Instellingen!$B$6,$A3675&lt;Instellingen!$B$7),1,0)</f>
        <v/>
      </c>
      <c r="E3675" s="15">
        <f>COUNTIF(tData[BezoekStart],"&lt;"&amp;($A3675+1/24))-COUNTIF(tData[BezoekEind],"&lt;="&amp;$A3675)</f>
        <v/>
      </c>
      <c r="F3675" s="15">
        <f>COUNTIF(tData[BezoekLangStart],"&lt;"&amp;($A3675+1/24))-COUNTIF(tData[BezoekLangEind],"&lt;="&amp;$A3675)</f>
        <v/>
      </c>
      <c r="G3675" s="15">
        <f>IF($D3675=1,$B3675*100+$C3675,-1)</f>
        <v/>
      </c>
      <c r="H3675" s="15">
        <f>IF($D3675=1,$B3675,-1)</f>
        <v/>
      </c>
      <c r="I3675" s="15">
        <f>IF($D3675=1,$C3675,-1)</f>
        <v/>
      </c>
    </row>
    <row r="3676">
      <c r="A3676" s="33" t="n">
        <v>45445.04166666666</v>
      </c>
      <c r="B3676" s="15">
        <f>WEEKDAY($A3676,2)</f>
        <v/>
      </c>
      <c r="C3676" s="15">
        <f>HOUR($A3676)</f>
        <v/>
      </c>
      <c r="D3676" s="15">
        <f>IF(AND($A3676&gt;=Instellingen!$B$6,$A3676&lt;Instellingen!$B$7),1,0)</f>
        <v/>
      </c>
      <c r="E3676" s="15">
        <f>COUNTIF(tData[BezoekStart],"&lt;"&amp;($A3676+1/24))-COUNTIF(tData[BezoekEind],"&lt;="&amp;$A3676)</f>
        <v/>
      </c>
      <c r="F3676" s="15">
        <f>COUNTIF(tData[BezoekLangStart],"&lt;"&amp;($A3676+1/24))-COUNTIF(tData[BezoekLangEind],"&lt;="&amp;$A3676)</f>
        <v/>
      </c>
      <c r="G3676" s="15">
        <f>IF($D3676=1,$B3676*100+$C3676,-1)</f>
        <v/>
      </c>
      <c r="H3676" s="15">
        <f>IF($D3676=1,$B3676,-1)</f>
        <v/>
      </c>
      <c r="I3676" s="15">
        <f>IF($D3676=1,$C3676,-1)</f>
        <v/>
      </c>
    </row>
    <row r="3677">
      <c r="A3677" s="33" t="n">
        <v>45445.08333333334</v>
      </c>
      <c r="B3677" s="15">
        <f>WEEKDAY($A3677,2)</f>
        <v/>
      </c>
      <c r="C3677" s="15">
        <f>HOUR($A3677)</f>
        <v/>
      </c>
      <c r="D3677" s="15">
        <f>IF(AND($A3677&gt;=Instellingen!$B$6,$A3677&lt;Instellingen!$B$7),1,0)</f>
        <v/>
      </c>
      <c r="E3677" s="15">
        <f>COUNTIF(tData[BezoekStart],"&lt;"&amp;($A3677+1/24))-COUNTIF(tData[BezoekEind],"&lt;="&amp;$A3677)</f>
        <v/>
      </c>
      <c r="F3677" s="15">
        <f>COUNTIF(tData[BezoekLangStart],"&lt;"&amp;($A3677+1/24))-COUNTIF(tData[BezoekLangEind],"&lt;="&amp;$A3677)</f>
        <v/>
      </c>
      <c r="G3677" s="15">
        <f>IF($D3677=1,$B3677*100+$C3677,-1)</f>
        <v/>
      </c>
      <c r="H3677" s="15">
        <f>IF($D3677=1,$B3677,-1)</f>
        <v/>
      </c>
      <c r="I3677" s="15">
        <f>IF($D3677=1,$C3677,-1)</f>
        <v/>
      </c>
    </row>
    <row r="3678">
      <c r="A3678" s="33" t="n">
        <v>45445.125</v>
      </c>
      <c r="B3678" s="15">
        <f>WEEKDAY($A3678,2)</f>
        <v/>
      </c>
      <c r="C3678" s="15">
        <f>HOUR($A3678)</f>
        <v/>
      </c>
      <c r="D3678" s="15">
        <f>IF(AND($A3678&gt;=Instellingen!$B$6,$A3678&lt;Instellingen!$B$7),1,0)</f>
        <v/>
      </c>
      <c r="E3678" s="15">
        <f>COUNTIF(tData[BezoekStart],"&lt;"&amp;($A3678+1/24))-COUNTIF(tData[BezoekEind],"&lt;="&amp;$A3678)</f>
        <v/>
      </c>
      <c r="F3678" s="15">
        <f>COUNTIF(tData[BezoekLangStart],"&lt;"&amp;($A3678+1/24))-COUNTIF(tData[BezoekLangEind],"&lt;="&amp;$A3678)</f>
        <v/>
      </c>
      <c r="G3678" s="15">
        <f>IF($D3678=1,$B3678*100+$C3678,-1)</f>
        <v/>
      </c>
      <c r="H3678" s="15">
        <f>IF($D3678=1,$B3678,-1)</f>
        <v/>
      </c>
      <c r="I3678" s="15">
        <f>IF($D3678=1,$C3678,-1)</f>
        <v/>
      </c>
    </row>
    <row r="3679">
      <c r="A3679" s="33" t="n">
        <v>45445.16666666666</v>
      </c>
      <c r="B3679" s="15">
        <f>WEEKDAY($A3679,2)</f>
        <v/>
      </c>
      <c r="C3679" s="15">
        <f>HOUR($A3679)</f>
        <v/>
      </c>
      <c r="D3679" s="15">
        <f>IF(AND($A3679&gt;=Instellingen!$B$6,$A3679&lt;Instellingen!$B$7),1,0)</f>
        <v/>
      </c>
      <c r="E3679" s="15">
        <f>COUNTIF(tData[BezoekStart],"&lt;"&amp;($A3679+1/24))-COUNTIF(tData[BezoekEind],"&lt;="&amp;$A3679)</f>
        <v/>
      </c>
      <c r="F3679" s="15">
        <f>COUNTIF(tData[BezoekLangStart],"&lt;"&amp;($A3679+1/24))-COUNTIF(tData[BezoekLangEind],"&lt;="&amp;$A3679)</f>
        <v/>
      </c>
      <c r="G3679" s="15">
        <f>IF($D3679=1,$B3679*100+$C3679,-1)</f>
        <v/>
      </c>
      <c r="H3679" s="15">
        <f>IF($D3679=1,$B3679,-1)</f>
        <v/>
      </c>
      <c r="I3679" s="15">
        <f>IF($D3679=1,$C3679,-1)</f>
        <v/>
      </c>
    </row>
    <row r="3680">
      <c r="A3680" s="33" t="n">
        <v>45445.20833333334</v>
      </c>
      <c r="B3680" s="15">
        <f>WEEKDAY($A3680,2)</f>
        <v/>
      </c>
      <c r="C3680" s="15">
        <f>HOUR($A3680)</f>
        <v/>
      </c>
      <c r="D3680" s="15">
        <f>IF(AND($A3680&gt;=Instellingen!$B$6,$A3680&lt;Instellingen!$B$7),1,0)</f>
        <v/>
      </c>
      <c r="E3680" s="15">
        <f>COUNTIF(tData[BezoekStart],"&lt;"&amp;($A3680+1/24))-COUNTIF(tData[BezoekEind],"&lt;="&amp;$A3680)</f>
        <v/>
      </c>
      <c r="F3680" s="15">
        <f>COUNTIF(tData[BezoekLangStart],"&lt;"&amp;($A3680+1/24))-COUNTIF(tData[BezoekLangEind],"&lt;="&amp;$A3680)</f>
        <v/>
      </c>
      <c r="G3680" s="15">
        <f>IF($D3680=1,$B3680*100+$C3680,-1)</f>
        <v/>
      </c>
      <c r="H3680" s="15">
        <f>IF($D3680=1,$B3680,-1)</f>
        <v/>
      </c>
      <c r="I3680" s="15">
        <f>IF($D3680=1,$C3680,-1)</f>
        <v/>
      </c>
    </row>
    <row r="3681">
      <c r="A3681" s="33" t="n">
        <v>45445.25</v>
      </c>
      <c r="B3681" s="15">
        <f>WEEKDAY($A3681,2)</f>
        <v/>
      </c>
      <c r="C3681" s="15">
        <f>HOUR($A3681)</f>
        <v/>
      </c>
      <c r="D3681" s="15">
        <f>IF(AND($A3681&gt;=Instellingen!$B$6,$A3681&lt;Instellingen!$B$7),1,0)</f>
        <v/>
      </c>
      <c r="E3681" s="15">
        <f>COUNTIF(tData[BezoekStart],"&lt;"&amp;($A3681+1/24))-COUNTIF(tData[BezoekEind],"&lt;="&amp;$A3681)</f>
        <v/>
      </c>
      <c r="F3681" s="15">
        <f>COUNTIF(tData[BezoekLangStart],"&lt;"&amp;($A3681+1/24))-COUNTIF(tData[BezoekLangEind],"&lt;="&amp;$A3681)</f>
        <v/>
      </c>
      <c r="G3681" s="15">
        <f>IF($D3681=1,$B3681*100+$C3681,-1)</f>
        <v/>
      </c>
      <c r="H3681" s="15">
        <f>IF($D3681=1,$B3681,-1)</f>
        <v/>
      </c>
      <c r="I3681" s="15">
        <f>IF($D3681=1,$C3681,-1)</f>
        <v/>
      </c>
    </row>
    <row r="3682">
      <c r="A3682" s="33" t="n">
        <v>45445.29166666666</v>
      </c>
      <c r="B3682" s="15">
        <f>WEEKDAY($A3682,2)</f>
        <v/>
      </c>
      <c r="C3682" s="15">
        <f>HOUR($A3682)</f>
        <v/>
      </c>
      <c r="D3682" s="15">
        <f>IF(AND($A3682&gt;=Instellingen!$B$6,$A3682&lt;Instellingen!$B$7),1,0)</f>
        <v/>
      </c>
      <c r="E3682" s="15">
        <f>COUNTIF(tData[BezoekStart],"&lt;"&amp;($A3682+1/24))-COUNTIF(tData[BezoekEind],"&lt;="&amp;$A3682)</f>
        <v/>
      </c>
      <c r="F3682" s="15">
        <f>COUNTIF(tData[BezoekLangStart],"&lt;"&amp;($A3682+1/24))-COUNTIF(tData[BezoekLangEind],"&lt;="&amp;$A3682)</f>
        <v/>
      </c>
      <c r="G3682" s="15">
        <f>IF($D3682=1,$B3682*100+$C3682,-1)</f>
        <v/>
      </c>
      <c r="H3682" s="15">
        <f>IF($D3682=1,$B3682,-1)</f>
        <v/>
      </c>
      <c r="I3682" s="15">
        <f>IF($D3682=1,$C3682,-1)</f>
        <v/>
      </c>
    </row>
    <row r="3683">
      <c r="A3683" s="33" t="n">
        <v>45445.33333333334</v>
      </c>
      <c r="B3683" s="15">
        <f>WEEKDAY($A3683,2)</f>
        <v/>
      </c>
      <c r="C3683" s="15">
        <f>HOUR($A3683)</f>
        <v/>
      </c>
      <c r="D3683" s="15">
        <f>IF(AND($A3683&gt;=Instellingen!$B$6,$A3683&lt;Instellingen!$B$7),1,0)</f>
        <v/>
      </c>
      <c r="E3683" s="15">
        <f>COUNTIF(tData[BezoekStart],"&lt;"&amp;($A3683+1/24))-COUNTIF(tData[BezoekEind],"&lt;="&amp;$A3683)</f>
        <v/>
      </c>
      <c r="F3683" s="15">
        <f>COUNTIF(tData[BezoekLangStart],"&lt;"&amp;($A3683+1/24))-COUNTIF(tData[BezoekLangEind],"&lt;="&amp;$A3683)</f>
        <v/>
      </c>
      <c r="G3683" s="15">
        <f>IF($D3683=1,$B3683*100+$C3683,-1)</f>
        <v/>
      </c>
      <c r="H3683" s="15">
        <f>IF($D3683=1,$B3683,-1)</f>
        <v/>
      </c>
      <c r="I3683" s="15">
        <f>IF($D3683=1,$C3683,-1)</f>
        <v/>
      </c>
    </row>
    <row r="3684">
      <c r="A3684" s="33" t="n">
        <v>45445.375</v>
      </c>
      <c r="B3684" s="15">
        <f>WEEKDAY($A3684,2)</f>
        <v/>
      </c>
      <c r="C3684" s="15">
        <f>HOUR($A3684)</f>
        <v/>
      </c>
      <c r="D3684" s="15">
        <f>IF(AND($A3684&gt;=Instellingen!$B$6,$A3684&lt;Instellingen!$B$7),1,0)</f>
        <v/>
      </c>
      <c r="E3684" s="15">
        <f>COUNTIF(tData[BezoekStart],"&lt;"&amp;($A3684+1/24))-COUNTIF(tData[BezoekEind],"&lt;="&amp;$A3684)</f>
        <v/>
      </c>
      <c r="F3684" s="15">
        <f>COUNTIF(tData[BezoekLangStart],"&lt;"&amp;($A3684+1/24))-COUNTIF(tData[BezoekLangEind],"&lt;="&amp;$A3684)</f>
        <v/>
      </c>
      <c r="G3684" s="15">
        <f>IF($D3684=1,$B3684*100+$C3684,-1)</f>
        <v/>
      </c>
      <c r="H3684" s="15">
        <f>IF($D3684=1,$B3684,-1)</f>
        <v/>
      </c>
      <c r="I3684" s="15">
        <f>IF($D3684=1,$C3684,-1)</f>
        <v/>
      </c>
    </row>
    <row r="3685">
      <c r="A3685" s="33" t="n">
        <v>45445.41666666666</v>
      </c>
      <c r="B3685" s="15">
        <f>WEEKDAY($A3685,2)</f>
        <v/>
      </c>
      <c r="C3685" s="15">
        <f>HOUR($A3685)</f>
        <v/>
      </c>
      <c r="D3685" s="15">
        <f>IF(AND($A3685&gt;=Instellingen!$B$6,$A3685&lt;Instellingen!$B$7),1,0)</f>
        <v/>
      </c>
      <c r="E3685" s="15">
        <f>COUNTIF(tData[BezoekStart],"&lt;"&amp;($A3685+1/24))-COUNTIF(tData[BezoekEind],"&lt;="&amp;$A3685)</f>
        <v/>
      </c>
      <c r="F3685" s="15">
        <f>COUNTIF(tData[BezoekLangStart],"&lt;"&amp;($A3685+1/24))-COUNTIF(tData[BezoekLangEind],"&lt;="&amp;$A3685)</f>
        <v/>
      </c>
      <c r="G3685" s="15">
        <f>IF($D3685=1,$B3685*100+$C3685,-1)</f>
        <v/>
      </c>
      <c r="H3685" s="15">
        <f>IF($D3685=1,$B3685,-1)</f>
        <v/>
      </c>
      <c r="I3685" s="15">
        <f>IF($D3685=1,$C3685,-1)</f>
        <v/>
      </c>
    </row>
    <row r="3686">
      <c r="A3686" s="33" t="n">
        <v>45445.45833333334</v>
      </c>
      <c r="B3686" s="15">
        <f>WEEKDAY($A3686,2)</f>
        <v/>
      </c>
      <c r="C3686" s="15">
        <f>HOUR($A3686)</f>
        <v/>
      </c>
      <c r="D3686" s="15">
        <f>IF(AND($A3686&gt;=Instellingen!$B$6,$A3686&lt;Instellingen!$B$7),1,0)</f>
        <v/>
      </c>
      <c r="E3686" s="15">
        <f>COUNTIF(tData[BezoekStart],"&lt;"&amp;($A3686+1/24))-COUNTIF(tData[BezoekEind],"&lt;="&amp;$A3686)</f>
        <v/>
      </c>
      <c r="F3686" s="15">
        <f>COUNTIF(tData[BezoekLangStart],"&lt;"&amp;($A3686+1/24))-COUNTIF(tData[BezoekLangEind],"&lt;="&amp;$A3686)</f>
        <v/>
      </c>
      <c r="G3686" s="15">
        <f>IF($D3686=1,$B3686*100+$C3686,-1)</f>
        <v/>
      </c>
      <c r="H3686" s="15">
        <f>IF($D3686=1,$B3686,-1)</f>
        <v/>
      </c>
      <c r="I3686" s="15">
        <f>IF($D3686=1,$C3686,-1)</f>
        <v/>
      </c>
    </row>
    <row r="3687">
      <c r="A3687" s="33" t="n">
        <v>45445.5</v>
      </c>
      <c r="B3687" s="15">
        <f>WEEKDAY($A3687,2)</f>
        <v/>
      </c>
      <c r="C3687" s="15">
        <f>HOUR($A3687)</f>
        <v/>
      </c>
      <c r="D3687" s="15">
        <f>IF(AND($A3687&gt;=Instellingen!$B$6,$A3687&lt;Instellingen!$B$7),1,0)</f>
        <v/>
      </c>
      <c r="E3687" s="15">
        <f>COUNTIF(tData[BezoekStart],"&lt;"&amp;($A3687+1/24))-COUNTIF(tData[BezoekEind],"&lt;="&amp;$A3687)</f>
        <v/>
      </c>
      <c r="F3687" s="15">
        <f>COUNTIF(tData[BezoekLangStart],"&lt;"&amp;($A3687+1/24))-COUNTIF(tData[BezoekLangEind],"&lt;="&amp;$A3687)</f>
        <v/>
      </c>
      <c r="G3687" s="15">
        <f>IF($D3687=1,$B3687*100+$C3687,-1)</f>
        <v/>
      </c>
      <c r="H3687" s="15">
        <f>IF($D3687=1,$B3687,-1)</f>
        <v/>
      </c>
      <c r="I3687" s="15">
        <f>IF($D3687=1,$C3687,-1)</f>
        <v/>
      </c>
    </row>
    <row r="3688">
      <c r="A3688" s="33" t="n">
        <v>45445.54166666666</v>
      </c>
      <c r="B3688" s="15">
        <f>WEEKDAY($A3688,2)</f>
        <v/>
      </c>
      <c r="C3688" s="15">
        <f>HOUR($A3688)</f>
        <v/>
      </c>
      <c r="D3688" s="15">
        <f>IF(AND($A3688&gt;=Instellingen!$B$6,$A3688&lt;Instellingen!$B$7),1,0)</f>
        <v/>
      </c>
      <c r="E3688" s="15">
        <f>COUNTIF(tData[BezoekStart],"&lt;"&amp;($A3688+1/24))-COUNTIF(tData[BezoekEind],"&lt;="&amp;$A3688)</f>
        <v/>
      </c>
      <c r="F3688" s="15">
        <f>COUNTIF(tData[BezoekLangStart],"&lt;"&amp;($A3688+1/24))-COUNTIF(tData[BezoekLangEind],"&lt;="&amp;$A3688)</f>
        <v/>
      </c>
      <c r="G3688" s="15">
        <f>IF($D3688=1,$B3688*100+$C3688,-1)</f>
        <v/>
      </c>
      <c r="H3688" s="15">
        <f>IF($D3688=1,$B3688,-1)</f>
        <v/>
      </c>
      <c r="I3688" s="15">
        <f>IF($D3688=1,$C3688,-1)</f>
        <v/>
      </c>
    </row>
    <row r="3689">
      <c r="A3689" s="33" t="n">
        <v>45445.58333333334</v>
      </c>
      <c r="B3689" s="15">
        <f>WEEKDAY($A3689,2)</f>
        <v/>
      </c>
      <c r="C3689" s="15">
        <f>HOUR($A3689)</f>
        <v/>
      </c>
      <c r="D3689" s="15">
        <f>IF(AND($A3689&gt;=Instellingen!$B$6,$A3689&lt;Instellingen!$B$7),1,0)</f>
        <v/>
      </c>
      <c r="E3689" s="15">
        <f>COUNTIF(tData[BezoekStart],"&lt;"&amp;($A3689+1/24))-COUNTIF(tData[BezoekEind],"&lt;="&amp;$A3689)</f>
        <v/>
      </c>
      <c r="F3689" s="15">
        <f>COUNTIF(tData[BezoekLangStart],"&lt;"&amp;($A3689+1/24))-COUNTIF(tData[BezoekLangEind],"&lt;="&amp;$A3689)</f>
        <v/>
      </c>
      <c r="G3689" s="15">
        <f>IF($D3689=1,$B3689*100+$C3689,-1)</f>
        <v/>
      </c>
      <c r="H3689" s="15">
        <f>IF($D3689=1,$B3689,-1)</f>
        <v/>
      </c>
      <c r="I3689" s="15">
        <f>IF($D3689=1,$C3689,-1)</f>
        <v/>
      </c>
    </row>
    <row r="3690">
      <c r="A3690" s="33" t="n">
        <v>45445.625</v>
      </c>
      <c r="B3690" s="15">
        <f>WEEKDAY($A3690,2)</f>
        <v/>
      </c>
      <c r="C3690" s="15">
        <f>HOUR($A3690)</f>
        <v/>
      </c>
      <c r="D3690" s="15">
        <f>IF(AND($A3690&gt;=Instellingen!$B$6,$A3690&lt;Instellingen!$B$7),1,0)</f>
        <v/>
      </c>
      <c r="E3690" s="15">
        <f>COUNTIF(tData[BezoekStart],"&lt;"&amp;($A3690+1/24))-COUNTIF(tData[BezoekEind],"&lt;="&amp;$A3690)</f>
        <v/>
      </c>
      <c r="F3690" s="15">
        <f>COUNTIF(tData[BezoekLangStart],"&lt;"&amp;($A3690+1/24))-COUNTIF(tData[BezoekLangEind],"&lt;="&amp;$A3690)</f>
        <v/>
      </c>
      <c r="G3690" s="15">
        <f>IF($D3690=1,$B3690*100+$C3690,-1)</f>
        <v/>
      </c>
      <c r="H3690" s="15">
        <f>IF($D3690=1,$B3690,-1)</f>
        <v/>
      </c>
      <c r="I3690" s="15">
        <f>IF($D3690=1,$C3690,-1)</f>
        <v/>
      </c>
    </row>
    <row r="3691">
      <c r="A3691" s="33" t="n">
        <v>45445.66666666666</v>
      </c>
      <c r="B3691" s="15">
        <f>WEEKDAY($A3691,2)</f>
        <v/>
      </c>
      <c r="C3691" s="15">
        <f>HOUR($A3691)</f>
        <v/>
      </c>
      <c r="D3691" s="15">
        <f>IF(AND($A3691&gt;=Instellingen!$B$6,$A3691&lt;Instellingen!$B$7),1,0)</f>
        <v/>
      </c>
      <c r="E3691" s="15">
        <f>COUNTIF(tData[BezoekStart],"&lt;"&amp;($A3691+1/24))-COUNTIF(tData[BezoekEind],"&lt;="&amp;$A3691)</f>
        <v/>
      </c>
      <c r="F3691" s="15">
        <f>COUNTIF(tData[BezoekLangStart],"&lt;"&amp;($A3691+1/24))-COUNTIF(tData[BezoekLangEind],"&lt;="&amp;$A3691)</f>
        <v/>
      </c>
      <c r="G3691" s="15">
        <f>IF($D3691=1,$B3691*100+$C3691,-1)</f>
        <v/>
      </c>
      <c r="H3691" s="15">
        <f>IF($D3691=1,$B3691,-1)</f>
        <v/>
      </c>
      <c r="I3691" s="15">
        <f>IF($D3691=1,$C3691,-1)</f>
        <v/>
      </c>
    </row>
    <row r="3692">
      <c r="A3692" s="33" t="n">
        <v>45445.70833333334</v>
      </c>
      <c r="B3692" s="15">
        <f>WEEKDAY($A3692,2)</f>
        <v/>
      </c>
      <c r="C3692" s="15">
        <f>HOUR($A3692)</f>
        <v/>
      </c>
      <c r="D3692" s="15">
        <f>IF(AND($A3692&gt;=Instellingen!$B$6,$A3692&lt;Instellingen!$B$7),1,0)</f>
        <v/>
      </c>
      <c r="E3692" s="15">
        <f>COUNTIF(tData[BezoekStart],"&lt;"&amp;($A3692+1/24))-COUNTIF(tData[BezoekEind],"&lt;="&amp;$A3692)</f>
        <v/>
      </c>
      <c r="F3692" s="15">
        <f>COUNTIF(tData[BezoekLangStart],"&lt;"&amp;($A3692+1/24))-COUNTIF(tData[BezoekLangEind],"&lt;="&amp;$A3692)</f>
        <v/>
      </c>
      <c r="G3692" s="15">
        <f>IF($D3692=1,$B3692*100+$C3692,-1)</f>
        <v/>
      </c>
      <c r="H3692" s="15">
        <f>IF($D3692=1,$B3692,-1)</f>
        <v/>
      </c>
      <c r="I3692" s="15">
        <f>IF($D3692=1,$C3692,-1)</f>
        <v/>
      </c>
    </row>
    <row r="3693">
      <c r="A3693" s="33" t="n">
        <v>45445.75</v>
      </c>
      <c r="B3693" s="15">
        <f>WEEKDAY($A3693,2)</f>
        <v/>
      </c>
      <c r="C3693" s="15">
        <f>HOUR($A3693)</f>
        <v/>
      </c>
      <c r="D3693" s="15">
        <f>IF(AND($A3693&gt;=Instellingen!$B$6,$A3693&lt;Instellingen!$B$7),1,0)</f>
        <v/>
      </c>
      <c r="E3693" s="15">
        <f>COUNTIF(tData[BezoekStart],"&lt;"&amp;($A3693+1/24))-COUNTIF(tData[BezoekEind],"&lt;="&amp;$A3693)</f>
        <v/>
      </c>
      <c r="F3693" s="15">
        <f>COUNTIF(tData[BezoekLangStart],"&lt;"&amp;($A3693+1/24))-COUNTIF(tData[BezoekLangEind],"&lt;="&amp;$A3693)</f>
        <v/>
      </c>
      <c r="G3693" s="15">
        <f>IF($D3693=1,$B3693*100+$C3693,-1)</f>
        <v/>
      </c>
      <c r="H3693" s="15">
        <f>IF($D3693=1,$B3693,-1)</f>
        <v/>
      </c>
      <c r="I3693" s="15">
        <f>IF($D3693=1,$C3693,-1)</f>
        <v/>
      </c>
    </row>
    <row r="3694">
      <c r="A3694" s="33" t="n">
        <v>45445.79166666666</v>
      </c>
      <c r="B3694" s="15">
        <f>WEEKDAY($A3694,2)</f>
        <v/>
      </c>
      <c r="C3694" s="15">
        <f>HOUR($A3694)</f>
        <v/>
      </c>
      <c r="D3694" s="15">
        <f>IF(AND($A3694&gt;=Instellingen!$B$6,$A3694&lt;Instellingen!$B$7),1,0)</f>
        <v/>
      </c>
      <c r="E3694" s="15">
        <f>COUNTIF(tData[BezoekStart],"&lt;"&amp;($A3694+1/24))-COUNTIF(tData[BezoekEind],"&lt;="&amp;$A3694)</f>
        <v/>
      </c>
      <c r="F3694" s="15">
        <f>COUNTIF(tData[BezoekLangStart],"&lt;"&amp;($A3694+1/24))-COUNTIF(tData[BezoekLangEind],"&lt;="&amp;$A3694)</f>
        <v/>
      </c>
      <c r="G3694" s="15">
        <f>IF($D3694=1,$B3694*100+$C3694,-1)</f>
        <v/>
      </c>
      <c r="H3694" s="15">
        <f>IF($D3694=1,$B3694,-1)</f>
        <v/>
      </c>
      <c r="I3694" s="15">
        <f>IF($D3694=1,$C3694,-1)</f>
        <v/>
      </c>
    </row>
    <row r="3695">
      <c r="A3695" s="33" t="n">
        <v>45445.83333333334</v>
      </c>
      <c r="B3695" s="15">
        <f>WEEKDAY($A3695,2)</f>
        <v/>
      </c>
      <c r="C3695" s="15">
        <f>HOUR($A3695)</f>
        <v/>
      </c>
      <c r="D3695" s="15">
        <f>IF(AND($A3695&gt;=Instellingen!$B$6,$A3695&lt;Instellingen!$B$7),1,0)</f>
        <v/>
      </c>
      <c r="E3695" s="15">
        <f>COUNTIF(tData[BezoekStart],"&lt;"&amp;($A3695+1/24))-COUNTIF(tData[BezoekEind],"&lt;="&amp;$A3695)</f>
        <v/>
      </c>
      <c r="F3695" s="15">
        <f>COUNTIF(tData[BezoekLangStart],"&lt;"&amp;($A3695+1/24))-COUNTIF(tData[BezoekLangEind],"&lt;="&amp;$A3695)</f>
        <v/>
      </c>
      <c r="G3695" s="15">
        <f>IF($D3695=1,$B3695*100+$C3695,-1)</f>
        <v/>
      </c>
      <c r="H3695" s="15">
        <f>IF($D3695=1,$B3695,-1)</f>
        <v/>
      </c>
      <c r="I3695" s="15">
        <f>IF($D3695=1,$C3695,-1)</f>
        <v/>
      </c>
    </row>
    <row r="3696">
      <c r="A3696" s="33" t="n">
        <v>45445.875</v>
      </c>
      <c r="B3696" s="15">
        <f>WEEKDAY($A3696,2)</f>
        <v/>
      </c>
      <c r="C3696" s="15">
        <f>HOUR($A3696)</f>
        <v/>
      </c>
      <c r="D3696" s="15">
        <f>IF(AND($A3696&gt;=Instellingen!$B$6,$A3696&lt;Instellingen!$B$7),1,0)</f>
        <v/>
      </c>
      <c r="E3696" s="15">
        <f>COUNTIF(tData[BezoekStart],"&lt;"&amp;($A3696+1/24))-COUNTIF(tData[BezoekEind],"&lt;="&amp;$A3696)</f>
        <v/>
      </c>
      <c r="F3696" s="15">
        <f>COUNTIF(tData[BezoekLangStart],"&lt;"&amp;($A3696+1/24))-COUNTIF(tData[BezoekLangEind],"&lt;="&amp;$A3696)</f>
        <v/>
      </c>
      <c r="G3696" s="15">
        <f>IF($D3696=1,$B3696*100+$C3696,-1)</f>
        <v/>
      </c>
      <c r="H3696" s="15">
        <f>IF($D3696=1,$B3696,-1)</f>
        <v/>
      </c>
      <c r="I3696" s="15">
        <f>IF($D3696=1,$C3696,-1)</f>
        <v/>
      </c>
    </row>
    <row r="3697">
      <c r="A3697" s="33" t="n">
        <v>45445.91666666666</v>
      </c>
      <c r="B3697" s="15">
        <f>WEEKDAY($A3697,2)</f>
        <v/>
      </c>
      <c r="C3697" s="15">
        <f>HOUR($A3697)</f>
        <v/>
      </c>
      <c r="D3697" s="15">
        <f>IF(AND($A3697&gt;=Instellingen!$B$6,$A3697&lt;Instellingen!$B$7),1,0)</f>
        <v/>
      </c>
      <c r="E3697" s="15">
        <f>COUNTIF(tData[BezoekStart],"&lt;"&amp;($A3697+1/24))-COUNTIF(tData[BezoekEind],"&lt;="&amp;$A3697)</f>
        <v/>
      </c>
      <c r="F3697" s="15">
        <f>COUNTIF(tData[BezoekLangStart],"&lt;"&amp;($A3697+1/24))-COUNTIF(tData[BezoekLangEind],"&lt;="&amp;$A3697)</f>
        <v/>
      </c>
      <c r="G3697" s="15">
        <f>IF($D3697=1,$B3697*100+$C3697,-1)</f>
        <v/>
      </c>
      <c r="H3697" s="15">
        <f>IF($D3697=1,$B3697,-1)</f>
        <v/>
      </c>
      <c r="I3697" s="15">
        <f>IF($D3697=1,$C3697,-1)</f>
        <v/>
      </c>
    </row>
    <row r="3698">
      <c r="A3698" s="33" t="n">
        <v>45445.95833333334</v>
      </c>
      <c r="B3698" s="15">
        <f>WEEKDAY($A3698,2)</f>
        <v/>
      </c>
      <c r="C3698" s="15">
        <f>HOUR($A3698)</f>
        <v/>
      </c>
      <c r="D3698" s="15">
        <f>IF(AND($A3698&gt;=Instellingen!$B$6,$A3698&lt;Instellingen!$B$7),1,0)</f>
        <v/>
      </c>
      <c r="E3698" s="15">
        <f>COUNTIF(tData[BezoekStart],"&lt;"&amp;($A3698+1/24))-COUNTIF(tData[BezoekEind],"&lt;="&amp;$A3698)</f>
        <v/>
      </c>
      <c r="F3698" s="15">
        <f>COUNTIF(tData[BezoekLangStart],"&lt;"&amp;($A3698+1/24))-COUNTIF(tData[BezoekLangEind],"&lt;="&amp;$A3698)</f>
        <v/>
      </c>
      <c r="G3698" s="15">
        <f>IF($D3698=1,$B3698*100+$C3698,-1)</f>
        <v/>
      </c>
      <c r="H3698" s="15">
        <f>IF($D3698=1,$B3698,-1)</f>
        <v/>
      </c>
      <c r="I3698" s="15">
        <f>IF($D3698=1,$C3698,-1)</f>
        <v/>
      </c>
    </row>
    <row r="3699">
      <c r="A3699" s="33" t="n">
        <v>45446</v>
      </c>
      <c r="B3699" s="15">
        <f>WEEKDAY($A3699,2)</f>
        <v/>
      </c>
      <c r="C3699" s="15">
        <f>HOUR($A3699)</f>
        <v/>
      </c>
      <c r="D3699" s="15">
        <f>IF(AND($A3699&gt;=Instellingen!$B$6,$A3699&lt;Instellingen!$B$7),1,0)</f>
        <v/>
      </c>
      <c r="E3699" s="15">
        <f>COUNTIF(tData[BezoekStart],"&lt;"&amp;($A3699+1/24))-COUNTIF(tData[BezoekEind],"&lt;="&amp;$A3699)</f>
        <v/>
      </c>
      <c r="F3699" s="15">
        <f>COUNTIF(tData[BezoekLangStart],"&lt;"&amp;($A3699+1/24))-COUNTIF(tData[BezoekLangEind],"&lt;="&amp;$A3699)</f>
        <v/>
      </c>
      <c r="G3699" s="15">
        <f>IF($D3699=1,$B3699*100+$C3699,-1)</f>
        <v/>
      </c>
      <c r="H3699" s="15">
        <f>IF($D3699=1,$B3699,-1)</f>
        <v/>
      </c>
      <c r="I3699" s="15">
        <f>IF($D3699=1,$C3699,-1)</f>
        <v/>
      </c>
    </row>
    <row r="3700">
      <c r="A3700" s="33" t="n">
        <v>45446.04166666666</v>
      </c>
      <c r="B3700" s="15">
        <f>WEEKDAY($A3700,2)</f>
        <v/>
      </c>
      <c r="C3700" s="15">
        <f>HOUR($A3700)</f>
        <v/>
      </c>
      <c r="D3700" s="15">
        <f>IF(AND($A3700&gt;=Instellingen!$B$6,$A3700&lt;Instellingen!$B$7),1,0)</f>
        <v/>
      </c>
      <c r="E3700" s="15">
        <f>COUNTIF(tData[BezoekStart],"&lt;"&amp;($A3700+1/24))-COUNTIF(tData[BezoekEind],"&lt;="&amp;$A3700)</f>
        <v/>
      </c>
      <c r="F3700" s="15">
        <f>COUNTIF(tData[BezoekLangStart],"&lt;"&amp;($A3700+1/24))-COUNTIF(tData[BezoekLangEind],"&lt;="&amp;$A3700)</f>
        <v/>
      </c>
      <c r="G3700" s="15">
        <f>IF($D3700=1,$B3700*100+$C3700,-1)</f>
        <v/>
      </c>
      <c r="H3700" s="15">
        <f>IF($D3700=1,$B3700,-1)</f>
        <v/>
      </c>
      <c r="I3700" s="15">
        <f>IF($D3700=1,$C3700,-1)</f>
        <v/>
      </c>
    </row>
    <row r="3701">
      <c r="A3701" s="33" t="n">
        <v>45446.08333333334</v>
      </c>
      <c r="B3701" s="15">
        <f>WEEKDAY($A3701,2)</f>
        <v/>
      </c>
      <c r="C3701" s="15">
        <f>HOUR($A3701)</f>
        <v/>
      </c>
      <c r="D3701" s="15">
        <f>IF(AND($A3701&gt;=Instellingen!$B$6,$A3701&lt;Instellingen!$B$7),1,0)</f>
        <v/>
      </c>
      <c r="E3701" s="15">
        <f>COUNTIF(tData[BezoekStart],"&lt;"&amp;($A3701+1/24))-COUNTIF(tData[BezoekEind],"&lt;="&amp;$A3701)</f>
        <v/>
      </c>
      <c r="F3701" s="15">
        <f>COUNTIF(tData[BezoekLangStart],"&lt;"&amp;($A3701+1/24))-COUNTIF(tData[BezoekLangEind],"&lt;="&amp;$A3701)</f>
        <v/>
      </c>
      <c r="G3701" s="15">
        <f>IF($D3701=1,$B3701*100+$C3701,-1)</f>
        <v/>
      </c>
      <c r="H3701" s="15">
        <f>IF($D3701=1,$B3701,-1)</f>
        <v/>
      </c>
      <c r="I3701" s="15">
        <f>IF($D3701=1,$C3701,-1)</f>
        <v/>
      </c>
    </row>
    <row r="3702">
      <c r="A3702" s="33" t="n">
        <v>45446.125</v>
      </c>
      <c r="B3702" s="15">
        <f>WEEKDAY($A3702,2)</f>
        <v/>
      </c>
      <c r="C3702" s="15">
        <f>HOUR($A3702)</f>
        <v/>
      </c>
      <c r="D3702" s="15">
        <f>IF(AND($A3702&gt;=Instellingen!$B$6,$A3702&lt;Instellingen!$B$7),1,0)</f>
        <v/>
      </c>
      <c r="E3702" s="15">
        <f>COUNTIF(tData[BezoekStart],"&lt;"&amp;($A3702+1/24))-COUNTIF(tData[BezoekEind],"&lt;="&amp;$A3702)</f>
        <v/>
      </c>
      <c r="F3702" s="15">
        <f>COUNTIF(tData[BezoekLangStart],"&lt;"&amp;($A3702+1/24))-COUNTIF(tData[BezoekLangEind],"&lt;="&amp;$A3702)</f>
        <v/>
      </c>
      <c r="G3702" s="15">
        <f>IF($D3702=1,$B3702*100+$C3702,-1)</f>
        <v/>
      </c>
      <c r="H3702" s="15">
        <f>IF($D3702=1,$B3702,-1)</f>
        <v/>
      </c>
      <c r="I3702" s="15">
        <f>IF($D3702=1,$C3702,-1)</f>
        <v/>
      </c>
    </row>
    <row r="3703">
      <c r="A3703" s="33" t="n">
        <v>45446.16666666666</v>
      </c>
      <c r="B3703" s="15">
        <f>WEEKDAY($A3703,2)</f>
        <v/>
      </c>
      <c r="C3703" s="15">
        <f>HOUR($A3703)</f>
        <v/>
      </c>
      <c r="D3703" s="15">
        <f>IF(AND($A3703&gt;=Instellingen!$B$6,$A3703&lt;Instellingen!$B$7),1,0)</f>
        <v/>
      </c>
      <c r="E3703" s="15">
        <f>COUNTIF(tData[BezoekStart],"&lt;"&amp;($A3703+1/24))-COUNTIF(tData[BezoekEind],"&lt;="&amp;$A3703)</f>
        <v/>
      </c>
      <c r="F3703" s="15">
        <f>COUNTIF(tData[BezoekLangStart],"&lt;"&amp;($A3703+1/24))-COUNTIF(tData[BezoekLangEind],"&lt;="&amp;$A3703)</f>
        <v/>
      </c>
      <c r="G3703" s="15">
        <f>IF($D3703=1,$B3703*100+$C3703,-1)</f>
        <v/>
      </c>
      <c r="H3703" s="15">
        <f>IF($D3703=1,$B3703,-1)</f>
        <v/>
      </c>
      <c r="I3703" s="15">
        <f>IF($D3703=1,$C3703,-1)</f>
        <v/>
      </c>
    </row>
    <row r="3704">
      <c r="A3704" s="33" t="n">
        <v>45446.20833333334</v>
      </c>
      <c r="B3704" s="15">
        <f>WEEKDAY($A3704,2)</f>
        <v/>
      </c>
      <c r="C3704" s="15">
        <f>HOUR($A3704)</f>
        <v/>
      </c>
      <c r="D3704" s="15">
        <f>IF(AND($A3704&gt;=Instellingen!$B$6,$A3704&lt;Instellingen!$B$7),1,0)</f>
        <v/>
      </c>
      <c r="E3704" s="15">
        <f>COUNTIF(tData[BezoekStart],"&lt;"&amp;($A3704+1/24))-COUNTIF(tData[BezoekEind],"&lt;="&amp;$A3704)</f>
        <v/>
      </c>
      <c r="F3704" s="15">
        <f>COUNTIF(tData[BezoekLangStart],"&lt;"&amp;($A3704+1/24))-COUNTIF(tData[BezoekLangEind],"&lt;="&amp;$A3704)</f>
        <v/>
      </c>
      <c r="G3704" s="15">
        <f>IF($D3704=1,$B3704*100+$C3704,-1)</f>
        <v/>
      </c>
      <c r="H3704" s="15">
        <f>IF($D3704=1,$B3704,-1)</f>
        <v/>
      </c>
      <c r="I3704" s="15">
        <f>IF($D3704=1,$C3704,-1)</f>
        <v/>
      </c>
    </row>
    <row r="3705">
      <c r="A3705" s="33" t="n">
        <v>45446.25</v>
      </c>
      <c r="B3705" s="15">
        <f>WEEKDAY($A3705,2)</f>
        <v/>
      </c>
      <c r="C3705" s="15">
        <f>HOUR($A3705)</f>
        <v/>
      </c>
      <c r="D3705" s="15">
        <f>IF(AND($A3705&gt;=Instellingen!$B$6,$A3705&lt;Instellingen!$B$7),1,0)</f>
        <v/>
      </c>
      <c r="E3705" s="15">
        <f>COUNTIF(tData[BezoekStart],"&lt;"&amp;($A3705+1/24))-COUNTIF(tData[BezoekEind],"&lt;="&amp;$A3705)</f>
        <v/>
      </c>
      <c r="F3705" s="15">
        <f>COUNTIF(tData[BezoekLangStart],"&lt;"&amp;($A3705+1/24))-COUNTIF(tData[BezoekLangEind],"&lt;="&amp;$A3705)</f>
        <v/>
      </c>
      <c r="G3705" s="15">
        <f>IF($D3705=1,$B3705*100+$C3705,-1)</f>
        <v/>
      </c>
      <c r="H3705" s="15">
        <f>IF($D3705=1,$B3705,-1)</f>
        <v/>
      </c>
      <c r="I3705" s="15">
        <f>IF($D3705=1,$C3705,-1)</f>
        <v/>
      </c>
    </row>
    <row r="3706">
      <c r="A3706" s="33" t="n">
        <v>45446.29166666666</v>
      </c>
      <c r="B3706" s="15">
        <f>WEEKDAY($A3706,2)</f>
        <v/>
      </c>
      <c r="C3706" s="15">
        <f>HOUR($A3706)</f>
        <v/>
      </c>
      <c r="D3706" s="15">
        <f>IF(AND($A3706&gt;=Instellingen!$B$6,$A3706&lt;Instellingen!$B$7),1,0)</f>
        <v/>
      </c>
      <c r="E3706" s="15">
        <f>COUNTIF(tData[BezoekStart],"&lt;"&amp;($A3706+1/24))-COUNTIF(tData[BezoekEind],"&lt;="&amp;$A3706)</f>
        <v/>
      </c>
      <c r="F3706" s="15">
        <f>COUNTIF(tData[BezoekLangStart],"&lt;"&amp;($A3706+1/24))-COUNTIF(tData[BezoekLangEind],"&lt;="&amp;$A3706)</f>
        <v/>
      </c>
      <c r="G3706" s="15">
        <f>IF($D3706=1,$B3706*100+$C3706,-1)</f>
        <v/>
      </c>
      <c r="H3706" s="15">
        <f>IF($D3706=1,$B3706,-1)</f>
        <v/>
      </c>
      <c r="I3706" s="15">
        <f>IF($D3706=1,$C3706,-1)</f>
        <v/>
      </c>
    </row>
    <row r="3707">
      <c r="A3707" s="33" t="n">
        <v>45446.33333333334</v>
      </c>
      <c r="B3707" s="15">
        <f>WEEKDAY($A3707,2)</f>
        <v/>
      </c>
      <c r="C3707" s="15">
        <f>HOUR($A3707)</f>
        <v/>
      </c>
      <c r="D3707" s="15">
        <f>IF(AND($A3707&gt;=Instellingen!$B$6,$A3707&lt;Instellingen!$B$7),1,0)</f>
        <v/>
      </c>
      <c r="E3707" s="15">
        <f>COUNTIF(tData[BezoekStart],"&lt;"&amp;($A3707+1/24))-COUNTIF(tData[BezoekEind],"&lt;="&amp;$A3707)</f>
        <v/>
      </c>
      <c r="F3707" s="15">
        <f>COUNTIF(tData[BezoekLangStart],"&lt;"&amp;($A3707+1/24))-COUNTIF(tData[BezoekLangEind],"&lt;="&amp;$A3707)</f>
        <v/>
      </c>
      <c r="G3707" s="15">
        <f>IF($D3707=1,$B3707*100+$C3707,-1)</f>
        <v/>
      </c>
      <c r="H3707" s="15">
        <f>IF($D3707=1,$B3707,-1)</f>
        <v/>
      </c>
      <c r="I3707" s="15">
        <f>IF($D3707=1,$C3707,-1)</f>
        <v/>
      </c>
    </row>
    <row r="3708">
      <c r="A3708" s="33" t="n">
        <v>45446.375</v>
      </c>
      <c r="B3708" s="15">
        <f>WEEKDAY($A3708,2)</f>
        <v/>
      </c>
      <c r="C3708" s="15">
        <f>HOUR($A3708)</f>
        <v/>
      </c>
      <c r="D3708" s="15">
        <f>IF(AND($A3708&gt;=Instellingen!$B$6,$A3708&lt;Instellingen!$B$7),1,0)</f>
        <v/>
      </c>
      <c r="E3708" s="15">
        <f>COUNTIF(tData[BezoekStart],"&lt;"&amp;($A3708+1/24))-COUNTIF(tData[BezoekEind],"&lt;="&amp;$A3708)</f>
        <v/>
      </c>
      <c r="F3708" s="15">
        <f>COUNTIF(tData[BezoekLangStart],"&lt;"&amp;($A3708+1/24))-COUNTIF(tData[BezoekLangEind],"&lt;="&amp;$A3708)</f>
        <v/>
      </c>
      <c r="G3708" s="15">
        <f>IF($D3708=1,$B3708*100+$C3708,-1)</f>
        <v/>
      </c>
      <c r="H3708" s="15">
        <f>IF($D3708=1,$B3708,-1)</f>
        <v/>
      </c>
      <c r="I3708" s="15">
        <f>IF($D3708=1,$C3708,-1)</f>
        <v/>
      </c>
    </row>
    <row r="3709">
      <c r="A3709" s="33" t="n">
        <v>45446.41666666666</v>
      </c>
      <c r="B3709" s="15">
        <f>WEEKDAY($A3709,2)</f>
        <v/>
      </c>
      <c r="C3709" s="15">
        <f>HOUR($A3709)</f>
        <v/>
      </c>
      <c r="D3709" s="15">
        <f>IF(AND($A3709&gt;=Instellingen!$B$6,$A3709&lt;Instellingen!$B$7),1,0)</f>
        <v/>
      </c>
      <c r="E3709" s="15">
        <f>COUNTIF(tData[BezoekStart],"&lt;"&amp;($A3709+1/24))-COUNTIF(tData[BezoekEind],"&lt;="&amp;$A3709)</f>
        <v/>
      </c>
      <c r="F3709" s="15">
        <f>COUNTIF(tData[BezoekLangStart],"&lt;"&amp;($A3709+1/24))-COUNTIF(tData[BezoekLangEind],"&lt;="&amp;$A3709)</f>
        <v/>
      </c>
      <c r="G3709" s="15">
        <f>IF($D3709=1,$B3709*100+$C3709,-1)</f>
        <v/>
      </c>
      <c r="H3709" s="15">
        <f>IF($D3709=1,$B3709,-1)</f>
        <v/>
      </c>
      <c r="I3709" s="15">
        <f>IF($D3709=1,$C3709,-1)</f>
        <v/>
      </c>
    </row>
    <row r="3710">
      <c r="A3710" s="33" t="n">
        <v>45446.45833333334</v>
      </c>
      <c r="B3710" s="15">
        <f>WEEKDAY($A3710,2)</f>
        <v/>
      </c>
      <c r="C3710" s="15">
        <f>HOUR($A3710)</f>
        <v/>
      </c>
      <c r="D3710" s="15">
        <f>IF(AND($A3710&gt;=Instellingen!$B$6,$A3710&lt;Instellingen!$B$7),1,0)</f>
        <v/>
      </c>
      <c r="E3710" s="15">
        <f>COUNTIF(tData[BezoekStart],"&lt;"&amp;($A3710+1/24))-COUNTIF(tData[BezoekEind],"&lt;="&amp;$A3710)</f>
        <v/>
      </c>
      <c r="F3710" s="15">
        <f>COUNTIF(tData[BezoekLangStart],"&lt;"&amp;($A3710+1/24))-COUNTIF(tData[BezoekLangEind],"&lt;="&amp;$A3710)</f>
        <v/>
      </c>
      <c r="G3710" s="15">
        <f>IF($D3710=1,$B3710*100+$C3710,-1)</f>
        <v/>
      </c>
      <c r="H3710" s="15">
        <f>IF($D3710=1,$B3710,-1)</f>
        <v/>
      </c>
      <c r="I3710" s="15">
        <f>IF($D3710=1,$C3710,-1)</f>
        <v/>
      </c>
    </row>
    <row r="3711">
      <c r="A3711" s="33" t="n">
        <v>45446.5</v>
      </c>
      <c r="B3711" s="15">
        <f>WEEKDAY($A3711,2)</f>
        <v/>
      </c>
      <c r="C3711" s="15">
        <f>HOUR($A3711)</f>
        <v/>
      </c>
      <c r="D3711" s="15">
        <f>IF(AND($A3711&gt;=Instellingen!$B$6,$A3711&lt;Instellingen!$B$7),1,0)</f>
        <v/>
      </c>
      <c r="E3711" s="15">
        <f>COUNTIF(tData[BezoekStart],"&lt;"&amp;($A3711+1/24))-COUNTIF(tData[BezoekEind],"&lt;="&amp;$A3711)</f>
        <v/>
      </c>
      <c r="F3711" s="15">
        <f>COUNTIF(tData[BezoekLangStart],"&lt;"&amp;($A3711+1/24))-COUNTIF(tData[BezoekLangEind],"&lt;="&amp;$A3711)</f>
        <v/>
      </c>
      <c r="G3711" s="15">
        <f>IF($D3711=1,$B3711*100+$C3711,-1)</f>
        <v/>
      </c>
      <c r="H3711" s="15">
        <f>IF($D3711=1,$B3711,-1)</f>
        <v/>
      </c>
      <c r="I3711" s="15">
        <f>IF($D3711=1,$C3711,-1)</f>
        <v/>
      </c>
    </row>
    <row r="3712">
      <c r="A3712" s="33" t="n">
        <v>45446.54166666666</v>
      </c>
      <c r="B3712" s="15">
        <f>WEEKDAY($A3712,2)</f>
        <v/>
      </c>
      <c r="C3712" s="15">
        <f>HOUR($A3712)</f>
        <v/>
      </c>
      <c r="D3712" s="15">
        <f>IF(AND($A3712&gt;=Instellingen!$B$6,$A3712&lt;Instellingen!$B$7),1,0)</f>
        <v/>
      </c>
      <c r="E3712" s="15">
        <f>COUNTIF(tData[BezoekStart],"&lt;"&amp;($A3712+1/24))-COUNTIF(tData[BezoekEind],"&lt;="&amp;$A3712)</f>
        <v/>
      </c>
      <c r="F3712" s="15">
        <f>COUNTIF(tData[BezoekLangStart],"&lt;"&amp;($A3712+1/24))-COUNTIF(tData[BezoekLangEind],"&lt;="&amp;$A3712)</f>
        <v/>
      </c>
      <c r="G3712" s="15">
        <f>IF($D3712=1,$B3712*100+$C3712,-1)</f>
        <v/>
      </c>
      <c r="H3712" s="15">
        <f>IF($D3712=1,$B3712,-1)</f>
        <v/>
      </c>
      <c r="I3712" s="15">
        <f>IF($D3712=1,$C3712,-1)</f>
        <v/>
      </c>
    </row>
    <row r="3713">
      <c r="A3713" s="33" t="n">
        <v>45446.58333333334</v>
      </c>
      <c r="B3713" s="15">
        <f>WEEKDAY($A3713,2)</f>
        <v/>
      </c>
      <c r="C3713" s="15">
        <f>HOUR($A3713)</f>
        <v/>
      </c>
      <c r="D3713" s="15">
        <f>IF(AND($A3713&gt;=Instellingen!$B$6,$A3713&lt;Instellingen!$B$7),1,0)</f>
        <v/>
      </c>
      <c r="E3713" s="15">
        <f>COUNTIF(tData[BezoekStart],"&lt;"&amp;($A3713+1/24))-COUNTIF(tData[BezoekEind],"&lt;="&amp;$A3713)</f>
        <v/>
      </c>
      <c r="F3713" s="15">
        <f>COUNTIF(tData[BezoekLangStart],"&lt;"&amp;($A3713+1/24))-COUNTIF(tData[BezoekLangEind],"&lt;="&amp;$A3713)</f>
        <v/>
      </c>
      <c r="G3713" s="15">
        <f>IF($D3713=1,$B3713*100+$C3713,-1)</f>
        <v/>
      </c>
      <c r="H3713" s="15">
        <f>IF($D3713=1,$B3713,-1)</f>
        <v/>
      </c>
      <c r="I3713" s="15">
        <f>IF($D3713=1,$C3713,-1)</f>
        <v/>
      </c>
    </row>
    <row r="3714">
      <c r="A3714" s="33" t="n">
        <v>45446.625</v>
      </c>
      <c r="B3714" s="15">
        <f>WEEKDAY($A3714,2)</f>
        <v/>
      </c>
      <c r="C3714" s="15">
        <f>HOUR($A3714)</f>
        <v/>
      </c>
      <c r="D3714" s="15">
        <f>IF(AND($A3714&gt;=Instellingen!$B$6,$A3714&lt;Instellingen!$B$7),1,0)</f>
        <v/>
      </c>
      <c r="E3714" s="15">
        <f>COUNTIF(tData[BezoekStart],"&lt;"&amp;($A3714+1/24))-COUNTIF(tData[BezoekEind],"&lt;="&amp;$A3714)</f>
        <v/>
      </c>
      <c r="F3714" s="15">
        <f>COUNTIF(tData[BezoekLangStart],"&lt;"&amp;($A3714+1/24))-COUNTIF(tData[BezoekLangEind],"&lt;="&amp;$A3714)</f>
        <v/>
      </c>
      <c r="G3714" s="15">
        <f>IF($D3714=1,$B3714*100+$C3714,-1)</f>
        <v/>
      </c>
      <c r="H3714" s="15">
        <f>IF($D3714=1,$B3714,-1)</f>
        <v/>
      </c>
      <c r="I3714" s="15">
        <f>IF($D3714=1,$C3714,-1)</f>
        <v/>
      </c>
    </row>
    <row r="3715">
      <c r="A3715" s="33" t="n">
        <v>45446.66666666666</v>
      </c>
      <c r="B3715" s="15">
        <f>WEEKDAY($A3715,2)</f>
        <v/>
      </c>
      <c r="C3715" s="15">
        <f>HOUR($A3715)</f>
        <v/>
      </c>
      <c r="D3715" s="15">
        <f>IF(AND($A3715&gt;=Instellingen!$B$6,$A3715&lt;Instellingen!$B$7),1,0)</f>
        <v/>
      </c>
      <c r="E3715" s="15">
        <f>COUNTIF(tData[BezoekStart],"&lt;"&amp;($A3715+1/24))-COUNTIF(tData[BezoekEind],"&lt;="&amp;$A3715)</f>
        <v/>
      </c>
      <c r="F3715" s="15">
        <f>COUNTIF(tData[BezoekLangStart],"&lt;"&amp;($A3715+1/24))-COUNTIF(tData[BezoekLangEind],"&lt;="&amp;$A3715)</f>
        <v/>
      </c>
      <c r="G3715" s="15">
        <f>IF($D3715=1,$B3715*100+$C3715,-1)</f>
        <v/>
      </c>
      <c r="H3715" s="15">
        <f>IF($D3715=1,$B3715,-1)</f>
        <v/>
      </c>
      <c r="I3715" s="15">
        <f>IF($D3715=1,$C3715,-1)</f>
        <v/>
      </c>
    </row>
    <row r="3716">
      <c r="A3716" s="33" t="n">
        <v>45446.70833333334</v>
      </c>
      <c r="B3716" s="15">
        <f>WEEKDAY($A3716,2)</f>
        <v/>
      </c>
      <c r="C3716" s="15">
        <f>HOUR($A3716)</f>
        <v/>
      </c>
      <c r="D3716" s="15">
        <f>IF(AND($A3716&gt;=Instellingen!$B$6,$A3716&lt;Instellingen!$B$7),1,0)</f>
        <v/>
      </c>
      <c r="E3716" s="15">
        <f>COUNTIF(tData[BezoekStart],"&lt;"&amp;($A3716+1/24))-COUNTIF(tData[BezoekEind],"&lt;="&amp;$A3716)</f>
        <v/>
      </c>
      <c r="F3716" s="15">
        <f>COUNTIF(tData[BezoekLangStart],"&lt;"&amp;($A3716+1/24))-COUNTIF(tData[BezoekLangEind],"&lt;="&amp;$A3716)</f>
        <v/>
      </c>
      <c r="G3716" s="15">
        <f>IF($D3716=1,$B3716*100+$C3716,-1)</f>
        <v/>
      </c>
      <c r="H3716" s="15">
        <f>IF($D3716=1,$B3716,-1)</f>
        <v/>
      </c>
      <c r="I3716" s="15">
        <f>IF($D3716=1,$C3716,-1)</f>
        <v/>
      </c>
    </row>
    <row r="3717">
      <c r="A3717" s="33" t="n">
        <v>45446.75</v>
      </c>
      <c r="B3717" s="15">
        <f>WEEKDAY($A3717,2)</f>
        <v/>
      </c>
      <c r="C3717" s="15">
        <f>HOUR($A3717)</f>
        <v/>
      </c>
      <c r="D3717" s="15">
        <f>IF(AND($A3717&gt;=Instellingen!$B$6,$A3717&lt;Instellingen!$B$7),1,0)</f>
        <v/>
      </c>
      <c r="E3717" s="15">
        <f>COUNTIF(tData[BezoekStart],"&lt;"&amp;($A3717+1/24))-COUNTIF(tData[BezoekEind],"&lt;="&amp;$A3717)</f>
        <v/>
      </c>
      <c r="F3717" s="15">
        <f>COUNTIF(tData[BezoekLangStart],"&lt;"&amp;($A3717+1/24))-COUNTIF(tData[BezoekLangEind],"&lt;="&amp;$A3717)</f>
        <v/>
      </c>
      <c r="G3717" s="15">
        <f>IF($D3717=1,$B3717*100+$C3717,-1)</f>
        <v/>
      </c>
      <c r="H3717" s="15">
        <f>IF($D3717=1,$B3717,-1)</f>
        <v/>
      </c>
      <c r="I3717" s="15">
        <f>IF($D3717=1,$C3717,-1)</f>
        <v/>
      </c>
    </row>
    <row r="3718">
      <c r="A3718" s="33" t="n">
        <v>45446.79166666666</v>
      </c>
      <c r="B3718" s="15">
        <f>WEEKDAY($A3718,2)</f>
        <v/>
      </c>
      <c r="C3718" s="15">
        <f>HOUR($A3718)</f>
        <v/>
      </c>
      <c r="D3718" s="15">
        <f>IF(AND($A3718&gt;=Instellingen!$B$6,$A3718&lt;Instellingen!$B$7),1,0)</f>
        <v/>
      </c>
      <c r="E3718" s="15">
        <f>COUNTIF(tData[BezoekStart],"&lt;"&amp;($A3718+1/24))-COUNTIF(tData[BezoekEind],"&lt;="&amp;$A3718)</f>
        <v/>
      </c>
      <c r="F3718" s="15">
        <f>COUNTIF(tData[BezoekLangStart],"&lt;"&amp;($A3718+1/24))-COUNTIF(tData[BezoekLangEind],"&lt;="&amp;$A3718)</f>
        <v/>
      </c>
      <c r="G3718" s="15">
        <f>IF($D3718=1,$B3718*100+$C3718,-1)</f>
        <v/>
      </c>
      <c r="H3718" s="15">
        <f>IF($D3718=1,$B3718,-1)</f>
        <v/>
      </c>
      <c r="I3718" s="15">
        <f>IF($D3718=1,$C3718,-1)</f>
        <v/>
      </c>
    </row>
    <row r="3719">
      <c r="A3719" s="33" t="n">
        <v>45446.83333333334</v>
      </c>
      <c r="B3719" s="15">
        <f>WEEKDAY($A3719,2)</f>
        <v/>
      </c>
      <c r="C3719" s="15">
        <f>HOUR($A3719)</f>
        <v/>
      </c>
      <c r="D3719" s="15">
        <f>IF(AND($A3719&gt;=Instellingen!$B$6,$A3719&lt;Instellingen!$B$7),1,0)</f>
        <v/>
      </c>
      <c r="E3719" s="15">
        <f>COUNTIF(tData[BezoekStart],"&lt;"&amp;($A3719+1/24))-COUNTIF(tData[BezoekEind],"&lt;="&amp;$A3719)</f>
        <v/>
      </c>
      <c r="F3719" s="15">
        <f>COUNTIF(tData[BezoekLangStart],"&lt;"&amp;($A3719+1/24))-COUNTIF(tData[BezoekLangEind],"&lt;="&amp;$A3719)</f>
        <v/>
      </c>
      <c r="G3719" s="15">
        <f>IF($D3719=1,$B3719*100+$C3719,-1)</f>
        <v/>
      </c>
      <c r="H3719" s="15">
        <f>IF($D3719=1,$B3719,-1)</f>
        <v/>
      </c>
      <c r="I3719" s="15">
        <f>IF($D3719=1,$C3719,-1)</f>
        <v/>
      </c>
    </row>
    <row r="3720">
      <c r="A3720" s="33" t="n">
        <v>45446.875</v>
      </c>
      <c r="B3720" s="15">
        <f>WEEKDAY($A3720,2)</f>
        <v/>
      </c>
      <c r="C3720" s="15">
        <f>HOUR($A3720)</f>
        <v/>
      </c>
      <c r="D3720" s="15">
        <f>IF(AND($A3720&gt;=Instellingen!$B$6,$A3720&lt;Instellingen!$B$7),1,0)</f>
        <v/>
      </c>
      <c r="E3720" s="15">
        <f>COUNTIF(tData[BezoekStart],"&lt;"&amp;($A3720+1/24))-COUNTIF(tData[BezoekEind],"&lt;="&amp;$A3720)</f>
        <v/>
      </c>
      <c r="F3720" s="15">
        <f>COUNTIF(tData[BezoekLangStart],"&lt;"&amp;($A3720+1/24))-COUNTIF(tData[BezoekLangEind],"&lt;="&amp;$A3720)</f>
        <v/>
      </c>
      <c r="G3720" s="15">
        <f>IF($D3720=1,$B3720*100+$C3720,-1)</f>
        <v/>
      </c>
      <c r="H3720" s="15">
        <f>IF($D3720=1,$B3720,-1)</f>
        <v/>
      </c>
      <c r="I3720" s="15">
        <f>IF($D3720=1,$C3720,-1)</f>
        <v/>
      </c>
    </row>
    <row r="3721">
      <c r="A3721" s="33" t="n">
        <v>45446.91666666666</v>
      </c>
      <c r="B3721" s="15">
        <f>WEEKDAY($A3721,2)</f>
        <v/>
      </c>
      <c r="C3721" s="15">
        <f>HOUR($A3721)</f>
        <v/>
      </c>
      <c r="D3721" s="15">
        <f>IF(AND($A3721&gt;=Instellingen!$B$6,$A3721&lt;Instellingen!$B$7),1,0)</f>
        <v/>
      </c>
      <c r="E3721" s="15">
        <f>COUNTIF(tData[BezoekStart],"&lt;"&amp;($A3721+1/24))-COUNTIF(tData[BezoekEind],"&lt;="&amp;$A3721)</f>
        <v/>
      </c>
      <c r="F3721" s="15">
        <f>COUNTIF(tData[BezoekLangStart],"&lt;"&amp;($A3721+1/24))-COUNTIF(tData[BezoekLangEind],"&lt;="&amp;$A3721)</f>
        <v/>
      </c>
      <c r="G3721" s="15">
        <f>IF($D3721=1,$B3721*100+$C3721,-1)</f>
        <v/>
      </c>
      <c r="H3721" s="15">
        <f>IF($D3721=1,$B3721,-1)</f>
        <v/>
      </c>
      <c r="I3721" s="15">
        <f>IF($D3721=1,$C3721,-1)</f>
        <v/>
      </c>
    </row>
    <row r="3722">
      <c r="A3722" s="33" t="n">
        <v>45446.95833333334</v>
      </c>
      <c r="B3722" s="15">
        <f>WEEKDAY($A3722,2)</f>
        <v/>
      </c>
      <c r="C3722" s="15">
        <f>HOUR($A3722)</f>
        <v/>
      </c>
      <c r="D3722" s="15">
        <f>IF(AND($A3722&gt;=Instellingen!$B$6,$A3722&lt;Instellingen!$B$7),1,0)</f>
        <v/>
      </c>
      <c r="E3722" s="15">
        <f>COUNTIF(tData[BezoekStart],"&lt;"&amp;($A3722+1/24))-COUNTIF(tData[BezoekEind],"&lt;="&amp;$A3722)</f>
        <v/>
      </c>
      <c r="F3722" s="15">
        <f>COUNTIF(tData[BezoekLangStart],"&lt;"&amp;($A3722+1/24))-COUNTIF(tData[BezoekLangEind],"&lt;="&amp;$A3722)</f>
        <v/>
      </c>
      <c r="G3722" s="15">
        <f>IF($D3722=1,$B3722*100+$C3722,-1)</f>
        <v/>
      </c>
      <c r="H3722" s="15">
        <f>IF($D3722=1,$B3722,-1)</f>
        <v/>
      </c>
      <c r="I3722" s="15">
        <f>IF($D3722=1,$C3722,-1)</f>
        <v/>
      </c>
    </row>
    <row r="3723">
      <c r="A3723" s="33" t="n">
        <v>45447</v>
      </c>
      <c r="B3723" s="15">
        <f>WEEKDAY($A3723,2)</f>
        <v/>
      </c>
      <c r="C3723" s="15">
        <f>HOUR($A3723)</f>
        <v/>
      </c>
      <c r="D3723" s="15">
        <f>IF(AND($A3723&gt;=Instellingen!$B$6,$A3723&lt;Instellingen!$B$7),1,0)</f>
        <v/>
      </c>
      <c r="E3723" s="15">
        <f>COUNTIF(tData[BezoekStart],"&lt;"&amp;($A3723+1/24))-COUNTIF(tData[BezoekEind],"&lt;="&amp;$A3723)</f>
        <v/>
      </c>
      <c r="F3723" s="15">
        <f>COUNTIF(tData[BezoekLangStart],"&lt;"&amp;($A3723+1/24))-COUNTIF(tData[BezoekLangEind],"&lt;="&amp;$A3723)</f>
        <v/>
      </c>
      <c r="G3723" s="15">
        <f>IF($D3723=1,$B3723*100+$C3723,-1)</f>
        <v/>
      </c>
      <c r="H3723" s="15">
        <f>IF($D3723=1,$B3723,-1)</f>
        <v/>
      </c>
      <c r="I3723" s="15">
        <f>IF($D3723=1,$C3723,-1)</f>
        <v/>
      </c>
    </row>
    <row r="3724">
      <c r="A3724" s="33" t="n">
        <v>45447.04166666666</v>
      </c>
      <c r="B3724" s="15">
        <f>WEEKDAY($A3724,2)</f>
        <v/>
      </c>
      <c r="C3724" s="15">
        <f>HOUR($A3724)</f>
        <v/>
      </c>
      <c r="D3724" s="15">
        <f>IF(AND($A3724&gt;=Instellingen!$B$6,$A3724&lt;Instellingen!$B$7),1,0)</f>
        <v/>
      </c>
      <c r="E3724" s="15">
        <f>COUNTIF(tData[BezoekStart],"&lt;"&amp;($A3724+1/24))-COUNTIF(tData[BezoekEind],"&lt;="&amp;$A3724)</f>
        <v/>
      </c>
      <c r="F3724" s="15">
        <f>COUNTIF(tData[BezoekLangStart],"&lt;"&amp;($A3724+1/24))-COUNTIF(tData[BezoekLangEind],"&lt;="&amp;$A3724)</f>
        <v/>
      </c>
      <c r="G3724" s="15">
        <f>IF($D3724=1,$B3724*100+$C3724,-1)</f>
        <v/>
      </c>
      <c r="H3724" s="15">
        <f>IF($D3724=1,$B3724,-1)</f>
        <v/>
      </c>
      <c r="I3724" s="15">
        <f>IF($D3724=1,$C3724,-1)</f>
        <v/>
      </c>
    </row>
    <row r="3725">
      <c r="A3725" s="33" t="n">
        <v>45447.08333333334</v>
      </c>
      <c r="B3725" s="15">
        <f>WEEKDAY($A3725,2)</f>
        <v/>
      </c>
      <c r="C3725" s="15">
        <f>HOUR($A3725)</f>
        <v/>
      </c>
      <c r="D3725" s="15">
        <f>IF(AND($A3725&gt;=Instellingen!$B$6,$A3725&lt;Instellingen!$B$7),1,0)</f>
        <v/>
      </c>
      <c r="E3725" s="15">
        <f>COUNTIF(tData[BezoekStart],"&lt;"&amp;($A3725+1/24))-COUNTIF(tData[BezoekEind],"&lt;="&amp;$A3725)</f>
        <v/>
      </c>
      <c r="F3725" s="15">
        <f>COUNTIF(tData[BezoekLangStart],"&lt;"&amp;($A3725+1/24))-COUNTIF(tData[BezoekLangEind],"&lt;="&amp;$A3725)</f>
        <v/>
      </c>
      <c r="G3725" s="15">
        <f>IF($D3725=1,$B3725*100+$C3725,-1)</f>
        <v/>
      </c>
      <c r="H3725" s="15">
        <f>IF($D3725=1,$B3725,-1)</f>
        <v/>
      </c>
      <c r="I3725" s="15">
        <f>IF($D3725=1,$C3725,-1)</f>
        <v/>
      </c>
    </row>
    <row r="3726">
      <c r="A3726" s="33" t="n">
        <v>45447.125</v>
      </c>
      <c r="B3726" s="15">
        <f>WEEKDAY($A3726,2)</f>
        <v/>
      </c>
      <c r="C3726" s="15">
        <f>HOUR($A3726)</f>
        <v/>
      </c>
      <c r="D3726" s="15">
        <f>IF(AND($A3726&gt;=Instellingen!$B$6,$A3726&lt;Instellingen!$B$7),1,0)</f>
        <v/>
      </c>
      <c r="E3726" s="15">
        <f>COUNTIF(tData[BezoekStart],"&lt;"&amp;($A3726+1/24))-COUNTIF(tData[BezoekEind],"&lt;="&amp;$A3726)</f>
        <v/>
      </c>
      <c r="F3726" s="15">
        <f>COUNTIF(tData[BezoekLangStart],"&lt;"&amp;($A3726+1/24))-COUNTIF(tData[BezoekLangEind],"&lt;="&amp;$A3726)</f>
        <v/>
      </c>
      <c r="G3726" s="15">
        <f>IF($D3726=1,$B3726*100+$C3726,-1)</f>
        <v/>
      </c>
      <c r="H3726" s="15">
        <f>IF($D3726=1,$B3726,-1)</f>
        <v/>
      </c>
      <c r="I3726" s="15">
        <f>IF($D3726=1,$C3726,-1)</f>
        <v/>
      </c>
    </row>
    <row r="3727">
      <c r="A3727" s="33" t="n">
        <v>45447.16666666666</v>
      </c>
      <c r="B3727" s="15">
        <f>WEEKDAY($A3727,2)</f>
        <v/>
      </c>
      <c r="C3727" s="15">
        <f>HOUR($A3727)</f>
        <v/>
      </c>
      <c r="D3727" s="15">
        <f>IF(AND($A3727&gt;=Instellingen!$B$6,$A3727&lt;Instellingen!$B$7),1,0)</f>
        <v/>
      </c>
      <c r="E3727" s="15">
        <f>COUNTIF(tData[BezoekStart],"&lt;"&amp;($A3727+1/24))-COUNTIF(tData[BezoekEind],"&lt;="&amp;$A3727)</f>
        <v/>
      </c>
      <c r="F3727" s="15">
        <f>COUNTIF(tData[BezoekLangStart],"&lt;"&amp;($A3727+1/24))-COUNTIF(tData[BezoekLangEind],"&lt;="&amp;$A3727)</f>
        <v/>
      </c>
      <c r="G3727" s="15">
        <f>IF($D3727=1,$B3727*100+$C3727,-1)</f>
        <v/>
      </c>
      <c r="H3727" s="15">
        <f>IF($D3727=1,$B3727,-1)</f>
        <v/>
      </c>
      <c r="I3727" s="15">
        <f>IF($D3727=1,$C3727,-1)</f>
        <v/>
      </c>
    </row>
    <row r="3728">
      <c r="A3728" s="33" t="n">
        <v>45447.20833333334</v>
      </c>
      <c r="B3728" s="15">
        <f>WEEKDAY($A3728,2)</f>
        <v/>
      </c>
      <c r="C3728" s="15">
        <f>HOUR($A3728)</f>
        <v/>
      </c>
      <c r="D3728" s="15">
        <f>IF(AND($A3728&gt;=Instellingen!$B$6,$A3728&lt;Instellingen!$B$7),1,0)</f>
        <v/>
      </c>
      <c r="E3728" s="15">
        <f>COUNTIF(tData[BezoekStart],"&lt;"&amp;($A3728+1/24))-COUNTIF(tData[BezoekEind],"&lt;="&amp;$A3728)</f>
        <v/>
      </c>
      <c r="F3728" s="15">
        <f>COUNTIF(tData[BezoekLangStart],"&lt;"&amp;($A3728+1/24))-COUNTIF(tData[BezoekLangEind],"&lt;="&amp;$A3728)</f>
        <v/>
      </c>
      <c r="G3728" s="15">
        <f>IF($D3728=1,$B3728*100+$C3728,-1)</f>
        <v/>
      </c>
      <c r="H3728" s="15">
        <f>IF($D3728=1,$B3728,-1)</f>
        <v/>
      </c>
      <c r="I3728" s="15">
        <f>IF($D3728=1,$C3728,-1)</f>
        <v/>
      </c>
    </row>
    <row r="3729">
      <c r="A3729" s="33" t="n">
        <v>45447.25</v>
      </c>
      <c r="B3729" s="15">
        <f>WEEKDAY($A3729,2)</f>
        <v/>
      </c>
      <c r="C3729" s="15">
        <f>HOUR($A3729)</f>
        <v/>
      </c>
      <c r="D3729" s="15">
        <f>IF(AND($A3729&gt;=Instellingen!$B$6,$A3729&lt;Instellingen!$B$7),1,0)</f>
        <v/>
      </c>
      <c r="E3729" s="15">
        <f>COUNTIF(tData[BezoekStart],"&lt;"&amp;($A3729+1/24))-COUNTIF(tData[BezoekEind],"&lt;="&amp;$A3729)</f>
        <v/>
      </c>
      <c r="F3729" s="15">
        <f>COUNTIF(tData[BezoekLangStart],"&lt;"&amp;($A3729+1/24))-COUNTIF(tData[BezoekLangEind],"&lt;="&amp;$A3729)</f>
        <v/>
      </c>
      <c r="G3729" s="15">
        <f>IF($D3729=1,$B3729*100+$C3729,-1)</f>
        <v/>
      </c>
      <c r="H3729" s="15">
        <f>IF($D3729=1,$B3729,-1)</f>
        <v/>
      </c>
      <c r="I3729" s="15">
        <f>IF($D3729=1,$C3729,-1)</f>
        <v/>
      </c>
    </row>
    <row r="3730">
      <c r="A3730" s="33" t="n">
        <v>45447.29166666666</v>
      </c>
      <c r="B3730" s="15">
        <f>WEEKDAY($A3730,2)</f>
        <v/>
      </c>
      <c r="C3730" s="15">
        <f>HOUR($A3730)</f>
        <v/>
      </c>
      <c r="D3730" s="15">
        <f>IF(AND($A3730&gt;=Instellingen!$B$6,$A3730&lt;Instellingen!$B$7),1,0)</f>
        <v/>
      </c>
      <c r="E3730" s="15">
        <f>COUNTIF(tData[BezoekStart],"&lt;"&amp;($A3730+1/24))-COUNTIF(tData[BezoekEind],"&lt;="&amp;$A3730)</f>
        <v/>
      </c>
      <c r="F3730" s="15">
        <f>COUNTIF(tData[BezoekLangStart],"&lt;"&amp;($A3730+1/24))-COUNTIF(tData[BezoekLangEind],"&lt;="&amp;$A3730)</f>
        <v/>
      </c>
      <c r="G3730" s="15">
        <f>IF($D3730=1,$B3730*100+$C3730,-1)</f>
        <v/>
      </c>
      <c r="H3730" s="15">
        <f>IF($D3730=1,$B3730,-1)</f>
        <v/>
      </c>
      <c r="I3730" s="15">
        <f>IF($D3730=1,$C3730,-1)</f>
        <v/>
      </c>
    </row>
    <row r="3731">
      <c r="A3731" s="33" t="n">
        <v>45447.33333333334</v>
      </c>
      <c r="B3731" s="15">
        <f>WEEKDAY($A3731,2)</f>
        <v/>
      </c>
      <c r="C3731" s="15">
        <f>HOUR($A3731)</f>
        <v/>
      </c>
      <c r="D3731" s="15">
        <f>IF(AND($A3731&gt;=Instellingen!$B$6,$A3731&lt;Instellingen!$B$7),1,0)</f>
        <v/>
      </c>
      <c r="E3731" s="15">
        <f>COUNTIF(tData[BezoekStart],"&lt;"&amp;($A3731+1/24))-COUNTIF(tData[BezoekEind],"&lt;="&amp;$A3731)</f>
        <v/>
      </c>
      <c r="F3731" s="15">
        <f>COUNTIF(tData[BezoekLangStart],"&lt;"&amp;($A3731+1/24))-COUNTIF(tData[BezoekLangEind],"&lt;="&amp;$A3731)</f>
        <v/>
      </c>
      <c r="G3731" s="15">
        <f>IF($D3731=1,$B3731*100+$C3731,-1)</f>
        <v/>
      </c>
      <c r="H3731" s="15">
        <f>IF($D3731=1,$B3731,-1)</f>
        <v/>
      </c>
      <c r="I3731" s="15">
        <f>IF($D3731=1,$C3731,-1)</f>
        <v/>
      </c>
    </row>
    <row r="3732">
      <c r="A3732" s="33" t="n">
        <v>45447.375</v>
      </c>
      <c r="B3732" s="15">
        <f>WEEKDAY($A3732,2)</f>
        <v/>
      </c>
      <c r="C3732" s="15">
        <f>HOUR($A3732)</f>
        <v/>
      </c>
      <c r="D3732" s="15">
        <f>IF(AND($A3732&gt;=Instellingen!$B$6,$A3732&lt;Instellingen!$B$7),1,0)</f>
        <v/>
      </c>
      <c r="E3732" s="15">
        <f>COUNTIF(tData[BezoekStart],"&lt;"&amp;($A3732+1/24))-COUNTIF(tData[BezoekEind],"&lt;="&amp;$A3732)</f>
        <v/>
      </c>
      <c r="F3732" s="15">
        <f>COUNTIF(tData[BezoekLangStart],"&lt;"&amp;($A3732+1/24))-COUNTIF(tData[BezoekLangEind],"&lt;="&amp;$A3732)</f>
        <v/>
      </c>
      <c r="G3732" s="15">
        <f>IF($D3732=1,$B3732*100+$C3732,-1)</f>
        <v/>
      </c>
      <c r="H3732" s="15">
        <f>IF($D3732=1,$B3732,-1)</f>
        <v/>
      </c>
      <c r="I3732" s="15">
        <f>IF($D3732=1,$C3732,-1)</f>
        <v/>
      </c>
    </row>
    <row r="3733">
      <c r="A3733" s="33" t="n">
        <v>45447.41666666666</v>
      </c>
      <c r="B3733" s="15">
        <f>WEEKDAY($A3733,2)</f>
        <v/>
      </c>
      <c r="C3733" s="15">
        <f>HOUR($A3733)</f>
        <v/>
      </c>
      <c r="D3733" s="15">
        <f>IF(AND($A3733&gt;=Instellingen!$B$6,$A3733&lt;Instellingen!$B$7),1,0)</f>
        <v/>
      </c>
      <c r="E3733" s="15">
        <f>COUNTIF(tData[BezoekStart],"&lt;"&amp;($A3733+1/24))-COUNTIF(tData[BezoekEind],"&lt;="&amp;$A3733)</f>
        <v/>
      </c>
      <c r="F3733" s="15">
        <f>COUNTIF(tData[BezoekLangStart],"&lt;"&amp;($A3733+1/24))-COUNTIF(tData[BezoekLangEind],"&lt;="&amp;$A3733)</f>
        <v/>
      </c>
      <c r="G3733" s="15">
        <f>IF($D3733=1,$B3733*100+$C3733,-1)</f>
        <v/>
      </c>
      <c r="H3733" s="15">
        <f>IF($D3733=1,$B3733,-1)</f>
        <v/>
      </c>
      <c r="I3733" s="15">
        <f>IF($D3733=1,$C3733,-1)</f>
        <v/>
      </c>
    </row>
    <row r="3734">
      <c r="A3734" s="33" t="n">
        <v>45447.45833333334</v>
      </c>
      <c r="B3734" s="15">
        <f>WEEKDAY($A3734,2)</f>
        <v/>
      </c>
      <c r="C3734" s="15">
        <f>HOUR($A3734)</f>
        <v/>
      </c>
      <c r="D3734" s="15">
        <f>IF(AND($A3734&gt;=Instellingen!$B$6,$A3734&lt;Instellingen!$B$7),1,0)</f>
        <v/>
      </c>
      <c r="E3734" s="15">
        <f>COUNTIF(tData[BezoekStart],"&lt;"&amp;($A3734+1/24))-COUNTIF(tData[BezoekEind],"&lt;="&amp;$A3734)</f>
        <v/>
      </c>
      <c r="F3734" s="15">
        <f>COUNTIF(tData[BezoekLangStart],"&lt;"&amp;($A3734+1/24))-COUNTIF(tData[BezoekLangEind],"&lt;="&amp;$A3734)</f>
        <v/>
      </c>
      <c r="G3734" s="15">
        <f>IF($D3734=1,$B3734*100+$C3734,-1)</f>
        <v/>
      </c>
      <c r="H3734" s="15">
        <f>IF($D3734=1,$B3734,-1)</f>
        <v/>
      </c>
      <c r="I3734" s="15">
        <f>IF($D3734=1,$C3734,-1)</f>
        <v/>
      </c>
    </row>
    <row r="3735">
      <c r="A3735" s="33" t="n">
        <v>45447.5</v>
      </c>
      <c r="B3735" s="15">
        <f>WEEKDAY($A3735,2)</f>
        <v/>
      </c>
      <c r="C3735" s="15">
        <f>HOUR($A3735)</f>
        <v/>
      </c>
      <c r="D3735" s="15">
        <f>IF(AND($A3735&gt;=Instellingen!$B$6,$A3735&lt;Instellingen!$B$7),1,0)</f>
        <v/>
      </c>
      <c r="E3735" s="15">
        <f>COUNTIF(tData[BezoekStart],"&lt;"&amp;($A3735+1/24))-COUNTIF(tData[BezoekEind],"&lt;="&amp;$A3735)</f>
        <v/>
      </c>
      <c r="F3735" s="15">
        <f>COUNTIF(tData[BezoekLangStart],"&lt;"&amp;($A3735+1/24))-COUNTIF(tData[BezoekLangEind],"&lt;="&amp;$A3735)</f>
        <v/>
      </c>
      <c r="G3735" s="15">
        <f>IF($D3735=1,$B3735*100+$C3735,-1)</f>
        <v/>
      </c>
      <c r="H3735" s="15">
        <f>IF($D3735=1,$B3735,-1)</f>
        <v/>
      </c>
      <c r="I3735" s="15">
        <f>IF($D3735=1,$C3735,-1)</f>
        <v/>
      </c>
    </row>
    <row r="3736">
      <c r="A3736" s="33" t="n">
        <v>45447.54166666666</v>
      </c>
      <c r="B3736" s="15">
        <f>WEEKDAY($A3736,2)</f>
        <v/>
      </c>
      <c r="C3736" s="15">
        <f>HOUR($A3736)</f>
        <v/>
      </c>
      <c r="D3736" s="15">
        <f>IF(AND($A3736&gt;=Instellingen!$B$6,$A3736&lt;Instellingen!$B$7),1,0)</f>
        <v/>
      </c>
      <c r="E3736" s="15">
        <f>COUNTIF(tData[BezoekStart],"&lt;"&amp;($A3736+1/24))-COUNTIF(tData[BezoekEind],"&lt;="&amp;$A3736)</f>
        <v/>
      </c>
      <c r="F3736" s="15">
        <f>COUNTIF(tData[BezoekLangStart],"&lt;"&amp;($A3736+1/24))-COUNTIF(tData[BezoekLangEind],"&lt;="&amp;$A3736)</f>
        <v/>
      </c>
      <c r="G3736" s="15">
        <f>IF($D3736=1,$B3736*100+$C3736,-1)</f>
        <v/>
      </c>
      <c r="H3736" s="15">
        <f>IF($D3736=1,$B3736,-1)</f>
        <v/>
      </c>
      <c r="I3736" s="15">
        <f>IF($D3736=1,$C3736,-1)</f>
        <v/>
      </c>
    </row>
    <row r="3737">
      <c r="A3737" s="33" t="n">
        <v>45447.58333333334</v>
      </c>
      <c r="B3737" s="15">
        <f>WEEKDAY($A3737,2)</f>
        <v/>
      </c>
      <c r="C3737" s="15">
        <f>HOUR($A3737)</f>
        <v/>
      </c>
      <c r="D3737" s="15">
        <f>IF(AND($A3737&gt;=Instellingen!$B$6,$A3737&lt;Instellingen!$B$7),1,0)</f>
        <v/>
      </c>
      <c r="E3737" s="15">
        <f>COUNTIF(tData[BezoekStart],"&lt;"&amp;($A3737+1/24))-COUNTIF(tData[BezoekEind],"&lt;="&amp;$A3737)</f>
        <v/>
      </c>
      <c r="F3737" s="15">
        <f>COUNTIF(tData[BezoekLangStart],"&lt;"&amp;($A3737+1/24))-COUNTIF(tData[BezoekLangEind],"&lt;="&amp;$A3737)</f>
        <v/>
      </c>
      <c r="G3737" s="15">
        <f>IF($D3737=1,$B3737*100+$C3737,-1)</f>
        <v/>
      </c>
      <c r="H3737" s="15">
        <f>IF($D3737=1,$B3737,-1)</f>
        <v/>
      </c>
      <c r="I3737" s="15">
        <f>IF($D3737=1,$C3737,-1)</f>
        <v/>
      </c>
    </row>
    <row r="3738">
      <c r="A3738" s="33" t="n">
        <v>45447.625</v>
      </c>
      <c r="B3738" s="15">
        <f>WEEKDAY($A3738,2)</f>
        <v/>
      </c>
      <c r="C3738" s="15">
        <f>HOUR($A3738)</f>
        <v/>
      </c>
      <c r="D3738" s="15">
        <f>IF(AND($A3738&gt;=Instellingen!$B$6,$A3738&lt;Instellingen!$B$7),1,0)</f>
        <v/>
      </c>
      <c r="E3738" s="15">
        <f>COUNTIF(tData[BezoekStart],"&lt;"&amp;($A3738+1/24))-COUNTIF(tData[BezoekEind],"&lt;="&amp;$A3738)</f>
        <v/>
      </c>
      <c r="F3738" s="15">
        <f>COUNTIF(tData[BezoekLangStart],"&lt;"&amp;($A3738+1/24))-COUNTIF(tData[BezoekLangEind],"&lt;="&amp;$A3738)</f>
        <v/>
      </c>
      <c r="G3738" s="15">
        <f>IF($D3738=1,$B3738*100+$C3738,-1)</f>
        <v/>
      </c>
      <c r="H3738" s="15">
        <f>IF($D3738=1,$B3738,-1)</f>
        <v/>
      </c>
      <c r="I3738" s="15">
        <f>IF($D3738=1,$C3738,-1)</f>
        <v/>
      </c>
    </row>
    <row r="3739">
      <c r="A3739" s="33" t="n">
        <v>45447.66666666666</v>
      </c>
      <c r="B3739" s="15">
        <f>WEEKDAY($A3739,2)</f>
        <v/>
      </c>
      <c r="C3739" s="15">
        <f>HOUR($A3739)</f>
        <v/>
      </c>
      <c r="D3739" s="15">
        <f>IF(AND($A3739&gt;=Instellingen!$B$6,$A3739&lt;Instellingen!$B$7),1,0)</f>
        <v/>
      </c>
      <c r="E3739" s="15">
        <f>COUNTIF(tData[BezoekStart],"&lt;"&amp;($A3739+1/24))-COUNTIF(tData[BezoekEind],"&lt;="&amp;$A3739)</f>
        <v/>
      </c>
      <c r="F3739" s="15">
        <f>COUNTIF(tData[BezoekLangStart],"&lt;"&amp;($A3739+1/24))-COUNTIF(tData[BezoekLangEind],"&lt;="&amp;$A3739)</f>
        <v/>
      </c>
      <c r="G3739" s="15">
        <f>IF($D3739=1,$B3739*100+$C3739,-1)</f>
        <v/>
      </c>
      <c r="H3739" s="15">
        <f>IF($D3739=1,$B3739,-1)</f>
        <v/>
      </c>
      <c r="I3739" s="15">
        <f>IF($D3739=1,$C3739,-1)</f>
        <v/>
      </c>
    </row>
    <row r="3740">
      <c r="A3740" s="33" t="n">
        <v>45447.70833333334</v>
      </c>
      <c r="B3740" s="15">
        <f>WEEKDAY($A3740,2)</f>
        <v/>
      </c>
      <c r="C3740" s="15">
        <f>HOUR($A3740)</f>
        <v/>
      </c>
      <c r="D3740" s="15">
        <f>IF(AND($A3740&gt;=Instellingen!$B$6,$A3740&lt;Instellingen!$B$7),1,0)</f>
        <v/>
      </c>
      <c r="E3740" s="15">
        <f>COUNTIF(tData[BezoekStart],"&lt;"&amp;($A3740+1/24))-COUNTIF(tData[BezoekEind],"&lt;="&amp;$A3740)</f>
        <v/>
      </c>
      <c r="F3740" s="15">
        <f>COUNTIF(tData[BezoekLangStart],"&lt;"&amp;($A3740+1/24))-COUNTIF(tData[BezoekLangEind],"&lt;="&amp;$A3740)</f>
        <v/>
      </c>
      <c r="G3740" s="15">
        <f>IF($D3740=1,$B3740*100+$C3740,-1)</f>
        <v/>
      </c>
      <c r="H3740" s="15">
        <f>IF($D3740=1,$B3740,-1)</f>
        <v/>
      </c>
      <c r="I3740" s="15">
        <f>IF($D3740=1,$C3740,-1)</f>
        <v/>
      </c>
    </row>
    <row r="3741">
      <c r="A3741" s="33" t="n">
        <v>45447.75</v>
      </c>
      <c r="B3741" s="15">
        <f>WEEKDAY($A3741,2)</f>
        <v/>
      </c>
      <c r="C3741" s="15">
        <f>HOUR($A3741)</f>
        <v/>
      </c>
      <c r="D3741" s="15">
        <f>IF(AND($A3741&gt;=Instellingen!$B$6,$A3741&lt;Instellingen!$B$7),1,0)</f>
        <v/>
      </c>
      <c r="E3741" s="15">
        <f>COUNTIF(tData[BezoekStart],"&lt;"&amp;($A3741+1/24))-COUNTIF(tData[BezoekEind],"&lt;="&amp;$A3741)</f>
        <v/>
      </c>
      <c r="F3741" s="15">
        <f>COUNTIF(tData[BezoekLangStart],"&lt;"&amp;($A3741+1/24))-COUNTIF(tData[BezoekLangEind],"&lt;="&amp;$A3741)</f>
        <v/>
      </c>
      <c r="G3741" s="15">
        <f>IF($D3741=1,$B3741*100+$C3741,-1)</f>
        <v/>
      </c>
      <c r="H3741" s="15">
        <f>IF($D3741=1,$B3741,-1)</f>
        <v/>
      </c>
      <c r="I3741" s="15">
        <f>IF($D3741=1,$C3741,-1)</f>
        <v/>
      </c>
    </row>
    <row r="3742">
      <c r="A3742" s="33" t="n">
        <v>45447.79166666666</v>
      </c>
      <c r="B3742" s="15">
        <f>WEEKDAY($A3742,2)</f>
        <v/>
      </c>
      <c r="C3742" s="15">
        <f>HOUR($A3742)</f>
        <v/>
      </c>
      <c r="D3742" s="15">
        <f>IF(AND($A3742&gt;=Instellingen!$B$6,$A3742&lt;Instellingen!$B$7),1,0)</f>
        <v/>
      </c>
      <c r="E3742" s="15">
        <f>COUNTIF(tData[BezoekStart],"&lt;"&amp;($A3742+1/24))-COUNTIF(tData[BezoekEind],"&lt;="&amp;$A3742)</f>
        <v/>
      </c>
      <c r="F3742" s="15">
        <f>COUNTIF(tData[BezoekLangStart],"&lt;"&amp;($A3742+1/24))-COUNTIF(tData[BezoekLangEind],"&lt;="&amp;$A3742)</f>
        <v/>
      </c>
      <c r="G3742" s="15">
        <f>IF($D3742=1,$B3742*100+$C3742,-1)</f>
        <v/>
      </c>
      <c r="H3742" s="15">
        <f>IF($D3742=1,$B3742,-1)</f>
        <v/>
      </c>
      <c r="I3742" s="15">
        <f>IF($D3742=1,$C3742,-1)</f>
        <v/>
      </c>
    </row>
    <row r="3743">
      <c r="A3743" s="33" t="n">
        <v>45447.83333333334</v>
      </c>
      <c r="B3743" s="15">
        <f>WEEKDAY($A3743,2)</f>
        <v/>
      </c>
      <c r="C3743" s="15">
        <f>HOUR($A3743)</f>
        <v/>
      </c>
      <c r="D3743" s="15">
        <f>IF(AND($A3743&gt;=Instellingen!$B$6,$A3743&lt;Instellingen!$B$7),1,0)</f>
        <v/>
      </c>
      <c r="E3743" s="15">
        <f>COUNTIF(tData[BezoekStart],"&lt;"&amp;($A3743+1/24))-COUNTIF(tData[BezoekEind],"&lt;="&amp;$A3743)</f>
        <v/>
      </c>
      <c r="F3743" s="15">
        <f>COUNTIF(tData[BezoekLangStart],"&lt;"&amp;($A3743+1/24))-COUNTIF(tData[BezoekLangEind],"&lt;="&amp;$A3743)</f>
        <v/>
      </c>
      <c r="G3743" s="15">
        <f>IF($D3743=1,$B3743*100+$C3743,-1)</f>
        <v/>
      </c>
      <c r="H3743" s="15">
        <f>IF($D3743=1,$B3743,-1)</f>
        <v/>
      </c>
      <c r="I3743" s="15">
        <f>IF($D3743=1,$C3743,-1)</f>
        <v/>
      </c>
    </row>
    <row r="3744">
      <c r="A3744" s="33" t="n">
        <v>45447.875</v>
      </c>
      <c r="B3744" s="15">
        <f>WEEKDAY($A3744,2)</f>
        <v/>
      </c>
      <c r="C3744" s="15">
        <f>HOUR($A3744)</f>
        <v/>
      </c>
      <c r="D3744" s="15">
        <f>IF(AND($A3744&gt;=Instellingen!$B$6,$A3744&lt;Instellingen!$B$7),1,0)</f>
        <v/>
      </c>
      <c r="E3744" s="15">
        <f>COUNTIF(tData[BezoekStart],"&lt;"&amp;($A3744+1/24))-COUNTIF(tData[BezoekEind],"&lt;="&amp;$A3744)</f>
        <v/>
      </c>
      <c r="F3744" s="15">
        <f>COUNTIF(tData[BezoekLangStart],"&lt;"&amp;($A3744+1/24))-COUNTIF(tData[BezoekLangEind],"&lt;="&amp;$A3744)</f>
        <v/>
      </c>
      <c r="G3744" s="15">
        <f>IF($D3744=1,$B3744*100+$C3744,-1)</f>
        <v/>
      </c>
      <c r="H3744" s="15">
        <f>IF($D3744=1,$B3744,-1)</f>
        <v/>
      </c>
      <c r="I3744" s="15">
        <f>IF($D3744=1,$C3744,-1)</f>
        <v/>
      </c>
    </row>
    <row r="3745">
      <c r="A3745" s="33" t="n">
        <v>45447.91666666666</v>
      </c>
      <c r="B3745" s="15">
        <f>WEEKDAY($A3745,2)</f>
        <v/>
      </c>
      <c r="C3745" s="15">
        <f>HOUR($A3745)</f>
        <v/>
      </c>
      <c r="D3745" s="15">
        <f>IF(AND($A3745&gt;=Instellingen!$B$6,$A3745&lt;Instellingen!$B$7),1,0)</f>
        <v/>
      </c>
      <c r="E3745" s="15">
        <f>COUNTIF(tData[BezoekStart],"&lt;"&amp;($A3745+1/24))-COUNTIF(tData[BezoekEind],"&lt;="&amp;$A3745)</f>
        <v/>
      </c>
      <c r="F3745" s="15">
        <f>COUNTIF(tData[BezoekLangStart],"&lt;"&amp;($A3745+1/24))-COUNTIF(tData[BezoekLangEind],"&lt;="&amp;$A3745)</f>
        <v/>
      </c>
      <c r="G3745" s="15">
        <f>IF($D3745=1,$B3745*100+$C3745,-1)</f>
        <v/>
      </c>
      <c r="H3745" s="15">
        <f>IF($D3745=1,$B3745,-1)</f>
        <v/>
      </c>
      <c r="I3745" s="15">
        <f>IF($D3745=1,$C3745,-1)</f>
        <v/>
      </c>
    </row>
    <row r="3746">
      <c r="A3746" s="33" t="n">
        <v>45447.95833333334</v>
      </c>
      <c r="B3746" s="15">
        <f>WEEKDAY($A3746,2)</f>
        <v/>
      </c>
      <c r="C3746" s="15">
        <f>HOUR($A3746)</f>
        <v/>
      </c>
      <c r="D3746" s="15">
        <f>IF(AND($A3746&gt;=Instellingen!$B$6,$A3746&lt;Instellingen!$B$7),1,0)</f>
        <v/>
      </c>
      <c r="E3746" s="15">
        <f>COUNTIF(tData[BezoekStart],"&lt;"&amp;($A3746+1/24))-COUNTIF(tData[BezoekEind],"&lt;="&amp;$A3746)</f>
        <v/>
      </c>
      <c r="F3746" s="15">
        <f>COUNTIF(tData[BezoekLangStart],"&lt;"&amp;($A3746+1/24))-COUNTIF(tData[BezoekLangEind],"&lt;="&amp;$A3746)</f>
        <v/>
      </c>
      <c r="G3746" s="15">
        <f>IF($D3746=1,$B3746*100+$C3746,-1)</f>
        <v/>
      </c>
      <c r="H3746" s="15">
        <f>IF($D3746=1,$B3746,-1)</f>
        <v/>
      </c>
      <c r="I3746" s="15">
        <f>IF($D3746=1,$C3746,-1)</f>
        <v/>
      </c>
    </row>
    <row r="3747">
      <c r="A3747" s="33" t="n">
        <v>45448</v>
      </c>
      <c r="B3747" s="15">
        <f>WEEKDAY($A3747,2)</f>
        <v/>
      </c>
      <c r="C3747" s="15">
        <f>HOUR($A3747)</f>
        <v/>
      </c>
      <c r="D3747" s="15">
        <f>IF(AND($A3747&gt;=Instellingen!$B$6,$A3747&lt;Instellingen!$B$7),1,0)</f>
        <v/>
      </c>
      <c r="E3747" s="15">
        <f>COUNTIF(tData[BezoekStart],"&lt;"&amp;($A3747+1/24))-COUNTIF(tData[BezoekEind],"&lt;="&amp;$A3747)</f>
        <v/>
      </c>
      <c r="F3747" s="15">
        <f>COUNTIF(tData[BezoekLangStart],"&lt;"&amp;($A3747+1/24))-COUNTIF(tData[BezoekLangEind],"&lt;="&amp;$A3747)</f>
        <v/>
      </c>
      <c r="G3747" s="15">
        <f>IF($D3747=1,$B3747*100+$C3747,-1)</f>
        <v/>
      </c>
      <c r="H3747" s="15">
        <f>IF($D3747=1,$B3747,-1)</f>
        <v/>
      </c>
      <c r="I3747" s="15">
        <f>IF($D3747=1,$C3747,-1)</f>
        <v/>
      </c>
    </row>
    <row r="3748">
      <c r="A3748" s="33" t="n">
        <v>45448.04166666666</v>
      </c>
      <c r="B3748" s="15">
        <f>WEEKDAY($A3748,2)</f>
        <v/>
      </c>
      <c r="C3748" s="15">
        <f>HOUR($A3748)</f>
        <v/>
      </c>
      <c r="D3748" s="15">
        <f>IF(AND($A3748&gt;=Instellingen!$B$6,$A3748&lt;Instellingen!$B$7),1,0)</f>
        <v/>
      </c>
      <c r="E3748" s="15">
        <f>COUNTIF(tData[BezoekStart],"&lt;"&amp;($A3748+1/24))-COUNTIF(tData[BezoekEind],"&lt;="&amp;$A3748)</f>
        <v/>
      </c>
      <c r="F3748" s="15">
        <f>COUNTIF(tData[BezoekLangStart],"&lt;"&amp;($A3748+1/24))-COUNTIF(tData[BezoekLangEind],"&lt;="&amp;$A3748)</f>
        <v/>
      </c>
      <c r="G3748" s="15">
        <f>IF($D3748=1,$B3748*100+$C3748,-1)</f>
        <v/>
      </c>
      <c r="H3748" s="15">
        <f>IF($D3748=1,$B3748,-1)</f>
        <v/>
      </c>
      <c r="I3748" s="15">
        <f>IF($D3748=1,$C3748,-1)</f>
        <v/>
      </c>
    </row>
    <row r="3749">
      <c r="A3749" s="33" t="n">
        <v>45448.08333333334</v>
      </c>
      <c r="B3749" s="15">
        <f>WEEKDAY($A3749,2)</f>
        <v/>
      </c>
      <c r="C3749" s="15">
        <f>HOUR($A3749)</f>
        <v/>
      </c>
      <c r="D3749" s="15">
        <f>IF(AND($A3749&gt;=Instellingen!$B$6,$A3749&lt;Instellingen!$B$7),1,0)</f>
        <v/>
      </c>
      <c r="E3749" s="15">
        <f>COUNTIF(tData[BezoekStart],"&lt;"&amp;($A3749+1/24))-COUNTIF(tData[BezoekEind],"&lt;="&amp;$A3749)</f>
        <v/>
      </c>
      <c r="F3749" s="15">
        <f>COUNTIF(tData[BezoekLangStart],"&lt;"&amp;($A3749+1/24))-COUNTIF(tData[BezoekLangEind],"&lt;="&amp;$A3749)</f>
        <v/>
      </c>
      <c r="G3749" s="15">
        <f>IF($D3749=1,$B3749*100+$C3749,-1)</f>
        <v/>
      </c>
      <c r="H3749" s="15">
        <f>IF($D3749=1,$B3749,-1)</f>
        <v/>
      </c>
      <c r="I3749" s="15">
        <f>IF($D3749=1,$C3749,-1)</f>
        <v/>
      </c>
    </row>
    <row r="3750">
      <c r="A3750" s="33" t="n">
        <v>45448.125</v>
      </c>
      <c r="B3750" s="15">
        <f>WEEKDAY($A3750,2)</f>
        <v/>
      </c>
      <c r="C3750" s="15">
        <f>HOUR($A3750)</f>
        <v/>
      </c>
      <c r="D3750" s="15">
        <f>IF(AND($A3750&gt;=Instellingen!$B$6,$A3750&lt;Instellingen!$B$7),1,0)</f>
        <v/>
      </c>
      <c r="E3750" s="15">
        <f>COUNTIF(tData[BezoekStart],"&lt;"&amp;($A3750+1/24))-COUNTIF(tData[BezoekEind],"&lt;="&amp;$A3750)</f>
        <v/>
      </c>
      <c r="F3750" s="15">
        <f>COUNTIF(tData[BezoekLangStart],"&lt;"&amp;($A3750+1/24))-COUNTIF(tData[BezoekLangEind],"&lt;="&amp;$A3750)</f>
        <v/>
      </c>
      <c r="G3750" s="15">
        <f>IF($D3750=1,$B3750*100+$C3750,-1)</f>
        <v/>
      </c>
      <c r="H3750" s="15">
        <f>IF($D3750=1,$B3750,-1)</f>
        <v/>
      </c>
      <c r="I3750" s="15">
        <f>IF($D3750=1,$C3750,-1)</f>
        <v/>
      </c>
    </row>
    <row r="3751">
      <c r="A3751" s="33" t="n">
        <v>45448.16666666666</v>
      </c>
      <c r="B3751" s="15">
        <f>WEEKDAY($A3751,2)</f>
        <v/>
      </c>
      <c r="C3751" s="15">
        <f>HOUR($A3751)</f>
        <v/>
      </c>
      <c r="D3751" s="15">
        <f>IF(AND($A3751&gt;=Instellingen!$B$6,$A3751&lt;Instellingen!$B$7),1,0)</f>
        <v/>
      </c>
      <c r="E3751" s="15">
        <f>COUNTIF(tData[BezoekStart],"&lt;"&amp;($A3751+1/24))-COUNTIF(tData[BezoekEind],"&lt;="&amp;$A3751)</f>
        <v/>
      </c>
      <c r="F3751" s="15">
        <f>COUNTIF(tData[BezoekLangStart],"&lt;"&amp;($A3751+1/24))-COUNTIF(tData[BezoekLangEind],"&lt;="&amp;$A3751)</f>
        <v/>
      </c>
      <c r="G3751" s="15">
        <f>IF($D3751=1,$B3751*100+$C3751,-1)</f>
        <v/>
      </c>
      <c r="H3751" s="15">
        <f>IF($D3751=1,$B3751,-1)</f>
        <v/>
      </c>
      <c r="I3751" s="15">
        <f>IF($D3751=1,$C3751,-1)</f>
        <v/>
      </c>
    </row>
    <row r="3752">
      <c r="A3752" s="33" t="n">
        <v>45448.20833333334</v>
      </c>
      <c r="B3752" s="15">
        <f>WEEKDAY($A3752,2)</f>
        <v/>
      </c>
      <c r="C3752" s="15">
        <f>HOUR($A3752)</f>
        <v/>
      </c>
      <c r="D3752" s="15">
        <f>IF(AND($A3752&gt;=Instellingen!$B$6,$A3752&lt;Instellingen!$B$7),1,0)</f>
        <v/>
      </c>
      <c r="E3752" s="15">
        <f>COUNTIF(tData[BezoekStart],"&lt;"&amp;($A3752+1/24))-COUNTIF(tData[BezoekEind],"&lt;="&amp;$A3752)</f>
        <v/>
      </c>
      <c r="F3752" s="15">
        <f>COUNTIF(tData[BezoekLangStart],"&lt;"&amp;($A3752+1/24))-COUNTIF(tData[BezoekLangEind],"&lt;="&amp;$A3752)</f>
        <v/>
      </c>
      <c r="G3752" s="15">
        <f>IF($D3752=1,$B3752*100+$C3752,-1)</f>
        <v/>
      </c>
      <c r="H3752" s="15">
        <f>IF($D3752=1,$B3752,-1)</f>
        <v/>
      </c>
      <c r="I3752" s="15">
        <f>IF($D3752=1,$C3752,-1)</f>
        <v/>
      </c>
    </row>
    <row r="3753">
      <c r="A3753" s="33" t="n">
        <v>45448.25</v>
      </c>
      <c r="B3753" s="15">
        <f>WEEKDAY($A3753,2)</f>
        <v/>
      </c>
      <c r="C3753" s="15">
        <f>HOUR($A3753)</f>
        <v/>
      </c>
      <c r="D3753" s="15">
        <f>IF(AND($A3753&gt;=Instellingen!$B$6,$A3753&lt;Instellingen!$B$7),1,0)</f>
        <v/>
      </c>
      <c r="E3753" s="15">
        <f>COUNTIF(tData[BezoekStart],"&lt;"&amp;($A3753+1/24))-COUNTIF(tData[BezoekEind],"&lt;="&amp;$A3753)</f>
        <v/>
      </c>
      <c r="F3753" s="15">
        <f>COUNTIF(tData[BezoekLangStart],"&lt;"&amp;($A3753+1/24))-COUNTIF(tData[BezoekLangEind],"&lt;="&amp;$A3753)</f>
        <v/>
      </c>
      <c r="G3753" s="15">
        <f>IF($D3753=1,$B3753*100+$C3753,-1)</f>
        <v/>
      </c>
      <c r="H3753" s="15">
        <f>IF($D3753=1,$B3753,-1)</f>
        <v/>
      </c>
      <c r="I3753" s="15">
        <f>IF($D3753=1,$C3753,-1)</f>
        <v/>
      </c>
    </row>
    <row r="3754">
      <c r="A3754" s="33" t="n">
        <v>45448.29166666666</v>
      </c>
      <c r="B3754" s="15">
        <f>WEEKDAY($A3754,2)</f>
        <v/>
      </c>
      <c r="C3754" s="15">
        <f>HOUR($A3754)</f>
        <v/>
      </c>
      <c r="D3754" s="15">
        <f>IF(AND($A3754&gt;=Instellingen!$B$6,$A3754&lt;Instellingen!$B$7),1,0)</f>
        <v/>
      </c>
      <c r="E3754" s="15">
        <f>COUNTIF(tData[BezoekStart],"&lt;"&amp;($A3754+1/24))-COUNTIF(tData[BezoekEind],"&lt;="&amp;$A3754)</f>
        <v/>
      </c>
      <c r="F3754" s="15">
        <f>COUNTIF(tData[BezoekLangStart],"&lt;"&amp;($A3754+1/24))-COUNTIF(tData[BezoekLangEind],"&lt;="&amp;$A3754)</f>
        <v/>
      </c>
      <c r="G3754" s="15">
        <f>IF($D3754=1,$B3754*100+$C3754,-1)</f>
        <v/>
      </c>
      <c r="H3754" s="15">
        <f>IF($D3754=1,$B3754,-1)</f>
        <v/>
      </c>
      <c r="I3754" s="15">
        <f>IF($D3754=1,$C3754,-1)</f>
        <v/>
      </c>
    </row>
    <row r="3755">
      <c r="A3755" s="33" t="n">
        <v>45448.33333333334</v>
      </c>
      <c r="B3755" s="15">
        <f>WEEKDAY($A3755,2)</f>
        <v/>
      </c>
      <c r="C3755" s="15">
        <f>HOUR($A3755)</f>
        <v/>
      </c>
      <c r="D3755" s="15">
        <f>IF(AND($A3755&gt;=Instellingen!$B$6,$A3755&lt;Instellingen!$B$7),1,0)</f>
        <v/>
      </c>
      <c r="E3755" s="15">
        <f>COUNTIF(tData[BezoekStart],"&lt;"&amp;($A3755+1/24))-COUNTIF(tData[BezoekEind],"&lt;="&amp;$A3755)</f>
        <v/>
      </c>
      <c r="F3755" s="15">
        <f>COUNTIF(tData[BezoekLangStart],"&lt;"&amp;($A3755+1/24))-COUNTIF(tData[BezoekLangEind],"&lt;="&amp;$A3755)</f>
        <v/>
      </c>
      <c r="G3755" s="15">
        <f>IF($D3755=1,$B3755*100+$C3755,-1)</f>
        <v/>
      </c>
      <c r="H3755" s="15">
        <f>IF($D3755=1,$B3755,-1)</f>
        <v/>
      </c>
      <c r="I3755" s="15">
        <f>IF($D3755=1,$C3755,-1)</f>
        <v/>
      </c>
    </row>
    <row r="3756">
      <c r="A3756" s="33" t="n">
        <v>45448.375</v>
      </c>
      <c r="B3756" s="15">
        <f>WEEKDAY($A3756,2)</f>
        <v/>
      </c>
      <c r="C3756" s="15">
        <f>HOUR($A3756)</f>
        <v/>
      </c>
      <c r="D3756" s="15">
        <f>IF(AND($A3756&gt;=Instellingen!$B$6,$A3756&lt;Instellingen!$B$7),1,0)</f>
        <v/>
      </c>
      <c r="E3756" s="15">
        <f>COUNTIF(tData[BezoekStart],"&lt;"&amp;($A3756+1/24))-COUNTIF(tData[BezoekEind],"&lt;="&amp;$A3756)</f>
        <v/>
      </c>
      <c r="F3756" s="15">
        <f>COUNTIF(tData[BezoekLangStart],"&lt;"&amp;($A3756+1/24))-COUNTIF(tData[BezoekLangEind],"&lt;="&amp;$A3756)</f>
        <v/>
      </c>
      <c r="G3756" s="15">
        <f>IF($D3756=1,$B3756*100+$C3756,-1)</f>
        <v/>
      </c>
      <c r="H3756" s="15">
        <f>IF($D3756=1,$B3756,-1)</f>
        <v/>
      </c>
      <c r="I3756" s="15">
        <f>IF($D3756=1,$C3756,-1)</f>
        <v/>
      </c>
    </row>
    <row r="3757">
      <c r="A3757" s="33" t="n">
        <v>45448.41666666666</v>
      </c>
      <c r="B3757" s="15">
        <f>WEEKDAY($A3757,2)</f>
        <v/>
      </c>
      <c r="C3757" s="15">
        <f>HOUR($A3757)</f>
        <v/>
      </c>
      <c r="D3757" s="15">
        <f>IF(AND($A3757&gt;=Instellingen!$B$6,$A3757&lt;Instellingen!$B$7),1,0)</f>
        <v/>
      </c>
      <c r="E3757" s="15">
        <f>COUNTIF(tData[BezoekStart],"&lt;"&amp;($A3757+1/24))-COUNTIF(tData[BezoekEind],"&lt;="&amp;$A3757)</f>
        <v/>
      </c>
      <c r="F3757" s="15">
        <f>COUNTIF(tData[BezoekLangStart],"&lt;"&amp;($A3757+1/24))-COUNTIF(tData[BezoekLangEind],"&lt;="&amp;$A3757)</f>
        <v/>
      </c>
      <c r="G3757" s="15">
        <f>IF($D3757=1,$B3757*100+$C3757,-1)</f>
        <v/>
      </c>
      <c r="H3757" s="15">
        <f>IF($D3757=1,$B3757,-1)</f>
        <v/>
      </c>
      <c r="I3757" s="15">
        <f>IF($D3757=1,$C3757,-1)</f>
        <v/>
      </c>
    </row>
    <row r="3758">
      <c r="A3758" s="33" t="n">
        <v>45448.45833333334</v>
      </c>
      <c r="B3758" s="15">
        <f>WEEKDAY($A3758,2)</f>
        <v/>
      </c>
      <c r="C3758" s="15">
        <f>HOUR($A3758)</f>
        <v/>
      </c>
      <c r="D3758" s="15">
        <f>IF(AND($A3758&gt;=Instellingen!$B$6,$A3758&lt;Instellingen!$B$7),1,0)</f>
        <v/>
      </c>
      <c r="E3758" s="15">
        <f>COUNTIF(tData[BezoekStart],"&lt;"&amp;($A3758+1/24))-COUNTIF(tData[BezoekEind],"&lt;="&amp;$A3758)</f>
        <v/>
      </c>
      <c r="F3758" s="15">
        <f>COUNTIF(tData[BezoekLangStart],"&lt;"&amp;($A3758+1/24))-COUNTIF(tData[BezoekLangEind],"&lt;="&amp;$A3758)</f>
        <v/>
      </c>
      <c r="G3758" s="15">
        <f>IF($D3758=1,$B3758*100+$C3758,-1)</f>
        <v/>
      </c>
      <c r="H3758" s="15">
        <f>IF($D3758=1,$B3758,-1)</f>
        <v/>
      </c>
      <c r="I3758" s="15">
        <f>IF($D3758=1,$C3758,-1)</f>
        <v/>
      </c>
    </row>
    <row r="3759">
      <c r="A3759" s="33" t="n">
        <v>45448.5</v>
      </c>
      <c r="B3759" s="15">
        <f>WEEKDAY($A3759,2)</f>
        <v/>
      </c>
      <c r="C3759" s="15">
        <f>HOUR($A3759)</f>
        <v/>
      </c>
      <c r="D3759" s="15">
        <f>IF(AND($A3759&gt;=Instellingen!$B$6,$A3759&lt;Instellingen!$B$7),1,0)</f>
        <v/>
      </c>
      <c r="E3759" s="15">
        <f>COUNTIF(tData[BezoekStart],"&lt;"&amp;($A3759+1/24))-COUNTIF(tData[BezoekEind],"&lt;="&amp;$A3759)</f>
        <v/>
      </c>
      <c r="F3759" s="15">
        <f>COUNTIF(tData[BezoekLangStart],"&lt;"&amp;($A3759+1/24))-COUNTIF(tData[BezoekLangEind],"&lt;="&amp;$A3759)</f>
        <v/>
      </c>
      <c r="G3759" s="15">
        <f>IF($D3759=1,$B3759*100+$C3759,-1)</f>
        <v/>
      </c>
      <c r="H3759" s="15">
        <f>IF($D3759=1,$B3759,-1)</f>
        <v/>
      </c>
      <c r="I3759" s="15">
        <f>IF($D3759=1,$C3759,-1)</f>
        <v/>
      </c>
    </row>
    <row r="3760">
      <c r="A3760" s="33" t="n">
        <v>45448.54166666666</v>
      </c>
      <c r="B3760" s="15">
        <f>WEEKDAY($A3760,2)</f>
        <v/>
      </c>
      <c r="C3760" s="15">
        <f>HOUR($A3760)</f>
        <v/>
      </c>
      <c r="D3760" s="15">
        <f>IF(AND($A3760&gt;=Instellingen!$B$6,$A3760&lt;Instellingen!$B$7),1,0)</f>
        <v/>
      </c>
      <c r="E3760" s="15">
        <f>COUNTIF(tData[BezoekStart],"&lt;"&amp;($A3760+1/24))-COUNTIF(tData[BezoekEind],"&lt;="&amp;$A3760)</f>
        <v/>
      </c>
      <c r="F3760" s="15">
        <f>COUNTIF(tData[BezoekLangStart],"&lt;"&amp;($A3760+1/24))-COUNTIF(tData[BezoekLangEind],"&lt;="&amp;$A3760)</f>
        <v/>
      </c>
      <c r="G3760" s="15">
        <f>IF($D3760=1,$B3760*100+$C3760,-1)</f>
        <v/>
      </c>
      <c r="H3760" s="15">
        <f>IF($D3760=1,$B3760,-1)</f>
        <v/>
      </c>
      <c r="I3760" s="15">
        <f>IF($D3760=1,$C3760,-1)</f>
        <v/>
      </c>
    </row>
    <row r="3761">
      <c r="A3761" s="33" t="n">
        <v>45448.58333333334</v>
      </c>
      <c r="B3761" s="15">
        <f>WEEKDAY($A3761,2)</f>
        <v/>
      </c>
      <c r="C3761" s="15">
        <f>HOUR($A3761)</f>
        <v/>
      </c>
      <c r="D3761" s="15">
        <f>IF(AND($A3761&gt;=Instellingen!$B$6,$A3761&lt;Instellingen!$B$7),1,0)</f>
        <v/>
      </c>
      <c r="E3761" s="15">
        <f>COUNTIF(tData[BezoekStart],"&lt;"&amp;($A3761+1/24))-COUNTIF(tData[BezoekEind],"&lt;="&amp;$A3761)</f>
        <v/>
      </c>
      <c r="F3761" s="15">
        <f>COUNTIF(tData[BezoekLangStart],"&lt;"&amp;($A3761+1/24))-COUNTIF(tData[BezoekLangEind],"&lt;="&amp;$A3761)</f>
        <v/>
      </c>
      <c r="G3761" s="15">
        <f>IF($D3761=1,$B3761*100+$C3761,-1)</f>
        <v/>
      </c>
      <c r="H3761" s="15">
        <f>IF($D3761=1,$B3761,-1)</f>
        <v/>
      </c>
      <c r="I3761" s="15">
        <f>IF($D3761=1,$C3761,-1)</f>
        <v/>
      </c>
    </row>
    <row r="3762">
      <c r="A3762" s="33" t="n">
        <v>45448.625</v>
      </c>
      <c r="B3762" s="15">
        <f>WEEKDAY($A3762,2)</f>
        <v/>
      </c>
      <c r="C3762" s="15">
        <f>HOUR($A3762)</f>
        <v/>
      </c>
      <c r="D3762" s="15">
        <f>IF(AND($A3762&gt;=Instellingen!$B$6,$A3762&lt;Instellingen!$B$7),1,0)</f>
        <v/>
      </c>
      <c r="E3762" s="15">
        <f>COUNTIF(tData[BezoekStart],"&lt;"&amp;($A3762+1/24))-COUNTIF(tData[BezoekEind],"&lt;="&amp;$A3762)</f>
        <v/>
      </c>
      <c r="F3762" s="15">
        <f>COUNTIF(tData[BezoekLangStart],"&lt;"&amp;($A3762+1/24))-COUNTIF(tData[BezoekLangEind],"&lt;="&amp;$A3762)</f>
        <v/>
      </c>
      <c r="G3762" s="15">
        <f>IF($D3762=1,$B3762*100+$C3762,-1)</f>
        <v/>
      </c>
      <c r="H3762" s="15">
        <f>IF($D3762=1,$B3762,-1)</f>
        <v/>
      </c>
      <c r="I3762" s="15">
        <f>IF($D3762=1,$C3762,-1)</f>
        <v/>
      </c>
    </row>
    <row r="3763">
      <c r="A3763" s="33" t="n">
        <v>45448.66666666666</v>
      </c>
      <c r="B3763" s="15">
        <f>WEEKDAY($A3763,2)</f>
        <v/>
      </c>
      <c r="C3763" s="15">
        <f>HOUR($A3763)</f>
        <v/>
      </c>
      <c r="D3763" s="15">
        <f>IF(AND($A3763&gt;=Instellingen!$B$6,$A3763&lt;Instellingen!$B$7),1,0)</f>
        <v/>
      </c>
      <c r="E3763" s="15">
        <f>COUNTIF(tData[BezoekStart],"&lt;"&amp;($A3763+1/24))-COUNTIF(tData[BezoekEind],"&lt;="&amp;$A3763)</f>
        <v/>
      </c>
      <c r="F3763" s="15">
        <f>COUNTIF(tData[BezoekLangStart],"&lt;"&amp;($A3763+1/24))-COUNTIF(tData[BezoekLangEind],"&lt;="&amp;$A3763)</f>
        <v/>
      </c>
      <c r="G3763" s="15">
        <f>IF($D3763=1,$B3763*100+$C3763,-1)</f>
        <v/>
      </c>
      <c r="H3763" s="15">
        <f>IF($D3763=1,$B3763,-1)</f>
        <v/>
      </c>
      <c r="I3763" s="15">
        <f>IF($D3763=1,$C3763,-1)</f>
        <v/>
      </c>
    </row>
    <row r="3764">
      <c r="A3764" s="33" t="n">
        <v>45448.70833333334</v>
      </c>
      <c r="B3764" s="15">
        <f>WEEKDAY($A3764,2)</f>
        <v/>
      </c>
      <c r="C3764" s="15">
        <f>HOUR($A3764)</f>
        <v/>
      </c>
      <c r="D3764" s="15">
        <f>IF(AND($A3764&gt;=Instellingen!$B$6,$A3764&lt;Instellingen!$B$7),1,0)</f>
        <v/>
      </c>
      <c r="E3764" s="15">
        <f>COUNTIF(tData[BezoekStart],"&lt;"&amp;($A3764+1/24))-COUNTIF(tData[BezoekEind],"&lt;="&amp;$A3764)</f>
        <v/>
      </c>
      <c r="F3764" s="15">
        <f>COUNTIF(tData[BezoekLangStart],"&lt;"&amp;($A3764+1/24))-COUNTIF(tData[BezoekLangEind],"&lt;="&amp;$A3764)</f>
        <v/>
      </c>
      <c r="G3764" s="15">
        <f>IF($D3764=1,$B3764*100+$C3764,-1)</f>
        <v/>
      </c>
      <c r="H3764" s="15">
        <f>IF($D3764=1,$B3764,-1)</f>
        <v/>
      </c>
      <c r="I3764" s="15">
        <f>IF($D3764=1,$C3764,-1)</f>
        <v/>
      </c>
    </row>
    <row r="3765">
      <c r="A3765" s="33" t="n">
        <v>45448.75</v>
      </c>
      <c r="B3765" s="15">
        <f>WEEKDAY($A3765,2)</f>
        <v/>
      </c>
      <c r="C3765" s="15">
        <f>HOUR($A3765)</f>
        <v/>
      </c>
      <c r="D3765" s="15">
        <f>IF(AND($A3765&gt;=Instellingen!$B$6,$A3765&lt;Instellingen!$B$7),1,0)</f>
        <v/>
      </c>
      <c r="E3765" s="15">
        <f>COUNTIF(tData[BezoekStart],"&lt;"&amp;($A3765+1/24))-COUNTIF(tData[BezoekEind],"&lt;="&amp;$A3765)</f>
        <v/>
      </c>
      <c r="F3765" s="15">
        <f>COUNTIF(tData[BezoekLangStart],"&lt;"&amp;($A3765+1/24))-COUNTIF(tData[BezoekLangEind],"&lt;="&amp;$A3765)</f>
        <v/>
      </c>
      <c r="G3765" s="15">
        <f>IF($D3765=1,$B3765*100+$C3765,-1)</f>
        <v/>
      </c>
      <c r="H3765" s="15">
        <f>IF($D3765=1,$B3765,-1)</f>
        <v/>
      </c>
      <c r="I3765" s="15">
        <f>IF($D3765=1,$C3765,-1)</f>
        <v/>
      </c>
    </row>
    <row r="3766">
      <c r="A3766" s="33" t="n">
        <v>45448.79166666666</v>
      </c>
      <c r="B3766" s="15">
        <f>WEEKDAY($A3766,2)</f>
        <v/>
      </c>
      <c r="C3766" s="15">
        <f>HOUR($A3766)</f>
        <v/>
      </c>
      <c r="D3766" s="15">
        <f>IF(AND($A3766&gt;=Instellingen!$B$6,$A3766&lt;Instellingen!$B$7),1,0)</f>
        <v/>
      </c>
      <c r="E3766" s="15">
        <f>COUNTIF(tData[BezoekStart],"&lt;"&amp;($A3766+1/24))-COUNTIF(tData[BezoekEind],"&lt;="&amp;$A3766)</f>
        <v/>
      </c>
      <c r="F3766" s="15">
        <f>COUNTIF(tData[BezoekLangStart],"&lt;"&amp;($A3766+1/24))-COUNTIF(tData[BezoekLangEind],"&lt;="&amp;$A3766)</f>
        <v/>
      </c>
      <c r="G3766" s="15">
        <f>IF($D3766=1,$B3766*100+$C3766,-1)</f>
        <v/>
      </c>
      <c r="H3766" s="15">
        <f>IF($D3766=1,$B3766,-1)</f>
        <v/>
      </c>
      <c r="I3766" s="15">
        <f>IF($D3766=1,$C3766,-1)</f>
        <v/>
      </c>
    </row>
    <row r="3767">
      <c r="A3767" s="33" t="n">
        <v>45448.83333333334</v>
      </c>
      <c r="B3767" s="15">
        <f>WEEKDAY($A3767,2)</f>
        <v/>
      </c>
      <c r="C3767" s="15">
        <f>HOUR($A3767)</f>
        <v/>
      </c>
      <c r="D3767" s="15">
        <f>IF(AND($A3767&gt;=Instellingen!$B$6,$A3767&lt;Instellingen!$B$7),1,0)</f>
        <v/>
      </c>
      <c r="E3767" s="15">
        <f>COUNTIF(tData[BezoekStart],"&lt;"&amp;($A3767+1/24))-COUNTIF(tData[BezoekEind],"&lt;="&amp;$A3767)</f>
        <v/>
      </c>
      <c r="F3767" s="15">
        <f>COUNTIF(tData[BezoekLangStart],"&lt;"&amp;($A3767+1/24))-COUNTIF(tData[BezoekLangEind],"&lt;="&amp;$A3767)</f>
        <v/>
      </c>
      <c r="G3767" s="15">
        <f>IF($D3767=1,$B3767*100+$C3767,-1)</f>
        <v/>
      </c>
      <c r="H3767" s="15">
        <f>IF($D3767=1,$B3767,-1)</f>
        <v/>
      </c>
      <c r="I3767" s="15">
        <f>IF($D3767=1,$C3767,-1)</f>
        <v/>
      </c>
    </row>
    <row r="3768">
      <c r="A3768" s="33" t="n">
        <v>45448.875</v>
      </c>
      <c r="B3768" s="15">
        <f>WEEKDAY($A3768,2)</f>
        <v/>
      </c>
      <c r="C3768" s="15">
        <f>HOUR($A3768)</f>
        <v/>
      </c>
      <c r="D3768" s="15">
        <f>IF(AND($A3768&gt;=Instellingen!$B$6,$A3768&lt;Instellingen!$B$7),1,0)</f>
        <v/>
      </c>
      <c r="E3768" s="15">
        <f>COUNTIF(tData[BezoekStart],"&lt;"&amp;($A3768+1/24))-COUNTIF(tData[BezoekEind],"&lt;="&amp;$A3768)</f>
        <v/>
      </c>
      <c r="F3768" s="15">
        <f>COUNTIF(tData[BezoekLangStart],"&lt;"&amp;($A3768+1/24))-COUNTIF(tData[BezoekLangEind],"&lt;="&amp;$A3768)</f>
        <v/>
      </c>
      <c r="G3768" s="15">
        <f>IF($D3768=1,$B3768*100+$C3768,-1)</f>
        <v/>
      </c>
      <c r="H3768" s="15">
        <f>IF($D3768=1,$B3768,-1)</f>
        <v/>
      </c>
      <c r="I3768" s="15">
        <f>IF($D3768=1,$C3768,-1)</f>
        <v/>
      </c>
    </row>
    <row r="3769">
      <c r="A3769" s="33" t="n">
        <v>45448.91666666666</v>
      </c>
      <c r="B3769" s="15">
        <f>WEEKDAY($A3769,2)</f>
        <v/>
      </c>
      <c r="C3769" s="15">
        <f>HOUR($A3769)</f>
        <v/>
      </c>
      <c r="D3769" s="15">
        <f>IF(AND($A3769&gt;=Instellingen!$B$6,$A3769&lt;Instellingen!$B$7),1,0)</f>
        <v/>
      </c>
      <c r="E3769" s="15">
        <f>COUNTIF(tData[BezoekStart],"&lt;"&amp;($A3769+1/24))-COUNTIF(tData[BezoekEind],"&lt;="&amp;$A3769)</f>
        <v/>
      </c>
      <c r="F3769" s="15">
        <f>COUNTIF(tData[BezoekLangStart],"&lt;"&amp;($A3769+1/24))-COUNTIF(tData[BezoekLangEind],"&lt;="&amp;$A3769)</f>
        <v/>
      </c>
      <c r="G3769" s="15">
        <f>IF($D3769=1,$B3769*100+$C3769,-1)</f>
        <v/>
      </c>
      <c r="H3769" s="15">
        <f>IF($D3769=1,$B3769,-1)</f>
        <v/>
      </c>
      <c r="I3769" s="15">
        <f>IF($D3769=1,$C3769,-1)</f>
        <v/>
      </c>
    </row>
    <row r="3770">
      <c r="A3770" s="33" t="n">
        <v>45448.95833333334</v>
      </c>
      <c r="B3770" s="15">
        <f>WEEKDAY($A3770,2)</f>
        <v/>
      </c>
      <c r="C3770" s="15">
        <f>HOUR($A3770)</f>
        <v/>
      </c>
      <c r="D3770" s="15">
        <f>IF(AND($A3770&gt;=Instellingen!$B$6,$A3770&lt;Instellingen!$B$7),1,0)</f>
        <v/>
      </c>
      <c r="E3770" s="15">
        <f>COUNTIF(tData[BezoekStart],"&lt;"&amp;($A3770+1/24))-COUNTIF(tData[BezoekEind],"&lt;="&amp;$A3770)</f>
        <v/>
      </c>
      <c r="F3770" s="15">
        <f>COUNTIF(tData[BezoekLangStart],"&lt;"&amp;($A3770+1/24))-COUNTIF(tData[BezoekLangEind],"&lt;="&amp;$A3770)</f>
        <v/>
      </c>
      <c r="G3770" s="15">
        <f>IF($D3770=1,$B3770*100+$C3770,-1)</f>
        <v/>
      </c>
      <c r="H3770" s="15">
        <f>IF($D3770=1,$B3770,-1)</f>
        <v/>
      </c>
      <c r="I3770" s="15">
        <f>IF($D3770=1,$C3770,-1)</f>
        <v/>
      </c>
    </row>
    <row r="3771">
      <c r="A3771" s="33" t="n">
        <v>45449</v>
      </c>
      <c r="B3771" s="15">
        <f>WEEKDAY($A3771,2)</f>
        <v/>
      </c>
      <c r="C3771" s="15">
        <f>HOUR($A3771)</f>
        <v/>
      </c>
      <c r="D3771" s="15">
        <f>IF(AND($A3771&gt;=Instellingen!$B$6,$A3771&lt;Instellingen!$B$7),1,0)</f>
        <v/>
      </c>
      <c r="E3771" s="15">
        <f>COUNTIF(tData[BezoekStart],"&lt;"&amp;($A3771+1/24))-COUNTIF(tData[BezoekEind],"&lt;="&amp;$A3771)</f>
        <v/>
      </c>
      <c r="F3771" s="15">
        <f>COUNTIF(tData[BezoekLangStart],"&lt;"&amp;($A3771+1/24))-COUNTIF(tData[BezoekLangEind],"&lt;="&amp;$A3771)</f>
        <v/>
      </c>
      <c r="G3771" s="15">
        <f>IF($D3771=1,$B3771*100+$C3771,-1)</f>
        <v/>
      </c>
      <c r="H3771" s="15">
        <f>IF($D3771=1,$B3771,-1)</f>
        <v/>
      </c>
      <c r="I3771" s="15">
        <f>IF($D3771=1,$C3771,-1)</f>
        <v/>
      </c>
    </row>
    <row r="3772">
      <c r="A3772" s="33" t="n">
        <v>45449.04166666666</v>
      </c>
      <c r="B3772" s="15">
        <f>WEEKDAY($A3772,2)</f>
        <v/>
      </c>
      <c r="C3772" s="15">
        <f>HOUR($A3772)</f>
        <v/>
      </c>
      <c r="D3772" s="15">
        <f>IF(AND($A3772&gt;=Instellingen!$B$6,$A3772&lt;Instellingen!$B$7),1,0)</f>
        <v/>
      </c>
      <c r="E3772" s="15">
        <f>COUNTIF(tData[BezoekStart],"&lt;"&amp;($A3772+1/24))-COUNTIF(tData[BezoekEind],"&lt;="&amp;$A3772)</f>
        <v/>
      </c>
      <c r="F3772" s="15">
        <f>COUNTIF(tData[BezoekLangStart],"&lt;"&amp;($A3772+1/24))-COUNTIF(tData[BezoekLangEind],"&lt;="&amp;$A3772)</f>
        <v/>
      </c>
      <c r="G3772" s="15">
        <f>IF($D3772=1,$B3772*100+$C3772,-1)</f>
        <v/>
      </c>
      <c r="H3772" s="15">
        <f>IF($D3772=1,$B3772,-1)</f>
        <v/>
      </c>
      <c r="I3772" s="15">
        <f>IF($D3772=1,$C3772,-1)</f>
        <v/>
      </c>
    </row>
    <row r="3773">
      <c r="A3773" s="33" t="n">
        <v>45449.08333333334</v>
      </c>
      <c r="B3773" s="15">
        <f>WEEKDAY($A3773,2)</f>
        <v/>
      </c>
      <c r="C3773" s="15">
        <f>HOUR($A3773)</f>
        <v/>
      </c>
      <c r="D3773" s="15">
        <f>IF(AND($A3773&gt;=Instellingen!$B$6,$A3773&lt;Instellingen!$B$7),1,0)</f>
        <v/>
      </c>
      <c r="E3773" s="15">
        <f>COUNTIF(tData[BezoekStart],"&lt;"&amp;($A3773+1/24))-COUNTIF(tData[BezoekEind],"&lt;="&amp;$A3773)</f>
        <v/>
      </c>
      <c r="F3773" s="15">
        <f>COUNTIF(tData[BezoekLangStart],"&lt;"&amp;($A3773+1/24))-COUNTIF(tData[BezoekLangEind],"&lt;="&amp;$A3773)</f>
        <v/>
      </c>
      <c r="G3773" s="15">
        <f>IF($D3773=1,$B3773*100+$C3773,-1)</f>
        <v/>
      </c>
      <c r="H3773" s="15">
        <f>IF($D3773=1,$B3773,-1)</f>
        <v/>
      </c>
      <c r="I3773" s="15">
        <f>IF($D3773=1,$C3773,-1)</f>
        <v/>
      </c>
    </row>
    <row r="3774">
      <c r="A3774" s="33" t="n">
        <v>45449.125</v>
      </c>
      <c r="B3774" s="15">
        <f>WEEKDAY($A3774,2)</f>
        <v/>
      </c>
      <c r="C3774" s="15">
        <f>HOUR($A3774)</f>
        <v/>
      </c>
      <c r="D3774" s="15">
        <f>IF(AND($A3774&gt;=Instellingen!$B$6,$A3774&lt;Instellingen!$B$7),1,0)</f>
        <v/>
      </c>
      <c r="E3774" s="15">
        <f>COUNTIF(tData[BezoekStart],"&lt;"&amp;($A3774+1/24))-COUNTIF(tData[BezoekEind],"&lt;="&amp;$A3774)</f>
        <v/>
      </c>
      <c r="F3774" s="15">
        <f>COUNTIF(tData[BezoekLangStart],"&lt;"&amp;($A3774+1/24))-COUNTIF(tData[BezoekLangEind],"&lt;="&amp;$A3774)</f>
        <v/>
      </c>
      <c r="G3774" s="15">
        <f>IF($D3774=1,$B3774*100+$C3774,-1)</f>
        <v/>
      </c>
      <c r="H3774" s="15">
        <f>IF($D3774=1,$B3774,-1)</f>
        <v/>
      </c>
      <c r="I3774" s="15">
        <f>IF($D3774=1,$C3774,-1)</f>
        <v/>
      </c>
    </row>
    <row r="3775">
      <c r="A3775" s="33" t="n">
        <v>45449.16666666666</v>
      </c>
      <c r="B3775" s="15">
        <f>WEEKDAY($A3775,2)</f>
        <v/>
      </c>
      <c r="C3775" s="15">
        <f>HOUR($A3775)</f>
        <v/>
      </c>
      <c r="D3775" s="15">
        <f>IF(AND($A3775&gt;=Instellingen!$B$6,$A3775&lt;Instellingen!$B$7),1,0)</f>
        <v/>
      </c>
      <c r="E3775" s="15">
        <f>COUNTIF(tData[BezoekStart],"&lt;"&amp;($A3775+1/24))-COUNTIF(tData[BezoekEind],"&lt;="&amp;$A3775)</f>
        <v/>
      </c>
      <c r="F3775" s="15">
        <f>COUNTIF(tData[BezoekLangStart],"&lt;"&amp;($A3775+1/24))-COUNTIF(tData[BezoekLangEind],"&lt;="&amp;$A3775)</f>
        <v/>
      </c>
      <c r="G3775" s="15">
        <f>IF($D3775=1,$B3775*100+$C3775,-1)</f>
        <v/>
      </c>
      <c r="H3775" s="15">
        <f>IF($D3775=1,$B3775,-1)</f>
        <v/>
      </c>
      <c r="I3775" s="15">
        <f>IF($D3775=1,$C3775,-1)</f>
        <v/>
      </c>
    </row>
    <row r="3776">
      <c r="A3776" s="33" t="n">
        <v>45449.20833333334</v>
      </c>
      <c r="B3776" s="15">
        <f>WEEKDAY($A3776,2)</f>
        <v/>
      </c>
      <c r="C3776" s="15">
        <f>HOUR($A3776)</f>
        <v/>
      </c>
      <c r="D3776" s="15">
        <f>IF(AND($A3776&gt;=Instellingen!$B$6,$A3776&lt;Instellingen!$B$7),1,0)</f>
        <v/>
      </c>
      <c r="E3776" s="15">
        <f>COUNTIF(tData[BezoekStart],"&lt;"&amp;($A3776+1/24))-COUNTIF(tData[BezoekEind],"&lt;="&amp;$A3776)</f>
        <v/>
      </c>
      <c r="F3776" s="15">
        <f>COUNTIF(tData[BezoekLangStart],"&lt;"&amp;($A3776+1/24))-COUNTIF(tData[BezoekLangEind],"&lt;="&amp;$A3776)</f>
        <v/>
      </c>
      <c r="G3776" s="15">
        <f>IF($D3776=1,$B3776*100+$C3776,-1)</f>
        <v/>
      </c>
      <c r="H3776" s="15">
        <f>IF($D3776=1,$B3776,-1)</f>
        <v/>
      </c>
      <c r="I3776" s="15">
        <f>IF($D3776=1,$C3776,-1)</f>
        <v/>
      </c>
    </row>
    <row r="3777">
      <c r="A3777" s="33" t="n">
        <v>45449.25</v>
      </c>
      <c r="B3777" s="15">
        <f>WEEKDAY($A3777,2)</f>
        <v/>
      </c>
      <c r="C3777" s="15">
        <f>HOUR($A3777)</f>
        <v/>
      </c>
      <c r="D3777" s="15">
        <f>IF(AND($A3777&gt;=Instellingen!$B$6,$A3777&lt;Instellingen!$B$7),1,0)</f>
        <v/>
      </c>
      <c r="E3777" s="15">
        <f>COUNTIF(tData[BezoekStart],"&lt;"&amp;($A3777+1/24))-COUNTIF(tData[BezoekEind],"&lt;="&amp;$A3777)</f>
        <v/>
      </c>
      <c r="F3777" s="15">
        <f>COUNTIF(tData[BezoekLangStart],"&lt;"&amp;($A3777+1/24))-COUNTIF(tData[BezoekLangEind],"&lt;="&amp;$A3777)</f>
        <v/>
      </c>
      <c r="G3777" s="15">
        <f>IF($D3777=1,$B3777*100+$C3777,-1)</f>
        <v/>
      </c>
      <c r="H3777" s="15">
        <f>IF($D3777=1,$B3777,-1)</f>
        <v/>
      </c>
      <c r="I3777" s="15">
        <f>IF($D3777=1,$C3777,-1)</f>
        <v/>
      </c>
    </row>
    <row r="3778">
      <c r="A3778" s="33" t="n">
        <v>45449.29166666666</v>
      </c>
      <c r="B3778" s="15">
        <f>WEEKDAY($A3778,2)</f>
        <v/>
      </c>
      <c r="C3778" s="15">
        <f>HOUR($A3778)</f>
        <v/>
      </c>
      <c r="D3778" s="15">
        <f>IF(AND($A3778&gt;=Instellingen!$B$6,$A3778&lt;Instellingen!$B$7),1,0)</f>
        <v/>
      </c>
      <c r="E3778" s="15">
        <f>COUNTIF(tData[BezoekStart],"&lt;"&amp;($A3778+1/24))-COUNTIF(tData[BezoekEind],"&lt;="&amp;$A3778)</f>
        <v/>
      </c>
      <c r="F3778" s="15">
        <f>COUNTIF(tData[BezoekLangStart],"&lt;"&amp;($A3778+1/24))-COUNTIF(tData[BezoekLangEind],"&lt;="&amp;$A3778)</f>
        <v/>
      </c>
      <c r="G3778" s="15">
        <f>IF($D3778=1,$B3778*100+$C3778,-1)</f>
        <v/>
      </c>
      <c r="H3778" s="15">
        <f>IF($D3778=1,$B3778,-1)</f>
        <v/>
      </c>
      <c r="I3778" s="15">
        <f>IF($D3778=1,$C3778,-1)</f>
        <v/>
      </c>
    </row>
    <row r="3779">
      <c r="A3779" s="33" t="n">
        <v>45449.33333333334</v>
      </c>
      <c r="B3779" s="15">
        <f>WEEKDAY($A3779,2)</f>
        <v/>
      </c>
      <c r="C3779" s="15">
        <f>HOUR($A3779)</f>
        <v/>
      </c>
      <c r="D3779" s="15">
        <f>IF(AND($A3779&gt;=Instellingen!$B$6,$A3779&lt;Instellingen!$B$7),1,0)</f>
        <v/>
      </c>
      <c r="E3779" s="15">
        <f>COUNTIF(tData[BezoekStart],"&lt;"&amp;($A3779+1/24))-COUNTIF(tData[BezoekEind],"&lt;="&amp;$A3779)</f>
        <v/>
      </c>
      <c r="F3779" s="15">
        <f>COUNTIF(tData[BezoekLangStart],"&lt;"&amp;($A3779+1/24))-COUNTIF(tData[BezoekLangEind],"&lt;="&amp;$A3779)</f>
        <v/>
      </c>
      <c r="G3779" s="15">
        <f>IF($D3779=1,$B3779*100+$C3779,-1)</f>
        <v/>
      </c>
      <c r="H3779" s="15">
        <f>IF($D3779=1,$B3779,-1)</f>
        <v/>
      </c>
      <c r="I3779" s="15">
        <f>IF($D3779=1,$C3779,-1)</f>
        <v/>
      </c>
    </row>
    <row r="3780">
      <c r="A3780" s="33" t="n">
        <v>45449.375</v>
      </c>
      <c r="B3780" s="15">
        <f>WEEKDAY($A3780,2)</f>
        <v/>
      </c>
      <c r="C3780" s="15">
        <f>HOUR($A3780)</f>
        <v/>
      </c>
      <c r="D3780" s="15">
        <f>IF(AND($A3780&gt;=Instellingen!$B$6,$A3780&lt;Instellingen!$B$7),1,0)</f>
        <v/>
      </c>
      <c r="E3780" s="15">
        <f>COUNTIF(tData[BezoekStart],"&lt;"&amp;($A3780+1/24))-COUNTIF(tData[BezoekEind],"&lt;="&amp;$A3780)</f>
        <v/>
      </c>
      <c r="F3780" s="15">
        <f>COUNTIF(tData[BezoekLangStart],"&lt;"&amp;($A3780+1/24))-COUNTIF(tData[BezoekLangEind],"&lt;="&amp;$A3780)</f>
        <v/>
      </c>
      <c r="G3780" s="15">
        <f>IF($D3780=1,$B3780*100+$C3780,-1)</f>
        <v/>
      </c>
      <c r="H3780" s="15">
        <f>IF($D3780=1,$B3780,-1)</f>
        <v/>
      </c>
      <c r="I3780" s="15">
        <f>IF($D3780=1,$C3780,-1)</f>
        <v/>
      </c>
    </row>
    <row r="3781">
      <c r="A3781" s="33" t="n">
        <v>45449.41666666666</v>
      </c>
      <c r="B3781" s="15">
        <f>WEEKDAY($A3781,2)</f>
        <v/>
      </c>
      <c r="C3781" s="15">
        <f>HOUR($A3781)</f>
        <v/>
      </c>
      <c r="D3781" s="15">
        <f>IF(AND($A3781&gt;=Instellingen!$B$6,$A3781&lt;Instellingen!$B$7),1,0)</f>
        <v/>
      </c>
      <c r="E3781" s="15">
        <f>COUNTIF(tData[BezoekStart],"&lt;"&amp;($A3781+1/24))-COUNTIF(tData[BezoekEind],"&lt;="&amp;$A3781)</f>
        <v/>
      </c>
      <c r="F3781" s="15">
        <f>COUNTIF(tData[BezoekLangStart],"&lt;"&amp;($A3781+1/24))-COUNTIF(tData[BezoekLangEind],"&lt;="&amp;$A3781)</f>
        <v/>
      </c>
      <c r="G3781" s="15">
        <f>IF($D3781=1,$B3781*100+$C3781,-1)</f>
        <v/>
      </c>
      <c r="H3781" s="15">
        <f>IF($D3781=1,$B3781,-1)</f>
        <v/>
      </c>
      <c r="I3781" s="15">
        <f>IF($D3781=1,$C3781,-1)</f>
        <v/>
      </c>
    </row>
    <row r="3782">
      <c r="A3782" s="33" t="n">
        <v>45449.45833333334</v>
      </c>
      <c r="B3782" s="15">
        <f>WEEKDAY($A3782,2)</f>
        <v/>
      </c>
      <c r="C3782" s="15">
        <f>HOUR($A3782)</f>
        <v/>
      </c>
      <c r="D3782" s="15">
        <f>IF(AND($A3782&gt;=Instellingen!$B$6,$A3782&lt;Instellingen!$B$7),1,0)</f>
        <v/>
      </c>
      <c r="E3782" s="15">
        <f>COUNTIF(tData[BezoekStart],"&lt;"&amp;($A3782+1/24))-COUNTIF(tData[BezoekEind],"&lt;="&amp;$A3782)</f>
        <v/>
      </c>
      <c r="F3782" s="15">
        <f>COUNTIF(tData[BezoekLangStart],"&lt;"&amp;($A3782+1/24))-COUNTIF(tData[BezoekLangEind],"&lt;="&amp;$A3782)</f>
        <v/>
      </c>
      <c r="G3782" s="15">
        <f>IF($D3782=1,$B3782*100+$C3782,-1)</f>
        <v/>
      </c>
      <c r="H3782" s="15">
        <f>IF($D3782=1,$B3782,-1)</f>
        <v/>
      </c>
      <c r="I3782" s="15">
        <f>IF($D3782=1,$C3782,-1)</f>
        <v/>
      </c>
    </row>
    <row r="3783">
      <c r="A3783" s="33" t="n">
        <v>45449.5</v>
      </c>
      <c r="B3783" s="15">
        <f>WEEKDAY($A3783,2)</f>
        <v/>
      </c>
      <c r="C3783" s="15">
        <f>HOUR($A3783)</f>
        <v/>
      </c>
      <c r="D3783" s="15">
        <f>IF(AND($A3783&gt;=Instellingen!$B$6,$A3783&lt;Instellingen!$B$7),1,0)</f>
        <v/>
      </c>
      <c r="E3783" s="15">
        <f>COUNTIF(tData[BezoekStart],"&lt;"&amp;($A3783+1/24))-COUNTIF(tData[BezoekEind],"&lt;="&amp;$A3783)</f>
        <v/>
      </c>
      <c r="F3783" s="15">
        <f>COUNTIF(tData[BezoekLangStart],"&lt;"&amp;($A3783+1/24))-COUNTIF(tData[BezoekLangEind],"&lt;="&amp;$A3783)</f>
        <v/>
      </c>
      <c r="G3783" s="15">
        <f>IF($D3783=1,$B3783*100+$C3783,-1)</f>
        <v/>
      </c>
      <c r="H3783" s="15">
        <f>IF($D3783=1,$B3783,-1)</f>
        <v/>
      </c>
      <c r="I3783" s="15">
        <f>IF($D3783=1,$C3783,-1)</f>
        <v/>
      </c>
    </row>
    <row r="3784">
      <c r="A3784" s="33" t="n">
        <v>45449.54166666666</v>
      </c>
      <c r="B3784" s="15">
        <f>WEEKDAY($A3784,2)</f>
        <v/>
      </c>
      <c r="C3784" s="15">
        <f>HOUR($A3784)</f>
        <v/>
      </c>
      <c r="D3784" s="15">
        <f>IF(AND($A3784&gt;=Instellingen!$B$6,$A3784&lt;Instellingen!$B$7),1,0)</f>
        <v/>
      </c>
      <c r="E3784" s="15">
        <f>COUNTIF(tData[BezoekStart],"&lt;"&amp;($A3784+1/24))-COUNTIF(tData[BezoekEind],"&lt;="&amp;$A3784)</f>
        <v/>
      </c>
      <c r="F3784" s="15">
        <f>COUNTIF(tData[BezoekLangStart],"&lt;"&amp;($A3784+1/24))-COUNTIF(tData[BezoekLangEind],"&lt;="&amp;$A3784)</f>
        <v/>
      </c>
      <c r="G3784" s="15">
        <f>IF($D3784=1,$B3784*100+$C3784,-1)</f>
        <v/>
      </c>
      <c r="H3784" s="15">
        <f>IF($D3784=1,$B3784,-1)</f>
        <v/>
      </c>
      <c r="I3784" s="15">
        <f>IF($D3784=1,$C3784,-1)</f>
        <v/>
      </c>
    </row>
    <row r="3785">
      <c r="A3785" s="33" t="n">
        <v>45449.58333333334</v>
      </c>
      <c r="B3785" s="15">
        <f>WEEKDAY($A3785,2)</f>
        <v/>
      </c>
      <c r="C3785" s="15">
        <f>HOUR($A3785)</f>
        <v/>
      </c>
      <c r="D3785" s="15">
        <f>IF(AND($A3785&gt;=Instellingen!$B$6,$A3785&lt;Instellingen!$B$7),1,0)</f>
        <v/>
      </c>
      <c r="E3785" s="15">
        <f>COUNTIF(tData[BezoekStart],"&lt;"&amp;($A3785+1/24))-COUNTIF(tData[BezoekEind],"&lt;="&amp;$A3785)</f>
        <v/>
      </c>
      <c r="F3785" s="15">
        <f>COUNTIF(tData[BezoekLangStart],"&lt;"&amp;($A3785+1/24))-COUNTIF(tData[BezoekLangEind],"&lt;="&amp;$A3785)</f>
        <v/>
      </c>
      <c r="G3785" s="15">
        <f>IF($D3785=1,$B3785*100+$C3785,-1)</f>
        <v/>
      </c>
      <c r="H3785" s="15">
        <f>IF($D3785=1,$B3785,-1)</f>
        <v/>
      </c>
      <c r="I3785" s="15">
        <f>IF($D3785=1,$C3785,-1)</f>
        <v/>
      </c>
    </row>
    <row r="3786">
      <c r="A3786" s="33" t="n">
        <v>45449.625</v>
      </c>
      <c r="B3786" s="15">
        <f>WEEKDAY($A3786,2)</f>
        <v/>
      </c>
      <c r="C3786" s="15">
        <f>HOUR($A3786)</f>
        <v/>
      </c>
      <c r="D3786" s="15">
        <f>IF(AND($A3786&gt;=Instellingen!$B$6,$A3786&lt;Instellingen!$B$7),1,0)</f>
        <v/>
      </c>
      <c r="E3786" s="15">
        <f>COUNTIF(tData[BezoekStart],"&lt;"&amp;($A3786+1/24))-COUNTIF(tData[BezoekEind],"&lt;="&amp;$A3786)</f>
        <v/>
      </c>
      <c r="F3786" s="15">
        <f>COUNTIF(tData[BezoekLangStart],"&lt;"&amp;($A3786+1/24))-COUNTIF(tData[BezoekLangEind],"&lt;="&amp;$A3786)</f>
        <v/>
      </c>
      <c r="G3786" s="15">
        <f>IF($D3786=1,$B3786*100+$C3786,-1)</f>
        <v/>
      </c>
      <c r="H3786" s="15">
        <f>IF($D3786=1,$B3786,-1)</f>
        <v/>
      </c>
      <c r="I3786" s="15">
        <f>IF($D3786=1,$C3786,-1)</f>
        <v/>
      </c>
    </row>
    <row r="3787">
      <c r="A3787" s="33" t="n">
        <v>45449.66666666666</v>
      </c>
      <c r="B3787" s="15">
        <f>WEEKDAY($A3787,2)</f>
        <v/>
      </c>
      <c r="C3787" s="15">
        <f>HOUR($A3787)</f>
        <v/>
      </c>
      <c r="D3787" s="15">
        <f>IF(AND($A3787&gt;=Instellingen!$B$6,$A3787&lt;Instellingen!$B$7),1,0)</f>
        <v/>
      </c>
      <c r="E3787" s="15">
        <f>COUNTIF(tData[BezoekStart],"&lt;"&amp;($A3787+1/24))-COUNTIF(tData[BezoekEind],"&lt;="&amp;$A3787)</f>
        <v/>
      </c>
      <c r="F3787" s="15">
        <f>COUNTIF(tData[BezoekLangStart],"&lt;"&amp;($A3787+1/24))-COUNTIF(tData[BezoekLangEind],"&lt;="&amp;$A3787)</f>
        <v/>
      </c>
      <c r="G3787" s="15">
        <f>IF($D3787=1,$B3787*100+$C3787,-1)</f>
        <v/>
      </c>
      <c r="H3787" s="15">
        <f>IF($D3787=1,$B3787,-1)</f>
        <v/>
      </c>
      <c r="I3787" s="15">
        <f>IF($D3787=1,$C3787,-1)</f>
        <v/>
      </c>
    </row>
    <row r="3788">
      <c r="A3788" s="33" t="n">
        <v>45449.70833333334</v>
      </c>
      <c r="B3788" s="15">
        <f>WEEKDAY($A3788,2)</f>
        <v/>
      </c>
      <c r="C3788" s="15">
        <f>HOUR($A3788)</f>
        <v/>
      </c>
      <c r="D3788" s="15">
        <f>IF(AND($A3788&gt;=Instellingen!$B$6,$A3788&lt;Instellingen!$B$7),1,0)</f>
        <v/>
      </c>
      <c r="E3788" s="15">
        <f>COUNTIF(tData[BezoekStart],"&lt;"&amp;($A3788+1/24))-COUNTIF(tData[BezoekEind],"&lt;="&amp;$A3788)</f>
        <v/>
      </c>
      <c r="F3788" s="15">
        <f>COUNTIF(tData[BezoekLangStart],"&lt;"&amp;($A3788+1/24))-COUNTIF(tData[BezoekLangEind],"&lt;="&amp;$A3788)</f>
        <v/>
      </c>
      <c r="G3788" s="15">
        <f>IF($D3788=1,$B3788*100+$C3788,-1)</f>
        <v/>
      </c>
      <c r="H3788" s="15">
        <f>IF($D3788=1,$B3788,-1)</f>
        <v/>
      </c>
      <c r="I3788" s="15">
        <f>IF($D3788=1,$C3788,-1)</f>
        <v/>
      </c>
    </row>
    <row r="3789">
      <c r="A3789" s="33" t="n">
        <v>45449.75</v>
      </c>
      <c r="B3789" s="15">
        <f>WEEKDAY($A3789,2)</f>
        <v/>
      </c>
      <c r="C3789" s="15">
        <f>HOUR($A3789)</f>
        <v/>
      </c>
      <c r="D3789" s="15">
        <f>IF(AND($A3789&gt;=Instellingen!$B$6,$A3789&lt;Instellingen!$B$7),1,0)</f>
        <v/>
      </c>
      <c r="E3789" s="15">
        <f>COUNTIF(tData[BezoekStart],"&lt;"&amp;($A3789+1/24))-COUNTIF(tData[BezoekEind],"&lt;="&amp;$A3789)</f>
        <v/>
      </c>
      <c r="F3789" s="15">
        <f>COUNTIF(tData[BezoekLangStart],"&lt;"&amp;($A3789+1/24))-COUNTIF(tData[BezoekLangEind],"&lt;="&amp;$A3789)</f>
        <v/>
      </c>
      <c r="G3789" s="15">
        <f>IF($D3789=1,$B3789*100+$C3789,-1)</f>
        <v/>
      </c>
      <c r="H3789" s="15">
        <f>IF($D3789=1,$B3789,-1)</f>
        <v/>
      </c>
      <c r="I3789" s="15">
        <f>IF($D3789=1,$C3789,-1)</f>
        <v/>
      </c>
    </row>
    <row r="3790">
      <c r="A3790" s="33" t="n">
        <v>45449.79166666666</v>
      </c>
      <c r="B3790" s="15">
        <f>WEEKDAY($A3790,2)</f>
        <v/>
      </c>
      <c r="C3790" s="15">
        <f>HOUR($A3790)</f>
        <v/>
      </c>
      <c r="D3790" s="15">
        <f>IF(AND($A3790&gt;=Instellingen!$B$6,$A3790&lt;Instellingen!$B$7),1,0)</f>
        <v/>
      </c>
      <c r="E3790" s="15">
        <f>COUNTIF(tData[BezoekStart],"&lt;"&amp;($A3790+1/24))-COUNTIF(tData[BezoekEind],"&lt;="&amp;$A3790)</f>
        <v/>
      </c>
      <c r="F3790" s="15">
        <f>COUNTIF(tData[BezoekLangStart],"&lt;"&amp;($A3790+1/24))-COUNTIF(tData[BezoekLangEind],"&lt;="&amp;$A3790)</f>
        <v/>
      </c>
      <c r="G3790" s="15">
        <f>IF($D3790=1,$B3790*100+$C3790,-1)</f>
        <v/>
      </c>
      <c r="H3790" s="15">
        <f>IF($D3790=1,$B3790,-1)</f>
        <v/>
      </c>
      <c r="I3790" s="15">
        <f>IF($D3790=1,$C3790,-1)</f>
        <v/>
      </c>
    </row>
    <row r="3791">
      <c r="A3791" s="33" t="n">
        <v>45449.83333333334</v>
      </c>
      <c r="B3791" s="15">
        <f>WEEKDAY($A3791,2)</f>
        <v/>
      </c>
      <c r="C3791" s="15">
        <f>HOUR($A3791)</f>
        <v/>
      </c>
      <c r="D3791" s="15">
        <f>IF(AND($A3791&gt;=Instellingen!$B$6,$A3791&lt;Instellingen!$B$7),1,0)</f>
        <v/>
      </c>
      <c r="E3791" s="15">
        <f>COUNTIF(tData[BezoekStart],"&lt;"&amp;($A3791+1/24))-COUNTIF(tData[BezoekEind],"&lt;="&amp;$A3791)</f>
        <v/>
      </c>
      <c r="F3791" s="15">
        <f>COUNTIF(tData[BezoekLangStart],"&lt;"&amp;($A3791+1/24))-COUNTIF(tData[BezoekLangEind],"&lt;="&amp;$A3791)</f>
        <v/>
      </c>
      <c r="G3791" s="15">
        <f>IF($D3791=1,$B3791*100+$C3791,-1)</f>
        <v/>
      </c>
      <c r="H3791" s="15">
        <f>IF($D3791=1,$B3791,-1)</f>
        <v/>
      </c>
      <c r="I3791" s="15">
        <f>IF($D3791=1,$C3791,-1)</f>
        <v/>
      </c>
    </row>
    <row r="3792">
      <c r="A3792" s="33" t="n">
        <v>45449.875</v>
      </c>
      <c r="B3792" s="15">
        <f>WEEKDAY($A3792,2)</f>
        <v/>
      </c>
      <c r="C3792" s="15">
        <f>HOUR($A3792)</f>
        <v/>
      </c>
      <c r="D3792" s="15">
        <f>IF(AND($A3792&gt;=Instellingen!$B$6,$A3792&lt;Instellingen!$B$7),1,0)</f>
        <v/>
      </c>
      <c r="E3792" s="15">
        <f>COUNTIF(tData[BezoekStart],"&lt;"&amp;($A3792+1/24))-COUNTIF(tData[BezoekEind],"&lt;="&amp;$A3792)</f>
        <v/>
      </c>
      <c r="F3792" s="15">
        <f>COUNTIF(tData[BezoekLangStart],"&lt;"&amp;($A3792+1/24))-COUNTIF(tData[BezoekLangEind],"&lt;="&amp;$A3792)</f>
        <v/>
      </c>
      <c r="G3792" s="15">
        <f>IF($D3792=1,$B3792*100+$C3792,-1)</f>
        <v/>
      </c>
      <c r="H3792" s="15">
        <f>IF($D3792=1,$B3792,-1)</f>
        <v/>
      </c>
      <c r="I3792" s="15">
        <f>IF($D3792=1,$C3792,-1)</f>
        <v/>
      </c>
    </row>
    <row r="3793">
      <c r="A3793" s="33" t="n">
        <v>45449.91666666666</v>
      </c>
      <c r="B3793" s="15">
        <f>WEEKDAY($A3793,2)</f>
        <v/>
      </c>
      <c r="C3793" s="15">
        <f>HOUR($A3793)</f>
        <v/>
      </c>
      <c r="D3793" s="15">
        <f>IF(AND($A3793&gt;=Instellingen!$B$6,$A3793&lt;Instellingen!$B$7),1,0)</f>
        <v/>
      </c>
      <c r="E3793" s="15">
        <f>COUNTIF(tData[BezoekStart],"&lt;"&amp;($A3793+1/24))-COUNTIF(tData[BezoekEind],"&lt;="&amp;$A3793)</f>
        <v/>
      </c>
      <c r="F3793" s="15">
        <f>COUNTIF(tData[BezoekLangStart],"&lt;"&amp;($A3793+1/24))-COUNTIF(tData[BezoekLangEind],"&lt;="&amp;$A3793)</f>
        <v/>
      </c>
      <c r="G3793" s="15">
        <f>IF($D3793=1,$B3793*100+$C3793,-1)</f>
        <v/>
      </c>
      <c r="H3793" s="15">
        <f>IF($D3793=1,$B3793,-1)</f>
        <v/>
      </c>
      <c r="I3793" s="15">
        <f>IF($D3793=1,$C3793,-1)</f>
        <v/>
      </c>
    </row>
    <row r="3794">
      <c r="A3794" s="33" t="n">
        <v>45449.95833333334</v>
      </c>
      <c r="B3794" s="15">
        <f>WEEKDAY($A3794,2)</f>
        <v/>
      </c>
      <c r="C3794" s="15">
        <f>HOUR($A3794)</f>
        <v/>
      </c>
      <c r="D3794" s="15">
        <f>IF(AND($A3794&gt;=Instellingen!$B$6,$A3794&lt;Instellingen!$B$7),1,0)</f>
        <v/>
      </c>
      <c r="E3794" s="15">
        <f>COUNTIF(tData[BezoekStart],"&lt;"&amp;($A3794+1/24))-COUNTIF(tData[BezoekEind],"&lt;="&amp;$A3794)</f>
        <v/>
      </c>
      <c r="F3794" s="15">
        <f>COUNTIF(tData[BezoekLangStart],"&lt;"&amp;($A3794+1/24))-COUNTIF(tData[BezoekLangEind],"&lt;="&amp;$A3794)</f>
        <v/>
      </c>
      <c r="G3794" s="15">
        <f>IF($D3794=1,$B3794*100+$C3794,-1)</f>
        <v/>
      </c>
      <c r="H3794" s="15">
        <f>IF($D3794=1,$B3794,-1)</f>
        <v/>
      </c>
      <c r="I3794" s="15">
        <f>IF($D3794=1,$C3794,-1)</f>
        <v/>
      </c>
    </row>
    <row r="3795">
      <c r="A3795" s="33" t="n">
        <v>45450</v>
      </c>
      <c r="B3795" s="15">
        <f>WEEKDAY($A3795,2)</f>
        <v/>
      </c>
      <c r="C3795" s="15">
        <f>HOUR($A3795)</f>
        <v/>
      </c>
      <c r="D3795" s="15">
        <f>IF(AND($A3795&gt;=Instellingen!$B$6,$A3795&lt;Instellingen!$B$7),1,0)</f>
        <v/>
      </c>
      <c r="E3795" s="15">
        <f>COUNTIF(tData[BezoekStart],"&lt;"&amp;($A3795+1/24))-COUNTIF(tData[BezoekEind],"&lt;="&amp;$A3795)</f>
        <v/>
      </c>
      <c r="F3795" s="15">
        <f>COUNTIF(tData[BezoekLangStart],"&lt;"&amp;($A3795+1/24))-COUNTIF(tData[BezoekLangEind],"&lt;="&amp;$A3795)</f>
        <v/>
      </c>
      <c r="G3795" s="15">
        <f>IF($D3795=1,$B3795*100+$C3795,-1)</f>
        <v/>
      </c>
      <c r="H3795" s="15">
        <f>IF($D3795=1,$B3795,-1)</f>
        <v/>
      </c>
      <c r="I3795" s="15">
        <f>IF($D3795=1,$C3795,-1)</f>
        <v/>
      </c>
    </row>
    <row r="3796">
      <c r="A3796" s="33" t="n">
        <v>45450.04166666666</v>
      </c>
      <c r="B3796" s="15">
        <f>WEEKDAY($A3796,2)</f>
        <v/>
      </c>
      <c r="C3796" s="15">
        <f>HOUR($A3796)</f>
        <v/>
      </c>
      <c r="D3796" s="15">
        <f>IF(AND($A3796&gt;=Instellingen!$B$6,$A3796&lt;Instellingen!$B$7),1,0)</f>
        <v/>
      </c>
      <c r="E3796" s="15">
        <f>COUNTIF(tData[BezoekStart],"&lt;"&amp;($A3796+1/24))-COUNTIF(tData[BezoekEind],"&lt;="&amp;$A3796)</f>
        <v/>
      </c>
      <c r="F3796" s="15">
        <f>COUNTIF(tData[BezoekLangStart],"&lt;"&amp;($A3796+1/24))-COUNTIF(tData[BezoekLangEind],"&lt;="&amp;$A3796)</f>
        <v/>
      </c>
      <c r="G3796" s="15">
        <f>IF($D3796=1,$B3796*100+$C3796,-1)</f>
        <v/>
      </c>
      <c r="H3796" s="15">
        <f>IF($D3796=1,$B3796,-1)</f>
        <v/>
      </c>
      <c r="I3796" s="15">
        <f>IF($D3796=1,$C3796,-1)</f>
        <v/>
      </c>
    </row>
    <row r="3797">
      <c r="A3797" s="33" t="n">
        <v>45450.08333333334</v>
      </c>
      <c r="B3797" s="15">
        <f>WEEKDAY($A3797,2)</f>
        <v/>
      </c>
      <c r="C3797" s="15">
        <f>HOUR($A3797)</f>
        <v/>
      </c>
      <c r="D3797" s="15">
        <f>IF(AND($A3797&gt;=Instellingen!$B$6,$A3797&lt;Instellingen!$B$7),1,0)</f>
        <v/>
      </c>
      <c r="E3797" s="15">
        <f>COUNTIF(tData[BezoekStart],"&lt;"&amp;($A3797+1/24))-COUNTIF(tData[BezoekEind],"&lt;="&amp;$A3797)</f>
        <v/>
      </c>
      <c r="F3797" s="15">
        <f>COUNTIF(tData[BezoekLangStart],"&lt;"&amp;($A3797+1/24))-COUNTIF(tData[BezoekLangEind],"&lt;="&amp;$A3797)</f>
        <v/>
      </c>
      <c r="G3797" s="15">
        <f>IF($D3797=1,$B3797*100+$C3797,-1)</f>
        <v/>
      </c>
      <c r="H3797" s="15">
        <f>IF($D3797=1,$B3797,-1)</f>
        <v/>
      </c>
      <c r="I3797" s="15">
        <f>IF($D3797=1,$C3797,-1)</f>
        <v/>
      </c>
    </row>
    <row r="3798">
      <c r="A3798" s="33" t="n">
        <v>45450.125</v>
      </c>
      <c r="B3798" s="15">
        <f>WEEKDAY($A3798,2)</f>
        <v/>
      </c>
      <c r="C3798" s="15">
        <f>HOUR($A3798)</f>
        <v/>
      </c>
      <c r="D3798" s="15">
        <f>IF(AND($A3798&gt;=Instellingen!$B$6,$A3798&lt;Instellingen!$B$7),1,0)</f>
        <v/>
      </c>
      <c r="E3798" s="15">
        <f>COUNTIF(tData[BezoekStart],"&lt;"&amp;($A3798+1/24))-COUNTIF(tData[BezoekEind],"&lt;="&amp;$A3798)</f>
        <v/>
      </c>
      <c r="F3798" s="15">
        <f>COUNTIF(tData[BezoekLangStart],"&lt;"&amp;($A3798+1/24))-COUNTIF(tData[BezoekLangEind],"&lt;="&amp;$A3798)</f>
        <v/>
      </c>
      <c r="G3798" s="15">
        <f>IF($D3798=1,$B3798*100+$C3798,-1)</f>
        <v/>
      </c>
      <c r="H3798" s="15">
        <f>IF($D3798=1,$B3798,-1)</f>
        <v/>
      </c>
      <c r="I3798" s="15">
        <f>IF($D3798=1,$C3798,-1)</f>
        <v/>
      </c>
    </row>
    <row r="3799">
      <c r="A3799" s="33" t="n">
        <v>45450.16666666666</v>
      </c>
      <c r="B3799" s="15">
        <f>WEEKDAY($A3799,2)</f>
        <v/>
      </c>
      <c r="C3799" s="15">
        <f>HOUR($A3799)</f>
        <v/>
      </c>
      <c r="D3799" s="15">
        <f>IF(AND($A3799&gt;=Instellingen!$B$6,$A3799&lt;Instellingen!$B$7),1,0)</f>
        <v/>
      </c>
      <c r="E3799" s="15">
        <f>COUNTIF(tData[BezoekStart],"&lt;"&amp;($A3799+1/24))-COUNTIF(tData[BezoekEind],"&lt;="&amp;$A3799)</f>
        <v/>
      </c>
      <c r="F3799" s="15">
        <f>COUNTIF(tData[BezoekLangStart],"&lt;"&amp;($A3799+1/24))-COUNTIF(tData[BezoekLangEind],"&lt;="&amp;$A3799)</f>
        <v/>
      </c>
      <c r="G3799" s="15">
        <f>IF($D3799=1,$B3799*100+$C3799,-1)</f>
        <v/>
      </c>
      <c r="H3799" s="15">
        <f>IF($D3799=1,$B3799,-1)</f>
        <v/>
      </c>
      <c r="I3799" s="15">
        <f>IF($D3799=1,$C3799,-1)</f>
        <v/>
      </c>
    </row>
    <row r="3800">
      <c r="A3800" s="33" t="n">
        <v>45450.20833333334</v>
      </c>
      <c r="B3800" s="15">
        <f>WEEKDAY($A3800,2)</f>
        <v/>
      </c>
      <c r="C3800" s="15">
        <f>HOUR($A3800)</f>
        <v/>
      </c>
      <c r="D3800" s="15">
        <f>IF(AND($A3800&gt;=Instellingen!$B$6,$A3800&lt;Instellingen!$B$7),1,0)</f>
        <v/>
      </c>
      <c r="E3800" s="15">
        <f>COUNTIF(tData[BezoekStart],"&lt;"&amp;($A3800+1/24))-COUNTIF(tData[BezoekEind],"&lt;="&amp;$A3800)</f>
        <v/>
      </c>
      <c r="F3800" s="15">
        <f>COUNTIF(tData[BezoekLangStart],"&lt;"&amp;($A3800+1/24))-COUNTIF(tData[BezoekLangEind],"&lt;="&amp;$A3800)</f>
        <v/>
      </c>
      <c r="G3800" s="15">
        <f>IF($D3800=1,$B3800*100+$C3800,-1)</f>
        <v/>
      </c>
      <c r="H3800" s="15">
        <f>IF($D3800=1,$B3800,-1)</f>
        <v/>
      </c>
      <c r="I3800" s="15">
        <f>IF($D3800=1,$C3800,-1)</f>
        <v/>
      </c>
    </row>
    <row r="3801">
      <c r="A3801" s="33" t="n">
        <v>45450.25</v>
      </c>
      <c r="B3801" s="15">
        <f>WEEKDAY($A3801,2)</f>
        <v/>
      </c>
      <c r="C3801" s="15">
        <f>HOUR($A3801)</f>
        <v/>
      </c>
      <c r="D3801" s="15">
        <f>IF(AND($A3801&gt;=Instellingen!$B$6,$A3801&lt;Instellingen!$B$7),1,0)</f>
        <v/>
      </c>
      <c r="E3801" s="15">
        <f>COUNTIF(tData[BezoekStart],"&lt;"&amp;($A3801+1/24))-COUNTIF(tData[BezoekEind],"&lt;="&amp;$A3801)</f>
        <v/>
      </c>
      <c r="F3801" s="15">
        <f>COUNTIF(tData[BezoekLangStart],"&lt;"&amp;($A3801+1/24))-COUNTIF(tData[BezoekLangEind],"&lt;="&amp;$A3801)</f>
        <v/>
      </c>
      <c r="G3801" s="15">
        <f>IF($D3801=1,$B3801*100+$C3801,-1)</f>
        <v/>
      </c>
      <c r="H3801" s="15">
        <f>IF($D3801=1,$B3801,-1)</f>
        <v/>
      </c>
      <c r="I3801" s="15">
        <f>IF($D3801=1,$C3801,-1)</f>
        <v/>
      </c>
    </row>
    <row r="3802">
      <c r="A3802" s="33" t="n">
        <v>45450.29166666666</v>
      </c>
      <c r="B3802" s="15">
        <f>WEEKDAY($A3802,2)</f>
        <v/>
      </c>
      <c r="C3802" s="15">
        <f>HOUR($A3802)</f>
        <v/>
      </c>
      <c r="D3802" s="15">
        <f>IF(AND($A3802&gt;=Instellingen!$B$6,$A3802&lt;Instellingen!$B$7),1,0)</f>
        <v/>
      </c>
      <c r="E3802" s="15">
        <f>COUNTIF(tData[BezoekStart],"&lt;"&amp;($A3802+1/24))-COUNTIF(tData[BezoekEind],"&lt;="&amp;$A3802)</f>
        <v/>
      </c>
      <c r="F3802" s="15">
        <f>COUNTIF(tData[BezoekLangStart],"&lt;"&amp;($A3802+1/24))-COUNTIF(tData[BezoekLangEind],"&lt;="&amp;$A3802)</f>
        <v/>
      </c>
      <c r="G3802" s="15">
        <f>IF($D3802=1,$B3802*100+$C3802,-1)</f>
        <v/>
      </c>
      <c r="H3802" s="15">
        <f>IF($D3802=1,$B3802,-1)</f>
        <v/>
      </c>
      <c r="I3802" s="15">
        <f>IF($D3802=1,$C3802,-1)</f>
        <v/>
      </c>
    </row>
    <row r="3803">
      <c r="A3803" s="33" t="n">
        <v>45450.33333333334</v>
      </c>
      <c r="B3803" s="15">
        <f>WEEKDAY($A3803,2)</f>
        <v/>
      </c>
      <c r="C3803" s="15">
        <f>HOUR($A3803)</f>
        <v/>
      </c>
      <c r="D3803" s="15">
        <f>IF(AND($A3803&gt;=Instellingen!$B$6,$A3803&lt;Instellingen!$B$7),1,0)</f>
        <v/>
      </c>
      <c r="E3803" s="15">
        <f>COUNTIF(tData[BezoekStart],"&lt;"&amp;($A3803+1/24))-COUNTIF(tData[BezoekEind],"&lt;="&amp;$A3803)</f>
        <v/>
      </c>
      <c r="F3803" s="15">
        <f>COUNTIF(tData[BezoekLangStart],"&lt;"&amp;($A3803+1/24))-COUNTIF(tData[BezoekLangEind],"&lt;="&amp;$A3803)</f>
        <v/>
      </c>
      <c r="G3803" s="15">
        <f>IF($D3803=1,$B3803*100+$C3803,-1)</f>
        <v/>
      </c>
      <c r="H3803" s="15">
        <f>IF($D3803=1,$B3803,-1)</f>
        <v/>
      </c>
      <c r="I3803" s="15">
        <f>IF($D3803=1,$C3803,-1)</f>
        <v/>
      </c>
    </row>
    <row r="3804">
      <c r="A3804" s="33" t="n">
        <v>45450.375</v>
      </c>
      <c r="B3804" s="15">
        <f>WEEKDAY($A3804,2)</f>
        <v/>
      </c>
      <c r="C3804" s="15">
        <f>HOUR($A3804)</f>
        <v/>
      </c>
      <c r="D3804" s="15">
        <f>IF(AND($A3804&gt;=Instellingen!$B$6,$A3804&lt;Instellingen!$B$7),1,0)</f>
        <v/>
      </c>
      <c r="E3804" s="15">
        <f>COUNTIF(tData[BezoekStart],"&lt;"&amp;($A3804+1/24))-COUNTIF(tData[BezoekEind],"&lt;="&amp;$A3804)</f>
        <v/>
      </c>
      <c r="F3804" s="15">
        <f>COUNTIF(tData[BezoekLangStart],"&lt;"&amp;($A3804+1/24))-COUNTIF(tData[BezoekLangEind],"&lt;="&amp;$A3804)</f>
        <v/>
      </c>
      <c r="G3804" s="15">
        <f>IF($D3804=1,$B3804*100+$C3804,-1)</f>
        <v/>
      </c>
      <c r="H3804" s="15">
        <f>IF($D3804=1,$B3804,-1)</f>
        <v/>
      </c>
      <c r="I3804" s="15">
        <f>IF($D3804=1,$C3804,-1)</f>
        <v/>
      </c>
    </row>
    <row r="3805">
      <c r="A3805" s="33" t="n">
        <v>45450.41666666666</v>
      </c>
      <c r="B3805" s="15">
        <f>WEEKDAY($A3805,2)</f>
        <v/>
      </c>
      <c r="C3805" s="15">
        <f>HOUR($A3805)</f>
        <v/>
      </c>
      <c r="D3805" s="15">
        <f>IF(AND($A3805&gt;=Instellingen!$B$6,$A3805&lt;Instellingen!$B$7),1,0)</f>
        <v/>
      </c>
      <c r="E3805" s="15">
        <f>COUNTIF(tData[BezoekStart],"&lt;"&amp;($A3805+1/24))-COUNTIF(tData[BezoekEind],"&lt;="&amp;$A3805)</f>
        <v/>
      </c>
      <c r="F3805" s="15">
        <f>COUNTIF(tData[BezoekLangStart],"&lt;"&amp;($A3805+1/24))-COUNTIF(tData[BezoekLangEind],"&lt;="&amp;$A3805)</f>
        <v/>
      </c>
      <c r="G3805" s="15">
        <f>IF($D3805=1,$B3805*100+$C3805,-1)</f>
        <v/>
      </c>
      <c r="H3805" s="15">
        <f>IF($D3805=1,$B3805,-1)</f>
        <v/>
      </c>
      <c r="I3805" s="15">
        <f>IF($D3805=1,$C3805,-1)</f>
        <v/>
      </c>
    </row>
    <row r="3806">
      <c r="A3806" s="33" t="n">
        <v>45450.45833333334</v>
      </c>
      <c r="B3806" s="15">
        <f>WEEKDAY($A3806,2)</f>
        <v/>
      </c>
      <c r="C3806" s="15">
        <f>HOUR($A3806)</f>
        <v/>
      </c>
      <c r="D3806" s="15">
        <f>IF(AND($A3806&gt;=Instellingen!$B$6,$A3806&lt;Instellingen!$B$7),1,0)</f>
        <v/>
      </c>
      <c r="E3806" s="15">
        <f>COUNTIF(tData[BezoekStart],"&lt;"&amp;($A3806+1/24))-COUNTIF(tData[BezoekEind],"&lt;="&amp;$A3806)</f>
        <v/>
      </c>
      <c r="F3806" s="15">
        <f>COUNTIF(tData[BezoekLangStart],"&lt;"&amp;($A3806+1/24))-COUNTIF(tData[BezoekLangEind],"&lt;="&amp;$A3806)</f>
        <v/>
      </c>
      <c r="G3806" s="15">
        <f>IF($D3806=1,$B3806*100+$C3806,-1)</f>
        <v/>
      </c>
      <c r="H3806" s="15">
        <f>IF($D3806=1,$B3806,-1)</f>
        <v/>
      </c>
      <c r="I3806" s="15">
        <f>IF($D3806=1,$C3806,-1)</f>
        <v/>
      </c>
    </row>
    <row r="3807">
      <c r="A3807" s="33" t="n">
        <v>45450.5</v>
      </c>
      <c r="B3807" s="15">
        <f>WEEKDAY($A3807,2)</f>
        <v/>
      </c>
      <c r="C3807" s="15">
        <f>HOUR($A3807)</f>
        <v/>
      </c>
      <c r="D3807" s="15">
        <f>IF(AND($A3807&gt;=Instellingen!$B$6,$A3807&lt;Instellingen!$B$7),1,0)</f>
        <v/>
      </c>
      <c r="E3807" s="15">
        <f>COUNTIF(tData[BezoekStart],"&lt;"&amp;($A3807+1/24))-COUNTIF(tData[BezoekEind],"&lt;="&amp;$A3807)</f>
        <v/>
      </c>
      <c r="F3807" s="15">
        <f>COUNTIF(tData[BezoekLangStart],"&lt;"&amp;($A3807+1/24))-COUNTIF(tData[BezoekLangEind],"&lt;="&amp;$A3807)</f>
        <v/>
      </c>
      <c r="G3807" s="15">
        <f>IF($D3807=1,$B3807*100+$C3807,-1)</f>
        <v/>
      </c>
      <c r="H3807" s="15">
        <f>IF($D3807=1,$B3807,-1)</f>
        <v/>
      </c>
      <c r="I3807" s="15">
        <f>IF($D3807=1,$C3807,-1)</f>
        <v/>
      </c>
    </row>
    <row r="3808">
      <c r="A3808" s="33" t="n">
        <v>45450.54166666666</v>
      </c>
      <c r="B3808" s="15">
        <f>WEEKDAY($A3808,2)</f>
        <v/>
      </c>
      <c r="C3808" s="15">
        <f>HOUR($A3808)</f>
        <v/>
      </c>
      <c r="D3808" s="15">
        <f>IF(AND($A3808&gt;=Instellingen!$B$6,$A3808&lt;Instellingen!$B$7),1,0)</f>
        <v/>
      </c>
      <c r="E3808" s="15">
        <f>COUNTIF(tData[BezoekStart],"&lt;"&amp;($A3808+1/24))-COUNTIF(tData[BezoekEind],"&lt;="&amp;$A3808)</f>
        <v/>
      </c>
      <c r="F3808" s="15">
        <f>COUNTIF(tData[BezoekLangStart],"&lt;"&amp;($A3808+1/24))-COUNTIF(tData[BezoekLangEind],"&lt;="&amp;$A3808)</f>
        <v/>
      </c>
      <c r="G3808" s="15">
        <f>IF($D3808=1,$B3808*100+$C3808,-1)</f>
        <v/>
      </c>
      <c r="H3808" s="15">
        <f>IF($D3808=1,$B3808,-1)</f>
        <v/>
      </c>
      <c r="I3808" s="15">
        <f>IF($D3808=1,$C3808,-1)</f>
        <v/>
      </c>
    </row>
    <row r="3809">
      <c r="A3809" s="33" t="n">
        <v>45450.58333333334</v>
      </c>
      <c r="B3809" s="15">
        <f>WEEKDAY($A3809,2)</f>
        <v/>
      </c>
      <c r="C3809" s="15">
        <f>HOUR($A3809)</f>
        <v/>
      </c>
      <c r="D3809" s="15">
        <f>IF(AND($A3809&gt;=Instellingen!$B$6,$A3809&lt;Instellingen!$B$7),1,0)</f>
        <v/>
      </c>
      <c r="E3809" s="15">
        <f>COUNTIF(tData[BezoekStart],"&lt;"&amp;($A3809+1/24))-COUNTIF(tData[BezoekEind],"&lt;="&amp;$A3809)</f>
        <v/>
      </c>
      <c r="F3809" s="15">
        <f>COUNTIF(tData[BezoekLangStart],"&lt;"&amp;($A3809+1/24))-COUNTIF(tData[BezoekLangEind],"&lt;="&amp;$A3809)</f>
        <v/>
      </c>
      <c r="G3809" s="15">
        <f>IF($D3809=1,$B3809*100+$C3809,-1)</f>
        <v/>
      </c>
      <c r="H3809" s="15">
        <f>IF($D3809=1,$B3809,-1)</f>
        <v/>
      </c>
      <c r="I3809" s="15">
        <f>IF($D3809=1,$C3809,-1)</f>
        <v/>
      </c>
    </row>
    <row r="3810">
      <c r="A3810" s="33" t="n">
        <v>45450.625</v>
      </c>
      <c r="B3810" s="15">
        <f>WEEKDAY($A3810,2)</f>
        <v/>
      </c>
      <c r="C3810" s="15">
        <f>HOUR($A3810)</f>
        <v/>
      </c>
      <c r="D3810" s="15">
        <f>IF(AND($A3810&gt;=Instellingen!$B$6,$A3810&lt;Instellingen!$B$7),1,0)</f>
        <v/>
      </c>
      <c r="E3810" s="15">
        <f>COUNTIF(tData[BezoekStart],"&lt;"&amp;($A3810+1/24))-COUNTIF(tData[BezoekEind],"&lt;="&amp;$A3810)</f>
        <v/>
      </c>
      <c r="F3810" s="15">
        <f>COUNTIF(tData[BezoekLangStart],"&lt;"&amp;($A3810+1/24))-COUNTIF(tData[BezoekLangEind],"&lt;="&amp;$A3810)</f>
        <v/>
      </c>
      <c r="G3810" s="15">
        <f>IF($D3810=1,$B3810*100+$C3810,-1)</f>
        <v/>
      </c>
      <c r="H3810" s="15">
        <f>IF($D3810=1,$B3810,-1)</f>
        <v/>
      </c>
      <c r="I3810" s="15">
        <f>IF($D3810=1,$C3810,-1)</f>
        <v/>
      </c>
    </row>
    <row r="3811">
      <c r="A3811" s="33" t="n">
        <v>45450.66666666666</v>
      </c>
      <c r="B3811" s="15">
        <f>WEEKDAY($A3811,2)</f>
        <v/>
      </c>
      <c r="C3811" s="15">
        <f>HOUR($A3811)</f>
        <v/>
      </c>
      <c r="D3811" s="15">
        <f>IF(AND($A3811&gt;=Instellingen!$B$6,$A3811&lt;Instellingen!$B$7),1,0)</f>
        <v/>
      </c>
      <c r="E3811" s="15">
        <f>COUNTIF(tData[BezoekStart],"&lt;"&amp;($A3811+1/24))-COUNTIF(tData[BezoekEind],"&lt;="&amp;$A3811)</f>
        <v/>
      </c>
      <c r="F3811" s="15">
        <f>COUNTIF(tData[BezoekLangStart],"&lt;"&amp;($A3811+1/24))-COUNTIF(tData[BezoekLangEind],"&lt;="&amp;$A3811)</f>
        <v/>
      </c>
      <c r="G3811" s="15">
        <f>IF($D3811=1,$B3811*100+$C3811,-1)</f>
        <v/>
      </c>
      <c r="H3811" s="15">
        <f>IF($D3811=1,$B3811,-1)</f>
        <v/>
      </c>
      <c r="I3811" s="15">
        <f>IF($D3811=1,$C3811,-1)</f>
        <v/>
      </c>
    </row>
    <row r="3812">
      <c r="A3812" s="33" t="n">
        <v>45450.70833333334</v>
      </c>
      <c r="B3812" s="15">
        <f>WEEKDAY($A3812,2)</f>
        <v/>
      </c>
      <c r="C3812" s="15">
        <f>HOUR($A3812)</f>
        <v/>
      </c>
      <c r="D3812" s="15">
        <f>IF(AND($A3812&gt;=Instellingen!$B$6,$A3812&lt;Instellingen!$B$7),1,0)</f>
        <v/>
      </c>
      <c r="E3812" s="15">
        <f>COUNTIF(tData[BezoekStart],"&lt;"&amp;($A3812+1/24))-COUNTIF(tData[BezoekEind],"&lt;="&amp;$A3812)</f>
        <v/>
      </c>
      <c r="F3812" s="15">
        <f>COUNTIF(tData[BezoekLangStart],"&lt;"&amp;($A3812+1/24))-COUNTIF(tData[BezoekLangEind],"&lt;="&amp;$A3812)</f>
        <v/>
      </c>
      <c r="G3812" s="15">
        <f>IF($D3812=1,$B3812*100+$C3812,-1)</f>
        <v/>
      </c>
      <c r="H3812" s="15">
        <f>IF($D3812=1,$B3812,-1)</f>
        <v/>
      </c>
      <c r="I3812" s="15">
        <f>IF($D3812=1,$C3812,-1)</f>
        <v/>
      </c>
    </row>
    <row r="3813">
      <c r="A3813" s="33" t="n">
        <v>45450.75</v>
      </c>
      <c r="B3813" s="15">
        <f>WEEKDAY($A3813,2)</f>
        <v/>
      </c>
      <c r="C3813" s="15">
        <f>HOUR($A3813)</f>
        <v/>
      </c>
      <c r="D3813" s="15">
        <f>IF(AND($A3813&gt;=Instellingen!$B$6,$A3813&lt;Instellingen!$B$7),1,0)</f>
        <v/>
      </c>
      <c r="E3813" s="15">
        <f>COUNTIF(tData[BezoekStart],"&lt;"&amp;($A3813+1/24))-COUNTIF(tData[BezoekEind],"&lt;="&amp;$A3813)</f>
        <v/>
      </c>
      <c r="F3813" s="15">
        <f>COUNTIF(tData[BezoekLangStart],"&lt;"&amp;($A3813+1/24))-COUNTIF(tData[BezoekLangEind],"&lt;="&amp;$A3813)</f>
        <v/>
      </c>
      <c r="G3813" s="15">
        <f>IF($D3813=1,$B3813*100+$C3813,-1)</f>
        <v/>
      </c>
      <c r="H3813" s="15">
        <f>IF($D3813=1,$B3813,-1)</f>
        <v/>
      </c>
      <c r="I3813" s="15">
        <f>IF($D3813=1,$C3813,-1)</f>
        <v/>
      </c>
    </row>
    <row r="3814">
      <c r="A3814" s="33" t="n">
        <v>45450.79166666666</v>
      </c>
      <c r="B3814" s="15">
        <f>WEEKDAY($A3814,2)</f>
        <v/>
      </c>
      <c r="C3814" s="15">
        <f>HOUR($A3814)</f>
        <v/>
      </c>
      <c r="D3814" s="15">
        <f>IF(AND($A3814&gt;=Instellingen!$B$6,$A3814&lt;Instellingen!$B$7),1,0)</f>
        <v/>
      </c>
      <c r="E3814" s="15">
        <f>COUNTIF(tData[BezoekStart],"&lt;"&amp;($A3814+1/24))-COUNTIF(tData[BezoekEind],"&lt;="&amp;$A3814)</f>
        <v/>
      </c>
      <c r="F3814" s="15">
        <f>COUNTIF(tData[BezoekLangStart],"&lt;"&amp;($A3814+1/24))-COUNTIF(tData[BezoekLangEind],"&lt;="&amp;$A3814)</f>
        <v/>
      </c>
      <c r="G3814" s="15">
        <f>IF($D3814=1,$B3814*100+$C3814,-1)</f>
        <v/>
      </c>
      <c r="H3814" s="15">
        <f>IF($D3814=1,$B3814,-1)</f>
        <v/>
      </c>
      <c r="I3814" s="15">
        <f>IF($D3814=1,$C3814,-1)</f>
        <v/>
      </c>
    </row>
    <row r="3815">
      <c r="A3815" s="33" t="n">
        <v>45450.83333333334</v>
      </c>
      <c r="B3815" s="15">
        <f>WEEKDAY($A3815,2)</f>
        <v/>
      </c>
      <c r="C3815" s="15">
        <f>HOUR($A3815)</f>
        <v/>
      </c>
      <c r="D3815" s="15">
        <f>IF(AND($A3815&gt;=Instellingen!$B$6,$A3815&lt;Instellingen!$B$7),1,0)</f>
        <v/>
      </c>
      <c r="E3815" s="15">
        <f>COUNTIF(tData[BezoekStart],"&lt;"&amp;($A3815+1/24))-COUNTIF(tData[BezoekEind],"&lt;="&amp;$A3815)</f>
        <v/>
      </c>
      <c r="F3815" s="15">
        <f>COUNTIF(tData[BezoekLangStart],"&lt;"&amp;($A3815+1/24))-COUNTIF(tData[BezoekLangEind],"&lt;="&amp;$A3815)</f>
        <v/>
      </c>
      <c r="G3815" s="15">
        <f>IF($D3815=1,$B3815*100+$C3815,-1)</f>
        <v/>
      </c>
      <c r="H3815" s="15">
        <f>IF($D3815=1,$B3815,-1)</f>
        <v/>
      </c>
      <c r="I3815" s="15">
        <f>IF($D3815=1,$C3815,-1)</f>
        <v/>
      </c>
    </row>
    <row r="3816">
      <c r="A3816" s="33" t="n">
        <v>45450.875</v>
      </c>
      <c r="B3816" s="15">
        <f>WEEKDAY($A3816,2)</f>
        <v/>
      </c>
      <c r="C3816" s="15">
        <f>HOUR($A3816)</f>
        <v/>
      </c>
      <c r="D3816" s="15">
        <f>IF(AND($A3816&gt;=Instellingen!$B$6,$A3816&lt;Instellingen!$B$7),1,0)</f>
        <v/>
      </c>
      <c r="E3816" s="15">
        <f>COUNTIF(tData[BezoekStart],"&lt;"&amp;($A3816+1/24))-COUNTIF(tData[BezoekEind],"&lt;="&amp;$A3816)</f>
        <v/>
      </c>
      <c r="F3816" s="15">
        <f>COUNTIF(tData[BezoekLangStart],"&lt;"&amp;($A3816+1/24))-COUNTIF(tData[BezoekLangEind],"&lt;="&amp;$A3816)</f>
        <v/>
      </c>
      <c r="G3816" s="15">
        <f>IF($D3816=1,$B3816*100+$C3816,-1)</f>
        <v/>
      </c>
      <c r="H3816" s="15">
        <f>IF($D3816=1,$B3816,-1)</f>
        <v/>
      </c>
      <c r="I3816" s="15">
        <f>IF($D3816=1,$C3816,-1)</f>
        <v/>
      </c>
    </row>
    <row r="3817">
      <c r="A3817" s="33" t="n">
        <v>45450.91666666666</v>
      </c>
      <c r="B3817" s="15">
        <f>WEEKDAY($A3817,2)</f>
        <v/>
      </c>
      <c r="C3817" s="15">
        <f>HOUR($A3817)</f>
        <v/>
      </c>
      <c r="D3817" s="15">
        <f>IF(AND($A3817&gt;=Instellingen!$B$6,$A3817&lt;Instellingen!$B$7),1,0)</f>
        <v/>
      </c>
      <c r="E3817" s="15">
        <f>COUNTIF(tData[BezoekStart],"&lt;"&amp;($A3817+1/24))-COUNTIF(tData[BezoekEind],"&lt;="&amp;$A3817)</f>
        <v/>
      </c>
      <c r="F3817" s="15">
        <f>COUNTIF(tData[BezoekLangStart],"&lt;"&amp;($A3817+1/24))-COUNTIF(tData[BezoekLangEind],"&lt;="&amp;$A3817)</f>
        <v/>
      </c>
      <c r="G3817" s="15">
        <f>IF($D3817=1,$B3817*100+$C3817,-1)</f>
        <v/>
      </c>
      <c r="H3817" s="15">
        <f>IF($D3817=1,$B3817,-1)</f>
        <v/>
      </c>
      <c r="I3817" s="15">
        <f>IF($D3817=1,$C3817,-1)</f>
        <v/>
      </c>
    </row>
    <row r="3818">
      <c r="A3818" s="33" t="n">
        <v>45450.95833333334</v>
      </c>
      <c r="B3818" s="15">
        <f>WEEKDAY($A3818,2)</f>
        <v/>
      </c>
      <c r="C3818" s="15">
        <f>HOUR($A3818)</f>
        <v/>
      </c>
      <c r="D3818" s="15">
        <f>IF(AND($A3818&gt;=Instellingen!$B$6,$A3818&lt;Instellingen!$B$7),1,0)</f>
        <v/>
      </c>
      <c r="E3818" s="15">
        <f>COUNTIF(tData[BezoekStart],"&lt;"&amp;($A3818+1/24))-COUNTIF(tData[BezoekEind],"&lt;="&amp;$A3818)</f>
        <v/>
      </c>
      <c r="F3818" s="15">
        <f>COUNTIF(tData[BezoekLangStart],"&lt;"&amp;($A3818+1/24))-COUNTIF(tData[BezoekLangEind],"&lt;="&amp;$A3818)</f>
        <v/>
      </c>
      <c r="G3818" s="15">
        <f>IF($D3818=1,$B3818*100+$C3818,-1)</f>
        <v/>
      </c>
      <c r="H3818" s="15">
        <f>IF($D3818=1,$B3818,-1)</f>
        <v/>
      </c>
      <c r="I3818" s="15">
        <f>IF($D3818=1,$C3818,-1)</f>
        <v/>
      </c>
    </row>
    <row r="3819">
      <c r="A3819" s="33" t="n">
        <v>45451</v>
      </c>
      <c r="B3819" s="15">
        <f>WEEKDAY($A3819,2)</f>
        <v/>
      </c>
      <c r="C3819" s="15">
        <f>HOUR($A3819)</f>
        <v/>
      </c>
      <c r="D3819" s="15">
        <f>IF(AND($A3819&gt;=Instellingen!$B$6,$A3819&lt;Instellingen!$B$7),1,0)</f>
        <v/>
      </c>
      <c r="E3819" s="15">
        <f>COUNTIF(tData[BezoekStart],"&lt;"&amp;($A3819+1/24))-COUNTIF(tData[BezoekEind],"&lt;="&amp;$A3819)</f>
        <v/>
      </c>
      <c r="F3819" s="15">
        <f>COUNTIF(tData[BezoekLangStart],"&lt;"&amp;($A3819+1/24))-COUNTIF(tData[BezoekLangEind],"&lt;="&amp;$A3819)</f>
        <v/>
      </c>
      <c r="G3819" s="15">
        <f>IF($D3819=1,$B3819*100+$C3819,-1)</f>
        <v/>
      </c>
      <c r="H3819" s="15">
        <f>IF($D3819=1,$B3819,-1)</f>
        <v/>
      </c>
      <c r="I3819" s="15">
        <f>IF($D3819=1,$C3819,-1)</f>
        <v/>
      </c>
    </row>
    <row r="3820">
      <c r="A3820" s="33" t="n">
        <v>45451.04166666666</v>
      </c>
      <c r="B3820" s="15">
        <f>WEEKDAY($A3820,2)</f>
        <v/>
      </c>
      <c r="C3820" s="15">
        <f>HOUR($A3820)</f>
        <v/>
      </c>
      <c r="D3820" s="15">
        <f>IF(AND($A3820&gt;=Instellingen!$B$6,$A3820&lt;Instellingen!$B$7),1,0)</f>
        <v/>
      </c>
      <c r="E3820" s="15">
        <f>COUNTIF(tData[BezoekStart],"&lt;"&amp;($A3820+1/24))-COUNTIF(tData[BezoekEind],"&lt;="&amp;$A3820)</f>
        <v/>
      </c>
      <c r="F3820" s="15">
        <f>COUNTIF(tData[BezoekLangStart],"&lt;"&amp;($A3820+1/24))-COUNTIF(tData[BezoekLangEind],"&lt;="&amp;$A3820)</f>
        <v/>
      </c>
      <c r="G3820" s="15">
        <f>IF($D3820=1,$B3820*100+$C3820,-1)</f>
        <v/>
      </c>
      <c r="H3820" s="15">
        <f>IF($D3820=1,$B3820,-1)</f>
        <v/>
      </c>
      <c r="I3820" s="15">
        <f>IF($D3820=1,$C3820,-1)</f>
        <v/>
      </c>
    </row>
    <row r="3821">
      <c r="A3821" s="33" t="n">
        <v>45451.08333333334</v>
      </c>
      <c r="B3821" s="15">
        <f>WEEKDAY($A3821,2)</f>
        <v/>
      </c>
      <c r="C3821" s="15">
        <f>HOUR($A3821)</f>
        <v/>
      </c>
      <c r="D3821" s="15">
        <f>IF(AND($A3821&gt;=Instellingen!$B$6,$A3821&lt;Instellingen!$B$7),1,0)</f>
        <v/>
      </c>
      <c r="E3821" s="15">
        <f>COUNTIF(tData[BezoekStart],"&lt;"&amp;($A3821+1/24))-COUNTIF(tData[BezoekEind],"&lt;="&amp;$A3821)</f>
        <v/>
      </c>
      <c r="F3821" s="15">
        <f>COUNTIF(tData[BezoekLangStart],"&lt;"&amp;($A3821+1/24))-COUNTIF(tData[BezoekLangEind],"&lt;="&amp;$A3821)</f>
        <v/>
      </c>
      <c r="G3821" s="15">
        <f>IF($D3821=1,$B3821*100+$C3821,-1)</f>
        <v/>
      </c>
      <c r="H3821" s="15">
        <f>IF($D3821=1,$B3821,-1)</f>
        <v/>
      </c>
      <c r="I3821" s="15">
        <f>IF($D3821=1,$C3821,-1)</f>
        <v/>
      </c>
    </row>
    <row r="3822">
      <c r="A3822" s="33" t="n">
        <v>45451.125</v>
      </c>
      <c r="B3822" s="15">
        <f>WEEKDAY($A3822,2)</f>
        <v/>
      </c>
      <c r="C3822" s="15">
        <f>HOUR($A3822)</f>
        <v/>
      </c>
      <c r="D3822" s="15">
        <f>IF(AND($A3822&gt;=Instellingen!$B$6,$A3822&lt;Instellingen!$B$7),1,0)</f>
        <v/>
      </c>
      <c r="E3822" s="15">
        <f>COUNTIF(tData[BezoekStart],"&lt;"&amp;($A3822+1/24))-COUNTIF(tData[BezoekEind],"&lt;="&amp;$A3822)</f>
        <v/>
      </c>
      <c r="F3822" s="15">
        <f>COUNTIF(tData[BezoekLangStart],"&lt;"&amp;($A3822+1/24))-COUNTIF(tData[BezoekLangEind],"&lt;="&amp;$A3822)</f>
        <v/>
      </c>
      <c r="G3822" s="15">
        <f>IF($D3822=1,$B3822*100+$C3822,-1)</f>
        <v/>
      </c>
      <c r="H3822" s="15">
        <f>IF($D3822=1,$B3822,-1)</f>
        <v/>
      </c>
      <c r="I3822" s="15">
        <f>IF($D3822=1,$C3822,-1)</f>
        <v/>
      </c>
    </row>
    <row r="3823">
      <c r="A3823" s="33" t="n">
        <v>45451.16666666666</v>
      </c>
      <c r="B3823" s="15">
        <f>WEEKDAY($A3823,2)</f>
        <v/>
      </c>
      <c r="C3823" s="15">
        <f>HOUR($A3823)</f>
        <v/>
      </c>
      <c r="D3823" s="15">
        <f>IF(AND($A3823&gt;=Instellingen!$B$6,$A3823&lt;Instellingen!$B$7),1,0)</f>
        <v/>
      </c>
      <c r="E3823" s="15">
        <f>COUNTIF(tData[BezoekStart],"&lt;"&amp;($A3823+1/24))-COUNTIF(tData[BezoekEind],"&lt;="&amp;$A3823)</f>
        <v/>
      </c>
      <c r="F3823" s="15">
        <f>COUNTIF(tData[BezoekLangStart],"&lt;"&amp;($A3823+1/24))-COUNTIF(tData[BezoekLangEind],"&lt;="&amp;$A3823)</f>
        <v/>
      </c>
      <c r="G3823" s="15">
        <f>IF($D3823=1,$B3823*100+$C3823,-1)</f>
        <v/>
      </c>
      <c r="H3823" s="15">
        <f>IF($D3823=1,$B3823,-1)</f>
        <v/>
      </c>
      <c r="I3823" s="15">
        <f>IF($D3823=1,$C3823,-1)</f>
        <v/>
      </c>
    </row>
    <row r="3824">
      <c r="A3824" s="33" t="n">
        <v>45451.20833333334</v>
      </c>
      <c r="B3824" s="15">
        <f>WEEKDAY($A3824,2)</f>
        <v/>
      </c>
      <c r="C3824" s="15">
        <f>HOUR($A3824)</f>
        <v/>
      </c>
      <c r="D3824" s="15">
        <f>IF(AND($A3824&gt;=Instellingen!$B$6,$A3824&lt;Instellingen!$B$7),1,0)</f>
        <v/>
      </c>
      <c r="E3824" s="15">
        <f>COUNTIF(tData[BezoekStart],"&lt;"&amp;($A3824+1/24))-COUNTIF(tData[BezoekEind],"&lt;="&amp;$A3824)</f>
        <v/>
      </c>
      <c r="F3824" s="15">
        <f>COUNTIF(tData[BezoekLangStart],"&lt;"&amp;($A3824+1/24))-COUNTIF(tData[BezoekLangEind],"&lt;="&amp;$A3824)</f>
        <v/>
      </c>
      <c r="G3824" s="15">
        <f>IF($D3824=1,$B3824*100+$C3824,-1)</f>
        <v/>
      </c>
      <c r="H3824" s="15">
        <f>IF($D3824=1,$B3824,-1)</f>
        <v/>
      </c>
      <c r="I3824" s="15">
        <f>IF($D3824=1,$C3824,-1)</f>
        <v/>
      </c>
    </row>
    <row r="3825">
      <c r="A3825" s="33" t="n">
        <v>45451.25</v>
      </c>
      <c r="B3825" s="15">
        <f>WEEKDAY($A3825,2)</f>
        <v/>
      </c>
      <c r="C3825" s="15">
        <f>HOUR($A3825)</f>
        <v/>
      </c>
      <c r="D3825" s="15">
        <f>IF(AND($A3825&gt;=Instellingen!$B$6,$A3825&lt;Instellingen!$B$7),1,0)</f>
        <v/>
      </c>
      <c r="E3825" s="15">
        <f>COUNTIF(tData[BezoekStart],"&lt;"&amp;($A3825+1/24))-COUNTIF(tData[BezoekEind],"&lt;="&amp;$A3825)</f>
        <v/>
      </c>
      <c r="F3825" s="15">
        <f>COUNTIF(tData[BezoekLangStart],"&lt;"&amp;($A3825+1/24))-COUNTIF(tData[BezoekLangEind],"&lt;="&amp;$A3825)</f>
        <v/>
      </c>
      <c r="G3825" s="15">
        <f>IF($D3825=1,$B3825*100+$C3825,-1)</f>
        <v/>
      </c>
      <c r="H3825" s="15">
        <f>IF($D3825=1,$B3825,-1)</f>
        <v/>
      </c>
      <c r="I3825" s="15">
        <f>IF($D3825=1,$C3825,-1)</f>
        <v/>
      </c>
    </row>
    <row r="3826">
      <c r="A3826" s="33" t="n">
        <v>45451.29166666666</v>
      </c>
      <c r="B3826" s="15">
        <f>WEEKDAY($A3826,2)</f>
        <v/>
      </c>
      <c r="C3826" s="15">
        <f>HOUR($A3826)</f>
        <v/>
      </c>
      <c r="D3826" s="15">
        <f>IF(AND($A3826&gt;=Instellingen!$B$6,$A3826&lt;Instellingen!$B$7),1,0)</f>
        <v/>
      </c>
      <c r="E3826" s="15">
        <f>COUNTIF(tData[BezoekStart],"&lt;"&amp;($A3826+1/24))-COUNTIF(tData[BezoekEind],"&lt;="&amp;$A3826)</f>
        <v/>
      </c>
      <c r="F3826" s="15">
        <f>COUNTIF(tData[BezoekLangStart],"&lt;"&amp;($A3826+1/24))-COUNTIF(tData[BezoekLangEind],"&lt;="&amp;$A3826)</f>
        <v/>
      </c>
      <c r="G3826" s="15">
        <f>IF($D3826=1,$B3826*100+$C3826,-1)</f>
        <v/>
      </c>
      <c r="H3826" s="15">
        <f>IF($D3826=1,$B3826,-1)</f>
        <v/>
      </c>
      <c r="I3826" s="15">
        <f>IF($D3826=1,$C3826,-1)</f>
        <v/>
      </c>
    </row>
    <row r="3827">
      <c r="A3827" s="33" t="n">
        <v>45451.33333333334</v>
      </c>
      <c r="B3827" s="15">
        <f>WEEKDAY($A3827,2)</f>
        <v/>
      </c>
      <c r="C3827" s="15">
        <f>HOUR($A3827)</f>
        <v/>
      </c>
      <c r="D3827" s="15">
        <f>IF(AND($A3827&gt;=Instellingen!$B$6,$A3827&lt;Instellingen!$B$7),1,0)</f>
        <v/>
      </c>
      <c r="E3827" s="15">
        <f>COUNTIF(tData[BezoekStart],"&lt;"&amp;($A3827+1/24))-COUNTIF(tData[BezoekEind],"&lt;="&amp;$A3827)</f>
        <v/>
      </c>
      <c r="F3827" s="15">
        <f>COUNTIF(tData[BezoekLangStart],"&lt;"&amp;($A3827+1/24))-COUNTIF(tData[BezoekLangEind],"&lt;="&amp;$A3827)</f>
        <v/>
      </c>
      <c r="G3827" s="15">
        <f>IF($D3827=1,$B3827*100+$C3827,-1)</f>
        <v/>
      </c>
      <c r="H3827" s="15">
        <f>IF($D3827=1,$B3827,-1)</f>
        <v/>
      </c>
      <c r="I3827" s="15">
        <f>IF($D3827=1,$C3827,-1)</f>
        <v/>
      </c>
    </row>
    <row r="3828">
      <c r="A3828" s="33" t="n">
        <v>45451.375</v>
      </c>
      <c r="B3828" s="15">
        <f>WEEKDAY($A3828,2)</f>
        <v/>
      </c>
      <c r="C3828" s="15">
        <f>HOUR($A3828)</f>
        <v/>
      </c>
      <c r="D3828" s="15">
        <f>IF(AND($A3828&gt;=Instellingen!$B$6,$A3828&lt;Instellingen!$B$7),1,0)</f>
        <v/>
      </c>
      <c r="E3828" s="15">
        <f>COUNTIF(tData[BezoekStart],"&lt;"&amp;($A3828+1/24))-COUNTIF(tData[BezoekEind],"&lt;="&amp;$A3828)</f>
        <v/>
      </c>
      <c r="F3828" s="15">
        <f>COUNTIF(tData[BezoekLangStart],"&lt;"&amp;($A3828+1/24))-COUNTIF(tData[BezoekLangEind],"&lt;="&amp;$A3828)</f>
        <v/>
      </c>
      <c r="G3828" s="15">
        <f>IF($D3828=1,$B3828*100+$C3828,-1)</f>
        <v/>
      </c>
      <c r="H3828" s="15">
        <f>IF($D3828=1,$B3828,-1)</f>
        <v/>
      </c>
      <c r="I3828" s="15">
        <f>IF($D3828=1,$C3828,-1)</f>
        <v/>
      </c>
    </row>
    <row r="3829">
      <c r="A3829" s="33" t="n">
        <v>45451.41666666666</v>
      </c>
      <c r="B3829" s="15">
        <f>WEEKDAY($A3829,2)</f>
        <v/>
      </c>
      <c r="C3829" s="15">
        <f>HOUR($A3829)</f>
        <v/>
      </c>
      <c r="D3829" s="15">
        <f>IF(AND($A3829&gt;=Instellingen!$B$6,$A3829&lt;Instellingen!$B$7),1,0)</f>
        <v/>
      </c>
      <c r="E3829" s="15">
        <f>COUNTIF(tData[BezoekStart],"&lt;"&amp;($A3829+1/24))-COUNTIF(tData[BezoekEind],"&lt;="&amp;$A3829)</f>
        <v/>
      </c>
      <c r="F3829" s="15">
        <f>COUNTIF(tData[BezoekLangStart],"&lt;"&amp;($A3829+1/24))-COUNTIF(tData[BezoekLangEind],"&lt;="&amp;$A3829)</f>
        <v/>
      </c>
      <c r="G3829" s="15">
        <f>IF($D3829=1,$B3829*100+$C3829,-1)</f>
        <v/>
      </c>
      <c r="H3829" s="15">
        <f>IF($D3829=1,$B3829,-1)</f>
        <v/>
      </c>
      <c r="I3829" s="15">
        <f>IF($D3829=1,$C3829,-1)</f>
        <v/>
      </c>
    </row>
    <row r="3830">
      <c r="A3830" s="33" t="n">
        <v>45451.45833333334</v>
      </c>
      <c r="B3830" s="15">
        <f>WEEKDAY($A3830,2)</f>
        <v/>
      </c>
      <c r="C3830" s="15">
        <f>HOUR($A3830)</f>
        <v/>
      </c>
      <c r="D3830" s="15">
        <f>IF(AND($A3830&gt;=Instellingen!$B$6,$A3830&lt;Instellingen!$B$7),1,0)</f>
        <v/>
      </c>
      <c r="E3830" s="15">
        <f>COUNTIF(tData[BezoekStart],"&lt;"&amp;($A3830+1/24))-COUNTIF(tData[BezoekEind],"&lt;="&amp;$A3830)</f>
        <v/>
      </c>
      <c r="F3830" s="15">
        <f>COUNTIF(tData[BezoekLangStart],"&lt;"&amp;($A3830+1/24))-COUNTIF(tData[BezoekLangEind],"&lt;="&amp;$A3830)</f>
        <v/>
      </c>
      <c r="G3830" s="15">
        <f>IF($D3830=1,$B3830*100+$C3830,-1)</f>
        <v/>
      </c>
      <c r="H3830" s="15">
        <f>IF($D3830=1,$B3830,-1)</f>
        <v/>
      </c>
      <c r="I3830" s="15">
        <f>IF($D3830=1,$C3830,-1)</f>
        <v/>
      </c>
    </row>
    <row r="3831">
      <c r="A3831" s="33" t="n">
        <v>45451.5</v>
      </c>
      <c r="B3831" s="15">
        <f>WEEKDAY($A3831,2)</f>
        <v/>
      </c>
      <c r="C3831" s="15">
        <f>HOUR($A3831)</f>
        <v/>
      </c>
      <c r="D3831" s="15">
        <f>IF(AND($A3831&gt;=Instellingen!$B$6,$A3831&lt;Instellingen!$B$7),1,0)</f>
        <v/>
      </c>
      <c r="E3831" s="15">
        <f>COUNTIF(tData[BezoekStart],"&lt;"&amp;($A3831+1/24))-COUNTIF(tData[BezoekEind],"&lt;="&amp;$A3831)</f>
        <v/>
      </c>
      <c r="F3831" s="15">
        <f>COUNTIF(tData[BezoekLangStart],"&lt;"&amp;($A3831+1/24))-COUNTIF(tData[BezoekLangEind],"&lt;="&amp;$A3831)</f>
        <v/>
      </c>
      <c r="G3831" s="15">
        <f>IF($D3831=1,$B3831*100+$C3831,-1)</f>
        <v/>
      </c>
      <c r="H3831" s="15">
        <f>IF($D3831=1,$B3831,-1)</f>
        <v/>
      </c>
      <c r="I3831" s="15">
        <f>IF($D3831=1,$C3831,-1)</f>
        <v/>
      </c>
    </row>
    <row r="3832">
      <c r="A3832" s="33" t="n">
        <v>45451.54166666666</v>
      </c>
      <c r="B3832" s="15">
        <f>WEEKDAY($A3832,2)</f>
        <v/>
      </c>
      <c r="C3832" s="15">
        <f>HOUR($A3832)</f>
        <v/>
      </c>
      <c r="D3832" s="15">
        <f>IF(AND($A3832&gt;=Instellingen!$B$6,$A3832&lt;Instellingen!$B$7),1,0)</f>
        <v/>
      </c>
      <c r="E3832" s="15">
        <f>COUNTIF(tData[BezoekStart],"&lt;"&amp;($A3832+1/24))-COUNTIF(tData[BezoekEind],"&lt;="&amp;$A3832)</f>
        <v/>
      </c>
      <c r="F3832" s="15">
        <f>COUNTIF(tData[BezoekLangStart],"&lt;"&amp;($A3832+1/24))-COUNTIF(tData[BezoekLangEind],"&lt;="&amp;$A3832)</f>
        <v/>
      </c>
      <c r="G3832" s="15">
        <f>IF($D3832=1,$B3832*100+$C3832,-1)</f>
        <v/>
      </c>
      <c r="H3832" s="15">
        <f>IF($D3832=1,$B3832,-1)</f>
        <v/>
      </c>
      <c r="I3832" s="15">
        <f>IF($D3832=1,$C3832,-1)</f>
        <v/>
      </c>
    </row>
    <row r="3833">
      <c r="A3833" s="33" t="n">
        <v>45451.58333333334</v>
      </c>
      <c r="B3833" s="15">
        <f>WEEKDAY($A3833,2)</f>
        <v/>
      </c>
      <c r="C3833" s="15">
        <f>HOUR($A3833)</f>
        <v/>
      </c>
      <c r="D3833" s="15">
        <f>IF(AND($A3833&gt;=Instellingen!$B$6,$A3833&lt;Instellingen!$B$7),1,0)</f>
        <v/>
      </c>
      <c r="E3833" s="15">
        <f>COUNTIF(tData[BezoekStart],"&lt;"&amp;($A3833+1/24))-COUNTIF(tData[BezoekEind],"&lt;="&amp;$A3833)</f>
        <v/>
      </c>
      <c r="F3833" s="15">
        <f>COUNTIF(tData[BezoekLangStart],"&lt;"&amp;($A3833+1/24))-COUNTIF(tData[BezoekLangEind],"&lt;="&amp;$A3833)</f>
        <v/>
      </c>
      <c r="G3833" s="15">
        <f>IF($D3833=1,$B3833*100+$C3833,-1)</f>
        <v/>
      </c>
      <c r="H3833" s="15">
        <f>IF($D3833=1,$B3833,-1)</f>
        <v/>
      </c>
      <c r="I3833" s="15">
        <f>IF($D3833=1,$C3833,-1)</f>
        <v/>
      </c>
    </row>
    <row r="3834">
      <c r="A3834" s="33" t="n">
        <v>45451.625</v>
      </c>
      <c r="B3834" s="15">
        <f>WEEKDAY($A3834,2)</f>
        <v/>
      </c>
      <c r="C3834" s="15">
        <f>HOUR($A3834)</f>
        <v/>
      </c>
      <c r="D3834" s="15">
        <f>IF(AND($A3834&gt;=Instellingen!$B$6,$A3834&lt;Instellingen!$B$7),1,0)</f>
        <v/>
      </c>
      <c r="E3834" s="15">
        <f>COUNTIF(tData[BezoekStart],"&lt;"&amp;($A3834+1/24))-COUNTIF(tData[BezoekEind],"&lt;="&amp;$A3834)</f>
        <v/>
      </c>
      <c r="F3834" s="15">
        <f>COUNTIF(tData[BezoekLangStart],"&lt;"&amp;($A3834+1/24))-COUNTIF(tData[BezoekLangEind],"&lt;="&amp;$A3834)</f>
        <v/>
      </c>
      <c r="G3834" s="15">
        <f>IF($D3834=1,$B3834*100+$C3834,-1)</f>
        <v/>
      </c>
      <c r="H3834" s="15">
        <f>IF($D3834=1,$B3834,-1)</f>
        <v/>
      </c>
      <c r="I3834" s="15">
        <f>IF($D3834=1,$C3834,-1)</f>
        <v/>
      </c>
    </row>
    <row r="3835">
      <c r="A3835" s="33" t="n">
        <v>45451.66666666666</v>
      </c>
      <c r="B3835" s="15">
        <f>WEEKDAY($A3835,2)</f>
        <v/>
      </c>
      <c r="C3835" s="15">
        <f>HOUR($A3835)</f>
        <v/>
      </c>
      <c r="D3835" s="15">
        <f>IF(AND($A3835&gt;=Instellingen!$B$6,$A3835&lt;Instellingen!$B$7),1,0)</f>
        <v/>
      </c>
      <c r="E3835" s="15">
        <f>COUNTIF(tData[BezoekStart],"&lt;"&amp;($A3835+1/24))-COUNTIF(tData[BezoekEind],"&lt;="&amp;$A3835)</f>
        <v/>
      </c>
      <c r="F3835" s="15">
        <f>COUNTIF(tData[BezoekLangStart],"&lt;"&amp;($A3835+1/24))-COUNTIF(tData[BezoekLangEind],"&lt;="&amp;$A3835)</f>
        <v/>
      </c>
      <c r="G3835" s="15">
        <f>IF($D3835=1,$B3835*100+$C3835,-1)</f>
        <v/>
      </c>
      <c r="H3835" s="15">
        <f>IF($D3835=1,$B3835,-1)</f>
        <v/>
      </c>
      <c r="I3835" s="15">
        <f>IF($D3835=1,$C3835,-1)</f>
        <v/>
      </c>
    </row>
    <row r="3836">
      <c r="A3836" s="33" t="n">
        <v>45451.70833333334</v>
      </c>
      <c r="B3836" s="15">
        <f>WEEKDAY($A3836,2)</f>
        <v/>
      </c>
      <c r="C3836" s="15">
        <f>HOUR($A3836)</f>
        <v/>
      </c>
      <c r="D3836" s="15">
        <f>IF(AND($A3836&gt;=Instellingen!$B$6,$A3836&lt;Instellingen!$B$7),1,0)</f>
        <v/>
      </c>
      <c r="E3836" s="15">
        <f>COUNTIF(tData[BezoekStart],"&lt;"&amp;($A3836+1/24))-COUNTIF(tData[BezoekEind],"&lt;="&amp;$A3836)</f>
        <v/>
      </c>
      <c r="F3836" s="15">
        <f>COUNTIF(tData[BezoekLangStart],"&lt;"&amp;($A3836+1/24))-COUNTIF(tData[BezoekLangEind],"&lt;="&amp;$A3836)</f>
        <v/>
      </c>
      <c r="G3836" s="15">
        <f>IF($D3836=1,$B3836*100+$C3836,-1)</f>
        <v/>
      </c>
      <c r="H3836" s="15">
        <f>IF($D3836=1,$B3836,-1)</f>
        <v/>
      </c>
      <c r="I3836" s="15">
        <f>IF($D3836=1,$C3836,-1)</f>
        <v/>
      </c>
    </row>
    <row r="3837">
      <c r="A3837" s="33" t="n">
        <v>45451.75</v>
      </c>
      <c r="B3837" s="15">
        <f>WEEKDAY($A3837,2)</f>
        <v/>
      </c>
      <c r="C3837" s="15">
        <f>HOUR($A3837)</f>
        <v/>
      </c>
      <c r="D3837" s="15">
        <f>IF(AND($A3837&gt;=Instellingen!$B$6,$A3837&lt;Instellingen!$B$7),1,0)</f>
        <v/>
      </c>
      <c r="E3837" s="15">
        <f>COUNTIF(tData[BezoekStart],"&lt;"&amp;($A3837+1/24))-COUNTIF(tData[BezoekEind],"&lt;="&amp;$A3837)</f>
        <v/>
      </c>
      <c r="F3837" s="15">
        <f>COUNTIF(tData[BezoekLangStart],"&lt;"&amp;($A3837+1/24))-COUNTIF(tData[BezoekLangEind],"&lt;="&amp;$A3837)</f>
        <v/>
      </c>
      <c r="G3837" s="15">
        <f>IF($D3837=1,$B3837*100+$C3837,-1)</f>
        <v/>
      </c>
      <c r="H3837" s="15">
        <f>IF($D3837=1,$B3837,-1)</f>
        <v/>
      </c>
      <c r="I3837" s="15">
        <f>IF($D3837=1,$C3837,-1)</f>
        <v/>
      </c>
    </row>
    <row r="3838">
      <c r="A3838" s="33" t="n">
        <v>45451.79166666666</v>
      </c>
      <c r="B3838" s="15">
        <f>WEEKDAY($A3838,2)</f>
        <v/>
      </c>
      <c r="C3838" s="15">
        <f>HOUR($A3838)</f>
        <v/>
      </c>
      <c r="D3838" s="15">
        <f>IF(AND($A3838&gt;=Instellingen!$B$6,$A3838&lt;Instellingen!$B$7),1,0)</f>
        <v/>
      </c>
      <c r="E3838" s="15">
        <f>COUNTIF(tData[BezoekStart],"&lt;"&amp;($A3838+1/24))-COUNTIF(tData[BezoekEind],"&lt;="&amp;$A3838)</f>
        <v/>
      </c>
      <c r="F3838" s="15">
        <f>COUNTIF(tData[BezoekLangStart],"&lt;"&amp;($A3838+1/24))-COUNTIF(tData[BezoekLangEind],"&lt;="&amp;$A3838)</f>
        <v/>
      </c>
      <c r="G3838" s="15">
        <f>IF($D3838=1,$B3838*100+$C3838,-1)</f>
        <v/>
      </c>
      <c r="H3838" s="15">
        <f>IF($D3838=1,$B3838,-1)</f>
        <v/>
      </c>
      <c r="I3838" s="15">
        <f>IF($D3838=1,$C3838,-1)</f>
        <v/>
      </c>
    </row>
    <row r="3839">
      <c r="A3839" s="33" t="n">
        <v>45451.83333333334</v>
      </c>
      <c r="B3839" s="15">
        <f>WEEKDAY($A3839,2)</f>
        <v/>
      </c>
      <c r="C3839" s="15">
        <f>HOUR($A3839)</f>
        <v/>
      </c>
      <c r="D3839" s="15">
        <f>IF(AND($A3839&gt;=Instellingen!$B$6,$A3839&lt;Instellingen!$B$7),1,0)</f>
        <v/>
      </c>
      <c r="E3839" s="15">
        <f>COUNTIF(tData[BezoekStart],"&lt;"&amp;($A3839+1/24))-COUNTIF(tData[BezoekEind],"&lt;="&amp;$A3839)</f>
        <v/>
      </c>
      <c r="F3839" s="15">
        <f>COUNTIF(tData[BezoekLangStart],"&lt;"&amp;($A3839+1/24))-COUNTIF(tData[BezoekLangEind],"&lt;="&amp;$A3839)</f>
        <v/>
      </c>
      <c r="G3839" s="15">
        <f>IF($D3839=1,$B3839*100+$C3839,-1)</f>
        <v/>
      </c>
      <c r="H3839" s="15">
        <f>IF($D3839=1,$B3839,-1)</f>
        <v/>
      </c>
      <c r="I3839" s="15">
        <f>IF($D3839=1,$C3839,-1)</f>
        <v/>
      </c>
    </row>
    <row r="3840">
      <c r="A3840" s="33" t="n">
        <v>45451.875</v>
      </c>
      <c r="B3840" s="15">
        <f>WEEKDAY($A3840,2)</f>
        <v/>
      </c>
      <c r="C3840" s="15">
        <f>HOUR($A3840)</f>
        <v/>
      </c>
      <c r="D3840" s="15">
        <f>IF(AND($A3840&gt;=Instellingen!$B$6,$A3840&lt;Instellingen!$B$7),1,0)</f>
        <v/>
      </c>
      <c r="E3840" s="15">
        <f>COUNTIF(tData[BezoekStart],"&lt;"&amp;($A3840+1/24))-COUNTIF(tData[BezoekEind],"&lt;="&amp;$A3840)</f>
        <v/>
      </c>
      <c r="F3840" s="15">
        <f>COUNTIF(tData[BezoekLangStart],"&lt;"&amp;($A3840+1/24))-COUNTIF(tData[BezoekLangEind],"&lt;="&amp;$A3840)</f>
        <v/>
      </c>
      <c r="G3840" s="15">
        <f>IF($D3840=1,$B3840*100+$C3840,-1)</f>
        <v/>
      </c>
      <c r="H3840" s="15">
        <f>IF($D3840=1,$B3840,-1)</f>
        <v/>
      </c>
      <c r="I3840" s="15">
        <f>IF($D3840=1,$C3840,-1)</f>
        <v/>
      </c>
    </row>
    <row r="3841">
      <c r="A3841" s="33" t="n">
        <v>45451.91666666666</v>
      </c>
      <c r="B3841" s="15">
        <f>WEEKDAY($A3841,2)</f>
        <v/>
      </c>
      <c r="C3841" s="15">
        <f>HOUR($A3841)</f>
        <v/>
      </c>
      <c r="D3841" s="15">
        <f>IF(AND($A3841&gt;=Instellingen!$B$6,$A3841&lt;Instellingen!$B$7),1,0)</f>
        <v/>
      </c>
      <c r="E3841" s="15">
        <f>COUNTIF(tData[BezoekStart],"&lt;"&amp;($A3841+1/24))-COUNTIF(tData[BezoekEind],"&lt;="&amp;$A3841)</f>
        <v/>
      </c>
      <c r="F3841" s="15">
        <f>COUNTIF(tData[BezoekLangStart],"&lt;"&amp;($A3841+1/24))-COUNTIF(tData[BezoekLangEind],"&lt;="&amp;$A3841)</f>
        <v/>
      </c>
      <c r="G3841" s="15">
        <f>IF($D3841=1,$B3841*100+$C3841,-1)</f>
        <v/>
      </c>
      <c r="H3841" s="15">
        <f>IF($D3841=1,$B3841,-1)</f>
        <v/>
      </c>
      <c r="I3841" s="15">
        <f>IF($D3841=1,$C3841,-1)</f>
        <v/>
      </c>
    </row>
    <row r="3842">
      <c r="A3842" s="33" t="n">
        <v>45451.95833333334</v>
      </c>
      <c r="B3842" s="15">
        <f>WEEKDAY($A3842,2)</f>
        <v/>
      </c>
      <c r="C3842" s="15">
        <f>HOUR($A3842)</f>
        <v/>
      </c>
      <c r="D3842" s="15">
        <f>IF(AND($A3842&gt;=Instellingen!$B$6,$A3842&lt;Instellingen!$B$7),1,0)</f>
        <v/>
      </c>
      <c r="E3842" s="15">
        <f>COUNTIF(tData[BezoekStart],"&lt;"&amp;($A3842+1/24))-COUNTIF(tData[BezoekEind],"&lt;="&amp;$A3842)</f>
        <v/>
      </c>
      <c r="F3842" s="15">
        <f>COUNTIF(tData[BezoekLangStart],"&lt;"&amp;($A3842+1/24))-COUNTIF(tData[BezoekLangEind],"&lt;="&amp;$A3842)</f>
        <v/>
      </c>
      <c r="G3842" s="15">
        <f>IF($D3842=1,$B3842*100+$C3842,-1)</f>
        <v/>
      </c>
      <c r="H3842" s="15">
        <f>IF($D3842=1,$B3842,-1)</f>
        <v/>
      </c>
      <c r="I3842" s="15">
        <f>IF($D3842=1,$C3842,-1)</f>
        <v/>
      </c>
    </row>
    <row r="3843">
      <c r="A3843" s="33" t="n">
        <v>45452</v>
      </c>
      <c r="B3843" s="15">
        <f>WEEKDAY($A3843,2)</f>
        <v/>
      </c>
      <c r="C3843" s="15">
        <f>HOUR($A3843)</f>
        <v/>
      </c>
      <c r="D3843" s="15">
        <f>IF(AND($A3843&gt;=Instellingen!$B$6,$A3843&lt;Instellingen!$B$7),1,0)</f>
        <v/>
      </c>
      <c r="E3843" s="15">
        <f>COUNTIF(tData[BezoekStart],"&lt;"&amp;($A3843+1/24))-COUNTIF(tData[BezoekEind],"&lt;="&amp;$A3843)</f>
        <v/>
      </c>
      <c r="F3843" s="15">
        <f>COUNTIF(tData[BezoekLangStart],"&lt;"&amp;($A3843+1/24))-COUNTIF(tData[BezoekLangEind],"&lt;="&amp;$A3843)</f>
        <v/>
      </c>
      <c r="G3843" s="15">
        <f>IF($D3843=1,$B3843*100+$C3843,-1)</f>
        <v/>
      </c>
      <c r="H3843" s="15">
        <f>IF($D3843=1,$B3843,-1)</f>
        <v/>
      </c>
      <c r="I3843" s="15">
        <f>IF($D3843=1,$C3843,-1)</f>
        <v/>
      </c>
    </row>
    <row r="3844">
      <c r="A3844" s="33" t="n">
        <v>45452.04166666666</v>
      </c>
      <c r="B3844" s="15">
        <f>WEEKDAY($A3844,2)</f>
        <v/>
      </c>
      <c r="C3844" s="15">
        <f>HOUR($A3844)</f>
        <v/>
      </c>
      <c r="D3844" s="15">
        <f>IF(AND($A3844&gt;=Instellingen!$B$6,$A3844&lt;Instellingen!$B$7),1,0)</f>
        <v/>
      </c>
      <c r="E3844" s="15">
        <f>COUNTIF(tData[BezoekStart],"&lt;"&amp;($A3844+1/24))-COUNTIF(tData[BezoekEind],"&lt;="&amp;$A3844)</f>
        <v/>
      </c>
      <c r="F3844" s="15">
        <f>COUNTIF(tData[BezoekLangStart],"&lt;"&amp;($A3844+1/24))-COUNTIF(tData[BezoekLangEind],"&lt;="&amp;$A3844)</f>
        <v/>
      </c>
      <c r="G3844" s="15">
        <f>IF($D3844=1,$B3844*100+$C3844,-1)</f>
        <v/>
      </c>
      <c r="H3844" s="15">
        <f>IF($D3844=1,$B3844,-1)</f>
        <v/>
      </c>
      <c r="I3844" s="15">
        <f>IF($D3844=1,$C3844,-1)</f>
        <v/>
      </c>
    </row>
    <row r="3845">
      <c r="A3845" s="33" t="n">
        <v>45452.08333333334</v>
      </c>
      <c r="B3845" s="15">
        <f>WEEKDAY($A3845,2)</f>
        <v/>
      </c>
      <c r="C3845" s="15">
        <f>HOUR($A3845)</f>
        <v/>
      </c>
      <c r="D3845" s="15">
        <f>IF(AND($A3845&gt;=Instellingen!$B$6,$A3845&lt;Instellingen!$B$7),1,0)</f>
        <v/>
      </c>
      <c r="E3845" s="15">
        <f>COUNTIF(tData[BezoekStart],"&lt;"&amp;($A3845+1/24))-COUNTIF(tData[BezoekEind],"&lt;="&amp;$A3845)</f>
        <v/>
      </c>
      <c r="F3845" s="15">
        <f>COUNTIF(tData[BezoekLangStart],"&lt;"&amp;($A3845+1/24))-COUNTIF(tData[BezoekLangEind],"&lt;="&amp;$A3845)</f>
        <v/>
      </c>
      <c r="G3845" s="15">
        <f>IF($D3845=1,$B3845*100+$C3845,-1)</f>
        <v/>
      </c>
      <c r="H3845" s="15">
        <f>IF($D3845=1,$B3845,-1)</f>
        <v/>
      </c>
      <c r="I3845" s="15">
        <f>IF($D3845=1,$C3845,-1)</f>
        <v/>
      </c>
    </row>
    <row r="3846">
      <c r="A3846" s="33" t="n">
        <v>45452.125</v>
      </c>
      <c r="B3846" s="15">
        <f>WEEKDAY($A3846,2)</f>
        <v/>
      </c>
      <c r="C3846" s="15">
        <f>HOUR($A3846)</f>
        <v/>
      </c>
      <c r="D3846" s="15">
        <f>IF(AND($A3846&gt;=Instellingen!$B$6,$A3846&lt;Instellingen!$B$7),1,0)</f>
        <v/>
      </c>
      <c r="E3846" s="15">
        <f>COUNTIF(tData[BezoekStart],"&lt;"&amp;($A3846+1/24))-COUNTIF(tData[BezoekEind],"&lt;="&amp;$A3846)</f>
        <v/>
      </c>
      <c r="F3846" s="15">
        <f>COUNTIF(tData[BezoekLangStart],"&lt;"&amp;($A3846+1/24))-COUNTIF(tData[BezoekLangEind],"&lt;="&amp;$A3846)</f>
        <v/>
      </c>
      <c r="G3846" s="15">
        <f>IF($D3846=1,$B3846*100+$C3846,-1)</f>
        <v/>
      </c>
      <c r="H3846" s="15">
        <f>IF($D3846=1,$B3846,-1)</f>
        <v/>
      </c>
      <c r="I3846" s="15">
        <f>IF($D3846=1,$C3846,-1)</f>
        <v/>
      </c>
    </row>
    <row r="3847">
      <c r="A3847" s="33" t="n">
        <v>45452.16666666666</v>
      </c>
      <c r="B3847" s="15">
        <f>WEEKDAY($A3847,2)</f>
        <v/>
      </c>
      <c r="C3847" s="15">
        <f>HOUR($A3847)</f>
        <v/>
      </c>
      <c r="D3847" s="15">
        <f>IF(AND($A3847&gt;=Instellingen!$B$6,$A3847&lt;Instellingen!$B$7),1,0)</f>
        <v/>
      </c>
      <c r="E3847" s="15">
        <f>COUNTIF(tData[BezoekStart],"&lt;"&amp;($A3847+1/24))-COUNTIF(tData[BezoekEind],"&lt;="&amp;$A3847)</f>
        <v/>
      </c>
      <c r="F3847" s="15">
        <f>COUNTIF(tData[BezoekLangStart],"&lt;"&amp;($A3847+1/24))-COUNTIF(tData[BezoekLangEind],"&lt;="&amp;$A3847)</f>
        <v/>
      </c>
      <c r="G3847" s="15">
        <f>IF($D3847=1,$B3847*100+$C3847,-1)</f>
        <v/>
      </c>
      <c r="H3847" s="15">
        <f>IF($D3847=1,$B3847,-1)</f>
        <v/>
      </c>
      <c r="I3847" s="15">
        <f>IF($D3847=1,$C3847,-1)</f>
        <v/>
      </c>
    </row>
    <row r="3848">
      <c r="A3848" s="33" t="n">
        <v>45452.20833333334</v>
      </c>
      <c r="B3848" s="15">
        <f>WEEKDAY($A3848,2)</f>
        <v/>
      </c>
      <c r="C3848" s="15">
        <f>HOUR($A3848)</f>
        <v/>
      </c>
      <c r="D3848" s="15">
        <f>IF(AND($A3848&gt;=Instellingen!$B$6,$A3848&lt;Instellingen!$B$7),1,0)</f>
        <v/>
      </c>
      <c r="E3848" s="15">
        <f>COUNTIF(tData[BezoekStart],"&lt;"&amp;($A3848+1/24))-COUNTIF(tData[BezoekEind],"&lt;="&amp;$A3848)</f>
        <v/>
      </c>
      <c r="F3848" s="15">
        <f>COUNTIF(tData[BezoekLangStart],"&lt;"&amp;($A3848+1/24))-COUNTIF(tData[BezoekLangEind],"&lt;="&amp;$A3848)</f>
        <v/>
      </c>
      <c r="G3848" s="15">
        <f>IF($D3848=1,$B3848*100+$C3848,-1)</f>
        <v/>
      </c>
      <c r="H3848" s="15">
        <f>IF($D3848=1,$B3848,-1)</f>
        <v/>
      </c>
      <c r="I3848" s="15">
        <f>IF($D3848=1,$C3848,-1)</f>
        <v/>
      </c>
    </row>
    <row r="3849">
      <c r="A3849" s="33" t="n">
        <v>45452.25</v>
      </c>
      <c r="B3849" s="15">
        <f>WEEKDAY($A3849,2)</f>
        <v/>
      </c>
      <c r="C3849" s="15">
        <f>HOUR($A3849)</f>
        <v/>
      </c>
      <c r="D3849" s="15">
        <f>IF(AND($A3849&gt;=Instellingen!$B$6,$A3849&lt;Instellingen!$B$7),1,0)</f>
        <v/>
      </c>
      <c r="E3849" s="15">
        <f>COUNTIF(tData[BezoekStart],"&lt;"&amp;($A3849+1/24))-COUNTIF(tData[BezoekEind],"&lt;="&amp;$A3849)</f>
        <v/>
      </c>
      <c r="F3849" s="15">
        <f>COUNTIF(tData[BezoekLangStart],"&lt;"&amp;($A3849+1/24))-COUNTIF(tData[BezoekLangEind],"&lt;="&amp;$A3849)</f>
        <v/>
      </c>
      <c r="G3849" s="15">
        <f>IF($D3849=1,$B3849*100+$C3849,-1)</f>
        <v/>
      </c>
      <c r="H3849" s="15">
        <f>IF($D3849=1,$B3849,-1)</f>
        <v/>
      </c>
      <c r="I3849" s="15">
        <f>IF($D3849=1,$C3849,-1)</f>
        <v/>
      </c>
    </row>
    <row r="3850">
      <c r="A3850" s="33" t="n">
        <v>45452.29166666666</v>
      </c>
      <c r="B3850" s="15">
        <f>WEEKDAY($A3850,2)</f>
        <v/>
      </c>
      <c r="C3850" s="15">
        <f>HOUR($A3850)</f>
        <v/>
      </c>
      <c r="D3850" s="15">
        <f>IF(AND($A3850&gt;=Instellingen!$B$6,$A3850&lt;Instellingen!$B$7),1,0)</f>
        <v/>
      </c>
      <c r="E3850" s="15">
        <f>COUNTIF(tData[BezoekStart],"&lt;"&amp;($A3850+1/24))-COUNTIF(tData[BezoekEind],"&lt;="&amp;$A3850)</f>
        <v/>
      </c>
      <c r="F3850" s="15">
        <f>COUNTIF(tData[BezoekLangStart],"&lt;"&amp;($A3850+1/24))-COUNTIF(tData[BezoekLangEind],"&lt;="&amp;$A3850)</f>
        <v/>
      </c>
      <c r="G3850" s="15">
        <f>IF($D3850=1,$B3850*100+$C3850,-1)</f>
        <v/>
      </c>
      <c r="H3850" s="15">
        <f>IF($D3850=1,$B3850,-1)</f>
        <v/>
      </c>
      <c r="I3850" s="15">
        <f>IF($D3850=1,$C3850,-1)</f>
        <v/>
      </c>
    </row>
    <row r="3851">
      <c r="A3851" s="33" t="n">
        <v>45452.33333333334</v>
      </c>
      <c r="B3851" s="15">
        <f>WEEKDAY($A3851,2)</f>
        <v/>
      </c>
      <c r="C3851" s="15">
        <f>HOUR($A3851)</f>
        <v/>
      </c>
      <c r="D3851" s="15">
        <f>IF(AND($A3851&gt;=Instellingen!$B$6,$A3851&lt;Instellingen!$B$7),1,0)</f>
        <v/>
      </c>
      <c r="E3851" s="15">
        <f>COUNTIF(tData[BezoekStart],"&lt;"&amp;($A3851+1/24))-COUNTIF(tData[BezoekEind],"&lt;="&amp;$A3851)</f>
        <v/>
      </c>
      <c r="F3851" s="15">
        <f>COUNTIF(tData[BezoekLangStart],"&lt;"&amp;($A3851+1/24))-COUNTIF(tData[BezoekLangEind],"&lt;="&amp;$A3851)</f>
        <v/>
      </c>
      <c r="G3851" s="15">
        <f>IF($D3851=1,$B3851*100+$C3851,-1)</f>
        <v/>
      </c>
      <c r="H3851" s="15">
        <f>IF($D3851=1,$B3851,-1)</f>
        <v/>
      </c>
      <c r="I3851" s="15">
        <f>IF($D3851=1,$C3851,-1)</f>
        <v/>
      </c>
    </row>
    <row r="3852">
      <c r="A3852" s="33" t="n">
        <v>45452.375</v>
      </c>
      <c r="B3852" s="15">
        <f>WEEKDAY($A3852,2)</f>
        <v/>
      </c>
      <c r="C3852" s="15">
        <f>HOUR($A3852)</f>
        <v/>
      </c>
      <c r="D3852" s="15">
        <f>IF(AND($A3852&gt;=Instellingen!$B$6,$A3852&lt;Instellingen!$B$7),1,0)</f>
        <v/>
      </c>
      <c r="E3852" s="15">
        <f>COUNTIF(tData[BezoekStart],"&lt;"&amp;($A3852+1/24))-COUNTIF(tData[BezoekEind],"&lt;="&amp;$A3852)</f>
        <v/>
      </c>
      <c r="F3852" s="15">
        <f>COUNTIF(tData[BezoekLangStart],"&lt;"&amp;($A3852+1/24))-COUNTIF(tData[BezoekLangEind],"&lt;="&amp;$A3852)</f>
        <v/>
      </c>
      <c r="G3852" s="15">
        <f>IF($D3852=1,$B3852*100+$C3852,-1)</f>
        <v/>
      </c>
      <c r="H3852" s="15">
        <f>IF($D3852=1,$B3852,-1)</f>
        <v/>
      </c>
      <c r="I3852" s="15">
        <f>IF($D3852=1,$C3852,-1)</f>
        <v/>
      </c>
    </row>
    <row r="3853">
      <c r="A3853" s="33" t="n">
        <v>45452.41666666666</v>
      </c>
      <c r="B3853" s="15">
        <f>WEEKDAY($A3853,2)</f>
        <v/>
      </c>
      <c r="C3853" s="15">
        <f>HOUR($A3853)</f>
        <v/>
      </c>
      <c r="D3853" s="15">
        <f>IF(AND($A3853&gt;=Instellingen!$B$6,$A3853&lt;Instellingen!$B$7),1,0)</f>
        <v/>
      </c>
      <c r="E3853" s="15">
        <f>COUNTIF(tData[BezoekStart],"&lt;"&amp;($A3853+1/24))-COUNTIF(tData[BezoekEind],"&lt;="&amp;$A3853)</f>
        <v/>
      </c>
      <c r="F3853" s="15">
        <f>COUNTIF(tData[BezoekLangStart],"&lt;"&amp;($A3853+1/24))-COUNTIF(tData[BezoekLangEind],"&lt;="&amp;$A3853)</f>
        <v/>
      </c>
      <c r="G3853" s="15">
        <f>IF($D3853=1,$B3853*100+$C3853,-1)</f>
        <v/>
      </c>
      <c r="H3853" s="15">
        <f>IF($D3853=1,$B3853,-1)</f>
        <v/>
      </c>
      <c r="I3853" s="15">
        <f>IF($D3853=1,$C3853,-1)</f>
        <v/>
      </c>
    </row>
    <row r="3854">
      <c r="A3854" s="33" t="n">
        <v>45452.45833333334</v>
      </c>
      <c r="B3854" s="15">
        <f>WEEKDAY($A3854,2)</f>
        <v/>
      </c>
      <c r="C3854" s="15">
        <f>HOUR($A3854)</f>
        <v/>
      </c>
      <c r="D3854" s="15">
        <f>IF(AND($A3854&gt;=Instellingen!$B$6,$A3854&lt;Instellingen!$B$7),1,0)</f>
        <v/>
      </c>
      <c r="E3854" s="15">
        <f>COUNTIF(tData[BezoekStart],"&lt;"&amp;($A3854+1/24))-COUNTIF(tData[BezoekEind],"&lt;="&amp;$A3854)</f>
        <v/>
      </c>
      <c r="F3854" s="15">
        <f>COUNTIF(tData[BezoekLangStart],"&lt;"&amp;($A3854+1/24))-COUNTIF(tData[BezoekLangEind],"&lt;="&amp;$A3854)</f>
        <v/>
      </c>
      <c r="G3854" s="15">
        <f>IF($D3854=1,$B3854*100+$C3854,-1)</f>
        <v/>
      </c>
      <c r="H3854" s="15">
        <f>IF($D3854=1,$B3854,-1)</f>
        <v/>
      </c>
      <c r="I3854" s="15">
        <f>IF($D3854=1,$C3854,-1)</f>
        <v/>
      </c>
    </row>
    <row r="3855">
      <c r="A3855" s="33" t="n">
        <v>45452.5</v>
      </c>
      <c r="B3855" s="15">
        <f>WEEKDAY($A3855,2)</f>
        <v/>
      </c>
      <c r="C3855" s="15">
        <f>HOUR($A3855)</f>
        <v/>
      </c>
      <c r="D3855" s="15">
        <f>IF(AND($A3855&gt;=Instellingen!$B$6,$A3855&lt;Instellingen!$B$7),1,0)</f>
        <v/>
      </c>
      <c r="E3855" s="15">
        <f>COUNTIF(tData[BezoekStart],"&lt;"&amp;($A3855+1/24))-COUNTIF(tData[BezoekEind],"&lt;="&amp;$A3855)</f>
        <v/>
      </c>
      <c r="F3855" s="15">
        <f>COUNTIF(tData[BezoekLangStart],"&lt;"&amp;($A3855+1/24))-COUNTIF(tData[BezoekLangEind],"&lt;="&amp;$A3855)</f>
        <v/>
      </c>
      <c r="G3855" s="15">
        <f>IF($D3855=1,$B3855*100+$C3855,-1)</f>
        <v/>
      </c>
      <c r="H3855" s="15">
        <f>IF($D3855=1,$B3855,-1)</f>
        <v/>
      </c>
      <c r="I3855" s="15">
        <f>IF($D3855=1,$C3855,-1)</f>
        <v/>
      </c>
    </row>
    <row r="3856">
      <c r="A3856" s="33" t="n">
        <v>45452.54166666666</v>
      </c>
      <c r="B3856" s="15">
        <f>WEEKDAY($A3856,2)</f>
        <v/>
      </c>
      <c r="C3856" s="15">
        <f>HOUR($A3856)</f>
        <v/>
      </c>
      <c r="D3856" s="15">
        <f>IF(AND($A3856&gt;=Instellingen!$B$6,$A3856&lt;Instellingen!$B$7),1,0)</f>
        <v/>
      </c>
      <c r="E3856" s="15">
        <f>COUNTIF(tData[BezoekStart],"&lt;"&amp;($A3856+1/24))-COUNTIF(tData[BezoekEind],"&lt;="&amp;$A3856)</f>
        <v/>
      </c>
      <c r="F3856" s="15">
        <f>COUNTIF(tData[BezoekLangStart],"&lt;"&amp;($A3856+1/24))-COUNTIF(tData[BezoekLangEind],"&lt;="&amp;$A3856)</f>
        <v/>
      </c>
      <c r="G3856" s="15">
        <f>IF($D3856=1,$B3856*100+$C3856,-1)</f>
        <v/>
      </c>
      <c r="H3856" s="15">
        <f>IF($D3856=1,$B3856,-1)</f>
        <v/>
      </c>
      <c r="I3856" s="15">
        <f>IF($D3856=1,$C3856,-1)</f>
        <v/>
      </c>
    </row>
    <row r="3857">
      <c r="A3857" s="33" t="n">
        <v>45452.58333333334</v>
      </c>
      <c r="B3857" s="15">
        <f>WEEKDAY($A3857,2)</f>
        <v/>
      </c>
      <c r="C3857" s="15">
        <f>HOUR($A3857)</f>
        <v/>
      </c>
      <c r="D3857" s="15">
        <f>IF(AND($A3857&gt;=Instellingen!$B$6,$A3857&lt;Instellingen!$B$7),1,0)</f>
        <v/>
      </c>
      <c r="E3857" s="15">
        <f>COUNTIF(tData[BezoekStart],"&lt;"&amp;($A3857+1/24))-COUNTIF(tData[BezoekEind],"&lt;="&amp;$A3857)</f>
        <v/>
      </c>
      <c r="F3857" s="15">
        <f>COUNTIF(tData[BezoekLangStart],"&lt;"&amp;($A3857+1/24))-COUNTIF(tData[BezoekLangEind],"&lt;="&amp;$A3857)</f>
        <v/>
      </c>
      <c r="G3857" s="15">
        <f>IF($D3857=1,$B3857*100+$C3857,-1)</f>
        <v/>
      </c>
      <c r="H3857" s="15">
        <f>IF($D3857=1,$B3857,-1)</f>
        <v/>
      </c>
      <c r="I3857" s="15">
        <f>IF($D3857=1,$C3857,-1)</f>
        <v/>
      </c>
    </row>
    <row r="3858">
      <c r="A3858" s="33" t="n">
        <v>45452.625</v>
      </c>
      <c r="B3858" s="15">
        <f>WEEKDAY($A3858,2)</f>
        <v/>
      </c>
      <c r="C3858" s="15">
        <f>HOUR($A3858)</f>
        <v/>
      </c>
      <c r="D3858" s="15">
        <f>IF(AND($A3858&gt;=Instellingen!$B$6,$A3858&lt;Instellingen!$B$7),1,0)</f>
        <v/>
      </c>
      <c r="E3858" s="15">
        <f>COUNTIF(tData[BezoekStart],"&lt;"&amp;($A3858+1/24))-COUNTIF(tData[BezoekEind],"&lt;="&amp;$A3858)</f>
        <v/>
      </c>
      <c r="F3858" s="15">
        <f>COUNTIF(tData[BezoekLangStart],"&lt;"&amp;($A3858+1/24))-COUNTIF(tData[BezoekLangEind],"&lt;="&amp;$A3858)</f>
        <v/>
      </c>
      <c r="G3858" s="15">
        <f>IF($D3858=1,$B3858*100+$C3858,-1)</f>
        <v/>
      </c>
      <c r="H3858" s="15">
        <f>IF($D3858=1,$B3858,-1)</f>
        <v/>
      </c>
      <c r="I3858" s="15">
        <f>IF($D3858=1,$C3858,-1)</f>
        <v/>
      </c>
    </row>
    <row r="3859">
      <c r="A3859" s="33" t="n">
        <v>45452.66666666666</v>
      </c>
      <c r="B3859" s="15">
        <f>WEEKDAY($A3859,2)</f>
        <v/>
      </c>
      <c r="C3859" s="15">
        <f>HOUR($A3859)</f>
        <v/>
      </c>
      <c r="D3859" s="15">
        <f>IF(AND($A3859&gt;=Instellingen!$B$6,$A3859&lt;Instellingen!$B$7),1,0)</f>
        <v/>
      </c>
      <c r="E3859" s="15">
        <f>COUNTIF(tData[BezoekStart],"&lt;"&amp;($A3859+1/24))-COUNTIF(tData[BezoekEind],"&lt;="&amp;$A3859)</f>
        <v/>
      </c>
      <c r="F3859" s="15">
        <f>COUNTIF(tData[BezoekLangStart],"&lt;"&amp;($A3859+1/24))-COUNTIF(tData[BezoekLangEind],"&lt;="&amp;$A3859)</f>
        <v/>
      </c>
      <c r="G3859" s="15">
        <f>IF($D3859=1,$B3859*100+$C3859,-1)</f>
        <v/>
      </c>
      <c r="H3859" s="15">
        <f>IF($D3859=1,$B3859,-1)</f>
        <v/>
      </c>
      <c r="I3859" s="15">
        <f>IF($D3859=1,$C3859,-1)</f>
        <v/>
      </c>
    </row>
    <row r="3860">
      <c r="A3860" s="33" t="n">
        <v>45452.70833333334</v>
      </c>
      <c r="B3860" s="15">
        <f>WEEKDAY($A3860,2)</f>
        <v/>
      </c>
      <c r="C3860" s="15">
        <f>HOUR($A3860)</f>
        <v/>
      </c>
      <c r="D3860" s="15">
        <f>IF(AND($A3860&gt;=Instellingen!$B$6,$A3860&lt;Instellingen!$B$7),1,0)</f>
        <v/>
      </c>
      <c r="E3860" s="15">
        <f>COUNTIF(tData[BezoekStart],"&lt;"&amp;($A3860+1/24))-COUNTIF(tData[BezoekEind],"&lt;="&amp;$A3860)</f>
        <v/>
      </c>
      <c r="F3860" s="15">
        <f>COUNTIF(tData[BezoekLangStart],"&lt;"&amp;($A3860+1/24))-COUNTIF(tData[BezoekLangEind],"&lt;="&amp;$A3860)</f>
        <v/>
      </c>
      <c r="G3860" s="15">
        <f>IF($D3860=1,$B3860*100+$C3860,-1)</f>
        <v/>
      </c>
      <c r="H3860" s="15">
        <f>IF($D3860=1,$B3860,-1)</f>
        <v/>
      </c>
      <c r="I3860" s="15">
        <f>IF($D3860=1,$C3860,-1)</f>
        <v/>
      </c>
    </row>
    <row r="3861">
      <c r="A3861" s="33" t="n">
        <v>45452.75</v>
      </c>
      <c r="B3861" s="15">
        <f>WEEKDAY($A3861,2)</f>
        <v/>
      </c>
      <c r="C3861" s="15">
        <f>HOUR($A3861)</f>
        <v/>
      </c>
      <c r="D3861" s="15">
        <f>IF(AND($A3861&gt;=Instellingen!$B$6,$A3861&lt;Instellingen!$B$7),1,0)</f>
        <v/>
      </c>
      <c r="E3861" s="15">
        <f>COUNTIF(tData[BezoekStart],"&lt;"&amp;($A3861+1/24))-COUNTIF(tData[BezoekEind],"&lt;="&amp;$A3861)</f>
        <v/>
      </c>
      <c r="F3861" s="15">
        <f>COUNTIF(tData[BezoekLangStart],"&lt;"&amp;($A3861+1/24))-COUNTIF(tData[BezoekLangEind],"&lt;="&amp;$A3861)</f>
        <v/>
      </c>
      <c r="G3861" s="15">
        <f>IF($D3861=1,$B3861*100+$C3861,-1)</f>
        <v/>
      </c>
      <c r="H3861" s="15">
        <f>IF($D3861=1,$B3861,-1)</f>
        <v/>
      </c>
      <c r="I3861" s="15">
        <f>IF($D3861=1,$C3861,-1)</f>
        <v/>
      </c>
    </row>
    <row r="3862">
      <c r="A3862" s="33" t="n">
        <v>45452.79166666666</v>
      </c>
      <c r="B3862" s="15">
        <f>WEEKDAY($A3862,2)</f>
        <v/>
      </c>
      <c r="C3862" s="15">
        <f>HOUR($A3862)</f>
        <v/>
      </c>
      <c r="D3862" s="15">
        <f>IF(AND($A3862&gt;=Instellingen!$B$6,$A3862&lt;Instellingen!$B$7),1,0)</f>
        <v/>
      </c>
      <c r="E3862" s="15">
        <f>COUNTIF(tData[BezoekStart],"&lt;"&amp;($A3862+1/24))-COUNTIF(tData[BezoekEind],"&lt;="&amp;$A3862)</f>
        <v/>
      </c>
      <c r="F3862" s="15">
        <f>COUNTIF(tData[BezoekLangStart],"&lt;"&amp;($A3862+1/24))-COUNTIF(tData[BezoekLangEind],"&lt;="&amp;$A3862)</f>
        <v/>
      </c>
      <c r="G3862" s="15">
        <f>IF($D3862=1,$B3862*100+$C3862,-1)</f>
        <v/>
      </c>
      <c r="H3862" s="15">
        <f>IF($D3862=1,$B3862,-1)</f>
        <v/>
      </c>
      <c r="I3862" s="15">
        <f>IF($D3862=1,$C3862,-1)</f>
        <v/>
      </c>
    </row>
    <row r="3863">
      <c r="A3863" s="33" t="n">
        <v>45452.83333333334</v>
      </c>
      <c r="B3863" s="15">
        <f>WEEKDAY($A3863,2)</f>
        <v/>
      </c>
      <c r="C3863" s="15">
        <f>HOUR($A3863)</f>
        <v/>
      </c>
      <c r="D3863" s="15">
        <f>IF(AND($A3863&gt;=Instellingen!$B$6,$A3863&lt;Instellingen!$B$7),1,0)</f>
        <v/>
      </c>
      <c r="E3863" s="15">
        <f>COUNTIF(tData[BezoekStart],"&lt;"&amp;($A3863+1/24))-COUNTIF(tData[BezoekEind],"&lt;="&amp;$A3863)</f>
        <v/>
      </c>
      <c r="F3863" s="15">
        <f>COUNTIF(tData[BezoekLangStart],"&lt;"&amp;($A3863+1/24))-COUNTIF(tData[BezoekLangEind],"&lt;="&amp;$A3863)</f>
        <v/>
      </c>
      <c r="G3863" s="15">
        <f>IF($D3863=1,$B3863*100+$C3863,-1)</f>
        <v/>
      </c>
      <c r="H3863" s="15">
        <f>IF($D3863=1,$B3863,-1)</f>
        <v/>
      </c>
      <c r="I3863" s="15">
        <f>IF($D3863=1,$C3863,-1)</f>
        <v/>
      </c>
    </row>
    <row r="3864">
      <c r="A3864" s="33" t="n">
        <v>45452.875</v>
      </c>
      <c r="B3864" s="15">
        <f>WEEKDAY($A3864,2)</f>
        <v/>
      </c>
      <c r="C3864" s="15">
        <f>HOUR($A3864)</f>
        <v/>
      </c>
      <c r="D3864" s="15">
        <f>IF(AND($A3864&gt;=Instellingen!$B$6,$A3864&lt;Instellingen!$B$7),1,0)</f>
        <v/>
      </c>
      <c r="E3864" s="15">
        <f>COUNTIF(tData[BezoekStart],"&lt;"&amp;($A3864+1/24))-COUNTIF(tData[BezoekEind],"&lt;="&amp;$A3864)</f>
        <v/>
      </c>
      <c r="F3864" s="15">
        <f>COUNTIF(tData[BezoekLangStart],"&lt;"&amp;($A3864+1/24))-COUNTIF(tData[BezoekLangEind],"&lt;="&amp;$A3864)</f>
        <v/>
      </c>
      <c r="G3864" s="15">
        <f>IF($D3864=1,$B3864*100+$C3864,-1)</f>
        <v/>
      </c>
      <c r="H3864" s="15">
        <f>IF($D3864=1,$B3864,-1)</f>
        <v/>
      </c>
      <c r="I3864" s="15">
        <f>IF($D3864=1,$C3864,-1)</f>
        <v/>
      </c>
    </row>
    <row r="3865">
      <c r="A3865" s="33" t="n">
        <v>45452.91666666666</v>
      </c>
      <c r="B3865" s="15">
        <f>WEEKDAY($A3865,2)</f>
        <v/>
      </c>
      <c r="C3865" s="15">
        <f>HOUR($A3865)</f>
        <v/>
      </c>
      <c r="D3865" s="15">
        <f>IF(AND($A3865&gt;=Instellingen!$B$6,$A3865&lt;Instellingen!$B$7),1,0)</f>
        <v/>
      </c>
      <c r="E3865" s="15">
        <f>COUNTIF(tData[BezoekStart],"&lt;"&amp;($A3865+1/24))-COUNTIF(tData[BezoekEind],"&lt;="&amp;$A3865)</f>
        <v/>
      </c>
      <c r="F3865" s="15">
        <f>COUNTIF(tData[BezoekLangStart],"&lt;"&amp;($A3865+1/24))-COUNTIF(tData[BezoekLangEind],"&lt;="&amp;$A3865)</f>
        <v/>
      </c>
      <c r="G3865" s="15">
        <f>IF($D3865=1,$B3865*100+$C3865,-1)</f>
        <v/>
      </c>
      <c r="H3865" s="15">
        <f>IF($D3865=1,$B3865,-1)</f>
        <v/>
      </c>
      <c r="I3865" s="15">
        <f>IF($D3865=1,$C3865,-1)</f>
        <v/>
      </c>
    </row>
    <row r="3866">
      <c r="A3866" s="33" t="n">
        <v>45452.95833333334</v>
      </c>
      <c r="B3866" s="15">
        <f>WEEKDAY($A3866,2)</f>
        <v/>
      </c>
      <c r="C3866" s="15">
        <f>HOUR($A3866)</f>
        <v/>
      </c>
      <c r="D3866" s="15">
        <f>IF(AND($A3866&gt;=Instellingen!$B$6,$A3866&lt;Instellingen!$B$7),1,0)</f>
        <v/>
      </c>
      <c r="E3866" s="15">
        <f>COUNTIF(tData[BezoekStart],"&lt;"&amp;($A3866+1/24))-COUNTIF(tData[BezoekEind],"&lt;="&amp;$A3866)</f>
        <v/>
      </c>
      <c r="F3866" s="15">
        <f>COUNTIF(tData[BezoekLangStart],"&lt;"&amp;($A3866+1/24))-COUNTIF(tData[BezoekLangEind],"&lt;="&amp;$A3866)</f>
        <v/>
      </c>
      <c r="G3866" s="15">
        <f>IF($D3866=1,$B3866*100+$C3866,-1)</f>
        <v/>
      </c>
      <c r="H3866" s="15">
        <f>IF($D3866=1,$B3866,-1)</f>
        <v/>
      </c>
      <c r="I3866" s="15">
        <f>IF($D3866=1,$C3866,-1)</f>
        <v/>
      </c>
    </row>
    <row r="3867">
      <c r="A3867" s="33" t="n">
        <v>45453</v>
      </c>
      <c r="B3867" s="15">
        <f>WEEKDAY($A3867,2)</f>
        <v/>
      </c>
      <c r="C3867" s="15">
        <f>HOUR($A3867)</f>
        <v/>
      </c>
      <c r="D3867" s="15">
        <f>IF(AND($A3867&gt;=Instellingen!$B$6,$A3867&lt;Instellingen!$B$7),1,0)</f>
        <v/>
      </c>
      <c r="E3867" s="15">
        <f>COUNTIF(tData[BezoekStart],"&lt;"&amp;($A3867+1/24))-COUNTIF(tData[BezoekEind],"&lt;="&amp;$A3867)</f>
        <v/>
      </c>
      <c r="F3867" s="15">
        <f>COUNTIF(tData[BezoekLangStart],"&lt;"&amp;($A3867+1/24))-COUNTIF(tData[BezoekLangEind],"&lt;="&amp;$A3867)</f>
        <v/>
      </c>
      <c r="G3867" s="15">
        <f>IF($D3867=1,$B3867*100+$C3867,-1)</f>
        <v/>
      </c>
      <c r="H3867" s="15">
        <f>IF($D3867=1,$B3867,-1)</f>
        <v/>
      </c>
      <c r="I3867" s="15">
        <f>IF($D3867=1,$C3867,-1)</f>
        <v/>
      </c>
    </row>
    <row r="3868">
      <c r="A3868" s="33" t="n">
        <v>45453.04166666666</v>
      </c>
      <c r="B3868" s="15">
        <f>WEEKDAY($A3868,2)</f>
        <v/>
      </c>
      <c r="C3868" s="15">
        <f>HOUR($A3868)</f>
        <v/>
      </c>
      <c r="D3868" s="15">
        <f>IF(AND($A3868&gt;=Instellingen!$B$6,$A3868&lt;Instellingen!$B$7),1,0)</f>
        <v/>
      </c>
      <c r="E3868" s="15">
        <f>COUNTIF(tData[BezoekStart],"&lt;"&amp;($A3868+1/24))-COUNTIF(tData[BezoekEind],"&lt;="&amp;$A3868)</f>
        <v/>
      </c>
      <c r="F3868" s="15">
        <f>COUNTIF(tData[BezoekLangStart],"&lt;"&amp;($A3868+1/24))-COUNTIF(tData[BezoekLangEind],"&lt;="&amp;$A3868)</f>
        <v/>
      </c>
      <c r="G3868" s="15">
        <f>IF($D3868=1,$B3868*100+$C3868,-1)</f>
        <v/>
      </c>
      <c r="H3868" s="15">
        <f>IF($D3868=1,$B3868,-1)</f>
        <v/>
      </c>
      <c r="I3868" s="15">
        <f>IF($D3868=1,$C3868,-1)</f>
        <v/>
      </c>
    </row>
    <row r="3869">
      <c r="A3869" s="33" t="n">
        <v>45453.08333333334</v>
      </c>
      <c r="B3869" s="15">
        <f>WEEKDAY($A3869,2)</f>
        <v/>
      </c>
      <c r="C3869" s="15">
        <f>HOUR($A3869)</f>
        <v/>
      </c>
      <c r="D3869" s="15">
        <f>IF(AND($A3869&gt;=Instellingen!$B$6,$A3869&lt;Instellingen!$B$7),1,0)</f>
        <v/>
      </c>
      <c r="E3869" s="15">
        <f>COUNTIF(tData[BezoekStart],"&lt;"&amp;($A3869+1/24))-COUNTIF(tData[BezoekEind],"&lt;="&amp;$A3869)</f>
        <v/>
      </c>
      <c r="F3869" s="15">
        <f>COUNTIF(tData[BezoekLangStart],"&lt;"&amp;($A3869+1/24))-COUNTIF(tData[BezoekLangEind],"&lt;="&amp;$A3869)</f>
        <v/>
      </c>
      <c r="G3869" s="15">
        <f>IF($D3869=1,$B3869*100+$C3869,-1)</f>
        <v/>
      </c>
      <c r="H3869" s="15">
        <f>IF($D3869=1,$B3869,-1)</f>
        <v/>
      </c>
      <c r="I3869" s="15">
        <f>IF($D3869=1,$C3869,-1)</f>
        <v/>
      </c>
    </row>
    <row r="3870">
      <c r="A3870" s="33" t="n">
        <v>45453.125</v>
      </c>
      <c r="B3870" s="15">
        <f>WEEKDAY($A3870,2)</f>
        <v/>
      </c>
      <c r="C3870" s="15">
        <f>HOUR($A3870)</f>
        <v/>
      </c>
      <c r="D3870" s="15">
        <f>IF(AND($A3870&gt;=Instellingen!$B$6,$A3870&lt;Instellingen!$B$7),1,0)</f>
        <v/>
      </c>
      <c r="E3870" s="15">
        <f>COUNTIF(tData[BezoekStart],"&lt;"&amp;($A3870+1/24))-COUNTIF(tData[BezoekEind],"&lt;="&amp;$A3870)</f>
        <v/>
      </c>
      <c r="F3870" s="15">
        <f>COUNTIF(tData[BezoekLangStart],"&lt;"&amp;($A3870+1/24))-COUNTIF(tData[BezoekLangEind],"&lt;="&amp;$A3870)</f>
        <v/>
      </c>
      <c r="G3870" s="15">
        <f>IF($D3870=1,$B3870*100+$C3870,-1)</f>
        <v/>
      </c>
      <c r="H3870" s="15">
        <f>IF($D3870=1,$B3870,-1)</f>
        <v/>
      </c>
      <c r="I3870" s="15">
        <f>IF($D3870=1,$C3870,-1)</f>
        <v/>
      </c>
    </row>
    <row r="3871">
      <c r="A3871" s="33" t="n">
        <v>45453.16666666666</v>
      </c>
      <c r="B3871" s="15">
        <f>WEEKDAY($A3871,2)</f>
        <v/>
      </c>
      <c r="C3871" s="15">
        <f>HOUR($A3871)</f>
        <v/>
      </c>
      <c r="D3871" s="15">
        <f>IF(AND($A3871&gt;=Instellingen!$B$6,$A3871&lt;Instellingen!$B$7),1,0)</f>
        <v/>
      </c>
      <c r="E3871" s="15">
        <f>COUNTIF(tData[BezoekStart],"&lt;"&amp;($A3871+1/24))-COUNTIF(tData[BezoekEind],"&lt;="&amp;$A3871)</f>
        <v/>
      </c>
      <c r="F3871" s="15">
        <f>COUNTIF(tData[BezoekLangStart],"&lt;"&amp;($A3871+1/24))-COUNTIF(tData[BezoekLangEind],"&lt;="&amp;$A3871)</f>
        <v/>
      </c>
      <c r="G3871" s="15">
        <f>IF($D3871=1,$B3871*100+$C3871,-1)</f>
        <v/>
      </c>
      <c r="H3871" s="15">
        <f>IF($D3871=1,$B3871,-1)</f>
        <v/>
      </c>
      <c r="I3871" s="15">
        <f>IF($D3871=1,$C3871,-1)</f>
        <v/>
      </c>
    </row>
    <row r="3872">
      <c r="A3872" s="33" t="n">
        <v>45453.20833333334</v>
      </c>
      <c r="B3872" s="15">
        <f>WEEKDAY($A3872,2)</f>
        <v/>
      </c>
      <c r="C3872" s="15">
        <f>HOUR($A3872)</f>
        <v/>
      </c>
      <c r="D3872" s="15">
        <f>IF(AND($A3872&gt;=Instellingen!$B$6,$A3872&lt;Instellingen!$B$7),1,0)</f>
        <v/>
      </c>
      <c r="E3872" s="15">
        <f>COUNTIF(tData[BezoekStart],"&lt;"&amp;($A3872+1/24))-COUNTIF(tData[BezoekEind],"&lt;="&amp;$A3872)</f>
        <v/>
      </c>
      <c r="F3872" s="15">
        <f>COUNTIF(tData[BezoekLangStart],"&lt;"&amp;($A3872+1/24))-COUNTIF(tData[BezoekLangEind],"&lt;="&amp;$A3872)</f>
        <v/>
      </c>
      <c r="G3872" s="15">
        <f>IF($D3872=1,$B3872*100+$C3872,-1)</f>
        <v/>
      </c>
      <c r="H3872" s="15">
        <f>IF($D3872=1,$B3872,-1)</f>
        <v/>
      </c>
      <c r="I3872" s="15">
        <f>IF($D3872=1,$C3872,-1)</f>
        <v/>
      </c>
    </row>
    <row r="3873">
      <c r="A3873" s="33" t="n">
        <v>45453.25</v>
      </c>
      <c r="B3873" s="15">
        <f>WEEKDAY($A3873,2)</f>
        <v/>
      </c>
      <c r="C3873" s="15">
        <f>HOUR($A3873)</f>
        <v/>
      </c>
      <c r="D3873" s="15">
        <f>IF(AND($A3873&gt;=Instellingen!$B$6,$A3873&lt;Instellingen!$B$7),1,0)</f>
        <v/>
      </c>
      <c r="E3873" s="15">
        <f>COUNTIF(tData[BezoekStart],"&lt;"&amp;($A3873+1/24))-COUNTIF(tData[BezoekEind],"&lt;="&amp;$A3873)</f>
        <v/>
      </c>
      <c r="F3873" s="15">
        <f>COUNTIF(tData[BezoekLangStart],"&lt;"&amp;($A3873+1/24))-COUNTIF(tData[BezoekLangEind],"&lt;="&amp;$A3873)</f>
        <v/>
      </c>
      <c r="G3873" s="15">
        <f>IF($D3873=1,$B3873*100+$C3873,-1)</f>
        <v/>
      </c>
      <c r="H3873" s="15">
        <f>IF($D3873=1,$B3873,-1)</f>
        <v/>
      </c>
      <c r="I3873" s="15">
        <f>IF($D3873=1,$C3873,-1)</f>
        <v/>
      </c>
    </row>
    <row r="3874">
      <c r="A3874" s="33" t="n">
        <v>45453.29166666666</v>
      </c>
      <c r="B3874" s="15">
        <f>WEEKDAY($A3874,2)</f>
        <v/>
      </c>
      <c r="C3874" s="15">
        <f>HOUR($A3874)</f>
        <v/>
      </c>
      <c r="D3874" s="15">
        <f>IF(AND($A3874&gt;=Instellingen!$B$6,$A3874&lt;Instellingen!$B$7),1,0)</f>
        <v/>
      </c>
      <c r="E3874" s="15">
        <f>COUNTIF(tData[BezoekStart],"&lt;"&amp;($A3874+1/24))-COUNTIF(tData[BezoekEind],"&lt;="&amp;$A3874)</f>
        <v/>
      </c>
      <c r="F3874" s="15">
        <f>COUNTIF(tData[BezoekLangStart],"&lt;"&amp;($A3874+1/24))-COUNTIF(tData[BezoekLangEind],"&lt;="&amp;$A3874)</f>
        <v/>
      </c>
      <c r="G3874" s="15">
        <f>IF($D3874=1,$B3874*100+$C3874,-1)</f>
        <v/>
      </c>
      <c r="H3874" s="15">
        <f>IF($D3874=1,$B3874,-1)</f>
        <v/>
      </c>
      <c r="I3874" s="15">
        <f>IF($D3874=1,$C3874,-1)</f>
        <v/>
      </c>
    </row>
    <row r="3875">
      <c r="A3875" s="33" t="n">
        <v>45453.33333333334</v>
      </c>
      <c r="B3875" s="15">
        <f>WEEKDAY($A3875,2)</f>
        <v/>
      </c>
      <c r="C3875" s="15">
        <f>HOUR($A3875)</f>
        <v/>
      </c>
      <c r="D3875" s="15">
        <f>IF(AND($A3875&gt;=Instellingen!$B$6,$A3875&lt;Instellingen!$B$7),1,0)</f>
        <v/>
      </c>
      <c r="E3875" s="15">
        <f>COUNTIF(tData[BezoekStart],"&lt;"&amp;($A3875+1/24))-COUNTIF(tData[BezoekEind],"&lt;="&amp;$A3875)</f>
        <v/>
      </c>
      <c r="F3875" s="15">
        <f>COUNTIF(tData[BezoekLangStart],"&lt;"&amp;($A3875+1/24))-COUNTIF(tData[BezoekLangEind],"&lt;="&amp;$A3875)</f>
        <v/>
      </c>
      <c r="G3875" s="15">
        <f>IF($D3875=1,$B3875*100+$C3875,-1)</f>
        <v/>
      </c>
      <c r="H3875" s="15">
        <f>IF($D3875=1,$B3875,-1)</f>
        <v/>
      </c>
      <c r="I3875" s="15">
        <f>IF($D3875=1,$C3875,-1)</f>
        <v/>
      </c>
    </row>
    <row r="3876">
      <c r="A3876" s="33" t="n">
        <v>45453.375</v>
      </c>
      <c r="B3876" s="15">
        <f>WEEKDAY($A3876,2)</f>
        <v/>
      </c>
      <c r="C3876" s="15">
        <f>HOUR($A3876)</f>
        <v/>
      </c>
      <c r="D3876" s="15">
        <f>IF(AND($A3876&gt;=Instellingen!$B$6,$A3876&lt;Instellingen!$B$7),1,0)</f>
        <v/>
      </c>
      <c r="E3876" s="15">
        <f>COUNTIF(tData[BezoekStart],"&lt;"&amp;($A3876+1/24))-COUNTIF(tData[BezoekEind],"&lt;="&amp;$A3876)</f>
        <v/>
      </c>
      <c r="F3876" s="15">
        <f>COUNTIF(tData[BezoekLangStart],"&lt;"&amp;($A3876+1/24))-COUNTIF(tData[BezoekLangEind],"&lt;="&amp;$A3876)</f>
        <v/>
      </c>
      <c r="G3876" s="15">
        <f>IF($D3876=1,$B3876*100+$C3876,-1)</f>
        <v/>
      </c>
      <c r="H3876" s="15">
        <f>IF($D3876=1,$B3876,-1)</f>
        <v/>
      </c>
      <c r="I3876" s="15">
        <f>IF($D3876=1,$C3876,-1)</f>
        <v/>
      </c>
    </row>
    <row r="3877">
      <c r="A3877" s="33" t="n">
        <v>45453.41666666666</v>
      </c>
      <c r="B3877" s="15">
        <f>WEEKDAY($A3877,2)</f>
        <v/>
      </c>
      <c r="C3877" s="15">
        <f>HOUR($A3877)</f>
        <v/>
      </c>
      <c r="D3877" s="15">
        <f>IF(AND($A3877&gt;=Instellingen!$B$6,$A3877&lt;Instellingen!$B$7),1,0)</f>
        <v/>
      </c>
      <c r="E3877" s="15">
        <f>COUNTIF(tData[BezoekStart],"&lt;"&amp;($A3877+1/24))-COUNTIF(tData[BezoekEind],"&lt;="&amp;$A3877)</f>
        <v/>
      </c>
      <c r="F3877" s="15">
        <f>COUNTIF(tData[BezoekLangStart],"&lt;"&amp;($A3877+1/24))-COUNTIF(tData[BezoekLangEind],"&lt;="&amp;$A3877)</f>
        <v/>
      </c>
      <c r="G3877" s="15">
        <f>IF($D3877=1,$B3877*100+$C3877,-1)</f>
        <v/>
      </c>
      <c r="H3877" s="15">
        <f>IF($D3877=1,$B3877,-1)</f>
        <v/>
      </c>
      <c r="I3877" s="15">
        <f>IF($D3877=1,$C3877,-1)</f>
        <v/>
      </c>
    </row>
    <row r="3878">
      <c r="A3878" s="33" t="n">
        <v>45453.45833333334</v>
      </c>
      <c r="B3878" s="15">
        <f>WEEKDAY($A3878,2)</f>
        <v/>
      </c>
      <c r="C3878" s="15">
        <f>HOUR($A3878)</f>
        <v/>
      </c>
      <c r="D3878" s="15">
        <f>IF(AND($A3878&gt;=Instellingen!$B$6,$A3878&lt;Instellingen!$B$7),1,0)</f>
        <v/>
      </c>
      <c r="E3878" s="15">
        <f>COUNTIF(tData[BezoekStart],"&lt;"&amp;($A3878+1/24))-COUNTIF(tData[BezoekEind],"&lt;="&amp;$A3878)</f>
        <v/>
      </c>
      <c r="F3878" s="15">
        <f>COUNTIF(tData[BezoekLangStart],"&lt;"&amp;($A3878+1/24))-COUNTIF(tData[BezoekLangEind],"&lt;="&amp;$A3878)</f>
        <v/>
      </c>
      <c r="G3878" s="15">
        <f>IF($D3878=1,$B3878*100+$C3878,-1)</f>
        <v/>
      </c>
      <c r="H3878" s="15">
        <f>IF($D3878=1,$B3878,-1)</f>
        <v/>
      </c>
      <c r="I3878" s="15">
        <f>IF($D3878=1,$C3878,-1)</f>
        <v/>
      </c>
    </row>
    <row r="3879">
      <c r="A3879" s="33" t="n">
        <v>45453.5</v>
      </c>
      <c r="B3879" s="15">
        <f>WEEKDAY($A3879,2)</f>
        <v/>
      </c>
      <c r="C3879" s="15">
        <f>HOUR($A3879)</f>
        <v/>
      </c>
      <c r="D3879" s="15">
        <f>IF(AND($A3879&gt;=Instellingen!$B$6,$A3879&lt;Instellingen!$B$7),1,0)</f>
        <v/>
      </c>
      <c r="E3879" s="15">
        <f>COUNTIF(tData[BezoekStart],"&lt;"&amp;($A3879+1/24))-COUNTIF(tData[BezoekEind],"&lt;="&amp;$A3879)</f>
        <v/>
      </c>
      <c r="F3879" s="15">
        <f>COUNTIF(tData[BezoekLangStart],"&lt;"&amp;($A3879+1/24))-COUNTIF(tData[BezoekLangEind],"&lt;="&amp;$A3879)</f>
        <v/>
      </c>
      <c r="G3879" s="15">
        <f>IF($D3879=1,$B3879*100+$C3879,-1)</f>
        <v/>
      </c>
      <c r="H3879" s="15">
        <f>IF($D3879=1,$B3879,-1)</f>
        <v/>
      </c>
      <c r="I3879" s="15">
        <f>IF($D3879=1,$C3879,-1)</f>
        <v/>
      </c>
    </row>
    <row r="3880">
      <c r="A3880" s="33" t="n">
        <v>45453.54166666666</v>
      </c>
      <c r="B3880" s="15">
        <f>WEEKDAY($A3880,2)</f>
        <v/>
      </c>
      <c r="C3880" s="15">
        <f>HOUR($A3880)</f>
        <v/>
      </c>
      <c r="D3880" s="15">
        <f>IF(AND($A3880&gt;=Instellingen!$B$6,$A3880&lt;Instellingen!$B$7),1,0)</f>
        <v/>
      </c>
      <c r="E3880" s="15">
        <f>COUNTIF(tData[BezoekStart],"&lt;"&amp;($A3880+1/24))-COUNTIF(tData[BezoekEind],"&lt;="&amp;$A3880)</f>
        <v/>
      </c>
      <c r="F3880" s="15">
        <f>COUNTIF(tData[BezoekLangStart],"&lt;"&amp;($A3880+1/24))-COUNTIF(tData[BezoekLangEind],"&lt;="&amp;$A3880)</f>
        <v/>
      </c>
      <c r="G3880" s="15">
        <f>IF($D3880=1,$B3880*100+$C3880,-1)</f>
        <v/>
      </c>
      <c r="H3880" s="15">
        <f>IF($D3880=1,$B3880,-1)</f>
        <v/>
      </c>
      <c r="I3880" s="15">
        <f>IF($D3880=1,$C3880,-1)</f>
        <v/>
      </c>
    </row>
    <row r="3881">
      <c r="A3881" s="33" t="n">
        <v>45453.58333333334</v>
      </c>
      <c r="B3881" s="15">
        <f>WEEKDAY($A3881,2)</f>
        <v/>
      </c>
      <c r="C3881" s="15">
        <f>HOUR($A3881)</f>
        <v/>
      </c>
      <c r="D3881" s="15">
        <f>IF(AND($A3881&gt;=Instellingen!$B$6,$A3881&lt;Instellingen!$B$7),1,0)</f>
        <v/>
      </c>
      <c r="E3881" s="15">
        <f>COUNTIF(tData[BezoekStart],"&lt;"&amp;($A3881+1/24))-COUNTIF(tData[BezoekEind],"&lt;="&amp;$A3881)</f>
        <v/>
      </c>
      <c r="F3881" s="15">
        <f>COUNTIF(tData[BezoekLangStart],"&lt;"&amp;($A3881+1/24))-COUNTIF(tData[BezoekLangEind],"&lt;="&amp;$A3881)</f>
        <v/>
      </c>
      <c r="G3881" s="15">
        <f>IF($D3881=1,$B3881*100+$C3881,-1)</f>
        <v/>
      </c>
      <c r="H3881" s="15">
        <f>IF($D3881=1,$B3881,-1)</f>
        <v/>
      </c>
      <c r="I3881" s="15">
        <f>IF($D3881=1,$C3881,-1)</f>
        <v/>
      </c>
    </row>
    <row r="3882">
      <c r="A3882" s="33" t="n">
        <v>45453.625</v>
      </c>
      <c r="B3882" s="15">
        <f>WEEKDAY($A3882,2)</f>
        <v/>
      </c>
      <c r="C3882" s="15">
        <f>HOUR($A3882)</f>
        <v/>
      </c>
      <c r="D3882" s="15">
        <f>IF(AND($A3882&gt;=Instellingen!$B$6,$A3882&lt;Instellingen!$B$7),1,0)</f>
        <v/>
      </c>
      <c r="E3882" s="15">
        <f>COUNTIF(tData[BezoekStart],"&lt;"&amp;($A3882+1/24))-COUNTIF(tData[BezoekEind],"&lt;="&amp;$A3882)</f>
        <v/>
      </c>
      <c r="F3882" s="15">
        <f>COUNTIF(tData[BezoekLangStart],"&lt;"&amp;($A3882+1/24))-COUNTIF(tData[BezoekLangEind],"&lt;="&amp;$A3882)</f>
        <v/>
      </c>
      <c r="G3882" s="15">
        <f>IF($D3882=1,$B3882*100+$C3882,-1)</f>
        <v/>
      </c>
      <c r="H3882" s="15">
        <f>IF($D3882=1,$B3882,-1)</f>
        <v/>
      </c>
      <c r="I3882" s="15">
        <f>IF($D3882=1,$C3882,-1)</f>
        <v/>
      </c>
    </row>
    <row r="3883">
      <c r="A3883" s="33" t="n">
        <v>45453.66666666666</v>
      </c>
      <c r="B3883" s="15">
        <f>WEEKDAY($A3883,2)</f>
        <v/>
      </c>
      <c r="C3883" s="15">
        <f>HOUR($A3883)</f>
        <v/>
      </c>
      <c r="D3883" s="15">
        <f>IF(AND($A3883&gt;=Instellingen!$B$6,$A3883&lt;Instellingen!$B$7),1,0)</f>
        <v/>
      </c>
      <c r="E3883" s="15">
        <f>COUNTIF(tData[BezoekStart],"&lt;"&amp;($A3883+1/24))-COUNTIF(tData[BezoekEind],"&lt;="&amp;$A3883)</f>
        <v/>
      </c>
      <c r="F3883" s="15">
        <f>COUNTIF(tData[BezoekLangStart],"&lt;"&amp;($A3883+1/24))-COUNTIF(tData[BezoekLangEind],"&lt;="&amp;$A3883)</f>
        <v/>
      </c>
      <c r="G3883" s="15">
        <f>IF($D3883=1,$B3883*100+$C3883,-1)</f>
        <v/>
      </c>
      <c r="H3883" s="15">
        <f>IF($D3883=1,$B3883,-1)</f>
        <v/>
      </c>
      <c r="I3883" s="15">
        <f>IF($D3883=1,$C3883,-1)</f>
        <v/>
      </c>
    </row>
    <row r="3884">
      <c r="A3884" s="33" t="n">
        <v>45453.70833333334</v>
      </c>
      <c r="B3884" s="15">
        <f>WEEKDAY($A3884,2)</f>
        <v/>
      </c>
      <c r="C3884" s="15">
        <f>HOUR($A3884)</f>
        <v/>
      </c>
      <c r="D3884" s="15">
        <f>IF(AND($A3884&gt;=Instellingen!$B$6,$A3884&lt;Instellingen!$B$7),1,0)</f>
        <v/>
      </c>
      <c r="E3884" s="15">
        <f>COUNTIF(tData[BezoekStart],"&lt;"&amp;($A3884+1/24))-COUNTIF(tData[BezoekEind],"&lt;="&amp;$A3884)</f>
        <v/>
      </c>
      <c r="F3884" s="15">
        <f>COUNTIF(tData[BezoekLangStart],"&lt;"&amp;($A3884+1/24))-COUNTIF(tData[BezoekLangEind],"&lt;="&amp;$A3884)</f>
        <v/>
      </c>
      <c r="G3884" s="15">
        <f>IF($D3884=1,$B3884*100+$C3884,-1)</f>
        <v/>
      </c>
      <c r="H3884" s="15">
        <f>IF($D3884=1,$B3884,-1)</f>
        <v/>
      </c>
      <c r="I3884" s="15">
        <f>IF($D3884=1,$C3884,-1)</f>
        <v/>
      </c>
    </row>
    <row r="3885">
      <c r="A3885" s="33" t="n">
        <v>45453.75</v>
      </c>
      <c r="B3885" s="15">
        <f>WEEKDAY($A3885,2)</f>
        <v/>
      </c>
      <c r="C3885" s="15">
        <f>HOUR($A3885)</f>
        <v/>
      </c>
      <c r="D3885" s="15">
        <f>IF(AND($A3885&gt;=Instellingen!$B$6,$A3885&lt;Instellingen!$B$7),1,0)</f>
        <v/>
      </c>
      <c r="E3885" s="15">
        <f>COUNTIF(tData[BezoekStart],"&lt;"&amp;($A3885+1/24))-COUNTIF(tData[BezoekEind],"&lt;="&amp;$A3885)</f>
        <v/>
      </c>
      <c r="F3885" s="15">
        <f>COUNTIF(tData[BezoekLangStart],"&lt;"&amp;($A3885+1/24))-COUNTIF(tData[BezoekLangEind],"&lt;="&amp;$A3885)</f>
        <v/>
      </c>
      <c r="G3885" s="15">
        <f>IF($D3885=1,$B3885*100+$C3885,-1)</f>
        <v/>
      </c>
      <c r="H3885" s="15">
        <f>IF($D3885=1,$B3885,-1)</f>
        <v/>
      </c>
      <c r="I3885" s="15">
        <f>IF($D3885=1,$C3885,-1)</f>
        <v/>
      </c>
    </row>
    <row r="3886">
      <c r="A3886" s="33" t="n">
        <v>45453.79166666666</v>
      </c>
      <c r="B3886" s="15">
        <f>WEEKDAY($A3886,2)</f>
        <v/>
      </c>
      <c r="C3886" s="15">
        <f>HOUR($A3886)</f>
        <v/>
      </c>
      <c r="D3886" s="15">
        <f>IF(AND($A3886&gt;=Instellingen!$B$6,$A3886&lt;Instellingen!$B$7),1,0)</f>
        <v/>
      </c>
      <c r="E3886" s="15">
        <f>COUNTIF(tData[BezoekStart],"&lt;"&amp;($A3886+1/24))-COUNTIF(tData[BezoekEind],"&lt;="&amp;$A3886)</f>
        <v/>
      </c>
      <c r="F3886" s="15">
        <f>COUNTIF(tData[BezoekLangStart],"&lt;"&amp;($A3886+1/24))-COUNTIF(tData[BezoekLangEind],"&lt;="&amp;$A3886)</f>
        <v/>
      </c>
      <c r="G3886" s="15">
        <f>IF($D3886=1,$B3886*100+$C3886,-1)</f>
        <v/>
      </c>
      <c r="H3886" s="15">
        <f>IF($D3886=1,$B3886,-1)</f>
        <v/>
      </c>
      <c r="I3886" s="15">
        <f>IF($D3886=1,$C3886,-1)</f>
        <v/>
      </c>
    </row>
    <row r="3887">
      <c r="A3887" s="33" t="n">
        <v>45453.83333333334</v>
      </c>
      <c r="B3887" s="15">
        <f>WEEKDAY($A3887,2)</f>
        <v/>
      </c>
      <c r="C3887" s="15">
        <f>HOUR($A3887)</f>
        <v/>
      </c>
      <c r="D3887" s="15">
        <f>IF(AND($A3887&gt;=Instellingen!$B$6,$A3887&lt;Instellingen!$B$7),1,0)</f>
        <v/>
      </c>
      <c r="E3887" s="15">
        <f>COUNTIF(tData[BezoekStart],"&lt;"&amp;($A3887+1/24))-COUNTIF(tData[BezoekEind],"&lt;="&amp;$A3887)</f>
        <v/>
      </c>
      <c r="F3887" s="15">
        <f>COUNTIF(tData[BezoekLangStart],"&lt;"&amp;($A3887+1/24))-COUNTIF(tData[BezoekLangEind],"&lt;="&amp;$A3887)</f>
        <v/>
      </c>
      <c r="G3887" s="15">
        <f>IF($D3887=1,$B3887*100+$C3887,-1)</f>
        <v/>
      </c>
      <c r="H3887" s="15">
        <f>IF($D3887=1,$B3887,-1)</f>
        <v/>
      </c>
      <c r="I3887" s="15">
        <f>IF($D3887=1,$C3887,-1)</f>
        <v/>
      </c>
    </row>
    <row r="3888">
      <c r="A3888" s="33" t="n">
        <v>45453.875</v>
      </c>
      <c r="B3888" s="15">
        <f>WEEKDAY($A3888,2)</f>
        <v/>
      </c>
      <c r="C3888" s="15">
        <f>HOUR($A3888)</f>
        <v/>
      </c>
      <c r="D3888" s="15">
        <f>IF(AND($A3888&gt;=Instellingen!$B$6,$A3888&lt;Instellingen!$B$7),1,0)</f>
        <v/>
      </c>
      <c r="E3888" s="15">
        <f>COUNTIF(tData[BezoekStart],"&lt;"&amp;($A3888+1/24))-COUNTIF(tData[BezoekEind],"&lt;="&amp;$A3888)</f>
        <v/>
      </c>
      <c r="F3888" s="15">
        <f>COUNTIF(tData[BezoekLangStart],"&lt;"&amp;($A3888+1/24))-COUNTIF(tData[BezoekLangEind],"&lt;="&amp;$A3888)</f>
        <v/>
      </c>
      <c r="G3888" s="15">
        <f>IF($D3888=1,$B3888*100+$C3888,-1)</f>
        <v/>
      </c>
      <c r="H3888" s="15">
        <f>IF($D3888=1,$B3888,-1)</f>
        <v/>
      </c>
      <c r="I3888" s="15">
        <f>IF($D3888=1,$C3888,-1)</f>
        <v/>
      </c>
    </row>
    <row r="3889">
      <c r="A3889" s="33" t="n">
        <v>45453.91666666666</v>
      </c>
      <c r="B3889" s="15">
        <f>WEEKDAY($A3889,2)</f>
        <v/>
      </c>
      <c r="C3889" s="15">
        <f>HOUR($A3889)</f>
        <v/>
      </c>
      <c r="D3889" s="15">
        <f>IF(AND($A3889&gt;=Instellingen!$B$6,$A3889&lt;Instellingen!$B$7),1,0)</f>
        <v/>
      </c>
      <c r="E3889" s="15">
        <f>COUNTIF(tData[BezoekStart],"&lt;"&amp;($A3889+1/24))-COUNTIF(tData[BezoekEind],"&lt;="&amp;$A3889)</f>
        <v/>
      </c>
      <c r="F3889" s="15">
        <f>COUNTIF(tData[BezoekLangStart],"&lt;"&amp;($A3889+1/24))-COUNTIF(tData[BezoekLangEind],"&lt;="&amp;$A3889)</f>
        <v/>
      </c>
      <c r="G3889" s="15">
        <f>IF($D3889=1,$B3889*100+$C3889,-1)</f>
        <v/>
      </c>
      <c r="H3889" s="15">
        <f>IF($D3889=1,$B3889,-1)</f>
        <v/>
      </c>
      <c r="I3889" s="15">
        <f>IF($D3889=1,$C3889,-1)</f>
        <v/>
      </c>
    </row>
    <row r="3890">
      <c r="A3890" s="33" t="n">
        <v>45453.95833333334</v>
      </c>
      <c r="B3890" s="15">
        <f>WEEKDAY($A3890,2)</f>
        <v/>
      </c>
      <c r="C3890" s="15">
        <f>HOUR($A3890)</f>
        <v/>
      </c>
      <c r="D3890" s="15">
        <f>IF(AND($A3890&gt;=Instellingen!$B$6,$A3890&lt;Instellingen!$B$7),1,0)</f>
        <v/>
      </c>
      <c r="E3890" s="15">
        <f>COUNTIF(tData[BezoekStart],"&lt;"&amp;($A3890+1/24))-COUNTIF(tData[BezoekEind],"&lt;="&amp;$A3890)</f>
        <v/>
      </c>
      <c r="F3890" s="15">
        <f>COUNTIF(tData[BezoekLangStart],"&lt;"&amp;($A3890+1/24))-COUNTIF(tData[BezoekLangEind],"&lt;="&amp;$A3890)</f>
        <v/>
      </c>
      <c r="G3890" s="15">
        <f>IF($D3890=1,$B3890*100+$C3890,-1)</f>
        <v/>
      </c>
      <c r="H3890" s="15">
        <f>IF($D3890=1,$B3890,-1)</f>
        <v/>
      </c>
      <c r="I3890" s="15">
        <f>IF($D3890=1,$C3890,-1)</f>
        <v/>
      </c>
    </row>
    <row r="3891">
      <c r="A3891" s="33" t="n">
        <v>45454</v>
      </c>
      <c r="B3891" s="15">
        <f>WEEKDAY($A3891,2)</f>
        <v/>
      </c>
      <c r="C3891" s="15">
        <f>HOUR($A3891)</f>
        <v/>
      </c>
      <c r="D3891" s="15">
        <f>IF(AND($A3891&gt;=Instellingen!$B$6,$A3891&lt;Instellingen!$B$7),1,0)</f>
        <v/>
      </c>
      <c r="E3891" s="15">
        <f>COUNTIF(tData[BezoekStart],"&lt;"&amp;($A3891+1/24))-COUNTIF(tData[BezoekEind],"&lt;="&amp;$A3891)</f>
        <v/>
      </c>
      <c r="F3891" s="15">
        <f>COUNTIF(tData[BezoekLangStart],"&lt;"&amp;($A3891+1/24))-COUNTIF(tData[BezoekLangEind],"&lt;="&amp;$A3891)</f>
        <v/>
      </c>
      <c r="G3891" s="15">
        <f>IF($D3891=1,$B3891*100+$C3891,-1)</f>
        <v/>
      </c>
      <c r="H3891" s="15">
        <f>IF($D3891=1,$B3891,-1)</f>
        <v/>
      </c>
      <c r="I3891" s="15">
        <f>IF($D3891=1,$C3891,-1)</f>
        <v/>
      </c>
    </row>
    <row r="3892">
      <c r="A3892" s="33" t="n">
        <v>45454.04166666666</v>
      </c>
      <c r="B3892" s="15">
        <f>WEEKDAY($A3892,2)</f>
        <v/>
      </c>
      <c r="C3892" s="15">
        <f>HOUR($A3892)</f>
        <v/>
      </c>
      <c r="D3892" s="15">
        <f>IF(AND($A3892&gt;=Instellingen!$B$6,$A3892&lt;Instellingen!$B$7),1,0)</f>
        <v/>
      </c>
      <c r="E3892" s="15">
        <f>COUNTIF(tData[BezoekStart],"&lt;"&amp;($A3892+1/24))-COUNTIF(tData[BezoekEind],"&lt;="&amp;$A3892)</f>
        <v/>
      </c>
      <c r="F3892" s="15">
        <f>COUNTIF(tData[BezoekLangStart],"&lt;"&amp;($A3892+1/24))-COUNTIF(tData[BezoekLangEind],"&lt;="&amp;$A3892)</f>
        <v/>
      </c>
      <c r="G3892" s="15">
        <f>IF($D3892=1,$B3892*100+$C3892,-1)</f>
        <v/>
      </c>
      <c r="H3892" s="15">
        <f>IF($D3892=1,$B3892,-1)</f>
        <v/>
      </c>
      <c r="I3892" s="15">
        <f>IF($D3892=1,$C3892,-1)</f>
        <v/>
      </c>
    </row>
    <row r="3893">
      <c r="A3893" s="33" t="n">
        <v>45454.08333333334</v>
      </c>
      <c r="B3893" s="15">
        <f>WEEKDAY($A3893,2)</f>
        <v/>
      </c>
      <c r="C3893" s="15">
        <f>HOUR($A3893)</f>
        <v/>
      </c>
      <c r="D3893" s="15">
        <f>IF(AND($A3893&gt;=Instellingen!$B$6,$A3893&lt;Instellingen!$B$7),1,0)</f>
        <v/>
      </c>
      <c r="E3893" s="15">
        <f>COUNTIF(tData[BezoekStart],"&lt;"&amp;($A3893+1/24))-COUNTIF(tData[BezoekEind],"&lt;="&amp;$A3893)</f>
        <v/>
      </c>
      <c r="F3893" s="15">
        <f>COUNTIF(tData[BezoekLangStart],"&lt;"&amp;($A3893+1/24))-COUNTIF(tData[BezoekLangEind],"&lt;="&amp;$A3893)</f>
        <v/>
      </c>
      <c r="G3893" s="15">
        <f>IF($D3893=1,$B3893*100+$C3893,-1)</f>
        <v/>
      </c>
      <c r="H3893" s="15">
        <f>IF($D3893=1,$B3893,-1)</f>
        <v/>
      </c>
      <c r="I3893" s="15">
        <f>IF($D3893=1,$C3893,-1)</f>
        <v/>
      </c>
    </row>
    <row r="3894">
      <c r="A3894" s="33" t="n">
        <v>45454.125</v>
      </c>
      <c r="B3894" s="15">
        <f>WEEKDAY($A3894,2)</f>
        <v/>
      </c>
      <c r="C3894" s="15">
        <f>HOUR($A3894)</f>
        <v/>
      </c>
      <c r="D3894" s="15">
        <f>IF(AND($A3894&gt;=Instellingen!$B$6,$A3894&lt;Instellingen!$B$7),1,0)</f>
        <v/>
      </c>
      <c r="E3894" s="15">
        <f>COUNTIF(tData[BezoekStart],"&lt;"&amp;($A3894+1/24))-COUNTIF(tData[BezoekEind],"&lt;="&amp;$A3894)</f>
        <v/>
      </c>
      <c r="F3894" s="15">
        <f>COUNTIF(tData[BezoekLangStart],"&lt;"&amp;($A3894+1/24))-COUNTIF(tData[BezoekLangEind],"&lt;="&amp;$A3894)</f>
        <v/>
      </c>
      <c r="G3894" s="15">
        <f>IF($D3894=1,$B3894*100+$C3894,-1)</f>
        <v/>
      </c>
      <c r="H3894" s="15">
        <f>IF($D3894=1,$B3894,-1)</f>
        <v/>
      </c>
      <c r="I3894" s="15">
        <f>IF($D3894=1,$C3894,-1)</f>
        <v/>
      </c>
    </row>
    <row r="3895">
      <c r="A3895" s="33" t="n">
        <v>45454.16666666666</v>
      </c>
      <c r="B3895" s="15">
        <f>WEEKDAY($A3895,2)</f>
        <v/>
      </c>
      <c r="C3895" s="15">
        <f>HOUR($A3895)</f>
        <v/>
      </c>
      <c r="D3895" s="15">
        <f>IF(AND($A3895&gt;=Instellingen!$B$6,$A3895&lt;Instellingen!$B$7),1,0)</f>
        <v/>
      </c>
      <c r="E3895" s="15">
        <f>COUNTIF(tData[BezoekStart],"&lt;"&amp;($A3895+1/24))-COUNTIF(tData[BezoekEind],"&lt;="&amp;$A3895)</f>
        <v/>
      </c>
      <c r="F3895" s="15">
        <f>COUNTIF(tData[BezoekLangStart],"&lt;"&amp;($A3895+1/24))-COUNTIF(tData[BezoekLangEind],"&lt;="&amp;$A3895)</f>
        <v/>
      </c>
      <c r="G3895" s="15">
        <f>IF($D3895=1,$B3895*100+$C3895,-1)</f>
        <v/>
      </c>
      <c r="H3895" s="15">
        <f>IF($D3895=1,$B3895,-1)</f>
        <v/>
      </c>
      <c r="I3895" s="15">
        <f>IF($D3895=1,$C3895,-1)</f>
        <v/>
      </c>
    </row>
    <row r="3896">
      <c r="A3896" s="33" t="n">
        <v>45454.20833333334</v>
      </c>
      <c r="B3896" s="15">
        <f>WEEKDAY($A3896,2)</f>
        <v/>
      </c>
      <c r="C3896" s="15">
        <f>HOUR($A3896)</f>
        <v/>
      </c>
      <c r="D3896" s="15">
        <f>IF(AND($A3896&gt;=Instellingen!$B$6,$A3896&lt;Instellingen!$B$7),1,0)</f>
        <v/>
      </c>
      <c r="E3896" s="15">
        <f>COUNTIF(tData[BezoekStart],"&lt;"&amp;($A3896+1/24))-COUNTIF(tData[BezoekEind],"&lt;="&amp;$A3896)</f>
        <v/>
      </c>
      <c r="F3896" s="15">
        <f>COUNTIF(tData[BezoekLangStart],"&lt;"&amp;($A3896+1/24))-COUNTIF(tData[BezoekLangEind],"&lt;="&amp;$A3896)</f>
        <v/>
      </c>
      <c r="G3896" s="15">
        <f>IF($D3896=1,$B3896*100+$C3896,-1)</f>
        <v/>
      </c>
      <c r="H3896" s="15">
        <f>IF($D3896=1,$B3896,-1)</f>
        <v/>
      </c>
      <c r="I3896" s="15">
        <f>IF($D3896=1,$C3896,-1)</f>
        <v/>
      </c>
    </row>
    <row r="3897">
      <c r="A3897" s="33" t="n">
        <v>45454.25</v>
      </c>
      <c r="B3897" s="15">
        <f>WEEKDAY($A3897,2)</f>
        <v/>
      </c>
      <c r="C3897" s="15">
        <f>HOUR($A3897)</f>
        <v/>
      </c>
      <c r="D3897" s="15">
        <f>IF(AND($A3897&gt;=Instellingen!$B$6,$A3897&lt;Instellingen!$B$7),1,0)</f>
        <v/>
      </c>
      <c r="E3897" s="15">
        <f>COUNTIF(tData[BezoekStart],"&lt;"&amp;($A3897+1/24))-COUNTIF(tData[BezoekEind],"&lt;="&amp;$A3897)</f>
        <v/>
      </c>
      <c r="F3897" s="15">
        <f>COUNTIF(tData[BezoekLangStart],"&lt;"&amp;($A3897+1/24))-COUNTIF(tData[BezoekLangEind],"&lt;="&amp;$A3897)</f>
        <v/>
      </c>
      <c r="G3897" s="15">
        <f>IF($D3897=1,$B3897*100+$C3897,-1)</f>
        <v/>
      </c>
      <c r="H3897" s="15">
        <f>IF($D3897=1,$B3897,-1)</f>
        <v/>
      </c>
      <c r="I3897" s="15">
        <f>IF($D3897=1,$C3897,-1)</f>
        <v/>
      </c>
    </row>
    <row r="3898">
      <c r="A3898" s="33" t="n">
        <v>45454.29166666666</v>
      </c>
      <c r="B3898" s="15">
        <f>WEEKDAY($A3898,2)</f>
        <v/>
      </c>
      <c r="C3898" s="15">
        <f>HOUR($A3898)</f>
        <v/>
      </c>
      <c r="D3898" s="15">
        <f>IF(AND($A3898&gt;=Instellingen!$B$6,$A3898&lt;Instellingen!$B$7),1,0)</f>
        <v/>
      </c>
      <c r="E3898" s="15">
        <f>COUNTIF(tData[BezoekStart],"&lt;"&amp;($A3898+1/24))-COUNTIF(tData[BezoekEind],"&lt;="&amp;$A3898)</f>
        <v/>
      </c>
      <c r="F3898" s="15">
        <f>COUNTIF(tData[BezoekLangStart],"&lt;"&amp;($A3898+1/24))-COUNTIF(tData[BezoekLangEind],"&lt;="&amp;$A3898)</f>
        <v/>
      </c>
      <c r="G3898" s="15">
        <f>IF($D3898=1,$B3898*100+$C3898,-1)</f>
        <v/>
      </c>
      <c r="H3898" s="15">
        <f>IF($D3898=1,$B3898,-1)</f>
        <v/>
      </c>
      <c r="I3898" s="15">
        <f>IF($D3898=1,$C3898,-1)</f>
        <v/>
      </c>
    </row>
    <row r="3899">
      <c r="A3899" s="33" t="n">
        <v>45454.33333333334</v>
      </c>
      <c r="B3899" s="15">
        <f>WEEKDAY($A3899,2)</f>
        <v/>
      </c>
      <c r="C3899" s="15">
        <f>HOUR($A3899)</f>
        <v/>
      </c>
      <c r="D3899" s="15">
        <f>IF(AND($A3899&gt;=Instellingen!$B$6,$A3899&lt;Instellingen!$B$7),1,0)</f>
        <v/>
      </c>
      <c r="E3899" s="15">
        <f>COUNTIF(tData[BezoekStart],"&lt;"&amp;($A3899+1/24))-COUNTIF(tData[BezoekEind],"&lt;="&amp;$A3899)</f>
        <v/>
      </c>
      <c r="F3899" s="15">
        <f>COUNTIF(tData[BezoekLangStart],"&lt;"&amp;($A3899+1/24))-COUNTIF(tData[BezoekLangEind],"&lt;="&amp;$A3899)</f>
        <v/>
      </c>
      <c r="G3899" s="15">
        <f>IF($D3899=1,$B3899*100+$C3899,-1)</f>
        <v/>
      </c>
      <c r="H3899" s="15">
        <f>IF($D3899=1,$B3899,-1)</f>
        <v/>
      </c>
      <c r="I3899" s="15">
        <f>IF($D3899=1,$C3899,-1)</f>
        <v/>
      </c>
    </row>
    <row r="3900">
      <c r="A3900" s="33" t="n">
        <v>45454.375</v>
      </c>
      <c r="B3900" s="15">
        <f>WEEKDAY($A3900,2)</f>
        <v/>
      </c>
      <c r="C3900" s="15">
        <f>HOUR($A3900)</f>
        <v/>
      </c>
      <c r="D3900" s="15">
        <f>IF(AND($A3900&gt;=Instellingen!$B$6,$A3900&lt;Instellingen!$B$7),1,0)</f>
        <v/>
      </c>
      <c r="E3900" s="15">
        <f>COUNTIF(tData[BezoekStart],"&lt;"&amp;($A3900+1/24))-COUNTIF(tData[BezoekEind],"&lt;="&amp;$A3900)</f>
        <v/>
      </c>
      <c r="F3900" s="15">
        <f>COUNTIF(tData[BezoekLangStart],"&lt;"&amp;($A3900+1/24))-COUNTIF(tData[BezoekLangEind],"&lt;="&amp;$A3900)</f>
        <v/>
      </c>
      <c r="G3900" s="15">
        <f>IF($D3900=1,$B3900*100+$C3900,-1)</f>
        <v/>
      </c>
      <c r="H3900" s="15">
        <f>IF($D3900=1,$B3900,-1)</f>
        <v/>
      </c>
      <c r="I3900" s="15">
        <f>IF($D3900=1,$C3900,-1)</f>
        <v/>
      </c>
    </row>
    <row r="3901">
      <c r="A3901" s="33" t="n">
        <v>45454.41666666666</v>
      </c>
      <c r="B3901" s="15">
        <f>WEEKDAY($A3901,2)</f>
        <v/>
      </c>
      <c r="C3901" s="15">
        <f>HOUR($A3901)</f>
        <v/>
      </c>
      <c r="D3901" s="15">
        <f>IF(AND($A3901&gt;=Instellingen!$B$6,$A3901&lt;Instellingen!$B$7),1,0)</f>
        <v/>
      </c>
      <c r="E3901" s="15">
        <f>COUNTIF(tData[BezoekStart],"&lt;"&amp;($A3901+1/24))-COUNTIF(tData[BezoekEind],"&lt;="&amp;$A3901)</f>
        <v/>
      </c>
      <c r="F3901" s="15">
        <f>COUNTIF(tData[BezoekLangStart],"&lt;"&amp;($A3901+1/24))-COUNTIF(tData[BezoekLangEind],"&lt;="&amp;$A3901)</f>
        <v/>
      </c>
      <c r="G3901" s="15">
        <f>IF($D3901=1,$B3901*100+$C3901,-1)</f>
        <v/>
      </c>
      <c r="H3901" s="15">
        <f>IF($D3901=1,$B3901,-1)</f>
        <v/>
      </c>
      <c r="I3901" s="15">
        <f>IF($D3901=1,$C3901,-1)</f>
        <v/>
      </c>
    </row>
    <row r="3902">
      <c r="A3902" s="33" t="n">
        <v>45454.45833333334</v>
      </c>
      <c r="B3902" s="15">
        <f>WEEKDAY($A3902,2)</f>
        <v/>
      </c>
      <c r="C3902" s="15">
        <f>HOUR($A3902)</f>
        <v/>
      </c>
      <c r="D3902" s="15">
        <f>IF(AND($A3902&gt;=Instellingen!$B$6,$A3902&lt;Instellingen!$B$7),1,0)</f>
        <v/>
      </c>
      <c r="E3902" s="15">
        <f>COUNTIF(tData[BezoekStart],"&lt;"&amp;($A3902+1/24))-COUNTIF(tData[BezoekEind],"&lt;="&amp;$A3902)</f>
        <v/>
      </c>
      <c r="F3902" s="15">
        <f>COUNTIF(tData[BezoekLangStart],"&lt;"&amp;($A3902+1/24))-COUNTIF(tData[BezoekLangEind],"&lt;="&amp;$A3902)</f>
        <v/>
      </c>
      <c r="G3902" s="15">
        <f>IF($D3902=1,$B3902*100+$C3902,-1)</f>
        <v/>
      </c>
      <c r="H3902" s="15">
        <f>IF($D3902=1,$B3902,-1)</f>
        <v/>
      </c>
      <c r="I3902" s="15">
        <f>IF($D3902=1,$C3902,-1)</f>
        <v/>
      </c>
    </row>
    <row r="3903">
      <c r="A3903" s="33" t="n">
        <v>45454.5</v>
      </c>
      <c r="B3903" s="15">
        <f>WEEKDAY($A3903,2)</f>
        <v/>
      </c>
      <c r="C3903" s="15">
        <f>HOUR($A3903)</f>
        <v/>
      </c>
      <c r="D3903" s="15">
        <f>IF(AND($A3903&gt;=Instellingen!$B$6,$A3903&lt;Instellingen!$B$7),1,0)</f>
        <v/>
      </c>
      <c r="E3903" s="15">
        <f>COUNTIF(tData[BezoekStart],"&lt;"&amp;($A3903+1/24))-COUNTIF(tData[BezoekEind],"&lt;="&amp;$A3903)</f>
        <v/>
      </c>
      <c r="F3903" s="15">
        <f>COUNTIF(tData[BezoekLangStart],"&lt;"&amp;($A3903+1/24))-COUNTIF(tData[BezoekLangEind],"&lt;="&amp;$A3903)</f>
        <v/>
      </c>
      <c r="G3903" s="15">
        <f>IF($D3903=1,$B3903*100+$C3903,-1)</f>
        <v/>
      </c>
      <c r="H3903" s="15">
        <f>IF($D3903=1,$B3903,-1)</f>
        <v/>
      </c>
      <c r="I3903" s="15">
        <f>IF($D3903=1,$C3903,-1)</f>
        <v/>
      </c>
    </row>
    <row r="3904">
      <c r="A3904" s="33" t="n">
        <v>45454.54166666666</v>
      </c>
      <c r="B3904" s="15">
        <f>WEEKDAY($A3904,2)</f>
        <v/>
      </c>
      <c r="C3904" s="15">
        <f>HOUR($A3904)</f>
        <v/>
      </c>
      <c r="D3904" s="15">
        <f>IF(AND($A3904&gt;=Instellingen!$B$6,$A3904&lt;Instellingen!$B$7),1,0)</f>
        <v/>
      </c>
      <c r="E3904" s="15">
        <f>COUNTIF(tData[BezoekStart],"&lt;"&amp;($A3904+1/24))-COUNTIF(tData[BezoekEind],"&lt;="&amp;$A3904)</f>
        <v/>
      </c>
      <c r="F3904" s="15">
        <f>COUNTIF(tData[BezoekLangStart],"&lt;"&amp;($A3904+1/24))-COUNTIF(tData[BezoekLangEind],"&lt;="&amp;$A3904)</f>
        <v/>
      </c>
      <c r="G3904" s="15">
        <f>IF($D3904=1,$B3904*100+$C3904,-1)</f>
        <v/>
      </c>
      <c r="H3904" s="15">
        <f>IF($D3904=1,$B3904,-1)</f>
        <v/>
      </c>
      <c r="I3904" s="15">
        <f>IF($D3904=1,$C3904,-1)</f>
        <v/>
      </c>
    </row>
    <row r="3905">
      <c r="A3905" s="33" t="n">
        <v>45454.58333333334</v>
      </c>
      <c r="B3905" s="15">
        <f>WEEKDAY($A3905,2)</f>
        <v/>
      </c>
      <c r="C3905" s="15">
        <f>HOUR($A3905)</f>
        <v/>
      </c>
      <c r="D3905" s="15">
        <f>IF(AND($A3905&gt;=Instellingen!$B$6,$A3905&lt;Instellingen!$B$7),1,0)</f>
        <v/>
      </c>
      <c r="E3905" s="15">
        <f>COUNTIF(tData[BezoekStart],"&lt;"&amp;($A3905+1/24))-COUNTIF(tData[BezoekEind],"&lt;="&amp;$A3905)</f>
        <v/>
      </c>
      <c r="F3905" s="15">
        <f>COUNTIF(tData[BezoekLangStart],"&lt;"&amp;($A3905+1/24))-COUNTIF(tData[BezoekLangEind],"&lt;="&amp;$A3905)</f>
        <v/>
      </c>
      <c r="G3905" s="15">
        <f>IF($D3905=1,$B3905*100+$C3905,-1)</f>
        <v/>
      </c>
      <c r="H3905" s="15">
        <f>IF($D3905=1,$B3905,-1)</f>
        <v/>
      </c>
      <c r="I3905" s="15">
        <f>IF($D3905=1,$C3905,-1)</f>
        <v/>
      </c>
    </row>
    <row r="3906">
      <c r="A3906" s="33" t="n">
        <v>45454.625</v>
      </c>
      <c r="B3906" s="15">
        <f>WEEKDAY($A3906,2)</f>
        <v/>
      </c>
      <c r="C3906" s="15">
        <f>HOUR($A3906)</f>
        <v/>
      </c>
      <c r="D3906" s="15">
        <f>IF(AND($A3906&gt;=Instellingen!$B$6,$A3906&lt;Instellingen!$B$7),1,0)</f>
        <v/>
      </c>
      <c r="E3906" s="15">
        <f>COUNTIF(tData[BezoekStart],"&lt;"&amp;($A3906+1/24))-COUNTIF(tData[BezoekEind],"&lt;="&amp;$A3906)</f>
        <v/>
      </c>
      <c r="F3906" s="15">
        <f>COUNTIF(tData[BezoekLangStart],"&lt;"&amp;($A3906+1/24))-COUNTIF(tData[BezoekLangEind],"&lt;="&amp;$A3906)</f>
        <v/>
      </c>
      <c r="G3906" s="15">
        <f>IF($D3906=1,$B3906*100+$C3906,-1)</f>
        <v/>
      </c>
      <c r="H3906" s="15">
        <f>IF($D3906=1,$B3906,-1)</f>
        <v/>
      </c>
      <c r="I3906" s="15">
        <f>IF($D3906=1,$C3906,-1)</f>
        <v/>
      </c>
    </row>
    <row r="3907">
      <c r="A3907" s="33" t="n">
        <v>45454.66666666666</v>
      </c>
      <c r="B3907" s="15">
        <f>WEEKDAY($A3907,2)</f>
        <v/>
      </c>
      <c r="C3907" s="15">
        <f>HOUR($A3907)</f>
        <v/>
      </c>
      <c r="D3907" s="15">
        <f>IF(AND($A3907&gt;=Instellingen!$B$6,$A3907&lt;Instellingen!$B$7),1,0)</f>
        <v/>
      </c>
      <c r="E3907" s="15">
        <f>COUNTIF(tData[BezoekStart],"&lt;"&amp;($A3907+1/24))-COUNTIF(tData[BezoekEind],"&lt;="&amp;$A3907)</f>
        <v/>
      </c>
      <c r="F3907" s="15">
        <f>COUNTIF(tData[BezoekLangStart],"&lt;"&amp;($A3907+1/24))-COUNTIF(tData[BezoekLangEind],"&lt;="&amp;$A3907)</f>
        <v/>
      </c>
      <c r="G3907" s="15">
        <f>IF($D3907=1,$B3907*100+$C3907,-1)</f>
        <v/>
      </c>
      <c r="H3907" s="15">
        <f>IF($D3907=1,$B3907,-1)</f>
        <v/>
      </c>
      <c r="I3907" s="15">
        <f>IF($D3907=1,$C3907,-1)</f>
        <v/>
      </c>
    </row>
    <row r="3908">
      <c r="A3908" s="33" t="n">
        <v>45454.70833333334</v>
      </c>
      <c r="B3908" s="15">
        <f>WEEKDAY($A3908,2)</f>
        <v/>
      </c>
      <c r="C3908" s="15">
        <f>HOUR($A3908)</f>
        <v/>
      </c>
      <c r="D3908" s="15">
        <f>IF(AND($A3908&gt;=Instellingen!$B$6,$A3908&lt;Instellingen!$B$7),1,0)</f>
        <v/>
      </c>
      <c r="E3908" s="15">
        <f>COUNTIF(tData[BezoekStart],"&lt;"&amp;($A3908+1/24))-COUNTIF(tData[BezoekEind],"&lt;="&amp;$A3908)</f>
        <v/>
      </c>
      <c r="F3908" s="15">
        <f>COUNTIF(tData[BezoekLangStart],"&lt;"&amp;($A3908+1/24))-COUNTIF(tData[BezoekLangEind],"&lt;="&amp;$A3908)</f>
        <v/>
      </c>
      <c r="G3908" s="15">
        <f>IF($D3908=1,$B3908*100+$C3908,-1)</f>
        <v/>
      </c>
      <c r="H3908" s="15">
        <f>IF($D3908=1,$B3908,-1)</f>
        <v/>
      </c>
      <c r="I3908" s="15">
        <f>IF($D3908=1,$C3908,-1)</f>
        <v/>
      </c>
    </row>
    <row r="3909">
      <c r="A3909" s="33" t="n">
        <v>45454.75</v>
      </c>
      <c r="B3909" s="15">
        <f>WEEKDAY($A3909,2)</f>
        <v/>
      </c>
      <c r="C3909" s="15">
        <f>HOUR($A3909)</f>
        <v/>
      </c>
      <c r="D3909" s="15">
        <f>IF(AND($A3909&gt;=Instellingen!$B$6,$A3909&lt;Instellingen!$B$7),1,0)</f>
        <v/>
      </c>
      <c r="E3909" s="15">
        <f>COUNTIF(tData[BezoekStart],"&lt;"&amp;($A3909+1/24))-COUNTIF(tData[BezoekEind],"&lt;="&amp;$A3909)</f>
        <v/>
      </c>
      <c r="F3909" s="15">
        <f>COUNTIF(tData[BezoekLangStart],"&lt;"&amp;($A3909+1/24))-COUNTIF(tData[BezoekLangEind],"&lt;="&amp;$A3909)</f>
        <v/>
      </c>
      <c r="G3909" s="15">
        <f>IF($D3909=1,$B3909*100+$C3909,-1)</f>
        <v/>
      </c>
      <c r="H3909" s="15">
        <f>IF($D3909=1,$B3909,-1)</f>
        <v/>
      </c>
      <c r="I3909" s="15">
        <f>IF($D3909=1,$C3909,-1)</f>
        <v/>
      </c>
    </row>
    <row r="3910">
      <c r="A3910" s="33" t="n">
        <v>45454.79166666666</v>
      </c>
      <c r="B3910" s="15">
        <f>WEEKDAY($A3910,2)</f>
        <v/>
      </c>
      <c r="C3910" s="15">
        <f>HOUR($A3910)</f>
        <v/>
      </c>
      <c r="D3910" s="15">
        <f>IF(AND($A3910&gt;=Instellingen!$B$6,$A3910&lt;Instellingen!$B$7),1,0)</f>
        <v/>
      </c>
      <c r="E3910" s="15">
        <f>COUNTIF(tData[BezoekStart],"&lt;"&amp;($A3910+1/24))-COUNTIF(tData[BezoekEind],"&lt;="&amp;$A3910)</f>
        <v/>
      </c>
      <c r="F3910" s="15">
        <f>COUNTIF(tData[BezoekLangStart],"&lt;"&amp;($A3910+1/24))-COUNTIF(tData[BezoekLangEind],"&lt;="&amp;$A3910)</f>
        <v/>
      </c>
      <c r="G3910" s="15">
        <f>IF($D3910=1,$B3910*100+$C3910,-1)</f>
        <v/>
      </c>
      <c r="H3910" s="15">
        <f>IF($D3910=1,$B3910,-1)</f>
        <v/>
      </c>
      <c r="I3910" s="15">
        <f>IF($D3910=1,$C3910,-1)</f>
        <v/>
      </c>
    </row>
    <row r="3911">
      <c r="A3911" s="33" t="n">
        <v>45454.83333333334</v>
      </c>
      <c r="B3911" s="15">
        <f>WEEKDAY($A3911,2)</f>
        <v/>
      </c>
      <c r="C3911" s="15">
        <f>HOUR($A3911)</f>
        <v/>
      </c>
      <c r="D3911" s="15">
        <f>IF(AND($A3911&gt;=Instellingen!$B$6,$A3911&lt;Instellingen!$B$7),1,0)</f>
        <v/>
      </c>
      <c r="E3911" s="15">
        <f>COUNTIF(tData[BezoekStart],"&lt;"&amp;($A3911+1/24))-COUNTIF(tData[BezoekEind],"&lt;="&amp;$A3911)</f>
        <v/>
      </c>
      <c r="F3911" s="15">
        <f>COUNTIF(tData[BezoekLangStart],"&lt;"&amp;($A3911+1/24))-COUNTIF(tData[BezoekLangEind],"&lt;="&amp;$A3911)</f>
        <v/>
      </c>
      <c r="G3911" s="15">
        <f>IF($D3911=1,$B3911*100+$C3911,-1)</f>
        <v/>
      </c>
      <c r="H3911" s="15">
        <f>IF($D3911=1,$B3911,-1)</f>
        <v/>
      </c>
      <c r="I3911" s="15">
        <f>IF($D3911=1,$C3911,-1)</f>
        <v/>
      </c>
    </row>
    <row r="3912">
      <c r="A3912" s="33" t="n">
        <v>45454.875</v>
      </c>
      <c r="B3912" s="15">
        <f>WEEKDAY($A3912,2)</f>
        <v/>
      </c>
      <c r="C3912" s="15">
        <f>HOUR($A3912)</f>
        <v/>
      </c>
      <c r="D3912" s="15">
        <f>IF(AND($A3912&gt;=Instellingen!$B$6,$A3912&lt;Instellingen!$B$7),1,0)</f>
        <v/>
      </c>
      <c r="E3912" s="15">
        <f>COUNTIF(tData[BezoekStart],"&lt;"&amp;($A3912+1/24))-COUNTIF(tData[BezoekEind],"&lt;="&amp;$A3912)</f>
        <v/>
      </c>
      <c r="F3912" s="15">
        <f>COUNTIF(tData[BezoekLangStart],"&lt;"&amp;($A3912+1/24))-COUNTIF(tData[BezoekLangEind],"&lt;="&amp;$A3912)</f>
        <v/>
      </c>
      <c r="G3912" s="15">
        <f>IF($D3912=1,$B3912*100+$C3912,-1)</f>
        <v/>
      </c>
      <c r="H3912" s="15">
        <f>IF($D3912=1,$B3912,-1)</f>
        <v/>
      </c>
      <c r="I3912" s="15">
        <f>IF($D3912=1,$C3912,-1)</f>
        <v/>
      </c>
    </row>
    <row r="3913">
      <c r="A3913" s="33" t="n">
        <v>45454.91666666666</v>
      </c>
      <c r="B3913" s="15">
        <f>WEEKDAY($A3913,2)</f>
        <v/>
      </c>
      <c r="C3913" s="15">
        <f>HOUR($A3913)</f>
        <v/>
      </c>
      <c r="D3913" s="15">
        <f>IF(AND($A3913&gt;=Instellingen!$B$6,$A3913&lt;Instellingen!$B$7),1,0)</f>
        <v/>
      </c>
      <c r="E3913" s="15">
        <f>COUNTIF(tData[BezoekStart],"&lt;"&amp;($A3913+1/24))-COUNTIF(tData[BezoekEind],"&lt;="&amp;$A3913)</f>
        <v/>
      </c>
      <c r="F3913" s="15">
        <f>COUNTIF(tData[BezoekLangStart],"&lt;"&amp;($A3913+1/24))-COUNTIF(tData[BezoekLangEind],"&lt;="&amp;$A3913)</f>
        <v/>
      </c>
      <c r="G3913" s="15">
        <f>IF($D3913=1,$B3913*100+$C3913,-1)</f>
        <v/>
      </c>
      <c r="H3913" s="15">
        <f>IF($D3913=1,$B3913,-1)</f>
        <v/>
      </c>
      <c r="I3913" s="15">
        <f>IF($D3913=1,$C3913,-1)</f>
        <v/>
      </c>
    </row>
    <row r="3914">
      <c r="A3914" s="33" t="n">
        <v>45454.95833333334</v>
      </c>
      <c r="B3914" s="15">
        <f>WEEKDAY($A3914,2)</f>
        <v/>
      </c>
      <c r="C3914" s="15">
        <f>HOUR($A3914)</f>
        <v/>
      </c>
      <c r="D3914" s="15">
        <f>IF(AND($A3914&gt;=Instellingen!$B$6,$A3914&lt;Instellingen!$B$7),1,0)</f>
        <v/>
      </c>
      <c r="E3914" s="15">
        <f>COUNTIF(tData[BezoekStart],"&lt;"&amp;($A3914+1/24))-COUNTIF(tData[BezoekEind],"&lt;="&amp;$A3914)</f>
        <v/>
      </c>
      <c r="F3914" s="15">
        <f>COUNTIF(tData[BezoekLangStart],"&lt;"&amp;($A3914+1/24))-COUNTIF(tData[BezoekLangEind],"&lt;="&amp;$A3914)</f>
        <v/>
      </c>
      <c r="G3914" s="15">
        <f>IF($D3914=1,$B3914*100+$C3914,-1)</f>
        <v/>
      </c>
      <c r="H3914" s="15">
        <f>IF($D3914=1,$B3914,-1)</f>
        <v/>
      </c>
      <c r="I3914" s="15">
        <f>IF($D3914=1,$C3914,-1)</f>
        <v/>
      </c>
    </row>
    <row r="3915">
      <c r="A3915" s="33" t="n">
        <v>45455</v>
      </c>
      <c r="B3915" s="15">
        <f>WEEKDAY($A3915,2)</f>
        <v/>
      </c>
      <c r="C3915" s="15">
        <f>HOUR($A3915)</f>
        <v/>
      </c>
      <c r="D3915" s="15">
        <f>IF(AND($A3915&gt;=Instellingen!$B$6,$A3915&lt;Instellingen!$B$7),1,0)</f>
        <v/>
      </c>
      <c r="E3915" s="15">
        <f>COUNTIF(tData[BezoekStart],"&lt;"&amp;($A3915+1/24))-COUNTIF(tData[BezoekEind],"&lt;="&amp;$A3915)</f>
        <v/>
      </c>
      <c r="F3915" s="15">
        <f>COUNTIF(tData[BezoekLangStart],"&lt;"&amp;($A3915+1/24))-COUNTIF(tData[BezoekLangEind],"&lt;="&amp;$A3915)</f>
        <v/>
      </c>
      <c r="G3915" s="15">
        <f>IF($D3915=1,$B3915*100+$C3915,-1)</f>
        <v/>
      </c>
      <c r="H3915" s="15">
        <f>IF($D3915=1,$B3915,-1)</f>
        <v/>
      </c>
      <c r="I3915" s="15">
        <f>IF($D3915=1,$C3915,-1)</f>
        <v/>
      </c>
    </row>
    <row r="3916">
      <c r="A3916" s="33" t="n">
        <v>45455.04166666666</v>
      </c>
      <c r="B3916" s="15">
        <f>WEEKDAY($A3916,2)</f>
        <v/>
      </c>
      <c r="C3916" s="15">
        <f>HOUR($A3916)</f>
        <v/>
      </c>
      <c r="D3916" s="15">
        <f>IF(AND($A3916&gt;=Instellingen!$B$6,$A3916&lt;Instellingen!$B$7),1,0)</f>
        <v/>
      </c>
      <c r="E3916" s="15">
        <f>COUNTIF(tData[BezoekStart],"&lt;"&amp;($A3916+1/24))-COUNTIF(tData[BezoekEind],"&lt;="&amp;$A3916)</f>
        <v/>
      </c>
      <c r="F3916" s="15">
        <f>COUNTIF(tData[BezoekLangStart],"&lt;"&amp;($A3916+1/24))-COUNTIF(tData[BezoekLangEind],"&lt;="&amp;$A3916)</f>
        <v/>
      </c>
      <c r="G3916" s="15">
        <f>IF($D3916=1,$B3916*100+$C3916,-1)</f>
        <v/>
      </c>
      <c r="H3916" s="15">
        <f>IF($D3916=1,$B3916,-1)</f>
        <v/>
      </c>
      <c r="I3916" s="15">
        <f>IF($D3916=1,$C3916,-1)</f>
        <v/>
      </c>
    </row>
    <row r="3917">
      <c r="A3917" s="33" t="n">
        <v>45455.08333333334</v>
      </c>
      <c r="B3917" s="15">
        <f>WEEKDAY($A3917,2)</f>
        <v/>
      </c>
      <c r="C3917" s="15">
        <f>HOUR($A3917)</f>
        <v/>
      </c>
      <c r="D3917" s="15">
        <f>IF(AND($A3917&gt;=Instellingen!$B$6,$A3917&lt;Instellingen!$B$7),1,0)</f>
        <v/>
      </c>
      <c r="E3917" s="15">
        <f>COUNTIF(tData[BezoekStart],"&lt;"&amp;($A3917+1/24))-COUNTIF(tData[BezoekEind],"&lt;="&amp;$A3917)</f>
        <v/>
      </c>
      <c r="F3917" s="15">
        <f>COUNTIF(tData[BezoekLangStart],"&lt;"&amp;($A3917+1/24))-COUNTIF(tData[BezoekLangEind],"&lt;="&amp;$A3917)</f>
        <v/>
      </c>
      <c r="G3917" s="15">
        <f>IF($D3917=1,$B3917*100+$C3917,-1)</f>
        <v/>
      </c>
      <c r="H3917" s="15">
        <f>IF($D3917=1,$B3917,-1)</f>
        <v/>
      </c>
      <c r="I3917" s="15">
        <f>IF($D3917=1,$C3917,-1)</f>
        <v/>
      </c>
    </row>
    <row r="3918">
      <c r="A3918" s="33" t="n">
        <v>45455.125</v>
      </c>
      <c r="B3918" s="15">
        <f>WEEKDAY($A3918,2)</f>
        <v/>
      </c>
      <c r="C3918" s="15">
        <f>HOUR($A3918)</f>
        <v/>
      </c>
      <c r="D3918" s="15">
        <f>IF(AND($A3918&gt;=Instellingen!$B$6,$A3918&lt;Instellingen!$B$7),1,0)</f>
        <v/>
      </c>
      <c r="E3918" s="15">
        <f>COUNTIF(tData[BezoekStart],"&lt;"&amp;($A3918+1/24))-COUNTIF(tData[BezoekEind],"&lt;="&amp;$A3918)</f>
        <v/>
      </c>
      <c r="F3918" s="15">
        <f>COUNTIF(tData[BezoekLangStart],"&lt;"&amp;($A3918+1/24))-COUNTIF(tData[BezoekLangEind],"&lt;="&amp;$A3918)</f>
        <v/>
      </c>
      <c r="G3918" s="15">
        <f>IF($D3918=1,$B3918*100+$C3918,-1)</f>
        <v/>
      </c>
      <c r="H3918" s="15">
        <f>IF($D3918=1,$B3918,-1)</f>
        <v/>
      </c>
      <c r="I3918" s="15">
        <f>IF($D3918=1,$C3918,-1)</f>
        <v/>
      </c>
    </row>
    <row r="3919">
      <c r="A3919" s="33" t="n">
        <v>45455.16666666666</v>
      </c>
      <c r="B3919" s="15">
        <f>WEEKDAY($A3919,2)</f>
        <v/>
      </c>
      <c r="C3919" s="15">
        <f>HOUR($A3919)</f>
        <v/>
      </c>
      <c r="D3919" s="15">
        <f>IF(AND($A3919&gt;=Instellingen!$B$6,$A3919&lt;Instellingen!$B$7),1,0)</f>
        <v/>
      </c>
      <c r="E3919" s="15">
        <f>COUNTIF(tData[BezoekStart],"&lt;"&amp;($A3919+1/24))-COUNTIF(tData[BezoekEind],"&lt;="&amp;$A3919)</f>
        <v/>
      </c>
      <c r="F3919" s="15">
        <f>COUNTIF(tData[BezoekLangStart],"&lt;"&amp;($A3919+1/24))-COUNTIF(tData[BezoekLangEind],"&lt;="&amp;$A3919)</f>
        <v/>
      </c>
      <c r="G3919" s="15">
        <f>IF($D3919=1,$B3919*100+$C3919,-1)</f>
        <v/>
      </c>
      <c r="H3919" s="15">
        <f>IF($D3919=1,$B3919,-1)</f>
        <v/>
      </c>
      <c r="I3919" s="15">
        <f>IF($D3919=1,$C3919,-1)</f>
        <v/>
      </c>
    </row>
    <row r="3920">
      <c r="A3920" s="33" t="n">
        <v>45455.20833333334</v>
      </c>
      <c r="B3920" s="15">
        <f>WEEKDAY($A3920,2)</f>
        <v/>
      </c>
      <c r="C3920" s="15">
        <f>HOUR($A3920)</f>
        <v/>
      </c>
      <c r="D3920" s="15">
        <f>IF(AND($A3920&gt;=Instellingen!$B$6,$A3920&lt;Instellingen!$B$7),1,0)</f>
        <v/>
      </c>
      <c r="E3920" s="15">
        <f>COUNTIF(tData[BezoekStart],"&lt;"&amp;($A3920+1/24))-COUNTIF(tData[BezoekEind],"&lt;="&amp;$A3920)</f>
        <v/>
      </c>
      <c r="F3920" s="15">
        <f>COUNTIF(tData[BezoekLangStart],"&lt;"&amp;($A3920+1/24))-COUNTIF(tData[BezoekLangEind],"&lt;="&amp;$A3920)</f>
        <v/>
      </c>
      <c r="G3920" s="15">
        <f>IF($D3920=1,$B3920*100+$C3920,-1)</f>
        <v/>
      </c>
      <c r="H3920" s="15">
        <f>IF($D3920=1,$B3920,-1)</f>
        <v/>
      </c>
      <c r="I3920" s="15">
        <f>IF($D3920=1,$C3920,-1)</f>
        <v/>
      </c>
    </row>
    <row r="3921">
      <c r="A3921" s="33" t="n">
        <v>45455.25</v>
      </c>
      <c r="B3921" s="15">
        <f>WEEKDAY($A3921,2)</f>
        <v/>
      </c>
      <c r="C3921" s="15">
        <f>HOUR($A3921)</f>
        <v/>
      </c>
      <c r="D3921" s="15">
        <f>IF(AND($A3921&gt;=Instellingen!$B$6,$A3921&lt;Instellingen!$B$7),1,0)</f>
        <v/>
      </c>
      <c r="E3921" s="15">
        <f>COUNTIF(tData[BezoekStart],"&lt;"&amp;($A3921+1/24))-COUNTIF(tData[BezoekEind],"&lt;="&amp;$A3921)</f>
        <v/>
      </c>
      <c r="F3921" s="15">
        <f>COUNTIF(tData[BezoekLangStart],"&lt;"&amp;($A3921+1/24))-COUNTIF(tData[BezoekLangEind],"&lt;="&amp;$A3921)</f>
        <v/>
      </c>
      <c r="G3921" s="15">
        <f>IF($D3921=1,$B3921*100+$C3921,-1)</f>
        <v/>
      </c>
      <c r="H3921" s="15">
        <f>IF($D3921=1,$B3921,-1)</f>
        <v/>
      </c>
      <c r="I3921" s="15">
        <f>IF($D3921=1,$C3921,-1)</f>
        <v/>
      </c>
    </row>
    <row r="3922">
      <c r="A3922" s="33" t="n">
        <v>45455.29166666666</v>
      </c>
      <c r="B3922" s="15">
        <f>WEEKDAY($A3922,2)</f>
        <v/>
      </c>
      <c r="C3922" s="15">
        <f>HOUR($A3922)</f>
        <v/>
      </c>
      <c r="D3922" s="15">
        <f>IF(AND($A3922&gt;=Instellingen!$B$6,$A3922&lt;Instellingen!$B$7),1,0)</f>
        <v/>
      </c>
      <c r="E3922" s="15">
        <f>COUNTIF(tData[BezoekStart],"&lt;"&amp;($A3922+1/24))-COUNTIF(tData[BezoekEind],"&lt;="&amp;$A3922)</f>
        <v/>
      </c>
      <c r="F3922" s="15">
        <f>COUNTIF(tData[BezoekLangStart],"&lt;"&amp;($A3922+1/24))-COUNTIF(tData[BezoekLangEind],"&lt;="&amp;$A3922)</f>
        <v/>
      </c>
      <c r="G3922" s="15">
        <f>IF($D3922=1,$B3922*100+$C3922,-1)</f>
        <v/>
      </c>
      <c r="H3922" s="15">
        <f>IF($D3922=1,$B3922,-1)</f>
        <v/>
      </c>
      <c r="I3922" s="15">
        <f>IF($D3922=1,$C3922,-1)</f>
        <v/>
      </c>
    </row>
    <row r="3923">
      <c r="A3923" s="33" t="n">
        <v>45455.33333333334</v>
      </c>
      <c r="B3923" s="15">
        <f>WEEKDAY($A3923,2)</f>
        <v/>
      </c>
      <c r="C3923" s="15">
        <f>HOUR($A3923)</f>
        <v/>
      </c>
      <c r="D3923" s="15">
        <f>IF(AND($A3923&gt;=Instellingen!$B$6,$A3923&lt;Instellingen!$B$7),1,0)</f>
        <v/>
      </c>
      <c r="E3923" s="15">
        <f>COUNTIF(tData[BezoekStart],"&lt;"&amp;($A3923+1/24))-COUNTIF(tData[BezoekEind],"&lt;="&amp;$A3923)</f>
        <v/>
      </c>
      <c r="F3923" s="15">
        <f>COUNTIF(tData[BezoekLangStart],"&lt;"&amp;($A3923+1/24))-COUNTIF(tData[BezoekLangEind],"&lt;="&amp;$A3923)</f>
        <v/>
      </c>
      <c r="G3923" s="15">
        <f>IF($D3923=1,$B3923*100+$C3923,-1)</f>
        <v/>
      </c>
      <c r="H3923" s="15">
        <f>IF($D3923=1,$B3923,-1)</f>
        <v/>
      </c>
      <c r="I3923" s="15">
        <f>IF($D3923=1,$C3923,-1)</f>
        <v/>
      </c>
    </row>
    <row r="3924">
      <c r="A3924" s="33" t="n">
        <v>45455.375</v>
      </c>
      <c r="B3924" s="15">
        <f>WEEKDAY($A3924,2)</f>
        <v/>
      </c>
      <c r="C3924" s="15">
        <f>HOUR($A3924)</f>
        <v/>
      </c>
      <c r="D3924" s="15">
        <f>IF(AND($A3924&gt;=Instellingen!$B$6,$A3924&lt;Instellingen!$B$7),1,0)</f>
        <v/>
      </c>
      <c r="E3924" s="15">
        <f>COUNTIF(tData[BezoekStart],"&lt;"&amp;($A3924+1/24))-COUNTIF(tData[BezoekEind],"&lt;="&amp;$A3924)</f>
        <v/>
      </c>
      <c r="F3924" s="15">
        <f>COUNTIF(tData[BezoekLangStart],"&lt;"&amp;($A3924+1/24))-COUNTIF(tData[BezoekLangEind],"&lt;="&amp;$A3924)</f>
        <v/>
      </c>
      <c r="G3924" s="15">
        <f>IF($D3924=1,$B3924*100+$C3924,-1)</f>
        <v/>
      </c>
      <c r="H3924" s="15">
        <f>IF($D3924=1,$B3924,-1)</f>
        <v/>
      </c>
      <c r="I3924" s="15">
        <f>IF($D3924=1,$C3924,-1)</f>
        <v/>
      </c>
    </row>
    <row r="3925">
      <c r="A3925" s="33" t="n">
        <v>45455.41666666666</v>
      </c>
      <c r="B3925" s="15">
        <f>WEEKDAY($A3925,2)</f>
        <v/>
      </c>
      <c r="C3925" s="15">
        <f>HOUR($A3925)</f>
        <v/>
      </c>
      <c r="D3925" s="15">
        <f>IF(AND($A3925&gt;=Instellingen!$B$6,$A3925&lt;Instellingen!$B$7),1,0)</f>
        <v/>
      </c>
      <c r="E3925" s="15">
        <f>COUNTIF(tData[BezoekStart],"&lt;"&amp;($A3925+1/24))-COUNTIF(tData[BezoekEind],"&lt;="&amp;$A3925)</f>
        <v/>
      </c>
      <c r="F3925" s="15">
        <f>COUNTIF(tData[BezoekLangStart],"&lt;"&amp;($A3925+1/24))-COUNTIF(tData[BezoekLangEind],"&lt;="&amp;$A3925)</f>
        <v/>
      </c>
      <c r="G3925" s="15">
        <f>IF($D3925=1,$B3925*100+$C3925,-1)</f>
        <v/>
      </c>
      <c r="H3925" s="15">
        <f>IF($D3925=1,$B3925,-1)</f>
        <v/>
      </c>
      <c r="I3925" s="15">
        <f>IF($D3925=1,$C3925,-1)</f>
        <v/>
      </c>
    </row>
    <row r="3926">
      <c r="A3926" s="33" t="n">
        <v>45455.45833333334</v>
      </c>
      <c r="B3926" s="15">
        <f>WEEKDAY($A3926,2)</f>
        <v/>
      </c>
      <c r="C3926" s="15">
        <f>HOUR($A3926)</f>
        <v/>
      </c>
      <c r="D3926" s="15">
        <f>IF(AND($A3926&gt;=Instellingen!$B$6,$A3926&lt;Instellingen!$B$7),1,0)</f>
        <v/>
      </c>
      <c r="E3926" s="15">
        <f>COUNTIF(tData[BezoekStart],"&lt;"&amp;($A3926+1/24))-COUNTIF(tData[BezoekEind],"&lt;="&amp;$A3926)</f>
        <v/>
      </c>
      <c r="F3926" s="15">
        <f>COUNTIF(tData[BezoekLangStart],"&lt;"&amp;($A3926+1/24))-COUNTIF(tData[BezoekLangEind],"&lt;="&amp;$A3926)</f>
        <v/>
      </c>
      <c r="G3926" s="15">
        <f>IF($D3926=1,$B3926*100+$C3926,-1)</f>
        <v/>
      </c>
      <c r="H3926" s="15">
        <f>IF($D3926=1,$B3926,-1)</f>
        <v/>
      </c>
      <c r="I3926" s="15">
        <f>IF($D3926=1,$C3926,-1)</f>
        <v/>
      </c>
    </row>
    <row r="3927">
      <c r="A3927" s="33" t="n">
        <v>45455.5</v>
      </c>
      <c r="B3927" s="15">
        <f>WEEKDAY($A3927,2)</f>
        <v/>
      </c>
      <c r="C3927" s="15">
        <f>HOUR($A3927)</f>
        <v/>
      </c>
      <c r="D3927" s="15">
        <f>IF(AND($A3927&gt;=Instellingen!$B$6,$A3927&lt;Instellingen!$B$7),1,0)</f>
        <v/>
      </c>
      <c r="E3927" s="15">
        <f>COUNTIF(tData[BezoekStart],"&lt;"&amp;($A3927+1/24))-COUNTIF(tData[BezoekEind],"&lt;="&amp;$A3927)</f>
        <v/>
      </c>
      <c r="F3927" s="15">
        <f>COUNTIF(tData[BezoekLangStart],"&lt;"&amp;($A3927+1/24))-COUNTIF(tData[BezoekLangEind],"&lt;="&amp;$A3927)</f>
        <v/>
      </c>
      <c r="G3927" s="15">
        <f>IF($D3927=1,$B3927*100+$C3927,-1)</f>
        <v/>
      </c>
      <c r="H3927" s="15">
        <f>IF($D3927=1,$B3927,-1)</f>
        <v/>
      </c>
      <c r="I3927" s="15">
        <f>IF($D3927=1,$C3927,-1)</f>
        <v/>
      </c>
    </row>
    <row r="3928">
      <c r="A3928" s="33" t="n">
        <v>45455.54166666666</v>
      </c>
      <c r="B3928" s="15">
        <f>WEEKDAY($A3928,2)</f>
        <v/>
      </c>
      <c r="C3928" s="15">
        <f>HOUR($A3928)</f>
        <v/>
      </c>
      <c r="D3928" s="15">
        <f>IF(AND($A3928&gt;=Instellingen!$B$6,$A3928&lt;Instellingen!$B$7),1,0)</f>
        <v/>
      </c>
      <c r="E3928" s="15">
        <f>COUNTIF(tData[BezoekStart],"&lt;"&amp;($A3928+1/24))-COUNTIF(tData[BezoekEind],"&lt;="&amp;$A3928)</f>
        <v/>
      </c>
      <c r="F3928" s="15">
        <f>COUNTIF(tData[BezoekLangStart],"&lt;"&amp;($A3928+1/24))-COUNTIF(tData[BezoekLangEind],"&lt;="&amp;$A3928)</f>
        <v/>
      </c>
      <c r="G3928" s="15">
        <f>IF($D3928=1,$B3928*100+$C3928,-1)</f>
        <v/>
      </c>
      <c r="H3928" s="15">
        <f>IF($D3928=1,$B3928,-1)</f>
        <v/>
      </c>
      <c r="I3928" s="15">
        <f>IF($D3928=1,$C3928,-1)</f>
        <v/>
      </c>
    </row>
    <row r="3929">
      <c r="A3929" s="33" t="n">
        <v>45455.58333333334</v>
      </c>
      <c r="B3929" s="15">
        <f>WEEKDAY($A3929,2)</f>
        <v/>
      </c>
      <c r="C3929" s="15">
        <f>HOUR($A3929)</f>
        <v/>
      </c>
      <c r="D3929" s="15">
        <f>IF(AND($A3929&gt;=Instellingen!$B$6,$A3929&lt;Instellingen!$B$7),1,0)</f>
        <v/>
      </c>
      <c r="E3929" s="15">
        <f>COUNTIF(tData[BezoekStart],"&lt;"&amp;($A3929+1/24))-COUNTIF(tData[BezoekEind],"&lt;="&amp;$A3929)</f>
        <v/>
      </c>
      <c r="F3929" s="15">
        <f>COUNTIF(tData[BezoekLangStart],"&lt;"&amp;($A3929+1/24))-COUNTIF(tData[BezoekLangEind],"&lt;="&amp;$A3929)</f>
        <v/>
      </c>
      <c r="G3929" s="15">
        <f>IF($D3929=1,$B3929*100+$C3929,-1)</f>
        <v/>
      </c>
      <c r="H3929" s="15">
        <f>IF($D3929=1,$B3929,-1)</f>
        <v/>
      </c>
      <c r="I3929" s="15">
        <f>IF($D3929=1,$C3929,-1)</f>
        <v/>
      </c>
    </row>
    <row r="3930">
      <c r="A3930" s="33" t="n">
        <v>45455.625</v>
      </c>
      <c r="B3930" s="15">
        <f>WEEKDAY($A3930,2)</f>
        <v/>
      </c>
      <c r="C3930" s="15">
        <f>HOUR($A3930)</f>
        <v/>
      </c>
      <c r="D3930" s="15">
        <f>IF(AND($A3930&gt;=Instellingen!$B$6,$A3930&lt;Instellingen!$B$7),1,0)</f>
        <v/>
      </c>
      <c r="E3930" s="15">
        <f>COUNTIF(tData[BezoekStart],"&lt;"&amp;($A3930+1/24))-COUNTIF(tData[BezoekEind],"&lt;="&amp;$A3930)</f>
        <v/>
      </c>
      <c r="F3930" s="15">
        <f>COUNTIF(tData[BezoekLangStart],"&lt;"&amp;($A3930+1/24))-COUNTIF(tData[BezoekLangEind],"&lt;="&amp;$A3930)</f>
        <v/>
      </c>
      <c r="G3930" s="15">
        <f>IF($D3930=1,$B3930*100+$C3930,-1)</f>
        <v/>
      </c>
      <c r="H3930" s="15">
        <f>IF($D3930=1,$B3930,-1)</f>
        <v/>
      </c>
      <c r="I3930" s="15">
        <f>IF($D3930=1,$C3930,-1)</f>
        <v/>
      </c>
    </row>
    <row r="3931">
      <c r="A3931" s="33" t="n">
        <v>45455.66666666666</v>
      </c>
      <c r="B3931" s="15">
        <f>WEEKDAY($A3931,2)</f>
        <v/>
      </c>
      <c r="C3931" s="15">
        <f>HOUR($A3931)</f>
        <v/>
      </c>
      <c r="D3931" s="15">
        <f>IF(AND($A3931&gt;=Instellingen!$B$6,$A3931&lt;Instellingen!$B$7),1,0)</f>
        <v/>
      </c>
      <c r="E3931" s="15">
        <f>COUNTIF(tData[BezoekStart],"&lt;"&amp;($A3931+1/24))-COUNTIF(tData[BezoekEind],"&lt;="&amp;$A3931)</f>
        <v/>
      </c>
      <c r="F3931" s="15">
        <f>COUNTIF(tData[BezoekLangStart],"&lt;"&amp;($A3931+1/24))-COUNTIF(tData[BezoekLangEind],"&lt;="&amp;$A3931)</f>
        <v/>
      </c>
      <c r="G3931" s="15">
        <f>IF($D3931=1,$B3931*100+$C3931,-1)</f>
        <v/>
      </c>
      <c r="H3931" s="15">
        <f>IF($D3931=1,$B3931,-1)</f>
        <v/>
      </c>
      <c r="I3931" s="15">
        <f>IF($D3931=1,$C3931,-1)</f>
        <v/>
      </c>
    </row>
    <row r="3932">
      <c r="A3932" s="33" t="n">
        <v>45455.70833333334</v>
      </c>
      <c r="B3932" s="15">
        <f>WEEKDAY($A3932,2)</f>
        <v/>
      </c>
      <c r="C3932" s="15">
        <f>HOUR($A3932)</f>
        <v/>
      </c>
      <c r="D3932" s="15">
        <f>IF(AND($A3932&gt;=Instellingen!$B$6,$A3932&lt;Instellingen!$B$7),1,0)</f>
        <v/>
      </c>
      <c r="E3932" s="15">
        <f>COUNTIF(tData[BezoekStart],"&lt;"&amp;($A3932+1/24))-COUNTIF(tData[BezoekEind],"&lt;="&amp;$A3932)</f>
        <v/>
      </c>
      <c r="F3932" s="15">
        <f>COUNTIF(tData[BezoekLangStart],"&lt;"&amp;($A3932+1/24))-COUNTIF(tData[BezoekLangEind],"&lt;="&amp;$A3932)</f>
        <v/>
      </c>
      <c r="G3932" s="15">
        <f>IF($D3932=1,$B3932*100+$C3932,-1)</f>
        <v/>
      </c>
      <c r="H3932" s="15">
        <f>IF($D3932=1,$B3932,-1)</f>
        <v/>
      </c>
      <c r="I3932" s="15">
        <f>IF($D3932=1,$C3932,-1)</f>
        <v/>
      </c>
    </row>
    <row r="3933">
      <c r="A3933" s="33" t="n">
        <v>45455.75</v>
      </c>
      <c r="B3933" s="15">
        <f>WEEKDAY($A3933,2)</f>
        <v/>
      </c>
      <c r="C3933" s="15">
        <f>HOUR($A3933)</f>
        <v/>
      </c>
      <c r="D3933" s="15">
        <f>IF(AND($A3933&gt;=Instellingen!$B$6,$A3933&lt;Instellingen!$B$7),1,0)</f>
        <v/>
      </c>
      <c r="E3933" s="15">
        <f>COUNTIF(tData[BezoekStart],"&lt;"&amp;($A3933+1/24))-COUNTIF(tData[BezoekEind],"&lt;="&amp;$A3933)</f>
        <v/>
      </c>
      <c r="F3933" s="15">
        <f>COUNTIF(tData[BezoekLangStart],"&lt;"&amp;($A3933+1/24))-COUNTIF(tData[BezoekLangEind],"&lt;="&amp;$A3933)</f>
        <v/>
      </c>
      <c r="G3933" s="15">
        <f>IF($D3933=1,$B3933*100+$C3933,-1)</f>
        <v/>
      </c>
      <c r="H3933" s="15">
        <f>IF($D3933=1,$B3933,-1)</f>
        <v/>
      </c>
      <c r="I3933" s="15">
        <f>IF($D3933=1,$C3933,-1)</f>
        <v/>
      </c>
    </row>
    <row r="3934">
      <c r="A3934" s="33" t="n">
        <v>45455.79166666666</v>
      </c>
      <c r="B3934" s="15">
        <f>WEEKDAY($A3934,2)</f>
        <v/>
      </c>
      <c r="C3934" s="15">
        <f>HOUR($A3934)</f>
        <v/>
      </c>
      <c r="D3934" s="15">
        <f>IF(AND($A3934&gt;=Instellingen!$B$6,$A3934&lt;Instellingen!$B$7),1,0)</f>
        <v/>
      </c>
      <c r="E3934" s="15">
        <f>COUNTIF(tData[BezoekStart],"&lt;"&amp;($A3934+1/24))-COUNTIF(tData[BezoekEind],"&lt;="&amp;$A3934)</f>
        <v/>
      </c>
      <c r="F3934" s="15">
        <f>COUNTIF(tData[BezoekLangStart],"&lt;"&amp;($A3934+1/24))-COUNTIF(tData[BezoekLangEind],"&lt;="&amp;$A3934)</f>
        <v/>
      </c>
      <c r="G3934" s="15">
        <f>IF($D3934=1,$B3934*100+$C3934,-1)</f>
        <v/>
      </c>
      <c r="H3934" s="15">
        <f>IF($D3934=1,$B3934,-1)</f>
        <v/>
      </c>
      <c r="I3934" s="15">
        <f>IF($D3934=1,$C3934,-1)</f>
        <v/>
      </c>
    </row>
    <row r="3935">
      <c r="A3935" s="33" t="n">
        <v>45455.83333333334</v>
      </c>
      <c r="B3935" s="15">
        <f>WEEKDAY($A3935,2)</f>
        <v/>
      </c>
      <c r="C3935" s="15">
        <f>HOUR($A3935)</f>
        <v/>
      </c>
      <c r="D3935" s="15">
        <f>IF(AND($A3935&gt;=Instellingen!$B$6,$A3935&lt;Instellingen!$B$7),1,0)</f>
        <v/>
      </c>
      <c r="E3935" s="15">
        <f>COUNTIF(tData[BezoekStart],"&lt;"&amp;($A3935+1/24))-COUNTIF(tData[BezoekEind],"&lt;="&amp;$A3935)</f>
        <v/>
      </c>
      <c r="F3935" s="15">
        <f>COUNTIF(tData[BezoekLangStart],"&lt;"&amp;($A3935+1/24))-COUNTIF(tData[BezoekLangEind],"&lt;="&amp;$A3935)</f>
        <v/>
      </c>
      <c r="G3935" s="15">
        <f>IF($D3935=1,$B3935*100+$C3935,-1)</f>
        <v/>
      </c>
      <c r="H3935" s="15">
        <f>IF($D3935=1,$B3935,-1)</f>
        <v/>
      </c>
      <c r="I3935" s="15">
        <f>IF($D3935=1,$C3935,-1)</f>
        <v/>
      </c>
    </row>
    <row r="3936">
      <c r="A3936" s="33" t="n">
        <v>45455.875</v>
      </c>
      <c r="B3936" s="15">
        <f>WEEKDAY($A3936,2)</f>
        <v/>
      </c>
      <c r="C3936" s="15">
        <f>HOUR($A3936)</f>
        <v/>
      </c>
      <c r="D3936" s="15">
        <f>IF(AND($A3936&gt;=Instellingen!$B$6,$A3936&lt;Instellingen!$B$7),1,0)</f>
        <v/>
      </c>
      <c r="E3936" s="15">
        <f>COUNTIF(tData[BezoekStart],"&lt;"&amp;($A3936+1/24))-COUNTIF(tData[BezoekEind],"&lt;="&amp;$A3936)</f>
        <v/>
      </c>
      <c r="F3936" s="15">
        <f>COUNTIF(tData[BezoekLangStart],"&lt;"&amp;($A3936+1/24))-COUNTIF(tData[BezoekLangEind],"&lt;="&amp;$A3936)</f>
        <v/>
      </c>
      <c r="G3936" s="15">
        <f>IF($D3936=1,$B3936*100+$C3936,-1)</f>
        <v/>
      </c>
      <c r="H3936" s="15">
        <f>IF($D3936=1,$B3936,-1)</f>
        <v/>
      </c>
      <c r="I3936" s="15">
        <f>IF($D3936=1,$C3936,-1)</f>
        <v/>
      </c>
    </row>
    <row r="3937">
      <c r="A3937" s="33" t="n">
        <v>45455.91666666666</v>
      </c>
      <c r="B3937" s="15">
        <f>WEEKDAY($A3937,2)</f>
        <v/>
      </c>
      <c r="C3937" s="15">
        <f>HOUR($A3937)</f>
        <v/>
      </c>
      <c r="D3937" s="15">
        <f>IF(AND($A3937&gt;=Instellingen!$B$6,$A3937&lt;Instellingen!$B$7),1,0)</f>
        <v/>
      </c>
      <c r="E3937" s="15">
        <f>COUNTIF(tData[BezoekStart],"&lt;"&amp;($A3937+1/24))-COUNTIF(tData[BezoekEind],"&lt;="&amp;$A3937)</f>
        <v/>
      </c>
      <c r="F3937" s="15">
        <f>COUNTIF(tData[BezoekLangStart],"&lt;"&amp;($A3937+1/24))-COUNTIF(tData[BezoekLangEind],"&lt;="&amp;$A3937)</f>
        <v/>
      </c>
      <c r="G3937" s="15">
        <f>IF($D3937=1,$B3937*100+$C3937,-1)</f>
        <v/>
      </c>
      <c r="H3937" s="15">
        <f>IF($D3937=1,$B3937,-1)</f>
        <v/>
      </c>
      <c r="I3937" s="15">
        <f>IF($D3937=1,$C3937,-1)</f>
        <v/>
      </c>
    </row>
    <row r="3938">
      <c r="A3938" s="33" t="n">
        <v>45455.95833333334</v>
      </c>
      <c r="B3938" s="15">
        <f>WEEKDAY($A3938,2)</f>
        <v/>
      </c>
      <c r="C3938" s="15">
        <f>HOUR($A3938)</f>
        <v/>
      </c>
      <c r="D3938" s="15">
        <f>IF(AND($A3938&gt;=Instellingen!$B$6,$A3938&lt;Instellingen!$B$7),1,0)</f>
        <v/>
      </c>
      <c r="E3938" s="15">
        <f>COUNTIF(tData[BezoekStart],"&lt;"&amp;($A3938+1/24))-COUNTIF(tData[BezoekEind],"&lt;="&amp;$A3938)</f>
        <v/>
      </c>
      <c r="F3938" s="15">
        <f>COUNTIF(tData[BezoekLangStart],"&lt;"&amp;($A3938+1/24))-COUNTIF(tData[BezoekLangEind],"&lt;="&amp;$A3938)</f>
        <v/>
      </c>
      <c r="G3938" s="15">
        <f>IF($D3938=1,$B3938*100+$C3938,-1)</f>
        <v/>
      </c>
      <c r="H3938" s="15">
        <f>IF($D3938=1,$B3938,-1)</f>
        <v/>
      </c>
      <c r="I3938" s="15">
        <f>IF($D3938=1,$C3938,-1)</f>
        <v/>
      </c>
    </row>
    <row r="3939">
      <c r="A3939" s="33" t="n">
        <v>45456</v>
      </c>
      <c r="B3939" s="15">
        <f>WEEKDAY($A3939,2)</f>
        <v/>
      </c>
      <c r="C3939" s="15">
        <f>HOUR($A3939)</f>
        <v/>
      </c>
      <c r="D3939" s="15">
        <f>IF(AND($A3939&gt;=Instellingen!$B$6,$A3939&lt;Instellingen!$B$7),1,0)</f>
        <v/>
      </c>
      <c r="E3939" s="15">
        <f>COUNTIF(tData[BezoekStart],"&lt;"&amp;($A3939+1/24))-COUNTIF(tData[BezoekEind],"&lt;="&amp;$A3939)</f>
        <v/>
      </c>
      <c r="F3939" s="15">
        <f>COUNTIF(tData[BezoekLangStart],"&lt;"&amp;($A3939+1/24))-COUNTIF(tData[BezoekLangEind],"&lt;="&amp;$A3939)</f>
        <v/>
      </c>
      <c r="G3939" s="15">
        <f>IF($D3939=1,$B3939*100+$C3939,-1)</f>
        <v/>
      </c>
      <c r="H3939" s="15">
        <f>IF($D3939=1,$B3939,-1)</f>
        <v/>
      </c>
      <c r="I3939" s="15">
        <f>IF($D3939=1,$C3939,-1)</f>
        <v/>
      </c>
    </row>
    <row r="3940">
      <c r="A3940" s="33" t="n">
        <v>45456.04166666666</v>
      </c>
      <c r="B3940" s="15">
        <f>WEEKDAY($A3940,2)</f>
        <v/>
      </c>
      <c r="C3940" s="15">
        <f>HOUR($A3940)</f>
        <v/>
      </c>
      <c r="D3940" s="15">
        <f>IF(AND($A3940&gt;=Instellingen!$B$6,$A3940&lt;Instellingen!$B$7),1,0)</f>
        <v/>
      </c>
      <c r="E3940" s="15">
        <f>COUNTIF(tData[BezoekStart],"&lt;"&amp;($A3940+1/24))-COUNTIF(tData[BezoekEind],"&lt;="&amp;$A3940)</f>
        <v/>
      </c>
      <c r="F3940" s="15">
        <f>COUNTIF(tData[BezoekLangStart],"&lt;"&amp;($A3940+1/24))-COUNTIF(tData[BezoekLangEind],"&lt;="&amp;$A3940)</f>
        <v/>
      </c>
      <c r="G3940" s="15">
        <f>IF($D3940=1,$B3940*100+$C3940,-1)</f>
        <v/>
      </c>
      <c r="H3940" s="15">
        <f>IF($D3940=1,$B3940,-1)</f>
        <v/>
      </c>
      <c r="I3940" s="15">
        <f>IF($D3940=1,$C3940,-1)</f>
        <v/>
      </c>
    </row>
    <row r="3941">
      <c r="A3941" s="33" t="n">
        <v>45456.08333333334</v>
      </c>
      <c r="B3941" s="15">
        <f>WEEKDAY($A3941,2)</f>
        <v/>
      </c>
      <c r="C3941" s="15">
        <f>HOUR($A3941)</f>
        <v/>
      </c>
      <c r="D3941" s="15">
        <f>IF(AND($A3941&gt;=Instellingen!$B$6,$A3941&lt;Instellingen!$B$7),1,0)</f>
        <v/>
      </c>
      <c r="E3941" s="15">
        <f>COUNTIF(tData[BezoekStart],"&lt;"&amp;($A3941+1/24))-COUNTIF(tData[BezoekEind],"&lt;="&amp;$A3941)</f>
        <v/>
      </c>
      <c r="F3941" s="15">
        <f>COUNTIF(tData[BezoekLangStart],"&lt;"&amp;($A3941+1/24))-COUNTIF(tData[BezoekLangEind],"&lt;="&amp;$A3941)</f>
        <v/>
      </c>
      <c r="G3941" s="15">
        <f>IF($D3941=1,$B3941*100+$C3941,-1)</f>
        <v/>
      </c>
      <c r="H3941" s="15">
        <f>IF($D3941=1,$B3941,-1)</f>
        <v/>
      </c>
      <c r="I3941" s="15">
        <f>IF($D3941=1,$C3941,-1)</f>
        <v/>
      </c>
    </row>
    <row r="3942">
      <c r="A3942" s="33" t="n">
        <v>45456.125</v>
      </c>
      <c r="B3942" s="15">
        <f>WEEKDAY($A3942,2)</f>
        <v/>
      </c>
      <c r="C3942" s="15">
        <f>HOUR($A3942)</f>
        <v/>
      </c>
      <c r="D3942" s="15">
        <f>IF(AND($A3942&gt;=Instellingen!$B$6,$A3942&lt;Instellingen!$B$7),1,0)</f>
        <v/>
      </c>
      <c r="E3942" s="15">
        <f>COUNTIF(tData[BezoekStart],"&lt;"&amp;($A3942+1/24))-COUNTIF(tData[BezoekEind],"&lt;="&amp;$A3942)</f>
        <v/>
      </c>
      <c r="F3942" s="15">
        <f>COUNTIF(tData[BezoekLangStart],"&lt;"&amp;($A3942+1/24))-COUNTIF(tData[BezoekLangEind],"&lt;="&amp;$A3942)</f>
        <v/>
      </c>
      <c r="G3942" s="15">
        <f>IF($D3942=1,$B3942*100+$C3942,-1)</f>
        <v/>
      </c>
      <c r="H3942" s="15">
        <f>IF($D3942=1,$B3942,-1)</f>
        <v/>
      </c>
      <c r="I3942" s="15">
        <f>IF($D3942=1,$C3942,-1)</f>
        <v/>
      </c>
    </row>
    <row r="3943">
      <c r="A3943" s="33" t="n">
        <v>45456.16666666666</v>
      </c>
      <c r="B3943" s="15">
        <f>WEEKDAY($A3943,2)</f>
        <v/>
      </c>
      <c r="C3943" s="15">
        <f>HOUR($A3943)</f>
        <v/>
      </c>
      <c r="D3943" s="15">
        <f>IF(AND($A3943&gt;=Instellingen!$B$6,$A3943&lt;Instellingen!$B$7),1,0)</f>
        <v/>
      </c>
      <c r="E3943" s="15">
        <f>COUNTIF(tData[BezoekStart],"&lt;"&amp;($A3943+1/24))-COUNTIF(tData[BezoekEind],"&lt;="&amp;$A3943)</f>
        <v/>
      </c>
      <c r="F3943" s="15">
        <f>COUNTIF(tData[BezoekLangStart],"&lt;"&amp;($A3943+1/24))-COUNTIF(tData[BezoekLangEind],"&lt;="&amp;$A3943)</f>
        <v/>
      </c>
      <c r="G3943" s="15">
        <f>IF($D3943=1,$B3943*100+$C3943,-1)</f>
        <v/>
      </c>
      <c r="H3943" s="15">
        <f>IF($D3943=1,$B3943,-1)</f>
        <v/>
      </c>
      <c r="I3943" s="15">
        <f>IF($D3943=1,$C3943,-1)</f>
        <v/>
      </c>
    </row>
    <row r="3944">
      <c r="A3944" s="33" t="n">
        <v>45456.20833333334</v>
      </c>
      <c r="B3944" s="15">
        <f>WEEKDAY($A3944,2)</f>
        <v/>
      </c>
      <c r="C3944" s="15">
        <f>HOUR($A3944)</f>
        <v/>
      </c>
      <c r="D3944" s="15">
        <f>IF(AND($A3944&gt;=Instellingen!$B$6,$A3944&lt;Instellingen!$B$7),1,0)</f>
        <v/>
      </c>
      <c r="E3944" s="15">
        <f>COUNTIF(tData[BezoekStart],"&lt;"&amp;($A3944+1/24))-COUNTIF(tData[BezoekEind],"&lt;="&amp;$A3944)</f>
        <v/>
      </c>
      <c r="F3944" s="15">
        <f>COUNTIF(tData[BezoekLangStart],"&lt;"&amp;($A3944+1/24))-COUNTIF(tData[BezoekLangEind],"&lt;="&amp;$A3944)</f>
        <v/>
      </c>
      <c r="G3944" s="15">
        <f>IF($D3944=1,$B3944*100+$C3944,-1)</f>
        <v/>
      </c>
      <c r="H3944" s="15">
        <f>IF($D3944=1,$B3944,-1)</f>
        <v/>
      </c>
      <c r="I3944" s="15">
        <f>IF($D3944=1,$C3944,-1)</f>
        <v/>
      </c>
    </row>
    <row r="3945">
      <c r="A3945" s="33" t="n">
        <v>45456.25</v>
      </c>
      <c r="B3945" s="15">
        <f>WEEKDAY($A3945,2)</f>
        <v/>
      </c>
      <c r="C3945" s="15">
        <f>HOUR($A3945)</f>
        <v/>
      </c>
      <c r="D3945" s="15">
        <f>IF(AND($A3945&gt;=Instellingen!$B$6,$A3945&lt;Instellingen!$B$7),1,0)</f>
        <v/>
      </c>
      <c r="E3945" s="15">
        <f>COUNTIF(tData[BezoekStart],"&lt;"&amp;($A3945+1/24))-COUNTIF(tData[BezoekEind],"&lt;="&amp;$A3945)</f>
        <v/>
      </c>
      <c r="F3945" s="15">
        <f>COUNTIF(tData[BezoekLangStart],"&lt;"&amp;($A3945+1/24))-COUNTIF(tData[BezoekLangEind],"&lt;="&amp;$A3945)</f>
        <v/>
      </c>
      <c r="G3945" s="15">
        <f>IF($D3945=1,$B3945*100+$C3945,-1)</f>
        <v/>
      </c>
      <c r="H3945" s="15">
        <f>IF($D3945=1,$B3945,-1)</f>
        <v/>
      </c>
      <c r="I3945" s="15">
        <f>IF($D3945=1,$C3945,-1)</f>
        <v/>
      </c>
    </row>
    <row r="3946">
      <c r="A3946" s="33" t="n">
        <v>45456.29166666666</v>
      </c>
      <c r="B3946" s="15">
        <f>WEEKDAY($A3946,2)</f>
        <v/>
      </c>
      <c r="C3946" s="15">
        <f>HOUR($A3946)</f>
        <v/>
      </c>
      <c r="D3946" s="15">
        <f>IF(AND($A3946&gt;=Instellingen!$B$6,$A3946&lt;Instellingen!$B$7),1,0)</f>
        <v/>
      </c>
      <c r="E3946" s="15">
        <f>COUNTIF(tData[BezoekStart],"&lt;"&amp;($A3946+1/24))-COUNTIF(tData[BezoekEind],"&lt;="&amp;$A3946)</f>
        <v/>
      </c>
      <c r="F3946" s="15">
        <f>COUNTIF(tData[BezoekLangStart],"&lt;"&amp;($A3946+1/24))-COUNTIF(tData[BezoekLangEind],"&lt;="&amp;$A3946)</f>
        <v/>
      </c>
      <c r="G3946" s="15">
        <f>IF($D3946=1,$B3946*100+$C3946,-1)</f>
        <v/>
      </c>
      <c r="H3946" s="15">
        <f>IF($D3946=1,$B3946,-1)</f>
        <v/>
      </c>
      <c r="I3946" s="15">
        <f>IF($D3946=1,$C3946,-1)</f>
        <v/>
      </c>
    </row>
    <row r="3947">
      <c r="A3947" s="33" t="n">
        <v>45456.33333333334</v>
      </c>
      <c r="B3947" s="15">
        <f>WEEKDAY($A3947,2)</f>
        <v/>
      </c>
      <c r="C3947" s="15">
        <f>HOUR($A3947)</f>
        <v/>
      </c>
      <c r="D3947" s="15">
        <f>IF(AND($A3947&gt;=Instellingen!$B$6,$A3947&lt;Instellingen!$B$7),1,0)</f>
        <v/>
      </c>
      <c r="E3947" s="15">
        <f>COUNTIF(tData[BezoekStart],"&lt;"&amp;($A3947+1/24))-COUNTIF(tData[BezoekEind],"&lt;="&amp;$A3947)</f>
        <v/>
      </c>
      <c r="F3947" s="15">
        <f>COUNTIF(tData[BezoekLangStart],"&lt;"&amp;($A3947+1/24))-COUNTIF(tData[BezoekLangEind],"&lt;="&amp;$A3947)</f>
        <v/>
      </c>
      <c r="G3947" s="15">
        <f>IF($D3947=1,$B3947*100+$C3947,-1)</f>
        <v/>
      </c>
      <c r="H3947" s="15">
        <f>IF($D3947=1,$B3947,-1)</f>
        <v/>
      </c>
      <c r="I3947" s="15">
        <f>IF($D3947=1,$C3947,-1)</f>
        <v/>
      </c>
    </row>
    <row r="3948">
      <c r="A3948" s="33" t="n">
        <v>45456.375</v>
      </c>
      <c r="B3948" s="15">
        <f>WEEKDAY($A3948,2)</f>
        <v/>
      </c>
      <c r="C3948" s="15">
        <f>HOUR($A3948)</f>
        <v/>
      </c>
      <c r="D3948" s="15">
        <f>IF(AND($A3948&gt;=Instellingen!$B$6,$A3948&lt;Instellingen!$B$7),1,0)</f>
        <v/>
      </c>
      <c r="E3948" s="15">
        <f>COUNTIF(tData[BezoekStart],"&lt;"&amp;($A3948+1/24))-COUNTIF(tData[BezoekEind],"&lt;="&amp;$A3948)</f>
        <v/>
      </c>
      <c r="F3948" s="15">
        <f>COUNTIF(tData[BezoekLangStart],"&lt;"&amp;($A3948+1/24))-COUNTIF(tData[BezoekLangEind],"&lt;="&amp;$A3948)</f>
        <v/>
      </c>
      <c r="G3948" s="15">
        <f>IF($D3948=1,$B3948*100+$C3948,-1)</f>
        <v/>
      </c>
      <c r="H3948" s="15">
        <f>IF($D3948=1,$B3948,-1)</f>
        <v/>
      </c>
      <c r="I3948" s="15">
        <f>IF($D3948=1,$C3948,-1)</f>
        <v/>
      </c>
    </row>
    <row r="3949">
      <c r="A3949" s="33" t="n">
        <v>45456.41666666666</v>
      </c>
      <c r="B3949" s="15">
        <f>WEEKDAY($A3949,2)</f>
        <v/>
      </c>
      <c r="C3949" s="15">
        <f>HOUR($A3949)</f>
        <v/>
      </c>
      <c r="D3949" s="15">
        <f>IF(AND($A3949&gt;=Instellingen!$B$6,$A3949&lt;Instellingen!$B$7),1,0)</f>
        <v/>
      </c>
      <c r="E3949" s="15">
        <f>COUNTIF(tData[BezoekStart],"&lt;"&amp;($A3949+1/24))-COUNTIF(tData[BezoekEind],"&lt;="&amp;$A3949)</f>
        <v/>
      </c>
      <c r="F3949" s="15">
        <f>COUNTIF(tData[BezoekLangStart],"&lt;"&amp;($A3949+1/24))-COUNTIF(tData[BezoekLangEind],"&lt;="&amp;$A3949)</f>
        <v/>
      </c>
      <c r="G3949" s="15">
        <f>IF($D3949=1,$B3949*100+$C3949,-1)</f>
        <v/>
      </c>
      <c r="H3949" s="15">
        <f>IF($D3949=1,$B3949,-1)</f>
        <v/>
      </c>
      <c r="I3949" s="15">
        <f>IF($D3949=1,$C3949,-1)</f>
        <v/>
      </c>
    </row>
    <row r="3950">
      <c r="A3950" s="33" t="n">
        <v>45456.45833333334</v>
      </c>
      <c r="B3950" s="15">
        <f>WEEKDAY($A3950,2)</f>
        <v/>
      </c>
      <c r="C3950" s="15">
        <f>HOUR($A3950)</f>
        <v/>
      </c>
      <c r="D3950" s="15">
        <f>IF(AND($A3950&gt;=Instellingen!$B$6,$A3950&lt;Instellingen!$B$7),1,0)</f>
        <v/>
      </c>
      <c r="E3950" s="15">
        <f>COUNTIF(tData[BezoekStart],"&lt;"&amp;($A3950+1/24))-COUNTIF(tData[BezoekEind],"&lt;="&amp;$A3950)</f>
        <v/>
      </c>
      <c r="F3950" s="15">
        <f>COUNTIF(tData[BezoekLangStart],"&lt;"&amp;($A3950+1/24))-COUNTIF(tData[BezoekLangEind],"&lt;="&amp;$A3950)</f>
        <v/>
      </c>
      <c r="G3950" s="15">
        <f>IF($D3950=1,$B3950*100+$C3950,-1)</f>
        <v/>
      </c>
      <c r="H3950" s="15">
        <f>IF($D3950=1,$B3950,-1)</f>
        <v/>
      </c>
      <c r="I3950" s="15">
        <f>IF($D3950=1,$C3950,-1)</f>
        <v/>
      </c>
    </row>
    <row r="3951">
      <c r="A3951" s="33" t="n">
        <v>45456.5</v>
      </c>
      <c r="B3951" s="15">
        <f>WEEKDAY($A3951,2)</f>
        <v/>
      </c>
      <c r="C3951" s="15">
        <f>HOUR($A3951)</f>
        <v/>
      </c>
      <c r="D3951" s="15">
        <f>IF(AND($A3951&gt;=Instellingen!$B$6,$A3951&lt;Instellingen!$B$7),1,0)</f>
        <v/>
      </c>
      <c r="E3951" s="15">
        <f>COUNTIF(tData[BezoekStart],"&lt;"&amp;($A3951+1/24))-COUNTIF(tData[BezoekEind],"&lt;="&amp;$A3951)</f>
        <v/>
      </c>
      <c r="F3951" s="15">
        <f>COUNTIF(tData[BezoekLangStart],"&lt;"&amp;($A3951+1/24))-COUNTIF(tData[BezoekLangEind],"&lt;="&amp;$A3951)</f>
        <v/>
      </c>
      <c r="G3951" s="15">
        <f>IF($D3951=1,$B3951*100+$C3951,-1)</f>
        <v/>
      </c>
      <c r="H3951" s="15">
        <f>IF($D3951=1,$B3951,-1)</f>
        <v/>
      </c>
      <c r="I3951" s="15">
        <f>IF($D3951=1,$C3951,-1)</f>
        <v/>
      </c>
    </row>
    <row r="3952">
      <c r="A3952" s="33" t="n">
        <v>45456.54166666666</v>
      </c>
      <c r="B3952" s="15">
        <f>WEEKDAY($A3952,2)</f>
        <v/>
      </c>
      <c r="C3952" s="15">
        <f>HOUR($A3952)</f>
        <v/>
      </c>
      <c r="D3952" s="15">
        <f>IF(AND($A3952&gt;=Instellingen!$B$6,$A3952&lt;Instellingen!$B$7),1,0)</f>
        <v/>
      </c>
      <c r="E3952" s="15">
        <f>COUNTIF(tData[BezoekStart],"&lt;"&amp;($A3952+1/24))-COUNTIF(tData[BezoekEind],"&lt;="&amp;$A3952)</f>
        <v/>
      </c>
      <c r="F3952" s="15">
        <f>COUNTIF(tData[BezoekLangStart],"&lt;"&amp;($A3952+1/24))-COUNTIF(tData[BezoekLangEind],"&lt;="&amp;$A3952)</f>
        <v/>
      </c>
      <c r="G3952" s="15">
        <f>IF($D3952=1,$B3952*100+$C3952,-1)</f>
        <v/>
      </c>
      <c r="H3952" s="15">
        <f>IF($D3952=1,$B3952,-1)</f>
        <v/>
      </c>
      <c r="I3952" s="15">
        <f>IF($D3952=1,$C3952,-1)</f>
        <v/>
      </c>
    </row>
    <row r="3953">
      <c r="A3953" s="33" t="n">
        <v>45456.58333333334</v>
      </c>
      <c r="B3953" s="15">
        <f>WEEKDAY($A3953,2)</f>
        <v/>
      </c>
      <c r="C3953" s="15">
        <f>HOUR($A3953)</f>
        <v/>
      </c>
      <c r="D3953" s="15">
        <f>IF(AND($A3953&gt;=Instellingen!$B$6,$A3953&lt;Instellingen!$B$7),1,0)</f>
        <v/>
      </c>
      <c r="E3953" s="15">
        <f>COUNTIF(tData[BezoekStart],"&lt;"&amp;($A3953+1/24))-COUNTIF(tData[BezoekEind],"&lt;="&amp;$A3953)</f>
        <v/>
      </c>
      <c r="F3953" s="15">
        <f>COUNTIF(tData[BezoekLangStart],"&lt;"&amp;($A3953+1/24))-COUNTIF(tData[BezoekLangEind],"&lt;="&amp;$A3953)</f>
        <v/>
      </c>
      <c r="G3953" s="15">
        <f>IF($D3953=1,$B3953*100+$C3953,-1)</f>
        <v/>
      </c>
      <c r="H3953" s="15">
        <f>IF($D3953=1,$B3953,-1)</f>
        <v/>
      </c>
      <c r="I3953" s="15">
        <f>IF($D3953=1,$C3953,-1)</f>
        <v/>
      </c>
    </row>
    <row r="3954">
      <c r="A3954" s="33" t="n">
        <v>45456.625</v>
      </c>
      <c r="B3954" s="15">
        <f>WEEKDAY($A3954,2)</f>
        <v/>
      </c>
      <c r="C3954" s="15">
        <f>HOUR($A3954)</f>
        <v/>
      </c>
      <c r="D3954" s="15">
        <f>IF(AND($A3954&gt;=Instellingen!$B$6,$A3954&lt;Instellingen!$B$7),1,0)</f>
        <v/>
      </c>
      <c r="E3954" s="15">
        <f>COUNTIF(tData[BezoekStart],"&lt;"&amp;($A3954+1/24))-COUNTIF(tData[BezoekEind],"&lt;="&amp;$A3954)</f>
        <v/>
      </c>
      <c r="F3954" s="15">
        <f>COUNTIF(tData[BezoekLangStart],"&lt;"&amp;($A3954+1/24))-COUNTIF(tData[BezoekLangEind],"&lt;="&amp;$A3954)</f>
        <v/>
      </c>
      <c r="G3954" s="15">
        <f>IF($D3954=1,$B3954*100+$C3954,-1)</f>
        <v/>
      </c>
      <c r="H3954" s="15">
        <f>IF($D3954=1,$B3954,-1)</f>
        <v/>
      </c>
      <c r="I3954" s="15">
        <f>IF($D3954=1,$C3954,-1)</f>
        <v/>
      </c>
    </row>
    <row r="3955">
      <c r="A3955" s="33" t="n">
        <v>45456.66666666666</v>
      </c>
      <c r="B3955" s="15">
        <f>WEEKDAY($A3955,2)</f>
        <v/>
      </c>
      <c r="C3955" s="15">
        <f>HOUR($A3955)</f>
        <v/>
      </c>
      <c r="D3955" s="15">
        <f>IF(AND($A3955&gt;=Instellingen!$B$6,$A3955&lt;Instellingen!$B$7),1,0)</f>
        <v/>
      </c>
      <c r="E3955" s="15">
        <f>COUNTIF(tData[BezoekStart],"&lt;"&amp;($A3955+1/24))-COUNTIF(tData[BezoekEind],"&lt;="&amp;$A3955)</f>
        <v/>
      </c>
      <c r="F3955" s="15">
        <f>COUNTIF(tData[BezoekLangStart],"&lt;"&amp;($A3955+1/24))-COUNTIF(tData[BezoekLangEind],"&lt;="&amp;$A3955)</f>
        <v/>
      </c>
      <c r="G3955" s="15">
        <f>IF($D3955=1,$B3955*100+$C3955,-1)</f>
        <v/>
      </c>
      <c r="H3955" s="15">
        <f>IF($D3955=1,$B3955,-1)</f>
        <v/>
      </c>
      <c r="I3955" s="15">
        <f>IF($D3955=1,$C3955,-1)</f>
        <v/>
      </c>
    </row>
    <row r="3956">
      <c r="A3956" s="33" t="n">
        <v>45456.70833333334</v>
      </c>
      <c r="B3956" s="15">
        <f>WEEKDAY($A3956,2)</f>
        <v/>
      </c>
      <c r="C3956" s="15">
        <f>HOUR($A3956)</f>
        <v/>
      </c>
      <c r="D3956" s="15">
        <f>IF(AND($A3956&gt;=Instellingen!$B$6,$A3956&lt;Instellingen!$B$7),1,0)</f>
        <v/>
      </c>
      <c r="E3956" s="15">
        <f>COUNTIF(tData[BezoekStart],"&lt;"&amp;($A3956+1/24))-COUNTIF(tData[BezoekEind],"&lt;="&amp;$A3956)</f>
        <v/>
      </c>
      <c r="F3956" s="15">
        <f>COUNTIF(tData[BezoekLangStart],"&lt;"&amp;($A3956+1/24))-COUNTIF(tData[BezoekLangEind],"&lt;="&amp;$A3956)</f>
        <v/>
      </c>
      <c r="G3956" s="15">
        <f>IF($D3956=1,$B3956*100+$C3956,-1)</f>
        <v/>
      </c>
      <c r="H3956" s="15">
        <f>IF($D3956=1,$B3956,-1)</f>
        <v/>
      </c>
      <c r="I3956" s="15">
        <f>IF($D3956=1,$C3956,-1)</f>
        <v/>
      </c>
    </row>
    <row r="3957">
      <c r="A3957" s="33" t="n">
        <v>45456.75</v>
      </c>
      <c r="B3957" s="15">
        <f>WEEKDAY($A3957,2)</f>
        <v/>
      </c>
      <c r="C3957" s="15">
        <f>HOUR($A3957)</f>
        <v/>
      </c>
      <c r="D3957" s="15">
        <f>IF(AND($A3957&gt;=Instellingen!$B$6,$A3957&lt;Instellingen!$B$7),1,0)</f>
        <v/>
      </c>
      <c r="E3957" s="15">
        <f>COUNTIF(tData[BezoekStart],"&lt;"&amp;($A3957+1/24))-COUNTIF(tData[BezoekEind],"&lt;="&amp;$A3957)</f>
        <v/>
      </c>
      <c r="F3957" s="15">
        <f>COUNTIF(tData[BezoekLangStart],"&lt;"&amp;($A3957+1/24))-COUNTIF(tData[BezoekLangEind],"&lt;="&amp;$A3957)</f>
        <v/>
      </c>
      <c r="G3957" s="15">
        <f>IF($D3957=1,$B3957*100+$C3957,-1)</f>
        <v/>
      </c>
      <c r="H3957" s="15">
        <f>IF($D3957=1,$B3957,-1)</f>
        <v/>
      </c>
      <c r="I3957" s="15">
        <f>IF($D3957=1,$C3957,-1)</f>
        <v/>
      </c>
    </row>
    <row r="3958">
      <c r="A3958" s="33" t="n">
        <v>45456.79166666666</v>
      </c>
      <c r="B3958" s="15">
        <f>WEEKDAY($A3958,2)</f>
        <v/>
      </c>
      <c r="C3958" s="15">
        <f>HOUR($A3958)</f>
        <v/>
      </c>
      <c r="D3958" s="15">
        <f>IF(AND($A3958&gt;=Instellingen!$B$6,$A3958&lt;Instellingen!$B$7),1,0)</f>
        <v/>
      </c>
      <c r="E3958" s="15">
        <f>COUNTIF(tData[BezoekStart],"&lt;"&amp;($A3958+1/24))-COUNTIF(tData[BezoekEind],"&lt;="&amp;$A3958)</f>
        <v/>
      </c>
      <c r="F3958" s="15">
        <f>COUNTIF(tData[BezoekLangStart],"&lt;"&amp;($A3958+1/24))-COUNTIF(tData[BezoekLangEind],"&lt;="&amp;$A3958)</f>
        <v/>
      </c>
      <c r="G3958" s="15">
        <f>IF($D3958=1,$B3958*100+$C3958,-1)</f>
        <v/>
      </c>
      <c r="H3958" s="15">
        <f>IF($D3958=1,$B3958,-1)</f>
        <v/>
      </c>
      <c r="I3958" s="15">
        <f>IF($D3958=1,$C3958,-1)</f>
        <v/>
      </c>
    </row>
    <row r="3959">
      <c r="A3959" s="33" t="n">
        <v>45456.83333333334</v>
      </c>
      <c r="B3959" s="15">
        <f>WEEKDAY($A3959,2)</f>
        <v/>
      </c>
      <c r="C3959" s="15">
        <f>HOUR($A3959)</f>
        <v/>
      </c>
      <c r="D3959" s="15">
        <f>IF(AND($A3959&gt;=Instellingen!$B$6,$A3959&lt;Instellingen!$B$7),1,0)</f>
        <v/>
      </c>
      <c r="E3959" s="15">
        <f>COUNTIF(tData[BezoekStart],"&lt;"&amp;($A3959+1/24))-COUNTIF(tData[BezoekEind],"&lt;="&amp;$A3959)</f>
        <v/>
      </c>
      <c r="F3959" s="15">
        <f>COUNTIF(tData[BezoekLangStart],"&lt;"&amp;($A3959+1/24))-COUNTIF(tData[BezoekLangEind],"&lt;="&amp;$A3959)</f>
        <v/>
      </c>
      <c r="G3959" s="15">
        <f>IF($D3959=1,$B3959*100+$C3959,-1)</f>
        <v/>
      </c>
      <c r="H3959" s="15">
        <f>IF($D3959=1,$B3959,-1)</f>
        <v/>
      </c>
      <c r="I3959" s="15">
        <f>IF($D3959=1,$C3959,-1)</f>
        <v/>
      </c>
    </row>
    <row r="3960">
      <c r="A3960" s="33" t="n">
        <v>45456.875</v>
      </c>
      <c r="B3960" s="15">
        <f>WEEKDAY($A3960,2)</f>
        <v/>
      </c>
      <c r="C3960" s="15">
        <f>HOUR($A3960)</f>
        <v/>
      </c>
      <c r="D3960" s="15">
        <f>IF(AND($A3960&gt;=Instellingen!$B$6,$A3960&lt;Instellingen!$B$7),1,0)</f>
        <v/>
      </c>
      <c r="E3960" s="15">
        <f>COUNTIF(tData[BezoekStart],"&lt;"&amp;($A3960+1/24))-COUNTIF(tData[BezoekEind],"&lt;="&amp;$A3960)</f>
        <v/>
      </c>
      <c r="F3960" s="15">
        <f>COUNTIF(tData[BezoekLangStart],"&lt;"&amp;($A3960+1/24))-COUNTIF(tData[BezoekLangEind],"&lt;="&amp;$A3960)</f>
        <v/>
      </c>
      <c r="G3960" s="15">
        <f>IF($D3960=1,$B3960*100+$C3960,-1)</f>
        <v/>
      </c>
      <c r="H3960" s="15">
        <f>IF($D3960=1,$B3960,-1)</f>
        <v/>
      </c>
      <c r="I3960" s="15">
        <f>IF($D3960=1,$C3960,-1)</f>
        <v/>
      </c>
    </row>
    <row r="3961">
      <c r="A3961" s="33" t="n">
        <v>45456.91666666666</v>
      </c>
      <c r="B3961" s="15">
        <f>WEEKDAY($A3961,2)</f>
        <v/>
      </c>
      <c r="C3961" s="15">
        <f>HOUR($A3961)</f>
        <v/>
      </c>
      <c r="D3961" s="15">
        <f>IF(AND($A3961&gt;=Instellingen!$B$6,$A3961&lt;Instellingen!$B$7),1,0)</f>
        <v/>
      </c>
      <c r="E3961" s="15">
        <f>COUNTIF(tData[BezoekStart],"&lt;"&amp;($A3961+1/24))-COUNTIF(tData[BezoekEind],"&lt;="&amp;$A3961)</f>
        <v/>
      </c>
      <c r="F3961" s="15">
        <f>COUNTIF(tData[BezoekLangStart],"&lt;"&amp;($A3961+1/24))-COUNTIF(tData[BezoekLangEind],"&lt;="&amp;$A3961)</f>
        <v/>
      </c>
      <c r="G3961" s="15">
        <f>IF($D3961=1,$B3961*100+$C3961,-1)</f>
        <v/>
      </c>
      <c r="H3961" s="15">
        <f>IF($D3961=1,$B3961,-1)</f>
        <v/>
      </c>
      <c r="I3961" s="15">
        <f>IF($D3961=1,$C3961,-1)</f>
        <v/>
      </c>
    </row>
    <row r="3962">
      <c r="A3962" s="33" t="n">
        <v>45456.95833333334</v>
      </c>
      <c r="B3962" s="15">
        <f>WEEKDAY($A3962,2)</f>
        <v/>
      </c>
      <c r="C3962" s="15">
        <f>HOUR($A3962)</f>
        <v/>
      </c>
      <c r="D3962" s="15">
        <f>IF(AND($A3962&gt;=Instellingen!$B$6,$A3962&lt;Instellingen!$B$7),1,0)</f>
        <v/>
      </c>
      <c r="E3962" s="15">
        <f>COUNTIF(tData[BezoekStart],"&lt;"&amp;($A3962+1/24))-COUNTIF(tData[BezoekEind],"&lt;="&amp;$A3962)</f>
        <v/>
      </c>
      <c r="F3962" s="15">
        <f>COUNTIF(tData[BezoekLangStart],"&lt;"&amp;($A3962+1/24))-COUNTIF(tData[BezoekLangEind],"&lt;="&amp;$A3962)</f>
        <v/>
      </c>
      <c r="G3962" s="15">
        <f>IF($D3962=1,$B3962*100+$C3962,-1)</f>
        <v/>
      </c>
      <c r="H3962" s="15">
        <f>IF($D3962=1,$B3962,-1)</f>
        <v/>
      </c>
      <c r="I3962" s="15">
        <f>IF($D3962=1,$C3962,-1)</f>
        <v/>
      </c>
    </row>
    <row r="3963">
      <c r="A3963" s="33" t="n">
        <v>45457</v>
      </c>
      <c r="B3963" s="15">
        <f>WEEKDAY($A3963,2)</f>
        <v/>
      </c>
      <c r="C3963" s="15">
        <f>HOUR($A3963)</f>
        <v/>
      </c>
      <c r="D3963" s="15">
        <f>IF(AND($A3963&gt;=Instellingen!$B$6,$A3963&lt;Instellingen!$B$7),1,0)</f>
        <v/>
      </c>
      <c r="E3963" s="15">
        <f>COUNTIF(tData[BezoekStart],"&lt;"&amp;($A3963+1/24))-COUNTIF(tData[BezoekEind],"&lt;="&amp;$A3963)</f>
        <v/>
      </c>
      <c r="F3963" s="15">
        <f>COUNTIF(tData[BezoekLangStart],"&lt;"&amp;($A3963+1/24))-COUNTIF(tData[BezoekLangEind],"&lt;="&amp;$A3963)</f>
        <v/>
      </c>
      <c r="G3963" s="15">
        <f>IF($D3963=1,$B3963*100+$C3963,-1)</f>
        <v/>
      </c>
      <c r="H3963" s="15">
        <f>IF($D3963=1,$B3963,-1)</f>
        <v/>
      </c>
      <c r="I3963" s="15">
        <f>IF($D3963=1,$C3963,-1)</f>
        <v/>
      </c>
    </row>
    <row r="3964">
      <c r="A3964" s="33" t="n">
        <v>45457.04166666666</v>
      </c>
      <c r="B3964" s="15">
        <f>WEEKDAY($A3964,2)</f>
        <v/>
      </c>
      <c r="C3964" s="15">
        <f>HOUR($A3964)</f>
        <v/>
      </c>
      <c r="D3964" s="15">
        <f>IF(AND($A3964&gt;=Instellingen!$B$6,$A3964&lt;Instellingen!$B$7),1,0)</f>
        <v/>
      </c>
      <c r="E3964" s="15">
        <f>COUNTIF(tData[BezoekStart],"&lt;"&amp;($A3964+1/24))-COUNTIF(tData[BezoekEind],"&lt;="&amp;$A3964)</f>
        <v/>
      </c>
      <c r="F3964" s="15">
        <f>COUNTIF(tData[BezoekLangStart],"&lt;"&amp;($A3964+1/24))-COUNTIF(tData[BezoekLangEind],"&lt;="&amp;$A3964)</f>
        <v/>
      </c>
      <c r="G3964" s="15">
        <f>IF($D3964=1,$B3964*100+$C3964,-1)</f>
        <v/>
      </c>
      <c r="H3964" s="15">
        <f>IF($D3964=1,$B3964,-1)</f>
        <v/>
      </c>
      <c r="I3964" s="15">
        <f>IF($D3964=1,$C3964,-1)</f>
        <v/>
      </c>
    </row>
    <row r="3965">
      <c r="A3965" s="33" t="n">
        <v>45457.08333333334</v>
      </c>
      <c r="B3965" s="15">
        <f>WEEKDAY($A3965,2)</f>
        <v/>
      </c>
      <c r="C3965" s="15">
        <f>HOUR($A3965)</f>
        <v/>
      </c>
      <c r="D3965" s="15">
        <f>IF(AND($A3965&gt;=Instellingen!$B$6,$A3965&lt;Instellingen!$B$7),1,0)</f>
        <v/>
      </c>
      <c r="E3965" s="15">
        <f>COUNTIF(tData[BezoekStart],"&lt;"&amp;($A3965+1/24))-COUNTIF(tData[BezoekEind],"&lt;="&amp;$A3965)</f>
        <v/>
      </c>
      <c r="F3965" s="15">
        <f>COUNTIF(tData[BezoekLangStart],"&lt;"&amp;($A3965+1/24))-COUNTIF(tData[BezoekLangEind],"&lt;="&amp;$A3965)</f>
        <v/>
      </c>
      <c r="G3965" s="15">
        <f>IF($D3965=1,$B3965*100+$C3965,-1)</f>
        <v/>
      </c>
      <c r="H3965" s="15">
        <f>IF($D3965=1,$B3965,-1)</f>
        <v/>
      </c>
      <c r="I3965" s="15">
        <f>IF($D3965=1,$C3965,-1)</f>
        <v/>
      </c>
    </row>
    <row r="3966">
      <c r="A3966" s="33" t="n">
        <v>45457.125</v>
      </c>
      <c r="B3966" s="15">
        <f>WEEKDAY($A3966,2)</f>
        <v/>
      </c>
      <c r="C3966" s="15">
        <f>HOUR($A3966)</f>
        <v/>
      </c>
      <c r="D3966" s="15">
        <f>IF(AND($A3966&gt;=Instellingen!$B$6,$A3966&lt;Instellingen!$B$7),1,0)</f>
        <v/>
      </c>
      <c r="E3966" s="15">
        <f>COUNTIF(tData[BezoekStart],"&lt;"&amp;($A3966+1/24))-COUNTIF(tData[BezoekEind],"&lt;="&amp;$A3966)</f>
        <v/>
      </c>
      <c r="F3966" s="15">
        <f>COUNTIF(tData[BezoekLangStart],"&lt;"&amp;($A3966+1/24))-COUNTIF(tData[BezoekLangEind],"&lt;="&amp;$A3966)</f>
        <v/>
      </c>
      <c r="G3966" s="15">
        <f>IF($D3966=1,$B3966*100+$C3966,-1)</f>
        <v/>
      </c>
      <c r="H3966" s="15">
        <f>IF($D3966=1,$B3966,-1)</f>
        <v/>
      </c>
      <c r="I3966" s="15">
        <f>IF($D3966=1,$C3966,-1)</f>
        <v/>
      </c>
    </row>
    <row r="3967">
      <c r="A3967" s="33" t="n">
        <v>45457.16666666666</v>
      </c>
      <c r="B3967" s="15">
        <f>WEEKDAY($A3967,2)</f>
        <v/>
      </c>
      <c r="C3967" s="15">
        <f>HOUR($A3967)</f>
        <v/>
      </c>
      <c r="D3967" s="15">
        <f>IF(AND($A3967&gt;=Instellingen!$B$6,$A3967&lt;Instellingen!$B$7),1,0)</f>
        <v/>
      </c>
      <c r="E3967" s="15">
        <f>COUNTIF(tData[BezoekStart],"&lt;"&amp;($A3967+1/24))-COUNTIF(tData[BezoekEind],"&lt;="&amp;$A3967)</f>
        <v/>
      </c>
      <c r="F3967" s="15">
        <f>COUNTIF(tData[BezoekLangStart],"&lt;"&amp;($A3967+1/24))-COUNTIF(tData[BezoekLangEind],"&lt;="&amp;$A3967)</f>
        <v/>
      </c>
      <c r="G3967" s="15">
        <f>IF($D3967=1,$B3967*100+$C3967,-1)</f>
        <v/>
      </c>
      <c r="H3967" s="15">
        <f>IF($D3967=1,$B3967,-1)</f>
        <v/>
      </c>
      <c r="I3967" s="15">
        <f>IF($D3967=1,$C3967,-1)</f>
        <v/>
      </c>
    </row>
    <row r="3968">
      <c r="A3968" s="33" t="n">
        <v>45457.20833333334</v>
      </c>
      <c r="B3968" s="15">
        <f>WEEKDAY($A3968,2)</f>
        <v/>
      </c>
      <c r="C3968" s="15">
        <f>HOUR($A3968)</f>
        <v/>
      </c>
      <c r="D3968" s="15">
        <f>IF(AND($A3968&gt;=Instellingen!$B$6,$A3968&lt;Instellingen!$B$7),1,0)</f>
        <v/>
      </c>
      <c r="E3968" s="15">
        <f>COUNTIF(tData[BezoekStart],"&lt;"&amp;($A3968+1/24))-COUNTIF(tData[BezoekEind],"&lt;="&amp;$A3968)</f>
        <v/>
      </c>
      <c r="F3968" s="15">
        <f>COUNTIF(tData[BezoekLangStart],"&lt;"&amp;($A3968+1/24))-COUNTIF(tData[BezoekLangEind],"&lt;="&amp;$A3968)</f>
        <v/>
      </c>
      <c r="G3968" s="15">
        <f>IF($D3968=1,$B3968*100+$C3968,-1)</f>
        <v/>
      </c>
      <c r="H3968" s="15">
        <f>IF($D3968=1,$B3968,-1)</f>
        <v/>
      </c>
      <c r="I3968" s="15">
        <f>IF($D3968=1,$C3968,-1)</f>
        <v/>
      </c>
    </row>
    <row r="3969">
      <c r="A3969" s="33" t="n">
        <v>45457.25</v>
      </c>
      <c r="B3969" s="15">
        <f>WEEKDAY($A3969,2)</f>
        <v/>
      </c>
      <c r="C3969" s="15">
        <f>HOUR($A3969)</f>
        <v/>
      </c>
      <c r="D3969" s="15">
        <f>IF(AND($A3969&gt;=Instellingen!$B$6,$A3969&lt;Instellingen!$B$7),1,0)</f>
        <v/>
      </c>
      <c r="E3969" s="15">
        <f>COUNTIF(tData[BezoekStart],"&lt;"&amp;($A3969+1/24))-COUNTIF(tData[BezoekEind],"&lt;="&amp;$A3969)</f>
        <v/>
      </c>
      <c r="F3969" s="15">
        <f>COUNTIF(tData[BezoekLangStart],"&lt;"&amp;($A3969+1/24))-COUNTIF(tData[BezoekLangEind],"&lt;="&amp;$A3969)</f>
        <v/>
      </c>
      <c r="G3969" s="15">
        <f>IF($D3969=1,$B3969*100+$C3969,-1)</f>
        <v/>
      </c>
      <c r="H3969" s="15">
        <f>IF($D3969=1,$B3969,-1)</f>
        <v/>
      </c>
      <c r="I3969" s="15">
        <f>IF($D3969=1,$C3969,-1)</f>
        <v/>
      </c>
    </row>
    <row r="3970">
      <c r="A3970" s="33" t="n">
        <v>45457.29166666666</v>
      </c>
      <c r="B3970" s="15">
        <f>WEEKDAY($A3970,2)</f>
        <v/>
      </c>
      <c r="C3970" s="15">
        <f>HOUR($A3970)</f>
        <v/>
      </c>
      <c r="D3970" s="15">
        <f>IF(AND($A3970&gt;=Instellingen!$B$6,$A3970&lt;Instellingen!$B$7),1,0)</f>
        <v/>
      </c>
      <c r="E3970" s="15">
        <f>COUNTIF(tData[BezoekStart],"&lt;"&amp;($A3970+1/24))-COUNTIF(tData[BezoekEind],"&lt;="&amp;$A3970)</f>
        <v/>
      </c>
      <c r="F3970" s="15">
        <f>COUNTIF(tData[BezoekLangStart],"&lt;"&amp;($A3970+1/24))-COUNTIF(tData[BezoekLangEind],"&lt;="&amp;$A3970)</f>
        <v/>
      </c>
      <c r="G3970" s="15">
        <f>IF($D3970=1,$B3970*100+$C3970,-1)</f>
        <v/>
      </c>
      <c r="H3970" s="15">
        <f>IF($D3970=1,$B3970,-1)</f>
        <v/>
      </c>
      <c r="I3970" s="15">
        <f>IF($D3970=1,$C3970,-1)</f>
        <v/>
      </c>
    </row>
    <row r="3971">
      <c r="A3971" s="33" t="n">
        <v>45457.33333333334</v>
      </c>
      <c r="B3971" s="15">
        <f>WEEKDAY($A3971,2)</f>
        <v/>
      </c>
      <c r="C3971" s="15">
        <f>HOUR($A3971)</f>
        <v/>
      </c>
      <c r="D3971" s="15">
        <f>IF(AND($A3971&gt;=Instellingen!$B$6,$A3971&lt;Instellingen!$B$7),1,0)</f>
        <v/>
      </c>
      <c r="E3971" s="15">
        <f>COUNTIF(tData[BezoekStart],"&lt;"&amp;($A3971+1/24))-COUNTIF(tData[BezoekEind],"&lt;="&amp;$A3971)</f>
        <v/>
      </c>
      <c r="F3971" s="15">
        <f>COUNTIF(tData[BezoekLangStart],"&lt;"&amp;($A3971+1/24))-COUNTIF(tData[BezoekLangEind],"&lt;="&amp;$A3971)</f>
        <v/>
      </c>
      <c r="G3971" s="15">
        <f>IF($D3971=1,$B3971*100+$C3971,-1)</f>
        <v/>
      </c>
      <c r="H3971" s="15">
        <f>IF($D3971=1,$B3971,-1)</f>
        <v/>
      </c>
      <c r="I3971" s="15">
        <f>IF($D3971=1,$C3971,-1)</f>
        <v/>
      </c>
    </row>
    <row r="3972">
      <c r="A3972" s="33" t="n">
        <v>45457.375</v>
      </c>
      <c r="B3972" s="15">
        <f>WEEKDAY($A3972,2)</f>
        <v/>
      </c>
      <c r="C3972" s="15">
        <f>HOUR($A3972)</f>
        <v/>
      </c>
      <c r="D3972" s="15">
        <f>IF(AND($A3972&gt;=Instellingen!$B$6,$A3972&lt;Instellingen!$B$7),1,0)</f>
        <v/>
      </c>
      <c r="E3972" s="15">
        <f>COUNTIF(tData[BezoekStart],"&lt;"&amp;($A3972+1/24))-COUNTIF(tData[BezoekEind],"&lt;="&amp;$A3972)</f>
        <v/>
      </c>
      <c r="F3972" s="15">
        <f>COUNTIF(tData[BezoekLangStart],"&lt;"&amp;($A3972+1/24))-COUNTIF(tData[BezoekLangEind],"&lt;="&amp;$A3972)</f>
        <v/>
      </c>
      <c r="G3972" s="15">
        <f>IF($D3972=1,$B3972*100+$C3972,-1)</f>
        <v/>
      </c>
      <c r="H3972" s="15">
        <f>IF($D3972=1,$B3972,-1)</f>
        <v/>
      </c>
      <c r="I3972" s="15">
        <f>IF($D3972=1,$C3972,-1)</f>
        <v/>
      </c>
    </row>
    <row r="3973">
      <c r="A3973" s="33" t="n">
        <v>45457.41666666666</v>
      </c>
      <c r="B3973" s="15">
        <f>WEEKDAY($A3973,2)</f>
        <v/>
      </c>
      <c r="C3973" s="15">
        <f>HOUR($A3973)</f>
        <v/>
      </c>
      <c r="D3973" s="15">
        <f>IF(AND($A3973&gt;=Instellingen!$B$6,$A3973&lt;Instellingen!$B$7),1,0)</f>
        <v/>
      </c>
      <c r="E3973" s="15">
        <f>COUNTIF(tData[BezoekStart],"&lt;"&amp;($A3973+1/24))-COUNTIF(tData[BezoekEind],"&lt;="&amp;$A3973)</f>
        <v/>
      </c>
      <c r="F3973" s="15">
        <f>COUNTIF(tData[BezoekLangStart],"&lt;"&amp;($A3973+1/24))-COUNTIF(tData[BezoekLangEind],"&lt;="&amp;$A3973)</f>
        <v/>
      </c>
      <c r="G3973" s="15">
        <f>IF($D3973=1,$B3973*100+$C3973,-1)</f>
        <v/>
      </c>
      <c r="H3973" s="15">
        <f>IF($D3973=1,$B3973,-1)</f>
        <v/>
      </c>
      <c r="I3973" s="15">
        <f>IF($D3973=1,$C3973,-1)</f>
        <v/>
      </c>
    </row>
    <row r="3974">
      <c r="A3974" s="33" t="n">
        <v>45457.45833333334</v>
      </c>
      <c r="B3974" s="15">
        <f>WEEKDAY($A3974,2)</f>
        <v/>
      </c>
      <c r="C3974" s="15">
        <f>HOUR($A3974)</f>
        <v/>
      </c>
      <c r="D3974" s="15">
        <f>IF(AND($A3974&gt;=Instellingen!$B$6,$A3974&lt;Instellingen!$B$7),1,0)</f>
        <v/>
      </c>
      <c r="E3974" s="15">
        <f>COUNTIF(tData[BezoekStart],"&lt;"&amp;($A3974+1/24))-COUNTIF(tData[BezoekEind],"&lt;="&amp;$A3974)</f>
        <v/>
      </c>
      <c r="F3974" s="15">
        <f>COUNTIF(tData[BezoekLangStart],"&lt;"&amp;($A3974+1/24))-COUNTIF(tData[BezoekLangEind],"&lt;="&amp;$A3974)</f>
        <v/>
      </c>
      <c r="G3974" s="15">
        <f>IF($D3974=1,$B3974*100+$C3974,-1)</f>
        <v/>
      </c>
      <c r="H3974" s="15">
        <f>IF($D3974=1,$B3974,-1)</f>
        <v/>
      </c>
      <c r="I3974" s="15">
        <f>IF($D3974=1,$C3974,-1)</f>
        <v/>
      </c>
    </row>
    <row r="3975">
      <c r="A3975" s="33" t="n">
        <v>45457.5</v>
      </c>
      <c r="B3975" s="15">
        <f>WEEKDAY($A3975,2)</f>
        <v/>
      </c>
      <c r="C3975" s="15">
        <f>HOUR($A3975)</f>
        <v/>
      </c>
      <c r="D3975" s="15">
        <f>IF(AND($A3975&gt;=Instellingen!$B$6,$A3975&lt;Instellingen!$B$7),1,0)</f>
        <v/>
      </c>
      <c r="E3975" s="15">
        <f>COUNTIF(tData[BezoekStart],"&lt;"&amp;($A3975+1/24))-COUNTIF(tData[BezoekEind],"&lt;="&amp;$A3975)</f>
        <v/>
      </c>
      <c r="F3975" s="15">
        <f>COUNTIF(tData[BezoekLangStart],"&lt;"&amp;($A3975+1/24))-COUNTIF(tData[BezoekLangEind],"&lt;="&amp;$A3975)</f>
        <v/>
      </c>
      <c r="G3975" s="15">
        <f>IF($D3975=1,$B3975*100+$C3975,-1)</f>
        <v/>
      </c>
      <c r="H3975" s="15">
        <f>IF($D3975=1,$B3975,-1)</f>
        <v/>
      </c>
      <c r="I3975" s="15">
        <f>IF($D3975=1,$C3975,-1)</f>
        <v/>
      </c>
    </row>
    <row r="3976">
      <c r="A3976" s="33" t="n">
        <v>45457.54166666666</v>
      </c>
      <c r="B3976" s="15">
        <f>WEEKDAY($A3976,2)</f>
        <v/>
      </c>
      <c r="C3976" s="15">
        <f>HOUR($A3976)</f>
        <v/>
      </c>
      <c r="D3976" s="15">
        <f>IF(AND($A3976&gt;=Instellingen!$B$6,$A3976&lt;Instellingen!$B$7),1,0)</f>
        <v/>
      </c>
      <c r="E3976" s="15">
        <f>COUNTIF(tData[BezoekStart],"&lt;"&amp;($A3976+1/24))-COUNTIF(tData[BezoekEind],"&lt;="&amp;$A3976)</f>
        <v/>
      </c>
      <c r="F3976" s="15">
        <f>COUNTIF(tData[BezoekLangStart],"&lt;"&amp;($A3976+1/24))-COUNTIF(tData[BezoekLangEind],"&lt;="&amp;$A3976)</f>
        <v/>
      </c>
      <c r="G3976" s="15">
        <f>IF($D3976=1,$B3976*100+$C3976,-1)</f>
        <v/>
      </c>
      <c r="H3976" s="15">
        <f>IF($D3976=1,$B3976,-1)</f>
        <v/>
      </c>
      <c r="I3976" s="15">
        <f>IF($D3976=1,$C3976,-1)</f>
        <v/>
      </c>
    </row>
    <row r="3977">
      <c r="A3977" s="33" t="n">
        <v>45457.58333333334</v>
      </c>
      <c r="B3977" s="15">
        <f>WEEKDAY($A3977,2)</f>
        <v/>
      </c>
      <c r="C3977" s="15">
        <f>HOUR($A3977)</f>
        <v/>
      </c>
      <c r="D3977" s="15">
        <f>IF(AND($A3977&gt;=Instellingen!$B$6,$A3977&lt;Instellingen!$B$7),1,0)</f>
        <v/>
      </c>
      <c r="E3977" s="15">
        <f>COUNTIF(tData[BezoekStart],"&lt;"&amp;($A3977+1/24))-COUNTIF(tData[BezoekEind],"&lt;="&amp;$A3977)</f>
        <v/>
      </c>
      <c r="F3977" s="15">
        <f>COUNTIF(tData[BezoekLangStart],"&lt;"&amp;($A3977+1/24))-COUNTIF(tData[BezoekLangEind],"&lt;="&amp;$A3977)</f>
        <v/>
      </c>
      <c r="G3977" s="15">
        <f>IF($D3977=1,$B3977*100+$C3977,-1)</f>
        <v/>
      </c>
      <c r="H3977" s="15">
        <f>IF($D3977=1,$B3977,-1)</f>
        <v/>
      </c>
      <c r="I3977" s="15">
        <f>IF($D3977=1,$C3977,-1)</f>
        <v/>
      </c>
    </row>
    <row r="3978">
      <c r="A3978" s="33" t="n">
        <v>45457.625</v>
      </c>
      <c r="B3978" s="15">
        <f>WEEKDAY($A3978,2)</f>
        <v/>
      </c>
      <c r="C3978" s="15">
        <f>HOUR($A3978)</f>
        <v/>
      </c>
      <c r="D3978" s="15">
        <f>IF(AND($A3978&gt;=Instellingen!$B$6,$A3978&lt;Instellingen!$B$7),1,0)</f>
        <v/>
      </c>
      <c r="E3978" s="15">
        <f>COUNTIF(tData[BezoekStart],"&lt;"&amp;($A3978+1/24))-COUNTIF(tData[BezoekEind],"&lt;="&amp;$A3978)</f>
        <v/>
      </c>
      <c r="F3978" s="15">
        <f>COUNTIF(tData[BezoekLangStart],"&lt;"&amp;($A3978+1/24))-COUNTIF(tData[BezoekLangEind],"&lt;="&amp;$A3978)</f>
        <v/>
      </c>
      <c r="G3978" s="15">
        <f>IF($D3978=1,$B3978*100+$C3978,-1)</f>
        <v/>
      </c>
      <c r="H3978" s="15">
        <f>IF($D3978=1,$B3978,-1)</f>
        <v/>
      </c>
      <c r="I3978" s="15">
        <f>IF($D3978=1,$C3978,-1)</f>
        <v/>
      </c>
    </row>
    <row r="3979">
      <c r="A3979" s="33" t="n">
        <v>45457.66666666666</v>
      </c>
      <c r="B3979" s="15">
        <f>WEEKDAY($A3979,2)</f>
        <v/>
      </c>
      <c r="C3979" s="15">
        <f>HOUR($A3979)</f>
        <v/>
      </c>
      <c r="D3979" s="15">
        <f>IF(AND($A3979&gt;=Instellingen!$B$6,$A3979&lt;Instellingen!$B$7),1,0)</f>
        <v/>
      </c>
      <c r="E3979" s="15">
        <f>COUNTIF(tData[BezoekStart],"&lt;"&amp;($A3979+1/24))-COUNTIF(tData[BezoekEind],"&lt;="&amp;$A3979)</f>
        <v/>
      </c>
      <c r="F3979" s="15">
        <f>COUNTIF(tData[BezoekLangStart],"&lt;"&amp;($A3979+1/24))-COUNTIF(tData[BezoekLangEind],"&lt;="&amp;$A3979)</f>
        <v/>
      </c>
      <c r="G3979" s="15">
        <f>IF($D3979=1,$B3979*100+$C3979,-1)</f>
        <v/>
      </c>
      <c r="H3979" s="15">
        <f>IF($D3979=1,$B3979,-1)</f>
        <v/>
      </c>
      <c r="I3979" s="15">
        <f>IF($D3979=1,$C3979,-1)</f>
        <v/>
      </c>
    </row>
    <row r="3980">
      <c r="A3980" s="33" t="n">
        <v>45457.70833333334</v>
      </c>
      <c r="B3980" s="15">
        <f>WEEKDAY($A3980,2)</f>
        <v/>
      </c>
      <c r="C3980" s="15">
        <f>HOUR($A3980)</f>
        <v/>
      </c>
      <c r="D3980" s="15">
        <f>IF(AND($A3980&gt;=Instellingen!$B$6,$A3980&lt;Instellingen!$B$7),1,0)</f>
        <v/>
      </c>
      <c r="E3980" s="15">
        <f>COUNTIF(tData[BezoekStart],"&lt;"&amp;($A3980+1/24))-COUNTIF(tData[BezoekEind],"&lt;="&amp;$A3980)</f>
        <v/>
      </c>
      <c r="F3980" s="15">
        <f>COUNTIF(tData[BezoekLangStart],"&lt;"&amp;($A3980+1/24))-COUNTIF(tData[BezoekLangEind],"&lt;="&amp;$A3980)</f>
        <v/>
      </c>
      <c r="G3980" s="15">
        <f>IF($D3980=1,$B3980*100+$C3980,-1)</f>
        <v/>
      </c>
      <c r="H3980" s="15">
        <f>IF($D3980=1,$B3980,-1)</f>
        <v/>
      </c>
      <c r="I3980" s="15">
        <f>IF($D3980=1,$C3980,-1)</f>
        <v/>
      </c>
    </row>
    <row r="3981">
      <c r="A3981" s="33" t="n">
        <v>45457.75</v>
      </c>
      <c r="B3981" s="15">
        <f>WEEKDAY($A3981,2)</f>
        <v/>
      </c>
      <c r="C3981" s="15">
        <f>HOUR($A3981)</f>
        <v/>
      </c>
      <c r="D3981" s="15">
        <f>IF(AND($A3981&gt;=Instellingen!$B$6,$A3981&lt;Instellingen!$B$7),1,0)</f>
        <v/>
      </c>
      <c r="E3981" s="15">
        <f>COUNTIF(tData[BezoekStart],"&lt;"&amp;($A3981+1/24))-COUNTIF(tData[BezoekEind],"&lt;="&amp;$A3981)</f>
        <v/>
      </c>
      <c r="F3981" s="15">
        <f>COUNTIF(tData[BezoekLangStart],"&lt;"&amp;($A3981+1/24))-COUNTIF(tData[BezoekLangEind],"&lt;="&amp;$A3981)</f>
        <v/>
      </c>
      <c r="G3981" s="15">
        <f>IF($D3981=1,$B3981*100+$C3981,-1)</f>
        <v/>
      </c>
      <c r="H3981" s="15">
        <f>IF($D3981=1,$B3981,-1)</f>
        <v/>
      </c>
      <c r="I3981" s="15">
        <f>IF($D3981=1,$C3981,-1)</f>
        <v/>
      </c>
    </row>
    <row r="3982">
      <c r="A3982" s="33" t="n">
        <v>45457.79166666666</v>
      </c>
      <c r="B3982" s="15">
        <f>WEEKDAY($A3982,2)</f>
        <v/>
      </c>
      <c r="C3982" s="15">
        <f>HOUR($A3982)</f>
        <v/>
      </c>
      <c r="D3982" s="15">
        <f>IF(AND($A3982&gt;=Instellingen!$B$6,$A3982&lt;Instellingen!$B$7),1,0)</f>
        <v/>
      </c>
      <c r="E3982" s="15">
        <f>COUNTIF(tData[BezoekStart],"&lt;"&amp;($A3982+1/24))-COUNTIF(tData[BezoekEind],"&lt;="&amp;$A3982)</f>
        <v/>
      </c>
      <c r="F3982" s="15">
        <f>COUNTIF(tData[BezoekLangStart],"&lt;"&amp;($A3982+1/24))-COUNTIF(tData[BezoekLangEind],"&lt;="&amp;$A3982)</f>
        <v/>
      </c>
      <c r="G3982" s="15">
        <f>IF($D3982=1,$B3982*100+$C3982,-1)</f>
        <v/>
      </c>
      <c r="H3982" s="15">
        <f>IF($D3982=1,$B3982,-1)</f>
        <v/>
      </c>
      <c r="I3982" s="15">
        <f>IF($D3982=1,$C3982,-1)</f>
        <v/>
      </c>
    </row>
    <row r="3983">
      <c r="A3983" s="33" t="n">
        <v>45457.83333333334</v>
      </c>
      <c r="B3983" s="15">
        <f>WEEKDAY($A3983,2)</f>
        <v/>
      </c>
      <c r="C3983" s="15">
        <f>HOUR($A3983)</f>
        <v/>
      </c>
      <c r="D3983" s="15">
        <f>IF(AND($A3983&gt;=Instellingen!$B$6,$A3983&lt;Instellingen!$B$7),1,0)</f>
        <v/>
      </c>
      <c r="E3983" s="15">
        <f>COUNTIF(tData[BezoekStart],"&lt;"&amp;($A3983+1/24))-COUNTIF(tData[BezoekEind],"&lt;="&amp;$A3983)</f>
        <v/>
      </c>
      <c r="F3983" s="15">
        <f>COUNTIF(tData[BezoekLangStart],"&lt;"&amp;($A3983+1/24))-COUNTIF(tData[BezoekLangEind],"&lt;="&amp;$A3983)</f>
        <v/>
      </c>
      <c r="G3983" s="15">
        <f>IF($D3983=1,$B3983*100+$C3983,-1)</f>
        <v/>
      </c>
      <c r="H3983" s="15">
        <f>IF($D3983=1,$B3983,-1)</f>
        <v/>
      </c>
      <c r="I3983" s="15">
        <f>IF($D3983=1,$C3983,-1)</f>
        <v/>
      </c>
    </row>
    <row r="3984">
      <c r="A3984" s="33" t="n">
        <v>45457.875</v>
      </c>
      <c r="B3984" s="15">
        <f>WEEKDAY($A3984,2)</f>
        <v/>
      </c>
      <c r="C3984" s="15">
        <f>HOUR($A3984)</f>
        <v/>
      </c>
      <c r="D3984" s="15">
        <f>IF(AND($A3984&gt;=Instellingen!$B$6,$A3984&lt;Instellingen!$B$7),1,0)</f>
        <v/>
      </c>
      <c r="E3984" s="15">
        <f>COUNTIF(tData[BezoekStart],"&lt;"&amp;($A3984+1/24))-COUNTIF(tData[BezoekEind],"&lt;="&amp;$A3984)</f>
        <v/>
      </c>
      <c r="F3984" s="15">
        <f>COUNTIF(tData[BezoekLangStart],"&lt;"&amp;($A3984+1/24))-COUNTIF(tData[BezoekLangEind],"&lt;="&amp;$A3984)</f>
        <v/>
      </c>
      <c r="G3984" s="15">
        <f>IF($D3984=1,$B3984*100+$C3984,-1)</f>
        <v/>
      </c>
      <c r="H3984" s="15">
        <f>IF($D3984=1,$B3984,-1)</f>
        <v/>
      </c>
      <c r="I3984" s="15">
        <f>IF($D3984=1,$C3984,-1)</f>
        <v/>
      </c>
    </row>
    <row r="3985">
      <c r="A3985" s="33" t="n">
        <v>45457.91666666666</v>
      </c>
      <c r="B3985" s="15">
        <f>WEEKDAY($A3985,2)</f>
        <v/>
      </c>
      <c r="C3985" s="15">
        <f>HOUR($A3985)</f>
        <v/>
      </c>
      <c r="D3985" s="15">
        <f>IF(AND($A3985&gt;=Instellingen!$B$6,$A3985&lt;Instellingen!$B$7),1,0)</f>
        <v/>
      </c>
      <c r="E3985" s="15">
        <f>COUNTIF(tData[BezoekStart],"&lt;"&amp;($A3985+1/24))-COUNTIF(tData[BezoekEind],"&lt;="&amp;$A3985)</f>
        <v/>
      </c>
      <c r="F3985" s="15">
        <f>COUNTIF(tData[BezoekLangStart],"&lt;"&amp;($A3985+1/24))-COUNTIF(tData[BezoekLangEind],"&lt;="&amp;$A3985)</f>
        <v/>
      </c>
      <c r="G3985" s="15">
        <f>IF($D3985=1,$B3985*100+$C3985,-1)</f>
        <v/>
      </c>
      <c r="H3985" s="15">
        <f>IF($D3985=1,$B3985,-1)</f>
        <v/>
      </c>
      <c r="I3985" s="15">
        <f>IF($D3985=1,$C3985,-1)</f>
        <v/>
      </c>
    </row>
    <row r="3986">
      <c r="A3986" s="33" t="n">
        <v>45457.95833333334</v>
      </c>
      <c r="B3986" s="15">
        <f>WEEKDAY($A3986,2)</f>
        <v/>
      </c>
      <c r="C3986" s="15">
        <f>HOUR($A3986)</f>
        <v/>
      </c>
      <c r="D3986" s="15">
        <f>IF(AND($A3986&gt;=Instellingen!$B$6,$A3986&lt;Instellingen!$B$7),1,0)</f>
        <v/>
      </c>
      <c r="E3986" s="15">
        <f>COUNTIF(tData[BezoekStart],"&lt;"&amp;($A3986+1/24))-COUNTIF(tData[BezoekEind],"&lt;="&amp;$A3986)</f>
        <v/>
      </c>
      <c r="F3986" s="15">
        <f>COUNTIF(tData[BezoekLangStart],"&lt;"&amp;($A3986+1/24))-COUNTIF(tData[BezoekLangEind],"&lt;="&amp;$A3986)</f>
        <v/>
      </c>
      <c r="G3986" s="15">
        <f>IF($D3986=1,$B3986*100+$C3986,-1)</f>
        <v/>
      </c>
      <c r="H3986" s="15">
        <f>IF($D3986=1,$B3986,-1)</f>
        <v/>
      </c>
      <c r="I3986" s="15">
        <f>IF($D3986=1,$C3986,-1)</f>
        <v/>
      </c>
    </row>
    <row r="3987">
      <c r="A3987" s="33" t="n">
        <v>45458</v>
      </c>
      <c r="B3987" s="15">
        <f>WEEKDAY($A3987,2)</f>
        <v/>
      </c>
      <c r="C3987" s="15">
        <f>HOUR($A3987)</f>
        <v/>
      </c>
      <c r="D3987" s="15">
        <f>IF(AND($A3987&gt;=Instellingen!$B$6,$A3987&lt;Instellingen!$B$7),1,0)</f>
        <v/>
      </c>
      <c r="E3987" s="15">
        <f>COUNTIF(tData[BezoekStart],"&lt;"&amp;($A3987+1/24))-COUNTIF(tData[BezoekEind],"&lt;="&amp;$A3987)</f>
        <v/>
      </c>
      <c r="F3987" s="15">
        <f>COUNTIF(tData[BezoekLangStart],"&lt;"&amp;($A3987+1/24))-COUNTIF(tData[BezoekLangEind],"&lt;="&amp;$A3987)</f>
        <v/>
      </c>
      <c r="G3987" s="15">
        <f>IF($D3987=1,$B3987*100+$C3987,-1)</f>
        <v/>
      </c>
      <c r="H3987" s="15">
        <f>IF($D3987=1,$B3987,-1)</f>
        <v/>
      </c>
      <c r="I3987" s="15">
        <f>IF($D3987=1,$C3987,-1)</f>
        <v/>
      </c>
    </row>
    <row r="3988">
      <c r="A3988" s="33" t="n">
        <v>45458.04166666666</v>
      </c>
      <c r="B3988" s="15">
        <f>WEEKDAY($A3988,2)</f>
        <v/>
      </c>
      <c r="C3988" s="15">
        <f>HOUR($A3988)</f>
        <v/>
      </c>
      <c r="D3988" s="15">
        <f>IF(AND($A3988&gt;=Instellingen!$B$6,$A3988&lt;Instellingen!$B$7),1,0)</f>
        <v/>
      </c>
      <c r="E3988" s="15">
        <f>COUNTIF(tData[BezoekStart],"&lt;"&amp;($A3988+1/24))-COUNTIF(tData[BezoekEind],"&lt;="&amp;$A3988)</f>
        <v/>
      </c>
      <c r="F3988" s="15">
        <f>COUNTIF(tData[BezoekLangStart],"&lt;"&amp;($A3988+1/24))-COUNTIF(tData[BezoekLangEind],"&lt;="&amp;$A3988)</f>
        <v/>
      </c>
      <c r="G3988" s="15">
        <f>IF($D3988=1,$B3988*100+$C3988,-1)</f>
        <v/>
      </c>
      <c r="H3988" s="15">
        <f>IF($D3988=1,$B3988,-1)</f>
        <v/>
      </c>
      <c r="I3988" s="15">
        <f>IF($D3988=1,$C3988,-1)</f>
        <v/>
      </c>
    </row>
    <row r="3989">
      <c r="A3989" s="33" t="n">
        <v>45458.08333333334</v>
      </c>
      <c r="B3989" s="15">
        <f>WEEKDAY($A3989,2)</f>
        <v/>
      </c>
      <c r="C3989" s="15">
        <f>HOUR($A3989)</f>
        <v/>
      </c>
      <c r="D3989" s="15">
        <f>IF(AND($A3989&gt;=Instellingen!$B$6,$A3989&lt;Instellingen!$B$7),1,0)</f>
        <v/>
      </c>
      <c r="E3989" s="15">
        <f>COUNTIF(tData[BezoekStart],"&lt;"&amp;($A3989+1/24))-COUNTIF(tData[BezoekEind],"&lt;="&amp;$A3989)</f>
        <v/>
      </c>
      <c r="F3989" s="15">
        <f>COUNTIF(tData[BezoekLangStart],"&lt;"&amp;($A3989+1/24))-COUNTIF(tData[BezoekLangEind],"&lt;="&amp;$A3989)</f>
        <v/>
      </c>
      <c r="G3989" s="15">
        <f>IF($D3989=1,$B3989*100+$C3989,-1)</f>
        <v/>
      </c>
      <c r="H3989" s="15">
        <f>IF($D3989=1,$B3989,-1)</f>
        <v/>
      </c>
      <c r="I3989" s="15">
        <f>IF($D3989=1,$C3989,-1)</f>
        <v/>
      </c>
    </row>
    <row r="3990">
      <c r="A3990" s="33" t="n">
        <v>45458.125</v>
      </c>
      <c r="B3990" s="15">
        <f>WEEKDAY($A3990,2)</f>
        <v/>
      </c>
      <c r="C3990" s="15">
        <f>HOUR($A3990)</f>
        <v/>
      </c>
      <c r="D3990" s="15">
        <f>IF(AND($A3990&gt;=Instellingen!$B$6,$A3990&lt;Instellingen!$B$7),1,0)</f>
        <v/>
      </c>
      <c r="E3990" s="15">
        <f>COUNTIF(tData[BezoekStart],"&lt;"&amp;($A3990+1/24))-COUNTIF(tData[BezoekEind],"&lt;="&amp;$A3990)</f>
        <v/>
      </c>
      <c r="F3990" s="15">
        <f>COUNTIF(tData[BezoekLangStart],"&lt;"&amp;($A3990+1/24))-COUNTIF(tData[BezoekLangEind],"&lt;="&amp;$A3990)</f>
        <v/>
      </c>
      <c r="G3990" s="15">
        <f>IF($D3990=1,$B3990*100+$C3990,-1)</f>
        <v/>
      </c>
      <c r="H3990" s="15">
        <f>IF($D3990=1,$B3990,-1)</f>
        <v/>
      </c>
      <c r="I3990" s="15">
        <f>IF($D3990=1,$C3990,-1)</f>
        <v/>
      </c>
    </row>
    <row r="3991">
      <c r="A3991" s="33" t="n">
        <v>45458.16666666666</v>
      </c>
      <c r="B3991" s="15">
        <f>WEEKDAY($A3991,2)</f>
        <v/>
      </c>
      <c r="C3991" s="15">
        <f>HOUR($A3991)</f>
        <v/>
      </c>
      <c r="D3991" s="15">
        <f>IF(AND($A3991&gt;=Instellingen!$B$6,$A3991&lt;Instellingen!$B$7),1,0)</f>
        <v/>
      </c>
      <c r="E3991" s="15">
        <f>COUNTIF(tData[BezoekStart],"&lt;"&amp;($A3991+1/24))-COUNTIF(tData[BezoekEind],"&lt;="&amp;$A3991)</f>
        <v/>
      </c>
      <c r="F3991" s="15">
        <f>COUNTIF(tData[BezoekLangStart],"&lt;"&amp;($A3991+1/24))-COUNTIF(tData[BezoekLangEind],"&lt;="&amp;$A3991)</f>
        <v/>
      </c>
      <c r="G3991" s="15">
        <f>IF($D3991=1,$B3991*100+$C3991,-1)</f>
        <v/>
      </c>
      <c r="H3991" s="15">
        <f>IF($D3991=1,$B3991,-1)</f>
        <v/>
      </c>
      <c r="I3991" s="15">
        <f>IF($D3991=1,$C3991,-1)</f>
        <v/>
      </c>
    </row>
    <row r="3992">
      <c r="A3992" s="33" t="n">
        <v>45458.20833333334</v>
      </c>
      <c r="B3992" s="15">
        <f>WEEKDAY($A3992,2)</f>
        <v/>
      </c>
      <c r="C3992" s="15">
        <f>HOUR($A3992)</f>
        <v/>
      </c>
      <c r="D3992" s="15">
        <f>IF(AND($A3992&gt;=Instellingen!$B$6,$A3992&lt;Instellingen!$B$7),1,0)</f>
        <v/>
      </c>
      <c r="E3992" s="15">
        <f>COUNTIF(tData[BezoekStart],"&lt;"&amp;($A3992+1/24))-COUNTIF(tData[BezoekEind],"&lt;="&amp;$A3992)</f>
        <v/>
      </c>
      <c r="F3992" s="15">
        <f>COUNTIF(tData[BezoekLangStart],"&lt;"&amp;($A3992+1/24))-COUNTIF(tData[BezoekLangEind],"&lt;="&amp;$A3992)</f>
        <v/>
      </c>
      <c r="G3992" s="15">
        <f>IF($D3992=1,$B3992*100+$C3992,-1)</f>
        <v/>
      </c>
      <c r="H3992" s="15">
        <f>IF($D3992=1,$B3992,-1)</f>
        <v/>
      </c>
      <c r="I3992" s="15">
        <f>IF($D3992=1,$C3992,-1)</f>
        <v/>
      </c>
    </row>
    <row r="3993">
      <c r="A3993" s="33" t="n">
        <v>45458.25</v>
      </c>
      <c r="B3993" s="15">
        <f>WEEKDAY($A3993,2)</f>
        <v/>
      </c>
      <c r="C3993" s="15">
        <f>HOUR($A3993)</f>
        <v/>
      </c>
      <c r="D3993" s="15">
        <f>IF(AND($A3993&gt;=Instellingen!$B$6,$A3993&lt;Instellingen!$B$7),1,0)</f>
        <v/>
      </c>
      <c r="E3993" s="15">
        <f>COUNTIF(tData[BezoekStart],"&lt;"&amp;($A3993+1/24))-COUNTIF(tData[BezoekEind],"&lt;="&amp;$A3993)</f>
        <v/>
      </c>
      <c r="F3993" s="15">
        <f>COUNTIF(tData[BezoekLangStart],"&lt;"&amp;($A3993+1/24))-COUNTIF(tData[BezoekLangEind],"&lt;="&amp;$A3993)</f>
        <v/>
      </c>
      <c r="G3993" s="15">
        <f>IF($D3993=1,$B3993*100+$C3993,-1)</f>
        <v/>
      </c>
      <c r="H3993" s="15">
        <f>IF($D3993=1,$B3993,-1)</f>
        <v/>
      </c>
      <c r="I3993" s="15">
        <f>IF($D3993=1,$C3993,-1)</f>
        <v/>
      </c>
    </row>
    <row r="3994">
      <c r="A3994" s="33" t="n">
        <v>45458.29166666666</v>
      </c>
      <c r="B3994" s="15">
        <f>WEEKDAY($A3994,2)</f>
        <v/>
      </c>
      <c r="C3994" s="15">
        <f>HOUR($A3994)</f>
        <v/>
      </c>
      <c r="D3994" s="15">
        <f>IF(AND($A3994&gt;=Instellingen!$B$6,$A3994&lt;Instellingen!$B$7),1,0)</f>
        <v/>
      </c>
      <c r="E3994" s="15">
        <f>COUNTIF(tData[BezoekStart],"&lt;"&amp;($A3994+1/24))-COUNTIF(tData[BezoekEind],"&lt;="&amp;$A3994)</f>
        <v/>
      </c>
      <c r="F3994" s="15">
        <f>COUNTIF(tData[BezoekLangStart],"&lt;"&amp;($A3994+1/24))-COUNTIF(tData[BezoekLangEind],"&lt;="&amp;$A3994)</f>
        <v/>
      </c>
      <c r="G3994" s="15">
        <f>IF($D3994=1,$B3994*100+$C3994,-1)</f>
        <v/>
      </c>
      <c r="H3994" s="15">
        <f>IF($D3994=1,$B3994,-1)</f>
        <v/>
      </c>
      <c r="I3994" s="15">
        <f>IF($D3994=1,$C3994,-1)</f>
        <v/>
      </c>
    </row>
    <row r="3995">
      <c r="A3995" s="33" t="n">
        <v>45458.33333333334</v>
      </c>
      <c r="B3995" s="15">
        <f>WEEKDAY($A3995,2)</f>
        <v/>
      </c>
      <c r="C3995" s="15">
        <f>HOUR($A3995)</f>
        <v/>
      </c>
      <c r="D3995" s="15">
        <f>IF(AND($A3995&gt;=Instellingen!$B$6,$A3995&lt;Instellingen!$B$7),1,0)</f>
        <v/>
      </c>
      <c r="E3995" s="15">
        <f>COUNTIF(tData[BezoekStart],"&lt;"&amp;($A3995+1/24))-COUNTIF(tData[BezoekEind],"&lt;="&amp;$A3995)</f>
        <v/>
      </c>
      <c r="F3995" s="15">
        <f>COUNTIF(tData[BezoekLangStart],"&lt;"&amp;($A3995+1/24))-COUNTIF(tData[BezoekLangEind],"&lt;="&amp;$A3995)</f>
        <v/>
      </c>
      <c r="G3995" s="15">
        <f>IF($D3995=1,$B3995*100+$C3995,-1)</f>
        <v/>
      </c>
      <c r="H3995" s="15">
        <f>IF($D3995=1,$B3995,-1)</f>
        <v/>
      </c>
      <c r="I3995" s="15">
        <f>IF($D3995=1,$C3995,-1)</f>
        <v/>
      </c>
    </row>
    <row r="3996">
      <c r="A3996" s="33" t="n">
        <v>45458.375</v>
      </c>
      <c r="B3996" s="15">
        <f>WEEKDAY($A3996,2)</f>
        <v/>
      </c>
      <c r="C3996" s="15">
        <f>HOUR($A3996)</f>
        <v/>
      </c>
      <c r="D3996" s="15">
        <f>IF(AND($A3996&gt;=Instellingen!$B$6,$A3996&lt;Instellingen!$B$7),1,0)</f>
        <v/>
      </c>
      <c r="E3996" s="15">
        <f>COUNTIF(tData[BezoekStart],"&lt;"&amp;($A3996+1/24))-COUNTIF(tData[BezoekEind],"&lt;="&amp;$A3996)</f>
        <v/>
      </c>
      <c r="F3996" s="15">
        <f>COUNTIF(tData[BezoekLangStart],"&lt;"&amp;($A3996+1/24))-COUNTIF(tData[BezoekLangEind],"&lt;="&amp;$A3996)</f>
        <v/>
      </c>
      <c r="G3996" s="15">
        <f>IF($D3996=1,$B3996*100+$C3996,-1)</f>
        <v/>
      </c>
      <c r="H3996" s="15">
        <f>IF($D3996=1,$B3996,-1)</f>
        <v/>
      </c>
      <c r="I3996" s="15">
        <f>IF($D3996=1,$C3996,-1)</f>
        <v/>
      </c>
    </row>
    <row r="3997">
      <c r="A3997" s="33" t="n">
        <v>45458.41666666666</v>
      </c>
      <c r="B3997" s="15">
        <f>WEEKDAY($A3997,2)</f>
        <v/>
      </c>
      <c r="C3997" s="15">
        <f>HOUR($A3997)</f>
        <v/>
      </c>
      <c r="D3997" s="15">
        <f>IF(AND($A3997&gt;=Instellingen!$B$6,$A3997&lt;Instellingen!$B$7),1,0)</f>
        <v/>
      </c>
      <c r="E3997" s="15">
        <f>COUNTIF(tData[BezoekStart],"&lt;"&amp;($A3997+1/24))-COUNTIF(tData[BezoekEind],"&lt;="&amp;$A3997)</f>
        <v/>
      </c>
      <c r="F3997" s="15">
        <f>COUNTIF(tData[BezoekLangStart],"&lt;"&amp;($A3997+1/24))-COUNTIF(tData[BezoekLangEind],"&lt;="&amp;$A3997)</f>
        <v/>
      </c>
      <c r="G3997" s="15">
        <f>IF($D3997=1,$B3997*100+$C3997,-1)</f>
        <v/>
      </c>
      <c r="H3997" s="15">
        <f>IF($D3997=1,$B3997,-1)</f>
        <v/>
      </c>
      <c r="I3997" s="15">
        <f>IF($D3997=1,$C3997,-1)</f>
        <v/>
      </c>
    </row>
    <row r="3998">
      <c r="A3998" s="33" t="n">
        <v>45458.45833333334</v>
      </c>
      <c r="B3998" s="15">
        <f>WEEKDAY($A3998,2)</f>
        <v/>
      </c>
      <c r="C3998" s="15">
        <f>HOUR($A3998)</f>
        <v/>
      </c>
      <c r="D3998" s="15">
        <f>IF(AND($A3998&gt;=Instellingen!$B$6,$A3998&lt;Instellingen!$B$7),1,0)</f>
        <v/>
      </c>
      <c r="E3998" s="15">
        <f>COUNTIF(tData[BezoekStart],"&lt;"&amp;($A3998+1/24))-COUNTIF(tData[BezoekEind],"&lt;="&amp;$A3998)</f>
        <v/>
      </c>
      <c r="F3998" s="15">
        <f>COUNTIF(tData[BezoekLangStart],"&lt;"&amp;($A3998+1/24))-COUNTIF(tData[BezoekLangEind],"&lt;="&amp;$A3998)</f>
        <v/>
      </c>
      <c r="G3998" s="15">
        <f>IF($D3998=1,$B3998*100+$C3998,-1)</f>
        <v/>
      </c>
      <c r="H3998" s="15">
        <f>IF($D3998=1,$B3998,-1)</f>
        <v/>
      </c>
      <c r="I3998" s="15">
        <f>IF($D3998=1,$C3998,-1)</f>
        <v/>
      </c>
    </row>
    <row r="3999">
      <c r="A3999" s="33" t="n">
        <v>45458.5</v>
      </c>
      <c r="B3999" s="15">
        <f>WEEKDAY($A3999,2)</f>
        <v/>
      </c>
      <c r="C3999" s="15">
        <f>HOUR($A3999)</f>
        <v/>
      </c>
      <c r="D3999" s="15">
        <f>IF(AND($A3999&gt;=Instellingen!$B$6,$A3999&lt;Instellingen!$B$7),1,0)</f>
        <v/>
      </c>
      <c r="E3999" s="15">
        <f>COUNTIF(tData[BezoekStart],"&lt;"&amp;($A3999+1/24))-COUNTIF(tData[BezoekEind],"&lt;="&amp;$A3999)</f>
        <v/>
      </c>
      <c r="F3999" s="15">
        <f>COUNTIF(tData[BezoekLangStart],"&lt;"&amp;($A3999+1/24))-COUNTIF(tData[BezoekLangEind],"&lt;="&amp;$A3999)</f>
        <v/>
      </c>
      <c r="G3999" s="15">
        <f>IF($D3999=1,$B3999*100+$C3999,-1)</f>
        <v/>
      </c>
      <c r="H3999" s="15">
        <f>IF($D3999=1,$B3999,-1)</f>
        <v/>
      </c>
      <c r="I3999" s="15">
        <f>IF($D3999=1,$C3999,-1)</f>
        <v/>
      </c>
    </row>
    <row r="4000">
      <c r="A4000" s="33" t="n">
        <v>45458.54166666666</v>
      </c>
      <c r="B4000" s="15">
        <f>WEEKDAY($A4000,2)</f>
        <v/>
      </c>
      <c r="C4000" s="15">
        <f>HOUR($A4000)</f>
        <v/>
      </c>
      <c r="D4000" s="15">
        <f>IF(AND($A4000&gt;=Instellingen!$B$6,$A4000&lt;Instellingen!$B$7),1,0)</f>
        <v/>
      </c>
      <c r="E4000" s="15">
        <f>COUNTIF(tData[BezoekStart],"&lt;"&amp;($A4000+1/24))-COUNTIF(tData[BezoekEind],"&lt;="&amp;$A4000)</f>
        <v/>
      </c>
      <c r="F4000" s="15">
        <f>COUNTIF(tData[BezoekLangStart],"&lt;"&amp;($A4000+1/24))-COUNTIF(tData[BezoekLangEind],"&lt;="&amp;$A4000)</f>
        <v/>
      </c>
      <c r="G4000" s="15">
        <f>IF($D4000=1,$B4000*100+$C4000,-1)</f>
        <v/>
      </c>
      <c r="H4000" s="15">
        <f>IF($D4000=1,$B4000,-1)</f>
        <v/>
      </c>
      <c r="I4000" s="15">
        <f>IF($D4000=1,$C4000,-1)</f>
        <v/>
      </c>
    </row>
    <row r="4001">
      <c r="A4001" s="33" t="n">
        <v>45458.58333333334</v>
      </c>
      <c r="B4001" s="15">
        <f>WEEKDAY($A4001,2)</f>
        <v/>
      </c>
      <c r="C4001" s="15">
        <f>HOUR($A4001)</f>
        <v/>
      </c>
      <c r="D4001" s="15">
        <f>IF(AND($A4001&gt;=Instellingen!$B$6,$A4001&lt;Instellingen!$B$7),1,0)</f>
        <v/>
      </c>
      <c r="E4001" s="15">
        <f>COUNTIF(tData[BezoekStart],"&lt;"&amp;($A4001+1/24))-COUNTIF(tData[BezoekEind],"&lt;="&amp;$A4001)</f>
        <v/>
      </c>
      <c r="F4001" s="15">
        <f>COUNTIF(tData[BezoekLangStart],"&lt;"&amp;($A4001+1/24))-COUNTIF(tData[BezoekLangEind],"&lt;="&amp;$A4001)</f>
        <v/>
      </c>
      <c r="G4001" s="15">
        <f>IF($D4001=1,$B4001*100+$C4001,-1)</f>
        <v/>
      </c>
      <c r="H4001" s="15">
        <f>IF($D4001=1,$B4001,-1)</f>
        <v/>
      </c>
      <c r="I4001" s="15">
        <f>IF($D4001=1,$C4001,-1)</f>
        <v/>
      </c>
    </row>
    <row r="4002">
      <c r="A4002" s="33" t="n">
        <v>45458.625</v>
      </c>
      <c r="B4002" s="15">
        <f>WEEKDAY($A4002,2)</f>
        <v/>
      </c>
      <c r="C4002" s="15">
        <f>HOUR($A4002)</f>
        <v/>
      </c>
      <c r="D4002" s="15">
        <f>IF(AND($A4002&gt;=Instellingen!$B$6,$A4002&lt;Instellingen!$B$7),1,0)</f>
        <v/>
      </c>
      <c r="E4002" s="15">
        <f>COUNTIF(tData[BezoekStart],"&lt;"&amp;($A4002+1/24))-COUNTIF(tData[BezoekEind],"&lt;="&amp;$A4002)</f>
        <v/>
      </c>
      <c r="F4002" s="15">
        <f>COUNTIF(tData[BezoekLangStart],"&lt;"&amp;($A4002+1/24))-COUNTIF(tData[BezoekLangEind],"&lt;="&amp;$A4002)</f>
        <v/>
      </c>
      <c r="G4002" s="15">
        <f>IF($D4002=1,$B4002*100+$C4002,-1)</f>
        <v/>
      </c>
      <c r="H4002" s="15">
        <f>IF($D4002=1,$B4002,-1)</f>
        <v/>
      </c>
      <c r="I4002" s="15">
        <f>IF($D4002=1,$C4002,-1)</f>
        <v/>
      </c>
    </row>
    <row r="4003">
      <c r="A4003" s="33" t="n">
        <v>45458.66666666666</v>
      </c>
      <c r="B4003" s="15">
        <f>WEEKDAY($A4003,2)</f>
        <v/>
      </c>
      <c r="C4003" s="15">
        <f>HOUR($A4003)</f>
        <v/>
      </c>
      <c r="D4003" s="15">
        <f>IF(AND($A4003&gt;=Instellingen!$B$6,$A4003&lt;Instellingen!$B$7),1,0)</f>
        <v/>
      </c>
      <c r="E4003" s="15">
        <f>COUNTIF(tData[BezoekStart],"&lt;"&amp;($A4003+1/24))-COUNTIF(tData[BezoekEind],"&lt;="&amp;$A4003)</f>
        <v/>
      </c>
      <c r="F4003" s="15">
        <f>COUNTIF(tData[BezoekLangStart],"&lt;"&amp;($A4003+1/24))-COUNTIF(tData[BezoekLangEind],"&lt;="&amp;$A4003)</f>
        <v/>
      </c>
      <c r="G4003" s="15">
        <f>IF($D4003=1,$B4003*100+$C4003,-1)</f>
        <v/>
      </c>
      <c r="H4003" s="15">
        <f>IF($D4003=1,$B4003,-1)</f>
        <v/>
      </c>
      <c r="I4003" s="15">
        <f>IF($D4003=1,$C4003,-1)</f>
        <v/>
      </c>
    </row>
    <row r="4004">
      <c r="A4004" s="33" t="n">
        <v>45458.70833333334</v>
      </c>
      <c r="B4004" s="15">
        <f>WEEKDAY($A4004,2)</f>
        <v/>
      </c>
      <c r="C4004" s="15">
        <f>HOUR($A4004)</f>
        <v/>
      </c>
      <c r="D4004" s="15">
        <f>IF(AND($A4004&gt;=Instellingen!$B$6,$A4004&lt;Instellingen!$B$7),1,0)</f>
        <v/>
      </c>
      <c r="E4004" s="15">
        <f>COUNTIF(tData[BezoekStart],"&lt;"&amp;($A4004+1/24))-COUNTIF(tData[BezoekEind],"&lt;="&amp;$A4004)</f>
        <v/>
      </c>
      <c r="F4004" s="15">
        <f>COUNTIF(tData[BezoekLangStart],"&lt;"&amp;($A4004+1/24))-COUNTIF(tData[BezoekLangEind],"&lt;="&amp;$A4004)</f>
        <v/>
      </c>
      <c r="G4004" s="15">
        <f>IF($D4004=1,$B4004*100+$C4004,-1)</f>
        <v/>
      </c>
      <c r="H4004" s="15">
        <f>IF($D4004=1,$B4004,-1)</f>
        <v/>
      </c>
      <c r="I4004" s="15">
        <f>IF($D4004=1,$C4004,-1)</f>
        <v/>
      </c>
    </row>
    <row r="4005">
      <c r="A4005" s="33" t="n">
        <v>45458.75</v>
      </c>
      <c r="B4005" s="15">
        <f>WEEKDAY($A4005,2)</f>
        <v/>
      </c>
      <c r="C4005" s="15">
        <f>HOUR($A4005)</f>
        <v/>
      </c>
      <c r="D4005" s="15">
        <f>IF(AND($A4005&gt;=Instellingen!$B$6,$A4005&lt;Instellingen!$B$7),1,0)</f>
        <v/>
      </c>
      <c r="E4005" s="15">
        <f>COUNTIF(tData[BezoekStart],"&lt;"&amp;($A4005+1/24))-COUNTIF(tData[BezoekEind],"&lt;="&amp;$A4005)</f>
        <v/>
      </c>
      <c r="F4005" s="15">
        <f>COUNTIF(tData[BezoekLangStart],"&lt;"&amp;($A4005+1/24))-COUNTIF(tData[BezoekLangEind],"&lt;="&amp;$A4005)</f>
        <v/>
      </c>
      <c r="G4005" s="15">
        <f>IF($D4005=1,$B4005*100+$C4005,-1)</f>
        <v/>
      </c>
      <c r="H4005" s="15">
        <f>IF($D4005=1,$B4005,-1)</f>
        <v/>
      </c>
      <c r="I4005" s="15">
        <f>IF($D4005=1,$C4005,-1)</f>
        <v/>
      </c>
    </row>
    <row r="4006">
      <c r="A4006" s="33" t="n">
        <v>45458.79166666666</v>
      </c>
      <c r="B4006" s="15">
        <f>WEEKDAY($A4006,2)</f>
        <v/>
      </c>
      <c r="C4006" s="15">
        <f>HOUR($A4006)</f>
        <v/>
      </c>
      <c r="D4006" s="15">
        <f>IF(AND($A4006&gt;=Instellingen!$B$6,$A4006&lt;Instellingen!$B$7),1,0)</f>
        <v/>
      </c>
      <c r="E4006" s="15">
        <f>COUNTIF(tData[BezoekStart],"&lt;"&amp;($A4006+1/24))-COUNTIF(tData[BezoekEind],"&lt;="&amp;$A4006)</f>
        <v/>
      </c>
      <c r="F4006" s="15">
        <f>COUNTIF(tData[BezoekLangStart],"&lt;"&amp;($A4006+1/24))-COUNTIF(tData[BezoekLangEind],"&lt;="&amp;$A4006)</f>
        <v/>
      </c>
      <c r="G4006" s="15">
        <f>IF($D4006=1,$B4006*100+$C4006,-1)</f>
        <v/>
      </c>
      <c r="H4006" s="15">
        <f>IF($D4006=1,$B4006,-1)</f>
        <v/>
      </c>
      <c r="I4006" s="15">
        <f>IF($D4006=1,$C4006,-1)</f>
        <v/>
      </c>
    </row>
    <row r="4007">
      <c r="A4007" s="33" t="n">
        <v>45458.83333333334</v>
      </c>
      <c r="B4007" s="15">
        <f>WEEKDAY($A4007,2)</f>
        <v/>
      </c>
      <c r="C4007" s="15">
        <f>HOUR($A4007)</f>
        <v/>
      </c>
      <c r="D4007" s="15">
        <f>IF(AND($A4007&gt;=Instellingen!$B$6,$A4007&lt;Instellingen!$B$7),1,0)</f>
        <v/>
      </c>
      <c r="E4007" s="15">
        <f>COUNTIF(tData[BezoekStart],"&lt;"&amp;($A4007+1/24))-COUNTIF(tData[BezoekEind],"&lt;="&amp;$A4007)</f>
        <v/>
      </c>
      <c r="F4007" s="15">
        <f>COUNTIF(tData[BezoekLangStart],"&lt;"&amp;($A4007+1/24))-COUNTIF(tData[BezoekLangEind],"&lt;="&amp;$A4007)</f>
        <v/>
      </c>
      <c r="G4007" s="15">
        <f>IF($D4007=1,$B4007*100+$C4007,-1)</f>
        <v/>
      </c>
      <c r="H4007" s="15">
        <f>IF($D4007=1,$B4007,-1)</f>
        <v/>
      </c>
      <c r="I4007" s="15">
        <f>IF($D4007=1,$C4007,-1)</f>
        <v/>
      </c>
    </row>
    <row r="4008">
      <c r="A4008" s="33" t="n">
        <v>45458.875</v>
      </c>
      <c r="B4008" s="15">
        <f>WEEKDAY($A4008,2)</f>
        <v/>
      </c>
      <c r="C4008" s="15">
        <f>HOUR($A4008)</f>
        <v/>
      </c>
      <c r="D4008" s="15">
        <f>IF(AND($A4008&gt;=Instellingen!$B$6,$A4008&lt;Instellingen!$B$7),1,0)</f>
        <v/>
      </c>
      <c r="E4008" s="15">
        <f>COUNTIF(tData[BezoekStart],"&lt;"&amp;($A4008+1/24))-COUNTIF(tData[BezoekEind],"&lt;="&amp;$A4008)</f>
        <v/>
      </c>
      <c r="F4008" s="15">
        <f>COUNTIF(tData[BezoekLangStart],"&lt;"&amp;($A4008+1/24))-COUNTIF(tData[BezoekLangEind],"&lt;="&amp;$A4008)</f>
        <v/>
      </c>
      <c r="G4008" s="15">
        <f>IF($D4008=1,$B4008*100+$C4008,-1)</f>
        <v/>
      </c>
      <c r="H4008" s="15">
        <f>IF($D4008=1,$B4008,-1)</f>
        <v/>
      </c>
      <c r="I4008" s="15">
        <f>IF($D4008=1,$C4008,-1)</f>
        <v/>
      </c>
    </row>
    <row r="4009">
      <c r="A4009" s="33" t="n">
        <v>45458.91666666666</v>
      </c>
      <c r="B4009" s="15">
        <f>WEEKDAY($A4009,2)</f>
        <v/>
      </c>
      <c r="C4009" s="15">
        <f>HOUR($A4009)</f>
        <v/>
      </c>
      <c r="D4009" s="15">
        <f>IF(AND($A4009&gt;=Instellingen!$B$6,$A4009&lt;Instellingen!$B$7),1,0)</f>
        <v/>
      </c>
      <c r="E4009" s="15">
        <f>COUNTIF(tData[BezoekStart],"&lt;"&amp;($A4009+1/24))-COUNTIF(tData[BezoekEind],"&lt;="&amp;$A4009)</f>
        <v/>
      </c>
      <c r="F4009" s="15">
        <f>COUNTIF(tData[BezoekLangStart],"&lt;"&amp;($A4009+1/24))-COUNTIF(tData[BezoekLangEind],"&lt;="&amp;$A4009)</f>
        <v/>
      </c>
      <c r="G4009" s="15">
        <f>IF($D4009=1,$B4009*100+$C4009,-1)</f>
        <v/>
      </c>
      <c r="H4009" s="15">
        <f>IF($D4009=1,$B4009,-1)</f>
        <v/>
      </c>
      <c r="I4009" s="15">
        <f>IF($D4009=1,$C4009,-1)</f>
        <v/>
      </c>
    </row>
    <row r="4010">
      <c r="A4010" s="33" t="n">
        <v>45458.95833333334</v>
      </c>
      <c r="B4010" s="15">
        <f>WEEKDAY($A4010,2)</f>
        <v/>
      </c>
      <c r="C4010" s="15">
        <f>HOUR($A4010)</f>
        <v/>
      </c>
      <c r="D4010" s="15">
        <f>IF(AND($A4010&gt;=Instellingen!$B$6,$A4010&lt;Instellingen!$B$7),1,0)</f>
        <v/>
      </c>
      <c r="E4010" s="15">
        <f>COUNTIF(tData[BezoekStart],"&lt;"&amp;($A4010+1/24))-COUNTIF(tData[BezoekEind],"&lt;="&amp;$A4010)</f>
        <v/>
      </c>
      <c r="F4010" s="15">
        <f>COUNTIF(tData[BezoekLangStart],"&lt;"&amp;($A4010+1/24))-COUNTIF(tData[BezoekLangEind],"&lt;="&amp;$A4010)</f>
        <v/>
      </c>
      <c r="G4010" s="15">
        <f>IF($D4010=1,$B4010*100+$C4010,-1)</f>
        <v/>
      </c>
      <c r="H4010" s="15">
        <f>IF($D4010=1,$B4010,-1)</f>
        <v/>
      </c>
      <c r="I4010" s="15">
        <f>IF($D4010=1,$C4010,-1)</f>
        <v/>
      </c>
    </row>
    <row r="4011">
      <c r="A4011" s="33" t="n">
        <v>45459</v>
      </c>
      <c r="B4011" s="15">
        <f>WEEKDAY($A4011,2)</f>
        <v/>
      </c>
      <c r="C4011" s="15">
        <f>HOUR($A4011)</f>
        <v/>
      </c>
      <c r="D4011" s="15">
        <f>IF(AND($A4011&gt;=Instellingen!$B$6,$A4011&lt;Instellingen!$B$7),1,0)</f>
        <v/>
      </c>
      <c r="E4011" s="15">
        <f>COUNTIF(tData[BezoekStart],"&lt;"&amp;($A4011+1/24))-COUNTIF(tData[BezoekEind],"&lt;="&amp;$A4011)</f>
        <v/>
      </c>
      <c r="F4011" s="15">
        <f>COUNTIF(tData[BezoekLangStart],"&lt;"&amp;($A4011+1/24))-COUNTIF(tData[BezoekLangEind],"&lt;="&amp;$A4011)</f>
        <v/>
      </c>
      <c r="G4011" s="15">
        <f>IF($D4011=1,$B4011*100+$C4011,-1)</f>
        <v/>
      </c>
      <c r="H4011" s="15">
        <f>IF($D4011=1,$B4011,-1)</f>
        <v/>
      </c>
      <c r="I4011" s="15">
        <f>IF($D4011=1,$C4011,-1)</f>
        <v/>
      </c>
    </row>
    <row r="4012">
      <c r="A4012" s="33" t="n">
        <v>45459.04166666666</v>
      </c>
      <c r="B4012" s="15">
        <f>WEEKDAY($A4012,2)</f>
        <v/>
      </c>
      <c r="C4012" s="15">
        <f>HOUR($A4012)</f>
        <v/>
      </c>
      <c r="D4012" s="15">
        <f>IF(AND($A4012&gt;=Instellingen!$B$6,$A4012&lt;Instellingen!$B$7),1,0)</f>
        <v/>
      </c>
      <c r="E4012" s="15">
        <f>COUNTIF(tData[BezoekStart],"&lt;"&amp;($A4012+1/24))-COUNTIF(tData[BezoekEind],"&lt;="&amp;$A4012)</f>
        <v/>
      </c>
      <c r="F4012" s="15">
        <f>COUNTIF(tData[BezoekLangStart],"&lt;"&amp;($A4012+1/24))-COUNTIF(tData[BezoekLangEind],"&lt;="&amp;$A4012)</f>
        <v/>
      </c>
      <c r="G4012" s="15">
        <f>IF($D4012=1,$B4012*100+$C4012,-1)</f>
        <v/>
      </c>
      <c r="H4012" s="15">
        <f>IF($D4012=1,$B4012,-1)</f>
        <v/>
      </c>
      <c r="I4012" s="15">
        <f>IF($D4012=1,$C4012,-1)</f>
        <v/>
      </c>
    </row>
    <row r="4013">
      <c r="A4013" s="33" t="n">
        <v>45459.08333333334</v>
      </c>
      <c r="B4013" s="15">
        <f>WEEKDAY($A4013,2)</f>
        <v/>
      </c>
      <c r="C4013" s="15">
        <f>HOUR($A4013)</f>
        <v/>
      </c>
      <c r="D4013" s="15">
        <f>IF(AND($A4013&gt;=Instellingen!$B$6,$A4013&lt;Instellingen!$B$7),1,0)</f>
        <v/>
      </c>
      <c r="E4013" s="15">
        <f>COUNTIF(tData[BezoekStart],"&lt;"&amp;($A4013+1/24))-COUNTIF(tData[BezoekEind],"&lt;="&amp;$A4013)</f>
        <v/>
      </c>
      <c r="F4013" s="15">
        <f>COUNTIF(tData[BezoekLangStart],"&lt;"&amp;($A4013+1/24))-COUNTIF(tData[BezoekLangEind],"&lt;="&amp;$A4013)</f>
        <v/>
      </c>
      <c r="G4013" s="15">
        <f>IF($D4013=1,$B4013*100+$C4013,-1)</f>
        <v/>
      </c>
      <c r="H4013" s="15">
        <f>IF($D4013=1,$B4013,-1)</f>
        <v/>
      </c>
      <c r="I4013" s="15">
        <f>IF($D4013=1,$C4013,-1)</f>
        <v/>
      </c>
    </row>
    <row r="4014">
      <c r="A4014" s="33" t="n">
        <v>45459.125</v>
      </c>
      <c r="B4014" s="15">
        <f>WEEKDAY($A4014,2)</f>
        <v/>
      </c>
      <c r="C4014" s="15">
        <f>HOUR($A4014)</f>
        <v/>
      </c>
      <c r="D4014" s="15">
        <f>IF(AND($A4014&gt;=Instellingen!$B$6,$A4014&lt;Instellingen!$B$7),1,0)</f>
        <v/>
      </c>
      <c r="E4014" s="15">
        <f>COUNTIF(tData[BezoekStart],"&lt;"&amp;($A4014+1/24))-COUNTIF(tData[BezoekEind],"&lt;="&amp;$A4014)</f>
        <v/>
      </c>
      <c r="F4014" s="15">
        <f>COUNTIF(tData[BezoekLangStart],"&lt;"&amp;($A4014+1/24))-COUNTIF(tData[BezoekLangEind],"&lt;="&amp;$A4014)</f>
        <v/>
      </c>
      <c r="G4014" s="15">
        <f>IF($D4014=1,$B4014*100+$C4014,-1)</f>
        <v/>
      </c>
      <c r="H4014" s="15">
        <f>IF($D4014=1,$B4014,-1)</f>
        <v/>
      </c>
      <c r="I4014" s="15">
        <f>IF($D4014=1,$C4014,-1)</f>
        <v/>
      </c>
    </row>
    <row r="4015">
      <c r="A4015" s="33" t="n">
        <v>45459.16666666666</v>
      </c>
      <c r="B4015" s="15">
        <f>WEEKDAY($A4015,2)</f>
        <v/>
      </c>
      <c r="C4015" s="15">
        <f>HOUR($A4015)</f>
        <v/>
      </c>
      <c r="D4015" s="15">
        <f>IF(AND($A4015&gt;=Instellingen!$B$6,$A4015&lt;Instellingen!$B$7),1,0)</f>
        <v/>
      </c>
      <c r="E4015" s="15">
        <f>COUNTIF(tData[BezoekStart],"&lt;"&amp;($A4015+1/24))-COUNTIF(tData[BezoekEind],"&lt;="&amp;$A4015)</f>
        <v/>
      </c>
      <c r="F4015" s="15">
        <f>COUNTIF(tData[BezoekLangStart],"&lt;"&amp;($A4015+1/24))-COUNTIF(tData[BezoekLangEind],"&lt;="&amp;$A4015)</f>
        <v/>
      </c>
      <c r="G4015" s="15">
        <f>IF($D4015=1,$B4015*100+$C4015,-1)</f>
        <v/>
      </c>
      <c r="H4015" s="15">
        <f>IF($D4015=1,$B4015,-1)</f>
        <v/>
      </c>
      <c r="I4015" s="15">
        <f>IF($D4015=1,$C4015,-1)</f>
        <v/>
      </c>
    </row>
    <row r="4016">
      <c r="A4016" s="33" t="n">
        <v>45459.20833333334</v>
      </c>
      <c r="B4016" s="15">
        <f>WEEKDAY($A4016,2)</f>
        <v/>
      </c>
      <c r="C4016" s="15">
        <f>HOUR($A4016)</f>
        <v/>
      </c>
      <c r="D4016" s="15">
        <f>IF(AND($A4016&gt;=Instellingen!$B$6,$A4016&lt;Instellingen!$B$7),1,0)</f>
        <v/>
      </c>
      <c r="E4016" s="15">
        <f>COUNTIF(tData[BezoekStart],"&lt;"&amp;($A4016+1/24))-COUNTIF(tData[BezoekEind],"&lt;="&amp;$A4016)</f>
        <v/>
      </c>
      <c r="F4016" s="15">
        <f>COUNTIF(tData[BezoekLangStart],"&lt;"&amp;($A4016+1/24))-COUNTIF(tData[BezoekLangEind],"&lt;="&amp;$A4016)</f>
        <v/>
      </c>
      <c r="G4016" s="15">
        <f>IF($D4016=1,$B4016*100+$C4016,-1)</f>
        <v/>
      </c>
      <c r="H4016" s="15">
        <f>IF($D4016=1,$B4016,-1)</f>
        <v/>
      </c>
      <c r="I4016" s="15">
        <f>IF($D4016=1,$C4016,-1)</f>
        <v/>
      </c>
    </row>
    <row r="4017">
      <c r="A4017" s="33" t="n">
        <v>45459.25</v>
      </c>
      <c r="B4017" s="15">
        <f>WEEKDAY($A4017,2)</f>
        <v/>
      </c>
      <c r="C4017" s="15">
        <f>HOUR($A4017)</f>
        <v/>
      </c>
      <c r="D4017" s="15">
        <f>IF(AND($A4017&gt;=Instellingen!$B$6,$A4017&lt;Instellingen!$B$7),1,0)</f>
        <v/>
      </c>
      <c r="E4017" s="15">
        <f>COUNTIF(tData[BezoekStart],"&lt;"&amp;($A4017+1/24))-COUNTIF(tData[BezoekEind],"&lt;="&amp;$A4017)</f>
        <v/>
      </c>
      <c r="F4017" s="15">
        <f>COUNTIF(tData[BezoekLangStart],"&lt;"&amp;($A4017+1/24))-COUNTIF(tData[BezoekLangEind],"&lt;="&amp;$A4017)</f>
        <v/>
      </c>
      <c r="G4017" s="15">
        <f>IF($D4017=1,$B4017*100+$C4017,-1)</f>
        <v/>
      </c>
      <c r="H4017" s="15">
        <f>IF($D4017=1,$B4017,-1)</f>
        <v/>
      </c>
      <c r="I4017" s="15">
        <f>IF($D4017=1,$C4017,-1)</f>
        <v/>
      </c>
    </row>
    <row r="4018">
      <c r="A4018" s="33" t="n">
        <v>45459.29166666666</v>
      </c>
      <c r="B4018" s="15">
        <f>WEEKDAY($A4018,2)</f>
        <v/>
      </c>
      <c r="C4018" s="15">
        <f>HOUR($A4018)</f>
        <v/>
      </c>
      <c r="D4018" s="15">
        <f>IF(AND($A4018&gt;=Instellingen!$B$6,$A4018&lt;Instellingen!$B$7),1,0)</f>
        <v/>
      </c>
      <c r="E4018" s="15">
        <f>COUNTIF(tData[BezoekStart],"&lt;"&amp;($A4018+1/24))-COUNTIF(tData[BezoekEind],"&lt;="&amp;$A4018)</f>
        <v/>
      </c>
      <c r="F4018" s="15">
        <f>COUNTIF(tData[BezoekLangStart],"&lt;"&amp;($A4018+1/24))-COUNTIF(tData[BezoekLangEind],"&lt;="&amp;$A4018)</f>
        <v/>
      </c>
      <c r="G4018" s="15">
        <f>IF($D4018=1,$B4018*100+$C4018,-1)</f>
        <v/>
      </c>
      <c r="H4018" s="15">
        <f>IF($D4018=1,$B4018,-1)</f>
        <v/>
      </c>
      <c r="I4018" s="15">
        <f>IF($D4018=1,$C4018,-1)</f>
        <v/>
      </c>
    </row>
    <row r="4019">
      <c r="A4019" s="33" t="n">
        <v>45459.33333333334</v>
      </c>
      <c r="B4019" s="15">
        <f>WEEKDAY($A4019,2)</f>
        <v/>
      </c>
      <c r="C4019" s="15">
        <f>HOUR($A4019)</f>
        <v/>
      </c>
      <c r="D4019" s="15">
        <f>IF(AND($A4019&gt;=Instellingen!$B$6,$A4019&lt;Instellingen!$B$7),1,0)</f>
        <v/>
      </c>
      <c r="E4019" s="15">
        <f>COUNTIF(tData[BezoekStart],"&lt;"&amp;($A4019+1/24))-COUNTIF(tData[BezoekEind],"&lt;="&amp;$A4019)</f>
        <v/>
      </c>
      <c r="F4019" s="15">
        <f>COUNTIF(tData[BezoekLangStart],"&lt;"&amp;($A4019+1/24))-COUNTIF(tData[BezoekLangEind],"&lt;="&amp;$A4019)</f>
        <v/>
      </c>
      <c r="G4019" s="15">
        <f>IF($D4019=1,$B4019*100+$C4019,-1)</f>
        <v/>
      </c>
      <c r="H4019" s="15">
        <f>IF($D4019=1,$B4019,-1)</f>
        <v/>
      </c>
      <c r="I4019" s="15">
        <f>IF($D4019=1,$C4019,-1)</f>
        <v/>
      </c>
    </row>
    <row r="4020">
      <c r="A4020" s="33" t="n">
        <v>45459.375</v>
      </c>
      <c r="B4020" s="15">
        <f>WEEKDAY($A4020,2)</f>
        <v/>
      </c>
      <c r="C4020" s="15">
        <f>HOUR($A4020)</f>
        <v/>
      </c>
      <c r="D4020" s="15">
        <f>IF(AND($A4020&gt;=Instellingen!$B$6,$A4020&lt;Instellingen!$B$7),1,0)</f>
        <v/>
      </c>
      <c r="E4020" s="15">
        <f>COUNTIF(tData[BezoekStart],"&lt;"&amp;($A4020+1/24))-COUNTIF(tData[BezoekEind],"&lt;="&amp;$A4020)</f>
        <v/>
      </c>
      <c r="F4020" s="15">
        <f>COUNTIF(tData[BezoekLangStart],"&lt;"&amp;($A4020+1/24))-COUNTIF(tData[BezoekLangEind],"&lt;="&amp;$A4020)</f>
        <v/>
      </c>
      <c r="G4020" s="15">
        <f>IF($D4020=1,$B4020*100+$C4020,-1)</f>
        <v/>
      </c>
      <c r="H4020" s="15">
        <f>IF($D4020=1,$B4020,-1)</f>
        <v/>
      </c>
      <c r="I4020" s="15">
        <f>IF($D4020=1,$C4020,-1)</f>
        <v/>
      </c>
    </row>
    <row r="4021">
      <c r="A4021" s="33" t="n">
        <v>45459.41666666666</v>
      </c>
      <c r="B4021" s="15">
        <f>WEEKDAY($A4021,2)</f>
        <v/>
      </c>
      <c r="C4021" s="15">
        <f>HOUR($A4021)</f>
        <v/>
      </c>
      <c r="D4021" s="15">
        <f>IF(AND($A4021&gt;=Instellingen!$B$6,$A4021&lt;Instellingen!$B$7),1,0)</f>
        <v/>
      </c>
      <c r="E4021" s="15">
        <f>COUNTIF(tData[BezoekStart],"&lt;"&amp;($A4021+1/24))-COUNTIF(tData[BezoekEind],"&lt;="&amp;$A4021)</f>
        <v/>
      </c>
      <c r="F4021" s="15">
        <f>COUNTIF(tData[BezoekLangStart],"&lt;"&amp;($A4021+1/24))-COUNTIF(tData[BezoekLangEind],"&lt;="&amp;$A4021)</f>
        <v/>
      </c>
      <c r="G4021" s="15">
        <f>IF($D4021=1,$B4021*100+$C4021,-1)</f>
        <v/>
      </c>
      <c r="H4021" s="15">
        <f>IF($D4021=1,$B4021,-1)</f>
        <v/>
      </c>
      <c r="I4021" s="15">
        <f>IF($D4021=1,$C4021,-1)</f>
        <v/>
      </c>
    </row>
    <row r="4022">
      <c r="A4022" s="33" t="n">
        <v>45459.45833333334</v>
      </c>
      <c r="B4022" s="15">
        <f>WEEKDAY($A4022,2)</f>
        <v/>
      </c>
      <c r="C4022" s="15">
        <f>HOUR($A4022)</f>
        <v/>
      </c>
      <c r="D4022" s="15">
        <f>IF(AND($A4022&gt;=Instellingen!$B$6,$A4022&lt;Instellingen!$B$7),1,0)</f>
        <v/>
      </c>
      <c r="E4022" s="15">
        <f>COUNTIF(tData[BezoekStart],"&lt;"&amp;($A4022+1/24))-COUNTIF(tData[BezoekEind],"&lt;="&amp;$A4022)</f>
        <v/>
      </c>
      <c r="F4022" s="15">
        <f>COUNTIF(tData[BezoekLangStart],"&lt;"&amp;($A4022+1/24))-COUNTIF(tData[BezoekLangEind],"&lt;="&amp;$A4022)</f>
        <v/>
      </c>
      <c r="G4022" s="15">
        <f>IF($D4022=1,$B4022*100+$C4022,-1)</f>
        <v/>
      </c>
      <c r="H4022" s="15">
        <f>IF($D4022=1,$B4022,-1)</f>
        <v/>
      </c>
      <c r="I4022" s="15">
        <f>IF($D4022=1,$C4022,-1)</f>
        <v/>
      </c>
    </row>
    <row r="4023">
      <c r="A4023" s="33" t="n">
        <v>45459.5</v>
      </c>
      <c r="B4023" s="15">
        <f>WEEKDAY($A4023,2)</f>
        <v/>
      </c>
      <c r="C4023" s="15">
        <f>HOUR($A4023)</f>
        <v/>
      </c>
      <c r="D4023" s="15">
        <f>IF(AND($A4023&gt;=Instellingen!$B$6,$A4023&lt;Instellingen!$B$7),1,0)</f>
        <v/>
      </c>
      <c r="E4023" s="15">
        <f>COUNTIF(tData[BezoekStart],"&lt;"&amp;($A4023+1/24))-COUNTIF(tData[BezoekEind],"&lt;="&amp;$A4023)</f>
        <v/>
      </c>
      <c r="F4023" s="15">
        <f>COUNTIF(tData[BezoekLangStart],"&lt;"&amp;($A4023+1/24))-COUNTIF(tData[BezoekLangEind],"&lt;="&amp;$A4023)</f>
        <v/>
      </c>
      <c r="G4023" s="15">
        <f>IF($D4023=1,$B4023*100+$C4023,-1)</f>
        <v/>
      </c>
      <c r="H4023" s="15">
        <f>IF($D4023=1,$B4023,-1)</f>
        <v/>
      </c>
      <c r="I4023" s="15">
        <f>IF($D4023=1,$C4023,-1)</f>
        <v/>
      </c>
    </row>
    <row r="4024">
      <c r="A4024" s="33" t="n">
        <v>45459.54166666666</v>
      </c>
      <c r="B4024" s="15">
        <f>WEEKDAY($A4024,2)</f>
        <v/>
      </c>
      <c r="C4024" s="15">
        <f>HOUR($A4024)</f>
        <v/>
      </c>
      <c r="D4024" s="15">
        <f>IF(AND($A4024&gt;=Instellingen!$B$6,$A4024&lt;Instellingen!$B$7),1,0)</f>
        <v/>
      </c>
      <c r="E4024" s="15">
        <f>COUNTIF(tData[BezoekStart],"&lt;"&amp;($A4024+1/24))-COUNTIF(tData[BezoekEind],"&lt;="&amp;$A4024)</f>
        <v/>
      </c>
      <c r="F4024" s="15">
        <f>COUNTIF(tData[BezoekLangStart],"&lt;"&amp;($A4024+1/24))-COUNTIF(tData[BezoekLangEind],"&lt;="&amp;$A4024)</f>
        <v/>
      </c>
      <c r="G4024" s="15">
        <f>IF($D4024=1,$B4024*100+$C4024,-1)</f>
        <v/>
      </c>
      <c r="H4024" s="15">
        <f>IF($D4024=1,$B4024,-1)</f>
        <v/>
      </c>
      <c r="I4024" s="15">
        <f>IF($D4024=1,$C4024,-1)</f>
        <v/>
      </c>
    </row>
    <row r="4025">
      <c r="A4025" s="33" t="n">
        <v>45459.58333333334</v>
      </c>
      <c r="B4025" s="15">
        <f>WEEKDAY($A4025,2)</f>
        <v/>
      </c>
      <c r="C4025" s="15">
        <f>HOUR($A4025)</f>
        <v/>
      </c>
      <c r="D4025" s="15">
        <f>IF(AND($A4025&gt;=Instellingen!$B$6,$A4025&lt;Instellingen!$B$7),1,0)</f>
        <v/>
      </c>
      <c r="E4025" s="15">
        <f>COUNTIF(tData[BezoekStart],"&lt;"&amp;($A4025+1/24))-COUNTIF(tData[BezoekEind],"&lt;="&amp;$A4025)</f>
        <v/>
      </c>
      <c r="F4025" s="15">
        <f>COUNTIF(tData[BezoekLangStart],"&lt;"&amp;($A4025+1/24))-COUNTIF(tData[BezoekLangEind],"&lt;="&amp;$A4025)</f>
        <v/>
      </c>
      <c r="G4025" s="15">
        <f>IF($D4025=1,$B4025*100+$C4025,-1)</f>
        <v/>
      </c>
      <c r="H4025" s="15">
        <f>IF($D4025=1,$B4025,-1)</f>
        <v/>
      </c>
      <c r="I4025" s="15">
        <f>IF($D4025=1,$C4025,-1)</f>
        <v/>
      </c>
    </row>
    <row r="4026">
      <c r="A4026" s="33" t="n">
        <v>45459.625</v>
      </c>
      <c r="B4026" s="15">
        <f>WEEKDAY($A4026,2)</f>
        <v/>
      </c>
      <c r="C4026" s="15">
        <f>HOUR($A4026)</f>
        <v/>
      </c>
      <c r="D4026" s="15">
        <f>IF(AND($A4026&gt;=Instellingen!$B$6,$A4026&lt;Instellingen!$B$7),1,0)</f>
        <v/>
      </c>
      <c r="E4026" s="15">
        <f>COUNTIF(tData[BezoekStart],"&lt;"&amp;($A4026+1/24))-COUNTIF(tData[BezoekEind],"&lt;="&amp;$A4026)</f>
        <v/>
      </c>
      <c r="F4026" s="15">
        <f>COUNTIF(tData[BezoekLangStart],"&lt;"&amp;($A4026+1/24))-COUNTIF(tData[BezoekLangEind],"&lt;="&amp;$A4026)</f>
        <v/>
      </c>
      <c r="G4026" s="15">
        <f>IF($D4026=1,$B4026*100+$C4026,-1)</f>
        <v/>
      </c>
      <c r="H4026" s="15">
        <f>IF($D4026=1,$B4026,-1)</f>
        <v/>
      </c>
      <c r="I4026" s="15">
        <f>IF($D4026=1,$C4026,-1)</f>
        <v/>
      </c>
    </row>
    <row r="4027">
      <c r="A4027" s="33" t="n">
        <v>45459.66666666666</v>
      </c>
      <c r="B4027" s="15">
        <f>WEEKDAY($A4027,2)</f>
        <v/>
      </c>
      <c r="C4027" s="15">
        <f>HOUR($A4027)</f>
        <v/>
      </c>
      <c r="D4027" s="15">
        <f>IF(AND($A4027&gt;=Instellingen!$B$6,$A4027&lt;Instellingen!$B$7),1,0)</f>
        <v/>
      </c>
      <c r="E4027" s="15">
        <f>COUNTIF(tData[BezoekStart],"&lt;"&amp;($A4027+1/24))-COUNTIF(tData[BezoekEind],"&lt;="&amp;$A4027)</f>
        <v/>
      </c>
      <c r="F4027" s="15">
        <f>COUNTIF(tData[BezoekLangStart],"&lt;"&amp;($A4027+1/24))-COUNTIF(tData[BezoekLangEind],"&lt;="&amp;$A4027)</f>
        <v/>
      </c>
      <c r="G4027" s="15">
        <f>IF($D4027=1,$B4027*100+$C4027,-1)</f>
        <v/>
      </c>
      <c r="H4027" s="15">
        <f>IF($D4027=1,$B4027,-1)</f>
        <v/>
      </c>
      <c r="I4027" s="15">
        <f>IF($D4027=1,$C4027,-1)</f>
        <v/>
      </c>
    </row>
    <row r="4028">
      <c r="A4028" s="33" t="n">
        <v>45459.70833333334</v>
      </c>
      <c r="B4028" s="15">
        <f>WEEKDAY($A4028,2)</f>
        <v/>
      </c>
      <c r="C4028" s="15">
        <f>HOUR($A4028)</f>
        <v/>
      </c>
      <c r="D4028" s="15">
        <f>IF(AND($A4028&gt;=Instellingen!$B$6,$A4028&lt;Instellingen!$B$7),1,0)</f>
        <v/>
      </c>
      <c r="E4028" s="15">
        <f>COUNTIF(tData[BezoekStart],"&lt;"&amp;($A4028+1/24))-COUNTIF(tData[BezoekEind],"&lt;="&amp;$A4028)</f>
        <v/>
      </c>
      <c r="F4028" s="15">
        <f>COUNTIF(tData[BezoekLangStart],"&lt;"&amp;($A4028+1/24))-COUNTIF(tData[BezoekLangEind],"&lt;="&amp;$A4028)</f>
        <v/>
      </c>
      <c r="G4028" s="15">
        <f>IF($D4028=1,$B4028*100+$C4028,-1)</f>
        <v/>
      </c>
      <c r="H4028" s="15">
        <f>IF($D4028=1,$B4028,-1)</f>
        <v/>
      </c>
      <c r="I4028" s="15">
        <f>IF($D4028=1,$C4028,-1)</f>
        <v/>
      </c>
    </row>
    <row r="4029">
      <c r="A4029" s="33" t="n">
        <v>45459.75</v>
      </c>
      <c r="B4029" s="15">
        <f>WEEKDAY($A4029,2)</f>
        <v/>
      </c>
      <c r="C4029" s="15">
        <f>HOUR($A4029)</f>
        <v/>
      </c>
      <c r="D4029" s="15">
        <f>IF(AND($A4029&gt;=Instellingen!$B$6,$A4029&lt;Instellingen!$B$7),1,0)</f>
        <v/>
      </c>
      <c r="E4029" s="15">
        <f>COUNTIF(tData[BezoekStart],"&lt;"&amp;($A4029+1/24))-COUNTIF(tData[BezoekEind],"&lt;="&amp;$A4029)</f>
        <v/>
      </c>
      <c r="F4029" s="15">
        <f>COUNTIF(tData[BezoekLangStart],"&lt;"&amp;($A4029+1/24))-COUNTIF(tData[BezoekLangEind],"&lt;="&amp;$A4029)</f>
        <v/>
      </c>
      <c r="G4029" s="15">
        <f>IF($D4029=1,$B4029*100+$C4029,-1)</f>
        <v/>
      </c>
      <c r="H4029" s="15">
        <f>IF($D4029=1,$B4029,-1)</f>
        <v/>
      </c>
      <c r="I4029" s="15">
        <f>IF($D4029=1,$C4029,-1)</f>
        <v/>
      </c>
    </row>
    <row r="4030">
      <c r="A4030" s="33" t="n">
        <v>45459.79166666666</v>
      </c>
      <c r="B4030" s="15">
        <f>WEEKDAY($A4030,2)</f>
        <v/>
      </c>
      <c r="C4030" s="15">
        <f>HOUR($A4030)</f>
        <v/>
      </c>
      <c r="D4030" s="15">
        <f>IF(AND($A4030&gt;=Instellingen!$B$6,$A4030&lt;Instellingen!$B$7),1,0)</f>
        <v/>
      </c>
      <c r="E4030" s="15">
        <f>COUNTIF(tData[BezoekStart],"&lt;"&amp;($A4030+1/24))-COUNTIF(tData[BezoekEind],"&lt;="&amp;$A4030)</f>
        <v/>
      </c>
      <c r="F4030" s="15">
        <f>COUNTIF(tData[BezoekLangStart],"&lt;"&amp;($A4030+1/24))-COUNTIF(tData[BezoekLangEind],"&lt;="&amp;$A4030)</f>
        <v/>
      </c>
      <c r="G4030" s="15">
        <f>IF($D4030=1,$B4030*100+$C4030,-1)</f>
        <v/>
      </c>
      <c r="H4030" s="15">
        <f>IF($D4030=1,$B4030,-1)</f>
        <v/>
      </c>
      <c r="I4030" s="15">
        <f>IF($D4030=1,$C4030,-1)</f>
        <v/>
      </c>
    </row>
    <row r="4031">
      <c r="A4031" s="33" t="n">
        <v>45459.83333333334</v>
      </c>
      <c r="B4031" s="15">
        <f>WEEKDAY($A4031,2)</f>
        <v/>
      </c>
      <c r="C4031" s="15">
        <f>HOUR($A4031)</f>
        <v/>
      </c>
      <c r="D4031" s="15">
        <f>IF(AND($A4031&gt;=Instellingen!$B$6,$A4031&lt;Instellingen!$B$7),1,0)</f>
        <v/>
      </c>
      <c r="E4031" s="15">
        <f>COUNTIF(tData[BezoekStart],"&lt;"&amp;($A4031+1/24))-COUNTIF(tData[BezoekEind],"&lt;="&amp;$A4031)</f>
        <v/>
      </c>
      <c r="F4031" s="15">
        <f>COUNTIF(tData[BezoekLangStart],"&lt;"&amp;($A4031+1/24))-COUNTIF(tData[BezoekLangEind],"&lt;="&amp;$A4031)</f>
        <v/>
      </c>
      <c r="G4031" s="15">
        <f>IF($D4031=1,$B4031*100+$C4031,-1)</f>
        <v/>
      </c>
      <c r="H4031" s="15">
        <f>IF($D4031=1,$B4031,-1)</f>
        <v/>
      </c>
      <c r="I4031" s="15">
        <f>IF($D4031=1,$C4031,-1)</f>
        <v/>
      </c>
    </row>
    <row r="4032">
      <c r="A4032" s="33" t="n">
        <v>45459.875</v>
      </c>
      <c r="B4032" s="15">
        <f>WEEKDAY($A4032,2)</f>
        <v/>
      </c>
      <c r="C4032" s="15">
        <f>HOUR($A4032)</f>
        <v/>
      </c>
      <c r="D4032" s="15">
        <f>IF(AND($A4032&gt;=Instellingen!$B$6,$A4032&lt;Instellingen!$B$7),1,0)</f>
        <v/>
      </c>
      <c r="E4032" s="15">
        <f>COUNTIF(tData[BezoekStart],"&lt;"&amp;($A4032+1/24))-COUNTIF(tData[BezoekEind],"&lt;="&amp;$A4032)</f>
        <v/>
      </c>
      <c r="F4032" s="15">
        <f>COUNTIF(tData[BezoekLangStart],"&lt;"&amp;($A4032+1/24))-COUNTIF(tData[BezoekLangEind],"&lt;="&amp;$A4032)</f>
        <v/>
      </c>
      <c r="G4032" s="15">
        <f>IF($D4032=1,$B4032*100+$C4032,-1)</f>
        <v/>
      </c>
      <c r="H4032" s="15">
        <f>IF($D4032=1,$B4032,-1)</f>
        <v/>
      </c>
      <c r="I4032" s="15">
        <f>IF($D4032=1,$C4032,-1)</f>
        <v/>
      </c>
    </row>
    <row r="4033">
      <c r="A4033" s="33" t="n">
        <v>45459.91666666666</v>
      </c>
      <c r="B4033" s="15">
        <f>WEEKDAY($A4033,2)</f>
        <v/>
      </c>
      <c r="C4033" s="15">
        <f>HOUR($A4033)</f>
        <v/>
      </c>
      <c r="D4033" s="15">
        <f>IF(AND($A4033&gt;=Instellingen!$B$6,$A4033&lt;Instellingen!$B$7),1,0)</f>
        <v/>
      </c>
      <c r="E4033" s="15">
        <f>COUNTIF(tData[BezoekStart],"&lt;"&amp;($A4033+1/24))-COUNTIF(tData[BezoekEind],"&lt;="&amp;$A4033)</f>
        <v/>
      </c>
      <c r="F4033" s="15">
        <f>COUNTIF(tData[BezoekLangStart],"&lt;"&amp;($A4033+1/24))-COUNTIF(tData[BezoekLangEind],"&lt;="&amp;$A4033)</f>
        <v/>
      </c>
      <c r="G4033" s="15">
        <f>IF($D4033=1,$B4033*100+$C4033,-1)</f>
        <v/>
      </c>
      <c r="H4033" s="15">
        <f>IF($D4033=1,$B4033,-1)</f>
        <v/>
      </c>
      <c r="I4033" s="15">
        <f>IF($D4033=1,$C4033,-1)</f>
        <v/>
      </c>
    </row>
    <row r="4034">
      <c r="A4034" s="33" t="n">
        <v>45459.95833333334</v>
      </c>
      <c r="B4034" s="15">
        <f>WEEKDAY($A4034,2)</f>
        <v/>
      </c>
      <c r="C4034" s="15">
        <f>HOUR($A4034)</f>
        <v/>
      </c>
      <c r="D4034" s="15">
        <f>IF(AND($A4034&gt;=Instellingen!$B$6,$A4034&lt;Instellingen!$B$7),1,0)</f>
        <v/>
      </c>
      <c r="E4034" s="15">
        <f>COUNTIF(tData[BezoekStart],"&lt;"&amp;($A4034+1/24))-COUNTIF(tData[BezoekEind],"&lt;="&amp;$A4034)</f>
        <v/>
      </c>
      <c r="F4034" s="15">
        <f>COUNTIF(tData[BezoekLangStart],"&lt;"&amp;($A4034+1/24))-COUNTIF(tData[BezoekLangEind],"&lt;="&amp;$A4034)</f>
        <v/>
      </c>
      <c r="G4034" s="15">
        <f>IF($D4034=1,$B4034*100+$C4034,-1)</f>
        <v/>
      </c>
      <c r="H4034" s="15">
        <f>IF($D4034=1,$B4034,-1)</f>
        <v/>
      </c>
      <c r="I4034" s="15">
        <f>IF($D4034=1,$C4034,-1)</f>
        <v/>
      </c>
    </row>
    <row r="4035">
      <c r="A4035" s="33" t="n">
        <v>45460</v>
      </c>
      <c r="B4035" s="15">
        <f>WEEKDAY($A4035,2)</f>
        <v/>
      </c>
      <c r="C4035" s="15">
        <f>HOUR($A4035)</f>
        <v/>
      </c>
      <c r="D4035" s="15">
        <f>IF(AND($A4035&gt;=Instellingen!$B$6,$A4035&lt;Instellingen!$B$7),1,0)</f>
        <v/>
      </c>
      <c r="E4035" s="15">
        <f>COUNTIF(tData[BezoekStart],"&lt;"&amp;($A4035+1/24))-COUNTIF(tData[BezoekEind],"&lt;="&amp;$A4035)</f>
        <v/>
      </c>
      <c r="F4035" s="15">
        <f>COUNTIF(tData[BezoekLangStart],"&lt;"&amp;($A4035+1/24))-COUNTIF(tData[BezoekLangEind],"&lt;="&amp;$A4035)</f>
        <v/>
      </c>
      <c r="G4035" s="15">
        <f>IF($D4035=1,$B4035*100+$C4035,-1)</f>
        <v/>
      </c>
      <c r="H4035" s="15">
        <f>IF($D4035=1,$B4035,-1)</f>
        <v/>
      </c>
      <c r="I4035" s="15">
        <f>IF($D4035=1,$C4035,-1)</f>
        <v/>
      </c>
    </row>
    <row r="4036">
      <c r="A4036" s="33" t="n">
        <v>45460.04166666666</v>
      </c>
      <c r="B4036" s="15">
        <f>WEEKDAY($A4036,2)</f>
        <v/>
      </c>
      <c r="C4036" s="15">
        <f>HOUR($A4036)</f>
        <v/>
      </c>
      <c r="D4036" s="15">
        <f>IF(AND($A4036&gt;=Instellingen!$B$6,$A4036&lt;Instellingen!$B$7),1,0)</f>
        <v/>
      </c>
      <c r="E4036" s="15">
        <f>COUNTIF(tData[BezoekStart],"&lt;"&amp;($A4036+1/24))-COUNTIF(tData[BezoekEind],"&lt;="&amp;$A4036)</f>
        <v/>
      </c>
      <c r="F4036" s="15">
        <f>COUNTIF(tData[BezoekLangStart],"&lt;"&amp;($A4036+1/24))-COUNTIF(tData[BezoekLangEind],"&lt;="&amp;$A4036)</f>
        <v/>
      </c>
      <c r="G4036" s="15">
        <f>IF($D4036=1,$B4036*100+$C4036,-1)</f>
        <v/>
      </c>
      <c r="H4036" s="15">
        <f>IF($D4036=1,$B4036,-1)</f>
        <v/>
      </c>
      <c r="I4036" s="15">
        <f>IF($D4036=1,$C4036,-1)</f>
        <v/>
      </c>
    </row>
    <row r="4037">
      <c r="A4037" s="33" t="n">
        <v>45460.08333333334</v>
      </c>
      <c r="B4037" s="15">
        <f>WEEKDAY($A4037,2)</f>
        <v/>
      </c>
      <c r="C4037" s="15">
        <f>HOUR($A4037)</f>
        <v/>
      </c>
      <c r="D4037" s="15">
        <f>IF(AND($A4037&gt;=Instellingen!$B$6,$A4037&lt;Instellingen!$B$7),1,0)</f>
        <v/>
      </c>
      <c r="E4037" s="15">
        <f>COUNTIF(tData[BezoekStart],"&lt;"&amp;($A4037+1/24))-COUNTIF(tData[BezoekEind],"&lt;="&amp;$A4037)</f>
        <v/>
      </c>
      <c r="F4037" s="15">
        <f>COUNTIF(tData[BezoekLangStart],"&lt;"&amp;($A4037+1/24))-COUNTIF(tData[BezoekLangEind],"&lt;="&amp;$A4037)</f>
        <v/>
      </c>
      <c r="G4037" s="15">
        <f>IF($D4037=1,$B4037*100+$C4037,-1)</f>
        <v/>
      </c>
      <c r="H4037" s="15">
        <f>IF($D4037=1,$B4037,-1)</f>
        <v/>
      </c>
      <c r="I4037" s="15">
        <f>IF($D4037=1,$C4037,-1)</f>
        <v/>
      </c>
    </row>
    <row r="4038">
      <c r="A4038" s="33" t="n">
        <v>45460.125</v>
      </c>
      <c r="B4038" s="15">
        <f>WEEKDAY($A4038,2)</f>
        <v/>
      </c>
      <c r="C4038" s="15">
        <f>HOUR($A4038)</f>
        <v/>
      </c>
      <c r="D4038" s="15">
        <f>IF(AND($A4038&gt;=Instellingen!$B$6,$A4038&lt;Instellingen!$B$7),1,0)</f>
        <v/>
      </c>
      <c r="E4038" s="15">
        <f>COUNTIF(tData[BezoekStart],"&lt;"&amp;($A4038+1/24))-COUNTIF(tData[BezoekEind],"&lt;="&amp;$A4038)</f>
        <v/>
      </c>
      <c r="F4038" s="15">
        <f>COUNTIF(tData[BezoekLangStart],"&lt;"&amp;($A4038+1/24))-COUNTIF(tData[BezoekLangEind],"&lt;="&amp;$A4038)</f>
        <v/>
      </c>
      <c r="G4038" s="15">
        <f>IF($D4038=1,$B4038*100+$C4038,-1)</f>
        <v/>
      </c>
      <c r="H4038" s="15">
        <f>IF($D4038=1,$B4038,-1)</f>
        <v/>
      </c>
      <c r="I4038" s="15">
        <f>IF($D4038=1,$C4038,-1)</f>
        <v/>
      </c>
    </row>
    <row r="4039">
      <c r="A4039" s="33" t="n">
        <v>45460.16666666666</v>
      </c>
      <c r="B4039" s="15">
        <f>WEEKDAY($A4039,2)</f>
        <v/>
      </c>
      <c r="C4039" s="15">
        <f>HOUR($A4039)</f>
        <v/>
      </c>
      <c r="D4039" s="15">
        <f>IF(AND($A4039&gt;=Instellingen!$B$6,$A4039&lt;Instellingen!$B$7),1,0)</f>
        <v/>
      </c>
      <c r="E4039" s="15">
        <f>COUNTIF(tData[BezoekStart],"&lt;"&amp;($A4039+1/24))-COUNTIF(tData[BezoekEind],"&lt;="&amp;$A4039)</f>
        <v/>
      </c>
      <c r="F4039" s="15">
        <f>COUNTIF(tData[BezoekLangStart],"&lt;"&amp;($A4039+1/24))-COUNTIF(tData[BezoekLangEind],"&lt;="&amp;$A4039)</f>
        <v/>
      </c>
      <c r="G4039" s="15">
        <f>IF($D4039=1,$B4039*100+$C4039,-1)</f>
        <v/>
      </c>
      <c r="H4039" s="15">
        <f>IF($D4039=1,$B4039,-1)</f>
        <v/>
      </c>
      <c r="I4039" s="15">
        <f>IF($D4039=1,$C4039,-1)</f>
        <v/>
      </c>
    </row>
    <row r="4040">
      <c r="A4040" s="33" t="n">
        <v>45460.20833333334</v>
      </c>
      <c r="B4040" s="15">
        <f>WEEKDAY($A4040,2)</f>
        <v/>
      </c>
      <c r="C4040" s="15">
        <f>HOUR($A4040)</f>
        <v/>
      </c>
      <c r="D4040" s="15">
        <f>IF(AND($A4040&gt;=Instellingen!$B$6,$A4040&lt;Instellingen!$B$7),1,0)</f>
        <v/>
      </c>
      <c r="E4040" s="15">
        <f>COUNTIF(tData[BezoekStart],"&lt;"&amp;($A4040+1/24))-COUNTIF(tData[BezoekEind],"&lt;="&amp;$A4040)</f>
        <v/>
      </c>
      <c r="F4040" s="15">
        <f>COUNTIF(tData[BezoekLangStart],"&lt;"&amp;($A4040+1/24))-COUNTIF(tData[BezoekLangEind],"&lt;="&amp;$A4040)</f>
        <v/>
      </c>
      <c r="G4040" s="15">
        <f>IF($D4040=1,$B4040*100+$C4040,-1)</f>
        <v/>
      </c>
      <c r="H4040" s="15">
        <f>IF($D4040=1,$B4040,-1)</f>
        <v/>
      </c>
      <c r="I4040" s="15">
        <f>IF($D4040=1,$C4040,-1)</f>
        <v/>
      </c>
    </row>
    <row r="4041">
      <c r="A4041" s="33" t="n">
        <v>45460.25</v>
      </c>
      <c r="B4041" s="15">
        <f>WEEKDAY($A4041,2)</f>
        <v/>
      </c>
      <c r="C4041" s="15">
        <f>HOUR($A4041)</f>
        <v/>
      </c>
      <c r="D4041" s="15">
        <f>IF(AND($A4041&gt;=Instellingen!$B$6,$A4041&lt;Instellingen!$B$7),1,0)</f>
        <v/>
      </c>
      <c r="E4041" s="15">
        <f>COUNTIF(tData[BezoekStart],"&lt;"&amp;($A4041+1/24))-COUNTIF(tData[BezoekEind],"&lt;="&amp;$A4041)</f>
        <v/>
      </c>
      <c r="F4041" s="15">
        <f>COUNTIF(tData[BezoekLangStart],"&lt;"&amp;($A4041+1/24))-COUNTIF(tData[BezoekLangEind],"&lt;="&amp;$A4041)</f>
        <v/>
      </c>
      <c r="G4041" s="15">
        <f>IF($D4041=1,$B4041*100+$C4041,-1)</f>
        <v/>
      </c>
      <c r="H4041" s="15">
        <f>IF($D4041=1,$B4041,-1)</f>
        <v/>
      </c>
      <c r="I4041" s="15">
        <f>IF($D4041=1,$C4041,-1)</f>
        <v/>
      </c>
    </row>
    <row r="4042">
      <c r="A4042" s="33" t="n">
        <v>45460.29166666666</v>
      </c>
      <c r="B4042" s="15">
        <f>WEEKDAY($A4042,2)</f>
        <v/>
      </c>
      <c r="C4042" s="15">
        <f>HOUR($A4042)</f>
        <v/>
      </c>
      <c r="D4042" s="15">
        <f>IF(AND($A4042&gt;=Instellingen!$B$6,$A4042&lt;Instellingen!$B$7),1,0)</f>
        <v/>
      </c>
      <c r="E4042" s="15">
        <f>COUNTIF(tData[BezoekStart],"&lt;"&amp;($A4042+1/24))-COUNTIF(tData[BezoekEind],"&lt;="&amp;$A4042)</f>
        <v/>
      </c>
      <c r="F4042" s="15">
        <f>COUNTIF(tData[BezoekLangStart],"&lt;"&amp;($A4042+1/24))-COUNTIF(tData[BezoekLangEind],"&lt;="&amp;$A4042)</f>
        <v/>
      </c>
      <c r="G4042" s="15">
        <f>IF($D4042=1,$B4042*100+$C4042,-1)</f>
        <v/>
      </c>
      <c r="H4042" s="15">
        <f>IF($D4042=1,$B4042,-1)</f>
        <v/>
      </c>
      <c r="I4042" s="15">
        <f>IF($D4042=1,$C4042,-1)</f>
        <v/>
      </c>
    </row>
    <row r="4043">
      <c r="A4043" s="33" t="n">
        <v>45460.33333333334</v>
      </c>
      <c r="B4043" s="15">
        <f>WEEKDAY($A4043,2)</f>
        <v/>
      </c>
      <c r="C4043" s="15">
        <f>HOUR($A4043)</f>
        <v/>
      </c>
      <c r="D4043" s="15">
        <f>IF(AND($A4043&gt;=Instellingen!$B$6,$A4043&lt;Instellingen!$B$7),1,0)</f>
        <v/>
      </c>
      <c r="E4043" s="15">
        <f>COUNTIF(tData[BezoekStart],"&lt;"&amp;($A4043+1/24))-COUNTIF(tData[BezoekEind],"&lt;="&amp;$A4043)</f>
        <v/>
      </c>
      <c r="F4043" s="15">
        <f>COUNTIF(tData[BezoekLangStart],"&lt;"&amp;($A4043+1/24))-COUNTIF(tData[BezoekLangEind],"&lt;="&amp;$A4043)</f>
        <v/>
      </c>
      <c r="G4043" s="15">
        <f>IF($D4043=1,$B4043*100+$C4043,-1)</f>
        <v/>
      </c>
      <c r="H4043" s="15">
        <f>IF($D4043=1,$B4043,-1)</f>
        <v/>
      </c>
      <c r="I4043" s="15">
        <f>IF($D4043=1,$C4043,-1)</f>
        <v/>
      </c>
    </row>
    <row r="4044">
      <c r="A4044" s="33" t="n">
        <v>45460.375</v>
      </c>
      <c r="B4044" s="15">
        <f>WEEKDAY($A4044,2)</f>
        <v/>
      </c>
      <c r="C4044" s="15">
        <f>HOUR($A4044)</f>
        <v/>
      </c>
      <c r="D4044" s="15">
        <f>IF(AND($A4044&gt;=Instellingen!$B$6,$A4044&lt;Instellingen!$B$7),1,0)</f>
        <v/>
      </c>
      <c r="E4044" s="15">
        <f>COUNTIF(tData[BezoekStart],"&lt;"&amp;($A4044+1/24))-COUNTIF(tData[BezoekEind],"&lt;="&amp;$A4044)</f>
        <v/>
      </c>
      <c r="F4044" s="15">
        <f>COUNTIF(tData[BezoekLangStart],"&lt;"&amp;($A4044+1/24))-COUNTIF(tData[BezoekLangEind],"&lt;="&amp;$A4044)</f>
        <v/>
      </c>
      <c r="G4044" s="15">
        <f>IF($D4044=1,$B4044*100+$C4044,-1)</f>
        <v/>
      </c>
      <c r="H4044" s="15">
        <f>IF($D4044=1,$B4044,-1)</f>
        <v/>
      </c>
      <c r="I4044" s="15">
        <f>IF($D4044=1,$C4044,-1)</f>
        <v/>
      </c>
    </row>
    <row r="4045">
      <c r="A4045" s="33" t="n">
        <v>45460.41666666666</v>
      </c>
      <c r="B4045" s="15">
        <f>WEEKDAY($A4045,2)</f>
        <v/>
      </c>
      <c r="C4045" s="15">
        <f>HOUR($A4045)</f>
        <v/>
      </c>
      <c r="D4045" s="15">
        <f>IF(AND($A4045&gt;=Instellingen!$B$6,$A4045&lt;Instellingen!$B$7),1,0)</f>
        <v/>
      </c>
      <c r="E4045" s="15">
        <f>COUNTIF(tData[BezoekStart],"&lt;"&amp;($A4045+1/24))-COUNTIF(tData[BezoekEind],"&lt;="&amp;$A4045)</f>
        <v/>
      </c>
      <c r="F4045" s="15">
        <f>COUNTIF(tData[BezoekLangStart],"&lt;"&amp;($A4045+1/24))-COUNTIF(tData[BezoekLangEind],"&lt;="&amp;$A4045)</f>
        <v/>
      </c>
      <c r="G4045" s="15">
        <f>IF($D4045=1,$B4045*100+$C4045,-1)</f>
        <v/>
      </c>
      <c r="H4045" s="15">
        <f>IF($D4045=1,$B4045,-1)</f>
        <v/>
      </c>
      <c r="I4045" s="15">
        <f>IF($D4045=1,$C4045,-1)</f>
        <v/>
      </c>
    </row>
    <row r="4046">
      <c r="A4046" s="33" t="n">
        <v>45460.45833333334</v>
      </c>
      <c r="B4046" s="15">
        <f>WEEKDAY($A4046,2)</f>
        <v/>
      </c>
      <c r="C4046" s="15">
        <f>HOUR($A4046)</f>
        <v/>
      </c>
      <c r="D4046" s="15">
        <f>IF(AND($A4046&gt;=Instellingen!$B$6,$A4046&lt;Instellingen!$B$7),1,0)</f>
        <v/>
      </c>
      <c r="E4046" s="15">
        <f>COUNTIF(tData[BezoekStart],"&lt;"&amp;($A4046+1/24))-COUNTIF(tData[BezoekEind],"&lt;="&amp;$A4046)</f>
        <v/>
      </c>
      <c r="F4046" s="15">
        <f>COUNTIF(tData[BezoekLangStart],"&lt;"&amp;($A4046+1/24))-COUNTIF(tData[BezoekLangEind],"&lt;="&amp;$A4046)</f>
        <v/>
      </c>
      <c r="G4046" s="15">
        <f>IF($D4046=1,$B4046*100+$C4046,-1)</f>
        <v/>
      </c>
      <c r="H4046" s="15">
        <f>IF($D4046=1,$B4046,-1)</f>
        <v/>
      </c>
      <c r="I4046" s="15">
        <f>IF($D4046=1,$C4046,-1)</f>
        <v/>
      </c>
    </row>
    <row r="4047">
      <c r="A4047" s="33" t="n">
        <v>45460.5</v>
      </c>
      <c r="B4047" s="15">
        <f>WEEKDAY($A4047,2)</f>
        <v/>
      </c>
      <c r="C4047" s="15">
        <f>HOUR($A4047)</f>
        <v/>
      </c>
      <c r="D4047" s="15">
        <f>IF(AND($A4047&gt;=Instellingen!$B$6,$A4047&lt;Instellingen!$B$7),1,0)</f>
        <v/>
      </c>
      <c r="E4047" s="15">
        <f>COUNTIF(tData[BezoekStart],"&lt;"&amp;($A4047+1/24))-COUNTIF(tData[BezoekEind],"&lt;="&amp;$A4047)</f>
        <v/>
      </c>
      <c r="F4047" s="15">
        <f>COUNTIF(tData[BezoekLangStart],"&lt;"&amp;($A4047+1/24))-COUNTIF(tData[BezoekLangEind],"&lt;="&amp;$A4047)</f>
        <v/>
      </c>
      <c r="G4047" s="15">
        <f>IF($D4047=1,$B4047*100+$C4047,-1)</f>
        <v/>
      </c>
      <c r="H4047" s="15">
        <f>IF($D4047=1,$B4047,-1)</f>
        <v/>
      </c>
      <c r="I4047" s="15">
        <f>IF($D4047=1,$C4047,-1)</f>
        <v/>
      </c>
    </row>
    <row r="4048">
      <c r="A4048" s="33" t="n">
        <v>45460.54166666666</v>
      </c>
      <c r="B4048" s="15">
        <f>WEEKDAY($A4048,2)</f>
        <v/>
      </c>
      <c r="C4048" s="15">
        <f>HOUR($A4048)</f>
        <v/>
      </c>
      <c r="D4048" s="15">
        <f>IF(AND($A4048&gt;=Instellingen!$B$6,$A4048&lt;Instellingen!$B$7),1,0)</f>
        <v/>
      </c>
      <c r="E4048" s="15">
        <f>COUNTIF(tData[BezoekStart],"&lt;"&amp;($A4048+1/24))-COUNTIF(tData[BezoekEind],"&lt;="&amp;$A4048)</f>
        <v/>
      </c>
      <c r="F4048" s="15">
        <f>COUNTIF(tData[BezoekLangStart],"&lt;"&amp;($A4048+1/24))-COUNTIF(tData[BezoekLangEind],"&lt;="&amp;$A4048)</f>
        <v/>
      </c>
      <c r="G4048" s="15">
        <f>IF($D4048=1,$B4048*100+$C4048,-1)</f>
        <v/>
      </c>
      <c r="H4048" s="15">
        <f>IF($D4048=1,$B4048,-1)</f>
        <v/>
      </c>
      <c r="I4048" s="15">
        <f>IF($D4048=1,$C4048,-1)</f>
        <v/>
      </c>
    </row>
    <row r="4049">
      <c r="A4049" s="33" t="n">
        <v>45460.58333333334</v>
      </c>
      <c r="B4049" s="15">
        <f>WEEKDAY($A4049,2)</f>
        <v/>
      </c>
      <c r="C4049" s="15">
        <f>HOUR($A4049)</f>
        <v/>
      </c>
      <c r="D4049" s="15">
        <f>IF(AND($A4049&gt;=Instellingen!$B$6,$A4049&lt;Instellingen!$B$7),1,0)</f>
        <v/>
      </c>
      <c r="E4049" s="15">
        <f>COUNTIF(tData[BezoekStart],"&lt;"&amp;($A4049+1/24))-COUNTIF(tData[BezoekEind],"&lt;="&amp;$A4049)</f>
        <v/>
      </c>
      <c r="F4049" s="15">
        <f>COUNTIF(tData[BezoekLangStart],"&lt;"&amp;($A4049+1/24))-COUNTIF(tData[BezoekLangEind],"&lt;="&amp;$A4049)</f>
        <v/>
      </c>
      <c r="G4049" s="15">
        <f>IF($D4049=1,$B4049*100+$C4049,-1)</f>
        <v/>
      </c>
      <c r="H4049" s="15">
        <f>IF($D4049=1,$B4049,-1)</f>
        <v/>
      </c>
      <c r="I4049" s="15">
        <f>IF($D4049=1,$C4049,-1)</f>
        <v/>
      </c>
    </row>
    <row r="4050">
      <c r="A4050" s="33" t="n">
        <v>45460.625</v>
      </c>
      <c r="B4050" s="15">
        <f>WEEKDAY($A4050,2)</f>
        <v/>
      </c>
      <c r="C4050" s="15">
        <f>HOUR($A4050)</f>
        <v/>
      </c>
      <c r="D4050" s="15">
        <f>IF(AND($A4050&gt;=Instellingen!$B$6,$A4050&lt;Instellingen!$B$7),1,0)</f>
        <v/>
      </c>
      <c r="E4050" s="15">
        <f>COUNTIF(tData[BezoekStart],"&lt;"&amp;($A4050+1/24))-COUNTIF(tData[BezoekEind],"&lt;="&amp;$A4050)</f>
        <v/>
      </c>
      <c r="F4050" s="15">
        <f>COUNTIF(tData[BezoekLangStart],"&lt;"&amp;($A4050+1/24))-COUNTIF(tData[BezoekLangEind],"&lt;="&amp;$A4050)</f>
        <v/>
      </c>
      <c r="G4050" s="15">
        <f>IF($D4050=1,$B4050*100+$C4050,-1)</f>
        <v/>
      </c>
      <c r="H4050" s="15">
        <f>IF($D4050=1,$B4050,-1)</f>
        <v/>
      </c>
      <c r="I4050" s="15">
        <f>IF($D4050=1,$C4050,-1)</f>
        <v/>
      </c>
    </row>
    <row r="4051">
      <c r="A4051" s="33" t="n">
        <v>45460.66666666666</v>
      </c>
      <c r="B4051" s="15">
        <f>WEEKDAY($A4051,2)</f>
        <v/>
      </c>
      <c r="C4051" s="15">
        <f>HOUR($A4051)</f>
        <v/>
      </c>
      <c r="D4051" s="15">
        <f>IF(AND($A4051&gt;=Instellingen!$B$6,$A4051&lt;Instellingen!$B$7),1,0)</f>
        <v/>
      </c>
      <c r="E4051" s="15">
        <f>COUNTIF(tData[BezoekStart],"&lt;"&amp;($A4051+1/24))-COUNTIF(tData[BezoekEind],"&lt;="&amp;$A4051)</f>
        <v/>
      </c>
      <c r="F4051" s="15">
        <f>COUNTIF(tData[BezoekLangStart],"&lt;"&amp;($A4051+1/24))-COUNTIF(tData[BezoekLangEind],"&lt;="&amp;$A4051)</f>
        <v/>
      </c>
      <c r="G4051" s="15">
        <f>IF($D4051=1,$B4051*100+$C4051,-1)</f>
        <v/>
      </c>
      <c r="H4051" s="15">
        <f>IF($D4051=1,$B4051,-1)</f>
        <v/>
      </c>
      <c r="I4051" s="15">
        <f>IF($D4051=1,$C4051,-1)</f>
        <v/>
      </c>
    </row>
    <row r="4052">
      <c r="A4052" s="33" t="n">
        <v>45460.70833333334</v>
      </c>
      <c r="B4052" s="15">
        <f>WEEKDAY($A4052,2)</f>
        <v/>
      </c>
      <c r="C4052" s="15">
        <f>HOUR($A4052)</f>
        <v/>
      </c>
      <c r="D4052" s="15">
        <f>IF(AND($A4052&gt;=Instellingen!$B$6,$A4052&lt;Instellingen!$B$7),1,0)</f>
        <v/>
      </c>
      <c r="E4052" s="15">
        <f>COUNTIF(tData[BezoekStart],"&lt;"&amp;($A4052+1/24))-COUNTIF(tData[BezoekEind],"&lt;="&amp;$A4052)</f>
        <v/>
      </c>
      <c r="F4052" s="15">
        <f>COUNTIF(tData[BezoekLangStart],"&lt;"&amp;($A4052+1/24))-COUNTIF(tData[BezoekLangEind],"&lt;="&amp;$A4052)</f>
        <v/>
      </c>
      <c r="G4052" s="15">
        <f>IF($D4052=1,$B4052*100+$C4052,-1)</f>
        <v/>
      </c>
      <c r="H4052" s="15">
        <f>IF($D4052=1,$B4052,-1)</f>
        <v/>
      </c>
      <c r="I4052" s="15">
        <f>IF($D4052=1,$C4052,-1)</f>
        <v/>
      </c>
    </row>
    <row r="4053">
      <c r="A4053" s="33" t="n">
        <v>45460.75</v>
      </c>
      <c r="B4053" s="15">
        <f>WEEKDAY($A4053,2)</f>
        <v/>
      </c>
      <c r="C4053" s="15">
        <f>HOUR($A4053)</f>
        <v/>
      </c>
      <c r="D4053" s="15">
        <f>IF(AND($A4053&gt;=Instellingen!$B$6,$A4053&lt;Instellingen!$B$7),1,0)</f>
        <v/>
      </c>
      <c r="E4053" s="15">
        <f>COUNTIF(tData[BezoekStart],"&lt;"&amp;($A4053+1/24))-COUNTIF(tData[BezoekEind],"&lt;="&amp;$A4053)</f>
        <v/>
      </c>
      <c r="F4053" s="15">
        <f>COUNTIF(tData[BezoekLangStart],"&lt;"&amp;($A4053+1/24))-COUNTIF(tData[BezoekLangEind],"&lt;="&amp;$A4053)</f>
        <v/>
      </c>
      <c r="G4053" s="15">
        <f>IF($D4053=1,$B4053*100+$C4053,-1)</f>
        <v/>
      </c>
      <c r="H4053" s="15">
        <f>IF($D4053=1,$B4053,-1)</f>
        <v/>
      </c>
      <c r="I4053" s="15">
        <f>IF($D4053=1,$C4053,-1)</f>
        <v/>
      </c>
    </row>
    <row r="4054">
      <c r="A4054" s="33" t="n">
        <v>45460.79166666666</v>
      </c>
      <c r="B4054" s="15">
        <f>WEEKDAY($A4054,2)</f>
        <v/>
      </c>
      <c r="C4054" s="15">
        <f>HOUR($A4054)</f>
        <v/>
      </c>
      <c r="D4054" s="15">
        <f>IF(AND($A4054&gt;=Instellingen!$B$6,$A4054&lt;Instellingen!$B$7),1,0)</f>
        <v/>
      </c>
      <c r="E4054" s="15">
        <f>COUNTIF(tData[BezoekStart],"&lt;"&amp;($A4054+1/24))-COUNTIF(tData[BezoekEind],"&lt;="&amp;$A4054)</f>
        <v/>
      </c>
      <c r="F4054" s="15">
        <f>COUNTIF(tData[BezoekLangStart],"&lt;"&amp;($A4054+1/24))-COUNTIF(tData[BezoekLangEind],"&lt;="&amp;$A4054)</f>
        <v/>
      </c>
      <c r="G4054" s="15">
        <f>IF($D4054=1,$B4054*100+$C4054,-1)</f>
        <v/>
      </c>
      <c r="H4054" s="15">
        <f>IF($D4054=1,$B4054,-1)</f>
        <v/>
      </c>
      <c r="I4054" s="15">
        <f>IF($D4054=1,$C4054,-1)</f>
        <v/>
      </c>
    </row>
    <row r="4055">
      <c r="A4055" s="33" t="n">
        <v>45460.83333333334</v>
      </c>
      <c r="B4055" s="15">
        <f>WEEKDAY($A4055,2)</f>
        <v/>
      </c>
      <c r="C4055" s="15">
        <f>HOUR($A4055)</f>
        <v/>
      </c>
      <c r="D4055" s="15">
        <f>IF(AND($A4055&gt;=Instellingen!$B$6,$A4055&lt;Instellingen!$B$7),1,0)</f>
        <v/>
      </c>
      <c r="E4055" s="15">
        <f>COUNTIF(tData[BezoekStart],"&lt;"&amp;($A4055+1/24))-COUNTIF(tData[BezoekEind],"&lt;="&amp;$A4055)</f>
        <v/>
      </c>
      <c r="F4055" s="15">
        <f>COUNTIF(tData[BezoekLangStart],"&lt;"&amp;($A4055+1/24))-COUNTIF(tData[BezoekLangEind],"&lt;="&amp;$A4055)</f>
        <v/>
      </c>
      <c r="G4055" s="15">
        <f>IF($D4055=1,$B4055*100+$C4055,-1)</f>
        <v/>
      </c>
      <c r="H4055" s="15">
        <f>IF($D4055=1,$B4055,-1)</f>
        <v/>
      </c>
      <c r="I4055" s="15">
        <f>IF($D4055=1,$C4055,-1)</f>
        <v/>
      </c>
    </row>
    <row r="4056">
      <c r="A4056" s="33" t="n">
        <v>45460.875</v>
      </c>
      <c r="B4056" s="15">
        <f>WEEKDAY($A4056,2)</f>
        <v/>
      </c>
      <c r="C4056" s="15">
        <f>HOUR($A4056)</f>
        <v/>
      </c>
      <c r="D4056" s="15">
        <f>IF(AND($A4056&gt;=Instellingen!$B$6,$A4056&lt;Instellingen!$B$7),1,0)</f>
        <v/>
      </c>
      <c r="E4056" s="15">
        <f>COUNTIF(tData[BezoekStart],"&lt;"&amp;($A4056+1/24))-COUNTIF(tData[BezoekEind],"&lt;="&amp;$A4056)</f>
        <v/>
      </c>
      <c r="F4056" s="15">
        <f>COUNTIF(tData[BezoekLangStart],"&lt;"&amp;($A4056+1/24))-COUNTIF(tData[BezoekLangEind],"&lt;="&amp;$A4056)</f>
        <v/>
      </c>
      <c r="G4056" s="15">
        <f>IF($D4056=1,$B4056*100+$C4056,-1)</f>
        <v/>
      </c>
      <c r="H4056" s="15">
        <f>IF($D4056=1,$B4056,-1)</f>
        <v/>
      </c>
      <c r="I4056" s="15">
        <f>IF($D4056=1,$C4056,-1)</f>
        <v/>
      </c>
    </row>
    <row r="4057">
      <c r="A4057" s="33" t="n">
        <v>45460.91666666666</v>
      </c>
      <c r="B4057" s="15">
        <f>WEEKDAY($A4057,2)</f>
        <v/>
      </c>
      <c r="C4057" s="15">
        <f>HOUR($A4057)</f>
        <v/>
      </c>
      <c r="D4057" s="15">
        <f>IF(AND($A4057&gt;=Instellingen!$B$6,$A4057&lt;Instellingen!$B$7),1,0)</f>
        <v/>
      </c>
      <c r="E4057" s="15">
        <f>COUNTIF(tData[BezoekStart],"&lt;"&amp;($A4057+1/24))-COUNTIF(tData[BezoekEind],"&lt;="&amp;$A4057)</f>
        <v/>
      </c>
      <c r="F4057" s="15">
        <f>COUNTIF(tData[BezoekLangStart],"&lt;"&amp;($A4057+1/24))-COUNTIF(tData[BezoekLangEind],"&lt;="&amp;$A4057)</f>
        <v/>
      </c>
      <c r="G4057" s="15">
        <f>IF($D4057=1,$B4057*100+$C4057,-1)</f>
        <v/>
      </c>
      <c r="H4057" s="15">
        <f>IF($D4057=1,$B4057,-1)</f>
        <v/>
      </c>
      <c r="I4057" s="15">
        <f>IF($D4057=1,$C4057,-1)</f>
        <v/>
      </c>
    </row>
    <row r="4058">
      <c r="A4058" s="33" t="n">
        <v>45460.95833333334</v>
      </c>
      <c r="B4058" s="15">
        <f>WEEKDAY($A4058,2)</f>
        <v/>
      </c>
      <c r="C4058" s="15">
        <f>HOUR($A4058)</f>
        <v/>
      </c>
      <c r="D4058" s="15">
        <f>IF(AND($A4058&gt;=Instellingen!$B$6,$A4058&lt;Instellingen!$B$7),1,0)</f>
        <v/>
      </c>
      <c r="E4058" s="15">
        <f>COUNTIF(tData[BezoekStart],"&lt;"&amp;($A4058+1/24))-COUNTIF(tData[BezoekEind],"&lt;="&amp;$A4058)</f>
        <v/>
      </c>
      <c r="F4058" s="15">
        <f>COUNTIF(tData[BezoekLangStart],"&lt;"&amp;($A4058+1/24))-COUNTIF(tData[BezoekLangEind],"&lt;="&amp;$A4058)</f>
        <v/>
      </c>
      <c r="G4058" s="15">
        <f>IF($D4058=1,$B4058*100+$C4058,-1)</f>
        <v/>
      </c>
      <c r="H4058" s="15">
        <f>IF($D4058=1,$B4058,-1)</f>
        <v/>
      </c>
      <c r="I4058" s="15">
        <f>IF($D4058=1,$C4058,-1)</f>
        <v/>
      </c>
    </row>
    <row r="4059">
      <c r="A4059" s="33" t="n">
        <v>45461</v>
      </c>
      <c r="B4059" s="15">
        <f>WEEKDAY($A4059,2)</f>
        <v/>
      </c>
      <c r="C4059" s="15">
        <f>HOUR($A4059)</f>
        <v/>
      </c>
      <c r="D4059" s="15">
        <f>IF(AND($A4059&gt;=Instellingen!$B$6,$A4059&lt;Instellingen!$B$7),1,0)</f>
        <v/>
      </c>
      <c r="E4059" s="15">
        <f>COUNTIF(tData[BezoekStart],"&lt;"&amp;($A4059+1/24))-COUNTIF(tData[BezoekEind],"&lt;="&amp;$A4059)</f>
        <v/>
      </c>
      <c r="F4059" s="15">
        <f>COUNTIF(tData[BezoekLangStart],"&lt;"&amp;($A4059+1/24))-COUNTIF(tData[BezoekLangEind],"&lt;="&amp;$A4059)</f>
        <v/>
      </c>
      <c r="G4059" s="15">
        <f>IF($D4059=1,$B4059*100+$C4059,-1)</f>
        <v/>
      </c>
      <c r="H4059" s="15">
        <f>IF($D4059=1,$B4059,-1)</f>
        <v/>
      </c>
      <c r="I4059" s="15">
        <f>IF($D4059=1,$C4059,-1)</f>
        <v/>
      </c>
    </row>
    <row r="4060">
      <c r="A4060" s="33" t="n">
        <v>45461.04166666666</v>
      </c>
      <c r="B4060" s="15">
        <f>WEEKDAY($A4060,2)</f>
        <v/>
      </c>
      <c r="C4060" s="15">
        <f>HOUR($A4060)</f>
        <v/>
      </c>
      <c r="D4060" s="15">
        <f>IF(AND($A4060&gt;=Instellingen!$B$6,$A4060&lt;Instellingen!$B$7),1,0)</f>
        <v/>
      </c>
      <c r="E4060" s="15">
        <f>COUNTIF(tData[BezoekStart],"&lt;"&amp;($A4060+1/24))-COUNTIF(tData[BezoekEind],"&lt;="&amp;$A4060)</f>
        <v/>
      </c>
      <c r="F4060" s="15">
        <f>COUNTIF(tData[BezoekLangStart],"&lt;"&amp;($A4060+1/24))-COUNTIF(tData[BezoekLangEind],"&lt;="&amp;$A4060)</f>
        <v/>
      </c>
      <c r="G4060" s="15">
        <f>IF($D4060=1,$B4060*100+$C4060,-1)</f>
        <v/>
      </c>
      <c r="H4060" s="15">
        <f>IF($D4060=1,$B4060,-1)</f>
        <v/>
      </c>
      <c r="I4060" s="15">
        <f>IF($D4060=1,$C4060,-1)</f>
        <v/>
      </c>
    </row>
    <row r="4061">
      <c r="A4061" s="33" t="n">
        <v>45461.08333333334</v>
      </c>
      <c r="B4061" s="15">
        <f>WEEKDAY($A4061,2)</f>
        <v/>
      </c>
      <c r="C4061" s="15">
        <f>HOUR($A4061)</f>
        <v/>
      </c>
      <c r="D4061" s="15">
        <f>IF(AND($A4061&gt;=Instellingen!$B$6,$A4061&lt;Instellingen!$B$7),1,0)</f>
        <v/>
      </c>
      <c r="E4061" s="15">
        <f>COUNTIF(tData[BezoekStart],"&lt;"&amp;($A4061+1/24))-COUNTIF(tData[BezoekEind],"&lt;="&amp;$A4061)</f>
        <v/>
      </c>
      <c r="F4061" s="15">
        <f>COUNTIF(tData[BezoekLangStart],"&lt;"&amp;($A4061+1/24))-COUNTIF(tData[BezoekLangEind],"&lt;="&amp;$A4061)</f>
        <v/>
      </c>
      <c r="G4061" s="15">
        <f>IF($D4061=1,$B4061*100+$C4061,-1)</f>
        <v/>
      </c>
      <c r="H4061" s="15">
        <f>IF($D4061=1,$B4061,-1)</f>
        <v/>
      </c>
      <c r="I4061" s="15">
        <f>IF($D4061=1,$C4061,-1)</f>
        <v/>
      </c>
    </row>
    <row r="4062">
      <c r="A4062" s="33" t="n">
        <v>45461.125</v>
      </c>
      <c r="B4062" s="15">
        <f>WEEKDAY($A4062,2)</f>
        <v/>
      </c>
      <c r="C4062" s="15">
        <f>HOUR($A4062)</f>
        <v/>
      </c>
      <c r="D4062" s="15">
        <f>IF(AND($A4062&gt;=Instellingen!$B$6,$A4062&lt;Instellingen!$B$7),1,0)</f>
        <v/>
      </c>
      <c r="E4062" s="15">
        <f>COUNTIF(tData[BezoekStart],"&lt;"&amp;($A4062+1/24))-COUNTIF(tData[BezoekEind],"&lt;="&amp;$A4062)</f>
        <v/>
      </c>
      <c r="F4062" s="15">
        <f>COUNTIF(tData[BezoekLangStart],"&lt;"&amp;($A4062+1/24))-COUNTIF(tData[BezoekLangEind],"&lt;="&amp;$A4062)</f>
        <v/>
      </c>
      <c r="G4062" s="15">
        <f>IF($D4062=1,$B4062*100+$C4062,-1)</f>
        <v/>
      </c>
      <c r="H4062" s="15">
        <f>IF($D4062=1,$B4062,-1)</f>
        <v/>
      </c>
      <c r="I4062" s="15">
        <f>IF($D4062=1,$C4062,-1)</f>
        <v/>
      </c>
    </row>
    <row r="4063">
      <c r="A4063" s="33" t="n">
        <v>45461.16666666666</v>
      </c>
      <c r="B4063" s="15">
        <f>WEEKDAY($A4063,2)</f>
        <v/>
      </c>
      <c r="C4063" s="15">
        <f>HOUR($A4063)</f>
        <v/>
      </c>
      <c r="D4063" s="15">
        <f>IF(AND($A4063&gt;=Instellingen!$B$6,$A4063&lt;Instellingen!$B$7),1,0)</f>
        <v/>
      </c>
      <c r="E4063" s="15">
        <f>COUNTIF(tData[BezoekStart],"&lt;"&amp;($A4063+1/24))-COUNTIF(tData[BezoekEind],"&lt;="&amp;$A4063)</f>
        <v/>
      </c>
      <c r="F4063" s="15">
        <f>COUNTIF(tData[BezoekLangStart],"&lt;"&amp;($A4063+1/24))-COUNTIF(tData[BezoekLangEind],"&lt;="&amp;$A4063)</f>
        <v/>
      </c>
      <c r="G4063" s="15">
        <f>IF($D4063=1,$B4063*100+$C4063,-1)</f>
        <v/>
      </c>
      <c r="H4063" s="15">
        <f>IF($D4063=1,$B4063,-1)</f>
        <v/>
      </c>
      <c r="I4063" s="15">
        <f>IF($D4063=1,$C4063,-1)</f>
        <v/>
      </c>
    </row>
    <row r="4064">
      <c r="A4064" s="33" t="n">
        <v>45461.20833333334</v>
      </c>
      <c r="B4064" s="15">
        <f>WEEKDAY($A4064,2)</f>
        <v/>
      </c>
      <c r="C4064" s="15">
        <f>HOUR($A4064)</f>
        <v/>
      </c>
      <c r="D4064" s="15">
        <f>IF(AND($A4064&gt;=Instellingen!$B$6,$A4064&lt;Instellingen!$B$7),1,0)</f>
        <v/>
      </c>
      <c r="E4064" s="15">
        <f>COUNTIF(tData[BezoekStart],"&lt;"&amp;($A4064+1/24))-COUNTIF(tData[BezoekEind],"&lt;="&amp;$A4064)</f>
        <v/>
      </c>
      <c r="F4064" s="15">
        <f>COUNTIF(tData[BezoekLangStart],"&lt;"&amp;($A4064+1/24))-COUNTIF(tData[BezoekLangEind],"&lt;="&amp;$A4064)</f>
        <v/>
      </c>
      <c r="G4064" s="15">
        <f>IF($D4064=1,$B4064*100+$C4064,-1)</f>
        <v/>
      </c>
      <c r="H4064" s="15">
        <f>IF($D4064=1,$B4064,-1)</f>
        <v/>
      </c>
      <c r="I4064" s="15">
        <f>IF($D4064=1,$C4064,-1)</f>
        <v/>
      </c>
    </row>
    <row r="4065">
      <c r="A4065" s="33" t="n">
        <v>45461.25</v>
      </c>
      <c r="B4065" s="15">
        <f>WEEKDAY($A4065,2)</f>
        <v/>
      </c>
      <c r="C4065" s="15">
        <f>HOUR($A4065)</f>
        <v/>
      </c>
      <c r="D4065" s="15">
        <f>IF(AND($A4065&gt;=Instellingen!$B$6,$A4065&lt;Instellingen!$B$7),1,0)</f>
        <v/>
      </c>
      <c r="E4065" s="15">
        <f>COUNTIF(tData[BezoekStart],"&lt;"&amp;($A4065+1/24))-COUNTIF(tData[BezoekEind],"&lt;="&amp;$A4065)</f>
        <v/>
      </c>
      <c r="F4065" s="15">
        <f>COUNTIF(tData[BezoekLangStart],"&lt;"&amp;($A4065+1/24))-COUNTIF(tData[BezoekLangEind],"&lt;="&amp;$A4065)</f>
        <v/>
      </c>
      <c r="G4065" s="15">
        <f>IF($D4065=1,$B4065*100+$C4065,-1)</f>
        <v/>
      </c>
      <c r="H4065" s="15">
        <f>IF($D4065=1,$B4065,-1)</f>
        <v/>
      </c>
      <c r="I4065" s="15">
        <f>IF($D4065=1,$C4065,-1)</f>
        <v/>
      </c>
    </row>
    <row r="4066">
      <c r="A4066" s="33" t="n">
        <v>45461.29166666666</v>
      </c>
      <c r="B4066" s="15">
        <f>WEEKDAY($A4066,2)</f>
        <v/>
      </c>
      <c r="C4066" s="15">
        <f>HOUR($A4066)</f>
        <v/>
      </c>
      <c r="D4066" s="15">
        <f>IF(AND($A4066&gt;=Instellingen!$B$6,$A4066&lt;Instellingen!$B$7),1,0)</f>
        <v/>
      </c>
      <c r="E4066" s="15">
        <f>COUNTIF(tData[BezoekStart],"&lt;"&amp;($A4066+1/24))-COUNTIF(tData[BezoekEind],"&lt;="&amp;$A4066)</f>
        <v/>
      </c>
      <c r="F4066" s="15">
        <f>COUNTIF(tData[BezoekLangStart],"&lt;"&amp;($A4066+1/24))-COUNTIF(tData[BezoekLangEind],"&lt;="&amp;$A4066)</f>
        <v/>
      </c>
      <c r="G4066" s="15">
        <f>IF($D4066=1,$B4066*100+$C4066,-1)</f>
        <v/>
      </c>
      <c r="H4066" s="15">
        <f>IF($D4066=1,$B4066,-1)</f>
        <v/>
      </c>
      <c r="I4066" s="15">
        <f>IF($D4066=1,$C4066,-1)</f>
        <v/>
      </c>
    </row>
    <row r="4067">
      <c r="A4067" s="33" t="n">
        <v>45461.33333333334</v>
      </c>
      <c r="B4067" s="15">
        <f>WEEKDAY($A4067,2)</f>
        <v/>
      </c>
      <c r="C4067" s="15">
        <f>HOUR($A4067)</f>
        <v/>
      </c>
      <c r="D4067" s="15">
        <f>IF(AND($A4067&gt;=Instellingen!$B$6,$A4067&lt;Instellingen!$B$7),1,0)</f>
        <v/>
      </c>
      <c r="E4067" s="15">
        <f>COUNTIF(tData[BezoekStart],"&lt;"&amp;($A4067+1/24))-COUNTIF(tData[BezoekEind],"&lt;="&amp;$A4067)</f>
        <v/>
      </c>
      <c r="F4067" s="15">
        <f>COUNTIF(tData[BezoekLangStart],"&lt;"&amp;($A4067+1/24))-COUNTIF(tData[BezoekLangEind],"&lt;="&amp;$A4067)</f>
        <v/>
      </c>
      <c r="G4067" s="15">
        <f>IF($D4067=1,$B4067*100+$C4067,-1)</f>
        <v/>
      </c>
      <c r="H4067" s="15">
        <f>IF($D4067=1,$B4067,-1)</f>
        <v/>
      </c>
      <c r="I4067" s="15">
        <f>IF($D4067=1,$C4067,-1)</f>
        <v/>
      </c>
    </row>
    <row r="4068">
      <c r="A4068" s="33" t="n">
        <v>45461.375</v>
      </c>
      <c r="B4068" s="15">
        <f>WEEKDAY($A4068,2)</f>
        <v/>
      </c>
      <c r="C4068" s="15">
        <f>HOUR($A4068)</f>
        <v/>
      </c>
      <c r="D4068" s="15">
        <f>IF(AND($A4068&gt;=Instellingen!$B$6,$A4068&lt;Instellingen!$B$7),1,0)</f>
        <v/>
      </c>
      <c r="E4068" s="15">
        <f>COUNTIF(tData[BezoekStart],"&lt;"&amp;($A4068+1/24))-COUNTIF(tData[BezoekEind],"&lt;="&amp;$A4068)</f>
        <v/>
      </c>
      <c r="F4068" s="15">
        <f>COUNTIF(tData[BezoekLangStart],"&lt;"&amp;($A4068+1/24))-COUNTIF(tData[BezoekLangEind],"&lt;="&amp;$A4068)</f>
        <v/>
      </c>
      <c r="G4068" s="15">
        <f>IF($D4068=1,$B4068*100+$C4068,-1)</f>
        <v/>
      </c>
      <c r="H4068" s="15">
        <f>IF($D4068=1,$B4068,-1)</f>
        <v/>
      </c>
      <c r="I4068" s="15">
        <f>IF($D4068=1,$C4068,-1)</f>
        <v/>
      </c>
    </row>
    <row r="4069">
      <c r="A4069" s="33" t="n">
        <v>45461.41666666666</v>
      </c>
      <c r="B4069" s="15">
        <f>WEEKDAY($A4069,2)</f>
        <v/>
      </c>
      <c r="C4069" s="15">
        <f>HOUR($A4069)</f>
        <v/>
      </c>
      <c r="D4069" s="15">
        <f>IF(AND($A4069&gt;=Instellingen!$B$6,$A4069&lt;Instellingen!$B$7),1,0)</f>
        <v/>
      </c>
      <c r="E4069" s="15">
        <f>COUNTIF(tData[BezoekStart],"&lt;"&amp;($A4069+1/24))-COUNTIF(tData[BezoekEind],"&lt;="&amp;$A4069)</f>
        <v/>
      </c>
      <c r="F4069" s="15">
        <f>COUNTIF(tData[BezoekLangStart],"&lt;"&amp;($A4069+1/24))-COUNTIF(tData[BezoekLangEind],"&lt;="&amp;$A4069)</f>
        <v/>
      </c>
      <c r="G4069" s="15">
        <f>IF($D4069=1,$B4069*100+$C4069,-1)</f>
        <v/>
      </c>
      <c r="H4069" s="15">
        <f>IF($D4069=1,$B4069,-1)</f>
        <v/>
      </c>
      <c r="I4069" s="15">
        <f>IF($D4069=1,$C4069,-1)</f>
        <v/>
      </c>
    </row>
    <row r="4070">
      <c r="A4070" s="33" t="n">
        <v>45461.45833333334</v>
      </c>
      <c r="B4070" s="15">
        <f>WEEKDAY($A4070,2)</f>
        <v/>
      </c>
      <c r="C4070" s="15">
        <f>HOUR($A4070)</f>
        <v/>
      </c>
      <c r="D4070" s="15">
        <f>IF(AND($A4070&gt;=Instellingen!$B$6,$A4070&lt;Instellingen!$B$7),1,0)</f>
        <v/>
      </c>
      <c r="E4070" s="15">
        <f>COUNTIF(tData[BezoekStart],"&lt;"&amp;($A4070+1/24))-COUNTIF(tData[BezoekEind],"&lt;="&amp;$A4070)</f>
        <v/>
      </c>
      <c r="F4070" s="15">
        <f>COUNTIF(tData[BezoekLangStart],"&lt;"&amp;($A4070+1/24))-COUNTIF(tData[BezoekLangEind],"&lt;="&amp;$A4070)</f>
        <v/>
      </c>
      <c r="G4070" s="15">
        <f>IF($D4070=1,$B4070*100+$C4070,-1)</f>
        <v/>
      </c>
      <c r="H4070" s="15">
        <f>IF($D4070=1,$B4070,-1)</f>
        <v/>
      </c>
      <c r="I4070" s="15">
        <f>IF($D4070=1,$C4070,-1)</f>
        <v/>
      </c>
    </row>
    <row r="4071">
      <c r="A4071" s="33" t="n">
        <v>45461.5</v>
      </c>
      <c r="B4071" s="15">
        <f>WEEKDAY($A4071,2)</f>
        <v/>
      </c>
      <c r="C4071" s="15">
        <f>HOUR($A4071)</f>
        <v/>
      </c>
      <c r="D4071" s="15">
        <f>IF(AND($A4071&gt;=Instellingen!$B$6,$A4071&lt;Instellingen!$B$7),1,0)</f>
        <v/>
      </c>
      <c r="E4071" s="15">
        <f>COUNTIF(tData[BezoekStart],"&lt;"&amp;($A4071+1/24))-COUNTIF(tData[BezoekEind],"&lt;="&amp;$A4071)</f>
        <v/>
      </c>
      <c r="F4071" s="15">
        <f>COUNTIF(tData[BezoekLangStart],"&lt;"&amp;($A4071+1/24))-COUNTIF(tData[BezoekLangEind],"&lt;="&amp;$A4071)</f>
        <v/>
      </c>
      <c r="G4071" s="15">
        <f>IF($D4071=1,$B4071*100+$C4071,-1)</f>
        <v/>
      </c>
      <c r="H4071" s="15">
        <f>IF($D4071=1,$B4071,-1)</f>
        <v/>
      </c>
      <c r="I4071" s="15">
        <f>IF($D4071=1,$C4071,-1)</f>
        <v/>
      </c>
    </row>
    <row r="4072">
      <c r="A4072" s="33" t="n">
        <v>45461.54166666666</v>
      </c>
      <c r="B4072" s="15">
        <f>WEEKDAY($A4072,2)</f>
        <v/>
      </c>
      <c r="C4072" s="15">
        <f>HOUR($A4072)</f>
        <v/>
      </c>
      <c r="D4072" s="15">
        <f>IF(AND($A4072&gt;=Instellingen!$B$6,$A4072&lt;Instellingen!$B$7),1,0)</f>
        <v/>
      </c>
      <c r="E4072" s="15">
        <f>COUNTIF(tData[BezoekStart],"&lt;"&amp;($A4072+1/24))-COUNTIF(tData[BezoekEind],"&lt;="&amp;$A4072)</f>
        <v/>
      </c>
      <c r="F4072" s="15">
        <f>COUNTIF(tData[BezoekLangStart],"&lt;"&amp;($A4072+1/24))-COUNTIF(tData[BezoekLangEind],"&lt;="&amp;$A4072)</f>
        <v/>
      </c>
      <c r="G4072" s="15">
        <f>IF($D4072=1,$B4072*100+$C4072,-1)</f>
        <v/>
      </c>
      <c r="H4072" s="15">
        <f>IF($D4072=1,$B4072,-1)</f>
        <v/>
      </c>
      <c r="I4072" s="15">
        <f>IF($D4072=1,$C4072,-1)</f>
        <v/>
      </c>
    </row>
    <row r="4073">
      <c r="A4073" s="33" t="n">
        <v>45461.58333333334</v>
      </c>
      <c r="B4073" s="15">
        <f>WEEKDAY($A4073,2)</f>
        <v/>
      </c>
      <c r="C4073" s="15">
        <f>HOUR($A4073)</f>
        <v/>
      </c>
      <c r="D4073" s="15">
        <f>IF(AND($A4073&gt;=Instellingen!$B$6,$A4073&lt;Instellingen!$B$7),1,0)</f>
        <v/>
      </c>
      <c r="E4073" s="15">
        <f>COUNTIF(tData[BezoekStart],"&lt;"&amp;($A4073+1/24))-COUNTIF(tData[BezoekEind],"&lt;="&amp;$A4073)</f>
        <v/>
      </c>
      <c r="F4073" s="15">
        <f>COUNTIF(tData[BezoekLangStart],"&lt;"&amp;($A4073+1/24))-COUNTIF(tData[BezoekLangEind],"&lt;="&amp;$A4073)</f>
        <v/>
      </c>
      <c r="G4073" s="15">
        <f>IF($D4073=1,$B4073*100+$C4073,-1)</f>
        <v/>
      </c>
      <c r="H4073" s="15">
        <f>IF($D4073=1,$B4073,-1)</f>
        <v/>
      </c>
      <c r="I4073" s="15">
        <f>IF($D4073=1,$C4073,-1)</f>
        <v/>
      </c>
    </row>
    <row r="4074">
      <c r="A4074" s="33" t="n">
        <v>45461.625</v>
      </c>
      <c r="B4074" s="15">
        <f>WEEKDAY($A4074,2)</f>
        <v/>
      </c>
      <c r="C4074" s="15">
        <f>HOUR($A4074)</f>
        <v/>
      </c>
      <c r="D4074" s="15">
        <f>IF(AND($A4074&gt;=Instellingen!$B$6,$A4074&lt;Instellingen!$B$7),1,0)</f>
        <v/>
      </c>
      <c r="E4074" s="15">
        <f>COUNTIF(tData[BezoekStart],"&lt;"&amp;($A4074+1/24))-COUNTIF(tData[BezoekEind],"&lt;="&amp;$A4074)</f>
        <v/>
      </c>
      <c r="F4074" s="15">
        <f>COUNTIF(tData[BezoekLangStart],"&lt;"&amp;($A4074+1/24))-COUNTIF(tData[BezoekLangEind],"&lt;="&amp;$A4074)</f>
        <v/>
      </c>
      <c r="G4074" s="15">
        <f>IF($D4074=1,$B4074*100+$C4074,-1)</f>
        <v/>
      </c>
      <c r="H4074" s="15">
        <f>IF($D4074=1,$B4074,-1)</f>
        <v/>
      </c>
      <c r="I4074" s="15">
        <f>IF($D4074=1,$C4074,-1)</f>
        <v/>
      </c>
    </row>
    <row r="4075">
      <c r="A4075" s="33" t="n">
        <v>45461.66666666666</v>
      </c>
      <c r="B4075" s="15">
        <f>WEEKDAY($A4075,2)</f>
        <v/>
      </c>
      <c r="C4075" s="15">
        <f>HOUR($A4075)</f>
        <v/>
      </c>
      <c r="D4075" s="15">
        <f>IF(AND($A4075&gt;=Instellingen!$B$6,$A4075&lt;Instellingen!$B$7),1,0)</f>
        <v/>
      </c>
      <c r="E4075" s="15">
        <f>COUNTIF(tData[BezoekStart],"&lt;"&amp;($A4075+1/24))-COUNTIF(tData[BezoekEind],"&lt;="&amp;$A4075)</f>
        <v/>
      </c>
      <c r="F4075" s="15">
        <f>COUNTIF(tData[BezoekLangStart],"&lt;"&amp;($A4075+1/24))-COUNTIF(tData[BezoekLangEind],"&lt;="&amp;$A4075)</f>
        <v/>
      </c>
      <c r="G4075" s="15">
        <f>IF($D4075=1,$B4075*100+$C4075,-1)</f>
        <v/>
      </c>
      <c r="H4075" s="15">
        <f>IF($D4075=1,$B4075,-1)</f>
        <v/>
      </c>
      <c r="I4075" s="15">
        <f>IF($D4075=1,$C4075,-1)</f>
        <v/>
      </c>
    </row>
    <row r="4076">
      <c r="A4076" s="33" t="n">
        <v>45461.70833333334</v>
      </c>
      <c r="B4076" s="15">
        <f>WEEKDAY($A4076,2)</f>
        <v/>
      </c>
      <c r="C4076" s="15">
        <f>HOUR($A4076)</f>
        <v/>
      </c>
      <c r="D4076" s="15">
        <f>IF(AND($A4076&gt;=Instellingen!$B$6,$A4076&lt;Instellingen!$B$7),1,0)</f>
        <v/>
      </c>
      <c r="E4076" s="15">
        <f>COUNTIF(tData[BezoekStart],"&lt;"&amp;($A4076+1/24))-COUNTIF(tData[BezoekEind],"&lt;="&amp;$A4076)</f>
        <v/>
      </c>
      <c r="F4076" s="15">
        <f>COUNTIF(tData[BezoekLangStart],"&lt;"&amp;($A4076+1/24))-COUNTIF(tData[BezoekLangEind],"&lt;="&amp;$A4076)</f>
        <v/>
      </c>
      <c r="G4076" s="15">
        <f>IF($D4076=1,$B4076*100+$C4076,-1)</f>
        <v/>
      </c>
      <c r="H4076" s="15">
        <f>IF($D4076=1,$B4076,-1)</f>
        <v/>
      </c>
      <c r="I4076" s="15">
        <f>IF($D4076=1,$C4076,-1)</f>
        <v/>
      </c>
    </row>
    <row r="4077">
      <c r="A4077" s="33" t="n">
        <v>45461.75</v>
      </c>
      <c r="B4077" s="15">
        <f>WEEKDAY($A4077,2)</f>
        <v/>
      </c>
      <c r="C4077" s="15">
        <f>HOUR($A4077)</f>
        <v/>
      </c>
      <c r="D4077" s="15">
        <f>IF(AND($A4077&gt;=Instellingen!$B$6,$A4077&lt;Instellingen!$B$7),1,0)</f>
        <v/>
      </c>
      <c r="E4077" s="15">
        <f>COUNTIF(tData[BezoekStart],"&lt;"&amp;($A4077+1/24))-COUNTIF(tData[BezoekEind],"&lt;="&amp;$A4077)</f>
        <v/>
      </c>
      <c r="F4077" s="15">
        <f>COUNTIF(tData[BezoekLangStart],"&lt;"&amp;($A4077+1/24))-COUNTIF(tData[BezoekLangEind],"&lt;="&amp;$A4077)</f>
        <v/>
      </c>
      <c r="G4077" s="15">
        <f>IF($D4077=1,$B4077*100+$C4077,-1)</f>
        <v/>
      </c>
      <c r="H4077" s="15">
        <f>IF($D4077=1,$B4077,-1)</f>
        <v/>
      </c>
      <c r="I4077" s="15">
        <f>IF($D4077=1,$C4077,-1)</f>
        <v/>
      </c>
    </row>
    <row r="4078">
      <c r="A4078" s="33" t="n">
        <v>45461.79166666666</v>
      </c>
      <c r="B4078" s="15">
        <f>WEEKDAY($A4078,2)</f>
        <v/>
      </c>
      <c r="C4078" s="15">
        <f>HOUR($A4078)</f>
        <v/>
      </c>
      <c r="D4078" s="15">
        <f>IF(AND($A4078&gt;=Instellingen!$B$6,$A4078&lt;Instellingen!$B$7),1,0)</f>
        <v/>
      </c>
      <c r="E4078" s="15">
        <f>COUNTIF(tData[BezoekStart],"&lt;"&amp;($A4078+1/24))-COUNTIF(tData[BezoekEind],"&lt;="&amp;$A4078)</f>
        <v/>
      </c>
      <c r="F4078" s="15">
        <f>COUNTIF(tData[BezoekLangStart],"&lt;"&amp;($A4078+1/24))-COUNTIF(tData[BezoekLangEind],"&lt;="&amp;$A4078)</f>
        <v/>
      </c>
      <c r="G4078" s="15">
        <f>IF($D4078=1,$B4078*100+$C4078,-1)</f>
        <v/>
      </c>
      <c r="H4078" s="15">
        <f>IF($D4078=1,$B4078,-1)</f>
        <v/>
      </c>
      <c r="I4078" s="15">
        <f>IF($D4078=1,$C4078,-1)</f>
        <v/>
      </c>
    </row>
    <row r="4079">
      <c r="A4079" s="33" t="n">
        <v>45461.83333333334</v>
      </c>
      <c r="B4079" s="15">
        <f>WEEKDAY($A4079,2)</f>
        <v/>
      </c>
      <c r="C4079" s="15">
        <f>HOUR($A4079)</f>
        <v/>
      </c>
      <c r="D4079" s="15">
        <f>IF(AND($A4079&gt;=Instellingen!$B$6,$A4079&lt;Instellingen!$B$7),1,0)</f>
        <v/>
      </c>
      <c r="E4079" s="15">
        <f>COUNTIF(tData[BezoekStart],"&lt;"&amp;($A4079+1/24))-COUNTIF(tData[BezoekEind],"&lt;="&amp;$A4079)</f>
        <v/>
      </c>
      <c r="F4079" s="15">
        <f>COUNTIF(tData[BezoekLangStart],"&lt;"&amp;($A4079+1/24))-COUNTIF(tData[BezoekLangEind],"&lt;="&amp;$A4079)</f>
        <v/>
      </c>
      <c r="G4079" s="15">
        <f>IF($D4079=1,$B4079*100+$C4079,-1)</f>
        <v/>
      </c>
      <c r="H4079" s="15">
        <f>IF($D4079=1,$B4079,-1)</f>
        <v/>
      </c>
      <c r="I4079" s="15">
        <f>IF($D4079=1,$C4079,-1)</f>
        <v/>
      </c>
    </row>
    <row r="4080">
      <c r="A4080" s="33" t="n">
        <v>45461.875</v>
      </c>
      <c r="B4080" s="15">
        <f>WEEKDAY($A4080,2)</f>
        <v/>
      </c>
      <c r="C4080" s="15">
        <f>HOUR($A4080)</f>
        <v/>
      </c>
      <c r="D4080" s="15">
        <f>IF(AND($A4080&gt;=Instellingen!$B$6,$A4080&lt;Instellingen!$B$7),1,0)</f>
        <v/>
      </c>
      <c r="E4080" s="15">
        <f>COUNTIF(tData[BezoekStart],"&lt;"&amp;($A4080+1/24))-COUNTIF(tData[BezoekEind],"&lt;="&amp;$A4080)</f>
        <v/>
      </c>
      <c r="F4080" s="15">
        <f>COUNTIF(tData[BezoekLangStart],"&lt;"&amp;($A4080+1/24))-COUNTIF(tData[BezoekLangEind],"&lt;="&amp;$A4080)</f>
        <v/>
      </c>
      <c r="G4080" s="15">
        <f>IF($D4080=1,$B4080*100+$C4080,-1)</f>
        <v/>
      </c>
      <c r="H4080" s="15">
        <f>IF($D4080=1,$B4080,-1)</f>
        <v/>
      </c>
      <c r="I4080" s="15">
        <f>IF($D4080=1,$C4080,-1)</f>
        <v/>
      </c>
    </row>
    <row r="4081">
      <c r="A4081" s="33" t="n">
        <v>45461.91666666666</v>
      </c>
      <c r="B4081" s="15">
        <f>WEEKDAY($A4081,2)</f>
        <v/>
      </c>
      <c r="C4081" s="15">
        <f>HOUR($A4081)</f>
        <v/>
      </c>
      <c r="D4081" s="15">
        <f>IF(AND($A4081&gt;=Instellingen!$B$6,$A4081&lt;Instellingen!$B$7),1,0)</f>
        <v/>
      </c>
      <c r="E4081" s="15">
        <f>COUNTIF(tData[BezoekStart],"&lt;"&amp;($A4081+1/24))-COUNTIF(tData[BezoekEind],"&lt;="&amp;$A4081)</f>
        <v/>
      </c>
      <c r="F4081" s="15">
        <f>COUNTIF(tData[BezoekLangStart],"&lt;"&amp;($A4081+1/24))-COUNTIF(tData[BezoekLangEind],"&lt;="&amp;$A4081)</f>
        <v/>
      </c>
      <c r="G4081" s="15">
        <f>IF($D4081=1,$B4081*100+$C4081,-1)</f>
        <v/>
      </c>
      <c r="H4081" s="15">
        <f>IF($D4081=1,$B4081,-1)</f>
        <v/>
      </c>
      <c r="I4081" s="15">
        <f>IF($D4081=1,$C4081,-1)</f>
        <v/>
      </c>
    </row>
    <row r="4082">
      <c r="A4082" s="33" t="n">
        <v>45461.95833333334</v>
      </c>
      <c r="B4082" s="15">
        <f>WEEKDAY($A4082,2)</f>
        <v/>
      </c>
      <c r="C4082" s="15">
        <f>HOUR($A4082)</f>
        <v/>
      </c>
      <c r="D4082" s="15">
        <f>IF(AND($A4082&gt;=Instellingen!$B$6,$A4082&lt;Instellingen!$B$7),1,0)</f>
        <v/>
      </c>
      <c r="E4082" s="15">
        <f>COUNTIF(tData[BezoekStart],"&lt;"&amp;($A4082+1/24))-COUNTIF(tData[BezoekEind],"&lt;="&amp;$A4082)</f>
        <v/>
      </c>
      <c r="F4082" s="15">
        <f>COUNTIF(tData[BezoekLangStart],"&lt;"&amp;($A4082+1/24))-COUNTIF(tData[BezoekLangEind],"&lt;="&amp;$A4082)</f>
        <v/>
      </c>
      <c r="G4082" s="15">
        <f>IF($D4082=1,$B4082*100+$C4082,-1)</f>
        <v/>
      </c>
      <c r="H4082" s="15">
        <f>IF($D4082=1,$B4082,-1)</f>
        <v/>
      </c>
      <c r="I4082" s="15">
        <f>IF($D4082=1,$C4082,-1)</f>
        <v/>
      </c>
    </row>
    <row r="4083">
      <c r="A4083" s="33" t="n">
        <v>45462</v>
      </c>
      <c r="B4083" s="15">
        <f>WEEKDAY($A4083,2)</f>
        <v/>
      </c>
      <c r="C4083" s="15">
        <f>HOUR($A4083)</f>
        <v/>
      </c>
      <c r="D4083" s="15">
        <f>IF(AND($A4083&gt;=Instellingen!$B$6,$A4083&lt;Instellingen!$B$7),1,0)</f>
        <v/>
      </c>
      <c r="E4083" s="15">
        <f>COUNTIF(tData[BezoekStart],"&lt;"&amp;($A4083+1/24))-COUNTIF(tData[BezoekEind],"&lt;="&amp;$A4083)</f>
        <v/>
      </c>
      <c r="F4083" s="15">
        <f>COUNTIF(tData[BezoekLangStart],"&lt;"&amp;($A4083+1/24))-COUNTIF(tData[BezoekLangEind],"&lt;="&amp;$A4083)</f>
        <v/>
      </c>
      <c r="G4083" s="15">
        <f>IF($D4083=1,$B4083*100+$C4083,-1)</f>
        <v/>
      </c>
      <c r="H4083" s="15">
        <f>IF($D4083=1,$B4083,-1)</f>
        <v/>
      </c>
      <c r="I4083" s="15">
        <f>IF($D4083=1,$C4083,-1)</f>
        <v/>
      </c>
    </row>
    <row r="4084">
      <c r="A4084" s="33" t="n">
        <v>45462.04166666666</v>
      </c>
      <c r="B4084" s="15">
        <f>WEEKDAY($A4084,2)</f>
        <v/>
      </c>
      <c r="C4084" s="15">
        <f>HOUR($A4084)</f>
        <v/>
      </c>
      <c r="D4084" s="15">
        <f>IF(AND($A4084&gt;=Instellingen!$B$6,$A4084&lt;Instellingen!$B$7),1,0)</f>
        <v/>
      </c>
      <c r="E4084" s="15">
        <f>COUNTIF(tData[BezoekStart],"&lt;"&amp;($A4084+1/24))-COUNTIF(tData[BezoekEind],"&lt;="&amp;$A4084)</f>
        <v/>
      </c>
      <c r="F4084" s="15">
        <f>COUNTIF(tData[BezoekLangStart],"&lt;"&amp;($A4084+1/24))-COUNTIF(tData[BezoekLangEind],"&lt;="&amp;$A4084)</f>
        <v/>
      </c>
      <c r="G4084" s="15">
        <f>IF($D4084=1,$B4084*100+$C4084,-1)</f>
        <v/>
      </c>
      <c r="H4084" s="15">
        <f>IF($D4084=1,$B4084,-1)</f>
        <v/>
      </c>
      <c r="I4084" s="15">
        <f>IF($D4084=1,$C4084,-1)</f>
        <v/>
      </c>
    </row>
    <row r="4085">
      <c r="A4085" s="33" t="n">
        <v>45462.08333333334</v>
      </c>
      <c r="B4085" s="15">
        <f>WEEKDAY($A4085,2)</f>
        <v/>
      </c>
      <c r="C4085" s="15">
        <f>HOUR($A4085)</f>
        <v/>
      </c>
      <c r="D4085" s="15">
        <f>IF(AND($A4085&gt;=Instellingen!$B$6,$A4085&lt;Instellingen!$B$7),1,0)</f>
        <v/>
      </c>
      <c r="E4085" s="15">
        <f>COUNTIF(tData[BezoekStart],"&lt;"&amp;($A4085+1/24))-COUNTIF(tData[BezoekEind],"&lt;="&amp;$A4085)</f>
        <v/>
      </c>
      <c r="F4085" s="15">
        <f>COUNTIF(tData[BezoekLangStart],"&lt;"&amp;($A4085+1/24))-COUNTIF(tData[BezoekLangEind],"&lt;="&amp;$A4085)</f>
        <v/>
      </c>
      <c r="G4085" s="15">
        <f>IF($D4085=1,$B4085*100+$C4085,-1)</f>
        <v/>
      </c>
      <c r="H4085" s="15">
        <f>IF($D4085=1,$B4085,-1)</f>
        <v/>
      </c>
      <c r="I4085" s="15">
        <f>IF($D4085=1,$C4085,-1)</f>
        <v/>
      </c>
    </row>
    <row r="4086">
      <c r="A4086" s="33" t="n">
        <v>45462.125</v>
      </c>
      <c r="B4086" s="15">
        <f>WEEKDAY($A4086,2)</f>
        <v/>
      </c>
      <c r="C4086" s="15">
        <f>HOUR($A4086)</f>
        <v/>
      </c>
      <c r="D4086" s="15">
        <f>IF(AND($A4086&gt;=Instellingen!$B$6,$A4086&lt;Instellingen!$B$7),1,0)</f>
        <v/>
      </c>
      <c r="E4086" s="15">
        <f>COUNTIF(tData[BezoekStart],"&lt;"&amp;($A4086+1/24))-COUNTIF(tData[BezoekEind],"&lt;="&amp;$A4086)</f>
        <v/>
      </c>
      <c r="F4086" s="15">
        <f>COUNTIF(tData[BezoekLangStart],"&lt;"&amp;($A4086+1/24))-COUNTIF(tData[BezoekLangEind],"&lt;="&amp;$A4086)</f>
        <v/>
      </c>
      <c r="G4086" s="15">
        <f>IF($D4086=1,$B4086*100+$C4086,-1)</f>
        <v/>
      </c>
      <c r="H4086" s="15">
        <f>IF($D4086=1,$B4086,-1)</f>
        <v/>
      </c>
      <c r="I4086" s="15">
        <f>IF($D4086=1,$C4086,-1)</f>
        <v/>
      </c>
    </row>
    <row r="4087">
      <c r="A4087" s="33" t="n">
        <v>45462.16666666666</v>
      </c>
      <c r="B4087" s="15">
        <f>WEEKDAY($A4087,2)</f>
        <v/>
      </c>
      <c r="C4087" s="15">
        <f>HOUR($A4087)</f>
        <v/>
      </c>
      <c r="D4087" s="15">
        <f>IF(AND($A4087&gt;=Instellingen!$B$6,$A4087&lt;Instellingen!$B$7),1,0)</f>
        <v/>
      </c>
      <c r="E4087" s="15">
        <f>COUNTIF(tData[BezoekStart],"&lt;"&amp;($A4087+1/24))-COUNTIF(tData[BezoekEind],"&lt;="&amp;$A4087)</f>
        <v/>
      </c>
      <c r="F4087" s="15">
        <f>COUNTIF(tData[BezoekLangStart],"&lt;"&amp;($A4087+1/24))-COUNTIF(tData[BezoekLangEind],"&lt;="&amp;$A4087)</f>
        <v/>
      </c>
      <c r="G4087" s="15">
        <f>IF($D4087=1,$B4087*100+$C4087,-1)</f>
        <v/>
      </c>
      <c r="H4087" s="15">
        <f>IF($D4087=1,$B4087,-1)</f>
        <v/>
      </c>
      <c r="I4087" s="15">
        <f>IF($D4087=1,$C4087,-1)</f>
        <v/>
      </c>
    </row>
    <row r="4088">
      <c r="A4088" s="33" t="n">
        <v>45462.20833333334</v>
      </c>
      <c r="B4088" s="15">
        <f>WEEKDAY($A4088,2)</f>
        <v/>
      </c>
      <c r="C4088" s="15">
        <f>HOUR($A4088)</f>
        <v/>
      </c>
      <c r="D4088" s="15">
        <f>IF(AND($A4088&gt;=Instellingen!$B$6,$A4088&lt;Instellingen!$B$7),1,0)</f>
        <v/>
      </c>
      <c r="E4088" s="15">
        <f>COUNTIF(tData[BezoekStart],"&lt;"&amp;($A4088+1/24))-COUNTIF(tData[BezoekEind],"&lt;="&amp;$A4088)</f>
        <v/>
      </c>
      <c r="F4088" s="15">
        <f>COUNTIF(tData[BezoekLangStart],"&lt;"&amp;($A4088+1/24))-COUNTIF(tData[BezoekLangEind],"&lt;="&amp;$A4088)</f>
        <v/>
      </c>
      <c r="G4088" s="15">
        <f>IF($D4088=1,$B4088*100+$C4088,-1)</f>
        <v/>
      </c>
      <c r="H4088" s="15">
        <f>IF($D4088=1,$B4088,-1)</f>
        <v/>
      </c>
      <c r="I4088" s="15">
        <f>IF($D4088=1,$C4088,-1)</f>
        <v/>
      </c>
    </row>
    <row r="4089">
      <c r="A4089" s="33" t="n">
        <v>45462.25</v>
      </c>
      <c r="B4089" s="15">
        <f>WEEKDAY($A4089,2)</f>
        <v/>
      </c>
      <c r="C4089" s="15">
        <f>HOUR($A4089)</f>
        <v/>
      </c>
      <c r="D4089" s="15">
        <f>IF(AND($A4089&gt;=Instellingen!$B$6,$A4089&lt;Instellingen!$B$7),1,0)</f>
        <v/>
      </c>
      <c r="E4089" s="15">
        <f>COUNTIF(tData[BezoekStart],"&lt;"&amp;($A4089+1/24))-COUNTIF(tData[BezoekEind],"&lt;="&amp;$A4089)</f>
        <v/>
      </c>
      <c r="F4089" s="15">
        <f>COUNTIF(tData[BezoekLangStart],"&lt;"&amp;($A4089+1/24))-COUNTIF(tData[BezoekLangEind],"&lt;="&amp;$A4089)</f>
        <v/>
      </c>
      <c r="G4089" s="15">
        <f>IF($D4089=1,$B4089*100+$C4089,-1)</f>
        <v/>
      </c>
      <c r="H4089" s="15">
        <f>IF($D4089=1,$B4089,-1)</f>
        <v/>
      </c>
      <c r="I4089" s="15">
        <f>IF($D4089=1,$C4089,-1)</f>
        <v/>
      </c>
    </row>
    <row r="4090">
      <c r="A4090" s="33" t="n">
        <v>45462.29166666666</v>
      </c>
      <c r="B4090" s="15">
        <f>WEEKDAY($A4090,2)</f>
        <v/>
      </c>
      <c r="C4090" s="15">
        <f>HOUR($A4090)</f>
        <v/>
      </c>
      <c r="D4090" s="15">
        <f>IF(AND($A4090&gt;=Instellingen!$B$6,$A4090&lt;Instellingen!$B$7),1,0)</f>
        <v/>
      </c>
      <c r="E4090" s="15">
        <f>COUNTIF(tData[BezoekStart],"&lt;"&amp;($A4090+1/24))-COUNTIF(tData[BezoekEind],"&lt;="&amp;$A4090)</f>
        <v/>
      </c>
      <c r="F4090" s="15">
        <f>COUNTIF(tData[BezoekLangStart],"&lt;"&amp;($A4090+1/24))-COUNTIF(tData[BezoekLangEind],"&lt;="&amp;$A4090)</f>
        <v/>
      </c>
      <c r="G4090" s="15">
        <f>IF($D4090=1,$B4090*100+$C4090,-1)</f>
        <v/>
      </c>
      <c r="H4090" s="15">
        <f>IF($D4090=1,$B4090,-1)</f>
        <v/>
      </c>
      <c r="I4090" s="15">
        <f>IF($D4090=1,$C4090,-1)</f>
        <v/>
      </c>
    </row>
    <row r="4091">
      <c r="A4091" s="33" t="n">
        <v>45462.33333333334</v>
      </c>
      <c r="B4091" s="15">
        <f>WEEKDAY($A4091,2)</f>
        <v/>
      </c>
      <c r="C4091" s="15">
        <f>HOUR($A4091)</f>
        <v/>
      </c>
      <c r="D4091" s="15">
        <f>IF(AND($A4091&gt;=Instellingen!$B$6,$A4091&lt;Instellingen!$B$7),1,0)</f>
        <v/>
      </c>
      <c r="E4091" s="15">
        <f>COUNTIF(tData[BezoekStart],"&lt;"&amp;($A4091+1/24))-COUNTIF(tData[BezoekEind],"&lt;="&amp;$A4091)</f>
        <v/>
      </c>
      <c r="F4091" s="15">
        <f>COUNTIF(tData[BezoekLangStart],"&lt;"&amp;($A4091+1/24))-COUNTIF(tData[BezoekLangEind],"&lt;="&amp;$A4091)</f>
        <v/>
      </c>
      <c r="G4091" s="15">
        <f>IF($D4091=1,$B4091*100+$C4091,-1)</f>
        <v/>
      </c>
      <c r="H4091" s="15">
        <f>IF($D4091=1,$B4091,-1)</f>
        <v/>
      </c>
      <c r="I4091" s="15">
        <f>IF($D4091=1,$C4091,-1)</f>
        <v/>
      </c>
    </row>
    <row r="4092">
      <c r="A4092" s="33" t="n">
        <v>45462.375</v>
      </c>
      <c r="B4092" s="15">
        <f>WEEKDAY($A4092,2)</f>
        <v/>
      </c>
      <c r="C4092" s="15">
        <f>HOUR($A4092)</f>
        <v/>
      </c>
      <c r="D4092" s="15">
        <f>IF(AND($A4092&gt;=Instellingen!$B$6,$A4092&lt;Instellingen!$B$7),1,0)</f>
        <v/>
      </c>
      <c r="E4092" s="15">
        <f>COUNTIF(tData[BezoekStart],"&lt;"&amp;($A4092+1/24))-COUNTIF(tData[BezoekEind],"&lt;="&amp;$A4092)</f>
        <v/>
      </c>
      <c r="F4092" s="15">
        <f>COUNTIF(tData[BezoekLangStart],"&lt;"&amp;($A4092+1/24))-COUNTIF(tData[BezoekLangEind],"&lt;="&amp;$A4092)</f>
        <v/>
      </c>
      <c r="G4092" s="15">
        <f>IF($D4092=1,$B4092*100+$C4092,-1)</f>
        <v/>
      </c>
      <c r="H4092" s="15">
        <f>IF($D4092=1,$B4092,-1)</f>
        <v/>
      </c>
      <c r="I4092" s="15">
        <f>IF($D4092=1,$C4092,-1)</f>
        <v/>
      </c>
    </row>
    <row r="4093">
      <c r="A4093" s="33" t="n">
        <v>45462.41666666666</v>
      </c>
      <c r="B4093" s="15">
        <f>WEEKDAY($A4093,2)</f>
        <v/>
      </c>
      <c r="C4093" s="15">
        <f>HOUR($A4093)</f>
        <v/>
      </c>
      <c r="D4093" s="15">
        <f>IF(AND($A4093&gt;=Instellingen!$B$6,$A4093&lt;Instellingen!$B$7),1,0)</f>
        <v/>
      </c>
      <c r="E4093" s="15">
        <f>COUNTIF(tData[BezoekStart],"&lt;"&amp;($A4093+1/24))-COUNTIF(tData[BezoekEind],"&lt;="&amp;$A4093)</f>
        <v/>
      </c>
      <c r="F4093" s="15">
        <f>COUNTIF(tData[BezoekLangStart],"&lt;"&amp;($A4093+1/24))-COUNTIF(tData[BezoekLangEind],"&lt;="&amp;$A4093)</f>
        <v/>
      </c>
      <c r="G4093" s="15">
        <f>IF($D4093=1,$B4093*100+$C4093,-1)</f>
        <v/>
      </c>
      <c r="H4093" s="15">
        <f>IF($D4093=1,$B4093,-1)</f>
        <v/>
      </c>
      <c r="I4093" s="15">
        <f>IF($D4093=1,$C4093,-1)</f>
        <v/>
      </c>
    </row>
    <row r="4094">
      <c r="A4094" s="33" t="n">
        <v>45462.45833333334</v>
      </c>
      <c r="B4094" s="15">
        <f>WEEKDAY($A4094,2)</f>
        <v/>
      </c>
      <c r="C4094" s="15">
        <f>HOUR($A4094)</f>
        <v/>
      </c>
      <c r="D4094" s="15">
        <f>IF(AND($A4094&gt;=Instellingen!$B$6,$A4094&lt;Instellingen!$B$7),1,0)</f>
        <v/>
      </c>
      <c r="E4094" s="15">
        <f>COUNTIF(tData[BezoekStart],"&lt;"&amp;($A4094+1/24))-COUNTIF(tData[BezoekEind],"&lt;="&amp;$A4094)</f>
        <v/>
      </c>
      <c r="F4094" s="15">
        <f>COUNTIF(tData[BezoekLangStart],"&lt;"&amp;($A4094+1/24))-COUNTIF(tData[BezoekLangEind],"&lt;="&amp;$A4094)</f>
        <v/>
      </c>
      <c r="G4094" s="15">
        <f>IF($D4094=1,$B4094*100+$C4094,-1)</f>
        <v/>
      </c>
      <c r="H4094" s="15">
        <f>IF($D4094=1,$B4094,-1)</f>
        <v/>
      </c>
      <c r="I4094" s="15">
        <f>IF($D4094=1,$C4094,-1)</f>
        <v/>
      </c>
    </row>
    <row r="4095">
      <c r="A4095" s="33" t="n">
        <v>45462.5</v>
      </c>
      <c r="B4095" s="15">
        <f>WEEKDAY($A4095,2)</f>
        <v/>
      </c>
      <c r="C4095" s="15">
        <f>HOUR($A4095)</f>
        <v/>
      </c>
      <c r="D4095" s="15">
        <f>IF(AND($A4095&gt;=Instellingen!$B$6,$A4095&lt;Instellingen!$B$7),1,0)</f>
        <v/>
      </c>
      <c r="E4095" s="15">
        <f>COUNTIF(tData[BezoekStart],"&lt;"&amp;($A4095+1/24))-COUNTIF(tData[BezoekEind],"&lt;="&amp;$A4095)</f>
        <v/>
      </c>
      <c r="F4095" s="15">
        <f>COUNTIF(tData[BezoekLangStart],"&lt;"&amp;($A4095+1/24))-COUNTIF(tData[BezoekLangEind],"&lt;="&amp;$A4095)</f>
        <v/>
      </c>
      <c r="G4095" s="15">
        <f>IF($D4095=1,$B4095*100+$C4095,-1)</f>
        <v/>
      </c>
      <c r="H4095" s="15">
        <f>IF($D4095=1,$B4095,-1)</f>
        <v/>
      </c>
      <c r="I4095" s="15">
        <f>IF($D4095=1,$C4095,-1)</f>
        <v/>
      </c>
    </row>
    <row r="4096">
      <c r="A4096" s="33" t="n">
        <v>45462.54166666666</v>
      </c>
      <c r="B4096" s="15">
        <f>WEEKDAY($A4096,2)</f>
        <v/>
      </c>
      <c r="C4096" s="15">
        <f>HOUR($A4096)</f>
        <v/>
      </c>
      <c r="D4096" s="15">
        <f>IF(AND($A4096&gt;=Instellingen!$B$6,$A4096&lt;Instellingen!$B$7),1,0)</f>
        <v/>
      </c>
      <c r="E4096" s="15">
        <f>COUNTIF(tData[BezoekStart],"&lt;"&amp;($A4096+1/24))-COUNTIF(tData[BezoekEind],"&lt;="&amp;$A4096)</f>
        <v/>
      </c>
      <c r="F4096" s="15">
        <f>COUNTIF(tData[BezoekLangStart],"&lt;"&amp;($A4096+1/24))-COUNTIF(tData[BezoekLangEind],"&lt;="&amp;$A4096)</f>
        <v/>
      </c>
      <c r="G4096" s="15">
        <f>IF($D4096=1,$B4096*100+$C4096,-1)</f>
        <v/>
      </c>
      <c r="H4096" s="15">
        <f>IF($D4096=1,$B4096,-1)</f>
        <v/>
      </c>
      <c r="I4096" s="15">
        <f>IF($D4096=1,$C4096,-1)</f>
        <v/>
      </c>
    </row>
    <row r="4097">
      <c r="A4097" s="33" t="n">
        <v>45462.58333333334</v>
      </c>
      <c r="B4097" s="15">
        <f>WEEKDAY($A4097,2)</f>
        <v/>
      </c>
      <c r="C4097" s="15">
        <f>HOUR($A4097)</f>
        <v/>
      </c>
      <c r="D4097" s="15">
        <f>IF(AND($A4097&gt;=Instellingen!$B$6,$A4097&lt;Instellingen!$B$7),1,0)</f>
        <v/>
      </c>
      <c r="E4097" s="15">
        <f>COUNTIF(tData[BezoekStart],"&lt;"&amp;($A4097+1/24))-COUNTIF(tData[BezoekEind],"&lt;="&amp;$A4097)</f>
        <v/>
      </c>
      <c r="F4097" s="15">
        <f>COUNTIF(tData[BezoekLangStart],"&lt;"&amp;($A4097+1/24))-COUNTIF(tData[BezoekLangEind],"&lt;="&amp;$A4097)</f>
        <v/>
      </c>
      <c r="G4097" s="15">
        <f>IF($D4097=1,$B4097*100+$C4097,-1)</f>
        <v/>
      </c>
      <c r="H4097" s="15">
        <f>IF($D4097=1,$B4097,-1)</f>
        <v/>
      </c>
      <c r="I4097" s="15">
        <f>IF($D4097=1,$C4097,-1)</f>
        <v/>
      </c>
    </row>
    <row r="4098">
      <c r="A4098" s="33" t="n">
        <v>45462.625</v>
      </c>
      <c r="B4098" s="15">
        <f>WEEKDAY($A4098,2)</f>
        <v/>
      </c>
      <c r="C4098" s="15">
        <f>HOUR($A4098)</f>
        <v/>
      </c>
      <c r="D4098" s="15">
        <f>IF(AND($A4098&gt;=Instellingen!$B$6,$A4098&lt;Instellingen!$B$7),1,0)</f>
        <v/>
      </c>
      <c r="E4098" s="15">
        <f>COUNTIF(tData[BezoekStart],"&lt;"&amp;($A4098+1/24))-COUNTIF(tData[BezoekEind],"&lt;="&amp;$A4098)</f>
        <v/>
      </c>
      <c r="F4098" s="15">
        <f>COUNTIF(tData[BezoekLangStart],"&lt;"&amp;($A4098+1/24))-COUNTIF(tData[BezoekLangEind],"&lt;="&amp;$A4098)</f>
        <v/>
      </c>
      <c r="G4098" s="15">
        <f>IF($D4098=1,$B4098*100+$C4098,-1)</f>
        <v/>
      </c>
      <c r="H4098" s="15">
        <f>IF($D4098=1,$B4098,-1)</f>
        <v/>
      </c>
      <c r="I4098" s="15">
        <f>IF($D4098=1,$C4098,-1)</f>
        <v/>
      </c>
    </row>
    <row r="4099">
      <c r="A4099" s="33" t="n">
        <v>45462.66666666666</v>
      </c>
      <c r="B4099" s="15">
        <f>WEEKDAY($A4099,2)</f>
        <v/>
      </c>
      <c r="C4099" s="15">
        <f>HOUR($A4099)</f>
        <v/>
      </c>
      <c r="D4099" s="15">
        <f>IF(AND($A4099&gt;=Instellingen!$B$6,$A4099&lt;Instellingen!$B$7),1,0)</f>
        <v/>
      </c>
      <c r="E4099" s="15">
        <f>COUNTIF(tData[BezoekStart],"&lt;"&amp;($A4099+1/24))-COUNTIF(tData[BezoekEind],"&lt;="&amp;$A4099)</f>
        <v/>
      </c>
      <c r="F4099" s="15">
        <f>COUNTIF(tData[BezoekLangStart],"&lt;"&amp;($A4099+1/24))-COUNTIF(tData[BezoekLangEind],"&lt;="&amp;$A4099)</f>
        <v/>
      </c>
      <c r="G4099" s="15">
        <f>IF($D4099=1,$B4099*100+$C4099,-1)</f>
        <v/>
      </c>
      <c r="H4099" s="15">
        <f>IF($D4099=1,$B4099,-1)</f>
        <v/>
      </c>
      <c r="I4099" s="15">
        <f>IF($D4099=1,$C4099,-1)</f>
        <v/>
      </c>
    </row>
    <row r="4100">
      <c r="A4100" s="33" t="n">
        <v>45462.70833333334</v>
      </c>
      <c r="B4100" s="15">
        <f>WEEKDAY($A4100,2)</f>
        <v/>
      </c>
      <c r="C4100" s="15">
        <f>HOUR($A4100)</f>
        <v/>
      </c>
      <c r="D4100" s="15">
        <f>IF(AND($A4100&gt;=Instellingen!$B$6,$A4100&lt;Instellingen!$B$7),1,0)</f>
        <v/>
      </c>
      <c r="E4100" s="15">
        <f>COUNTIF(tData[BezoekStart],"&lt;"&amp;($A4100+1/24))-COUNTIF(tData[BezoekEind],"&lt;="&amp;$A4100)</f>
        <v/>
      </c>
      <c r="F4100" s="15">
        <f>COUNTIF(tData[BezoekLangStart],"&lt;"&amp;($A4100+1/24))-COUNTIF(tData[BezoekLangEind],"&lt;="&amp;$A4100)</f>
        <v/>
      </c>
      <c r="G4100" s="15">
        <f>IF($D4100=1,$B4100*100+$C4100,-1)</f>
        <v/>
      </c>
      <c r="H4100" s="15">
        <f>IF($D4100=1,$B4100,-1)</f>
        <v/>
      </c>
      <c r="I4100" s="15">
        <f>IF($D4100=1,$C4100,-1)</f>
        <v/>
      </c>
    </row>
    <row r="4101">
      <c r="A4101" s="33" t="n">
        <v>45462.75</v>
      </c>
      <c r="B4101" s="15">
        <f>WEEKDAY($A4101,2)</f>
        <v/>
      </c>
      <c r="C4101" s="15">
        <f>HOUR($A4101)</f>
        <v/>
      </c>
      <c r="D4101" s="15">
        <f>IF(AND($A4101&gt;=Instellingen!$B$6,$A4101&lt;Instellingen!$B$7),1,0)</f>
        <v/>
      </c>
      <c r="E4101" s="15">
        <f>COUNTIF(tData[BezoekStart],"&lt;"&amp;($A4101+1/24))-COUNTIF(tData[BezoekEind],"&lt;="&amp;$A4101)</f>
        <v/>
      </c>
      <c r="F4101" s="15">
        <f>COUNTIF(tData[BezoekLangStart],"&lt;"&amp;($A4101+1/24))-COUNTIF(tData[BezoekLangEind],"&lt;="&amp;$A4101)</f>
        <v/>
      </c>
      <c r="G4101" s="15">
        <f>IF($D4101=1,$B4101*100+$C4101,-1)</f>
        <v/>
      </c>
      <c r="H4101" s="15">
        <f>IF($D4101=1,$B4101,-1)</f>
        <v/>
      </c>
      <c r="I4101" s="15">
        <f>IF($D4101=1,$C4101,-1)</f>
        <v/>
      </c>
    </row>
    <row r="4102">
      <c r="A4102" s="33" t="n">
        <v>45462.79166666666</v>
      </c>
      <c r="B4102" s="15">
        <f>WEEKDAY($A4102,2)</f>
        <v/>
      </c>
      <c r="C4102" s="15">
        <f>HOUR($A4102)</f>
        <v/>
      </c>
      <c r="D4102" s="15">
        <f>IF(AND($A4102&gt;=Instellingen!$B$6,$A4102&lt;Instellingen!$B$7),1,0)</f>
        <v/>
      </c>
      <c r="E4102" s="15">
        <f>COUNTIF(tData[BezoekStart],"&lt;"&amp;($A4102+1/24))-COUNTIF(tData[BezoekEind],"&lt;="&amp;$A4102)</f>
        <v/>
      </c>
      <c r="F4102" s="15">
        <f>COUNTIF(tData[BezoekLangStart],"&lt;"&amp;($A4102+1/24))-COUNTIF(tData[BezoekLangEind],"&lt;="&amp;$A4102)</f>
        <v/>
      </c>
      <c r="G4102" s="15">
        <f>IF($D4102=1,$B4102*100+$C4102,-1)</f>
        <v/>
      </c>
      <c r="H4102" s="15">
        <f>IF($D4102=1,$B4102,-1)</f>
        <v/>
      </c>
      <c r="I4102" s="15">
        <f>IF($D4102=1,$C4102,-1)</f>
        <v/>
      </c>
    </row>
    <row r="4103">
      <c r="A4103" s="33" t="n">
        <v>45462.83333333334</v>
      </c>
      <c r="B4103" s="15">
        <f>WEEKDAY($A4103,2)</f>
        <v/>
      </c>
      <c r="C4103" s="15">
        <f>HOUR($A4103)</f>
        <v/>
      </c>
      <c r="D4103" s="15">
        <f>IF(AND($A4103&gt;=Instellingen!$B$6,$A4103&lt;Instellingen!$B$7),1,0)</f>
        <v/>
      </c>
      <c r="E4103" s="15">
        <f>COUNTIF(tData[BezoekStart],"&lt;"&amp;($A4103+1/24))-COUNTIF(tData[BezoekEind],"&lt;="&amp;$A4103)</f>
        <v/>
      </c>
      <c r="F4103" s="15">
        <f>COUNTIF(tData[BezoekLangStart],"&lt;"&amp;($A4103+1/24))-COUNTIF(tData[BezoekLangEind],"&lt;="&amp;$A4103)</f>
        <v/>
      </c>
      <c r="G4103" s="15">
        <f>IF($D4103=1,$B4103*100+$C4103,-1)</f>
        <v/>
      </c>
      <c r="H4103" s="15">
        <f>IF($D4103=1,$B4103,-1)</f>
        <v/>
      </c>
      <c r="I4103" s="15">
        <f>IF($D4103=1,$C4103,-1)</f>
        <v/>
      </c>
    </row>
    <row r="4104">
      <c r="A4104" s="33" t="n">
        <v>45462.875</v>
      </c>
      <c r="B4104" s="15">
        <f>WEEKDAY($A4104,2)</f>
        <v/>
      </c>
      <c r="C4104" s="15">
        <f>HOUR($A4104)</f>
        <v/>
      </c>
      <c r="D4104" s="15">
        <f>IF(AND($A4104&gt;=Instellingen!$B$6,$A4104&lt;Instellingen!$B$7),1,0)</f>
        <v/>
      </c>
      <c r="E4104" s="15">
        <f>COUNTIF(tData[BezoekStart],"&lt;"&amp;($A4104+1/24))-COUNTIF(tData[BezoekEind],"&lt;="&amp;$A4104)</f>
        <v/>
      </c>
      <c r="F4104" s="15">
        <f>COUNTIF(tData[BezoekLangStart],"&lt;"&amp;($A4104+1/24))-COUNTIF(tData[BezoekLangEind],"&lt;="&amp;$A4104)</f>
        <v/>
      </c>
      <c r="G4104" s="15">
        <f>IF($D4104=1,$B4104*100+$C4104,-1)</f>
        <v/>
      </c>
      <c r="H4104" s="15">
        <f>IF($D4104=1,$B4104,-1)</f>
        <v/>
      </c>
      <c r="I4104" s="15">
        <f>IF($D4104=1,$C4104,-1)</f>
        <v/>
      </c>
    </row>
    <row r="4105">
      <c r="A4105" s="33" t="n">
        <v>45462.91666666666</v>
      </c>
      <c r="B4105" s="15">
        <f>WEEKDAY($A4105,2)</f>
        <v/>
      </c>
      <c r="C4105" s="15">
        <f>HOUR($A4105)</f>
        <v/>
      </c>
      <c r="D4105" s="15">
        <f>IF(AND($A4105&gt;=Instellingen!$B$6,$A4105&lt;Instellingen!$B$7),1,0)</f>
        <v/>
      </c>
      <c r="E4105" s="15">
        <f>COUNTIF(tData[BezoekStart],"&lt;"&amp;($A4105+1/24))-COUNTIF(tData[BezoekEind],"&lt;="&amp;$A4105)</f>
        <v/>
      </c>
      <c r="F4105" s="15">
        <f>COUNTIF(tData[BezoekLangStart],"&lt;"&amp;($A4105+1/24))-COUNTIF(tData[BezoekLangEind],"&lt;="&amp;$A4105)</f>
        <v/>
      </c>
      <c r="G4105" s="15">
        <f>IF($D4105=1,$B4105*100+$C4105,-1)</f>
        <v/>
      </c>
      <c r="H4105" s="15">
        <f>IF($D4105=1,$B4105,-1)</f>
        <v/>
      </c>
      <c r="I4105" s="15">
        <f>IF($D4105=1,$C4105,-1)</f>
        <v/>
      </c>
    </row>
    <row r="4106">
      <c r="A4106" s="33" t="n">
        <v>45462.95833333334</v>
      </c>
      <c r="B4106" s="15">
        <f>WEEKDAY($A4106,2)</f>
        <v/>
      </c>
      <c r="C4106" s="15">
        <f>HOUR($A4106)</f>
        <v/>
      </c>
      <c r="D4106" s="15">
        <f>IF(AND($A4106&gt;=Instellingen!$B$6,$A4106&lt;Instellingen!$B$7),1,0)</f>
        <v/>
      </c>
      <c r="E4106" s="15">
        <f>COUNTIF(tData[BezoekStart],"&lt;"&amp;($A4106+1/24))-COUNTIF(tData[BezoekEind],"&lt;="&amp;$A4106)</f>
        <v/>
      </c>
      <c r="F4106" s="15">
        <f>COUNTIF(tData[BezoekLangStart],"&lt;"&amp;($A4106+1/24))-COUNTIF(tData[BezoekLangEind],"&lt;="&amp;$A4106)</f>
        <v/>
      </c>
      <c r="G4106" s="15">
        <f>IF($D4106=1,$B4106*100+$C4106,-1)</f>
        <v/>
      </c>
      <c r="H4106" s="15">
        <f>IF($D4106=1,$B4106,-1)</f>
        <v/>
      </c>
      <c r="I4106" s="15">
        <f>IF($D4106=1,$C4106,-1)</f>
        <v/>
      </c>
    </row>
    <row r="4107">
      <c r="A4107" s="33" t="n">
        <v>45463</v>
      </c>
      <c r="B4107" s="15">
        <f>WEEKDAY($A4107,2)</f>
        <v/>
      </c>
      <c r="C4107" s="15">
        <f>HOUR($A4107)</f>
        <v/>
      </c>
      <c r="D4107" s="15">
        <f>IF(AND($A4107&gt;=Instellingen!$B$6,$A4107&lt;Instellingen!$B$7),1,0)</f>
        <v/>
      </c>
      <c r="E4107" s="15">
        <f>COUNTIF(tData[BezoekStart],"&lt;"&amp;($A4107+1/24))-COUNTIF(tData[BezoekEind],"&lt;="&amp;$A4107)</f>
        <v/>
      </c>
      <c r="F4107" s="15">
        <f>COUNTIF(tData[BezoekLangStart],"&lt;"&amp;($A4107+1/24))-COUNTIF(tData[BezoekLangEind],"&lt;="&amp;$A4107)</f>
        <v/>
      </c>
      <c r="G4107" s="15">
        <f>IF($D4107=1,$B4107*100+$C4107,-1)</f>
        <v/>
      </c>
      <c r="H4107" s="15">
        <f>IF($D4107=1,$B4107,-1)</f>
        <v/>
      </c>
      <c r="I4107" s="15">
        <f>IF($D4107=1,$C4107,-1)</f>
        <v/>
      </c>
    </row>
    <row r="4108">
      <c r="A4108" s="33" t="n">
        <v>45463.04166666666</v>
      </c>
      <c r="B4108" s="15">
        <f>WEEKDAY($A4108,2)</f>
        <v/>
      </c>
      <c r="C4108" s="15">
        <f>HOUR($A4108)</f>
        <v/>
      </c>
      <c r="D4108" s="15">
        <f>IF(AND($A4108&gt;=Instellingen!$B$6,$A4108&lt;Instellingen!$B$7),1,0)</f>
        <v/>
      </c>
      <c r="E4108" s="15">
        <f>COUNTIF(tData[BezoekStart],"&lt;"&amp;($A4108+1/24))-COUNTIF(tData[BezoekEind],"&lt;="&amp;$A4108)</f>
        <v/>
      </c>
      <c r="F4108" s="15">
        <f>COUNTIF(tData[BezoekLangStart],"&lt;"&amp;($A4108+1/24))-COUNTIF(tData[BezoekLangEind],"&lt;="&amp;$A4108)</f>
        <v/>
      </c>
      <c r="G4108" s="15">
        <f>IF($D4108=1,$B4108*100+$C4108,-1)</f>
        <v/>
      </c>
      <c r="H4108" s="15">
        <f>IF($D4108=1,$B4108,-1)</f>
        <v/>
      </c>
      <c r="I4108" s="15">
        <f>IF($D4108=1,$C4108,-1)</f>
        <v/>
      </c>
    </row>
    <row r="4109">
      <c r="A4109" s="33" t="n">
        <v>45463.08333333334</v>
      </c>
      <c r="B4109" s="15">
        <f>WEEKDAY($A4109,2)</f>
        <v/>
      </c>
      <c r="C4109" s="15">
        <f>HOUR($A4109)</f>
        <v/>
      </c>
      <c r="D4109" s="15">
        <f>IF(AND($A4109&gt;=Instellingen!$B$6,$A4109&lt;Instellingen!$B$7),1,0)</f>
        <v/>
      </c>
      <c r="E4109" s="15">
        <f>COUNTIF(tData[BezoekStart],"&lt;"&amp;($A4109+1/24))-COUNTIF(tData[BezoekEind],"&lt;="&amp;$A4109)</f>
        <v/>
      </c>
      <c r="F4109" s="15">
        <f>COUNTIF(tData[BezoekLangStart],"&lt;"&amp;($A4109+1/24))-COUNTIF(tData[BezoekLangEind],"&lt;="&amp;$A4109)</f>
        <v/>
      </c>
      <c r="G4109" s="15">
        <f>IF($D4109=1,$B4109*100+$C4109,-1)</f>
        <v/>
      </c>
      <c r="H4109" s="15">
        <f>IF($D4109=1,$B4109,-1)</f>
        <v/>
      </c>
      <c r="I4109" s="15">
        <f>IF($D4109=1,$C4109,-1)</f>
        <v/>
      </c>
    </row>
    <row r="4110">
      <c r="A4110" s="33" t="n">
        <v>45463.125</v>
      </c>
      <c r="B4110" s="15">
        <f>WEEKDAY($A4110,2)</f>
        <v/>
      </c>
      <c r="C4110" s="15">
        <f>HOUR($A4110)</f>
        <v/>
      </c>
      <c r="D4110" s="15">
        <f>IF(AND($A4110&gt;=Instellingen!$B$6,$A4110&lt;Instellingen!$B$7),1,0)</f>
        <v/>
      </c>
      <c r="E4110" s="15">
        <f>COUNTIF(tData[BezoekStart],"&lt;"&amp;($A4110+1/24))-COUNTIF(tData[BezoekEind],"&lt;="&amp;$A4110)</f>
        <v/>
      </c>
      <c r="F4110" s="15">
        <f>COUNTIF(tData[BezoekLangStart],"&lt;"&amp;($A4110+1/24))-COUNTIF(tData[BezoekLangEind],"&lt;="&amp;$A4110)</f>
        <v/>
      </c>
      <c r="G4110" s="15">
        <f>IF($D4110=1,$B4110*100+$C4110,-1)</f>
        <v/>
      </c>
      <c r="H4110" s="15">
        <f>IF($D4110=1,$B4110,-1)</f>
        <v/>
      </c>
      <c r="I4110" s="15">
        <f>IF($D4110=1,$C4110,-1)</f>
        <v/>
      </c>
    </row>
    <row r="4111">
      <c r="A4111" s="33" t="n">
        <v>45463.16666666666</v>
      </c>
      <c r="B4111" s="15">
        <f>WEEKDAY($A4111,2)</f>
        <v/>
      </c>
      <c r="C4111" s="15">
        <f>HOUR($A4111)</f>
        <v/>
      </c>
      <c r="D4111" s="15">
        <f>IF(AND($A4111&gt;=Instellingen!$B$6,$A4111&lt;Instellingen!$B$7),1,0)</f>
        <v/>
      </c>
      <c r="E4111" s="15">
        <f>COUNTIF(tData[BezoekStart],"&lt;"&amp;($A4111+1/24))-COUNTIF(tData[BezoekEind],"&lt;="&amp;$A4111)</f>
        <v/>
      </c>
      <c r="F4111" s="15">
        <f>COUNTIF(tData[BezoekLangStart],"&lt;"&amp;($A4111+1/24))-COUNTIF(tData[BezoekLangEind],"&lt;="&amp;$A4111)</f>
        <v/>
      </c>
      <c r="G4111" s="15">
        <f>IF($D4111=1,$B4111*100+$C4111,-1)</f>
        <v/>
      </c>
      <c r="H4111" s="15">
        <f>IF($D4111=1,$B4111,-1)</f>
        <v/>
      </c>
      <c r="I4111" s="15">
        <f>IF($D4111=1,$C4111,-1)</f>
        <v/>
      </c>
    </row>
    <row r="4112">
      <c r="A4112" s="33" t="n">
        <v>45463.20833333334</v>
      </c>
      <c r="B4112" s="15">
        <f>WEEKDAY($A4112,2)</f>
        <v/>
      </c>
      <c r="C4112" s="15">
        <f>HOUR($A4112)</f>
        <v/>
      </c>
      <c r="D4112" s="15">
        <f>IF(AND($A4112&gt;=Instellingen!$B$6,$A4112&lt;Instellingen!$B$7),1,0)</f>
        <v/>
      </c>
      <c r="E4112" s="15">
        <f>COUNTIF(tData[BezoekStart],"&lt;"&amp;($A4112+1/24))-COUNTIF(tData[BezoekEind],"&lt;="&amp;$A4112)</f>
        <v/>
      </c>
      <c r="F4112" s="15">
        <f>COUNTIF(tData[BezoekLangStart],"&lt;"&amp;($A4112+1/24))-COUNTIF(tData[BezoekLangEind],"&lt;="&amp;$A4112)</f>
        <v/>
      </c>
      <c r="G4112" s="15">
        <f>IF($D4112=1,$B4112*100+$C4112,-1)</f>
        <v/>
      </c>
      <c r="H4112" s="15">
        <f>IF($D4112=1,$B4112,-1)</f>
        <v/>
      </c>
      <c r="I4112" s="15">
        <f>IF($D4112=1,$C4112,-1)</f>
        <v/>
      </c>
    </row>
    <row r="4113">
      <c r="A4113" s="33" t="n">
        <v>45463.25</v>
      </c>
      <c r="B4113" s="15">
        <f>WEEKDAY($A4113,2)</f>
        <v/>
      </c>
      <c r="C4113" s="15">
        <f>HOUR($A4113)</f>
        <v/>
      </c>
      <c r="D4113" s="15">
        <f>IF(AND($A4113&gt;=Instellingen!$B$6,$A4113&lt;Instellingen!$B$7),1,0)</f>
        <v/>
      </c>
      <c r="E4113" s="15">
        <f>COUNTIF(tData[BezoekStart],"&lt;"&amp;($A4113+1/24))-COUNTIF(tData[BezoekEind],"&lt;="&amp;$A4113)</f>
        <v/>
      </c>
      <c r="F4113" s="15">
        <f>COUNTIF(tData[BezoekLangStart],"&lt;"&amp;($A4113+1/24))-COUNTIF(tData[BezoekLangEind],"&lt;="&amp;$A4113)</f>
        <v/>
      </c>
      <c r="G4113" s="15">
        <f>IF($D4113=1,$B4113*100+$C4113,-1)</f>
        <v/>
      </c>
      <c r="H4113" s="15">
        <f>IF($D4113=1,$B4113,-1)</f>
        <v/>
      </c>
      <c r="I4113" s="15">
        <f>IF($D4113=1,$C4113,-1)</f>
        <v/>
      </c>
    </row>
    <row r="4114">
      <c r="A4114" s="33" t="n">
        <v>45463.29166666666</v>
      </c>
      <c r="B4114" s="15">
        <f>WEEKDAY($A4114,2)</f>
        <v/>
      </c>
      <c r="C4114" s="15">
        <f>HOUR($A4114)</f>
        <v/>
      </c>
      <c r="D4114" s="15">
        <f>IF(AND($A4114&gt;=Instellingen!$B$6,$A4114&lt;Instellingen!$B$7),1,0)</f>
        <v/>
      </c>
      <c r="E4114" s="15">
        <f>COUNTIF(tData[BezoekStart],"&lt;"&amp;($A4114+1/24))-COUNTIF(tData[BezoekEind],"&lt;="&amp;$A4114)</f>
        <v/>
      </c>
      <c r="F4114" s="15">
        <f>COUNTIF(tData[BezoekLangStart],"&lt;"&amp;($A4114+1/24))-COUNTIF(tData[BezoekLangEind],"&lt;="&amp;$A4114)</f>
        <v/>
      </c>
      <c r="G4114" s="15">
        <f>IF($D4114=1,$B4114*100+$C4114,-1)</f>
        <v/>
      </c>
      <c r="H4114" s="15">
        <f>IF($D4114=1,$B4114,-1)</f>
        <v/>
      </c>
      <c r="I4114" s="15">
        <f>IF($D4114=1,$C4114,-1)</f>
        <v/>
      </c>
    </row>
    <row r="4115">
      <c r="A4115" s="33" t="n">
        <v>45463.33333333334</v>
      </c>
      <c r="B4115" s="15">
        <f>WEEKDAY($A4115,2)</f>
        <v/>
      </c>
      <c r="C4115" s="15">
        <f>HOUR($A4115)</f>
        <v/>
      </c>
      <c r="D4115" s="15">
        <f>IF(AND($A4115&gt;=Instellingen!$B$6,$A4115&lt;Instellingen!$B$7),1,0)</f>
        <v/>
      </c>
      <c r="E4115" s="15">
        <f>COUNTIF(tData[BezoekStart],"&lt;"&amp;($A4115+1/24))-COUNTIF(tData[BezoekEind],"&lt;="&amp;$A4115)</f>
        <v/>
      </c>
      <c r="F4115" s="15">
        <f>COUNTIF(tData[BezoekLangStart],"&lt;"&amp;($A4115+1/24))-COUNTIF(tData[BezoekLangEind],"&lt;="&amp;$A4115)</f>
        <v/>
      </c>
      <c r="G4115" s="15">
        <f>IF($D4115=1,$B4115*100+$C4115,-1)</f>
        <v/>
      </c>
      <c r="H4115" s="15">
        <f>IF($D4115=1,$B4115,-1)</f>
        <v/>
      </c>
      <c r="I4115" s="15">
        <f>IF($D4115=1,$C4115,-1)</f>
        <v/>
      </c>
    </row>
    <row r="4116">
      <c r="A4116" s="33" t="n">
        <v>45463.375</v>
      </c>
      <c r="B4116" s="15">
        <f>WEEKDAY($A4116,2)</f>
        <v/>
      </c>
      <c r="C4116" s="15">
        <f>HOUR($A4116)</f>
        <v/>
      </c>
      <c r="D4116" s="15">
        <f>IF(AND($A4116&gt;=Instellingen!$B$6,$A4116&lt;Instellingen!$B$7),1,0)</f>
        <v/>
      </c>
      <c r="E4116" s="15">
        <f>COUNTIF(tData[BezoekStart],"&lt;"&amp;($A4116+1/24))-COUNTIF(tData[BezoekEind],"&lt;="&amp;$A4116)</f>
        <v/>
      </c>
      <c r="F4116" s="15">
        <f>COUNTIF(tData[BezoekLangStart],"&lt;"&amp;($A4116+1/24))-COUNTIF(tData[BezoekLangEind],"&lt;="&amp;$A4116)</f>
        <v/>
      </c>
      <c r="G4116" s="15">
        <f>IF($D4116=1,$B4116*100+$C4116,-1)</f>
        <v/>
      </c>
      <c r="H4116" s="15">
        <f>IF($D4116=1,$B4116,-1)</f>
        <v/>
      </c>
      <c r="I4116" s="15">
        <f>IF($D4116=1,$C4116,-1)</f>
        <v/>
      </c>
    </row>
    <row r="4117">
      <c r="A4117" s="33" t="n">
        <v>45463.41666666666</v>
      </c>
      <c r="B4117" s="15">
        <f>WEEKDAY($A4117,2)</f>
        <v/>
      </c>
      <c r="C4117" s="15">
        <f>HOUR($A4117)</f>
        <v/>
      </c>
      <c r="D4117" s="15">
        <f>IF(AND($A4117&gt;=Instellingen!$B$6,$A4117&lt;Instellingen!$B$7),1,0)</f>
        <v/>
      </c>
      <c r="E4117" s="15">
        <f>COUNTIF(tData[BezoekStart],"&lt;"&amp;($A4117+1/24))-COUNTIF(tData[BezoekEind],"&lt;="&amp;$A4117)</f>
        <v/>
      </c>
      <c r="F4117" s="15">
        <f>COUNTIF(tData[BezoekLangStart],"&lt;"&amp;($A4117+1/24))-COUNTIF(tData[BezoekLangEind],"&lt;="&amp;$A4117)</f>
        <v/>
      </c>
      <c r="G4117" s="15">
        <f>IF($D4117=1,$B4117*100+$C4117,-1)</f>
        <v/>
      </c>
      <c r="H4117" s="15">
        <f>IF($D4117=1,$B4117,-1)</f>
        <v/>
      </c>
      <c r="I4117" s="15">
        <f>IF($D4117=1,$C4117,-1)</f>
        <v/>
      </c>
    </row>
    <row r="4118">
      <c r="A4118" s="33" t="n">
        <v>45463.45833333334</v>
      </c>
      <c r="B4118" s="15">
        <f>WEEKDAY($A4118,2)</f>
        <v/>
      </c>
      <c r="C4118" s="15">
        <f>HOUR($A4118)</f>
        <v/>
      </c>
      <c r="D4118" s="15">
        <f>IF(AND($A4118&gt;=Instellingen!$B$6,$A4118&lt;Instellingen!$B$7),1,0)</f>
        <v/>
      </c>
      <c r="E4118" s="15">
        <f>COUNTIF(tData[BezoekStart],"&lt;"&amp;($A4118+1/24))-COUNTIF(tData[BezoekEind],"&lt;="&amp;$A4118)</f>
        <v/>
      </c>
      <c r="F4118" s="15">
        <f>COUNTIF(tData[BezoekLangStart],"&lt;"&amp;($A4118+1/24))-COUNTIF(tData[BezoekLangEind],"&lt;="&amp;$A4118)</f>
        <v/>
      </c>
      <c r="G4118" s="15">
        <f>IF($D4118=1,$B4118*100+$C4118,-1)</f>
        <v/>
      </c>
      <c r="H4118" s="15">
        <f>IF($D4118=1,$B4118,-1)</f>
        <v/>
      </c>
      <c r="I4118" s="15">
        <f>IF($D4118=1,$C4118,-1)</f>
        <v/>
      </c>
    </row>
    <row r="4119">
      <c r="A4119" s="33" t="n">
        <v>45463.5</v>
      </c>
      <c r="B4119" s="15">
        <f>WEEKDAY($A4119,2)</f>
        <v/>
      </c>
      <c r="C4119" s="15">
        <f>HOUR($A4119)</f>
        <v/>
      </c>
      <c r="D4119" s="15">
        <f>IF(AND($A4119&gt;=Instellingen!$B$6,$A4119&lt;Instellingen!$B$7),1,0)</f>
        <v/>
      </c>
      <c r="E4119" s="15">
        <f>COUNTIF(tData[BezoekStart],"&lt;"&amp;($A4119+1/24))-COUNTIF(tData[BezoekEind],"&lt;="&amp;$A4119)</f>
        <v/>
      </c>
      <c r="F4119" s="15">
        <f>COUNTIF(tData[BezoekLangStart],"&lt;"&amp;($A4119+1/24))-COUNTIF(tData[BezoekLangEind],"&lt;="&amp;$A4119)</f>
        <v/>
      </c>
      <c r="G4119" s="15">
        <f>IF($D4119=1,$B4119*100+$C4119,-1)</f>
        <v/>
      </c>
      <c r="H4119" s="15">
        <f>IF($D4119=1,$B4119,-1)</f>
        <v/>
      </c>
      <c r="I4119" s="15">
        <f>IF($D4119=1,$C4119,-1)</f>
        <v/>
      </c>
    </row>
    <row r="4120">
      <c r="A4120" s="33" t="n">
        <v>45463.54166666666</v>
      </c>
      <c r="B4120" s="15">
        <f>WEEKDAY($A4120,2)</f>
        <v/>
      </c>
      <c r="C4120" s="15">
        <f>HOUR($A4120)</f>
        <v/>
      </c>
      <c r="D4120" s="15">
        <f>IF(AND($A4120&gt;=Instellingen!$B$6,$A4120&lt;Instellingen!$B$7),1,0)</f>
        <v/>
      </c>
      <c r="E4120" s="15">
        <f>COUNTIF(tData[BezoekStart],"&lt;"&amp;($A4120+1/24))-COUNTIF(tData[BezoekEind],"&lt;="&amp;$A4120)</f>
        <v/>
      </c>
      <c r="F4120" s="15">
        <f>COUNTIF(tData[BezoekLangStart],"&lt;"&amp;($A4120+1/24))-COUNTIF(tData[BezoekLangEind],"&lt;="&amp;$A4120)</f>
        <v/>
      </c>
      <c r="G4120" s="15">
        <f>IF($D4120=1,$B4120*100+$C4120,-1)</f>
        <v/>
      </c>
      <c r="H4120" s="15">
        <f>IF($D4120=1,$B4120,-1)</f>
        <v/>
      </c>
      <c r="I4120" s="15">
        <f>IF($D4120=1,$C4120,-1)</f>
        <v/>
      </c>
    </row>
    <row r="4121">
      <c r="A4121" s="33" t="n">
        <v>45463.58333333334</v>
      </c>
      <c r="B4121" s="15">
        <f>WEEKDAY($A4121,2)</f>
        <v/>
      </c>
      <c r="C4121" s="15">
        <f>HOUR($A4121)</f>
        <v/>
      </c>
      <c r="D4121" s="15">
        <f>IF(AND($A4121&gt;=Instellingen!$B$6,$A4121&lt;Instellingen!$B$7),1,0)</f>
        <v/>
      </c>
      <c r="E4121" s="15">
        <f>COUNTIF(tData[BezoekStart],"&lt;"&amp;($A4121+1/24))-COUNTIF(tData[BezoekEind],"&lt;="&amp;$A4121)</f>
        <v/>
      </c>
      <c r="F4121" s="15">
        <f>COUNTIF(tData[BezoekLangStart],"&lt;"&amp;($A4121+1/24))-COUNTIF(tData[BezoekLangEind],"&lt;="&amp;$A4121)</f>
        <v/>
      </c>
      <c r="G4121" s="15">
        <f>IF($D4121=1,$B4121*100+$C4121,-1)</f>
        <v/>
      </c>
      <c r="H4121" s="15">
        <f>IF($D4121=1,$B4121,-1)</f>
        <v/>
      </c>
      <c r="I4121" s="15">
        <f>IF($D4121=1,$C4121,-1)</f>
        <v/>
      </c>
    </row>
    <row r="4122">
      <c r="A4122" s="33" t="n">
        <v>45463.625</v>
      </c>
      <c r="B4122" s="15">
        <f>WEEKDAY($A4122,2)</f>
        <v/>
      </c>
      <c r="C4122" s="15">
        <f>HOUR($A4122)</f>
        <v/>
      </c>
      <c r="D4122" s="15">
        <f>IF(AND($A4122&gt;=Instellingen!$B$6,$A4122&lt;Instellingen!$B$7),1,0)</f>
        <v/>
      </c>
      <c r="E4122" s="15">
        <f>COUNTIF(tData[BezoekStart],"&lt;"&amp;($A4122+1/24))-COUNTIF(tData[BezoekEind],"&lt;="&amp;$A4122)</f>
        <v/>
      </c>
      <c r="F4122" s="15">
        <f>COUNTIF(tData[BezoekLangStart],"&lt;"&amp;($A4122+1/24))-COUNTIF(tData[BezoekLangEind],"&lt;="&amp;$A4122)</f>
        <v/>
      </c>
      <c r="G4122" s="15">
        <f>IF($D4122=1,$B4122*100+$C4122,-1)</f>
        <v/>
      </c>
      <c r="H4122" s="15">
        <f>IF($D4122=1,$B4122,-1)</f>
        <v/>
      </c>
      <c r="I4122" s="15">
        <f>IF($D4122=1,$C4122,-1)</f>
        <v/>
      </c>
    </row>
    <row r="4123">
      <c r="A4123" s="33" t="n">
        <v>45463.66666666666</v>
      </c>
      <c r="B4123" s="15">
        <f>WEEKDAY($A4123,2)</f>
        <v/>
      </c>
      <c r="C4123" s="15">
        <f>HOUR($A4123)</f>
        <v/>
      </c>
      <c r="D4123" s="15">
        <f>IF(AND($A4123&gt;=Instellingen!$B$6,$A4123&lt;Instellingen!$B$7),1,0)</f>
        <v/>
      </c>
      <c r="E4123" s="15">
        <f>COUNTIF(tData[BezoekStart],"&lt;"&amp;($A4123+1/24))-COUNTIF(tData[BezoekEind],"&lt;="&amp;$A4123)</f>
        <v/>
      </c>
      <c r="F4123" s="15">
        <f>COUNTIF(tData[BezoekLangStart],"&lt;"&amp;($A4123+1/24))-COUNTIF(tData[BezoekLangEind],"&lt;="&amp;$A4123)</f>
        <v/>
      </c>
      <c r="G4123" s="15">
        <f>IF($D4123=1,$B4123*100+$C4123,-1)</f>
        <v/>
      </c>
      <c r="H4123" s="15">
        <f>IF($D4123=1,$B4123,-1)</f>
        <v/>
      </c>
      <c r="I4123" s="15">
        <f>IF($D4123=1,$C4123,-1)</f>
        <v/>
      </c>
    </row>
    <row r="4124">
      <c r="A4124" s="33" t="n">
        <v>45463.70833333334</v>
      </c>
      <c r="B4124" s="15">
        <f>WEEKDAY($A4124,2)</f>
        <v/>
      </c>
      <c r="C4124" s="15">
        <f>HOUR($A4124)</f>
        <v/>
      </c>
      <c r="D4124" s="15">
        <f>IF(AND($A4124&gt;=Instellingen!$B$6,$A4124&lt;Instellingen!$B$7),1,0)</f>
        <v/>
      </c>
      <c r="E4124" s="15">
        <f>COUNTIF(tData[BezoekStart],"&lt;"&amp;($A4124+1/24))-COUNTIF(tData[BezoekEind],"&lt;="&amp;$A4124)</f>
        <v/>
      </c>
      <c r="F4124" s="15">
        <f>COUNTIF(tData[BezoekLangStart],"&lt;"&amp;($A4124+1/24))-COUNTIF(tData[BezoekLangEind],"&lt;="&amp;$A4124)</f>
        <v/>
      </c>
      <c r="G4124" s="15">
        <f>IF($D4124=1,$B4124*100+$C4124,-1)</f>
        <v/>
      </c>
      <c r="H4124" s="15">
        <f>IF($D4124=1,$B4124,-1)</f>
        <v/>
      </c>
      <c r="I4124" s="15">
        <f>IF($D4124=1,$C4124,-1)</f>
        <v/>
      </c>
    </row>
    <row r="4125">
      <c r="A4125" s="33" t="n">
        <v>45463.75</v>
      </c>
      <c r="B4125" s="15">
        <f>WEEKDAY($A4125,2)</f>
        <v/>
      </c>
      <c r="C4125" s="15">
        <f>HOUR($A4125)</f>
        <v/>
      </c>
      <c r="D4125" s="15">
        <f>IF(AND($A4125&gt;=Instellingen!$B$6,$A4125&lt;Instellingen!$B$7),1,0)</f>
        <v/>
      </c>
      <c r="E4125" s="15">
        <f>COUNTIF(tData[BezoekStart],"&lt;"&amp;($A4125+1/24))-COUNTIF(tData[BezoekEind],"&lt;="&amp;$A4125)</f>
        <v/>
      </c>
      <c r="F4125" s="15">
        <f>COUNTIF(tData[BezoekLangStart],"&lt;"&amp;($A4125+1/24))-COUNTIF(tData[BezoekLangEind],"&lt;="&amp;$A4125)</f>
        <v/>
      </c>
      <c r="G4125" s="15">
        <f>IF($D4125=1,$B4125*100+$C4125,-1)</f>
        <v/>
      </c>
      <c r="H4125" s="15">
        <f>IF($D4125=1,$B4125,-1)</f>
        <v/>
      </c>
      <c r="I4125" s="15">
        <f>IF($D4125=1,$C4125,-1)</f>
        <v/>
      </c>
    </row>
    <row r="4126">
      <c r="A4126" s="33" t="n">
        <v>45463.79166666666</v>
      </c>
      <c r="B4126" s="15">
        <f>WEEKDAY($A4126,2)</f>
        <v/>
      </c>
      <c r="C4126" s="15">
        <f>HOUR($A4126)</f>
        <v/>
      </c>
      <c r="D4126" s="15">
        <f>IF(AND($A4126&gt;=Instellingen!$B$6,$A4126&lt;Instellingen!$B$7),1,0)</f>
        <v/>
      </c>
      <c r="E4126" s="15">
        <f>COUNTIF(tData[BezoekStart],"&lt;"&amp;($A4126+1/24))-COUNTIF(tData[BezoekEind],"&lt;="&amp;$A4126)</f>
        <v/>
      </c>
      <c r="F4126" s="15">
        <f>COUNTIF(tData[BezoekLangStart],"&lt;"&amp;($A4126+1/24))-COUNTIF(tData[BezoekLangEind],"&lt;="&amp;$A4126)</f>
        <v/>
      </c>
      <c r="G4126" s="15">
        <f>IF($D4126=1,$B4126*100+$C4126,-1)</f>
        <v/>
      </c>
      <c r="H4126" s="15">
        <f>IF($D4126=1,$B4126,-1)</f>
        <v/>
      </c>
      <c r="I4126" s="15">
        <f>IF($D4126=1,$C4126,-1)</f>
        <v/>
      </c>
    </row>
    <row r="4127">
      <c r="A4127" s="33" t="n">
        <v>45463.83333333334</v>
      </c>
      <c r="B4127" s="15">
        <f>WEEKDAY($A4127,2)</f>
        <v/>
      </c>
      <c r="C4127" s="15">
        <f>HOUR($A4127)</f>
        <v/>
      </c>
      <c r="D4127" s="15">
        <f>IF(AND($A4127&gt;=Instellingen!$B$6,$A4127&lt;Instellingen!$B$7),1,0)</f>
        <v/>
      </c>
      <c r="E4127" s="15">
        <f>COUNTIF(tData[BezoekStart],"&lt;"&amp;($A4127+1/24))-COUNTIF(tData[BezoekEind],"&lt;="&amp;$A4127)</f>
        <v/>
      </c>
      <c r="F4127" s="15">
        <f>COUNTIF(tData[BezoekLangStart],"&lt;"&amp;($A4127+1/24))-COUNTIF(tData[BezoekLangEind],"&lt;="&amp;$A4127)</f>
        <v/>
      </c>
      <c r="G4127" s="15">
        <f>IF($D4127=1,$B4127*100+$C4127,-1)</f>
        <v/>
      </c>
      <c r="H4127" s="15">
        <f>IF($D4127=1,$B4127,-1)</f>
        <v/>
      </c>
      <c r="I4127" s="15">
        <f>IF($D4127=1,$C4127,-1)</f>
        <v/>
      </c>
    </row>
    <row r="4128">
      <c r="A4128" s="33" t="n">
        <v>45463.875</v>
      </c>
      <c r="B4128" s="15">
        <f>WEEKDAY($A4128,2)</f>
        <v/>
      </c>
      <c r="C4128" s="15">
        <f>HOUR($A4128)</f>
        <v/>
      </c>
      <c r="D4128" s="15">
        <f>IF(AND($A4128&gt;=Instellingen!$B$6,$A4128&lt;Instellingen!$B$7),1,0)</f>
        <v/>
      </c>
      <c r="E4128" s="15">
        <f>COUNTIF(tData[BezoekStart],"&lt;"&amp;($A4128+1/24))-COUNTIF(tData[BezoekEind],"&lt;="&amp;$A4128)</f>
        <v/>
      </c>
      <c r="F4128" s="15">
        <f>COUNTIF(tData[BezoekLangStart],"&lt;"&amp;($A4128+1/24))-COUNTIF(tData[BezoekLangEind],"&lt;="&amp;$A4128)</f>
        <v/>
      </c>
      <c r="G4128" s="15">
        <f>IF($D4128=1,$B4128*100+$C4128,-1)</f>
        <v/>
      </c>
      <c r="H4128" s="15">
        <f>IF($D4128=1,$B4128,-1)</f>
        <v/>
      </c>
      <c r="I4128" s="15">
        <f>IF($D4128=1,$C4128,-1)</f>
        <v/>
      </c>
    </row>
    <row r="4129">
      <c r="A4129" s="33" t="n">
        <v>45463.91666666666</v>
      </c>
      <c r="B4129" s="15">
        <f>WEEKDAY($A4129,2)</f>
        <v/>
      </c>
      <c r="C4129" s="15">
        <f>HOUR($A4129)</f>
        <v/>
      </c>
      <c r="D4129" s="15">
        <f>IF(AND($A4129&gt;=Instellingen!$B$6,$A4129&lt;Instellingen!$B$7),1,0)</f>
        <v/>
      </c>
      <c r="E4129" s="15">
        <f>COUNTIF(tData[BezoekStart],"&lt;"&amp;($A4129+1/24))-COUNTIF(tData[BezoekEind],"&lt;="&amp;$A4129)</f>
        <v/>
      </c>
      <c r="F4129" s="15">
        <f>COUNTIF(tData[BezoekLangStart],"&lt;"&amp;($A4129+1/24))-COUNTIF(tData[BezoekLangEind],"&lt;="&amp;$A4129)</f>
        <v/>
      </c>
      <c r="G4129" s="15">
        <f>IF($D4129=1,$B4129*100+$C4129,-1)</f>
        <v/>
      </c>
      <c r="H4129" s="15">
        <f>IF($D4129=1,$B4129,-1)</f>
        <v/>
      </c>
      <c r="I4129" s="15">
        <f>IF($D4129=1,$C4129,-1)</f>
        <v/>
      </c>
    </row>
    <row r="4130">
      <c r="A4130" s="33" t="n">
        <v>45463.95833333334</v>
      </c>
      <c r="B4130" s="15">
        <f>WEEKDAY($A4130,2)</f>
        <v/>
      </c>
      <c r="C4130" s="15">
        <f>HOUR($A4130)</f>
        <v/>
      </c>
      <c r="D4130" s="15">
        <f>IF(AND($A4130&gt;=Instellingen!$B$6,$A4130&lt;Instellingen!$B$7),1,0)</f>
        <v/>
      </c>
      <c r="E4130" s="15">
        <f>COUNTIF(tData[BezoekStart],"&lt;"&amp;($A4130+1/24))-COUNTIF(tData[BezoekEind],"&lt;="&amp;$A4130)</f>
        <v/>
      </c>
      <c r="F4130" s="15">
        <f>COUNTIF(tData[BezoekLangStart],"&lt;"&amp;($A4130+1/24))-COUNTIF(tData[BezoekLangEind],"&lt;="&amp;$A4130)</f>
        <v/>
      </c>
      <c r="G4130" s="15">
        <f>IF($D4130=1,$B4130*100+$C4130,-1)</f>
        <v/>
      </c>
      <c r="H4130" s="15">
        <f>IF($D4130=1,$B4130,-1)</f>
        <v/>
      </c>
      <c r="I4130" s="15">
        <f>IF($D4130=1,$C4130,-1)</f>
        <v/>
      </c>
    </row>
    <row r="4131">
      <c r="A4131" s="33" t="n">
        <v>45464</v>
      </c>
      <c r="B4131" s="15">
        <f>WEEKDAY($A4131,2)</f>
        <v/>
      </c>
      <c r="C4131" s="15">
        <f>HOUR($A4131)</f>
        <v/>
      </c>
      <c r="D4131" s="15">
        <f>IF(AND($A4131&gt;=Instellingen!$B$6,$A4131&lt;Instellingen!$B$7),1,0)</f>
        <v/>
      </c>
      <c r="E4131" s="15">
        <f>COUNTIF(tData[BezoekStart],"&lt;"&amp;($A4131+1/24))-COUNTIF(tData[BezoekEind],"&lt;="&amp;$A4131)</f>
        <v/>
      </c>
      <c r="F4131" s="15">
        <f>COUNTIF(tData[BezoekLangStart],"&lt;"&amp;($A4131+1/24))-COUNTIF(tData[BezoekLangEind],"&lt;="&amp;$A4131)</f>
        <v/>
      </c>
      <c r="G4131" s="15">
        <f>IF($D4131=1,$B4131*100+$C4131,-1)</f>
        <v/>
      </c>
      <c r="H4131" s="15">
        <f>IF($D4131=1,$B4131,-1)</f>
        <v/>
      </c>
      <c r="I4131" s="15">
        <f>IF($D4131=1,$C4131,-1)</f>
        <v/>
      </c>
    </row>
    <row r="4132">
      <c r="A4132" s="33" t="n">
        <v>45464.04166666666</v>
      </c>
      <c r="B4132" s="15">
        <f>WEEKDAY($A4132,2)</f>
        <v/>
      </c>
      <c r="C4132" s="15">
        <f>HOUR($A4132)</f>
        <v/>
      </c>
      <c r="D4132" s="15">
        <f>IF(AND($A4132&gt;=Instellingen!$B$6,$A4132&lt;Instellingen!$B$7),1,0)</f>
        <v/>
      </c>
      <c r="E4132" s="15">
        <f>COUNTIF(tData[BezoekStart],"&lt;"&amp;($A4132+1/24))-COUNTIF(tData[BezoekEind],"&lt;="&amp;$A4132)</f>
        <v/>
      </c>
      <c r="F4132" s="15">
        <f>COUNTIF(tData[BezoekLangStart],"&lt;"&amp;($A4132+1/24))-COUNTIF(tData[BezoekLangEind],"&lt;="&amp;$A4132)</f>
        <v/>
      </c>
      <c r="G4132" s="15">
        <f>IF($D4132=1,$B4132*100+$C4132,-1)</f>
        <v/>
      </c>
      <c r="H4132" s="15">
        <f>IF($D4132=1,$B4132,-1)</f>
        <v/>
      </c>
      <c r="I4132" s="15">
        <f>IF($D4132=1,$C4132,-1)</f>
        <v/>
      </c>
    </row>
    <row r="4133">
      <c r="A4133" s="33" t="n">
        <v>45464.08333333334</v>
      </c>
      <c r="B4133" s="15">
        <f>WEEKDAY($A4133,2)</f>
        <v/>
      </c>
      <c r="C4133" s="15">
        <f>HOUR($A4133)</f>
        <v/>
      </c>
      <c r="D4133" s="15">
        <f>IF(AND($A4133&gt;=Instellingen!$B$6,$A4133&lt;Instellingen!$B$7),1,0)</f>
        <v/>
      </c>
      <c r="E4133" s="15">
        <f>COUNTIF(tData[BezoekStart],"&lt;"&amp;($A4133+1/24))-COUNTIF(tData[BezoekEind],"&lt;="&amp;$A4133)</f>
        <v/>
      </c>
      <c r="F4133" s="15">
        <f>COUNTIF(tData[BezoekLangStart],"&lt;"&amp;($A4133+1/24))-COUNTIF(tData[BezoekLangEind],"&lt;="&amp;$A4133)</f>
        <v/>
      </c>
      <c r="G4133" s="15">
        <f>IF($D4133=1,$B4133*100+$C4133,-1)</f>
        <v/>
      </c>
      <c r="H4133" s="15">
        <f>IF($D4133=1,$B4133,-1)</f>
        <v/>
      </c>
      <c r="I4133" s="15">
        <f>IF($D4133=1,$C4133,-1)</f>
        <v/>
      </c>
    </row>
    <row r="4134">
      <c r="A4134" s="33" t="n">
        <v>45464.125</v>
      </c>
      <c r="B4134" s="15">
        <f>WEEKDAY($A4134,2)</f>
        <v/>
      </c>
      <c r="C4134" s="15">
        <f>HOUR($A4134)</f>
        <v/>
      </c>
      <c r="D4134" s="15">
        <f>IF(AND($A4134&gt;=Instellingen!$B$6,$A4134&lt;Instellingen!$B$7),1,0)</f>
        <v/>
      </c>
      <c r="E4134" s="15">
        <f>COUNTIF(tData[BezoekStart],"&lt;"&amp;($A4134+1/24))-COUNTIF(tData[BezoekEind],"&lt;="&amp;$A4134)</f>
        <v/>
      </c>
      <c r="F4134" s="15">
        <f>COUNTIF(tData[BezoekLangStart],"&lt;"&amp;($A4134+1/24))-COUNTIF(tData[BezoekLangEind],"&lt;="&amp;$A4134)</f>
        <v/>
      </c>
      <c r="G4134" s="15">
        <f>IF($D4134=1,$B4134*100+$C4134,-1)</f>
        <v/>
      </c>
      <c r="H4134" s="15">
        <f>IF($D4134=1,$B4134,-1)</f>
        <v/>
      </c>
      <c r="I4134" s="15">
        <f>IF($D4134=1,$C4134,-1)</f>
        <v/>
      </c>
    </row>
    <row r="4135">
      <c r="A4135" s="33" t="n">
        <v>45464.16666666666</v>
      </c>
      <c r="B4135" s="15">
        <f>WEEKDAY($A4135,2)</f>
        <v/>
      </c>
      <c r="C4135" s="15">
        <f>HOUR($A4135)</f>
        <v/>
      </c>
      <c r="D4135" s="15">
        <f>IF(AND($A4135&gt;=Instellingen!$B$6,$A4135&lt;Instellingen!$B$7),1,0)</f>
        <v/>
      </c>
      <c r="E4135" s="15">
        <f>COUNTIF(tData[BezoekStart],"&lt;"&amp;($A4135+1/24))-COUNTIF(tData[BezoekEind],"&lt;="&amp;$A4135)</f>
        <v/>
      </c>
      <c r="F4135" s="15">
        <f>COUNTIF(tData[BezoekLangStart],"&lt;"&amp;($A4135+1/24))-COUNTIF(tData[BezoekLangEind],"&lt;="&amp;$A4135)</f>
        <v/>
      </c>
      <c r="G4135" s="15">
        <f>IF($D4135=1,$B4135*100+$C4135,-1)</f>
        <v/>
      </c>
      <c r="H4135" s="15">
        <f>IF($D4135=1,$B4135,-1)</f>
        <v/>
      </c>
      <c r="I4135" s="15">
        <f>IF($D4135=1,$C4135,-1)</f>
        <v/>
      </c>
    </row>
    <row r="4136">
      <c r="A4136" s="33" t="n">
        <v>45464.20833333334</v>
      </c>
      <c r="B4136" s="15">
        <f>WEEKDAY($A4136,2)</f>
        <v/>
      </c>
      <c r="C4136" s="15">
        <f>HOUR($A4136)</f>
        <v/>
      </c>
      <c r="D4136" s="15">
        <f>IF(AND($A4136&gt;=Instellingen!$B$6,$A4136&lt;Instellingen!$B$7),1,0)</f>
        <v/>
      </c>
      <c r="E4136" s="15">
        <f>COUNTIF(tData[BezoekStart],"&lt;"&amp;($A4136+1/24))-COUNTIF(tData[BezoekEind],"&lt;="&amp;$A4136)</f>
        <v/>
      </c>
      <c r="F4136" s="15">
        <f>COUNTIF(tData[BezoekLangStart],"&lt;"&amp;($A4136+1/24))-COUNTIF(tData[BezoekLangEind],"&lt;="&amp;$A4136)</f>
        <v/>
      </c>
      <c r="G4136" s="15">
        <f>IF($D4136=1,$B4136*100+$C4136,-1)</f>
        <v/>
      </c>
      <c r="H4136" s="15">
        <f>IF($D4136=1,$B4136,-1)</f>
        <v/>
      </c>
      <c r="I4136" s="15">
        <f>IF($D4136=1,$C4136,-1)</f>
        <v/>
      </c>
    </row>
    <row r="4137">
      <c r="A4137" s="33" t="n">
        <v>45464.25</v>
      </c>
      <c r="B4137" s="15">
        <f>WEEKDAY($A4137,2)</f>
        <v/>
      </c>
      <c r="C4137" s="15">
        <f>HOUR($A4137)</f>
        <v/>
      </c>
      <c r="D4137" s="15">
        <f>IF(AND($A4137&gt;=Instellingen!$B$6,$A4137&lt;Instellingen!$B$7),1,0)</f>
        <v/>
      </c>
      <c r="E4137" s="15">
        <f>COUNTIF(tData[BezoekStart],"&lt;"&amp;($A4137+1/24))-COUNTIF(tData[BezoekEind],"&lt;="&amp;$A4137)</f>
        <v/>
      </c>
      <c r="F4137" s="15">
        <f>COUNTIF(tData[BezoekLangStart],"&lt;"&amp;($A4137+1/24))-COUNTIF(tData[BezoekLangEind],"&lt;="&amp;$A4137)</f>
        <v/>
      </c>
      <c r="G4137" s="15">
        <f>IF($D4137=1,$B4137*100+$C4137,-1)</f>
        <v/>
      </c>
      <c r="H4137" s="15">
        <f>IF($D4137=1,$B4137,-1)</f>
        <v/>
      </c>
      <c r="I4137" s="15">
        <f>IF($D4137=1,$C4137,-1)</f>
        <v/>
      </c>
    </row>
    <row r="4138">
      <c r="A4138" s="33" t="n">
        <v>45464.29166666666</v>
      </c>
      <c r="B4138" s="15">
        <f>WEEKDAY($A4138,2)</f>
        <v/>
      </c>
      <c r="C4138" s="15">
        <f>HOUR($A4138)</f>
        <v/>
      </c>
      <c r="D4138" s="15">
        <f>IF(AND($A4138&gt;=Instellingen!$B$6,$A4138&lt;Instellingen!$B$7),1,0)</f>
        <v/>
      </c>
      <c r="E4138" s="15">
        <f>COUNTIF(tData[BezoekStart],"&lt;"&amp;($A4138+1/24))-COUNTIF(tData[BezoekEind],"&lt;="&amp;$A4138)</f>
        <v/>
      </c>
      <c r="F4138" s="15">
        <f>COUNTIF(tData[BezoekLangStart],"&lt;"&amp;($A4138+1/24))-COUNTIF(tData[BezoekLangEind],"&lt;="&amp;$A4138)</f>
        <v/>
      </c>
      <c r="G4138" s="15">
        <f>IF($D4138=1,$B4138*100+$C4138,-1)</f>
        <v/>
      </c>
      <c r="H4138" s="15">
        <f>IF($D4138=1,$B4138,-1)</f>
        <v/>
      </c>
      <c r="I4138" s="15">
        <f>IF($D4138=1,$C4138,-1)</f>
        <v/>
      </c>
    </row>
    <row r="4139">
      <c r="A4139" s="33" t="n">
        <v>45464.33333333334</v>
      </c>
      <c r="B4139" s="15">
        <f>WEEKDAY($A4139,2)</f>
        <v/>
      </c>
      <c r="C4139" s="15">
        <f>HOUR($A4139)</f>
        <v/>
      </c>
      <c r="D4139" s="15">
        <f>IF(AND($A4139&gt;=Instellingen!$B$6,$A4139&lt;Instellingen!$B$7),1,0)</f>
        <v/>
      </c>
      <c r="E4139" s="15">
        <f>COUNTIF(tData[BezoekStart],"&lt;"&amp;($A4139+1/24))-COUNTIF(tData[BezoekEind],"&lt;="&amp;$A4139)</f>
        <v/>
      </c>
      <c r="F4139" s="15">
        <f>COUNTIF(tData[BezoekLangStart],"&lt;"&amp;($A4139+1/24))-COUNTIF(tData[BezoekLangEind],"&lt;="&amp;$A4139)</f>
        <v/>
      </c>
      <c r="G4139" s="15">
        <f>IF($D4139=1,$B4139*100+$C4139,-1)</f>
        <v/>
      </c>
      <c r="H4139" s="15">
        <f>IF($D4139=1,$B4139,-1)</f>
        <v/>
      </c>
      <c r="I4139" s="15">
        <f>IF($D4139=1,$C4139,-1)</f>
        <v/>
      </c>
    </row>
    <row r="4140">
      <c r="A4140" s="33" t="n">
        <v>45464.375</v>
      </c>
      <c r="B4140" s="15">
        <f>WEEKDAY($A4140,2)</f>
        <v/>
      </c>
      <c r="C4140" s="15">
        <f>HOUR($A4140)</f>
        <v/>
      </c>
      <c r="D4140" s="15">
        <f>IF(AND($A4140&gt;=Instellingen!$B$6,$A4140&lt;Instellingen!$B$7),1,0)</f>
        <v/>
      </c>
      <c r="E4140" s="15">
        <f>COUNTIF(tData[BezoekStart],"&lt;"&amp;($A4140+1/24))-COUNTIF(tData[BezoekEind],"&lt;="&amp;$A4140)</f>
        <v/>
      </c>
      <c r="F4140" s="15">
        <f>COUNTIF(tData[BezoekLangStart],"&lt;"&amp;($A4140+1/24))-COUNTIF(tData[BezoekLangEind],"&lt;="&amp;$A4140)</f>
        <v/>
      </c>
      <c r="G4140" s="15">
        <f>IF($D4140=1,$B4140*100+$C4140,-1)</f>
        <v/>
      </c>
      <c r="H4140" s="15">
        <f>IF($D4140=1,$B4140,-1)</f>
        <v/>
      </c>
      <c r="I4140" s="15">
        <f>IF($D4140=1,$C4140,-1)</f>
        <v/>
      </c>
    </row>
    <row r="4141">
      <c r="A4141" s="33" t="n">
        <v>45464.41666666666</v>
      </c>
      <c r="B4141" s="15">
        <f>WEEKDAY($A4141,2)</f>
        <v/>
      </c>
      <c r="C4141" s="15">
        <f>HOUR($A4141)</f>
        <v/>
      </c>
      <c r="D4141" s="15">
        <f>IF(AND($A4141&gt;=Instellingen!$B$6,$A4141&lt;Instellingen!$B$7),1,0)</f>
        <v/>
      </c>
      <c r="E4141" s="15">
        <f>COUNTIF(tData[BezoekStart],"&lt;"&amp;($A4141+1/24))-COUNTIF(tData[BezoekEind],"&lt;="&amp;$A4141)</f>
        <v/>
      </c>
      <c r="F4141" s="15">
        <f>COUNTIF(tData[BezoekLangStart],"&lt;"&amp;($A4141+1/24))-COUNTIF(tData[BezoekLangEind],"&lt;="&amp;$A4141)</f>
        <v/>
      </c>
      <c r="G4141" s="15">
        <f>IF($D4141=1,$B4141*100+$C4141,-1)</f>
        <v/>
      </c>
      <c r="H4141" s="15">
        <f>IF($D4141=1,$B4141,-1)</f>
        <v/>
      </c>
      <c r="I4141" s="15">
        <f>IF($D4141=1,$C4141,-1)</f>
        <v/>
      </c>
    </row>
    <row r="4142">
      <c r="A4142" s="33" t="n">
        <v>45464.45833333334</v>
      </c>
      <c r="B4142" s="15">
        <f>WEEKDAY($A4142,2)</f>
        <v/>
      </c>
      <c r="C4142" s="15">
        <f>HOUR($A4142)</f>
        <v/>
      </c>
      <c r="D4142" s="15">
        <f>IF(AND($A4142&gt;=Instellingen!$B$6,$A4142&lt;Instellingen!$B$7),1,0)</f>
        <v/>
      </c>
      <c r="E4142" s="15">
        <f>COUNTIF(tData[BezoekStart],"&lt;"&amp;($A4142+1/24))-COUNTIF(tData[BezoekEind],"&lt;="&amp;$A4142)</f>
        <v/>
      </c>
      <c r="F4142" s="15">
        <f>COUNTIF(tData[BezoekLangStart],"&lt;"&amp;($A4142+1/24))-COUNTIF(tData[BezoekLangEind],"&lt;="&amp;$A4142)</f>
        <v/>
      </c>
      <c r="G4142" s="15">
        <f>IF($D4142=1,$B4142*100+$C4142,-1)</f>
        <v/>
      </c>
      <c r="H4142" s="15">
        <f>IF($D4142=1,$B4142,-1)</f>
        <v/>
      </c>
      <c r="I4142" s="15">
        <f>IF($D4142=1,$C4142,-1)</f>
        <v/>
      </c>
    </row>
    <row r="4143">
      <c r="A4143" s="33" t="n">
        <v>45464.5</v>
      </c>
      <c r="B4143" s="15">
        <f>WEEKDAY($A4143,2)</f>
        <v/>
      </c>
      <c r="C4143" s="15">
        <f>HOUR($A4143)</f>
        <v/>
      </c>
      <c r="D4143" s="15">
        <f>IF(AND($A4143&gt;=Instellingen!$B$6,$A4143&lt;Instellingen!$B$7),1,0)</f>
        <v/>
      </c>
      <c r="E4143" s="15">
        <f>COUNTIF(tData[BezoekStart],"&lt;"&amp;($A4143+1/24))-COUNTIF(tData[BezoekEind],"&lt;="&amp;$A4143)</f>
        <v/>
      </c>
      <c r="F4143" s="15">
        <f>COUNTIF(tData[BezoekLangStart],"&lt;"&amp;($A4143+1/24))-COUNTIF(tData[BezoekLangEind],"&lt;="&amp;$A4143)</f>
        <v/>
      </c>
      <c r="G4143" s="15">
        <f>IF($D4143=1,$B4143*100+$C4143,-1)</f>
        <v/>
      </c>
      <c r="H4143" s="15">
        <f>IF($D4143=1,$B4143,-1)</f>
        <v/>
      </c>
      <c r="I4143" s="15">
        <f>IF($D4143=1,$C4143,-1)</f>
        <v/>
      </c>
    </row>
    <row r="4144">
      <c r="A4144" s="33" t="n">
        <v>45464.54166666666</v>
      </c>
      <c r="B4144" s="15">
        <f>WEEKDAY($A4144,2)</f>
        <v/>
      </c>
      <c r="C4144" s="15">
        <f>HOUR($A4144)</f>
        <v/>
      </c>
      <c r="D4144" s="15">
        <f>IF(AND($A4144&gt;=Instellingen!$B$6,$A4144&lt;Instellingen!$B$7),1,0)</f>
        <v/>
      </c>
      <c r="E4144" s="15">
        <f>COUNTIF(tData[BezoekStart],"&lt;"&amp;($A4144+1/24))-COUNTIF(tData[BezoekEind],"&lt;="&amp;$A4144)</f>
        <v/>
      </c>
      <c r="F4144" s="15">
        <f>COUNTIF(tData[BezoekLangStart],"&lt;"&amp;($A4144+1/24))-COUNTIF(tData[BezoekLangEind],"&lt;="&amp;$A4144)</f>
        <v/>
      </c>
      <c r="G4144" s="15">
        <f>IF($D4144=1,$B4144*100+$C4144,-1)</f>
        <v/>
      </c>
      <c r="H4144" s="15">
        <f>IF($D4144=1,$B4144,-1)</f>
        <v/>
      </c>
      <c r="I4144" s="15">
        <f>IF($D4144=1,$C4144,-1)</f>
        <v/>
      </c>
    </row>
    <row r="4145">
      <c r="A4145" s="33" t="n">
        <v>45464.58333333334</v>
      </c>
      <c r="B4145" s="15">
        <f>WEEKDAY($A4145,2)</f>
        <v/>
      </c>
      <c r="C4145" s="15">
        <f>HOUR($A4145)</f>
        <v/>
      </c>
      <c r="D4145" s="15">
        <f>IF(AND($A4145&gt;=Instellingen!$B$6,$A4145&lt;Instellingen!$B$7),1,0)</f>
        <v/>
      </c>
      <c r="E4145" s="15">
        <f>COUNTIF(tData[BezoekStart],"&lt;"&amp;($A4145+1/24))-COUNTIF(tData[BezoekEind],"&lt;="&amp;$A4145)</f>
        <v/>
      </c>
      <c r="F4145" s="15">
        <f>COUNTIF(tData[BezoekLangStart],"&lt;"&amp;($A4145+1/24))-COUNTIF(tData[BezoekLangEind],"&lt;="&amp;$A4145)</f>
        <v/>
      </c>
      <c r="G4145" s="15">
        <f>IF($D4145=1,$B4145*100+$C4145,-1)</f>
        <v/>
      </c>
      <c r="H4145" s="15">
        <f>IF($D4145=1,$B4145,-1)</f>
        <v/>
      </c>
      <c r="I4145" s="15">
        <f>IF($D4145=1,$C4145,-1)</f>
        <v/>
      </c>
    </row>
    <row r="4146">
      <c r="A4146" s="33" t="n">
        <v>45464.625</v>
      </c>
      <c r="B4146" s="15">
        <f>WEEKDAY($A4146,2)</f>
        <v/>
      </c>
      <c r="C4146" s="15">
        <f>HOUR($A4146)</f>
        <v/>
      </c>
      <c r="D4146" s="15">
        <f>IF(AND($A4146&gt;=Instellingen!$B$6,$A4146&lt;Instellingen!$B$7),1,0)</f>
        <v/>
      </c>
      <c r="E4146" s="15">
        <f>COUNTIF(tData[BezoekStart],"&lt;"&amp;($A4146+1/24))-COUNTIF(tData[BezoekEind],"&lt;="&amp;$A4146)</f>
        <v/>
      </c>
      <c r="F4146" s="15">
        <f>COUNTIF(tData[BezoekLangStart],"&lt;"&amp;($A4146+1/24))-COUNTIF(tData[BezoekLangEind],"&lt;="&amp;$A4146)</f>
        <v/>
      </c>
      <c r="G4146" s="15">
        <f>IF($D4146=1,$B4146*100+$C4146,-1)</f>
        <v/>
      </c>
      <c r="H4146" s="15">
        <f>IF($D4146=1,$B4146,-1)</f>
        <v/>
      </c>
      <c r="I4146" s="15">
        <f>IF($D4146=1,$C4146,-1)</f>
        <v/>
      </c>
    </row>
    <row r="4147">
      <c r="A4147" s="33" t="n">
        <v>45464.66666666666</v>
      </c>
      <c r="B4147" s="15">
        <f>WEEKDAY($A4147,2)</f>
        <v/>
      </c>
      <c r="C4147" s="15">
        <f>HOUR($A4147)</f>
        <v/>
      </c>
      <c r="D4147" s="15">
        <f>IF(AND($A4147&gt;=Instellingen!$B$6,$A4147&lt;Instellingen!$B$7),1,0)</f>
        <v/>
      </c>
      <c r="E4147" s="15">
        <f>COUNTIF(tData[BezoekStart],"&lt;"&amp;($A4147+1/24))-COUNTIF(tData[BezoekEind],"&lt;="&amp;$A4147)</f>
        <v/>
      </c>
      <c r="F4147" s="15">
        <f>COUNTIF(tData[BezoekLangStart],"&lt;"&amp;($A4147+1/24))-COUNTIF(tData[BezoekLangEind],"&lt;="&amp;$A4147)</f>
        <v/>
      </c>
      <c r="G4147" s="15">
        <f>IF($D4147=1,$B4147*100+$C4147,-1)</f>
        <v/>
      </c>
      <c r="H4147" s="15">
        <f>IF($D4147=1,$B4147,-1)</f>
        <v/>
      </c>
      <c r="I4147" s="15">
        <f>IF($D4147=1,$C4147,-1)</f>
        <v/>
      </c>
    </row>
    <row r="4148">
      <c r="A4148" s="33" t="n">
        <v>45464.70833333334</v>
      </c>
      <c r="B4148" s="15">
        <f>WEEKDAY($A4148,2)</f>
        <v/>
      </c>
      <c r="C4148" s="15">
        <f>HOUR($A4148)</f>
        <v/>
      </c>
      <c r="D4148" s="15">
        <f>IF(AND($A4148&gt;=Instellingen!$B$6,$A4148&lt;Instellingen!$B$7),1,0)</f>
        <v/>
      </c>
      <c r="E4148" s="15">
        <f>COUNTIF(tData[BezoekStart],"&lt;"&amp;($A4148+1/24))-COUNTIF(tData[BezoekEind],"&lt;="&amp;$A4148)</f>
        <v/>
      </c>
      <c r="F4148" s="15">
        <f>COUNTIF(tData[BezoekLangStart],"&lt;"&amp;($A4148+1/24))-COUNTIF(tData[BezoekLangEind],"&lt;="&amp;$A4148)</f>
        <v/>
      </c>
      <c r="G4148" s="15">
        <f>IF($D4148=1,$B4148*100+$C4148,-1)</f>
        <v/>
      </c>
      <c r="H4148" s="15">
        <f>IF($D4148=1,$B4148,-1)</f>
        <v/>
      </c>
      <c r="I4148" s="15">
        <f>IF($D4148=1,$C4148,-1)</f>
        <v/>
      </c>
    </row>
    <row r="4149">
      <c r="A4149" s="33" t="n">
        <v>45464.75</v>
      </c>
      <c r="B4149" s="15">
        <f>WEEKDAY($A4149,2)</f>
        <v/>
      </c>
      <c r="C4149" s="15">
        <f>HOUR($A4149)</f>
        <v/>
      </c>
      <c r="D4149" s="15">
        <f>IF(AND($A4149&gt;=Instellingen!$B$6,$A4149&lt;Instellingen!$B$7),1,0)</f>
        <v/>
      </c>
      <c r="E4149" s="15">
        <f>COUNTIF(tData[BezoekStart],"&lt;"&amp;($A4149+1/24))-COUNTIF(tData[BezoekEind],"&lt;="&amp;$A4149)</f>
        <v/>
      </c>
      <c r="F4149" s="15">
        <f>COUNTIF(tData[BezoekLangStart],"&lt;"&amp;($A4149+1/24))-COUNTIF(tData[BezoekLangEind],"&lt;="&amp;$A4149)</f>
        <v/>
      </c>
      <c r="G4149" s="15">
        <f>IF($D4149=1,$B4149*100+$C4149,-1)</f>
        <v/>
      </c>
      <c r="H4149" s="15">
        <f>IF($D4149=1,$B4149,-1)</f>
        <v/>
      </c>
      <c r="I4149" s="15">
        <f>IF($D4149=1,$C4149,-1)</f>
        <v/>
      </c>
    </row>
    <row r="4150">
      <c r="A4150" s="33" t="n">
        <v>45464.79166666666</v>
      </c>
      <c r="B4150" s="15">
        <f>WEEKDAY($A4150,2)</f>
        <v/>
      </c>
      <c r="C4150" s="15">
        <f>HOUR($A4150)</f>
        <v/>
      </c>
      <c r="D4150" s="15">
        <f>IF(AND($A4150&gt;=Instellingen!$B$6,$A4150&lt;Instellingen!$B$7),1,0)</f>
        <v/>
      </c>
      <c r="E4150" s="15">
        <f>COUNTIF(tData[BezoekStart],"&lt;"&amp;($A4150+1/24))-COUNTIF(tData[BezoekEind],"&lt;="&amp;$A4150)</f>
        <v/>
      </c>
      <c r="F4150" s="15">
        <f>COUNTIF(tData[BezoekLangStart],"&lt;"&amp;($A4150+1/24))-COUNTIF(tData[BezoekLangEind],"&lt;="&amp;$A4150)</f>
        <v/>
      </c>
      <c r="G4150" s="15">
        <f>IF($D4150=1,$B4150*100+$C4150,-1)</f>
        <v/>
      </c>
      <c r="H4150" s="15">
        <f>IF($D4150=1,$B4150,-1)</f>
        <v/>
      </c>
      <c r="I4150" s="15">
        <f>IF($D4150=1,$C4150,-1)</f>
        <v/>
      </c>
    </row>
    <row r="4151">
      <c r="A4151" s="33" t="n">
        <v>45464.83333333334</v>
      </c>
      <c r="B4151" s="15">
        <f>WEEKDAY($A4151,2)</f>
        <v/>
      </c>
      <c r="C4151" s="15">
        <f>HOUR($A4151)</f>
        <v/>
      </c>
      <c r="D4151" s="15">
        <f>IF(AND($A4151&gt;=Instellingen!$B$6,$A4151&lt;Instellingen!$B$7),1,0)</f>
        <v/>
      </c>
      <c r="E4151" s="15">
        <f>COUNTIF(tData[BezoekStart],"&lt;"&amp;($A4151+1/24))-COUNTIF(tData[BezoekEind],"&lt;="&amp;$A4151)</f>
        <v/>
      </c>
      <c r="F4151" s="15">
        <f>COUNTIF(tData[BezoekLangStart],"&lt;"&amp;($A4151+1/24))-COUNTIF(tData[BezoekLangEind],"&lt;="&amp;$A4151)</f>
        <v/>
      </c>
      <c r="G4151" s="15">
        <f>IF($D4151=1,$B4151*100+$C4151,-1)</f>
        <v/>
      </c>
      <c r="H4151" s="15">
        <f>IF($D4151=1,$B4151,-1)</f>
        <v/>
      </c>
      <c r="I4151" s="15">
        <f>IF($D4151=1,$C4151,-1)</f>
        <v/>
      </c>
    </row>
    <row r="4152">
      <c r="A4152" s="33" t="n">
        <v>45464.875</v>
      </c>
      <c r="B4152" s="15">
        <f>WEEKDAY($A4152,2)</f>
        <v/>
      </c>
      <c r="C4152" s="15">
        <f>HOUR($A4152)</f>
        <v/>
      </c>
      <c r="D4152" s="15">
        <f>IF(AND($A4152&gt;=Instellingen!$B$6,$A4152&lt;Instellingen!$B$7),1,0)</f>
        <v/>
      </c>
      <c r="E4152" s="15">
        <f>COUNTIF(tData[BezoekStart],"&lt;"&amp;($A4152+1/24))-COUNTIF(tData[BezoekEind],"&lt;="&amp;$A4152)</f>
        <v/>
      </c>
      <c r="F4152" s="15">
        <f>COUNTIF(tData[BezoekLangStart],"&lt;"&amp;($A4152+1/24))-COUNTIF(tData[BezoekLangEind],"&lt;="&amp;$A4152)</f>
        <v/>
      </c>
      <c r="G4152" s="15">
        <f>IF($D4152=1,$B4152*100+$C4152,-1)</f>
        <v/>
      </c>
      <c r="H4152" s="15">
        <f>IF($D4152=1,$B4152,-1)</f>
        <v/>
      </c>
      <c r="I4152" s="15">
        <f>IF($D4152=1,$C4152,-1)</f>
        <v/>
      </c>
    </row>
    <row r="4153">
      <c r="A4153" s="33" t="n">
        <v>45464.91666666666</v>
      </c>
      <c r="B4153" s="15">
        <f>WEEKDAY($A4153,2)</f>
        <v/>
      </c>
      <c r="C4153" s="15">
        <f>HOUR($A4153)</f>
        <v/>
      </c>
      <c r="D4153" s="15">
        <f>IF(AND($A4153&gt;=Instellingen!$B$6,$A4153&lt;Instellingen!$B$7),1,0)</f>
        <v/>
      </c>
      <c r="E4153" s="15">
        <f>COUNTIF(tData[BezoekStart],"&lt;"&amp;($A4153+1/24))-COUNTIF(tData[BezoekEind],"&lt;="&amp;$A4153)</f>
        <v/>
      </c>
      <c r="F4153" s="15">
        <f>COUNTIF(tData[BezoekLangStart],"&lt;"&amp;($A4153+1/24))-COUNTIF(tData[BezoekLangEind],"&lt;="&amp;$A4153)</f>
        <v/>
      </c>
      <c r="G4153" s="15">
        <f>IF($D4153=1,$B4153*100+$C4153,-1)</f>
        <v/>
      </c>
      <c r="H4153" s="15">
        <f>IF($D4153=1,$B4153,-1)</f>
        <v/>
      </c>
      <c r="I4153" s="15">
        <f>IF($D4153=1,$C4153,-1)</f>
        <v/>
      </c>
    </row>
    <row r="4154">
      <c r="A4154" s="33" t="n">
        <v>45464.95833333334</v>
      </c>
      <c r="B4154" s="15">
        <f>WEEKDAY($A4154,2)</f>
        <v/>
      </c>
      <c r="C4154" s="15">
        <f>HOUR($A4154)</f>
        <v/>
      </c>
      <c r="D4154" s="15">
        <f>IF(AND($A4154&gt;=Instellingen!$B$6,$A4154&lt;Instellingen!$B$7),1,0)</f>
        <v/>
      </c>
      <c r="E4154" s="15">
        <f>COUNTIF(tData[BezoekStart],"&lt;"&amp;($A4154+1/24))-COUNTIF(tData[BezoekEind],"&lt;="&amp;$A4154)</f>
        <v/>
      </c>
      <c r="F4154" s="15">
        <f>COUNTIF(tData[BezoekLangStart],"&lt;"&amp;($A4154+1/24))-COUNTIF(tData[BezoekLangEind],"&lt;="&amp;$A4154)</f>
        <v/>
      </c>
      <c r="G4154" s="15">
        <f>IF($D4154=1,$B4154*100+$C4154,-1)</f>
        <v/>
      </c>
      <c r="H4154" s="15">
        <f>IF($D4154=1,$B4154,-1)</f>
        <v/>
      </c>
      <c r="I4154" s="15">
        <f>IF($D4154=1,$C4154,-1)</f>
        <v/>
      </c>
    </row>
    <row r="4155">
      <c r="A4155" s="33" t="n">
        <v>45465</v>
      </c>
      <c r="B4155" s="15">
        <f>WEEKDAY($A4155,2)</f>
        <v/>
      </c>
      <c r="C4155" s="15">
        <f>HOUR($A4155)</f>
        <v/>
      </c>
      <c r="D4155" s="15">
        <f>IF(AND($A4155&gt;=Instellingen!$B$6,$A4155&lt;Instellingen!$B$7),1,0)</f>
        <v/>
      </c>
      <c r="E4155" s="15">
        <f>COUNTIF(tData[BezoekStart],"&lt;"&amp;($A4155+1/24))-COUNTIF(tData[BezoekEind],"&lt;="&amp;$A4155)</f>
        <v/>
      </c>
      <c r="F4155" s="15">
        <f>COUNTIF(tData[BezoekLangStart],"&lt;"&amp;($A4155+1/24))-COUNTIF(tData[BezoekLangEind],"&lt;="&amp;$A4155)</f>
        <v/>
      </c>
      <c r="G4155" s="15">
        <f>IF($D4155=1,$B4155*100+$C4155,-1)</f>
        <v/>
      </c>
      <c r="H4155" s="15">
        <f>IF($D4155=1,$B4155,-1)</f>
        <v/>
      </c>
      <c r="I4155" s="15">
        <f>IF($D4155=1,$C4155,-1)</f>
        <v/>
      </c>
    </row>
    <row r="4156">
      <c r="A4156" s="33" t="n">
        <v>45465.04166666666</v>
      </c>
      <c r="B4156" s="15">
        <f>WEEKDAY($A4156,2)</f>
        <v/>
      </c>
      <c r="C4156" s="15">
        <f>HOUR($A4156)</f>
        <v/>
      </c>
      <c r="D4156" s="15">
        <f>IF(AND($A4156&gt;=Instellingen!$B$6,$A4156&lt;Instellingen!$B$7),1,0)</f>
        <v/>
      </c>
      <c r="E4156" s="15">
        <f>COUNTIF(tData[BezoekStart],"&lt;"&amp;($A4156+1/24))-COUNTIF(tData[BezoekEind],"&lt;="&amp;$A4156)</f>
        <v/>
      </c>
      <c r="F4156" s="15">
        <f>COUNTIF(tData[BezoekLangStart],"&lt;"&amp;($A4156+1/24))-COUNTIF(tData[BezoekLangEind],"&lt;="&amp;$A4156)</f>
        <v/>
      </c>
      <c r="G4156" s="15">
        <f>IF($D4156=1,$B4156*100+$C4156,-1)</f>
        <v/>
      </c>
      <c r="H4156" s="15">
        <f>IF($D4156=1,$B4156,-1)</f>
        <v/>
      </c>
      <c r="I4156" s="15">
        <f>IF($D4156=1,$C4156,-1)</f>
        <v/>
      </c>
    </row>
    <row r="4157">
      <c r="A4157" s="33" t="n">
        <v>45465.08333333334</v>
      </c>
      <c r="B4157" s="15">
        <f>WEEKDAY($A4157,2)</f>
        <v/>
      </c>
      <c r="C4157" s="15">
        <f>HOUR($A4157)</f>
        <v/>
      </c>
      <c r="D4157" s="15">
        <f>IF(AND($A4157&gt;=Instellingen!$B$6,$A4157&lt;Instellingen!$B$7),1,0)</f>
        <v/>
      </c>
      <c r="E4157" s="15">
        <f>COUNTIF(tData[BezoekStart],"&lt;"&amp;($A4157+1/24))-COUNTIF(tData[BezoekEind],"&lt;="&amp;$A4157)</f>
        <v/>
      </c>
      <c r="F4157" s="15">
        <f>COUNTIF(tData[BezoekLangStart],"&lt;"&amp;($A4157+1/24))-COUNTIF(tData[BezoekLangEind],"&lt;="&amp;$A4157)</f>
        <v/>
      </c>
      <c r="G4157" s="15">
        <f>IF($D4157=1,$B4157*100+$C4157,-1)</f>
        <v/>
      </c>
      <c r="H4157" s="15">
        <f>IF($D4157=1,$B4157,-1)</f>
        <v/>
      </c>
      <c r="I4157" s="15">
        <f>IF($D4157=1,$C4157,-1)</f>
        <v/>
      </c>
    </row>
    <row r="4158">
      <c r="A4158" s="33" t="n">
        <v>45465.125</v>
      </c>
      <c r="B4158" s="15">
        <f>WEEKDAY($A4158,2)</f>
        <v/>
      </c>
      <c r="C4158" s="15">
        <f>HOUR($A4158)</f>
        <v/>
      </c>
      <c r="D4158" s="15">
        <f>IF(AND($A4158&gt;=Instellingen!$B$6,$A4158&lt;Instellingen!$B$7),1,0)</f>
        <v/>
      </c>
      <c r="E4158" s="15">
        <f>COUNTIF(tData[BezoekStart],"&lt;"&amp;($A4158+1/24))-COUNTIF(tData[BezoekEind],"&lt;="&amp;$A4158)</f>
        <v/>
      </c>
      <c r="F4158" s="15">
        <f>COUNTIF(tData[BezoekLangStart],"&lt;"&amp;($A4158+1/24))-COUNTIF(tData[BezoekLangEind],"&lt;="&amp;$A4158)</f>
        <v/>
      </c>
      <c r="G4158" s="15">
        <f>IF($D4158=1,$B4158*100+$C4158,-1)</f>
        <v/>
      </c>
      <c r="H4158" s="15">
        <f>IF($D4158=1,$B4158,-1)</f>
        <v/>
      </c>
      <c r="I4158" s="15">
        <f>IF($D4158=1,$C4158,-1)</f>
        <v/>
      </c>
    </row>
    <row r="4159">
      <c r="A4159" s="33" t="n">
        <v>45465.16666666666</v>
      </c>
      <c r="B4159" s="15">
        <f>WEEKDAY($A4159,2)</f>
        <v/>
      </c>
      <c r="C4159" s="15">
        <f>HOUR($A4159)</f>
        <v/>
      </c>
      <c r="D4159" s="15">
        <f>IF(AND($A4159&gt;=Instellingen!$B$6,$A4159&lt;Instellingen!$B$7),1,0)</f>
        <v/>
      </c>
      <c r="E4159" s="15">
        <f>COUNTIF(tData[BezoekStart],"&lt;"&amp;($A4159+1/24))-COUNTIF(tData[BezoekEind],"&lt;="&amp;$A4159)</f>
        <v/>
      </c>
      <c r="F4159" s="15">
        <f>COUNTIF(tData[BezoekLangStart],"&lt;"&amp;($A4159+1/24))-COUNTIF(tData[BezoekLangEind],"&lt;="&amp;$A4159)</f>
        <v/>
      </c>
      <c r="G4159" s="15">
        <f>IF($D4159=1,$B4159*100+$C4159,-1)</f>
        <v/>
      </c>
      <c r="H4159" s="15">
        <f>IF($D4159=1,$B4159,-1)</f>
        <v/>
      </c>
      <c r="I4159" s="15">
        <f>IF($D4159=1,$C4159,-1)</f>
        <v/>
      </c>
    </row>
    <row r="4160">
      <c r="A4160" s="33" t="n">
        <v>45465.20833333334</v>
      </c>
      <c r="B4160" s="15">
        <f>WEEKDAY($A4160,2)</f>
        <v/>
      </c>
      <c r="C4160" s="15">
        <f>HOUR($A4160)</f>
        <v/>
      </c>
      <c r="D4160" s="15">
        <f>IF(AND($A4160&gt;=Instellingen!$B$6,$A4160&lt;Instellingen!$B$7),1,0)</f>
        <v/>
      </c>
      <c r="E4160" s="15">
        <f>COUNTIF(tData[BezoekStart],"&lt;"&amp;($A4160+1/24))-COUNTIF(tData[BezoekEind],"&lt;="&amp;$A4160)</f>
        <v/>
      </c>
      <c r="F4160" s="15">
        <f>COUNTIF(tData[BezoekLangStart],"&lt;"&amp;($A4160+1/24))-COUNTIF(tData[BezoekLangEind],"&lt;="&amp;$A4160)</f>
        <v/>
      </c>
      <c r="G4160" s="15">
        <f>IF($D4160=1,$B4160*100+$C4160,-1)</f>
        <v/>
      </c>
      <c r="H4160" s="15">
        <f>IF($D4160=1,$B4160,-1)</f>
        <v/>
      </c>
      <c r="I4160" s="15">
        <f>IF($D4160=1,$C4160,-1)</f>
        <v/>
      </c>
    </row>
    <row r="4161">
      <c r="A4161" s="33" t="n">
        <v>45465.25</v>
      </c>
      <c r="B4161" s="15">
        <f>WEEKDAY($A4161,2)</f>
        <v/>
      </c>
      <c r="C4161" s="15">
        <f>HOUR($A4161)</f>
        <v/>
      </c>
      <c r="D4161" s="15">
        <f>IF(AND($A4161&gt;=Instellingen!$B$6,$A4161&lt;Instellingen!$B$7),1,0)</f>
        <v/>
      </c>
      <c r="E4161" s="15">
        <f>COUNTIF(tData[BezoekStart],"&lt;"&amp;($A4161+1/24))-COUNTIF(tData[BezoekEind],"&lt;="&amp;$A4161)</f>
        <v/>
      </c>
      <c r="F4161" s="15">
        <f>COUNTIF(tData[BezoekLangStart],"&lt;"&amp;($A4161+1/24))-COUNTIF(tData[BezoekLangEind],"&lt;="&amp;$A4161)</f>
        <v/>
      </c>
      <c r="G4161" s="15">
        <f>IF($D4161=1,$B4161*100+$C4161,-1)</f>
        <v/>
      </c>
      <c r="H4161" s="15">
        <f>IF($D4161=1,$B4161,-1)</f>
        <v/>
      </c>
      <c r="I4161" s="15">
        <f>IF($D4161=1,$C4161,-1)</f>
        <v/>
      </c>
    </row>
    <row r="4162">
      <c r="A4162" s="33" t="n">
        <v>45465.29166666666</v>
      </c>
      <c r="B4162" s="15">
        <f>WEEKDAY($A4162,2)</f>
        <v/>
      </c>
      <c r="C4162" s="15">
        <f>HOUR($A4162)</f>
        <v/>
      </c>
      <c r="D4162" s="15">
        <f>IF(AND($A4162&gt;=Instellingen!$B$6,$A4162&lt;Instellingen!$B$7),1,0)</f>
        <v/>
      </c>
      <c r="E4162" s="15">
        <f>COUNTIF(tData[BezoekStart],"&lt;"&amp;($A4162+1/24))-COUNTIF(tData[BezoekEind],"&lt;="&amp;$A4162)</f>
        <v/>
      </c>
      <c r="F4162" s="15">
        <f>COUNTIF(tData[BezoekLangStart],"&lt;"&amp;($A4162+1/24))-COUNTIF(tData[BezoekLangEind],"&lt;="&amp;$A4162)</f>
        <v/>
      </c>
      <c r="G4162" s="15">
        <f>IF($D4162=1,$B4162*100+$C4162,-1)</f>
        <v/>
      </c>
      <c r="H4162" s="15">
        <f>IF($D4162=1,$B4162,-1)</f>
        <v/>
      </c>
      <c r="I4162" s="15">
        <f>IF($D4162=1,$C4162,-1)</f>
        <v/>
      </c>
    </row>
    <row r="4163">
      <c r="A4163" s="33" t="n">
        <v>45465.33333333334</v>
      </c>
      <c r="B4163" s="15">
        <f>WEEKDAY($A4163,2)</f>
        <v/>
      </c>
      <c r="C4163" s="15">
        <f>HOUR($A4163)</f>
        <v/>
      </c>
      <c r="D4163" s="15">
        <f>IF(AND($A4163&gt;=Instellingen!$B$6,$A4163&lt;Instellingen!$B$7),1,0)</f>
        <v/>
      </c>
      <c r="E4163" s="15">
        <f>COUNTIF(tData[BezoekStart],"&lt;"&amp;($A4163+1/24))-COUNTIF(tData[BezoekEind],"&lt;="&amp;$A4163)</f>
        <v/>
      </c>
      <c r="F4163" s="15">
        <f>COUNTIF(tData[BezoekLangStart],"&lt;"&amp;($A4163+1/24))-COUNTIF(tData[BezoekLangEind],"&lt;="&amp;$A4163)</f>
        <v/>
      </c>
      <c r="G4163" s="15">
        <f>IF($D4163=1,$B4163*100+$C4163,-1)</f>
        <v/>
      </c>
      <c r="H4163" s="15">
        <f>IF($D4163=1,$B4163,-1)</f>
        <v/>
      </c>
      <c r="I4163" s="15">
        <f>IF($D4163=1,$C4163,-1)</f>
        <v/>
      </c>
    </row>
    <row r="4164">
      <c r="A4164" s="33" t="n">
        <v>45465.375</v>
      </c>
      <c r="B4164" s="15">
        <f>WEEKDAY($A4164,2)</f>
        <v/>
      </c>
      <c r="C4164" s="15">
        <f>HOUR($A4164)</f>
        <v/>
      </c>
      <c r="D4164" s="15">
        <f>IF(AND($A4164&gt;=Instellingen!$B$6,$A4164&lt;Instellingen!$B$7),1,0)</f>
        <v/>
      </c>
      <c r="E4164" s="15">
        <f>COUNTIF(tData[BezoekStart],"&lt;"&amp;($A4164+1/24))-COUNTIF(tData[BezoekEind],"&lt;="&amp;$A4164)</f>
        <v/>
      </c>
      <c r="F4164" s="15">
        <f>COUNTIF(tData[BezoekLangStart],"&lt;"&amp;($A4164+1/24))-COUNTIF(tData[BezoekLangEind],"&lt;="&amp;$A4164)</f>
        <v/>
      </c>
      <c r="G4164" s="15">
        <f>IF($D4164=1,$B4164*100+$C4164,-1)</f>
        <v/>
      </c>
      <c r="H4164" s="15">
        <f>IF($D4164=1,$B4164,-1)</f>
        <v/>
      </c>
      <c r="I4164" s="15">
        <f>IF($D4164=1,$C4164,-1)</f>
        <v/>
      </c>
    </row>
    <row r="4165">
      <c r="A4165" s="33" t="n">
        <v>45465.41666666666</v>
      </c>
      <c r="B4165" s="15">
        <f>WEEKDAY($A4165,2)</f>
        <v/>
      </c>
      <c r="C4165" s="15">
        <f>HOUR($A4165)</f>
        <v/>
      </c>
      <c r="D4165" s="15">
        <f>IF(AND($A4165&gt;=Instellingen!$B$6,$A4165&lt;Instellingen!$B$7),1,0)</f>
        <v/>
      </c>
      <c r="E4165" s="15">
        <f>COUNTIF(tData[BezoekStart],"&lt;"&amp;($A4165+1/24))-COUNTIF(tData[BezoekEind],"&lt;="&amp;$A4165)</f>
        <v/>
      </c>
      <c r="F4165" s="15">
        <f>COUNTIF(tData[BezoekLangStart],"&lt;"&amp;($A4165+1/24))-COUNTIF(tData[BezoekLangEind],"&lt;="&amp;$A4165)</f>
        <v/>
      </c>
      <c r="G4165" s="15">
        <f>IF($D4165=1,$B4165*100+$C4165,-1)</f>
        <v/>
      </c>
      <c r="H4165" s="15">
        <f>IF($D4165=1,$B4165,-1)</f>
        <v/>
      </c>
      <c r="I4165" s="15">
        <f>IF($D4165=1,$C4165,-1)</f>
        <v/>
      </c>
    </row>
    <row r="4166">
      <c r="A4166" s="33" t="n">
        <v>45465.45833333334</v>
      </c>
      <c r="B4166" s="15">
        <f>WEEKDAY($A4166,2)</f>
        <v/>
      </c>
      <c r="C4166" s="15">
        <f>HOUR($A4166)</f>
        <v/>
      </c>
      <c r="D4166" s="15">
        <f>IF(AND($A4166&gt;=Instellingen!$B$6,$A4166&lt;Instellingen!$B$7),1,0)</f>
        <v/>
      </c>
      <c r="E4166" s="15">
        <f>COUNTIF(tData[BezoekStart],"&lt;"&amp;($A4166+1/24))-COUNTIF(tData[BezoekEind],"&lt;="&amp;$A4166)</f>
        <v/>
      </c>
      <c r="F4166" s="15">
        <f>COUNTIF(tData[BezoekLangStart],"&lt;"&amp;($A4166+1/24))-COUNTIF(tData[BezoekLangEind],"&lt;="&amp;$A4166)</f>
        <v/>
      </c>
      <c r="G4166" s="15">
        <f>IF($D4166=1,$B4166*100+$C4166,-1)</f>
        <v/>
      </c>
      <c r="H4166" s="15">
        <f>IF($D4166=1,$B4166,-1)</f>
        <v/>
      </c>
      <c r="I4166" s="15">
        <f>IF($D4166=1,$C4166,-1)</f>
        <v/>
      </c>
    </row>
    <row r="4167">
      <c r="A4167" s="33" t="n">
        <v>45465.5</v>
      </c>
      <c r="B4167" s="15">
        <f>WEEKDAY($A4167,2)</f>
        <v/>
      </c>
      <c r="C4167" s="15">
        <f>HOUR($A4167)</f>
        <v/>
      </c>
      <c r="D4167" s="15">
        <f>IF(AND($A4167&gt;=Instellingen!$B$6,$A4167&lt;Instellingen!$B$7),1,0)</f>
        <v/>
      </c>
      <c r="E4167" s="15">
        <f>COUNTIF(tData[BezoekStart],"&lt;"&amp;($A4167+1/24))-COUNTIF(tData[BezoekEind],"&lt;="&amp;$A4167)</f>
        <v/>
      </c>
      <c r="F4167" s="15">
        <f>COUNTIF(tData[BezoekLangStart],"&lt;"&amp;($A4167+1/24))-COUNTIF(tData[BezoekLangEind],"&lt;="&amp;$A4167)</f>
        <v/>
      </c>
      <c r="G4167" s="15">
        <f>IF($D4167=1,$B4167*100+$C4167,-1)</f>
        <v/>
      </c>
      <c r="H4167" s="15">
        <f>IF($D4167=1,$B4167,-1)</f>
        <v/>
      </c>
      <c r="I4167" s="15">
        <f>IF($D4167=1,$C4167,-1)</f>
        <v/>
      </c>
    </row>
    <row r="4168">
      <c r="A4168" s="33" t="n">
        <v>45465.54166666666</v>
      </c>
      <c r="B4168" s="15">
        <f>WEEKDAY($A4168,2)</f>
        <v/>
      </c>
      <c r="C4168" s="15">
        <f>HOUR($A4168)</f>
        <v/>
      </c>
      <c r="D4168" s="15">
        <f>IF(AND($A4168&gt;=Instellingen!$B$6,$A4168&lt;Instellingen!$B$7),1,0)</f>
        <v/>
      </c>
      <c r="E4168" s="15">
        <f>COUNTIF(tData[BezoekStart],"&lt;"&amp;($A4168+1/24))-COUNTIF(tData[BezoekEind],"&lt;="&amp;$A4168)</f>
        <v/>
      </c>
      <c r="F4168" s="15">
        <f>COUNTIF(tData[BezoekLangStart],"&lt;"&amp;($A4168+1/24))-COUNTIF(tData[BezoekLangEind],"&lt;="&amp;$A4168)</f>
        <v/>
      </c>
      <c r="G4168" s="15">
        <f>IF($D4168=1,$B4168*100+$C4168,-1)</f>
        <v/>
      </c>
      <c r="H4168" s="15">
        <f>IF($D4168=1,$B4168,-1)</f>
        <v/>
      </c>
      <c r="I4168" s="15">
        <f>IF($D4168=1,$C4168,-1)</f>
        <v/>
      </c>
    </row>
    <row r="4169">
      <c r="A4169" s="33" t="n">
        <v>45465.58333333334</v>
      </c>
      <c r="B4169" s="15">
        <f>WEEKDAY($A4169,2)</f>
        <v/>
      </c>
      <c r="C4169" s="15">
        <f>HOUR($A4169)</f>
        <v/>
      </c>
      <c r="D4169" s="15">
        <f>IF(AND($A4169&gt;=Instellingen!$B$6,$A4169&lt;Instellingen!$B$7),1,0)</f>
        <v/>
      </c>
      <c r="E4169" s="15">
        <f>COUNTIF(tData[BezoekStart],"&lt;"&amp;($A4169+1/24))-COUNTIF(tData[BezoekEind],"&lt;="&amp;$A4169)</f>
        <v/>
      </c>
      <c r="F4169" s="15">
        <f>COUNTIF(tData[BezoekLangStart],"&lt;"&amp;($A4169+1/24))-COUNTIF(tData[BezoekLangEind],"&lt;="&amp;$A4169)</f>
        <v/>
      </c>
      <c r="G4169" s="15">
        <f>IF($D4169=1,$B4169*100+$C4169,-1)</f>
        <v/>
      </c>
      <c r="H4169" s="15">
        <f>IF($D4169=1,$B4169,-1)</f>
        <v/>
      </c>
      <c r="I4169" s="15">
        <f>IF($D4169=1,$C4169,-1)</f>
        <v/>
      </c>
    </row>
    <row r="4170">
      <c r="A4170" s="33" t="n">
        <v>45465.625</v>
      </c>
      <c r="B4170" s="15">
        <f>WEEKDAY($A4170,2)</f>
        <v/>
      </c>
      <c r="C4170" s="15">
        <f>HOUR($A4170)</f>
        <v/>
      </c>
      <c r="D4170" s="15">
        <f>IF(AND($A4170&gt;=Instellingen!$B$6,$A4170&lt;Instellingen!$B$7),1,0)</f>
        <v/>
      </c>
      <c r="E4170" s="15">
        <f>COUNTIF(tData[BezoekStart],"&lt;"&amp;($A4170+1/24))-COUNTIF(tData[BezoekEind],"&lt;="&amp;$A4170)</f>
        <v/>
      </c>
      <c r="F4170" s="15">
        <f>COUNTIF(tData[BezoekLangStart],"&lt;"&amp;($A4170+1/24))-COUNTIF(tData[BezoekLangEind],"&lt;="&amp;$A4170)</f>
        <v/>
      </c>
      <c r="G4170" s="15">
        <f>IF($D4170=1,$B4170*100+$C4170,-1)</f>
        <v/>
      </c>
      <c r="H4170" s="15">
        <f>IF($D4170=1,$B4170,-1)</f>
        <v/>
      </c>
      <c r="I4170" s="15">
        <f>IF($D4170=1,$C4170,-1)</f>
        <v/>
      </c>
    </row>
    <row r="4171">
      <c r="A4171" s="33" t="n">
        <v>45465.66666666666</v>
      </c>
      <c r="B4171" s="15">
        <f>WEEKDAY($A4171,2)</f>
        <v/>
      </c>
      <c r="C4171" s="15">
        <f>HOUR($A4171)</f>
        <v/>
      </c>
      <c r="D4171" s="15">
        <f>IF(AND($A4171&gt;=Instellingen!$B$6,$A4171&lt;Instellingen!$B$7),1,0)</f>
        <v/>
      </c>
      <c r="E4171" s="15">
        <f>COUNTIF(tData[BezoekStart],"&lt;"&amp;($A4171+1/24))-COUNTIF(tData[BezoekEind],"&lt;="&amp;$A4171)</f>
        <v/>
      </c>
      <c r="F4171" s="15">
        <f>COUNTIF(tData[BezoekLangStart],"&lt;"&amp;($A4171+1/24))-COUNTIF(tData[BezoekLangEind],"&lt;="&amp;$A4171)</f>
        <v/>
      </c>
      <c r="G4171" s="15">
        <f>IF($D4171=1,$B4171*100+$C4171,-1)</f>
        <v/>
      </c>
      <c r="H4171" s="15">
        <f>IF($D4171=1,$B4171,-1)</f>
        <v/>
      </c>
      <c r="I4171" s="15">
        <f>IF($D4171=1,$C4171,-1)</f>
        <v/>
      </c>
    </row>
    <row r="4172">
      <c r="A4172" s="33" t="n">
        <v>45465.70833333334</v>
      </c>
      <c r="B4172" s="15">
        <f>WEEKDAY($A4172,2)</f>
        <v/>
      </c>
      <c r="C4172" s="15">
        <f>HOUR($A4172)</f>
        <v/>
      </c>
      <c r="D4172" s="15">
        <f>IF(AND($A4172&gt;=Instellingen!$B$6,$A4172&lt;Instellingen!$B$7),1,0)</f>
        <v/>
      </c>
      <c r="E4172" s="15">
        <f>COUNTIF(tData[BezoekStart],"&lt;"&amp;($A4172+1/24))-COUNTIF(tData[BezoekEind],"&lt;="&amp;$A4172)</f>
        <v/>
      </c>
      <c r="F4172" s="15">
        <f>COUNTIF(tData[BezoekLangStart],"&lt;"&amp;($A4172+1/24))-COUNTIF(tData[BezoekLangEind],"&lt;="&amp;$A4172)</f>
        <v/>
      </c>
      <c r="G4172" s="15">
        <f>IF($D4172=1,$B4172*100+$C4172,-1)</f>
        <v/>
      </c>
      <c r="H4172" s="15">
        <f>IF($D4172=1,$B4172,-1)</f>
        <v/>
      </c>
      <c r="I4172" s="15">
        <f>IF($D4172=1,$C4172,-1)</f>
        <v/>
      </c>
    </row>
    <row r="4173">
      <c r="A4173" s="33" t="n">
        <v>45465.75</v>
      </c>
      <c r="B4173" s="15">
        <f>WEEKDAY($A4173,2)</f>
        <v/>
      </c>
      <c r="C4173" s="15">
        <f>HOUR($A4173)</f>
        <v/>
      </c>
      <c r="D4173" s="15">
        <f>IF(AND($A4173&gt;=Instellingen!$B$6,$A4173&lt;Instellingen!$B$7),1,0)</f>
        <v/>
      </c>
      <c r="E4173" s="15">
        <f>COUNTIF(tData[BezoekStart],"&lt;"&amp;($A4173+1/24))-COUNTIF(tData[BezoekEind],"&lt;="&amp;$A4173)</f>
        <v/>
      </c>
      <c r="F4173" s="15">
        <f>COUNTIF(tData[BezoekLangStart],"&lt;"&amp;($A4173+1/24))-COUNTIF(tData[BezoekLangEind],"&lt;="&amp;$A4173)</f>
        <v/>
      </c>
      <c r="G4173" s="15">
        <f>IF($D4173=1,$B4173*100+$C4173,-1)</f>
        <v/>
      </c>
      <c r="H4173" s="15">
        <f>IF($D4173=1,$B4173,-1)</f>
        <v/>
      </c>
      <c r="I4173" s="15">
        <f>IF($D4173=1,$C4173,-1)</f>
        <v/>
      </c>
    </row>
    <row r="4174">
      <c r="A4174" s="33" t="n">
        <v>45465.79166666666</v>
      </c>
      <c r="B4174" s="15">
        <f>WEEKDAY($A4174,2)</f>
        <v/>
      </c>
      <c r="C4174" s="15">
        <f>HOUR($A4174)</f>
        <v/>
      </c>
      <c r="D4174" s="15">
        <f>IF(AND($A4174&gt;=Instellingen!$B$6,$A4174&lt;Instellingen!$B$7),1,0)</f>
        <v/>
      </c>
      <c r="E4174" s="15">
        <f>COUNTIF(tData[BezoekStart],"&lt;"&amp;($A4174+1/24))-COUNTIF(tData[BezoekEind],"&lt;="&amp;$A4174)</f>
        <v/>
      </c>
      <c r="F4174" s="15">
        <f>COUNTIF(tData[BezoekLangStart],"&lt;"&amp;($A4174+1/24))-COUNTIF(tData[BezoekLangEind],"&lt;="&amp;$A4174)</f>
        <v/>
      </c>
      <c r="G4174" s="15">
        <f>IF($D4174=1,$B4174*100+$C4174,-1)</f>
        <v/>
      </c>
      <c r="H4174" s="15">
        <f>IF($D4174=1,$B4174,-1)</f>
        <v/>
      </c>
      <c r="I4174" s="15">
        <f>IF($D4174=1,$C4174,-1)</f>
        <v/>
      </c>
    </row>
    <row r="4175">
      <c r="A4175" s="33" t="n">
        <v>45465.83333333334</v>
      </c>
      <c r="B4175" s="15">
        <f>WEEKDAY($A4175,2)</f>
        <v/>
      </c>
      <c r="C4175" s="15">
        <f>HOUR($A4175)</f>
        <v/>
      </c>
      <c r="D4175" s="15">
        <f>IF(AND($A4175&gt;=Instellingen!$B$6,$A4175&lt;Instellingen!$B$7),1,0)</f>
        <v/>
      </c>
      <c r="E4175" s="15">
        <f>COUNTIF(tData[BezoekStart],"&lt;"&amp;($A4175+1/24))-COUNTIF(tData[BezoekEind],"&lt;="&amp;$A4175)</f>
        <v/>
      </c>
      <c r="F4175" s="15">
        <f>COUNTIF(tData[BezoekLangStart],"&lt;"&amp;($A4175+1/24))-COUNTIF(tData[BezoekLangEind],"&lt;="&amp;$A4175)</f>
        <v/>
      </c>
      <c r="G4175" s="15">
        <f>IF($D4175=1,$B4175*100+$C4175,-1)</f>
        <v/>
      </c>
      <c r="H4175" s="15">
        <f>IF($D4175=1,$B4175,-1)</f>
        <v/>
      </c>
      <c r="I4175" s="15">
        <f>IF($D4175=1,$C4175,-1)</f>
        <v/>
      </c>
    </row>
    <row r="4176">
      <c r="A4176" s="33" t="n">
        <v>45465.875</v>
      </c>
      <c r="B4176" s="15">
        <f>WEEKDAY($A4176,2)</f>
        <v/>
      </c>
      <c r="C4176" s="15">
        <f>HOUR($A4176)</f>
        <v/>
      </c>
      <c r="D4176" s="15">
        <f>IF(AND($A4176&gt;=Instellingen!$B$6,$A4176&lt;Instellingen!$B$7),1,0)</f>
        <v/>
      </c>
      <c r="E4176" s="15">
        <f>COUNTIF(tData[BezoekStart],"&lt;"&amp;($A4176+1/24))-COUNTIF(tData[BezoekEind],"&lt;="&amp;$A4176)</f>
        <v/>
      </c>
      <c r="F4176" s="15">
        <f>COUNTIF(tData[BezoekLangStart],"&lt;"&amp;($A4176+1/24))-COUNTIF(tData[BezoekLangEind],"&lt;="&amp;$A4176)</f>
        <v/>
      </c>
      <c r="G4176" s="15">
        <f>IF($D4176=1,$B4176*100+$C4176,-1)</f>
        <v/>
      </c>
      <c r="H4176" s="15">
        <f>IF($D4176=1,$B4176,-1)</f>
        <v/>
      </c>
      <c r="I4176" s="15">
        <f>IF($D4176=1,$C4176,-1)</f>
        <v/>
      </c>
    </row>
    <row r="4177">
      <c r="A4177" s="33" t="n">
        <v>45465.91666666666</v>
      </c>
      <c r="B4177" s="15">
        <f>WEEKDAY($A4177,2)</f>
        <v/>
      </c>
      <c r="C4177" s="15">
        <f>HOUR($A4177)</f>
        <v/>
      </c>
      <c r="D4177" s="15">
        <f>IF(AND($A4177&gt;=Instellingen!$B$6,$A4177&lt;Instellingen!$B$7),1,0)</f>
        <v/>
      </c>
      <c r="E4177" s="15">
        <f>COUNTIF(tData[BezoekStart],"&lt;"&amp;($A4177+1/24))-COUNTIF(tData[BezoekEind],"&lt;="&amp;$A4177)</f>
        <v/>
      </c>
      <c r="F4177" s="15">
        <f>COUNTIF(tData[BezoekLangStart],"&lt;"&amp;($A4177+1/24))-COUNTIF(tData[BezoekLangEind],"&lt;="&amp;$A4177)</f>
        <v/>
      </c>
      <c r="G4177" s="15">
        <f>IF($D4177=1,$B4177*100+$C4177,-1)</f>
        <v/>
      </c>
      <c r="H4177" s="15">
        <f>IF($D4177=1,$B4177,-1)</f>
        <v/>
      </c>
      <c r="I4177" s="15">
        <f>IF($D4177=1,$C4177,-1)</f>
        <v/>
      </c>
    </row>
    <row r="4178">
      <c r="A4178" s="33" t="n">
        <v>45465.95833333334</v>
      </c>
      <c r="B4178" s="15">
        <f>WEEKDAY($A4178,2)</f>
        <v/>
      </c>
      <c r="C4178" s="15">
        <f>HOUR($A4178)</f>
        <v/>
      </c>
      <c r="D4178" s="15">
        <f>IF(AND($A4178&gt;=Instellingen!$B$6,$A4178&lt;Instellingen!$B$7),1,0)</f>
        <v/>
      </c>
      <c r="E4178" s="15">
        <f>COUNTIF(tData[BezoekStart],"&lt;"&amp;($A4178+1/24))-COUNTIF(tData[BezoekEind],"&lt;="&amp;$A4178)</f>
        <v/>
      </c>
      <c r="F4178" s="15">
        <f>COUNTIF(tData[BezoekLangStart],"&lt;"&amp;($A4178+1/24))-COUNTIF(tData[BezoekLangEind],"&lt;="&amp;$A4178)</f>
        <v/>
      </c>
      <c r="G4178" s="15">
        <f>IF($D4178=1,$B4178*100+$C4178,-1)</f>
        <v/>
      </c>
      <c r="H4178" s="15">
        <f>IF($D4178=1,$B4178,-1)</f>
        <v/>
      </c>
      <c r="I4178" s="15">
        <f>IF($D4178=1,$C4178,-1)</f>
        <v/>
      </c>
    </row>
    <row r="4179">
      <c r="A4179" s="33" t="n">
        <v>45466</v>
      </c>
      <c r="B4179" s="15">
        <f>WEEKDAY($A4179,2)</f>
        <v/>
      </c>
      <c r="C4179" s="15">
        <f>HOUR($A4179)</f>
        <v/>
      </c>
      <c r="D4179" s="15">
        <f>IF(AND($A4179&gt;=Instellingen!$B$6,$A4179&lt;Instellingen!$B$7),1,0)</f>
        <v/>
      </c>
      <c r="E4179" s="15">
        <f>COUNTIF(tData[BezoekStart],"&lt;"&amp;($A4179+1/24))-COUNTIF(tData[BezoekEind],"&lt;="&amp;$A4179)</f>
        <v/>
      </c>
      <c r="F4179" s="15">
        <f>COUNTIF(tData[BezoekLangStart],"&lt;"&amp;($A4179+1/24))-COUNTIF(tData[BezoekLangEind],"&lt;="&amp;$A4179)</f>
        <v/>
      </c>
      <c r="G4179" s="15">
        <f>IF($D4179=1,$B4179*100+$C4179,-1)</f>
        <v/>
      </c>
      <c r="H4179" s="15">
        <f>IF($D4179=1,$B4179,-1)</f>
        <v/>
      </c>
      <c r="I4179" s="15">
        <f>IF($D4179=1,$C4179,-1)</f>
        <v/>
      </c>
    </row>
    <row r="4180">
      <c r="A4180" s="33" t="n">
        <v>45466.04166666666</v>
      </c>
      <c r="B4180" s="15">
        <f>WEEKDAY($A4180,2)</f>
        <v/>
      </c>
      <c r="C4180" s="15">
        <f>HOUR($A4180)</f>
        <v/>
      </c>
      <c r="D4180" s="15">
        <f>IF(AND($A4180&gt;=Instellingen!$B$6,$A4180&lt;Instellingen!$B$7),1,0)</f>
        <v/>
      </c>
      <c r="E4180" s="15">
        <f>COUNTIF(tData[BezoekStart],"&lt;"&amp;($A4180+1/24))-COUNTIF(tData[BezoekEind],"&lt;="&amp;$A4180)</f>
        <v/>
      </c>
      <c r="F4180" s="15">
        <f>COUNTIF(tData[BezoekLangStart],"&lt;"&amp;($A4180+1/24))-COUNTIF(tData[BezoekLangEind],"&lt;="&amp;$A4180)</f>
        <v/>
      </c>
      <c r="G4180" s="15">
        <f>IF($D4180=1,$B4180*100+$C4180,-1)</f>
        <v/>
      </c>
      <c r="H4180" s="15">
        <f>IF($D4180=1,$B4180,-1)</f>
        <v/>
      </c>
      <c r="I4180" s="15">
        <f>IF($D4180=1,$C4180,-1)</f>
        <v/>
      </c>
    </row>
    <row r="4181">
      <c r="A4181" s="33" t="n">
        <v>45466.08333333334</v>
      </c>
      <c r="B4181" s="15">
        <f>WEEKDAY($A4181,2)</f>
        <v/>
      </c>
      <c r="C4181" s="15">
        <f>HOUR($A4181)</f>
        <v/>
      </c>
      <c r="D4181" s="15">
        <f>IF(AND($A4181&gt;=Instellingen!$B$6,$A4181&lt;Instellingen!$B$7),1,0)</f>
        <v/>
      </c>
      <c r="E4181" s="15">
        <f>COUNTIF(tData[BezoekStart],"&lt;"&amp;($A4181+1/24))-COUNTIF(tData[BezoekEind],"&lt;="&amp;$A4181)</f>
        <v/>
      </c>
      <c r="F4181" s="15">
        <f>COUNTIF(tData[BezoekLangStart],"&lt;"&amp;($A4181+1/24))-COUNTIF(tData[BezoekLangEind],"&lt;="&amp;$A4181)</f>
        <v/>
      </c>
      <c r="G4181" s="15">
        <f>IF($D4181=1,$B4181*100+$C4181,-1)</f>
        <v/>
      </c>
      <c r="H4181" s="15">
        <f>IF($D4181=1,$B4181,-1)</f>
        <v/>
      </c>
      <c r="I4181" s="15">
        <f>IF($D4181=1,$C4181,-1)</f>
        <v/>
      </c>
    </row>
    <row r="4182">
      <c r="A4182" s="33" t="n">
        <v>45466.125</v>
      </c>
      <c r="B4182" s="15">
        <f>WEEKDAY($A4182,2)</f>
        <v/>
      </c>
      <c r="C4182" s="15">
        <f>HOUR($A4182)</f>
        <v/>
      </c>
      <c r="D4182" s="15">
        <f>IF(AND($A4182&gt;=Instellingen!$B$6,$A4182&lt;Instellingen!$B$7),1,0)</f>
        <v/>
      </c>
      <c r="E4182" s="15">
        <f>COUNTIF(tData[BezoekStart],"&lt;"&amp;($A4182+1/24))-COUNTIF(tData[BezoekEind],"&lt;="&amp;$A4182)</f>
        <v/>
      </c>
      <c r="F4182" s="15">
        <f>COUNTIF(tData[BezoekLangStart],"&lt;"&amp;($A4182+1/24))-COUNTIF(tData[BezoekLangEind],"&lt;="&amp;$A4182)</f>
        <v/>
      </c>
      <c r="G4182" s="15">
        <f>IF($D4182=1,$B4182*100+$C4182,-1)</f>
        <v/>
      </c>
      <c r="H4182" s="15">
        <f>IF($D4182=1,$B4182,-1)</f>
        <v/>
      </c>
      <c r="I4182" s="15">
        <f>IF($D4182=1,$C4182,-1)</f>
        <v/>
      </c>
    </row>
    <row r="4183">
      <c r="A4183" s="33" t="n">
        <v>45466.16666666666</v>
      </c>
      <c r="B4183" s="15">
        <f>WEEKDAY($A4183,2)</f>
        <v/>
      </c>
      <c r="C4183" s="15">
        <f>HOUR($A4183)</f>
        <v/>
      </c>
      <c r="D4183" s="15">
        <f>IF(AND($A4183&gt;=Instellingen!$B$6,$A4183&lt;Instellingen!$B$7),1,0)</f>
        <v/>
      </c>
      <c r="E4183" s="15">
        <f>COUNTIF(tData[BezoekStart],"&lt;"&amp;($A4183+1/24))-COUNTIF(tData[BezoekEind],"&lt;="&amp;$A4183)</f>
        <v/>
      </c>
      <c r="F4183" s="15">
        <f>COUNTIF(tData[BezoekLangStart],"&lt;"&amp;($A4183+1/24))-COUNTIF(tData[BezoekLangEind],"&lt;="&amp;$A4183)</f>
        <v/>
      </c>
      <c r="G4183" s="15">
        <f>IF($D4183=1,$B4183*100+$C4183,-1)</f>
        <v/>
      </c>
      <c r="H4183" s="15">
        <f>IF($D4183=1,$B4183,-1)</f>
        <v/>
      </c>
      <c r="I4183" s="15">
        <f>IF($D4183=1,$C4183,-1)</f>
        <v/>
      </c>
    </row>
    <row r="4184">
      <c r="A4184" s="33" t="n">
        <v>45466.20833333334</v>
      </c>
      <c r="B4184" s="15">
        <f>WEEKDAY($A4184,2)</f>
        <v/>
      </c>
      <c r="C4184" s="15">
        <f>HOUR($A4184)</f>
        <v/>
      </c>
      <c r="D4184" s="15">
        <f>IF(AND($A4184&gt;=Instellingen!$B$6,$A4184&lt;Instellingen!$B$7),1,0)</f>
        <v/>
      </c>
      <c r="E4184" s="15">
        <f>COUNTIF(tData[BezoekStart],"&lt;"&amp;($A4184+1/24))-COUNTIF(tData[BezoekEind],"&lt;="&amp;$A4184)</f>
        <v/>
      </c>
      <c r="F4184" s="15">
        <f>COUNTIF(tData[BezoekLangStart],"&lt;"&amp;($A4184+1/24))-COUNTIF(tData[BezoekLangEind],"&lt;="&amp;$A4184)</f>
        <v/>
      </c>
      <c r="G4184" s="15">
        <f>IF($D4184=1,$B4184*100+$C4184,-1)</f>
        <v/>
      </c>
      <c r="H4184" s="15">
        <f>IF($D4184=1,$B4184,-1)</f>
        <v/>
      </c>
      <c r="I4184" s="15">
        <f>IF($D4184=1,$C4184,-1)</f>
        <v/>
      </c>
    </row>
    <row r="4185">
      <c r="A4185" s="33" t="n">
        <v>45466.25</v>
      </c>
      <c r="B4185" s="15">
        <f>WEEKDAY($A4185,2)</f>
        <v/>
      </c>
      <c r="C4185" s="15">
        <f>HOUR($A4185)</f>
        <v/>
      </c>
      <c r="D4185" s="15">
        <f>IF(AND($A4185&gt;=Instellingen!$B$6,$A4185&lt;Instellingen!$B$7),1,0)</f>
        <v/>
      </c>
      <c r="E4185" s="15">
        <f>COUNTIF(tData[BezoekStart],"&lt;"&amp;($A4185+1/24))-COUNTIF(tData[BezoekEind],"&lt;="&amp;$A4185)</f>
        <v/>
      </c>
      <c r="F4185" s="15">
        <f>COUNTIF(tData[BezoekLangStart],"&lt;"&amp;($A4185+1/24))-COUNTIF(tData[BezoekLangEind],"&lt;="&amp;$A4185)</f>
        <v/>
      </c>
      <c r="G4185" s="15">
        <f>IF($D4185=1,$B4185*100+$C4185,-1)</f>
        <v/>
      </c>
      <c r="H4185" s="15">
        <f>IF($D4185=1,$B4185,-1)</f>
        <v/>
      </c>
      <c r="I4185" s="15">
        <f>IF($D4185=1,$C4185,-1)</f>
        <v/>
      </c>
    </row>
    <row r="4186">
      <c r="A4186" s="33" t="n">
        <v>45466.29166666666</v>
      </c>
      <c r="B4186" s="15">
        <f>WEEKDAY($A4186,2)</f>
        <v/>
      </c>
      <c r="C4186" s="15">
        <f>HOUR($A4186)</f>
        <v/>
      </c>
      <c r="D4186" s="15">
        <f>IF(AND($A4186&gt;=Instellingen!$B$6,$A4186&lt;Instellingen!$B$7),1,0)</f>
        <v/>
      </c>
      <c r="E4186" s="15">
        <f>COUNTIF(tData[BezoekStart],"&lt;"&amp;($A4186+1/24))-COUNTIF(tData[BezoekEind],"&lt;="&amp;$A4186)</f>
        <v/>
      </c>
      <c r="F4186" s="15">
        <f>COUNTIF(tData[BezoekLangStart],"&lt;"&amp;($A4186+1/24))-COUNTIF(tData[BezoekLangEind],"&lt;="&amp;$A4186)</f>
        <v/>
      </c>
      <c r="G4186" s="15">
        <f>IF($D4186=1,$B4186*100+$C4186,-1)</f>
        <v/>
      </c>
      <c r="H4186" s="15">
        <f>IF($D4186=1,$B4186,-1)</f>
        <v/>
      </c>
      <c r="I4186" s="15">
        <f>IF($D4186=1,$C4186,-1)</f>
        <v/>
      </c>
    </row>
    <row r="4187">
      <c r="A4187" s="33" t="n">
        <v>45466.33333333334</v>
      </c>
      <c r="B4187" s="15">
        <f>WEEKDAY($A4187,2)</f>
        <v/>
      </c>
      <c r="C4187" s="15">
        <f>HOUR($A4187)</f>
        <v/>
      </c>
      <c r="D4187" s="15">
        <f>IF(AND($A4187&gt;=Instellingen!$B$6,$A4187&lt;Instellingen!$B$7),1,0)</f>
        <v/>
      </c>
      <c r="E4187" s="15">
        <f>COUNTIF(tData[BezoekStart],"&lt;"&amp;($A4187+1/24))-COUNTIF(tData[BezoekEind],"&lt;="&amp;$A4187)</f>
        <v/>
      </c>
      <c r="F4187" s="15">
        <f>COUNTIF(tData[BezoekLangStart],"&lt;"&amp;($A4187+1/24))-COUNTIF(tData[BezoekLangEind],"&lt;="&amp;$A4187)</f>
        <v/>
      </c>
      <c r="G4187" s="15">
        <f>IF($D4187=1,$B4187*100+$C4187,-1)</f>
        <v/>
      </c>
      <c r="H4187" s="15">
        <f>IF($D4187=1,$B4187,-1)</f>
        <v/>
      </c>
      <c r="I4187" s="15">
        <f>IF($D4187=1,$C4187,-1)</f>
        <v/>
      </c>
    </row>
    <row r="4188">
      <c r="A4188" s="33" t="n">
        <v>45466.375</v>
      </c>
      <c r="B4188" s="15">
        <f>WEEKDAY($A4188,2)</f>
        <v/>
      </c>
      <c r="C4188" s="15">
        <f>HOUR($A4188)</f>
        <v/>
      </c>
      <c r="D4188" s="15">
        <f>IF(AND($A4188&gt;=Instellingen!$B$6,$A4188&lt;Instellingen!$B$7),1,0)</f>
        <v/>
      </c>
      <c r="E4188" s="15">
        <f>COUNTIF(tData[BezoekStart],"&lt;"&amp;($A4188+1/24))-COUNTIF(tData[BezoekEind],"&lt;="&amp;$A4188)</f>
        <v/>
      </c>
      <c r="F4188" s="15">
        <f>COUNTIF(tData[BezoekLangStart],"&lt;"&amp;($A4188+1/24))-COUNTIF(tData[BezoekLangEind],"&lt;="&amp;$A4188)</f>
        <v/>
      </c>
      <c r="G4188" s="15">
        <f>IF($D4188=1,$B4188*100+$C4188,-1)</f>
        <v/>
      </c>
      <c r="H4188" s="15">
        <f>IF($D4188=1,$B4188,-1)</f>
        <v/>
      </c>
      <c r="I4188" s="15">
        <f>IF($D4188=1,$C4188,-1)</f>
        <v/>
      </c>
    </row>
    <row r="4189">
      <c r="A4189" s="33" t="n">
        <v>45466.41666666666</v>
      </c>
      <c r="B4189" s="15">
        <f>WEEKDAY($A4189,2)</f>
        <v/>
      </c>
      <c r="C4189" s="15">
        <f>HOUR($A4189)</f>
        <v/>
      </c>
      <c r="D4189" s="15">
        <f>IF(AND($A4189&gt;=Instellingen!$B$6,$A4189&lt;Instellingen!$B$7),1,0)</f>
        <v/>
      </c>
      <c r="E4189" s="15">
        <f>COUNTIF(tData[BezoekStart],"&lt;"&amp;($A4189+1/24))-COUNTIF(tData[BezoekEind],"&lt;="&amp;$A4189)</f>
        <v/>
      </c>
      <c r="F4189" s="15">
        <f>COUNTIF(tData[BezoekLangStart],"&lt;"&amp;($A4189+1/24))-COUNTIF(tData[BezoekLangEind],"&lt;="&amp;$A4189)</f>
        <v/>
      </c>
      <c r="G4189" s="15">
        <f>IF($D4189=1,$B4189*100+$C4189,-1)</f>
        <v/>
      </c>
      <c r="H4189" s="15">
        <f>IF($D4189=1,$B4189,-1)</f>
        <v/>
      </c>
      <c r="I4189" s="15">
        <f>IF($D4189=1,$C4189,-1)</f>
        <v/>
      </c>
    </row>
    <row r="4190">
      <c r="A4190" s="33" t="n">
        <v>45466.45833333334</v>
      </c>
      <c r="B4190" s="15">
        <f>WEEKDAY($A4190,2)</f>
        <v/>
      </c>
      <c r="C4190" s="15">
        <f>HOUR($A4190)</f>
        <v/>
      </c>
      <c r="D4190" s="15">
        <f>IF(AND($A4190&gt;=Instellingen!$B$6,$A4190&lt;Instellingen!$B$7),1,0)</f>
        <v/>
      </c>
      <c r="E4190" s="15">
        <f>COUNTIF(tData[BezoekStart],"&lt;"&amp;($A4190+1/24))-COUNTIF(tData[BezoekEind],"&lt;="&amp;$A4190)</f>
        <v/>
      </c>
      <c r="F4190" s="15">
        <f>COUNTIF(tData[BezoekLangStart],"&lt;"&amp;($A4190+1/24))-COUNTIF(tData[BezoekLangEind],"&lt;="&amp;$A4190)</f>
        <v/>
      </c>
      <c r="G4190" s="15">
        <f>IF($D4190=1,$B4190*100+$C4190,-1)</f>
        <v/>
      </c>
      <c r="H4190" s="15">
        <f>IF($D4190=1,$B4190,-1)</f>
        <v/>
      </c>
      <c r="I4190" s="15">
        <f>IF($D4190=1,$C4190,-1)</f>
        <v/>
      </c>
    </row>
    <row r="4191">
      <c r="A4191" s="33" t="n">
        <v>45466.5</v>
      </c>
      <c r="B4191" s="15">
        <f>WEEKDAY($A4191,2)</f>
        <v/>
      </c>
      <c r="C4191" s="15">
        <f>HOUR($A4191)</f>
        <v/>
      </c>
      <c r="D4191" s="15">
        <f>IF(AND($A4191&gt;=Instellingen!$B$6,$A4191&lt;Instellingen!$B$7),1,0)</f>
        <v/>
      </c>
      <c r="E4191" s="15">
        <f>COUNTIF(tData[BezoekStart],"&lt;"&amp;($A4191+1/24))-COUNTIF(tData[BezoekEind],"&lt;="&amp;$A4191)</f>
        <v/>
      </c>
      <c r="F4191" s="15">
        <f>COUNTIF(tData[BezoekLangStart],"&lt;"&amp;($A4191+1/24))-COUNTIF(tData[BezoekLangEind],"&lt;="&amp;$A4191)</f>
        <v/>
      </c>
      <c r="G4191" s="15">
        <f>IF($D4191=1,$B4191*100+$C4191,-1)</f>
        <v/>
      </c>
      <c r="H4191" s="15">
        <f>IF($D4191=1,$B4191,-1)</f>
        <v/>
      </c>
      <c r="I4191" s="15">
        <f>IF($D4191=1,$C4191,-1)</f>
        <v/>
      </c>
    </row>
    <row r="4192">
      <c r="A4192" s="33" t="n">
        <v>45466.54166666666</v>
      </c>
      <c r="B4192" s="15">
        <f>WEEKDAY($A4192,2)</f>
        <v/>
      </c>
      <c r="C4192" s="15">
        <f>HOUR($A4192)</f>
        <v/>
      </c>
      <c r="D4192" s="15">
        <f>IF(AND($A4192&gt;=Instellingen!$B$6,$A4192&lt;Instellingen!$B$7),1,0)</f>
        <v/>
      </c>
      <c r="E4192" s="15">
        <f>COUNTIF(tData[BezoekStart],"&lt;"&amp;($A4192+1/24))-COUNTIF(tData[BezoekEind],"&lt;="&amp;$A4192)</f>
        <v/>
      </c>
      <c r="F4192" s="15">
        <f>COUNTIF(tData[BezoekLangStart],"&lt;"&amp;($A4192+1/24))-COUNTIF(tData[BezoekLangEind],"&lt;="&amp;$A4192)</f>
        <v/>
      </c>
      <c r="G4192" s="15">
        <f>IF($D4192=1,$B4192*100+$C4192,-1)</f>
        <v/>
      </c>
      <c r="H4192" s="15">
        <f>IF($D4192=1,$B4192,-1)</f>
        <v/>
      </c>
      <c r="I4192" s="15">
        <f>IF($D4192=1,$C4192,-1)</f>
        <v/>
      </c>
    </row>
    <row r="4193">
      <c r="A4193" s="33" t="n">
        <v>45466.58333333334</v>
      </c>
      <c r="B4193" s="15">
        <f>WEEKDAY($A4193,2)</f>
        <v/>
      </c>
      <c r="C4193" s="15">
        <f>HOUR($A4193)</f>
        <v/>
      </c>
      <c r="D4193" s="15">
        <f>IF(AND($A4193&gt;=Instellingen!$B$6,$A4193&lt;Instellingen!$B$7),1,0)</f>
        <v/>
      </c>
      <c r="E4193" s="15">
        <f>COUNTIF(tData[BezoekStart],"&lt;"&amp;($A4193+1/24))-COUNTIF(tData[BezoekEind],"&lt;="&amp;$A4193)</f>
        <v/>
      </c>
      <c r="F4193" s="15">
        <f>COUNTIF(tData[BezoekLangStart],"&lt;"&amp;($A4193+1/24))-COUNTIF(tData[BezoekLangEind],"&lt;="&amp;$A4193)</f>
        <v/>
      </c>
      <c r="G4193" s="15">
        <f>IF($D4193=1,$B4193*100+$C4193,-1)</f>
        <v/>
      </c>
      <c r="H4193" s="15">
        <f>IF($D4193=1,$B4193,-1)</f>
        <v/>
      </c>
      <c r="I4193" s="15">
        <f>IF($D4193=1,$C4193,-1)</f>
        <v/>
      </c>
    </row>
    <row r="4194">
      <c r="A4194" s="33" t="n">
        <v>45466.625</v>
      </c>
      <c r="B4194" s="15">
        <f>WEEKDAY($A4194,2)</f>
        <v/>
      </c>
      <c r="C4194" s="15">
        <f>HOUR($A4194)</f>
        <v/>
      </c>
      <c r="D4194" s="15">
        <f>IF(AND($A4194&gt;=Instellingen!$B$6,$A4194&lt;Instellingen!$B$7),1,0)</f>
        <v/>
      </c>
      <c r="E4194" s="15">
        <f>COUNTIF(tData[BezoekStart],"&lt;"&amp;($A4194+1/24))-COUNTIF(tData[BezoekEind],"&lt;="&amp;$A4194)</f>
        <v/>
      </c>
      <c r="F4194" s="15">
        <f>COUNTIF(tData[BezoekLangStart],"&lt;"&amp;($A4194+1/24))-COUNTIF(tData[BezoekLangEind],"&lt;="&amp;$A4194)</f>
        <v/>
      </c>
      <c r="G4194" s="15">
        <f>IF($D4194=1,$B4194*100+$C4194,-1)</f>
        <v/>
      </c>
      <c r="H4194" s="15">
        <f>IF($D4194=1,$B4194,-1)</f>
        <v/>
      </c>
      <c r="I4194" s="15">
        <f>IF($D4194=1,$C4194,-1)</f>
        <v/>
      </c>
    </row>
    <row r="4195">
      <c r="A4195" s="33" t="n">
        <v>45466.66666666666</v>
      </c>
      <c r="B4195" s="15">
        <f>WEEKDAY($A4195,2)</f>
        <v/>
      </c>
      <c r="C4195" s="15">
        <f>HOUR($A4195)</f>
        <v/>
      </c>
      <c r="D4195" s="15">
        <f>IF(AND($A4195&gt;=Instellingen!$B$6,$A4195&lt;Instellingen!$B$7),1,0)</f>
        <v/>
      </c>
      <c r="E4195" s="15">
        <f>COUNTIF(tData[BezoekStart],"&lt;"&amp;($A4195+1/24))-COUNTIF(tData[BezoekEind],"&lt;="&amp;$A4195)</f>
        <v/>
      </c>
      <c r="F4195" s="15">
        <f>COUNTIF(tData[BezoekLangStart],"&lt;"&amp;($A4195+1/24))-COUNTIF(tData[BezoekLangEind],"&lt;="&amp;$A4195)</f>
        <v/>
      </c>
      <c r="G4195" s="15">
        <f>IF($D4195=1,$B4195*100+$C4195,-1)</f>
        <v/>
      </c>
      <c r="H4195" s="15">
        <f>IF($D4195=1,$B4195,-1)</f>
        <v/>
      </c>
      <c r="I4195" s="15">
        <f>IF($D4195=1,$C4195,-1)</f>
        <v/>
      </c>
    </row>
    <row r="4196">
      <c r="A4196" s="33" t="n">
        <v>45466.70833333334</v>
      </c>
      <c r="B4196" s="15">
        <f>WEEKDAY($A4196,2)</f>
        <v/>
      </c>
      <c r="C4196" s="15">
        <f>HOUR($A4196)</f>
        <v/>
      </c>
      <c r="D4196" s="15">
        <f>IF(AND($A4196&gt;=Instellingen!$B$6,$A4196&lt;Instellingen!$B$7),1,0)</f>
        <v/>
      </c>
      <c r="E4196" s="15">
        <f>COUNTIF(tData[BezoekStart],"&lt;"&amp;($A4196+1/24))-COUNTIF(tData[BezoekEind],"&lt;="&amp;$A4196)</f>
        <v/>
      </c>
      <c r="F4196" s="15">
        <f>COUNTIF(tData[BezoekLangStart],"&lt;"&amp;($A4196+1/24))-COUNTIF(tData[BezoekLangEind],"&lt;="&amp;$A4196)</f>
        <v/>
      </c>
      <c r="G4196" s="15">
        <f>IF($D4196=1,$B4196*100+$C4196,-1)</f>
        <v/>
      </c>
      <c r="H4196" s="15">
        <f>IF($D4196=1,$B4196,-1)</f>
        <v/>
      </c>
      <c r="I4196" s="15">
        <f>IF($D4196=1,$C4196,-1)</f>
        <v/>
      </c>
    </row>
    <row r="4197">
      <c r="A4197" s="33" t="n">
        <v>45466.75</v>
      </c>
      <c r="B4197" s="15">
        <f>WEEKDAY($A4197,2)</f>
        <v/>
      </c>
      <c r="C4197" s="15">
        <f>HOUR($A4197)</f>
        <v/>
      </c>
      <c r="D4197" s="15">
        <f>IF(AND($A4197&gt;=Instellingen!$B$6,$A4197&lt;Instellingen!$B$7),1,0)</f>
        <v/>
      </c>
      <c r="E4197" s="15">
        <f>COUNTIF(tData[BezoekStart],"&lt;"&amp;($A4197+1/24))-COUNTIF(tData[BezoekEind],"&lt;="&amp;$A4197)</f>
        <v/>
      </c>
      <c r="F4197" s="15">
        <f>COUNTIF(tData[BezoekLangStart],"&lt;"&amp;($A4197+1/24))-COUNTIF(tData[BezoekLangEind],"&lt;="&amp;$A4197)</f>
        <v/>
      </c>
      <c r="G4197" s="15">
        <f>IF($D4197=1,$B4197*100+$C4197,-1)</f>
        <v/>
      </c>
      <c r="H4197" s="15">
        <f>IF($D4197=1,$B4197,-1)</f>
        <v/>
      </c>
      <c r="I4197" s="15">
        <f>IF($D4197=1,$C4197,-1)</f>
        <v/>
      </c>
    </row>
    <row r="4198">
      <c r="A4198" s="33" t="n">
        <v>45466.79166666666</v>
      </c>
      <c r="B4198" s="15">
        <f>WEEKDAY($A4198,2)</f>
        <v/>
      </c>
      <c r="C4198" s="15">
        <f>HOUR($A4198)</f>
        <v/>
      </c>
      <c r="D4198" s="15">
        <f>IF(AND($A4198&gt;=Instellingen!$B$6,$A4198&lt;Instellingen!$B$7),1,0)</f>
        <v/>
      </c>
      <c r="E4198" s="15">
        <f>COUNTIF(tData[BezoekStart],"&lt;"&amp;($A4198+1/24))-COUNTIF(tData[BezoekEind],"&lt;="&amp;$A4198)</f>
        <v/>
      </c>
      <c r="F4198" s="15">
        <f>COUNTIF(tData[BezoekLangStart],"&lt;"&amp;($A4198+1/24))-COUNTIF(tData[BezoekLangEind],"&lt;="&amp;$A4198)</f>
        <v/>
      </c>
      <c r="G4198" s="15">
        <f>IF($D4198=1,$B4198*100+$C4198,-1)</f>
        <v/>
      </c>
      <c r="H4198" s="15">
        <f>IF($D4198=1,$B4198,-1)</f>
        <v/>
      </c>
      <c r="I4198" s="15">
        <f>IF($D4198=1,$C4198,-1)</f>
        <v/>
      </c>
    </row>
    <row r="4199">
      <c r="A4199" s="33" t="n">
        <v>45466.83333333334</v>
      </c>
      <c r="B4199" s="15">
        <f>WEEKDAY($A4199,2)</f>
        <v/>
      </c>
      <c r="C4199" s="15">
        <f>HOUR($A4199)</f>
        <v/>
      </c>
      <c r="D4199" s="15">
        <f>IF(AND($A4199&gt;=Instellingen!$B$6,$A4199&lt;Instellingen!$B$7),1,0)</f>
        <v/>
      </c>
      <c r="E4199" s="15">
        <f>COUNTIF(tData[BezoekStart],"&lt;"&amp;($A4199+1/24))-COUNTIF(tData[BezoekEind],"&lt;="&amp;$A4199)</f>
        <v/>
      </c>
      <c r="F4199" s="15">
        <f>COUNTIF(tData[BezoekLangStart],"&lt;"&amp;($A4199+1/24))-COUNTIF(tData[BezoekLangEind],"&lt;="&amp;$A4199)</f>
        <v/>
      </c>
      <c r="G4199" s="15">
        <f>IF($D4199=1,$B4199*100+$C4199,-1)</f>
        <v/>
      </c>
      <c r="H4199" s="15">
        <f>IF($D4199=1,$B4199,-1)</f>
        <v/>
      </c>
      <c r="I4199" s="15">
        <f>IF($D4199=1,$C4199,-1)</f>
        <v/>
      </c>
    </row>
    <row r="4200">
      <c r="A4200" s="33" t="n">
        <v>45466.875</v>
      </c>
      <c r="B4200" s="15">
        <f>WEEKDAY($A4200,2)</f>
        <v/>
      </c>
      <c r="C4200" s="15">
        <f>HOUR($A4200)</f>
        <v/>
      </c>
      <c r="D4200" s="15">
        <f>IF(AND($A4200&gt;=Instellingen!$B$6,$A4200&lt;Instellingen!$B$7),1,0)</f>
        <v/>
      </c>
      <c r="E4200" s="15">
        <f>COUNTIF(tData[BezoekStart],"&lt;"&amp;($A4200+1/24))-COUNTIF(tData[BezoekEind],"&lt;="&amp;$A4200)</f>
        <v/>
      </c>
      <c r="F4200" s="15">
        <f>COUNTIF(tData[BezoekLangStart],"&lt;"&amp;($A4200+1/24))-COUNTIF(tData[BezoekLangEind],"&lt;="&amp;$A4200)</f>
        <v/>
      </c>
      <c r="G4200" s="15">
        <f>IF($D4200=1,$B4200*100+$C4200,-1)</f>
        <v/>
      </c>
      <c r="H4200" s="15">
        <f>IF($D4200=1,$B4200,-1)</f>
        <v/>
      </c>
      <c r="I4200" s="15">
        <f>IF($D4200=1,$C4200,-1)</f>
        <v/>
      </c>
    </row>
    <row r="4201">
      <c r="A4201" s="33" t="n">
        <v>45466.91666666666</v>
      </c>
      <c r="B4201" s="15">
        <f>WEEKDAY($A4201,2)</f>
        <v/>
      </c>
      <c r="C4201" s="15">
        <f>HOUR($A4201)</f>
        <v/>
      </c>
      <c r="D4201" s="15">
        <f>IF(AND($A4201&gt;=Instellingen!$B$6,$A4201&lt;Instellingen!$B$7),1,0)</f>
        <v/>
      </c>
      <c r="E4201" s="15">
        <f>COUNTIF(tData[BezoekStart],"&lt;"&amp;($A4201+1/24))-COUNTIF(tData[BezoekEind],"&lt;="&amp;$A4201)</f>
        <v/>
      </c>
      <c r="F4201" s="15">
        <f>COUNTIF(tData[BezoekLangStart],"&lt;"&amp;($A4201+1/24))-COUNTIF(tData[BezoekLangEind],"&lt;="&amp;$A4201)</f>
        <v/>
      </c>
      <c r="G4201" s="15">
        <f>IF($D4201=1,$B4201*100+$C4201,-1)</f>
        <v/>
      </c>
      <c r="H4201" s="15">
        <f>IF($D4201=1,$B4201,-1)</f>
        <v/>
      </c>
      <c r="I4201" s="15">
        <f>IF($D4201=1,$C4201,-1)</f>
        <v/>
      </c>
    </row>
    <row r="4202">
      <c r="A4202" s="33" t="n">
        <v>45466.95833333334</v>
      </c>
      <c r="B4202" s="15">
        <f>WEEKDAY($A4202,2)</f>
        <v/>
      </c>
      <c r="C4202" s="15">
        <f>HOUR($A4202)</f>
        <v/>
      </c>
      <c r="D4202" s="15">
        <f>IF(AND($A4202&gt;=Instellingen!$B$6,$A4202&lt;Instellingen!$B$7),1,0)</f>
        <v/>
      </c>
      <c r="E4202" s="15">
        <f>COUNTIF(tData[BezoekStart],"&lt;"&amp;($A4202+1/24))-COUNTIF(tData[BezoekEind],"&lt;="&amp;$A4202)</f>
        <v/>
      </c>
      <c r="F4202" s="15">
        <f>COUNTIF(tData[BezoekLangStart],"&lt;"&amp;($A4202+1/24))-COUNTIF(tData[BezoekLangEind],"&lt;="&amp;$A4202)</f>
        <v/>
      </c>
      <c r="G4202" s="15">
        <f>IF($D4202=1,$B4202*100+$C4202,-1)</f>
        <v/>
      </c>
      <c r="H4202" s="15">
        <f>IF($D4202=1,$B4202,-1)</f>
        <v/>
      </c>
      <c r="I4202" s="15">
        <f>IF($D4202=1,$C4202,-1)</f>
        <v/>
      </c>
    </row>
    <row r="4203">
      <c r="A4203" s="33" t="n">
        <v>45467</v>
      </c>
      <c r="B4203" s="15">
        <f>WEEKDAY($A4203,2)</f>
        <v/>
      </c>
      <c r="C4203" s="15">
        <f>HOUR($A4203)</f>
        <v/>
      </c>
      <c r="D4203" s="15">
        <f>IF(AND($A4203&gt;=Instellingen!$B$6,$A4203&lt;Instellingen!$B$7),1,0)</f>
        <v/>
      </c>
      <c r="E4203" s="15">
        <f>COUNTIF(tData[BezoekStart],"&lt;"&amp;($A4203+1/24))-COUNTIF(tData[BezoekEind],"&lt;="&amp;$A4203)</f>
        <v/>
      </c>
      <c r="F4203" s="15">
        <f>COUNTIF(tData[BezoekLangStart],"&lt;"&amp;($A4203+1/24))-COUNTIF(tData[BezoekLangEind],"&lt;="&amp;$A4203)</f>
        <v/>
      </c>
      <c r="G4203" s="15">
        <f>IF($D4203=1,$B4203*100+$C4203,-1)</f>
        <v/>
      </c>
      <c r="H4203" s="15">
        <f>IF($D4203=1,$B4203,-1)</f>
        <v/>
      </c>
      <c r="I4203" s="15">
        <f>IF($D4203=1,$C4203,-1)</f>
        <v/>
      </c>
    </row>
    <row r="4204">
      <c r="A4204" s="33" t="n">
        <v>45467.04166666666</v>
      </c>
      <c r="B4204" s="15">
        <f>WEEKDAY($A4204,2)</f>
        <v/>
      </c>
      <c r="C4204" s="15">
        <f>HOUR($A4204)</f>
        <v/>
      </c>
      <c r="D4204" s="15">
        <f>IF(AND($A4204&gt;=Instellingen!$B$6,$A4204&lt;Instellingen!$B$7),1,0)</f>
        <v/>
      </c>
      <c r="E4204" s="15">
        <f>COUNTIF(tData[BezoekStart],"&lt;"&amp;($A4204+1/24))-COUNTIF(tData[BezoekEind],"&lt;="&amp;$A4204)</f>
        <v/>
      </c>
      <c r="F4204" s="15">
        <f>COUNTIF(tData[BezoekLangStart],"&lt;"&amp;($A4204+1/24))-COUNTIF(tData[BezoekLangEind],"&lt;="&amp;$A4204)</f>
        <v/>
      </c>
      <c r="G4204" s="15">
        <f>IF($D4204=1,$B4204*100+$C4204,-1)</f>
        <v/>
      </c>
      <c r="H4204" s="15">
        <f>IF($D4204=1,$B4204,-1)</f>
        <v/>
      </c>
      <c r="I4204" s="15">
        <f>IF($D4204=1,$C4204,-1)</f>
        <v/>
      </c>
    </row>
    <row r="4205">
      <c r="A4205" s="33" t="n">
        <v>45467.08333333334</v>
      </c>
      <c r="B4205" s="15">
        <f>WEEKDAY($A4205,2)</f>
        <v/>
      </c>
      <c r="C4205" s="15">
        <f>HOUR($A4205)</f>
        <v/>
      </c>
      <c r="D4205" s="15">
        <f>IF(AND($A4205&gt;=Instellingen!$B$6,$A4205&lt;Instellingen!$B$7),1,0)</f>
        <v/>
      </c>
      <c r="E4205" s="15">
        <f>COUNTIF(tData[BezoekStart],"&lt;"&amp;($A4205+1/24))-COUNTIF(tData[BezoekEind],"&lt;="&amp;$A4205)</f>
        <v/>
      </c>
      <c r="F4205" s="15">
        <f>COUNTIF(tData[BezoekLangStart],"&lt;"&amp;($A4205+1/24))-COUNTIF(tData[BezoekLangEind],"&lt;="&amp;$A4205)</f>
        <v/>
      </c>
      <c r="G4205" s="15">
        <f>IF($D4205=1,$B4205*100+$C4205,-1)</f>
        <v/>
      </c>
      <c r="H4205" s="15">
        <f>IF($D4205=1,$B4205,-1)</f>
        <v/>
      </c>
      <c r="I4205" s="15">
        <f>IF($D4205=1,$C4205,-1)</f>
        <v/>
      </c>
    </row>
    <row r="4206">
      <c r="A4206" s="33" t="n">
        <v>45467.125</v>
      </c>
      <c r="B4206" s="15">
        <f>WEEKDAY($A4206,2)</f>
        <v/>
      </c>
      <c r="C4206" s="15">
        <f>HOUR($A4206)</f>
        <v/>
      </c>
      <c r="D4206" s="15">
        <f>IF(AND($A4206&gt;=Instellingen!$B$6,$A4206&lt;Instellingen!$B$7),1,0)</f>
        <v/>
      </c>
      <c r="E4206" s="15">
        <f>COUNTIF(tData[BezoekStart],"&lt;"&amp;($A4206+1/24))-COUNTIF(tData[BezoekEind],"&lt;="&amp;$A4206)</f>
        <v/>
      </c>
      <c r="F4206" s="15">
        <f>COUNTIF(tData[BezoekLangStart],"&lt;"&amp;($A4206+1/24))-COUNTIF(tData[BezoekLangEind],"&lt;="&amp;$A4206)</f>
        <v/>
      </c>
      <c r="G4206" s="15">
        <f>IF($D4206=1,$B4206*100+$C4206,-1)</f>
        <v/>
      </c>
      <c r="H4206" s="15">
        <f>IF($D4206=1,$B4206,-1)</f>
        <v/>
      </c>
      <c r="I4206" s="15">
        <f>IF($D4206=1,$C4206,-1)</f>
        <v/>
      </c>
    </row>
    <row r="4207">
      <c r="A4207" s="33" t="n">
        <v>45467.16666666666</v>
      </c>
      <c r="B4207" s="15">
        <f>WEEKDAY($A4207,2)</f>
        <v/>
      </c>
      <c r="C4207" s="15">
        <f>HOUR($A4207)</f>
        <v/>
      </c>
      <c r="D4207" s="15">
        <f>IF(AND($A4207&gt;=Instellingen!$B$6,$A4207&lt;Instellingen!$B$7),1,0)</f>
        <v/>
      </c>
      <c r="E4207" s="15">
        <f>COUNTIF(tData[BezoekStart],"&lt;"&amp;($A4207+1/24))-COUNTIF(tData[BezoekEind],"&lt;="&amp;$A4207)</f>
        <v/>
      </c>
      <c r="F4207" s="15">
        <f>COUNTIF(tData[BezoekLangStart],"&lt;"&amp;($A4207+1/24))-COUNTIF(tData[BezoekLangEind],"&lt;="&amp;$A4207)</f>
        <v/>
      </c>
      <c r="G4207" s="15">
        <f>IF($D4207=1,$B4207*100+$C4207,-1)</f>
        <v/>
      </c>
      <c r="H4207" s="15">
        <f>IF($D4207=1,$B4207,-1)</f>
        <v/>
      </c>
      <c r="I4207" s="15">
        <f>IF($D4207=1,$C4207,-1)</f>
        <v/>
      </c>
    </row>
    <row r="4208">
      <c r="A4208" s="33" t="n">
        <v>45467.20833333334</v>
      </c>
      <c r="B4208" s="15">
        <f>WEEKDAY($A4208,2)</f>
        <v/>
      </c>
      <c r="C4208" s="15">
        <f>HOUR($A4208)</f>
        <v/>
      </c>
      <c r="D4208" s="15">
        <f>IF(AND($A4208&gt;=Instellingen!$B$6,$A4208&lt;Instellingen!$B$7),1,0)</f>
        <v/>
      </c>
      <c r="E4208" s="15">
        <f>COUNTIF(tData[BezoekStart],"&lt;"&amp;($A4208+1/24))-COUNTIF(tData[BezoekEind],"&lt;="&amp;$A4208)</f>
        <v/>
      </c>
      <c r="F4208" s="15">
        <f>COUNTIF(tData[BezoekLangStart],"&lt;"&amp;($A4208+1/24))-COUNTIF(tData[BezoekLangEind],"&lt;="&amp;$A4208)</f>
        <v/>
      </c>
      <c r="G4208" s="15">
        <f>IF($D4208=1,$B4208*100+$C4208,-1)</f>
        <v/>
      </c>
      <c r="H4208" s="15">
        <f>IF($D4208=1,$B4208,-1)</f>
        <v/>
      </c>
      <c r="I4208" s="15">
        <f>IF($D4208=1,$C4208,-1)</f>
        <v/>
      </c>
    </row>
    <row r="4209">
      <c r="A4209" s="33" t="n">
        <v>45467.25</v>
      </c>
      <c r="B4209" s="15">
        <f>WEEKDAY($A4209,2)</f>
        <v/>
      </c>
      <c r="C4209" s="15">
        <f>HOUR($A4209)</f>
        <v/>
      </c>
      <c r="D4209" s="15">
        <f>IF(AND($A4209&gt;=Instellingen!$B$6,$A4209&lt;Instellingen!$B$7),1,0)</f>
        <v/>
      </c>
      <c r="E4209" s="15">
        <f>COUNTIF(tData[BezoekStart],"&lt;"&amp;($A4209+1/24))-COUNTIF(tData[BezoekEind],"&lt;="&amp;$A4209)</f>
        <v/>
      </c>
      <c r="F4209" s="15">
        <f>COUNTIF(tData[BezoekLangStart],"&lt;"&amp;($A4209+1/24))-COUNTIF(tData[BezoekLangEind],"&lt;="&amp;$A4209)</f>
        <v/>
      </c>
      <c r="G4209" s="15">
        <f>IF($D4209=1,$B4209*100+$C4209,-1)</f>
        <v/>
      </c>
      <c r="H4209" s="15">
        <f>IF($D4209=1,$B4209,-1)</f>
        <v/>
      </c>
      <c r="I4209" s="15">
        <f>IF($D4209=1,$C4209,-1)</f>
        <v/>
      </c>
    </row>
    <row r="4210">
      <c r="A4210" s="33" t="n">
        <v>45467.29166666666</v>
      </c>
      <c r="B4210" s="15">
        <f>WEEKDAY($A4210,2)</f>
        <v/>
      </c>
      <c r="C4210" s="15">
        <f>HOUR($A4210)</f>
        <v/>
      </c>
      <c r="D4210" s="15">
        <f>IF(AND($A4210&gt;=Instellingen!$B$6,$A4210&lt;Instellingen!$B$7),1,0)</f>
        <v/>
      </c>
      <c r="E4210" s="15">
        <f>COUNTIF(tData[BezoekStart],"&lt;"&amp;($A4210+1/24))-COUNTIF(tData[BezoekEind],"&lt;="&amp;$A4210)</f>
        <v/>
      </c>
      <c r="F4210" s="15">
        <f>COUNTIF(tData[BezoekLangStart],"&lt;"&amp;($A4210+1/24))-COUNTIF(tData[BezoekLangEind],"&lt;="&amp;$A4210)</f>
        <v/>
      </c>
      <c r="G4210" s="15">
        <f>IF($D4210=1,$B4210*100+$C4210,-1)</f>
        <v/>
      </c>
      <c r="H4210" s="15">
        <f>IF($D4210=1,$B4210,-1)</f>
        <v/>
      </c>
      <c r="I4210" s="15">
        <f>IF($D4210=1,$C4210,-1)</f>
        <v/>
      </c>
    </row>
    <row r="4211">
      <c r="A4211" s="33" t="n">
        <v>45467.33333333334</v>
      </c>
      <c r="B4211" s="15">
        <f>WEEKDAY($A4211,2)</f>
        <v/>
      </c>
      <c r="C4211" s="15">
        <f>HOUR($A4211)</f>
        <v/>
      </c>
      <c r="D4211" s="15">
        <f>IF(AND($A4211&gt;=Instellingen!$B$6,$A4211&lt;Instellingen!$B$7),1,0)</f>
        <v/>
      </c>
      <c r="E4211" s="15">
        <f>COUNTIF(tData[BezoekStart],"&lt;"&amp;($A4211+1/24))-COUNTIF(tData[BezoekEind],"&lt;="&amp;$A4211)</f>
        <v/>
      </c>
      <c r="F4211" s="15">
        <f>COUNTIF(tData[BezoekLangStart],"&lt;"&amp;($A4211+1/24))-COUNTIF(tData[BezoekLangEind],"&lt;="&amp;$A4211)</f>
        <v/>
      </c>
      <c r="G4211" s="15">
        <f>IF($D4211=1,$B4211*100+$C4211,-1)</f>
        <v/>
      </c>
      <c r="H4211" s="15">
        <f>IF($D4211=1,$B4211,-1)</f>
        <v/>
      </c>
      <c r="I4211" s="15">
        <f>IF($D4211=1,$C4211,-1)</f>
        <v/>
      </c>
    </row>
    <row r="4212">
      <c r="A4212" s="33" t="n">
        <v>45467.375</v>
      </c>
      <c r="B4212" s="15">
        <f>WEEKDAY($A4212,2)</f>
        <v/>
      </c>
      <c r="C4212" s="15">
        <f>HOUR($A4212)</f>
        <v/>
      </c>
      <c r="D4212" s="15">
        <f>IF(AND($A4212&gt;=Instellingen!$B$6,$A4212&lt;Instellingen!$B$7),1,0)</f>
        <v/>
      </c>
      <c r="E4212" s="15">
        <f>COUNTIF(tData[BezoekStart],"&lt;"&amp;($A4212+1/24))-COUNTIF(tData[BezoekEind],"&lt;="&amp;$A4212)</f>
        <v/>
      </c>
      <c r="F4212" s="15">
        <f>COUNTIF(tData[BezoekLangStart],"&lt;"&amp;($A4212+1/24))-COUNTIF(tData[BezoekLangEind],"&lt;="&amp;$A4212)</f>
        <v/>
      </c>
      <c r="G4212" s="15">
        <f>IF($D4212=1,$B4212*100+$C4212,-1)</f>
        <v/>
      </c>
      <c r="H4212" s="15">
        <f>IF($D4212=1,$B4212,-1)</f>
        <v/>
      </c>
      <c r="I4212" s="15">
        <f>IF($D4212=1,$C4212,-1)</f>
        <v/>
      </c>
    </row>
    <row r="4213">
      <c r="A4213" s="33" t="n">
        <v>45467.41666666666</v>
      </c>
      <c r="B4213" s="15">
        <f>WEEKDAY($A4213,2)</f>
        <v/>
      </c>
      <c r="C4213" s="15">
        <f>HOUR($A4213)</f>
        <v/>
      </c>
      <c r="D4213" s="15">
        <f>IF(AND($A4213&gt;=Instellingen!$B$6,$A4213&lt;Instellingen!$B$7),1,0)</f>
        <v/>
      </c>
      <c r="E4213" s="15">
        <f>COUNTIF(tData[BezoekStart],"&lt;"&amp;($A4213+1/24))-COUNTIF(tData[BezoekEind],"&lt;="&amp;$A4213)</f>
        <v/>
      </c>
      <c r="F4213" s="15">
        <f>COUNTIF(tData[BezoekLangStart],"&lt;"&amp;($A4213+1/24))-COUNTIF(tData[BezoekLangEind],"&lt;="&amp;$A4213)</f>
        <v/>
      </c>
      <c r="G4213" s="15">
        <f>IF($D4213=1,$B4213*100+$C4213,-1)</f>
        <v/>
      </c>
      <c r="H4213" s="15">
        <f>IF($D4213=1,$B4213,-1)</f>
        <v/>
      </c>
      <c r="I4213" s="15">
        <f>IF($D4213=1,$C4213,-1)</f>
        <v/>
      </c>
    </row>
    <row r="4214">
      <c r="A4214" s="33" t="n">
        <v>45467.45833333334</v>
      </c>
      <c r="B4214" s="15">
        <f>WEEKDAY($A4214,2)</f>
        <v/>
      </c>
      <c r="C4214" s="15">
        <f>HOUR($A4214)</f>
        <v/>
      </c>
      <c r="D4214" s="15">
        <f>IF(AND($A4214&gt;=Instellingen!$B$6,$A4214&lt;Instellingen!$B$7),1,0)</f>
        <v/>
      </c>
      <c r="E4214" s="15">
        <f>COUNTIF(tData[BezoekStart],"&lt;"&amp;($A4214+1/24))-COUNTIF(tData[BezoekEind],"&lt;="&amp;$A4214)</f>
        <v/>
      </c>
      <c r="F4214" s="15">
        <f>COUNTIF(tData[BezoekLangStart],"&lt;"&amp;($A4214+1/24))-COUNTIF(tData[BezoekLangEind],"&lt;="&amp;$A4214)</f>
        <v/>
      </c>
      <c r="G4214" s="15">
        <f>IF($D4214=1,$B4214*100+$C4214,-1)</f>
        <v/>
      </c>
      <c r="H4214" s="15">
        <f>IF($D4214=1,$B4214,-1)</f>
        <v/>
      </c>
      <c r="I4214" s="15">
        <f>IF($D4214=1,$C4214,-1)</f>
        <v/>
      </c>
    </row>
    <row r="4215">
      <c r="A4215" s="33" t="n">
        <v>45467.5</v>
      </c>
      <c r="B4215" s="15">
        <f>WEEKDAY($A4215,2)</f>
        <v/>
      </c>
      <c r="C4215" s="15">
        <f>HOUR($A4215)</f>
        <v/>
      </c>
      <c r="D4215" s="15">
        <f>IF(AND($A4215&gt;=Instellingen!$B$6,$A4215&lt;Instellingen!$B$7),1,0)</f>
        <v/>
      </c>
      <c r="E4215" s="15">
        <f>COUNTIF(tData[BezoekStart],"&lt;"&amp;($A4215+1/24))-COUNTIF(tData[BezoekEind],"&lt;="&amp;$A4215)</f>
        <v/>
      </c>
      <c r="F4215" s="15">
        <f>COUNTIF(tData[BezoekLangStart],"&lt;"&amp;($A4215+1/24))-COUNTIF(tData[BezoekLangEind],"&lt;="&amp;$A4215)</f>
        <v/>
      </c>
      <c r="G4215" s="15">
        <f>IF($D4215=1,$B4215*100+$C4215,-1)</f>
        <v/>
      </c>
      <c r="H4215" s="15">
        <f>IF($D4215=1,$B4215,-1)</f>
        <v/>
      </c>
      <c r="I4215" s="15">
        <f>IF($D4215=1,$C4215,-1)</f>
        <v/>
      </c>
    </row>
    <row r="4216">
      <c r="A4216" s="33" t="n">
        <v>45467.54166666666</v>
      </c>
      <c r="B4216" s="15">
        <f>WEEKDAY($A4216,2)</f>
        <v/>
      </c>
      <c r="C4216" s="15">
        <f>HOUR($A4216)</f>
        <v/>
      </c>
      <c r="D4216" s="15">
        <f>IF(AND($A4216&gt;=Instellingen!$B$6,$A4216&lt;Instellingen!$B$7),1,0)</f>
        <v/>
      </c>
      <c r="E4216" s="15">
        <f>COUNTIF(tData[BezoekStart],"&lt;"&amp;($A4216+1/24))-COUNTIF(tData[BezoekEind],"&lt;="&amp;$A4216)</f>
        <v/>
      </c>
      <c r="F4216" s="15">
        <f>COUNTIF(tData[BezoekLangStart],"&lt;"&amp;($A4216+1/24))-COUNTIF(tData[BezoekLangEind],"&lt;="&amp;$A4216)</f>
        <v/>
      </c>
      <c r="G4216" s="15">
        <f>IF($D4216=1,$B4216*100+$C4216,-1)</f>
        <v/>
      </c>
      <c r="H4216" s="15">
        <f>IF($D4216=1,$B4216,-1)</f>
        <v/>
      </c>
      <c r="I4216" s="15">
        <f>IF($D4216=1,$C4216,-1)</f>
        <v/>
      </c>
    </row>
    <row r="4217">
      <c r="A4217" s="33" t="n">
        <v>45467.58333333334</v>
      </c>
      <c r="B4217" s="15">
        <f>WEEKDAY($A4217,2)</f>
        <v/>
      </c>
      <c r="C4217" s="15">
        <f>HOUR($A4217)</f>
        <v/>
      </c>
      <c r="D4217" s="15">
        <f>IF(AND($A4217&gt;=Instellingen!$B$6,$A4217&lt;Instellingen!$B$7),1,0)</f>
        <v/>
      </c>
      <c r="E4217" s="15">
        <f>COUNTIF(tData[BezoekStart],"&lt;"&amp;($A4217+1/24))-COUNTIF(tData[BezoekEind],"&lt;="&amp;$A4217)</f>
        <v/>
      </c>
      <c r="F4217" s="15">
        <f>COUNTIF(tData[BezoekLangStart],"&lt;"&amp;($A4217+1/24))-COUNTIF(tData[BezoekLangEind],"&lt;="&amp;$A4217)</f>
        <v/>
      </c>
      <c r="G4217" s="15">
        <f>IF($D4217=1,$B4217*100+$C4217,-1)</f>
        <v/>
      </c>
      <c r="H4217" s="15">
        <f>IF($D4217=1,$B4217,-1)</f>
        <v/>
      </c>
      <c r="I4217" s="15">
        <f>IF($D4217=1,$C4217,-1)</f>
        <v/>
      </c>
    </row>
    <row r="4218">
      <c r="A4218" s="33" t="n">
        <v>45467.625</v>
      </c>
      <c r="B4218" s="15">
        <f>WEEKDAY($A4218,2)</f>
        <v/>
      </c>
      <c r="C4218" s="15">
        <f>HOUR($A4218)</f>
        <v/>
      </c>
      <c r="D4218" s="15">
        <f>IF(AND($A4218&gt;=Instellingen!$B$6,$A4218&lt;Instellingen!$B$7),1,0)</f>
        <v/>
      </c>
      <c r="E4218" s="15">
        <f>COUNTIF(tData[BezoekStart],"&lt;"&amp;($A4218+1/24))-COUNTIF(tData[BezoekEind],"&lt;="&amp;$A4218)</f>
        <v/>
      </c>
      <c r="F4218" s="15">
        <f>COUNTIF(tData[BezoekLangStart],"&lt;"&amp;($A4218+1/24))-COUNTIF(tData[BezoekLangEind],"&lt;="&amp;$A4218)</f>
        <v/>
      </c>
      <c r="G4218" s="15">
        <f>IF($D4218=1,$B4218*100+$C4218,-1)</f>
        <v/>
      </c>
      <c r="H4218" s="15">
        <f>IF($D4218=1,$B4218,-1)</f>
        <v/>
      </c>
      <c r="I4218" s="15">
        <f>IF($D4218=1,$C4218,-1)</f>
        <v/>
      </c>
    </row>
    <row r="4219">
      <c r="A4219" s="33" t="n">
        <v>45467.66666666666</v>
      </c>
      <c r="B4219" s="15">
        <f>WEEKDAY($A4219,2)</f>
        <v/>
      </c>
      <c r="C4219" s="15">
        <f>HOUR($A4219)</f>
        <v/>
      </c>
      <c r="D4219" s="15">
        <f>IF(AND($A4219&gt;=Instellingen!$B$6,$A4219&lt;Instellingen!$B$7),1,0)</f>
        <v/>
      </c>
      <c r="E4219" s="15">
        <f>COUNTIF(tData[BezoekStart],"&lt;"&amp;($A4219+1/24))-COUNTIF(tData[BezoekEind],"&lt;="&amp;$A4219)</f>
        <v/>
      </c>
      <c r="F4219" s="15">
        <f>COUNTIF(tData[BezoekLangStart],"&lt;"&amp;($A4219+1/24))-COUNTIF(tData[BezoekLangEind],"&lt;="&amp;$A4219)</f>
        <v/>
      </c>
      <c r="G4219" s="15">
        <f>IF($D4219=1,$B4219*100+$C4219,-1)</f>
        <v/>
      </c>
      <c r="H4219" s="15">
        <f>IF($D4219=1,$B4219,-1)</f>
        <v/>
      </c>
      <c r="I4219" s="15">
        <f>IF($D4219=1,$C4219,-1)</f>
        <v/>
      </c>
    </row>
    <row r="4220">
      <c r="A4220" s="33" t="n">
        <v>45467.70833333334</v>
      </c>
      <c r="B4220" s="15">
        <f>WEEKDAY($A4220,2)</f>
        <v/>
      </c>
      <c r="C4220" s="15">
        <f>HOUR($A4220)</f>
        <v/>
      </c>
      <c r="D4220" s="15">
        <f>IF(AND($A4220&gt;=Instellingen!$B$6,$A4220&lt;Instellingen!$B$7),1,0)</f>
        <v/>
      </c>
      <c r="E4220" s="15">
        <f>COUNTIF(tData[BezoekStart],"&lt;"&amp;($A4220+1/24))-COUNTIF(tData[BezoekEind],"&lt;="&amp;$A4220)</f>
        <v/>
      </c>
      <c r="F4220" s="15">
        <f>COUNTIF(tData[BezoekLangStart],"&lt;"&amp;($A4220+1/24))-COUNTIF(tData[BezoekLangEind],"&lt;="&amp;$A4220)</f>
        <v/>
      </c>
      <c r="G4220" s="15">
        <f>IF($D4220=1,$B4220*100+$C4220,-1)</f>
        <v/>
      </c>
      <c r="H4220" s="15">
        <f>IF($D4220=1,$B4220,-1)</f>
        <v/>
      </c>
      <c r="I4220" s="15">
        <f>IF($D4220=1,$C4220,-1)</f>
        <v/>
      </c>
    </row>
    <row r="4221">
      <c r="A4221" s="33" t="n">
        <v>45467.75</v>
      </c>
      <c r="B4221" s="15">
        <f>WEEKDAY($A4221,2)</f>
        <v/>
      </c>
      <c r="C4221" s="15">
        <f>HOUR($A4221)</f>
        <v/>
      </c>
      <c r="D4221" s="15">
        <f>IF(AND($A4221&gt;=Instellingen!$B$6,$A4221&lt;Instellingen!$B$7),1,0)</f>
        <v/>
      </c>
      <c r="E4221" s="15">
        <f>COUNTIF(tData[BezoekStart],"&lt;"&amp;($A4221+1/24))-COUNTIF(tData[BezoekEind],"&lt;="&amp;$A4221)</f>
        <v/>
      </c>
      <c r="F4221" s="15">
        <f>COUNTIF(tData[BezoekLangStart],"&lt;"&amp;($A4221+1/24))-COUNTIF(tData[BezoekLangEind],"&lt;="&amp;$A4221)</f>
        <v/>
      </c>
      <c r="G4221" s="15">
        <f>IF($D4221=1,$B4221*100+$C4221,-1)</f>
        <v/>
      </c>
      <c r="H4221" s="15">
        <f>IF($D4221=1,$B4221,-1)</f>
        <v/>
      </c>
      <c r="I4221" s="15">
        <f>IF($D4221=1,$C4221,-1)</f>
        <v/>
      </c>
    </row>
    <row r="4222">
      <c r="A4222" s="33" t="n">
        <v>45467.79166666666</v>
      </c>
      <c r="B4222" s="15">
        <f>WEEKDAY($A4222,2)</f>
        <v/>
      </c>
      <c r="C4222" s="15">
        <f>HOUR($A4222)</f>
        <v/>
      </c>
      <c r="D4222" s="15">
        <f>IF(AND($A4222&gt;=Instellingen!$B$6,$A4222&lt;Instellingen!$B$7),1,0)</f>
        <v/>
      </c>
      <c r="E4222" s="15">
        <f>COUNTIF(tData[BezoekStart],"&lt;"&amp;($A4222+1/24))-COUNTIF(tData[BezoekEind],"&lt;="&amp;$A4222)</f>
        <v/>
      </c>
      <c r="F4222" s="15">
        <f>COUNTIF(tData[BezoekLangStart],"&lt;"&amp;($A4222+1/24))-COUNTIF(tData[BezoekLangEind],"&lt;="&amp;$A4222)</f>
        <v/>
      </c>
      <c r="G4222" s="15">
        <f>IF($D4222=1,$B4222*100+$C4222,-1)</f>
        <v/>
      </c>
      <c r="H4222" s="15">
        <f>IF($D4222=1,$B4222,-1)</f>
        <v/>
      </c>
      <c r="I4222" s="15">
        <f>IF($D4222=1,$C4222,-1)</f>
        <v/>
      </c>
    </row>
    <row r="4223">
      <c r="A4223" s="33" t="n">
        <v>45467.83333333334</v>
      </c>
      <c r="B4223" s="15">
        <f>WEEKDAY($A4223,2)</f>
        <v/>
      </c>
      <c r="C4223" s="15">
        <f>HOUR($A4223)</f>
        <v/>
      </c>
      <c r="D4223" s="15">
        <f>IF(AND($A4223&gt;=Instellingen!$B$6,$A4223&lt;Instellingen!$B$7),1,0)</f>
        <v/>
      </c>
      <c r="E4223" s="15">
        <f>COUNTIF(tData[BezoekStart],"&lt;"&amp;($A4223+1/24))-COUNTIF(tData[BezoekEind],"&lt;="&amp;$A4223)</f>
        <v/>
      </c>
      <c r="F4223" s="15">
        <f>COUNTIF(tData[BezoekLangStart],"&lt;"&amp;($A4223+1/24))-COUNTIF(tData[BezoekLangEind],"&lt;="&amp;$A4223)</f>
        <v/>
      </c>
      <c r="G4223" s="15">
        <f>IF($D4223=1,$B4223*100+$C4223,-1)</f>
        <v/>
      </c>
      <c r="H4223" s="15">
        <f>IF($D4223=1,$B4223,-1)</f>
        <v/>
      </c>
      <c r="I4223" s="15">
        <f>IF($D4223=1,$C4223,-1)</f>
        <v/>
      </c>
    </row>
    <row r="4224">
      <c r="A4224" s="33" t="n">
        <v>45467.875</v>
      </c>
      <c r="B4224" s="15">
        <f>WEEKDAY($A4224,2)</f>
        <v/>
      </c>
      <c r="C4224" s="15">
        <f>HOUR($A4224)</f>
        <v/>
      </c>
      <c r="D4224" s="15">
        <f>IF(AND($A4224&gt;=Instellingen!$B$6,$A4224&lt;Instellingen!$B$7),1,0)</f>
        <v/>
      </c>
      <c r="E4224" s="15">
        <f>COUNTIF(tData[BezoekStart],"&lt;"&amp;($A4224+1/24))-COUNTIF(tData[BezoekEind],"&lt;="&amp;$A4224)</f>
        <v/>
      </c>
      <c r="F4224" s="15">
        <f>COUNTIF(tData[BezoekLangStart],"&lt;"&amp;($A4224+1/24))-COUNTIF(tData[BezoekLangEind],"&lt;="&amp;$A4224)</f>
        <v/>
      </c>
      <c r="G4224" s="15">
        <f>IF($D4224=1,$B4224*100+$C4224,-1)</f>
        <v/>
      </c>
      <c r="H4224" s="15">
        <f>IF($D4224=1,$B4224,-1)</f>
        <v/>
      </c>
      <c r="I4224" s="15">
        <f>IF($D4224=1,$C4224,-1)</f>
        <v/>
      </c>
    </row>
    <row r="4225">
      <c r="A4225" s="33" t="n">
        <v>45467.91666666666</v>
      </c>
      <c r="B4225" s="15">
        <f>WEEKDAY($A4225,2)</f>
        <v/>
      </c>
      <c r="C4225" s="15">
        <f>HOUR($A4225)</f>
        <v/>
      </c>
      <c r="D4225" s="15">
        <f>IF(AND($A4225&gt;=Instellingen!$B$6,$A4225&lt;Instellingen!$B$7),1,0)</f>
        <v/>
      </c>
      <c r="E4225" s="15">
        <f>COUNTIF(tData[BezoekStart],"&lt;"&amp;($A4225+1/24))-COUNTIF(tData[BezoekEind],"&lt;="&amp;$A4225)</f>
        <v/>
      </c>
      <c r="F4225" s="15">
        <f>COUNTIF(tData[BezoekLangStart],"&lt;"&amp;($A4225+1/24))-COUNTIF(tData[BezoekLangEind],"&lt;="&amp;$A4225)</f>
        <v/>
      </c>
      <c r="G4225" s="15">
        <f>IF($D4225=1,$B4225*100+$C4225,-1)</f>
        <v/>
      </c>
      <c r="H4225" s="15">
        <f>IF($D4225=1,$B4225,-1)</f>
        <v/>
      </c>
      <c r="I4225" s="15">
        <f>IF($D4225=1,$C4225,-1)</f>
        <v/>
      </c>
    </row>
    <row r="4226">
      <c r="A4226" s="33" t="n">
        <v>45467.95833333334</v>
      </c>
      <c r="B4226" s="15">
        <f>WEEKDAY($A4226,2)</f>
        <v/>
      </c>
      <c r="C4226" s="15">
        <f>HOUR($A4226)</f>
        <v/>
      </c>
      <c r="D4226" s="15">
        <f>IF(AND($A4226&gt;=Instellingen!$B$6,$A4226&lt;Instellingen!$B$7),1,0)</f>
        <v/>
      </c>
      <c r="E4226" s="15">
        <f>COUNTIF(tData[BezoekStart],"&lt;"&amp;($A4226+1/24))-COUNTIF(tData[BezoekEind],"&lt;="&amp;$A4226)</f>
        <v/>
      </c>
      <c r="F4226" s="15">
        <f>COUNTIF(tData[BezoekLangStart],"&lt;"&amp;($A4226+1/24))-COUNTIF(tData[BezoekLangEind],"&lt;="&amp;$A4226)</f>
        <v/>
      </c>
      <c r="G4226" s="15">
        <f>IF($D4226=1,$B4226*100+$C4226,-1)</f>
        <v/>
      </c>
      <c r="H4226" s="15">
        <f>IF($D4226=1,$B4226,-1)</f>
        <v/>
      </c>
      <c r="I4226" s="15">
        <f>IF($D4226=1,$C4226,-1)</f>
        <v/>
      </c>
    </row>
    <row r="4227">
      <c r="A4227" s="33" t="n">
        <v>45468</v>
      </c>
      <c r="B4227" s="15">
        <f>WEEKDAY($A4227,2)</f>
        <v/>
      </c>
      <c r="C4227" s="15">
        <f>HOUR($A4227)</f>
        <v/>
      </c>
      <c r="D4227" s="15">
        <f>IF(AND($A4227&gt;=Instellingen!$B$6,$A4227&lt;Instellingen!$B$7),1,0)</f>
        <v/>
      </c>
      <c r="E4227" s="15">
        <f>COUNTIF(tData[BezoekStart],"&lt;"&amp;($A4227+1/24))-COUNTIF(tData[BezoekEind],"&lt;="&amp;$A4227)</f>
        <v/>
      </c>
      <c r="F4227" s="15">
        <f>COUNTIF(tData[BezoekLangStart],"&lt;"&amp;($A4227+1/24))-COUNTIF(tData[BezoekLangEind],"&lt;="&amp;$A4227)</f>
        <v/>
      </c>
      <c r="G4227" s="15">
        <f>IF($D4227=1,$B4227*100+$C4227,-1)</f>
        <v/>
      </c>
      <c r="H4227" s="15">
        <f>IF($D4227=1,$B4227,-1)</f>
        <v/>
      </c>
      <c r="I4227" s="15">
        <f>IF($D4227=1,$C4227,-1)</f>
        <v/>
      </c>
    </row>
    <row r="4228">
      <c r="A4228" s="33" t="n">
        <v>45468.04166666666</v>
      </c>
      <c r="B4228" s="15">
        <f>WEEKDAY($A4228,2)</f>
        <v/>
      </c>
      <c r="C4228" s="15">
        <f>HOUR($A4228)</f>
        <v/>
      </c>
      <c r="D4228" s="15">
        <f>IF(AND($A4228&gt;=Instellingen!$B$6,$A4228&lt;Instellingen!$B$7),1,0)</f>
        <v/>
      </c>
      <c r="E4228" s="15">
        <f>COUNTIF(tData[BezoekStart],"&lt;"&amp;($A4228+1/24))-COUNTIF(tData[BezoekEind],"&lt;="&amp;$A4228)</f>
        <v/>
      </c>
      <c r="F4228" s="15">
        <f>COUNTIF(tData[BezoekLangStart],"&lt;"&amp;($A4228+1/24))-COUNTIF(tData[BezoekLangEind],"&lt;="&amp;$A4228)</f>
        <v/>
      </c>
      <c r="G4228" s="15">
        <f>IF($D4228=1,$B4228*100+$C4228,-1)</f>
        <v/>
      </c>
      <c r="H4228" s="15">
        <f>IF($D4228=1,$B4228,-1)</f>
        <v/>
      </c>
      <c r="I4228" s="15">
        <f>IF($D4228=1,$C4228,-1)</f>
        <v/>
      </c>
    </row>
    <row r="4229">
      <c r="A4229" s="33" t="n">
        <v>45468.08333333334</v>
      </c>
      <c r="B4229" s="15">
        <f>WEEKDAY($A4229,2)</f>
        <v/>
      </c>
      <c r="C4229" s="15">
        <f>HOUR($A4229)</f>
        <v/>
      </c>
      <c r="D4229" s="15">
        <f>IF(AND($A4229&gt;=Instellingen!$B$6,$A4229&lt;Instellingen!$B$7),1,0)</f>
        <v/>
      </c>
      <c r="E4229" s="15">
        <f>COUNTIF(tData[BezoekStart],"&lt;"&amp;($A4229+1/24))-COUNTIF(tData[BezoekEind],"&lt;="&amp;$A4229)</f>
        <v/>
      </c>
      <c r="F4229" s="15">
        <f>COUNTIF(tData[BezoekLangStart],"&lt;"&amp;($A4229+1/24))-COUNTIF(tData[BezoekLangEind],"&lt;="&amp;$A4229)</f>
        <v/>
      </c>
      <c r="G4229" s="15">
        <f>IF($D4229=1,$B4229*100+$C4229,-1)</f>
        <v/>
      </c>
      <c r="H4229" s="15">
        <f>IF($D4229=1,$B4229,-1)</f>
        <v/>
      </c>
      <c r="I4229" s="15">
        <f>IF($D4229=1,$C4229,-1)</f>
        <v/>
      </c>
    </row>
    <row r="4230">
      <c r="A4230" s="33" t="n">
        <v>45468.125</v>
      </c>
      <c r="B4230" s="15">
        <f>WEEKDAY($A4230,2)</f>
        <v/>
      </c>
      <c r="C4230" s="15">
        <f>HOUR($A4230)</f>
        <v/>
      </c>
      <c r="D4230" s="15">
        <f>IF(AND($A4230&gt;=Instellingen!$B$6,$A4230&lt;Instellingen!$B$7),1,0)</f>
        <v/>
      </c>
      <c r="E4230" s="15">
        <f>COUNTIF(tData[BezoekStart],"&lt;"&amp;($A4230+1/24))-COUNTIF(tData[BezoekEind],"&lt;="&amp;$A4230)</f>
        <v/>
      </c>
      <c r="F4230" s="15">
        <f>COUNTIF(tData[BezoekLangStart],"&lt;"&amp;($A4230+1/24))-COUNTIF(tData[BezoekLangEind],"&lt;="&amp;$A4230)</f>
        <v/>
      </c>
      <c r="G4230" s="15">
        <f>IF($D4230=1,$B4230*100+$C4230,-1)</f>
        <v/>
      </c>
      <c r="H4230" s="15">
        <f>IF($D4230=1,$B4230,-1)</f>
        <v/>
      </c>
      <c r="I4230" s="15">
        <f>IF($D4230=1,$C4230,-1)</f>
        <v/>
      </c>
    </row>
    <row r="4231">
      <c r="A4231" s="33" t="n">
        <v>45468.16666666666</v>
      </c>
      <c r="B4231" s="15">
        <f>WEEKDAY($A4231,2)</f>
        <v/>
      </c>
      <c r="C4231" s="15">
        <f>HOUR($A4231)</f>
        <v/>
      </c>
      <c r="D4231" s="15">
        <f>IF(AND($A4231&gt;=Instellingen!$B$6,$A4231&lt;Instellingen!$B$7),1,0)</f>
        <v/>
      </c>
      <c r="E4231" s="15">
        <f>COUNTIF(tData[BezoekStart],"&lt;"&amp;($A4231+1/24))-COUNTIF(tData[BezoekEind],"&lt;="&amp;$A4231)</f>
        <v/>
      </c>
      <c r="F4231" s="15">
        <f>COUNTIF(tData[BezoekLangStart],"&lt;"&amp;($A4231+1/24))-COUNTIF(tData[BezoekLangEind],"&lt;="&amp;$A4231)</f>
        <v/>
      </c>
      <c r="G4231" s="15">
        <f>IF($D4231=1,$B4231*100+$C4231,-1)</f>
        <v/>
      </c>
      <c r="H4231" s="15">
        <f>IF($D4231=1,$B4231,-1)</f>
        <v/>
      </c>
      <c r="I4231" s="15">
        <f>IF($D4231=1,$C4231,-1)</f>
        <v/>
      </c>
    </row>
    <row r="4232">
      <c r="A4232" s="33" t="n">
        <v>45468.20833333334</v>
      </c>
      <c r="B4232" s="15">
        <f>WEEKDAY($A4232,2)</f>
        <v/>
      </c>
      <c r="C4232" s="15">
        <f>HOUR($A4232)</f>
        <v/>
      </c>
      <c r="D4232" s="15">
        <f>IF(AND($A4232&gt;=Instellingen!$B$6,$A4232&lt;Instellingen!$B$7),1,0)</f>
        <v/>
      </c>
      <c r="E4232" s="15">
        <f>COUNTIF(tData[BezoekStart],"&lt;"&amp;($A4232+1/24))-COUNTIF(tData[BezoekEind],"&lt;="&amp;$A4232)</f>
        <v/>
      </c>
      <c r="F4232" s="15">
        <f>COUNTIF(tData[BezoekLangStart],"&lt;"&amp;($A4232+1/24))-COUNTIF(tData[BezoekLangEind],"&lt;="&amp;$A4232)</f>
        <v/>
      </c>
      <c r="G4232" s="15">
        <f>IF($D4232=1,$B4232*100+$C4232,-1)</f>
        <v/>
      </c>
      <c r="H4232" s="15">
        <f>IF($D4232=1,$B4232,-1)</f>
        <v/>
      </c>
      <c r="I4232" s="15">
        <f>IF($D4232=1,$C4232,-1)</f>
        <v/>
      </c>
    </row>
    <row r="4233">
      <c r="A4233" s="33" t="n">
        <v>45468.25</v>
      </c>
      <c r="B4233" s="15">
        <f>WEEKDAY($A4233,2)</f>
        <v/>
      </c>
      <c r="C4233" s="15">
        <f>HOUR($A4233)</f>
        <v/>
      </c>
      <c r="D4233" s="15">
        <f>IF(AND($A4233&gt;=Instellingen!$B$6,$A4233&lt;Instellingen!$B$7),1,0)</f>
        <v/>
      </c>
      <c r="E4233" s="15">
        <f>COUNTIF(tData[BezoekStart],"&lt;"&amp;($A4233+1/24))-COUNTIF(tData[BezoekEind],"&lt;="&amp;$A4233)</f>
        <v/>
      </c>
      <c r="F4233" s="15">
        <f>COUNTIF(tData[BezoekLangStart],"&lt;"&amp;($A4233+1/24))-COUNTIF(tData[BezoekLangEind],"&lt;="&amp;$A4233)</f>
        <v/>
      </c>
      <c r="G4233" s="15">
        <f>IF($D4233=1,$B4233*100+$C4233,-1)</f>
        <v/>
      </c>
      <c r="H4233" s="15">
        <f>IF($D4233=1,$B4233,-1)</f>
        <v/>
      </c>
      <c r="I4233" s="15">
        <f>IF($D4233=1,$C4233,-1)</f>
        <v/>
      </c>
    </row>
    <row r="4234">
      <c r="A4234" s="33" t="n">
        <v>45468.29166666666</v>
      </c>
      <c r="B4234" s="15">
        <f>WEEKDAY($A4234,2)</f>
        <v/>
      </c>
      <c r="C4234" s="15">
        <f>HOUR($A4234)</f>
        <v/>
      </c>
      <c r="D4234" s="15">
        <f>IF(AND($A4234&gt;=Instellingen!$B$6,$A4234&lt;Instellingen!$B$7),1,0)</f>
        <v/>
      </c>
      <c r="E4234" s="15">
        <f>COUNTIF(tData[BezoekStart],"&lt;"&amp;($A4234+1/24))-COUNTIF(tData[BezoekEind],"&lt;="&amp;$A4234)</f>
        <v/>
      </c>
      <c r="F4234" s="15">
        <f>COUNTIF(tData[BezoekLangStart],"&lt;"&amp;($A4234+1/24))-COUNTIF(tData[BezoekLangEind],"&lt;="&amp;$A4234)</f>
        <v/>
      </c>
      <c r="G4234" s="15">
        <f>IF($D4234=1,$B4234*100+$C4234,-1)</f>
        <v/>
      </c>
      <c r="H4234" s="15">
        <f>IF($D4234=1,$B4234,-1)</f>
        <v/>
      </c>
      <c r="I4234" s="15">
        <f>IF($D4234=1,$C4234,-1)</f>
        <v/>
      </c>
    </row>
    <row r="4235">
      <c r="A4235" s="33" t="n">
        <v>45468.33333333334</v>
      </c>
      <c r="B4235" s="15">
        <f>WEEKDAY($A4235,2)</f>
        <v/>
      </c>
      <c r="C4235" s="15">
        <f>HOUR($A4235)</f>
        <v/>
      </c>
      <c r="D4235" s="15">
        <f>IF(AND($A4235&gt;=Instellingen!$B$6,$A4235&lt;Instellingen!$B$7),1,0)</f>
        <v/>
      </c>
      <c r="E4235" s="15">
        <f>COUNTIF(tData[BezoekStart],"&lt;"&amp;($A4235+1/24))-COUNTIF(tData[BezoekEind],"&lt;="&amp;$A4235)</f>
        <v/>
      </c>
      <c r="F4235" s="15">
        <f>COUNTIF(tData[BezoekLangStart],"&lt;"&amp;($A4235+1/24))-COUNTIF(tData[BezoekLangEind],"&lt;="&amp;$A4235)</f>
        <v/>
      </c>
      <c r="G4235" s="15">
        <f>IF($D4235=1,$B4235*100+$C4235,-1)</f>
        <v/>
      </c>
      <c r="H4235" s="15">
        <f>IF($D4235=1,$B4235,-1)</f>
        <v/>
      </c>
      <c r="I4235" s="15">
        <f>IF($D4235=1,$C4235,-1)</f>
        <v/>
      </c>
    </row>
    <row r="4236">
      <c r="A4236" s="33" t="n">
        <v>45468.375</v>
      </c>
      <c r="B4236" s="15">
        <f>WEEKDAY($A4236,2)</f>
        <v/>
      </c>
      <c r="C4236" s="15">
        <f>HOUR($A4236)</f>
        <v/>
      </c>
      <c r="D4236" s="15">
        <f>IF(AND($A4236&gt;=Instellingen!$B$6,$A4236&lt;Instellingen!$B$7),1,0)</f>
        <v/>
      </c>
      <c r="E4236" s="15">
        <f>COUNTIF(tData[BezoekStart],"&lt;"&amp;($A4236+1/24))-COUNTIF(tData[BezoekEind],"&lt;="&amp;$A4236)</f>
        <v/>
      </c>
      <c r="F4236" s="15">
        <f>COUNTIF(tData[BezoekLangStart],"&lt;"&amp;($A4236+1/24))-COUNTIF(tData[BezoekLangEind],"&lt;="&amp;$A4236)</f>
        <v/>
      </c>
      <c r="G4236" s="15">
        <f>IF($D4236=1,$B4236*100+$C4236,-1)</f>
        <v/>
      </c>
      <c r="H4236" s="15">
        <f>IF($D4236=1,$B4236,-1)</f>
        <v/>
      </c>
      <c r="I4236" s="15">
        <f>IF($D4236=1,$C4236,-1)</f>
        <v/>
      </c>
    </row>
    <row r="4237">
      <c r="A4237" s="33" t="n">
        <v>45468.41666666666</v>
      </c>
      <c r="B4237" s="15">
        <f>WEEKDAY($A4237,2)</f>
        <v/>
      </c>
      <c r="C4237" s="15">
        <f>HOUR($A4237)</f>
        <v/>
      </c>
      <c r="D4237" s="15">
        <f>IF(AND($A4237&gt;=Instellingen!$B$6,$A4237&lt;Instellingen!$B$7),1,0)</f>
        <v/>
      </c>
      <c r="E4237" s="15">
        <f>COUNTIF(tData[BezoekStart],"&lt;"&amp;($A4237+1/24))-COUNTIF(tData[BezoekEind],"&lt;="&amp;$A4237)</f>
        <v/>
      </c>
      <c r="F4237" s="15">
        <f>COUNTIF(tData[BezoekLangStart],"&lt;"&amp;($A4237+1/24))-COUNTIF(tData[BezoekLangEind],"&lt;="&amp;$A4237)</f>
        <v/>
      </c>
      <c r="G4237" s="15">
        <f>IF($D4237=1,$B4237*100+$C4237,-1)</f>
        <v/>
      </c>
      <c r="H4237" s="15">
        <f>IF($D4237=1,$B4237,-1)</f>
        <v/>
      </c>
      <c r="I4237" s="15">
        <f>IF($D4237=1,$C4237,-1)</f>
        <v/>
      </c>
    </row>
    <row r="4238">
      <c r="A4238" s="33" t="n">
        <v>45468.45833333334</v>
      </c>
      <c r="B4238" s="15">
        <f>WEEKDAY($A4238,2)</f>
        <v/>
      </c>
      <c r="C4238" s="15">
        <f>HOUR($A4238)</f>
        <v/>
      </c>
      <c r="D4238" s="15">
        <f>IF(AND($A4238&gt;=Instellingen!$B$6,$A4238&lt;Instellingen!$B$7),1,0)</f>
        <v/>
      </c>
      <c r="E4238" s="15">
        <f>COUNTIF(tData[BezoekStart],"&lt;"&amp;($A4238+1/24))-COUNTIF(tData[BezoekEind],"&lt;="&amp;$A4238)</f>
        <v/>
      </c>
      <c r="F4238" s="15">
        <f>COUNTIF(tData[BezoekLangStart],"&lt;"&amp;($A4238+1/24))-COUNTIF(tData[BezoekLangEind],"&lt;="&amp;$A4238)</f>
        <v/>
      </c>
      <c r="G4238" s="15">
        <f>IF($D4238=1,$B4238*100+$C4238,-1)</f>
        <v/>
      </c>
      <c r="H4238" s="15">
        <f>IF($D4238=1,$B4238,-1)</f>
        <v/>
      </c>
      <c r="I4238" s="15">
        <f>IF($D4238=1,$C4238,-1)</f>
        <v/>
      </c>
    </row>
    <row r="4239">
      <c r="A4239" s="33" t="n">
        <v>45468.5</v>
      </c>
      <c r="B4239" s="15">
        <f>WEEKDAY($A4239,2)</f>
        <v/>
      </c>
      <c r="C4239" s="15">
        <f>HOUR($A4239)</f>
        <v/>
      </c>
      <c r="D4239" s="15">
        <f>IF(AND($A4239&gt;=Instellingen!$B$6,$A4239&lt;Instellingen!$B$7),1,0)</f>
        <v/>
      </c>
      <c r="E4239" s="15">
        <f>COUNTIF(tData[BezoekStart],"&lt;"&amp;($A4239+1/24))-COUNTIF(tData[BezoekEind],"&lt;="&amp;$A4239)</f>
        <v/>
      </c>
      <c r="F4239" s="15">
        <f>COUNTIF(tData[BezoekLangStart],"&lt;"&amp;($A4239+1/24))-COUNTIF(tData[BezoekLangEind],"&lt;="&amp;$A4239)</f>
        <v/>
      </c>
      <c r="G4239" s="15">
        <f>IF($D4239=1,$B4239*100+$C4239,-1)</f>
        <v/>
      </c>
      <c r="H4239" s="15">
        <f>IF($D4239=1,$B4239,-1)</f>
        <v/>
      </c>
      <c r="I4239" s="15">
        <f>IF($D4239=1,$C4239,-1)</f>
        <v/>
      </c>
    </row>
    <row r="4240">
      <c r="A4240" s="33" t="n">
        <v>45468.54166666666</v>
      </c>
      <c r="B4240" s="15">
        <f>WEEKDAY($A4240,2)</f>
        <v/>
      </c>
      <c r="C4240" s="15">
        <f>HOUR($A4240)</f>
        <v/>
      </c>
      <c r="D4240" s="15">
        <f>IF(AND($A4240&gt;=Instellingen!$B$6,$A4240&lt;Instellingen!$B$7),1,0)</f>
        <v/>
      </c>
      <c r="E4240" s="15">
        <f>COUNTIF(tData[BezoekStart],"&lt;"&amp;($A4240+1/24))-COUNTIF(tData[BezoekEind],"&lt;="&amp;$A4240)</f>
        <v/>
      </c>
      <c r="F4240" s="15">
        <f>COUNTIF(tData[BezoekLangStart],"&lt;"&amp;($A4240+1/24))-COUNTIF(tData[BezoekLangEind],"&lt;="&amp;$A4240)</f>
        <v/>
      </c>
      <c r="G4240" s="15">
        <f>IF($D4240=1,$B4240*100+$C4240,-1)</f>
        <v/>
      </c>
      <c r="H4240" s="15">
        <f>IF($D4240=1,$B4240,-1)</f>
        <v/>
      </c>
      <c r="I4240" s="15">
        <f>IF($D4240=1,$C4240,-1)</f>
        <v/>
      </c>
    </row>
    <row r="4241">
      <c r="A4241" s="33" t="n">
        <v>45468.58333333334</v>
      </c>
      <c r="B4241" s="15">
        <f>WEEKDAY($A4241,2)</f>
        <v/>
      </c>
      <c r="C4241" s="15">
        <f>HOUR($A4241)</f>
        <v/>
      </c>
      <c r="D4241" s="15">
        <f>IF(AND($A4241&gt;=Instellingen!$B$6,$A4241&lt;Instellingen!$B$7),1,0)</f>
        <v/>
      </c>
      <c r="E4241" s="15">
        <f>COUNTIF(tData[BezoekStart],"&lt;"&amp;($A4241+1/24))-COUNTIF(tData[BezoekEind],"&lt;="&amp;$A4241)</f>
        <v/>
      </c>
      <c r="F4241" s="15">
        <f>COUNTIF(tData[BezoekLangStart],"&lt;"&amp;($A4241+1/24))-COUNTIF(tData[BezoekLangEind],"&lt;="&amp;$A4241)</f>
        <v/>
      </c>
      <c r="G4241" s="15">
        <f>IF($D4241=1,$B4241*100+$C4241,-1)</f>
        <v/>
      </c>
      <c r="H4241" s="15">
        <f>IF($D4241=1,$B4241,-1)</f>
        <v/>
      </c>
      <c r="I4241" s="15">
        <f>IF($D4241=1,$C4241,-1)</f>
        <v/>
      </c>
    </row>
    <row r="4242">
      <c r="A4242" s="33" t="n">
        <v>45468.625</v>
      </c>
      <c r="B4242" s="15">
        <f>WEEKDAY($A4242,2)</f>
        <v/>
      </c>
      <c r="C4242" s="15">
        <f>HOUR($A4242)</f>
        <v/>
      </c>
      <c r="D4242" s="15">
        <f>IF(AND($A4242&gt;=Instellingen!$B$6,$A4242&lt;Instellingen!$B$7),1,0)</f>
        <v/>
      </c>
      <c r="E4242" s="15">
        <f>COUNTIF(tData[BezoekStart],"&lt;"&amp;($A4242+1/24))-COUNTIF(tData[BezoekEind],"&lt;="&amp;$A4242)</f>
        <v/>
      </c>
      <c r="F4242" s="15">
        <f>COUNTIF(tData[BezoekLangStart],"&lt;"&amp;($A4242+1/24))-COUNTIF(tData[BezoekLangEind],"&lt;="&amp;$A4242)</f>
        <v/>
      </c>
      <c r="G4242" s="15">
        <f>IF($D4242=1,$B4242*100+$C4242,-1)</f>
        <v/>
      </c>
      <c r="H4242" s="15">
        <f>IF($D4242=1,$B4242,-1)</f>
        <v/>
      </c>
      <c r="I4242" s="15">
        <f>IF($D4242=1,$C4242,-1)</f>
        <v/>
      </c>
    </row>
    <row r="4243">
      <c r="A4243" s="33" t="n">
        <v>45468.66666666666</v>
      </c>
      <c r="B4243" s="15">
        <f>WEEKDAY($A4243,2)</f>
        <v/>
      </c>
      <c r="C4243" s="15">
        <f>HOUR($A4243)</f>
        <v/>
      </c>
      <c r="D4243" s="15">
        <f>IF(AND($A4243&gt;=Instellingen!$B$6,$A4243&lt;Instellingen!$B$7),1,0)</f>
        <v/>
      </c>
      <c r="E4243" s="15">
        <f>COUNTIF(tData[BezoekStart],"&lt;"&amp;($A4243+1/24))-COUNTIF(tData[BezoekEind],"&lt;="&amp;$A4243)</f>
        <v/>
      </c>
      <c r="F4243" s="15">
        <f>COUNTIF(tData[BezoekLangStart],"&lt;"&amp;($A4243+1/24))-COUNTIF(tData[BezoekLangEind],"&lt;="&amp;$A4243)</f>
        <v/>
      </c>
      <c r="G4243" s="15">
        <f>IF($D4243=1,$B4243*100+$C4243,-1)</f>
        <v/>
      </c>
      <c r="H4243" s="15">
        <f>IF($D4243=1,$B4243,-1)</f>
        <v/>
      </c>
      <c r="I4243" s="15">
        <f>IF($D4243=1,$C4243,-1)</f>
        <v/>
      </c>
    </row>
    <row r="4244">
      <c r="A4244" s="33" t="n">
        <v>45468.70833333334</v>
      </c>
      <c r="B4244" s="15">
        <f>WEEKDAY($A4244,2)</f>
        <v/>
      </c>
      <c r="C4244" s="15">
        <f>HOUR($A4244)</f>
        <v/>
      </c>
      <c r="D4244" s="15">
        <f>IF(AND($A4244&gt;=Instellingen!$B$6,$A4244&lt;Instellingen!$B$7),1,0)</f>
        <v/>
      </c>
      <c r="E4244" s="15">
        <f>COUNTIF(tData[BezoekStart],"&lt;"&amp;($A4244+1/24))-COUNTIF(tData[BezoekEind],"&lt;="&amp;$A4244)</f>
        <v/>
      </c>
      <c r="F4244" s="15">
        <f>COUNTIF(tData[BezoekLangStart],"&lt;"&amp;($A4244+1/24))-COUNTIF(tData[BezoekLangEind],"&lt;="&amp;$A4244)</f>
        <v/>
      </c>
      <c r="G4244" s="15">
        <f>IF($D4244=1,$B4244*100+$C4244,-1)</f>
        <v/>
      </c>
      <c r="H4244" s="15">
        <f>IF($D4244=1,$B4244,-1)</f>
        <v/>
      </c>
      <c r="I4244" s="15">
        <f>IF($D4244=1,$C4244,-1)</f>
        <v/>
      </c>
    </row>
    <row r="4245">
      <c r="A4245" s="33" t="n">
        <v>45468.75</v>
      </c>
      <c r="B4245" s="15">
        <f>WEEKDAY($A4245,2)</f>
        <v/>
      </c>
      <c r="C4245" s="15">
        <f>HOUR($A4245)</f>
        <v/>
      </c>
      <c r="D4245" s="15">
        <f>IF(AND($A4245&gt;=Instellingen!$B$6,$A4245&lt;Instellingen!$B$7),1,0)</f>
        <v/>
      </c>
      <c r="E4245" s="15">
        <f>COUNTIF(tData[BezoekStart],"&lt;"&amp;($A4245+1/24))-COUNTIF(tData[BezoekEind],"&lt;="&amp;$A4245)</f>
        <v/>
      </c>
      <c r="F4245" s="15">
        <f>COUNTIF(tData[BezoekLangStart],"&lt;"&amp;($A4245+1/24))-COUNTIF(tData[BezoekLangEind],"&lt;="&amp;$A4245)</f>
        <v/>
      </c>
      <c r="G4245" s="15">
        <f>IF($D4245=1,$B4245*100+$C4245,-1)</f>
        <v/>
      </c>
      <c r="H4245" s="15">
        <f>IF($D4245=1,$B4245,-1)</f>
        <v/>
      </c>
      <c r="I4245" s="15">
        <f>IF($D4245=1,$C4245,-1)</f>
        <v/>
      </c>
    </row>
    <row r="4246">
      <c r="A4246" s="33" t="n">
        <v>45468.79166666666</v>
      </c>
      <c r="B4246" s="15">
        <f>WEEKDAY($A4246,2)</f>
        <v/>
      </c>
      <c r="C4246" s="15">
        <f>HOUR($A4246)</f>
        <v/>
      </c>
      <c r="D4246" s="15">
        <f>IF(AND($A4246&gt;=Instellingen!$B$6,$A4246&lt;Instellingen!$B$7),1,0)</f>
        <v/>
      </c>
      <c r="E4246" s="15">
        <f>COUNTIF(tData[BezoekStart],"&lt;"&amp;($A4246+1/24))-COUNTIF(tData[BezoekEind],"&lt;="&amp;$A4246)</f>
        <v/>
      </c>
      <c r="F4246" s="15">
        <f>COUNTIF(tData[BezoekLangStart],"&lt;"&amp;($A4246+1/24))-COUNTIF(tData[BezoekLangEind],"&lt;="&amp;$A4246)</f>
        <v/>
      </c>
      <c r="G4246" s="15">
        <f>IF($D4246=1,$B4246*100+$C4246,-1)</f>
        <v/>
      </c>
      <c r="H4246" s="15">
        <f>IF($D4246=1,$B4246,-1)</f>
        <v/>
      </c>
      <c r="I4246" s="15">
        <f>IF($D4246=1,$C4246,-1)</f>
        <v/>
      </c>
    </row>
    <row r="4247">
      <c r="A4247" s="33" t="n">
        <v>45468.83333333334</v>
      </c>
      <c r="B4247" s="15">
        <f>WEEKDAY($A4247,2)</f>
        <v/>
      </c>
      <c r="C4247" s="15">
        <f>HOUR($A4247)</f>
        <v/>
      </c>
      <c r="D4247" s="15">
        <f>IF(AND($A4247&gt;=Instellingen!$B$6,$A4247&lt;Instellingen!$B$7),1,0)</f>
        <v/>
      </c>
      <c r="E4247" s="15">
        <f>COUNTIF(tData[BezoekStart],"&lt;"&amp;($A4247+1/24))-COUNTIF(tData[BezoekEind],"&lt;="&amp;$A4247)</f>
        <v/>
      </c>
      <c r="F4247" s="15">
        <f>COUNTIF(tData[BezoekLangStart],"&lt;"&amp;($A4247+1/24))-COUNTIF(tData[BezoekLangEind],"&lt;="&amp;$A4247)</f>
        <v/>
      </c>
      <c r="G4247" s="15">
        <f>IF($D4247=1,$B4247*100+$C4247,-1)</f>
        <v/>
      </c>
      <c r="H4247" s="15">
        <f>IF($D4247=1,$B4247,-1)</f>
        <v/>
      </c>
      <c r="I4247" s="15">
        <f>IF($D4247=1,$C4247,-1)</f>
        <v/>
      </c>
    </row>
    <row r="4248">
      <c r="A4248" s="33" t="n">
        <v>45468.875</v>
      </c>
      <c r="B4248" s="15">
        <f>WEEKDAY($A4248,2)</f>
        <v/>
      </c>
      <c r="C4248" s="15">
        <f>HOUR($A4248)</f>
        <v/>
      </c>
      <c r="D4248" s="15">
        <f>IF(AND($A4248&gt;=Instellingen!$B$6,$A4248&lt;Instellingen!$B$7),1,0)</f>
        <v/>
      </c>
      <c r="E4248" s="15">
        <f>COUNTIF(tData[BezoekStart],"&lt;"&amp;($A4248+1/24))-COUNTIF(tData[BezoekEind],"&lt;="&amp;$A4248)</f>
        <v/>
      </c>
      <c r="F4248" s="15">
        <f>COUNTIF(tData[BezoekLangStart],"&lt;"&amp;($A4248+1/24))-COUNTIF(tData[BezoekLangEind],"&lt;="&amp;$A4248)</f>
        <v/>
      </c>
      <c r="G4248" s="15">
        <f>IF($D4248=1,$B4248*100+$C4248,-1)</f>
        <v/>
      </c>
      <c r="H4248" s="15">
        <f>IF($D4248=1,$B4248,-1)</f>
        <v/>
      </c>
      <c r="I4248" s="15">
        <f>IF($D4248=1,$C4248,-1)</f>
        <v/>
      </c>
    </row>
    <row r="4249">
      <c r="A4249" s="33" t="n">
        <v>45468.91666666666</v>
      </c>
      <c r="B4249" s="15">
        <f>WEEKDAY($A4249,2)</f>
        <v/>
      </c>
      <c r="C4249" s="15">
        <f>HOUR($A4249)</f>
        <v/>
      </c>
      <c r="D4249" s="15">
        <f>IF(AND($A4249&gt;=Instellingen!$B$6,$A4249&lt;Instellingen!$B$7),1,0)</f>
        <v/>
      </c>
      <c r="E4249" s="15">
        <f>COUNTIF(tData[BezoekStart],"&lt;"&amp;($A4249+1/24))-COUNTIF(tData[BezoekEind],"&lt;="&amp;$A4249)</f>
        <v/>
      </c>
      <c r="F4249" s="15">
        <f>COUNTIF(tData[BezoekLangStart],"&lt;"&amp;($A4249+1/24))-COUNTIF(tData[BezoekLangEind],"&lt;="&amp;$A4249)</f>
        <v/>
      </c>
      <c r="G4249" s="15">
        <f>IF($D4249=1,$B4249*100+$C4249,-1)</f>
        <v/>
      </c>
      <c r="H4249" s="15">
        <f>IF($D4249=1,$B4249,-1)</f>
        <v/>
      </c>
      <c r="I4249" s="15">
        <f>IF($D4249=1,$C4249,-1)</f>
        <v/>
      </c>
    </row>
    <row r="4250">
      <c r="A4250" s="33" t="n">
        <v>45468.95833333334</v>
      </c>
      <c r="B4250" s="15">
        <f>WEEKDAY($A4250,2)</f>
        <v/>
      </c>
      <c r="C4250" s="15">
        <f>HOUR($A4250)</f>
        <v/>
      </c>
      <c r="D4250" s="15">
        <f>IF(AND($A4250&gt;=Instellingen!$B$6,$A4250&lt;Instellingen!$B$7),1,0)</f>
        <v/>
      </c>
      <c r="E4250" s="15">
        <f>COUNTIF(tData[BezoekStart],"&lt;"&amp;($A4250+1/24))-COUNTIF(tData[BezoekEind],"&lt;="&amp;$A4250)</f>
        <v/>
      </c>
      <c r="F4250" s="15">
        <f>COUNTIF(tData[BezoekLangStart],"&lt;"&amp;($A4250+1/24))-COUNTIF(tData[BezoekLangEind],"&lt;="&amp;$A4250)</f>
        <v/>
      </c>
      <c r="G4250" s="15">
        <f>IF($D4250=1,$B4250*100+$C4250,-1)</f>
        <v/>
      </c>
      <c r="H4250" s="15">
        <f>IF($D4250=1,$B4250,-1)</f>
        <v/>
      </c>
      <c r="I4250" s="15">
        <f>IF($D4250=1,$C4250,-1)</f>
        <v/>
      </c>
    </row>
    <row r="4251">
      <c r="A4251" s="33" t="n">
        <v>45469</v>
      </c>
      <c r="B4251" s="15">
        <f>WEEKDAY($A4251,2)</f>
        <v/>
      </c>
      <c r="C4251" s="15">
        <f>HOUR($A4251)</f>
        <v/>
      </c>
      <c r="D4251" s="15">
        <f>IF(AND($A4251&gt;=Instellingen!$B$6,$A4251&lt;Instellingen!$B$7),1,0)</f>
        <v/>
      </c>
      <c r="E4251" s="15">
        <f>COUNTIF(tData[BezoekStart],"&lt;"&amp;($A4251+1/24))-COUNTIF(tData[BezoekEind],"&lt;="&amp;$A4251)</f>
        <v/>
      </c>
      <c r="F4251" s="15">
        <f>COUNTIF(tData[BezoekLangStart],"&lt;"&amp;($A4251+1/24))-COUNTIF(tData[BezoekLangEind],"&lt;="&amp;$A4251)</f>
        <v/>
      </c>
      <c r="G4251" s="15">
        <f>IF($D4251=1,$B4251*100+$C4251,-1)</f>
        <v/>
      </c>
      <c r="H4251" s="15">
        <f>IF($D4251=1,$B4251,-1)</f>
        <v/>
      </c>
      <c r="I4251" s="15">
        <f>IF($D4251=1,$C4251,-1)</f>
        <v/>
      </c>
    </row>
    <row r="4252">
      <c r="A4252" s="33" t="n">
        <v>45469.04166666666</v>
      </c>
      <c r="B4252" s="15">
        <f>WEEKDAY($A4252,2)</f>
        <v/>
      </c>
      <c r="C4252" s="15">
        <f>HOUR($A4252)</f>
        <v/>
      </c>
      <c r="D4252" s="15">
        <f>IF(AND($A4252&gt;=Instellingen!$B$6,$A4252&lt;Instellingen!$B$7),1,0)</f>
        <v/>
      </c>
      <c r="E4252" s="15">
        <f>COUNTIF(tData[BezoekStart],"&lt;"&amp;($A4252+1/24))-COUNTIF(tData[BezoekEind],"&lt;="&amp;$A4252)</f>
        <v/>
      </c>
      <c r="F4252" s="15">
        <f>COUNTIF(tData[BezoekLangStart],"&lt;"&amp;($A4252+1/24))-COUNTIF(tData[BezoekLangEind],"&lt;="&amp;$A4252)</f>
        <v/>
      </c>
      <c r="G4252" s="15">
        <f>IF($D4252=1,$B4252*100+$C4252,-1)</f>
        <v/>
      </c>
      <c r="H4252" s="15">
        <f>IF($D4252=1,$B4252,-1)</f>
        <v/>
      </c>
      <c r="I4252" s="15">
        <f>IF($D4252=1,$C4252,-1)</f>
        <v/>
      </c>
    </row>
    <row r="4253">
      <c r="A4253" s="33" t="n">
        <v>45469.08333333334</v>
      </c>
      <c r="B4253" s="15">
        <f>WEEKDAY($A4253,2)</f>
        <v/>
      </c>
      <c r="C4253" s="15">
        <f>HOUR($A4253)</f>
        <v/>
      </c>
      <c r="D4253" s="15">
        <f>IF(AND($A4253&gt;=Instellingen!$B$6,$A4253&lt;Instellingen!$B$7),1,0)</f>
        <v/>
      </c>
      <c r="E4253" s="15">
        <f>COUNTIF(tData[BezoekStart],"&lt;"&amp;($A4253+1/24))-COUNTIF(tData[BezoekEind],"&lt;="&amp;$A4253)</f>
        <v/>
      </c>
      <c r="F4253" s="15">
        <f>COUNTIF(tData[BezoekLangStart],"&lt;"&amp;($A4253+1/24))-COUNTIF(tData[BezoekLangEind],"&lt;="&amp;$A4253)</f>
        <v/>
      </c>
      <c r="G4253" s="15">
        <f>IF($D4253=1,$B4253*100+$C4253,-1)</f>
        <v/>
      </c>
      <c r="H4253" s="15">
        <f>IF($D4253=1,$B4253,-1)</f>
        <v/>
      </c>
      <c r="I4253" s="15">
        <f>IF($D4253=1,$C4253,-1)</f>
        <v/>
      </c>
    </row>
    <row r="4254">
      <c r="A4254" s="33" t="n">
        <v>45469.125</v>
      </c>
      <c r="B4254" s="15">
        <f>WEEKDAY($A4254,2)</f>
        <v/>
      </c>
      <c r="C4254" s="15">
        <f>HOUR($A4254)</f>
        <v/>
      </c>
      <c r="D4254" s="15">
        <f>IF(AND($A4254&gt;=Instellingen!$B$6,$A4254&lt;Instellingen!$B$7),1,0)</f>
        <v/>
      </c>
      <c r="E4254" s="15">
        <f>COUNTIF(tData[BezoekStart],"&lt;"&amp;($A4254+1/24))-COUNTIF(tData[BezoekEind],"&lt;="&amp;$A4254)</f>
        <v/>
      </c>
      <c r="F4254" s="15">
        <f>COUNTIF(tData[BezoekLangStart],"&lt;"&amp;($A4254+1/24))-COUNTIF(tData[BezoekLangEind],"&lt;="&amp;$A4254)</f>
        <v/>
      </c>
      <c r="G4254" s="15">
        <f>IF($D4254=1,$B4254*100+$C4254,-1)</f>
        <v/>
      </c>
      <c r="H4254" s="15">
        <f>IF($D4254=1,$B4254,-1)</f>
        <v/>
      </c>
      <c r="I4254" s="15">
        <f>IF($D4254=1,$C4254,-1)</f>
        <v/>
      </c>
    </row>
    <row r="4255">
      <c r="A4255" s="33" t="n">
        <v>45469.16666666666</v>
      </c>
      <c r="B4255" s="15">
        <f>WEEKDAY($A4255,2)</f>
        <v/>
      </c>
      <c r="C4255" s="15">
        <f>HOUR($A4255)</f>
        <v/>
      </c>
      <c r="D4255" s="15">
        <f>IF(AND($A4255&gt;=Instellingen!$B$6,$A4255&lt;Instellingen!$B$7),1,0)</f>
        <v/>
      </c>
      <c r="E4255" s="15">
        <f>COUNTIF(tData[BezoekStart],"&lt;"&amp;($A4255+1/24))-COUNTIF(tData[BezoekEind],"&lt;="&amp;$A4255)</f>
        <v/>
      </c>
      <c r="F4255" s="15">
        <f>COUNTIF(tData[BezoekLangStart],"&lt;"&amp;($A4255+1/24))-COUNTIF(tData[BezoekLangEind],"&lt;="&amp;$A4255)</f>
        <v/>
      </c>
      <c r="G4255" s="15">
        <f>IF($D4255=1,$B4255*100+$C4255,-1)</f>
        <v/>
      </c>
      <c r="H4255" s="15">
        <f>IF($D4255=1,$B4255,-1)</f>
        <v/>
      </c>
      <c r="I4255" s="15">
        <f>IF($D4255=1,$C4255,-1)</f>
        <v/>
      </c>
    </row>
    <row r="4256">
      <c r="A4256" s="33" t="n">
        <v>45469.20833333334</v>
      </c>
      <c r="B4256" s="15">
        <f>WEEKDAY($A4256,2)</f>
        <v/>
      </c>
      <c r="C4256" s="15">
        <f>HOUR($A4256)</f>
        <v/>
      </c>
      <c r="D4256" s="15">
        <f>IF(AND($A4256&gt;=Instellingen!$B$6,$A4256&lt;Instellingen!$B$7),1,0)</f>
        <v/>
      </c>
      <c r="E4256" s="15">
        <f>COUNTIF(tData[BezoekStart],"&lt;"&amp;($A4256+1/24))-COUNTIF(tData[BezoekEind],"&lt;="&amp;$A4256)</f>
        <v/>
      </c>
      <c r="F4256" s="15">
        <f>COUNTIF(tData[BezoekLangStart],"&lt;"&amp;($A4256+1/24))-COUNTIF(tData[BezoekLangEind],"&lt;="&amp;$A4256)</f>
        <v/>
      </c>
      <c r="G4256" s="15">
        <f>IF($D4256=1,$B4256*100+$C4256,-1)</f>
        <v/>
      </c>
      <c r="H4256" s="15">
        <f>IF($D4256=1,$B4256,-1)</f>
        <v/>
      </c>
      <c r="I4256" s="15">
        <f>IF($D4256=1,$C4256,-1)</f>
        <v/>
      </c>
    </row>
    <row r="4257">
      <c r="A4257" s="33" t="n">
        <v>45469.25</v>
      </c>
      <c r="B4257" s="15">
        <f>WEEKDAY($A4257,2)</f>
        <v/>
      </c>
      <c r="C4257" s="15">
        <f>HOUR($A4257)</f>
        <v/>
      </c>
      <c r="D4257" s="15">
        <f>IF(AND($A4257&gt;=Instellingen!$B$6,$A4257&lt;Instellingen!$B$7),1,0)</f>
        <v/>
      </c>
      <c r="E4257" s="15">
        <f>COUNTIF(tData[BezoekStart],"&lt;"&amp;($A4257+1/24))-COUNTIF(tData[BezoekEind],"&lt;="&amp;$A4257)</f>
        <v/>
      </c>
      <c r="F4257" s="15">
        <f>COUNTIF(tData[BezoekLangStart],"&lt;"&amp;($A4257+1/24))-COUNTIF(tData[BezoekLangEind],"&lt;="&amp;$A4257)</f>
        <v/>
      </c>
      <c r="G4257" s="15">
        <f>IF($D4257=1,$B4257*100+$C4257,-1)</f>
        <v/>
      </c>
      <c r="H4257" s="15">
        <f>IF($D4257=1,$B4257,-1)</f>
        <v/>
      </c>
      <c r="I4257" s="15">
        <f>IF($D4257=1,$C4257,-1)</f>
        <v/>
      </c>
    </row>
    <row r="4258">
      <c r="A4258" s="33" t="n">
        <v>45469.29166666666</v>
      </c>
      <c r="B4258" s="15">
        <f>WEEKDAY($A4258,2)</f>
        <v/>
      </c>
      <c r="C4258" s="15">
        <f>HOUR($A4258)</f>
        <v/>
      </c>
      <c r="D4258" s="15">
        <f>IF(AND($A4258&gt;=Instellingen!$B$6,$A4258&lt;Instellingen!$B$7),1,0)</f>
        <v/>
      </c>
      <c r="E4258" s="15">
        <f>COUNTIF(tData[BezoekStart],"&lt;"&amp;($A4258+1/24))-COUNTIF(tData[BezoekEind],"&lt;="&amp;$A4258)</f>
        <v/>
      </c>
      <c r="F4258" s="15">
        <f>COUNTIF(tData[BezoekLangStart],"&lt;"&amp;($A4258+1/24))-COUNTIF(tData[BezoekLangEind],"&lt;="&amp;$A4258)</f>
        <v/>
      </c>
      <c r="G4258" s="15">
        <f>IF($D4258=1,$B4258*100+$C4258,-1)</f>
        <v/>
      </c>
      <c r="H4258" s="15">
        <f>IF($D4258=1,$B4258,-1)</f>
        <v/>
      </c>
      <c r="I4258" s="15">
        <f>IF($D4258=1,$C4258,-1)</f>
        <v/>
      </c>
    </row>
    <row r="4259">
      <c r="A4259" s="33" t="n">
        <v>45469.33333333334</v>
      </c>
      <c r="B4259" s="15">
        <f>WEEKDAY($A4259,2)</f>
        <v/>
      </c>
      <c r="C4259" s="15">
        <f>HOUR($A4259)</f>
        <v/>
      </c>
      <c r="D4259" s="15">
        <f>IF(AND($A4259&gt;=Instellingen!$B$6,$A4259&lt;Instellingen!$B$7),1,0)</f>
        <v/>
      </c>
      <c r="E4259" s="15">
        <f>COUNTIF(tData[BezoekStart],"&lt;"&amp;($A4259+1/24))-COUNTIF(tData[BezoekEind],"&lt;="&amp;$A4259)</f>
        <v/>
      </c>
      <c r="F4259" s="15">
        <f>COUNTIF(tData[BezoekLangStart],"&lt;"&amp;($A4259+1/24))-COUNTIF(tData[BezoekLangEind],"&lt;="&amp;$A4259)</f>
        <v/>
      </c>
      <c r="G4259" s="15">
        <f>IF($D4259=1,$B4259*100+$C4259,-1)</f>
        <v/>
      </c>
      <c r="H4259" s="15">
        <f>IF($D4259=1,$B4259,-1)</f>
        <v/>
      </c>
      <c r="I4259" s="15">
        <f>IF($D4259=1,$C4259,-1)</f>
        <v/>
      </c>
    </row>
    <row r="4260">
      <c r="A4260" s="33" t="n">
        <v>45469.375</v>
      </c>
      <c r="B4260" s="15">
        <f>WEEKDAY($A4260,2)</f>
        <v/>
      </c>
      <c r="C4260" s="15">
        <f>HOUR($A4260)</f>
        <v/>
      </c>
      <c r="D4260" s="15">
        <f>IF(AND($A4260&gt;=Instellingen!$B$6,$A4260&lt;Instellingen!$B$7),1,0)</f>
        <v/>
      </c>
      <c r="E4260" s="15">
        <f>COUNTIF(tData[BezoekStart],"&lt;"&amp;($A4260+1/24))-COUNTIF(tData[BezoekEind],"&lt;="&amp;$A4260)</f>
        <v/>
      </c>
      <c r="F4260" s="15">
        <f>COUNTIF(tData[BezoekLangStart],"&lt;"&amp;($A4260+1/24))-COUNTIF(tData[BezoekLangEind],"&lt;="&amp;$A4260)</f>
        <v/>
      </c>
      <c r="G4260" s="15">
        <f>IF($D4260=1,$B4260*100+$C4260,-1)</f>
        <v/>
      </c>
      <c r="H4260" s="15">
        <f>IF($D4260=1,$B4260,-1)</f>
        <v/>
      </c>
      <c r="I4260" s="15">
        <f>IF($D4260=1,$C4260,-1)</f>
        <v/>
      </c>
    </row>
    <row r="4261">
      <c r="A4261" s="33" t="n">
        <v>45469.41666666666</v>
      </c>
      <c r="B4261" s="15">
        <f>WEEKDAY($A4261,2)</f>
        <v/>
      </c>
      <c r="C4261" s="15">
        <f>HOUR($A4261)</f>
        <v/>
      </c>
      <c r="D4261" s="15">
        <f>IF(AND($A4261&gt;=Instellingen!$B$6,$A4261&lt;Instellingen!$B$7),1,0)</f>
        <v/>
      </c>
      <c r="E4261" s="15">
        <f>COUNTIF(tData[BezoekStart],"&lt;"&amp;($A4261+1/24))-COUNTIF(tData[BezoekEind],"&lt;="&amp;$A4261)</f>
        <v/>
      </c>
      <c r="F4261" s="15">
        <f>COUNTIF(tData[BezoekLangStart],"&lt;"&amp;($A4261+1/24))-COUNTIF(tData[BezoekLangEind],"&lt;="&amp;$A4261)</f>
        <v/>
      </c>
      <c r="G4261" s="15">
        <f>IF($D4261=1,$B4261*100+$C4261,-1)</f>
        <v/>
      </c>
      <c r="H4261" s="15">
        <f>IF($D4261=1,$B4261,-1)</f>
        <v/>
      </c>
      <c r="I4261" s="15">
        <f>IF($D4261=1,$C4261,-1)</f>
        <v/>
      </c>
    </row>
    <row r="4262">
      <c r="A4262" s="33" t="n">
        <v>45469.45833333334</v>
      </c>
      <c r="B4262" s="15">
        <f>WEEKDAY($A4262,2)</f>
        <v/>
      </c>
      <c r="C4262" s="15">
        <f>HOUR($A4262)</f>
        <v/>
      </c>
      <c r="D4262" s="15">
        <f>IF(AND($A4262&gt;=Instellingen!$B$6,$A4262&lt;Instellingen!$B$7),1,0)</f>
        <v/>
      </c>
      <c r="E4262" s="15">
        <f>COUNTIF(tData[BezoekStart],"&lt;"&amp;($A4262+1/24))-COUNTIF(tData[BezoekEind],"&lt;="&amp;$A4262)</f>
        <v/>
      </c>
      <c r="F4262" s="15">
        <f>COUNTIF(tData[BezoekLangStart],"&lt;"&amp;($A4262+1/24))-COUNTIF(tData[BezoekLangEind],"&lt;="&amp;$A4262)</f>
        <v/>
      </c>
      <c r="G4262" s="15">
        <f>IF($D4262=1,$B4262*100+$C4262,-1)</f>
        <v/>
      </c>
      <c r="H4262" s="15">
        <f>IF($D4262=1,$B4262,-1)</f>
        <v/>
      </c>
      <c r="I4262" s="15">
        <f>IF($D4262=1,$C4262,-1)</f>
        <v/>
      </c>
    </row>
    <row r="4263">
      <c r="A4263" s="33" t="n">
        <v>45469.5</v>
      </c>
      <c r="B4263" s="15">
        <f>WEEKDAY($A4263,2)</f>
        <v/>
      </c>
      <c r="C4263" s="15">
        <f>HOUR($A4263)</f>
        <v/>
      </c>
      <c r="D4263" s="15">
        <f>IF(AND($A4263&gt;=Instellingen!$B$6,$A4263&lt;Instellingen!$B$7),1,0)</f>
        <v/>
      </c>
      <c r="E4263" s="15">
        <f>COUNTIF(tData[BezoekStart],"&lt;"&amp;($A4263+1/24))-COUNTIF(tData[BezoekEind],"&lt;="&amp;$A4263)</f>
        <v/>
      </c>
      <c r="F4263" s="15">
        <f>COUNTIF(tData[BezoekLangStart],"&lt;"&amp;($A4263+1/24))-COUNTIF(tData[BezoekLangEind],"&lt;="&amp;$A4263)</f>
        <v/>
      </c>
      <c r="G4263" s="15">
        <f>IF($D4263=1,$B4263*100+$C4263,-1)</f>
        <v/>
      </c>
      <c r="H4263" s="15">
        <f>IF($D4263=1,$B4263,-1)</f>
        <v/>
      </c>
      <c r="I4263" s="15">
        <f>IF($D4263=1,$C4263,-1)</f>
        <v/>
      </c>
    </row>
    <row r="4264">
      <c r="A4264" s="33" t="n">
        <v>45469.54166666666</v>
      </c>
      <c r="B4264" s="15">
        <f>WEEKDAY($A4264,2)</f>
        <v/>
      </c>
      <c r="C4264" s="15">
        <f>HOUR($A4264)</f>
        <v/>
      </c>
      <c r="D4264" s="15">
        <f>IF(AND($A4264&gt;=Instellingen!$B$6,$A4264&lt;Instellingen!$B$7),1,0)</f>
        <v/>
      </c>
      <c r="E4264" s="15">
        <f>COUNTIF(tData[BezoekStart],"&lt;"&amp;($A4264+1/24))-COUNTIF(tData[BezoekEind],"&lt;="&amp;$A4264)</f>
        <v/>
      </c>
      <c r="F4264" s="15">
        <f>COUNTIF(tData[BezoekLangStart],"&lt;"&amp;($A4264+1/24))-COUNTIF(tData[BezoekLangEind],"&lt;="&amp;$A4264)</f>
        <v/>
      </c>
      <c r="G4264" s="15">
        <f>IF($D4264=1,$B4264*100+$C4264,-1)</f>
        <v/>
      </c>
      <c r="H4264" s="15">
        <f>IF($D4264=1,$B4264,-1)</f>
        <v/>
      </c>
      <c r="I4264" s="15">
        <f>IF($D4264=1,$C4264,-1)</f>
        <v/>
      </c>
    </row>
    <row r="4265">
      <c r="A4265" s="33" t="n">
        <v>45469.58333333334</v>
      </c>
      <c r="B4265" s="15">
        <f>WEEKDAY($A4265,2)</f>
        <v/>
      </c>
      <c r="C4265" s="15">
        <f>HOUR($A4265)</f>
        <v/>
      </c>
      <c r="D4265" s="15">
        <f>IF(AND($A4265&gt;=Instellingen!$B$6,$A4265&lt;Instellingen!$B$7),1,0)</f>
        <v/>
      </c>
      <c r="E4265" s="15">
        <f>COUNTIF(tData[BezoekStart],"&lt;"&amp;($A4265+1/24))-COUNTIF(tData[BezoekEind],"&lt;="&amp;$A4265)</f>
        <v/>
      </c>
      <c r="F4265" s="15">
        <f>COUNTIF(tData[BezoekLangStart],"&lt;"&amp;($A4265+1/24))-COUNTIF(tData[BezoekLangEind],"&lt;="&amp;$A4265)</f>
        <v/>
      </c>
      <c r="G4265" s="15">
        <f>IF($D4265=1,$B4265*100+$C4265,-1)</f>
        <v/>
      </c>
      <c r="H4265" s="15">
        <f>IF($D4265=1,$B4265,-1)</f>
        <v/>
      </c>
      <c r="I4265" s="15">
        <f>IF($D4265=1,$C4265,-1)</f>
        <v/>
      </c>
    </row>
    <row r="4266">
      <c r="A4266" s="33" t="n">
        <v>45469.625</v>
      </c>
      <c r="B4266" s="15">
        <f>WEEKDAY($A4266,2)</f>
        <v/>
      </c>
      <c r="C4266" s="15">
        <f>HOUR($A4266)</f>
        <v/>
      </c>
      <c r="D4266" s="15">
        <f>IF(AND($A4266&gt;=Instellingen!$B$6,$A4266&lt;Instellingen!$B$7),1,0)</f>
        <v/>
      </c>
      <c r="E4266" s="15">
        <f>COUNTIF(tData[BezoekStart],"&lt;"&amp;($A4266+1/24))-COUNTIF(tData[BezoekEind],"&lt;="&amp;$A4266)</f>
        <v/>
      </c>
      <c r="F4266" s="15">
        <f>COUNTIF(tData[BezoekLangStart],"&lt;"&amp;($A4266+1/24))-COUNTIF(tData[BezoekLangEind],"&lt;="&amp;$A4266)</f>
        <v/>
      </c>
      <c r="G4266" s="15">
        <f>IF($D4266=1,$B4266*100+$C4266,-1)</f>
        <v/>
      </c>
      <c r="H4266" s="15">
        <f>IF($D4266=1,$B4266,-1)</f>
        <v/>
      </c>
      <c r="I4266" s="15">
        <f>IF($D4266=1,$C4266,-1)</f>
        <v/>
      </c>
    </row>
    <row r="4267">
      <c r="A4267" s="33" t="n">
        <v>45469.66666666666</v>
      </c>
      <c r="B4267" s="15">
        <f>WEEKDAY($A4267,2)</f>
        <v/>
      </c>
      <c r="C4267" s="15">
        <f>HOUR($A4267)</f>
        <v/>
      </c>
      <c r="D4267" s="15">
        <f>IF(AND($A4267&gt;=Instellingen!$B$6,$A4267&lt;Instellingen!$B$7),1,0)</f>
        <v/>
      </c>
      <c r="E4267" s="15">
        <f>COUNTIF(tData[BezoekStart],"&lt;"&amp;($A4267+1/24))-COUNTIF(tData[BezoekEind],"&lt;="&amp;$A4267)</f>
        <v/>
      </c>
      <c r="F4267" s="15">
        <f>COUNTIF(tData[BezoekLangStart],"&lt;"&amp;($A4267+1/24))-COUNTIF(tData[BezoekLangEind],"&lt;="&amp;$A4267)</f>
        <v/>
      </c>
      <c r="G4267" s="15">
        <f>IF($D4267=1,$B4267*100+$C4267,-1)</f>
        <v/>
      </c>
      <c r="H4267" s="15">
        <f>IF($D4267=1,$B4267,-1)</f>
        <v/>
      </c>
      <c r="I4267" s="15">
        <f>IF($D4267=1,$C4267,-1)</f>
        <v/>
      </c>
    </row>
    <row r="4268">
      <c r="A4268" s="33" t="n">
        <v>45469.70833333334</v>
      </c>
      <c r="B4268" s="15">
        <f>WEEKDAY($A4268,2)</f>
        <v/>
      </c>
      <c r="C4268" s="15">
        <f>HOUR($A4268)</f>
        <v/>
      </c>
      <c r="D4268" s="15">
        <f>IF(AND($A4268&gt;=Instellingen!$B$6,$A4268&lt;Instellingen!$B$7),1,0)</f>
        <v/>
      </c>
      <c r="E4268" s="15">
        <f>COUNTIF(tData[BezoekStart],"&lt;"&amp;($A4268+1/24))-COUNTIF(tData[BezoekEind],"&lt;="&amp;$A4268)</f>
        <v/>
      </c>
      <c r="F4268" s="15">
        <f>COUNTIF(tData[BezoekLangStart],"&lt;"&amp;($A4268+1/24))-COUNTIF(tData[BezoekLangEind],"&lt;="&amp;$A4268)</f>
        <v/>
      </c>
      <c r="G4268" s="15">
        <f>IF($D4268=1,$B4268*100+$C4268,-1)</f>
        <v/>
      </c>
      <c r="H4268" s="15">
        <f>IF($D4268=1,$B4268,-1)</f>
        <v/>
      </c>
      <c r="I4268" s="15">
        <f>IF($D4268=1,$C4268,-1)</f>
        <v/>
      </c>
    </row>
    <row r="4269">
      <c r="A4269" s="33" t="n">
        <v>45469.75</v>
      </c>
      <c r="B4269" s="15">
        <f>WEEKDAY($A4269,2)</f>
        <v/>
      </c>
      <c r="C4269" s="15">
        <f>HOUR($A4269)</f>
        <v/>
      </c>
      <c r="D4269" s="15">
        <f>IF(AND($A4269&gt;=Instellingen!$B$6,$A4269&lt;Instellingen!$B$7),1,0)</f>
        <v/>
      </c>
      <c r="E4269" s="15">
        <f>COUNTIF(tData[BezoekStart],"&lt;"&amp;($A4269+1/24))-COUNTIF(tData[BezoekEind],"&lt;="&amp;$A4269)</f>
        <v/>
      </c>
      <c r="F4269" s="15">
        <f>COUNTIF(tData[BezoekLangStart],"&lt;"&amp;($A4269+1/24))-COUNTIF(tData[BezoekLangEind],"&lt;="&amp;$A4269)</f>
        <v/>
      </c>
      <c r="G4269" s="15">
        <f>IF($D4269=1,$B4269*100+$C4269,-1)</f>
        <v/>
      </c>
      <c r="H4269" s="15">
        <f>IF($D4269=1,$B4269,-1)</f>
        <v/>
      </c>
      <c r="I4269" s="15">
        <f>IF($D4269=1,$C4269,-1)</f>
        <v/>
      </c>
    </row>
    <row r="4270">
      <c r="A4270" s="33" t="n">
        <v>45469.79166666666</v>
      </c>
      <c r="B4270" s="15">
        <f>WEEKDAY($A4270,2)</f>
        <v/>
      </c>
      <c r="C4270" s="15">
        <f>HOUR($A4270)</f>
        <v/>
      </c>
      <c r="D4270" s="15">
        <f>IF(AND($A4270&gt;=Instellingen!$B$6,$A4270&lt;Instellingen!$B$7),1,0)</f>
        <v/>
      </c>
      <c r="E4270" s="15">
        <f>COUNTIF(tData[BezoekStart],"&lt;"&amp;($A4270+1/24))-COUNTIF(tData[BezoekEind],"&lt;="&amp;$A4270)</f>
        <v/>
      </c>
      <c r="F4270" s="15">
        <f>COUNTIF(tData[BezoekLangStart],"&lt;"&amp;($A4270+1/24))-COUNTIF(tData[BezoekLangEind],"&lt;="&amp;$A4270)</f>
        <v/>
      </c>
      <c r="G4270" s="15">
        <f>IF($D4270=1,$B4270*100+$C4270,-1)</f>
        <v/>
      </c>
      <c r="H4270" s="15">
        <f>IF($D4270=1,$B4270,-1)</f>
        <v/>
      </c>
      <c r="I4270" s="15">
        <f>IF($D4270=1,$C4270,-1)</f>
        <v/>
      </c>
    </row>
    <row r="4271">
      <c r="A4271" s="33" t="n">
        <v>45469.83333333334</v>
      </c>
      <c r="B4271" s="15">
        <f>WEEKDAY($A4271,2)</f>
        <v/>
      </c>
      <c r="C4271" s="15">
        <f>HOUR($A4271)</f>
        <v/>
      </c>
      <c r="D4271" s="15">
        <f>IF(AND($A4271&gt;=Instellingen!$B$6,$A4271&lt;Instellingen!$B$7),1,0)</f>
        <v/>
      </c>
      <c r="E4271" s="15">
        <f>COUNTIF(tData[BezoekStart],"&lt;"&amp;($A4271+1/24))-COUNTIF(tData[BezoekEind],"&lt;="&amp;$A4271)</f>
        <v/>
      </c>
      <c r="F4271" s="15">
        <f>COUNTIF(tData[BezoekLangStart],"&lt;"&amp;($A4271+1/24))-COUNTIF(tData[BezoekLangEind],"&lt;="&amp;$A4271)</f>
        <v/>
      </c>
      <c r="G4271" s="15">
        <f>IF($D4271=1,$B4271*100+$C4271,-1)</f>
        <v/>
      </c>
      <c r="H4271" s="15">
        <f>IF($D4271=1,$B4271,-1)</f>
        <v/>
      </c>
      <c r="I4271" s="15">
        <f>IF($D4271=1,$C4271,-1)</f>
        <v/>
      </c>
    </row>
    <row r="4272">
      <c r="A4272" s="33" t="n">
        <v>45469.875</v>
      </c>
      <c r="B4272" s="15">
        <f>WEEKDAY($A4272,2)</f>
        <v/>
      </c>
      <c r="C4272" s="15">
        <f>HOUR($A4272)</f>
        <v/>
      </c>
      <c r="D4272" s="15">
        <f>IF(AND($A4272&gt;=Instellingen!$B$6,$A4272&lt;Instellingen!$B$7),1,0)</f>
        <v/>
      </c>
      <c r="E4272" s="15">
        <f>COUNTIF(tData[BezoekStart],"&lt;"&amp;($A4272+1/24))-COUNTIF(tData[BezoekEind],"&lt;="&amp;$A4272)</f>
        <v/>
      </c>
      <c r="F4272" s="15">
        <f>COUNTIF(tData[BezoekLangStart],"&lt;"&amp;($A4272+1/24))-COUNTIF(tData[BezoekLangEind],"&lt;="&amp;$A4272)</f>
        <v/>
      </c>
      <c r="G4272" s="15">
        <f>IF($D4272=1,$B4272*100+$C4272,-1)</f>
        <v/>
      </c>
      <c r="H4272" s="15">
        <f>IF($D4272=1,$B4272,-1)</f>
        <v/>
      </c>
      <c r="I4272" s="15">
        <f>IF($D4272=1,$C4272,-1)</f>
        <v/>
      </c>
    </row>
    <row r="4273">
      <c r="A4273" s="33" t="n">
        <v>45469.91666666666</v>
      </c>
      <c r="B4273" s="15">
        <f>WEEKDAY($A4273,2)</f>
        <v/>
      </c>
      <c r="C4273" s="15">
        <f>HOUR($A4273)</f>
        <v/>
      </c>
      <c r="D4273" s="15">
        <f>IF(AND($A4273&gt;=Instellingen!$B$6,$A4273&lt;Instellingen!$B$7),1,0)</f>
        <v/>
      </c>
      <c r="E4273" s="15">
        <f>COUNTIF(tData[BezoekStart],"&lt;"&amp;($A4273+1/24))-COUNTIF(tData[BezoekEind],"&lt;="&amp;$A4273)</f>
        <v/>
      </c>
      <c r="F4273" s="15">
        <f>COUNTIF(tData[BezoekLangStart],"&lt;"&amp;($A4273+1/24))-COUNTIF(tData[BezoekLangEind],"&lt;="&amp;$A4273)</f>
        <v/>
      </c>
      <c r="G4273" s="15">
        <f>IF($D4273=1,$B4273*100+$C4273,-1)</f>
        <v/>
      </c>
      <c r="H4273" s="15">
        <f>IF($D4273=1,$B4273,-1)</f>
        <v/>
      </c>
      <c r="I4273" s="15">
        <f>IF($D4273=1,$C4273,-1)</f>
        <v/>
      </c>
    </row>
    <row r="4274">
      <c r="A4274" s="33" t="n">
        <v>45469.95833333334</v>
      </c>
      <c r="B4274" s="15">
        <f>WEEKDAY($A4274,2)</f>
        <v/>
      </c>
      <c r="C4274" s="15">
        <f>HOUR($A4274)</f>
        <v/>
      </c>
      <c r="D4274" s="15">
        <f>IF(AND($A4274&gt;=Instellingen!$B$6,$A4274&lt;Instellingen!$B$7),1,0)</f>
        <v/>
      </c>
      <c r="E4274" s="15">
        <f>COUNTIF(tData[BezoekStart],"&lt;"&amp;($A4274+1/24))-COUNTIF(tData[BezoekEind],"&lt;="&amp;$A4274)</f>
        <v/>
      </c>
      <c r="F4274" s="15">
        <f>COUNTIF(tData[BezoekLangStart],"&lt;"&amp;($A4274+1/24))-COUNTIF(tData[BezoekLangEind],"&lt;="&amp;$A4274)</f>
        <v/>
      </c>
      <c r="G4274" s="15">
        <f>IF($D4274=1,$B4274*100+$C4274,-1)</f>
        <v/>
      </c>
      <c r="H4274" s="15">
        <f>IF($D4274=1,$B4274,-1)</f>
        <v/>
      </c>
      <c r="I4274" s="15">
        <f>IF($D4274=1,$C4274,-1)</f>
        <v/>
      </c>
    </row>
    <row r="4275">
      <c r="A4275" s="33" t="n">
        <v>45470</v>
      </c>
      <c r="B4275" s="15">
        <f>WEEKDAY($A4275,2)</f>
        <v/>
      </c>
      <c r="C4275" s="15">
        <f>HOUR($A4275)</f>
        <v/>
      </c>
      <c r="D4275" s="15">
        <f>IF(AND($A4275&gt;=Instellingen!$B$6,$A4275&lt;Instellingen!$B$7),1,0)</f>
        <v/>
      </c>
      <c r="E4275" s="15">
        <f>COUNTIF(tData[BezoekStart],"&lt;"&amp;($A4275+1/24))-COUNTIF(tData[BezoekEind],"&lt;="&amp;$A4275)</f>
        <v/>
      </c>
      <c r="F4275" s="15">
        <f>COUNTIF(tData[BezoekLangStart],"&lt;"&amp;($A4275+1/24))-COUNTIF(tData[BezoekLangEind],"&lt;="&amp;$A4275)</f>
        <v/>
      </c>
      <c r="G4275" s="15">
        <f>IF($D4275=1,$B4275*100+$C4275,-1)</f>
        <v/>
      </c>
      <c r="H4275" s="15">
        <f>IF($D4275=1,$B4275,-1)</f>
        <v/>
      </c>
      <c r="I4275" s="15">
        <f>IF($D4275=1,$C4275,-1)</f>
        <v/>
      </c>
    </row>
    <row r="4276">
      <c r="A4276" s="33" t="n">
        <v>45470.04166666666</v>
      </c>
      <c r="B4276" s="15">
        <f>WEEKDAY($A4276,2)</f>
        <v/>
      </c>
      <c r="C4276" s="15">
        <f>HOUR($A4276)</f>
        <v/>
      </c>
      <c r="D4276" s="15">
        <f>IF(AND($A4276&gt;=Instellingen!$B$6,$A4276&lt;Instellingen!$B$7),1,0)</f>
        <v/>
      </c>
      <c r="E4276" s="15">
        <f>COUNTIF(tData[BezoekStart],"&lt;"&amp;($A4276+1/24))-COUNTIF(tData[BezoekEind],"&lt;="&amp;$A4276)</f>
        <v/>
      </c>
      <c r="F4276" s="15">
        <f>COUNTIF(tData[BezoekLangStart],"&lt;"&amp;($A4276+1/24))-COUNTIF(tData[BezoekLangEind],"&lt;="&amp;$A4276)</f>
        <v/>
      </c>
      <c r="G4276" s="15">
        <f>IF($D4276=1,$B4276*100+$C4276,-1)</f>
        <v/>
      </c>
      <c r="H4276" s="15">
        <f>IF($D4276=1,$B4276,-1)</f>
        <v/>
      </c>
      <c r="I4276" s="15">
        <f>IF($D4276=1,$C4276,-1)</f>
        <v/>
      </c>
    </row>
    <row r="4277">
      <c r="A4277" s="33" t="n">
        <v>45470.08333333334</v>
      </c>
      <c r="B4277" s="15">
        <f>WEEKDAY($A4277,2)</f>
        <v/>
      </c>
      <c r="C4277" s="15">
        <f>HOUR($A4277)</f>
        <v/>
      </c>
      <c r="D4277" s="15">
        <f>IF(AND($A4277&gt;=Instellingen!$B$6,$A4277&lt;Instellingen!$B$7),1,0)</f>
        <v/>
      </c>
      <c r="E4277" s="15">
        <f>COUNTIF(tData[BezoekStart],"&lt;"&amp;($A4277+1/24))-COUNTIF(tData[BezoekEind],"&lt;="&amp;$A4277)</f>
        <v/>
      </c>
      <c r="F4277" s="15">
        <f>COUNTIF(tData[BezoekLangStart],"&lt;"&amp;($A4277+1/24))-COUNTIF(tData[BezoekLangEind],"&lt;="&amp;$A4277)</f>
        <v/>
      </c>
      <c r="G4277" s="15">
        <f>IF($D4277=1,$B4277*100+$C4277,-1)</f>
        <v/>
      </c>
      <c r="H4277" s="15">
        <f>IF($D4277=1,$B4277,-1)</f>
        <v/>
      </c>
      <c r="I4277" s="15">
        <f>IF($D4277=1,$C4277,-1)</f>
        <v/>
      </c>
    </row>
    <row r="4278">
      <c r="A4278" s="33" t="n">
        <v>45470.125</v>
      </c>
      <c r="B4278" s="15">
        <f>WEEKDAY($A4278,2)</f>
        <v/>
      </c>
      <c r="C4278" s="15">
        <f>HOUR($A4278)</f>
        <v/>
      </c>
      <c r="D4278" s="15">
        <f>IF(AND($A4278&gt;=Instellingen!$B$6,$A4278&lt;Instellingen!$B$7),1,0)</f>
        <v/>
      </c>
      <c r="E4278" s="15">
        <f>COUNTIF(tData[BezoekStart],"&lt;"&amp;($A4278+1/24))-COUNTIF(tData[BezoekEind],"&lt;="&amp;$A4278)</f>
        <v/>
      </c>
      <c r="F4278" s="15">
        <f>COUNTIF(tData[BezoekLangStart],"&lt;"&amp;($A4278+1/24))-COUNTIF(tData[BezoekLangEind],"&lt;="&amp;$A4278)</f>
        <v/>
      </c>
      <c r="G4278" s="15">
        <f>IF($D4278=1,$B4278*100+$C4278,-1)</f>
        <v/>
      </c>
      <c r="H4278" s="15">
        <f>IF($D4278=1,$B4278,-1)</f>
        <v/>
      </c>
      <c r="I4278" s="15">
        <f>IF($D4278=1,$C4278,-1)</f>
        <v/>
      </c>
    </row>
    <row r="4279">
      <c r="A4279" s="33" t="n">
        <v>45470.16666666666</v>
      </c>
      <c r="B4279" s="15">
        <f>WEEKDAY($A4279,2)</f>
        <v/>
      </c>
      <c r="C4279" s="15">
        <f>HOUR($A4279)</f>
        <v/>
      </c>
      <c r="D4279" s="15">
        <f>IF(AND($A4279&gt;=Instellingen!$B$6,$A4279&lt;Instellingen!$B$7),1,0)</f>
        <v/>
      </c>
      <c r="E4279" s="15">
        <f>COUNTIF(tData[BezoekStart],"&lt;"&amp;($A4279+1/24))-COUNTIF(tData[BezoekEind],"&lt;="&amp;$A4279)</f>
        <v/>
      </c>
      <c r="F4279" s="15">
        <f>COUNTIF(tData[BezoekLangStart],"&lt;"&amp;($A4279+1/24))-COUNTIF(tData[BezoekLangEind],"&lt;="&amp;$A4279)</f>
        <v/>
      </c>
      <c r="G4279" s="15">
        <f>IF($D4279=1,$B4279*100+$C4279,-1)</f>
        <v/>
      </c>
      <c r="H4279" s="15">
        <f>IF($D4279=1,$B4279,-1)</f>
        <v/>
      </c>
      <c r="I4279" s="15">
        <f>IF($D4279=1,$C4279,-1)</f>
        <v/>
      </c>
    </row>
    <row r="4280">
      <c r="A4280" s="33" t="n">
        <v>45470.20833333334</v>
      </c>
      <c r="B4280" s="15">
        <f>WEEKDAY($A4280,2)</f>
        <v/>
      </c>
      <c r="C4280" s="15">
        <f>HOUR($A4280)</f>
        <v/>
      </c>
      <c r="D4280" s="15">
        <f>IF(AND($A4280&gt;=Instellingen!$B$6,$A4280&lt;Instellingen!$B$7),1,0)</f>
        <v/>
      </c>
      <c r="E4280" s="15">
        <f>COUNTIF(tData[BezoekStart],"&lt;"&amp;($A4280+1/24))-COUNTIF(tData[BezoekEind],"&lt;="&amp;$A4280)</f>
        <v/>
      </c>
      <c r="F4280" s="15">
        <f>COUNTIF(tData[BezoekLangStart],"&lt;"&amp;($A4280+1/24))-COUNTIF(tData[BezoekLangEind],"&lt;="&amp;$A4280)</f>
        <v/>
      </c>
      <c r="G4280" s="15">
        <f>IF($D4280=1,$B4280*100+$C4280,-1)</f>
        <v/>
      </c>
      <c r="H4280" s="15">
        <f>IF($D4280=1,$B4280,-1)</f>
        <v/>
      </c>
      <c r="I4280" s="15">
        <f>IF($D4280=1,$C4280,-1)</f>
        <v/>
      </c>
    </row>
    <row r="4281">
      <c r="A4281" s="33" t="n">
        <v>45470.25</v>
      </c>
      <c r="B4281" s="15">
        <f>WEEKDAY($A4281,2)</f>
        <v/>
      </c>
      <c r="C4281" s="15">
        <f>HOUR($A4281)</f>
        <v/>
      </c>
      <c r="D4281" s="15">
        <f>IF(AND($A4281&gt;=Instellingen!$B$6,$A4281&lt;Instellingen!$B$7),1,0)</f>
        <v/>
      </c>
      <c r="E4281" s="15">
        <f>COUNTIF(tData[BezoekStart],"&lt;"&amp;($A4281+1/24))-COUNTIF(tData[BezoekEind],"&lt;="&amp;$A4281)</f>
        <v/>
      </c>
      <c r="F4281" s="15">
        <f>COUNTIF(tData[BezoekLangStart],"&lt;"&amp;($A4281+1/24))-COUNTIF(tData[BezoekLangEind],"&lt;="&amp;$A4281)</f>
        <v/>
      </c>
      <c r="G4281" s="15">
        <f>IF($D4281=1,$B4281*100+$C4281,-1)</f>
        <v/>
      </c>
      <c r="H4281" s="15">
        <f>IF($D4281=1,$B4281,-1)</f>
        <v/>
      </c>
      <c r="I4281" s="15">
        <f>IF($D4281=1,$C4281,-1)</f>
        <v/>
      </c>
    </row>
    <row r="4282">
      <c r="A4282" s="33" t="n">
        <v>45470.29166666666</v>
      </c>
      <c r="B4282" s="15">
        <f>WEEKDAY($A4282,2)</f>
        <v/>
      </c>
      <c r="C4282" s="15">
        <f>HOUR($A4282)</f>
        <v/>
      </c>
      <c r="D4282" s="15">
        <f>IF(AND($A4282&gt;=Instellingen!$B$6,$A4282&lt;Instellingen!$B$7),1,0)</f>
        <v/>
      </c>
      <c r="E4282" s="15">
        <f>COUNTIF(tData[BezoekStart],"&lt;"&amp;($A4282+1/24))-COUNTIF(tData[BezoekEind],"&lt;="&amp;$A4282)</f>
        <v/>
      </c>
      <c r="F4282" s="15">
        <f>COUNTIF(tData[BezoekLangStart],"&lt;"&amp;($A4282+1/24))-COUNTIF(tData[BezoekLangEind],"&lt;="&amp;$A4282)</f>
        <v/>
      </c>
      <c r="G4282" s="15">
        <f>IF($D4282=1,$B4282*100+$C4282,-1)</f>
        <v/>
      </c>
      <c r="H4282" s="15">
        <f>IF($D4282=1,$B4282,-1)</f>
        <v/>
      </c>
      <c r="I4282" s="15">
        <f>IF($D4282=1,$C4282,-1)</f>
        <v/>
      </c>
    </row>
    <row r="4283">
      <c r="A4283" s="33" t="n">
        <v>45470.33333333334</v>
      </c>
      <c r="B4283" s="15">
        <f>WEEKDAY($A4283,2)</f>
        <v/>
      </c>
      <c r="C4283" s="15">
        <f>HOUR($A4283)</f>
        <v/>
      </c>
      <c r="D4283" s="15">
        <f>IF(AND($A4283&gt;=Instellingen!$B$6,$A4283&lt;Instellingen!$B$7),1,0)</f>
        <v/>
      </c>
      <c r="E4283" s="15">
        <f>COUNTIF(tData[BezoekStart],"&lt;"&amp;($A4283+1/24))-COUNTIF(tData[BezoekEind],"&lt;="&amp;$A4283)</f>
        <v/>
      </c>
      <c r="F4283" s="15">
        <f>COUNTIF(tData[BezoekLangStart],"&lt;"&amp;($A4283+1/24))-COUNTIF(tData[BezoekLangEind],"&lt;="&amp;$A4283)</f>
        <v/>
      </c>
      <c r="G4283" s="15">
        <f>IF($D4283=1,$B4283*100+$C4283,-1)</f>
        <v/>
      </c>
      <c r="H4283" s="15">
        <f>IF($D4283=1,$B4283,-1)</f>
        <v/>
      </c>
      <c r="I4283" s="15">
        <f>IF($D4283=1,$C4283,-1)</f>
        <v/>
      </c>
    </row>
    <row r="4284">
      <c r="A4284" s="33" t="n">
        <v>45470.375</v>
      </c>
      <c r="B4284" s="15">
        <f>WEEKDAY($A4284,2)</f>
        <v/>
      </c>
      <c r="C4284" s="15">
        <f>HOUR($A4284)</f>
        <v/>
      </c>
      <c r="D4284" s="15">
        <f>IF(AND($A4284&gt;=Instellingen!$B$6,$A4284&lt;Instellingen!$B$7),1,0)</f>
        <v/>
      </c>
      <c r="E4284" s="15">
        <f>COUNTIF(tData[BezoekStart],"&lt;"&amp;($A4284+1/24))-COUNTIF(tData[BezoekEind],"&lt;="&amp;$A4284)</f>
        <v/>
      </c>
      <c r="F4284" s="15">
        <f>COUNTIF(tData[BezoekLangStart],"&lt;"&amp;($A4284+1/24))-COUNTIF(tData[BezoekLangEind],"&lt;="&amp;$A4284)</f>
        <v/>
      </c>
      <c r="G4284" s="15">
        <f>IF($D4284=1,$B4284*100+$C4284,-1)</f>
        <v/>
      </c>
      <c r="H4284" s="15">
        <f>IF($D4284=1,$B4284,-1)</f>
        <v/>
      </c>
      <c r="I4284" s="15">
        <f>IF($D4284=1,$C4284,-1)</f>
        <v/>
      </c>
    </row>
    <row r="4285">
      <c r="A4285" s="33" t="n">
        <v>45470.41666666666</v>
      </c>
      <c r="B4285" s="15">
        <f>WEEKDAY($A4285,2)</f>
        <v/>
      </c>
      <c r="C4285" s="15">
        <f>HOUR($A4285)</f>
        <v/>
      </c>
      <c r="D4285" s="15">
        <f>IF(AND($A4285&gt;=Instellingen!$B$6,$A4285&lt;Instellingen!$B$7),1,0)</f>
        <v/>
      </c>
      <c r="E4285" s="15">
        <f>COUNTIF(tData[BezoekStart],"&lt;"&amp;($A4285+1/24))-COUNTIF(tData[BezoekEind],"&lt;="&amp;$A4285)</f>
        <v/>
      </c>
      <c r="F4285" s="15">
        <f>COUNTIF(tData[BezoekLangStart],"&lt;"&amp;($A4285+1/24))-COUNTIF(tData[BezoekLangEind],"&lt;="&amp;$A4285)</f>
        <v/>
      </c>
      <c r="G4285" s="15">
        <f>IF($D4285=1,$B4285*100+$C4285,-1)</f>
        <v/>
      </c>
      <c r="H4285" s="15">
        <f>IF($D4285=1,$B4285,-1)</f>
        <v/>
      </c>
      <c r="I4285" s="15">
        <f>IF($D4285=1,$C4285,-1)</f>
        <v/>
      </c>
    </row>
    <row r="4286">
      <c r="A4286" s="33" t="n">
        <v>45470.45833333334</v>
      </c>
      <c r="B4286" s="15">
        <f>WEEKDAY($A4286,2)</f>
        <v/>
      </c>
      <c r="C4286" s="15">
        <f>HOUR($A4286)</f>
        <v/>
      </c>
      <c r="D4286" s="15">
        <f>IF(AND($A4286&gt;=Instellingen!$B$6,$A4286&lt;Instellingen!$B$7),1,0)</f>
        <v/>
      </c>
      <c r="E4286" s="15">
        <f>COUNTIF(tData[BezoekStart],"&lt;"&amp;($A4286+1/24))-COUNTIF(tData[BezoekEind],"&lt;="&amp;$A4286)</f>
        <v/>
      </c>
      <c r="F4286" s="15">
        <f>COUNTIF(tData[BezoekLangStart],"&lt;"&amp;($A4286+1/24))-COUNTIF(tData[BezoekLangEind],"&lt;="&amp;$A4286)</f>
        <v/>
      </c>
      <c r="G4286" s="15">
        <f>IF($D4286=1,$B4286*100+$C4286,-1)</f>
        <v/>
      </c>
      <c r="H4286" s="15">
        <f>IF($D4286=1,$B4286,-1)</f>
        <v/>
      </c>
      <c r="I4286" s="15">
        <f>IF($D4286=1,$C4286,-1)</f>
        <v/>
      </c>
    </row>
    <row r="4287">
      <c r="A4287" s="33" t="n">
        <v>45470.5</v>
      </c>
      <c r="B4287" s="15">
        <f>WEEKDAY($A4287,2)</f>
        <v/>
      </c>
      <c r="C4287" s="15">
        <f>HOUR($A4287)</f>
        <v/>
      </c>
      <c r="D4287" s="15">
        <f>IF(AND($A4287&gt;=Instellingen!$B$6,$A4287&lt;Instellingen!$B$7),1,0)</f>
        <v/>
      </c>
      <c r="E4287" s="15">
        <f>COUNTIF(tData[BezoekStart],"&lt;"&amp;($A4287+1/24))-COUNTIF(tData[BezoekEind],"&lt;="&amp;$A4287)</f>
        <v/>
      </c>
      <c r="F4287" s="15">
        <f>COUNTIF(tData[BezoekLangStart],"&lt;"&amp;($A4287+1/24))-COUNTIF(tData[BezoekLangEind],"&lt;="&amp;$A4287)</f>
        <v/>
      </c>
      <c r="G4287" s="15">
        <f>IF($D4287=1,$B4287*100+$C4287,-1)</f>
        <v/>
      </c>
      <c r="H4287" s="15">
        <f>IF($D4287=1,$B4287,-1)</f>
        <v/>
      </c>
      <c r="I4287" s="15">
        <f>IF($D4287=1,$C4287,-1)</f>
        <v/>
      </c>
    </row>
    <row r="4288">
      <c r="A4288" s="33" t="n">
        <v>45470.54166666666</v>
      </c>
      <c r="B4288" s="15">
        <f>WEEKDAY($A4288,2)</f>
        <v/>
      </c>
      <c r="C4288" s="15">
        <f>HOUR($A4288)</f>
        <v/>
      </c>
      <c r="D4288" s="15">
        <f>IF(AND($A4288&gt;=Instellingen!$B$6,$A4288&lt;Instellingen!$B$7),1,0)</f>
        <v/>
      </c>
      <c r="E4288" s="15">
        <f>COUNTIF(tData[BezoekStart],"&lt;"&amp;($A4288+1/24))-COUNTIF(tData[BezoekEind],"&lt;="&amp;$A4288)</f>
        <v/>
      </c>
      <c r="F4288" s="15">
        <f>COUNTIF(tData[BezoekLangStart],"&lt;"&amp;($A4288+1/24))-COUNTIF(tData[BezoekLangEind],"&lt;="&amp;$A4288)</f>
        <v/>
      </c>
      <c r="G4288" s="15">
        <f>IF($D4288=1,$B4288*100+$C4288,-1)</f>
        <v/>
      </c>
      <c r="H4288" s="15">
        <f>IF($D4288=1,$B4288,-1)</f>
        <v/>
      </c>
      <c r="I4288" s="15">
        <f>IF($D4288=1,$C4288,-1)</f>
        <v/>
      </c>
    </row>
    <row r="4289">
      <c r="A4289" s="33" t="n">
        <v>45470.58333333334</v>
      </c>
      <c r="B4289" s="15">
        <f>WEEKDAY($A4289,2)</f>
        <v/>
      </c>
      <c r="C4289" s="15">
        <f>HOUR($A4289)</f>
        <v/>
      </c>
      <c r="D4289" s="15">
        <f>IF(AND($A4289&gt;=Instellingen!$B$6,$A4289&lt;Instellingen!$B$7),1,0)</f>
        <v/>
      </c>
      <c r="E4289" s="15">
        <f>COUNTIF(tData[BezoekStart],"&lt;"&amp;($A4289+1/24))-COUNTIF(tData[BezoekEind],"&lt;="&amp;$A4289)</f>
        <v/>
      </c>
      <c r="F4289" s="15">
        <f>COUNTIF(tData[BezoekLangStart],"&lt;"&amp;($A4289+1/24))-COUNTIF(tData[BezoekLangEind],"&lt;="&amp;$A4289)</f>
        <v/>
      </c>
      <c r="G4289" s="15">
        <f>IF($D4289=1,$B4289*100+$C4289,-1)</f>
        <v/>
      </c>
      <c r="H4289" s="15">
        <f>IF($D4289=1,$B4289,-1)</f>
        <v/>
      </c>
      <c r="I4289" s="15">
        <f>IF($D4289=1,$C4289,-1)</f>
        <v/>
      </c>
    </row>
    <row r="4290">
      <c r="A4290" s="33" t="n">
        <v>45470.625</v>
      </c>
      <c r="B4290" s="15">
        <f>WEEKDAY($A4290,2)</f>
        <v/>
      </c>
      <c r="C4290" s="15">
        <f>HOUR($A4290)</f>
        <v/>
      </c>
      <c r="D4290" s="15">
        <f>IF(AND($A4290&gt;=Instellingen!$B$6,$A4290&lt;Instellingen!$B$7),1,0)</f>
        <v/>
      </c>
      <c r="E4290" s="15">
        <f>COUNTIF(tData[BezoekStart],"&lt;"&amp;($A4290+1/24))-COUNTIF(tData[BezoekEind],"&lt;="&amp;$A4290)</f>
        <v/>
      </c>
      <c r="F4290" s="15">
        <f>COUNTIF(tData[BezoekLangStart],"&lt;"&amp;($A4290+1/24))-COUNTIF(tData[BezoekLangEind],"&lt;="&amp;$A4290)</f>
        <v/>
      </c>
      <c r="G4290" s="15">
        <f>IF($D4290=1,$B4290*100+$C4290,-1)</f>
        <v/>
      </c>
      <c r="H4290" s="15">
        <f>IF($D4290=1,$B4290,-1)</f>
        <v/>
      </c>
      <c r="I4290" s="15">
        <f>IF($D4290=1,$C4290,-1)</f>
        <v/>
      </c>
    </row>
    <row r="4291">
      <c r="A4291" s="33" t="n">
        <v>45470.66666666666</v>
      </c>
      <c r="B4291" s="15">
        <f>WEEKDAY($A4291,2)</f>
        <v/>
      </c>
      <c r="C4291" s="15">
        <f>HOUR($A4291)</f>
        <v/>
      </c>
      <c r="D4291" s="15">
        <f>IF(AND($A4291&gt;=Instellingen!$B$6,$A4291&lt;Instellingen!$B$7),1,0)</f>
        <v/>
      </c>
      <c r="E4291" s="15">
        <f>COUNTIF(tData[BezoekStart],"&lt;"&amp;($A4291+1/24))-COUNTIF(tData[BezoekEind],"&lt;="&amp;$A4291)</f>
        <v/>
      </c>
      <c r="F4291" s="15">
        <f>COUNTIF(tData[BezoekLangStart],"&lt;"&amp;($A4291+1/24))-COUNTIF(tData[BezoekLangEind],"&lt;="&amp;$A4291)</f>
        <v/>
      </c>
      <c r="G4291" s="15">
        <f>IF($D4291=1,$B4291*100+$C4291,-1)</f>
        <v/>
      </c>
      <c r="H4291" s="15">
        <f>IF($D4291=1,$B4291,-1)</f>
        <v/>
      </c>
      <c r="I4291" s="15">
        <f>IF($D4291=1,$C4291,-1)</f>
        <v/>
      </c>
    </row>
    <row r="4292">
      <c r="A4292" s="33" t="n">
        <v>45470.70833333334</v>
      </c>
      <c r="B4292" s="15">
        <f>WEEKDAY($A4292,2)</f>
        <v/>
      </c>
      <c r="C4292" s="15">
        <f>HOUR($A4292)</f>
        <v/>
      </c>
      <c r="D4292" s="15">
        <f>IF(AND($A4292&gt;=Instellingen!$B$6,$A4292&lt;Instellingen!$B$7),1,0)</f>
        <v/>
      </c>
      <c r="E4292" s="15">
        <f>COUNTIF(tData[BezoekStart],"&lt;"&amp;($A4292+1/24))-COUNTIF(tData[BezoekEind],"&lt;="&amp;$A4292)</f>
        <v/>
      </c>
      <c r="F4292" s="15">
        <f>COUNTIF(tData[BezoekLangStart],"&lt;"&amp;($A4292+1/24))-COUNTIF(tData[BezoekLangEind],"&lt;="&amp;$A4292)</f>
        <v/>
      </c>
      <c r="G4292" s="15">
        <f>IF($D4292=1,$B4292*100+$C4292,-1)</f>
        <v/>
      </c>
      <c r="H4292" s="15">
        <f>IF($D4292=1,$B4292,-1)</f>
        <v/>
      </c>
      <c r="I4292" s="15">
        <f>IF($D4292=1,$C4292,-1)</f>
        <v/>
      </c>
    </row>
    <row r="4293">
      <c r="A4293" s="33" t="n">
        <v>45470.75</v>
      </c>
      <c r="B4293" s="15">
        <f>WEEKDAY($A4293,2)</f>
        <v/>
      </c>
      <c r="C4293" s="15">
        <f>HOUR($A4293)</f>
        <v/>
      </c>
      <c r="D4293" s="15">
        <f>IF(AND($A4293&gt;=Instellingen!$B$6,$A4293&lt;Instellingen!$B$7),1,0)</f>
        <v/>
      </c>
      <c r="E4293" s="15">
        <f>COUNTIF(tData[BezoekStart],"&lt;"&amp;($A4293+1/24))-COUNTIF(tData[BezoekEind],"&lt;="&amp;$A4293)</f>
        <v/>
      </c>
      <c r="F4293" s="15">
        <f>COUNTIF(tData[BezoekLangStart],"&lt;"&amp;($A4293+1/24))-COUNTIF(tData[BezoekLangEind],"&lt;="&amp;$A4293)</f>
        <v/>
      </c>
      <c r="G4293" s="15">
        <f>IF($D4293=1,$B4293*100+$C4293,-1)</f>
        <v/>
      </c>
      <c r="H4293" s="15">
        <f>IF($D4293=1,$B4293,-1)</f>
        <v/>
      </c>
      <c r="I4293" s="15">
        <f>IF($D4293=1,$C4293,-1)</f>
        <v/>
      </c>
    </row>
    <row r="4294">
      <c r="A4294" s="33" t="n">
        <v>45470.79166666666</v>
      </c>
      <c r="B4294" s="15">
        <f>WEEKDAY($A4294,2)</f>
        <v/>
      </c>
      <c r="C4294" s="15">
        <f>HOUR($A4294)</f>
        <v/>
      </c>
      <c r="D4294" s="15">
        <f>IF(AND($A4294&gt;=Instellingen!$B$6,$A4294&lt;Instellingen!$B$7),1,0)</f>
        <v/>
      </c>
      <c r="E4294" s="15">
        <f>COUNTIF(tData[BezoekStart],"&lt;"&amp;($A4294+1/24))-COUNTIF(tData[BezoekEind],"&lt;="&amp;$A4294)</f>
        <v/>
      </c>
      <c r="F4294" s="15">
        <f>COUNTIF(tData[BezoekLangStart],"&lt;"&amp;($A4294+1/24))-COUNTIF(tData[BezoekLangEind],"&lt;="&amp;$A4294)</f>
        <v/>
      </c>
      <c r="G4294" s="15">
        <f>IF($D4294=1,$B4294*100+$C4294,-1)</f>
        <v/>
      </c>
      <c r="H4294" s="15">
        <f>IF($D4294=1,$B4294,-1)</f>
        <v/>
      </c>
      <c r="I4294" s="15">
        <f>IF($D4294=1,$C4294,-1)</f>
        <v/>
      </c>
    </row>
    <row r="4295">
      <c r="A4295" s="33" t="n">
        <v>45470.83333333334</v>
      </c>
      <c r="B4295" s="15">
        <f>WEEKDAY($A4295,2)</f>
        <v/>
      </c>
      <c r="C4295" s="15">
        <f>HOUR($A4295)</f>
        <v/>
      </c>
      <c r="D4295" s="15">
        <f>IF(AND($A4295&gt;=Instellingen!$B$6,$A4295&lt;Instellingen!$B$7),1,0)</f>
        <v/>
      </c>
      <c r="E4295" s="15">
        <f>COUNTIF(tData[BezoekStart],"&lt;"&amp;($A4295+1/24))-COUNTIF(tData[BezoekEind],"&lt;="&amp;$A4295)</f>
        <v/>
      </c>
      <c r="F4295" s="15">
        <f>COUNTIF(tData[BezoekLangStart],"&lt;"&amp;($A4295+1/24))-COUNTIF(tData[BezoekLangEind],"&lt;="&amp;$A4295)</f>
        <v/>
      </c>
      <c r="G4295" s="15">
        <f>IF($D4295=1,$B4295*100+$C4295,-1)</f>
        <v/>
      </c>
      <c r="H4295" s="15">
        <f>IF($D4295=1,$B4295,-1)</f>
        <v/>
      </c>
      <c r="I4295" s="15">
        <f>IF($D4295=1,$C4295,-1)</f>
        <v/>
      </c>
    </row>
    <row r="4296">
      <c r="A4296" s="33" t="n">
        <v>45470.875</v>
      </c>
      <c r="B4296" s="15">
        <f>WEEKDAY($A4296,2)</f>
        <v/>
      </c>
      <c r="C4296" s="15">
        <f>HOUR($A4296)</f>
        <v/>
      </c>
      <c r="D4296" s="15">
        <f>IF(AND($A4296&gt;=Instellingen!$B$6,$A4296&lt;Instellingen!$B$7),1,0)</f>
        <v/>
      </c>
      <c r="E4296" s="15">
        <f>COUNTIF(tData[BezoekStart],"&lt;"&amp;($A4296+1/24))-COUNTIF(tData[BezoekEind],"&lt;="&amp;$A4296)</f>
        <v/>
      </c>
      <c r="F4296" s="15">
        <f>COUNTIF(tData[BezoekLangStart],"&lt;"&amp;($A4296+1/24))-COUNTIF(tData[BezoekLangEind],"&lt;="&amp;$A4296)</f>
        <v/>
      </c>
      <c r="G4296" s="15">
        <f>IF($D4296=1,$B4296*100+$C4296,-1)</f>
        <v/>
      </c>
      <c r="H4296" s="15">
        <f>IF($D4296=1,$B4296,-1)</f>
        <v/>
      </c>
      <c r="I4296" s="15">
        <f>IF($D4296=1,$C4296,-1)</f>
        <v/>
      </c>
    </row>
    <row r="4297">
      <c r="A4297" s="33" t="n">
        <v>45470.91666666666</v>
      </c>
      <c r="B4297" s="15">
        <f>WEEKDAY($A4297,2)</f>
        <v/>
      </c>
      <c r="C4297" s="15">
        <f>HOUR($A4297)</f>
        <v/>
      </c>
      <c r="D4297" s="15">
        <f>IF(AND($A4297&gt;=Instellingen!$B$6,$A4297&lt;Instellingen!$B$7),1,0)</f>
        <v/>
      </c>
      <c r="E4297" s="15">
        <f>COUNTIF(tData[BezoekStart],"&lt;"&amp;($A4297+1/24))-COUNTIF(tData[BezoekEind],"&lt;="&amp;$A4297)</f>
        <v/>
      </c>
      <c r="F4297" s="15">
        <f>COUNTIF(tData[BezoekLangStart],"&lt;"&amp;($A4297+1/24))-COUNTIF(tData[BezoekLangEind],"&lt;="&amp;$A4297)</f>
        <v/>
      </c>
      <c r="G4297" s="15">
        <f>IF($D4297=1,$B4297*100+$C4297,-1)</f>
        <v/>
      </c>
      <c r="H4297" s="15">
        <f>IF($D4297=1,$B4297,-1)</f>
        <v/>
      </c>
      <c r="I4297" s="15">
        <f>IF($D4297=1,$C4297,-1)</f>
        <v/>
      </c>
    </row>
    <row r="4298">
      <c r="A4298" s="33" t="n">
        <v>45470.95833333334</v>
      </c>
      <c r="B4298" s="15">
        <f>WEEKDAY($A4298,2)</f>
        <v/>
      </c>
      <c r="C4298" s="15">
        <f>HOUR($A4298)</f>
        <v/>
      </c>
      <c r="D4298" s="15">
        <f>IF(AND($A4298&gt;=Instellingen!$B$6,$A4298&lt;Instellingen!$B$7),1,0)</f>
        <v/>
      </c>
      <c r="E4298" s="15">
        <f>COUNTIF(tData[BezoekStart],"&lt;"&amp;($A4298+1/24))-COUNTIF(tData[BezoekEind],"&lt;="&amp;$A4298)</f>
        <v/>
      </c>
      <c r="F4298" s="15">
        <f>COUNTIF(tData[BezoekLangStart],"&lt;"&amp;($A4298+1/24))-COUNTIF(tData[BezoekLangEind],"&lt;="&amp;$A4298)</f>
        <v/>
      </c>
      <c r="G4298" s="15">
        <f>IF($D4298=1,$B4298*100+$C4298,-1)</f>
        <v/>
      </c>
      <c r="H4298" s="15">
        <f>IF($D4298=1,$B4298,-1)</f>
        <v/>
      </c>
      <c r="I4298" s="15">
        <f>IF($D4298=1,$C4298,-1)</f>
        <v/>
      </c>
    </row>
    <row r="4299">
      <c r="A4299" s="33" t="n">
        <v>45471</v>
      </c>
      <c r="B4299" s="15">
        <f>WEEKDAY($A4299,2)</f>
        <v/>
      </c>
      <c r="C4299" s="15">
        <f>HOUR($A4299)</f>
        <v/>
      </c>
      <c r="D4299" s="15">
        <f>IF(AND($A4299&gt;=Instellingen!$B$6,$A4299&lt;Instellingen!$B$7),1,0)</f>
        <v/>
      </c>
      <c r="E4299" s="15">
        <f>COUNTIF(tData[BezoekStart],"&lt;"&amp;($A4299+1/24))-COUNTIF(tData[BezoekEind],"&lt;="&amp;$A4299)</f>
        <v/>
      </c>
      <c r="F4299" s="15">
        <f>COUNTIF(tData[BezoekLangStart],"&lt;"&amp;($A4299+1/24))-COUNTIF(tData[BezoekLangEind],"&lt;="&amp;$A4299)</f>
        <v/>
      </c>
      <c r="G4299" s="15">
        <f>IF($D4299=1,$B4299*100+$C4299,-1)</f>
        <v/>
      </c>
      <c r="H4299" s="15">
        <f>IF($D4299=1,$B4299,-1)</f>
        <v/>
      </c>
      <c r="I4299" s="15">
        <f>IF($D4299=1,$C4299,-1)</f>
        <v/>
      </c>
    </row>
    <row r="4300">
      <c r="A4300" s="33" t="n">
        <v>45471.04166666666</v>
      </c>
      <c r="B4300" s="15">
        <f>WEEKDAY($A4300,2)</f>
        <v/>
      </c>
      <c r="C4300" s="15">
        <f>HOUR($A4300)</f>
        <v/>
      </c>
      <c r="D4300" s="15">
        <f>IF(AND($A4300&gt;=Instellingen!$B$6,$A4300&lt;Instellingen!$B$7),1,0)</f>
        <v/>
      </c>
      <c r="E4300" s="15">
        <f>COUNTIF(tData[BezoekStart],"&lt;"&amp;($A4300+1/24))-COUNTIF(tData[BezoekEind],"&lt;="&amp;$A4300)</f>
        <v/>
      </c>
      <c r="F4300" s="15">
        <f>COUNTIF(tData[BezoekLangStart],"&lt;"&amp;($A4300+1/24))-COUNTIF(tData[BezoekLangEind],"&lt;="&amp;$A4300)</f>
        <v/>
      </c>
      <c r="G4300" s="15">
        <f>IF($D4300=1,$B4300*100+$C4300,-1)</f>
        <v/>
      </c>
      <c r="H4300" s="15">
        <f>IF($D4300=1,$B4300,-1)</f>
        <v/>
      </c>
      <c r="I4300" s="15">
        <f>IF($D4300=1,$C4300,-1)</f>
        <v/>
      </c>
    </row>
    <row r="4301">
      <c r="A4301" s="33" t="n">
        <v>45471.08333333334</v>
      </c>
      <c r="B4301" s="15">
        <f>WEEKDAY($A4301,2)</f>
        <v/>
      </c>
      <c r="C4301" s="15">
        <f>HOUR($A4301)</f>
        <v/>
      </c>
      <c r="D4301" s="15">
        <f>IF(AND($A4301&gt;=Instellingen!$B$6,$A4301&lt;Instellingen!$B$7),1,0)</f>
        <v/>
      </c>
      <c r="E4301" s="15">
        <f>COUNTIF(tData[BezoekStart],"&lt;"&amp;($A4301+1/24))-COUNTIF(tData[BezoekEind],"&lt;="&amp;$A4301)</f>
        <v/>
      </c>
      <c r="F4301" s="15">
        <f>COUNTIF(tData[BezoekLangStart],"&lt;"&amp;($A4301+1/24))-COUNTIF(tData[BezoekLangEind],"&lt;="&amp;$A4301)</f>
        <v/>
      </c>
      <c r="G4301" s="15">
        <f>IF($D4301=1,$B4301*100+$C4301,-1)</f>
        <v/>
      </c>
      <c r="H4301" s="15">
        <f>IF($D4301=1,$B4301,-1)</f>
        <v/>
      </c>
      <c r="I4301" s="15">
        <f>IF($D4301=1,$C4301,-1)</f>
        <v/>
      </c>
    </row>
    <row r="4302">
      <c r="A4302" s="33" t="n">
        <v>45471.125</v>
      </c>
      <c r="B4302" s="15">
        <f>WEEKDAY($A4302,2)</f>
        <v/>
      </c>
      <c r="C4302" s="15">
        <f>HOUR($A4302)</f>
        <v/>
      </c>
      <c r="D4302" s="15">
        <f>IF(AND($A4302&gt;=Instellingen!$B$6,$A4302&lt;Instellingen!$B$7),1,0)</f>
        <v/>
      </c>
      <c r="E4302" s="15">
        <f>COUNTIF(tData[BezoekStart],"&lt;"&amp;($A4302+1/24))-COUNTIF(tData[BezoekEind],"&lt;="&amp;$A4302)</f>
        <v/>
      </c>
      <c r="F4302" s="15">
        <f>COUNTIF(tData[BezoekLangStart],"&lt;"&amp;($A4302+1/24))-COUNTIF(tData[BezoekLangEind],"&lt;="&amp;$A4302)</f>
        <v/>
      </c>
      <c r="G4302" s="15">
        <f>IF($D4302=1,$B4302*100+$C4302,-1)</f>
        <v/>
      </c>
      <c r="H4302" s="15">
        <f>IF($D4302=1,$B4302,-1)</f>
        <v/>
      </c>
      <c r="I4302" s="15">
        <f>IF($D4302=1,$C4302,-1)</f>
        <v/>
      </c>
    </row>
    <row r="4303">
      <c r="A4303" s="33" t="n">
        <v>45471.16666666666</v>
      </c>
      <c r="B4303" s="15">
        <f>WEEKDAY($A4303,2)</f>
        <v/>
      </c>
      <c r="C4303" s="15">
        <f>HOUR($A4303)</f>
        <v/>
      </c>
      <c r="D4303" s="15">
        <f>IF(AND($A4303&gt;=Instellingen!$B$6,$A4303&lt;Instellingen!$B$7),1,0)</f>
        <v/>
      </c>
      <c r="E4303" s="15">
        <f>COUNTIF(tData[BezoekStart],"&lt;"&amp;($A4303+1/24))-COUNTIF(tData[BezoekEind],"&lt;="&amp;$A4303)</f>
        <v/>
      </c>
      <c r="F4303" s="15">
        <f>COUNTIF(tData[BezoekLangStart],"&lt;"&amp;($A4303+1/24))-COUNTIF(tData[BezoekLangEind],"&lt;="&amp;$A4303)</f>
        <v/>
      </c>
      <c r="G4303" s="15">
        <f>IF($D4303=1,$B4303*100+$C4303,-1)</f>
        <v/>
      </c>
      <c r="H4303" s="15">
        <f>IF($D4303=1,$B4303,-1)</f>
        <v/>
      </c>
      <c r="I4303" s="15">
        <f>IF($D4303=1,$C4303,-1)</f>
        <v/>
      </c>
    </row>
    <row r="4304">
      <c r="A4304" s="33" t="n">
        <v>45471.20833333334</v>
      </c>
      <c r="B4304" s="15">
        <f>WEEKDAY($A4304,2)</f>
        <v/>
      </c>
      <c r="C4304" s="15">
        <f>HOUR($A4304)</f>
        <v/>
      </c>
      <c r="D4304" s="15">
        <f>IF(AND($A4304&gt;=Instellingen!$B$6,$A4304&lt;Instellingen!$B$7),1,0)</f>
        <v/>
      </c>
      <c r="E4304" s="15">
        <f>COUNTIF(tData[BezoekStart],"&lt;"&amp;($A4304+1/24))-COUNTIF(tData[BezoekEind],"&lt;="&amp;$A4304)</f>
        <v/>
      </c>
      <c r="F4304" s="15">
        <f>COUNTIF(tData[BezoekLangStart],"&lt;"&amp;($A4304+1/24))-COUNTIF(tData[BezoekLangEind],"&lt;="&amp;$A4304)</f>
        <v/>
      </c>
      <c r="G4304" s="15">
        <f>IF($D4304=1,$B4304*100+$C4304,-1)</f>
        <v/>
      </c>
      <c r="H4304" s="15">
        <f>IF($D4304=1,$B4304,-1)</f>
        <v/>
      </c>
      <c r="I4304" s="15">
        <f>IF($D4304=1,$C4304,-1)</f>
        <v/>
      </c>
    </row>
    <row r="4305">
      <c r="A4305" s="33" t="n">
        <v>45471.25</v>
      </c>
      <c r="B4305" s="15">
        <f>WEEKDAY($A4305,2)</f>
        <v/>
      </c>
      <c r="C4305" s="15">
        <f>HOUR($A4305)</f>
        <v/>
      </c>
      <c r="D4305" s="15">
        <f>IF(AND($A4305&gt;=Instellingen!$B$6,$A4305&lt;Instellingen!$B$7),1,0)</f>
        <v/>
      </c>
      <c r="E4305" s="15">
        <f>COUNTIF(tData[BezoekStart],"&lt;"&amp;($A4305+1/24))-COUNTIF(tData[BezoekEind],"&lt;="&amp;$A4305)</f>
        <v/>
      </c>
      <c r="F4305" s="15">
        <f>COUNTIF(tData[BezoekLangStart],"&lt;"&amp;($A4305+1/24))-COUNTIF(tData[BezoekLangEind],"&lt;="&amp;$A4305)</f>
        <v/>
      </c>
      <c r="G4305" s="15">
        <f>IF($D4305=1,$B4305*100+$C4305,-1)</f>
        <v/>
      </c>
      <c r="H4305" s="15">
        <f>IF($D4305=1,$B4305,-1)</f>
        <v/>
      </c>
      <c r="I4305" s="15">
        <f>IF($D4305=1,$C4305,-1)</f>
        <v/>
      </c>
    </row>
    <row r="4306">
      <c r="A4306" s="33" t="n">
        <v>45471.29166666666</v>
      </c>
      <c r="B4306" s="15">
        <f>WEEKDAY($A4306,2)</f>
        <v/>
      </c>
      <c r="C4306" s="15">
        <f>HOUR($A4306)</f>
        <v/>
      </c>
      <c r="D4306" s="15">
        <f>IF(AND($A4306&gt;=Instellingen!$B$6,$A4306&lt;Instellingen!$B$7),1,0)</f>
        <v/>
      </c>
      <c r="E4306" s="15">
        <f>COUNTIF(tData[BezoekStart],"&lt;"&amp;($A4306+1/24))-COUNTIF(tData[BezoekEind],"&lt;="&amp;$A4306)</f>
        <v/>
      </c>
      <c r="F4306" s="15">
        <f>COUNTIF(tData[BezoekLangStart],"&lt;"&amp;($A4306+1/24))-COUNTIF(tData[BezoekLangEind],"&lt;="&amp;$A4306)</f>
        <v/>
      </c>
      <c r="G4306" s="15">
        <f>IF($D4306=1,$B4306*100+$C4306,-1)</f>
        <v/>
      </c>
      <c r="H4306" s="15">
        <f>IF($D4306=1,$B4306,-1)</f>
        <v/>
      </c>
      <c r="I4306" s="15">
        <f>IF($D4306=1,$C4306,-1)</f>
        <v/>
      </c>
    </row>
    <row r="4307">
      <c r="A4307" s="33" t="n">
        <v>45471.33333333334</v>
      </c>
      <c r="B4307" s="15">
        <f>WEEKDAY($A4307,2)</f>
        <v/>
      </c>
      <c r="C4307" s="15">
        <f>HOUR($A4307)</f>
        <v/>
      </c>
      <c r="D4307" s="15">
        <f>IF(AND($A4307&gt;=Instellingen!$B$6,$A4307&lt;Instellingen!$B$7),1,0)</f>
        <v/>
      </c>
      <c r="E4307" s="15">
        <f>COUNTIF(tData[BezoekStart],"&lt;"&amp;($A4307+1/24))-COUNTIF(tData[BezoekEind],"&lt;="&amp;$A4307)</f>
        <v/>
      </c>
      <c r="F4307" s="15">
        <f>COUNTIF(tData[BezoekLangStart],"&lt;"&amp;($A4307+1/24))-COUNTIF(tData[BezoekLangEind],"&lt;="&amp;$A4307)</f>
        <v/>
      </c>
      <c r="G4307" s="15">
        <f>IF($D4307=1,$B4307*100+$C4307,-1)</f>
        <v/>
      </c>
      <c r="H4307" s="15">
        <f>IF($D4307=1,$B4307,-1)</f>
        <v/>
      </c>
      <c r="I4307" s="15">
        <f>IF($D4307=1,$C4307,-1)</f>
        <v/>
      </c>
    </row>
    <row r="4308">
      <c r="A4308" s="33" t="n">
        <v>45471.375</v>
      </c>
      <c r="B4308" s="15">
        <f>WEEKDAY($A4308,2)</f>
        <v/>
      </c>
      <c r="C4308" s="15">
        <f>HOUR($A4308)</f>
        <v/>
      </c>
      <c r="D4308" s="15">
        <f>IF(AND($A4308&gt;=Instellingen!$B$6,$A4308&lt;Instellingen!$B$7),1,0)</f>
        <v/>
      </c>
      <c r="E4308" s="15">
        <f>COUNTIF(tData[BezoekStart],"&lt;"&amp;($A4308+1/24))-COUNTIF(tData[BezoekEind],"&lt;="&amp;$A4308)</f>
        <v/>
      </c>
      <c r="F4308" s="15">
        <f>COUNTIF(tData[BezoekLangStart],"&lt;"&amp;($A4308+1/24))-COUNTIF(tData[BezoekLangEind],"&lt;="&amp;$A4308)</f>
        <v/>
      </c>
      <c r="G4308" s="15">
        <f>IF($D4308=1,$B4308*100+$C4308,-1)</f>
        <v/>
      </c>
      <c r="H4308" s="15">
        <f>IF($D4308=1,$B4308,-1)</f>
        <v/>
      </c>
      <c r="I4308" s="15">
        <f>IF($D4308=1,$C4308,-1)</f>
        <v/>
      </c>
    </row>
    <row r="4309">
      <c r="A4309" s="33" t="n">
        <v>45471.41666666666</v>
      </c>
      <c r="B4309" s="15">
        <f>WEEKDAY($A4309,2)</f>
        <v/>
      </c>
      <c r="C4309" s="15">
        <f>HOUR($A4309)</f>
        <v/>
      </c>
      <c r="D4309" s="15">
        <f>IF(AND($A4309&gt;=Instellingen!$B$6,$A4309&lt;Instellingen!$B$7),1,0)</f>
        <v/>
      </c>
      <c r="E4309" s="15">
        <f>COUNTIF(tData[BezoekStart],"&lt;"&amp;($A4309+1/24))-COUNTIF(tData[BezoekEind],"&lt;="&amp;$A4309)</f>
        <v/>
      </c>
      <c r="F4309" s="15">
        <f>COUNTIF(tData[BezoekLangStart],"&lt;"&amp;($A4309+1/24))-COUNTIF(tData[BezoekLangEind],"&lt;="&amp;$A4309)</f>
        <v/>
      </c>
      <c r="G4309" s="15">
        <f>IF($D4309=1,$B4309*100+$C4309,-1)</f>
        <v/>
      </c>
      <c r="H4309" s="15">
        <f>IF($D4309=1,$B4309,-1)</f>
        <v/>
      </c>
      <c r="I4309" s="15">
        <f>IF($D4309=1,$C4309,-1)</f>
        <v/>
      </c>
    </row>
    <row r="4310">
      <c r="A4310" s="33" t="n">
        <v>45471.45833333334</v>
      </c>
      <c r="B4310" s="15">
        <f>WEEKDAY($A4310,2)</f>
        <v/>
      </c>
      <c r="C4310" s="15">
        <f>HOUR($A4310)</f>
        <v/>
      </c>
      <c r="D4310" s="15">
        <f>IF(AND($A4310&gt;=Instellingen!$B$6,$A4310&lt;Instellingen!$B$7),1,0)</f>
        <v/>
      </c>
      <c r="E4310" s="15">
        <f>COUNTIF(tData[BezoekStart],"&lt;"&amp;($A4310+1/24))-COUNTIF(tData[BezoekEind],"&lt;="&amp;$A4310)</f>
        <v/>
      </c>
      <c r="F4310" s="15">
        <f>COUNTIF(tData[BezoekLangStart],"&lt;"&amp;($A4310+1/24))-COUNTIF(tData[BezoekLangEind],"&lt;="&amp;$A4310)</f>
        <v/>
      </c>
      <c r="G4310" s="15">
        <f>IF($D4310=1,$B4310*100+$C4310,-1)</f>
        <v/>
      </c>
      <c r="H4310" s="15">
        <f>IF($D4310=1,$B4310,-1)</f>
        <v/>
      </c>
      <c r="I4310" s="15">
        <f>IF($D4310=1,$C4310,-1)</f>
        <v/>
      </c>
    </row>
    <row r="4311">
      <c r="A4311" s="33" t="n">
        <v>45471.5</v>
      </c>
      <c r="B4311" s="15">
        <f>WEEKDAY($A4311,2)</f>
        <v/>
      </c>
      <c r="C4311" s="15">
        <f>HOUR($A4311)</f>
        <v/>
      </c>
      <c r="D4311" s="15">
        <f>IF(AND($A4311&gt;=Instellingen!$B$6,$A4311&lt;Instellingen!$B$7),1,0)</f>
        <v/>
      </c>
      <c r="E4311" s="15">
        <f>COUNTIF(tData[BezoekStart],"&lt;"&amp;($A4311+1/24))-COUNTIF(tData[BezoekEind],"&lt;="&amp;$A4311)</f>
        <v/>
      </c>
      <c r="F4311" s="15">
        <f>COUNTIF(tData[BezoekLangStart],"&lt;"&amp;($A4311+1/24))-COUNTIF(tData[BezoekLangEind],"&lt;="&amp;$A4311)</f>
        <v/>
      </c>
      <c r="G4311" s="15">
        <f>IF($D4311=1,$B4311*100+$C4311,-1)</f>
        <v/>
      </c>
      <c r="H4311" s="15">
        <f>IF($D4311=1,$B4311,-1)</f>
        <v/>
      </c>
      <c r="I4311" s="15">
        <f>IF($D4311=1,$C4311,-1)</f>
        <v/>
      </c>
    </row>
    <row r="4312">
      <c r="A4312" s="33" t="n">
        <v>45471.54166666666</v>
      </c>
      <c r="B4312" s="15">
        <f>WEEKDAY($A4312,2)</f>
        <v/>
      </c>
      <c r="C4312" s="15">
        <f>HOUR($A4312)</f>
        <v/>
      </c>
      <c r="D4312" s="15">
        <f>IF(AND($A4312&gt;=Instellingen!$B$6,$A4312&lt;Instellingen!$B$7),1,0)</f>
        <v/>
      </c>
      <c r="E4312" s="15">
        <f>COUNTIF(tData[BezoekStart],"&lt;"&amp;($A4312+1/24))-COUNTIF(tData[BezoekEind],"&lt;="&amp;$A4312)</f>
        <v/>
      </c>
      <c r="F4312" s="15">
        <f>COUNTIF(tData[BezoekLangStart],"&lt;"&amp;($A4312+1/24))-COUNTIF(tData[BezoekLangEind],"&lt;="&amp;$A4312)</f>
        <v/>
      </c>
      <c r="G4312" s="15">
        <f>IF($D4312=1,$B4312*100+$C4312,-1)</f>
        <v/>
      </c>
      <c r="H4312" s="15">
        <f>IF($D4312=1,$B4312,-1)</f>
        <v/>
      </c>
      <c r="I4312" s="15">
        <f>IF($D4312=1,$C4312,-1)</f>
        <v/>
      </c>
    </row>
    <row r="4313">
      <c r="A4313" s="33" t="n">
        <v>45471.58333333334</v>
      </c>
      <c r="B4313" s="15">
        <f>WEEKDAY($A4313,2)</f>
        <v/>
      </c>
      <c r="C4313" s="15">
        <f>HOUR($A4313)</f>
        <v/>
      </c>
      <c r="D4313" s="15">
        <f>IF(AND($A4313&gt;=Instellingen!$B$6,$A4313&lt;Instellingen!$B$7),1,0)</f>
        <v/>
      </c>
      <c r="E4313" s="15">
        <f>COUNTIF(tData[BezoekStart],"&lt;"&amp;($A4313+1/24))-COUNTIF(tData[BezoekEind],"&lt;="&amp;$A4313)</f>
        <v/>
      </c>
      <c r="F4313" s="15">
        <f>COUNTIF(tData[BezoekLangStart],"&lt;"&amp;($A4313+1/24))-COUNTIF(tData[BezoekLangEind],"&lt;="&amp;$A4313)</f>
        <v/>
      </c>
      <c r="G4313" s="15">
        <f>IF($D4313=1,$B4313*100+$C4313,-1)</f>
        <v/>
      </c>
      <c r="H4313" s="15">
        <f>IF($D4313=1,$B4313,-1)</f>
        <v/>
      </c>
      <c r="I4313" s="15">
        <f>IF($D4313=1,$C4313,-1)</f>
        <v/>
      </c>
    </row>
    <row r="4314">
      <c r="A4314" s="33" t="n">
        <v>45471.625</v>
      </c>
      <c r="B4314" s="15">
        <f>WEEKDAY($A4314,2)</f>
        <v/>
      </c>
      <c r="C4314" s="15">
        <f>HOUR($A4314)</f>
        <v/>
      </c>
      <c r="D4314" s="15">
        <f>IF(AND($A4314&gt;=Instellingen!$B$6,$A4314&lt;Instellingen!$B$7),1,0)</f>
        <v/>
      </c>
      <c r="E4314" s="15">
        <f>COUNTIF(tData[BezoekStart],"&lt;"&amp;($A4314+1/24))-COUNTIF(tData[BezoekEind],"&lt;="&amp;$A4314)</f>
        <v/>
      </c>
      <c r="F4314" s="15">
        <f>COUNTIF(tData[BezoekLangStart],"&lt;"&amp;($A4314+1/24))-COUNTIF(tData[BezoekLangEind],"&lt;="&amp;$A4314)</f>
        <v/>
      </c>
      <c r="G4314" s="15">
        <f>IF($D4314=1,$B4314*100+$C4314,-1)</f>
        <v/>
      </c>
      <c r="H4314" s="15">
        <f>IF($D4314=1,$B4314,-1)</f>
        <v/>
      </c>
      <c r="I4314" s="15">
        <f>IF($D4314=1,$C4314,-1)</f>
        <v/>
      </c>
    </row>
    <row r="4315">
      <c r="A4315" s="33" t="n">
        <v>45471.66666666666</v>
      </c>
      <c r="B4315" s="15">
        <f>WEEKDAY($A4315,2)</f>
        <v/>
      </c>
      <c r="C4315" s="15">
        <f>HOUR($A4315)</f>
        <v/>
      </c>
      <c r="D4315" s="15">
        <f>IF(AND($A4315&gt;=Instellingen!$B$6,$A4315&lt;Instellingen!$B$7),1,0)</f>
        <v/>
      </c>
      <c r="E4315" s="15">
        <f>COUNTIF(tData[BezoekStart],"&lt;"&amp;($A4315+1/24))-COUNTIF(tData[BezoekEind],"&lt;="&amp;$A4315)</f>
        <v/>
      </c>
      <c r="F4315" s="15">
        <f>COUNTIF(tData[BezoekLangStart],"&lt;"&amp;($A4315+1/24))-COUNTIF(tData[BezoekLangEind],"&lt;="&amp;$A4315)</f>
        <v/>
      </c>
      <c r="G4315" s="15">
        <f>IF($D4315=1,$B4315*100+$C4315,-1)</f>
        <v/>
      </c>
      <c r="H4315" s="15">
        <f>IF($D4315=1,$B4315,-1)</f>
        <v/>
      </c>
      <c r="I4315" s="15">
        <f>IF($D4315=1,$C4315,-1)</f>
        <v/>
      </c>
    </row>
    <row r="4316">
      <c r="A4316" s="33" t="n">
        <v>45471.70833333334</v>
      </c>
      <c r="B4316" s="15">
        <f>WEEKDAY($A4316,2)</f>
        <v/>
      </c>
      <c r="C4316" s="15">
        <f>HOUR($A4316)</f>
        <v/>
      </c>
      <c r="D4316" s="15">
        <f>IF(AND($A4316&gt;=Instellingen!$B$6,$A4316&lt;Instellingen!$B$7),1,0)</f>
        <v/>
      </c>
      <c r="E4316" s="15">
        <f>COUNTIF(tData[BezoekStart],"&lt;"&amp;($A4316+1/24))-COUNTIF(tData[BezoekEind],"&lt;="&amp;$A4316)</f>
        <v/>
      </c>
      <c r="F4316" s="15">
        <f>COUNTIF(tData[BezoekLangStart],"&lt;"&amp;($A4316+1/24))-COUNTIF(tData[BezoekLangEind],"&lt;="&amp;$A4316)</f>
        <v/>
      </c>
      <c r="G4316" s="15">
        <f>IF($D4316=1,$B4316*100+$C4316,-1)</f>
        <v/>
      </c>
      <c r="H4316" s="15">
        <f>IF($D4316=1,$B4316,-1)</f>
        <v/>
      </c>
      <c r="I4316" s="15">
        <f>IF($D4316=1,$C4316,-1)</f>
        <v/>
      </c>
    </row>
    <row r="4317">
      <c r="A4317" s="33" t="n">
        <v>45471.75</v>
      </c>
      <c r="B4317" s="15">
        <f>WEEKDAY($A4317,2)</f>
        <v/>
      </c>
      <c r="C4317" s="15">
        <f>HOUR($A4317)</f>
        <v/>
      </c>
      <c r="D4317" s="15">
        <f>IF(AND($A4317&gt;=Instellingen!$B$6,$A4317&lt;Instellingen!$B$7),1,0)</f>
        <v/>
      </c>
      <c r="E4317" s="15">
        <f>COUNTIF(tData[BezoekStart],"&lt;"&amp;($A4317+1/24))-COUNTIF(tData[BezoekEind],"&lt;="&amp;$A4317)</f>
        <v/>
      </c>
      <c r="F4317" s="15">
        <f>COUNTIF(tData[BezoekLangStart],"&lt;"&amp;($A4317+1/24))-COUNTIF(tData[BezoekLangEind],"&lt;="&amp;$A4317)</f>
        <v/>
      </c>
      <c r="G4317" s="15">
        <f>IF($D4317=1,$B4317*100+$C4317,-1)</f>
        <v/>
      </c>
      <c r="H4317" s="15">
        <f>IF($D4317=1,$B4317,-1)</f>
        <v/>
      </c>
      <c r="I4317" s="15">
        <f>IF($D4317=1,$C4317,-1)</f>
        <v/>
      </c>
    </row>
    <row r="4318">
      <c r="A4318" s="33" t="n">
        <v>45471.79166666666</v>
      </c>
      <c r="B4318" s="15">
        <f>WEEKDAY($A4318,2)</f>
        <v/>
      </c>
      <c r="C4318" s="15">
        <f>HOUR($A4318)</f>
        <v/>
      </c>
      <c r="D4318" s="15">
        <f>IF(AND($A4318&gt;=Instellingen!$B$6,$A4318&lt;Instellingen!$B$7),1,0)</f>
        <v/>
      </c>
      <c r="E4318" s="15">
        <f>COUNTIF(tData[BezoekStart],"&lt;"&amp;($A4318+1/24))-COUNTIF(tData[BezoekEind],"&lt;="&amp;$A4318)</f>
        <v/>
      </c>
      <c r="F4318" s="15">
        <f>COUNTIF(tData[BezoekLangStart],"&lt;"&amp;($A4318+1/24))-COUNTIF(tData[BezoekLangEind],"&lt;="&amp;$A4318)</f>
        <v/>
      </c>
      <c r="G4318" s="15">
        <f>IF($D4318=1,$B4318*100+$C4318,-1)</f>
        <v/>
      </c>
      <c r="H4318" s="15">
        <f>IF($D4318=1,$B4318,-1)</f>
        <v/>
      </c>
      <c r="I4318" s="15">
        <f>IF($D4318=1,$C4318,-1)</f>
        <v/>
      </c>
    </row>
    <row r="4319">
      <c r="A4319" s="33" t="n">
        <v>45471.83333333334</v>
      </c>
      <c r="B4319" s="15">
        <f>WEEKDAY($A4319,2)</f>
        <v/>
      </c>
      <c r="C4319" s="15">
        <f>HOUR($A4319)</f>
        <v/>
      </c>
      <c r="D4319" s="15">
        <f>IF(AND($A4319&gt;=Instellingen!$B$6,$A4319&lt;Instellingen!$B$7),1,0)</f>
        <v/>
      </c>
      <c r="E4319" s="15">
        <f>COUNTIF(tData[BezoekStart],"&lt;"&amp;($A4319+1/24))-COUNTIF(tData[BezoekEind],"&lt;="&amp;$A4319)</f>
        <v/>
      </c>
      <c r="F4319" s="15">
        <f>COUNTIF(tData[BezoekLangStart],"&lt;"&amp;($A4319+1/24))-COUNTIF(tData[BezoekLangEind],"&lt;="&amp;$A4319)</f>
        <v/>
      </c>
      <c r="G4319" s="15">
        <f>IF($D4319=1,$B4319*100+$C4319,-1)</f>
        <v/>
      </c>
      <c r="H4319" s="15">
        <f>IF($D4319=1,$B4319,-1)</f>
        <v/>
      </c>
      <c r="I4319" s="15">
        <f>IF($D4319=1,$C4319,-1)</f>
        <v/>
      </c>
    </row>
    <row r="4320">
      <c r="A4320" s="33" t="n">
        <v>45471.875</v>
      </c>
      <c r="B4320" s="15">
        <f>WEEKDAY($A4320,2)</f>
        <v/>
      </c>
      <c r="C4320" s="15">
        <f>HOUR($A4320)</f>
        <v/>
      </c>
      <c r="D4320" s="15">
        <f>IF(AND($A4320&gt;=Instellingen!$B$6,$A4320&lt;Instellingen!$B$7),1,0)</f>
        <v/>
      </c>
      <c r="E4320" s="15">
        <f>COUNTIF(tData[BezoekStart],"&lt;"&amp;($A4320+1/24))-COUNTIF(tData[BezoekEind],"&lt;="&amp;$A4320)</f>
        <v/>
      </c>
      <c r="F4320" s="15">
        <f>COUNTIF(tData[BezoekLangStart],"&lt;"&amp;($A4320+1/24))-COUNTIF(tData[BezoekLangEind],"&lt;="&amp;$A4320)</f>
        <v/>
      </c>
      <c r="G4320" s="15">
        <f>IF($D4320=1,$B4320*100+$C4320,-1)</f>
        <v/>
      </c>
      <c r="H4320" s="15">
        <f>IF($D4320=1,$B4320,-1)</f>
        <v/>
      </c>
      <c r="I4320" s="15">
        <f>IF($D4320=1,$C4320,-1)</f>
        <v/>
      </c>
    </row>
    <row r="4321">
      <c r="A4321" s="33" t="n">
        <v>45471.91666666666</v>
      </c>
      <c r="B4321" s="15">
        <f>WEEKDAY($A4321,2)</f>
        <v/>
      </c>
      <c r="C4321" s="15">
        <f>HOUR($A4321)</f>
        <v/>
      </c>
      <c r="D4321" s="15">
        <f>IF(AND($A4321&gt;=Instellingen!$B$6,$A4321&lt;Instellingen!$B$7),1,0)</f>
        <v/>
      </c>
      <c r="E4321" s="15">
        <f>COUNTIF(tData[BezoekStart],"&lt;"&amp;($A4321+1/24))-COUNTIF(tData[BezoekEind],"&lt;="&amp;$A4321)</f>
        <v/>
      </c>
      <c r="F4321" s="15">
        <f>COUNTIF(tData[BezoekLangStart],"&lt;"&amp;($A4321+1/24))-COUNTIF(tData[BezoekLangEind],"&lt;="&amp;$A4321)</f>
        <v/>
      </c>
      <c r="G4321" s="15">
        <f>IF($D4321=1,$B4321*100+$C4321,-1)</f>
        <v/>
      </c>
      <c r="H4321" s="15">
        <f>IF($D4321=1,$B4321,-1)</f>
        <v/>
      </c>
      <c r="I4321" s="15">
        <f>IF($D4321=1,$C4321,-1)</f>
        <v/>
      </c>
    </row>
    <row r="4322">
      <c r="A4322" s="33" t="n">
        <v>45471.95833333334</v>
      </c>
      <c r="B4322" s="15">
        <f>WEEKDAY($A4322,2)</f>
        <v/>
      </c>
      <c r="C4322" s="15">
        <f>HOUR($A4322)</f>
        <v/>
      </c>
      <c r="D4322" s="15">
        <f>IF(AND($A4322&gt;=Instellingen!$B$6,$A4322&lt;Instellingen!$B$7),1,0)</f>
        <v/>
      </c>
      <c r="E4322" s="15">
        <f>COUNTIF(tData[BezoekStart],"&lt;"&amp;($A4322+1/24))-COUNTIF(tData[BezoekEind],"&lt;="&amp;$A4322)</f>
        <v/>
      </c>
      <c r="F4322" s="15">
        <f>COUNTIF(tData[BezoekLangStart],"&lt;"&amp;($A4322+1/24))-COUNTIF(tData[BezoekLangEind],"&lt;="&amp;$A4322)</f>
        <v/>
      </c>
      <c r="G4322" s="15">
        <f>IF($D4322=1,$B4322*100+$C4322,-1)</f>
        <v/>
      </c>
      <c r="H4322" s="15">
        <f>IF($D4322=1,$B4322,-1)</f>
        <v/>
      </c>
      <c r="I4322" s="15">
        <f>IF($D4322=1,$C4322,-1)</f>
        <v/>
      </c>
    </row>
    <row r="4323">
      <c r="A4323" s="33" t="n">
        <v>45472</v>
      </c>
      <c r="B4323" s="15">
        <f>WEEKDAY($A4323,2)</f>
        <v/>
      </c>
      <c r="C4323" s="15">
        <f>HOUR($A4323)</f>
        <v/>
      </c>
      <c r="D4323" s="15">
        <f>IF(AND($A4323&gt;=Instellingen!$B$6,$A4323&lt;Instellingen!$B$7),1,0)</f>
        <v/>
      </c>
      <c r="E4323" s="15">
        <f>COUNTIF(tData[BezoekStart],"&lt;"&amp;($A4323+1/24))-COUNTIF(tData[BezoekEind],"&lt;="&amp;$A4323)</f>
        <v/>
      </c>
      <c r="F4323" s="15">
        <f>COUNTIF(tData[BezoekLangStart],"&lt;"&amp;($A4323+1/24))-COUNTIF(tData[BezoekLangEind],"&lt;="&amp;$A4323)</f>
        <v/>
      </c>
      <c r="G4323" s="15">
        <f>IF($D4323=1,$B4323*100+$C4323,-1)</f>
        <v/>
      </c>
      <c r="H4323" s="15">
        <f>IF($D4323=1,$B4323,-1)</f>
        <v/>
      </c>
      <c r="I4323" s="15">
        <f>IF($D4323=1,$C4323,-1)</f>
        <v/>
      </c>
    </row>
    <row r="4324">
      <c r="A4324" s="33" t="n">
        <v>45472.04166666666</v>
      </c>
      <c r="B4324" s="15">
        <f>WEEKDAY($A4324,2)</f>
        <v/>
      </c>
      <c r="C4324" s="15">
        <f>HOUR($A4324)</f>
        <v/>
      </c>
      <c r="D4324" s="15">
        <f>IF(AND($A4324&gt;=Instellingen!$B$6,$A4324&lt;Instellingen!$B$7),1,0)</f>
        <v/>
      </c>
      <c r="E4324" s="15">
        <f>COUNTIF(tData[BezoekStart],"&lt;"&amp;($A4324+1/24))-COUNTIF(tData[BezoekEind],"&lt;="&amp;$A4324)</f>
        <v/>
      </c>
      <c r="F4324" s="15">
        <f>COUNTIF(tData[BezoekLangStart],"&lt;"&amp;($A4324+1/24))-COUNTIF(tData[BezoekLangEind],"&lt;="&amp;$A4324)</f>
        <v/>
      </c>
      <c r="G4324" s="15">
        <f>IF($D4324=1,$B4324*100+$C4324,-1)</f>
        <v/>
      </c>
      <c r="H4324" s="15">
        <f>IF($D4324=1,$B4324,-1)</f>
        <v/>
      </c>
      <c r="I4324" s="15">
        <f>IF($D4324=1,$C4324,-1)</f>
        <v/>
      </c>
    </row>
    <row r="4325">
      <c r="A4325" s="33" t="n">
        <v>45472.08333333334</v>
      </c>
      <c r="B4325" s="15">
        <f>WEEKDAY($A4325,2)</f>
        <v/>
      </c>
      <c r="C4325" s="15">
        <f>HOUR($A4325)</f>
        <v/>
      </c>
      <c r="D4325" s="15">
        <f>IF(AND($A4325&gt;=Instellingen!$B$6,$A4325&lt;Instellingen!$B$7),1,0)</f>
        <v/>
      </c>
      <c r="E4325" s="15">
        <f>COUNTIF(tData[BezoekStart],"&lt;"&amp;($A4325+1/24))-COUNTIF(tData[BezoekEind],"&lt;="&amp;$A4325)</f>
        <v/>
      </c>
      <c r="F4325" s="15">
        <f>COUNTIF(tData[BezoekLangStart],"&lt;"&amp;($A4325+1/24))-COUNTIF(tData[BezoekLangEind],"&lt;="&amp;$A4325)</f>
        <v/>
      </c>
      <c r="G4325" s="15">
        <f>IF($D4325=1,$B4325*100+$C4325,-1)</f>
        <v/>
      </c>
      <c r="H4325" s="15">
        <f>IF($D4325=1,$B4325,-1)</f>
        <v/>
      </c>
      <c r="I4325" s="15">
        <f>IF($D4325=1,$C4325,-1)</f>
        <v/>
      </c>
    </row>
    <row r="4326">
      <c r="A4326" s="33" t="n">
        <v>45472.125</v>
      </c>
      <c r="B4326" s="15">
        <f>WEEKDAY($A4326,2)</f>
        <v/>
      </c>
      <c r="C4326" s="15">
        <f>HOUR($A4326)</f>
        <v/>
      </c>
      <c r="D4326" s="15">
        <f>IF(AND($A4326&gt;=Instellingen!$B$6,$A4326&lt;Instellingen!$B$7),1,0)</f>
        <v/>
      </c>
      <c r="E4326" s="15">
        <f>COUNTIF(tData[BezoekStart],"&lt;"&amp;($A4326+1/24))-COUNTIF(tData[BezoekEind],"&lt;="&amp;$A4326)</f>
        <v/>
      </c>
      <c r="F4326" s="15">
        <f>COUNTIF(tData[BezoekLangStart],"&lt;"&amp;($A4326+1/24))-COUNTIF(tData[BezoekLangEind],"&lt;="&amp;$A4326)</f>
        <v/>
      </c>
      <c r="G4326" s="15">
        <f>IF($D4326=1,$B4326*100+$C4326,-1)</f>
        <v/>
      </c>
      <c r="H4326" s="15">
        <f>IF($D4326=1,$B4326,-1)</f>
        <v/>
      </c>
      <c r="I4326" s="15">
        <f>IF($D4326=1,$C4326,-1)</f>
        <v/>
      </c>
    </row>
    <row r="4327">
      <c r="A4327" s="33" t="n">
        <v>45472.16666666666</v>
      </c>
      <c r="B4327" s="15">
        <f>WEEKDAY($A4327,2)</f>
        <v/>
      </c>
      <c r="C4327" s="15">
        <f>HOUR($A4327)</f>
        <v/>
      </c>
      <c r="D4327" s="15">
        <f>IF(AND($A4327&gt;=Instellingen!$B$6,$A4327&lt;Instellingen!$B$7),1,0)</f>
        <v/>
      </c>
      <c r="E4327" s="15">
        <f>COUNTIF(tData[BezoekStart],"&lt;"&amp;($A4327+1/24))-COUNTIF(tData[BezoekEind],"&lt;="&amp;$A4327)</f>
        <v/>
      </c>
      <c r="F4327" s="15">
        <f>COUNTIF(tData[BezoekLangStart],"&lt;"&amp;($A4327+1/24))-COUNTIF(tData[BezoekLangEind],"&lt;="&amp;$A4327)</f>
        <v/>
      </c>
      <c r="G4327" s="15">
        <f>IF($D4327=1,$B4327*100+$C4327,-1)</f>
        <v/>
      </c>
      <c r="H4327" s="15">
        <f>IF($D4327=1,$B4327,-1)</f>
        <v/>
      </c>
      <c r="I4327" s="15">
        <f>IF($D4327=1,$C4327,-1)</f>
        <v/>
      </c>
    </row>
    <row r="4328">
      <c r="A4328" s="33" t="n">
        <v>45472.20833333334</v>
      </c>
      <c r="B4328" s="15">
        <f>WEEKDAY($A4328,2)</f>
        <v/>
      </c>
      <c r="C4328" s="15">
        <f>HOUR($A4328)</f>
        <v/>
      </c>
      <c r="D4328" s="15">
        <f>IF(AND($A4328&gt;=Instellingen!$B$6,$A4328&lt;Instellingen!$B$7),1,0)</f>
        <v/>
      </c>
      <c r="E4328" s="15">
        <f>COUNTIF(tData[BezoekStart],"&lt;"&amp;($A4328+1/24))-COUNTIF(tData[BezoekEind],"&lt;="&amp;$A4328)</f>
        <v/>
      </c>
      <c r="F4328" s="15">
        <f>COUNTIF(tData[BezoekLangStart],"&lt;"&amp;($A4328+1/24))-COUNTIF(tData[BezoekLangEind],"&lt;="&amp;$A4328)</f>
        <v/>
      </c>
      <c r="G4328" s="15">
        <f>IF($D4328=1,$B4328*100+$C4328,-1)</f>
        <v/>
      </c>
      <c r="H4328" s="15">
        <f>IF($D4328=1,$B4328,-1)</f>
        <v/>
      </c>
      <c r="I4328" s="15">
        <f>IF($D4328=1,$C4328,-1)</f>
        <v/>
      </c>
    </row>
    <row r="4329">
      <c r="A4329" s="33" t="n">
        <v>45472.25</v>
      </c>
      <c r="B4329" s="15">
        <f>WEEKDAY($A4329,2)</f>
        <v/>
      </c>
      <c r="C4329" s="15">
        <f>HOUR($A4329)</f>
        <v/>
      </c>
      <c r="D4329" s="15">
        <f>IF(AND($A4329&gt;=Instellingen!$B$6,$A4329&lt;Instellingen!$B$7),1,0)</f>
        <v/>
      </c>
      <c r="E4329" s="15">
        <f>COUNTIF(tData[BezoekStart],"&lt;"&amp;($A4329+1/24))-COUNTIF(tData[BezoekEind],"&lt;="&amp;$A4329)</f>
        <v/>
      </c>
      <c r="F4329" s="15">
        <f>COUNTIF(tData[BezoekLangStart],"&lt;"&amp;($A4329+1/24))-COUNTIF(tData[BezoekLangEind],"&lt;="&amp;$A4329)</f>
        <v/>
      </c>
      <c r="G4329" s="15">
        <f>IF($D4329=1,$B4329*100+$C4329,-1)</f>
        <v/>
      </c>
      <c r="H4329" s="15">
        <f>IF($D4329=1,$B4329,-1)</f>
        <v/>
      </c>
      <c r="I4329" s="15">
        <f>IF($D4329=1,$C4329,-1)</f>
        <v/>
      </c>
    </row>
    <row r="4330">
      <c r="A4330" s="33" t="n">
        <v>45472.29166666666</v>
      </c>
      <c r="B4330" s="15">
        <f>WEEKDAY($A4330,2)</f>
        <v/>
      </c>
      <c r="C4330" s="15">
        <f>HOUR($A4330)</f>
        <v/>
      </c>
      <c r="D4330" s="15">
        <f>IF(AND($A4330&gt;=Instellingen!$B$6,$A4330&lt;Instellingen!$B$7),1,0)</f>
        <v/>
      </c>
      <c r="E4330" s="15">
        <f>COUNTIF(tData[BezoekStart],"&lt;"&amp;($A4330+1/24))-COUNTIF(tData[BezoekEind],"&lt;="&amp;$A4330)</f>
        <v/>
      </c>
      <c r="F4330" s="15">
        <f>COUNTIF(tData[BezoekLangStart],"&lt;"&amp;($A4330+1/24))-COUNTIF(tData[BezoekLangEind],"&lt;="&amp;$A4330)</f>
        <v/>
      </c>
      <c r="G4330" s="15">
        <f>IF($D4330=1,$B4330*100+$C4330,-1)</f>
        <v/>
      </c>
      <c r="H4330" s="15">
        <f>IF($D4330=1,$B4330,-1)</f>
        <v/>
      </c>
      <c r="I4330" s="15">
        <f>IF($D4330=1,$C4330,-1)</f>
        <v/>
      </c>
    </row>
    <row r="4331">
      <c r="A4331" s="33" t="n">
        <v>45472.33333333334</v>
      </c>
      <c r="B4331" s="15">
        <f>WEEKDAY($A4331,2)</f>
        <v/>
      </c>
      <c r="C4331" s="15">
        <f>HOUR($A4331)</f>
        <v/>
      </c>
      <c r="D4331" s="15">
        <f>IF(AND($A4331&gt;=Instellingen!$B$6,$A4331&lt;Instellingen!$B$7),1,0)</f>
        <v/>
      </c>
      <c r="E4331" s="15">
        <f>COUNTIF(tData[BezoekStart],"&lt;"&amp;($A4331+1/24))-COUNTIF(tData[BezoekEind],"&lt;="&amp;$A4331)</f>
        <v/>
      </c>
      <c r="F4331" s="15">
        <f>COUNTIF(tData[BezoekLangStart],"&lt;"&amp;($A4331+1/24))-COUNTIF(tData[BezoekLangEind],"&lt;="&amp;$A4331)</f>
        <v/>
      </c>
      <c r="G4331" s="15">
        <f>IF($D4331=1,$B4331*100+$C4331,-1)</f>
        <v/>
      </c>
      <c r="H4331" s="15">
        <f>IF($D4331=1,$B4331,-1)</f>
        <v/>
      </c>
      <c r="I4331" s="15">
        <f>IF($D4331=1,$C4331,-1)</f>
        <v/>
      </c>
    </row>
    <row r="4332">
      <c r="A4332" s="33" t="n">
        <v>45472.375</v>
      </c>
      <c r="B4332" s="15">
        <f>WEEKDAY($A4332,2)</f>
        <v/>
      </c>
      <c r="C4332" s="15">
        <f>HOUR($A4332)</f>
        <v/>
      </c>
      <c r="D4332" s="15">
        <f>IF(AND($A4332&gt;=Instellingen!$B$6,$A4332&lt;Instellingen!$B$7),1,0)</f>
        <v/>
      </c>
      <c r="E4332" s="15">
        <f>COUNTIF(tData[BezoekStart],"&lt;"&amp;($A4332+1/24))-COUNTIF(tData[BezoekEind],"&lt;="&amp;$A4332)</f>
        <v/>
      </c>
      <c r="F4332" s="15">
        <f>COUNTIF(tData[BezoekLangStart],"&lt;"&amp;($A4332+1/24))-COUNTIF(tData[BezoekLangEind],"&lt;="&amp;$A4332)</f>
        <v/>
      </c>
      <c r="G4332" s="15">
        <f>IF($D4332=1,$B4332*100+$C4332,-1)</f>
        <v/>
      </c>
      <c r="H4332" s="15">
        <f>IF($D4332=1,$B4332,-1)</f>
        <v/>
      </c>
      <c r="I4332" s="15">
        <f>IF($D4332=1,$C4332,-1)</f>
        <v/>
      </c>
    </row>
    <row r="4333">
      <c r="A4333" s="33" t="n">
        <v>45472.41666666666</v>
      </c>
      <c r="B4333" s="15">
        <f>WEEKDAY($A4333,2)</f>
        <v/>
      </c>
      <c r="C4333" s="15">
        <f>HOUR($A4333)</f>
        <v/>
      </c>
      <c r="D4333" s="15">
        <f>IF(AND($A4333&gt;=Instellingen!$B$6,$A4333&lt;Instellingen!$B$7),1,0)</f>
        <v/>
      </c>
      <c r="E4333" s="15">
        <f>COUNTIF(tData[BezoekStart],"&lt;"&amp;($A4333+1/24))-COUNTIF(tData[BezoekEind],"&lt;="&amp;$A4333)</f>
        <v/>
      </c>
      <c r="F4333" s="15">
        <f>COUNTIF(tData[BezoekLangStart],"&lt;"&amp;($A4333+1/24))-COUNTIF(tData[BezoekLangEind],"&lt;="&amp;$A4333)</f>
        <v/>
      </c>
      <c r="G4333" s="15">
        <f>IF($D4333=1,$B4333*100+$C4333,-1)</f>
        <v/>
      </c>
      <c r="H4333" s="15">
        <f>IF($D4333=1,$B4333,-1)</f>
        <v/>
      </c>
      <c r="I4333" s="15">
        <f>IF($D4333=1,$C4333,-1)</f>
        <v/>
      </c>
    </row>
    <row r="4334">
      <c r="A4334" s="33" t="n">
        <v>45472.45833333334</v>
      </c>
      <c r="B4334" s="15">
        <f>WEEKDAY($A4334,2)</f>
        <v/>
      </c>
      <c r="C4334" s="15">
        <f>HOUR($A4334)</f>
        <v/>
      </c>
      <c r="D4334" s="15">
        <f>IF(AND($A4334&gt;=Instellingen!$B$6,$A4334&lt;Instellingen!$B$7),1,0)</f>
        <v/>
      </c>
      <c r="E4334" s="15">
        <f>COUNTIF(tData[BezoekStart],"&lt;"&amp;($A4334+1/24))-COUNTIF(tData[BezoekEind],"&lt;="&amp;$A4334)</f>
        <v/>
      </c>
      <c r="F4334" s="15">
        <f>COUNTIF(tData[BezoekLangStart],"&lt;"&amp;($A4334+1/24))-COUNTIF(tData[BezoekLangEind],"&lt;="&amp;$A4334)</f>
        <v/>
      </c>
      <c r="G4334" s="15">
        <f>IF($D4334=1,$B4334*100+$C4334,-1)</f>
        <v/>
      </c>
      <c r="H4334" s="15">
        <f>IF($D4334=1,$B4334,-1)</f>
        <v/>
      </c>
      <c r="I4334" s="15">
        <f>IF($D4334=1,$C4334,-1)</f>
        <v/>
      </c>
    </row>
    <row r="4335">
      <c r="A4335" s="33" t="n">
        <v>45472.5</v>
      </c>
      <c r="B4335" s="15">
        <f>WEEKDAY($A4335,2)</f>
        <v/>
      </c>
      <c r="C4335" s="15">
        <f>HOUR($A4335)</f>
        <v/>
      </c>
      <c r="D4335" s="15">
        <f>IF(AND($A4335&gt;=Instellingen!$B$6,$A4335&lt;Instellingen!$B$7),1,0)</f>
        <v/>
      </c>
      <c r="E4335" s="15">
        <f>COUNTIF(tData[BezoekStart],"&lt;"&amp;($A4335+1/24))-COUNTIF(tData[BezoekEind],"&lt;="&amp;$A4335)</f>
        <v/>
      </c>
      <c r="F4335" s="15">
        <f>COUNTIF(tData[BezoekLangStart],"&lt;"&amp;($A4335+1/24))-COUNTIF(tData[BezoekLangEind],"&lt;="&amp;$A4335)</f>
        <v/>
      </c>
      <c r="G4335" s="15">
        <f>IF($D4335=1,$B4335*100+$C4335,-1)</f>
        <v/>
      </c>
      <c r="H4335" s="15">
        <f>IF($D4335=1,$B4335,-1)</f>
        <v/>
      </c>
      <c r="I4335" s="15">
        <f>IF($D4335=1,$C4335,-1)</f>
        <v/>
      </c>
    </row>
    <row r="4336">
      <c r="A4336" s="33" t="n">
        <v>45472.54166666666</v>
      </c>
      <c r="B4336" s="15">
        <f>WEEKDAY($A4336,2)</f>
        <v/>
      </c>
      <c r="C4336" s="15">
        <f>HOUR($A4336)</f>
        <v/>
      </c>
      <c r="D4336" s="15">
        <f>IF(AND($A4336&gt;=Instellingen!$B$6,$A4336&lt;Instellingen!$B$7),1,0)</f>
        <v/>
      </c>
      <c r="E4336" s="15">
        <f>COUNTIF(tData[BezoekStart],"&lt;"&amp;($A4336+1/24))-COUNTIF(tData[BezoekEind],"&lt;="&amp;$A4336)</f>
        <v/>
      </c>
      <c r="F4336" s="15">
        <f>COUNTIF(tData[BezoekLangStart],"&lt;"&amp;($A4336+1/24))-COUNTIF(tData[BezoekLangEind],"&lt;="&amp;$A4336)</f>
        <v/>
      </c>
      <c r="G4336" s="15">
        <f>IF($D4336=1,$B4336*100+$C4336,-1)</f>
        <v/>
      </c>
      <c r="H4336" s="15">
        <f>IF($D4336=1,$B4336,-1)</f>
        <v/>
      </c>
      <c r="I4336" s="15">
        <f>IF($D4336=1,$C4336,-1)</f>
        <v/>
      </c>
    </row>
    <row r="4337">
      <c r="A4337" s="33" t="n">
        <v>45472.58333333334</v>
      </c>
      <c r="B4337" s="15">
        <f>WEEKDAY($A4337,2)</f>
        <v/>
      </c>
      <c r="C4337" s="15">
        <f>HOUR($A4337)</f>
        <v/>
      </c>
      <c r="D4337" s="15">
        <f>IF(AND($A4337&gt;=Instellingen!$B$6,$A4337&lt;Instellingen!$B$7),1,0)</f>
        <v/>
      </c>
      <c r="E4337" s="15">
        <f>COUNTIF(tData[BezoekStart],"&lt;"&amp;($A4337+1/24))-COUNTIF(tData[BezoekEind],"&lt;="&amp;$A4337)</f>
        <v/>
      </c>
      <c r="F4337" s="15">
        <f>COUNTIF(tData[BezoekLangStart],"&lt;"&amp;($A4337+1/24))-COUNTIF(tData[BezoekLangEind],"&lt;="&amp;$A4337)</f>
        <v/>
      </c>
      <c r="G4337" s="15">
        <f>IF($D4337=1,$B4337*100+$C4337,-1)</f>
        <v/>
      </c>
      <c r="H4337" s="15">
        <f>IF($D4337=1,$B4337,-1)</f>
        <v/>
      </c>
      <c r="I4337" s="15">
        <f>IF($D4337=1,$C4337,-1)</f>
        <v/>
      </c>
    </row>
    <row r="4338">
      <c r="A4338" s="33" t="n">
        <v>45472.625</v>
      </c>
      <c r="B4338" s="15">
        <f>WEEKDAY($A4338,2)</f>
        <v/>
      </c>
      <c r="C4338" s="15">
        <f>HOUR($A4338)</f>
        <v/>
      </c>
      <c r="D4338" s="15">
        <f>IF(AND($A4338&gt;=Instellingen!$B$6,$A4338&lt;Instellingen!$B$7),1,0)</f>
        <v/>
      </c>
      <c r="E4338" s="15">
        <f>COUNTIF(tData[BezoekStart],"&lt;"&amp;($A4338+1/24))-COUNTIF(tData[BezoekEind],"&lt;="&amp;$A4338)</f>
        <v/>
      </c>
      <c r="F4338" s="15">
        <f>COUNTIF(tData[BezoekLangStart],"&lt;"&amp;($A4338+1/24))-COUNTIF(tData[BezoekLangEind],"&lt;="&amp;$A4338)</f>
        <v/>
      </c>
      <c r="G4338" s="15">
        <f>IF($D4338=1,$B4338*100+$C4338,-1)</f>
        <v/>
      </c>
      <c r="H4338" s="15">
        <f>IF($D4338=1,$B4338,-1)</f>
        <v/>
      </c>
      <c r="I4338" s="15">
        <f>IF($D4338=1,$C4338,-1)</f>
        <v/>
      </c>
    </row>
    <row r="4339">
      <c r="A4339" s="33" t="n">
        <v>45472.66666666666</v>
      </c>
      <c r="B4339" s="15">
        <f>WEEKDAY($A4339,2)</f>
        <v/>
      </c>
      <c r="C4339" s="15">
        <f>HOUR($A4339)</f>
        <v/>
      </c>
      <c r="D4339" s="15">
        <f>IF(AND($A4339&gt;=Instellingen!$B$6,$A4339&lt;Instellingen!$B$7),1,0)</f>
        <v/>
      </c>
      <c r="E4339" s="15">
        <f>COUNTIF(tData[BezoekStart],"&lt;"&amp;($A4339+1/24))-COUNTIF(tData[BezoekEind],"&lt;="&amp;$A4339)</f>
        <v/>
      </c>
      <c r="F4339" s="15">
        <f>COUNTIF(tData[BezoekLangStart],"&lt;"&amp;($A4339+1/24))-COUNTIF(tData[BezoekLangEind],"&lt;="&amp;$A4339)</f>
        <v/>
      </c>
      <c r="G4339" s="15">
        <f>IF($D4339=1,$B4339*100+$C4339,-1)</f>
        <v/>
      </c>
      <c r="H4339" s="15">
        <f>IF($D4339=1,$B4339,-1)</f>
        <v/>
      </c>
      <c r="I4339" s="15">
        <f>IF($D4339=1,$C4339,-1)</f>
        <v/>
      </c>
    </row>
    <row r="4340">
      <c r="A4340" s="33" t="n">
        <v>45472.70833333334</v>
      </c>
      <c r="B4340" s="15">
        <f>WEEKDAY($A4340,2)</f>
        <v/>
      </c>
      <c r="C4340" s="15">
        <f>HOUR($A4340)</f>
        <v/>
      </c>
      <c r="D4340" s="15">
        <f>IF(AND($A4340&gt;=Instellingen!$B$6,$A4340&lt;Instellingen!$B$7),1,0)</f>
        <v/>
      </c>
      <c r="E4340" s="15">
        <f>COUNTIF(tData[BezoekStart],"&lt;"&amp;($A4340+1/24))-COUNTIF(tData[BezoekEind],"&lt;="&amp;$A4340)</f>
        <v/>
      </c>
      <c r="F4340" s="15">
        <f>COUNTIF(tData[BezoekLangStart],"&lt;"&amp;($A4340+1/24))-COUNTIF(tData[BezoekLangEind],"&lt;="&amp;$A4340)</f>
        <v/>
      </c>
      <c r="G4340" s="15">
        <f>IF($D4340=1,$B4340*100+$C4340,-1)</f>
        <v/>
      </c>
      <c r="H4340" s="15">
        <f>IF($D4340=1,$B4340,-1)</f>
        <v/>
      </c>
      <c r="I4340" s="15">
        <f>IF($D4340=1,$C4340,-1)</f>
        <v/>
      </c>
    </row>
    <row r="4341">
      <c r="A4341" s="33" t="n">
        <v>45472.75</v>
      </c>
      <c r="B4341" s="15">
        <f>WEEKDAY($A4341,2)</f>
        <v/>
      </c>
      <c r="C4341" s="15">
        <f>HOUR($A4341)</f>
        <v/>
      </c>
      <c r="D4341" s="15">
        <f>IF(AND($A4341&gt;=Instellingen!$B$6,$A4341&lt;Instellingen!$B$7),1,0)</f>
        <v/>
      </c>
      <c r="E4341" s="15">
        <f>COUNTIF(tData[BezoekStart],"&lt;"&amp;($A4341+1/24))-COUNTIF(tData[BezoekEind],"&lt;="&amp;$A4341)</f>
        <v/>
      </c>
      <c r="F4341" s="15">
        <f>COUNTIF(tData[BezoekLangStart],"&lt;"&amp;($A4341+1/24))-COUNTIF(tData[BezoekLangEind],"&lt;="&amp;$A4341)</f>
        <v/>
      </c>
      <c r="G4341" s="15">
        <f>IF($D4341=1,$B4341*100+$C4341,-1)</f>
        <v/>
      </c>
      <c r="H4341" s="15">
        <f>IF($D4341=1,$B4341,-1)</f>
        <v/>
      </c>
      <c r="I4341" s="15">
        <f>IF($D4341=1,$C4341,-1)</f>
        <v/>
      </c>
    </row>
    <row r="4342">
      <c r="A4342" s="33" t="n">
        <v>45472.79166666666</v>
      </c>
      <c r="B4342" s="15">
        <f>WEEKDAY($A4342,2)</f>
        <v/>
      </c>
      <c r="C4342" s="15">
        <f>HOUR($A4342)</f>
        <v/>
      </c>
      <c r="D4342" s="15">
        <f>IF(AND($A4342&gt;=Instellingen!$B$6,$A4342&lt;Instellingen!$B$7),1,0)</f>
        <v/>
      </c>
      <c r="E4342" s="15">
        <f>COUNTIF(tData[BezoekStart],"&lt;"&amp;($A4342+1/24))-COUNTIF(tData[BezoekEind],"&lt;="&amp;$A4342)</f>
        <v/>
      </c>
      <c r="F4342" s="15">
        <f>COUNTIF(tData[BezoekLangStart],"&lt;"&amp;($A4342+1/24))-COUNTIF(tData[BezoekLangEind],"&lt;="&amp;$A4342)</f>
        <v/>
      </c>
      <c r="G4342" s="15">
        <f>IF($D4342=1,$B4342*100+$C4342,-1)</f>
        <v/>
      </c>
      <c r="H4342" s="15">
        <f>IF($D4342=1,$B4342,-1)</f>
        <v/>
      </c>
      <c r="I4342" s="15">
        <f>IF($D4342=1,$C4342,-1)</f>
        <v/>
      </c>
    </row>
    <row r="4343">
      <c r="A4343" s="33" t="n">
        <v>45472.83333333334</v>
      </c>
      <c r="B4343" s="15">
        <f>WEEKDAY($A4343,2)</f>
        <v/>
      </c>
      <c r="C4343" s="15">
        <f>HOUR($A4343)</f>
        <v/>
      </c>
      <c r="D4343" s="15">
        <f>IF(AND($A4343&gt;=Instellingen!$B$6,$A4343&lt;Instellingen!$B$7),1,0)</f>
        <v/>
      </c>
      <c r="E4343" s="15">
        <f>COUNTIF(tData[BezoekStart],"&lt;"&amp;($A4343+1/24))-COUNTIF(tData[BezoekEind],"&lt;="&amp;$A4343)</f>
        <v/>
      </c>
      <c r="F4343" s="15">
        <f>COUNTIF(tData[BezoekLangStart],"&lt;"&amp;($A4343+1/24))-COUNTIF(tData[BezoekLangEind],"&lt;="&amp;$A4343)</f>
        <v/>
      </c>
      <c r="G4343" s="15">
        <f>IF($D4343=1,$B4343*100+$C4343,-1)</f>
        <v/>
      </c>
      <c r="H4343" s="15">
        <f>IF($D4343=1,$B4343,-1)</f>
        <v/>
      </c>
      <c r="I4343" s="15">
        <f>IF($D4343=1,$C4343,-1)</f>
        <v/>
      </c>
    </row>
    <row r="4344">
      <c r="A4344" s="33" t="n">
        <v>45472.875</v>
      </c>
      <c r="B4344" s="15">
        <f>WEEKDAY($A4344,2)</f>
        <v/>
      </c>
      <c r="C4344" s="15">
        <f>HOUR($A4344)</f>
        <v/>
      </c>
      <c r="D4344" s="15">
        <f>IF(AND($A4344&gt;=Instellingen!$B$6,$A4344&lt;Instellingen!$B$7),1,0)</f>
        <v/>
      </c>
      <c r="E4344" s="15">
        <f>COUNTIF(tData[BezoekStart],"&lt;"&amp;($A4344+1/24))-COUNTIF(tData[BezoekEind],"&lt;="&amp;$A4344)</f>
        <v/>
      </c>
      <c r="F4344" s="15">
        <f>COUNTIF(tData[BezoekLangStart],"&lt;"&amp;($A4344+1/24))-COUNTIF(tData[BezoekLangEind],"&lt;="&amp;$A4344)</f>
        <v/>
      </c>
      <c r="G4344" s="15">
        <f>IF($D4344=1,$B4344*100+$C4344,-1)</f>
        <v/>
      </c>
      <c r="H4344" s="15">
        <f>IF($D4344=1,$B4344,-1)</f>
        <v/>
      </c>
      <c r="I4344" s="15">
        <f>IF($D4344=1,$C4344,-1)</f>
        <v/>
      </c>
    </row>
    <row r="4345">
      <c r="A4345" s="33" t="n">
        <v>45472.91666666666</v>
      </c>
      <c r="B4345" s="15">
        <f>WEEKDAY($A4345,2)</f>
        <v/>
      </c>
      <c r="C4345" s="15">
        <f>HOUR($A4345)</f>
        <v/>
      </c>
      <c r="D4345" s="15">
        <f>IF(AND($A4345&gt;=Instellingen!$B$6,$A4345&lt;Instellingen!$B$7),1,0)</f>
        <v/>
      </c>
      <c r="E4345" s="15">
        <f>COUNTIF(tData[BezoekStart],"&lt;"&amp;($A4345+1/24))-COUNTIF(tData[BezoekEind],"&lt;="&amp;$A4345)</f>
        <v/>
      </c>
      <c r="F4345" s="15">
        <f>COUNTIF(tData[BezoekLangStart],"&lt;"&amp;($A4345+1/24))-COUNTIF(tData[BezoekLangEind],"&lt;="&amp;$A4345)</f>
        <v/>
      </c>
      <c r="G4345" s="15">
        <f>IF($D4345=1,$B4345*100+$C4345,-1)</f>
        <v/>
      </c>
      <c r="H4345" s="15">
        <f>IF($D4345=1,$B4345,-1)</f>
        <v/>
      </c>
      <c r="I4345" s="15">
        <f>IF($D4345=1,$C4345,-1)</f>
        <v/>
      </c>
    </row>
    <row r="4346">
      <c r="A4346" s="33" t="n">
        <v>45472.95833333334</v>
      </c>
      <c r="B4346" s="15">
        <f>WEEKDAY($A4346,2)</f>
        <v/>
      </c>
      <c r="C4346" s="15">
        <f>HOUR($A4346)</f>
        <v/>
      </c>
      <c r="D4346" s="15">
        <f>IF(AND($A4346&gt;=Instellingen!$B$6,$A4346&lt;Instellingen!$B$7),1,0)</f>
        <v/>
      </c>
      <c r="E4346" s="15">
        <f>COUNTIF(tData[BezoekStart],"&lt;"&amp;($A4346+1/24))-COUNTIF(tData[BezoekEind],"&lt;="&amp;$A4346)</f>
        <v/>
      </c>
      <c r="F4346" s="15">
        <f>COUNTIF(tData[BezoekLangStart],"&lt;"&amp;($A4346+1/24))-COUNTIF(tData[BezoekLangEind],"&lt;="&amp;$A4346)</f>
        <v/>
      </c>
      <c r="G4346" s="15">
        <f>IF($D4346=1,$B4346*100+$C4346,-1)</f>
        <v/>
      </c>
      <c r="H4346" s="15">
        <f>IF($D4346=1,$B4346,-1)</f>
        <v/>
      </c>
      <c r="I4346" s="15">
        <f>IF($D4346=1,$C4346,-1)</f>
        <v/>
      </c>
    </row>
    <row r="4347">
      <c r="A4347" s="33" t="n">
        <v>45473</v>
      </c>
      <c r="B4347" s="15">
        <f>WEEKDAY($A4347,2)</f>
        <v/>
      </c>
      <c r="C4347" s="15">
        <f>HOUR($A4347)</f>
        <v/>
      </c>
      <c r="D4347" s="15">
        <f>IF(AND($A4347&gt;=Instellingen!$B$6,$A4347&lt;Instellingen!$B$7),1,0)</f>
        <v/>
      </c>
      <c r="E4347" s="15">
        <f>COUNTIF(tData[BezoekStart],"&lt;"&amp;($A4347+1/24))-COUNTIF(tData[BezoekEind],"&lt;="&amp;$A4347)</f>
        <v/>
      </c>
      <c r="F4347" s="15">
        <f>COUNTIF(tData[BezoekLangStart],"&lt;"&amp;($A4347+1/24))-COUNTIF(tData[BezoekLangEind],"&lt;="&amp;$A4347)</f>
        <v/>
      </c>
      <c r="G4347" s="15">
        <f>IF($D4347=1,$B4347*100+$C4347,-1)</f>
        <v/>
      </c>
      <c r="H4347" s="15">
        <f>IF($D4347=1,$B4347,-1)</f>
        <v/>
      </c>
      <c r="I4347" s="15">
        <f>IF($D4347=1,$C4347,-1)</f>
        <v/>
      </c>
    </row>
    <row r="4348">
      <c r="A4348" s="33" t="n">
        <v>45473.04166666666</v>
      </c>
      <c r="B4348" s="15">
        <f>WEEKDAY($A4348,2)</f>
        <v/>
      </c>
      <c r="C4348" s="15">
        <f>HOUR($A4348)</f>
        <v/>
      </c>
      <c r="D4348" s="15">
        <f>IF(AND($A4348&gt;=Instellingen!$B$6,$A4348&lt;Instellingen!$B$7),1,0)</f>
        <v/>
      </c>
      <c r="E4348" s="15">
        <f>COUNTIF(tData[BezoekStart],"&lt;"&amp;($A4348+1/24))-COUNTIF(tData[BezoekEind],"&lt;="&amp;$A4348)</f>
        <v/>
      </c>
      <c r="F4348" s="15">
        <f>COUNTIF(tData[BezoekLangStart],"&lt;"&amp;($A4348+1/24))-COUNTIF(tData[BezoekLangEind],"&lt;="&amp;$A4348)</f>
        <v/>
      </c>
      <c r="G4348" s="15">
        <f>IF($D4348=1,$B4348*100+$C4348,-1)</f>
        <v/>
      </c>
      <c r="H4348" s="15">
        <f>IF($D4348=1,$B4348,-1)</f>
        <v/>
      </c>
      <c r="I4348" s="15">
        <f>IF($D4348=1,$C4348,-1)</f>
        <v/>
      </c>
    </row>
    <row r="4349">
      <c r="A4349" s="33" t="n">
        <v>45473.08333333334</v>
      </c>
      <c r="B4349" s="15">
        <f>WEEKDAY($A4349,2)</f>
        <v/>
      </c>
      <c r="C4349" s="15">
        <f>HOUR($A4349)</f>
        <v/>
      </c>
      <c r="D4349" s="15">
        <f>IF(AND($A4349&gt;=Instellingen!$B$6,$A4349&lt;Instellingen!$B$7),1,0)</f>
        <v/>
      </c>
      <c r="E4349" s="15">
        <f>COUNTIF(tData[BezoekStart],"&lt;"&amp;($A4349+1/24))-COUNTIF(tData[BezoekEind],"&lt;="&amp;$A4349)</f>
        <v/>
      </c>
      <c r="F4349" s="15">
        <f>COUNTIF(tData[BezoekLangStart],"&lt;"&amp;($A4349+1/24))-COUNTIF(tData[BezoekLangEind],"&lt;="&amp;$A4349)</f>
        <v/>
      </c>
      <c r="G4349" s="15">
        <f>IF($D4349=1,$B4349*100+$C4349,-1)</f>
        <v/>
      </c>
      <c r="H4349" s="15">
        <f>IF($D4349=1,$B4349,-1)</f>
        <v/>
      </c>
      <c r="I4349" s="15">
        <f>IF($D4349=1,$C4349,-1)</f>
        <v/>
      </c>
    </row>
    <row r="4350">
      <c r="A4350" s="33" t="n">
        <v>45473.125</v>
      </c>
      <c r="B4350" s="15">
        <f>WEEKDAY($A4350,2)</f>
        <v/>
      </c>
      <c r="C4350" s="15">
        <f>HOUR($A4350)</f>
        <v/>
      </c>
      <c r="D4350" s="15">
        <f>IF(AND($A4350&gt;=Instellingen!$B$6,$A4350&lt;Instellingen!$B$7),1,0)</f>
        <v/>
      </c>
      <c r="E4350" s="15">
        <f>COUNTIF(tData[BezoekStart],"&lt;"&amp;($A4350+1/24))-COUNTIF(tData[BezoekEind],"&lt;="&amp;$A4350)</f>
        <v/>
      </c>
      <c r="F4350" s="15">
        <f>COUNTIF(tData[BezoekLangStart],"&lt;"&amp;($A4350+1/24))-COUNTIF(tData[BezoekLangEind],"&lt;="&amp;$A4350)</f>
        <v/>
      </c>
      <c r="G4350" s="15">
        <f>IF($D4350=1,$B4350*100+$C4350,-1)</f>
        <v/>
      </c>
      <c r="H4350" s="15">
        <f>IF($D4350=1,$B4350,-1)</f>
        <v/>
      </c>
      <c r="I4350" s="15">
        <f>IF($D4350=1,$C4350,-1)</f>
        <v/>
      </c>
    </row>
    <row r="4351">
      <c r="A4351" s="33" t="n">
        <v>45473.16666666666</v>
      </c>
      <c r="B4351" s="15">
        <f>WEEKDAY($A4351,2)</f>
        <v/>
      </c>
      <c r="C4351" s="15">
        <f>HOUR($A4351)</f>
        <v/>
      </c>
      <c r="D4351" s="15">
        <f>IF(AND($A4351&gt;=Instellingen!$B$6,$A4351&lt;Instellingen!$B$7),1,0)</f>
        <v/>
      </c>
      <c r="E4351" s="15">
        <f>COUNTIF(tData[BezoekStart],"&lt;"&amp;($A4351+1/24))-COUNTIF(tData[BezoekEind],"&lt;="&amp;$A4351)</f>
        <v/>
      </c>
      <c r="F4351" s="15">
        <f>COUNTIF(tData[BezoekLangStart],"&lt;"&amp;($A4351+1/24))-COUNTIF(tData[BezoekLangEind],"&lt;="&amp;$A4351)</f>
        <v/>
      </c>
      <c r="G4351" s="15">
        <f>IF($D4351=1,$B4351*100+$C4351,-1)</f>
        <v/>
      </c>
      <c r="H4351" s="15">
        <f>IF($D4351=1,$B4351,-1)</f>
        <v/>
      </c>
      <c r="I4351" s="15">
        <f>IF($D4351=1,$C4351,-1)</f>
        <v/>
      </c>
    </row>
    <row r="4352">
      <c r="A4352" s="33" t="n">
        <v>45473.20833333334</v>
      </c>
      <c r="B4352" s="15">
        <f>WEEKDAY($A4352,2)</f>
        <v/>
      </c>
      <c r="C4352" s="15">
        <f>HOUR($A4352)</f>
        <v/>
      </c>
      <c r="D4352" s="15">
        <f>IF(AND($A4352&gt;=Instellingen!$B$6,$A4352&lt;Instellingen!$B$7),1,0)</f>
        <v/>
      </c>
      <c r="E4352" s="15">
        <f>COUNTIF(tData[BezoekStart],"&lt;"&amp;($A4352+1/24))-COUNTIF(tData[BezoekEind],"&lt;="&amp;$A4352)</f>
        <v/>
      </c>
      <c r="F4352" s="15">
        <f>COUNTIF(tData[BezoekLangStart],"&lt;"&amp;($A4352+1/24))-COUNTIF(tData[BezoekLangEind],"&lt;="&amp;$A4352)</f>
        <v/>
      </c>
      <c r="G4352" s="15">
        <f>IF($D4352=1,$B4352*100+$C4352,-1)</f>
        <v/>
      </c>
      <c r="H4352" s="15">
        <f>IF($D4352=1,$B4352,-1)</f>
        <v/>
      </c>
      <c r="I4352" s="15">
        <f>IF($D4352=1,$C4352,-1)</f>
        <v/>
      </c>
    </row>
    <row r="4353">
      <c r="A4353" s="33" t="n">
        <v>45473.25</v>
      </c>
      <c r="B4353" s="15">
        <f>WEEKDAY($A4353,2)</f>
        <v/>
      </c>
      <c r="C4353" s="15">
        <f>HOUR($A4353)</f>
        <v/>
      </c>
      <c r="D4353" s="15">
        <f>IF(AND($A4353&gt;=Instellingen!$B$6,$A4353&lt;Instellingen!$B$7),1,0)</f>
        <v/>
      </c>
      <c r="E4353" s="15">
        <f>COUNTIF(tData[BezoekStart],"&lt;"&amp;($A4353+1/24))-COUNTIF(tData[BezoekEind],"&lt;="&amp;$A4353)</f>
        <v/>
      </c>
      <c r="F4353" s="15">
        <f>COUNTIF(tData[BezoekLangStart],"&lt;"&amp;($A4353+1/24))-COUNTIF(tData[BezoekLangEind],"&lt;="&amp;$A4353)</f>
        <v/>
      </c>
      <c r="G4353" s="15">
        <f>IF($D4353=1,$B4353*100+$C4353,-1)</f>
        <v/>
      </c>
      <c r="H4353" s="15">
        <f>IF($D4353=1,$B4353,-1)</f>
        <v/>
      </c>
      <c r="I4353" s="15">
        <f>IF($D4353=1,$C4353,-1)</f>
        <v/>
      </c>
    </row>
    <row r="4354">
      <c r="A4354" s="33" t="n">
        <v>45473.29166666666</v>
      </c>
      <c r="B4354" s="15">
        <f>WEEKDAY($A4354,2)</f>
        <v/>
      </c>
      <c r="C4354" s="15">
        <f>HOUR($A4354)</f>
        <v/>
      </c>
      <c r="D4354" s="15">
        <f>IF(AND($A4354&gt;=Instellingen!$B$6,$A4354&lt;Instellingen!$B$7),1,0)</f>
        <v/>
      </c>
      <c r="E4354" s="15">
        <f>COUNTIF(tData[BezoekStart],"&lt;"&amp;($A4354+1/24))-COUNTIF(tData[BezoekEind],"&lt;="&amp;$A4354)</f>
        <v/>
      </c>
      <c r="F4354" s="15">
        <f>COUNTIF(tData[BezoekLangStart],"&lt;"&amp;($A4354+1/24))-COUNTIF(tData[BezoekLangEind],"&lt;="&amp;$A4354)</f>
        <v/>
      </c>
      <c r="G4354" s="15">
        <f>IF($D4354=1,$B4354*100+$C4354,-1)</f>
        <v/>
      </c>
      <c r="H4354" s="15">
        <f>IF($D4354=1,$B4354,-1)</f>
        <v/>
      </c>
      <c r="I4354" s="15">
        <f>IF($D4354=1,$C4354,-1)</f>
        <v/>
      </c>
    </row>
    <row r="4355">
      <c r="A4355" s="33" t="n">
        <v>45473.33333333334</v>
      </c>
      <c r="B4355" s="15">
        <f>WEEKDAY($A4355,2)</f>
        <v/>
      </c>
      <c r="C4355" s="15">
        <f>HOUR($A4355)</f>
        <v/>
      </c>
      <c r="D4355" s="15">
        <f>IF(AND($A4355&gt;=Instellingen!$B$6,$A4355&lt;Instellingen!$B$7),1,0)</f>
        <v/>
      </c>
      <c r="E4355" s="15">
        <f>COUNTIF(tData[BezoekStart],"&lt;"&amp;($A4355+1/24))-COUNTIF(tData[BezoekEind],"&lt;="&amp;$A4355)</f>
        <v/>
      </c>
      <c r="F4355" s="15">
        <f>COUNTIF(tData[BezoekLangStart],"&lt;"&amp;($A4355+1/24))-COUNTIF(tData[BezoekLangEind],"&lt;="&amp;$A4355)</f>
        <v/>
      </c>
      <c r="G4355" s="15">
        <f>IF($D4355=1,$B4355*100+$C4355,-1)</f>
        <v/>
      </c>
      <c r="H4355" s="15">
        <f>IF($D4355=1,$B4355,-1)</f>
        <v/>
      </c>
      <c r="I4355" s="15">
        <f>IF($D4355=1,$C4355,-1)</f>
        <v/>
      </c>
    </row>
    <row r="4356">
      <c r="A4356" s="33" t="n">
        <v>45473.375</v>
      </c>
      <c r="B4356" s="15">
        <f>WEEKDAY($A4356,2)</f>
        <v/>
      </c>
      <c r="C4356" s="15">
        <f>HOUR($A4356)</f>
        <v/>
      </c>
      <c r="D4356" s="15">
        <f>IF(AND($A4356&gt;=Instellingen!$B$6,$A4356&lt;Instellingen!$B$7),1,0)</f>
        <v/>
      </c>
      <c r="E4356" s="15">
        <f>COUNTIF(tData[BezoekStart],"&lt;"&amp;($A4356+1/24))-COUNTIF(tData[BezoekEind],"&lt;="&amp;$A4356)</f>
        <v/>
      </c>
      <c r="F4356" s="15">
        <f>COUNTIF(tData[BezoekLangStart],"&lt;"&amp;($A4356+1/24))-COUNTIF(tData[BezoekLangEind],"&lt;="&amp;$A4356)</f>
        <v/>
      </c>
      <c r="G4356" s="15">
        <f>IF($D4356=1,$B4356*100+$C4356,-1)</f>
        <v/>
      </c>
      <c r="H4356" s="15">
        <f>IF($D4356=1,$B4356,-1)</f>
        <v/>
      </c>
      <c r="I4356" s="15">
        <f>IF($D4356=1,$C4356,-1)</f>
        <v/>
      </c>
    </row>
    <row r="4357">
      <c r="A4357" s="33" t="n">
        <v>45473.41666666666</v>
      </c>
      <c r="B4357" s="15">
        <f>WEEKDAY($A4357,2)</f>
        <v/>
      </c>
      <c r="C4357" s="15">
        <f>HOUR($A4357)</f>
        <v/>
      </c>
      <c r="D4357" s="15">
        <f>IF(AND($A4357&gt;=Instellingen!$B$6,$A4357&lt;Instellingen!$B$7),1,0)</f>
        <v/>
      </c>
      <c r="E4357" s="15">
        <f>COUNTIF(tData[BezoekStart],"&lt;"&amp;($A4357+1/24))-COUNTIF(tData[BezoekEind],"&lt;="&amp;$A4357)</f>
        <v/>
      </c>
      <c r="F4357" s="15">
        <f>COUNTIF(tData[BezoekLangStart],"&lt;"&amp;($A4357+1/24))-COUNTIF(tData[BezoekLangEind],"&lt;="&amp;$A4357)</f>
        <v/>
      </c>
      <c r="G4357" s="15">
        <f>IF($D4357=1,$B4357*100+$C4357,-1)</f>
        <v/>
      </c>
      <c r="H4357" s="15">
        <f>IF($D4357=1,$B4357,-1)</f>
        <v/>
      </c>
      <c r="I4357" s="15">
        <f>IF($D4357=1,$C4357,-1)</f>
        <v/>
      </c>
    </row>
    <row r="4358">
      <c r="A4358" s="33" t="n">
        <v>45473.45833333334</v>
      </c>
      <c r="B4358" s="15">
        <f>WEEKDAY($A4358,2)</f>
        <v/>
      </c>
      <c r="C4358" s="15">
        <f>HOUR($A4358)</f>
        <v/>
      </c>
      <c r="D4358" s="15">
        <f>IF(AND($A4358&gt;=Instellingen!$B$6,$A4358&lt;Instellingen!$B$7),1,0)</f>
        <v/>
      </c>
      <c r="E4358" s="15">
        <f>COUNTIF(tData[BezoekStart],"&lt;"&amp;($A4358+1/24))-COUNTIF(tData[BezoekEind],"&lt;="&amp;$A4358)</f>
        <v/>
      </c>
      <c r="F4358" s="15">
        <f>COUNTIF(tData[BezoekLangStart],"&lt;"&amp;($A4358+1/24))-COUNTIF(tData[BezoekLangEind],"&lt;="&amp;$A4358)</f>
        <v/>
      </c>
      <c r="G4358" s="15">
        <f>IF($D4358=1,$B4358*100+$C4358,-1)</f>
        <v/>
      </c>
      <c r="H4358" s="15">
        <f>IF($D4358=1,$B4358,-1)</f>
        <v/>
      </c>
      <c r="I4358" s="15">
        <f>IF($D4358=1,$C4358,-1)</f>
        <v/>
      </c>
    </row>
    <row r="4359">
      <c r="A4359" s="33" t="n">
        <v>45473.5</v>
      </c>
      <c r="B4359" s="15">
        <f>WEEKDAY($A4359,2)</f>
        <v/>
      </c>
      <c r="C4359" s="15">
        <f>HOUR($A4359)</f>
        <v/>
      </c>
      <c r="D4359" s="15">
        <f>IF(AND($A4359&gt;=Instellingen!$B$6,$A4359&lt;Instellingen!$B$7),1,0)</f>
        <v/>
      </c>
      <c r="E4359" s="15">
        <f>COUNTIF(tData[BezoekStart],"&lt;"&amp;($A4359+1/24))-COUNTIF(tData[BezoekEind],"&lt;="&amp;$A4359)</f>
        <v/>
      </c>
      <c r="F4359" s="15">
        <f>COUNTIF(tData[BezoekLangStart],"&lt;"&amp;($A4359+1/24))-COUNTIF(tData[BezoekLangEind],"&lt;="&amp;$A4359)</f>
        <v/>
      </c>
      <c r="G4359" s="15">
        <f>IF($D4359=1,$B4359*100+$C4359,-1)</f>
        <v/>
      </c>
      <c r="H4359" s="15">
        <f>IF($D4359=1,$B4359,-1)</f>
        <v/>
      </c>
      <c r="I4359" s="15">
        <f>IF($D4359=1,$C4359,-1)</f>
        <v/>
      </c>
    </row>
    <row r="4360">
      <c r="A4360" s="33" t="n">
        <v>45473.54166666666</v>
      </c>
      <c r="B4360" s="15">
        <f>WEEKDAY($A4360,2)</f>
        <v/>
      </c>
      <c r="C4360" s="15">
        <f>HOUR($A4360)</f>
        <v/>
      </c>
      <c r="D4360" s="15">
        <f>IF(AND($A4360&gt;=Instellingen!$B$6,$A4360&lt;Instellingen!$B$7),1,0)</f>
        <v/>
      </c>
      <c r="E4360" s="15">
        <f>COUNTIF(tData[BezoekStart],"&lt;"&amp;($A4360+1/24))-COUNTIF(tData[BezoekEind],"&lt;="&amp;$A4360)</f>
        <v/>
      </c>
      <c r="F4360" s="15">
        <f>COUNTIF(tData[BezoekLangStart],"&lt;"&amp;($A4360+1/24))-COUNTIF(tData[BezoekLangEind],"&lt;="&amp;$A4360)</f>
        <v/>
      </c>
      <c r="G4360" s="15">
        <f>IF($D4360=1,$B4360*100+$C4360,-1)</f>
        <v/>
      </c>
      <c r="H4360" s="15">
        <f>IF($D4360=1,$B4360,-1)</f>
        <v/>
      </c>
      <c r="I4360" s="15">
        <f>IF($D4360=1,$C4360,-1)</f>
        <v/>
      </c>
    </row>
    <row r="4361">
      <c r="A4361" s="33" t="n">
        <v>45473.58333333334</v>
      </c>
      <c r="B4361" s="15">
        <f>WEEKDAY($A4361,2)</f>
        <v/>
      </c>
      <c r="C4361" s="15">
        <f>HOUR($A4361)</f>
        <v/>
      </c>
      <c r="D4361" s="15">
        <f>IF(AND($A4361&gt;=Instellingen!$B$6,$A4361&lt;Instellingen!$B$7),1,0)</f>
        <v/>
      </c>
      <c r="E4361" s="15">
        <f>COUNTIF(tData[BezoekStart],"&lt;"&amp;($A4361+1/24))-COUNTIF(tData[BezoekEind],"&lt;="&amp;$A4361)</f>
        <v/>
      </c>
      <c r="F4361" s="15">
        <f>COUNTIF(tData[BezoekLangStart],"&lt;"&amp;($A4361+1/24))-COUNTIF(tData[BezoekLangEind],"&lt;="&amp;$A4361)</f>
        <v/>
      </c>
      <c r="G4361" s="15">
        <f>IF($D4361=1,$B4361*100+$C4361,-1)</f>
        <v/>
      </c>
      <c r="H4361" s="15">
        <f>IF($D4361=1,$B4361,-1)</f>
        <v/>
      </c>
      <c r="I4361" s="15">
        <f>IF($D4361=1,$C4361,-1)</f>
        <v/>
      </c>
    </row>
    <row r="4362">
      <c r="A4362" s="33" t="n">
        <v>45473.625</v>
      </c>
      <c r="B4362" s="15">
        <f>WEEKDAY($A4362,2)</f>
        <v/>
      </c>
      <c r="C4362" s="15">
        <f>HOUR($A4362)</f>
        <v/>
      </c>
      <c r="D4362" s="15">
        <f>IF(AND($A4362&gt;=Instellingen!$B$6,$A4362&lt;Instellingen!$B$7),1,0)</f>
        <v/>
      </c>
      <c r="E4362" s="15">
        <f>COUNTIF(tData[BezoekStart],"&lt;"&amp;($A4362+1/24))-COUNTIF(tData[BezoekEind],"&lt;="&amp;$A4362)</f>
        <v/>
      </c>
      <c r="F4362" s="15">
        <f>COUNTIF(tData[BezoekLangStart],"&lt;"&amp;($A4362+1/24))-COUNTIF(tData[BezoekLangEind],"&lt;="&amp;$A4362)</f>
        <v/>
      </c>
      <c r="G4362" s="15">
        <f>IF($D4362=1,$B4362*100+$C4362,-1)</f>
        <v/>
      </c>
      <c r="H4362" s="15">
        <f>IF($D4362=1,$B4362,-1)</f>
        <v/>
      </c>
      <c r="I4362" s="15">
        <f>IF($D4362=1,$C4362,-1)</f>
        <v/>
      </c>
    </row>
    <row r="4363">
      <c r="A4363" s="33" t="n">
        <v>45473.66666666666</v>
      </c>
      <c r="B4363" s="15">
        <f>WEEKDAY($A4363,2)</f>
        <v/>
      </c>
      <c r="C4363" s="15">
        <f>HOUR($A4363)</f>
        <v/>
      </c>
      <c r="D4363" s="15">
        <f>IF(AND($A4363&gt;=Instellingen!$B$6,$A4363&lt;Instellingen!$B$7),1,0)</f>
        <v/>
      </c>
      <c r="E4363" s="15">
        <f>COUNTIF(tData[BezoekStart],"&lt;"&amp;($A4363+1/24))-COUNTIF(tData[BezoekEind],"&lt;="&amp;$A4363)</f>
        <v/>
      </c>
      <c r="F4363" s="15">
        <f>COUNTIF(tData[BezoekLangStart],"&lt;"&amp;($A4363+1/24))-COUNTIF(tData[BezoekLangEind],"&lt;="&amp;$A4363)</f>
        <v/>
      </c>
      <c r="G4363" s="15">
        <f>IF($D4363=1,$B4363*100+$C4363,-1)</f>
        <v/>
      </c>
      <c r="H4363" s="15">
        <f>IF($D4363=1,$B4363,-1)</f>
        <v/>
      </c>
      <c r="I4363" s="15">
        <f>IF($D4363=1,$C4363,-1)</f>
        <v/>
      </c>
    </row>
    <row r="4364">
      <c r="A4364" s="33" t="n">
        <v>45473.70833333334</v>
      </c>
      <c r="B4364" s="15">
        <f>WEEKDAY($A4364,2)</f>
        <v/>
      </c>
      <c r="C4364" s="15">
        <f>HOUR($A4364)</f>
        <v/>
      </c>
      <c r="D4364" s="15">
        <f>IF(AND($A4364&gt;=Instellingen!$B$6,$A4364&lt;Instellingen!$B$7),1,0)</f>
        <v/>
      </c>
      <c r="E4364" s="15">
        <f>COUNTIF(tData[BezoekStart],"&lt;"&amp;($A4364+1/24))-COUNTIF(tData[BezoekEind],"&lt;="&amp;$A4364)</f>
        <v/>
      </c>
      <c r="F4364" s="15">
        <f>COUNTIF(tData[BezoekLangStart],"&lt;"&amp;($A4364+1/24))-COUNTIF(tData[BezoekLangEind],"&lt;="&amp;$A4364)</f>
        <v/>
      </c>
      <c r="G4364" s="15">
        <f>IF($D4364=1,$B4364*100+$C4364,-1)</f>
        <v/>
      </c>
      <c r="H4364" s="15">
        <f>IF($D4364=1,$B4364,-1)</f>
        <v/>
      </c>
      <c r="I4364" s="15">
        <f>IF($D4364=1,$C4364,-1)</f>
        <v/>
      </c>
    </row>
    <row r="4365">
      <c r="A4365" s="33" t="n">
        <v>45473.75</v>
      </c>
      <c r="B4365" s="15">
        <f>WEEKDAY($A4365,2)</f>
        <v/>
      </c>
      <c r="C4365" s="15">
        <f>HOUR($A4365)</f>
        <v/>
      </c>
      <c r="D4365" s="15">
        <f>IF(AND($A4365&gt;=Instellingen!$B$6,$A4365&lt;Instellingen!$B$7),1,0)</f>
        <v/>
      </c>
      <c r="E4365" s="15">
        <f>COUNTIF(tData[BezoekStart],"&lt;"&amp;($A4365+1/24))-COUNTIF(tData[BezoekEind],"&lt;="&amp;$A4365)</f>
        <v/>
      </c>
      <c r="F4365" s="15">
        <f>COUNTIF(tData[BezoekLangStart],"&lt;"&amp;($A4365+1/24))-COUNTIF(tData[BezoekLangEind],"&lt;="&amp;$A4365)</f>
        <v/>
      </c>
      <c r="G4365" s="15">
        <f>IF($D4365=1,$B4365*100+$C4365,-1)</f>
        <v/>
      </c>
      <c r="H4365" s="15">
        <f>IF($D4365=1,$B4365,-1)</f>
        <v/>
      </c>
      <c r="I4365" s="15">
        <f>IF($D4365=1,$C4365,-1)</f>
        <v/>
      </c>
    </row>
    <row r="4366">
      <c r="A4366" s="33" t="n">
        <v>45473.79166666666</v>
      </c>
      <c r="B4366" s="15">
        <f>WEEKDAY($A4366,2)</f>
        <v/>
      </c>
      <c r="C4366" s="15">
        <f>HOUR($A4366)</f>
        <v/>
      </c>
      <c r="D4366" s="15">
        <f>IF(AND($A4366&gt;=Instellingen!$B$6,$A4366&lt;Instellingen!$B$7),1,0)</f>
        <v/>
      </c>
      <c r="E4366" s="15">
        <f>COUNTIF(tData[BezoekStart],"&lt;"&amp;($A4366+1/24))-COUNTIF(tData[BezoekEind],"&lt;="&amp;$A4366)</f>
        <v/>
      </c>
      <c r="F4366" s="15">
        <f>COUNTIF(tData[BezoekLangStart],"&lt;"&amp;($A4366+1/24))-COUNTIF(tData[BezoekLangEind],"&lt;="&amp;$A4366)</f>
        <v/>
      </c>
      <c r="G4366" s="15">
        <f>IF($D4366=1,$B4366*100+$C4366,-1)</f>
        <v/>
      </c>
      <c r="H4366" s="15">
        <f>IF($D4366=1,$B4366,-1)</f>
        <v/>
      </c>
      <c r="I4366" s="15">
        <f>IF($D4366=1,$C4366,-1)</f>
        <v/>
      </c>
    </row>
    <row r="4367">
      <c r="A4367" s="33" t="n">
        <v>45473.83333333334</v>
      </c>
      <c r="B4367" s="15">
        <f>WEEKDAY($A4367,2)</f>
        <v/>
      </c>
      <c r="C4367" s="15">
        <f>HOUR($A4367)</f>
        <v/>
      </c>
      <c r="D4367" s="15">
        <f>IF(AND($A4367&gt;=Instellingen!$B$6,$A4367&lt;Instellingen!$B$7),1,0)</f>
        <v/>
      </c>
      <c r="E4367" s="15">
        <f>COUNTIF(tData[BezoekStart],"&lt;"&amp;($A4367+1/24))-COUNTIF(tData[BezoekEind],"&lt;="&amp;$A4367)</f>
        <v/>
      </c>
      <c r="F4367" s="15">
        <f>COUNTIF(tData[BezoekLangStart],"&lt;"&amp;($A4367+1/24))-COUNTIF(tData[BezoekLangEind],"&lt;="&amp;$A4367)</f>
        <v/>
      </c>
      <c r="G4367" s="15">
        <f>IF($D4367=1,$B4367*100+$C4367,-1)</f>
        <v/>
      </c>
      <c r="H4367" s="15">
        <f>IF($D4367=1,$B4367,-1)</f>
        <v/>
      </c>
      <c r="I4367" s="15">
        <f>IF($D4367=1,$C4367,-1)</f>
        <v/>
      </c>
    </row>
    <row r="4368">
      <c r="A4368" s="33" t="n">
        <v>45473.875</v>
      </c>
      <c r="B4368" s="15">
        <f>WEEKDAY($A4368,2)</f>
        <v/>
      </c>
      <c r="C4368" s="15">
        <f>HOUR($A4368)</f>
        <v/>
      </c>
      <c r="D4368" s="15">
        <f>IF(AND($A4368&gt;=Instellingen!$B$6,$A4368&lt;Instellingen!$B$7),1,0)</f>
        <v/>
      </c>
      <c r="E4368" s="15">
        <f>COUNTIF(tData[BezoekStart],"&lt;"&amp;($A4368+1/24))-COUNTIF(tData[BezoekEind],"&lt;="&amp;$A4368)</f>
        <v/>
      </c>
      <c r="F4368" s="15">
        <f>COUNTIF(tData[BezoekLangStart],"&lt;"&amp;($A4368+1/24))-COUNTIF(tData[BezoekLangEind],"&lt;="&amp;$A4368)</f>
        <v/>
      </c>
      <c r="G4368" s="15">
        <f>IF($D4368=1,$B4368*100+$C4368,-1)</f>
        <v/>
      </c>
      <c r="H4368" s="15">
        <f>IF($D4368=1,$B4368,-1)</f>
        <v/>
      </c>
      <c r="I4368" s="15">
        <f>IF($D4368=1,$C4368,-1)</f>
        <v/>
      </c>
    </row>
    <row r="4369">
      <c r="A4369" s="33" t="n">
        <v>45473.91666666666</v>
      </c>
      <c r="B4369" s="15">
        <f>WEEKDAY($A4369,2)</f>
        <v/>
      </c>
      <c r="C4369" s="15">
        <f>HOUR($A4369)</f>
        <v/>
      </c>
      <c r="D4369" s="15">
        <f>IF(AND($A4369&gt;=Instellingen!$B$6,$A4369&lt;Instellingen!$B$7),1,0)</f>
        <v/>
      </c>
      <c r="E4369" s="15">
        <f>COUNTIF(tData[BezoekStart],"&lt;"&amp;($A4369+1/24))-COUNTIF(tData[BezoekEind],"&lt;="&amp;$A4369)</f>
        <v/>
      </c>
      <c r="F4369" s="15">
        <f>COUNTIF(tData[BezoekLangStart],"&lt;"&amp;($A4369+1/24))-COUNTIF(tData[BezoekLangEind],"&lt;="&amp;$A4369)</f>
        <v/>
      </c>
      <c r="G4369" s="15">
        <f>IF($D4369=1,$B4369*100+$C4369,-1)</f>
        <v/>
      </c>
      <c r="H4369" s="15">
        <f>IF($D4369=1,$B4369,-1)</f>
        <v/>
      </c>
      <c r="I4369" s="15">
        <f>IF($D4369=1,$C4369,-1)</f>
        <v/>
      </c>
    </row>
    <row r="4370">
      <c r="A4370" s="33" t="n">
        <v>45473.95833333334</v>
      </c>
      <c r="B4370" s="15">
        <f>WEEKDAY($A4370,2)</f>
        <v/>
      </c>
      <c r="C4370" s="15">
        <f>HOUR($A4370)</f>
        <v/>
      </c>
      <c r="D4370" s="15">
        <f>IF(AND($A4370&gt;=Instellingen!$B$6,$A4370&lt;Instellingen!$B$7),1,0)</f>
        <v/>
      </c>
      <c r="E4370" s="15">
        <f>COUNTIF(tData[BezoekStart],"&lt;"&amp;($A4370+1/24))-COUNTIF(tData[BezoekEind],"&lt;="&amp;$A4370)</f>
        <v/>
      </c>
      <c r="F4370" s="15">
        <f>COUNTIF(tData[BezoekLangStart],"&lt;"&amp;($A4370+1/24))-COUNTIF(tData[BezoekLangEind],"&lt;="&amp;$A4370)</f>
        <v/>
      </c>
      <c r="G4370" s="15">
        <f>IF($D4370=1,$B4370*100+$C4370,-1)</f>
        <v/>
      </c>
      <c r="H4370" s="15">
        <f>IF($D4370=1,$B4370,-1)</f>
        <v/>
      </c>
      <c r="I4370" s="15">
        <f>IF($D4370=1,$C4370,-1)</f>
        <v/>
      </c>
    </row>
    <row r="4371">
      <c r="A4371" s="33" t="n">
        <v>45474</v>
      </c>
      <c r="B4371" s="15">
        <f>WEEKDAY($A4371,2)</f>
        <v/>
      </c>
      <c r="C4371" s="15">
        <f>HOUR($A4371)</f>
        <v/>
      </c>
      <c r="D4371" s="15">
        <f>IF(AND($A4371&gt;=Instellingen!$B$6,$A4371&lt;Instellingen!$B$7),1,0)</f>
        <v/>
      </c>
      <c r="E4371" s="15">
        <f>COUNTIF(tData[BezoekStart],"&lt;"&amp;($A4371+1/24))-COUNTIF(tData[BezoekEind],"&lt;="&amp;$A4371)</f>
        <v/>
      </c>
      <c r="F4371" s="15">
        <f>COUNTIF(tData[BezoekLangStart],"&lt;"&amp;($A4371+1/24))-COUNTIF(tData[BezoekLangEind],"&lt;="&amp;$A4371)</f>
        <v/>
      </c>
      <c r="G4371" s="15">
        <f>IF($D4371=1,$B4371*100+$C4371,-1)</f>
        <v/>
      </c>
      <c r="H4371" s="15">
        <f>IF($D4371=1,$B4371,-1)</f>
        <v/>
      </c>
      <c r="I4371" s="15">
        <f>IF($D4371=1,$C4371,-1)</f>
        <v/>
      </c>
    </row>
    <row r="4372">
      <c r="A4372" s="33" t="n">
        <v>45474.04166666666</v>
      </c>
      <c r="B4372" s="15">
        <f>WEEKDAY($A4372,2)</f>
        <v/>
      </c>
      <c r="C4372" s="15">
        <f>HOUR($A4372)</f>
        <v/>
      </c>
      <c r="D4372" s="15">
        <f>IF(AND($A4372&gt;=Instellingen!$B$6,$A4372&lt;Instellingen!$B$7),1,0)</f>
        <v/>
      </c>
      <c r="E4372" s="15">
        <f>COUNTIF(tData[BezoekStart],"&lt;"&amp;($A4372+1/24))-COUNTIF(tData[BezoekEind],"&lt;="&amp;$A4372)</f>
        <v/>
      </c>
      <c r="F4372" s="15">
        <f>COUNTIF(tData[BezoekLangStart],"&lt;"&amp;($A4372+1/24))-COUNTIF(tData[BezoekLangEind],"&lt;="&amp;$A4372)</f>
        <v/>
      </c>
      <c r="G4372" s="15">
        <f>IF($D4372=1,$B4372*100+$C4372,-1)</f>
        <v/>
      </c>
      <c r="H4372" s="15">
        <f>IF($D4372=1,$B4372,-1)</f>
        <v/>
      </c>
      <c r="I4372" s="15">
        <f>IF($D4372=1,$C4372,-1)</f>
        <v/>
      </c>
    </row>
    <row r="4373">
      <c r="A4373" s="33" t="n">
        <v>45474.08333333334</v>
      </c>
      <c r="B4373" s="15">
        <f>WEEKDAY($A4373,2)</f>
        <v/>
      </c>
      <c r="C4373" s="15">
        <f>HOUR($A4373)</f>
        <v/>
      </c>
      <c r="D4373" s="15">
        <f>IF(AND($A4373&gt;=Instellingen!$B$6,$A4373&lt;Instellingen!$B$7),1,0)</f>
        <v/>
      </c>
      <c r="E4373" s="15">
        <f>COUNTIF(tData[BezoekStart],"&lt;"&amp;($A4373+1/24))-COUNTIF(tData[BezoekEind],"&lt;="&amp;$A4373)</f>
        <v/>
      </c>
      <c r="F4373" s="15">
        <f>COUNTIF(tData[BezoekLangStart],"&lt;"&amp;($A4373+1/24))-COUNTIF(tData[BezoekLangEind],"&lt;="&amp;$A4373)</f>
        <v/>
      </c>
      <c r="G4373" s="15">
        <f>IF($D4373=1,$B4373*100+$C4373,-1)</f>
        <v/>
      </c>
      <c r="H4373" s="15">
        <f>IF($D4373=1,$B4373,-1)</f>
        <v/>
      </c>
      <c r="I4373" s="15">
        <f>IF($D4373=1,$C4373,-1)</f>
        <v/>
      </c>
    </row>
    <row r="4374">
      <c r="A4374" s="33" t="n">
        <v>45474.125</v>
      </c>
      <c r="B4374" s="15">
        <f>WEEKDAY($A4374,2)</f>
        <v/>
      </c>
      <c r="C4374" s="15">
        <f>HOUR($A4374)</f>
        <v/>
      </c>
      <c r="D4374" s="15">
        <f>IF(AND($A4374&gt;=Instellingen!$B$6,$A4374&lt;Instellingen!$B$7),1,0)</f>
        <v/>
      </c>
      <c r="E4374" s="15">
        <f>COUNTIF(tData[BezoekStart],"&lt;"&amp;($A4374+1/24))-COUNTIF(tData[BezoekEind],"&lt;="&amp;$A4374)</f>
        <v/>
      </c>
      <c r="F4374" s="15">
        <f>COUNTIF(tData[BezoekLangStart],"&lt;"&amp;($A4374+1/24))-COUNTIF(tData[BezoekLangEind],"&lt;="&amp;$A4374)</f>
        <v/>
      </c>
      <c r="G4374" s="15">
        <f>IF($D4374=1,$B4374*100+$C4374,-1)</f>
        <v/>
      </c>
      <c r="H4374" s="15">
        <f>IF($D4374=1,$B4374,-1)</f>
        <v/>
      </c>
      <c r="I4374" s="15">
        <f>IF($D4374=1,$C4374,-1)</f>
        <v/>
      </c>
    </row>
    <row r="4375">
      <c r="A4375" s="33" t="n">
        <v>45474.16666666666</v>
      </c>
      <c r="B4375" s="15">
        <f>WEEKDAY($A4375,2)</f>
        <v/>
      </c>
      <c r="C4375" s="15">
        <f>HOUR($A4375)</f>
        <v/>
      </c>
      <c r="D4375" s="15">
        <f>IF(AND($A4375&gt;=Instellingen!$B$6,$A4375&lt;Instellingen!$B$7),1,0)</f>
        <v/>
      </c>
      <c r="E4375" s="15">
        <f>COUNTIF(tData[BezoekStart],"&lt;"&amp;($A4375+1/24))-COUNTIF(tData[BezoekEind],"&lt;="&amp;$A4375)</f>
        <v/>
      </c>
      <c r="F4375" s="15">
        <f>COUNTIF(tData[BezoekLangStart],"&lt;"&amp;($A4375+1/24))-COUNTIF(tData[BezoekLangEind],"&lt;="&amp;$A4375)</f>
        <v/>
      </c>
      <c r="G4375" s="15">
        <f>IF($D4375=1,$B4375*100+$C4375,-1)</f>
        <v/>
      </c>
      <c r="H4375" s="15">
        <f>IF($D4375=1,$B4375,-1)</f>
        <v/>
      </c>
      <c r="I4375" s="15">
        <f>IF($D4375=1,$C4375,-1)</f>
        <v/>
      </c>
    </row>
    <row r="4376">
      <c r="A4376" s="33" t="n">
        <v>45474.20833333334</v>
      </c>
      <c r="B4376" s="15">
        <f>WEEKDAY($A4376,2)</f>
        <v/>
      </c>
      <c r="C4376" s="15">
        <f>HOUR($A4376)</f>
        <v/>
      </c>
      <c r="D4376" s="15">
        <f>IF(AND($A4376&gt;=Instellingen!$B$6,$A4376&lt;Instellingen!$B$7),1,0)</f>
        <v/>
      </c>
      <c r="E4376" s="15">
        <f>COUNTIF(tData[BezoekStart],"&lt;"&amp;($A4376+1/24))-COUNTIF(tData[BezoekEind],"&lt;="&amp;$A4376)</f>
        <v/>
      </c>
      <c r="F4376" s="15">
        <f>COUNTIF(tData[BezoekLangStart],"&lt;"&amp;($A4376+1/24))-COUNTIF(tData[BezoekLangEind],"&lt;="&amp;$A4376)</f>
        <v/>
      </c>
      <c r="G4376" s="15">
        <f>IF($D4376=1,$B4376*100+$C4376,-1)</f>
        <v/>
      </c>
      <c r="H4376" s="15">
        <f>IF($D4376=1,$B4376,-1)</f>
        <v/>
      </c>
      <c r="I4376" s="15">
        <f>IF($D4376=1,$C4376,-1)</f>
        <v/>
      </c>
    </row>
    <row r="4377">
      <c r="A4377" s="33" t="n">
        <v>45474.25</v>
      </c>
      <c r="B4377" s="15">
        <f>WEEKDAY($A4377,2)</f>
        <v/>
      </c>
      <c r="C4377" s="15">
        <f>HOUR($A4377)</f>
        <v/>
      </c>
      <c r="D4377" s="15">
        <f>IF(AND($A4377&gt;=Instellingen!$B$6,$A4377&lt;Instellingen!$B$7),1,0)</f>
        <v/>
      </c>
      <c r="E4377" s="15">
        <f>COUNTIF(tData[BezoekStart],"&lt;"&amp;($A4377+1/24))-COUNTIF(tData[BezoekEind],"&lt;="&amp;$A4377)</f>
        <v/>
      </c>
      <c r="F4377" s="15">
        <f>COUNTIF(tData[BezoekLangStart],"&lt;"&amp;($A4377+1/24))-COUNTIF(tData[BezoekLangEind],"&lt;="&amp;$A4377)</f>
        <v/>
      </c>
      <c r="G4377" s="15">
        <f>IF($D4377=1,$B4377*100+$C4377,-1)</f>
        <v/>
      </c>
      <c r="H4377" s="15">
        <f>IF($D4377=1,$B4377,-1)</f>
        <v/>
      </c>
      <c r="I4377" s="15">
        <f>IF($D4377=1,$C4377,-1)</f>
        <v/>
      </c>
    </row>
    <row r="4378">
      <c r="A4378" s="33" t="n">
        <v>45474.29166666666</v>
      </c>
      <c r="B4378" s="15">
        <f>WEEKDAY($A4378,2)</f>
        <v/>
      </c>
      <c r="C4378" s="15">
        <f>HOUR($A4378)</f>
        <v/>
      </c>
      <c r="D4378" s="15">
        <f>IF(AND($A4378&gt;=Instellingen!$B$6,$A4378&lt;Instellingen!$B$7),1,0)</f>
        <v/>
      </c>
      <c r="E4378" s="15">
        <f>COUNTIF(tData[BezoekStart],"&lt;"&amp;($A4378+1/24))-COUNTIF(tData[BezoekEind],"&lt;="&amp;$A4378)</f>
        <v/>
      </c>
      <c r="F4378" s="15">
        <f>COUNTIF(tData[BezoekLangStart],"&lt;"&amp;($A4378+1/24))-COUNTIF(tData[BezoekLangEind],"&lt;="&amp;$A4378)</f>
        <v/>
      </c>
      <c r="G4378" s="15">
        <f>IF($D4378=1,$B4378*100+$C4378,-1)</f>
        <v/>
      </c>
      <c r="H4378" s="15">
        <f>IF($D4378=1,$B4378,-1)</f>
        <v/>
      </c>
      <c r="I4378" s="15">
        <f>IF($D4378=1,$C4378,-1)</f>
        <v/>
      </c>
    </row>
    <row r="4379">
      <c r="A4379" s="33" t="n">
        <v>45474.33333333334</v>
      </c>
      <c r="B4379" s="15">
        <f>WEEKDAY($A4379,2)</f>
        <v/>
      </c>
      <c r="C4379" s="15">
        <f>HOUR($A4379)</f>
        <v/>
      </c>
      <c r="D4379" s="15">
        <f>IF(AND($A4379&gt;=Instellingen!$B$6,$A4379&lt;Instellingen!$B$7),1,0)</f>
        <v/>
      </c>
      <c r="E4379" s="15">
        <f>COUNTIF(tData[BezoekStart],"&lt;"&amp;($A4379+1/24))-COUNTIF(tData[BezoekEind],"&lt;="&amp;$A4379)</f>
        <v/>
      </c>
      <c r="F4379" s="15">
        <f>COUNTIF(tData[BezoekLangStart],"&lt;"&amp;($A4379+1/24))-COUNTIF(tData[BezoekLangEind],"&lt;="&amp;$A4379)</f>
        <v/>
      </c>
      <c r="G4379" s="15">
        <f>IF($D4379=1,$B4379*100+$C4379,-1)</f>
        <v/>
      </c>
      <c r="H4379" s="15">
        <f>IF($D4379=1,$B4379,-1)</f>
        <v/>
      </c>
      <c r="I4379" s="15">
        <f>IF($D4379=1,$C4379,-1)</f>
        <v/>
      </c>
    </row>
    <row r="4380">
      <c r="A4380" s="33" t="n">
        <v>45474.375</v>
      </c>
      <c r="B4380" s="15">
        <f>WEEKDAY($A4380,2)</f>
        <v/>
      </c>
      <c r="C4380" s="15">
        <f>HOUR($A4380)</f>
        <v/>
      </c>
      <c r="D4380" s="15">
        <f>IF(AND($A4380&gt;=Instellingen!$B$6,$A4380&lt;Instellingen!$B$7),1,0)</f>
        <v/>
      </c>
      <c r="E4380" s="15">
        <f>COUNTIF(tData[BezoekStart],"&lt;"&amp;($A4380+1/24))-COUNTIF(tData[BezoekEind],"&lt;="&amp;$A4380)</f>
        <v/>
      </c>
      <c r="F4380" s="15">
        <f>COUNTIF(tData[BezoekLangStart],"&lt;"&amp;($A4380+1/24))-COUNTIF(tData[BezoekLangEind],"&lt;="&amp;$A4380)</f>
        <v/>
      </c>
      <c r="G4380" s="15">
        <f>IF($D4380=1,$B4380*100+$C4380,-1)</f>
        <v/>
      </c>
      <c r="H4380" s="15">
        <f>IF($D4380=1,$B4380,-1)</f>
        <v/>
      </c>
      <c r="I4380" s="15">
        <f>IF($D4380=1,$C4380,-1)</f>
        <v/>
      </c>
    </row>
    <row r="4381">
      <c r="A4381" s="33" t="n">
        <v>45474.41666666666</v>
      </c>
      <c r="B4381" s="15">
        <f>WEEKDAY($A4381,2)</f>
        <v/>
      </c>
      <c r="C4381" s="15">
        <f>HOUR($A4381)</f>
        <v/>
      </c>
      <c r="D4381" s="15">
        <f>IF(AND($A4381&gt;=Instellingen!$B$6,$A4381&lt;Instellingen!$B$7),1,0)</f>
        <v/>
      </c>
      <c r="E4381" s="15">
        <f>COUNTIF(tData[BezoekStart],"&lt;"&amp;($A4381+1/24))-COUNTIF(tData[BezoekEind],"&lt;="&amp;$A4381)</f>
        <v/>
      </c>
      <c r="F4381" s="15">
        <f>COUNTIF(tData[BezoekLangStart],"&lt;"&amp;($A4381+1/24))-COUNTIF(tData[BezoekLangEind],"&lt;="&amp;$A4381)</f>
        <v/>
      </c>
      <c r="G4381" s="15">
        <f>IF($D4381=1,$B4381*100+$C4381,-1)</f>
        <v/>
      </c>
      <c r="H4381" s="15">
        <f>IF($D4381=1,$B4381,-1)</f>
        <v/>
      </c>
      <c r="I4381" s="15">
        <f>IF($D4381=1,$C4381,-1)</f>
        <v/>
      </c>
    </row>
    <row r="4382">
      <c r="A4382" s="33" t="n">
        <v>45474.45833333334</v>
      </c>
      <c r="B4382" s="15">
        <f>WEEKDAY($A4382,2)</f>
        <v/>
      </c>
      <c r="C4382" s="15">
        <f>HOUR($A4382)</f>
        <v/>
      </c>
      <c r="D4382" s="15">
        <f>IF(AND($A4382&gt;=Instellingen!$B$6,$A4382&lt;Instellingen!$B$7),1,0)</f>
        <v/>
      </c>
      <c r="E4382" s="15">
        <f>COUNTIF(tData[BezoekStart],"&lt;"&amp;($A4382+1/24))-COUNTIF(tData[BezoekEind],"&lt;="&amp;$A4382)</f>
        <v/>
      </c>
      <c r="F4382" s="15">
        <f>COUNTIF(tData[BezoekLangStart],"&lt;"&amp;($A4382+1/24))-COUNTIF(tData[BezoekLangEind],"&lt;="&amp;$A4382)</f>
        <v/>
      </c>
      <c r="G4382" s="15">
        <f>IF($D4382=1,$B4382*100+$C4382,-1)</f>
        <v/>
      </c>
      <c r="H4382" s="15">
        <f>IF($D4382=1,$B4382,-1)</f>
        <v/>
      </c>
      <c r="I4382" s="15">
        <f>IF($D4382=1,$C4382,-1)</f>
        <v/>
      </c>
    </row>
    <row r="4383">
      <c r="A4383" s="33" t="n">
        <v>45474.5</v>
      </c>
      <c r="B4383" s="15">
        <f>WEEKDAY($A4383,2)</f>
        <v/>
      </c>
      <c r="C4383" s="15">
        <f>HOUR($A4383)</f>
        <v/>
      </c>
      <c r="D4383" s="15">
        <f>IF(AND($A4383&gt;=Instellingen!$B$6,$A4383&lt;Instellingen!$B$7),1,0)</f>
        <v/>
      </c>
      <c r="E4383" s="15">
        <f>COUNTIF(tData[BezoekStart],"&lt;"&amp;($A4383+1/24))-COUNTIF(tData[BezoekEind],"&lt;="&amp;$A4383)</f>
        <v/>
      </c>
      <c r="F4383" s="15">
        <f>COUNTIF(tData[BezoekLangStart],"&lt;"&amp;($A4383+1/24))-COUNTIF(tData[BezoekLangEind],"&lt;="&amp;$A4383)</f>
        <v/>
      </c>
      <c r="G4383" s="15">
        <f>IF($D4383=1,$B4383*100+$C4383,-1)</f>
        <v/>
      </c>
      <c r="H4383" s="15">
        <f>IF($D4383=1,$B4383,-1)</f>
        <v/>
      </c>
      <c r="I4383" s="15">
        <f>IF($D4383=1,$C4383,-1)</f>
        <v/>
      </c>
    </row>
    <row r="4384">
      <c r="A4384" s="33" t="n">
        <v>45474.54166666666</v>
      </c>
      <c r="B4384" s="15">
        <f>WEEKDAY($A4384,2)</f>
        <v/>
      </c>
      <c r="C4384" s="15">
        <f>HOUR($A4384)</f>
        <v/>
      </c>
      <c r="D4384" s="15">
        <f>IF(AND($A4384&gt;=Instellingen!$B$6,$A4384&lt;Instellingen!$B$7),1,0)</f>
        <v/>
      </c>
      <c r="E4384" s="15">
        <f>COUNTIF(tData[BezoekStart],"&lt;"&amp;($A4384+1/24))-COUNTIF(tData[BezoekEind],"&lt;="&amp;$A4384)</f>
        <v/>
      </c>
      <c r="F4384" s="15">
        <f>COUNTIF(tData[BezoekLangStart],"&lt;"&amp;($A4384+1/24))-COUNTIF(tData[BezoekLangEind],"&lt;="&amp;$A4384)</f>
        <v/>
      </c>
      <c r="G4384" s="15">
        <f>IF($D4384=1,$B4384*100+$C4384,-1)</f>
        <v/>
      </c>
      <c r="H4384" s="15">
        <f>IF($D4384=1,$B4384,-1)</f>
        <v/>
      </c>
      <c r="I4384" s="15">
        <f>IF($D4384=1,$C4384,-1)</f>
        <v/>
      </c>
    </row>
    <row r="4385">
      <c r="A4385" s="33" t="n">
        <v>45474.58333333334</v>
      </c>
      <c r="B4385" s="15">
        <f>WEEKDAY($A4385,2)</f>
        <v/>
      </c>
      <c r="C4385" s="15">
        <f>HOUR($A4385)</f>
        <v/>
      </c>
      <c r="D4385" s="15">
        <f>IF(AND($A4385&gt;=Instellingen!$B$6,$A4385&lt;Instellingen!$B$7),1,0)</f>
        <v/>
      </c>
      <c r="E4385" s="15">
        <f>COUNTIF(tData[BezoekStart],"&lt;"&amp;($A4385+1/24))-COUNTIF(tData[BezoekEind],"&lt;="&amp;$A4385)</f>
        <v/>
      </c>
      <c r="F4385" s="15">
        <f>COUNTIF(tData[BezoekLangStart],"&lt;"&amp;($A4385+1/24))-COUNTIF(tData[BezoekLangEind],"&lt;="&amp;$A4385)</f>
        <v/>
      </c>
      <c r="G4385" s="15">
        <f>IF($D4385=1,$B4385*100+$C4385,-1)</f>
        <v/>
      </c>
      <c r="H4385" s="15">
        <f>IF($D4385=1,$B4385,-1)</f>
        <v/>
      </c>
      <c r="I4385" s="15">
        <f>IF($D4385=1,$C4385,-1)</f>
        <v/>
      </c>
    </row>
    <row r="4386">
      <c r="A4386" s="33" t="n">
        <v>45474.625</v>
      </c>
      <c r="B4386" s="15">
        <f>WEEKDAY($A4386,2)</f>
        <v/>
      </c>
      <c r="C4386" s="15">
        <f>HOUR($A4386)</f>
        <v/>
      </c>
      <c r="D4386" s="15">
        <f>IF(AND($A4386&gt;=Instellingen!$B$6,$A4386&lt;Instellingen!$B$7),1,0)</f>
        <v/>
      </c>
      <c r="E4386" s="15">
        <f>COUNTIF(tData[BezoekStart],"&lt;"&amp;($A4386+1/24))-COUNTIF(tData[BezoekEind],"&lt;="&amp;$A4386)</f>
        <v/>
      </c>
      <c r="F4386" s="15">
        <f>COUNTIF(tData[BezoekLangStart],"&lt;"&amp;($A4386+1/24))-COUNTIF(tData[BezoekLangEind],"&lt;="&amp;$A4386)</f>
        <v/>
      </c>
      <c r="G4386" s="15">
        <f>IF($D4386=1,$B4386*100+$C4386,-1)</f>
        <v/>
      </c>
      <c r="H4386" s="15">
        <f>IF($D4386=1,$B4386,-1)</f>
        <v/>
      </c>
      <c r="I4386" s="15">
        <f>IF($D4386=1,$C4386,-1)</f>
        <v/>
      </c>
    </row>
    <row r="4387">
      <c r="A4387" s="33" t="n">
        <v>45474.66666666666</v>
      </c>
      <c r="B4387" s="15">
        <f>WEEKDAY($A4387,2)</f>
        <v/>
      </c>
      <c r="C4387" s="15">
        <f>HOUR($A4387)</f>
        <v/>
      </c>
      <c r="D4387" s="15">
        <f>IF(AND($A4387&gt;=Instellingen!$B$6,$A4387&lt;Instellingen!$B$7),1,0)</f>
        <v/>
      </c>
      <c r="E4387" s="15">
        <f>COUNTIF(tData[BezoekStart],"&lt;"&amp;($A4387+1/24))-COUNTIF(tData[BezoekEind],"&lt;="&amp;$A4387)</f>
        <v/>
      </c>
      <c r="F4387" s="15">
        <f>COUNTIF(tData[BezoekLangStart],"&lt;"&amp;($A4387+1/24))-COUNTIF(tData[BezoekLangEind],"&lt;="&amp;$A4387)</f>
        <v/>
      </c>
      <c r="G4387" s="15">
        <f>IF($D4387=1,$B4387*100+$C4387,-1)</f>
        <v/>
      </c>
      <c r="H4387" s="15">
        <f>IF($D4387=1,$B4387,-1)</f>
        <v/>
      </c>
      <c r="I4387" s="15">
        <f>IF($D4387=1,$C4387,-1)</f>
        <v/>
      </c>
    </row>
    <row r="4388">
      <c r="A4388" s="33" t="n">
        <v>45474.70833333334</v>
      </c>
      <c r="B4388" s="15">
        <f>WEEKDAY($A4388,2)</f>
        <v/>
      </c>
      <c r="C4388" s="15">
        <f>HOUR($A4388)</f>
        <v/>
      </c>
      <c r="D4388" s="15">
        <f>IF(AND($A4388&gt;=Instellingen!$B$6,$A4388&lt;Instellingen!$B$7),1,0)</f>
        <v/>
      </c>
      <c r="E4388" s="15">
        <f>COUNTIF(tData[BezoekStart],"&lt;"&amp;($A4388+1/24))-COUNTIF(tData[BezoekEind],"&lt;="&amp;$A4388)</f>
        <v/>
      </c>
      <c r="F4388" s="15">
        <f>COUNTIF(tData[BezoekLangStart],"&lt;"&amp;($A4388+1/24))-COUNTIF(tData[BezoekLangEind],"&lt;="&amp;$A4388)</f>
        <v/>
      </c>
      <c r="G4388" s="15">
        <f>IF($D4388=1,$B4388*100+$C4388,-1)</f>
        <v/>
      </c>
      <c r="H4388" s="15">
        <f>IF($D4388=1,$B4388,-1)</f>
        <v/>
      </c>
      <c r="I4388" s="15">
        <f>IF($D4388=1,$C4388,-1)</f>
        <v/>
      </c>
    </row>
    <row r="4389">
      <c r="A4389" s="33" t="n">
        <v>45474.75</v>
      </c>
      <c r="B4389" s="15">
        <f>WEEKDAY($A4389,2)</f>
        <v/>
      </c>
      <c r="C4389" s="15">
        <f>HOUR($A4389)</f>
        <v/>
      </c>
      <c r="D4389" s="15">
        <f>IF(AND($A4389&gt;=Instellingen!$B$6,$A4389&lt;Instellingen!$B$7),1,0)</f>
        <v/>
      </c>
      <c r="E4389" s="15">
        <f>COUNTIF(tData[BezoekStart],"&lt;"&amp;($A4389+1/24))-COUNTIF(tData[BezoekEind],"&lt;="&amp;$A4389)</f>
        <v/>
      </c>
      <c r="F4389" s="15">
        <f>COUNTIF(tData[BezoekLangStart],"&lt;"&amp;($A4389+1/24))-COUNTIF(tData[BezoekLangEind],"&lt;="&amp;$A4389)</f>
        <v/>
      </c>
      <c r="G4389" s="15">
        <f>IF($D4389=1,$B4389*100+$C4389,-1)</f>
        <v/>
      </c>
      <c r="H4389" s="15">
        <f>IF($D4389=1,$B4389,-1)</f>
        <v/>
      </c>
      <c r="I4389" s="15">
        <f>IF($D4389=1,$C4389,-1)</f>
        <v/>
      </c>
    </row>
    <row r="4390">
      <c r="A4390" s="33" t="n">
        <v>45474.79166666666</v>
      </c>
      <c r="B4390" s="15">
        <f>WEEKDAY($A4390,2)</f>
        <v/>
      </c>
      <c r="C4390" s="15">
        <f>HOUR($A4390)</f>
        <v/>
      </c>
      <c r="D4390" s="15">
        <f>IF(AND($A4390&gt;=Instellingen!$B$6,$A4390&lt;Instellingen!$B$7),1,0)</f>
        <v/>
      </c>
      <c r="E4390" s="15">
        <f>COUNTIF(tData[BezoekStart],"&lt;"&amp;($A4390+1/24))-COUNTIF(tData[BezoekEind],"&lt;="&amp;$A4390)</f>
        <v/>
      </c>
      <c r="F4390" s="15">
        <f>COUNTIF(tData[BezoekLangStart],"&lt;"&amp;($A4390+1/24))-COUNTIF(tData[BezoekLangEind],"&lt;="&amp;$A4390)</f>
        <v/>
      </c>
      <c r="G4390" s="15">
        <f>IF($D4390=1,$B4390*100+$C4390,-1)</f>
        <v/>
      </c>
      <c r="H4390" s="15">
        <f>IF($D4390=1,$B4390,-1)</f>
        <v/>
      </c>
      <c r="I4390" s="15">
        <f>IF($D4390=1,$C4390,-1)</f>
        <v/>
      </c>
    </row>
    <row r="4391">
      <c r="A4391" s="33" t="n">
        <v>45474.83333333334</v>
      </c>
      <c r="B4391" s="15">
        <f>WEEKDAY($A4391,2)</f>
        <v/>
      </c>
      <c r="C4391" s="15">
        <f>HOUR($A4391)</f>
        <v/>
      </c>
      <c r="D4391" s="15">
        <f>IF(AND($A4391&gt;=Instellingen!$B$6,$A4391&lt;Instellingen!$B$7),1,0)</f>
        <v/>
      </c>
      <c r="E4391" s="15">
        <f>COUNTIF(tData[BezoekStart],"&lt;"&amp;($A4391+1/24))-COUNTIF(tData[BezoekEind],"&lt;="&amp;$A4391)</f>
        <v/>
      </c>
      <c r="F4391" s="15">
        <f>COUNTIF(tData[BezoekLangStart],"&lt;"&amp;($A4391+1/24))-COUNTIF(tData[BezoekLangEind],"&lt;="&amp;$A4391)</f>
        <v/>
      </c>
      <c r="G4391" s="15">
        <f>IF($D4391=1,$B4391*100+$C4391,-1)</f>
        <v/>
      </c>
      <c r="H4391" s="15">
        <f>IF($D4391=1,$B4391,-1)</f>
        <v/>
      </c>
      <c r="I4391" s="15">
        <f>IF($D4391=1,$C4391,-1)</f>
        <v/>
      </c>
    </row>
    <row r="4392">
      <c r="A4392" s="33" t="n">
        <v>45474.875</v>
      </c>
      <c r="B4392" s="15">
        <f>WEEKDAY($A4392,2)</f>
        <v/>
      </c>
      <c r="C4392" s="15">
        <f>HOUR($A4392)</f>
        <v/>
      </c>
      <c r="D4392" s="15">
        <f>IF(AND($A4392&gt;=Instellingen!$B$6,$A4392&lt;Instellingen!$B$7),1,0)</f>
        <v/>
      </c>
      <c r="E4392" s="15">
        <f>COUNTIF(tData[BezoekStart],"&lt;"&amp;($A4392+1/24))-COUNTIF(tData[BezoekEind],"&lt;="&amp;$A4392)</f>
        <v/>
      </c>
      <c r="F4392" s="15">
        <f>COUNTIF(tData[BezoekLangStart],"&lt;"&amp;($A4392+1/24))-COUNTIF(tData[BezoekLangEind],"&lt;="&amp;$A4392)</f>
        <v/>
      </c>
      <c r="G4392" s="15">
        <f>IF($D4392=1,$B4392*100+$C4392,-1)</f>
        <v/>
      </c>
      <c r="H4392" s="15">
        <f>IF($D4392=1,$B4392,-1)</f>
        <v/>
      </c>
      <c r="I4392" s="15">
        <f>IF($D4392=1,$C4392,-1)</f>
        <v/>
      </c>
    </row>
    <row r="4393">
      <c r="A4393" s="33" t="n">
        <v>45474.91666666666</v>
      </c>
      <c r="B4393" s="15">
        <f>WEEKDAY($A4393,2)</f>
        <v/>
      </c>
      <c r="C4393" s="15">
        <f>HOUR($A4393)</f>
        <v/>
      </c>
      <c r="D4393" s="15">
        <f>IF(AND($A4393&gt;=Instellingen!$B$6,$A4393&lt;Instellingen!$B$7),1,0)</f>
        <v/>
      </c>
      <c r="E4393" s="15">
        <f>COUNTIF(tData[BezoekStart],"&lt;"&amp;($A4393+1/24))-COUNTIF(tData[BezoekEind],"&lt;="&amp;$A4393)</f>
        <v/>
      </c>
      <c r="F4393" s="15">
        <f>COUNTIF(tData[BezoekLangStart],"&lt;"&amp;($A4393+1/24))-COUNTIF(tData[BezoekLangEind],"&lt;="&amp;$A4393)</f>
        <v/>
      </c>
      <c r="G4393" s="15">
        <f>IF($D4393=1,$B4393*100+$C4393,-1)</f>
        <v/>
      </c>
      <c r="H4393" s="15">
        <f>IF($D4393=1,$B4393,-1)</f>
        <v/>
      </c>
      <c r="I4393" s="15">
        <f>IF($D4393=1,$C4393,-1)</f>
        <v/>
      </c>
    </row>
    <row r="4394">
      <c r="A4394" s="33" t="n">
        <v>45474.95833333334</v>
      </c>
      <c r="B4394" s="15">
        <f>WEEKDAY($A4394,2)</f>
        <v/>
      </c>
      <c r="C4394" s="15">
        <f>HOUR($A4394)</f>
        <v/>
      </c>
      <c r="D4394" s="15">
        <f>IF(AND($A4394&gt;=Instellingen!$B$6,$A4394&lt;Instellingen!$B$7),1,0)</f>
        <v/>
      </c>
      <c r="E4394" s="15">
        <f>COUNTIF(tData[BezoekStart],"&lt;"&amp;($A4394+1/24))-COUNTIF(tData[BezoekEind],"&lt;="&amp;$A4394)</f>
        <v/>
      </c>
      <c r="F4394" s="15">
        <f>COUNTIF(tData[BezoekLangStart],"&lt;"&amp;($A4394+1/24))-COUNTIF(tData[BezoekLangEind],"&lt;="&amp;$A4394)</f>
        <v/>
      </c>
      <c r="G4394" s="15">
        <f>IF($D4394=1,$B4394*100+$C4394,-1)</f>
        <v/>
      </c>
      <c r="H4394" s="15">
        <f>IF($D4394=1,$B4394,-1)</f>
        <v/>
      </c>
      <c r="I4394" s="15">
        <f>IF($D4394=1,$C4394,-1)</f>
        <v/>
      </c>
    </row>
    <row r="4395">
      <c r="A4395" s="33" t="n">
        <v>45475</v>
      </c>
      <c r="B4395" s="15">
        <f>WEEKDAY($A4395,2)</f>
        <v/>
      </c>
      <c r="C4395" s="15">
        <f>HOUR($A4395)</f>
        <v/>
      </c>
      <c r="D4395" s="15">
        <f>IF(AND($A4395&gt;=Instellingen!$B$6,$A4395&lt;Instellingen!$B$7),1,0)</f>
        <v/>
      </c>
      <c r="E4395" s="15">
        <f>COUNTIF(tData[BezoekStart],"&lt;"&amp;($A4395+1/24))-COUNTIF(tData[BezoekEind],"&lt;="&amp;$A4395)</f>
        <v/>
      </c>
      <c r="F4395" s="15">
        <f>COUNTIF(tData[BezoekLangStart],"&lt;"&amp;($A4395+1/24))-COUNTIF(tData[BezoekLangEind],"&lt;="&amp;$A4395)</f>
        <v/>
      </c>
      <c r="G4395" s="15">
        <f>IF($D4395=1,$B4395*100+$C4395,-1)</f>
        <v/>
      </c>
      <c r="H4395" s="15">
        <f>IF($D4395=1,$B4395,-1)</f>
        <v/>
      </c>
      <c r="I4395" s="15">
        <f>IF($D4395=1,$C4395,-1)</f>
        <v/>
      </c>
    </row>
    <row r="4396">
      <c r="A4396" s="33" t="n">
        <v>45475.04166666666</v>
      </c>
      <c r="B4396" s="15">
        <f>WEEKDAY($A4396,2)</f>
        <v/>
      </c>
      <c r="C4396" s="15">
        <f>HOUR($A4396)</f>
        <v/>
      </c>
      <c r="D4396" s="15">
        <f>IF(AND($A4396&gt;=Instellingen!$B$6,$A4396&lt;Instellingen!$B$7),1,0)</f>
        <v/>
      </c>
      <c r="E4396" s="15">
        <f>COUNTIF(tData[BezoekStart],"&lt;"&amp;($A4396+1/24))-COUNTIF(tData[BezoekEind],"&lt;="&amp;$A4396)</f>
        <v/>
      </c>
      <c r="F4396" s="15">
        <f>COUNTIF(tData[BezoekLangStart],"&lt;"&amp;($A4396+1/24))-COUNTIF(tData[BezoekLangEind],"&lt;="&amp;$A4396)</f>
        <v/>
      </c>
      <c r="G4396" s="15">
        <f>IF($D4396=1,$B4396*100+$C4396,-1)</f>
        <v/>
      </c>
      <c r="H4396" s="15">
        <f>IF($D4396=1,$B4396,-1)</f>
        <v/>
      </c>
      <c r="I4396" s="15">
        <f>IF($D4396=1,$C4396,-1)</f>
        <v/>
      </c>
    </row>
    <row r="4397">
      <c r="A4397" s="33" t="n">
        <v>45475.08333333334</v>
      </c>
      <c r="B4397" s="15">
        <f>WEEKDAY($A4397,2)</f>
        <v/>
      </c>
      <c r="C4397" s="15">
        <f>HOUR($A4397)</f>
        <v/>
      </c>
      <c r="D4397" s="15">
        <f>IF(AND($A4397&gt;=Instellingen!$B$6,$A4397&lt;Instellingen!$B$7),1,0)</f>
        <v/>
      </c>
      <c r="E4397" s="15">
        <f>COUNTIF(tData[BezoekStart],"&lt;"&amp;($A4397+1/24))-COUNTIF(tData[BezoekEind],"&lt;="&amp;$A4397)</f>
        <v/>
      </c>
      <c r="F4397" s="15">
        <f>COUNTIF(tData[BezoekLangStart],"&lt;"&amp;($A4397+1/24))-COUNTIF(tData[BezoekLangEind],"&lt;="&amp;$A4397)</f>
        <v/>
      </c>
      <c r="G4397" s="15">
        <f>IF($D4397=1,$B4397*100+$C4397,-1)</f>
        <v/>
      </c>
      <c r="H4397" s="15">
        <f>IF($D4397=1,$B4397,-1)</f>
        <v/>
      </c>
      <c r="I4397" s="15">
        <f>IF($D4397=1,$C4397,-1)</f>
        <v/>
      </c>
    </row>
    <row r="4398">
      <c r="A4398" s="33" t="n">
        <v>45475.125</v>
      </c>
      <c r="B4398" s="15">
        <f>WEEKDAY($A4398,2)</f>
        <v/>
      </c>
      <c r="C4398" s="15">
        <f>HOUR($A4398)</f>
        <v/>
      </c>
      <c r="D4398" s="15">
        <f>IF(AND($A4398&gt;=Instellingen!$B$6,$A4398&lt;Instellingen!$B$7),1,0)</f>
        <v/>
      </c>
      <c r="E4398" s="15">
        <f>COUNTIF(tData[BezoekStart],"&lt;"&amp;($A4398+1/24))-COUNTIF(tData[BezoekEind],"&lt;="&amp;$A4398)</f>
        <v/>
      </c>
      <c r="F4398" s="15">
        <f>COUNTIF(tData[BezoekLangStart],"&lt;"&amp;($A4398+1/24))-COUNTIF(tData[BezoekLangEind],"&lt;="&amp;$A4398)</f>
        <v/>
      </c>
      <c r="G4398" s="15">
        <f>IF($D4398=1,$B4398*100+$C4398,-1)</f>
        <v/>
      </c>
      <c r="H4398" s="15">
        <f>IF($D4398=1,$B4398,-1)</f>
        <v/>
      </c>
      <c r="I4398" s="15">
        <f>IF($D4398=1,$C4398,-1)</f>
        <v/>
      </c>
    </row>
    <row r="4399">
      <c r="A4399" s="33" t="n">
        <v>45475.16666666666</v>
      </c>
      <c r="B4399" s="15">
        <f>WEEKDAY($A4399,2)</f>
        <v/>
      </c>
      <c r="C4399" s="15">
        <f>HOUR($A4399)</f>
        <v/>
      </c>
      <c r="D4399" s="15">
        <f>IF(AND($A4399&gt;=Instellingen!$B$6,$A4399&lt;Instellingen!$B$7),1,0)</f>
        <v/>
      </c>
      <c r="E4399" s="15">
        <f>COUNTIF(tData[BezoekStart],"&lt;"&amp;($A4399+1/24))-COUNTIF(tData[BezoekEind],"&lt;="&amp;$A4399)</f>
        <v/>
      </c>
      <c r="F4399" s="15">
        <f>COUNTIF(tData[BezoekLangStart],"&lt;"&amp;($A4399+1/24))-COUNTIF(tData[BezoekLangEind],"&lt;="&amp;$A4399)</f>
        <v/>
      </c>
      <c r="G4399" s="15">
        <f>IF($D4399=1,$B4399*100+$C4399,-1)</f>
        <v/>
      </c>
      <c r="H4399" s="15">
        <f>IF($D4399=1,$B4399,-1)</f>
        <v/>
      </c>
      <c r="I4399" s="15">
        <f>IF($D4399=1,$C4399,-1)</f>
        <v/>
      </c>
    </row>
    <row r="4400">
      <c r="A4400" s="33" t="n">
        <v>45475.20833333334</v>
      </c>
      <c r="B4400" s="15">
        <f>WEEKDAY($A4400,2)</f>
        <v/>
      </c>
      <c r="C4400" s="15">
        <f>HOUR($A4400)</f>
        <v/>
      </c>
      <c r="D4400" s="15">
        <f>IF(AND($A4400&gt;=Instellingen!$B$6,$A4400&lt;Instellingen!$B$7),1,0)</f>
        <v/>
      </c>
      <c r="E4400" s="15">
        <f>COUNTIF(tData[BezoekStart],"&lt;"&amp;($A4400+1/24))-COUNTIF(tData[BezoekEind],"&lt;="&amp;$A4400)</f>
        <v/>
      </c>
      <c r="F4400" s="15">
        <f>COUNTIF(tData[BezoekLangStart],"&lt;"&amp;($A4400+1/24))-COUNTIF(tData[BezoekLangEind],"&lt;="&amp;$A4400)</f>
        <v/>
      </c>
      <c r="G4400" s="15">
        <f>IF($D4400=1,$B4400*100+$C4400,-1)</f>
        <v/>
      </c>
      <c r="H4400" s="15">
        <f>IF($D4400=1,$B4400,-1)</f>
        <v/>
      </c>
      <c r="I4400" s="15">
        <f>IF($D4400=1,$C4400,-1)</f>
        <v/>
      </c>
    </row>
    <row r="4401">
      <c r="A4401" s="33" t="n">
        <v>45475.25</v>
      </c>
      <c r="B4401" s="15">
        <f>WEEKDAY($A4401,2)</f>
        <v/>
      </c>
      <c r="C4401" s="15">
        <f>HOUR($A4401)</f>
        <v/>
      </c>
      <c r="D4401" s="15">
        <f>IF(AND($A4401&gt;=Instellingen!$B$6,$A4401&lt;Instellingen!$B$7),1,0)</f>
        <v/>
      </c>
      <c r="E4401" s="15">
        <f>COUNTIF(tData[BezoekStart],"&lt;"&amp;($A4401+1/24))-COUNTIF(tData[BezoekEind],"&lt;="&amp;$A4401)</f>
        <v/>
      </c>
      <c r="F4401" s="15">
        <f>COUNTIF(tData[BezoekLangStart],"&lt;"&amp;($A4401+1/24))-COUNTIF(tData[BezoekLangEind],"&lt;="&amp;$A4401)</f>
        <v/>
      </c>
      <c r="G4401" s="15">
        <f>IF($D4401=1,$B4401*100+$C4401,-1)</f>
        <v/>
      </c>
      <c r="H4401" s="15">
        <f>IF($D4401=1,$B4401,-1)</f>
        <v/>
      </c>
      <c r="I4401" s="15">
        <f>IF($D4401=1,$C4401,-1)</f>
        <v/>
      </c>
    </row>
    <row r="4402">
      <c r="A4402" s="33" t="n">
        <v>45475.29166666666</v>
      </c>
      <c r="B4402" s="15">
        <f>WEEKDAY($A4402,2)</f>
        <v/>
      </c>
      <c r="C4402" s="15">
        <f>HOUR($A4402)</f>
        <v/>
      </c>
      <c r="D4402" s="15">
        <f>IF(AND($A4402&gt;=Instellingen!$B$6,$A4402&lt;Instellingen!$B$7),1,0)</f>
        <v/>
      </c>
      <c r="E4402" s="15">
        <f>COUNTIF(tData[BezoekStart],"&lt;"&amp;($A4402+1/24))-COUNTIF(tData[BezoekEind],"&lt;="&amp;$A4402)</f>
        <v/>
      </c>
      <c r="F4402" s="15">
        <f>COUNTIF(tData[BezoekLangStart],"&lt;"&amp;($A4402+1/24))-COUNTIF(tData[BezoekLangEind],"&lt;="&amp;$A4402)</f>
        <v/>
      </c>
      <c r="G4402" s="15">
        <f>IF($D4402=1,$B4402*100+$C4402,-1)</f>
        <v/>
      </c>
      <c r="H4402" s="15">
        <f>IF($D4402=1,$B4402,-1)</f>
        <v/>
      </c>
      <c r="I4402" s="15">
        <f>IF($D4402=1,$C4402,-1)</f>
        <v/>
      </c>
    </row>
    <row r="4403">
      <c r="A4403" s="33" t="n">
        <v>45475.33333333334</v>
      </c>
      <c r="B4403" s="15">
        <f>WEEKDAY($A4403,2)</f>
        <v/>
      </c>
      <c r="C4403" s="15">
        <f>HOUR($A4403)</f>
        <v/>
      </c>
      <c r="D4403" s="15">
        <f>IF(AND($A4403&gt;=Instellingen!$B$6,$A4403&lt;Instellingen!$B$7),1,0)</f>
        <v/>
      </c>
      <c r="E4403" s="15">
        <f>COUNTIF(tData[BezoekStart],"&lt;"&amp;($A4403+1/24))-COUNTIF(tData[BezoekEind],"&lt;="&amp;$A4403)</f>
        <v/>
      </c>
      <c r="F4403" s="15">
        <f>COUNTIF(tData[BezoekLangStart],"&lt;"&amp;($A4403+1/24))-COUNTIF(tData[BezoekLangEind],"&lt;="&amp;$A4403)</f>
        <v/>
      </c>
      <c r="G4403" s="15">
        <f>IF($D4403=1,$B4403*100+$C4403,-1)</f>
        <v/>
      </c>
      <c r="H4403" s="15">
        <f>IF($D4403=1,$B4403,-1)</f>
        <v/>
      </c>
      <c r="I4403" s="15">
        <f>IF($D4403=1,$C4403,-1)</f>
        <v/>
      </c>
    </row>
    <row r="4404">
      <c r="A4404" s="33" t="n">
        <v>45475.375</v>
      </c>
      <c r="B4404" s="15">
        <f>WEEKDAY($A4404,2)</f>
        <v/>
      </c>
      <c r="C4404" s="15">
        <f>HOUR($A4404)</f>
        <v/>
      </c>
      <c r="D4404" s="15">
        <f>IF(AND($A4404&gt;=Instellingen!$B$6,$A4404&lt;Instellingen!$B$7),1,0)</f>
        <v/>
      </c>
      <c r="E4404" s="15">
        <f>COUNTIF(tData[BezoekStart],"&lt;"&amp;($A4404+1/24))-COUNTIF(tData[BezoekEind],"&lt;="&amp;$A4404)</f>
        <v/>
      </c>
      <c r="F4404" s="15">
        <f>COUNTIF(tData[BezoekLangStart],"&lt;"&amp;($A4404+1/24))-COUNTIF(tData[BezoekLangEind],"&lt;="&amp;$A4404)</f>
        <v/>
      </c>
      <c r="G4404" s="15">
        <f>IF($D4404=1,$B4404*100+$C4404,-1)</f>
        <v/>
      </c>
      <c r="H4404" s="15">
        <f>IF($D4404=1,$B4404,-1)</f>
        <v/>
      </c>
      <c r="I4404" s="15">
        <f>IF($D4404=1,$C4404,-1)</f>
        <v/>
      </c>
    </row>
    <row r="4405">
      <c r="A4405" s="33" t="n">
        <v>45475.41666666666</v>
      </c>
      <c r="B4405" s="15">
        <f>WEEKDAY($A4405,2)</f>
        <v/>
      </c>
      <c r="C4405" s="15">
        <f>HOUR($A4405)</f>
        <v/>
      </c>
      <c r="D4405" s="15">
        <f>IF(AND($A4405&gt;=Instellingen!$B$6,$A4405&lt;Instellingen!$B$7),1,0)</f>
        <v/>
      </c>
      <c r="E4405" s="15">
        <f>COUNTIF(tData[BezoekStart],"&lt;"&amp;($A4405+1/24))-COUNTIF(tData[BezoekEind],"&lt;="&amp;$A4405)</f>
        <v/>
      </c>
      <c r="F4405" s="15">
        <f>COUNTIF(tData[BezoekLangStart],"&lt;"&amp;($A4405+1/24))-COUNTIF(tData[BezoekLangEind],"&lt;="&amp;$A4405)</f>
        <v/>
      </c>
      <c r="G4405" s="15">
        <f>IF($D4405=1,$B4405*100+$C4405,-1)</f>
        <v/>
      </c>
      <c r="H4405" s="15">
        <f>IF($D4405=1,$B4405,-1)</f>
        <v/>
      </c>
      <c r="I4405" s="15">
        <f>IF($D4405=1,$C4405,-1)</f>
        <v/>
      </c>
    </row>
    <row r="4406">
      <c r="A4406" s="33" t="n">
        <v>45475.45833333334</v>
      </c>
      <c r="B4406" s="15">
        <f>WEEKDAY($A4406,2)</f>
        <v/>
      </c>
      <c r="C4406" s="15">
        <f>HOUR($A4406)</f>
        <v/>
      </c>
      <c r="D4406" s="15">
        <f>IF(AND($A4406&gt;=Instellingen!$B$6,$A4406&lt;Instellingen!$B$7),1,0)</f>
        <v/>
      </c>
      <c r="E4406" s="15">
        <f>COUNTIF(tData[BezoekStart],"&lt;"&amp;($A4406+1/24))-COUNTIF(tData[BezoekEind],"&lt;="&amp;$A4406)</f>
        <v/>
      </c>
      <c r="F4406" s="15">
        <f>COUNTIF(tData[BezoekLangStart],"&lt;"&amp;($A4406+1/24))-COUNTIF(tData[BezoekLangEind],"&lt;="&amp;$A4406)</f>
        <v/>
      </c>
      <c r="G4406" s="15">
        <f>IF($D4406=1,$B4406*100+$C4406,-1)</f>
        <v/>
      </c>
      <c r="H4406" s="15">
        <f>IF($D4406=1,$B4406,-1)</f>
        <v/>
      </c>
      <c r="I4406" s="15">
        <f>IF($D4406=1,$C4406,-1)</f>
        <v/>
      </c>
    </row>
    <row r="4407">
      <c r="A4407" s="33" t="n">
        <v>45475.5</v>
      </c>
      <c r="B4407" s="15">
        <f>WEEKDAY($A4407,2)</f>
        <v/>
      </c>
      <c r="C4407" s="15">
        <f>HOUR($A4407)</f>
        <v/>
      </c>
      <c r="D4407" s="15">
        <f>IF(AND($A4407&gt;=Instellingen!$B$6,$A4407&lt;Instellingen!$B$7),1,0)</f>
        <v/>
      </c>
      <c r="E4407" s="15">
        <f>COUNTIF(tData[BezoekStart],"&lt;"&amp;($A4407+1/24))-COUNTIF(tData[BezoekEind],"&lt;="&amp;$A4407)</f>
        <v/>
      </c>
      <c r="F4407" s="15">
        <f>COUNTIF(tData[BezoekLangStart],"&lt;"&amp;($A4407+1/24))-COUNTIF(tData[BezoekLangEind],"&lt;="&amp;$A4407)</f>
        <v/>
      </c>
      <c r="G4407" s="15">
        <f>IF($D4407=1,$B4407*100+$C4407,-1)</f>
        <v/>
      </c>
      <c r="H4407" s="15">
        <f>IF($D4407=1,$B4407,-1)</f>
        <v/>
      </c>
      <c r="I4407" s="15">
        <f>IF($D4407=1,$C4407,-1)</f>
        <v/>
      </c>
    </row>
    <row r="4408">
      <c r="A4408" s="33" t="n">
        <v>45475.54166666666</v>
      </c>
      <c r="B4408" s="15">
        <f>WEEKDAY($A4408,2)</f>
        <v/>
      </c>
      <c r="C4408" s="15">
        <f>HOUR($A4408)</f>
        <v/>
      </c>
      <c r="D4408" s="15">
        <f>IF(AND($A4408&gt;=Instellingen!$B$6,$A4408&lt;Instellingen!$B$7),1,0)</f>
        <v/>
      </c>
      <c r="E4408" s="15">
        <f>COUNTIF(tData[BezoekStart],"&lt;"&amp;($A4408+1/24))-COUNTIF(tData[BezoekEind],"&lt;="&amp;$A4408)</f>
        <v/>
      </c>
      <c r="F4408" s="15">
        <f>COUNTIF(tData[BezoekLangStart],"&lt;"&amp;($A4408+1/24))-COUNTIF(tData[BezoekLangEind],"&lt;="&amp;$A4408)</f>
        <v/>
      </c>
      <c r="G4408" s="15">
        <f>IF($D4408=1,$B4408*100+$C4408,-1)</f>
        <v/>
      </c>
      <c r="H4408" s="15">
        <f>IF($D4408=1,$B4408,-1)</f>
        <v/>
      </c>
      <c r="I4408" s="15">
        <f>IF($D4408=1,$C4408,-1)</f>
        <v/>
      </c>
    </row>
    <row r="4409">
      <c r="A4409" s="33" t="n">
        <v>45475.58333333334</v>
      </c>
      <c r="B4409" s="15">
        <f>WEEKDAY($A4409,2)</f>
        <v/>
      </c>
      <c r="C4409" s="15">
        <f>HOUR($A4409)</f>
        <v/>
      </c>
      <c r="D4409" s="15">
        <f>IF(AND($A4409&gt;=Instellingen!$B$6,$A4409&lt;Instellingen!$B$7),1,0)</f>
        <v/>
      </c>
      <c r="E4409" s="15">
        <f>COUNTIF(tData[BezoekStart],"&lt;"&amp;($A4409+1/24))-COUNTIF(tData[BezoekEind],"&lt;="&amp;$A4409)</f>
        <v/>
      </c>
      <c r="F4409" s="15">
        <f>COUNTIF(tData[BezoekLangStart],"&lt;"&amp;($A4409+1/24))-COUNTIF(tData[BezoekLangEind],"&lt;="&amp;$A4409)</f>
        <v/>
      </c>
      <c r="G4409" s="15">
        <f>IF($D4409=1,$B4409*100+$C4409,-1)</f>
        <v/>
      </c>
      <c r="H4409" s="15">
        <f>IF($D4409=1,$B4409,-1)</f>
        <v/>
      </c>
      <c r="I4409" s="15">
        <f>IF($D4409=1,$C4409,-1)</f>
        <v/>
      </c>
    </row>
    <row r="4410">
      <c r="A4410" s="33" t="n">
        <v>45475.625</v>
      </c>
      <c r="B4410" s="15">
        <f>WEEKDAY($A4410,2)</f>
        <v/>
      </c>
      <c r="C4410" s="15">
        <f>HOUR($A4410)</f>
        <v/>
      </c>
      <c r="D4410" s="15">
        <f>IF(AND($A4410&gt;=Instellingen!$B$6,$A4410&lt;Instellingen!$B$7),1,0)</f>
        <v/>
      </c>
      <c r="E4410" s="15">
        <f>COUNTIF(tData[BezoekStart],"&lt;"&amp;($A4410+1/24))-COUNTIF(tData[BezoekEind],"&lt;="&amp;$A4410)</f>
        <v/>
      </c>
      <c r="F4410" s="15">
        <f>COUNTIF(tData[BezoekLangStart],"&lt;"&amp;($A4410+1/24))-COUNTIF(tData[BezoekLangEind],"&lt;="&amp;$A4410)</f>
        <v/>
      </c>
      <c r="G4410" s="15">
        <f>IF($D4410=1,$B4410*100+$C4410,-1)</f>
        <v/>
      </c>
      <c r="H4410" s="15">
        <f>IF($D4410=1,$B4410,-1)</f>
        <v/>
      </c>
      <c r="I4410" s="15">
        <f>IF($D4410=1,$C4410,-1)</f>
        <v/>
      </c>
    </row>
    <row r="4411">
      <c r="A4411" s="33" t="n">
        <v>45475.66666666666</v>
      </c>
      <c r="B4411" s="15">
        <f>WEEKDAY($A4411,2)</f>
        <v/>
      </c>
      <c r="C4411" s="15">
        <f>HOUR($A4411)</f>
        <v/>
      </c>
      <c r="D4411" s="15">
        <f>IF(AND($A4411&gt;=Instellingen!$B$6,$A4411&lt;Instellingen!$B$7),1,0)</f>
        <v/>
      </c>
      <c r="E4411" s="15">
        <f>COUNTIF(tData[BezoekStart],"&lt;"&amp;($A4411+1/24))-COUNTIF(tData[BezoekEind],"&lt;="&amp;$A4411)</f>
        <v/>
      </c>
      <c r="F4411" s="15">
        <f>COUNTIF(tData[BezoekLangStart],"&lt;"&amp;($A4411+1/24))-COUNTIF(tData[BezoekLangEind],"&lt;="&amp;$A4411)</f>
        <v/>
      </c>
      <c r="G4411" s="15">
        <f>IF($D4411=1,$B4411*100+$C4411,-1)</f>
        <v/>
      </c>
      <c r="H4411" s="15">
        <f>IF($D4411=1,$B4411,-1)</f>
        <v/>
      </c>
      <c r="I4411" s="15">
        <f>IF($D4411=1,$C4411,-1)</f>
        <v/>
      </c>
    </row>
    <row r="4412">
      <c r="A4412" s="33" t="n">
        <v>45475.70833333334</v>
      </c>
      <c r="B4412" s="15">
        <f>WEEKDAY($A4412,2)</f>
        <v/>
      </c>
      <c r="C4412" s="15">
        <f>HOUR($A4412)</f>
        <v/>
      </c>
      <c r="D4412" s="15">
        <f>IF(AND($A4412&gt;=Instellingen!$B$6,$A4412&lt;Instellingen!$B$7),1,0)</f>
        <v/>
      </c>
      <c r="E4412" s="15">
        <f>COUNTIF(tData[BezoekStart],"&lt;"&amp;($A4412+1/24))-COUNTIF(tData[BezoekEind],"&lt;="&amp;$A4412)</f>
        <v/>
      </c>
      <c r="F4412" s="15">
        <f>COUNTIF(tData[BezoekLangStart],"&lt;"&amp;($A4412+1/24))-COUNTIF(tData[BezoekLangEind],"&lt;="&amp;$A4412)</f>
        <v/>
      </c>
      <c r="G4412" s="15">
        <f>IF($D4412=1,$B4412*100+$C4412,-1)</f>
        <v/>
      </c>
      <c r="H4412" s="15">
        <f>IF($D4412=1,$B4412,-1)</f>
        <v/>
      </c>
      <c r="I4412" s="15">
        <f>IF($D4412=1,$C4412,-1)</f>
        <v/>
      </c>
    </row>
    <row r="4413">
      <c r="A4413" s="33" t="n">
        <v>45475.75</v>
      </c>
      <c r="B4413" s="15">
        <f>WEEKDAY($A4413,2)</f>
        <v/>
      </c>
      <c r="C4413" s="15">
        <f>HOUR($A4413)</f>
        <v/>
      </c>
      <c r="D4413" s="15">
        <f>IF(AND($A4413&gt;=Instellingen!$B$6,$A4413&lt;Instellingen!$B$7),1,0)</f>
        <v/>
      </c>
      <c r="E4413" s="15">
        <f>COUNTIF(tData[BezoekStart],"&lt;"&amp;($A4413+1/24))-COUNTIF(tData[BezoekEind],"&lt;="&amp;$A4413)</f>
        <v/>
      </c>
      <c r="F4413" s="15">
        <f>COUNTIF(tData[BezoekLangStart],"&lt;"&amp;($A4413+1/24))-COUNTIF(tData[BezoekLangEind],"&lt;="&amp;$A4413)</f>
        <v/>
      </c>
      <c r="G4413" s="15">
        <f>IF($D4413=1,$B4413*100+$C4413,-1)</f>
        <v/>
      </c>
      <c r="H4413" s="15">
        <f>IF($D4413=1,$B4413,-1)</f>
        <v/>
      </c>
      <c r="I4413" s="15">
        <f>IF($D4413=1,$C4413,-1)</f>
        <v/>
      </c>
    </row>
    <row r="4414">
      <c r="A4414" s="33" t="n">
        <v>45475.79166666666</v>
      </c>
      <c r="B4414" s="15">
        <f>WEEKDAY($A4414,2)</f>
        <v/>
      </c>
      <c r="C4414" s="15">
        <f>HOUR($A4414)</f>
        <v/>
      </c>
      <c r="D4414" s="15">
        <f>IF(AND($A4414&gt;=Instellingen!$B$6,$A4414&lt;Instellingen!$B$7),1,0)</f>
        <v/>
      </c>
      <c r="E4414" s="15">
        <f>COUNTIF(tData[BezoekStart],"&lt;"&amp;($A4414+1/24))-COUNTIF(tData[BezoekEind],"&lt;="&amp;$A4414)</f>
        <v/>
      </c>
      <c r="F4414" s="15">
        <f>COUNTIF(tData[BezoekLangStart],"&lt;"&amp;($A4414+1/24))-COUNTIF(tData[BezoekLangEind],"&lt;="&amp;$A4414)</f>
        <v/>
      </c>
      <c r="G4414" s="15">
        <f>IF($D4414=1,$B4414*100+$C4414,-1)</f>
        <v/>
      </c>
      <c r="H4414" s="15">
        <f>IF($D4414=1,$B4414,-1)</f>
        <v/>
      </c>
      <c r="I4414" s="15">
        <f>IF($D4414=1,$C4414,-1)</f>
        <v/>
      </c>
    </row>
    <row r="4415">
      <c r="A4415" s="33" t="n">
        <v>45475.83333333334</v>
      </c>
      <c r="B4415" s="15">
        <f>WEEKDAY($A4415,2)</f>
        <v/>
      </c>
      <c r="C4415" s="15">
        <f>HOUR($A4415)</f>
        <v/>
      </c>
      <c r="D4415" s="15">
        <f>IF(AND($A4415&gt;=Instellingen!$B$6,$A4415&lt;Instellingen!$B$7),1,0)</f>
        <v/>
      </c>
      <c r="E4415" s="15">
        <f>COUNTIF(tData[BezoekStart],"&lt;"&amp;($A4415+1/24))-COUNTIF(tData[BezoekEind],"&lt;="&amp;$A4415)</f>
        <v/>
      </c>
      <c r="F4415" s="15">
        <f>COUNTIF(tData[BezoekLangStart],"&lt;"&amp;($A4415+1/24))-COUNTIF(tData[BezoekLangEind],"&lt;="&amp;$A4415)</f>
        <v/>
      </c>
      <c r="G4415" s="15">
        <f>IF($D4415=1,$B4415*100+$C4415,-1)</f>
        <v/>
      </c>
      <c r="H4415" s="15">
        <f>IF($D4415=1,$B4415,-1)</f>
        <v/>
      </c>
      <c r="I4415" s="15">
        <f>IF($D4415=1,$C4415,-1)</f>
        <v/>
      </c>
    </row>
    <row r="4416">
      <c r="A4416" s="33" t="n">
        <v>45475.875</v>
      </c>
      <c r="B4416" s="15">
        <f>WEEKDAY($A4416,2)</f>
        <v/>
      </c>
      <c r="C4416" s="15">
        <f>HOUR($A4416)</f>
        <v/>
      </c>
      <c r="D4416" s="15">
        <f>IF(AND($A4416&gt;=Instellingen!$B$6,$A4416&lt;Instellingen!$B$7),1,0)</f>
        <v/>
      </c>
      <c r="E4416" s="15">
        <f>COUNTIF(tData[BezoekStart],"&lt;"&amp;($A4416+1/24))-COUNTIF(tData[BezoekEind],"&lt;="&amp;$A4416)</f>
        <v/>
      </c>
      <c r="F4416" s="15">
        <f>COUNTIF(tData[BezoekLangStart],"&lt;"&amp;($A4416+1/24))-COUNTIF(tData[BezoekLangEind],"&lt;="&amp;$A4416)</f>
        <v/>
      </c>
      <c r="G4416" s="15">
        <f>IF($D4416=1,$B4416*100+$C4416,-1)</f>
        <v/>
      </c>
      <c r="H4416" s="15">
        <f>IF($D4416=1,$B4416,-1)</f>
        <v/>
      </c>
      <c r="I4416" s="15">
        <f>IF($D4416=1,$C4416,-1)</f>
        <v/>
      </c>
    </row>
    <row r="4417">
      <c r="A4417" s="33" t="n">
        <v>45475.91666666666</v>
      </c>
      <c r="B4417" s="15">
        <f>WEEKDAY($A4417,2)</f>
        <v/>
      </c>
      <c r="C4417" s="15">
        <f>HOUR($A4417)</f>
        <v/>
      </c>
      <c r="D4417" s="15">
        <f>IF(AND($A4417&gt;=Instellingen!$B$6,$A4417&lt;Instellingen!$B$7),1,0)</f>
        <v/>
      </c>
      <c r="E4417" s="15">
        <f>COUNTIF(tData[BezoekStart],"&lt;"&amp;($A4417+1/24))-COUNTIF(tData[BezoekEind],"&lt;="&amp;$A4417)</f>
        <v/>
      </c>
      <c r="F4417" s="15">
        <f>COUNTIF(tData[BezoekLangStart],"&lt;"&amp;($A4417+1/24))-COUNTIF(tData[BezoekLangEind],"&lt;="&amp;$A4417)</f>
        <v/>
      </c>
      <c r="G4417" s="15">
        <f>IF($D4417=1,$B4417*100+$C4417,-1)</f>
        <v/>
      </c>
      <c r="H4417" s="15">
        <f>IF($D4417=1,$B4417,-1)</f>
        <v/>
      </c>
      <c r="I4417" s="15">
        <f>IF($D4417=1,$C4417,-1)</f>
        <v/>
      </c>
    </row>
    <row r="4418">
      <c r="A4418" s="33" t="n">
        <v>45475.95833333334</v>
      </c>
      <c r="B4418" s="15">
        <f>WEEKDAY($A4418,2)</f>
        <v/>
      </c>
      <c r="C4418" s="15">
        <f>HOUR($A4418)</f>
        <v/>
      </c>
      <c r="D4418" s="15">
        <f>IF(AND($A4418&gt;=Instellingen!$B$6,$A4418&lt;Instellingen!$B$7),1,0)</f>
        <v/>
      </c>
      <c r="E4418" s="15">
        <f>COUNTIF(tData[BezoekStart],"&lt;"&amp;($A4418+1/24))-COUNTIF(tData[BezoekEind],"&lt;="&amp;$A4418)</f>
        <v/>
      </c>
      <c r="F4418" s="15">
        <f>COUNTIF(tData[BezoekLangStart],"&lt;"&amp;($A4418+1/24))-COUNTIF(tData[BezoekLangEind],"&lt;="&amp;$A4418)</f>
        <v/>
      </c>
      <c r="G4418" s="15">
        <f>IF($D4418=1,$B4418*100+$C4418,-1)</f>
        <v/>
      </c>
      <c r="H4418" s="15">
        <f>IF($D4418=1,$B4418,-1)</f>
        <v/>
      </c>
      <c r="I4418" s="15">
        <f>IF($D4418=1,$C4418,-1)</f>
        <v/>
      </c>
    </row>
    <row r="4419">
      <c r="A4419" s="33" t="n">
        <v>45476</v>
      </c>
      <c r="B4419" s="15">
        <f>WEEKDAY($A4419,2)</f>
        <v/>
      </c>
      <c r="C4419" s="15">
        <f>HOUR($A4419)</f>
        <v/>
      </c>
      <c r="D4419" s="15">
        <f>IF(AND($A4419&gt;=Instellingen!$B$6,$A4419&lt;Instellingen!$B$7),1,0)</f>
        <v/>
      </c>
      <c r="E4419" s="15">
        <f>COUNTIF(tData[BezoekStart],"&lt;"&amp;($A4419+1/24))-COUNTIF(tData[BezoekEind],"&lt;="&amp;$A4419)</f>
        <v/>
      </c>
      <c r="F4419" s="15">
        <f>COUNTIF(tData[BezoekLangStart],"&lt;"&amp;($A4419+1/24))-COUNTIF(tData[BezoekLangEind],"&lt;="&amp;$A4419)</f>
        <v/>
      </c>
      <c r="G4419" s="15">
        <f>IF($D4419=1,$B4419*100+$C4419,-1)</f>
        <v/>
      </c>
      <c r="H4419" s="15">
        <f>IF($D4419=1,$B4419,-1)</f>
        <v/>
      </c>
      <c r="I4419" s="15">
        <f>IF($D4419=1,$C4419,-1)</f>
        <v/>
      </c>
    </row>
    <row r="4420">
      <c r="A4420" s="33" t="n">
        <v>45476.04166666666</v>
      </c>
      <c r="B4420" s="15">
        <f>WEEKDAY($A4420,2)</f>
        <v/>
      </c>
      <c r="C4420" s="15">
        <f>HOUR($A4420)</f>
        <v/>
      </c>
      <c r="D4420" s="15">
        <f>IF(AND($A4420&gt;=Instellingen!$B$6,$A4420&lt;Instellingen!$B$7),1,0)</f>
        <v/>
      </c>
      <c r="E4420" s="15">
        <f>COUNTIF(tData[BezoekStart],"&lt;"&amp;($A4420+1/24))-COUNTIF(tData[BezoekEind],"&lt;="&amp;$A4420)</f>
        <v/>
      </c>
      <c r="F4420" s="15">
        <f>COUNTIF(tData[BezoekLangStart],"&lt;"&amp;($A4420+1/24))-COUNTIF(tData[BezoekLangEind],"&lt;="&amp;$A4420)</f>
        <v/>
      </c>
      <c r="G4420" s="15">
        <f>IF($D4420=1,$B4420*100+$C4420,-1)</f>
        <v/>
      </c>
      <c r="H4420" s="15">
        <f>IF($D4420=1,$B4420,-1)</f>
        <v/>
      </c>
      <c r="I4420" s="15">
        <f>IF($D4420=1,$C4420,-1)</f>
        <v/>
      </c>
    </row>
    <row r="4421">
      <c r="A4421" s="33" t="n">
        <v>45476.08333333334</v>
      </c>
      <c r="B4421" s="15">
        <f>WEEKDAY($A4421,2)</f>
        <v/>
      </c>
      <c r="C4421" s="15">
        <f>HOUR($A4421)</f>
        <v/>
      </c>
      <c r="D4421" s="15">
        <f>IF(AND($A4421&gt;=Instellingen!$B$6,$A4421&lt;Instellingen!$B$7),1,0)</f>
        <v/>
      </c>
      <c r="E4421" s="15">
        <f>COUNTIF(tData[BezoekStart],"&lt;"&amp;($A4421+1/24))-COUNTIF(tData[BezoekEind],"&lt;="&amp;$A4421)</f>
        <v/>
      </c>
      <c r="F4421" s="15">
        <f>COUNTIF(tData[BezoekLangStart],"&lt;"&amp;($A4421+1/24))-COUNTIF(tData[BezoekLangEind],"&lt;="&amp;$A4421)</f>
        <v/>
      </c>
      <c r="G4421" s="15">
        <f>IF($D4421=1,$B4421*100+$C4421,-1)</f>
        <v/>
      </c>
      <c r="H4421" s="15">
        <f>IF($D4421=1,$B4421,-1)</f>
        <v/>
      </c>
      <c r="I4421" s="15">
        <f>IF($D4421=1,$C4421,-1)</f>
        <v/>
      </c>
    </row>
    <row r="4422">
      <c r="A4422" s="33" t="n">
        <v>45476.125</v>
      </c>
      <c r="B4422" s="15">
        <f>WEEKDAY($A4422,2)</f>
        <v/>
      </c>
      <c r="C4422" s="15">
        <f>HOUR($A4422)</f>
        <v/>
      </c>
      <c r="D4422" s="15">
        <f>IF(AND($A4422&gt;=Instellingen!$B$6,$A4422&lt;Instellingen!$B$7),1,0)</f>
        <v/>
      </c>
      <c r="E4422" s="15">
        <f>COUNTIF(tData[BezoekStart],"&lt;"&amp;($A4422+1/24))-COUNTIF(tData[BezoekEind],"&lt;="&amp;$A4422)</f>
        <v/>
      </c>
      <c r="F4422" s="15">
        <f>COUNTIF(tData[BezoekLangStart],"&lt;"&amp;($A4422+1/24))-COUNTIF(tData[BezoekLangEind],"&lt;="&amp;$A4422)</f>
        <v/>
      </c>
      <c r="G4422" s="15">
        <f>IF($D4422=1,$B4422*100+$C4422,-1)</f>
        <v/>
      </c>
      <c r="H4422" s="15">
        <f>IF($D4422=1,$B4422,-1)</f>
        <v/>
      </c>
      <c r="I4422" s="15">
        <f>IF($D4422=1,$C4422,-1)</f>
        <v/>
      </c>
    </row>
    <row r="4423">
      <c r="A4423" s="33" t="n">
        <v>45476.16666666666</v>
      </c>
      <c r="B4423" s="15">
        <f>WEEKDAY($A4423,2)</f>
        <v/>
      </c>
      <c r="C4423" s="15">
        <f>HOUR($A4423)</f>
        <v/>
      </c>
      <c r="D4423" s="15">
        <f>IF(AND($A4423&gt;=Instellingen!$B$6,$A4423&lt;Instellingen!$B$7),1,0)</f>
        <v/>
      </c>
      <c r="E4423" s="15">
        <f>COUNTIF(tData[BezoekStart],"&lt;"&amp;($A4423+1/24))-COUNTIF(tData[BezoekEind],"&lt;="&amp;$A4423)</f>
        <v/>
      </c>
      <c r="F4423" s="15">
        <f>COUNTIF(tData[BezoekLangStart],"&lt;"&amp;($A4423+1/24))-COUNTIF(tData[BezoekLangEind],"&lt;="&amp;$A4423)</f>
        <v/>
      </c>
      <c r="G4423" s="15">
        <f>IF($D4423=1,$B4423*100+$C4423,-1)</f>
        <v/>
      </c>
      <c r="H4423" s="15">
        <f>IF($D4423=1,$B4423,-1)</f>
        <v/>
      </c>
      <c r="I4423" s="15">
        <f>IF($D4423=1,$C4423,-1)</f>
        <v/>
      </c>
    </row>
    <row r="4424">
      <c r="A4424" s="33" t="n">
        <v>45476.20833333334</v>
      </c>
      <c r="B4424" s="15">
        <f>WEEKDAY($A4424,2)</f>
        <v/>
      </c>
      <c r="C4424" s="15">
        <f>HOUR($A4424)</f>
        <v/>
      </c>
      <c r="D4424" s="15">
        <f>IF(AND($A4424&gt;=Instellingen!$B$6,$A4424&lt;Instellingen!$B$7),1,0)</f>
        <v/>
      </c>
      <c r="E4424" s="15">
        <f>COUNTIF(tData[BezoekStart],"&lt;"&amp;($A4424+1/24))-COUNTIF(tData[BezoekEind],"&lt;="&amp;$A4424)</f>
        <v/>
      </c>
      <c r="F4424" s="15">
        <f>COUNTIF(tData[BezoekLangStart],"&lt;"&amp;($A4424+1/24))-COUNTIF(tData[BezoekLangEind],"&lt;="&amp;$A4424)</f>
        <v/>
      </c>
      <c r="G4424" s="15">
        <f>IF($D4424=1,$B4424*100+$C4424,-1)</f>
        <v/>
      </c>
      <c r="H4424" s="15">
        <f>IF($D4424=1,$B4424,-1)</f>
        <v/>
      </c>
      <c r="I4424" s="15">
        <f>IF($D4424=1,$C4424,-1)</f>
        <v/>
      </c>
    </row>
    <row r="4425">
      <c r="A4425" s="33" t="n">
        <v>45476.25</v>
      </c>
      <c r="B4425" s="15">
        <f>WEEKDAY($A4425,2)</f>
        <v/>
      </c>
      <c r="C4425" s="15">
        <f>HOUR($A4425)</f>
        <v/>
      </c>
      <c r="D4425" s="15">
        <f>IF(AND($A4425&gt;=Instellingen!$B$6,$A4425&lt;Instellingen!$B$7),1,0)</f>
        <v/>
      </c>
      <c r="E4425" s="15">
        <f>COUNTIF(tData[BezoekStart],"&lt;"&amp;($A4425+1/24))-COUNTIF(tData[BezoekEind],"&lt;="&amp;$A4425)</f>
        <v/>
      </c>
      <c r="F4425" s="15">
        <f>COUNTIF(tData[BezoekLangStart],"&lt;"&amp;($A4425+1/24))-COUNTIF(tData[BezoekLangEind],"&lt;="&amp;$A4425)</f>
        <v/>
      </c>
      <c r="G4425" s="15">
        <f>IF($D4425=1,$B4425*100+$C4425,-1)</f>
        <v/>
      </c>
      <c r="H4425" s="15">
        <f>IF($D4425=1,$B4425,-1)</f>
        <v/>
      </c>
      <c r="I4425" s="15">
        <f>IF($D4425=1,$C4425,-1)</f>
        <v/>
      </c>
    </row>
    <row r="4426">
      <c r="A4426" s="33" t="n">
        <v>45476.29166666666</v>
      </c>
      <c r="B4426" s="15">
        <f>WEEKDAY($A4426,2)</f>
        <v/>
      </c>
      <c r="C4426" s="15">
        <f>HOUR($A4426)</f>
        <v/>
      </c>
      <c r="D4426" s="15">
        <f>IF(AND($A4426&gt;=Instellingen!$B$6,$A4426&lt;Instellingen!$B$7),1,0)</f>
        <v/>
      </c>
      <c r="E4426" s="15">
        <f>COUNTIF(tData[BezoekStart],"&lt;"&amp;($A4426+1/24))-COUNTIF(tData[BezoekEind],"&lt;="&amp;$A4426)</f>
        <v/>
      </c>
      <c r="F4426" s="15">
        <f>COUNTIF(tData[BezoekLangStart],"&lt;"&amp;($A4426+1/24))-COUNTIF(tData[BezoekLangEind],"&lt;="&amp;$A4426)</f>
        <v/>
      </c>
      <c r="G4426" s="15">
        <f>IF($D4426=1,$B4426*100+$C4426,-1)</f>
        <v/>
      </c>
      <c r="H4426" s="15">
        <f>IF($D4426=1,$B4426,-1)</f>
        <v/>
      </c>
      <c r="I4426" s="15">
        <f>IF($D4426=1,$C4426,-1)</f>
        <v/>
      </c>
    </row>
    <row r="4427">
      <c r="A4427" s="33" t="n">
        <v>45476.33333333334</v>
      </c>
      <c r="B4427" s="15">
        <f>WEEKDAY($A4427,2)</f>
        <v/>
      </c>
      <c r="C4427" s="15">
        <f>HOUR($A4427)</f>
        <v/>
      </c>
      <c r="D4427" s="15">
        <f>IF(AND($A4427&gt;=Instellingen!$B$6,$A4427&lt;Instellingen!$B$7),1,0)</f>
        <v/>
      </c>
      <c r="E4427" s="15">
        <f>COUNTIF(tData[BezoekStart],"&lt;"&amp;($A4427+1/24))-COUNTIF(tData[BezoekEind],"&lt;="&amp;$A4427)</f>
        <v/>
      </c>
      <c r="F4427" s="15">
        <f>COUNTIF(tData[BezoekLangStart],"&lt;"&amp;($A4427+1/24))-COUNTIF(tData[BezoekLangEind],"&lt;="&amp;$A4427)</f>
        <v/>
      </c>
      <c r="G4427" s="15">
        <f>IF($D4427=1,$B4427*100+$C4427,-1)</f>
        <v/>
      </c>
      <c r="H4427" s="15">
        <f>IF($D4427=1,$B4427,-1)</f>
        <v/>
      </c>
      <c r="I4427" s="15">
        <f>IF($D4427=1,$C4427,-1)</f>
        <v/>
      </c>
    </row>
    <row r="4428">
      <c r="A4428" s="33" t="n">
        <v>45476.375</v>
      </c>
      <c r="B4428" s="15">
        <f>WEEKDAY($A4428,2)</f>
        <v/>
      </c>
      <c r="C4428" s="15">
        <f>HOUR($A4428)</f>
        <v/>
      </c>
      <c r="D4428" s="15">
        <f>IF(AND($A4428&gt;=Instellingen!$B$6,$A4428&lt;Instellingen!$B$7),1,0)</f>
        <v/>
      </c>
      <c r="E4428" s="15">
        <f>COUNTIF(tData[BezoekStart],"&lt;"&amp;($A4428+1/24))-COUNTIF(tData[BezoekEind],"&lt;="&amp;$A4428)</f>
        <v/>
      </c>
      <c r="F4428" s="15">
        <f>COUNTIF(tData[BezoekLangStart],"&lt;"&amp;($A4428+1/24))-COUNTIF(tData[BezoekLangEind],"&lt;="&amp;$A4428)</f>
        <v/>
      </c>
      <c r="G4428" s="15">
        <f>IF($D4428=1,$B4428*100+$C4428,-1)</f>
        <v/>
      </c>
      <c r="H4428" s="15">
        <f>IF($D4428=1,$B4428,-1)</f>
        <v/>
      </c>
      <c r="I4428" s="15">
        <f>IF($D4428=1,$C4428,-1)</f>
        <v/>
      </c>
    </row>
    <row r="4429">
      <c r="A4429" s="33" t="n">
        <v>45476.41666666666</v>
      </c>
      <c r="B4429" s="15">
        <f>WEEKDAY($A4429,2)</f>
        <v/>
      </c>
      <c r="C4429" s="15">
        <f>HOUR($A4429)</f>
        <v/>
      </c>
      <c r="D4429" s="15">
        <f>IF(AND($A4429&gt;=Instellingen!$B$6,$A4429&lt;Instellingen!$B$7),1,0)</f>
        <v/>
      </c>
      <c r="E4429" s="15">
        <f>COUNTIF(tData[BezoekStart],"&lt;"&amp;($A4429+1/24))-COUNTIF(tData[BezoekEind],"&lt;="&amp;$A4429)</f>
        <v/>
      </c>
      <c r="F4429" s="15">
        <f>COUNTIF(tData[BezoekLangStart],"&lt;"&amp;($A4429+1/24))-COUNTIF(tData[BezoekLangEind],"&lt;="&amp;$A4429)</f>
        <v/>
      </c>
      <c r="G4429" s="15">
        <f>IF($D4429=1,$B4429*100+$C4429,-1)</f>
        <v/>
      </c>
      <c r="H4429" s="15">
        <f>IF($D4429=1,$B4429,-1)</f>
        <v/>
      </c>
      <c r="I4429" s="15">
        <f>IF($D4429=1,$C4429,-1)</f>
        <v/>
      </c>
    </row>
    <row r="4430">
      <c r="A4430" s="33" t="n">
        <v>45476.45833333334</v>
      </c>
      <c r="B4430" s="15">
        <f>WEEKDAY($A4430,2)</f>
        <v/>
      </c>
      <c r="C4430" s="15">
        <f>HOUR($A4430)</f>
        <v/>
      </c>
      <c r="D4430" s="15">
        <f>IF(AND($A4430&gt;=Instellingen!$B$6,$A4430&lt;Instellingen!$B$7),1,0)</f>
        <v/>
      </c>
      <c r="E4430" s="15">
        <f>COUNTIF(tData[BezoekStart],"&lt;"&amp;($A4430+1/24))-COUNTIF(tData[BezoekEind],"&lt;="&amp;$A4430)</f>
        <v/>
      </c>
      <c r="F4430" s="15">
        <f>COUNTIF(tData[BezoekLangStart],"&lt;"&amp;($A4430+1/24))-COUNTIF(tData[BezoekLangEind],"&lt;="&amp;$A4430)</f>
        <v/>
      </c>
      <c r="G4430" s="15">
        <f>IF($D4430=1,$B4430*100+$C4430,-1)</f>
        <v/>
      </c>
      <c r="H4430" s="15">
        <f>IF($D4430=1,$B4430,-1)</f>
        <v/>
      </c>
      <c r="I4430" s="15">
        <f>IF($D4430=1,$C4430,-1)</f>
        <v/>
      </c>
    </row>
    <row r="4431">
      <c r="A4431" s="33" t="n">
        <v>45476.5</v>
      </c>
      <c r="B4431" s="15">
        <f>WEEKDAY($A4431,2)</f>
        <v/>
      </c>
      <c r="C4431" s="15">
        <f>HOUR($A4431)</f>
        <v/>
      </c>
      <c r="D4431" s="15">
        <f>IF(AND($A4431&gt;=Instellingen!$B$6,$A4431&lt;Instellingen!$B$7),1,0)</f>
        <v/>
      </c>
      <c r="E4431" s="15">
        <f>COUNTIF(tData[BezoekStart],"&lt;"&amp;($A4431+1/24))-COUNTIF(tData[BezoekEind],"&lt;="&amp;$A4431)</f>
        <v/>
      </c>
      <c r="F4431" s="15">
        <f>COUNTIF(tData[BezoekLangStart],"&lt;"&amp;($A4431+1/24))-COUNTIF(tData[BezoekLangEind],"&lt;="&amp;$A4431)</f>
        <v/>
      </c>
      <c r="G4431" s="15">
        <f>IF($D4431=1,$B4431*100+$C4431,-1)</f>
        <v/>
      </c>
      <c r="H4431" s="15">
        <f>IF($D4431=1,$B4431,-1)</f>
        <v/>
      </c>
      <c r="I4431" s="15">
        <f>IF($D4431=1,$C4431,-1)</f>
        <v/>
      </c>
    </row>
    <row r="4432">
      <c r="A4432" s="33" t="n">
        <v>45476.54166666666</v>
      </c>
      <c r="B4432" s="15">
        <f>WEEKDAY($A4432,2)</f>
        <v/>
      </c>
      <c r="C4432" s="15">
        <f>HOUR($A4432)</f>
        <v/>
      </c>
      <c r="D4432" s="15">
        <f>IF(AND($A4432&gt;=Instellingen!$B$6,$A4432&lt;Instellingen!$B$7),1,0)</f>
        <v/>
      </c>
      <c r="E4432" s="15">
        <f>COUNTIF(tData[BezoekStart],"&lt;"&amp;($A4432+1/24))-COUNTIF(tData[BezoekEind],"&lt;="&amp;$A4432)</f>
        <v/>
      </c>
      <c r="F4432" s="15">
        <f>COUNTIF(tData[BezoekLangStart],"&lt;"&amp;($A4432+1/24))-COUNTIF(tData[BezoekLangEind],"&lt;="&amp;$A4432)</f>
        <v/>
      </c>
      <c r="G4432" s="15">
        <f>IF($D4432=1,$B4432*100+$C4432,-1)</f>
        <v/>
      </c>
      <c r="H4432" s="15">
        <f>IF($D4432=1,$B4432,-1)</f>
        <v/>
      </c>
      <c r="I4432" s="15">
        <f>IF($D4432=1,$C4432,-1)</f>
        <v/>
      </c>
    </row>
    <row r="4433">
      <c r="A4433" s="33" t="n">
        <v>45476.58333333334</v>
      </c>
      <c r="B4433" s="15">
        <f>WEEKDAY($A4433,2)</f>
        <v/>
      </c>
      <c r="C4433" s="15">
        <f>HOUR($A4433)</f>
        <v/>
      </c>
      <c r="D4433" s="15">
        <f>IF(AND($A4433&gt;=Instellingen!$B$6,$A4433&lt;Instellingen!$B$7),1,0)</f>
        <v/>
      </c>
      <c r="E4433" s="15">
        <f>COUNTIF(tData[BezoekStart],"&lt;"&amp;($A4433+1/24))-COUNTIF(tData[BezoekEind],"&lt;="&amp;$A4433)</f>
        <v/>
      </c>
      <c r="F4433" s="15">
        <f>COUNTIF(tData[BezoekLangStart],"&lt;"&amp;($A4433+1/24))-COUNTIF(tData[BezoekLangEind],"&lt;="&amp;$A4433)</f>
        <v/>
      </c>
      <c r="G4433" s="15">
        <f>IF($D4433=1,$B4433*100+$C4433,-1)</f>
        <v/>
      </c>
      <c r="H4433" s="15">
        <f>IF($D4433=1,$B4433,-1)</f>
        <v/>
      </c>
      <c r="I4433" s="15">
        <f>IF($D4433=1,$C4433,-1)</f>
        <v/>
      </c>
    </row>
    <row r="4434">
      <c r="A4434" s="33" t="n">
        <v>45476.625</v>
      </c>
      <c r="B4434" s="15">
        <f>WEEKDAY($A4434,2)</f>
        <v/>
      </c>
      <c r="C4434" s="15">
        <f>HOUR($A4434)</f>
        <v/>
      </c>
      <c r="D4434" s="15">
        <f>IF(AND($A4434&gt;=Instellingen!$B$6,$A4434&lt;Instellingen!$B$7),1,0)</f>
        <v/>
      </c>
      <c r="E4434" s="15">
        <f>COUNTIF(tData[BezoekStart],"&lt;"&amp;($A4434+1/24))-COUNTIF(tData[BezoekEind],"&lt;="&amp;$A4434)</f>
        <v/>
      </c>
      <c r="F4434" s="15">
        <f>COUNTIF(tData[BezoekLangStart],"&lt;"&amp;($A4434+1/24))-COUNTIF(tData[BezoekLangEind],"&lt;="&amp;$A4434)</f>
        <v/>
      </c>
      <c r="G4434" s="15">
        <f>IF($D4434=1,$B4434*100+$C4434,-1)</f>
        <v/>
      </c>
      <c r="H4434" s="15">
        <f>IF($D4434=1,$B4434,-1)</f>
        <v/>
      </c>
      <c r="I4434" s="15">
        <f>IF($D4434=1,$C4434,-1)</f>
        <v/>
      </c>
    </row>
    <row r="4435">
      <c r="A4435" s="33" t="n">
        <v>45476.66666666666</v>
      </c>
      <c r="B4435" s="15">
        <f>WEEKDAY($A4435,2)</f>
        <v/>
      </c>
      <c r="C4435" s="15">
        <f>HOUR($A4435)</f>
        <v/>
      </c>
      <c r="D4435" s="15">
        <f>IF(AND($A4435&gt;=Instellingen!$B$6,$A4435&lt;Instellingen!$B$7),1,0)</f>
        <v/>
      </c>
      <c r="E4435" s="15">
        <f>COUNTIF(tData[BezoekStart],"&lt;"&amp;($A4435+1/24))-COUNTIF(tData[BezoekEind],"&lt;="&amp;$A4435)</f>
        <v/>
      </c>
      <c r="F4435" s="15">
        <f>COUNTIF(tData[BezoekLangStart],"&lt;"&amp;($A4435+1/24))-COUNTIF(tData[BezoekLangEind],"&lt;="&amp;$A4435)</f>
        <v/>
      </c>
      <c r="G4435" s="15">
        <f>IF($D4435=1,$B4435*100+$C4435,-1)</f>
        <v/>
      </c>
      <c r="H4435" s="15">
        <f>IF($D4435=1,$B4435,-1)</f>
        <v/>
      </c>
      <c r="I4435" s="15">
        <f>IF($D4435=1,$C4435,-1)</f>
        <v/>
      </c>
    </row>
    <row r="4436">
      <c r="A4436" s="33" t="n">
        <v>45476.70833333334</v>
      </c>
      <c r="B4436" s="15">
        <f>WEEKDAY($A4436,2)</f>
        <v/>
      </c>
      <c r="C4436" s="15">
        <f>HOUR($A4436)</f>
        <v/>
      </c>
      <c r="D4436" s="15">
        <f>IF(AND($A4436&gt;=Instellingen!$B$6,$A4436&lt;Instellingen!$B$7),1,0)</f>
        <v/>
      </c>
      <c r="E4436" s="15">
        <f>COUNTIF(tData[BezoekStart],"&lt;"&amp;($A4436+1/24))-COUNTIF(tData[BezoekEind],"&lt;="&amp;$A4436)</f>
        <v/>
      </c>
      <c r="F4436" s="15">
        <f>COUNTIF(tData[BezoekLangStart],"&lt;"&amp;($A4436+1/24))-COUNTIF(tData[BezoekLangEind],"&lt;="&amp;$A4436)</f>
        <v/>
      </c>
      <c r="G4436" s="15">
        <f>IF($D4436=1,$B4436*100+$C4436,-1)</f>
        <v/>
      </c>
      <c r="H4436" s="15">
        <f>IF($D4436=1,$B4436,-1)</f>
        <v/>
      </c>
      <c r="I4436" s="15">
        <f>IF($D4436=1,$C4436,-1)</f>
        <v/>
      </c>
    </row>
    <row r="4437">
      <c r="A4437" s="33" t="n">
        <v>45476.75</v>
      </c>
      <c r="B4437" s="15">
        <f>WEEKDAY($A4437,2)</f>
        <v/>
      </c>
      <c r="C4437" s="15">
        <f>HOUR($A4437)</f>
        <v/>
      </c>
      <c r="D4437" s="15">
        <f>IF(AND($A4437&gt;=Instellingen!$B$6,$A4437&lt;Instellingen!$B$7),1,0)</f>
        <v/>
      </c>
      <c r="E4437" s="15">
        <f>COUNTIF(tData[BezoekStart],"&lt;"&amp;($A4437+1/24))-COUNTIF(tData[BezoekEind],"&lt;="&amp;$A4437)</f>
        <v/>
      </c>
      <c r="F4437" s="15">
        <f>COUNTIF(tData[BezoekLangStart],"&lt;"&amp;($A4437+1/24))-COUNTIF(tData[BezoekLangEind],"&lt;="&amp;$A4437)</f>
        <v/>
      </c>
      <c r="G4437" s="15">
        <f>IF($D4437=1,$B4437*100+$C4437,-1)</f>
        <v/>
      </c>
      <c r="H4437" s="15">
        <f>IF($D4437=1,$B4437,-1)</f>
        <v/>
      </c>
      <c r="I4437" s="15">
        <f>IF($D4437=1,$C4437,-1)</f>
        <v/>
      </c>
    </row>
    <row r="4438">
      <c r="A4438" s="33" t="n">
        <v>45476.79166666666</v>
      </c>
      <c r="B4438" s="15">
        <f>WEEKDAY($A4438,2)</f>
        <v/>
      </c>
      <c r="C4438" s="15">
        <f>HOUR($A4438)</f>
        <v/>
      </c>
      <c r="D4438" s="15">
        <f>IF(AND($A4438&gt;=Instellingen!$B$6,$A4438&lt;Instellingen!$B$7),1,0)</f>
        <v/>
      </c>
      <c r="E4438" s="15">
        <f>COUNTIF(tData[BezoekStart],"&lt;"&amp;($A4438+1/24))-COUNTIF(tData[BezoekEind],"&lt;="&amp;$A4438)</f>
        <v/>
      </c>
      <c r="F4438" s="15">
        <f>COUNTIF(tData[BezoekLangStart],"&lt;"&amp;($A4438+1/24))-COUNTIF(tData[BezoekLangEind],"&lt;="&amp;$A4438)</f>
        <v/>
      </c>
      <c r="G4438" s="15">
        <f>IF($D4438=1,$B4438*100+$C4438,-1)</f>
        <v/>
      </c>
      <c r="H4438" s="15">
        <f>IF($D4438=1,$B4438,-1)</f>
        <v/>
      </c>
      <c r="I4438" s="15">
        <f>IF($D4438=1,$C4438,-1)</f>
        <v/>
      </c>
    </row>
    <row r="4439">
      <c r="A4439" s="33" t="n">
        <v>45476.83333333334</v>
      </c>
      <c r="B4439" s="15">
        <f>WEEKDAY($A4439,2)</f>
        <v/>
      </c>
      <c r="C4439" s="15">
        <f>HOUR($A4439)</f>
        <v/>
      </c>
      <c r="D4439" s="15">
        <f>IF(AND($A4439&gt;=Instellingen!$B$6,$A4439&lt;Instellingen!$B$7),1,0)</f>
        <v/>
      </c>
      <c r="E4439" s="15">
        <f>COUNTIF(tData[BezoekStart],"&lt;"&amp;($A4439+1/24))-COUNTIF(tData[BezoekEind],"&lt;="&amp;$A4439)</f>
        <v/>
      </c>
      <c r="F4439" s="15">
        <f>COUNTIF(tData[BezoekLangStart],"&lt;"&amp;($A4439+1/24))-COUNTIF(tData[BezoekLangEind],"&lt;="&amp;$A4439)</f>
        <v/>
      </c>
      <c r="G4439" s="15">
        <f>IF($D4439=1,$B4439*100+$C4439,-1)</f>
        <v/>
      </c>
      <c r="H4439" s="15">
        <f>IF($D4439=1,$B4439,-1)</f>
        <v/>
      </c>
      <c r="I4439" s="15">
        <f>IF($D4439=1,$C4439,-1)</f>
        <v/>
      </c>
    </row>
    <row r="4440">
      <c r="A4440" s="33" t="n">
        <v>45476.875</v>
      </c>
      <c r="B4440" s="15">
        <f>WEEKDAY($A4440,2)</f>
        <v/>
      </c>
      <c r="C4440" s="15">
        <f>HOUR($A4440)</f>
        <v/>
      </c>
      <c r="D4440" s="15">
        <f>IF(AND($A4440&gt;=Instellingen!$B$6,$A4440&lt;Instellingen!$B$7),1,0)</f>
        <v/>
      </c>
      <c r="E4440" s="15">
        <f>COUNTIF(tData[BezoekStart],"&lt;"&amp;($A4440+1/24))-COUNTIF(tData[BezoekEind],"&lt;="&amp;$A4440)</f>
        <v/>
      </c>
      <c r="F4440" s="15">
        <f>COUNTIF(tData[BezoekLangStart],"&lt;"&amp;($A4440+1/24))-COUNTIF(tData[BezoekLangEind],"&lt;="&amp;$A4440)</f>
        <v/>
      </c>
      <c r="G4440" s="15">
        <f>IF($D4440=1,$B4440*100+$C4440,-1)</f>
        <v/>
      </c>
      <c r="H4440" s="15">
        <f>IF($D4440=1,$B4440,-1)</f>
        <v/>
      </c>
      <c r="I4440" s="15">
        <f>IF($D4440=1,$C4440,-1)</f>
        <v/>
      </c>
    </row>
    <row r="4441">
      <c r="A4441" s="33" t="n">
        <v>45476.91666666666</v>
      </c>
      <c r="B4441" s="15">
        <f>WEEKDAY($A4441,2)</f>
        <v/>
      </c>
      <c r="C4441" s="15">
        <f>HOUR($A4441)</f>
        <v/>
      </c>
      <c r="D4441" s="15">
        <f>IF(AND($A4441&gt;=Instellingen!$B$6,$A4441&lt;Instellingen!$B$7),1,0)</f>
        <v/>
      </c>
      <c r="E4441" s="15">
        <f>COUNTIF(tData[BezoekStart],"&lt;"&amp;($A4441+1/24))-COUNTIF(tData[BezoekEind],"&lt;="&amp;$A4441)</f>
        <v/>
      </c>
      <c r="F4441" s="15">
        <f>COUNTIF(tData[BezoekLangStart],"&lt;"&amp;($A4441+1/24))-COUNTIF(tData[BezoekLangEind],"&lt;="&amp;$A4441)</f>
        <v/>
      </c>
      <c r="G4441" s="15">
        <f>IF($D4441=1,$B4441*100+$C4441,-1)</f>
        <v/>
      </c>
      <c r="H4441" s="15">
        <f>IF($D4441=1,$B4441,-1)</f>
        <v/>
      </c>
      <c r="I4441" s="15">
        <f>IF($D4441=1,$C4441,-1)</f>
        <v/>
      </c>
    </row>
    <row r="4442">
      <c r="A4442" s="33" t="n">
        <v>45476.95833333334</v>
      </c>
      <c r="B4442" s="15">
        <f>WEEKDAY($A4442,2)</f>
        <v/>
      </c>
      <c r="C4442" s="15">
        <f>HOUR($A4442)</f>
        <v/>
      </c>
      <c r="D4442" s="15">
        <f>IF(AND($A4442&gt;=Instellingen!$B$6,$A4442&lt;Instellingen!$B$7),1,0)</f>
        <v/>
      </c>
      <c r="E4442" s="15">
        <f>COUNTIF(tData[BezoekStart],"&lt;"&amp;($A4442+1/24))-COUNTIF(tData[BezoekEind],"&lt;="&amp;$A4442)</f>
        <v/>
      </c>
      <c r="F4442" s="15">
        <f>COUNTIF(tData[BezoekLangStart],"&lt;"&amp;($A4442+1/24))-COUNTIF(tData[BezoekLangEind],"&lt;="&amp;$A4442)</f>
        <v/>
      </c>
      <c r="G4442" s="15">
        <f>IF($D4442=1,$B4442*100+$C4442,-1)</f>
        <v/>
      </c>
      <c r="H4442" s="15">
        <f>IF($D4442=1,$B4442,-1)</f>
        <v/>
      </c>
      <c r="I4442" s="15">
        <f>IF($D4442=1,$C4442,-1)</f>
        <v/>
      </c>
    </row>
    <row r="4443">
      <c r="A4443" s="33" t="n">
        <v>45477</v>
      </c>
      <c r="B4443" s="15">
        <f>WEEKDAY($A4443,2)</f>
        <v/>
      </c>
      <c r="C4443" s="15">
        <f>HOUR($A4443)</f>
        <v/>
      </c>
      <c r="D4443" s="15">
        <f>IF(AND($A4443&gt;=Instellingen!$B$6,$A4443&lt;Instellingen!$B$7),1,0)</f>
        <v/>
      </c>
      <c r="E4443" s="15">
        <f>COUNTIF(tData[BezoekStart],"&lt;"&amp;($A4443+1/24))-COUNTIF(tData[BezoekEind],"&lt;="&amp;$A4443)</f>
        <v/>
      </c>
      <c r="F4443" s="15">
        <f>COUNTIF(tData[BezoekLangStart],"&lt;"&amp;($A4443+1/24))-COUNTIF(tData[BezoekLangEind],"&lt;="&amp;$A4443)</f>
        <v/>
      </c>
      <c r="G4443" s="15">
        <f>IF($D4443=1,$B4443*100+$C4443,-1)</f>
        <v/>
      </c>
      <c r="H4443" s="15">
        <f>IF($D4443=1,$B4443,-1)</f>
        <v/>
      </c>
      <c r="I4443" s="15">
        <f>IF($D4443=1,$C4443,-1)</f>
        <v/>
      </c>
    </row>
    <row r="4444">
      <c r="A4444" s="33" t="n">
        <v>45477.04166666666</v>
      </c>
      <c r="B4444" s="15">
        <f>WEEKDAY($A4444,2)</f>
        <v/>
      </c>
      <c r="C4444" s="15">
        <f>HOUR($A4444)</f>
        <v/>
      </c>
      <c r="D4444" s="15">
        <f>IF(AND($A4444&gt;=Instellingen!$B$6,$A4444&lt;Instellingen!$B$7),1,0)</f>
        <v/>
      </c>
      <c r="E4444" s="15">
        <f>COUNTIF(tData[BezoekStart],"&lt;"&amp;($A4444+1/24))-COUNTIF(tData[BezoekEind],"&lt;="&amp;$A4444)</f>
        <v/>
      </c>
      <c r="F4444" s="15">
        <f>COUNTIF(tData[BezoekLangStart],"&lt;"&amp;($A4444+1/24))-COUNTIF(tData[BezoekLangEind],"&lt;="&amp;$A4444)</f>
        <v/>
      </c>
      <c r="G4444" s="15">
        <f>IF($D4444=1,$B4444*100+$C4444,-1)</f>
        <v/>
      </c>
      <c r="H4444" s="15">
        <f>IF($D4444=1,$B4444,-1)</f>
        <v/>
      </c>
      <c r="I4444" s="15">
        <f>IF($D4444=1,$C4444,-1)</f>
        <v/>
      </c>
    </row>
    <row r="4445">
      <c r="A4445" s="33" t="n">
        <v>45477.08333333334</v>
      </c>
      <c r="B4445" s="15">
        <f>WEEKDAY($A4445,2)</f>
        <v/>
      </c>
      <c r="C4445" s="15">
        <f>HOUR($A4445)</f>
        <v/>
      </c>
      <c r="D4445" s="15">
        <f>IF(AND($A4445&gt;=Instellingen!$B$6,$A4445&lt;Instellingen!$B$7),1,0)</f>
        <v/>
      </c>
      <c r="E4445" s="15">
        <f>COUNTIF(tData[BezoekStart],"&lt;"&amp;($A4445+1/24))-COUNTIF(tData[BezoekEind],"&lt;="&amp;$A4445)</f>
        <v/>
      </c>
      <c r="F4445" s="15">
        <f>COUNTIF(tData[BezoekLangStart],"&lt;"&amp;($A4445+1/24))-COUNTIF(tData[BezoekLangEind],"&lt;="&amp;$A4445)</f>
        <v/>
      </c>
      <c r="G4445" s="15">
        <f>IF($D4445=1,$B4445*100+$C4445,-1)</f>
        <v/>
      </c>
      <c r="H4445" s="15">
        <f>IF($D4445=1,$B4445,-1)</f>
        <v/>
      </c>
      <c r="I4445" s="15">
        <f>IF($D4445=1,$C4445,-1)</f>
        <v/>
      </c>
    </row>
    <row r="4446">
      <c r="A4446" s="33" t="n">
        <v>45477.125</v>
      </c>
      <c r="B4446" s="15">
        <f>WEEKDAY($A4446,2)</f>
        <v/>
      </c>
      <c r="C4446" s="15">
        <f>HOUR($A4446)</f>
        <v/>
      </c>
      <c r="D4446" s="15">
        <f>IF(AND($A4446&gt;=Instellingen!$B$6,$A4446&lt;Instellingen!$B$7),1,0)</f>
        <v/>
      </c>
      <c r="E4446" s="15">
        <f>COUNTIF(tData[BezoekStart],"&lt;"&amp;($A4446+1/24))-COUNTIF(tData[BezoekEind],"&lt;="&amp;$A4446)</f>
        <v/>
      </c>
      <c r="F4446" s="15">
        <f>COUNTIF(tData[BezoekLangStart],"&lt;"&amp;($A4446+1/24))-COUNTIF(tData[BezoekLangEind],"&lt;="&amp;$A4446)</f>
        <v/>
      </c>
      <c r="G4446" s="15">
        <f>IF($D4446=1,$B4446*100+$C4446,-1)</f>
        <v/>
      </c>
      <c r="H4446" s="15">
        <f>IF($D4446=1,$B4446,-1)</f>
        <v/>
      </c>
      <c r="I4446" s="15">
        <f>IF($D4446=1,$C4446,-1)</f>
        <v/>
      </c>
    </row>
    <row r="4447">
      <c r="A4447" s="33" t="n">
        <v>45477.16666666666</v>
      </c>
      <c r="B4447" s="15">
        <f>WEEKDAY($A4447,2)</f>
        <v/>
      </c>
      <c r="C4447" s="15">
        <f>HOUR($A4447)</f>
        <v/>
      </c>
      <c r="D4447" s="15">
        <f>IF(AND($A4447&gt;=Instellingen!$B$6,$A4447&lt;Instellingen!$B$7),1,0)</f>
        <v/>
      </c>
      <c r="E4447" s="15">
        <f>COUNTIF(tData[BezoekStart],"&lt;"&amp;($A4447+1/24))-COUNTIF(tData[BezoekEind],"&lt;="&amp;$A4447)</f>
        <v/>
      </c>
      <c r="F4447" s="15">
        <f>COUNTIF(tData[BezoekLangStart],"&lt;"&amp;($A4447+1/24))-COUNTIF(tData[BezoekLangEind],"&lt;="&amp;$A4447)</f>
        <v/>
      </c>
      <c r="G4447" s="15">
        <f>IF($D4447=1,$B4447*100+$C4447,-1)</f>
        <v/>
      </c>
      <c r="H4447" s="15">
        <f>IF($D4447=1,$B4447,-1)</f>
        <v/>
      </c>
      <c r="I4447" s="15">
        <f>IF($D4447=1,$C4447,-1)</f>
        <v/>
      </c>
    </row>
    <row r="4448">
      <c r="A4448" s="33" t="n">
        <v>45477.20833333334</v>
      </c>
      <c r="B4448" s="15">
        <f>WEEKDAY($A4448,2)</f>
        <v/>
      </c>
      <c r="C4448" s="15">
        <f>HOUR($A4448)</f>
        <v/>
      </c>
      <c r="D4448" s="15">
        <f>IF(AND($A4448&gt;=Instellingen!$B$6,$A4448&lt;Instellingen!$B$7),1,0)</f>
        <v/>
      </c>
      <c r="E4448" s="15">
        <f>COUNTIF(tData[BezoekStart],"&lt;"&amp;($A4448+1/24))-COUNTIF(tData[BezoekEind],"&lt;="&amp;$A4448)</f>
        <v/>
      </c>
      <c r="F4448" s="15">
        <f>COUNTIF(tData[BezoekLangStart],"&lt;"&amp;($A4448+1/24))-COUNTIF(tData[BezoekLangEind],"&lt;="&amp;$A4448)</f>
        <v/>
      </c>
      <c r="G4448" s="15">
        <f>IF($D4448=1,$B4448*100+$C4448,-1)</f>
        <v/>
      </c>
      <c r="H4448" s="15">
        <f>IF($D4448=1,$B4448,-1)</f>
        <v/>
      </c>
      <c r="I4448" s="15">
        <f>IF($D4448=1,$C4448,-1)</f>
        <v/>
      </c>
    </row>
    <row r="4449">
      <c r="A4449" s="33" t="n">
        <v>45477.25</v>
      </c>
      <c r="B4449" s="15">
        <f>WEEKDAY($A4449,2)</f>
        <v/>
      </c>
      <c r="C4449" s="15">
        <f>HOUR($A4449)</f>
        <v/>
      </c>
      <c r="D4449" s="15">
        <f>IF(AND($A4449&gt;=Instellingen!$B$6,$A4449&lt;Instellingen!$B$7),1,0)</f>
        <v/>
      </c>
      <c r="E4449" s="15">
        <f>COUNTIF(tData[BezoekStart],"&lt;"&amp;($A4449+1/24))-COUNTIF(tData[BezoekEind],"&lt;="&amp;$A4449)</f>
        <v/>
      </c>
      <c r="F4449" s="15">
        <f>COUNTIF(tData[BezoekLangStart],"&lt;"&amp;($A4449+1/24))-COUNTIF(tData[BezoekLangEind],"&lt;="&amp;$A4449)</f>
        <v/>
      </c>
      <c r="G4449" s="15">
        <f>IF($D4449=1,$B4449*100+$C4449,-1)</f>
        <v/>
      </c>
      <c r="H4449" s="15">
        <f>IF($D4449=1,$B4449,-1)</f>
        <v/>
      </c>
      <c r="I4449" s="15">
        <f>IF($D4449=1,$C4449,-1)</f>
        <v/>
      </c>
    </row>
    <row r="4450">
      <c r="A4450" s="33" t="n">
        <v>45477.29166666666</v>
      </c>
      <c r="B4450" s="15">
        <f>WEEKDAY($A4450,2)</f>
        <v/>
      </c>
      <c r="C4450" s="15">
        <f>HOUR($A4450)</f>
        <v/>
      </c>
      <c r="D4450" s="15">
        <f>IF(AND($A4450&gt;=Instellingen!$B$6,$A4450&lt;Instellingen!$B$7),1,0)</f>
        <v/>
      </c>
      <c r="E4450" s="15">
        <f>COUNTIF(tData[BezoekStart],"&lt;"&amp;($A4450+1/24))-COUNTIF(tData[BezoekEind],"&lt;="&amp;$A4450)</f>
        <v/>
      </c>
      <c r="F4450" s="15">
        <f>COUNTIF(tData[BezoekLangStart],"&lt;"&amp;($A4450+1/24))-COUNTIF(tData[BezoekLangEind],"&lt;="&amp;$A4450)</f>
        <v/>
      </c>
      <c r="G4450" s="15">
        <f>IF($D4450=1,$B4450*100+$C4450,-1)</f>
        <v/>
      </c>
      <c r="H4450" s="15">
        <f>IF($D4450=1,$B4450,-1)</f>
        <v/>
      </c>
      <c r="I4450" s="15">
        <f>IF($D4450=1,$C4450,-1)</f>
        <v/>
      </c>
    </row>
    <row r="4451">
      <c r="A4451" s="33" t="n">
        <v>45477.33333333334</v>
      </c>
      <c r="B4451" s="15">
        <f>WEEKDAY($A4451,2)</f>
        <v/>
      </c>
      <c r="C4451" s="15">
        <f>HOUR($A4451)</f>
        <v/>
      </c>
      <c r="D4451" s="15">
        <f>IF(AND($A4451&gt;=Instellingen!$B$6,$A4451&lt;Instellingen!$B$7),1,0)</f>
        <v/>
      </c>
      <c r="E4451" s="15">
        <f>COUNTIF(tData[BezoekStart],"&lt;"&amp;($A4451+1/24))-COUNTIF(tData[BezoekEind],"&lt;="&amp;$A4451)</f>
        <v/>
      </c>
      <c r="F4451" s="15">
        <f>COUNTIF(tData[BezoekLangStart],"&lt;"&amp;($A4451+1/24))-COUNTIF(tData[BezoekLangEind],"&lt;="&amp;$A4451)</f>
        <v/>
      </c>
      <c r="G4451" s="15">
        <f>IF($D4451=1,$B4451*100+$C4451,-1)</f>
        <v/>
      </c>
      <c r="H4451" s="15">
        <f>IF($D4451=1,$B4451,-1)</f>
        <v/>
      </c>
      <c r="I4451" s="15">
        <f>IF($D4451=1,$C4451,-1)</f>
        <v/>
      </c>
    </row>
    <row r="4452">
      <c r="A4452" s="33" t="n">
        <v>45477.375</v>
      </c>
      <c r="B4452" s="15">
        <f>WEEKDAY($A4452,2)</f>
        <v/>
      </c>
      <c r="C4452" s="15">
        <f>HOUR($A4452)</f>
        <v/>
      </c>
      <c r="D4452" s="15">
        <f>IF(AND($A4452&gt;=Instellingen!$B$6,$A4452&lt;Instellingen!$B$7),1,0)</f>
        <v/>
      </c>
      <c r="E4452" s="15">
        <f>COUNTIF(tData[BezoekStart],"&lt;"&amp;($A4452+1/24))-COUNTIF(tData[BezoekEind],"&lt;="&amp;$A4452)</f>
        <v/>
      </c>
      <c r="F4452" s="15">
        <f>COUNTIF(tData[BezoekLangStart],"&lt;"&amp;($A4452+1/24))-COUNTIF(tData[BezoekLangEind],"&lt;="&amp;$A4452)</f>
        <v/>
      </c>
      <c r="G4452" s="15">
        <f>IF($D4452=1,$B4452*100+$C4452,-1)</f>
        <v/>
      </c>
      <c r="H4452" s="15">
        <f>IF($D4452=1,$B4452,-1)</f>
        <v/>
      </c>
      <c r="I4452" s="15">
        <f>IF($D4452=1,$C4452,-1)</f>
        <v/>
      </c>
    </row>
    <row r="4453">
      <c r="A4453" s="33" t="n">
        <v>45477.41666666666</v>
      </c>
      <c r="B4453" s="15">
        <f>WEEKDAY($A4453,2)</f>
        <v/>
      </c>
      <c r="C4453" s="15">
        <f>HOUR($A4453)</f>
        <v/>
      </c>
      <c r="D4453" s="15">
        <f>IF(AND($A4453&gt;=Instellingen!$B$6,$A4453&lt;Instellingen!$B$7),1,0)</f>
        <v/>
      </c>
      <c r="E4453" s="15">
        <f>COUNTIF(tData[BezoekStart],"&lt;"&amp;($A4453+1/24))-COUNTIF(tData[BezoekEind],"&lt;="&amp;$A4453)</f>
        <v/>
      </c>
      <c r="F4453" s="15">
        <f>COUNTIF(tData[BezoekLangStart],"&lt;"&amp;($A4453+1/24))-COUNTIF(tData[BezoekLangEind],"&lt;="&amp;$A4453)</f>
        <v/>
      </c>
      <c r="G4453" s="15">
        <f>IF($D4453=1,$B4453*100+$C4453,-1)</f>
        <v/>
      </c>
      <c r="H4453" s="15">
        <f>IF($D4453=1,$B4453,-1)</f>
        <v/>
      </c>
      <c r="I4453" s="15">
        <f>IF($D4453=1,$C4453,-1)</f>
        <v/>
      </c>
    </row>
    <row r="4454">
      <c r="A4454" s="33" t="n">
        <v>45477.45833333334</v>
      </c>
      <c r="B4454" s="15">
        <f>WEEKDAY($A4454,2)</f>
        <v/>
      </c>
      <c r="C4454" s="15">
        <f>HOUR($A4454)</f>
        <v/>
      </c>
      <c r="D4454" s="15">
        <f>IF(AND($A4454&gt;=Instellingen!$B$6,$A4454&lt;Instellingen!$B$7),1,0)</f>
        <v/>
      </c>
      <c r="E4454" s="15">
        <f>COUNTIF(tData[BezoekStart],"&lt;"&amp;($A4454+1/24))-COUNTIF(tData[BezoekEind],"&lt;="&amp;$A4454)</f>
        <v/>
      </c>
      <c r="F4454" s="15">
        <f>COUNTIF(tData[BezoekLangStart],"&lt;"&amp;($A4454+1/24))-COUNTIF(tData[BezoekLangEind],"&lt;="&amp;$A4454)</f>
        <v/>
      </c>
      <c r="G4454" s="15">
        <f>IF($D4454=1,$B4454*100+$C4454,-1)</f>
        <v/>
      </c>
      <c r="H4454" s="15">
        <f>IF($D4454=1,$B4454,-1)</f>
        <v/>
      </c>
      <c r="I4454" s="15">
        <f>IF($D4454=1,$C4454,-1)</f>
        <v/>
      </c>
    </row>
    <row r="4455">
      <c r="A4455" s="33" t="n">
        <v>45477.5</v>
      </c>
      <c r="B4455" s="15">
        <f>WEEKDAY($A4455,2)</f>
        <v/>
      </c>
      <c r="C4455" s="15">
        <f>HOUR($A4455)</f>
        <v/>
      </c>
      <c r="D4455" s="15">
        <f>IF(AND($A4455&gt;=Instellingen!$B$6,$A4455&lt;Instellingen!$B$7),1,0)</f>
        <v/>
      </c>
      <c r="E4455" s="15">
        <f>COUNTIF(tData[BezoekStart],"&lt;"&amp;($A4455+1/24))-COUNTIF(tData[BezoekEind],"&lt;="&amp;$A4455)</f>
        <v/>
      </c>
      <c r="F4455" s="15">
        <f>COUNTIF(tData[BezoekLangStart],"&lt;"&amp;($A4455+1/24))-COUNTIF(tData[BezoekLangEind],"&lt;="&amp;$A4455)</f>
        <v/>
      </c>
      <c r="G4455" s="15">
        <f>IF($D4455=1,$B4455*100+$C4455,-1)</f>
        <v/>
      </c>
      <c r="H4455" s="15">
        <f>IF($D4455=1,$B4455,-1)</f>
        <v/>
      </c>
      <c r="I4455" s="15">
        <f>IF($D4455=1,$C4455,-1)</f>
        <v/>
      </c>
    </row>
    <row r="4456">
      <c r="A4456" s="33" t="n">
        <v>45477.54166666666</v>
      </c>
      <c r="B4456" s="15">
        <f>WEEKDAY($A4456,2)</f>
        <v/>
      </c>
      <c r="C4456" s="15">
        <f>HOUR($A4456)</f>
        <v/>
      </c>
      <c r="D4456" s="15">
        <f>IF(AND($A4456&gt;=Instellingen!$B$6,$A4456&lt;Instellingen!$B$7),1,0)</f>
        <v/>
      </c>
      <c r="E4456" s="15">
        <f>COUNTIF(tData[BezoekStart],"&lt;"&amp;($A4456+1/24))-COUNTIF(tData[BezoekEind],"&lt;="&amp;$A4456)</f>
        <v/>
      </c>
      <c r="F4456" s="15">
        <f>COUNTIF(tData[BezoekLangStart],"&lt;"&amp;($A4456+1/24))-COUNTIF(tData[BezoekLangEind],"&lt;="&amp;$A4456)</f>
        <v/>
      </c>
      <c r="G4456" s="15">
        <f>IF($D4456=1,$B4456*100+$C4456,-1)</f>
        <v/>
      </c>
      <c r="H4456" s="15">
        <f>IF($D4456=1,$B4456,-1)</f>
        <v/>
      </c>
      <c r="I4456" s="15">
        <f>IF($D4456=1,$C4456,-1)</f>
        <v/>
      </c>
    </row>
    <row r="4457">
      <c r="A4457" s="33" t="n">
        <v>45477.58333333334</v>
      </c>
      <c r="B4457" s="15">
        <f>WEEKDAY($A4457,2)</f>
        <v/>
      </c>
      <c r="C4457" s="15">
        <f>HOUR($A4457)</f>
        <v/>
      </c>
      <c r="D4457" s="15">
        <f>IF(AND($A4457&gt;=Instellingen!$B$6,$A4457&lt;Instellingen!$B$7),1,0)</f>
        <v/>
      </c>
      <c r="E4457" s="15">
        <f>COUNTIF(tData[BezoekStart],"&lt;"&amp;($A4457+1/24))-COUNTIF(tData[BezoekEind],"&lt;="&amp;$A4457)</f>
        <v/>
      </c>
      <c r="F4457" s="15">
        <f>COUNTIF(tData[BezoekLangStart],"&lt;"&amp;($A4457+1/24))-COUNTIF(tData[BezoekLangEind],"&lt;="&amp;$A4457)</f>
        <v/>
      </c>
      <c r="G4457" s="15">
        <f>IF($D4457=1,$B4457*100+$C4457,-1)</f>
        <v/>
      </c>
      <c r="H4457" s="15">
        <f>IF($D4457=1,$B4457,-1)</f>
        <v/>
      </c>
      <c r="I4457" s="15">
        <f>IF($D4457=1,$C4457,-1)</f>
        <v/>
      </c>
    </row>
    <row r="4458">
      <c r="A4458" s="33" t="n">
        <v>45477.625</v>
      </c>
      <c r="B4458" s="15">
        <f>WEEKDAY($A4458,2)</f>
        <v/>
      </c>
      <c r="C4458" s="15">
        <f>HOUR($A4458)</f>
        <v/>
      </c>
      <c r="D4458" s="15">
        <f>IF(AND($A4458&gt;=Instellingen!$B$6,$A4458&lt;Instellingen!$B$7),1,0)</f>
        <v/>
      </c>
      <c r="E4458" s="15">
        <f>COUNTIF(tData[BezoekStart],"&lt;"&amp;($A4458+1/24))-COUNTIF(tData[BezoekEind],"&lt;="&amp;$A4458)</f>
        <v/>
      </c>
      <c r="F4458" s="15">
        <f>COUNTIF(tData[BezoekLangStart],"&lt;"&amp;($A4458+1/24))-COUNTIF(tData[BezoekLangEind],"&lt;="&amp;$A4458)</f>
        <v/>
      </c>
      <c r="G4458" s="15">
        <f>IF($D4458=1,$B4458*100+$C4458,-1)</f>
        <v/>
      </c>
      <c r="H4458" s="15">
        <f>IF($D4458=1,$B4458,-1)</f>
        <v/>
      </c>
      <c r="I4458" s="15">
        <f>IF($D4458=1,$C4458,-1)</f>
        <v/>
      </c>
    </row>
    <row r="4459">
      <c r="A4459" s="33" t="n">
        <v>45477.66666666666</v>
      </c>
      <c r="B4459" s="15">
        <f>WEEKDAY($A4459,2)</f>
        <v/>
      </c>
      <c r="C4459" s="15">
        <f>HOUR($A4459)</f>
        <v/>
      </c>
      <c r="D4459" s="15">
        <f>IF(AND($A4459&gt;=Instellingen!$B$6,$A4459&lt;Instellingen!$B$7),1,0)</f>
        <v/>
      </c>
      <c r="E4459" s="15">
        <f>COUNTIF(tData[BezoekStart],"&lt;"&amp;($A4459+1/24))-COUNTIF(tData[BezoekEind],"&lt;="&amp;$A4459)</f>
        <v/>
      </c>
      <c r="F4459" s="15">
        <f>COUNTIF(tData[BezoekLangStart],"&lt;"&amp;($A4459+1/24))-COUNTIF(tData[BezoekLangEind],"&lt;="&amp;$A4459)</f>
        <v/>
      </c>
      <c r="G4459" s="15">
        <f>IF($D4459=1,$B4459*100+$C4459,-1)</f>
        <v/>
      </c>
      <c r="H4459" s="15">
        <f>IF($D4459=1,$B4459,-1)</f>
        <v/>
      </c>
      <c r="I4459" s="15">
        <f>IF($D4459=1,$C4459,-1)</f>
        <v/>
      </c>
    </row>
    <row r="4460">
      <c r="A4460" s="33" t="n">
        <v>45477.70833333334</v>
      </c>
      <c r="B4460" s="15">
        <f>WEEKDAY($A4460,2)</f>
        <v/>
      </c>
      <c r="C4460" s="15">
        <f>HOUR($A4460)</f>
        <v/>
      </c>
      <c r="D4460" s="15">
        <f>IF(AND($A4460&gt;=Instellingen!$B$6,$A4460&lt;Instellingen!$B$7),1,0)</f>
        <v/>
      </c>
      <c r="E4460" s="15">
        <f>COUNTIF(tData[BezoekStart],"&lt;"&amp;($A4460+1/24))-COUNTIF(tData[BezoekEind],"&lt;="&amp;$A4460)</f>
        <v/>
      </c>
      <c r="F4460" s="15">
        <f>COUNTIF(tData[BezoekLangStart],"&lt;"&amp;($A4460+1/24))-COUNTIF(tData[BezoekLangEind],"&lt;="&amp;$A4460)</f>
        <v/>
      </c>
      <c r="G4460" s="15">
        <f>IF($D4460=1,$B4460*100+$C4460,-1)</f>
        <v/>
      </c>
      <c r="H4460" s="15">
        <f>IF($D4460=1,$B4460,-1)</f>
        <v/>
      </c>
      <c r="I4460" s="15">
        <f>IF($D4460=1,$C4460,-1)</f>
        <v/>
      </c>
    </row>
    <row r="4461">
      <c r="A4461" s="33" t="n">
        <v>45477.75</v>
      </c>
      <c r="B4461" s="15">
        <f>WEEKDAY($A4461,2)</f>
        <v/>
      </c>
      <c r="C4461" s="15">
        <f>HOUR($A4461)</f>
        <v/>
      </c>
      <c r="D4461" s="15">
        <f>IF(AND($A4461&gt;=Instellingen!$B$6,$A4461&lt;Instellingen!$B$7),1,0)</f>
        <v/>
      </c>
      <c r="E4461" s="15">
        <f>COUNTIF(tData[BezoekStart],"&lt;"&amp;($A4461+1/24))-COUNTIF(tData[BezoekEind],"&lt;="&amp;$A4461)</f>
        <v/>
      </c>
      <c r="F4461" s="15">
        <f>COUNTIF(tData[BezoekLangStart],"&lt;"&amp;($A4461+1/24))-COUNTIF(tData[BezoekLangEind],"&lt;="&amp;$A4461)</f>
        <v/>
      </c>
      <c r="G4461" s="15">
        <f>IF($D4461=1,$B4461*100+$C4461,-1)</f>
        <v/>
      </c>
      <c r="H4461" s="15">
        <f>IF($D4461=1,$B4461,-1)</f>
        <v/>
      </c>
      <c r="I4461" s="15">
        <f>IF($D4461=1,$C4461,-1)</f>
        <v/>
      </c>
    </row>
    <row r="4462">
      <c r="A4462" s="33" t="n">
        <v>45477.79166666666</v>
      </c>
      <c r="B4462" s="15">
        <f>WEEKDAY($A4462,2)</f>
        <v/>
      </c>
      <c r="C4462" s="15">
        <f>HOUR($A4462)</f>
        <v/>
      </c>
      <c r="D4462" s="15">
        <f>IF(AND($A4462&gt;=Instellingen!$B$6,$A4462&lt;Instellingen!$B$7),1,0)</f>
        <v/>
      </c>
      <c r="E4462" s="15">
        <f>COUNTIF(tData[BezoekStart],"&lt;"&amp;($A4462+1/24))-COUNTIF(tData[BezoekEind],"&lt;="&amp;$A4462)</f>
        <v/>
      </c>
      <c r="F4462" s="15">
        <f>COUNTIF(tData[BezoekLangStart],"&lt;"&amp;($A4462+1/24))-COUNTIF(tData[BezoekLangEind],"&lt;="&amp;$A4462)</f>
        <v/>
      </c>
      <c r="G4462" s="15">
        <f>IF($D4462=1,$B4462*100+$C4462,-1)</f>
        <v/>
      </c>
      <c r="H4462" s="15">
        <f>IF($D4462=1,$B4462,-1)</f>
        <v/>
      </c>
      <c r="I4462" s="15">
        <f>IF($D4462=1,$C4462,-1)</f>
        <v/>
      </c>
    </row>
    <row r="4463">
      <c r="A4463" s="33" t="n">
        <v>45477.83333333334</v>
      </c>
      <c r="B4463" s="15">
        <f>WEEKDAY($A4463,2)</f>
        <v/>
      </c>
      <c r="C4463" s="15">
        <f>HOUR($A4463)</f>
        <v/>
      </c>
      <c r="D4463" s="15">
        <f>IF(AND($A4463&gt;=Instellingen!$B$6,$A4463&lt;Instellingen!$B$7),1,0)</f>
        <v/>
      </c>
      <c r="E4463" s="15">
        <f>COUNTIF(tData[BezoekStart],"&lt;"&amp;($A4463+1/24))-COUNTIF(tData[BezoekEind],"&lt;="&amp;$A4463)</f>
        <v/>
      </c>
      <c r="F4463" s="15">
        <f>COUNTIF(tData[BezoekLangStart],"&lt;"&amp;($A4463+1/24))-COUNTIF(tData[BezoekLangEind],"&lt;="&amp;$A4463)</f>
        <v/>
      </c>
      <c r="G4463" s="15">
        <f>IF($D4463=1,$B4463*100+$C4463,-1)</f>
        <v/>
      </c>
      <c r="H4463" s="15">
        <f>IF($D4463=1,$B4463,-1)</f>
        <v/>
      </c>
      <c r="I4463" s="15">
        <f>IF($D4463=1,$C4463,-1)</f>
        <v/>
      </c>
    </row>
    <row r="4464">
      <c r="A4464" s="33" t="n">
        <v>45477.875</v>
      </c>
      <c r="B4464" s="15">
        <f>WEEKDAY($A4464,2)</f>
        <v/>
      </c>
      <c r="C4464" s="15">
        <f>HOUR($A4464)</f>
        <v/>
      </c>
      <c r="D4464" s="15">
        <f>IF(AND($A4464&gt;=Instellingen!$B$6,$A4464&lt;Instellingen!$B$7),1,0)</f>
        <v/>
      </c>
      <c r="E4464" s="15">
        <f>COUNTIF(tData[BezoekStart],"&lt;"&amp;($A4464+1/24))-COUNTIF(tData[BezoekEind],"&lt;="&amp;$A4464)</f>
        <v/>
      </c>
      <c r="F4464" s="15">
        <f>COUNTIF(tData[BezoekLangStart],"&lt;"&amp;($A4464+1/24))-COUNTIF(tData[BezoekLangEind],"&lt;="&amp;$A4464)</f>
        <v/>
      </c>
      <c r="G4464" s="15">
        <f>IF($D4464=1,$B4464*100+$C4464,-1)</f>
        <v/>
      </c>
      <c r="H4464" s="15">
        <f>IF($D4464=1,$B4464,-1)</f>
        <v/>
      </c>
      <c r="I4464" s="15">
        <f>IF($D4464=1,$C4464,-1)</f>
        <v/>
      </c>
    </row>
    <row r="4465">
      <c r="A4465" s="33" t="n">
        <v>45477.91666666666</v>
      </c>
      <c r="B4465" s="15">
        <f>WEEKDAY($A4465,2)</f>
        <v/>
      </c>
      <c r="C4465" s="15">
        <f>HOUR($A4465)</f>
        <v/>
      </c>
      <c r="D4465" s="15">
        <f>IF(AND($A4465&gt;=Instellingen!$B$6,$A4465&lt;Instellingen!$B$7),1,0)</f>
        <v/>
      </c>
      <c r="E4465" s="15">
        <f>COUNTIF(tData[BezoekStart],"&lt;"&amp;($A4465+1/24))-COUNTIF(tData[BezoekEind],"&lt;="&amp;$A4465)</f>
        <v/>
      </c>
      <c r="F4465" s="15">
        <f>COUNTIF(tData[BezoekLangStart],"&lt;"&amp;($A4465+1/24))-COUNTIF(tData[BezoekLangEind],"&lt;="&amp;$A4465)</f>
        <v/>
      </c>
      <c r="G4465" s="15">
        <f>IF($D4465=1,$B4465*100+$C4465,-1)</f>
        <v/>
      </c>
      <c r="H4465" s="15">
        <f>IF($D4465=1,$B4465,-1)</f>
        <v/>
      </c>
      <c r="I4465" s="15">
        <f>IF($D4465=1,$C4465,-1)</f>
        <v/>
      </c>
    </row>
    <row r="4466">
      <c r="A4466" s="33" t="n">
        <v>45477.95833333334</v>
      </c>
      <c r="B4466" s="15">
        <f>WEEKDAY($A4466,2)</f>
        <v/>
      </c>
      <c r="C4466" s="15">
        <f>HOUR($A4466)</f>
        <v/>
      </c>
      <c r="D4466" s="15">
        <f>IF(AND($A4466&gt;=Instellingen!$B$6,$A4466&lt;Instellingen!$B$7),1,0)</f>
        <v/>
      </c>
      <c r="E4466" s="15">
        <f>COUNTIF(tData[BezoekStart],"&lt;"&amp;($A4466+1/24))-COUNTIF(tData[BezoekEind],"&lt;="&amp;$A4466)</f>
        <v/>
      </c>
      <c r="F4466" s="15">
        <f>COUNTIF(tData[BezoekLangStart],"&lt;"&amp;($A4466+1/24))-COUNTIF(tData[BezoekLangEind],"&lt;="&amp;$A4466)</f>
        <v/>
      </c>
      <c r="G4466" s="15">
        <f>IF($D4466=1,$B4466*100+$C4466,-1)</f>
        <v/>
      </c>
      <c r="H4466" s="15">
        <f>IF($D4466=1,$B4466,-1)</f>
        <v/>
      </c>
      <c r="I4466" s="15">
        <f>IF($D4466=1,$C4466,-1)</f>
        <v/>
      </c>
    </row>
    <row r="4467">
      <c r="A4467" s="33" t="n">
        <v>45478</v>
      </c>
      <c r="B4467" s="15">
        <f>WEEKDAY($A4467,2)</f>
        <v/>
      </c>
      <c r="C4467" s="15">
        <f>HOUR($A4467)</f>
        <v/>
      </c>
      <c r="D4467" s="15">
        <f>IF(AND($A4467&gt;=Instellingen!$B$6,$A4467&lt;Instellingen!$B$7),1,0)</f>
        <v/>
      </c>
      <c r="E4467" s="15">
        <f>COUNTIF(tData[BezoekStart],"&lt;"&amp;($A4467+1/24))-COUNTIF(tData[BezoekEind],"&lt;="&amp;$A4467)</f>
        <v/>
      </c>
      <c r="F4467" s="15">
        <f>COUNTIF(tData[BezoekLangStart],"&lt;"&amp;($A4467+1/24))-COUNTIF(tData[BezoekLangEind],"&lt;="&amp;$A4467)</f>
        <v/>
      </c>
      <c r="G4467" s="15">
        <f>IF($D4467=1,$B4467*100+$C4467,-1)</f>
        <v/>
      </c>
      <c r="H4467" s="15">
        <f>IF($D4467=1,$B4467,-1)</f>
        <v/>
      </c>
      <c r="I4467" s="15">
        <f>IF($D4467=1,$C4467,-1)</f>
        <v/>
      </c>
    </row>
    <row r="4468">
      <c r="A4468" s="33" t="n">
        <v>45478.04166666666</v>
      </c>
      <c r="B4468" s="15">
        <f>WEEKDAY($A4468,2)</f>
        <v/>
      </c>
      <c r="C4468" s="15">
        <f>HOUR($A4468)</f>
        <v/>
      </c>
      <c r="D4468" s="15">
        <f>IF(AND($A4468&gt;=Instellingen!$B$6,$A4468&lt;Instellingen!$B$7),1,0)</f>
        <v/>
      </c>
      <c r="E4468" s="15">
        <f>COUNTIF(tData[BezoekStart],"&lt;"&amp;($A4468+1/24))-COUNTIF(tData[BezoekEind],"&lt;="&amp;$A4468)</f>
        <v/>
      </c>
      <c r="F4468" s="15">
        <f>COUNTIF(tData[BezoekLangStart],"&lt;"&amp;($A4468+1/24))-COUNTIF(tData[BezoekLangEind],"&lt;="&amp;$A4468)</f>
        <v/>
      </c>
      <c r="G4468" s="15">
        <f>IF($D4468=1,$B4468*100+$C4468,-1)</f>
        <v/>
      </c>
      <c r="H4468" s="15">
        <f>IF($D4468=1,$B4468,-1)</f>
        <v/>
      </c>
      <c r="I4468" s="15">
        <f>IF($D4468=1,$C4468,-1)</f>
        <v/>
      </c>
    </row>
    <row r="4469">
      <c r="A4469" s="33" t="n">
        <v>45478.08333333334</v>
      </c>
      <c r="B4469" s="15">
        <f>WEEKDAY($A4469,2)</f>
        <v/>
      </c>
      <c r="C4469" s="15">
        <f>HOUR($A4469)</f>
        <v/>
      </c>
      <c r="D4469" s="15">
        <f>IF(AND($A4469&gt;=Instellingen!$B$6,$A4469&lt;Instellingen!$B$7),1,0)</f>
        <v/>
      </c>
      <c r="E4469" s="15">
        <f>COUNTIF(tData[BezoekStart],"&lt;"&amp;($A4469+1/24))-COUNTIF(tData[BezoekEind],"&lt;="&amp;$A4469)</f>
        <v/>
      </c>
      <c r="F4469" s="15">
        <f>COUNTIF(tData[BezoekLangStart],"&lt;"&amp;($A4469+1/24))-COUNTIF(tData[BezoekLangEind],"&lt;="&amp;$A4469)</f>
        <v/>
      </c>
      <c r="G4469" s="15">
        <f>IF($D4469=1,$B4469*100+$C4469,-1)</f>
        <v/>
      </c>
      <c r="H4469" s="15">
        <f>IF($D4469=1,$B4469,-1)</f>
        <v/>
      </c>
      <c r="I4469" s="15">
        <f>IF($D4469=1,$C4469,-1)</f>
        <v/>
      </c>
    </row>
    <row r="4470">
      <c r="A4470" s="33" t="n">
        <v>45478.125</v>
      </c>
      <c r="B4470" s="15">
        <f>WEEKDAY($A4470,2)</f>
        <v/>
      </c>
      <c r="C4470" s="15">
        <f>HOUR($A4470)</f>
        <v/>
      </c>
      <c r="D4470" s="15">
        <f>IF(AND($A4470&gt;=Instellingen!$B$6,$A4470&lt;Instellingen!$B$7),1,0)</f>
        <v/>
      </c>
      <c r="E4470" s="15">
        <f>COUNTIF(tData[BezoekStart],"&lt;"&amp;($A4470+1/24))-COUNTIF(tData[BezoekEind],"&lt;="&amp;$A4470)</f>
        <v/>
      </c>
      <c r="F4470" s="15">
        <f>COUNTIF(tData[BezoekLangStart],"&lt;"&amp;($A4470+1/24))-COUNTIF(tData[BezoekLangEind],"&lt;="&amp;$A4470)</f>
        <v/>
      </c>
      <c r="G4470" s="15">
        <f>IF($D4470=1,$B4470*100+$C4470,-1)</f>
        <v/>
      </c>
      <c r="H4470" s="15">
        <f>IF($D4470=1,$B4470,-1)</f>
        <v/>
      </c>
      <c r="I4470" s="15">
        <f>IF($D4470=1,$C4470,-1)</f>
        <v/>
      </c>
    </row>
    <row r="4471">
      <c r="A4471" s="33" t="n">
        <v>45478.16666666666</v>
      </c>
      <c r="B4471" s="15">
        <f>WEEKDAY($A4471,2)</f>
        <v/>
      </c>
      <c r="C4471" s="15">
        <f>HOUR($A4471)</f>
        <v/>
      </c>
      <c r="D4471" s="15">
        <f>IF(AND($A4471&gt;=Instellingen!$B$6,$A4471&lt;Instellingen!$B$7),1,0)</f>
        <v/>
      </c>
      <c r="E4471" s="15">
        <f>COUNTIF(tData[BezoekStart],"&lt;"&amp;($A4471+1/24))-COUNTIF(tData[BezoekEind],"&lt;="&amp;$A4471)</f>
        <v/>
      </c>
      <c r="F4471" s="15">
        <f>COUNTIF(tData[BezoekLangStart],"&lt;"&amp;($A4471+1/24))-COUNTIF(tData[BezoekLangEind],"&lt;="&amp;$A4471)</f>
        <v/>
      </c>
      <c r="G4471" s="15">
        <f>IF($D4471=1,$B4471*100+$C4471,-1)</f>
        <v/>
      </c>
      <c r="H4471" s="15">
        <f>IF($D4471=1,$B4471,-1)</f>
        <v/>
      </c>
      <c r="I4471" s="15">
        <f>IF($D4471=1,$C4471,-1)</f>
        <v/>
      </c>
    </row>
    <row r="4472">
      <c r="A4472" s="33" t="n">
        <v>45478.20833333334</v>
      </c>
      <c r="B4472" s="15">
        <f>WEEKDAY($A4472,2)</f>
        <v/>
      </c>
      <c r="C4472" s="15">
        <f>HOUR($A4472)</f>
        <v/>
      </c>
      <c r="D4472" s="15">
        <f>IF(AND($A4472&gt;=Instellingen!$B$6,$A4472&lt;Instellingen!$B$7),1,0)</f>
        <v/>
      </c>
      <c r="E4472" s="15">
        <f>COUNTIF(tData[BezoekStart],"&lt;"&amp;($A4472+1/24))-COUNTIF(tData[BezoekEind],"&lt;="&amp;$A4472)</f>
        <v/>
      </c>
      <c r="F4472" s="15">
        <f>COUNTIF(tData[BezoekLangStart],"&lt;"&amp;($A4472+1/24))-COUNTIF(tData[BezoekLangEind],"&lt;="&amp;$A4472)</f>
        <v/>
      </c>
      <c r="G4472" s="15">
        <f>IF($D4472=1,$B4472*100+$C4472,-1)</f>
        <v/>
      </c>
      <c r="H4472" s="15">
        <f>IF($D4472=1,$B4472,-1)</f>
        <v/>
      </c>
      <c r="I4472" s="15">
        <f>IF($D4472=1,$C4472,-1)</f>
        <v/>
      </c>
    </row>
    <row r="4473">
      <c r="A4473" s="33" t="n">
        <v>45478.25</v>
      </c>
      <c r="B4473" s="15">
        <f>WEEKDAY($A4473,2)</f>
        <v/>
      </c>
      <c r="C4473" s="15">
        <f>HOUR($A4473)</f>
        <v/>
      </c>
      <c r="D4473" s="15">
        <f>IF(AND($A4473&gt;=Instellingen!$B$6,$A4473&lt;Instellingen!$B$7),1,0)</f>
        <v/>
      </c>
      <c r="E4473" s="15">
        <f>COUNTIF(tData[BezoekStart],"&lt;"&amp;($A4473+1/24))-COUNTIF(tData[BezoekEind],"&lt;="&amp;$A4473)</f>
        <v/>
      </c>
      <c r="F4473" s="15">
        <f>COUNTIF(tData[BezoekLangStart],"&lt;"&amp;($A4473+1/24))-COUNTIF(tData[BezoekLangEind],"&lt;="&amp;$A4473)</f>
        <v/>
      </c>
      <c r="G4473" s="15">
        <f>IF($D4473=1,$B4473*100+$C4473,-1)</f>
        <v/>
      </c>
      <c r="H4473" s="15">
        <f>IF($D4473=1,$B4473,-1)</f>
        <v/>
      </c>
      <c r="I4473" s="15">
        <f>IF($D4473=1,$C4473,-1)</f>
        <v/>
      </c>
    </row>
    <row r="4474">
      <c r="A4474" s="33" t="n">
        <v>45478.29166666666</v>
      </c>
      <c r="B4474" s="15">
        <f>WEEKDAY($A4474,2)</f>
        <v/>
      </c>
      <c r="C4474" s="15">
        <f>HOUR($A4474)</f>
        <v/>
      </c>
      <c r="D4474" s="15">
        <f>IF(AND($A4474&gt;=Instellingen!$B$6,$A4474&lt;Instellingen!$B$7),1,0)</f>
        <v/>
      </c>
      <c r="E4474" s="15">
        <f>COUNTIF(tData[BezoekStart],"&lt;"&amp;($A4474+1/24))-COUNTIF(tData[BezoekEind],"&lt;="&amp;$A4474)</f>
        <v/>
      </c>
      <c r="F4474" s="15">
        <f>COUNTIF(tData[BezoekLangStart],"&lt;"&amp;($A4474+1/24))-COUNTIF(tData[BezoekLangEind],"&lt;="&amp;$A4474)</f>
        <v/>
      </c>
      <c r="G4474" s="15">
        <f>IF($D4474=1,$B4474*100+$C4474,-1)</f>
        <v/>
      </c>
      <c r="H4474" s="15">
        <f>IF($D4474=1,$B4474,-1)</f>
        <v/>
      </c>
      <c r="I4474" s="15">
        <f>IF($D4474=1,$C4474,-1)</f>
        <v/>
      </c>
    </row>
    <row r="4475">
      <c r="A4475" s="33" t="n">
        <v>45478.33333333334</v>
      </c>
      <c r="B4475" s="15">
        <f>WEEKDAY($A4475,2)</f>
        <v/>
      </c>
      <c r="C4475" s="15">
        <f>HOUR($A4475)</f>
        <v/>
      </c>
      <c r="D4475" s="15">
        <f>IF(AND($A4475&gt;=Instellingen!$B$6,$A4475&lt;Instellingen!$B$7),1,0)</f>
        <v/>
      </c>
      <c r="E4475" s="15">
        <f>COUNTIF(tData[BezoekStart],"&lt;"&amp;($A4475+1/24))-COUNTIF(tData[BezoekEind],"&lt;="&amp;$A4475)</f>
        <v/>
      </c>
      <c r="F4475" s="15">
        <f>COUNTIF(tData[BezoekLangStart],"&lt;"&amp;($A4475+1/24))-COUNTIF(tData[BezoekLangEind],"&lt;="&amp;$A4475)</f>
        <v/>
      </c>
      <c r="G4475" s="15">
        <f>IF($D4475=1,$B4475*100+$C4475,-1)</f>
        <v/>
      </c>
      <c r="H4475" s="15">
        <f>IF($D4475=1,$B4475,-1)</f>
        <v/>
      </c>
      <c r="I4475" s="15">
        <f>IF($D4475=1,$C4475,-1)</f>
        <v/>
      </c>
    </row>
    <row r="4476">
      <c r="A4476" s="33" t="n">
        <v>45478.375</v>
      </c>
      <c r="B4476" s="15">
        <f>WEEKDAY($A4476,2)</f>
        <v/>
      </c>
      <c r="C4476" s="15">
        <f>HOUR($A4476)</f>
        <v/>
      </c>
      <c r="D4476" s="15">
        <f>IF(AND($A4476&gt;=Instellingen!$B$6,$A4476&lt;Instellingen!$B$7),1,0)</f>
        <v/>
      </c>
      <c r="E4476" s="15">
        <f>COUNTIF(tData[BezoekStart],"&lt;"&amp;($A4476+1/24))-COUNTIF(tData[BezoekEind],"&lt;="&amp;$A4476)</f>
        <v/>
      </c>
      <c r="F4476" s="15">
        <f>COUNTIF(tData[BezoekLangStart],"&lt;"&amp;($A4476+1/24))-COUNTIF(tData[BezoekLangEind],"&lt;="&amp;$A4476)</f>
        <v/>
      </c>
      <c r="G4476" s="15">
        <f>IF($D4476=1,$B4476*100+$C4476,-1)</f>
        <v/>
      </c>
      <c r="H4476" s="15">
        <f>IF($D4476=1,$B4476,-1)</f>
        <v/>
      </c>
      <c r="I4476" s="15">
        <f>IF($D4476=1,$C4476,-1)</f>
        <v/>
      </c>
    </row>
    <row r="4477">
      <c r="A4477" s="33" t="n">
        <v>45478.41666666666</v>
      </c>
      <c r="B4477" s="15">
        <f>WEEKDAY($A4477,2)</f>
        <v/>
      </c>
      <c r="C4477" s="15">
        <f>HOUR($A4477)</f>
        <v/>
      </c>
      <c r="D4477" s="15">
        <f>IF(AND($A4477&gt;=Instellingen!$B$6,$A4477&lt;Instellingen!$B$7),1,0)</f>
        <v/>
      </c>
      <c r="E4477" s="15">
        <f>COUNTIF(tData[BezoekStart],"&lt;"&amp;($A4477+1/24))-COUNTIF(tData[BezoekEind],"&lt;="&amp;$A4477)</f>
        <v/>
      </c>
      <c r="F4477" s="15">
        <f>COUNTIF(tData[BezoekLangStart],"&lt;"&amp;($A4477+1/24))-COUNTIF(tData[BezoekLangEind],"&lt;="&amp;$A4477)</f>
        <v/>
      </c>
      <c r="G4477" s="15">
        <f>IF($D4477=1,$B4477*100+$C4477,-1)</f>
        <v/>
      </c>
      <c r="H4477" s="15">
        <f>IF($D4477=1,$B4477,-1)</f>
        <v/>
      </c>
      <c r="I4477" s="15">
        <f>IF($D4477=1,$C4477,-1)</f>
        <v/>
      </c>
    </row>
    <row r="4478">
      <c r="A4478" s="33" t="n">
        <v>45478.45833333334</v>
      </c>
      <c r="B4478" s="15">
        <f>WEEKDAY($A4478,2)</f>
        <v/>
      </c>
      <c r="C4478" s="15">
        <f>HOUR($A4478)</f>
        <v/>
      </c>
      <c r="D4478" s="15">
        <f>IF(AND($A4478&gt;=Instellingen!$B$6,$A4478&lt;Instellingen!$B$7),1,0)</f>
        <v/>
      </c>
      <c r="E4478" s="15">
        <f>COUNTIF(tData[BezoekStart],"&lt;"&amp;($A4478+1/24))-COUNTIF(tData[BezoekEind],"&lt;="&amp;$A4478)</f>
        <v/>
      </c>
      <c r="F4478" s="15">
        <f>COUNTIF(tData[BezoekLangStart],"&lt;"&amp;($A4478+1/24))-COUNTIF(tData[BezoekLangEind],"&lt;="&amp;$A4478)</f>
        <v/>
      </c>
      <c r="G4478" s="15">
        <f>IF($D4478=1,$B4478*100+$C4478,-1)</f>
        <v/>
      </c>
      <c r="H4478" s="15">
        <f>IF($D4478=1,$B4478,-1)</f>
        <v/>
      </c>
      <c r="I4478" s="15">
        <f>IF($D4478=1,$C4478,-1)</f>
        <v/>
      </c>
    </row>
    <row r="4479">
      <c r="A4479" s="33" t="n">
        <v>45478.5</v>
      </c>
      <c r="B4479" s="15">
        <f>WEEKDAY($A4479,2)</f>
        <v/>
      </c>
      <c r="C4479" s="15">
        <f>HOUR($A4479)</f>
        <v/>
      </c>
      <c r="D4479" s="15">
        <f>IF(AND($A4479&gt;=Instellingen!$B$6,$A4479&lt;Instellingen!$B$7),1,0)</f>
        <v/>
      </c>
      <c r="E4479" s="15">
        <f>COUNTIF(tData[BezoekStart],"&lt;"&amp;($A4479+1/24))-COUNTIF(tData[BezoekEind],"&lt;="&amp;$A4479)</f>
        <v/>
      </c>
      <c r="F4479" s="15">
        <f>COUNTIF(tData[BezoekLangStart],"&lt;"&amp;($A4479+1/24))-COUNTIF(tData[BezoekLangEind],"&lt;="&amp;$A4479)</f>
        <v/>
      </c>
      <c r="G4479" s="15">
        <f>IF($D4479=1,$B4479*100+$C4479,-1)</f>
        <v/>
      </c>
      <c r="H4479" s="15">
        <f>IF($D4479=1,$B4479,-1)</f>
        <v/>
      </c>
      <c r="I4479" s="15">
        <f>IF($D4479=1,$C4479,-1)</f>
        <v/>
      </c>
    </row>
    <row r="4480">
      <c r="A4480" s="33" t="n">
        <v>45478.54166666666</v>
      </c>
      <c r="B4480" s="15">
        <f>WEEKDAY($A4480,2)</f>
        <v/>
      </c>
      <c r="C4480" s="15">
        <f>HOUR($A4480)</f>
        <v/>
      </c>
      <c r="D4480" s="15">
        <f>IF(AND($A4480&gt;=Instellingen!$B$6,$A4480&lt;Instellingen!$B$7),1,0)</f>
        <v/>
      </c>
      <c r="E4480" s="15">
        <f>COUNTIF(tData[BezoekStart],"&lt;"&amp;($A4480+1/24))-COUNTIF(tData[BezoekEind],"&lt;="&amp;$A4480)</f>
        <v/>
      </c>
      <c r="F4480" s="15">
        <f>COUNTIF(tData[BezoekLangStart],"&lt;"&amp;($A4480+1/24))-COUNTIF(tData[BezoekLangEind],"&lt;="&amp;$A4480)</f>
        <v/>
      </c>
      <c r="G4480" s="15">
        <f>IF($D4480=1,$B4480*100+$C4480,-1)</f>
        <v/>
      </c>
      <c r="H4480" s="15">
        <f>IF($D4480=1,$B4480,-1)</f>
        <v/>
      </c>
      <c r="I4480" s="15">
        <f>IF($D4480=1,$C4480,-1)</f>
        <v/>
      </c>
    </row>
    <row r="4481">
      <c r="A4481" s="33" t="n">
        <v>45478.58333333334</v>
      </c>
      <c r="B4481" s="15">
        <f>WEEKDAY($A4481,2)</f>
        <v/>
      </c>
      <c r="C4481" s="15">
        <f>HOUR($A4481)</f>
        <v/>
      </c>
      <c r="D4481" s="15">
        <f>IF(AND($A4481&gt;=Instellingen!$B$6,$A4481&lt;Instellingen!$B$7),1,0)</f>
        <v/>
      </c>
      <c r="E4481" s="15">
        <f>COUNTIF(tData[BezoekStart],"&lt;"&amp;($A4481+1/24))-COUNTIF(tData[BezoekEind],"&lt;="&amp;$A4481)</f>
        <v/>
      </c>
      <c r="F4481" s="15">
        <f>COUNTIF(tData[BezoekLangStart],"&lt;"&amp;($A4481+1/24))-COUNTIF(tData[BezoekLangEind],"&lt;="&amp;$A4481)</f>
        <v/>
      </c>
      <c r="G4481" s="15">
        <f>IF($D4481=1,$B4481*100+$C4481,-1)</f>
        <v/>
      </c>
      <c r="H4481" s="15">
        <f>IF($D4481=1,$B4481,-1)</f>
        <v/>
      </c>
      <c r="I4481" s="15">
        <f>IF($D4481=1,$C4481,-1)</f>
        <v/>
      </c>
    </row>
    <row r="4482">
      <c r="A4482" s="33" t="n">
        <v>45478.625</v>
      </c>
      <c r="B4482" s="15">
        <f>WEEKDAY($A4482,2)</f>
        <v/>
      </c>
      <c r="C4482" s="15">
        <f>HOUR($A4482)</f>
        <v/>
      </c>
      <c r="D4482" s="15">
        <f>IF(AND($A4482&gt;=Instellingen!$B$6,$A4482&lt;Instellingen!$B$7),1,0)</f>
        <v/>
      </c>
      <c r="E4482" s="15">
        <f>COUNTIF(tData[BezoekStart],"&lt;"&amp;($A4482+1/24))-COUNTIF(tData[BezoekEind],"&lt;="&amp;$A4482)</f>
        <v/>
      </c>
      <c r="F4482" s="15">
        <f>COUNTIF(tData[BezoekLangStart],"&lt;"&amp;($A4482+1/24))-COUNTIF(tData[BezoekLangEind],"&lt;="&amp;$A4482)</f>
        <v/>
      </c>
      <c r="G4482" s="15">
        <f>IF($D4482=1,$B4482*100+$C4482,-1)</f>
        <v/>
      </c>
      <c r="H4482" s="15">
        <f>IF($D4482=1,$B4482,-1)</f>
        <v/>
      </c>
      <c r="I4482" s="15">
        <f>IF($D4482=1,$C4482,-1)</f>
        <v/>
      </c>
    </row>
    <row r="4483">
      <c r="A4483" s="33" t="n">
        <v>45478.66666666666</v>
      </c>
      <c r="B4483" s="15">
        <f>WEEKDAY($A4483,2)</f>
        <v/>
      </c>
      <c r="C4483" s="15">
        <f>HOUR($A4483)</f>
        <v/>
      </c>
      <c r="D4483" s="15">
        <f>IF(AND($A4483&gt;=Instellingen!$B$6,$A4483&lt;Instellingen!$B$7),1,0)</f>
        <v/>
      </c>
      <c r="E4483" s="15">
        <f>COUNTIF(tData[BezoekStart],"&lt;"&amp;($A4483+1/24))-COUNTIF(tData[BezoekEind],"&lt;="&amp;$A4483)</f>
        <v/>
      </c>
      <c r="F4483" s="15">
        <f>COUNTIF(tData[BezoekLangStart],"&lt;"&amp;($A4483+1/24))-COUNTIF(tData[BezoekLangEind],"&lt;="&amp;$A4483)</f>
        <v/>
      </c>
      <c r="G4483" s="15">
        <f>IF($D4483=1,$B4483*100+$C4483,-1)</f>
        <v/>
      </c>
      <c r="H4483" s="15">
        <f>IF($D4483=1,$B4483,-1)</f>
        <v/>
      </c>
      <c r="I4483" s="15">
        <f>IF($D4483=1,$C4483,-1)</f>
        <v/>
      </c>
    </row>
    <row r="4484">
      <c r="A4484" s="33" t="n">
        <v>45478.70833333334</v>
      </c>
      <c r="B4484" s="15">
        <f>WEEKDAY($A4484,2)</f>
        <v/>
      </c>
      <c r="C4484" s="15">
        <f>HOUR($A4484)</f>
        <v/>
      </c>
      <c r="D4484" s="15">
        <f>IF(AND($A4484&gt;=Instellingen!$B$6,$A4484&lt;Instellingen!$B$7),1,0)</f>
        <v/>
      </c>
      <c r="E4484" s="15">
        <f>COUNTIF(tData[BezoekStart],"&lt;"&amp;($A4484+1/24))-COUNTIF(tData[BezoekEind],"&lt;="&amp;$A4484)</f>
        <v/>
      </c>
      <c r="F4484" s="15">
        <f>COUNTIF(tData[BezoekLangStart],"&lt;"&amp;($A4484+1/24))-COUNTIF(tData[BezoekLangEind],"&lt;="&amp;$A4484)</f>
        <v/>
      </c>
      <c r="G4484" s="15">
        <f>IF($D4484=1,$B4484*100+$C4484,-1)</f>
        <v/>
      </c>
      <c r="H4484" s="15">
        <f>IF($D4484=1,$B4484,-1)</f>
        <v/>
      </c>
      <c r="I4484" s="15">
        <f>IF($D4484=1,$C4484,-1)</f>
        <v/>
      </c>
    </row>
    <row r="4485">
      <c r="A4485" s="33" t="n">
        <v>45478.75</v>
      </c>
      <c r="B4485" s="15">
        <f>WEEKDAY($A4485,2)</f>
        <v/>
      </c>
      <c r="C4485" s="15">
        <f>HOUR($A4485)</f>
        <v/>
      </c>
      <c r="D4485" s="15">
        <f>IF(AND($A4485&gt;=Instellingen!$B$6,$A4485&lt;Instellingen!$B$7),1,0)</f>
        <v/>
      </c>
      <c r="E4485" s="15">
        <f>COUNTIF(tData[BezoekStart],"&lt;"&amp;($A4485+1/24))-COUNTIF(tData[BezoekEind],"&lt;="&amp;$A4485)</f>
        <v/>
      </c>
      <c r="F4485" s="15">
        <f>COUNTIF(tData[BezoekLangStart],"&lt;"&amp;($A4485+1/24))-COUNTIF(tData[BezoekLangEind],"&lt;="&amp;$A4485)</f>
        <v/>
      </c>
      <c r="G4485" s="15">
        <f>IF($D4485=1,$B4485*100+$C4485,-1)</f>
        <v/>
      </c>
      <c r="H4485" s="15">
        <f>IF($D4485=1,$B4485,-1)</f>
        <v/>
      </c>
      <c r="I4485" s="15">
        <f>IF($D4485=1,$C4485,-1)</f>
        <v/>
      </c>
    </row>
    <row r="4486">
      <c r="A4486" s="33" t="n">
        <v>45478.79166666666</v>
      </c>
      <c r="B4486" s="15">
        <f>WEEKDAY($A4486,2)</f>
        <v/>
      </c>
      <c r="C4486" s="15">
        <f>HOUR($A4486)</f>
        <v/>
      </c>
      <c r="D4486" s="15">
        <f>IF(AND($A4486&gt;=Instellingen!$B$6,$A4486&lt;Instellingen!$B$7),1,0)</f>
        <v/>
      </c>
      <c r="E4486" s="15">
        <f>COUNTIF(tData[BezoekStart],"&lt;"&amp;($A4486+1/24))-COUNTIF(tData[BezoekEind],"&lt;="&amp;$A4486)</f>
        <v/>
      </c>
      <c r="F4486" s="15">
        <f>COUNTIF(tData[BezoekLangStart],"&lt;"&amp;($A4486+1/24))-COUNTIF(tData[BezoekLangEind],"&lt;="&amp;$A4486)</f>
        <v/>
      </c>
      <c r="G4486" s="15">
        <f>IF($D4486=1,$B4486*100+$C4486,-1)</f>
        <v/>
      </c>
      <c r="H4486" s="15">
        <f>IF($D4486=1,$B4486,-1)</f>
        <v/>
      </c>
      <c r="I4486" s="15">
        <f>IF($D4486=1,$C4486,-1)</f>
        <v/>
      </c>
    </row>
    <row r="4487">
      <c r="A4487" s="33" t="n">
        <v>45478.83333333334</v>
      </c>
      <c r="B4487" s="15">
        <f>WEEKDAY($A4487,2)</f>
        <v/>
      </c>
      <c r="C4487" s="15">
        <f>HOUR($A4487)</f>
        <v/>
      </c>
      <c r="D4487" s="15">
        <f>IF(AND($A4487&gt;=Instellingen!$B$6,$A4487&lt;Instellingen!$B$7),1,0)</f>
        <v/>
      </c>
      <c r="E4487" s="15">
        <f>COUNTIF(tData[BezoekStart],"&lt;"&amp;($A4487+1/24))-COUNTIF(tData[BezoekEind],"&lt;="&amp;$A4487)</f>
        <v/>
      </c>
      <c r="F4487" s="15">
        <f>COUNTIF(tData[BezoekLangStart],"&lt;"&amp;($A4487+1/24))-COUNTIF(tData[BezoekLangEind],"&lt;="&amp;$A4487)</f>
        <v/>
      </c>
      <c r="G4487" s="15">
        <f>IF($D4487=1,$B4487*100+$C4487,-1)</f>
        <v/>
      </c>
      <c r="H4487" s="15">
        <f>IF($D4487=1,$B4487,-1)</f>
        <v/>
      </c>
      <c r="I4487" s="15">
        <f>IF($D4487=1,$C4487,-1)</f>
        <v/>
      </c>
    </row>
    <row r="4488">
      <c r="A4488" s="33" t="n">
        <v>45478.875</v>
      </c>
      <c r="B4488" s="15">
        <f>WEEKDAY($A4488,2)</f>
        <v/>
      </c>
      <c r="C4488" s="15">
        <f>HOUR($A4488)</f>
        <v/>
      </c>
      <c r="D4488" s="15">
        <f>IF(AND($A4488&gt;=Instellingen!$B$6,$A4488&lt;Instellingen!$B$7),1,0)</f>
        <v/>
      </c>
      <c r="E4488" s="15">
        <f>COUNTIF(tData[BezoekStart],"&lt;"&amp;($A4488+1/24))-COUNTIF(tData[BezoekEind],"&lt;="&amp;$A4488)</f>
        <v/>
      </c>
      <c r="F4488" s="15">
        <f>COUNTIF(tData[BezoekLangStart],"&lt;"&amp;($A4488+1/24))-COUNTIF(tData[BezoekLangEind],"&lt;="&amp;$A4488)</f>
        <v/>
      </c>
      <c r="G4488" s="15">
        <f>IF($D4488=1,$B4488*100+$C4488,-1)</f>
        <v/>
      </c>
      <c r="H4488" s="15">
        <f>IF($D4488=1,$B4488,-1)</f>
        <v/>
      </c>
      <c r="I4488" s="15">
        <f>IF($D4488=1,$C4488,-1)</f>
        <v/>
      </c>
    </row>
    <row r="4489">
      <c r="A4489" s="33" t="n">
        <v>45478.91666666666</v>
      </c>
      <c r="B4489" s="15">
        <f>WEEKDAY($A4489,2)</f>
        <v/>
      </c>
      <c r="C4489" s="15">
        <f>HOUR($A4489)</f>
        <v/>
      </c>
      <c r="D4489" s="15">
        <f>IF(AND($A4489&gt;=Instellingen!$B$6,$A4489&lt;Instellingen!$B$7),1,0)</f>
        <v/>
      </c>
      <c r="E4489" s="15">
        <f>COUNTIF(tData[BezoekStart],"&lt;"&amp;($A4489+1/24))-COUNTIF(tData[BezoekEind],"&lt;="&amp;$A4489)</f>
        <v/>
      </c>
      <c r="F4489" s="15">
        <f>COUNTIF(tData[BezoekLangStart],"&lt;"&amp;($A4489+1/24))-COUNTIF(tData[BezoekLangEind],"&lt;="&amp;$A4489)</f>
        <v/>
      </c>
      <c r="G4489" s="15">
        <f>IF($D4489=1,$B4489*100+$C4489,-1)</f>
        <v/>
      </c>
      <c r="H4489" s="15">
        <f>IF($D4489=1,$B4489,-1)</f>
        <v/>
      </c>
      <c r="I4489" s="15">
        <f>IF($D4489=1,$C4489,-1)</f>
        <v/>
      </c>
    </row>
    <row r="4490">
      <c r="A4490" s="33" t="n">
        <v>45478.95833333334</v>
      </c>
      <c r="B4490" s="15">
        <f>WEEKDAY($A4490,2)</f>
        <v/>
      </c>
      <c r="C4490" s="15">
        <f>HOUR($A4490)</f>
        <v/>
      </c>
      <c r="D4490" s="15">
        <f>IF(AND($A4490&gt;=Instellingen!$B$6,$A4490&lt;Instellingen!$B$7),1,0)</f>
        <v/>
      </c>
      <c r="E4490" s="15">
        <f>COUNTIF(tData[BezoekStart],"&lt;"&amp;($A4490+1/24))-COUNTIF(tData[BezoekEind],"&lt;="&amp;$A4490)</f>
        <v/>
      </c>
      <c r="F4490" s="15">
        <f>COUNTIF(tData[BezoekLangStart],"&lt;"&amp;($A4490+1/24))-COUNTIF(tData[BezoekLangEind],"&lt;="&amp;$A4490)</f>
        <v/>
      </c>
      <c r="G4490" s="15">
        <f>IF($D4490=1,$B4490*100+$C4490,-1)</f>
        <v/>
      </c>
      <c r="H4490" s="15">
        <f>IF($D4490=1,$B4490,-1)</f>
        <v/>
      </c>
      <c r="I4490" s="15">
        <f>IF($D4490=1,$C4490,-1)</f>
        <v/>
      </c>
    </row>
    <row r="4491">
      <c r="A4491" s="33" t="n">
        <v>45479</v>
      </c>
      <c r="B4491" s="15">
        <f>WEEKDAY($A4491,2)</f>
        <v/>
      </c>
      <c r="C4491" s="15">
        <f>HOUR($A4491)</f>
        <v/>
      </c>
      <c r="D4491" s="15">
        <f>IF(AND($A4491&gt;=Instellingen!$B$6,$A4491&lt;Instellingen!$B$7),1,0)</f>
        <v/>
      </c>
      <c r="E4491" s="15">
        <f>COUNTIF(tData[BezoekStart],"&lt;"&amp;($A4491+1/24))-COUNTIF(tData[BezoekEind],"&lt;="&amp;$A4491)</f>
        <v/>
      </c>
      <c r="F4491" s="15">
        <f>COUNTIF(tData[BezoekLangStart],"&lt;"&amp;($A4491+1/24))-COUNTIF(tData[BezoekLangEind],"&lt;="&amp;$A4491)</f>
        <v/>
      </c>
      <c r="G4491" s="15">
        <f>IF($D4491=1,$B4491*100+$C4491,-1)</f>
        <v/>
      </c>
      <c r="H4491" s="15">
        <f>IF($D4491=1,$B4491,-1)</f>
        <v/>
      </c>
      <c r="I4491" s="15">
        <f>IF($D4491=1,$C4491,-1)</f>
        <v/>
      </c>
    </row>
    <row r="4492">
      <c r="A4492" s="33" t="n">
        <v>45479.04166666666</v>
      </c>
      <c r="B4492" s="15">
        <f>WEEKDAY($A4492,2)</f>
        <v/>
      </c>
      <c r="C4492" s="15">
        <f>HOUR($A4492)</f>
        <v/>
      </c>
      <c r="D4492" s="15">
        <f>IF(AND($A4492&gt;=Instellingen!$B$6,$A4492&lt;Instellingen!$B$7),1,0)</f>
        <v/>
      </c>
      <c r="E4492" s="15">
        <f>COUNTIF(tData[BezoekStart],"&lt;"&amp;($A4492+1/24))-COUNTIF(tData[BezoekEind],"&lt;="&amp;$A4492)</f>
        <v/>
      </c>
      <c r="F4492" s="15">
        <f>COUNTIF(tData[BezoekLangStart],"&lt;"&amp;($A4492+1/24))-COUNTIF(tData[BezoekLangEind],"&lt;="&amp;$A4492)</f>
        <v/>
      </c>
      <c r="G4492" s="15">
        <f>IF($D4492=1,$B4492*100+$C4492,-1)</f>
        <v/>
      </c>
      <c r="H4492" s="15">
        <f>IF($D4492=1,$B4492,-1)</f>
        <v/>
      </c>
      <c r="I4492" s="15">
        <f>IF($D4492=1,$C4492,-1)</f>
        <v/>
      </c>
    </row>
    <row r="4493">
      <c r="A4493" s="33" t="n">
        <v>45479.08333333334</v>
      </c>
      <c r="B4493" s="15">
        <f>WEEKDAY($A4493,2)</f>
        <v/>
      </c>
      <c r="C4493" s="15">
        <f>HOUR($A4493)</f>
        <v/>
      </c>
      <c r="D4493" s="15">
        <f>IF(AND($A4493&gt;=Instellingen!$B$6,$A4493&lt;Instellingen!$B$7),1,0)</f>
        <v/>
      </c>
      <c r="E4493" s="15">
        <f>COUNTIF(tData[BezoekStart],"&lt;"&amp;($A4493+1/24))-COUNTIF(tData[BezoekEind],"&lt;="&amp;$A4493)</f>
        <v/>
      </c>
      <c r="F4493" s="15">
        <f>COUNTIF(tData[BezoekLangStart],"&lt;"&amp;($A4493+1/24))-COUNTIF(tData[BezoekLangEind],"&lt;="&amp;$A4493)</f>
        <v/>
      </c>
      <c r="G4493" s="15">
        <f>IF($D4493=1,$B4493*100+$C4493,-1)</f>
        <v/>
      </c>
      <c r="H4493" s="15">
        <f>IF($D4493=1,$B4493,-1)</f>
        <v/>
      </c>
      <c r="I4493" s="15">
        <f>IF($D4493=1,$C4493,-1)</f>
        <v/>
      </c>
    </row>
    <row r="4494">
      <c r="A4494" s="33" t="n">
        <v>45479.125</v>
      </c>
      <c r="B4494" s="15">
        <f>WEEKDAY($A4494,2)</f>
        <v/>
      </c>
      <c r="C4494" s="15">
        <f>HOUR($A4494)</f>
        <v/>
      </c>
      <c r="D4494" s="15">
        <f>IF(AND($A4494&gt;=Instellingen!$B$6,$A4494&lt;Instellingen!$B$7),1,0)</f>
        <v/>
      </c>
      <c r="E4494" s="15">
        <f>COUNTIF(tData[BezoekStart],"&lt;"&amp;($A4494+1/24))-COUNTIF(tData[BezoekEind],"&lt;="&amp;$A4494)</f>
        <v/>
      </c>
      <c r="F4494" s="15">
        <f>COUNTIF(tData[BezoekLangStart],"&lt;"&amp;($A4494+1/24))-COUNTIF(tData[BezoekLangEind],"&lt;="&amp;$A4494)</f>
        <v/>
      </c>
      <c r="G4494" s="15">
        <f>IF($D4494=1,$B4494*100+$C4494,-1)</f>
        <v/>
      </c>
      <c r="H4494" s="15">
        <f>IF($D4494=1,$B4494,-1)</f>
        <v/>
      </c>
      <c r="I4494" s="15">
        <f>IF($D4494=1,$C4494,-1)</f>
        <v/>
      </c>
    </row>
    <row r="4495">
      <c r="A4495" s="33" t="n">
        <v>45479.16666666666</v>
      </c>
      <c r="B4495" s="15">
        <f>WEEKDAY($A4495,2)</f>
        <v/>
      </c>
      <c r="C4495" s="15">
        <f>HOUR($A4495)</f>
        <v/>
      </c>
      <c r="D4495" s="15">
        <f>IF(AND($A4495&gt;=Instellingen!$B$6,$A4495&lt;Instellingen!$B$7),1,0)</f>
        <v/>
      </c>
      <c r="E4495" s="15">
        <f>COUNTIF(tData[BezoekStart],"&lt;"&amp;($A4495+1/24))-COUNTIF(tData[BezoekEind],"&lt;="&amp;$A4495)</f>
        <v/>
      </c>
      <c r="F4495" s="15">
        <f>COUNTIF(tData[BezoekLangStart],"&lt;"&amp;($A4495+1/24))-COUNTIF(tData[BezoekLangEind],"&lt;="&amp;$A4495)</f>
        <v/>
      </c>
      <c r="G4495" s="15">
        <f>IF($D4495=1,$B4495*100+$C4495,-1)</f>
        <v/>
      </c>
      <c r="H4495" s="15">
        <f>IF($D4495=1,$B4495,-1)</f>
        <v/>
      </c>
      <c r="I4495" s="15">
        <f>IF($D4495=1,$C4495,-1)</f>
        <v/>
      </c>
    </row>
    <row r="4496">
      <c r="A4496" s="33" t="n">
        <v>45479.20833333334</v>
      </c>
      <c r="B4496" s="15">
        <f>WEEKDAY($A4496,2)</f>
        <v/>
      </c>
      <c r="C4496" s="15">
        <f>HOUR($A4496)</f>
        <v/>
      </c>
      <c r="D4496" s="15">
        <f>IF(AND($A4496&gt;=Instellingen!$B$6,$A4496&lt;Instellingen!$B$7),1,0)</f>
        <v/>
      </c>
      <c r="E4496" s="15">
        <f>COUNTIF(tData[BezoekStart],"&lt;"&amp;($A4496+1/24))-COUNTIF(tData[BezoekEind],"&lt;="&amp;$A4496)</f>
        <v/>
      </c>
      <c r="F4496" s="15">
        <f>COUNTIF(tData[BezoekLangStart],"&lt;"&amp;($A4496+1/24))-COUNTIF(tData[BezoekLangEind],"&lt;="&amp;$A4496)</f>
        <v/>
      </c>
      <c r="G4496" s="15">
        <f>IF($D4496=1,$B4496*100+$C4496,-1)</f>
        <v/>
      </c>
      <c r="H4496" s="15">
        <f>IF($D4496=1,$B4496,-1)</f>
        <v/>
      </c>
      <c r="I4496" s="15">
        <f>IF($D4496=1,$C4496,-1)</f>
        <v/>
      </c>
    </row>
    <row r="4497">
      <c r="A4497" s="33" t="n">
        <v>45479.25</v>
      </c>
      <c r="B4497" s="15">
        <f>WEEKDAY($A4497,2)</f>
        <v/>
      </c>
      <c r="C4497" s="15">
        <f>HOUR($A4497)</f>
        <v/>
      </c>
      <c r="D4497" s="15">
        <f>IF(AND($A4497&gt;=Instellingen!$B$6,$A4497&lt;Instellingen!$B$7),1,0)</f>
        <v/>
      </c>
      <c r="E4497" s="15">
        <f>COUNTIF(tData[BezoekStart],"&lt;"&amp;($A4497+1/24))-COUNTIF(tData[BezoekEind],"&lt;="&amp;$A4497)</f>
        <v/>
      </c>
      <c r="F4497" s="15">
        <f>COUNTIF(tData[BezoekLangStart],"&lt;"&amp;($A4497+1/24))-COUNTIF(tData[BezoekLangEind],"&lt;="&amp;$A4497)</f>
        <v/>
      </c>
      <c r="G4497" s="15">
        <f>IF($D4497=1,$B4497*100+$C4497,-1)</f>
        <v/>
      </c>
      <c r="H4497" s="15">
        <f>IF($D4497=1,$B4497,-1)</f>
        <v/>
      </c>
      <c r="I4497" s="15">
        <f>IF($D4497=1,$C4497,-1)</f>
        <v/>
      </c>
    </row>
    <row r="4498">
      <c r="A4498" s="33" t="n">
        <v>45479.29166666666</v>
      </c>
      <c r="B4498" s="15">
        <f>WEEKDAY($A4498,2)</f>
        <v/>
      </c>
      <c r="C4498" s="15">
        <f>HOUR($A4498)</f>
        <v/>
      </c>
      <c r="D4498" s="15">
        <f>IF(AND($A4498&gt;=Instellingen!$B$6,$A4498&lt;Instellingen!$B$7),1,0)</f>
        <v/>
      </c>
      <c r="E4498" s="15">
        <f>COUNTIF(tData[BezoekStart],"&lt;"&amp;($A4498+1/24))-COUNTIF(tData[BezoekEind],"&lt;="&amp;$A4498)</f>
        <v/>
      </c>
      <c r="F4498" s="15">
        <f>COUNTIF(tData[BezoekLangStart],"&lt;"&amp;($A4498+1/24))-COUNTIF(tData[BezoekLangEind],"&lt;="&amp;$A4498)</f>
        <v/>
      </c>
      <c r="G4498" s="15">
        <f>IF($D4498=1,$B4498*100+$C4498,-1)</f>
        <v/>
      </c>
      <c r="H4498" s="15">
        <f>IF($D4498=1,$B4498,-1)</f>
        <v/>
      </c>
      <c r="I4498" s="15">
        <f>IF($D4498=1,$C4498,-1)</f>
        <v/>
      </c>
    </row>
    <row r="4499">
      <c r="A4499" s="33" t="n">
        <v>45479.33333333334</v>
      </c>
      <c r="B4499" s="15">
        <f>WEEKDAY($A4499,2)</f>
        <v/>
      </c>
      <c r="C4499" s="15">
        <f>HOUR($A4499)</f>
        <v/>
      </c>
      <c r="D4499" s="15">
        <f>IF(AND($A4499&gt;=Instellingen!$B$6,$A4499&lt;Instellingen!$B$7),1,0)</f>
        <v/>
      </c>
      <c r="E4499" s="15">
        <f>COUNTIF(tData[BezoekStart],"&lt;"&amp;($A4499+1/24))-COUNTIF(tData[BezoekEind],"&lt;="&amp;$A4499)</f>
        <v/>
      </c>
      <c r="F4499" s="15">
        <f>COUNTIF(tData[BezoekLangStart],"&lt;"&amp;($A4499+1/24))-COUNTIF(tData[BezoekLangEind],"&lt;="&amp;$A4499)</f>
        <v/>
      </c>
      <c r="G4499" s="15">
        <f>IF($D4499=1,$B4499*100+$C4499,-1)</f>
        <v/>
      </c>
      <c r="H4499" s="15">
        <f>IF($D4499=1,$B4499,-1)</f>
        <v/>
      </c>
      <c r="I4499" s="15">
        <f>IF($D4499=1,$C4499,-1)</f>
        <v/>
      </c>
    </row>
    <row r="4500">
      <c r="A4500" s="33" t="n">
        <v>45479.375</v>
      </c>
      <c r="B4500" s="15">
        <f>WEEKDAY($A4500,2)</f>
        <v/>
      </c>
      <c r="C4500" s="15">
        <f>HOUR($A4500)</f>
        <v/>
      </c>
      <c r="D4500" s="15">
        <f>IF(AND($A4500&gt;=Instellingen!$B$6,$A4500&lt;Instellingen!$B$7),1,0)</f>
        <v/>
      </c>
      <c r="E4500" s="15">
        <f>COUNTIF(tData[BezoekStart],"&lt;"&amp;($A4500+1/24))-COUNTIF(tData[BezoekEind],"&lt;="&amp;$A4500)</f>
        <v/>
      </c>
      <c r="F4500" s="15">
        <f>COUNTIF(tData[BezoekLangStart],"&lt;"&amp;($A4500+1/24))-COUNTIF(tData[BezoekLangEind],"&lt;="&amp;$A4500)</f>
        <v/>
      </c>
      <c r="G4500" s="15">
        <f>IF($D4500=1,$B4500*100+$C4500,-1)</f>
        <v/>
      </c>
      <c r="H4500" s="15">
        <f>IF($D4500=1,$B4500,-1)</f>
        <v/>
      </c>
      <c r="I4500" s="15">
        <f>IF($D4500=1,$C4500,-1)</f>
        <v/>
      </c>
    </row>
    <row r="4501">
      <c r="A4501" s="33" t="n">
        <v>45479.41666666666</v>
      </c>
      <c r="B4501" s="15">
        <f>WEEKDAY($A4501,2)</f>
        <v/>
      </c>
      <c r="C4501" s="15">
        <f>HOUR($A4501)</f>
        <v/>
      </c>
      <c r="D4501" s="15">
        <f>IF(AND($A4501&gt;=Instellingen!$B$6,$A4501&lt;Instellingen!$B$7),1,0)</f>
        <v/>
      </c>
      <c r="E4501" s="15">
        <f>COUNTIF(tData[BezoekStart],"&lt;"&amp;($A4501+1/24))-COUNTIF(tData[BezoekEind],"&lt;="&amp;$A4501)</f>
        <v/>
      </c>
      <c r="F4501" s="15">
        <f>COUNTIF(tData[BezoekLangStart],"&lt;"&amp;($A4501+1/24))-COUNTIF(tData[BezoekLangEind],"&lt;="&amp;$A4501)</f>
        <v/>
      </c>
      <c r="G4501" s="15">
        <f>IF($D4501=1,$B4501*100+$C4501,-1)</f>
        <v/>
      </c>
      <c r="H4501" s="15">
        <f>IF($D4501=1,$B4501,-1)</f>
        <v/>
      </c>
      <c r="I4501" s="15">
        <f>IF($D4501=1,$C4501,-1)</f>
        <v/>
      </c>
    </row>
    <row r="4502">
      <c r="A4502" s="33" t="n">
        <v>45479.45833333334</v>
      </c>
      <c r="B4502" s="15">
        <f>WEEKDAY($A4502,2)</f>
        <v/>
      </c>
      <c r="C4502" s="15">
        <f>HOUR($A4502)</f>
        <v/>
      </c>
      <c r="D4502" s="15">
        <f>IF(AND($A4502&gt;=Instellingen!$B$6,$A4502&lt;Instellingen!$B$7),1,0)</f>
        <v/>
      </c>
      <c r="E4502" s="15">
        <f>COUNTIF(tData[BezoekStart],"&lt;"&amp;($A4502+1/24))-COUNTIF(tData[BezoekEind],"&lt;="&amp;$A4502)</f>
        <v/>
      </c>
      <c r="F4502" s="15">
        <f>COUNTIF(tData[BezoekLangStart],"&lt;"&amp;($A4502+1/24))-COUNTIF(tData[BezoekLangEind],"&lt;="&amp;$A4502)</f>
        <v/>
      </c>
      <c r="G4502" s="15">
        <f>IF($D4502=1,$B4502*100+$C4502,-1)</f>
        <v/>
      </c>
      <c r="H4502" s="15">
        <f>IF($D4502=1,$B4502,-1)</f>
        <v/>
      </c>
      <c r="I4502" s="15">
        <f>IF($D4502=1,$C4502,-1)</f>
        <v/>
      </c>
    </row>
    <row r="4503">
      <c r="A4503" s="33" t="n">
        <v>45479.5</v>
      </c>
      <c r="B4503" s="15">
        <f>WEEKDAY($A4503,2)</f>
        <v/>
      </c>
      <c r="C4503" s="15">
        <f>HOUR($A4503)</f>
        <v/>
      </c>
      <c r="D4503" s="15">
        <f>IF(AND($A4503&gt;=Instellingen!$B$6,$A4503&lt;Instellingen!$B$7),1,0)</f>
        <v/>
      </c>
      <c r="E4503" s="15">
        <f>COUNTIF(tData[BezoekStart],"&lt;"&amp;($A4503+1/24))-COUNTIF(tData[BezoekEind],"&lt;="&amp;$A4503)</f>
        <v/>
      </c>
      <c r="F4503" s="15">
        <f>COUNTIF(tData[BezoekLangStart],"&lt;"&amp;($A4503+1/24))-COUNTIF(tData[BezoekLangEind],"&lt;="&amp;$A4503)</f>
        <v/>
      </c>
      <c r="G4503" s="15">
        <f>IF($D4503=1,$B4503*100+$C4503,-1)</f>
        <v/>
      </c>
      <c r="H4503" s="15">
        <f>IF($D4503=1,$B4503,-1)</f>
        <v/>
      </c>
      <c r="I4503" s="15">
        <f>IF($D4503=1,$C4503,-1)</f>
        <v/>
      </c>
    </row>
    <row r="4504">
      <c r="A4504" s="33" t="n">
        <v>45479.54166666666</v>
      </c>
      <c r="B4504" s="15">
        <f>WEEKDAY($A4504,2)</f>
        <v/>
      </c>
      <c r="C4504" s="15">
        <f>HOUR($A4504)</f>
        <v/>
      </c>
      <c r="D4504" s="15">
        <f>IF(AND($A4504&gt;=Instellingen!$B$6,$A4504&lt;Instellingen!$B$7),1,0)</f>
        <v/>
      </c>
      <c r="E4504" s="15">
        <f>COUNTIF(tData[BezoekStart],"&lt;"&amp;($A4504+1/24))-COUNTIF(tData[BezoekEind],"&lt;="&amp;$A4504)</f>
        <v/>
      </c>
      <c r="F4504" s="15">
        <f>COUNTIF(tData[BezoekLangStart],"&lt;"&amp;($A4504+1/24))-COUNTIF(tData[BezoekLangEind],"&lt;="&amp;$A4504)</f>
        <v/>
      </c>
      <c r="G4504" s="15">
        <f>IF($D4504=1,$B4504*100+$C4504,-1)</f>
        <v/>
      </c>
      <c r="H4504" s="15">
        <f>IF($D4504=1,$B4504,-1)</f>
        <v/>
      </c>
      <c r="I4504" s="15">
        <f>IF($D4504=1,$C4504,-1)</f>
        <v/>
      </c>
    </row>
    <row r="4505">
      <c r="A4505" s="33" t="n">
        <v>45479.58333333334</v>
      </c>
      <c r="B4505" s="15">
        <f>WEEKDAY($A4505,2)</f>
        <v/>
      </c>
      <c r="C4505" s="15">
        <f>HOUR($A4505)</f>
        <v/>
      </c>
      <c r="D4505" s="15">
        <f>IF(AND($A4505&gt;=Instellingen!$B$6,$A4505&lt;Instellingen!$B$7),1,0)</f>
        <v/>
      </c>
      <c r="E4505" s="15">
        <f>COUNTIF(tData[BezoekStart],"&lt;"&amp;($A4505+1/24))-COUNTIF(tData[BezoekEind],"&lt;="&amp;$A4505)</f>
        <v/>
      </c>
      <c r="F4505" s="15">
        <f>COUNTIF(tData[BezoekLangStart],"&lt;"&amp;($A4505+1/24))-COUNTIF(tData[BezoekLangEind],"&lt;="&amp;$A4505)</f>
        <v/>
      </c>
      <c r="G4505" s="15">
        <f>IF($D4505=1,$B4505*100+$C4505,-1)</f>
        <v/>
      </c>
      <c r="H4505" s="15">
        <f>IF($D4505=1,$B4505,-1)</f>
        <v/>
      </c>
      <c r="I4505" s="15">
        <f>IF($D4505=1,$C4505,-1)</f>
        <v/>
      </c>
    </row>
    <row r="4506">
      <c r="A4506" s="33" t="n">
        <v>45479.625</v>
      </c>
      <c r="B4506" s="15">
        <f>WEEKDAY($A4506,2)</f>
        <v/>
      </c>
      <c r="C4506" s="15">
        <f>HOUR($A4506)</f>
        <v/>
      </c>
      <c r="D4506" s="15">
        <f>IF(AND($A4506&gt;=Instellingen!$B$6,$A4506&lt;Instellingen!$B$7),1,0)</f>
        <v/>
      </c>
      <c r="E4506" s="15">
        <f>COUNTIF(tData[BezoekStart],"&lt;"&amp;($A4506+1/24))-COUNTIF(tData[BezoekEind],"&lt;="&amp;$A4506)</f>
        <v/>
      </c>
      <c r="F4506" s="15">
        <f>COUNTIF(tData[BezoekLangStart],"&lt;"&amp;($A4506+1/24))-COUNTIF(tData[BezoekLangEind],"&lt;="&amp;$A4506)</f>
        <v/>
      </c>
      <c r="G4506" s="15">
        <f>IF($D4506=1,$B4506*100+$C4506,-1)</f>
        <v/>
      </c>
      <c r="H4506" s="15">
        <f>IF($D4506=1,$B4506,-1)</f>
        <v/>
      </c>
      <c r="I4506" s="15">
        <f>IF($D4506=1,$C4506,-1)</f>
        <v/>
      </c>
    </row>
    <row r="4507">
      <c r="A4507" s="33" t="n">
        <v>45479.66666666666</v>
      </c>
      <c r="B4507" s="15">
        <f>WEEKDAY($A4507,2)</f>
        <v/>
      </c>
      <c r="C4507" s="15">
        <f>HOUR($A4507)</f>
        <v/>
      </c>
      <c r="D4507" s="15">
        <f>IF(AND($A4507&gt;=Instellingen!$B$6,$A4507&lt;Instellingen!$B$7),1,0)</f>
        <v/>
      </c>
      <c r="E4507" s="15">
        <f>COUNTIF(tData[BezoekStart],"&lt;"&amp;($A4507+1/24))-COUNTIF(tData[BezoekEind],"&lt;="&amp;$A4507)</f>
        <v/>
      </c>
      <c r="F4507" s="15">
        <f>COUNTIF(tData[BezoekLangStart],"&lt;"&amp;($A4507+1/24))-COUNTIF(tData[BezoekLangEind],"&lt;="&amp;$A4507)</f>
        <v/>
      </c>
      <c r="G4507" s="15">
        <f>IF($D4507=1,$B4507*100+$C4507,-1)</f>
        <v/>
      </c>
      <c r="H4507" s="15">
        <f>IF($D4507=1,$B4507,-1)</f>
        <v/>
      </c>
      <c r="I4507" s="15">
        <f>IF($D4507=1,$C4507,-1)</f>
        <v/>
      </c>
    </row>
    <row r="4508">
      <c r="A4508" s="33" t="n">
        <v>45479.70833333334</v>
      </c>
      <c r="B4508" s="15">
        <f>WEEKDAY($A4508,2)</f>
        <v/>
      </c>
      <c r="C4508" s="15">
        <f>HOUR($A4508)</f>
        <v/>
      </c>
      <c r="D4508" s="15">
        <f>IF(AND($A4508&gt;=Instellingen!$B$6,$A4508&lt;Instellingen!$B$7),1,0)</f>
        <v/>
      </c>
      <c r="E4508" s="15">
        <f>COUNTIF(tData[BezoekStart],"&lt;"&amp;($A4508+1/24))-COUNTIF(tData[BezoekEind],"&lt;="&amp;$A4508)</f>
        <v/>
      </c>
      <c r="F4508" s="15">
        <f>COUNTIF(tData[BezoekLangStart],"&lt;"&amp;($A4508+1/24))-COUNTIF(tData[BezoekLangEind],"&lt;="&amp;$A4508)</f>
        <v/>
      </c>
      <c r="G4508" s="15">
        <f>IF($D4508=1,$B4508*100+$C4508,-1)</f>
        <v/>
      </c>
      <c r="H4508" s="15">
        <f>IF($D4508=1,$B4508,-1)</f>
        <v/>
      </c>
      <c r="I4508" s="15">
        <f>IF($D4508=1,$C4508,-1)</f>
        <v/>
      </c>
    </row>
    <row r="4509">
      <c r="A4509" s="33" t="n">
        <v>45479.75</v>
      </c>
      <c r="B4509" s="15">
        <f>WEEKDAY($A4509,2)</f>
        <v/>
      </c>
      <c r="C4509" s="15">
        <f>HOUR($A4509)</f>
        <v/>
      </c>
      <c r="D4509" s="15">
        <f>IF(AND($A4509&gt;=Instellingen!$B$6,$A4509&lt;Instellingen!$B$7),1,0)</f>
        <v/>
      </c>
      <c r="E4509" s="15">
        <f>COUNTIF(tData[BezoekStart],"&lt;"&amp;($A4509+1/24))-COUNTIF(tData[BezoekEind],"&lt;="&amp;$A4509)</f>
        <v/>
      </c>
      <c r="F4509" s="15">
        <f>COUNTIF(tData[BezoekLangStart],"&lt;"&amp;($A4509+1/24))-COUNTIF(tData[BezoekLangEind],"&lt;="&amp;$A4509)</f>
        <v/>
      </c>
      <c r="G4509" s="15">
        <f>IF($D4509=1,$B4509*100+$C4509,-1)</f>
        <v/>
      </c>
      <c r="H4509" s="15">
        <f>IF($D4509=1,$B4509,-1)</f>
        <v/>
      </c>
      <c r="I4509" s="15">
        <f>IF($D4509=1,$C4509,-1)</f>
        <v/>
      </c>
    </row>
    <row r="4510">
      <c r="A4510" s="33" t="n">
        <v>45479.79166666666</v>
      </c>
      <c r="B4510" s="15">
        <f>WEEKDAY($A4510,2)</f>
        <v/>
      </c>
      <c r="C4510" s="15">
        <f>HOUR($A4510)</f>
        <v/>
      </c>
      <c r="D4510" s="15">
        <f>IF(AND($A4510&gt;=Instellingen!$B$6,$A4510&lt;Instellingen!$B$7),1,0)</f>
        <v/>
      </c>
      <c r="E4510" s="15">
        <f>COUNTIF(tData[BezoekStart],"&lt;"&amp;($A4510+1/24))-COUNTIF(tData[BezoekEind],"&lt;="&amp;$A4510)</f>
        <v/>
      </c>
      <c r="F4510" s="15">
        <f>COUNTIF(tData[BezoekLangStart],"&lt;"&amp;($A4510+1/24))-COUNTIF(tData[BezoekLangEind],"&lt;="&amp;$A4510)</f>
        <v/>
      </c>
      <c r="G4510" s="15">
        <f>IF($D4510=1,$B4510*100+$C4510,-1)</f>
        <v/>
      </c>
      <c r="H4510" s="15">
        <f>IF($D4510=1,$B4510,-1)</f>
        <v/>
      </c>
      <c r="I4510" s="15">
        <f>IF($D4510=1,$C4510,-1)</f>
        <v/>
      </c>
    </row>
    <row r="4511">
      <c r="A4511" s="33" t="n">
        <v>45479.83333333334</v>
      </c>
      <c r="B4511" s="15">
        <f>WEEKDAY($A4511,2)</f>
        <v/>
      </c>
      <c r="C4511" s="15">
        <f>HOUR($A4511)</f>
        <v/>
      </c>
      <c r="D4511" s="15">
        <f>IF(AND($A4511&gt;=Instellingen!$B$6,$A4511&lt;Instellingen!$B$7),1,0)</f>
        <v/>
      </c>
      <c r="E4511" s="15">
        <f>COUNTIF(tData[BezoekStart],"&lt;"&amp;($A4511+1/24))-COUNTIF(tData[BezoekEind],"&lt;="&amp;$A4511)</f>
        <v/>
      </c>
      <c r="F4511" s="15">
        <f>COUNTIF(tData[BezoekLangStart],"&lt;"&amp;($A4511+1/24))-COUNTIF(tData[BezoekLangEind],"&lt;="&amp;$A4511)</f>
        <v/>
      </c>
      <c r="G4511" s="15">
        <f>IF($D4511=1,$B4511*100+$C4511,-1)</f>
        <v/>
      </c>
      <c r="H4511" s="15">
        <f>IF($D4511=1,$B4511,-1)</f>
        <v/>
      </c>
      <c r="I4511" s="15">
        <f>IF($D4511=1,$C4511,-1)</f>
        <v/>
      </c>
    </row>
    <row r="4512">
      <c r="A4512" s="33" t="n">
        <v>45479.875</v>
      </c>
      <c r="B4512" s="15">
        <f>WEEKDAY($A4512,2)</f>
        <v/>
      </c>
      <c r="C4512" s="15">
        <f>HOUR($A4512)</f>
        <v/>
      </c>
      <c r="D4512" s="15">
        <f>IF(AND($A4512&gt;=Instellingen!$B$6,$A4512&lt;Instellingen!$B$7),1,0)</f>
        <v/>
      </c>
      <c r="E4512" s="15">
        <f>COUNTIF(tData[BezoekStart],"&lt;"&amp;($A4512+1/24))-COUNTIF(tData[BezoekEind],"&lt;="&amp;$A4512)</f>
        <v/>
      </c>
      <c r="F4512" s="15">
        <f>COUNTIF(tData[BezoekLangStart],"&lt;"&amp;($A4512+1/24))-COUNTIF(tData[BezoekLangEind],"&lt;="&amp;$A4512)</f>
        <v/>
      </c>
      <c r="G4512" s="15">
        <f>IF($D4512=1,$B4512*100+$C4512,-1)</f>
        <v/>
      </c>
      <c r="H4512" s="15">
        <f>IF($D4512=1,$B4512,-1)</f>
        <v/>
      </c>
      <c r="I4512" s="15">
        <f>IF($D4512=1,$C4512,-1)</f>
        <v/>
      </c>
    </row>
    <row r="4513">
      <c r="A4513" s="33" t="n">
        <v>45479.91666666666</v>
      </c>
      <c r="B4513" s="15">
        <f>WEEKDAY($A4513,2)</f>
        <v/>
      </c>
      <c r="C4513" s="15">
        <f>HOUR($A4513)</f>
        <v/>
      </c>
      <c r="D4513" s="15">
        <f>IF(AND($A4513&gt;=Instellingen!$B$6,$A4513&lt;Instellingen!$B$7),1,0)</f>
        <v/>
      </c>
      <c r="E4513" s="15">
        <f>COUNTIF(tData[BezoekStart],"&lt;"&amp;($A4513+1/24))-COUNTIF(tData[BezoekEind],"&lt;="&amp;$A4513)</f>
        <v/>
      </c>
      <c r="F4513" s="15">
        <f>COUNTIF(tData[BezoekLangStart],"&lt;"&amp;($A4513+1/24))-COUNTIF(tData[BezoekLangEind],"&lt;="&amp;$A4513)</f>
        <v/>
      </c>
      <c r="G4513" s="15">
        <f>IF($D4513=1,$B4513*100+$C4513,-1)</f>
        <v/>
      </c>
      <c r="H4513" s="15">
        <f>IF($D4513=1,$B4513,-1)</f>
        <v/>
      </c>
      <c r="I4513" s="15">
        <f>IF($D4513=1,$C4513,-1)</f>
        <v/>
      </c>
    </row>
    <row r="4514">
      <c r="A4514" s="33" t="n">
        <v>45479.95833333334</v>
      </c>
      <c r="B4514" s="15">
        <f>WEEKDAY($A4514,2)</f>
        <v/>
      </c>
      <c r="C4514" s="15">
        <f>HOUR($A4514)</f>
        <v/>
      </c>
      <c r="D4514" s="15">
        <f>IF(AND($A4514&gt;=Instellingen!$B$6,$A4514&lt;Instellingen!$B$7),1,0)</f>
        <v/>
      </c>
      <c r="E4514" s="15">
        <f>COUNTIF(tData[BezoekStart],"&lt;"&amp;($A4514+1/24))-COUNTIF(tData[BezoekEind],"&lt;="&amp;$A4514)</f>
        <v/>
      </c>
      <c r="F4514" s="15">
        <f>COUNTIF(tData[BezoekLangStart],"&lt;"&amp;($A4514+1/24))-COUNTIF(tData[BezoekLangEind],"&lt;="&amp;$A4514)</f>
        <v/>
      </c>
      <c r="G4514" s="15">
        <f>IF($D4514=1,$B4514*100+$C4514,-1)</f>
        <v/>
      </c>
      <c r="H4514" s="15">
        <f>IF($D4514=1,$B4514,-1)</f>
        <v/>
      </c>
      <c r="I4514" s="15">
        <f>IF($D4514=1,$C4514,-1)</f>
        <v/>
      </c>
    </row>
    <row r="4515">
      <c r="A4515" s="33" t="n">
        <v>45480</v>
      </c>
      <c r="B4515" s="15">
        <f>WEEKDAY($A4515,2)</f>
        <v/>
      </c>
      <c r="C4515" s="15">
        <f>HOUR($A4515)</f>
        <v/>
      </c>
      <c r="D4515" s="15">
        <f>IF(AND($A4515&gt;=Instellingen!$B$6,$A4515&lt;Instellingen!$B$7),1,0)</f>
        <v/>
      </c>
      <c r="E4515" s="15">
        <f>COUNTIF(tData[BezoekStart],"&lt;"&amp;($A4515+1/24))-COUNTIF(tData[BezoekEind],"&lt;="&amp;$A4515)</f>
        <v/>
      </c>
      <c r="F4515" s="15">
        <f>COUNTIF(tData[BezoekLangStart],"&lt;"&amp;($A4515+1/24))-COUNTIF(tData[BezoekLangEind],"&lt;="&amp;$A4515)</f>
        <v/>
      </c>
      <c r="G4515" s="15">
        <f>IF($D4515=1,$B4515*100+$C4515,-1)</f>
        <v/>
      </c>
      <c r="H4515" s="15">
        <f>IF($D4515=1,$B4515,-1)</f>
        <v/>
      </c>
      <c r="I4515" s="15">
        <f>IF($D4515=1,$C4515,-1)</f>
        <v/>
      </c>
    </row>
    <row r="4516">
      <c r="A4516" s="33" t="n">
        <v>45480.04166666666</v>
      </c>
      <c r="B4516" s="15">
        <f>WEEKDAY($A4516,2)</f>
        <v/>
      </c>
      <c r="C4516" s="15">
        <f>HOUR($A4516)</f>
        <v/>
      </c>
      <c r="D4516" s="15">
        <f>IF(AND($A4516&gt;=Instellingen!$B$6,$A4516&lt;Instellingen!$B$7),1,0)</f>
        <v/>
      </c>
      <c r="E4516" s="15">
        <f>COUNTIF(tData[BezoekStart],"&lt;"&amp;($A4516+1/24))-COUNTIF(tData[BezoekEind],"&lt;="&amp;$A4516)</f>
        <v/>
      </c>
      <c r="F4516" s="15">
        <f>COUNTIF(tData[BezoekLangStart],"&lt;"&amp;($A4516+1/24))-COUNTIF(tData[BezoekLangEind],"&lt;="&amp;$A4516)</f>
        <v/>
      </c>
      <c r="G4516" s="15">
        <f>IF($D4516=1,$B4516*100+$C4516,-1)</f>
        <v/>
      </c>
      <c r="H4516" s="15">
        <f>IF($D4516=1,$B4516,-1)</f>
        <v/>
      </c>
      <c r="I4516" s="15">
        <f>IF($D4516=1,$C4516,-1)</f>
        <v/>
      </c>
    </row>
    <row r="4517">
      <c r="A4517" s="33" t="n">
        <v>45480.08333333334</v>
      </c>
      <c r="B4517" s="15">
        <f>WEEKDAY($A4517,2)</f>
        <v/>
      </c>
      <c r="C4517" s="15">
        <f>HOUR($A4517)</f>
        <v/>
      </c>
      <c r="D4517" s="15">
        <f>IF(AND($A4517&gt;=Instellingen!$B$6,$A4517&lt;Instellingen!$B$7),1,0)</f>
        <v/>
      </c>
      <c r="E4517" s="15">
        <f>COUNTIF(tData[BezoekStart],"&lt;"&amp;($A4517+1/24))-COUNTIF(tData[BezoekEind],"&lt;="&amp;$A4517)</f>
        <v/>
      </c>
      <c r="F4517" s="15">
        <f>COUNTIF(tData[BezoekLangStart],"&lt;"&amp;($A4517+1/24))-COUNTIF(tData[BezoekLangEind],"&lt;="&amp;$A4517)</f>
        <v/>
      </c>
      <c r="G4517" s="15">
        <f>IF($D4517=1,$B4517*100+$C4517,-1)</f>
        <v/>
      </c>
      <c r="H4517" s="15">
        <f>IF($D4517=1,$B4517,-1)</f>
        <v/>
      </c>
      <c r="I4517" s="15">
        <f>IF($D4517=1,$C4517,-1)</f>
        <v/>
      </c>
    </row>
    <row r="4518">
      <c r="A4518" s="33" t="n">
        <v>45480.125</v>
      </c>
      <c r="B4518" s="15">
        <f>WEEKDAY($A4518,2)</f>
        <v/>
      </c>
      <c r="C4518" s="15">
        <f>HOUR($A4518)</f>
        <v/>
      </c>
      <c r="D4518" s="15">
        <f>IF(AND($A4518&gt;=Instellingen!$B$6,$A4518&lt;Instellingen!$B$7),1,0)</f>
        <v/>
      </c>
      <c r="E4518" s="15">
        <f>COUNTIF(tData[BezoekStart],"&lt;"&amp;($A4518+1/24))-COUNTIF(tData[BezoekEind],"&lt;="&amp;$A4518)</f>
        <v/>
      </c>
      <c r="F4518" s="15">
        <f>COUNTIF(tData[BezoekLangStart],"&lt;"&amp;($A4518+1/24))-COUNTIF(tData[BezoekLangEind],"&lt;="&amp;$A4518)</f>
        <v/>
      </c>
      <c r="G4518" s="15">
        <f>IF($D4518=1,$B4518*100+$C4518,-1)</f>
        <v/>
      </c>
      <c r="H4518" s="15">
        <f>IF($D4518=1,$B4518,-1)</f>
        <v/>
      </c>
      <c r="I4518" s="15">
        <f>IF($D4518=1,$C4518,-1)</f>
        <v/>
      </c>
    </row>
    <row r="4519">
      <c r="A4519" s="33" t="n">
        <v>45480.16666666666</v>
      </c>
      <c r="B4519" s="15">
        <f>WEEKDAY($A4519,2)</f>
        <v/>
      </c>
      <c r="C4519" s="15">
        <f>HOUR($A4519)</f>
        <v/>
      </c>
      <c r="D4519" s="15">
        <f>IF(AND($A4519&gt;=Instellingen!$B$6,$A4519&lt;Instellingen!$B$7),1,0)</f>
        <v/>
      </c>
      <c r="E4519" s="15">
        <f>COUNTIF(tData[BezoekStart],"&lt;"&amp;($A4519+1/24))-COUNTIF(tData[BezoekEind],"&lt;="&amp;$A4519)</f>
        <v/>
      </c>
      <c r="F4519" s="15">
        <f>COUNTIF(tData[BezoekLangStart],"&lt;"&amp;($A4519+1/24))-COUNTIF(tData[BezoekLangEind],"&lt;="&amp;$A4519)</f>
        <v/>
      </c>
      <c r="G4519" s="15">
        <f>IF($D4519=1,$B4519*100+$C4519,-1)</f>
        <v/>
      </c>
      <c r="H4519" s="15">
        <f>IF($D4519=1,$B4519,-1)</f>
        <v/>
      </c>
      <c r="I4519" s="15">
        <f>IF($D4519=1,$C4519,-1)</f>
        <v/>
      </c>
    </row>
    <row r="4520">
      <c r="A4520" s="33" t="n">
        <v>45480.20833333334</v>
      </c>
      <c r="B4520" s="15">
        <f>WEEKDAY($A4520,2)</f>
        <v/>
      </c>
      <c r="C4520" s="15">
        <f>HOUR($A4520)</f>
        <v/>
      </c>
      <c r="D4520" s="15">
        <f>IF(AND($A4520&gt;=Instellingen!$B$6,$A4520&lt;Instellingen!$B$7),1,0)</f>
        <v/>
      </c>
      <c r="E4520" s="15">
        <f>COUNTIF(tData[BezoekStart],"&lt;"&amp;($A4520+1/24))-COUNTIF(tData[BezoekEind],"&lt;="&amp;$A4520)</f>
        <v/>
      </c>
      <c r="F4520" s="15">
        <f>COUNTIF(tData[BezoekLangStart],"&lt;"&amp;($A4520+1/24))-COUNTIF(tData[BezoekLangEind],"&lt;="&amp;$A4520)</f>
        <v/>
      </c>
      <c r="G4520" s="15">
        <f>IF($D4520=1,$B4520*100+$C4520,-1)</f>
        <v/>
      </c>
      <c r="H4520" s="15">
        <f>IF($D4520=1,$B4520,-1)</f>
        <v/>
      </c>
      <c r="I4520" s="15">
        <f>IF($D4520=1,$C4520,-1)</f>
        <v/>
      </c>
    </row>
    <row r="4521">
      <c r="A4521" s="33" t="n">
        <v>45480.25</v>
      </c>
      <c r="B4521" s="15">
        <f>WEEKDAY($A4521,2)</f>
        <v/>
      </c>
      <c r="C4521" s="15">
        <f>HOUR($A4521)</f>
        <v/>
      </c>
      <c r="D4521" s="15">
        <f>IF(AND($A4521&gt;=Instellingen!$B$6,$A4521&lt;Instellingen!$B$7),1,0)</f>
        <v/>
      </c>
      <c r="E4521" s="15">
        <f>COUNTIF(tData[BezoekStart],"&lt;"&amp;($A4521+1/24))-COUNTIF(tData[BezoekEind],"&lt;="&amp;$A4521)</f>
        <v/>
      </c>
      <c r="F4521" s="15">
        <f>COUNTIF(tData[BezoekLangStart],"&lt;"&amp;($A4521+1/24))-COUNTIF(tData[BezoekLangEind],"&lt;="&amp;$A4521)</f>
        <v/>
      </c>
      <c r="G4521" s="15">
        <f>IF($D4521=1,$B4521*100+$C4521,-1)</f>
        <v/>
      </c>
      <c r="H4521" s="15">
        <f>IF($D4521=1,$B4521,-1)</f>
        <v/>
      </c>
      <c r="I4521" s="15">
        <f>IF($D4521=1,$C4521,-1)</f>
        <v/>
      </c>
    </row>
    <row r="4522">
      <c r="A4522" s="33" t="n">
        <v>45480.29166666666</v>
      </c>
      <c r="B4522" s="15">
        <f>WEEKDAY($A4522,2)</f>
        <v/>
      </c>
      <c r="C4522" s="15">
        <f>HOUR($A4522)</f>
        <v/>
      </c>
      <c r="D4522" s="15">
        <f>IF(AND($A4522&gt;=Instellingen!$B$6,$A4522&lt;Instellingen!$B$7),1,0)</f>
        <v/>
      </c>
      <c r="E4522" s="15">
        <f>COUNTIF(tData[BezoekStart],"&lt;"&amp;($A4522+1/24))-COUNTIF(tData[BezoekEind],"&lt;="&amp;$A4522)</f>
        <v/>
      </c>
      <c r="F4522" s="15">
        <f>COUNTIF(tData[BezoekLangStart],"&lt;"&amp;($A4522+1/24))-COUNTIF(tData[BezoekLangEind],"&lt;="&amp;$A4522)</f>
        <v/>
      </c>
      <c r="G4522" s="15">
        <f>IF($D4522=1,$B4522*100+$C4522,-1)</f>
        <v/>
      </c>
      <c r="H4522" s="15">
        <f>IF($D4522=1,$B4522,-1)</f>
        <v/>
      </c>
      <c r="I4522" s="15">
        <f>IF($D4522=1,$C4522,-1)</f>
        <v/>
      </c>
    </row>
    <row r="4523">
      <c r="A4523" s="33" t="n">
        <v>45480.33333333334</v>
      </c>
      <c r="B4523" s="15">
        <f>WEEKDAY($A4523,2)</f>
        <v/>
      </c>
      <c r="C4523" s="15">
        <f>HOUR($A4523)</f>
        <v/>
      </c>
      <c r="D4523" s="15">
        <f>IF(AND($A4523&gt;=Instellingen!$B$6,$A4523&lt;Instellingen!$B$7),1,0)</f>
        <v/>
      </c>
      <c r="E4523" s="15">
        <f>COUNTIF(tData[BezoekStart],"&lt;"&amp;($A4523+1/24))-COUNTIF(tData[BezoekEind],"&lt;="&amp;$A4523)</f>
        <v/>
      </c>
      <c r="F4523" s="15">
        <f>COUNTIF(tData[BezoekLangStart],"&lt;"&amp;($A4523+1/24))-COUNTIF(tData[BezoekLangEind],"&lt;="&amp;$A4523)</f>
        <v/>
      </c>
      <c r="G4523" s="15">
        <f>IF($D4523=1,$B4523*100+$C4523,-1)</f>
        <v/>
      </c>
      <c r="H4523" s="15">
        <f>IF($D4523=1,$B4523,-1)</f>
        <v/>
      </c>
      <c r="I4523" s="15">
        <f>IF($D4523=1,$C4523,-1)</f>
        <v/>
      </c>
    </row>
    <row r="4524">
      <c r="A4524" s="33" t="n">
        <v>45480.375</v>
      </c>
      <c r="B4524" s="15">
        <f>WEEKDAY($A4524,2)</f>
        <v/>
      </c>
      <c r="C4524" s="15">
        <f>HOUR($A4524)</f>
        <v/>
      </c>
      <c r="D4524" s="15">
        <f>IF(AND($A4524&gt;=Instellingen!$B$6,$A4524&lt;Instellingen!$B$7),1,0)</f>
        <v/>
      </c>
      <c r="E4524" s="15">
        <f>COUNTIF(tData[BezoekStart],"&lt;"&amp;($A4524+1/24))-COUNTIF(tData[BezoekEind],"&lt;="&amp;$A4524)</f>
        <v/>
      </c>
      <c r="F4524" s="15">
        <f>COUNTIF(tData[BezoekLangStart],"&lt;"&amp;($A4524+1/24))-COUNTIF(tData[BezoekLangEind],"&lt;="&amp;$A4524)</f>
        <v/>
      </c>
      <c r="G4524" s="15">
        <f>IF($D4524=1,$B4524*100+$C4524,-1)</f>
        <v/>
      </c>
      <c r="H4524" s="15">
        <f>IF($D4524=1,$B4524,-1)</f>
        <v/>
      </c>
      <c r="I4524" s="15">
        <f>IF($D4524=1,$C4524,-1)</f>
        <v/>
      </c>
    </row>
    <row r="4525">
      <c r="A4525" s="33" t="n">
        <v>45480.41666666666</v>
      </c>
      <c r="B4525" s="15">
        <f>WEEKDAY($A4525,2)</f>
        <v/>
      </c>
      <c r="C4525" s="15">
        <f>HOUR($A4525)</f>
        <v/>
      </c>
      <c r="D4525" s="15">
        <f>IF(AND($A4525&gt;=Instellingen!$B$6,$A4525&lt;Instellingen!$B$7),1,0)</f>
        <v/>
      </c>
      <c r="E4525" s="15">
        <f>COUNTIF(tData[BezoekStart],"&lt;"&amp;($A4525+1/24))-COUNTIF(tData[BezoekEind],"&lt;="&amp;$A4525)</f>
        <v/>
      </c>
      <c r="F4525" s="15">
        <f>COUNTIF(tData[BezoekLangStart],"&lt;"&amp;($A4525+1/24))-COUNTIF(tData[BezoekLangEind],"&lt;="&amp;$A4525)</f>
        <v/>
      </c>
      <c r="G4525" s="15">
        <f>IF($D4525=1,$B4525*100+$C4525,-1)</f>
        <v/>
      </c>
      <c r="H4525" s="15">
        <f>IF($D4525=1,$B4525,-1)</f>
        <v/>
      </c>
      <c r="I4525" s="15">
        <f>IF($D4525=1,$C4525,-1)</f>
        <v/>
      </c>
    </row>
    <row r="4526">
      <c r="A4526" s="33" t="n">
        <v>45480.45833333334</v>
      </c>
      <c r="B4526" s="15">
        <f>WEEKDAY($A4526,2)</f>
        <v/>
      </c>
      <c r="C4526" s="15">
        <f>HOUR($A4526)</f>
        <v/>
      </c>
      <c r="D4526" s="15">
        <f>IF(AND($A4526&gt;=Instellingen!$B$6,$A4526&lt;Instellingen!$B$7),1,0)</f>
        <v/>
      </c>
      <c r="E4526" s="15">
        <f>COUNTIF(tData[BezoekStart],"&lt;"&amp;($A4526+1/24))-COUNTIF(tData[BezoekEind],"&lt;="&amp;$A4526)</f>
        <v/>
      </c>
      <c r="F4526" s="15">
        <f>COUNTIF(tData[BezoekLangStart],"&lt;"&amp;($A4526+1/24))-COUNTIF(tData[BezoekLangEind],"&lt;="&amp;$A4526)</f>
        <v/>
      </c>
      <c r="G4526" s="15">
        <f>IF($D4526=1,$B4526*100+$C4526,-1)</f>
        <v/>
      </c>
      <c r="H4526" s="15">
        <f>IF($D4526=1,$B4526,-1)</f>
        <v/>
      </c>
      <c r="I4526" s="15">
        <f>IF($D4526=1,$C4526,-1)</f>
        <v/>
      </c>
    </row>
    <row r="4527">
      <c r="A4527" s="33" t="n">
        <v>45480.5</v>
      </c>
      <c r="B4527" s="15">
        <f>WEEKDAY($A4527,2)</f>
        <v/>
      </c>
      <c r="C4527" s="15">
        <f>HOUR($A4527)</f>
        <v/>
      </c>
      <c r="D4527" s="15">
        <f>IF(AND($A4527&gt;=Instellingen!$B$6,$A4527&lt;Instellingen!$B$7),1,0)</f>
        <v/>
      </c>
      <c r="E4527" s="15">
        <f>COUNTIF(tData[BezoekStart],"&lt;"&amp;($A4527+1/24))-COUNTIF(tData[BezoekEind],"&lt;="&amp;$A4527)</f>
        <v/>
      </c>
      <c r="F4527" s="15">
        <f>COUNTIF(tData[BezoekLangStart],"&lt;"&amp;($A4527+1/24))-COUNTIF(tData[BezoekLangEind],"&lt;="&amp;$A4527)</f>
        <v/>
      </c>
      <c r="G4527" s="15">
        <f>IF($D4527=1,$B4527*100+$C4527,-1)</f>
        <v/>
      </c>
      <c r="H4527" s="15">
        <f>IF($D4527=1,$B4527,-1)</f>
        <v/>
      </c>
      <c r="I4527" s="15">
        <f>IF($D4527=1,$C4527,-1)</f>
        <v/>
      </c>
    </row>
    <row r="4528">
      <c r="A4528" s="33" t="n">
        <v>45480.54166666666</v>
      </c>
      <c r="B4528" s="15">
        <f>WEEKDAY($A4528,2)</f>
        <v/>
      </c>
      <c r="C4528" s="15">
        <f>HOUR($A4528)</f>
        <v/>
      </c>
      <c r="D4528" s="15">
        <f>IF(AND($A4528&gt;=Instellingen!$B$6,$A4528&lt;Instellingen!$B$7),1,0)</f>
        <v/>
      </c>
      <c r="E4528" s="15">
        <f>COUNTIF(tData[BezoekStart],"&lt;"&amp;($A4528+1/24))-COUNTIF(tData[BezoekEind],"&lt;="&amp;$A4528)</f>
        <v/>
      </c>
      <c r="F4528" s="15">
        <f>COUNTIF(tData[BezoekLangStart],"&lt;"&amp;($A4528+1/24))-COUNTIF(tData[BezoekLangEind],"&lt;="&amp;$A4528)</f>
        <v/>
      </c>
      <c r="G4528" s="15">
        <f>IF($D4528=1,$B4528*100+$C4528,-1)</f>
        <v/>
      </c>
      <c r="H4528" s="15">
        <f>IF($D4528=1,$B4528,-1)</f>
        <v/>
      </c>
      <c r="I4528" s="15">
        <f>IF($D4528=1,$C4528,-1)</f>
        <v/>
      </c>
    </row>
    <row r="4529">
      <c r="A4529" s="33" t="n">
        <v>45480.58333333334</v>
      </c>
      <c r="B4529" s="15">
        <f>WEEKDAY($A4529,2)</f>
        <v/>
      </c>
      <c r="C4529" s="15">
        <f>HOUR($A4529)</f>
        <v/>
      </c>
      <c r="D4529" s="15">
        <f>IF(AND($A4529&gt;=Instellingen!$B$6,$A4529&lt;Instellingen!$B$7),1,0)</f>
        <v/>
      </c>
      <c r="E4529" s="15">
        <f>COUNTIF(tData[BezoekStart],"&lt;"&amp;($A4529+1/24))-COUNTIF(tData[BezoekEind],"&lt;="&amp;$A4529)</f>
        <v/>
      </c>
      <c r="F4529" s="15">
        <f>COUNTIF(tData[BezoekLangStart],"&lt;"&amp;($A4529+1/24))-COUNTIF(tData[BezoekLangEind],"&lt;="&amp;$A4529)</f>
        <v/>
      </c>
      <c r="G4529" s="15">
        <f>IF($D4529=1,$B4529*100+$C4529,-1)</f>
        <v/>
      </c>
      <c r="H4529" s="15">
        <f>IF($D4529=1,$B4529,-1)</f>
        <v/>
      </c>
      <c r="I4529" s="15">
        <f>IF($D4529=1,$C4529,-1)</f>
        <v/>
      </c>
    </row>
    <row r="4530">
      <c r="A4530" s="33" t="n">
        <v>45480.625</v>
      </c>
      <c r="B4530" s="15">
        <f>WEEKDAY($A4530,2)</f>
        <v/>
      </c>
      <c r="C4530" s="15">
        <f>HOUR($A4530)</f>
        <v/>
      </c>
      <c r="D4530" s="15">
        <f>IF(AND($A4530&gt;=Instellingen!$B$6,$A4530&lt;Instellingen!$B$7),1,0)</f>
        <v/>
      </c>
      <c r="E4530" s="15">
        <f>COUNTIF(tData[BezoekStart],"&lt;"&amp;($A4530+1/24))-COUNTIF(tData[BezoekEind],"&lt;="&amp;$A4530)</f>
        <v/>
      </c>
      <c r="F4530" s="15">
        <f>COUNTIF(tData[BezoekLangStart],"&lt;"&amp;($A4530+1/24))-COUNTIF(tData[BezoekLangEind],"&lt;="&amp;$A4530)</f>
        <v/>
      </c>
      <c r="G4530" s="15">
        <f>IF($D4530=1,$B4530*100+$C4530,-1)</f>
        <v/>
      </c>
      <c r="H4530" s="15">
        <f>IF($D4530=1,$B4530,-1)</f>
        <v/>
      </c>
      <c r="I4530" s="15">
        <f>IF($D4530=1,$C4530,-1)</f>
        <v/>
      </c>
    </row>
    <row r="4531">
      <c r="A4531" s="33" t="n">
        <v>45480.66666666666</v>
      </c>
      <c r="B4531" s="15">
        <f>WEEKDAY($A4531,2)</f>
        <v/>
      </c>
      <c r="C4531" s="15">
        <f>HOUR($A4531)</f>
        <v/>
      </c>
      <c r="D4531" s="15">
        <f>IF(AND($A4531&gt;=Instellingen!$B$6,$A4531&lt;Instellingen!$B$7),1,0)</f>
        <v/>
      </c>
      <c r="E4531" s="15">
        <f>COUNTIF(tData[BezoekStart],"&lt;"&amp;($A4531+1/24))-COUNTIF(tData[BezoekEind],"&lt;="&amp;$A4531)</f>
        <v/>
      </c>
      <c r="F4531" s="15">
        <f>COUNTIF(tData[BezoekLangStart],"&lt;"&amp;($A4531+1/24))-COUNTIF(tData[BezoekLangEind],"&lt;="&amp;$A4531)</f>
        <v/>
      </c>
      <c r="G4531" s="15">
        <f>IF($D4531=1,$B4531*100+$C4531,-1)</f>
        <v/>
      </c>
      <c r="H4531" s="15">
        <f>IF($D4531=1,$B4531,-1)</f>
        <v/>
      </c>
      <c r="I4531" s="15">
        <f>IF($D4531=1,$C4531,-1)</f>
        <v/>
      </c>
    </row>
    <row r="4532">
      <c r="A4532" s="33" t="n">
        <v>45480.70833333334</v>
      </c>
      <c r="B4532" s="15">
        <f>WEEKDAY($A4532,2)</f>
        <v/>
      </c>
      <c r="C4532" s="15">
        <f>HOUR($A4532)</f>
        <v/>
      </c>
      <c r="D4532" s="15">
        <f>IF(AND($A4532&gt;=Instellingen!$B$6,$A4532&lt;Instellingen!$B$7),1,0)</f>
        <v/>
      </c>
      <c r="E4532" s="15">
        <f>COUNTIF(tData[BezoekStart],"&lt;"&amp;($A4532+1/24))-COUNTIF(tData[BezoekEind],"&lt;="&amp;$A4532)</f>
        <v/>
      </c>
      <c r="F4532" s="15">
        <f>COUNTIF(tData[BezoekLangStart],"&lt;"&amp;($A4532+1/24))-COUNTIF(tData[BezoekLangEind],"&lt;="&amp;$A4532)</f>
        <v/>
      </c>
      <c r="G4532" s="15">
        <f>IF($D4532=1,$B4532*100+$C4532,-1)</f>
        <v/>
      </c>
      <c r="H4532" s="15">
        <f>IF($D4532=1,$B4532,-1)</f>
        <v/>
      </c>
      <c r="I4532" s="15">
        <f>IF($D4532=1,$C4532,-1)</f>
        <v/>
      </c>
    </row>
    <row r="4533">
      <c r="A4533" s="33" t="n">
        <v>45480.75</v>
      </c>
      <c r="B4533" s="15">
        <f>WEEKDAY($A4533,2)</f>
        <v/>
      </c>
      <c r="C4533" s="15">
        <f>HOUR($A4533)</f>
        <v/>
      </c>
      <c r="D4533" s="15">
        <f>IF(AND($A4533&gt;=Instellingen!$B$6,$A4533&lt;Instellingen!$B$7),1,0)</f>
        <v/>
      </c>
      <c r="E4533" s="15">
        <f>COUNTIF(tData[BezoekStart],"&lt;"&amp;($A4533+1/24))-COUNTIF(tData[BezoekEind],"&lt;="&amp;$A4533)</f>
        <v/>
      </c>
      <c r="F4533" s="15">
        <f>COUNTIF(tData[BezoekLangStart],"&lt;"&amp;($A4533+1/24))-COUNTIF(tData[BezoekLangEind],"&lt;="&amp;$A4533)</f>
        <v/>
      </c>
      <c r="G4533" s="15">
        <f>IF($D4533=1,$B4533*100+$C4533,-1)</f>
        <v/>
      </c>
      <c r="H4533" s="15">
        <f>IF($D4533=1,$B4533,-1)</f>
        <v/>
      </c>
      <c r="I4533" s="15">
        <f>IF($D4533=1,$C4533,-1)</f>
        <v/>
      </c>
    </row>
    <row r="4534">
      <c r="A4534" s="33" t="n">
        <v>45480.79166666666</v>
      </c>
      <c r="B4534" s="15">
        <f>WEEKDAY($A4534,2)</f>
        <v/>
      </c>
      <c r="C4534" s="15">
        <f>HOUR($A4534)</f>
        <v/>
      </c>
      <c r="D4534" s="15">
        <f>IF(AND($A4534&gt;=Instellingen!$B$6,$A4534&lt;Instellingen!$B$7),1,0)</f>
        <v/>
      </c>
      <c r="E4534" s="15">
        <f>COUNTIF(tData[BezoekStart],"&lt;"&amp;($A4534+1/24))-COUNTIF(tData[BezoekEind],"&lt;="&amp;$A4534)</f>
        <v/>
      </c>
      <c r="F4534" s="15">
        <f>COUNTIF(tData[BezoekLangStart],"&lt;"&amp;($A4534+1/24))-COUNTIF(tData[BezoekLangEind],"&lt;="&amp;$A4534)</f>
        <v/>
      </c>
      <c r="G4534" s="15">
        <f>IF($D4534=1,$B4534*100+$C4534,-1)</f>
        <v/>
      </c>
      <c r="H4534" s="15">
        <f>IF($D4534=1,$B4534,-1)</f>
        <v/>
      </c>
      <c r="I4534" s="15">
        <f>IF($D4534=1,$C4534,-1)</f>
        <v/>
      </c>
    </row>
    <row r="4535">
      <c r="A4535" s="33" t="n">
        <v>45480.83333333334</v>
      </c>
      <c r="B4535" s="15">
        <f>WEEKDAY($A4535,2)</f>
        <v/>
      </c>
      <c r="C4535" s="15">
        <f>HOUR($A4535)</f>
        <v/>
      </c>
      <c r="D4535" s="15">
        <f>IF(AND($A4535&gt;=Instellingen!$B$6,$A4535&lt;Instellingen!$B$7),1,0)</f>
        <v/>
      </c>
      <c r="E4535" s="15">
        <f>COUNTIF(tData[BezoekStart],"&lt;"&amp;($A4535+1/24))-COUNTIF(tData[BezoekEind],"&lt;="&amp;$A4535)</f>
        <v/>
      </c>
      <c r="F4535" s="15">
        <f>COUNTIF(tData[BezoekLangStart],"&lt;"&amp;($A4535+1/24))-COUNTIF(tData[BezoekLangEind],"&lt;="&amp;$A4535)</f>
        <v/>
      </c>
      <c r="G4535" s="15">
        <f>IF($D4535=1,$B4535*100+$C4535,-1)</f>
        <v/>
      </c>
      <c r="H4535" s="15">
        <f>IF($D4535=1,$B4535,-1)</f>
        <v/>
      </c>
      <c r="I4535" s="15">
        <f>IF($D4535=1,$C4535,-1)</f>
        <v/>
      </c>
    </row>
    <row r="4536">
      <c r="A4536" s="33" t="n">
        <v>45480.875</v>
      </c>
      <c r="B4536" s="15">
        <f>WEEKDAY($A4536,2)</f>
        <v/>
      </c>
      <c r="C4536" s="15">
        <f>HOUR($A4536)</f>
        <v/>
      </c>
      <c r="D4536" s="15">
        <f>IF(AND($A4536&gt;=Instellingen!$B$6,$A4536&lt;Instellingen!$B$7),1,0)</f>
        <v/>
      </c>
      <c r="E4536" s="15">
        <f>COUNTIF(tData[BezoekStart],"&lt;"&amp;($A4536+1/24))-COUNTIF(tData[BezoekEind],"&lt;="&amp;$A4536)</f>
        <v/>
      </c>
      <c r="F4536" s="15">
        <f>COUNTIF(tData[BezoekLangStart],"&lt;"&amp;($A4536+1/24))-COUNTIF(tData[BezoekLangEind],"&lt;="&amp;$A4536)</f>
        <v/>
      </c>
      <c r="G4536" s="15">
        <f>IF($D4536=1,$B4536*100+$C4536,-1)</f>
        <v/>
      </c>
      <c r="H4536" s="15">
        <f>IF($D4536=1,$B4536,-1)</f>
        <v/>
      </c>
      <c r="I4536" s="15">
        <f>IF($D4536=1,$C4536,-1)</f>
        <v/>
      </c>
    </row>
    <row r="4537">
      <c r="A4537" s="33" t="n">
        <v>45480.91666666666</v>
      </c>
      <c r="B4537" s="15">
        <f>WEEKDAY($A4537,2)</f>
        <v/>
      </c>
      <c r="C4537" s="15">
        <f>HOUR($A4537)</f>
        <v/>
      </c>
      <c r="D4537" s="15">
        <f>IF(AND($A4537&gt;=Instellingen!$B$6,$A4537&lt;Instellingen!$B$7),1,0)</f>
        <v/>
      </c>
      <c r="E4537" s="15">
        <f>COUNTIF(tData[BezoekStart],"&lt;"&amp;($A4537+1/24))-COUNTIF(tData[BezoekEind],"&lt;="&amp;$A4537)</f>
        <v/>
      </c>
      <c r="F4537" s="15">
        <f>COUNTIF(tData[BezoekLangStart],"&lt;"&amp;($A4537+1/24))-COUNTIF(tData[BezoekLangEind],"&lt;="&amp;$A4537)</f>
        <v/>
      </c>
      <c r="G4537" s="15">
        <f>IF($D4537=1,$B4537*100+$C4537,-1)</f>
        <v/>
      </c>
      <c r="H4537" s="15">
        <f>IF($D4537=1,$B4537,-1)</f>
        <v/>
      </c>
      <c r="I4537" s="15">
        <f>IF($D4537=1,$C4537,-1)</f>
        <v/>
      </c>
    </row>
    <row r="4538">
      <c r="A4538" s="33" t="n">
        <v>45480.95833333334</v>
      </c>
      <c r="B4538" s="15">
        <f>WEEKDAY($A4538,2)</f>
        <v/>
      </c>
      <c r="C4538" s="15">
        <f>HOUR($A4538)</f>
        <v/>
      </c>
      <c r="D4538" s="15">
        <f>IF(AND($A4538&gt;=Instellingen!$B$6,$A4538&lt;Instellingen!$B$7),1,0)</f>
        <v/>
      </c>
      <c r="E4538" s="15">
        <f>COUNTIF(tData[BezoekStart],"&lt;"&amp;($A4538+1/24))-COUNTIF(tData[BezoekEind],"&lt;="&amp;$A4538)</f>
        <v/>
      </c>
      <c r="F4538" s="15">
        <f>COUNTIF(tData[BezoekLangStart],"&lt;"&amp;($A4538+1/24))-COUNTIF(tData[BezoekLangEind],"&lt;="&amp;$A4538)</f>
        <v/>
      </c>
      <c r="G4538" s="15">
        <f>IF($D4538=1,$B4538*100+$C4538,-1)</f>
        <v/>
      </c>
      <c r="H4538" s="15">
        <f>IF($D4538=1,$B4538,-1)</f>
        <v/>
      </c>
      <c r="I4538" s="15">
        <f>IF($D4538=1,$C4538,-1)</f>
        <v/>
      </c>
    </row>
    <row r="4539">
      <c r="A4539" s="33" t="n">
        <v>45481</v>
      </c>
      <c r="B4539" s="15">
        <f>WEEKDAY($A4539,2)</f>
        <v/>
      </c>
      <c r="C4539" s="15">
        <f>HOUR($A4539)</f>
        <v/>
      </c>
      <c r="D4539" s="15">
        <f>IF(AND($A4539&gt;=Instellingen!$B$6,$A4539&lt;Instellingen!$B$7),1,0)</f>
        <v/>
      </c>
      <c r="E4539" s="15">
        <f>COUNTIF(tData[BezoekStart],"&lt;"&amp;($A4539+1/24))-COUNTIF(tData[BezoekEind],"&lt;="&amp;$A4539)</f>
        <v/>
      </c>
      <c r="F4539" s="15">
        <f>COUNTIF(tData[BezoekLangStart],"&lt;"&amp;($A4539+1/24))-COUNTIF(tData[BezoekLangEind],"&lt;="&amp;$A4539)</f>
        <v/>
      </c>
      <c r="G4539" s="15">
        <f>IF($D4539=1,$B4539*100+$C4539,-1)</f>
        <v/>
      </c>
      <c r="H4539" s="15">
        <f>IF($D4539=1,$B4539,-1)</f>
        <v/>
      </c>
      <c r="I4539" s="15">
        <f>IF($D4539=1,$C4539,-1)</f>
        <v/>
      </c>
    </row>
    <row r="4540">
      <c r="A4540" s="33" t="n">
        <v>45481.04166666666</v>
      </c>
      <c r="B4540" s="15">
        <f>WEEKDAY($A4540,2)</f>
        <v/>
      </c>
      <c r="C4540" s="15">
        <f>HOUR($A4540)</f>
        <v/>
      </c>
      <c r="D4540" s="15">
        <f>IF(AND($A4540&gt;=Instellingen!$B$6,$A4540&lt;Instellingen!$B$7),1,0)</f>
        <v/>
      </c>
      <c r="E4540" s="15">
        <f>COUNTIF(tData[BezoekStart],"&lt;"&amp;($A4540+1/24))-COUNTIF(tData[BezoekEind],"&lt;="&amp;$A4540)</f>
        <v/>
      </c>
      <c r="F4540" s="15">
        <f>COUNTIF(tData[BezoekLangStart],"&lt;"&amp;($A4540+1/24))-COUNTIF(tData[BezoekLangEind],"&lt;="&amp;$A4540)</f>
        <v/>
      </c>
      <c r="G4540" s="15">
        <f>IF($D4540=1,$B4540*100+$C4540,-1)</f>
        <v/>
      </c>
      <c r="H4540" s="15">
        <f>IF($D4540=1,$B4540,-1)</f>
        <v/>
      </c>
      <c r="I4540" s="15">
        <f>IF($D4540=1,$C4540,-1)</f>
        <v/>
      </c>
    </row>
    <row r="4541">
      <c r="A4541" s="33" t="n">
        <v>45481.08333333334</v>
      </c>
      <c r="B4541" s="15">
        <f>WEEKDAY($A4541,2)</f>
        <v/>
      </c>
      <c r="C4541" s="15">
        <f>HOUR($A4541)</f>
        <v/>
      </c>
      <c r="D4541" s="15">
        <f>IF(AND($A4541&gt;=Instellingen!$B$6,$A4541&lt;Instellingen!$B$7),1,0)</f>
        <v/>
      </c>
      <c r="E4541" s="15">
        <f>COUNTIF(tData[BezoekStart],"&lt;"&amp;($A4541+1/24))-COUNTIF(tData[BezoekEind],"&lt;="&amp;$A4541)</f>
        <v/>
      </c>
      <c r="F4541" s="15">
        <f>COUNTIF(tData[BezoekLangStart],"&lt;"&amp;($A4541+1/24))-COUNTIF(tData[BezoekLangEind],"&lt;="&amp;$A4541)</f>
        <v/>
      </c>
      <c r="G4541" s="15">
        <f>IF($D4541=1,$B4541*100+$C4541,-1)</f>
        <v/>
      </c>
      <c r="H4541" s="15">
        <f>IF($D4541=1,$B4541,-1)</f>
        <v/>
      </c>
      <c r="I4541" s="15">
        <f>IF($D4541=1,$C4541,-1)</f>
        <v/>
      </c>
    </row>
    <row r="4542">
      <c r="A4542" s="33" t="n">
        <v>45481.125</v>
      </c>
      <c r="B4542" s="15">
        <f>WEEKDAY($A4542,2)</f>
        <v/>
      </c>
      <c r="C4542" s="15">
        <f>HOUR($A4542)</f>
        <v/>
      </c>
      <c r="D4542" s="15">
        <f>IF(AND($A4542&gt;=Instellingen!$B$6,$A4542&lt;Instellingen!$B$7),1,0)</f>
        <v/>
      </c>
      <c r="E4542" s="15">
        <f>COUNTIF(tData[BezoekStart],"&lt;"&amp;($A4542+1/24))-COUNTIF(tData[BezoekEind],"&lt;="&amp;$A4542)</f>
        <v/>
      </c>
      <c r="F4542" s="15">
        <f>COUNTIF(tData[BezoekLangStart],"&lt;"&amp;($A4542+1/24))-COUNTIF(tData[BezoekLangEind],"&lt;="&amp;$A4542)</f>
        <v/>
      </c>
      <c r="G4542" s="15">
        <f>IF($D4542=1,$B4542*100+$C4542,-1)</f>
        <v/>
      </c>
      <c r="H4542" s="15">
        <f>IF($D4542=1,$B4542,-1)</f>
        <v/>
      </c>
      <c r="I4542" s="15">
        <f>IF($D4542=1,$C4542,-1)</f>
        <v/>
      </c>
    </row>
    <row r="4543">
      <c r="A4543" s="33" t="n">
        <v>45481.16666666666</v>
      </c>
      <c r="B4543" s="15">
        <f>WEEKDAY($A4543,2)</f>
        <v/>
      </c>
      <c r="C4543" s="15">
        <f>HOUR($A4543)</f>
        <v/>
      </c>
      <c r="D4543" s="15">
        <f>IF(AND($A4543&gt;=Instellingen!$B$6,$A4543&lt;Instellingen!$B$7),1,0)</f>
        <v/>
      </c>
      <c r="E4543" s="15">
        <f>COUNTIF(tData[BezoekStart],"&lt;"&amp;($A4543+1/24))-COUNTIF(tData[BezoekEind],"&lt;="&amp;$A4543)</f>
        <v/>
      </c>
      <c r="F4543" s="15">
        <f>COUNTIF(tData[BezoekLangStart],"&lt;"&amp;($A4543+1/24))-COUNTIF(tData[BezoekLangEind],"&lt;="&amp;$A4543)</f>
        <v/>
      </c>
      <c r="G4543" s="15">
        <f>IF($D4543=1,$B4543*100+$C4543,-1)</f>
        <v/>
      </c>
      <c r="H4543" s="15">
        <f>IF($D4543=1,$B4543,-1)</f>
        <v/>
      </c>
      <c r="I4543" s="15">
        <f>IF($D4543=1,$C4543,-1)</f>
        <v/>
      </c>
    </row>
    <row r="4544">
      <c r="A4544" s="33" t="n">
        <v>45481.20833333334</v>
      </c>
      <c r="B4544" s="15">
        <f>WEEKDAY($A4544,2)</f>
        <v/>
      </c>
      <c r="C4544" s="15">
        <f>HOUR($A4544)</f>
        <v/>
      </c>
      <c r="D4544" s="15">
        <f>IF(AND($A4544&gt;=Instellingen!$B$6,$A4544&lt;Instellingen!$B$7),1,0)</f>
        <v/>
      </c>
      <c r="E4544" s="15">
        <f>COUNTIF(tData[BezoekStart],"&lt;"&amp;($A4544+1/24))-COUNTIF(tData[BezoekEind],"&lt;="&amp;$A4544)</f>
        <v/>
      </c>
      <c r="F4544" s="15">
        <f>COUNTIF(tData[BezoekLangStart],"&lt;"&amp;($A4544+1/24))-COUNTIF(tData[BezoekLangEind],"&lt;="&amp;$A4544)</f>
        <v/>
      </c>
      <c r="G4544" s="15">
        <f>IF($D4544=1,$B4544*100+$C4544,-1)</f>
        <v/>
      </c>
      <c r="H4544" s="15">
        <f>IF($D4544=1,$B4544,-1)</f>
        <v/>
      </c>
      <c r="I4544" s="15">
        <f>IF($D4544=1,$C4544,-1)</f>
        <v/>
      </c>
    </row>
    <row r="4545">
      <c r="A4545" s="33" t="n">
        <v>45481.25</v>
      </c>
      <c r="B4545" s="15">
        <f>WEEKDAY($A4545,2)</f>
        <v/>
      </c>
      <c r="C4545" s="15">
        <f>HOUR($A4545)</f>
        <v/>
      </c>
      <c r="D4545" s="15">
        <f>IF(AND($A4545&gt;=Instellingen!$B$6,$A4545&lt;Instellingen!$B$7),1,0)</f>
        <v/>
      </c>
      <c r="E4545" s="15">
        <f>COUNTIF(tData[BezoekStart],"&lt;"&amp;($A4545+1/24))-COUNTIF(tData[BezoekEind],"&lt;="&amp;$A4545)</f>
        <v/>
      </c>
      <c r="F4545" s="15">
        <f>COUNTIF(tData[BezoekLangStart],"&lt;"&amp;($A4545+1/24))-COUNTIF(tData[BezoekLangEind],"&lt;="&amp;$A4545)</f>
        <v/>
      </c>
      <c r="G4545" s="15">
        <f>IF($D4545=1,$B4545*100+$C4545,-1)</f>
        <v/>
      </c>
      <c r="H4545" s="15">
        <f>IF($D4545=1,$B4545,-1)</f>
        <v/>
      </c>
      <c r="I4545" s="15">
        <f>IF($D4545=1,$C4545,-1)</f>
        <v/>
      </c>
    </row>
    <row r="4546">
      <c r="A4546" s="33" t="n">
        <v>45481.29166666666</v>
      </c>
      <c r="B4546" s="15">
        <f>WEEKDAY($A4546,2)</f>
        <v/>
      </c>
      <c r="C4546" s="15">
        <f>HOUR($A4546)</f>
        <v/>
      </c>
      <c r="D4546" s="15">
        <f>IF(AND($A4546&gt;=Instellingen!$B$6,$A4546&lt;Instellingen!$B$7),1,0)</f>
        <v/>
      </c>
      <c r="E4546" s="15">
        <f>COUNTIF(tData[BezoekStart],"&lt;"&amp;($A4546+1/24))-COUNTIF(tData[BezoekEind],"&lt;="&amp;$A4546)</f>
        <v/>
      </c>
      <c r="F4546" s="15">
        <f>COUNTIF(tData[BezoekLangStart],"&lt;"&amp;($A4546+1/24))-COUNTIF(tData[BezoekLangEind],"&lt;="&amp;$A4546)</f>
        <v/>
      </c>
      <c r="G4546" s="15">
        <f>IF($D4546=1,$B4546*100+$C4546,-1)</f>
        <v/>
      </c>
      <c r="H4546" s="15">
        <f>IF($D4546=1,$B4546,-1)</f>
        <v/>
      </c>
      <c r="I4546" s="15">
        <f>IF($D4546=1,$C4546,-1)</f>
        <v/>
      </c>
    </row>
    <row r="4547">
      <c r="A4547" s="33" t="n">
        <v>45481.33333333334</v>
      </c>
      <c r="B4547" s="15">
        <f>WEEKDAY($A4547,2)</f>
        <v/>
      </c>
      <c r="C4547" s="15">
        <f>HOUR($A4547)</f>
        <v/>
      </c>
      <c r="D4547" s="15">
        <f>IF(AND($A4547&gt;=Instellingen!$B$6,$A4547&lt;Instellingen!$B$7),1,0)</f>
        <v/>
      </c>
      <c r="E4547" s="15">
        <f>COUNTIF(tData[BezoekStart],"&lt;"&amp;($A4547+1/24))-COUNTIF(tData[BezoekEind],"&lt;="&amp;$A4547)</f>
        <v/>
      </c>
      <c r="F4547" s="15">
        <f>COUNTIF(tData[BezoekLangStart],"&lt;"&amp;($A4547+1/24))-COUNTIF(tData[BezoekLangEind],"&lt;="&amp;$A4547)</f>
        <v/>
      </c>
      <c r="G4547" s="15">
        <f>IF($D4547=1,$B4547*100+$C4547,-1)</f>
        <v/>
      </c>
      <c r="H4547" s="15">
        <f>IF($D4547=1,$B4547,-1)</f>
        <v/>
      </c>
      <c r="I4547" s="15">
        <f>IF($D4547=1,$C4547,-1)</f>
        <v/>
      </c>
    </row>
    <row r="4548">
      <c r="A4548" s="33" t="n">
        <v>45481.375</v>
      </c>
      <c r="B4548" s="15">
        <f>WEEKDAY($A4548,2)</f>
        <v/>
      </c>
      <c r="C4548" s="15">
        <f>HOUR($A4548)</f>
        <v/>
      </c>
      <c r="D4548" s="15">
        <f>IF(AND($A4548&gt;=Instellingen!$B$6,$A4548&lt;Instellingen!$B$7),1,0)</f>
        <v/>
      </c>
      <c r="E4548" s="15">
        <f>COUNTIF(tData[BezoekStart],"&lt;"&amp;($A4548+1/24))-COUNTIF(tData[BezoekEind],"&lt;="&amp;$A4548)</f>
        <v/>
      </c>
      <c r="F4548" s="15">
        <f>COUNTIF(tData[BezoekLangStart],"&lt;"&amp;($A4548+1/24))-COUNTIF(tData[BezoekLangEind],"&lt;="&amp;$A4548)</f>
        <v/>
      </c>
      <c r="G4548" s="15">
        <f>IF($D4548=1,$B4548*100+$C4548,-1)</f>
        <v/>
      </c>
      <c r="H4548" s="15">
        <f>IF($D4548=1,$B4548,-1)</f>
        <v/>
      </c>
      <c r="I4548" s="15">
        <f>IF($D4548=1,$C4548,-1)</f>
        <v/>
      </c>
    </row>
    <row r="4549">
      <c r="A4549" s="33" t="n">
        <v>45481.41666666666</v>
      </c>
      <c r="B4549" s="15">
        <f>WEEKDAY($A4549,2)</f>
        <v/>
      </c>
      <c r="C4549" s="15">
        <f>HOUR($A4549)</f>
        <v/>
      </c>
      <c r="D4549" s="15">
        <f>IF(AND($A4549&gt;=Instellingen!$B$6,$A4549&lt;Instellingen!$B$7),1,0)</f>
        <v/>
      </c>
      <c r="E4549" s="15">
        <f>COUNTIF(tData[BezoekStart],"&lt;"&amp;($A4549+1/24))-COUNTIF(tData[BezoekEind],"&lt;="&amp;$A4549)</f>
        <v/>
      </c>
      <c r="F4549" s="15">
        <f>COUNTIF(tData[BezoekLangStart],"&lt;"&amp;($A4549+1/24))-COUNTIF(tData[BezoekLangEind],"&lt;="&amp;$A4549)</f>
        <v/>
      </c>
      <c r="G4549" s="15">
        <f>IF($D4549=1,$B4549*100+$C4549,-1)</f>
        <v/>
      </c>
      <c r="H4549" s="15">
        <f>IF($D4549=1,$B4549,-1)</f>
        <v/>
      </c>
      <c r="I4549" s="15">
        <f>IF($D4549=1,$C4549,-1)</f>
        <v/>
      </c>
    </row>
    <row r="4550">
      <c r="A4550" s="33" t="n">
        <v>45481.45833333334</v>
      </c>
      <c r="B4550" s="15">
        <f>WEEKDAY($A4550,2)</f>
        <v/>
      </c>
      <c r="C4550" s="15">
        <f>HOUR($A4550)</f>
        <v/>
      </c>
      <c r="D4550" s="15">
        <f>IF(AND($A4550&gt;=Instellingen!$B$6,$A4550&lt;Instellingen!$B$7),1,0)</f>
        <v/>
      </c>
      <c r="E4550" s="15">
        <f>COUNTIF(tData[BezoekStart],"&lt;"&amp;($A4550+1/24))-COUNTIF(tData[BezoekEind],"&lt;="&amp;$A4550)</f>
        <v/>
      </c>
      <c r="F4550" s="15">
        <f>COUNTIF(tData[BezoekLangStart],"&lt;"&amp;($A4550+1/24))-COUNTIF(tData[BezoekLangEind],"&lt;="&amp;$A4550)</f>
        <v/>
      </c>
      <c r="G4550" s="15">
        <f>IF($D4550=1,$B4550*100+$C4550,-1)</f>
        <v/>
      </c>
      <c r="H4550" s="15">
        <f>IF($D4550=1,$B4550,-1)</f>
        <v/>
      </c>
      <c r="I4550" s="15">
        <f>IF($D4550=1,$C4550,-1)</f>
        <v/>
      </c>
    </row>
    <row r="4551">
      <c r="A4551" s="33" t="n">
        <v>45481.5</v>
      </c>
      <c r="B4551" s="15">
        <f>WEEKDAY($A4551,2)</f>
        <v/>
      </c>
      <c r="C4551" s="15">
        <f>HOUR($A4551)</f>
        <v/>
      </c>
      <c r="D4551" s="15">
        <f>IF(AND($A4551&gt;=Instellingen!$B$6,$A4551&lt;Instellingen!$B$7),1,0)</f>
        <v/>
      </c>
      <c r="E4551" s="15">
        <f>COUNTIF(tData[BezoekStart],"&lt;"&amp;($A4551+1/24))-COUNTIF(tData[BezoekEind],"&lt;="&amp;$A4551)</f>
        <v/>
      </c>
      <c r="F4551" s="15">
        <f>COUNTIF(tData[BezoekLangStart],"&lt;"&amp;($A4551+1/24))-COUNTIF(tData[BezoekLangEind],"&lt;="&amp;$A4551)</f>
        <v/>
      </c>
      <c r="G4551" s="15">
        <f>IF($D4551=1,$B4551*100+$C4551,-1)</f>
        <v/>
      </c>
      <c r="H4551" s="15">
        <f>IF($D4551=1,$B4551,-1)</f>
        <v/>
      </c>
      <c r="I4551" s="15">
        <f>IF($D4551=1,$C4551,-1)</f>
        <v/>
      </c>
    </row>
    <row r="4552">
      <c r="A4552" s="33" t="n">
        <v>45481.54166666666</v>
      </c>
      <c r="B4552" s="15">
        <f>WEEKDAY($A4552,2)</f>
        <v/>
      </c>
      <c r="C4552" s="15">
        <f>HOUR($A4552)</f>
        <v/>
      </c>
      <c r="D4552" s="15">
        <f>IF(AND($A4552&gt;=Instellingen!$B$6,$A4552&lt;Instellingen!$B$7),1,0)</f>
        <v/>
      </c>
      <c r="E4552" s="15">
        <f>COUNTIF(tData[BezoekStart],"&lt;"&amp;($A4552+1/24))-COUNTIF(tData[BezoekEind],"&lt;="&amp;$A4552)</f>
        <v/>
      </c>
      <c r="F4552" s="15">
        <f>COUNTIF(tData[BezoekLangStart],"&lt;"&amp;($A4552+1/24))-COUNTIF(tData[BezoekLangEind],"&lt;="&amp;$A4552)</f>
        <v/>
      </c>
      <c r="G4552" s="15">
        <f>IF($D4552=1,$B4552*100+$C4552,-1)</f>
        <v/>
      </c>
      <c r="H4552" s="15">
        <f>IF($D4552=1,$B4552,-1)</f>
        <v/>
      </c>
      <c r="I4552" s="15">
        <f>IF($D4552=1,$C4552,-1)</f>
        <v/>
      </c>
    </row>
    <row r="4553">
      <c r="A4553" s="33" t="n">
        <v>45481.58333333334</v>
      </c>
      <c r="B4553" s="15">
        <f>WEEKDAY($A4553,2)</f>
        <v/>
      </c>
      <c r="C4553" s="15">
        <f>HOUR($A4553)</f>
        <v/>
      </c>
      <c r="D4553" s="15">
        <f>IF(AND($A4553&gt;=Instellingen!$B$6,$A4553&lt;Instellingen!$B$7),1,0)</f>
        <v/>
      </c>
      <c r="E4553" s="15">
        <f>COUNTIF(tData[BezoekStart],"&lt;"&amp;($A4553+1/24))-COUNTIF(tData[BezoekEind],"&lt;="&amp;$A4553)</f>
        <v/>
      </c>
      <c r="F4553" s="15">
        <f>COUNTIF(tData[BezoekLangStart],"&lt;"&amp;($A4553+1/24))-COUNTIF(tData[BezoekLangEind],"&lt;="&amp;$A4553)</f>
        <v/>
      </c>
      <c r="G4553" s="15">
        <f>IF($D4553=1,$B4553*100+$C4553,-1)</f>
        <v/>
      </c>
      <c r="H4553" s="15">
        <f>IF($D4553=1,$B4553,-1)</f>
        <v/>
      </c>
      <c r="I4553" s="15">
        <f>IF($D4553=1,$C4553,-1)</f>
        <v/>
      </c>
    </row>
    <row r="4554">
      <c r="A4554" s="33" t="n">
        <v>45481.625</v>
      </c>
      <c r="B4554" s="15">
        <f>WEEKDAY($A4554,2)</f>
        <v/>
      </c>
      <c r="C4554" s="15">
        <f>HOUR($A4554)</f>
        <v/>
      </c>
      <c r="D4554" s="15">
        <f>IF(AND($A4554&gt;=Instellingen!$B$6,$A4554&lt;Instellingen!$B$7),1,0)</f>
        <v/>
      </c>
      <c r="E4554" s="15">
        <f>COUNTIF(tData[BezoekStart],"&lt;"&amp;($A4554+1/24))-COUNTIF(tData[BezoekEind],"&lt;="&amp;$A4554)</f>
        <v/>
      </c>
      <c r="F4554" s="15">
        <f>COUNTIF(tData[BezoekLangStart],"&lt;"&amp;($A4554+1/24))-COUNTIF(tData[BezoekLangEind],"&lt;="&amp;$A4554)</f>
        <v/>
      </c>
      <c r="G4554" s="15">
        <f>IF($D4554=1,$B4554*100+$C4554,-1)</f>
        <v/>
      </c>
      <c r="H4554" s="15">
        <f>IF($D4554=1,$B4554,-1)</f>
        <v/>
      </c>
      <c r="I4554" s="15">
        <f>IF($D4554=1,$C4554,-1)</f>
        <v/>
      </c>
    </row>
    <row r="4555">
      <c r="A4555" s="33" t="n">
        <v>45481.66666666666</v>
      </c>
      <c r="B4555" s="15">
        <f>WEEKDAY($A4555,2)</f>
        <v/>
      </c>
      <c r="C4555" s="15">
        <f>HOUR($A4555)</f>
        <v/>
      </c>
      <c r="D4555" s="15">
        <f>IF(AND($A4555&gt;=Instellingen!$B$6,$A4555&lt;Instellingen!$B$7),1,0)</f>
        <v/>
      </c>
      <c r="E4555" s="15">
        <f>COUNTIF(tData[BezoekStart],"&lt;"&amp;($A4555+1/24))-COUNTIF(tData[BezoekEind],"&lt;="&amp;$A4555)</f>
        <v/>
      </c>
      <c r="F4555" s="15">
        <f>COUNTIF(tData[BezoekLangStart],"&lt;"&amp;($A4555+1/24))-COUNTIF(tData[BezoekLangEind],"&lt;="&amp;$A4555)</f>
        <v/>
      </c>
      <c r="G4555" s="15">
        <f>IF($D4555=1,$B4555*100+$C4555,-1)</f>
        <v/>
      </c>
      <c r="H4555" s="15">
        <f>IF($D4555=1,$B4555,-1)</f>
        <v/>
      </c>
      <c r="I4555" s="15">
        <f>IF($D4555=1,$C4555,-1)</f>
        <v/>
      </c>
    </row>
    <row r="4556">
      <c r="A4556" s="33" t="n">
        <v>45481.70833333334</v>
      </c>
      <c r="B4556" s="15">
        <f>WEEKDAY($A4556,2)</f>
        <v/>
      </c>
      <c r="C4556" s="15">
        <f>HOUR($A4556)</f>
        <v/>
      </c>
      <c r="D4556" s="15">
        <f>IF(AND($A4556&gt;=Instellingen!$B$6,$A4556&lt;Instellingen!$B$7),1,0)</f>
        <v/>
      </c>
      <c r="E4556" s="15">
        <f>COUNTIF(tData[BezoekStart],"&lt;"&amp;($A4556+1/24))-COUNTIF(tData[BezoekEind],"&lt;="&amp;$A4556)</f>
        <v/>
      </c>
      <c r="F4556" s="15">
        <f>COUNTIF(tData[BezoekLangStart],"&lt;"&amp;($A4556+1/24))-COUNTIF(tData[BezoekLangEind],"&lt;="&amp;$A4556)</f>
        <v/>
      </c>
      <c r="G4556" s="15">
        <f>IF($D4556=1,$B4556*100+$C4556,-1)</f>
        <v/>
      </c>
      <c r="H4556" s="15">
        <f>IF($D4556=1,$B4556,-1)</f>
        <v/>
      </c>
      <c r="I4556" s="15">
        <f>IF($D4556=1,$C4556,-1)</f>
        <v/>
      </c>
    </row>
    <row r="4557">
      <c r="A4557" s="33" t="n">
        <v>45481.75</v>
      </c>
      <c r="B4557" s="15">
        <f>WEEKDAY($A4557,2)</f>
        <v/>
      </c>
      <c r="C4557" s="15">
        <f>HOUR($A4557)</f>
        <v/>
      </c>
      <c r="D4557" s="15">
        <f>IF(AND($A4557&gt;=Instellingen!$B$6,$A4557&lt;Instellingen!$B$7),1,0)</f>
        <v/>
      </c>
      <c r="E4557" s="15">
        <f>COUNTIF(tData[BezoekStart],"&lt;"&amp;($A4557+1/24))-COUNTIF(tData[BezoekEind],"&lt;="&amp;$A4557)</f>
        <v/>
      </c>
      <c r="F4557" s="15">
        <f>COUNTIF(tData[BezoekLangStart],"&lt;"&amp;($A4557+1/24))-COUNTIF(tData[BezoekLangEind],"&lt;="&amp;$A4557)</f>
        <v/>
      </c>
      <c r="G4557" s="15">
        <f>IF($D4557=1,$B4557*100+$C4557,-1)</f>
        <v/>
      </c>
      <c r="H4557" s="15">
        <f>IF($D4557=1,$B4557,-1)</f>
        <v/>
      </c>
      <c r="I4557" s="15">
        <f>IF($D4557=1,$C4557,-1)</f>
        <v/>
      </c>
    </row>
    <row r="4558">
      <c r="A4558" s="33" t="n">
        <v>45481.79166666666</v>
      </c>
      <c r="B4558" s="15">
        <f>WEEKDAY($A4558,2)</f>
        <v/>
      </c>
      <c r="C4558" s="15">
        <f>HOUR($A4558)</f>
        <v/>
      </c>
      <c r="D4558" s="15">
        <f>IF(AND($A4558&gt;=Instellingen!$B$6,$A4558&lt;Instellingen!$B$7),1,0)</f>
        <v/>
      </c>
      <c r="E4558" s="15">
        <f>COUNTIF(tData[BezoekStart],"&lt;"&amp;($A4558+1/24))-COUNTIF(tData[BezoekEind],"&lt;="&amp;$A4558)</f>
        <v/>
      </c>
      <c r="F4558" s="15">
        <f>COUNTIF(tData[BezoekLangStart],"&lt;"&amp;($A4558+1/24))-COUNTIF(tData[BezoekLangEind],"&lt;="&amp;$A4558)</f>
        <v/>
      </c>
      <c r="G4558" s="15">
        <f>IF($D4558=1,$B4558*100+$C4558,-1)</f>
        <v/>
      </c>
      <c r="H4558" s="15">
        <f>IF($D4558=1,$B4558,-1)</f>
        <v/>
      </c>
      <c r="I4558" s="15">
        <f>IF($D4558=1,$C4558,-1)</f>
        <v/>
      </c>
    </row>
    <row r="4559">
      <c r="A4559" s="33" t="n">
        <v>45481.83333333334</v>
      </c>
      <c r="B4559" s="15">
        <f>WEEKDAY($A4559,2)</f>
        <v/>
      </c>
      <c r="C4559" s="15">
        <f>HOUR($A4559)</f>
        <v/>
      </c>
      <c r="D4559" s="15">
        <f>IF(AND($A4559&gt;=Instellingen!$B$6,$A4559&lt;Instellingen!$B$7),1,0)</f>
        <v/>
      </c>
      <c r="E4559" s="15">
        <f>COUNTIF(tData[BezoekStart],"&lt;"&amp;($A4559+1/24))-COUNTIF(tData[BezoekEind],"&lt;="&amp;$A4559)</f>
        <v/>
      </c>
      <c r="F4559" s="15">
        <f>COUNTIF(tData[BezoekLangStart],"&lt;"&amp;($A4559+1/24))-COUNTIF(tData[BezoekLangEind],"&lt;="&amp;$A4559)</f>
        <v/>
      </c>
      <c r="G4559" s="15">
        <f>IF($D4559=1,$B4559*100+$C4559,-1)</f>
        <v/>
      </c>
      <c r="H4559" s="15">
        <f>IF($D4559=1,$B4559,-1)</f>
        <v/>
      </c>
      <c r="I4559" s="15">
        <f>IF($D4559=1,$C4559,-1)</f>
        <v/>
      </c>
    </row>
    <row r="4560">
      <c r="A4560" s="33" t="n">
        <v>45481.875</v>
      </c>
      <c r="B4560" s="15">
        <f>WEEKDAY($A4560,2)</f>
        <v/>
      </c>
      <c r="C4560" s="15">
        <f>HOUR($A4560)</f>
        <v/>
      </c>
      <c r="D4560" s="15">
        <f>IF(AND($A4560&gt;=Instellingen!$B$6,$A4560&lt;Instellingen!$B$7),1,0)</f>
        <v/>
      </c>
      <c r="E4560" s="15">
        <f>COUNTIF(tData[BezoekStart],"&lt;"&amp;($A4560+1/24))-COUNTIF(tData[BezoekEind],"&lt;="&amp;$A4560)</f>
        <v/>
      </c>
      <c r="F4560" s="15">
        <f>COUNTIF(tData[BezoekLangStart],"&lt;"&amp;($A4560+1/24))-COUNTIF(tData[BezoekLangEind],"&lt;="&amp;$A4560)</f>
        <v/>
      </c>
      <c r="G4560" s="15">
        <f>IF($D4560=1,$B4560*100+$C4560,-1)</f>
        <v/>
      </c>
      <c r="H4560" s="15">
        <f>IF($D4560=1,$B4560,-1)</f>
        <v/>
      </c>
      <c r="I4560" s="15">
        <f>IF($D4560=1,$C4560,-1)</f>
        <v/>
      </c>
    </row>
    <row r="4561">
      <c r="A4561" s="33" t="n">
        <v>45481.91666666666</v>
      </c>
      <c r="B4561" s="15">
        <f>WEEKDAY($A4561,2)</f>
        <v/>
      </c>
      <c r="C4561" s="15">
        <f>HOUR($A4561)</f>
        <v/>
      </c>
      <c r="D4561" s="15">
        <f>IF(AND($A4561&gt;=Instellingen!$B$6,$A4561&lt;Instellingen!$B$7),1,0)</f>
        <v/>
      </c>
      <c r="E4561" s="15">
        <f>COUNTIF(tData[BezoekStart],"&lt;"&amp;($A4561+1/24))-COUNTIF(tData[BezoekEind],"&lt;="&amp;$A4561)</f>
        <v/>
      </c>
      <c r="F4561" s="15">
        <f>COUNTIF(tData[BezoekLangStart],"&lt;"&amp;($A4561+1/24))-COUNTIF(tData[BezoekLangEind],"&lt;="&amp;$A4561)</f>
        <v/>
      </c>
      <c r="G4561" s="15">
        <f>IF($D4561=1,$B4561*100+$C4561,-1)</f>
        <v/>
      </c>
      <c r="H4561" s="15">
        <f>IF($D4561=1,$B4561,-1)</f>
        <v/>
      </c>
      <c r="I4561" s="15">
        <f>IF($D4561=1,$C4561,-1)</f>
        <v/>
      </c>
    </row>
    <row r="4562">
      <c r="A4562" s="33" t="n">
        <v>45481.95833333334</v>
      </c>
      <c r="B4562" s="15">
        <f>WEEKDAY($A4562,2)</f>
        <v/>
      </c>
      <c r="C4562" s="15">
        <f>HOUR($A4562)</f>
        <v/>
      </c>
      <c r="D4562" s="15">
        <f>IF(AND($A4562&gt;=Instellingen!$B$6,$A4562&lt;Instellingen!$B$7),1,0)</f>
        <v/>
      </c>
      <c r="E4562" s="15">
        <f>COUNTIF(tData[BezoekStart],"&lt;"&amp;($A4562+1/24))-COUNTIF(tData[BezoekEind],"&lt;="&amp;$A4562)</f>
        <v/>
      </c>
      <c r="F4562" s="15">
        <f>COUNTIF(tData[BezoekLangStart],"&lt;"&amp;($A4562+1/24))-COUNTIF(tData[BezoekLangEind],"&lt;="&amp;$A4562)</f>
        <v/>
      </c>
      <c r="G4562" s="15">
        <f>IF($D4562=1,$B4562*100+$C4562,-1)</f>
        <v/>
      </c>
      <c r="H4562" s="15">
        <f>IF($D4562=1,$B4562,-1)</f>
        <v/>
      </c>
      <c r="I4562" s="15">
        <f>IF($D4562=1,$C4562,-1)</f>
        <v/>
      </c>
    </row>
    <row r="4563">
      <c r="A4563" s="33" t="n">
        <v>45482</v>
      </c>
      <c r="B4563" s="15">
        <f>WEEKDAY($A4563,2)</f>
        <v/>
      </c>
      <c r="C4563" s="15">
        <f>HOUR($A4563)</f>
        <v/>
      </c>
      <c r="D4563" s="15">
        <f>IF(AND($A4563&gt;=Instellingen!$B$6,$A4563&lt;Instellingen!$B$7),1,0)</f>
        <v/>
      </c>
      <c r="E4563" s="15">
        <f>COUNTIF(tData[BezoekStart],"&lt;"&amp;($A4563+1/24))-COUNTIF(tData[BezoekEind],"&lt;="&amp;$A4563)</f>
        <v/>
      </c>
      <c r="F4563" s="15">
        <f>COUNTIF(tData[BezoekLangStart],"&lt;"&amp;($A4563+1/24))-COUNTIF(tData[BezoekLangEind],"&lt;="&amp;$A4563)</f>
        <v/>
      </c>
      <c r="G4563" s="15">
        <f>IF($D4563=1,$B4563*100+$C4563,-1)</f>
        <v/>
      </c>
      <c r="H4563" s="15">
        <f>IF($D4563=1,$B4563,-1)</f>
        <v/>
      </c>
      <c r="I4563" s="15">
        <f>IF($D4563=1,$C4563,-1)</f>
        <v/>
      </c>
    </row>
    <row r="4564">
      <c r="A4564" s="33" t="n">
        <v>45482.04166666666</v>
      </c>
      <c r="B4564" s="15">
        <f>WEEKDAY($A4564,2)</f>
        <v/>
      </c>
      <c r="C4564" s="15">
        <f>HOUR($A4564)</f>
        <v/>
      </c>
      <c r="D4564" s="15">
        <f>IF(AND($A4564&gt;=Instellingen!$B$6,$A4564&lt;Instellingen!$B$7),1,0)</f>
        <v/>
      </c>
      <c r="E4564" s="15">
        <f>COUNTIF(tData[BezoekStart],"&lt;"&amp;($A4564+1/24))-COUNTIF(tData[BezoekEind],"&lt;="&amp;$A4564)</f>
        <v/>
      </c>
      <c r="F4564" s="15">
        <f>COUNTIF(tData[BezoekLangStart],"&lt;"&amp;($A4564+1/24))-COUNTIF(tData[BezoekLangEind],"&lt;="&amp;$A4564)</f>
        <v/>
      </c>
      <c r="G4564" s="15">
        <f>IF($D4564=1,$B4564*100+$C4564,-1)</f>
        <v/>
      </c>
      <c r="H4564" s="15">
        <f>IF($D4564=1,$B4564,-1)</f>
        <v/>
      </c>
      <c r="I4564" s="15">
        <f>IF($D4564=1,$C4564,-1)</f>
        <v/>
      </c>
    </row>
    <row r="4565">
      <c r="A4565" s="33" t="n">
        <v>45482.08333333334</v>
      </c>
      <c r="B4565" s="15">
        <f>WEEKDAY($A4565,2)</f>
        <v/>
      </c>
      <c r="C4565" s="15">
        <f>HOUR($A4565)</f>
        <v/>
      </c>
      <c r="D4565" s="15">
        <f>IF(AND($A4565&gt;=Instellingen!$B$6,$A4565&lt;Instellingen!$B$7),1,0)</f>
        <v/>
      </c>
      <c r="E4565" s="15">
        <f>COUNTIF(tData[BezoekStart],"&lt;"&amp;($A4565+1/24))-COUNTIF(tData[BezoekEind],"&lt;="&amp;$A4565)</f>
        <v/>
      </c>
      <c r="F4565" s="15">
        <f>COUNTIF(tData[BezoekLangStart],"&lt;"&amp;($A4565+1/24))-COUNTIF(tData[BezoekLangEind],"&lt;="&amp;$A4565)</f>
        <v/>
      </c>
      <c r="G4565" s="15">
        <f>IF($D4565=1,$B4565*100+$C4565,-1)</f>
        <v/>
      </c>
      <c r="H4565" s="15">
        <f>IF($D4565=1,$B4565,-1)</f>
        <v/>
      </c>
      <c r="I4565" s="15">
        <f>IF($D4565=1,$C4565,-1)</f>
        <v/>
      </c>
    </row>
    <row r="4566">
      <c r="A4566" s="33" t="n">
        <v>45482.125</v>
      </c>
      <c r="B4566" s="15">
        <f>WEEKDAY($A4566,2)</f>
        <v/>
      </c>
      <c r="C4566" s="15">
        <f>HOUR($A4566)</f>
        <v/>
      </c>
      <c r="D4566" s="15">
        <f>IF(AND($A4566&gt;=Instellingen!$B$6,$A4566&lt;Instellingen!$B$7),1,0)</f>
        <v/>
      </c>
      <c r="E4566" s="15">
        <f>COUNTIF(tData[BezoekStart],"&lt;"&amp;($A4566+1/24))-COUNTIF(tData[BezoekEind],"&lt;="&amp;$A4566)</f>
        <v/>
      </c>
      <c r="F4566" s="15">
        <f>COUNTIF(tData[BezoekLangStart],"&lt;"&amp;($A4566+1/24))-COUNTIF(tData[BezoekLangEind],"&lt;="&amp;$A4566)</f>
        <v/>
      </c>
      <c r="G4566" s="15">
        <f>IF($D4566=1,$B4566*100+$C4566,-1)</f>
        <v/>
      </c>
      <c r="H4566" s="15">
        <f>IF($D4566=1,$B4566,-1)</f>
        <v/>
      </c>
      <c r="I4566" s="15">
        <f>IF($D4566=1,$C4566,-1)</f>
        <v/>
      </c>
    </row>
    <row r="4567">
      <c r="A4567" s="33" t="n">
        <v>45482.16666666666</v>
      </c>
      <c r="B4567" s="15">
        <f>WEEKDAY($A4567,2)</f>
        <v/>
      </c>
      <c r="C4567" s="15">
        <f>HOUR($A4567)</f>
        <v/>
      </c>
      <c r="D4567" s="15">
        <f>IF(AND($A4567&gt;=Instellingen!$B$6,$A4567&lt;Instellingen!$B$7),1,0)</f>
        <v/>
      </c>
      <c r="E4567" s="15">
        <f>COUNTIF(tData[BezoekStart],"&lt;"&amp;($A4567+1/24))-COUNTIF(tData[BezoekEind],"&lt;="&amp;$A4567)</f>
        <v/>
      </c>
      <c r="F4567" s="15">
        <f>COUNTIF(tData[BezoekLangStart],"&lt;"&amp;($A4567+1/24))-COUNTIF(tData[BezoekLangEind],"&lt;="&amp;$A4567)</f>
        <v/>
      </c>
      <c r="G4567" s="15">
        <f>IF($D4567=1,$B4567*100+$C4567,-1)</f>
        <v/>
      </c>
      <c r="H4567" s="15">
        <f>IF($D4567=1,$B4567,-1)</f>
        <v/>
      </c>
      <c r="I4567" s="15">
        <f>IF($D4567=1,$C4567,-1)</f>
        <v/>
      </c>
    </row>
    <row r="4568">
      <c r="A4568" s="33" t="n">
        <v>45482.20833333334</v>
      </c>
      <c r="B4568" s="15">
        <f>WEEKDAY($A4568,2)</f>
        <v/>
      </c>
      <c r="C4568" s="15">
        <f>HOUR($A4568)</f>
        <v/>
      </c>
      <c r="D4568" s="15">
        <f>IF(AND($A4568&gt;=Instellingen!$B$6,$A4568&lt;Instellingen!$B$7),1,0)</f>
        <v/>
      </c>
      <c r="E4568" s="15">
        <f>COUNTIF(tData[BezoekStart],"&lt;"&amp;($A4568+1/24))-COUNTIF(tData[BezoekEind],"&lt;="&amp;$A4568)</f>
        <v/>
      </c>
      <c r="F4568" s="15">
        <f>COUNTIF(tData[BezoekLangStart],"&lt;"&amp;($A4568+1/24))-COUNTIF(tData[BezoekLangEind],"&lt;="&amp;$A4568)</f>
        <v/>
      </c>
      <c r="G4568" s="15">
        <f>IF($D4568=1,$B4568*100+$C4568,-1)</f>
        <v/>
      </c>
      <c r="H4568" s="15">
        <f>IF($D4568=1,$B4568,-1)</f>
        <v/>
      </c>
      <c r="I4568" s="15">
        <f>IF($D4568=1,$C4568,-1)</f>
        <v/>
      </c>
    </row>
    <row r="4569">
      <c r="A4569" s="33" t="n">
        <v>45482.25</v>
      </c>
      <c r="B4569" s="15">
        <f>WEEKDAY($A4569,2)</f>
        <v/>
      </c>
      <c r="C4569" s="15">
        <f>HOUR($A4569)</f>
        <v/>
      </c>
      <c r="D4569" s="15">
        <f>IF(AND($A4569&gt;=Instellingen!$B$6,$A4569&lt;Instellingen!$B$7),1,0)</f>
        <v/>
      </c>
      <c r="E4569" s="15">
        <f>COUNTIF(tData[BezoekStart],"&lt;"&amp;($A4569+1/24))-COUNTIF(tData[BezoekEind],"&lt;="&amp;$A4569)</f>
        <v/>
      </c>
      <c r="F4569" s="15">
        <f>COUNTIF(tData[BezoekLangStart],"&lt;"&amp;($A4569+1/24))-COUNTIF(tData[BezoekLangEind],"&lt;="&amp;$A4569)</f>
        <v/>
      </c>
      <c r="G4569" s="15">
        <f>IF($D4569=1,$B4569*100+$C4569,-1)</f>
        <v/>
      </c>
      <c r="H4569" s="15">
        <f>IF($D4569=1,$B4569,-1)</f>
        <v/>
      </c>
      <c r="I4569" s="15">
        <f>IF($D4569=1,$C4569,-1)</f>
        <v/>
      </c>
    </row>
    <row r="4570">
      <c r="A4570" s="33" t="n">
        <v>45482.29166666666</v>
      </c>
      <c r="B4570" s="15">
        <f>WEEKDAY($A4570,2)</f>
        <v/>
      </c>
      <c r="C4570" s="15">
        <f>HOUR($A4570)</f>
        <v/>
      </c>
      <c r="D4570" s="15">
        <f>IF(AND($A4570&gt;=Instellingen!$B$6,$A4570&lt;Instellingen!$B$7),1,0)</f>
        <v/>
      </c>
      <c r="E4570" s="15">
        <f>COUNTIF(tData[BezoekStart],"&lt;"&amp;($A4570+1/24))-COUNTIF(tData[BezoekEind],"&lt;="&amp;$A4570)</f>
        <v/>
      </c>
      <c r="F4570" s="15">
        <f>COUNTIF(tData[BezoekLangStart],"&lt;"&amp;($A4570+1/24))-COUNTIF(tData[BezoekLangEind],"&lt;="&amp;$A4570)</f>
        <v/>
      </c>
      <c r="G4570" s="15">
        <f>IF($D4570=1,$B4570*100+$C4570,-1)</f>
        <v/>
      </c>
      <c r="H4570" s="15">
        <f>IF($D4570=1,$B4570,-1)</f>
        <v/>
      </c>
      <c r="I4570" s="15">
        <f>IF($D4570=1,$C4570,-1)</f>
        <v/>
      </c>
    </row>
    <row r="4571">
      <c r="A4571" s="33" t="n">
        <v>45482.33333333334</v>
      </c>
      <c r="B4571" s="15">
        <f>WEEKDAY($A4571,2)</f>
        <v/>
      </c>
      <c r="C4571" s="15">
        <f>HOUR($A4571)</f>
        <v/>
      </c>
      <c r="D4571" s="15">
        <f>IF(AND($A4571&gt;=Instellingen!$B$6,$A4571&lt;Instellingen!$B$7),1,0)</f>
        <v/>
      </c>
      <c r="E4571" s="15">
        <f>COUNTIF(tData[BezoekStart],"&lt;"&amp;($A4571+1/24))-COUNTIF(tData[BezoekEind],"&lt;="&amp;$A4571)</f>
        <v/>
      </c>
      <c r="F4571" s="15">
        <f>COUNTIF(tData[BezoekLangStart],"&lt;"&amp;($A4571+1/24))-COUNTIF(tData[BezoekLangEind],"&lt;="&amp;$A4571)</f>
        <v/>
      </c>
      <c r="G4571" s="15">
        <f>IF($D4571=1,$B4571*100+$C4571,-1)</f>
        <v/>
      </c>
      <c r="H4571" s="15">
        <f>IF($D4571=1,$B4571,-1)</f>
        <v/>
      </c>
      <c r="I4571" s="15">
        <f>IF($D4571=1,$C4571,-1)</f>
        <v/>
      </c>
    </row>
    <row r="4572">
      <c r="A4572" s="33" t="n">
        <v>45482.375</v>
      </c>
      <c r="B4572" s="15">
        <f>WEEKDAY($A4572,2)</f>
        <v/>
      </c>
      <c r="C4572" s="15">
        <f>HOUR($A4572)</f>
        <v/>
      </c>
      <c r="D4572" s="15">
        <f>IF(AND($A4572&gt;=Instellingen!$B$6,$A4572&lt;Instellingen!$B$7),1,0)</f>
        <v/>
      </c>
      <c r="E4572" s="15">
        <f>COUNTIF(tData[BezoekStart],"&lt;"&amp;($A4572+1/24))-COUNTIF(tData[BezoekEind],"&lt;="&amp;$A4572)</f>
        <v/>
      </c>
      <c r="F4572" s="15">
        <f>COUNTIF(tData[BezoekLangStart],"&lt;"&amp;($A4572+1/24))-COUNTIF(tData[BezoekLangEind],"&lt;="&amp;$A4572)</f>
        <v/>
      </c>
      <c r="G4572" s="15">
        <f>IF($D4572=1,$B4572*100+$C4572,-1)</f>
        <v/>
      </c>
      <c r="H4572" s="15">
        <f>IF($D4572=1,$B4572,-1)</f>
        <v/>
      </c>
      <c r="I4572" s="15">
        <f>IF($D4572=1,$C4572,-1)</f>
        <v/>
      </c>
    </row>
    <row r="4573">
      <c r="A4573" s="33" t="n">
        <v>45482.41666666666</v>
      </c>
      <c r="B4573" s="15">
        <f>WEEKDAY($A4573,2)</f>
        <v/>
      </c>
      <c r="C4573" s="15">
        <f>HOUR($A4573)</f>
        <v/>
      </c>
      <c r="D4573" s="15">
        <f>IF(AND($A4573&gt;=Instellingen!$B$6,$A4573&lt;Instellingen!$B$7),1,0)</f>
        <v/>
      </c>
      <c r="E4573" s="15">
        <f>COUNTIF(tData[BezoekStart],"&lt;"&amp;($A4573+1/24))-COUNTIF(tData[BezoekEind],"&lt;="&amp;$A4573)</f>
        <v/>
      </c>
      <c r="F4573" s="15">
        <f>COUNTIF(tData[BezoekLangStart],"&lt;"&amp;($A4573+1/24))-COUNTIF(tData[BezoekLangEind],"&lt;="&amp;$A4573)</f>
        <v/>
      </c>
      <c r="G4573" s="15">
        <f>IF($D4573=1,$B4573*100+$C4573,-1)</f>
        <v/>
      </c>
      <c r="H4573" s="15">
        <f>IF($D4573=1,$B4573,-1)</f>
        <v/>
      </c>
      <c r="I4573" s="15">
        <f>IF($D4573=1,$C4573,-1)</f>
        <v/>
      </c>
    </row>
    <row r="4574">
      <c r="A4574" s="33" t="n">
        <v>45482.45833333334</v>
      </c>
      <c r="B4574" s="15">
        <f>WEEKDAY($A4574,2)</f>
        <v/>
      </c>
      <c r="C4574" s="15">
        <f>HOUR($A4574)</f>
        <v/>
      </c>
      <c r="D4574" s="15">
        <f>IF(AND($A4574&gt;=Instellingen!$B$6,$A4574&lt;Instellingen!$B$7),1,0)</f>
        <v/>
      </c>
      <c r="E4574" s="15">
        <f>COUNTIF(tData[BezoekStart],"&lt;"&amp;($A4574+1/24))-COUNTIF(tData[BezoekEind],"&lt;="&amp;$A4574)</f>
        <v/>
      </c>
      <c r="F4574" s="15">
        <f>COUNTIF(tData[BezoekLangStart],"&lt;"&amp;($A4574+1/24))-COUNTIF(tData[BezoekLangEind],"&lt;="&amp;$A4574)</f>
        <v/>
      </c>
      <c r="G4574" s="15">
        <f>IF($D4574=1,$B4574*100+$C4574,-1)</f>
        <v/>
      </c>
      <c r="H4574" s="15">
        <f>IF($D4574=1,$B4574,-1)</f>
        <v/>
      </c>
      <c r="I4574" s="15">
        <f>IF($D4574=1,$C4574,-1)</f>
        <v/>
      </c>
    </row>
    <row r="4575">
      <c r="A4575" s="33" t="n">
        <v>45482.5</v>
      </c>
      <c r="B4575" s="15">
        <f>WEEKDAY($A4575,2)</f>
        <v/>
      </c>
      <c r="C4575" s="15">
        <f>HOUR($A4575)</f>
        <v/>
      </c>
      <c r="D4575" s="15">
        <f>IF(AND($A4575&gt;=Instellingen!$B$6,$A4575&lt;Instellingen!$B$7),1,0)</f>
        <v/>
      </c>
      <c r="E4575" s="15">
        <f>COUNTIF(tData[BezoekStart],"&lt;"&amp;($A4575+1/24))-COUNTIF(tData[BezoekEind],"&lt;="&amp;$A4575)</f>
        <v/>
      </c>
      <c r="F4575" s="15">
        <f>COUNTIF(tData[BezoekLangStart],"&lt;"&amp;($A4575+1/24))-COUNTIF(tData[BezoekLangEind],"&lt;="&amp;$A4575)</f>
        <v/>
      </c>
      <c r="G4575" s="15">
        <f>IF($D4575=1,$B4575*100+$C4575,-1)</f>
        <v/>
      </c>
      <c r="H4575" s="15">
        <f>IF($D4575=1,$B4575,-1)</f>
        <v/>
      </c>
      <c r="I4575" s="15">
        <f>IF($D4575=1,$C4575,-1)</f>
        <v/>
      </c>
    </row>
    <row r="4576">
      <c r="A4576" s="33" t="n">
        <v>45482.54166666666</v>
      </c>
      <c r="B4576" s="15">
        <f>WEEKDAY($A4576,2)</f>
        <v/>
      </c>
      <c r="C4576" s="15">
        <f>HOUR($A4576)</f>
        <v/>
      </c>
      <c r="D4576" s="15">
        <f>IF(AND($A4576&gt;=Instellingen!$B$6,$A4576&lt;Instellingen!$B$7),1,0)</f>
        <v/>
      </c>
      <c r="E4576" s="15">
        <f>COUNTIF(tData[BezoekStart],"&lt;"&amp;($A4576+1/24))-COUNTIF(tData[BezoekEind],"&lt;="&amp;$A4576)</f>
        <v/>
      </c>
      <c r="F4576" s="15">
        <f>COUNTIF(tData[BezoekLangStart],"&lt;"&amp;($A4576+1/24))-COUNTIF(tData[BezoekLangEind],"&lt;="&amp;$A4576)</f>
        <v/>
      </c>
      <c r="G4576" s="15">
        <f>IF($D4576=1,$B4576*100+$C4576,-1)</f>
        <v/>
      </c>
      <c r="H4576" s="15">
        <f>IF($D4576=1,$B4576,-1)</f>
        <v/>
      </c>
      <c r="I4576" s="15">
        <f>IF($D4576=1,$C4576,-1)</f>
        <v/>
      </c>
    </row>
    <row r="4577">
      <c r="A4577" s="33" t="n">
        <v>45482.58333333334</v>
      </c>
      <c r="B4577" s="15">
        <f>WEEKDAY($A4577,2)</f>
        <v/>
      </c>
      <c r="C4577" s="15">
        <f>HOUR($A4577)</f>
        <v/>
      </c>
      <c r="D4577" s="15">
        <f>IF(AND($A4577&gt;=Instellingen!$B$6,$A4577&lt;Instellingen!$B$7),1,0)</f>
        <v/>
      </c>
      <c r="E4577" s="15">
        <f>COUNTIF(tData[BezoekStart],"&lt;"&amp;($A4577+1/24))-COUNTIF(tData[BezoekEind],"&lt;="&amp;$A4577)</f>
        <v/>
      </c>
      <c r="F4577" s="15">
        <f>COUNTIF(tData[BezoekLangStart],"&lt;"&amp;($A4577+1/24))-COUNTIF(tData[BezoekLangEind],"&lt;="&amp;$A4577)</f>
        <v/>
      </c>
      <c r="G4577" s="15">
        <f>IF($D4577=1,$B4577*100+$C4577,-1)</f>
        <v/>
      </c>
      <c r="H4577" s="15">
        <f>IF($D4577=1,$B4577,-1)</f>
        <v/>
      </c>
      <c r="I4577" s="15">
        <f>IF($D4577=1,$C4577,-1)</f>
        <v/>
      </c>
    </row>
    <row r="4578">
      <c r="A4578" s="33" t="n">
        <v>45482.625</v>
      </c>
      <c r="B4578" s="15">
        <f>WEEKDAY($A4578,2)</f>
        <v/>
      </c>
      <c r="C4578" s="15">
        <f>HOUR($A4578)</f>
        <v/>
      </c>
      <c r="D4578" s="15">
        <f>IF(AND($A4578&gt;=Instellingen!$B$6,$A4578&lt;Instellingen!$B$7),1,0)</f>
        <v/>
      </c>
      <c r="E4578" s="15">
        <f>COUNTIF(tData[BezoekStart],"&lt;"&amp;($A4578+1/24))-COUNTIF(tData[BezoekEind],"&lt;="&amp;$A4578)</f>
        <v/>
      </c>
      <c r="F4578" s="15">
        <f>COUNTIF(tData[BezoekLangStart],"&lt;"&amp;($A4578+1/24))-COUNTIF(tData[BezoekLangEind],"&lt;="&amp;$A4578)</f>
        <v/>
      </c>
      <c r="G4578" s="15">
        <f>IF($D4578=1,$B4578*100+$C4578,-1)</f>
        <v/>
      </c>
      <c r="H4578" s="15">
        <f>IF($D4578=1,$B4578,-1)</f>
        <v/>
      </c>
      <c r="I4578" s="15">
        <f>IF($D4578=1,$C4578,-1)</f>
        <v/>
      </c>
    </row>
    <row r="4579">
      <c r="A4579" s="33" t="n">
        <v>45482.66666666666</v>
      </c>
      <c r="B4579" s="15">
        <f>WEEKDAY($A4579,2)</f>
        <v/>
      </c>
      <c r="C4579" s="15">
        <f>HOUR($A4579)</f>
        <v/>
      </c>
      <c r="D4579" s="15">
        <f>IF(AND($A4579&gt;=Instellingen!$B$6,$A4579&lt;Instellingen!$B$7),1,0)</f>
        <v/>
      </c>
      <c r="E4579" s="15">
        <f>COUNTIF(tData[BezoekStart],"&lt;"&amp;($A4579+1/24))-COUNTIF(tData[BezoekEind],"&lt;="&amp;$A4579)</f>
        <v/>
      </c>
      <c r="F4579" s="15">
        <f>COUNTIF(tData[BezoekLangStart],"&lt;"&amp;($A4579+1/24))-COUNTIF(tData[BezoekLangEind],"&lt;="&amp;$A4579)</f>
        <v/>
      </c>
      <c r="G4579" s="15">
        <f>IF($D4579=1,$B4579*100+$C4579,-1)</f>
        <v/>
      </c>
      <c r="H4579" s="15">
        <f>IF($D4579=1,$B4579,-1)</f>
        <v/>
      </c>
      <c r="I4579" s="15">
        <f>IF($D4579=1,$C4579,-1)</f>
        <v/>
      </c>
    </row>
    <row r="4580">
      <c r="A4580" s="33" t="n">
        <v>45482.70833333334</v>
      </c>
      <c r="B4580" s="15">
        <f>WEEKDAY($A4580,2)</f>
        <v/>
      </c>
      <c r="C4580" s="15">
        <f>HOUR($A4580)</f>
        <v/>
      </c>
      <c r="D4580" s="15">
        <f>IF(AND($A4580&gt;=Instellingen!$B$6,$A4580&lt;Instellingen!$B$7),1,0)</f>
        <v/>
      </c>
      <c r="E4580" s="15">
        <f>COUNTIF(tData[BezoekStart],"&lt;"&amp;($A4580+1/24))-COUNTIF(tData[BezoekEind],"&lt;="&amp;$A4580)</f>
        <v/>
      </c>
      <c r="F4580" s="15">
        <f>COUNTIF(tData[BezoekLangStart],"&lt;"&amp;($A4580+1/24))-COUNTIF(tData[BezoekLangEind],"&lt;="&amp;$A4580)</f>
        <v/>
      </c>
      <c r="G4580" s="15">
        <f>IF($D4580=1,$B4580*100+$C4580,-1)</f>
        <v/>
      </c>
      <c r="H4580" s="15">
        <f>IF($D4580=1,$B4580,-1)</f>
        <v/>
      </c>
      <c r="I4580" s="15">
        <f>IF($D4580=1,$C4580,-1)</f>
        <v/>
      </c>
    </row>
    <row r="4581">
      <c r="A4581" s="33" t="n">
        <v>45482.75</v>
      </c>
      <c r="B4581" s="15">
        <f>WEEKDAY($A4581,2)</f>
        <v/>
      </c>
      <c r="C4581" s="15">
        <f>HOUR($A4581)</f>
        <v/>
      </c>
      <c r="D4581" s="15">
        <f>IF(AND($A4581&gt;=Instellingen!$B$6,$A4581&lt;Instellingen!$B$7),1,0)</f>
        <v/>
      </c>
      <c r="E4581" s="15">
        <f>COUNTIF(tData[BezoekStart],"&lt;"&amp;($A4581+1/24))-COUNTIF(tData[BezoekEind],"&lt;="&amp;$A4581)</f>
        <v/>
      </c>
      <c r="F4581" s="15">
        <f>COUNTIF(tData[BezoekLangStart],"&lt;"&amp;($A4581+1/24))-COUNTIF(tData[BezoekLangEind],"&lt;="&amp;$A4581)</f>
        <v/>
      </c>
      <c r="G4581" s="15">
        <f>IF($D4581=1,$B4581*100+$C4581,-1)</f>
        <v/>
      </c>
      <c r="H4581" s="15">
        <f>IF($D4581=1,$B4581,-1)</f>
        <v/>
      </c>
      <c r="I4581" s="15">
        <f>IF($D4581=1,$C4581,-1)</f>
        <v/>
      </c>
    </row>
    <row r="4582">
      <c r="A4582" s="33" t="n">
        <v>45482.79166666666</v>
      </c>
      <c r="B4582" s="15">
        <f>WEEKDAY($A4582,2)</f>
        <v/>
      </c>
      <c r="C4582" s="15">
        <f>HOUR($A4582)</f>
        <v/>
      </c>
      <c r="D4582" s="15">
        <f>IF(AND($A4582&gt;=Instellingen!$B$6,$A4582&lt;Instellingen!$B$7),1,0)</f>
        <v/>
      </c>
      <c r="E4582" s="15">
        <f>COUNTIF(tData[BezoekStart],"&lt;"&amp;($A4582+1/24))-COUNTIF(tData[BezoekEind],"&lt;="&amp;$A4582)</f>
        <v/>
      </c>
      <c r="F4582" s="15">
        <f>COUNTIF(tData[BezoekLangStart],"&lt;"&amp;($A4582+1/24))-COUNTIF(tData[BezoekLangEind],"&lt;="&amp;$A4582)</f>
        <v/>
      </c>
      <c r="G4582" s="15">
        <f>IF($D4582=1,$B4582*100+$C4582,-1)</f>
        <v/>
      </c>
      <c r="H4582" s="15">
        <f>IF($D4582=1,$B4582,-1)</f>
        <v/>
      </c>
      <c r="I4582" s="15">
        <f>IF($D4582=1,$C4582,-1)</f>
        <v/>
      </c>
    </row>
    <row r="4583">
      <c r="A4583" s="33" t="n">
        <v>45482.83333333334</v>
      </c>
      <c r="B4583" s="15">
        <f>WEEKDAY($A4583,2)</f>
        <v/>
      </c>
      <c r="C4583" s="15">
        <f>HOUR($A4583)</f>
        <v/>
      </c>
      <c r="D4583" s="15">
        <f>IF(AND($A4583&gt;=Instellingen!$B$6,$A4583&lt;Instellingen!$B$7),1,0)</f>
        <v/>
      </c>
      <c r="E4583" s="15">
        <f>COUNTIF(tData[BezoekStart],"&lt;"&amp;($A4583+1/24))-COUNTIF(tData[BezoekEind],"&lt;="&amp;$A4583)</f>
        <v/>
      </c>
      <c r="F4583" s="15">
        <f>COUNTIF(tData[BezoekLangStart],"&lt;"&amp;($A4583+1/24))-COUNTIF(tData[BezoekLangEind],"&lt;="&amp;$A4583)</f>
        <v/>
      </c>
      <c r="G4583" s="15">
        <f>IF($D4583=1,$B4583*100+$C4583,-1)</f>
        <v/>
      </c>
      <c r="H4583" s="15">
        <f>IF($D4583=1,$B4583,-1)</f>
        <v/>
      </c>
      <c r="I4583" s="15">
        <f>IF($D4583=1,$C4583,-1)</f>
        <v/>
      </c>
    </row>
    <row r="4584">
      <c r="A4584" s="33" t="n">
        <v>45482.875</v>
      </c>
      <c r="B4584" s="15">
        <f>WEEKDAY($A4584,2)</f>
        <v/>
      </c>
      <c r="C4584" s="15">
        <f>HOUR($A4584)</f>
        <v/>
      </c>
      <c r="D4584" s="15">
        <f>IF(AND($A4584&gt;=Instellingen!$B$6,$A4584&lt;Instellingen!$B$7),1,0)</f>
        <v/>
      </c>
      <c r="E4584" s="15">
        <f>COUNTIF(tData[BezoekStart],"&lt;"&amp;($A4584+1/24))-COUNTIF(tData[BezoekEind],"&lt;="&amp;$A4584)</f>
        <v/>
      </c>
      <c r="F4584" s="15">
        <f>COUNTIF(tData[BezoekLangStart],"&lt;"&amp;($A4584+1/24))-COUNTIF(tData[BezoekLangEind],"&lt;="&amp;$A4584)</f>
        <v/>
      </c>
      <c r="G4584" s="15">
        <f>IF($D4584=1,$B4584*100+$C4584,-1)</f>
        <v/>
      </c>
      <c r="H4584" s="15">
        <f>IF($D4584=1,$B4584,-1)</f>
        <v/>
      </c>
      <c r="I4584" s="15">
        <f>IF($D4584=1,$C4584,-1)</f>
        <v/>
      </c>
    </row>
    <row r="4585">
      <c r="A4585" s="33" t="n">
        <v>45482.91666666666</v>
      </c>
      <c r="B4585" s="15">
        <f>WEEKDAY($A4585,2)</f>
        <v/>
      </c>
      <c r="C4585" s="15">
        <f>HOUR($A4585)</f>
        <v/>
      </c>
      <c r="D4585" s="15">
        <f>IF(AND($A4585&gt;=Instellingen!$B$6,$A4585&lt;Instellingen!$B$7),1,0)</f>
        <v/>
      </c>
      <c r="E4585" s="15">
        <f>COUNTIF(tData[BezoekStart],"&lt;"&amp;($A4585+1/24))-COUNTIF(tData[BezoekEind],"&lt;="&amp;$A4585)</f>
        <v/>
      </c>
      <c r="F4585" s="15">
        <f>COUNTIF(tData[BezoekLangStart],"&lt;"&amp;($A4585+1/24))-COUNTIF(tData[BezoekLangEind],"&lt;="&amp;$A4585)</f>
        <v/>
      </c>
      <c r="G4585" s="15">
        <f>IF($D4585=1,$B4585*100+$C4585,-1)</f>
        <v/>
      </c>
      <c r="H4585" s="15">
        <f>IF($D4585=1,$B4585,-1)</f>
        <v/>
      </c>
      <c r="I4585" s="15">
        <f>IF($D4585=1,$C4585,-1)</f>
        <v/>
      </c>
    </row>
    <row r="4586">
      <c r="A4586" s="33" t="n">
        <v>45482.95833333334</v>
      </c>
      <c r="B4586" s="15">
        <f>WEEKDAY($A4586,2)</f>
        <v/>
      </c>
      <c r="C4586" s="15">
        <f>HOUR($A4586)</f>
        <v/>
      </c>
      <c r="D4586" s="15">
        <f>IF(AND($A4586&gt;=Instellingen!$B$6,$A4586&lt;Instellingen!$B$7),1,0)</f>
        <v/>
      </c>
      <c r="E4586" s="15">
        <f>COUNTIF(tData[BezoekStart],"&lt;"&amp;($A4586+1/24))-COUNTIF(tData[BezoekEind],"&lt;="&amp;$A4586)</f>
        <v/>
      </c>
      <c r="F4586" s="15">
        <f>COUNTIF(tData[BezoekLangStart],"&lt;"&amp;($A4586+1/24))-COUNTIF(tData[BezoekLangEind],"&lt;="&amp;$A4586)</f>
        <v/>
      </c>
      <c r="G4586" s="15">
        <f>IF($D4586=1,$B4586*100+$C4586,-1)</f>
        <v/>
      </c>
      <c r="H4586" s="15">
        <f>IF($D4586=1,$B4586,-1)</f>
        <v/>
      </c>
      <c r="I4586" s="15">
        <f>IF($D4586=1,$C4586,-1)</f>
        <v/>
      </c>
    </row>
    <row r="4587">
      <c r="A4587" s="33" t="n">
        <v>45483</v>
      </c>
      <c r="B4587" s="15">
        <f>WEEKDAY($A4587,2)</f>
        <v/>
      </c>
      <c r="C4587" s="15">
        <f>HOUR($A4587)</f>
        <v/>
      </c>
      <c r="D4587" s="15">
        <f>IF(AND($A4587&gt;=Instellingen!$B$6,$A4587&lt;Instellingen!$B$7),1,0)</f>
        <v/>
      </c>
      <c r="E4587" s="15">
        <f>COUNTIF(tData[BezoekStart],"&lt;"&amp;($A4587+1/24))-COUNTIF(tData[BezoekEind],"&lt;="&amp;$A4587)</f>
        <v/>
      </c>
      <c r="F4587" s="15">
        <f>COUNTIF(tData[BezoekLangStart],"&lt;"&amp;($A4587+1/24))-COUNTIF(tData[BezoekLangEind],"&lt;="&amp;$A4587)</f>
        <v/>
      </c>
      <c r="G4587" s="15">
        <f>IF($D4587=1,$B4587*100+$C4587,-1)</f>
        <v/>
      </c>
      <c r="H4587" s="15">
        <f>IF($D4587=1,$B4587,-1)</f>
        <v/>
      </c>
      <c r="I4587" s="15">
        <f>IF($D4587=1,$C4587,-1)</f>
        <v/>
      </c>
    </row>
    <row r="4588">
      <c r="A4588" s="33" t="n">
        <v>45483.04166666666</v>
      </c>
      <c r="B4588" s="15">
        <f>WEEKDAY($A4588,2)</f>
        <v/>
      </c>
      <c r="C4588" s="15">
        <f>HOUR($A4588)</f>
        <v/>
      </c>
      <c r="D4588" s="15">
        <f>IF(AND($A4588&gt;=Instellingen!$B$6,$A4588&lt;Instellingen!$B$7),1,0)</f>
        <v/>
      </c>
      <c r="E4588" s="15">
        <f>COUNTIF(tData[BezoekStart],"&lt;"&amp;($A4588+1/24))-COUNTIF(tData[BezoekEind],"&lt;="&amp;$A4588)</f>
        <v/>
      </c>
      <c r="F4588" s="15">
        <f>COUNTIF(tData[BezoekLangStart],"&lt;"&amp;($A4588+1/24))-COUNTIF(tData[BezoekLangEind],"&lt;="&amp;$A4588)</f>
        <v/>
      </c>
      <c r="G4588" s="15">
        <f>IF($D4588=1,$B4588*100+$C4588,-1)</f>
        <v/>
      </c>
      <c r="H4588" s="15">
        <f>IF($D4588=1,$B4588,-1)</f>
        <v/>
      </c>
      <c r="I4588" s="15">
        <f>IF($D4588=1,$C4588,-1)</f>
        <v/>
      </c>
    </row>
    <row r="4589">
      <c r="A4589" s="33" t="n">
        <v>45483.08333333334</v>
      </c>
      <c r="B4589" s="15">
        <f>WEEKDAY($A4589,2)</f>
        <v/>
      </c>
      <c r="C4589" s="15">
        <f>HOUR($A4589)</f>
        <v/>
      </c>
      <c r="D4589" s="15">
        <f>IF(AND($A4589&gt;=Instellingen!$B$6,$A4589&lt;Instellingen!$B$7),1,0)</f>
        <v/>
      </c>
      <c r="E4589" s="15">
        <f>COUNTIF(tData[BezoekStart],"&lt;"&amp;($A4589+1/24))-COUNTIF(tData[BezoekEind],"&lt;="&amp;$A4589)</f>
        <v/>
      </c>
      <c r="F4589" s="15">
        <f>COUNTIF(tData[BezoekLangStart],"&lt;"&amp;($A4589+1/24))-COUNTIF(tData[BezoekLangEind],"&lt;="&amp;$A4589)</f>
        <v/>
      </c>
      <c r="G4589" s="15">
        <f>IF($D4589=1,$B4589*100+$C4589,-1)</f>
        <v/>
      </c>
      <c r="H4589" s="15">
        <f>IF($D4589=1,$B4589,-1)</f>
        <v/>
      </c>
      <c r="I4589" s="15">
        <f>IF($D4589=1,$C4589,-1)</f>
        <v/>
      </c>
    </row>
    <row r="4590">
      <c r="A4590" s="33" t="n">
        <v>45483.125</v>
      </c>
      <c r="B4590" s="15">
        <f>WEEKDAY($A4590,2)</f>
        <v/>
      </c>
      <c r="C4590" s="15">
        <f>HOUR($A4590)</f>
        <v/>
      </c>
      <c r="D4590" s="15">
        <f>IF(AND($A4590&gt;=Instellingen!$B$6,$A4590&lt;Instellingen!$B$7),1,0)</f>
        <v/>
      </c>
      <c r="E4590" s="15">
        <f>COUNTIF(tData[BezoekStart],"&lt;"&amp;($A4590+1/24))-COUNTIF(tData[BezoekEind],"&lt;="&amp;$A4590)</f>
        <v/>
      </c>
      <c r="F4590" s="15">
        <f>COUNTIF(tData[BezoekLangStart],"&lt;"&amp;($A4590+1/24))-COUNTIF(tData[BezoekLangEind],"&lt;="&amp;$A4590)</f>
        <v/>
      </c>
      <c r="G4590" s="15">
        <f>IF($D4590=1,$B4590*100+$C4590,-1)</f>
        <v/>
      </c>
      <c r="H4590" s="15">
        <f>IF($D4590=1,$B4590,-1)</f>
        <v/>
      </c>
      <c r="I4590" s="15">
        <f>IF($D4590=1,$C4590,-1)</f>
        <v/>
      </c>
    </row>
    <row r="4591">
      <c r="A4591" s="33" t="n">
        <v>45483.16666666666</v>
      </c>
      <c r="B4591" s="15">
        <f>WEEKDAY($A4591,2)</f>
        <v/>
      </c>
      <c r="C4591" s="15">
        <f>HOUR($A4591)</f>
        <v/>
      </c>
      <c r="D4591" s="15">
        <f>IF(AND($A4591&gt;=Instellingen!$B$6,$A4591&lt;Instellingen!$B$7),1,0)</f>
        <v/>
      </c>
      <c r="E4591" s="15">
        <f>COUNTIF(tData[BezoekStart],"&lt;"&amp;($A4591+1/24))-COUNTIF(tData[BezoekEind],"&lt;="&amp;$A4591)</f>
        <v/>
      </c>
      <c r="F4591" s="15">
        <f>COUNTIF(tData[BezoekLangStart],"&lt;"&amp;($A4591+1/24))-COUNTIF(tData[BezoekLangEind],"&lt;="&amp;$A4591)</f>
        <v/>
      </c>
      <c r="G4591" s="15">
        <f>IF($D4591=1,$B4591*100+$C4591,-1)</f>
        <v/>
      </c>
      <c r="H4591" s="15">
        <f>IF($D4591=1,$B4591,-1)</f>
        <v/>
      </c>
      <c r="I4591" s="15">
        <f>IF($D4591=1,$C4591,-1)</f>
        <v/>
      </c>
    </row>
    <row r="4592">
      <c r="A4592" s="33" t="n">
        <v>45483.20833333334</v>
      </c>
      <c r="B4592" s="15">
        <f>WEEKDAY($A4592,2)</f>
        <v/>
      </c>
      <c r="C4592" s="15">
        <f>HOUR($A4592)</f>
        <v/>
      </c>
      <c r="D4592" s="15">
        <f>IF(AND($A4592&gt;=Instellingen!$B$6,$A4592&lt;Instellingen!$B$7),1,0)</f>
        <v/>
      </c>
      <c r="E4592" s="15">
        <f>COUNTIF(tData[BezoekStart],"&lt;"&amp;($A4592+1/24))-COUNTIF(tData[BezoekEind],"&lt;="&amp;$A4592)</f>
        <v/>
      </c>
      <c r="F4592" s="15">
        <f>COUNTIF(tData[BezoekLangStart],"&lt;"&amp;($A4592+1/24))-COUNTIF(tData[BezoekLangEind],"&lt;="&amp;$A4592)</f>
        <v/>
      </c>
      <c r="G4592" s="15">
        <f>IF($D4592=1,$B4592*100+$C4592,-1)</f>
        <v/>
      </c>
      <c r="H4592" s="15">
        <f>IF($D4592=1,$B4592,-1)</f>
        <v/>
      </c>
      <c r="I4592" s="15">
        <f>IF($D4592=1,$C4592,-1)</f>
        <v/>
      </c>
    </row>
    <row r="4593">
      <c r="A4593" s="33" t="n">
        <v>45483.25</v>
      </c>
      <c r="B4593" s="15">
        <f>WEEKDAY($A4593,2)</f>
        <v/>
      </c>
      <c r="C4593" s="15">
        <f>HOUR($A4593)</f>
        <v/>
      </c>
      <c r="D4593" s="15">
        <f>IF(AND($A4593&gt;=Instellingen!$B$6,$A4593&lt;Instellingen!$B$7),1,0)</f>
        <v/>
      </c>
      <c r="E4593" s="15">
        <f>COUNTIF(tData[BezoekStart],"&lt;"&amp;($A4593+1/24))-COUNTIF(tData[BezoekEind],"&lt;="&amp;$A4593)</f>
        <v/>
      </c>
      <c r="F4593" s="15">
        <f>COUNTIF(tData[BezoekLangStart],"&lt;"&amp;($A4593+1/24))-COUNTIF(tData[BezoekLangEind],"&lt;="&amp;$A4593)</f>
        <v/>
      </c>
      <c r="G4593" s="15">
        <f>IF($D4593=1,$B4593*100+$C4593,-1)</f>
        <v/>
      </c>
      <c r="H4593" s="15">
        <f>IF($D4593=1,$B4593,-1)</f>
        <v/>
      </c>
      <c r="I4593" s="15">
        <f>IF($D4593=1,$C4593,-1)</f>
        <v/>
      </c>
    </row>
    <row r="4594">
      <c r="A4594" s="33" t="n">
        <v>45483.29166666666</v>
      </c>
      <c r="B4594" s="15">
        <f>WEEKDAY($A4594,2)</f>
        <v/>
      </c>
      <c r="C4594" s="15">
        <f>HOUR($A4594)</f>
        <v/>
      </c>
      <c r="D4594" s="15">
        <f>IF(AND($A4594&gt;=Instellingen!$B$6,$A4594&lt;Instellingen!$B$7),1,0)</f>
        <v/>
      </c>
      <c r="E4594" s="15">
        <f>COUNTIF(tData[BezoekStart],"&lt;"&amp;($A4594+1/24))-COUNTIF(tData[BezoekEind],"&lt;="&amp;$A4594)</f>
        <v/>
      </c>
      <c r="F4594" s="15">
        <f>COUNTIF(tData[BezoekLangStart],"&lt;"&amp;($A4594+1/24))-COUNTIF(tData[BezoekLangEind],"&lt;="&amp;$A4594)</f>
        <v/>
      </c>
      <c r="G4594" s="15">
        <f>IF($D4594=1,$B4594*100+$C4594,-1)</f>
        <v/>
      </c>
      <c r="H4594" s="15">
        <f>IF($D4594=1,$B4594,-1)</f>
        <v/>
      </c>
      <c r="I4594" s="15">
        <f>IF($D4594=1,$C4594,-1)</f>
        <v/>
      </c>
    </row>
    <row r="4595">
      <c r="A4595" s="33" t="n">
        <v>45483.33333333334</v>
      </c>
      <c r="B4595" s="15">
        <f>WEEKDAY($A4595,2)</f>
        <v/>
      </c>
      <c r="C4595" s="15">
        <f>HOUR($A4595)</f>
        <v/>
      </c>
      <c r="D4595" s="15">
        <f>IF(AND($A4595&gt;=Instellingen!$B$6,$A4595&lt;Instellingen!$B$7),1,0)</f>
        <v/>
      </c>
      <c r="E4595" s="15">
        <f>COUNTIF(tData[BezoekStart],"&lt;"&amp;($A4595+1/24))-COUNTIF(tData[BezoekEind],"&lt;="&amp;$A4595)</f>
        <v/>
      </c>
      <c r="F4595" s="15">
        <f>COUNTIF(tData[BezoekLangStart],"&lt;"&amp;($A4595+1/24))-COUNTIF(tData[BezoekLangEind],"&lt;="&amp;$A4595)</f>
        <v/>
      </c>
      <c r="G4595" s="15">
        <f>IF($D4595=1,$B4595*100+$C4595,-1)</f>
        <v/>
      </c>
      <c r="H4595" s="15">
        <f>IF($D4595=1,$B4595,-1)</f>
        <v/>
      </c>
      <c r="I4595" s="15">
        <f>IF($D4595=1,$C4595,-1)</f>
        <v/>
      </c>
    </row>
    <row r="4596">
      <c r="A4596" s="33" t="n">
        <v>45483.375</v>
      </c>
      <c r="B4596" s="15">
        <f>WEEKDAY($A4596,2)</f>
        <v/>
      </c>
      <c r="C4596" s="15">
        <f>HOUR($A4596)</f>
        <v/>
      </c>
      <c r="D4596" s="15">
        <f>IF(AND($A4596&gt;=Instellingen!$B$6,$A4596&lt;Instellingen!$B$7),1,0)</f>
        <v/>
      </c>
      <c r="E4596" s="15">
        <f>COUNTIF(tData[BezoekStart],"&lt;"&amp;($A4596+1/24))-COUNTIF(tData[BezoekEind],"&lt;="&amp;$A4596)</f>
        <v/>
      </c>
      <c r="F4596" s="15">
        <f>COUNTIF(tData[BezoekLangStart],"&lt;"&amp;($A4596+1/24))-COUNTIF(tData[BezoekLangEind],"&lt;="&amp;$A4596)</f>
        <v/>
      </c>
      <c r="G4596" s="15">
        <f>IF($D4596=1,$B4596*100+$C4596,-1)</f>
        <v/>
      </c>
      <c r="H4596" s="15">
        <f>IF($D4596=1,$B4596,-1)</f>
        <v/>
      </c>
      <c r="I4596" s="15">
        <f>IF($D4596=1,$C4596,-1)</f>
        <v/>
      </c>
    </row>
    <row r="4597">
      <c r="A4597" s="33" t="n">
        <v>45483.41666666666</v>
      </c>
      <c r="B4597" s="15">
        <f>WEEKDAY($A4597,2)</f>
        <v/>
      </c>
      <c r="C4597" s="15">
        <f>HOUR($A4597)</f>
        <v/>
      </c>
      <c r="D4597" s="15">
        <f>IF(AND($A4597&gt;=Instellingen!$B$6,$A4597&lt;Instellingen!$B$7),1,0)</f>
        <v/>
      </c>
      <c r="E4597" s="15">
        <f>COUNTIF(tData[BezoekStart],"&lt;"&amp;($A4597+1/24))-COUNTIF(tData[BezoekEind],"&lt;="&amp;$A4597)</f>
        <v/>
      </c>
      <c r="F4597" s="15">
        <f>COUNTIF(tData[BezoekLangStart],"&lt;"&amp;($A4597+1/24))-COUNTIF(tData[BezoekLangEind],"&lt;="&amp;$A4597)</f>
        <v/>
      </c>
      <c r="G4597" s="15">
        <f>IF($D4597=1,$B4597*100+$C4597,-1)</f>
        <v/>
      </c>
      <c r="H4597" s="15">
        <f>IF($D4597=1,$B4597,-1)</f>
        <v/>
      </c>
      <c r="I4597" s="15">
        <f>IF($D4597=1,$C4597,-1)</f>
        <v/>
      </c>
    </row>
    <row r="4598">
      <c r="A4598" s="33" t="n">
        <v>45483.45833333334</v>
      </c>
      <c r="B4598" s="15">
        <f>WEEKDAY($A4598,2)</f>
        <v/>
      </c>
      <c r="C4598" s="15">
        <f>HOUR($A4598)</f>
        <v/>
      </c>
      <c r="D4598" s="15">
        <f>IF(AND($A4598&gt;=Instellingen!$B$6,$A4598&lt;Instellingen!$B$7),1,0)</f>
        <v/>
      </c>
      <c r="E4598" s="15">
        <f>COUNTIF(tData[BezoekStart],"&lt;"&amp;($A4598+1/24))-COUNTIF(tData[BezoekEind],"&lt;="&amp;$A4598)</f>
        <v/>
      </c>
      <c r="F4598" s="15">
        <f>COUNTIF(tData[BezoekLangStart],"&lt;"&amp;($A4598+1/24))-COUNTIF(tData[BezoekLangEind],"&lt;="&amp;$A4598)</f>
        <v/>
      </c>
      <c r="G4598" s="15">
        <f>IF($D4598=1,$B4598*100+$C4598,-1)</f>
        <v/>
      </c>
      <c r="H4598" s="15">
        <f>IF($D4598=1,$B4598,-1)</f>
        <v/>
      </c>
      <c r="I4598" s="15">
        <f>IF($D4598=1,$C4598,-1)</f>
        <v/>
      </c>
    </row>
    <row r="4599">
      <c r="A4599" s="33" t="n">
        <v>45483.5</v>
      </c>
      <c r="B4599" s="15">
        <f>WEEKDAY($A4599,2)</f>
        <v/>
      </c>
      <c r="C4599" s="15">
        <f>HOUR($A4599)</f>
        <v/>
      </c>
      <c r="D4599" s="15">
        <f>IF(AND($A4599&gt;=Instellingen!$B$6,$A4599&lt;Instellingen!$B$7),1,0)</f>
        <v/>
      </c>
      <c r="E4599" s="15">
        <f>COUNTIF(tData[BezoekStart],"&lt;"&amp;($A4599+1/24))-COUNTIF(tData[BezoekEind],"&lt;="&amp;$A4599)</f>
        <v/>
      </c>
      <c r="F4599" s="15">
        <f>COUNTIF(tData[BezoekLangStart],"&lt;"&amp;($A4599+1/24))-COUNTIF(tData[BezoekLangEind],"&lt;="&amp;$A4599)</f>
        <v/>
      </c>
      <c r="G4599" s="15">
        <f>IF($D4599=1,$B4599*100+$C4599,-1)</f>
        <v/>
      </c>
      <c r="H4599" s="15">
        <f>IF($D4599=1,$B4599,-1)</f>
        <v/>
      </c>
      <c r="I4599" s="15">
        <f>IF($D4599=1,$C4599,-1)</f>
        <v/>
      </c>
    </row>
    <row r="4600">
      <c r="A4600" s="33" t="n">
        <v>45483.54166666666</v>
      </c>
      <c r="B4600" s="15">
        <f>WEEKDAY($A4600,2)</f>
        <v/>
      </c>
      <c r="C4600" s="15">
        <f>HOUR($A4600)</f>
        <v/>
      </c>
      <c r="D4600" s="15">
        <f>IF(AND($A4600&gt;=Instellingen!$B$6,$A4600&lt;Instellingen!$B$7),1,0)</f>
        <v/>
      </c>
      <c r="E4600" s="15">
        <f>COUNTIF(tData[BezoekStart],"&lt;"&amp;($A4600+1/24))-COUNTIF(tData[BezoekEind],"&lt;="&amp;$A4600)</f>
        <v/>
      </c>
      <c r="F4600" s="15">
        <f>COUNTIF(tData[BezoekLangStart],"&lt;"&amp;($A4600+1/24))-COUNTIF(tData[BezoekLangEind],"&lt;="&amp;$A4600)</f>
        <v/>
      </c>
      <c r="G4600" s="15">
        <f>IF($D4600=1,$B4600*100+$C4600,-1)</f>
        <v/>
      </c>
      <c r="H4600" s="15">
        <f>IF($D4600=1,$B4600,-1)</f>
        <v/>
      </c>
      <c r="I4600" s="15">
        <f>IF($D4600=1,$C4600,-1)</f>
        <v/>
      </c>
    </row>
    <row r="4601">
      <c r="A4601" s="33" t="n">
        <v>45483.58333333334</v>
      </c>
      <c r="B4601" s="15">
        <f>WEEKDAY($A4601,2)</f>
        <v/>
      </c>
      <c r="C4601" s="15">
        <f>HOUR($A4601)</f>
        <v/>
      </c>
      <c r="D4601" s="15">
        <f>IF(AND($A4601&gt;=Instellingen!$B$6,$A4601&lt;Instellingen!$B$7),1,0)</f>
        <v/>
      </c>
      <c r="E4601" s="15">
        <f>COUNTIF(tData[BezoekStart],"&lt;"&amp;($A4601+1/24))-COUNTIF(tData[BezoekEind],"&lt;="&amp;$A4601)</f>
        <v/>
      </c>
      <c r="F4601" s="15">
        <f>COUNTIF(tData[BezoekLangStart],"&lt;"&amp;($A4601+1/24))-COUNTIF(tData[BezoekLangEind],"&lt;="&amp;$A4601)</f>
        <v/>
      </c>
      <c r="G4601" s="15">
        <f>IF($D4601=1,$B4601*100+$C4601,-1)</f>
        <v/>
      </c>
      <c r="H4601" s="15">
        <f>IF($D4601=1,$B4601,-1)</f>
        <v/>
      </c>
      <c r="I4601" s="15">
        <f>IF($D4601=1,$C4601,-1)</f>
        <v/>
      </c>
    </row>
    <row r="4602">
      <c r="A4602" s="33" t="n">
        <v>45483.625</v>
      </c>
      <c r="B4602" s="15">
        <f>WEEKDAY($A4602,2)</f>
        <v/>
      </c>
      <c r="C4602" s="15">
        <f>HOUR($A4602)</f>
        <v/>
      </c>
      <c r="D4602" s="15">
        <f>IF(AND($A4602&gt;=Instellingen!$B$6,$A4602&lt;Instellingen!$B$7),1,0)</f>
        <v/>
      </c>
      <c r="E4602" s="15">
        <f>COUNTIF(tData[BezoekStart],"&lt;"&amp;($A4602+1/24))-COUNTIF(tData[BezoekEind],"&lt;="&amp;$A4602)</f>
        <v/>
      </c>
      <c r="F4602" s="15">
        <f>COUNTIF(tData[BezoekLangStart],"&lt;"&amp;($A4602+1/24))-COUNTIF(tData[BezoekLangEind],"&lt;="&amp;$A4602)</f>
        <v/>
      </c>
      <c r="G4602" s="15">
        <f>IF($D4602=1,$B4602*100+$C4602,-1)</f>
        <v/>
      </c>
      <c r="H4602" s="15">
        <f>IF($D4602=1,$B4602,-1)</f>
        <v/>
      </c>
      <c r="I4602" s="15">
        <f>IF($D4602=1,$C4602,-1)</f>
        <v/>
      </c>
    </row>
    <row r="4603">
      <c r="A4603" s="33" t="n">
        <v>45483.66666666666</v>
      </c>
      <c r="B4603" s="15">
        <f>WEEKDAY($A4603,2)</f>
        <v/>
      </c>
      <c r="C4603" s="15">
        <f>HOUR($A4603)</f>
        <v/>
      </c>
      <c r="D4603" s="15">
        <f>IF(AND($A4603&gt;=Instellingen!$B$6,$A4603&lt;Instellingen!$B$7),1,0)</f>
        <v/>
      </c>
      <c r="E4603" s="15">
        <f>COUNTIF(tData[BezoekStart],"&lt;"&amp;($A4603+1/24))-COUNTIF(tData[BezoekEind],"&lt;="&amp;$A4603)</f>
        <v/>
      </c>
      <c r="F4603" s="15">
        <f>COUNTIF(tData[BezoekLangStart],"&lt;"&amp;($A4603+1/24))-COUNTIF(tData[BezoekLangEind],"&lt;="&amp;$A4603)</f>
        <v/>
      </c>
      <c r="G4603" s="15">
        <f>IF($D4603=1,$B4603*100+$C4603,-1)</f>
        <v/>
      </c>
      <c r="H4603" s="15">
        <f>IF($D4603=1,$B4603,-1)</f>
        <v/>
      </c>
      <c r="I4603" s="15">
        <f>IF($D4603=1,$C4603,-1)</f>
        <v/>
      </c>
    </row>
    <row r="4604">
      <c r="A4604" s="33" t="n">
        <v>45483.70833333334</v>
      </c>
      <c r="B4604" s="15">
        <f>WEEKDAY($A4604,2)</f>
        <v/>
      </c>
      <c r="C4604" s="15">
        <f>HOUR($A4604)</f>
        <v/>
      </c>
      <c r="D4604" s="15">
        <f>IF(AND($A4604&gt;=Instellingen!$B$6,$A4604&lt;Instellingen!$B$7),1,0)</f>
        <v/>
      </c>
      <c r="E4604" s="15">
        <f>COUNTIF(tData[BezoekStart],"&lt;"&amp;($A4604+1/24))-COUNTIF(tData[BezoekEind],"&lt;="&amp;$A4604)</f>
        <v/>
      </c>
      <c r="F4604" s="15">
        <f>COUNTIF(tData[BezoekLangStart],"&lt;"&amp;($A4604+1/24))-COUNTIF(tData[BezoekLangEind],"&lt;="&amp;$A4604)</f>
        <v/>
      </c>
      <c r="G4604" s="15">
        <f>IF($D4604=1,$B4604*100+$C4604,-1)</f>
        <v/>
      </c>
      <c r="H4604" s="15">
        <f>IF($D4604=1,$B4604,-1)</f>
        <v/>
      </c>
      <c r="I4604" s="15">
        <f>IF($D4604=1,$C4604,-1)</f>
        <v/>
      </c>
    </row>
    <row r="4605">
      <c r="A4605" s="33" t="n">
        <v>45483.75</v>
      </c>
      <c r="B4605" s="15">
        <f>WEEKDAY($A4605,2)</f>
        <v/>
      </c>
      <c r="C4605" s="15">
        <f>HOUR($A4605)</f>
        <v/>
      </c>
      <c r="D4605" s="15">
        <f>IF(AND($A4605&gt;=Instellingen!$B$6,$A4605&lt;Instellingen!$B$7),1,0)</f>
        <v/>
      </c>
      <c r="E4605" s="15">
        <f>COUNTIF(tData[BezoekStart],"&lt;"&amp;($A4605+1/24))-COUNTIF(tData[BezoekEind],"&lt;="&amp;$A4605)</f>
        <v/>
      </c>
      <c r="F4605" s="15">
        <f>COUNTIF(tData[BezoekLangStart],"&lt;"&amp;($A4605+1/24))-COUNTIF(tData[BezoekLangEind],"&lt;="&amp;$A4605)</f>
        <v/>
      </c>
      <c r="G4605" s="15">
        <f>IF($D4605=1,$B4605*100+$C4605,-1)</f>
        <v/>
      </c>
      <c r="H4605" s="15">
        <f>IF($D4605=1,$B4605,-1)</f>
        <v/>
      </c>
      <c r="I4605" s="15">
        <f>IF($D4605=1,$C4605,-1)</f>
        <v/>
      </c>
    </row>
    <row r="4606">
      <c r="A4606" s="33" t="n">
        <v>45483.79166666666</v>
      </c>
      <c r="B4606" s="15">
        <f>WEEKDAY($A4606,2)</f>
        <v/>
      </c>
      <c r="C4606" s="15">
        <f>HOUR($A4606)</f>
        <v/>
      </c>
      <c r="D4606" s="15">
        <f>IF(AND($A4606&gt;=Instellingen!$B$6,$A4606&lt;Instellingen!$B$7),1,0)</f>
        <v/>
      </c>
      <c r="E4606" s="15">
        <f>COUNTIF(tData[BezoekStart],"&lt;"&amp;($A4606+1/24))-COUNTIF(tData[BezoekEind],"&lt;="&amp;$A4606)</f>
        <v/>
      </c>
      <c r="F4606" s="15">
        <f>COUNTIF(tData[BezoekLangStart],"&lt;"&amp;($A4606+1/24))-COUNTIF(tData[BezoekLangEind],"&lt;="&amp;$A4606)</f>
        <v/>
      </c>
      <c r="G4606" s="15">
        <f>IF($D4606=1,$B4606*100+$C4606,-1)</f>
        <v/>
      </c>
      <c r="H4606" s="15">
        <f>IF($D4606=1,$B4606,-1)</f>
        <v/>
      </c>
      <c r="I4606" s="15">
        <f>IF($D4606=1,$C4606,-1)</f>
        <v/>
      </c>
    </row>
    <row r="4607">
      <c r="A4607" s="33" t="n">
        <v>45483.83333333334</v>
      </c>
      <c r="B4607" s="15">
        <f>WEEKDAY($A4607,2)</f>
        <v/>
      </c>
      <c r="C4607" s="15">
        <f>HOUR($A4607)</f>
        <v/>
      </c>
      <c r="D4607" s="15">
        <f>IF(AND($A4607&gt;=Instellingen!$B$6,$A4607&lt;Instellingen!$B$7),1,0)</f>
        <v/>
      </c>
      <c r="E4607" s="15">
        <f>COUNTIF(tData[BezoekStart],"&lt;"&amp;($A4607+1/24))-COUNTIF(tData[BezoekEind],"&lt;="&amp;$A4607)</f>
        <v/>
      </c>
      <c r="F4607" s="15">
        <f>COUNTIF(tData[BezoekLangStart],"&lt;"&amp;($A4607+1/24))-COUNTIF(tData[BezoekLangEind],"&lt;="&amp;$A4607)</f>
        <v/>
      </c>
      <c r="G4607" s="15">
        <f>IF($D4607=1,$B4607*100+$C4607,-1)</f>
        <v/>
      </c>
      <c r="H4607" s="15">
        <f>IF($D4607=1,$B4607,-1)</f>
        <v/>
      </c>
      <c r="I4607" s="15">
        <f>IF($D4607=1,$C4607,-1)</f>
        <v/>
      </c>
    </row>
    <row r="4608">
      <c r="A4608" s="33" t="n">
        <v>45483.875</v>
      </c>
      <c r="B4608" s="15">
        <f>WEEKDAY($A4608,2)</f>
        <v/>
      </c>
      <c r="C4608" s="15">
        <f>HOUR($A4608)</f>
        <v/>
      </c>
      <c r="D4608" s="15">
        <f>IF(AND($A4608&gt;=Instellingen!$B$6,$A4608&lt;Instellingen!$B$7),1,0)</f>
        <v/>
      </c>
      <c r="E4608" s="15">
        <f>COUNTIF(tData[BezoekStart],"&lt;"&amp;($A4608+1/24))-COUNTIF(tData[BezoekEind],"&lt;="&amp;$A4608)</f>
        <v/>
      </c>
      <c r="F4608" s="15">
        <f>COUNTIF(tData[BezoekLangStart],"&lt;"&amp;($A4608+1/24))-COUNTIF(tData[BezoekLangEind],"&lt;="&amp;$A4608)</f>
        <v/>
      </c>
      <c r="G4608" s="15">
        <f>IF($D4608=1,$B4608*100+$C4608,-1)</f>
        <v/>
      </c>
      <c r="H4608" s="15">
        <f>IF($D4608=1,$B4608,-1)</f>
        <v/>
      </c>
      <c r="I4608" s="15">
        <f>IF($D4608=1,$C4608,-1)</f>
        <v/>
      </c>
    </row>
    <row r="4609">
      <c r="A4609" s="33" t="n">
        <v>45483.91666666666</v>
      </c>
      <c r="B4609" s="15">
        <f>WEEKDAY($A4609,2)</f>
        <v/>
      </c>
      <c r="C4609" s="15">
        <f>HOUR($A4609)</f>
        <v/>
      </c>
      <c r="D4609" s="15">
        <f>IF(AND($A4609&gt;=Instellingen!$B$6,$A4609&lt;Instellingen!$B$7),1,0)</f>
        <v/>
      </c>
      <c r="E4609" s="15">
        <f>COUNTIF(tData[BezoekStart],"&lt;"&amp;($A4609+1/24))-COUNTIF(tData[BezoekEind],"&lt;="&amp;$A4609)</f>
        <v/>
      </c>
      <c r="F4609" s="15">
        <f>COUNTIF(tData[BezoekLangStart],"&lt;"&amp;($A4609+1/24))-COUNTIF(tData[BezoekLangEind],"&lt;="&amp;$A4609)</f>
        <v/>
      </c>
      <c r="G4609" s="15">
        <f>IF($D4609=1,$B4609*100+$C4609,-1)</f>
        <v/>
      </c>
      <c r="H4609" s="15">
        <f>IF($D4609=1,$B4609,-1)</f>
        <v/>
      </c>
      <c r="I4609" s="15">
        <f>IF($D4609=1,$C4609,-1)</f>
        <v/>
      </c>
    </row>
    <row r="4610">
      <c r="A4610" s="33" t="n">
        <v>45483.95833333334</v>
      </c>
      <c r="B4610" s="15">
        <f>WEEKDAY($A4610,2)</f>
        <v/>
      </c>
      <c r="C4610" s="15">
        <f>HOUR($A4610)</f>
        <v/>
      </c>
      <c r="D4610" s="15">
        <f>IF(AND($A4610&gt;=Instellingen!$B$6,$A4610&lt;Instellingen!$B$7),1,0)</f>
        <v/>
      </c>
      <c r="E4610" s="15">
        <f>COUNTIF(tData[BezoekStart],"&lt;"&amp;($A4610+1/24))-COUNTIF(tData[BezoekEind],"&lt;="&amp;$A4610)</f>
        <v/>
      </c>
      <c r="F4610" s="15">
        <f>COUNTIF(tData[BezoekLangStart],"&lt;"&amp;($A4610+1/24))-COUNTIF(tData[BezoekLangEind],"&lt;="&amp;$A4610)</f>
        <v/>
      </c>
      <c r="G4610" s="15">
        <f>IF($D4610=1,$B4610*100+$C4610,-1)</f>
        <v/>
      </c>
      <c r="H4610" s="15">
        <f>IF($D4610=1,$B4610,-1)</f>
        <v/>
      </c>
      <c r="I4610" s="15">
        <f>IF($D4610=1,$C4610,-1)</f>
        <v/>
      </c>
    </row>
    <row r="4611">
      <c r="A4611" s="33" t="n">
        <v>45484</v>
      </c>
      <c r="B4611" s="15">
        <f>WEEKDAY($A4611,2)</f>
        <v/>
      </c>
      <c r="C4611" s="15">
        <f>HOUR($A4611)</f>
        <v/>
      </c>
      <c r="D4611" s="15">
        <f>IF(AND($A4611&gt;=Instellingen!$B$6,$A4611&lt;Instellingen!$B$7),1,0)</f>
        <v/>
      </c>
      <c r="E4611" s="15">
        <f>COUNTIF(tData[BezoekStart],"&lt;"&amp;($A4611+1/24))-COUNTIF(tData[BezoekEind],"&lt;="&amp;$A4611)</f>
        <v/>
      </c>
      <c r="F4611" s="15">
        <f>COUNTIF(tData[BezoekLangStart],"&lt;"&amp;($A4611+1/24))-COUNTIF(tData[BezoekLangEind],"&lt;="&amp;$A4611)</f>
        <v/>
      </c>
      <c r="G4611" s="15">
        <f>IF($D4611=1,$B4611*100+$C4611,-1)</f>
        <v/>
      </c>
      <c r="H4611" s="15">
        <f>IF($D4611=1,$B4611,-1)</f>
        <v/>
      </c>
      <c r="I4611" s="15">
        <f>IF($D4611=1,$C4611,-1)</f>
        <v/>
      </c>
    </row>
    <row r="4612">
      <c r="A4612" s="33" t="n">
        <v>45484.04166666666</v>
      </c>
      <c r="B4612" s="15">
        <f>WEEKDAY($A4612,2)</f>
        <v/>
      </c>
      <c r="C4612" s="15">
        <f>HOUR($A4612)</f>
        <v/>
      </c>
      <c r="D4612" s="15">
        <f>IF(AND($A4612&gt;=Instellingen!$B$6,$A4612&lt;Instellingen!$B$7),1,0)</f>
        <v/>
      </c>
      <c r="E4612" s="15">
        <f>COUNTIF(tData[BezoekStart],"&lt;"&amp;($A4612+1/24))-COUNTIF(tData[BezoekEind],"&lt;="&amp;$A4612)</f>
        <v/>
      </c>
      <c r="F4612" s="15">
        <f>COUNTIF(tData[BezoekLangStart],"&lt;"&amp;($A4612+1/24))-COUNTIF(tData[BezoekLangEind],"&lt;="&amp;$A4612)</f>
        <v/>
      </c>
      <c r="G4612" s="15">
        <f>IF($D4612=1,$B4612*100+$C4612,-1)</f>
        <v/>
      </c>
      <c r="H4612" s="15">
        <f>IF($D4612=1,$B4612,-1)</f>
        <v/>
      </c>
      <c r="I4612" s="15">
        <f>IF($D4612=1,$C4612,-1)</f>
        <v/>
      </c>
    </row>
    <row r="4613">
      <c r="A4613" s="33" t="n">
        <v>45484.08333333334</v>
      </c>
      <c r="B4613" s="15">
        <f>WEEKDAY($A4613,2)</f>
        <v/>
      </c>
      <c r="C4613" s="15">
        <f>HOUR($A4613)</f>
        <v/>
      </c>
      <c r="D4613" s="15">
        <f>IF(AND($A4613&gt;=Instellingen!$B$6,$A4613&lt;Instellingen!$B$7),1,0)</f>
        <v/>
      </c>
      <c r="E4613" s="15">
        <f>COUNTIF(tData[BezoekStart],"&lt;"&amp;($A4613+1/24))-COUNTIF(tData[BezoekEind],"&lt;="&amp;$A4613)</f>
        <v/>
      </c>
      <c r="F4613" s="15">
        <f>COUNTIF(tData[BezoekLangStart],"&lt;"&amp;($A4613+1/24))-COUNTIF(tData[BezoekLangEind],"&lt;="&amp;$A4613)</f>
        <v/>
      </c>
      <c r="G4613" s="15">
        <f>IF($D4613=1,$B4613*100+$C4613,-1)</f>
        <v/>
      </c>
      <c r="H4613" s="15">
        <f>IF($D4613=1,$B4613,-1)</f>
        <v/>
      </c>
      <c r="I4613" s="15">
        <f>IF($D4613=1,$C4613,-1)</f>
        <v/>
      </c>
    </row>
    <row r="4614">
      <c r="A4614" s="33" t="n">
        <v>45484.125</v>
      </c>
      <c r="B4614" s="15">
        <f>WEEKDAY($A4614,2)</f>
        <v/>
      </c>
      <c r="C4614" s="15">
        <f>HOUR($A4614)</f>
        <v/>
      </c>
      <c r="D4614" s="15">
        <f>IF(AND($A4614&gt;=Instellingen!$B$6,$A4614&lt;Instellingen!$B$7),1,0)</f>
        <v/>
      </c>
      <c r="E4614" s="15">
        <f>COUNTIF(tData[BezoekStart],"&lt;"&amp;($A4614+1/24))-COUNTIF(tData[BezoekEind],"&lt;="&amp;$A4614)</f>
        <v/>
      </c>
      <c r="F4614" s="15">
        <f>COUNTIF(tData[BezoekLangStart],"&lt;"&amp;($A4614+1/24))-COUNTIF(tData[BezoekLangEind],"&lt;="&amp;$A4614)</f>
        <v/>
      </c>
      <c r="G4614" s="15">
        <f>IF($D4614=1,$B4614*100+$C4614,-1)</f>
        <v/>
      </c>
      <c r="H4614" s="15">
        <f>IF($D4614=1,$B4614,-1)</f>
        <v/>
      </c>
      <c r="I4614" s="15">
        <f>IF($D4614=1,$C4614,-1)</f>
        <v/>
      </c>
    </row>
    <row r="4615">
      <c r="A4615" s="33" t="n">
        <v>45484.16666666666</v>
      </c>
      <c r="B4615" s="15">
        <f>WEEKDAY($A4615,2)</f>
        <v/>
      </c>
      <c r="C4615" s="15">
        <f>HOUR($A4615)</f>
        <v/>
      </c>
      <c r="D4615" s="15">
        <f>IF(AND($A4615&gt;=Instellingen!$B$6,$A4615&lt;Instellingen!$B$7),1,0)</f>
        <v/>
      </c>
      <c r="E4615" s="15">
        <f>COUNTIF(tData[BezoekStart],"&lt;"&amp;($A4615+1/24))-COUNTIF(tData[BezoekEind],"&lt;="&amp;$A4615)</f>
        <v/>
      </c>
      <c r="F4615" s="15">
        <f>COUNTIF(tData[BezoekLangStart],"&lt;"&amp;($A4615+1/24))-COUNTIF(tData[BezoekLangEind],"&lt;="&amp;$A4615)</f>
        <v/>
      </c>
      <c r="G4615" s="15">
        <f>IF($D4615=1,$B4615*100+$C4615,-1)</f>
        <v/>
      </c>
      <c r="H4615" s="15">
        <f>IF($D4615=1,$B4615,-1)</f>
        <v/>
      </c>
      <c r="I4615" s="15">
        <f>IF($D4615=1,$C4615,-1)</f>
        <v/>
      </c>
    </row>
    <row r="4616">
      <c r="A4616" s="33" t="n">
        <v>45484.20833333334</v>
      </c>
      <c r="B4616" s="15">
        <f>WEEKDAY($A4616,2)</f>
        <v/>
      </c>
      <c r="C4616" s="15">
        <f>HOUR($A4616)</f>
        <v/>
      </c>
      <c r="D4616" s="15">
        <f>IF(AND($A4616&gt;=Instellingen!$B$6,$A4616&lt;Instellingen!$B$7),1,0)</f>
        <v/>
      </c>
      <c r="E4616" s="15">
        <f>COUNTIF(tData[BezoekStart],"&lt;"&amp;($A4616+1/24))-COUNTIF(tData[BezoekEind],"&lt;="&amp;$A4616)</f>
        <v/>
      </c>
      <c r="F4616" s="15">
        <f>COUNTIF(tData[BezoekLangStart],"&lt;"&amp;($A4616+1/24))-COUNTIF(tData[BezoekLangEind],"&lt;="&amp;$A4616)</f>
        <v/>
      </c>
      <c r="G4616" s="15">
        <f>IF($D4616=1,$B4616*100+$C4616,-1)</f>
        <v/>
      </c>
      <c r="H4616" s="15">
        <f>IF($D4616=1,$B4616,-1)</f>
        <v/>
      </c>
      <c r="I4616" s="15">
        <f>IF($D4616=1,$C4616,-1)</f>
        <v/>
      </c>
    </row>
    <row r="4617">
      <c r="A4617" s="33" t="n">
        <v>45484.25</v>
      </c>
      <c r="B4617" s="15">
        <f>WEEKDAY($A4617,2)</f>
        <v/>
      </c>
      <c r="C4617" s="15">
        <f>HOUR($A4617)</f>
        <v/>
      </c>
      <c r="D4617" s="15">
        <f>IF(AND($A4617&gt;=Instellingen!$B$6,$A4617&lt;Instellingen!$B$7),1,0)</f>
        <v/>
      </c>
      <c r="E4617" s="15">
        <f>COUNTIF(tData[BezoekStart],"&lt;"&amp;($A4617+1/24))-COUNTIF(tData[BezoekEind],"&lt;="&amp;$A4617)</f>
        <v/>
      </c>
      <c r="F4617" s="15">
        <f>COUNTIF(tData[BezoekLangStart],"&lt;"&amp;($A4617+1/24))-COUNTIF(tData[BezoekLangEind],"&lt;="&amp;$A4617)</f>
        <v/>
      </c>
      <c r="G4617" s="15">
        <f>IF($D4617=1,$B4617*100+$C4617,-1)</f>
        <v/>
      </c>
      <c r="H4617" s="15">
        <f>IF($D4617=1,$B4617,-1)</f>
        <v/>
      </c>
      <c r="I4617" s="15">
        <f>IF($D4617=1,$C4617,-1)</f>
        <v/>
      </c>
    </row>
    <row r="4618">
      <c r="A4618" s="33" t="n">
        <v>45484.29166666666</v>
      </c>
      <c r="B4618" s="15">
        <f>WEEKDAY($A4618,2)</f>
        <v/>
      </c>
      <c r="C4618" s="15">
        <f>HOUR($A4618)</f>
        <v/>
      </c>
      <c r="D4618" s="15">
        <f>IF(AND($A4618&gt;=Instellingen!$B$6,$A4618&lt;Instellingen!$B$7),1,0)</f>
        <v/>
      </c>
      <c r="E4618" s="15">
        <f>COUNTIF(tData[BezoekStart],"&lt;"&amp;($A4618+1/24))-COUNTIF(tData[BezoekEind],"&lt;="&amp;$A4618)</f>
        <v/>
      </c>
      <c r="F4618" s="15">
        <f>COUNTIF(tData[BezoekLangStart],"&lt;"&amp;($A4618+1/24))-COUNTIF(tData[BezoekLangEind],"&lt;="&amp;$A4618)</f>
        <v/>
      </c>
      <c r="G4618" s="15">
        <f>IF($D4618=1,$B4618*100+$C4618,-1)</f>
        <v/>
      </c>
      <c r="H4618" s="15">
        <f>IF($D4618=1,$B4618,-1)</f>
        <v/>
      </c>
      <c r="I4618" s="15">
        <f>IF($D4618=1,$C4618,-1)</f>
        <v/>
      </c>
    </row>
    <row r="4619">
      <c r="A4619" s="33" t="n">
        <v>45484.33333333334</v>
      </c>
      <c r="B4619" s="15">
        <f>WEEKDAY($A4619,2)</f>
        <v/>
      </c>
      <c r="C4619" s="15">
        <f>HOUR($A4619)</f>
        <v/>
      </c>
      <c r="D4619" s="15">
        <f>IF(AND($A4619&gt;=Instellingen!$B$6,$A4619&lt;Instellingen!$B$7),1,0)</f>
        <v/>
      </c>
      <c r="E4619" s="15">
        <f>COUNTIF(tData[BezoekStart],"&lt;"&amp;($A4619+1/24))-COUNTIF(tData[BezoekEind],"&lt;="&amp;$A4619)</f>
        <v/>
      </c>
      <c r="F4619" s="15">
        <f>COUNTIF(tData[BezoekLangStart],"&lt;"&amp;($A4619+1/24))-COUNTIF(tData[BezoekLangEind],"&lt;="&amp;$A4619)</f>
        <v/>
      </c>
      <c r="G4619" s="15">
        <f>IF($D4619=1,$B4619*100+$C4619,-1)</f>
        <v/>
      </c>
      <c r="H4619" s="15">
        <f>IF($D4619=1,$B4619,-1)</f>
        <v/>
      </c>
      <c r="I4619" s="15">
        <f>IF($D4619=1,$C4619,-1)</f>
        <v/>
      </c>
    </row>
    <row r="4620">
      <c r="A4620" s="33" t="n">
        <v>45484.375</v>
      </c>
      <c r="B4620" s="15">
        <f>WEEKDAY($A4620,2)</f>
        <v/>
      </c>
      <c r="C4620" s="15">
        <f>HOUR($A4620)</f>
        <v/>
      </c>
      <c r="D4620" s="15">
        <f>IF(AND($A4620&gt;=Instellingen!$B$6,$A4620&lt;Instellingen!$B$7),1,0)</f>
        <v/>
      </c>
      <c r="E4620" s="15">
        <f>COUNTIF(tData[BezoekStart],"&lt;"&amp;($A4620+1/24))-COUNTIF(tData[BezoekEind],"&lt;="&amp;$A4620)</f>
        <v/>
      </c>
      <c r="F4620" s="15">
        <f>COUNTIF(tData[BezoekLangStart],"&lt;"&amp;($A4620+1/24))-COUNTIF(tData[BezoekLangEind],"&lt;="&amp;$A4620)</f>
        <v/>
      </c>
      <c r="G4620" s="15">
        <f>IF($D4620=1,$B4620*100+$C4620,-1)</f>
        <v/>
      </c>
      <c r="H4620" s="15">
        <f>IF($D4620=1,$B4620,-1)</f>
        <v/>
      </c>
      <c r="I4620" s="15">
        <f>IF($D4620=1,$C4620,-1)</f>
        <v/>
      </c>
    </row>
    <row r="4621">
      <c r="A4621" s="33" t="n">
        <v>45484.41666666666</v>
      </c>
      <c r="B4621" s="15">
        <f>WEEKDAY($A4621,2)</f>
        <v/>
      </c>
      <c r="C4621" s="15">
        <f>HOUR($A4621)</f>
        <v/>
      </c>
      <c r="D4621" s="15">
        <f>IF(AND($A4621&gt;=Instellingen!$B$6,$A4621&lt;Instellingen!$B$7),1,0)</f>
        <v/>
      </c>
      <c r="E4621" s="15">
        <f>COUNTIF(tData[BezoekStart],"&lt;"&amp;($A4621+1/24))-COUNTIF(tData[BezoekEind],"&lt;="&amp;$A4621)</f>
        <v/>
      </c>
      <c r="F4621" s="15">
        <f>COUNTIF(tData[BezoekLangStart],"&lt;"&amp;($A4621+1/24))-COUNTIF(tData[BezoekLangEind],"&lt;="&amp;$A4621)</f>
        <v/>
      </c>
      <c r="G4621" s="15">
        <f>IF($D4621=1,$B4621*100+$C4621,-1)</f>
        <v/>
      </c>
      <c r="H4621" s="15">
        <f>IF($D4621=1,$B4621,-1)</f>
        <v/>
      </c>
      <c r="I4621" s="15">
        <f>IF($D4621=1,$C4621,-1)</f>
        <v/>
      </c>
    </row>
    <row r="4622">
      <c r="A4622" s="33" t="n">
        <v>45484.45833333334</v>
      </c>
      <c r="B4622" s="15">
        <f>WEEKDAY($A4622,2)</f>
        <v/>
      </c>
      <c r="C4622" s="15">
        <f>HOUR($A4622)</f>
        <v/>
      </c>
      <c r="D4622" s="15">
        <f>IF(AND($A4622&gt;=Instellingen!$B$6,$A4622&lt;Instellingen!$B$7),1,0)</f>
        <v/>
      </c>
      <c r="E4622" s="15">
        <f>COUNTIF(tData[BezoekStart],"&lt;"&amp;($A4622+1/24))-COUNTIF(tData[BezoekEind],"&lt;="&amp;$A4622)</f>
        <v/>
      </c>
      <c r="F4622" s="15">
        <f>COUNTIF(tData[BezoekLangStart],"&lt;"&amp;($A4622+1/24))-COUNTIF(tData[BezoekLangEind],"&lt;="&amp;$A4622)</f>
        <v/>
      </c>
      <c r="G4622" s="15">
        <f>IF($D4622=1,$B4622*100+$C4622,-1)</f>
        <v/>
      </c>
      <c r="H4622" s="15">
        <f>IF($D4622=1,$B4622,-1)</f>
        <v/>
      </c>
      <c r="I4622" s="15">
        <f>IF($D4622=1,$C4622,-1)</f>
        <v/>
      </c>
    </row>
    <row r="4623">
      <c r="A4623" s="33" t="n">
        <v>45484.5</v>
      </c>
      <c r="B4623" s="15">
        <f>WEEKDAY($A4623,2)</f>
        <v/>
      </c>
      <c r="C4623" s="15">
        <f>HOUR($A4623)</f>
        <v/>
      </c>
      <c r="D4623" s="15">
        <f>IF(AND($A4623&gt;=Instellingen!$B$6,$A4623&lt;Instellingen!$B$7),1,0)</f>
        <v/>
      </c>
      <c r="E4623" s="15">
        <f>COUNTIF(tData[BezoekStart],"&lt;"&amp;($A4623+1/24))-COUNTIF(tData[BezoekEind],"&lt;="&amp;$A4623)</f>
        <v/>
      </c>
      <c r="F4623" s="15">
        <f>COUNTIF(tData[BezoekLangStart],"&lt;"&amp;($A4623+1/24))-COUNTIF(tData[BezoekLangEind],"&lt;="&amp;$A4623)</f>
        <v/>
      </c>
      <c r="G4623" s="15">
        <f>IF($D4623=1,$B4623*100+$C4623,-1)</f>
        <v/>
      </c>
      <c r="H4623" s="15">
        <f>IF($D4623=1,$B4623,-1)</f>
        <v/>
      </c>
      <c r="I4623" s="15">
        <f>IF($D4623=1,$C4623,-1)</f>
        <v/>
      </c>
    </row>
    <row r="4624">
      <c r="A4624" s="33" t="n">
        <v>45484.54166666666</v>
      </c>
      <c r="B4624" s="15">
        <f>WEEKDAY($A4624,2)</f>
        <v/>
      </c>
      <c r="C4624" s="15">
        <f>HOUR($A4624)</f>
        <v/>
      </c>
      <c r="D4624" s="15">
        <f>IF(AND($A4624&gt;=Instellingen!$B$6,$A4624&lt;Instellingen!$B$7),1,0)</f>
        <v/>
      </c>
      <c r="E4624" s="15">
        <f>COUNTIF(tData[BezoekStart],"&lt;"&amp;($A4624+1/24))-COUNTIF(tData[BezoekEind],"&lt;="&amp;$A4624)</f>
        <v/>
      </c>
      <c r="F4624" s="15">
        <f>COUNTIF(tData[BezoekLangStart],"&lt;"&amp;($A4624+1/24))-COUNTIF(tData[BezoekLangEind],"&lt;="&amp;$A4624)</f>
        <v/>
      </c>
      <c r="G4624" s="15">
        <f>IF($D4624=1,$B4624*100+$C4624,-1)</f>
        <v/>
      </c>
      <c r="H4624" s="15">
        <f>IF($D4624=1,$B4624,-1)</f>
        <v/>
      </c>
      <c r="I4624" s="15">
        <f>IF($D4624=1,$C4624,-1)</f>
        <v/>
      </c>
    </row>
    <row r="4625">
      <c r="A4625" s="33" t="n">
        <v>45484.58333333334</v>
      </c>
      <c r="B4625" s="15">
        <f>WEEKDAY($A4625,2)</f>
        <v/>
      </c>
      <c r="C4625" s="15">
        <f>HOUR($A4625)</f>
        <v/>
      </c>
      <c r="D4625" s="15">
        <f>IF(AND($A4625&gt;=Instellingen!$B$6,$A4625&lt;Instellingen!$B$7),1,0)</f>
        <v/>
      </c>
      <c r="E4625" s="15">
        <f>COUNTIF(tData[BezoekStart],"&lt;"&amp;($A4625+1/24))-COUNTIF(tData[BezoekEind],"&lt;="&amp;$A4625)</f>
        <v/>
      </c>
      <c r="F4625" s="15">
        <f>COUNTIF(tData[BezoekLangStart],"&lt;"&amp;($A4625+1/24))-COUNTIF(tData[BezoekLangEind],"&lt;="&amp;$A4625)</f>
        <v/>
      </c>
      <c r="G4625" s="15">
        <f>IF($D4625=1,$B4625*100+$C4625,-1)</f>
        <v/>
      </c>
      <c r="H4625" s="15">
        <f>IF($D4625=1,$B4625,-1)</f>
        <v/>
      </c>
      <c r="I4625" s="15">
        <f>IF($D4625=1,$C4625,-1)</f>
        <v/>
      </c>
    </row>
    <row r="4626">
      <c r="A4626" s="33" t="n">
        <v>45484.625</v>
      </c>
      <c r="B4626" s="15">
        <f>WEEKDAY($A4626,2)</f>
        <v/>
      </c>
      <c r="C4626" s="15">
        <f>HOUR($A4626)</f>
        <v/>
      </c>
      <c r="D4626" s="15">
        <f>IF(AND($A4626&gt;=Instellingen!$B$6,$A4626&lt;Instellingen!$B$7),1,0)</f>
        <v/>
      </c>
      <c r="E4626" s="15">
        <f>COUNTIF(tData[BezoekStart],"&lt;"&amp;($A4626+1/24))-COUNTIF(tData[BezoekEind],"&lt;="&amp;$A4626)</f>
        <v/>
      </c>
      <c r="F4626" s="15">
        <f>COUNTIF(tData[BezoekLangStart],"&lt;"&amp;($A4626+1/24))-COUNTIF(tData[BezoekLangEind],"&lt;="&amp;$A4626)</f>
        <v/>
      </c>
      <c r="G4626" s="15">
        <f>IF($D4626=1,$B4626*100+$C4626,-1)</f>
        <v/>
      </c>
      <c r="H4626" s="15">
        <f>IF($D4626=1,$B4626,-1)</f>
        <v/>
      </c>
      <c r="I4626" s="15">
        <f>IF($D4626=1,$C4626,-1)</f>
        <v/>
      </c>
    </row>
    <row r="4627">
      <c r="A4627" s="33" t="n">
        <v>45484.66666666666</v>
      </c>
      <c r="B4627" s="15">
        <f>WEEKDAY($A4627,2)</f>
        <v/>
      </c>
      <c r="C4627" s="15">
        <f>HOUR($A4627)</f>
        <v/>
      </c>
      <c r="D4627" s="15">
        <f>IF(AND($A4627&gt;=Instellingen!$B$6,$A4627&lt;Instellingen!$B$7),1,0)</f>
        <v/>
      </c>
      <c r="E4627" s="15">
        <f>COUNTIF(tData[BezoekStart],"&lt;"&amp;($A4627+1/24))-COUNTIF(tData[BezoekEind],"&lt;="&amp;$A4627)</f>
        <v/>
      </c>
      <c r="F4627" s="15">
        <f>COUNTIF(tData[BezoekLangStart],"&lt;"&amp;($A4627+1/24))-COUNTIF(tData[BezoekLangEind],"&lt;="&amp;$A4627)</f>
        <v/>
      </c>
      <c r="G4627" s="15">
        <f>IF($D4627=1,$B4627*100+$C4627,-1)</f>
        <v/>
      </c>
      <c r="H4627" s="15">
        <f>IF($D4627=1,$B4627,-1)</f>
        <v/>
      </c>
      <c r="I4627" s="15">
        <f>IF($D4627=1,$C4627,-1)</f>
        <v/>
      </c>
    </row>
    <row r="4628">
      <c r="A4628" s="33" t="n">
        <v>45484.70833333334</v>
      </c>
      <c r="B4628" s="15">
        <f>WEEKDAY($A4628,2)</f>
        <v/>
      </c>
      <c r="C4628" s="15">
        <f>HOUR($A4628)</f>
        <v/>
      </c>
      <c r="D4628" s="15">
        <f>IF(AND($A4628&gt;=Instellingen!$B$6,$A4628&lt;Instellingen!$B$7),1,0)</f>
        <v/>
      </c>
      <c r="E4628" s="15">
        <f>COUNTIF(tData[BezoekStart],"&lt;"&amp;($A4628+1/24))-COUNTIF(tData[BezoekEind],"&lt;="&amp;$A4628)</f>
        <v/>
      </c>
      <c r="F4628" s="15">
        <f>COUNTIF(tData[BezoekLangStart],"&lt;"&amp;($A4628+1/24))-COUNTIF(tData[BezoekLangEind],"&lt;="&amp;$A4628)</f>
        <v/>
      </c>
      <c r="G4628" s="15">
        <f>IF($D4628=1,$B4628*100+$C4628,-1)</f>
        <v/>
      </c>
      <c r="H4628" s="15">
        <f>IF($D4628=1,$B4628,-1)</f>
        <v/>
      </c>
      <c r="I4628" s="15">
        <f>IF($D4628=1,$C4628,-1)</f>
        <v/>
      </c>
    </row>
    <row r="4629">
      <c r="A4629" s="33" t="n">
        <v>45484.75</v>
      </c>
      <c r="B4629" s="15">
        <f>WEEKDAY($A4629,2)</f>
        <v/>
      </c>
      <c r="C4629" s="15">
        <f>HOUR($A4629)</f>
        <v/>
      </c>
      <c r="D4629" s="15">
        <f>IF(AND($A4629&gt;=Instellingen!$B$6,$A4629&lt;Instellingen!$B$7),1,0)</f>
        <v/>
      </c>
      <c r="E4629" s="15">
        <f>COUNTIF(tData[BezoekStart],"&lt;"&amp;($A4629+1/24))-COUNTIF(tData[BezoekEind],"&lt;="&amp;$A4629)</f>
        <v/>
      </c>
      <c r="F4629" s="15">
        <f>COUNTIF(tData[BezoekLangStart],"&lt;"&amp;($A4629+1/24))-COUNTIF(tData[BezoekLangEind],"&lt;="&amp;$A4629)</f>
        <v/>
      </c>
      <c r="G4629" s="15">
        <f>IF($D4629=1,$B4629*100+$C4629,-1)</f>
        <v/>
      </c>
      <c r="H4629" s="15">
        <f>IF($D4629=1,$B4629,-1)</f>
        <v/>
      </c>
      <c r="I4629" s="15">
        <f>IF($D4629=1,$C4629,-1)</f>
        <v/>
      </c>
    </row>
    <row r="4630">
      <c r="A4630" s="33" t="n">
        <v>45484.79166666666</v>
      </c>
      <c r="B4630" s="15">
        <f>WEEKDAY($A4630,2)</f>
        <v/>
      </c>
      <c r="C4630" s="15">
        <f>HOUR($A4630)</f>
        <v/>
      </c>
      <c r="D4630" s="15">
        <f>IF(AND($A4630&gt;=Instellingen!$B$6,$A4630&lt;Instellingen!$B$7),1,0)</f>
        <v/>
      </c>
      <c r="E4630" s="15">
        <f>COUNTIF(tData[BezoekStart],"&lt;"&amp;($A4630+1/24))-COUNTIF(tData[BezoekEind],"&lt;="&amp;$A4630)</f>
        <v/>
      </c>
      <c r="F4630" s="15">
        <f>COUNTIF(tData[BezoekLangStart],"&lt;"&amp;($A4630+1/24))-COUNTIF(tData[BezoekLangEind],"&lt;="&amp;$A4630)</f>
        <v/>
      </c>
      <c r="G4630" s="15">
        <f>IF($D4630=1,$B4630*100+$C4630,-1)</f>
        <v/>
      </c>
      <c r="H4630" s="15">
        <f>IF($D4630=1,$B4630,-1)</f>
        <v/>
      </c>
      <c r="I4630" s="15">
        <f>IF($D4630=1,$C4630,-1)</f>
        <v/>
      </c>
    </row>
    <row r="4631">
      <c r="A4631" s="33" t="n">
        <v>45484.83333333334</v>
      </c>
      <c r="B4631" s="15">
        <f>WEEKDAY($A4631,2)</f>
        <v/>
      </c>
      <c r="C4631" s="15">
        <f>HOUR($A4631)</f>
        <v/>
      </c>
      <c r="D4631" s="15">
        <f>IF(AND($A4631&gt;=Instellingen!$B$6,$A4631&lt;Instellingen!$B$7),1,0)</f>
        <v/>
      </c>
      <c r="E4631" s="15">
        <f>COUNTIF(tData[BezoekStart],"&lt;"&amp;($A4631+1/24))-COUNTIF(tData[BezoekEind],"&lt;="&amp;$A4631)</f>
        <v/>
      </c>
      <c r="F4631" s="15">
        <f>COUNTIF(tData[BezoekLangStart],"&lt;"&amp;($A4631+1/24))-COUNTIF(tData[BezoekLangEind],"&lt;="&amp;$A4631)</f>
        <v/>
      </c>
      <c r="G4631" s="15">
        <f>IF($D4631=1,$B4631*100+$C4631,-1)</f>
        <v/>
      </c>
      <c r="H4631" s="15">
        <f>IF($D4631=1,$B4631,-1)</f>
        <v/>
      </c>
      <c r="I4631" s="15">
        <f>IF($D4631=1,$C4631,-1)</f>
        <v/>
      </c>
    </row>
    <row r="4632">
      <c r="A4632" s="33" t="n">
        <v>45484.875</v>
      </c>
      <c r="B4632" s="15">
        <f>WEEKDAY($A4632,2)</f>
        <v/>
      </c>
      <c r="C4632" s="15">
        <f>HOUR($A4632)</f>
        <v/>
      </c>
      <c r="D4632" s="15">
        <f>IF(AND($A4632&gt;=Instellingen!$B$6,$A4632&lt;Instellingen!$B$7),1,0)</f>
        <v/>
      </c>
      <c r="E4632" s="15">
        <f>COUNTIF(tData[BezoekStart],"&lt;"&amp;($A4632+1/24))-COUNTIF(tData[BezoekEind],"&lt;="&amp;$A4632)</f>
        <v/>
      </c>
      <c r="F4632" s="15">
        <f>COUNTIF(tData[BezoekLangStart],"&lt;"&amp;($A4632+1/24))-COUNTIF(tData[BezoekLangEind],"&lt;="&amp;$A4632)</f>
        <v/>
      </c>
      <c r="G4632" s="15">
        <f>IF($D4632=1,$B4632*100+$C4632,-1)</f>
        <v/>
      </c>
      <c r="H4632" s="15">
        <f>IF($D4632=1,$B4632,-1)</f>
        <v/>
      </c>
      <c r="I4632" s="15">
        <f>IF($D4632=1,$C4632,-1)</f>
        <v/>
      </c>
    </row>
    <row r="4633">
      <c r="A4633" s="33" t="n">
        <v>45484.91666666666</v>
      </c>
      <c r="B4633" s="15">
        <f>WEEKDAY($A4633,2)</f>
        <v/>
      </c>
      <c r="C4633" s="15">
        <f>HOUR($A4633)</f>
        <v/>
      </c>
      <c r="D4633" s="15">
        <f>IF(AND($A4633&gt;=Instellingen!$B$6,$A4633&lt;Instellingen!$B$7),1,0)</f>
        <v/>
      </c>
      <c r="E4633" s="15">
        <f>COUNTIF(tData[BezoekStart],"&lt;"&amp;($A4633+1/24))-COUNTIF(tData[BezoekEind],"&lt;="&amp;$A4633)</f>
        <v/>
      </c>
      <c r="F4633" s="15">
        <f>COUNTIF(tData[BezoekLangStart],"&lt;"&amp;($A4633+1/24))-COUNTIF(tData[BezoekLangEind],"&lt;="&amp;$A4633)</f>
        <v/>
      </c>
      <c r="G4633" s="15">
        <f>IF($D4633=1,$B4633*100+$C4633,-1)</f>
        <v/>
      </c>
      <c r="H4633" s="15">
        <f>IF($D4633=1,$B4633,-1)</f>
        <v/>
      </c>
      <c r="I4633" s="15">
        <f>IF($D4633=1,$C4633,-1)</f>
        <v/>
      </c>
    </row>
    <row r="4634">
      <c r="A4634" s="33" t="n">
        <v>45484.95833333334</v>
      </c>
      <c r="B4634" s="15">
        <f>WEEKDAY($A4634,2)</f>
        <v/>
      </c>
      <c r="C4634" s="15">
        <f>HOUR($A4634)</f>
        <v/>
      </c>
      <c r="D4634" s="15">
        <f>IF(AND($A4634&gt;=Instellingen!$B$6,$A4634&lt;Instellingen!$B$7),1,0)</f>
        <v/>
      </c>
      <c r="E4634" s="15">
        <f>COUNTIF(tData[BezoekStart],"&lt;"&amp;($A4634+1/24))-COUNTIF(tData[BezoekEind],"&lt;="&amp;$A4634)</f>
        <v/>
      </c>
      <c r="F4634" s="15">
        <f>COUNTIF(tData[BezoekLangStart],"&lt;"&amp;($A4634+1/24))-COUNTIF(tData[BezoekLangEind],"&lt;="&amp;$A4634)</f>
        <v/>
      </c>
      <c r="G4634" s="15">
        <f>IF($D4634=1,$B4634*100+$C4634,-1)</f>
        <v/>
      </c>
      <c r="H4634" s="15">
        <f>IF($D4634=1,$B4634,-1)</f>
        <v/>
      </c>
      <c r="I4634" s="15">
        <f>IF($D4634=1,$C4634,-1)</f>
        <v/>
      </c>
    </row>
    <row r="4635">
      <c r="A4635" s="33" t="n">
        <v>45485</v>
      </c>
      <c r="B4635" s="15">
        <f>WEEKDAY($A4635,2)</f>
        <v/>
      </c>
      <c r="C4635" s="15">
        <f>HOUR($A4635)</f>
        <v/>
      </c>
      <c r="D4635" s="15">
        <f>IF(AND($A4635&gt;=Instellingen!$B$6,$A4635&lt;Instellingen!$B$7),1,0)</f>
        <v/>
      </c>
      <c r="E4635" s="15">
        <f>COUNTIF(tData[BezoekStart],"&lt;"&amp;($A4635+1/24))-COUNTIF(tData[BezoekEind],"&lt;="&amp;$A4635)</f>
        <v/>
      </c>
      <c r="F4635" s="15">
        <f>COUNTIF(tData[BezoekLangStart],"&lt;"&amp;($A4635+1/24))-COUNTIF(tData[BezoekLangEind],"&lt;="&amp;$A4635)</f>
        <v/>
      </c>
      <c r="G4635" s="15">
        <f>IF($D4635=1,$B4635*100+$C4635,-1)</f>
        <v/>
      </c>
      <c r="H4635" s="15">
        <f>IF($D4635=1,$B4635,-1)</f>
        <v/>
      </c>
      <c r="I4635" s="15">
        <f>IF($D4635=1,$C4635,-1)</f>
        <v/>
      </c>
    </row>
    <row r="4636">
      <c r="A4636" s="33" t="n">
        <v>45485.04166666666</v>
      </c>
      <c r="B4636" s="15">
        <f>WEEKDAY($A4636,2)</f>
        <v/>
      </c>
      <c r="C4636" s="15">
        <f>HOUR($A4636)</f>
        <v/>
      </c>
      <c r="D4636" s="15">
        <f>IF(AND($A4636&gt;=Instellingen!$B$6,$A4636&lt;Instellingen!$B$7),1,0)</f>
        <v/>
      </c>
      <c r="E4636" s="15">
        <f>COUNTIF(tData[BezoekStart],"&lt;"&amp;($A4636+1/24))-COUNTIF(tData[BezoekEind],"&lt;="&amp;$A4636)</f>
        <v/>
      </c>
      <c r="F4636" s="15">
        <f>COUNTIF(tData[BezoekLangStart],"&lt;"&amp;($A4636+1/24))-COUNTIF(tData[BezoekLangEind],"&lt;="&amp;$A4636)</f>
        <v/>
      </c>
      <c r="G4636" s="15">
        <f>IF($D4636=1,$B4636*100+$C4636,-1)</f>
        <v/>
      </c>
      <c r="H4636" s="15">
        <f>IF($D4636=1,$B4636,-1)</f>
        <v/>
      </c>
      <c r="I4636" s="15">
        <f>IF($D4636=1,$C4636,-1)</f>
        <v/>
      </c>
    </row>
    <row r="4637">
      <c r="A4637" s="33" t="n">
        <v>45485.08333333334</v>
      </c>
      <c r="B4637" s="15">
        <f>WEEKDAY($A4637,2)</f>
        <v/>
      </c>
      <c r="C4637" s="15">
        <f>HOUR($A4637)</f>
        <v/>
      </c>
      <c r="D4637" s="15">
        <f>IF(AND($A4637&gt;=Instellingen!$B$6,$A4637&lt;Instellingen!$B$7),1,0)</f>
        <v/>
      </c>
      <c r="E4637" s="15">
        <f>COUNTIF(tData[BezoekStart],"&lt;"&amp;($A4637+1/24))-COUNTIF(tData[BezoekEind],"&lt;="&amp;$A4637)</f>
        <v/>
      </c>
      <c r="F4637" s="15">
        <f>COUNTIF(tData[BezoekLangStart],"&lt;"&amp;($A4637+1/24))-COUNTIF(tData[BezoekLangEind],"&lt;="&amp;$A4637)</f>
        <v/>
      </c>
      <c r="G4637" s="15">
        <f>IF($D4637=1,$B4637*100+$C4637,-1)</f>
        <v/>
      </c>
      <c r="H4637" s="15">
        <f>IF($D4637=1,$B4637,-1)</f>
        <v/>
      </c>
      <c r="I4637" s="15">
        <f>IF($D4637=1,$C4637,-1)</f>
        <v/>
      </c>
    </row>
    <row r="4638">
      <c r="A4638" s="33" t="n">
        <v>45485.125</v>
      </c>
      <c r="B4638" s="15">
        <f>WEEKDAY($A4638,2)</f>
        <v/>
      </c>
      <c r="C4638" s="15">
        <f>HOUR($A4638)</f>
        <v/>
      </c>
      <c r="D4638" s="15">
        <f>IF(AND($A4638&gt;=Instellingen!$B$6,$A4638&lt;Instellingen!$B$7),1,0)</f>
        <v/>
      </c>
      <c r="E4638" s="15">
        <f>COUNTIF(tData[BezoekStart],"&lt;"&amp;($A4638+1/24))-COUNTIF(tData[BezoekEind],"&lt;="&amp;$A4638)</f>
        <v/>
      </c>
      <c r="F4638" s="15">
        <f>COUNTIF(tData[BezoekLangStart],"&lt;"&amp;($A4638+1/24))-COUNTIF(tData[BezoekLangEind],"&lt;="&amp;$A4638)</f>
        <v/>
      </c>
      <c r="G4638" s="15">
        <f>IF($D4638=1,$B4638*100+$C4638,-1)</f>
        <v/>
      </c>
      <c r="H4638" s="15">
        <f>IF($D4638=1,$B4638,-1)</f>
        <v/>
      </c>
      <c r="I4638" s="15">
        <f>IF($D4638=1,$C4638,-1)</f>
        <v/>
      </c>
    </row>
    <row r="4639">
      <c r="A4639" s="33" t="n">
        <v>45485.16666666666</v>
      </c>
      <c r="B4639" s="15">
        <f>WEEKDAY($A4639,2)</f>
        <v/>
      </c>
      <c r="C4639" s="15">
        <f>HOUR($A4639)</f>
        <v/>
      </c>
      <c r="D4639" s="15">
        <f>IF(AND($A4639&gt;=Instellingen!$B$6,$A4639&lt;Instellingen!$B$7),1,0)</f>
        <v/>
      </c>
      <c r="E4639" s="15">
        <f>COUNTIF(tData[BezoekStart],"&lt;"&amp;($A4639+1/24))-COUNTIF(tData[BezoekEind],"&lt;="&amp;$A4639)</f>
        <v/>
      </c>
      <c r="F4639" s="15">
        <f>COUNTIF(tData[BezoekLangStart],"&lt;"&amp;($A4639+1/24))-COUNTIF(tData[BezoekLangEind],"&lt;="&amp;$A4639)</f>
        <v/>
      </c>
      <c r="G4639" s="15">
        <f>IF($D4639=1,$B4639*100+$C4639,-1)</f>
        <v/>
      </c>
      <c r="H4639" s="15">
        <f>IF($D4639=1,$B4639,-1)</f>
        <v/>
      </c>
      <c r="I4639" s="15">
        <f>IF($D4639=1,$C4639,-1)</f>
        <v/>
      </c>
    </row>
    <row r="4640">
      <c r="A4640" s="33" t="n">
        <v>45485.20833333334</v>
      </c>
      <c r="B4640" s="15">
        <f>WEEKDAY($A4640,2)</f>
        <v/>
      </c>
      <c r="C4640" s="15">
        <f>HOUR($A4640)</f>
        <v/>
      </c>
      <c r="D4640" s="15">
        <f>IF(AND($A4640&gt;=Instellingen!$B$6,$A4640&lt;Instellingen!$B$7),1,0)</f>
        <v/>
      </c>
      <c r="E4640" s="15">
        <f>COUNTIF(tData[BezoekStart],"&lt;"&amp;($A4640+1/24))-COUNTIF(tData[BezoekEind],"&lt;="&amp;$A4640)</f>
        <v/>
      </c>
      <c r="F4640" s="15">
        <f>COUNTIF(tData[BezoekLangStart],"&lt;"&amp;($A4640+1/24))-COUNTIF(tData[BezoekLangEind],"&lt;="&amp;$A4640)</f>
        <v/>
      </c>
      <c r="G4640" s="15">
        <f>IF($D4640=1,$B4640*100+$C4640,-1)</f>
        <v/>
      </c>
      <c r="H4640" s="15">
        <f>IF($D4640=1,$B4640,-1)</f>
        <v/>
      </c>
      <c r="I4640" s="15">
        <f>IF($D4640=1,$C4640,-1)</f>
        <v/>
      </c>
    </row>
    <row r="4641">
      <c r="A4641" s="33" t="n">
        <v>45485.25</v>
      </c>
      <c r="B4641" s="15">
        <f>WEEKDAY($A4641,2)</f>
        <v/>
      </c>
      <c r="C4641" s="15">
        <f>HOUR($A4641)</f>
        <v/>
      </c>
      <c r="D4641" s="15">
        <f>IF(AND($A4641&gt;=Instellingen!$B$6,$A4641&lt;Instellingen!$B$7),1,0)</f>
        <v/>
      </c>
      <c r="E4641" s="15">
        <f>COUNTIF(tData[BezoekStart],"&lt;"&amp;($A4641+1/24))-COUNTIF(tData[BezoekEind],"&lt;="&amp;$A4641)</f>
        <v/>
      </c>
      <c r="F4641" s="15">
        <f>COUNTIF(tData[BezoekLangStart],"&lt;"&amp;($A4641+1/24))-COUNTIF(tData[BezoekLangEind],"&lt;="&amp;$A4641)</f>
        <v/>
      </c>
      <c r="G4641" s="15">
        <f>IF($D4641=1,$B4641*100+$C4641,-1)</f>
        <v/>
      </c>
      <c r="H4641" s="15">
        <f>IF($D4641=1,$B4641,-1)</f>
        <v/>
      </c>
      <c r="I4641" s="15">
        <f>IF($D4641=1,$C4641,-1)</f>
        <v/>
      </c>
    </row>
    <row r="4642">
      <c r="A4642" s="33" t="n">
        <v>45485.29166666666</v>
      </c>
      <c r="B4642" s="15">
        <f>WEEKDAY($A4642,2)</f>
        <v/>
      </c>
      <c r="C4642" s="15">
        <f>HOUR($A4642)</f>
        <v/>
      </c>
      <c r="D4642" s="15">
        <f>IF(AND($A4642&gt;=Instellingen!$B$6,$A4642&lt;Instellingen!$B$7),1,0)</f>
        <v/>
      </c>
      <c r="E4642" s="15">
        <f>COUNTIF(tData[BezoekStart],"&lt;"&amp;($A4642+1/24))-COUNTIF(tData[BezoekEind],"&lt;="&amp;$A4642)</f>
        <v/>
      </c>
      <c r="F4642" s="15">
        <f>COUNTIF(tData[BezoekLangStart],"&lt;"&amp;($A4642+1/24))-COUNTIF(tData[BezoekLangEind],"&lt;="&amp;$A4642)</f>
        <v/>
      </c>
      <c r="G4642" s="15">
        <f>IF($D4642=1,$B4642*100+$C4642,-1)</f>
        <v/>
      </c>
      <c r="H4642" s="15">
        <f>IF($D4642=1,$B4642,-1)</f>
        <v/>
      </c>
      <c r="I4642" s="15">
        <f>IF($D4642=1,$C4642,-1)</f>
        <v/>
      </c>
    </row>
    <row r="4643">
      <c r="A4643" s="33" t="n">
        <v>45485.33333333334</v>
      </c>
      <c r="B4643" s="15">
        <f>WEEKDAY($A4643,2)</f>
        <v/>
      </c>
      <c r="C4643" s="15">
        <f>HOUR($A4643)</f>
        <v/>
      </c>
      <c r="D4643" s="15">
        <f>IF(AND($A4643&gt;=Instellingen!$B$6,$A4643&lt;Instellingen!$B$7),1,0)</f>
        <v/>
      </c>
      <c r="E4643" s="15">
        <f>COUNTIF(tData[BezoekStart],"&lt;"&amp;($A4643+1/24))-COUNTIF(tData[BezoekEind],"&lt;="&amp;$A4643)</f>
        <v/>
      </c>
      <c r="F4643" s="15">
        <f>COUNTIF(tData[BezoekLangStart],"&lt;"&amp;($A4643+1/24))-COUNTIF(tData[BezoekLangEind],"&lt;="&amp;$A4643)</f>
        <v/>
      </c>
      <c r="G4643" s="15">
        <f>IF($D4643=1,$B4643*100+$C4643,-1)</f>
        <v/>
      </c>
      <c r="H4643" s="15">
        <f>IF($D4643=1,$B4643,-1)</f>
        <v/>
      </c>
      <c r="I4643" s="15">
        <f>IF($D4643=1,$C4643,-1)</f>
        <v/>
      </c>
    </row>
    <row r="4644">
      <c r="A4644" s="33" t="n">
        <v>45485.375</v>
      </c>
      <c r="B4644" s="15">
        <f>WEEKDAY($A4644,2)</f>
        <v/>
      </c>
      <c r="C4644" s="15">
        <f>HOUR($A4644)</f>
        <v/>
      </c>
      <c r="D4644" s="15">
        <f>IF(AND($A4644&gt;=Instellingen!$B$6,$A4644&lt;Instellingen!$B$7),1,0)</f>
        <v/>
      </c>
      <c r="E4644" s="15">
        <f>COUNTIF(tData[BezoekStart],"&lt;"&amp;($A4644+1/24))-COUNTIF(tData[BezoekEind],"&lt;="&amp;$A4644)</f>
        <v/>
      </c>
      <c r="F4644" s="15">
        <f>COUNTIF(tData[BezoekLangStart],"&lt;"&amp;($A4644+1/24))-COUNTIF(tData[BezoekLangEind],"&lt;="&amp;$A4644)</f>
        <v/>
      </c>
      <c r="G4644" s="15">
        <f>IF($D4644=1,$B4644*100+$C4644,-1)</f>
        <v/>
      </c>
      <c r="H4644" s="15">
        <f>IF($D4644=1,$B4644,-1)</f>
        <v/>
      </c>
      <c r="I4644" s="15">
        <f>IF($D4644=1,$C4644,-1)</f>
        <v/>
      </c>
    </row>
    <row r="4645">
      <c r="A4645" s="33" t="n">
        <v>45485.41666666666</v>
      </c>
      <c r="B4645" s="15">
        <f>WEEKDAY($A4645,2)</f>
        <v/>
      </c>
      <c r="C4645" s="15">
        <f>HOUR($A4645)</f>
        <v/>
      </c>
      <c r="D4645" s="15">
        <f>IF(AND($A4645&gt;=Instellingen!$B$6,$A4645&lt;Instellingen!$B$7),1,0)</f>
        <v/>
      </c>
      <c r="E4645" s="15">
        <f>COUNTIF(tData[BezoekStart],"&lt;"&amp;($A4645+1/24))-COUNTIF(tData[BezoekEind],"&lt;="&amp;$A4645)</f>
        <v/>
      </c>
      <c r="F4645" s="15">
        <f>COUNTIF(tData[BezoekLangStart],"&lt;"&amp;($A4645+1/24))-COUNTIF(tData[BezoekLangEind],"&lt;="&amp;$A4645)</f>
        <v/>
      </c>
      <c r="G4645" s="15">
        <f>IF($D4645=1,$B4645*100+$C4645,-1)</f>
        <v/>
      </c>
      <c r="H4645" s="15">
        <f>IF($D4645=1,$B4645,-1)</f>
        <v/>
      </c>
      <c r="I4645" s="15">
        <f>IF($D4645=1,$C4645,-1)</f>
        <v/>
      </c>
    </row>
    <row r="4646">
      <c r="A4646" s="33" t="n">
        <v>45485.45833333334</v>
      </c>
      <c r="B4646" s="15">
        <f>WEEKDAY($A4646,2)</f>
        <v/>
      </c>
      <c r="C4646" s="15">
        <f>HOUR($A4646)</f>
        <v/>
      </c>
      <c r="D4646" s="15">
        <f>IF(AND($A4646&gt;=Instellingen!$B$6,$A4646&lt;Instellingen!$B$7),1,0)</f>
        <v/>
      </c>
      <c r="E4646" s="15">
        <f>COUNTIF(tData[BezoekStart],"&lt;"&amp;($A4646+1/24))-COUNTIF(tData[BezoekEind],"&lt;="&amp;$A4646)</f>
        <v/>
      </c>
      <c r="F4646" s="15">
        <f>COUNTIF(tData[BezoekLangStart],"&lt;"&amp;($A4646+1/24))-COUNTIF(tData[BezoekLangEind],"&lt;="&amp;$A4646)</f>
        <v/>
      </c>
      <c r="G4646" s="15">
        <f>IF($D4646=1,$B4646*100+$C4646,-1)</f>
        <v/>
      </c>
      <c r="H4646" s="15">
        <f>IF($D4646=1,$B4646,-1)</f>
        <v/>
      </c>
      <c r="I4646" s="15">
        <f>IF($D4646=1,$C4646,-1)</f>
        <v/>
      </c>
    </row>
    <row r="4647">
      <c r="A4647" s="33" t="n">
        <v>45485.5</v>
      </c>
      <c r="B4647" s="15">
        <f>WEEKDAY($A4647,2)</f>
        <v/>
      </c>
      <c r="C4647" s="15">
        <f>HOUR($A4647)</f>
        <v/>
      </c>
      <c r="D4647" s="15">
        <f>IF(AND($A4647&gt;=Instellingen!$B$6,$A4647&lt;Instellingen!$B$7),1,0)</f>
        <v/>
      </c>
      <c r="E4647" s="15">
        <f>COUNTIF(tData[BezoekStart],"&lt;"&amp;($A4647+1/24))-COUNTIF(tData[BezoekEind],"&lt;="&amp;$A4647)</f>
        <v/>
      </c>
      <c r="F4647" s="15">
        <f>COUNTIF(tData[BezoekLangStart],"&lt;"&amp;($A4647+1/24))-COUNTIF(tData[BezoekLangEind],"&lt;="&amp;$A4647)</f>
        <v/>
      </c>
      <c r="G4647" s="15">
        <f>IF($D4647=1,$B4647*100+$C4647,-1)</f>
        <v/>
      </c>
      <c r="H4647" s="15">
        <f>IF($D4647=1,$B4647,-1)</f>
        <v/>
      </c>
      <c r="I4647" s="15">
        <f>IF($D4647=1,$C4647,-1)</f>
        <v/>
      </c>
    </row>
    <row r="4648">
      <c r="A4648" s="33" t="n">
        <v>45485.54166666666</v>
      </c>
      <c r="B4648" s="15">
        <f>WEEKDAY($A4648,2)</f>
        <v/>
      </c>
      <c r="C4648" s="15">
        <f>HOUR($A4648)</f>
        <v/>
      </c>
      <c r="D4648" s="15">
        <f>IF(AND($A4648&gt;=Instellingen!$B$6,$A4648&lt;Instellingen!$B$7),1,0)</f>
        <v/>
      </c>
      <c r="E4648" s="15">
        <f>COUNTIF(tData[BezoekStart],"&lt;"&amp;($A4648+1/24))-COUNTIF(tData[BezoekEind],"&lt;="&amp;$A4648)</f>
        <v/>
      </c>
      <c r="F4648" s="15">
        <f>COUNTIF(tData[BezoekLangStart],"&lt;"&amp;($A4648+1/24))-COUNTIF(tData[BezoekLangEind],"&lt;="&amp;$A4648)</f>
        <v/>
      </c>
      <c r="G4648" s="15">
        <f>IF($D4648=1,$B4648*100+$C4648,-1)</f>
        <v/>
      </c>
      <c r="H4648" s="15">
        <f>IF($D4648=1,$B4648,-1)</f>
        <v/>
      </c>
      <c r="I4648" s="15">
        <f>IF($D4648=1,$C4648,-1)</f>
        <v/>
      </c>
    </row>
    <row r="4649">
      <c r="A4649" s="33" t="n">
        <v>45485.58333333334</v>
      </c>
      <c r="B4649" s="15">
        <f>WEEKDAY($A4649,2)</f>
        <v/>
      </c>
      <c r="C4649" s="15">
        <f>HOUR($A4649)</f>
        <v/>
      </c>
      <c r="D4649" s="15">
        <f>IF(AND($A4649&gt;=Instellingen!$B$6,$A4649&lt;Instellingen!$B$7),1,0)</f>
        <v/>
      </c>
      <c r="E4649" s="15">
        <f>COUNTIF(tData[BezoekStart],"&lt;"&amp;($A4649+1/24))-COUNTIF(tData[BezoekEind],"&lt;="&amp;$A4649)</f>
        <v/>
      </c>
      <c r="F4649" s="15">
        <f>COUNTIF(tData[BezoekLangStart],"&lt;"&amp;($A4649+1/24))-COUNTIF(tData[BezoekLangEind],"&lt;="&amp;$A4649)</f>
        <v/>
      </c>
      <c r="G4649" s="15">
        <f>IF($D4649=1,$B4649*100+$C4649,-1)</f>
        <v/>
      </c>
      <c r="H4649" s="15">
        <f>IF($D4649=1,$B4649,-1)</f>
        <v/>
      </c>
      <c r="I4649" s="15">
        <f>IF($D4649=1,$C4649,-1)</f>
        <v/>
      </c>
    </row>
    <row r="4650">
      <c r="A4650" s="33" t="n">
        <v>45485.625</v>
      </c>
      <c r="B4650" s="15">
        <f>WEEKDAY($A4650,2)</f>
        <v/>
      </c>
      <c r="C4650" s="15">
        <f>HOUR($A4650)</f>
        <v/>
      </c>
      <c r="D4650" s="15">
        <f>IF(AND($A4650&gt;=Instellingen!$B$6,$A4650&lt;Instellingen!$B$7),1,0)</f>
        <v/>
      </c>
      <c r="E4650" s="15">
        <f>COUNTIF(tData[BezoekStart],"&lt;"&amp;($A4650+1/24))-COUNTIF(tData[BezoekEind],"&lt;="&amp;$A4650)</f>
        <v/>
      </c>
      <c r="F4650" s="15">
        <f>COUNTIF(tData[BezoekLangStart],"&lt;"&amp;($A4650+1/24))-COUNTIF(tData[BezoekLangEind],"&lt;="&amp;$A4650)</f>
        <v/>
      </c>
      <c r="G4650" s="15">
        <f>IF($D4650=1,$B4650*100+$C4650,-1)</f>
        <v/>
      </c>
      <c r="H4650" s="15">
        <f>IF($D4650=1,$B4650,-1)</f>
        <v/>
      </c>
      <c r="I4650" s="15">
        <f>IF($D4650=1,$C4650,-1)</f>
        <v/>
      </c>
    </row>
    <row r="4651">
      <c r="A4651" s="33" t="n">
        <v>45485.66666666666</v>
      </c>
      <c r="B4651" s="15">
        <f>WEEKDAY($A4651,2)</f>
        <v/>
      </c>
      <c r="C4651" s="15">
        <f>HOUR($A4651)</f>
        <v/>
      </c>
      <c r="D4651" s="15">
        <f>IF(AND($A4651&gt;=Instellingen!$B$6,$A4651&lt;Instellingen!$B$7),1,0)</f>
        <v/>
      </c>
      <c r="E4651" s="15">
        <f>COUNTIF(tData[BezoekStart],"&lt;"&amp;($A4651+1/24))-COUNTIF(tData[BezoekEind],"&lt;="&amp;$A4651)</f>
        <v/>
      </c>
      <c r="F4651" s="15">
        <f>COUNTIF(tData[BezoekLangStart],"&lt;"&amp;($A4651+1/24))-COUNTIF(tData[BezoekLangEind],"&lt;="&amp;$A4651)</f>
        <v/>
      </c>
      <c r="G4651" s="15">
        <f>IF($D4651=1,$B4651*100+$C4651,-1)</f>
        <v/>
      </c>
      <c r="H4651" s="15">
        <f>IF($D4651=1,$B4651,-1)</f>
        <v/>
      </c>
      <c r="I4651" s="15">
        <f>IF($D4651=1,$C4651,-1)</f>
        <v/>
      </c>
    </row>
    <row r="4652">
      <c r="A4652" s="33" t="n">
        <v>45485.70833333334</v>
      </c>
      <c r="B4652" s="15">
        <f>WEEKDAY($A4652,2)</f>
        <v/>
      </c>
      <c r="C4652" s="15">
        <f>HOUR($A4652)</f>
        <v/>
      </c>
      <c r="D4652" s="15">
        <f>IF(AND($A4652&gt;=Instellingen!$B$6,$A4652&lt;Instellingen!$B$7),1,0)</f>
        <v/>
      </c>
      <c r="E4652" s="15">
        <f>COUNTIF(tData[BezoekStart],"&lt;"&amp;($A4652+1/24))-COUNTIF(tData[BezoekEind],"&lt;="&amp;$A4652)</f>
        <v/>
      </c>
      <c r="F4652" s="15">
        <f>COUNTIF(tData[BezoekLangStart],"&lt;"&amp;($A4652+1/24))-COUNTIF(tData[BezoekLangEind],"&lt;="&amp;$A4652)</f>
        <v/>
      </c>
      <c r="G4652" s="15">
        <f>IF($D4652=1,$B4652*100+$C4652,-1)</f>
        <v/>
      </c>
      <c r="H4652" s="15">
        <f>IF($D4652=1,$B4652,-1)</f>
        <v/>
      </c>
      <c r="I4652" s="15">
        <f>IF($D4652=1,$C4652,-1)</f>
        <v/>
      </c>
    </row>
    <row r="4653">
      <c r="A4653" s="33" t="n">
        <v>45485.75</v>
      </c>
      <c r="B4653" s="15">
        <f>WEEKDAY($A4653,2)</f>
        <v/>
      </c>
      <c r="C4653" s="15">
        <f>HOUR($A4653)</f>
        <v/>
      </c>
      <c r="D4653" s="15">
        <f>IF(AND($A4653&gt;=Instellingen!$B$6,$A4653&lt;Instellingen!$B$7),1,0)</f>
        <v/>
      </c>
      <c r="E4653" s="15">
        <f>COUNTIF(tData[BezoekStart],"&lt;"&amp;($A4653+1/24))-COUNTIF(tData[BezoekEind],"&lt;="&amp;$A4653)</f>
        <v/>
      </c>
      <c r="F4653" s="15">
        <f>COUNTIF(tData[BezoekLangStart],"&lt;"&amp;($A4653+1/24))-COUNTIF(tData[BezoekLangEind],"&lt;="&amp;$A4653)</f>
        <v/>
      </c>
      <c r="G4653" s="15">
        <f>IF($D4653=1,$B4653*100+$C4653,-1)</f>
        <v/>
      </c>
      <c r="H4653" s="15">
        <f>IF($D4653=1,$B4653,-1)</f>
        <v/>
      </c>
      <c r="I4653" s="15">
        <f>IF($D4653=1,$C4653,-1)</f>
        <v/>
      </c>
    </row>
    <row r="4654">
      <c r="A4654" s="33" t="n">
        <v>45485.79166666666</v>
      </c>
      <c r="B4654" s="15">
        <f>WEEKDAY($A4654,2)</f>
        <v/>
      </c>
      <c r="C4654" s="15">
        <f>HOUR($A4654)</f>
        <v/>
      </c>
      <c r="D4654" s="15">
        <f>IF(AND($A4654&gt;=Instellingen!$B$6,$A4654&lt;Instellingen!$B$7),1,0)</f>
        <v/>
      </c>
      <c r="E4654" s="15">
        <f>COUNTIF(tData[BezoekStart],"&lt;"&amp;($A4654+1/24))-COUNTIF(tData[BezoekEind],"&lt;="&amp;$A4654)</f>
        <v/>
      </c>
      <c r="F4654" s="15">
        <f>COUNTIF(tData[BezoekLangStart],"&lt;"&amp;($A4654+1/24))-COUNTIF(tData[BezoekLangEind],"&lt;="&amp;$A4654)</f>
        <v/>
      </c>
      <c r="G4654" s="15">
        <f>IF($D4654=1,$B4654*100+$C4654,-1)</f>
        <v/>
      </c>
      <c r="H4654" s="15">
        <f>IF($D4654=1,$B4654,-1)</f>
        <v/>
      </c>
      <c r="I4654" s="15">
        <f>IF($D4654=1,$C4654,-1)</f>
        <v/>
      </c>
    </row>
    <row r="4655">
      <c r="A4655" s="33" t="n">
        <v>45485.83333333334</v>
      </c>
      <c r="B4655" s="15">
        <f>WEEKDAY($A4655,2)</f>
        <v/>
      </c>
      <c r="C4655" s="15">
        <f>HOUR($A4655)</f>
        <v/>
      </c>
      <c r="D4655" s="15">
        <f>IF(AND($A4655&gt;=Instellingen!$B$6,$A4655&lt;Instellingen!$B$7),1,0)</f>
        <v/>
      </c>
      <c r="E4655" s="15">
        <f>COUNTIF(tData[BezoekStart],"&lt;"&amp;($A4655+1/24))-COUNTIF(tData[BezoekEind],"&lt;="&amp;$A4655)</f>
        <v/>
      </c>
      <c r="F4655" s="15">
        <f>COUNTIF(tData[BezoekLangStart],"&lt;"&amp;($A4655+1/24))-COUNTIF(tData[BezoekLangEind],"&lt;="&amp;$A4655)</f>
        <v/>
      </c>
      <c r="G4655" s="15">
        <f>IF($D4655=1,$B4655*100+$C4655,-1)</f>
        <v/>
      </c>
      <c r="H4655" s="15">
        <f>IF($D4655=1,$B4655,-1)</f>
        <v/>
      </c>
      <c r="I4655" s="15">
        <f>IF($D4655=1,$C4655,-1)</f>
        <v/>
      </c>
    </row>
    <row r="4656">
      <c r="A4656" s="33" t="n">
        <v>45485.875</v>
      </c>
      <c r="B4656" s="15">
        <f>WEEKDAY($A4656,2)</f>
        <v/>
      </c>
      <c r="C4656" s="15">
        <f>HOUR($A4656)</f>
        <v/>
      </c>
      <c r="D4656" s="15">
        <f>IF(AND($A4656&gt;=Instellingen!$B$6,$A4656&lt;Instellingen!$B$7),1,0)</f>
        <v/>
      </c>
      <c r="E4656" s="15">
        <f>COUNTIF(tData[BezoekStart],"&lt;"&amp;($A4656+1/24))-COUNTIF(tData[BezoekEind],"&lt;="&amp;$A4656)</f>
        <v/>
      </c>
      <c r="F4656" s="15">
        <f>COUNTIF(tData[BezoekLangStart],"&lt;"&amp;($A4656+1/24))-COUNTIF(tData[BezoekLangEind],"&lt;="&amp;$A4656)</f>
        <v/>
      </c>
      <c r="G4656" s="15">
        <f>IF($D4656=1,$B4656*100+$C4656,-1)</f>
        <v/>
      </c>
      <c r="H4656" s="15">
        <f>IF($D4656=1,$B4656,-1)</f>
        <v/>
      </c>
      <c r="I4656" s="15">
        <f>IF($D4656=1,$C4656,-1)</f>
        <v/>
      </c>
    </row>
    <row r="4657">
      <c r="A4657" s="33" t="n">
        <v>45485.91666666666</v>
      </c>
      <c r="B4657" s="15">
        <f>WEEKDAY($A4657,2)</f>
        <v/>
      </c>
      <c r="C4657" s="15">
        <f>HOUR($A4657)</f>
        <v/>
      </c>
      <c r="D4657" s="15">
        <f>IF(AND($A4657&gt;=Instellingen!$B$6,$A4657&lt;Instellingen!$B$7),1,0)</f>
        <v/>
      </c>
      <c r="E4657" s="15">
        <f>COUNTIF(tData[BezoekStart],"&lt;"&amp;($A4657+1/24))-COUNTIF(tData[BezoekEind],"&lt;="&amp;$A4657)</f>
        <v/>
      </c>
      <c r="F4657" s="15">
        <f>COUNTIF(tData[BezoekLangStart],"&lt;"&amp;($A4657+1/24))-COUNTIF(tData[BezoekLangEind],"&lt;="&amp;$A4657)</f>
        <v/>
      </c>
      <c r="G4657" s="15">
        <f>IF($D4657=1,$B4657*100+$C4657,-1)</f>
        <v/>
      </c>
      <c r="H4657" s="15">
        <f>IF($D4657=1,$B4657,-1)</f>
        <v/>
      </c>
      <c r="I4657" s="15">
        <f>IF($D4657=1,$C4657,-1)</f>
        <v/>
      </c>
    </row>
    <row r="4658">
      <c r="A4658" s="33" t="n">
        <v>45485.95833333334</v>
      </c>
      <c r="B4658" s="15">
        <f>WEEKDAY($A4658,2)</f>
        <v/>
      </c>
      <c r="C4658" s="15">
        <f>HOUR($A4658)</f>
        <v/>
      </c>
      <c r="D4658" s="15">
        <f>IF(AND($A4658&gt;=Instellingen!$B$6,$A4658&lt;Instellingen!$B$7),1,0)</f>
        <v/>
      </c>
      <c r="E4658" s="15">
        <f>COUNTIF(tData[BezoekStart],"&lt;"&amp;($A4658+1/24))-COUNTIF(tData[BezoekEind],"&lt;="&amp;$A4658)</f>
        <v/>
      </c>
      <c r="F4658" s="15">
        <f>COUNTIF(tData[BezoekLangStart],"&lt;"&amp;($A4658+1/24))-COUNTIF(tData[BezoekLangEind],"&lt;="&amp;$A4658)</f>
        <v/>
      </c>
      <c r="G4658" s="15">
        <f>IF($D4658=1,$B4658*100+$C4658,-1)</f>
        <v/>
      </c>
      <c r="H4658" s="15">
        <f>IF($D4658=1,$B4658,-1)</f>
        <v/>
      </c>
      <c r="I4658" s="15">
        <f>IF($D4658=1,$C4658,-1)</f>
        <v/>
      </c>
    </row>
    <row r="4659">
      <c r="A4659" s="33" t="n">
        <v>45486</v>
      </c>
      <c r="B4659" s="15">
        <f>WEEKDAY($A4659,2)</f>
        <v/>
      </c>
      <c r="C4659" s="15">
        <f>HOUR($A4659)</f>
        <v/>
      </c>
      <c r="D4659" s="15">
        <f>IF(AND($A4659&gt;=Instellingen!$B$6,$A4659&lt;Instellingen!$B$7),1,0)</f>
        <v/>
      </c>
      <c r="E4659" s="15">
        <f>COUNTIF(tData[BezoekStart],"&lt;"&amp;($A4659+1/24))-COUNTIF(tData[BezoekEind],"&lt;="&amp;$A4659)</f>
        <v/>
      </c>
      <c r="F4659" s="15">
        <f>COUNTIF(tData[BezoekLangStart],"&lt;"&amp;($A4659+1/24))-COUNTIF(tData[BezoekLangEind],"&lt;="&amp;$A4659)</f>
        <v/>
      </c>
      <c r="G4659" s="15">
        <f>IF($D4659=1,$B4659*100+$C4659,-1)</f>
        <v/>
      </c>
      <c r="H4659" s="15">
        <f>IF($D4659=1,$B4659,-1)</f>
        <v/>
      </c>
      <c r="I4659" s="15">
        <f>IF($D4659=1,$C4659,-1)</f>
        <v/>
      </c>
    </row>
    <row r="4660">
      <c r="A4660" s="33" t="n">
        <v>45486.04166666666</v>
      </c>
      <c r="B4660" s="15">
        <f>WEEKDAY($A4660,2)</f>
        <v/>
      </c>
      <c r="C4660" s="15">
        <f>HOUR($A4660)</f>
        <v/>
      </c>
      <c r="D4660" s="15">
        <f>IF(AND($A4660&gt;=Instellingen!$B$6,$A4660&lt;Instellingen!$B$7),1,0)</f>
        <v/>
      </c>
      <c r="E4660" s="15">
        <f>COUNTIF(tData[BezoekStart],"&lt;"&amp;($A4660+1/24))-COUNTIF(tData[BezoekEind],"&lt;="&amp;$A4660)</f>
        <v/>
      </c>
      <c r="F4660" s="15">
        <f>COUNTIF(tData[BezoekLangStart],"&lt;"&amp;($A4660+1/24))-COUNTIF(tData[BezoekLangEind],"&lt;="&amp;$A4660)</f>
        <v/>
      </c>
      <c r="G4660" s="15">
        <f>IF($D4660=1,$B4660*100+$C4660,-1)</f>
        <v/>
      </c>
      <c r="H4660" s="15">
        <f>IF($D4660=1,$B4660,-1)</f>
        <v/>
      </c>
      <c r="I4660" s="15">
        <f>IF($D4660=1,$C4660,-1)</f>
        <v/>
      </c>
    </row>
    <row r="4661">
      <c r="A4661" s="33" t="n">
        <v>45486.08333333334</v>
      </c>
      <c r="B4661" s="15">
        <f>WEEKDAY($A4661,2)</f>
        <v/>
      </c>
      <c r="C4661" s="15">
        <f>HOUR($A4661)</f>
        <v/>
      </c>
      <c r="D4661" s="15">
        <f>IF(AND($A4661&gt;=Instellingen!$B$6,$A4661&lt;Instellingen!$B$7),1,0)</f>
        <v/>
      </c>
      <c r="E4661" s="15">
        <f>COUNTIF(tData[BezoekStart],"&lt;"&amp;($A4661+1/24))-COUNTIF(tData[BezoekEind],"&lt;="&amp;$A4661)</f>
        <v/>
      </c>
      <c r="F4661" s="15">
        <f>COUNTIF(tData[BezoekLangStart],"&lt;"&amp;($A4661+1/24))-COUNTIF(tData[BezoekLangEind],"&lt;="&amp;$A4661)</f>
        <v/>
      </c>
      <c r="G4661" s="15">
        <f>IF($D4661=1,$B4661*100+$C4661,-1)</f>
        <v/>
      </c>
      <c r="H4661" s="15">
        <f>IF($D4661=1,$B4661,-1)</f>
        <v/>
      </c>
      <c r="I4661" s="15">
        <f>IF($D4661=1,$C4661,-1)</f>
        <v/>
      </c>
    </row>
    <row r="4662">
      <c r="A4662" s="33" t="n">
        <v>45486.125</v>
      </c>
      <c r="B4662" s="15">
        <f>WEEKDAY($A4662,2)</f>
        <v/>
      </c>
      <c r="C4662" s="15">
        <f>HOUR($A4662)</f>
        <v/>
      </c>
      <c r="D4662" s="15">
        <f>IF(AND($A4662&gt;=Instellingen!$B$6,$A4662&lt;Instellingen!$B$7),1,0)</f>
        <v/>
      </c>
      <c r="E4662" s="15">
        <f>COUNTIF(tData[BezoekStart],"&lt;"&amp;($A4662+1/24))-COUNTIF(tData[BezoekEind],"&lt;="&amp;$A4662)</f>
        <v/>
      </c>
      <c r="F4662" s="15">
        <f>COUNTIF(tData[BezoekLangStart],"&lt;"&amp;($A4662+1/24))-COUNTIF(tData[BezoekLangEind],"&lt;="&amp;$A4662)</f>
        <v/>
      </c>
      <c r="G4662" s="15">
        <f>IF($D4662=1,$B4662*100+$C4662,-1)</f>
        <v/>
      </c>
      <c r="H4662" s="15">
        <f>IF($D4662=1,$B4662,-1)</f>
        <v/>
      </c>
      <c r="I4662" s="15">
        <f>IF($D4662=1,$C4662,-1)</f>
        <v/>
      </c>
    </row>
    <row r="4663">
      <c r="A4663" s="33" t="n">
        <v>45486.16666666666</v>
      </c>
      <c r="B4663" s="15">
        <f>WEEKDAY($A4663,2)</f>
        <v/>
      </c>
      <c r="C4663" s="15">
        <f>HOUR($A4663)</f>
        <v/>
      </c>
      <c r="D4663" s="15">
        <f>IF(AND($A4663&gt;=Instellingen!$B$6,$A4663&lt;Instellingen!$B$7),1,0)</f>
        <v/>
      </c>
      <c r="E4663" s="15">
        <f>COUNTIF(tData[BezoekStart],"&lt;"&amp;($A4663+1/24))-COUNTIF(tData[BezoekEind],"&lt;="&amp;$A4663)</f>
        <v/>
      </c>
      <c r="F4663" s="15">
        <f>COUNTIF(tData[BezoekLangStart],"&lt;"&amp;($A4663+1/24))-COUNTIF(tData[BezoekLangEind],"&lt;="&amp;$A4663)</f>
        <v/>
      </c>
      <c r="G4663" s="15">
        <f>IF($D4663=1,$B4663*100+$C4663,-1)</f>
        <v/>
      </c>
      <c r="H4663" s="15">
        <f>IF($D4663=1,$B4663,-1)</f>
        <v/>
      </c>
      <c r="I4663" s="15">
        <f>IF($D4663=1,$C4663,-1)</f>
        <v/>
      </c>
    </row>
    <row r="4664">
      <c r="A4664" s="33" t="n">
        <v>45486.20833333334</v>
      </c>
      <c r="B4664" s="15">
        <f>WEEKDAY($A4664,2)</f>
        <v/>
      </c>
      <c r="C4664" s="15">
        <f>HOUR($A4664)</f>
        <v/>
      </c>
      <c r="D4664" s="15">
        <f>IF(AND($A4664&gt;=Instellingen!$B$6,$A4664&lt;Instellingen!$B$7),1,0)</f>
        <v/>
      </c>
      <c r="E4664" s="15">
        <f>COUNTIF(tData[BezoekStart],"&lt;"&amp;($A4664+1/24))-COUNTIF(tData[BezoekEind],"&lt;="&amp;$A4664)</f>
        <v/>
      </c>
      <c r="F4664" s="15">
        <f>COUNTIF(tData[BezoekLangStart],"&lt;"&amp;($A4664+1/24))-COUNTIF(tData[BezoekLangEind],"&lt;="&amp;$A4664)</f>
        <v/>
      </c>
      <c r="G4664" s="15">
        <f>IF($D4664=1,$B4664*100+$C4664,-1)</f>
        <v/>
      </c>
      <c r="H4664" s="15">
        <f>IF($D4664=1,$B4664,-1)</f>
        <v/>
      </c>
      <c r="I4664" s="15">
        <f>IF($D4664=1,$C4664,-1)</f>
        <v/>
      </c>
    </row>
    <row r="4665">
      <c r="A4665" s="33" t="n">
        <v>45486.25</v>
      </c>
      <c r="B4665" s="15">
        <f>WEEKDAY($A4665,2)</f>
        <v/>
      </c>
      <c r="C4665" s="15">
        <f>HOUR($A4665)</f>
        <v/>
      </c>
      <c r="D4665" s="15">
        <f>IF(AND($A4665&gt;=Instellingen!$B$6,$A4665&lt;Instellingen!$B$7),1,0)</f>
        <v/>
      </c>
      <c r="E4665" s="15">
        <f>COUNTIF(tData[BezoekStart],"&lt;"&amp;($A4665+1/24))-COUNTIF(tData[BezoekEind],"&lt;="&amp;$A4665)</f>
        <v/>
      </c>
      <c r="F4665" s="15">
        <f>COUNTIF(tData[BezoekLangStart],"&lt;"&amp;($A4665+1/24))-COUNTIF(tData[BezoekLangEind],"&lt;="&amp;$A4665)</f>
        <v/>
      </c>
      <c r="G4665" s="15">
        <f>IF($D4665=1,$B4665*100+$C4665,-1)</f>
        <v/>
      </c>
      <c r="H4665" s="15">
        <f>IF($D4665=1,$B4665,-1)</f>
        <v/>
      </c>
      <c r="I4665" s="15">
        <f>IF($D4665=1,$C4665,-1)</f>
        <v/>
      </c>
    </row>
    <row r="4666">
      <c r="A4666" s="33" t="n">
        <v>45486.29166666666</v>
      </c>
      <c r="B4666" s="15">
        <f>WEEKDAY($A4666,2)</f>
        <v/>
      </c>
      <c r="C4666" s="15">
        <f>HOUR($A4666)</f>
        <v/>
      </c>
      <c r="D4666" s="15">
        <f>IF(AND($A4666&gt;=Instellingen!$B$6,$A4666&lt;Instellingen!$B$7),1,0)</f>
        <v/>
      </c>
      <c r="E4666" s="15">
        <f>COUNTIF(tData[BezoekStart],"&lt;"&amp;($A4666+1/24))-COUNTIF(tData[BezoekEind],"&lt;="&amp;$A4666)</f>
        <v/>
      </c>
      <c r="F4666" s="15">
        <f>COUNTIF(tData[BezoekLangStart],"&lt;"&amp;($A4666+1/24))-COUNTIF(tData[BezoekLangEind],"&lt;="&amp;$A4666)</f>
        <v/>
      </c>
      <c r="G4666" s="15">
        <f>IF($D4666=1,$B4666*100+$C4666,-1)</f>
        <v/>
      </c>
      <c r="H4666" s="15">
        <f>IF($D4666=1,$B4666,-1)</f>
        <v/>
      </c>
      <c r="I4666" s="15">
        <f>IF($D4666=1,$C4666,-1)</f>
        <v/>
      </c>
    </row>
    <row r="4667">
      <c r="A4667" s="33" t="n">
        <v>45486.33333333334</v>
      </c>
      <c r="B4667" s="15">
        <f>WEEKDAY($A4667,2)</f>
        <v/>
      </c>
      <c r="C4667" s="15">
        <f>HOUR($A4667)</f>
        <v/>
      </c>
      <c r="D4667" s="15">
        <f>IF(AND($A4667&gt;=Instellingen!$B$6,$A4667&lt;Instellingen!$B$7),1,0)</f>
        <v/>
      </c>
      <c r="E4667" s="15">
        <f>COUNTIF(tData[BezoekStart],"&lt;"&amp;($A4667+1/24))-COUNTIF(tData[BezoekEind],"&lt;="&amp;$A4667)</f>
        <v/>
      </c>
      <c r="F4667" s="15">
        <f>COUNTIF(tData[BezoekLangStart],"&lt;"&amp;($A4667+1/24))-COUNTIF(tData[BezoekLangEind],"&lt;="&amp;$A4667)</f>
        <v/>
      </c>
      <c r="G4667" s="15">
        <f>IF($D4667=1,$B4667*100+$C4667,-1)</f>
        <v/>
      </c>
      <c r="H4667" s="15">
        <f>IF($D4667=1,$B4667,-1)</f>
        <v/>
      </c>
      <c r="I4667" s="15">
        <f>IF($D4667=1,$C4667,-1)</f>
        <v/>
      </c>
    </row>
    <row r="4668">
      <c r="A4668" s="33" t="n">
        <v>45486.375</v>
      </c>
      <c r="B4668" s="15">
        <f>WEEKDAY($A4668,2)</f>
        <v/>
      </c>
      <c r="C4668" s="15">
        <f>HOUR($A4668)</f>
        <v/>
      </c>
      <c r="D4668" s="15">
        <f>IF(AND($A4668&gt;=Instellingen!$B$6,$A4668&lt;Instellingen!$B$7),1,0)</f>
        <v/>
      </c>
      <c r="E4668" s="15">
        <f>COUNTIF(tData[BezoekStart],"&lt;"&amp;($A4668+1/24))-COUNTIF(tData[BezoekEind],"&lt;="&amp;$A4668)</f>
        <v/>
      </c>
      <c r="F4668" s="15">
        <f>COUNTIF(tData[BezoekLangStart],"&lt;"&amp;($A4668+1/24))-COUNTIF(tData[BezoekLangEind],"&lt;="&amp;$A4668)</f>
        <v/>
      </c>
      <c r="G4668" s="15">
        <f>IF($D4668=1,$B4668*100+$C4668,-1)</f>
        <v/>
      </c>
      <c r="H4668" s="15">
        <f>IF($D4668=1,$B4668,-1)</f>
        <v/>
      </c>
      <c r="I4668" s="15">
        <f>IF($D4668=1,$C4668,-1)</f>
        <v/>
      </c>
    </row>
    <row r="4669">
      <c r="A4669" s="33" t="n">
        <v>45486.41666666666</v>
      </c>
      <c r="B4669" s="15">
        <f>WEEKDAY($A4669,2)</f>
        <v/>
      </c>
      <c r="C4669" s="15">
        <f>HOUR($A4669)</f>
        <v/>
      </c>
      <c r="D4669" s="15">
        <f>IF(AND($A4669&gt;=Instellingen!$B$6,$A4669&lt;Instellingen!$B$7),1,0)</f>
        <v/>
      </c>
      <c r="E4669" s="15">
        <f>COUNTIF(tData[BezoekStart],"&lt;"&amp;($A4669+1/24))-COUNTIF(tData[BezoekEind],"&lt;="&amp;$A4669)</f>
        <v/>
      </c>
      <c r="F4669" s="15">
        <f>COUNTIF(tData[BezoekLangStart],"&lt;"&amp;($A4669+1/24))-COUNTIF(tData[BezoekLangEind],"&lt;="&amp;$A4669)</f>
        <v/>
      </c>
      <c r="G4669" s="15">
        <f>IF($D4669=1,$B4669*100+$C4669,-1)</f>
        <v/>
      </c>
      <c r="H4669" s="15">
        <f>IF($D4669=1,$B4669,-1)</f>
        <v/>
      </c>
      <c r="I4669" s="15">
        <f>IF($D4669=1,$C4669,-1)</f>
        <v/>
      </c>
    </row>
    <row r="4670">
      <c r="A4670" s="33" t="n">
        <v>45486.45833333334</v>
      </c>
      <c r="B4670" s="15">
        <f>WEEKDAY($A4670,2)</f>
        <v/>
      </c>
      <c r="C4670" s="15">
        <f>HOUR($A4670)</f>
        <v/>
      </c>
      <c r="D4670" s="15">
        <f>IF(AND($A4670&gt;=Instellingen!$B$6,$A4670&lt;Instellingen!$B$7),1,0)</f>
        <v/>
      </c>
      <c r="E4670" s="15">
        <f>COUNTIF(tData[BezoekStart],"&lt;"&amp;($A4670+1/24))-COUNTIF(tData[BezoekEind],"&lt;="&amp;$A4670)</f>
        <v/>
      </c>
      <c r="F4670" s="15">
        <f>COUNTIF(tData[BezoekLangStart],"&lt;"&amp;($A4670+1/24))-COUNTIF(tData[BezoekLangEind],"&lt;="&amp;$A4670)</f>
        <v/>
      </c>
      <c r="G4670" s="15">
        <f>IF($D4670=1,$B4670*100+$C4670,-1)</f>
        <v/>
      </c>
      <c r="H4670" s="15">
        <f>IF($D4670=1,$B4670,-1)</f>
        <v/>
      </c>
      <c r="I4670" s="15">
        <f>IF($D4670=1,$C4670,-1)</f>
        <v/>
      </c>
    </row>
    <row r="4671">
      <c r="A4671" s="33" t="n">
        <v>45486.5</v>
      </c>
      <c r="B4671" s="15">
        <f>WEEKDAY($A4671,2)</f>
        <v/>
      </c>
      <c r="C4671" s="15">
        <f>HOUR($A4671)</f>
        <v/>
      </c>
      <c r="D4671" s="15">
        <f>IF(AND($A4671&gt;=Instellingen!$B$6,$A4671&lt;Instellingen!$B$7),1,0)</f>
        <v/>
      </c>
      <c r="E4671" s="15">
        <f>COUNTIF(tData[BezoekStart],"&lt;"&amp;($A4671+1/24))-COUNTIF(tData[BezoekEind],"&lt;="&amp;$A4671)</f>
        <v/>
      </c>
      <c r="F4671" s="15">
        <f>COUNTIF(tData[BezoekLangStart],"&lt;"&amp;($A4671+1/24))-COUNTIF(tData[BezoekLangEind],"&lt;="&amp;$A4671)</f>
        <v/>
      </c>
      <c r="G4671" s="15">
        <f>IF($D4671=1,$B4671*100+$C4671,-1)</f>
        <v/>
      </c>
      <c r="H4671" s="15">
        <f>IF($D4671=1,$B4671,-1)</f>
        <v/>
      </c>
      <c r="I4671" s="15">
        <f>IF($D4671=1,$C4671,-1)</f>
        <v/>
      </c>
    </row>
    <row r="4672">
      <c r="A4672" s="33" t="n">
        <v>45486.54166666666</v>
      </c>
      <c r="B4672" s="15">
        <f>WEEKDAY($A4672,2)</f>
        <v/>
      </c>
      <c r="C4672" s="15">
        <f>HOUR($A4672)</f>
        <v/>
      </c>
      <c r="D4672" s="15">
        <f>IF(AND($A4672&gt;=Instellingen!$B$6,$A4672&lt;Instellingen!$B$7),1,0)</f>
        <v/>
      </c>
      <c r="E4672" s="15">
        <f>COUNTIF(tData[BezoekStart],"&lt;"&amp;($A4672+1/24))-COUNTIF(tData[BezoekEind],"&lt;="&amp;$A4672)</f>
        <v/>
      </c>
      <c r="F4672" s="15">
        <f>COUNTIF(tData[BezoekLangStart],"&lt;"&amp;($A4672+1/24))-COUNTIF(tData[BezoekLangEind],"&lt;="&amp;$A4672)</f>
        <v/>
      </c>
      <c r="G4672" s="15">
        <f>IF($D4672=1,$B4672*100+$C4672,-1)</f>
        <v/>
      </c>
      <c r="H4672" s="15">
        <f>IF($D4672=1,$B4672,-1)</f>
        <v/>
      </c>
      <c r="I4672" s="15">
        <f>IF($D4672=1,$C4672,-1)</f>
        <v/>
      </c>
    </row>
    <row r="4673">
      <c r="A4673" s="33" t="n">
        <v>45486.58333333334</v>
      </c>
      <c r="B4673" s="15">
        <f>WEEKDAY($A4673,2)</f>
        <v/>
      </c>
      <c r="C4673" s="15">
        <f>HOUR($A4673)</f>
        <v/>
      </c>
      <c r="D4673" s="15">
        <f>IF(AND($A4673&gt;=Instellingen!$B$6,$A4673&lt;Instellingen!$B$7),1,0)</f>
        <v/>
      </c>
      <c r="E4673" s="15">
        <f>COUNTIF(tData[BezoekStart],"&lt;"&amp;($A4673+1/24))-COUNTIF(tData[BezoekEind],"&lt;="&amp;$A4673)</f>
        <v/>
      </c>
      <c r="F4673" s="15">
        <f>COUNTIF(tData[BezoekLangStart],"&lt;"&amp;($A4673+1/24))-COUNTIF(tData[BezoekLangEind],"&lt;="&amp;$A4673)</f>
        <v/>
      </c>
      <c r="G4673" s="15">
        <f>IF($D4673=1,$B4673*100+$C4673,-1)</f>
        <v/>
      </c>
      <c r="H4673" s="15">
        <f>IF($D4673=1,$B4673,-1)</f>
        <v/>
      </c>
      <c r="I4673" s="15">
        <f>IF($D4673=1,$C4673,-1)</f>
        <v/>
      </c>
    </row>
    <row r="4674">
      <c r="A4674" s="33" t="n">
        <v>45486.625</v>
      </c>
      <c r="B4674" s="15">
        <f>WEEKDAY($A4674,2)</f>
        <v/>
      </c>
      <c r="C4674" s="15">
        <f>HOUR($A4674)</f>
        <v/>
      </c>
      <c r="D4674" s="15">
        <f>IF(AND($A4674&gt;=Instellingen!$B$6,$A4674&lt;Instellingen!$B$7),1,0)</f>
        <v/>
      </c>
      <c r="E4674" s="15">
        <f>COUNTIF(tData[BezoekStart],"&lt;"&amp;($A4674+1/24))-COUNTIF(tData[BezoekEind],"&lt;="&amp;$A4674)</f>
        <v/>
      </c>
      <c r="F4674" s="15">
        <f>COUNTIF(tData[BezoekLangStart],"&lt;"&amp;($A4674+1/24))-COUNTIF(tData[BezoekLangEind],"&lt;="&amp;$A4674)</f>
        <v/>
      </c>
      <c r="G4674" s="15">
        <f>IF($D4674=1,$B4674*100+$C4674,-1)</f>
        <v/>
      </c>
      <c r="H4674" s="15">
        <f>IF($D4674=1,$B4674,-1)</f>
        <v/>
      </c>
      <c r="I4674" s="15">
        <f>IF($D4674=1,$C4674,-1)</f>
        <v/>
      </c>
    </row>
    <row r="4675">
      <c r="A4675" s="33" t="n">
        <v>45486.66666666666</v>
      </c>
      <c r="B4675" s="15">
        <f>WEEKDAY($A4675,2)</f>
        <v/>
      </c>
      <c r="C4675" s="15">
        <f>HOUR($A4675)</f>
        <v/>
      </c>
      <c r="D4675" s="15">
        <f>IF(AND($A4675&gt;=Instellingen!$B$6,$A4675&lt;Instellingen!$B$7),1,0)</f>
        <v/>
      </c>
      <c r="E4675" s="15">
        <f>COUNTIF(tData[BezoekStart],"&lt;"&amp;($A4675+1/24))-COUNTIF(tData[BezoekEind],"&lt;="&amp;$A4675)</f>
        <v/>
      </c>
      <c r="F4675" s="15">
        <f>COUNTIF(tData[BezoekLangStart],"&lt;"&amp;($A4675+1/24))-COUNTIF(tData[BezoekLangEind],"&lt;="&amp;$A4675)</f>
        <v/>
      </c>
      <c r="G4675" s="15">
        <f>IF($D4675=1,$B4675*100+$C4675,-1)</f>
        <v/>
      </c>
      <c r="H4675" s="15">
        <f>IF($D4675=1,$B4675,-1)</f>
        <v/>
      </c>
      <c r="I4675" s="15">
        <f>IF($D4675=1,$C4675,-1)</f>
        <v/>
      </c>
    </row>
    <row r="4676">
      <c r="A4676" s="33" t="n">
        <v>45486.70833333334</v>
      </c>
      <c r="B4676" s="15">
        <f>WEEKDAY($A4676,2)</f>
        <v/>
      </c>
      <c r="C4676" s="15">
        <f>HOUR($A4676)</f>
        <v/>
      </c>
      <c r="D4676" s="15">
        <f>IF(AND($A4676&gt;=Instellingen!$B$6,$A4676&lt;Instellingen!$B$7),1,0)</f>
        <v/>
      </c>
      <c r="E4676" s="15">
        <f>COUNTIF(tData[BezoekStart],"&lt;"&amp;($A4676+1/24))-COUNTIF(tData[BezoekEind],"&lt;="&amp;$A4676)</f>
        <v/>
      </c>
      <c r="F4676" s="15">
        <f>COUNTIF(tData[BezoekLangStart],"&lt;"&amp;($A4676+1/24))-COUNTIF(tData[BezoekLangEind],"&lt;="&amp;$A4676)</f>
        <v/>
      </c>
      <c r="G4676" s="15">
        <f>IF($D4676=1,$B4676*100+$C4676,-1)</f>
        <v/>
      </c>
      <c r="H4676" s="15">
        <f>IF($D4676=1,$B4676,-1)</f>
        <v/>
      </c>
      <c r="I4676" s="15">
        <f>IF($D4676=1,$C4676,-1)</f>
        <v/>
      </c>
    </row>
    <row r="4677">
      <c r="A4677" s="33" t="n">
        <v>45486.75</v>
      </c>
      <c r="B4677" s="15">
        <f>WEEKDAY($A4677,2)</f>
        <v/>
      </c>
      <c r="C4677" s="15">
        <f>HOUR($A4677)</f>
        <v/>
      </c>
      <c r="D4677" s="15">
        <f>IF(AND($A4677&gt;=Instellingen!$B$6,$A4677&lt;Instellingen!$B$7),1,0)</f>
        <v/>
      </c>
      <c r="E4677" s="15">
        <f>COUNTIF(tData[BezoekStart],"&lt;"&amp;($A4677+1/24))-COUNTIF(tData[BezoekEind],"&lt;="&amp;$A4677)</f>
        <v/>
      </c>
      <c r="F4677" s="15">
        <f>COUNTIF(tData[BezoekLangStart],"&lt;"&amp;($A4677+1/24))-COUNTIF(tData[BezoekLangEind],"&lt;="&amp;$A4677)</f>
        <v/>
      </c>
      <c r="G4677" s="15">
        <f>IF($D4677=1,$B4677*100+$C4677,-1)</f>
        <v/>
      </c>
      <c r="H4677" s="15">
        <f>IF($D4677=1,$B4677,-1)</f>
        <v/>
      </c>
      <c r="I4677" s="15">
        <f>IF($D4677=1,$C4677,-1)</f>
        <v/>
      </c>
    </row>
    <row r="4678">
      <c r="A4678" s="33" t="n">
        <v>45486.79166666666</v>
      </c>
      <c r="B4678" s="15">
        <f>WEEKDAY($A4678,2)</f>
        <v/>
      </c>
      <c r="C4678" s="15">
        <f>HOUR($A4678)</f>
        <v/>
      </c>
      <c r="D4678" s="15">
        <f>IF(AND($A4678&gt;=Instellingen!$B$6,$A4678&lt;Instellingen!$B$7),1,0)</f>
        <v/>
      </c>
      <c r="E4678" s="15">
        <f>COUNTIF(tData[BezoekStart],"&lt;"&amp;($A4678+1/24))-COUNTIF(tData[BezoekEind],"&lt;="&amp;$A4678)</f>
        <v/>
      </c>
      <c r="F4678" s="15">
        <f>COUNTIF(tData[BezoekLangStart],"&lt;"&amp;($A4678+1/24))-COUNTIF(tData[BezoekLangEind],"&lt;="&amp;$A4678)</f>
        <v/>
      </c>
      <c r="G4678" s="15">
        <f>IF($D4678=1,$B4678*100+$C4678,-1)</f>
        <v/>
      </c>
      <c r="H4678" s="15">
        <f>IF($D4678=1,$B4678,-1)</f>
        <v/>
      </c>
      <c r="I4678" s="15">
        <f>IF($D4678=1,$C4678,-1)</f>
        <v/>
      </c>
    </row>
    <row r="4679">
      <c r="A4679" s="33" t="n">
        <v>45486.83333333334</v>
      </c>
      <c r="B4679" s="15">
        <f>WEEKDAY($A4679,2)</f>
        <v/>
      </c>
      <c r="C4679" s="15">
        <f>HOUR($A4679)</f>
        <v/>
      </c>
      <c r="D4679" s="15">
        <f>IF(AND($A4679&gt;=Instellingen!$B$6,$A4679&lt;Instellingen!$B$7),1,0)</f>
        <v/>
      </c>
      <c r="E4679" s="15">
        <f>COUNTIF(tData[BezoekStart],"&lt;"&amp;($A4679+1/24))-COUNTIF(tData[BezoekEind],"&lt;="&amp;$A4679)</f>
        <v/>
      </c>
      <c r="F4679" s="15">
        <f>COUNTIF(tData[BezoekLangStart],"&lt;"&amp;($A4679+1/24))-COUNTIF(tData[BezoekLangEind],"&lt;="&amp;$A4679)</f>
        <v/>
      </c>
      <c r="G4679" s="15">
        <f>IF($D4679=1,$B4679*100+$C4679,-1)</f>
        <v/>
      </c>
      <c r="H4679" s="15">
        <f>IF($D4679=1,$B4679,-1)</f>
        <v/>
      </c>
      <c r="I4679" s="15">
        <f>IF($D4679=1,$C4679,-1)</f>
        <v/>
      </c>
    </row>
    <row r="4680">
      <c r="A4680" s="33" t="n">
        <v>45486.875</v>
      </c>
      <c r="B4680" s="15">
        <f>WEEKDAY($A4680,2)</f>
        <v/>
      </c>
      <c r="C4680" s="15">
        <f>HOUR($A4680)</f>
        <v/>
      </c>
      <c r="D4680" s="15">
        <f>IF(AND($A4680&gt;=Instellingen!$B$6,$A4680&lt;Instellingen!$B$7),1,0)</f>
        <v/>
      </c>
      <c r="E4680" s="15">
        <f>COUNTIF(tData[BezoekStart],"&lt;"&amp;($A4680+1/24))-COUNTIF(tData[BezoekEind],"&lt;="&amp;$A4680)</f>
        <v/>
      </c>
      <c r="F4680" s="15">
        <f>COUNTIF(tData[BezoekLangStart],"&lt;"&amp;($A4680+1/24))-COUNTIF(tData[BezoekLangEind],"&lt;="&amp;$A4680)</f>
        <v/>
      </c>
      <c r="G4680" s="15">
        <f>IF($D4680=1,$B4680*100+$C4680,-1)</f>
        <v/>
      </c>
      <c r="H4680" s="15">
        <f>IF($D4680=1,$B4680,-1)</f>
        <v/>
      </c>
      <c r="I4680" s="15">
        <f>IF($D4680=1,$C4680,-1)</f>
        <v/>
      </c>
    </row>
    <row r="4681">
      <c r="A4681" s="33" t="n">
        <v>45486.91666666666</v>
      </c>
      <c r="B4681" s="15">
        <f>WEEKDAY($A4681,2)</f>
        <v/>
      </c>
      <c r="C4681" s="15">
        <f>HOUR($A4681)</f>
        <v/>
      </c>
      <c r="D4681" s="15">
        <f>IF(AND($A4681&gt;=Instellingen!$B$6,$A4681&lt;Instellingen!$B$7),1,0)</f>
        <v/>
      </c>
      <c r="E4681" s="15">
        <f>COUNTIF(tData[BezoekStart],"&lt;"&amp;($A4681+1/24))-COUNTIF(tData[BezoekEind],"&lt;="&amp;$A4681)</f>
        <v/>
      </c>
      <c r="F4681" s="15">
        <f>COUNTIF(tData[BezoekLangStart],"&lt;"&amp;($A4681+1/24))-COUNTIF(tData[BezoekLangEind],"&lt;="&amp;$A4681)</f>
        <v/>
      </c>
      <c r="G4681" s="15">
        <f>IF($D4681=1,$B4681*100+$C4681,-1)</f>
        <v/>
      </c>
      <c r="H4681" s="15">
        <f>IF($D4681=1,$B4681,-1)</f>
        <v/>
      </c>
      <c r="I4681" s="15">
        <f>IF($D4681=1,$C4681,-1)</f>
        <v/>
      </c>
    </row>
    <row r="4682">
      <c r="A4682" s="33" t="n">
        <v>45486.95833333334</v>
      </c>
      <c r="B4682" s="15">
        <f>WEEKDAY($A4682,2)</f>
        <v/>
      </c>
      <c r="C4682" s="15">
        <f>HOUR($A4682)</f>
        <v/>
      </c>
      <c r="D4682" s="15">
        <f>IF(AND($A4682&gt;=Instellingen!$B$6,$A4682&lt;Instellingen!$B$7),1,0)</f>
        <v/>
      </c>
      <c r="E4682" s="15">
        <f>COUNTIF(tData[BezoekStart],"&lt;"&amp;($A4682+1/24))-COUNTIF(tData[BezoekEind],"&lt;="&amp;$A4682)</f>
        <v/>
      </c>
      <c r="F4682" s="15">
        <f>COUNTIF(tData[BezoekLangStart],"&lt;"&amp;($A4682+1/24))-COUNTIF(tData[BezoekLangEind],"&lt;="&amp;$A4682)</f>
        <v/>
      </c>
      <c r="G4682" s="15">
        <f>IF($D4682=1,$B4682*100+$C4682,-1)</f>
        <v/>
      </c>
      <c r="H4682" s="15">
        <f>IF($D4682=1,$B4682,-1)</f>
        <v/>
      </c>
      <c r="I4682" s="15">
        <f>IF($D4682=1,$C4682,-1)</f>
        <v/>
      </c>
    </row>
    <row r="4683">
      <c r="A4683" s="33" t="n">
        <v>45487</v>
      </c>
      <c r="B4683" s="15">
        <f>WEEKDAY($A4683,2)</f>
        <v/>
      </c>
      <c r="C4683" s="15">
        <f>HOUR($A4683)</f>
        <v/>
      </c>
      <c r="D4683" s="15">
        <f>IF(AND($A4683&gt;=Instellingen!$B$6,$A4683&lt;Instellingen!$B$7),1,0)</f>
        <v/>
      </c>
      <c r="E4683" s="15">
        <f>COUNTIF(tData[BezoekStart],"&lt;"&amp;($A4683+1/24))-COUNTIF(tData[BezoekEind],"&lt;="&amp;$A4683)</f>
        <v/>
      </c>
      <c r="F4683" s="15">
        <f>COUNTIF(tData[BezoekLangStart],"&lt;"&amp;($A4683+1/24))-COUNTIF(tData[BezoekLangEind],"&lt;="&amp;$A4683)</f>
        <v/>
      </c>
      <c r="G4683" s="15">
        <f>IF($D4683=1,$B4683*100+$C4683,-1)</f>
        <v/>
      </c>
      <c r="H4683" s="15">
        <f>IF($D4683=1,$B4683,-1)</f>
        <v/>
      </c>
      <c r="I4683" s="15">
        <f>IF($D4683=1,$C4683,-1)</f>
        <v/>
      </c>
    </row>
    <row r="4684">
      <c r="A4684" s="33" t="n">
        <v>45487.04166666666</v>
      </c>
      <c r="B4684" s="15">
        <f>WEEKDAY($A4684,2)</f>
        <v/>
      </c>
      <c r="C4684" s="15">
        <f>HOUR($A4684)</f>
        <v/>
      </c>
      <c r="D4684" s="15">
        <f>IF(AND($A4684&gt;=Instellingen!$B$6,$A4684&lt;Instellingen!$B$7),1,0)</f>
        <v/>
      </c>
      <c r="E4684" s="15">
        <f>COUNTIF(tData[BezoekStart],"&lt;"&amp;($A4684+1/24))-COUNTIF(tData[BezoekEind],"&lt;="&amp;$A4684)</f>
        <v/>
      </c>
      <c r="F4684" s="15">
        <f>COUNTIF(tData[BezoekLangStart],"&lt;"&amp;($A4684+1/24))-COUNTIF(tData[BezoekLangEind],"&lt;="&amp;$A4684)</f>
        <v/>
      </c>
      <c r="G4684" s="15">
        <f>IF($D4684=1,$B4684*100+$C4684,-1)</f>
        <v/>
      </c>
      <c r="H4684" s="15">
        <f>IF($D4684=1,$B4684,-1)</f>
        <v/>
      </c>
      <c r="I4684" s="15">
        <f>IF($D4684=1,$C4684,-1)</f>
        <v/>
      </c>
    </row>
    <row r="4685">
      <c r="A4685" s="33" t="n">
        <v>45487.08333333334</v>
      </c>
      <c r="B4685" s="15">
        <f>WEEKDAY($A4685,2)</f>
        <v/>
      </c>
      <c r="C4685" s="15">
        <f>HOUR($A4685)</f>
        <v/>
      </c>
      <c r="D4685" s="15">
        <f>IF(AND($A4685&gt;=Instellingen!$B$6,$A4685&lt;Instellingen!$B$7),1,0)</f>
        <v/>
      </c>
      <c r="E4685" s="15">
        <f>COUNTIF(tData[BezoekStart],"&lt;"&amp;($A4685+1/24))-COUNTIF(tData[BezoekEind],"&lt;="&amp;$A4685)</f>
        <v/>
      </c>
      <c r="F4685" s="15">
        <f>COUNTIF(tData[BezoekLangStart],"&lt;"&amp;($A4685+1/24))-COUNTIF(tData[BezoekLangEind],"&lt;="&amp;$A4685)</f>
        <v/>
      </c>
      <c r="G4685" s="15">
        <f>IF($D4685=1,$B4685*100+$C4685,-1)</f>
        <v/>
      </c>
      <c r="H4685" s="15">
        <f>IF($D4685=1,$B4685,-1)</f>
        <v/>
      </c>
      <c r="I4685" s="15">
        <f>IF($D4685=1,$C4685,-1)</f>
        <v/>
      </c>
    </row>
    <row r="4686">
      <c r="A4686" s="33" t="n">
        <v>45487.125</v>
      </c>
      <c r="B4686" s="15">
        <f>WEEKDAY($A4686,2)</f>
        <v/>
      </c>
      <c r="C4686" s="15">
        <f>HOUR($A4686)</f>
        <v/>
      </c>
      <c r="D4686" s="15">
        <f>IF(AND($A4686&gt;=Instellingen!$B$6,$A4686&lt;Instellingen!$B$7),1,0)</f>
        <v/>
      </c>
      <c r="E4686" s="15">
        <f>COUNTIF(tData[BezoekStart],"&lt;"&amp;($A4686+1/24))-COUNTIF(tData[BezoekEind],"&lt;="&amp;$A4686)</f>
        <v/>
      </c>
      <c r="F4686" s="15">
        <f>COUNTIF(tData[BezoekLangStart],"&lt;"&amp;($A4686+1/24))-COUNTIF(tData[BezoekLangEind],"&lt;="&amp;$A4686)</f>
        <v/>
      </c>
      <c r="G4686" s="15">
        <f>IF($D4686=1,$B4686*100+$C4686,-1)</f>
        <v/>
      </c>
      <c r="H4686" s="15">
        <f>IF($D4686=1,$B4686,-1)</f>
        <v/>
      </c>
      <c r="I4686" s="15">
        <f>IF($D4686=1,$C4686,-1)</f>
        <v/>
      </c>
    </row>
    <row r="4687">
      <c r="A4687" s="33" t="n">
        <v>45487.16666666666</v>
      </c>
      <c r="B4687" s="15">
        <f>WEEKDAY($A4687,2)</f>
        <v/>
      </c>
      <c r="C4687" s="15">
        <f>HOUR($A4687)</f>
        <v/>
      </c>
      <c r="D4687" s="15">
        <f>IF(AND($A4687&gt;=Instellingen!$B$6,$A4687&lt;Instellingen!$B$7),1,0)</f>
        <v/>
      </c>
      <c r="E4687" s="15">
        <f>COUNTIF(tData[BezoekStart],"&lt;"&amp;($A4687+1/24))-COUNTIF(tData[BezoekEind],"&lt;="&amp;$A4687)</f>
        <v/>
      </c>
      <c r="F4687" s="15">
        <f>COUNTIF(tData[BezoekLangStart],"&lt;"&amp;($A4687+1/24))-COUNTIF(tData[BezoekLangEind],"&lt;="&amp;$A4687)</f>
        <v/>
      </c>
      <c r="G4687" s="15">
        <f>IF($D4687=1,$B4687*100+$C4687,-1)</f>
        <v/>
      </c>
      <c r="H4687" s="15">
        <f>IF($D4687=1,$B4687,-1)</f>
        <v/>
      </c>
      <c r="I4687" s="15">
        <f>IF($D4687=1,$C4687,-1)</f>
        <v/>
      </c>
    </row>
    <row r="4688">
      <c r="A4688" s="33" t="n">
        <v>45487.20833333334</v>
      </c>
      <c r="B4688" s="15">
        <f>WEEKDAY($A4688,2)</f>
        <v/>
      </c>
      <c r="C4688" s="15">
        <f>HOUR($A4688)</f>
        <v/>
      </c>
      <c r="D4688" s="15">
        <f>IF(AND($A4688&gt;=Instellingen!$B$6,$A4688&lt;Instellingen!$B$7),1,0)</f>
        <v/>
      </c>
      <c r="E4688" s="15">
        <f>COUNTIF(tData[BezoekStart],"&lt;"&amp;($A4688+1/24))-COUNTIF(tData[BezoekEind],"&lt;="&amp;$A4688)</f>
        <v/>
      </c>
      <c r="F4688" s="15">
        <f>COUNTIF(tData[BezoekLangStart],"&lt;"&amp;($A4688+1/24))-COUNTIF(tData[BezoekLangEind],"&lt;="&amp;$A4688)</f>
        <v/>
      </c>
      <c r="G4688" s="15">
        <f>IF($D4688=1,$B4688*100+$C4688,-1)</f>
        <v/>
      </c>
      <c r="H4688" s="15">
        <f>IF($D4688=1,$B4688,-1)</f>
        <v/>
      </c>
      <c r="I4688" s="15">
        <f>IF($D4688=1,$C4688,-1)</f>
        <v/>
      </c>
    </row>
    <row r="4689">
      <c r="A4689" s="33" t="n">
        <v>45487.25</v>
      </c>
      <c r="B4689" s="15">
        <f>WEEKDAY($A4689,2)</f>
        <v/>
      </c>
      <c r="C4689" s="15">
        <f>HOUR($A4689)</f>
        <v/>
      </c>
      <c r="D4689" s="15">
        <f>IF(AND($A4689&gt;=Instellingen!$B$6,$A4689&lt;Instellingen!$B$7),1,0)</f>
        <v/>
      </c>
      <c r="E4689" s="15">
        <f>COUNTIF(tData[BezoekStart],"&lt;"&amp;($A4689+1/24))-COUNTIF(tData[BezoekEind],"&lt;="&amp;$A4689)</f>
        <v/>
      </c>
      <c r="F4689" s="15">
        <f>COUNTIF(tData[BezoekLangStart],"&lt;"&amp;($A4689+1/24))-COUNTIF(tData[BezoekLangEind],"&lt;="&amp;$A4689)</f>
        <v/>
      </c>
      <c r="G4689" s="15">
        <f>IF($D4689=1,$B4689*100+$C4689,-1)</f>
        <v/>
      </c>
      <c r="H4689" s="15">
        <f>IF($D4689=1,$B4689,-1)</f>
        <v/>
      </c>
      <c r="I4689" s="15">
        <f>IF($D4689=1,$C4689,-1)</f>
        <v/>
      </c>
    </row>
    <row r="4690">
      <c r="A4690" s="33" t="n">
        <v>45487.29166666666</v>
      </c>
      <c r="B4690" s="15">
        <f>WEEKDAY($A4690,2)</f>
        <v/>
      </c>
      <c r="C4690" s="15">
        <f>HOUR($A4690)</f>
        <v/>
      </c>
      <c r="D4690" s="15">
        <f>IF(AND($A4690&gt;=Instellingen!$B$6,$A4690&lt;Instellingen!$B$7),1,0)</f>
        <v/>
      </c>
      <c r="E4690" s="15">
        <f>COUNTIF(tData[BezoekStart],"&lt;"&amp;($A4690+1/24))-COUNTIF(tData[BezoekEind],"&lt;="&amp;$A4690)</f>
        <v/>
      </c>
      <c r="F4690" s="15">
        <f>COUNTIF(tData[BezoekLangStart],"&lt;"&amp;($A4690+1/24))-COUNTIF(tData[BezoekLangEind],"&lt;="&amp;$A4690)</f>
        <v/>
      </c>
      <c r="G4690" s="15">
        <f>IF($D4690=1,$B4690*100+$C4690,-1)</f>
        <v/>
      </c>
      <c r="H4690" s="15">
        <f>IF($D4690=1,$B4690,-1)</f>
        <v/>
      </c>
      <c r="I4690" s="15">
        <f>IF($D4690=1,$C4690,-1)</f>
        <v/>
      </c>
    </row>
    <row r="4691">
      <c r="A4691" s="33" t="n">
        <v>45487.33333333334</v>
      </c>
      <c r="B4691" s="15">
        <f>WEEKDAY($A4691,2)</f>
        <v/>
      </c>
      <c r="C4691" s="15">
        <f>HOUR($A4691)</f>
        <v/>
      </c>
      <c r="D4691" s="15">
        <f>IF(AND($A4691&gt;=Instellingen!$B$6,$A4691&lt;Instellingen!$B$7),1,0)</f>
        <v/>
      </c>
      <c r="E4691" s="15">
        <f>COUNTIF(tData[BezoekStart],"&lt;"&amp;($A4691+1/24))-COUNTIF(tData[BezoekEind],"&lt;="&amp;$A4691)</f>
        <v/>
      </c>
      <c r="F4691" s="15">
        <f>COUNTIF(tData[BezoekLangStart],"&lt;"&amp;($A4691+1/24))-COUNTIF(tData[BezoekLangEind],"&lt;="&amp;$A4691)</f>
        <v/>
      </c>
      <c r="G4691" s="15">
        <f>IF($D4691=1,$B4691*100+$C4691,-1)</f>
        <v/>
      </c>
      <c r="H4691" s="15">
        <f>IF($D4691=1,$B4691,-1)</f>
        <v/>
      </c>
      <c r="I4691" s="15">
        <f>IF($D4691=1,$C4691,-1)</f>
        <v/>
      </c>
    </row>
    <row r="4692">
      <c r="A4692" s="33" t="n">
        <v>45487.375</v>
      </c>
      <c r="B4692" s="15">
        <f>WEEKDAY($A4692,2)</f>
        <v/>
      </c>
      <c r="C4692" s="15">
        <f>HOUR($A4692)</f>
        <v/>
      </c>
      <c r="D4692" s="15">
        <f>IF(AND($A4692&gt;=Instellingen!$B$6,$A4692&lt;Instellingen!$B$7),1,0)</f>
        <v/>
      </c>
      <c r="E4692" s="15">
        <f>COUNTIF(tData[BezoekStart],"&lt;"&amp;($A4692+1/24))-COUNTIF(tData[BezoekEind],"&lt;="&amp;$A4692)</f>
        <v/>
      </c>
      <c r="F4692" s="15">
        <f>COUNTIF(tData[BezoekLangStart],"&lt;"&amp;($A4692+1/24))-COUNTIF(tData[BezoekLangEind],"&lt;="&amp;$A4692)</f>
        <v/>
      </c>
      <c r="G4692" s="15">
        <f>IF($D4692=1,$B4692*100+$C4692,-1)</f>
        <v/>
      </c>
      <c r="H4692" s="15">
        <f>IF($D4692=1,$B4692,-1)</f>
        <v/>
      </c>
      <c r="I4692" s="15">
        <f>IF($D4692=1,$C4692,-1)</f>
        <v/>
      </c>
    </row>
    <row r="4693">
      <c r="A4693" s="33" t="n">
        <v>45487.41666666666</v>
      </c>
      <c r="B4693" s="15">
        <f>WEEKDAY($A4693,2)</f>
        <v/>
      </c>
      <c r="C4693" s="15">
        <f>HOUR($A4693)</f>
        <v/>
      </c>
      <c r="D4693" s="15">
        <f>IF(AND($A4693&gt;=Instellingen!$B$6,$A4693&lt;Instellingen!$B$7),1,0)</f>
        <v/>
      </c>
      <c r="E4693" s="15">
        <f>COUNTIF(tData[BezoekStart],"&lt;"&amp;($A4693+1/24))-COUNTIF(tData[BezoekEind],"&lt;="&amp;$A4693)</f>
        <v/>
      </c>
      <c r="F4693" s="15">
        <f>COUNTIF(tData[BezoekLangStart],"&lt;"&amp;($A4693+1/24))-COUNTIF(tData[BezoekLangEind],"&lt;="&amp;$A4693)</f>
        <v/>
      </c>
      <c r="G4693" s="15">
        <f>IF($D4693=1,$B4693*100+$C4693,-1)</f>
        <v/>
      </c>
      <c r="H4693" s="15">
        <f>IF($D4693=1,$B4693,-1)</f>
        <v/>
      </c>
      <c r="I4693" s="15">
        <f>IF($D4693=1,$C4693,-1)</f>
        <v/>
      </c>
    </row>
    <row r="4694">
      <c r="A4694" s="33" t="n">
        <v>45487.45833333334</v>
      </c>
      <c r="B4694" s="15">
        <f>WEEKDAY($A4694,2)</f>
        <v/>
      </c>
      <c r="C4694" s="15">
        <f>HOUR($A4694)</f>
        <v/>
      </c>
      <c r="D4694" s="15">
        <f>IF(AND($A4694&gt;=Instellingen!$B$6,$A4694&lt;Instellingen!$B$7),1,0)</f>
        <v/>
      </c>
      <c r="E4694" s="15">
        <f>COUNTIF(tData[BezoekStart],"&lt;"&amp;($A4694+1/24))-COUNTIF(tData[BezoekEind],"&lt;="&amp;$A4694)</f>
        <v/>
      </c>
      <c r="F4694" s="15">
        <f>COUNTIF(tData[BezoekLangStart],"&lt;"&amp;($A4694+1/24))-COUNTIF(tData[BezoekLangEind],"&lt;="&amp;$A4694)</f>
        <v/>
      </c>
      <c r="G4694" s="15">
        <f>IF($D4694=1,$B4694*100+$C4694,-1)</f>
        <v/>
      </c>
      <c r="H4694" s="15">
        <f>IF($D4694=1,$B4694,-1)</f>
        <v/>
      </c>
      <c r="I4694" s="15">
        <f>IF($D4694=1,$C4694,-1)</f>
        <v/>
      </c>
    </row>
    <row r="4695">
      <c r="A4695" s="33" t="n">
        <v>45487.5</v>
      </c>
      <c r="B4695" s="15">
        <f>WEEKDAY($A4695,2)</f>
        <v/>
      </c>
      <c r="C4695" s="15">
        <f>HOUR($A4695)</f>
        <v/>
      </c>
      <c r="D4695" s="15">
        <f>IF(AND($A4695&gt;=Instellingen!$B$6,$A4695&lt;Instellingen!$B$7),1,0)</f>
        <v/>
      </c>
      <c r="E4695" s="15">
        <f>COUNTIF(tData[BezoekStart],"&lt;"&amp;($A4695+1/24))-COUNTIF(tData[BezoekEind],"&lt;="&amp;$A4695)</f>
        <v/>
      </c>
      <c r="F4695" s="15">
        <f>COUNTIF(tData[BezoekLangStart],"&lt;"&amp;($A4695+1/24))-COUNTIF(tData[BezoekLangEind],"&lt;="&amp;$A4695)</f>
        <v/>
      </c>
      <c r="G4695" s="15">
        <f>IF($D4695=1,$B4695*100+$C4695,-1)</f>
        <v/>
      </c>
      <c r="H4695" s="15">
        <f>IF($D4695=1,$B4695,-1)</f>
        <v/>
      </c>
      <c r="I4695" s="15">
        <f>IF($D4695=1,$C4695,-1)</f>
        <v/>
      </c>
    </row>
    <row r="4696">
      <c r="A4696" s="33" t="n">
        <v>45487.54166666666</v>
      </c>
      <c r="B4696" s="15">
        <f>WEEKDAY($A4696,2)</f>
        <v/>
      </c>
      <c r="C4696" s="15">
        <f>HOUR($A4696)</f>
        <v/>
      </c>
      <c r="D4696" s="15">
        <f>IF(AND($A4696&gt;=Instellingen!$B$6,$A4696&lt;Instellingen!$B$7),1,0)</f>
        <v/>
      </c>
      <c r="E4696" s="15">
        <f>COUNTIF(tData[BezoekStart],"&lt;"&amp;($A4696+1/24))-COUNTIF(tData[BezoekEind],"&lt;="&amp;$A4696)</f>
        <v/>
      </c>
      <c r="F4696" s="15">
        <f>COUNTIF(tData[BezoekLangStart],"&lt;"&amp;($A4696+1/24))-COUNTIF(tData[BezoekLangEind],"&lt;="&amp;$A4696)</f>
        <v/>
      </c>
      <c r="G4696" s="15">
        <f>IF($D4696=1,$B4696*100+$C4696,-1)</f>
        <v/>
      </c>
      <c r="H4696" s="15">
        <f>IF($D4696=1,$B4696,-1)</f>
        <v/>
      </c>
      <c r="I4696" s="15">
        <f>IF($D4696=1,$C4696,-1)</f>
        <v/>
      </c>
    </row>
    <row r="4697">
      <c r="A4697" s="33" t="n">
        <v>45487.58333333334</v>
      </c>
      <c r="B4697" s="15">
        <f>WEEKDAY($A4697,2)</f>
        <v/>
      </c>
      <c r="C4697" s="15">
        <f>HOUR($A4697)</f>
        <v/>
      </c>
      <c r="D4697" s="15">
        <f>IF(AND($A4697&gt;=Instellingen!$B$6,$A4697&lt;Instellingen!$B$7),1,0)</f>
        <v/>
      </c>
      <c r="E4697" s="15">
        <f>COUNTIF(tData[BezoekStart],"&lt;"&amp;($A4697+1/24))-COUNTIF(tData[BezoekEind],"&lt;="&amp;$A4697)</f>
        <v/>
      </c>
      <c r="F4697" s="15">
        <f>COUNTIF(tData[BezoekLangStart],"&lt;"&amp;($A4697+1/24))-COUNTIF(tData[BezoekLangEind],"&lt;="&amp;$A4697)</f>
        <v/>
      </c>
      <c r="G4697" s="15">
        <f>IF($D4697=1,$B4697*100+$C4697,-1)</f>
        <v/>
      </c>
      <c r="H4697" s="15">
        <f>IF($D4697=1,$B4697,-1)</f>
        <v/>
      </c>
      <c r="I4697" s="15">
        <f>IF($D4697=1,$C4697,-1)</f>
        <v/>
      </c>
    </row>
    <row r="4698">
      <c r="A4698" s="33" t="n">
        <v>45487.625</v>
      </c>
      <c r="B4698" s="15">
        <f>WEEKDAY($A4698,2)</f>
        <v/>
      </c>
      <c r="C4698" s="15">
        <f>HOUR($A4698)</f>
        <v/>
      </c>
      <c r="D4698" s="15">
        <f>IF(AND($A4698&gt;=Instellingen!$B$6,$A4698&lt;Instellingen!$B$7),1,0)</f>
        <v/>
      </c>
      <c r="E4698" s="15">
        <f>COUNTIF(tData[BezoekStart],"&lt;"&amp;($A4698+1/24))-COUNTIF(tData[BezoekEind],"&lt;="&amp;$A4698)</f>
        <v/>
      </c>
      <c r="F4698" s="15">
        <f>COUNTIF(tData[BezoekLangStart],"&lt;"&amp;($A4698+1/24))-COUNTIF(tData[BezoekLangEind],"&lt;="&amp;$A4698)</f>
        <v/>
      </c>
      <c r="G4698" s="15">
        <f>IF($D4698=1,$B4698*100+$C4698,-1)</f>
        <v/>
      </c>
      <c r="H4698" s="15">
        <f>IF($D4698=1,$B4698,-1)</f>
        <v/>
      </c>
      <c r="I4698" s="15">
        <f>IF($D4698=1,$C4698,-1)</f>
        <v/>
      </c>
    </row>
    <row r="4699">
      <c r="A4699" s="33" t="n">
        <v>45487.66666666666</v>
      </c>
      <c r="B4699" s="15">
        <f>WEEKDAY($A4699,2)</f>
        <v/>
      </c>
      <c r="C4699" s="15">
        <f>HOUR($A4699)</f>
        <v/>
      </c>
      <c r="D4699" s="15">
        <f>IF(AND($A4699&gt;=Instellingen!$B$6,$A4699&lt;Instellingen!$B$7),1,0)</f>
        <v/>
      </c>
      <c r="E4699" s="15">
        <f>COUNTIF(tData[BezoekStart],"&lt;"&amp;($A4699+1/24))-COUNTIF(tData[BezoekEind],"&lt;="&amp;$A4699)</f>
        <v/>
      </c>
      <c r="F4699" s="15">
        <f>COUNTIF(tData[BezoekLangStart],"&lt;"&amp;($A4699+1/24))-COUNTIF(tData[BezoekLangEind],"&lt;="&amp;$A4699)</f>
        <v/>
      </c>
      <c r="G4699" s="15">
        <f>IF($D4699=1,$B4699*100+$C4699,-1)</f>
        <v/>
      </c>
      <c r="H4699" s="15">
        <f>IF($D4699=1,$B4699,-1)</f>
        <v/>
      </c>
      <c r="I4699" s="15">
        <f>IF($D4699=1,$C4699,-1)</f>
        <v/>
      </c>
    </row>
    <row r="4700">
      <c r="A4700" s="33" t="n">
        <v>45487.70833333334</v>
      </c>
      <c r="B4700" s="15">
        <f>WEEKDAY($A4700,2)</f>
        <v/>
      </c>
      <c r="C4700" s="15">
        <f>HOUR($A4700)</f>
        <v/>
      </c>
      <c r="D4700" s="15">
        <f>IF(AND($A4700&gt;=Instellingen!$B$6,$A4700&lt;Instellingen!$B$7),1,0)</f>
        <v/>
      </c>
      <c r="E4700" s="15">
        <f>COUNTIF(tData[BezoekStart],"&lt;"&amp;($A4700+1/24))-COUNTIF(tData[BezoekEind],"&lt;="&amp;$A4700)</f>
        <v/>
      </c>
      <c r="F4700" s="15">
        <f>COUNTIF(tData[BezoekLangStart],"&lt;"&amp;($A4700+1/24))-COUNTIF(tData[BezoekLangEind],"&lt;="&amp;$A4700)</f>
        <v/>
      </c>
      <c r="G4700" s="15">
        <f>IF($D4700=1,$B4700*100+$C4700,-1)</f>
        <v/>
      </c>
      <c r="H4700" s="15">
        <f>IF($D4700=1,$B4700,-1)</f>
        <v/>
      </c>
      <c r="I4700" s="15">
        <f>IF($D4700=1,$C4700,-1)</f>
        <v/>
      </c>
    </row>
    <row r="4701">
      <c r="A4701" s="33" t="n">
        <v>45487.75</v>
      </c>
      <c r="B4701" s="15">
        <f>WEEKDAY($A4701,2)</f>
        <v/>
      </c>
      <c r="C4701" s="15">
        <f>HOUR($A4701)</f>
        <v/>
      </c>
      <c r="D4701" s="15">
        <f>IF(AND($A4701&gt;=Instellingen!$B$6,$A4701&lt;Instellingen!$B$7),1,0)</f>
        <v/>
      </c>
      <c r="E4701" s="15">
        <f>COUNTIF(tData[BezoekStart],"&lt;"&amp;($A4701+1/24))-COUNTIF(tData[BezoekEind],"&lt;="&amp;$A4701)</f>
        <v/>
      </c>
      <c r="F4701" s="15">
        <f>COUNTIF(tData[BezoekLangStart],"&lt;"&amp;($A4701+1/24))-COUNTIF(tData[BezoekLangEind],"&lt;="&amp;$A4701)</f>
        <v/>
      </c>
      <c r="G4701" s="15">
        <f>IF($D4701=1,$B4701*100+$C4701,-1)</f>
        <v/>
      </c>
      <c r="H4701" s="15">
        <f>IF($D4701=1,$B4701,-1)</f>
        <v/>
      </c>
      <c r="I4701" s="15">
        <f>IF($D4701=1,$C4701,-1)</f>
        <v/>
      </c>
    </row>
    <row r="4702">
      <c r="A4702" s="33" t="n">
        <v>45487.79166666666</v>
      </c>
      <c r="B4702" s="15">
        <f>WEEKDAY($A4702,2)</f>
        <v/>
      </c>
      <c r="C4702" s="15">
        <f>HOUR($A4702)</f>
        <v/>
      </c>
      <c r="D4702" s="15">
        <f>IF(AND($A4702&gt;=Instellingen!$B$6,$A4702&lt;Instellingen!$B$7),1,0)</f>
        <v/>
      </c>
      <c r="E4702" s="15">
        <f>COUNTIF(tData[BezoekStart],"&lt;"&amp;($A4702+1/24))-COUNTIF(tData[BezoekEind],"&lt;="&amp;$A4702)</f>
        <v/>
      </c>
      <c r="F4702" s="15">
        <f>COUNTIF(tData[BezoekLangStart],"&lt;"&amp;($A4702+1/24))-COUNTIF(tData[BezoekLangEind],"&lt;="&amp;$A4702)</f>
        <v/>
      </c>
      <c r="G4702" s="15">
        <f>IF($D4702=1,$B4702*100+$C4702,-1)</f>
        <v/>
      </c>
      <c r="H4702" s="15">
        <f>IF($D4702=1,$B4702,-1)</f>
        <v/>
      </c>
      <c r="I4702" s="15">
        <f>IF($D4702=1,$C4702,-1)</f>
        <v/>
      </c>
    </row>
    <row r="4703">
      <c r="A4703" s="33" t="n">
        <v>45487.83333333334</v>
      </c>
      <c r="B4703" s="15">
        <f>WEEKDAY($A4703,2)</f>
        <v/>
      </c>
      <c r="C4703" s="15">
        <f>HOUR($A4703)</f>
        <v/>
      </c>
      <c r="D4703" s="15">
        <f>IF(AND($A4703&gt;=Instellingen!$B$6,$A4703&lt;Instellingen!$B$7),1,0)</f>
        <v/>
      </c>
      <c r="E4703" s="15">
        <f>COUNTIF(tData[BezoekStart],"&lt;"&amp;($A4703+1/24))-COUNTIF(tData[BezoekEind],"&lt;="&amp;$A4703)</f>
        <v/>
      </c>
      <c r="F4703" s="15">
        <f>COUNTIF(tData[BezoekLangStart],"&lt;"&amp;($A4703+1/24))-COUNTIF(tData[BezoekLangEind],"&lt;="&amp;$A4703)</f>
        <v/>
      </c>
      <c r="G4703" s="15">
        <f>IF($D4703=1,$B4703*100+$C4703,-1)</f>
        <v/>
      </c>
      <c r="H4703" s="15">
        <f>IF($D4703=1,$B4703,-1)</f>
        <v/>
      </c>
      <c r="I4703" s="15">
        <f>IF($D4703=1,$C4703,-1)</f>
        <v/>
      </c>
    </row>
    <row r="4704">
      <c r="A4704" s="33" t="n">
        <v>45487.875</v>
      </c>
      <c r="B4704" s="15">
        <f>WEEKDAY($A4704,2)</f>
        <v/>
      </c>
      <c r="C4704" s="15">
        <f>HOUR($A4704)</f>
        <v/>
      </c>
      <c r="D4704" s="15">
        <f>IF(AND($A4704&gt;=Instellingen!$B$6,$A4704&lt;Instellingen!$B$7),1,0)</f>
        <v/>
      </c>
      <c r="E4704" s="15">
        <f>COUNTIF(tData[BezoekStart],"&lt;"&amp;($A4704+1/24))-COUNTIF(tData[BezoekEind],"&lt;="&amp;$A4704)</f>
        <v/>
      </c>
      <c r="F4704" s="15">
        <f>COUNTIF(tData[BezoekLangStart],"&lt;"&amp;($A4704+1/24))-COUNTIF(tData[BezoekLangEind],"&lt;="&amp;$A4704)</f>
        <v/>
      </c>
      <c r="G4704" s="15">
        <f>IF($D4704=1,$B4704*100+$C4704,-1)</f>
        <v/>
      </c>
      <c r="H4704" s="15">
        <f>IF($D4704=1,$B4704,-1)</f>
        <v/>
      </c>
      <c r="I4704" s="15">
        <f>IF($D4704=1,$C4704,-1)</f>
        <v/>
      </c>
    </row>
    <row r="4705">
      <c r="A4705" s="33" t="n">
        <v>45487.91666666666</v>
      </c>
      <c r="B4705" s="15">
        <f>WEEKDAY($A4705,2)</f>
        <v/>
      </c>
      <c r="C4705" s="15">
        <f>HOUR($A4705)</f>
        <v/>
      </c>
      <c r="D4705" s="15">
        <f>IF(AND($A4705&gt;=Instellingen!$B$6,$A4705&lt;Instellingen!$B$7),1,0)</f>
        <v/>
      </c>
      <c r="E4705" s="15">
        <f>COUNTIF(tData[BezoekStart],"&lt;"&amp;($A4705+1/24))-COUNTIF(tData[BezoekEind],"&lt;="&amp;$A4705)</f>
        <v/>
      </c>
      <c r="F4705" s="15">
        <f>COUNTIF(tData[BezoekLangStart],"&lt;"&amp;($A4705+1/24))-COUNTIF(tData[BezoekLangEind],"&lt;="&amp;$A4705)</f>
        <v/>
      </c>
      <c r="G4705" s="15">
        <f>IF($D4705=1,$B4705*100+$C4705,-1)</f>
        <v/>
      </c>
      <c r="H4705" s="15">
        <f>IF($D4705=1,$B4705,-1)</f>
        <v/>
      </c>
      <c r="I4705" s="15">
        <f>IF($D4705=1,$C4705,-1)</f>
        <v/>
      </c>
    </row>
    <row r="4706">
      <c r="A4706" s="33" t="n">
        <v>45487.95833333334</v>
      </c>
      <c r="B4706" s="15">
        <f>WEEKDAY($A4706,2)</f>
        <v/>
      </c>
      <c r="C4706" s="15">
        <f>HOUR($A4706)</f>
        <v/>
      </c>
      <c r="D4706" s="15">
        <f>IF(AND($A4706&gt;=Instellingen!$B$6,$A4706&lt;Instellingen!$B$7),1,0)</f>
        <v/>
      </c>
      <c r="E4706" s="15">
        <f>COUNTIF(tData[BezoekStart],"&lt;"&amp;($A4706+1/24))-COUNTIF(tData[BezoekEind],"&lt;="&amp;$A4706)</f>
        <v/>
      </c>
      <c r="F4706" s="15">
        <f>COUNTIF(tData[BezoekLangStart],"&lt;"&amp;($A4706+1/24))-COUNTIF(tData[BezoekLangEind],"&lt;="&amp;$A4706)</f>
        <v/>
      </c>
      <c r="G4706" s="15">
        <f>IF($D4706=1,$B4706*100+$C4706,-1)</f>
        <v/>
      </c>
      <c r="H4706" s="15">
        <f>IF($D4706=1,$B4706,-1)</f>
        <v/>
      </c>
      <c r="I4706" s="15">
        <f>IF($D4706=1,$C4706,-1)</f>
        <v/>
      </c>
    </row>
    <row r="4707">
      <c r="A4707" s="33" t="n">
        <v>45488</v>
      </c>
      <c r="B4707" s="15">
        <f>WEEKDAY($A4707,2)</f>
        <v/>
      </c>
      <c r="C4707" s="15">
        <f>HOUR($A4707)</f>
        <v/>
      </c>
      <c r="D4707" s="15">
        <f>IF(AND($A4707&gt;=Instellingen!$B$6,$A4707&lt;Instellingen!$B$7),1,0)</f>
        <v/>
      </c>
      <c r="E4707" s="15">
        <f>COUNTIF(tData[BezoekStart],"&lt;"&amp;($A4707+1/24))-COUNTIF(tData[BezoekEind],"&lt;="&amp;$A4707)</f>
        <v/>
      </c>
      <c r="F4707" s="15">
        <f>COUNTIF(tData[BezoekLangStart],"&lt;"&amp;($A4707+1/24))-COUNTIF(tData[BezoekLangEind],"&lt;="&amp;$A4707)</f>
        <v/>
      </c>
      <c r="G4707" s="15">
        <f>IF($D4707=1,$B4707*100+$C4707,-1)</f>
        <v/>
      </c>
      <c r="H4707" s="15">
        <f>IF($D4707=1,$B4707,-1)</f>
        <v/>
      </c>
      <c r="I4707" s="15">
        <f>IF($D4707=1,$C4707,-1)</f>
        <v/>
      </c>
    </row>
    <row r="4708">
      <c r="A4708" s="33" t="n">
        <v>45488.04166666666</v>
      </c>
      <c r="B4708" s="15">
        <f>WEEKDAY($A4708,2)</f>
        <v/>
      </c>
      <c r="C4708" s="15">
        <f>HOUR($A4708)</f>
        <v/>
      </c>
      <c r="D4708" s="15">
        <f>IF(AND($A4708&gt;=Instellingen!$B$6,$A4708&lt;Instellingen!$B$7),1,0)</f>
        <v/>
      </c>
      <c r="E4708" s="15">
        <f>COUNTIF(tData[BezoekStart],"&lt;"&amp;($A4708+1/24))-COUNTIF(tData[BezoekEind],"&lt;="&amp;$A4708)</f>
        <v/>
      </c>
      <c r="F4708" s="15">
        <f>COUNTIF(tData[BezoekLangStart],"&lt;"&amp;($A4708+1/24))-COUNTIF(tData[BezoekLangEind],"&lt;="&amp;$A4708)</f>
        <v/>
      </c>
      <c r="G4708" s="15">
        <f>IF($D4708=1,$B4708*100+$C4708,-1)</f>
        <v/>
      </c>
      <c r="H4708" s="15">
        <f>IF($D4708=1,$B4708,-1)</f>
        <v/>
      </c>
      <c r="I4708" s="15">
        <f>IF($D4708=1,$C4708,-1)</f>
        <v/>
      </c>
    </row>
    <row r="4709">
      <c r="A4709" s="33" t="n">
        <v>45488.08333333334</v>
      </c>
      <c r="B4709" s="15">
        <f>WEEKDAY($A4709,2)</f>
        <v/>
      </c>
      <c r="C4709" s="15">
        <f>HOUR($A4709)</f>
        <v/>
      </c>
      <c r="D4709" s="15">
        <f>IF(AND($A4709&gt;=Instellingen!$B$6,$A4709&lt;Instellingen!$B$7),1,0)</f>
        <v/>
      </c>
      <c r="E4709" s="15">
        <f>COUNTIF(tData[BezoekStart],"&lt;"&amp;($A4709+1/24))-COUNTIF(tData[BezoekEind],"&lt;="&amp;$A4709)</f>
        <v/>
      </c>
      <c r="F4709" s="15">
        <f>COUNTIF(tData[BezoekLangStart],"&lt;"&amp;($A4709+1/24))-COUNTIF(tData[BezoekLangEind],"&lt;="&amp;$A4709)</f>
        <v/>
      </c>
      <c r="G4709" s="15">
        <f>IF($D4709=1,$B4709*100+$C4709,-1)</f>
        <v/>
      </c>
      <c r="H4709" s="15">
        <f>IF($D4709=1,$B4709,-1)</f>
        <v/>
      </c>
      <c r="I4709" s="15">
        <f>IF($D4709=1,$C4709,-1)</f>
        <v/>
      </c>
    </row>
    <row r="4710">
      <c r="A4710" s="33" t="n">
        <v>45488.125</v>
      </c>
      <c r="B4710" s="15">
        <f>WEEKDAY($A4710,2)</f>
        <v/>
      </c>
      <c r="C4710" s="15">
        <f>HOUR($A4710)</f>
        <v/>
      </c>
      <c r="D4710" s="15">
        <f>IF(AND($A4710&gt;=Instellingen!$B$6,$A4710&lt;Instellingen!$B$7),1,0)</f>
        <v/>
      </c>
      <c r="E4710" s="15">
        <f>COUNTIF(tData[BezoekStart],"&lt;"&amp;($A4710+1/24))-COUNTIF(tData[BezoekEind],"&lt;="&amp;$A4710)</f>
        <v/>
      </c>
      <c r="F4710" s="15">
        <f>COUNTIF(tData[BezoekLangStart],"&lt;"&amp;($A4710+1/24))-COUNTIF(tData[BezoekLangEind],"&lt;="&amp;$A4710)</f>
        <v/>
      </c>
      <c r="G4710" s="15">
        <f>IF($D4710=1,$B4710*100+$C4710,-1)</f>
        <v/>
      </c>
      <c r="H4710" s="15">
        <f>IF($D4710=1,$B4710,-1)</f>
        <v/>
      </c>
      <c r="I4710" s="15">
        <f>IF($D4710=1,$C4710,-1)</f>
        <v/>
      </c>
    </row>
    <row r="4711">
      <c r="A4711" s="33" t="n">
        <v>45488.16666666666</v>
      </c>
      <c r="B4711" s="15">
        <f>WEEKDAY($A4711,2)</f>
        <v/>
      </c>
      <c r="C4711" s="15">
        <f>HOUR($A4711)</f>
        <v/>
      </c>
      <c r="D4711" s="15">
        <f>IF(AND($A4711&gt;=Instellingen!$B$6,$A4711&lt;Instellingen!$B$7),1,0)</f>
        <v/>
      </c>
      <c r="E4711" s="15">
        <f>COUNTIF(tData[BezoekStart],"&lt;"&amp;($A4711+1/24))-COUNTIF(tData[BezoekEind],"&lt;="&amp;$A4711)</f>
        <v/>
      </c>
      <c r="F4711" s="15">
        <f>COUNTIF(tData[BezoekLangStart],"&lt;"&amp;($A4711+1/24))-COUNTIF(tData[BezoekLangEind],"&lt;="&amp;$A4711)</f>
        <v/>
      </c>
      <c r="G4711" s="15">
        <f>IF($D4711=1,$B4711*100+$C4711,-1)</f>
        <v/>
      </c>
      <c r="H4711" s="15">
        <f>IF($D4711=1,$B4711,-1)</f>
        <v/>
      </c>
      <c r="I4711" s="15">
        <f>IF($D4711=1,$C4711,-1)</f>
        <v/>
      </c>
    </row>
    <row r="4712">
      <c r="A4712" s="33" t="n">
        <v>45488.20833333334</v>
      </c>
      <c r="B4712" s="15">
        <f>WEEKDAY($A4712,2)</f>
        <v/>
      </c>
      <c r="C4712" s="15">
        <f>HOUR($A4712)</f>
        <v/>
      </c>
      <c r="D4712" s="15">
        <f>IF(AND($A4712&gt;=Instellingen!$B$6,$A4712&lt;Instellingen!$B$7),1,0)</f>
        <v/>
      </c>
      <c r="E4712" s="15">
        <f>COUNTIF(tData[BezoekStart],"&lt;"&amp;($A4712+1/24))-COUNTIF(tData[BezoekEind],"&lt;="&amp;$A4712)</f>
        <v/>
      </c>
      <c r="F4712" s="15">
        <f>COUNTIF(tData[BezoekLangStart],"&lt;"&amp;($A4712+1/24))-COUNTIF(tData[BezoekLangEind],"&lt;="&amp;$A4712)</f>
        <v/>
      </c>
      <c r="G4712" s="15">
        <f>IF($D4712=1,$B4712*100+$C4712,-1)</f>
        <v/>
      </c>
      <c r="H4712" s="15">
        <f>IF($D4712=1,$B4712,-1)</f>
        <v/>
      </c>
      <c r="I4712" s="15">
        <f>IF($D4712=1,$C4712,-1)</f>
        <v/>
      </c>
    </row>
    <row r="4713">
      <c r="A4713" s="33" t="n">
        <v>45488.25</v>
      </c>
      <c r="B4713" s="15">
        <f>WEEKDAY($A4713,2)</f>
        <v/>
      </c>
      <c r="C4713" s="15">
        <f>HOUR($A4713)</f>
        <v/>
      </c>
      <c r="D4713" s="15">
        <f>IF(AND($A4713&gt;=Instellingen!$B$6,$A4713&lt;Instellingen!$B$7),1,0)</f>
        <v/>
      </c>
      <c r="E4713" s="15">
        <f>COUNTIF(tData[BezoekStart],"&lt;"&amp;($A4713+1/24))-COUNTIF(tData[BezoekEind],"&lt;="&amp;$A4713)</f>
        <v/>
      </c>
      <c r="F4713" s="15">
        <f>COUNTIF(tData[BezoekLangStart],"&lt;"&amp;($A4713+1/24))-COUNTIF(tData[BezoekLangEind],"&lt;="&amp;$A4713)</f>
        <v/>
      </c>
      <c r="G4713" s="15">
        <f>IF($D4713=1,$B4713*100+$C4713,-1)</f>
        <v/>
      </c>
      <c r="H4713" s="15">
        <f>IF($D4713=1,$B4713,-1)</f>
        <v/>
      </c>
      <c r="I4713" s="15">
        <f>IF($D4713=1,$C4713,-1)</f>
        <v/>
      </c>
    </row>
    <row r="4714">
      <c r="A4714" s="33" t="n">
        <v>45488.29166666666</v>
      </c>
      <c r="B4714" s="15">
        <f>WEEKDAY($A4714,2)</f>
        <v/>
      </c>
      <c r="C4714" s="15">
        <f>HOUR($A4714)</f>
        <v/>
      </c>
      <c r="D4714" s="15">
        <f>IF(AND($A4714&gt;=Instellingen!$B$6,$A4714&lt;Instellingen!$B$7),1,0)</f>
        <v/>
      </c>
      <c r="E4714" s="15">
        <f>COUNTIF(tData[BezoekStart],"&lt;"&amp;($A4714+1/24))-COUNTIF(tData[BezoekEind],"&lt;="&amp;$A4714)</f>
        <v/>
      </c>
      <c r="F4714" s="15">
        <f>COUNTIF(tData[BezoekLangStart],"&lt;"&amp;($A4714+1/24))-COUNTIF(tData[BezoekLangEind],"&lt;="&amp;$A4714)</f>
        <v/>
      </c>
      <c r="G4714" s="15">
        <f>IF($D4714=1,$B4714*100+$C4714,-1)</f>
        <v/>
      </c>
      <c r="H4714" s="15">
        <f>IF($D4714=1,$B4714,-1)</f>
        <v/>
      </c>
      <c r="I4714" s="15">
        <f>IF($D4714=1,$C4714,-1)</f>
        <v/>
      </c>
    </row>
    <row r="4715">
      <c r="A4715" s="33" t="n">
        <v>45488.33333333334</v>
      </c>
      <c r="B4715" s="15">
        <f>WEEKDAY($A4715,2)</f>
        <v/>
      </c>
      <c r="C4715" s="15">
        <f>HOUR($A4715)</f>
        <v/>
      </c>
      <c r="D4715" s="15">
        <f>IF(AND($A4715&gt;=Instellingen!$B$6,$A4715&lt;Instellingen!$B$7),1,0)</f>
        <v/>
      </c>
      <c r="E4715" s="15">
        <f>COUNTIF(tData[BezoekStart],"&lt;"&amp;($A4715+1/24))-COUNTIF(tData[BezoekEind],"&lt;="&amp;$A4715)</f>
        <v/>
      </c>
      <c r="F4715" s="15">
        <f>COUNTIF(tData[BezoekLangStart],"&lt;"&amp;($A4715+1/24))-COUNTIF(tData[BezoekLangEind],"&lt;="&amp;$A4715)</f>
        <v/>
      </c>
      <c r="G4715" s="15">
        <f>IF($D4715=1,$B4715*100+$C4715,-1)</f>
        <v/>
      </c>
      <c r="H4715" s="15">
        <f>IF($D4715=1,$B4715,-1)</f>
        <v/>
      </c>
      <c r="I4715" s="15">
        <f>IF($D4715=1,$C4715,-1)</f>
        <v/>
      </c>
    </row>
    <row r="4716">
      <c r="A4716" s="33" t="n">
        <v>45488.375</v>
      </c>
      <c r="B4716" s="15">
        <f>WEEKDAY($A4716,2)</f>
        <v/>
      </c>
      <c r="C4716" s="15">
        <f>HOUR($A4716)</f>
        <v/>
      </c>
      <c r="D4716" s="15">
        <f>IF(AND($A4716&gt;=Instellingen!$B$6,$A4716&lt;Instellingen!$B$7),1,0)</f>
        <v/>
      </c>
      <c r="E4716" s="15">
        <f>COUNTIF(tData[BezoekStart],"&lt;"&amp;($A4716+1/24))-COUNTIF(tData[BezoekEind],"&lt;="&amp;$A4716)</f>
        <v/>
      </c>
      <c r="F4716" s="15">
        <f>COUNTIF(tData[BezoekLangStart],"&lt;"&amp;($A4716+1/24))-COUNTIF(tData[BezoekLangEind],"&lt;="&amp;$A4716)</f>
        <v/>
      </c>
      <c r="G4716" s="15">
        <f>IF($D4716=1,$B4716*100+$C4716,-1)</f>
        <v/>
      </c>
      <c r="H4716" s="15">
        <f>IF($D4716=1,$B4716,-1)</f>
        <v/>
      </c>
      <c r="I4716" s="15">
        <f>IF($D4716=1,$C4716,-1)</f>
        <v/>
      </c>
    </row>
    <row r="4717">
      <c r="A4717" s="33" t="n">
        <v>45488.41666666666</v>
      </c>
      <c r="B4717" s="15">
        <f>WEEKDAY($A4717,2)</f>
        <v/>
      </c>
      <c r="C4717" s="15">
        <f>HOUR($A4717)</f>
        <v/>
      </c>
      <c r="D4717" s="15">
        <f>IF(AND($A4717&gt;=Instellingen!$B$6,$A4717&lt;Instellingen!$B$7),1,0)</f>
        <v/>
      </c>
      <c r="E4717" s="15">
        <f>COUNTIF(tData[BezoekStart],"&lt;"&amp;($A4717+1/24))-COUNTIF(tData[BezoekEind],"&lt;="&amp;$A4717)</f>
        <v/>
      </c>
      <c r="F4717" s="15">
        <f>COUNTIF(tData[BezoekLangStart],"&lt;"&amp;($A4717+1/24))-COUNTIF(tData[BezoekLangEind],"&lt;="&amp;$A4717)</f>
        <v/>
      </c>
      <c r="G4717" s="15">
        <f>IF($D4717=1,$B4717*100+$C4717,-1)</f>
        <v/>
      </c>
      <c r="H4717" s="15">
        <f>IF($D4717=1,$B4717,-1)</f>
        <v/>
      </c>
      <c r="I4717" s="15">
        <f>IF($D4717=1,$C4717,-1)</f>
        <v/>
      </c>
    </row>
    <row r="4718">
      <c r="A4718" s="33" t="n">
        <v>45488.45833333334</v>
      </c>
      <c r="B4718" s="15">
        <f>WEEKDAY($A4718,2)</f>
        <v/>
      </c>
      <c r="C4718" s="15">
        <f>HOUR($A4718)</f>
        <v/>
      </c>
      <c r="D4718" s="15">
        <f>IF(AND($A4718&gt;=Instellingen!$B$6,$A4718&lt;Instellingen!$B$7),1,0)</f>
        <v/>
      </c>
      <c r="E4718" s="15">
        <f>COUNTIF(tData[BezoekStart],"&lt;"&amp;($A4718+1/24))-COUNTIF(tData[BezoekEind],"&lt;="&amp;$A4718)</f>
        <v/>
      </c>
      <c r="F4718" s="15">
        <f>COUNTIF(tData[BezoekLangStart],"&lt;"&amp;($A4718+1/24))-COUNTIF(tData[BezoekLangEind],"&lt;="&amp;$A4718)</f>
        <v/>
      </c>
      <c r="G4718" s="15">
        <f>IF($D4718=1,$B4718*100+$C4718,-1)</f>
        <v/>
      </c>
      <c r="H4718" s="15">
        <f>IF($D4718=1,$B4718,-1)</f>
        <v/>
      </c>
      <c r="I4718" s="15">
        <f>IF($D4718=1,$C4718,-1)</f>
        <v/>
      </c>
    </row>
    <row r="4719">
      <c r="A4719" s="33" t="n">
        <v>45488.5</v>
      </c>
      <c r="B4719" s="15">
        <f>WEEKDAY($A4719,2)</f>
        <v/>
      </c>
      <c r="C4719" s="15">
        <f>HOUR($A4719)</f>
        <v/>
      </c>
      <c r="D4719" s="15">
        <f>IF(AND($A4719&gt;=Instellingen!$B$6,$A4719&lt;Instellingen!$B$7),1,0)</f>
        <v/>
      </c>
      <c r="E4719" s="15">
        <f>COUNTIF(tData[BezoekStart],"&lt;"&amp;($A4719+1/24))-COUNTIF(tData[BezoekEind],"&lt;="&amp;$A4719)</f>
        <v/>
      </c>
      <c r="F4719" s="15">
        <f>COUNTIF(tData[BezoekLangStart],"&lt;"&amp;($A4719+1/24))-COUNTIF(tData[BezoekLangEind],"&lt;="&amp;$A4719)</f>
        <v/>
      </c>
      <c r="G4719" s="15">
        <f>IF($D4719=1,$B4719*100+$C4719,-1)</f>
        <v/>
      </c>
      <c r="H4719" s="15">
        <f>IF($D4719=1,$B4719,-1)</f>
        <v/>
      </c>
      <c r="I4719" s="15">
        <f>IF($D4719=1,$C4719,-1)</f>
        <v/>
      </c>
    </row>
    <row r="4720">
      <c r="A4720" s="33" t="n">
        <v>45488.54166666666</v>
      </c>
      <c r="B4720" s="15">
        <f>WEEKDAY($A4720,2)</f>
        <v/>
      </c>
      <c r="C4720" s="15">
        <f>HOUR($A4720)</f>
        <v/>
      </c>
      <c r="D4720" s="15">
        <f>IF(AND($A4720&gt;=Instellingen!$B$6,$A4720&lt;Instellingen!$B$7),1,0)</f>
        <v/>
      </c>
      <c r="E4720" s="15">
        <f>COUNTIF(tData[BezoekStart],"&lt;"&amp;($A4720+1/24))-COUNTIF(tData[BezoekEind],"&lt;="&amp;$A4720)</f>
        <v/>
      </c>
      <c r="F4720" s="15">
        <f>COUNTIF(tData[BezoekLangStart],"&lt;"&amp;($A4720+1/24))-COUNTIF(tData[BezoekLangEind],"&lt;="&amp;$A4720)</f>
        <v/>
      </c>
      <c r="G4720" s="15">
        <f>IF($D4720=1,$B4720*100+$C4720,-1)</f>
        <v/>
      </c>
      <c r="H4720" s="15">
        <f>IF($D4720=1,$B4720,-1)</f>
        <v/>
      </c>
      <c r="I4720" s="15">
        <f>IF($D4720=1,$C4720,-1)</f>
        <v/>
      </c>
    </row>
    <row r="4721">
      <c r="A4721" s="33" t="n">
        <v>45488.58333333334</v>
      </c>
      <c r="B4721" s="15">
        <f>WEEKDAY($A4721,2)</f>
        <v/>
      </c>
      <c r="C4721" s="15">
        <f>HOUR($A4721)</f>
        <v/>
      </c>
      <c r="D4721" s="15">
        <f>IF(AND($A4721&gt;=Instellingen!$B$6,$A4721&lt;Instellingen!$B$7),1,0)</f>
        <v/>
      </c>
      <c r="E4721" s="15">
        <f>COUNTIF(tData[BezoekStart],"&lt;"&amp;($A4721+1/24))-COUNTIF(tData[BezoekEind],"&lt;="&amp;$A4721)</f>
        <v/>
      </c>
      <c r="F4721" s="15">
        <f>COUNTIF(tData[BezoekLangStart],"&lt;"&amp;($A4721+1/24))-COUNTIF(tData[BezoekLangEind],"&lt;="&amp;$A4721)</f>
        <v/>
      </c>
      <c r="G4721" s="15">
        <f>IF($D4721=1,$B4721*100+$C4721,-1)</f>
        <v/>
      </c>
      <c r="H4721" s="15">
        <f>IF($D4721=1,$B4721,-1)</f>
        <v/>
      </c>
      <c r="I4721" s="15">
        <f>IF($D4721=1,$C4721,-1)</f>
        <v/>
      </c>
    </row>
    <row r="4722">
      <c r="A4722" s="33" t="n">
        <v>45488.625</v>
      </c>
      <c r="B4722" s="15">
        <f>WEEKDAY($A4722,2)</f>
        <v/>
      </c>
      <c r="C4722" s="15">
        <f>HOUR($A4722)</f>
        <v/>
      </c>
      <c r="D4722" s="15">
        <f>IF(AND($A4722&gt;=Instellingen!$B$6,$A4722&lt;Instellingen!$B$7),1,0)</f>
        <v/>
      </c>
      <c r="E4722" s="15">
        <f>COUNTIF(tData[BezoekStart],"&lt;"&amp;($A4722+1/24))-COUNTIF(tData[BezoekEind],"&lt;="&amp;$A4722)</f>
        <v/>
      </c>
      <c r="F4722" s="15">
        <f>COUNTIF(tData[BezoekLangStart],"&lt;"&amp;($A4722+1/24))-COUNTIF(tData[BezoekLangEind],"&lt;="&amp;$A4722)</f>
        <v/>
      </c>
      <c r="G4722" s="15">
        <f>IF($D4722=1,$B4722*100+$C4722,-1)</f>
        <v/>
      </c>
      <c r="H4722" s="15">
        <f>IF($D4722=1,$B4722,-1)</f>
        <v/>
      </c>
      <c r="I4722" s="15">
        <f>IF($D4722=1,$C4722,-1)</f>
        <v/>
      </c>
    </row>
    <row r="4723">
      <c r="A4723" s="33" t="n">
        <v>45488.66666666666</v>
      </c>
      <c r="B4723" s="15">
        <f>WEEKDAY($A4723,2)</f>
        <v/>
      </c>
      <c r="C4723" s="15">
        <f>HOUR($A4723)</f>
        <v/>
      </c>
      <c r="D4723" s="15">
        <f>IF(AND($A4723&gt;=Instellingen!$B$6,$A4723&lt;Instellingen!$B$7),1,0)</f>
        <v/>
      </c>
      <c r="E4723" s="15">
        <f>COUNTIF(tData[BezoekStart],"&lt;"&amp;($A4723+1/24))-COUNTIF(tData[BezoekEind],"&lt;="&amp;$A4723)</f>
        <v/>
      </c>
      <c r="F4723" s="15">
        <f>COUNTIF(tData[BezoekLangStart],"&lt;"&amp;($A4723+1/24))-COUNTIF(tData[BezoekLangEind],"&lt;="&amp;$A4723)</f>
        <v/>
      </c>
      <c r="G4723" s="15">
        <f>IF($D4723=1,$B4723*100+$C4723,-1)</f>
        <v/>
      </c>
      <c r="H4723" s="15">
        <f>IF($D4723=1,$B4723,-1)</f>
        <v/>
      </c>
      <c r="I4723" s="15">
        <f>IF($D4723=1,$C4723,-1)</f>
        <v/>
      </c>
    </row>
    <row r="4724">
      <c r="A4724" s="33" t="n">
        <v>45488.70833333334</v>
      </c>
      <c r="B4724" s="15">
        <f>WEEKDAY($A4724,2)</f>
        <v/>
      </c>
      <c r="C4724" s="15">
        <f>HOUR($A4724)</f>
        <v/>
      </c>
      <c r="D4724" s="15">
        <f>IF(AND($A4724&gt;=Instellingen!$B$6,$A4724&lt;Instellingen!$B$7),1,0)</f>
        <v/>
      </c>
      <c r="E4724" s="15">
        <f>COUNTIF(tData[BezoekStart],"&lt;"&amp;($A4724+1/24))-COUNTIF(tData[BezoekEind],"&lt;="&amp;$A4724)</f>
        <v/>
      </c>
      <c r="F4724" s="15">
        <f>COUNTIF(tData[BezoekLangStart],"&lt;"&amp;($A4724+1/24))-COUNTIF(tData[BezoekLangEind],"&lt;="&amp;$A4724)</f>
        <v/>
      </c>
      <c r="G4724" s="15">
        <f>IF($D4724=1,$B4724*100+$C4724,-1)</f>
        <v/>
      </c>
      <c r="H4724" s="15">
        <f>IF($D4724=1,$B4724,-1)</f>
        <v/>
      </c>
      <c r="I4724" s="15">
        <f>IF($D4724=1,$C4724,-1)</f>
        <v/>
      </c>
    </row>
    <row r="4725">
      <c r="A4725" s="33" t="n">
        <v>45488.75</v>
      </c>
      <c r="B4725" s="15">
        <f>WEEKDAY($A4725,2)</f>
        <v/>
      </c>
      <c r="C4725" s="15">
        <f>HOUR($A4725)</f>
        <v/>
      </c>
      <c r="D4725" s="15">
        <f>IF(AND($A4725&gt;=Instellingen!$B$6,$A4725&lt;Instellingen!$B$7),1,0)</f>
        <v/>
      </c>
      <c r="E4725" s="15">
        <f>COUNTIF(tData[BezoekStart],"&lt;"&amp;($A4725+1/24))-COUNTIF(tData[BezoekEind],"&lt;="&amp;$A4725)</f>
        <v/>
      </c>
      <c r="F4725" s="15">
        <f>COUNTIF(tData[BezoekLangStart],"&lt;"&amp;($A4725+1/24))-COUNTIF(tData[BezoekLangEind],"&lt;="&amp;$A4725)</f>
        <v/>
      </c>
      <c r="G4725" s="15">
        <f>IF($D4725=1,$B4725*100+$C4725,-1)</f>
        <v/>
      </c>
      <c r="H4725" s="15">
        <f>IF($D4725=1,$B4725,-1)</f>
        <v/>
      </c>
      <c r="I4725" s="15">
        <f>IF($D4725=1,$C4725,-1)</f>
        <v/>
      </c>
    </row>
    <row r="4726">
      <c r="A4726" s="33" t="n">
        <v>45488.79166666666</v>
      </c>
      <c r="B4726" s="15">
        <f>WEEKDAY($A4726,2)</f>
        <v/>
      </c>
      <c r="C4726" s="15">
        <f>HOUR($A4726)</f>
        <v/>
      </c>
      <c r="D4726" s="15">
        <f>IF(AND($A4726&gt;=Instellingen!$B$6,$A4726&lt;Instellingen!$B$7),1,0)</f>
        <v/>
      </c>
      <c r="E4726" s="15">
        <f>COUNTIF(tData[BezoekStart],"&lt;"&amp;($A4726+1/24))-COUNTIF(tData[BezoekEind],"&lt;="&amp;$A4726)</f>
        <v/>
      </c>
      <c r="F4726" s="15">
        <f>COUNTIF(tData[BezoekLangStart],"&lt;"&amp;($A4726+1/24))-COUNTIF(tData[BezoekLangEind],"&lt;="&amp;$A4726)</f>
        <v/>
      </c>
      <c r="G4726" s="15">
        <f>IF($D4726=1,$B4726*100+$C4726,-1)</f>
        <v/>
      </c>
      <c r="H4726" s="15">
        <f>IF($D4726=1,$B4726,-1)</f>
        <v/>
      </c>
      <c r="I4726" s="15">
        <f>IF($D4726=1,$C4726,-1)</f>
        <v/>
      </c>
    </row>
    <row r="4727">
      <c r="A4727" s="33" t="n">
        <v>45488.83333333334</v>
      </c>
      <c r="B4727" s="15">
        <f>WEEKDAY($A4727,2)</f>
        <v/>
      </c>
      <c r="C4727" s="15">
        <f>HOUR($A4727)</f>
        <v/>
      </c>
      <c r="D4727" s="15">
        <f>IF(AND($A4727&gt;=Instellingen!$B$6,$A4727&lt;Instellingen!$B$7),1,0)</f>
        <v/>
      </c>
      <c r="E4727" s="15">
        <f>COUNTIF(tData[BezoekStart],"&lt;"&amp;($A4727+1/24))-COUNTIF(tData[BezoekEind],"&lt;="&amp;$A4727)</f>
        <v/>
      </c>
      <c r="F4727" s="15">
        <f>COUNTIF(tData[BezoekLangStart],"&lt;"&amp;($A4727+1/24))-COUNTIF(tData[BezoekLangEind],"&lt;="&amp;$A4727)</f>
        <v/>
      </c>
      <c r="G4727" s="15">
        <f>IF($D4727=1,$B4727*100+$C4727,-1)</f>
        <v/>
      </c>
      <c r="H4727" s="15">
        <f>IF($D4727=1,$B4727,-1)</f>
        <v/>
      </c>
      <c r="I4727" s="15">
        <f>IF($D4727=1,$C4727,-1)</f>
        <v/>
      </c>
    </row>
    <row r="4728">
      <c r="A4728" s="33" t="n">
        <v>45488.875</v>
      </c>
      <c r="B4728" s="15">
        <f>WEEKDAY($A4728,2)</f>
        <v/>
      </c>
      <c r="C4728" s="15">
        <f>HOUR($A4728)</f>
        <v/>
      </c>
      <c r="D4728" s="15">
        <f>IF(AND($A4728&gt;=Instellingen!$B$6,$A4728&lt;Instellingen!$B$7),1,0)</f>
        <v/>
      </c>
      <c r="E4728" s="15">
        <f>COUNTIF(tData[BezoekStart],"&lt;"&amp;($A4728+1/24))-COUNTIF(tData[BezoekEind],"&lt;="&amp;$A4728)</f>
        <v/>
      </c>
      <c r="F4728" s="15">
        <f>COUNTIF(tData[BezoekLangStart],"&lt;"&amp;($A4728+1/24))-COUNTIF(tData[BezoekLangEind],"&lt;="&amp;$A4728)</f>
        <v/>
      </c>
      <c r="G4728" s="15">
        <f>IF($D4728=1,$B4728*100+$C4728,-1)</f>
        <v/>
      </c>
      <c r="H4728" s="15">
        <f>IF($D4728=1,$B4728,-1)</f>
        <v/>
      </c>
      <c r="I4728" s="15">
        <f>IF($D4728=1,$C4728,-1)</f>
        <v/>
      </c>
    </row>
    <row r="4729">
      <c r="A4729" s="33" t="n">
        <v>45488.91666666666</v>
      </c>
      <c r="B4729" s="15">
        <f>WEEKDAY($A4729,2)</f>
        <v/>
      </c>
      <c r="C4729" s="15">
        <f>HOUR($A4729)</f>
        <v/>
      </c>
      <c r="D4729" s="15">
        <f>IF(AND($A4729&gt;=Instellingen!$B$6,$A4729&lt;Instellingen!$B$7),1,0)</f>
        <v/>
      </c>
      <c r="E4729" s="15">
        <f>COUNTIF(tData[BezoekStart],"&lt;"&amp;($A4729+1/24))-COUNTIF(tData[BezoekEind],"&lt;="&amp;$A4729)</f>
        <v/>
      </c>
      <c r="F4729" s="15">
        <f>COUNTIF(tData[BezoekLangStart],"&lt;"&amp;($A4729+1/24))-COUNTIF(tData[BezoekLangEind],"&lt;="&amp;$A4729)</f>
        <v/>
      </c>
      <c r="G4729" s="15">
        <f>IF($D4729=1,$B4729*100+$C4729,-1)</f>
        <v/>
      </c>
      <c r="H4729" s="15">
        <f>IF($D4729=1,$B4729,-1)</f>
        <v/>
      </c>
      <c r="I4729" s="15">
        <f>IF($D4729=1,$C4729,-1)</f>
        <v/>
      </c>
    </row>
    <row r="4730">
      <c r="A4730" s="33" t="n">
        <v>45488.95833333334</v>
      </c>
      <c r="B4730" s="15">
        <f>WEEKDAY($A4730,2)</f>
        <v/>
      </c>
      <c r="C4730" s="15">
        <f>HOUR($A4730)</f>
        <v/>
      </c>
      <c r="D4730" s="15">
        <f>IF(AND($A4730&gt;=Instellingen!$B$6,$A4730&lt;Instellingen!$B$7),1,0)</f>
        <v/>
      </c>
      <c r="E4730" s="15">
        <f>COUNTIF(tData[BezoekStart],"&lt;"&amp;($A4730+1/24))-COUNTIF(tData[BezoekEind],"&lt;="&amp;$A4730)</f>
        <v/>
      </c>
      <c r="F4730" s="15">
        <f>COUNTIF(tData[BezoekLangStart],"&lt;"&amp;($A4730+1/24))-COUNTIF(tData[BezoekLangEind],"&lt;="&amp;$A4730)</f>
        <v/>
      </c>
      <c r="G4730" s="15">
        <f>IF($D4730=1,$B4730*100+$C4730,-1)</f>
        <v/>
      </c>
      <c r="H4730" s="15">
        <f>IF($D4730=1,$B4730,-1)</f>
        <v/>
      </c>
      <c r="I4730" s="15">
        <f>IF($D4730=1,$C4730,-1)</f>
        <v/>
      </c>
    </row>
    <row r="4731">
      <c r="A4731" s="33" t="n">
        <v>45489</v>
      </c>
      <c r="B4731" s="15">
        <f>WEEKDAY($A4731,2)</f>
        <v/>
      </c>
      <c r="C4731" s="15">
        <f>HOUR($A4731)</f>
        <v/>
      </c>
      <c r="D4731" s="15">
        <f>IF(AND($A4731&gt;=Instellingen!$B$6,$A4731&lt;Instellingen!$B$7),1,0)</f>
        <v/>
      </c>
      <c r="E4731" s="15">
        <f>COUNTIF(tData[BezoekStart],"&lt;"&amp;($A4731+1/24))-COUNTIF(tData[BezoekEind],"&lt;="&amp;$A4731)</f>
        <v/>
      </c>
      <c r="F4731" s="15">
        <f>COUNTIF(tData[BezoekLangStart],"&lt;"&amp;($A4731+1/24))-COUNTIF(tData[BezoekLangEind],"&lt;="&amp;$A4731)</f>
        <v/>
      </c>
      <c r="G4731" s="15">
        <f>IF($D4731=1,$B4731*100+$C4731,-1)</f>
        <v/>
      </c>
      <c r="H4731" s="15">
        <f>IF($D4731=1,$B4731,-1)</f>
        <v/>
      </c>
      <c r="I4731" s="15">
        <f>IF($D4731=1,$C4731,-1)</f>
        <v/>
      </c>
    </row>
    <row r="4732">
      <c r="A4732" s="33" t="n">
        <v>45489.04166666666</v>
      </c>
      <c r="B4732" s="15">
        <f>WEEKDAY($A4732,2)</f>
        <v/>
      </c>
      <c r="C4732" s="15">
        <f>HOUR($A4732)</f>
        <v/>
      </c>
      <c r="D4732" s="15">
        <f>IF(AND($A4732&gt;=Instellingen!$B$6,$A4732&lt;Instellingen!$B$7),1,0)</f>
        <v/>
      </c>
      <c r="E4732" s="15">
        <f>COUNTIF(tData[BezoekStart],"&lt;"&amp;($A4732+1/24))-COUNTIF(tData[BezoekEind],"&lt;="&amp;$A4732)</f>
        <v/>
      </c>
      <c r="F4732" s="15">
        <f>COUNTIF(tData[BezoekLangStart],"&lt;"&amp;($A4732+1/24))-COUNTIF(tData[BezoekLangEind],"&lt;="&amp;$A4732)</f>
        <v/>
      </c>
      <c r="G4732" s="15">
        <f>IF($D4732=1,$B4732*100+$C4732,-1)</f>
        <v/>
      </c>
      <c r="H4732" s="15">
        <f>IF($D4732=1,$B4732,-1)</f>
        <v/>
      </c>
      <c r="I4732" s="15">
        <f>IF($D4732=1,$C4732,-1)</f>
        <v/>
      </c>
    </row>
    <row r="4733">
      <c r="A4733" s="33" t="n">
        <v>45489.08333333334</v>
      </c>
      <c r="B4733" s="15">
        <f>WEEKDAY($A4733,2)</f>
        <v/>
      </c>
      <c r="C4733" s="15">
        <f>HOUR($A4733)</f>
        <v/>
      </c>
      <c r="D4733" s="15">
        <f>IF(AND($A4733&gt;=Instellingen!$B$6,$A4733&lt;Instellingen!$B$7),1,0)</f>
        <v/>
      </c>
      <c r="E4733" s="15">
        <f>COUNTIF(tData[BezoekStart],"&lt;"&amp;($A4733+1/24))-COUNTIF(tData[BezoekEind],"&lt;="&amp;$A4733)</f>
        <v/>
      </c>
      <c r="F4733" s="15">
        <f>COUNTIF(tData[BezoekLangStart],"&lt;"&amp;($A4733+1/24))-COUNTIF(tData[BezoekLangEind],"&lt;="&amp;$A4733)</f>
        <v/>
      </c>
      <c r="G4733" s="15">
        <f>IF($D4733=1,$B4733*100+$C4733,-1)</f>
        <v/>
      </c>
      <c r="H4733" s="15">
        <f>IF($D4733=1,$B4733,-1)</f>
        <v/>
      </c>
      <c r="I4733" s="15">
        <f>IF($D4733=1,$C4733,-1)</f>
        <v/>
      </c>
    </row>
    <row r="4734">
      <c r="A4734" s="33" t="n">
        <v>45489.125</v>
      </c>
      <c r="B4734" s="15">
        <f>WEEKDAY($A4734,2)</f>
        <v/>
      </c>
      <c r="C4734" s="15">
        <f>HOUR($A4734)</f>
        <v/>
      </c>
      <c r="D4734" s="15">
        <f>IF(AND($A4734&gt;=Instellingen!$B$6,$A4734&lt;Instellingen!$B$7),1,0)</f>
        <v/>
      </c>
      <c r="E4734" s="15">
        <f>COUNTIF(tData[BezoekStart],"&lt;"&amp;($A4734+1/24))-COUNTIF(tData[BezoekEind],"&lt;="&amp;$A4734)</f>
        <v/>
      </c>
      <c r="F4734" s="15">
        <f>COUNTIF(tData[BezoekLangStart],"&lt;"&amp;($A4734+1/24))-COUNTIF(tData[BezoekLangEind],"&lt;="&amp;$A4734)</f>
        <v/>
      </c>
      <c r="G4734" s="15">
        <f>IF($D4734=1,$B4734*100+$C4734,-1)</f>
        <v/>
      </c>
      <c r="H4734" s="15">
        <f>IF($D4734=1,$B4734,-1)</f>
        <v/>
      </c>
      <c r="I4734" s="15">
        <f>IF($D4734=1,$C4734,-1)</f>
        <v/>
      </c>
    </row>
    <row r="4735">
      <c r="A4735" s="33" t="n">
        <v>45489.16666666666</v>
      </c>
      <c r="B4735" s="15">
        <f>WEEKDAY($A4735,2)</f>
        <v/>
      </c>
      <c r="C4735" s="15">
        <f>HOUR($A4735)</f>
        <v/>
      </c>
      <c r="D4735" s="15">
        <f>IF(AND($A4735&gt;=Instellingen!$B$6,$A4735&lt;Instellingen!$B$7),1,0)</f>
        <v/>
      </c>
      <c r="E4735" s="15">
        <f>COUNTIF(tData[BezoekStart],"&lt;"&amp;($A4735+1/24))-COUNTIF(tData[BezoekEind],"&lt;="&amp;$A4735)</f>
        <v/>
      </c>
      <c r="F4735" s="15">
        <f>COUNTIF(tData[BezoekLangStart],"&lt;"&amp;($A4735+1/24))-COUNTIF(tData[BezoekLangEind],"&lt;="&amp;$A4735)</f>
        <v/>
      </c>
      <c r="G4735" s="15">
        <f>IF($D4735=1,$B4735*100+$C4735,-1)</f>
        <v/>
      </c>
      <c r="H4735" s="15">
        <f>IF($D4735=1,$B4735,-1)</f>
        <v/>
      </c>
      <c r="I4735" s="15">
        <f>IF($D4735=1,$C4735,-1)</f>
        <v/>
      </c>
    </row>
    <row r="4736">
      <c r="A4736" s="33" t="n">
        <v>45489.20833333334</v>
      </c>
      <c r="B4736" s="15">
        <f>WEEKDAY($A4736,2)</f>
        <v/>
      </c>
      <c r="C4736" s="15">
        <f>HOUR($A4736)</f>
        <v/>
      </c>
      <c r="D4736" s="15">
        <f>IF(AND($A4736&gt;=Instellingen!$B$6,$A4736&lt;Instellingen!$B$7),1,0)</f>
        <v/>
      </c>
      <c r="E4736" s="15">
        <f>COUNTIF(tData[BezoekStart],"&lt;"&amp;($A4736+1/24))-COUNTIF(tData[BezoekEind],"&lt;="&amp;$A4736)</f>
        <v/>
      </c>
      <c r="F4736" s="15">
        <f>COUNTIF(tData[BezoekLangStart],"&lt;"&amp;($A4736+1/24))-COUNTIF(tData[BezoekLangEind],"&lt;="&amp;$A4736)</f>
        <v/>
      </c>
      <c r="G4736" s="15">
        <f>IF($D4736=1,$B4736*100+$C4736,-1)</f>
        <v/>
      </c>
      <c r="H4736" s="15">
        <f>IF($D4736=1,$B4736,-1)</f>
        <v/>
      </c>
      <c r="I4736" s="15">
        <f>IF($D4736=1,$C4736,-1)</f>
        <v/>
      </c>
    </row>
    <row r="4737">
      <c r="A4737" s="33" t="n">
        <v>45489.25</v>
      </c>
      <c r="B4737" s="15">
        <f>WEEKDAY($A4737,2)</f>
        <v/>
      </c>
      <c r="C4737" s="15">
        <f>HOUR($A4737)</f>
        <v/>
      </c>
      <c r="D4737" s="15">
        <f>IF(AND($A4737&gt;=Instellingen!$B$6,$A4737&lt;Instellingen!$B$7),1,0)</f>
        <v/>
      </c>
      <c r="E4737" s="15">
        <f>COUNTIF(tData[BezoekStart],"&lt;"&amp;($A4737+1/24))-COUNTIF(tData[BezoekEind],"&lt;="&amp;$A4737)</f>
        <v/>
      </c>
      <c r="F4737" s="15">
        <f>COUNTIF(tData[BezoekLangStart],"&lt;"&amp;($A4737+1/24))-COUNTIF(tData[BezoekLangEind],"&lt;="&amp;$A4737)</f>
        <v/>
      </c>
      <c r="G4737" s="15">
        <f>IF($D4737=1,$B4737*100+$C4737,-1)</f>
        <v/>
      </c>
      <c r="H4737" s="15">
        <f>IF($D4737=1,$B4737,-1)</f>
        <v/>
      </c>
      <c r="I4737" s="15">
        <f>IF($D4737=1,$C4737,-1)</f>
        <v/>
      </c>
    </row>
    <row r="4738">
      <c r="A4738" s="33" t="n">
        <v>45489.29166666666</v>
      </c>
      <c r="B4738" s="15">
        <f>WEEKDAY($A4738,2)</f>
        <v/>
      </c>
      <c r="C4738" s="15">
        <f>HOUR($A4738)</f>
        <v/>
      </c>
      <c r="D4738" s="15">
        <f>IF(AND($A4738&gt;=Instellingen!$B$6,$A4738&lt;Instellingen!$B$7),1,0)</f>
        <v/>
      </c>
      <c r="E4738" s="15">
        <f>COUNTIF(tData[BezoekStart],"&lt;"&amp;($A4738+1/24))-COUNTIF(tData[BezoekEind],"&lt;="&amp;$A4738)</f>
        <v/>
      </c>
      <c r="F4738" s="15">
        <f>COUNTIF(tData[BezoekLangStart],"&lt;"&amp;($A4738+1/24))-COUNTIF(tData[BezoekLangEind],"&lt;="&amp;$A4738)</f>
        <v/>
      </c>
      <c r="G4738" s="15">
        <f>IF($D4738=1,$B4738*100+$C4738,-1)</f>
        <v/>
      </c>
      <c r="H4738" s="15">
        <f>IF($D4738=1,$B4738,-1)</f>
        <v/>
      </c>
      <c r="I4738" s="15">
        <f>IF($D4738=1,$C4738,-1)</f>
        <v/>
      </c>
    </row>
    <row r="4739">
      <c r="A4739" s="33" t="n">
        <v>45489.33333333334</v>
      </c>
      <c r="B4739" s="15">
        <f>WEEKDAY($A4739,2)</f>
        <v/>
      </c>
      <c r="C4739" s="15">
        <f>HOUR($A4739)</f>
        <v/>
      </c>
      <c r="D4739" s="15">
        <f>IF(AND($A4739&gt;=Instellingen!$B$6,$A4739&lt;Instellingen!$B$7),1,0)</f>
        <v/>
      </c>
      <c r="E4739" s="15">
        <f>COUNTIF(tData[BezoekStart],"&lt;"&amp;($A4739+1/24))-COUNTIF(tData[BezoekEind],"&lt;="&amp;$A4739)</f>
        <v/>
      </c>
      <c r="F4739" s="15">
        <f>COUNTIF(tData[BezoekLangStart],"&lt;"&amp;($A4739+1/24))-COUNTIF(tData[BezoekLangEind],"&lt;="&amp;$A4739)</f>
        <v/>
      </c>
      <c r="G4739" s="15">
        <f>IF($D4739=1,$B4739*100+$C4739,-1)</f>
        <v/>
      </c>
      <c r="H4739" s="15">
        <f>IF($D4739=1,$B4739,-1)</f>
        <v/>
      </c>
      <c r="I4739" s="15">
        <f>IF($D4739=1,$C4739,-1)</f>
        <v/>
      </c>
    </row>
    <row r="4740">
      <c r="A4740" s="33" t="n">
        <v>45489.375</v>
      </c>
      <c r="B4740" s="15">
        <f>WEEKDAY($A4740,2)</f>
        <v/>
      </c>
      <c r="C4740" s="15">
        <f>HOUR($A4740)</f>
        <v/>
      </c>
      <c r="D4740" s="15">
        <f>IF(AND($A4740&gt;=Instellingen!$B$6,$A4740&lt;Instellingen!$B$7),1,0)</f>
        <v/>
      </c>
      <c r="E4740" s="15">
        <f>COUNTIF(tData[BezoekStart],"&lt;"&amp;($A4740+1/24))-COUNTIF(tData[BezoekEind],"&lt;="&amp;$A4740)</f>
        <v/>
      </c>
      <c r="F4740" s="15">
        <f>COUNTIF(tData[BezoekLangStart],"&lt;"&amp;($A4740+1/24))-COUNTIF(tData[BezoekLangEind],"&lt;="&amp;$A4740)</f>
        <v/>
      </c>
      <c r="G4740" s="15">
        <f>IF($D4740=1,$B4740*100+$C4740,-1)</f>
        <v/>
      </c>
      <c r="H4740" s="15">
        <f>IF($D4740=1,$B4740,-1)</f>
        <v/>
      </c>
      <c r="I4740" s="15">
        <f>IF($D4740=1,$C4740,-1)</f>
        <v/>
      </c>
    </row>
    <row r="4741">
      <c r="A4741" s="33" t="n">
        <v>45489.41666666666</v>
      </c>
      <c r="B4741" s="15">
        <f>WEEKDAY($A4741,2)</f>
        <v/>
      </c>
      <c r="C4741" s="15">
        <f>HOUR($A4741)</f>
        <v/>
      </c>
      <c r="D4741" s="15">
        <f>IF(AND($A4741&gt;=Instellingen!$B$6,$A4741&lt;Instellingen!$B$7),1,0)</f>
        <v/>
      </c>
      <c r="E4741" s="15">
        <f>COUNTIF(tData[BezoekStart],"&lt;"&amp;($A4741+1/24))-COUNTIF(tData[BezoekEind],"&lt;="&amp;$A4741)</f>
        <v/>
      </c>
      <c r="F4741" s="15">
        <f>COUNTIF(tData[BezoekLangStart],"&lt;"&amp;($A4741+1/24))-COUNTIF(tData[BezoekLangEind],"&lt;="&amp;$A4741)</f>
        <v/>
      </c>
      <c r="G4741" s="15">
        <f>IF($D4741=1,$B4741*100+$C4741,-1)</f>
        <v/>
      </c>
      <c r="H4741" s="15">
        <f>IF($D4741=1,$B4741,-1)</f>
        <v/>
      </c>
      <c r="I4741" s="15">
        <f>IF($D4741=1,$C4741,-1)</f>
        <v/>
      </c>
    </row>
    <row r="4742">
      <c r="A4742" s="33" t="n">
        <v>45489.45833333334</v>
      </c>
      <c r="B4742" s="15">
        <f>WEEKDAY($A4742,2)</f>
        <v/>
      </c>
      <c r="C4742" s="15">
        <f>HOUR($A4742)</f>
        <v/>
      </c>
      <c r="D4742" s="15">
        <f>IF(AND($A4742&gt;=Instellingen!$B$6,$A4742&lt;Instellingen!$B$7),1,0)</f>
        <v/>
      </c>
      <c r="E4742" s="15">
        <f>COUNTIF(tData[BezoekStart],"&lt;"&amp;($A4742+1/24))-COUNTIF(tData[BezoekEind],"&lt;="&amp;$A4742)</f>
        <v/>
      </c>
      <c r="F4742" s="15">
        <f>COUNTIF(tData[BezoekLangStart],"&lt;"&amp;($A4742+1/24))-COUNTIF(tData[BezoekLangEind],"&lt;="&amp;$A4742)</f>
        <v/>
      </c>
      <c r="G4742" s="15">
        <f>IF($D4742=1,$B4742*100+$C4742,-1)</f>
        <v/>
      </c>
      <c r="H4742" s="15">
        <f>IF($D4742=1,$B4742,-1)</f>
        <v/>
      </c>
      <c r="I4742" s="15">
        <f>IF($D4742=1,$C4742,-1)</f>
        <v/>
      </c>
    </row>
    <row r="4743">
      <c r="A4743" s="33" t="n">
        <v>45489.5</v>
      </c>
      <c r="B4743" s="15">
        <f>WEEKDAY($A4743,2)</f>
        <v/>
      </c>
      <c r="C4743" s="15">
        <f>HOUR($A4743)</f>
        <v/>
      </c>
      <c r="D4743" s="15">
        <f>IF(AND($A4743&gt;=Instellingen!$B$6,$A4743&lt;Instellingen!$B$7),1,0)</f>
        <v/>
      </c>
      <c r="E4743" s="15">
        <f>COUNTIF(tData[BezoekStart],"&lt;"&amp;($A4743+1/24))-COUNTIF(tData[BezoekEind],"&lt;="&amp;$A4743)</f>
        <v/>
      </c>
      <c r="F4743" s="15">
        <f>COUNTIF(tData[BezoekLangStart],"&lt;"&amp;($A4743+1/24))-COUNTIF(tData[BezoekLangEind],"&lt;="&amp;$A4743)</f>
        <v/>
      </c>
      <c r="G4743" s="15">
        <f>IF($D4743=1,$B4743*100+$C4743,-1)</f>
        <v/>
      </c>
      <c r="H4743" s="15">
        <f>IF($D4743=1,$B4743,-1)</f>
        <v/>
      </c>
      <c r="I4743" s="15">
        <f>IF($D4743=1,$C4743,-1)</f>
        <v/>
      </c>
    </row>
    <row r="4744">
      <c r="A4744" s="33" t="n">
        <v>45489.54166666666</v>
      </c>
      <c r="B4744" s="15">
        <f>WEEKDAY($A4744,2)</f>
        <v/>
      </c>
      <c r="C4744" s="15">
        <f>HOUR($A4744)</f>
        <v/>
      </c>
      <c r="D4744" s="15">
        <f>IF(AND($A4744&gt;=Instellingen!$B$6,$A4744&lt;Instellingen!$B$7),1,0)</f>
        <v/>
      </c>
      <c r="E4744" s="15">
        <f>COUNTIF(tData[BezoekStart],"&lt;"&amp;($A4744+1/24))-COUNTIF(tData[BezoekEind],"&lt;="&amp;$A4744)</f>
        <v/>
      </c>
      <c r="F4744" s="15">
        <f>COUNTIF(tData[BezoekLangStart],"&lt;"&amp;($A4744+1/24))-COUNTIF(tData[BezoekLangEind],"&lt;="&amp;$A4744)</f>
        <v/>
      </c>
      <c r="G4744" s="15">
        <f>IF($D4744=1,$B4744*100+$C4744,-1)</f>
        <v/>
      </c>
      <c r="H4744" s="15">
        <f>IF($D4744=1,$B4744,-1)</f>
        <v/>
      </c>
      <c r="I4744" s="15">
        <f>IF($D4744=1,$C4744,-1)</f>
        <v/>
      </c>
    </row>
    <row r="4745">
      <c r="A4745" s="33" t="n">
        <v>45489.58333333334</v>
      </c>
      <c r="B4745" s="15">
        <f>WEEKDAY($A4745,2)</f>
        <v/>
      </c>
      <c r="C4745" s="15">
        <f>HOUR($A4745)</f>
        <v/>
      </c>
      <c r="D4745" s="15">
        <f>IF(AND($A4745&gt;=Instellingen!$B$6,$A4745&lt;Instellingen!$B$7),1,0)</f>
        <v/>
      </c>
      <c r="E4745" s="15">
        <f>COUNTIF(tData[BezoekStart],"&lt;"&amp;($A4745+1/24))-COUNTIF(tData[BezoekEind],"&lt;="&amp;$A4745)</f>
        <v/>
      </c>
      <c r="F4745" s="15">
        <f>COUNTIF(tData[BezoekLangStart],"&lt;"&amp;($A4745+1/24))-COUNTIF(tData[BezoekLangEind],"&lt;="&amp;$A4745)</f>
        <v/>
      </c>
      <c r="G4745" s="15">
        <f>IF($D4745=1,$B4745*100+$C4745,-1)</f>
        <v/>
      </c>
      <c r="H4745" s="15">
        <f>IF($D4745=1,$B4745,-1)</f>
        <v/>
      </c>
      <c r="I4745" s="15">
        <f>IF($D4745=1,$C4745,-1)</f>
        <v/>
      </c>
    </row>
    <row r="4746">
      <c r="A4746" s="33" t="n">
        <v>45489.625</v>
      </c>
      <c r="B4746" s="15">
        <f>WEEKDAY($A4746,2)</f>
        <v/>
      </c>
      <c r="C4746" s="15">
        <f>HOUR($A4746)</f>
        <v/>
      </c>
      <c r="D4746" s="15">
        <f>IF(AND($A4746&gt;=Instellingen!$B$6,$A4746&lt;Instellingen!$B$7),1,0)</f>
        <v/>
      </c>
      <c r="E4746" s="15">
        <f>COUNTIF(tData[BezoekStart],"&lt;"&amp;($A4746+1/24))-COUNTIF(tData[BezoekEind],"&lt;="&amp;$A4746)</f>
        <v/>
      </c>
      <c r="F4746" s="15">
        <f>COUNTIF(tData[BezoekLangStart],"&lt;"&amp;($A4746+1/24))-COUNTIF(tData[BezoekLangEind],"&lt;="&amp;$A4746)</f>
        <v/>
      </c>
      <c r="G4746" s="15">
        <f>IF($D4746=1,$B4746*100+$C4746,-1)</f>
        <v/>
      </c>
      <c r="H4746" s="15">
        <f>IF($D4746=1,$B4746,-1)</f>
        <v/>
      </c>
      <c r="I4746" s="15">
        <f>IF($D4746=1,$C4746,-1)</f>
        <v/>
      </c>
    </row>
    <row r="4747">
      <c r="A4747" s="33" t="n">
        <v>45489.66666666666</v>
      </c>
      <c r="B4747" s="15">
        <f>WEEKDAY($A4747,2)</f>
        <v/>
      </c>
      <c r="C4747" s="15">
        <f>HOUR($A4747)</f>
        <v/>
      </c>
      <c r="D4747" s="15">
        <f>IF(AND($A4747&gt;=Instellingen!$B$6,$A4747&lt;Instellingen!$B$7),1,0)</f>
        <v/>
      </c>
      <c r="E4747" s="15">
        <f>COUNTIF(tData[BezoekStart],"&lt;"&amp;($A4747+1/24))-COUNTIF(tData[BezoekEind],"&lt;="&amp;$A4747)</f>
        <v/>
      </c>
      <c r="F4747" s="15">
        <f>COUNTIF(tData[BezoekLangStart],"&lt;"&amp;($A4747+1/24))-COUNTIF(tData[BezoekLangEind],"&lt;="&amp;$A4747)</f>
        <v/>
      </c>
      <c r="G4747" s="15">
        <f>IF($D4747=1,$B4747*100+$C4747,-1)</f>
        <v/>
      </c>
      <c r="H4747" s="15">
        <f>IF($D4747=1,$B4747,-1)</f>
        <v/>
      </c>
      <c r="I4747" s="15">
        <f>IF($D4747=1,$C4747,-1)</f>
        <v/>
      </c>
    </row>
    <row r="4748">
      <c r="A4748" s="33" t="n">
        <v>45489.70833333334</v>
      </c>
      <c r="B4748" s="15">
        <f>WEEKDAY($A4748,2)</f>
        <v/>
      </c>
      <c r="C4748" s="15">
        <f>HOUR($A4748)</f>
        <v/>
      </c>
      <c r="D4748" s="15">
        <f>IF(AND($A4748&gt;=Instellingen!$B$6,$A4748&lt;Instellingen!$B$7),1,0)</f>
        <v/>
      </c>
      <c r="E4748" s="15">
        <f>COUNTIF(tData[BezoekStart],"&lt;"&amp;($A4748+1/24))-COUNTIF(tData[BezoekEind],"&lt;="&amp;$A4748)</f>
        <v/>
      </c>
      <c r="F4748" s="15">
        <f>COUNTIF(tData[BezoekLangStart],"&lt;"&amp;($A4748+1/24))-COUNTIF(tData[BezoekLangEind],"&lt;="&amp;$A4748)</f>
        <v/>
      </c>
      <c r="G4748" s="15">
        <f>IF($D4748=1,$B4748*100+$C4748,-1)</f>
        <v/>
      </c>
      <c r="H4748" s="15">
        <f>IF($D4748=1,$B4748,-1)</f>
        <v/>
      </c>
      <c r="I4748" s="15">
        <f>IF($D4748=1,$C4748,-1)</f>
        <v/>
      </c>
    </row>
    <row r="4749">
      <c r="A4749" s="33" t="n">
        <v>45489.75</v>
      </c>
      <c r="B4749" s="15">
        <f>WEEKDAY($A4749,2)</f>
        <v/>
      </c>
      <c r="C4749" s="15">
        <f>HOUR($A4749)</f>
        <v/>
      </c>
      <c r="D4749" s="15">
        <f>IF(AND($A4749&gt;=Instellingen!$B$6,$A4749&lt;Instellingen!$B$7),1,0)</f>
        <v/>
      </c>
      <c r="E4749" s="15">
        <f>COUNTIF(tData[BezoekStart],"&lt;"&amp;($A4749+1/24))-COUNTIF(tData[BezoekEind],"&lt;="&amp;$A4749)</f>
        <v/>
      </c>
      <c r="F4749" s="15">
        <f>COUNTIF(tData[BezoekLangStart],"&lt;"&amp;($A4749+1/24))-COUNTIF(tData[BezoekLangEind],"&lt;="&amp;$A4749)</f>
        <v/>
      </c>
      <c r="G4749" s="15">
        <f>IF($D4749=1,$B4749*100+$C4749,-1)</f>
        <v/>
      </c>
      <c r="H4749" s="15">
        <f>IF($D4749=1,$B4749,-1)</f>
        <v/>
      </c>
      <c r="I4749" s="15">
        <f>IF($D4749=1,$C4749,-1)</f>
        <v/>
      </c>
    </row>
    <row r="4750">
      <c r="A4750" s="33" t="n">
        <v>45489.79166666666</v>
      </c>
      <c r="B4750" s="15">
        <f>WEEKDAY($A4750,2)</f>
        <v/>
      </c>
      <c r="C4750" s="15">
        <f>HOUR($A4750)</f>
        <v/>
      </c>
      <c r="D4750" s="15">
        <f>IF(AND($A4750&gt;=Instellingen!$B$6,$A4750&lt;Instellingen!$B$7),1,0)</f>
        <v/>
      </c>
      <c r="E4750" s="15">
        <f>COUNTIF(tData[BezoekStart],"&lt;"&amp;($A4750+1/24))-COUNTIF(tData[BezoekEind],"&lt;="&amp;$A4750)</f>
        <v/>
      </c>
      <c r="F4750" s="15">
        <f>COUNTIF(tData[BezoekLangStart],"&lt;"&amp;($A4750+1/24))-COUNTIF(tData[BezoekLangEind],"&lt;="&amp;$A4750)</f>
        <v/>
      </c>
      <c r="G4750" s="15">
        <f>IF($D4750=1,$B4750*100+$C4750,-1)</f>
        <v/>
      </c>
      <c r="H4750" s="15">
        <f>IF($D4750=1,$B4750,-1)</f>
        <v/>
      </c>
      <c r="I4750" s="15">
        <f>IF($D4750=1,$C4750,-1)</f>
        <v/>
      </c>
    </row>
    <row r="4751">
      <c r="A4751" s="33" t="n">
        <v>45489.83333333334</v>
      </c>
      <c r="B4751" s="15">
        <f>WEEKDAY($A4751,2)</f>
        <v/>
      </c>
      <c r="C4751" s="15">
        <f>HOUR($A4751)</f>
        <v/>
      </c>
      <c r="D4751" s="15">
        <f>IF(AND($A4751&gt;=Instellingen!$B$6,$A4751&lt;Instellingen!$B$7),1,0)</f>
        <v/>
      </c>
      <c r="E4751" s="15">
        <f>COUNTIF(tData[BezoekStart],"&lt;"&amp;($A4751+1/24))-COUNTIF(tData[BezoekEind],"&lt;="&amp;$A4751)</f>
        <v/>
      </c>
      <c r="F4751" s="15">
        <f>COUNTIF(tData[BezoekLangStart],"&lt;"&amp;($A4751+1/24))-COUNTIF(tData[BezoekLangEind],"&lt;="&amp;$A4751)</f>
        <v/>
      </c>
      <c r="G4751" s="15">
        <f>IF($D4751=1,$B4751*100+$C4751,-1)</f>
        <v/>
      </c>
      <c r="H4751" s="15">
        <f>IF($D4751=1,$B4751,-1)</f>
        <v/>
      </c>
      <c r="I4751" s="15">
        <f>IF($D4751=1,$C4751,-1)</f>
        <v/>
      </c>
    </row>
    <row r="4752">
      <c r="A4752" s="33" t="n">
        <v>45489.875</v>
      </c>
      <c r="B4752" s="15">
        <f>WEEKDAY($A4752,2)</f>
        <v/>
      </c>
      <c r="C4752" s="15">
        <f>HOUR($A4752)</f>
        <v/>
      </c>
      <c r="D4752" s="15">
        <f>IF(AND($A4752&gt;=Instellingen!$B$6,$A4752&lt;Instellingen!$B$7),1,0)</f>
        <v/>
      </c>
      <c r="E4752" s="15">
        <f>COUNTIF(tData[BezoekStart],"&lt;"&amp;($A4752+1/24))-COUNTIF(tData[BezoekEind],"&lt;="&amp;$A4752)</f>
        <v/>
      </c>
      <c r="F4752" s="15">
        <f>COUNTIF(tData[BezoekLangStart],"&lt;"&amp;($A4752+1/24))-COUNTIF(tData[BezoekLangEind],"&lt;="&amp;$A4752)</f>
        <v/>
      </c>
      <c r="G4752" s="15">
        <f>IF($D4752=1,$B4752*100+$C4752,-1)</f>
        <v/>
      </c>
      <c r="H4752" s="15">
        <f>IF($D4752=1,$B4752,-1)</f>
        <v/>
      </c>
      <c r="I4752" s="15">
        <f>IF($D4752=1,$C4752,-1)</f>
        <v/>
      </c>
    </row>
    <row r="4753">
      <c r="A4753" s="33" t="n">
        <v>45489.91666666666</v>
      </c>
      <c r="B4753" s="15">
        <f>WEEKDAY($A4753,2)</f>
        <v/>
      </c>
      <c r="C4753" s="15">
        <f>HOUR($A4753)</f>
        <v/>
      </c>
      <c r="D4753" s="15">
        <f>IF(AND($A4753&gt;=Instellingen!$B$6,$A4753&lt;Instellingen!$B$7),1,0)</f>
        <v/>
      </c>
      <c r="E4753" s="15">
        <f>COUNTIF(tData[BezoekStart],"&lt;"&amp;($A4753+1/24))-COUNTIF(tData[BezoekEind],"&lt;="&amp;$A4753)</f>
        <v/>
      </c>
      <c r="F4753" s="15">
        <f>COUNTIF(tData[BezoekLangStart],"&lt;"&amp;($A4753+1/24))-COUNTIF(tData[BezoekLangEind],"&lt;="&amp;$A4753)</f>
        <v/>
      </c>
      <c r="G4753" s="15">
        <f>IF($D4753=1,$B4753*100+$C4753,-1)</f>
        <v/>
      </c>
      <c r="H4753" s="15">
        <f>IF($D4753=1,$B4753,-1)</f>
        <v/>
      </c>
      <c r="I4753" s="15">
        <f>IF($D4753=1,$C4753,-1)</f>
        <v/>
      </c>
    </row>
    <row r="4754">
      <c r="A4754" s="33" t="n">
        <v>45489.95833333334</v>
      </c>
      <c r="B4754" s="15">
        <f>WEEKDAY($A4754,2)</f>
        <v/>
      </c>
      <c r="C4754" s="15">
        <f>HOUR($A4754)</f>
        <v/>
      </c>
      <c r="D4754" s="15">
        <f>IF(AND($A4754&gt;=Instellingen!$B$6,$A4754&lt;Instellingen!$B$7),1,0)</f>
        <v/>
      </c>
      <c r="E4754" s="15">
        <f>COUNTIF(tData[BezoekStart],"&lt;"&amp;($A4754+1/24))-COUNTIF(tData[BezoekEind],"&lt;="&amp;$A4754)</f>
        <v/>
      </c>
      <c r="F4754" s="15">
        <f>COUNTIF(tData[BezoekLangStart],"&lt;"&amp;($A4754+1/24))-COUNTIF(tData[BezoekLangEind],"&lt;="&amp;$A4754)</f>
        <v/>
      </c>
      <c r="G4754" s="15">
        <f>IF($D4754=1,$B4754*100+$C4754,-1)</f>
        <v/>
      </c>
      <c r="H4754" s="15">
        <f>IF($D4754=1,$B4754,-1)</f>
        <v/>
      </c>
      <c r="I4754" s="15">
        <f>IF($D4754=1,$C4754,-1)</f>
        <v/>
      </c>
    </row>
    <row r="4755">
      <c r="A4755" s="33" t="n">
        <v>45490</v>
      </c>
      <c r="B4755" s="15">
        <f>WEEKDAY($A4755,2)</f>
        <v/>
      </c>
      <c r="C4755" s="15">
        <f>HOUR($A4755)</f>
        <v/>
      </c>
      <c r="D4755" s="15">
        <f>IF(AND($A4755&gt;=Instellingen!$B$6,$A4755&lt;Instellingen!$B$7),1,0)</f>
        <v/>
      </c>
      <c r="E4755" s="15">
        <f>COUNTIF(tData[BezoekStart],"&lt;"&amp;($A4755+1/24))-COUNTIF(tData[BezoekEind],"&lt;="&amp;$A4755)</f>
        <v/>
      </c>
      <c r="F4755" s="15">
        <f>COUNTIF(tData[BezoekLangStart],"&lt;"&amp;($A4755+1/24))-COUNTIF(tData[BezoekLangEind],"&lt;="&amp;$A4755)</f>
        <v/>
      </c>
      <c r="G4755" s="15">
        <f>IF($D4755=1,$B4755*100+$C4755,-1)</f>
        <v/>
      </c>
      <c r="H4755" s="15">
        <f>IF($D4755=1,$B4755,-1)</f>
        <v/>
      </c>
      <c r="I4755" s="15">
        <f>IF($D4755=1,$C4755,-1)</f>
        <v/>
      </c>
    </row>
    <row r="4756">
      <c r="A4756" s="33" t="n">
        <v>45490.04166666666</v>
      </c>
      <c r="B4756" s="15">
        <f>WEEKDAY($A4756,2)</f>
        <v/>
      </c>
      <c r="C4756" s="15">
        <f>HOUR($A4756)</f>
        <v/>
      </c>
      <c r="D4756" s="15">
        <f>IF(AND($A4756&gt;=Instellingen!$B$6,$A4756&lt;Instellingen!$B$7),1,0)</f>
        <v/>
      </c>
      <c r="E4756" s="15">
        <f>COUNTIF(tData[BezoekStart],"&lt;"&amp;($A4756+1/24))-COUNTIF(tData[BezoekEind],"&lt;="&amp;$A4756)</f>
        <v/>
      </c>
      <c r="F4756" s="15">
        <f>COUNTIF(tData[BezoekLangStart],"&lt;"&amp;($A4756+1/24))-COUNTIF(tData[BezoekLangEind],"&lt;="&amp;$A4756)</f>
        <v/>
      </c>
      <c r="G4756" s="15">
        <f>IF($D4756=1,$B4756*100+$C4756,-1)</f>
        <v/>
      </c>
      <c r="H4756" s="15">
        <f>IF($D4756=1,$B4756,-1)</f>
        <v/>
      </c>
      <c r="I4756" s="15">
        <f>IF($D4756=1,$C4756,-1)</f>
        <v/>
      </c>
    </row>
    <row r="4757">
      <c r="A4757" s="33" t="n">
        <v>45490.08333333334</v>
      </c>
      <c r="B4757" s="15">
        <f>WEEKDAY($A4757,2)</f>
        <v/>
      </c>
      <c r="C4757" s="15">
        <f>HOUR($A4757)</f>
        <v/>
      </c>
      <c r="D4757" s="15">
        <f>IF(AND($A4757&gt;=Instellingen!$B$6,$A4757&lt;Instellingen!$B$7),1,0)</f>
        <v/>
      </c>
      <c r="E4757" s="15">
        <f>COUNTIF(tData[BezoekStart],"&lt;"&amp;($A4757+1/24))-COUNTIF(tData[BezoekEind],"&lt;="&amp;$A4757)</f>
        <v/>
      </c>
      <c r="F4757" s="15">
        <f>COUNTIF(tData[BezoekLangStart],"&lt;"&amp;($A4757+1/24))-COUNTIF(tData[BezoekLangEind],"&lt;="&amp;$A4757)</f>
        <v/>
      </c>
      <c r="G4757" s="15">
        <f>IF($D4757=1,$B4757*100+$C4757,-1)</f>
        <v/>
      </c>
      <c r="H4757" s="15">
        <f>IF($D4757=1,$B4757,-1)</f>
        <v/>
      </c>
      <c r="I4757" s="15">
        <f>IF($D4757=1,$C4757,-1)</f>
        <v/>
      </c>
    </row>
    <row r="4758">
      <c r="A4758" s="33" t="n">
        <v>45490.125</v>
      </c>
      <c r="B4758" s="15">
        <f>WEEKDAY($A4758,2)</f>
        <v/>
      </c>
      <c r="C4758" s="15">
        <f>HOUR($A4758)</f>
        <v/>
      </c>
      <c r="D4758" s="15">
        <f>IF(AND($A4758&gt;=Instellingen!$B$6,$A4758&lt;Instellingen!$B$7),1,0)</f>
        <v/>
      </c>
      <c r="E4758" s="15">
        <f>COUNTIF(tData[BezoekStart],"&lt;"&amp;($A4758+1/24))-COUNTIF(tData[BezoekEind],"&lt;="&amp;$A4758)</f>
        <v/>
      </c>
      <c r="F4758" s="15">
        <f>COUNTIF(tData[BezoekLangStart],"&lt;"&amp;($A4758+1/24))-COUNTIF(tData[BezoekLangEind],"&lt;="&amp;$A4758)</f>
        <v/>
      </c>
      <c r="G4758" s="15">
        <f>IF($D4758=1,$B4758*100+$C4758,-1)</f>
        <v/>
      </c>
      <c r="H4758" s="15">
        <f>IF($D4758=1,$B4758,-1)</f>
        <v/>
      </c>
      <c r="I4758" s="15">
        <f>IF($D4758=1,$C4758,-1)</f>
        <v/>
      </c>
    </row>
    <row r="4759">
      <c r="A4759" s="33" t="n">
        <v>45490.16666666666</v>
      </c>
      <c r="B4759" s="15">
        <f>WEEKDAY($A4759,2)</f>
        <v/>
      </c>
      <c r="C4759" s="15">
        <f>HOUR($A4759)</f>
        <v/>
      </c>
      <c r="D4759" s="15">
        <f>IF(AND($A4759&gt;=Instellingen!$B$6,$A4759&lt;Instellingen!$B$7),1,0)</f>
        <v/>
      </c>
      <c r="E4759" s="15">
        <f>COUNTIF(tData[BezoekStart],"&lt;"&amp;($A4759+1/24))-COUNTIF(tData[BezoekEind],"&lt;="&amp;$A4759)</f>
        <v/>
      </c>
      <c r="F4759" s="15">
        <f>COUNTIF(tData[BezoekLangStart],"&lt;"&amp;($A4759+1/24))-COUNTIF(tData[BezoekLangEind],"&lt;="&amp;$A4759)</f>
        <v/>
      </c>
      <c r="G4759" s="15">
        <f>IF($D4759=1,$B4759*100+$C4759,-1)</f>
        <v/>
      </c>
      <c r="H4759" s="15">
        <f>IF($D4759=1,$B4759,-1)</f>
        <v/>
      </c>
      <c r="I4759" s="15">
        <f>IF($D4759=1,$C4759,-1)</f>
        <v/>
      </c>
    </row>
    <row r="4760">
      <c r="A4760" s="33" t="n">
        <v>45490.20833333334</v>
      </c>
      <c r="B4760" s="15">
        <f>WEEKDAY($A4760,2)</f>
        <v/>
      </c>
      <c r="C4760" s="15">
        <f>HOUR($A4760)</f>
        <v/>
      </c>
      <c r="D4760" s="15">
        <f>IF(AND($A4760&gt;=Instellingen!$B$6,$A4760&lt;Instellingen!$B$7),1,0)</f>
        <v/>
      </c>
      <c r="E4760" s="15">
        <f>COUNTIF(tData[BezoekStart],"&lt;"&amp;($A4760+1/24))-COUNTIF(tData[BezoekEind],"&lt;="&amp;$A4760)</f>
        <v/>
      </c>
      <c r="F4760" s="15">
        <f>COUNTIF(tData[BezoekLangStart],"&lt;"&amp;($A4760+1/24))-COUNTIF(tData[BezoekLangEind],"&lt;="&amp;$A4760)</f>
        <v/>
      </c>
      <c r="G4760" s="15">
        <f>IF($D4760=1,$B4760*100+$C4760,-1)</f>
        <v/>
      </c>
      <c r="H4760" s="15">
        <f>IF($D4760=1,$B4760,-1)</f>
        <v/>
      </c>
      <c r="I4760" s="15">
        <f>IF($D4760=1,$C4760,-1)</f>
        <v/>
      </c>
    </row>
    <row r="4761">
      <c r="A4761" s="33" t="n">
        <v>45490.25</v>
      </c>
      <c r="B4761" s="15">
        <f>WEEKDAY($A4761,2)</f>
        <v/>
      </c>
      <c r="C4761" s="15">
        <f>HOUR($A4761)</f>
        <v/>
      </c>
      <c r="D4761" s="15">
        <f>IF(AND($A4761&gt;=Instellingen!$B$6,$A4761&lt;Instellingen!$B$7),1,0)</f>
        <v/>
      </c>
      <c r="E4761" s="15">
        <f>COUNTIF(tData[BezoekStart],"&lt;"&amp;($A4761+1/24))-COUNTIF(tData[BezoekEind],"&lt;="&amp;$A4761)</f>
        <v/>
      </c>
      <c r="F4761" s="15">
        <f>COUNTIF(tData[BezoekLangStart],"&lt;"&amp;($A4761+1/24))-COUNTIF(tData[BezoekLangEind],"&lt;="&amp;$A4761)</f>
        <v/>
      </c>
      <c r="G4761" s="15">
        <f>IF($D4761=1,$B4761*100+$C4761,-1)</f>
        <v/>
      </c>
      <c r="H4761" s="15">
        <f>IF($D4761=1,$B4761,-1)</f>
        <v/>
      </c>
      <c r="I4761" s="15">
        <f>IF($D4761=1,$C4761,-1)</f>
        <v/>
      </c>
    </row>
    <row r="4762">
      <c r="A4762" s="33" t="n">
        <v>45490.29166666666</v>
      </c>
      <c r="B4762" s="15">
        <f>WEEKDAY($A4762,2)</f>
        <v/>
      </c>
      <c r="C4762" s="15">
        <f>HOUR($A4762)</f>
        <v/>
      </c>
      <c r="D4762" s="15">
        <f>IF(AND($A4762&gt;=Instellingen!$B$6,$A4762&lt;Instellingen!$B$7),1,0)</f>
        <v/>
      </c>
      <c r="E4762" s="15">
        <f>COUNTIF(tData[BezoekStart],"&lt;"&amp;($A4762+1/24))-COUNTIF(tData[BezoekEind],"&lt;="&amp;$A4762)</f>
        <v/>
      </c>
      <c r="F4762" s="15">
        <f>COUNTIF(tData[BezoekLangStart],"&lt;"&amp;($A4762+1/24))-COUNTIF(tData[BezoekLangEind],"&lt;="&amp;$A4762)</f>
        <v/>
      </c>
      <c r="G4762" s="15">
        <f>IF($D4762=1,$B4762*100+$C4762,-1)</f>
        <v/>
      </c>
      <c r="H4762" s="15">
        <f>IF($D4762=1,$B4762,-1)</f>
        <v/>
      </c>
      <c r="I4762" s="15">
        <f>IF($D4762=1,$C4762,-1)</f>
        <v/>
      </c>
    </row>
    <row r="4763">
      <c r="A4763" s="33" t="n">
        <v>45490.33333333334</v>
      </c>
      <c r="B4763" s="15">
        <f>WEEKDAY($A4763,2)</f>
        <v/>
      </c>
      <c r="C4763" s="15">
        <f>HOUR($A4763)</f>
        <v/>
      </c>
      <c r="D4763" s="15">
        <f>IF(AND($A4763&gt;=Instellingen!$B$6,$A4763&lt;Instellingen!$B$7),1,0)</f>
        <v/>
      </c>
      <c r="E4763" s="15">
        <f>COUNTIF(tData[BezoekStart],"&lt;"&amp;($A4763+1/24))-COUNTIF(tData[BezoekEind],"&lt;="&amp;$A4763)</f>
        <v/>
      </c>
      <c r="F4763" s="15">
        <f>COUNTIF(tData[BezoekLangStart],"&lt;"&amp;($A4763+1/24))-COUNTIF(tData[BezoekLangEind],"&lt;="&amp;$A4763)</f>
        <v/>
      </c>
      <c r="G4763" s="15">
        <f>IF($D4763=1,$B4763*100+$C4763,-1)</f>
        <v/>
      </c>
      <c r="H4763" s="15">
        <f>IF($D4763=1,$B4763,-1)</f>
        <v/>
      </c>
      <c r="I4763" s="15">
        <f>IF($D4763=1,$C4763,-1)</f>
        <v/>
      </c>
    </row>
    <row r="4764">
      <c r="A4764" s="33" t="n">
        <v>45490.375</v>
      </c>
      <c r="B4764" s="15">
        <f>WEEKDAY($A4764,2)</f>
        <v/>
      </c>
      <c r="C4764" s="15">
        <f>HOUR($A4764)</f>
        <v/>
      </c>
      <c r="D4764" s="15">
        <f>IF(AND($A4764&gt;=Instellingen!$B$6,$A4764&lt;Instellingen!$B$7),1,0)</f>
        <v/>
      </c>
      <c r="E4764" s="15">
        <f>COUNTIF(tData[BezoekStart],"&lt;"&amp;($A4764+1/24))-COUNTIF(tData[BezoekEind],"&lt;="&amp;$A4764)</f>
        <v/>
      </c>
      <c r="F4764" s="15">
        <f>COUNTIF(tData[BezoekLangStart],"&lt;"&amp;($A4764+1/24))-COUNTIF(tData[BezoekLangEind],"&lt;="&amp;$A4764)</f>
        <v/>
      </c>
      <c r="G4764" s="15">
        <f>IF($D4764=1,$B4764*100+$C4764,-1)</f>
        <v/>
      </c>
      <c r="H4764" s="15">
        <f>IF($D4764=1,$B4764,-1)</f>
        <v/>
      </c>
      <c r="I4764" s="15">
        <f>IF($D4764=1,$C4764,-1)</f>
        <v/>
      </c>
    </row>
    <row r="4765">
      <c r="A4765" s="33" t="n">
        <v>45490.41666666666</v>
      </c>
      <c r="B4765" s="15">
        <f>WEEKDAY($A4765,2)</f>
        <v/>
      </c>
      <c r="C4765" s="15">
        <f>HOUR($A4765)</f>
        <v/>
      </c>
      <c r="D4765" s="15">
        <f>IF(AND($A4765&gt;=Instellingen!$B$6,$A4765&lt;Instellingen!$B$7),1,0)</f>
        <v/>
      </c>
      <c r="E4765" s="15">
        <f>COUNTIF(tData[BezoekStart],"&lt;"&amp;($A4765+1/24))-COUNTIF(tData[BezoekEind],"&lt;="&amp;$A4765)</f>
        <v/>
      </c>
      <c r="F4765" s="15">
        <f>COUNTIF(tData[BezoekLangStart],"&lt;"&amp;($A4765+1/24))-COUNTIF(tData[BezoekLangEind],"&lt;="&amp;$A4765)</f>
        <v/>
      </c>
      <c r="G4765" s="15">
        <f>IF($D4765=1,$B4765*100+$C4765,-1)</f>
        <v/>
      </c>
      <c r="H4765" s="15">
        <f>IF($D4765=1,$B4765,-1)</f>
        <v/>
      </c>
      <c r="I4765" s="15">
        <f>IF($D4765=1,$C4765,-1)</f>
        <v/>
      </c>
    </row>
    <row r="4766">
      <c r="A4766" s="33" t="n">
        <v>45490.45833333334</v>
      </c>
      <c r="B4766" s="15">
        <f>WEEKDAY($A4766,2)</f>
        <v/>
      </c>
      <c r="C4766" s="15">
        <f>HOUR($A4766)</f>
        <v/>
      </c>
      <c r="D4766" s="15">
        <f>IF(AND($A4766&gt;=Instellingen!$B$6,$A4766&lt;Instellingen!$B$7),1,0)</f>
        <v/>
      </c>
      <c r="E4766" s="15">
        <f>COUNTIF(tData[BezoekStart],"&lt;"&amp;($A4766+1/24))-COUNTIF(tData[BezoekEind],"&lt;="&amp;$A4766)</f>
        <v/>
      </c>
      <c r="F4766" s="15">
        <f>COUNTIF(tData[BezoekLangStart],"&lt;"&amp;($A4766+1/24))-COUNTIF(tData[BezoekLangEind],"&lt;="&amp;$A4766)</f>
        <v/>
      </c>
      <c r="G4766" s="15">
        <f>IF($D4766=1,$B4766*100+$C4766,-1)</f>
        <v/>
      </c>
      <c r="H4766" s="15">
        <f>IF($D4766=1,$B4766,-1)</f>
        <v/>
      </c>
      <c r="I4766" s="15">
        <f>IF($D4766=1,$C4766,-1)</f>
        <v/>
      </c>
    </row>
    <row r="4767">
      <c r="A4767" s="33" t="n">
        <v>45490.5</v>
      </c>
      <c r="B4767" s="15">
        <f>WEEKDAY($A4767,2)</f>
        <v/>
      </c>
      <c r="C4767" s="15">
        <f>HOUR($A4767)</f>
        <v/>
      </c>
      <c r="D4767" s="15">
        <f>IF(AND($A4767&gt;=Instellingen!$B$6,$A4767&lt;Instellingen!$B$7),1,0)</f>
        <v/>
      </c>
      <c r="E4767" s="15">
        <f>COUNTIF(tData[BezoekStart],"&lt;"&amp;($A4767+1/24))-COUNTIF(tData[BezoekEind],"&lt;="&amp;$A4767)</f>
        <v/>
      </c>
      <c r="F4767" s="15">
        <f>COUNTIF(tData[BezoekLangStart],"&lt;"&amp;($A4767+1/24))-COUNTIF(tData[BezoekLangEind],"&lt;="&amp;$A4767)</f>
        <v/>
      </c>
      <c r="G4767" s="15">
        <f>IF($D4767=1,$B4767*100+$C4767,-1)</f>
        <v/>
      </c>
      <c r="H4767" s="15">
        <f>IF($D4767=1,$B4767,-1)</f>
        <v/>
      </c>
      <c r="I4767" s="15">
        <f>IF($D4767=1,$C4767,-1)</f>
        <v/>
      </c>
    </row>
    <row r="4768">
      <c r="A4768" s="33" t="n">
        <v>45490.54166666666</v>
      </c>
      <c r="B4768" s="15">
        <f>WEEKDAY($A4768,2)</f>
        <v/>
      </c>
      <c r="C4768" s="15">
        <f>HOUR($A4768)</f>
        <v/>
      </c>
      <c r="D4768" s="15">
        <f>IF(AND($A4768&gt;=Instellingen!$B$6,$A4768&lt;Instellingen!$B$7),1,0)</f>
        <v/>
      </c>
      <c r="E4768" s="15">
        <f>COUNTIF(tData[BezoekStart],"&lt;"&amp;($A4768+1/24))-COUNTIF(tData[BezoekEind],"&lt;="&amp;$A4768)</f>
        <v/>
      </c>
      <c r="F4768" s="15">
        <f>COUNTIF(tData[BezoekLangStart],"&lt;"&amp;($A4768+1/24))-COUNTIF(tData[BezoekLangEind],"&lt;="&amp;$A4768)</f>
        <v/>
      </c>
      <c r="G4768" s="15">
        <f>IF($D4768=1,$B4768*100+$C4768,-1)</f>
        <v/>
      </c>
      <c r="H4768" s="15">
        <f>IF($D4768=1,$B4768,-1)</f>
        <v/>
      </c>
      <c r="I4768" s="15">
        <f>IF($D4768=1,$C4768,-1)</f>
        <v/>
      </c>
    </row>
    <row r="4769">
      <c r="A4769" s="33" t="n">
        <v>45490.58333333334</v>
      </c>
      <c r="B4769" s="15">
        <f>WEEKDAY($A4769,2)</f>
        <v/>
      </c>
      <c r="C4769" s="15">
        <f>HOUR($A4769)</f>
        <v/>
      </c>
      <c r="D4769" s="15">
        <f>IF(AND($A4769&gt;=Instellingen!$B$6,$A4769&lt;Instellingen!$B$7),1,0)</f>
        <v/>
      </c>
      <c r="E4769" s="15">
        <f>COUNTIF(tData[BezoekStart],"&lt;"&amp;($A4769+1/24))-COUNTIF(tData[BezoekEind],"&lt;="&amp;$A4769)</f>
        <v/>
      </c>
      <c r="F4769" s="15">
        <f>COUNTIF(tData[BezoekLangStart],"&lt;"&amp;($A4769+1/24))-COUNTIF(tData[BezoekLangEind],"&lt;="&amp;$A4769)</f>
        <v/>
      </c>
      <c r="G4769" s="15">
        <f>IF($D4769=1,$B4769*100+$C4769,-1)</f>
        <v/>
      </c>
      <c r="H4769" s="15">
        <f>IF($D4769=1,$B4769,-1)</f>
        <v/>
      </c>
      <c r="I4769" s="15">
        <f>IF($D4769=1,$C4769,-1)</f>
        <v/>
      </c>
    </row>
    <row r="4770">
      <c r="A4770" s="33" t="n">
        <v>45490.625</v>
      </c>
      <c r="B4770" s="15">
        <f>WEEKDAY($A4770,2)</f>
        <v/>
      </c>
      <c r="C4770" s="15">
        <f>HOUR($A4770)</f>
        <v/>
      </c>
      <c r="D4770" s="15">
        <f>IF(AND($A4770&gt;=Instellingen!$B$6,$A4770&lt;Instellingen!$B$7),1,0)</f>
        <v/>
      </c>
      <c r="E4770" s="15">
        <f>COUNTIF(tData[BezoekStart],"&lt;"&amp;($A4770+1/24))-COUNTIF(tData[BezoekEind],"&lt;="&amp;$A4770)</f>
        <v/>
      </c>
      <c r="F4770" s="15">
        <f>COUNTIF(tData[BezoekLangStart],"&lt;"&amp;($A4770+1/24))-COUNTIF(tData[BezoekLangEind],"&lt;="&amp;$A4770)</f>
        <v/>
      </c>
      <c r="G4770" s="15">
        <f>IF($D4770=1,$B4770*100+$C4770,-1)</f>
        <v/>
      </c>
      <c r="H4770" s="15">
        <f>IF($D4770=1,$B4770,-1)</f>
        <v/>
      </c>
      <c r="I4770" s="15">
        <f>IF($D4770=1,$C4770,-1)</f>
        <v/>
      </c>
    </row>
    <row r="4771">
      <c r="A4771" s="33" t="n">
        <v>45490.66666666666</v>
      </c>
      <c r="B4771" s="15">
        <f>WEEKDAY($A4771,2)</f>
        <v/>
      </c>
      <c r="C4771" s="15">
        <f>HOUR($A4771)</f>
        <v/>
      </c>
      <c r="D4771" s="15">
        <f>IF(AND($A4771&gt;=Instellingen!$B$6,$A4771&lt;Instellingen!$B$7),1,0)</f>
        <v/>
      </c>
      <c r="E4771" s="15">
        <f>COUNTIF(tData[BezoekStart],"&lt;"&amp;($A4771+1/24))-COUNTIF(tData[BezoekEind],"&lt;="&amp;$A4771)</f>
        <v/>
      </c>
      <c r="F4771" s="15">
        <f>COUNTIF(tData[BezoekLangStart],"&lt;"&amp;($A4771+1/24))-COUNTIF(tData[BezoekLangEind],"&lt;="&amp;$A4771)</f>
        <v/>
      </c>
      <c r="G4771" s="15">
        <f>IF($D4771=1,$B4771*100+$C4771,-1)</f>
        <v/>
      </c>
      <c r="H4771" s="15">
        <f>IF($D4771=1,$B4771,-1)</f>
        <v/>
      </c>
      <c r="I4771" s="15">
        <f>IF($D4771=1,$C4771,-1)</f>
        <v/>
      </c>
    </row>
    <row r="4772">
      <c r="A4772" s="33" t="n">
        <v>45490.70833333334</v>
      </c>
      <c r="B4772" s="15">
        <f>WEEKDAY($A4772,2)</f>
        <v/>
      </c>
      <c r="C4772" s="15">
        <f>HOUR($A4772)</f>
        <v/>
      </c>
      <c r="D4772" s="15">
        <f>IF(AND($A4772&gt;=Instellingen!$B$6,$A4772&lt;Instellingen!$B$7),1,0)</f>
        <v/>
      </c>
      <c r="E4772" s="15">
        <f>COUNTIF(tData[BezoekStart],"&lt;"&amp;($A4772+1/24))-COUNTIF(tData[BezoekEind],"&lt;="&amp;$A4772)</f>
        <v/>
      </c>
      <c r="F4772" s="15">
        <f>COUNTIF(tData[BezoekLangStart],"&lt;"&amp;($A4772+1/24))-COUNTIF(tData[BezoekLangEind],"&lt;="&amp;$A4772)</f>
        <v/>
      </c>
      <c r="G4772" s="15">
        <f>IF($D4772=1,$B4772*100+$C4772,-1)</f>
        <v/>
      </c>
      <c r="H4772" s="15">
        <f>IF($D4772=1,$B4772,-1)</f>
        <v/>
      </c>
      <c r="I4772" s="15">
        <f>IF($D4772=1,$C4772,-1)</f>
        <v/>
      </c>
    </row>
    <row r="4773">
      <c r="A4773" s="33" t="n">
        <v>45490.75</v>
      </c>
      <c r="B4773" s="15">
        <f>WEEKDAY($A4773,2)</f>
        <v/>
      </c>
      <c r="C4773" s="15">
        <f>HOUR($A4773)</f>
        <v/>
      </c>
      <c r="D4773" s="15">
        <f>IF(AND($A4773&gt;=Instellingen!$B$6,$A4773&lt;Instellingen!$B$7),1,0)</f>
        <v/>
      </c>
      <c r="E4773" s="15">
        <f>COUNTIF(tData[BezoekStart],"&lt;"&amp;($A4773+1/24))-COUNTIF(tData[BezoekEind],"&lt;="&amp;$A4773)</f>
        <v/>
      </c>
      <c r="F4773" s="15">
        <f>COUNTIF(tData[BezoekLangStart],"&lt;"&amp;($A4773+1/24))-COUNTIF(tData[BezoekLangEind],"&lt;="&amp;$A4773)</f>
        <v/>
      </c>
      <c r="G4773" s="15">
        <f>IF($D4773=1,$B4773*100+$C4773,-1)</f>
        <v/>
      </c>
      <c r="H4773" s="15">
        <f>IF($D4773=1,$B4773,-1)</f>
        <v/>
      </c>
      <c r="I4773" s="15">
        <f>IF($D4773=1,$C4773,-1)</f>
        <v/>
      </c>
    </row>
    <row r="4774">
      <c r="A4774" s="33" t="n">
        <v>45490.79166666666</v>
      </c>
      <c r="B4774" s="15">
        <f>WEEKDAY($A4774,2)</f>
        <v/>
      </c>
      <c r="C4774" s="15">
        <f>HOUR($A4774)</f>
        <v/>
      </c>
      <c r="D4774" s="15">
        <f>IF(AND($A4774&gt;=Instellingen!$B$6,$A4774&lt;Instellingen!$B$7),1,0)</f>
        <v/>
      </c>
      <c r="E4774" s="15">
        <f>COUNTIF(tData[BezoekStart],"&lt;"&amp;($A4774+1/24))-COUNTIF(tData[BezoekEind],"&lt;="&amp;$A4774)</f>
        <v/>
      </c>
      <c r="F4774" s="15">
        <f>COUNTIF(tData[BezoekLangStart],"&lt;"&amp;($A4774+1/24))-COUNTIF(tData[BezoekLangEind],"&lt;="&amp;$A4774)</f>
        <v/>
      </c>
      <c r="G4774" s="15">
        <f>IF($D4774=1,$B4774*100+$C4774,-1)</f>
        <v/>
      </c>
      <c r="H4774" s="15">
        <f>IF($D4774=1,$B4774,-1)</f>
        <v/>
      </c>
      <c r="I4774" s="15">
        <f>IF($D4774=1,$C4774,-1)</f>
        <v/>
      </c>
    </row>
    <row r="4775">
      <c r="A4775" s="33" t="n">
        <v>45490.83333333334</v>
      </c>
      <c r="B4775" s="15">
        <f>WEEKDAY($A4775,2)</f>
        <v/>
      </c>
      <c r="C4775" s="15">
        <f>HOUR($A4775)</f>
        <v/>
      </c>
      <c r="D4775" s="15">
        <f>IF(AND($A4775&gt;=Instellingen!$B$6,$A4775&lt;Instellingen!$B$7),1,0)</f>
        <v/>
      </c>
      <c r="E4775" s="15">
        <f>COUNTIF(tData[BezoekStart],"&lt;"&amp;($A4775+1/24))-COUNTIF(tData[BezoekEind],"&lt;="&amp;$A4775)</f>
        <v/>
      </c>
      <c r="F4775" s="15">
        <f>COUNTIF(tData[BezoekLangStart],"&lt;"&amp;($A4775+1/24))-COUNTIF(tData[BezoekLangEind],"&lt;="&amp;$A4775)</f>
        <v/>
      </c>
      <c r="G4775" s="15">
        <f>IF($D4775=1,$B4775*100+$C4775,-1)</f>
        <v/>
      </c>
      <c r="H4775" s="15">
        <f>IF($D4775=1,$B4775,-1)</f>
        <v/>
      </c>
      <c r="I4775" s="15">
        <f>IF($D4775=1,$C4775,-1)</f>
        <v/>
      </c>
    </row>
    <row r="4776">
      <c r="A4776" s="33" t="n">
        <v>45490.875</v>
      </c>
      <c r="B4776" s="15">
        <f>WEEKDAY($A4776,2)</f>
        <v/>
      </c>
      <c r="C4776" s="15">
        <f>HOUR($A4776)</f>
        <v/>
      </c>
      <c r="D4776" s="15">
        <f>IF(AND($A4776&gt;=Instellingen!$B$6,$A4776&lt;Instellingen!$B$7),1,0)</f>
        <v/>
      </c>
      <c r="E4776" s="15">
        <f>COUNTIF(tData[BezoekStart],"&lt;"&amp;($A4776+1/24))-COUNTIF(tData[BezoekEind],"&lt;="&amp;$A4776)</f>
        <v/>
      </c>
      <c r="F4776" s="15">
        <f>COUNTIF(tData[BezoekLangStart],"&lt;"&amp;($A4776+1/24))-COUNTIF(tData[BezoekLangEind],"&lt;="&amp;$A4776)</f>
        <v/>
      </c>
      <c r="G4776" s="15">
        <f>IF($D4776=1,$B4776*100+$C4776,-1)</f>
        <v/>
      </c>
      <c r="H4776" s="15">
        <f>IF($D4776=1,$B4776,-1)</f>
        <v/>
      </c>
      <c r="I4776" s="15">
        <f>IF($D4776=1,$C4776,-1)</f>
        <v/>
      </c>
    </row>
    <row r="4777">
      <c r="A4777" s="33" t="n">
        <v>45490.91666666666</v>
      </c>
      <c r="B4777" s="15">
        <f>WEEKDAY($A4777,2)</f>
        <v/>
      </c>
      <c r="C4777" s="15">
        <f>HOUR($A4777)</f>
        <v/>
      </c>
      <c r="D4777" s="15">
        <f>IF(AND($A4777&gt;=Instellingen!$B$6,$A4777&lt;Instellingen!$B$7),1,0)</f>
        <v/>
      </c>
      <c r="E4777" s="15">
        <f>COUNTIF(tData[BezoekStart],"&lt;"&amp;($A4777+1/24))-COUNTIF(tData[BezoekEind],"&lt;="&amp;$A4777)</f>
        <v/>
      </c>
      <c r="F4777" s="15">
        <f>COUNTIF(tData[BezoekLangStart],"&lt;"&amp;($A4777+1/24))-COUNTIF(tData[BezoekLangEind],"&lt;="&amp;$A4777)</f>
        <v/>
      </c>
      <c r="G4777" s="15">
        <f>IF($D4777=1,$B4777*100+$C4777,-1)</f>
        <v/>
      </c>
      <c r="H4777" s="15">
        <f>IF($D4777=1,$B4777,-1)</f>
        <v/>
      </c>
      <c r="I4777" s="15">
        <f>IF($D4777=1,$C4777,-1)</f>
        <v/>
      </c>
    </row>
    <row r="4778">
      <c r="A4778" s="33" t="n">
        <v>45490.95833333334</v>
      </c>
      <c r="B4778" s="15">
        <f>WEEKDAY($A4778,2)</f>
        <v/>
      </c>
      <c r="C4778" s="15">
        <f>HOUR($A4778)</f>
        <v/>
      </c>
      <c r="D4778" s="15">
        <f>IF(AND($A4778&gt;=Instellingen!$B$6,$A4778&lt;Instellingen!$B$7),1,0)</f>
        <v/>
      </c>
      <c r="E4778" s="15">
        <f>COUNTIF(tData[BezoekStart],"&lt;"&amp;($A4778+1/24))-COUNTIF(tData[BezoekEind],"&lt;="&amp;$A4778)</f>
        <v/>
      </c>
      <c r="F4778" s="15">
        <f>COUNTIF(tData[BezoekLangStart],"&lt;"&amp;($A4778+1/24))-COUNTIF(tData[BezoekLangEind],"&lt;="&amp;$A4778)</f>
        <v/>
      </c>
      <c r="G4778" s="15">
        <f>IF($D4778=1,$B4778*100+$C4778,-1)</f>
        <v/>
      </c>
      <c r="H4778" s="15">
        <f>IF($D4778=1,$B4778,-1)</f>
        <v/>
      </c>
      <c r="I4778" s="15">
        <f>IF($D4778=1,$C4778,-1)</f>
        <v/>
      </c>
    </row>
    <row r="4779">
      <c r="A4779" s="33" t="n">
        <v>45491</v>
      </c>
      <c r="B4779" s="15">
        <f>WEEKDAY($A4779,2)</f>
        <v/>
      </c>
      <c r="C4779" s="15">
        <f>HOUR($A4779)</f>
        <v/>
      </c>
      <c r="D4779" s="15">
        <f>IF(AND($A4779&gt;=Instellingen!$B$6,$A4779&lt;Instellingen!$B$7),1,0)</f>
        <v/>
      </c>
      <c r="E4779" s="15">
        <f>COUNTIF(tData[BezoekStart],"&lt;"&amp;($A4779+1/24))-COUNTIF(tData[BezoekEind],"&lt;="&amp;$A4779)</f>
        <v/>
      </c>
      <c r="F4779" s="15">
        <f>COUNTIF(tData[BezoekLangStart],"&lt;"&amp;($A4779+1/24))-COUNTIF(tData[BezoekLangEind],"&lt;="&amp;$A4779)</f>
        <v/>
      </c>
      <c r="G4779" s="15">
        <f>IF($D4779=1,$B4779*100+$C4779,-1)</f>
        <v/>
      </c>
      <c r="H4779" s="15">
        <f>IF($D4779=1,$B4779,-1)</f>
        <v/>
      </c>
      <c r="I4779" s="15">
        <f>IF($D4779=1,$C4779,-1)</f>
        <v/>
      </c>
    </row>
    <row r="4780">
      <c r="A4780" s="33" t="n">
        <v>45491.04166666666</v>
      </c>
      <c r="B4780" s="15">
        <f>WEEKDAY($A4780,2)</f>
        <v/>
      </c>
      <c r="C4780" s="15">
        <f>HOUR($A4780)</f>
        <v/>
      </c>
      <c r="D4780" s="15">
        <f>IF(AND($A4780&gt;=Instellingen!$B$6,$A4780&lt;Instellingen!$B$7),1,0)</f>
        <v/>
      </c>
      <c r="E4780" s="15">
        <f>COUNTIF(tData[BezoekStart],"&lt;"&amp;($A4780+1/24))-COUNTIF(tData[BezoekEind],"&lt;="&amp;$A4780)</f>
        <v/>
      </c>
      <c r="F4780" s="15">
        <f>COUNTIF(tData[BezoekLangStart],"&lt;"&amp;($A4780+1/24))-COUNTIF(tData[BezoekLangEind],"&lt;="&amp;$A4780)</f>
        <v/>
      </c>
      <c r="G4780" s="15">
        <f>IF($D4780=1,$B4780*100+$C4780,-1)</f>
        <v/>
      </c>
      <c r="H4780" s="15">
        <f>IF($D4780=1,$B4780,-1)</f>
        <v/>
      </c>
      <c r="I4780" s="15">
        <f>IF($D4780=1,$C4780,-1)</f>
        <v/>
      </c>
    </row>
    <row r="4781">
      <c r="A4781" s="33" t="n">
        <v>45491.08333333334</v>
      </c>
      <c r="B4781" s="15">
        <f>WEEKDAY($A4781,2)</f>
        <v/>
      </c>
      <c r="C4781" s="15">
        <f>HOUR($A4781)</f>
        <v/>
      </c>
      <c r="D4781" s="15">
        <f>IF(AND($A4781&gt;=Instellingen!$B$6,$A4781&lt;Instellingen!$B$7),1,0)</f>
        <v/>
      </c>
      <c r="E4781" s="15">
        <f>COUNTIF(tData[BezoekStart],"&lt;"&amp;($A4781+1/24))-COUNTIF(tData[BezoekEind],"&lt;="&amp;$A4781)</f>
        <v/>
      </c>
      <c r="F4781" s="15">
        <f>COUNTIF(tData[BezoekLangStart],"&lt;"&amp;($A4781+1/24))-COUNTIF(tData[BezoekLangEind],"&lt;="&amp;$A4781)</f>
        <v/>
      </c>
      <c r="G4781" s="15">
        <f>IF($D4781=1,$B4781*100+$C4781,-1)</f>
        <v/>
      </c>
      <c r="H4781" s="15">
        <f>IF($D4781=1,$B4781,-1)</f>
        <v/>
      </c>
      <c r="I4781" s="15">
        <f>IF($D4781=1,$C4781,-1)</f>
        <v/>
      </c>
    </row>
    <row r="4782">
      <c r="A4782" s="33" t="n">
        <v>45491.125</v>
      </c>
      <c r="B4782" s="15">
        <f>WEEKDAY($A4782,2)</f>
        <v/>
      </c>
      <c r="C4782" s="15">
        <f>HOUR($A4782)</f>
        <v/>
      </c>
      <c r="D4782" s="15">
        <f>IF(AND($A4782&gt;=Instellingen!$B$6,$A4782&lt;Instellingen!$B$7),1,0)</f>
        <v/>
      </c>
      <c r="E4782" s="15">
        <f>COUNTIF(tData[BezoekStart],"&lt;"&amp;($A4782+1/24))-COUNTIF(tData[BezoekEind],"&lt;="&amp;$A4782)</f>
        <v/>
      </c>
      <c r="F4782" s="15">
        <f>COUNTIF(tData[BezoekLangStart],"&lt;"&amp;($A4782+1/24))-COUNTIF(tData[BezoekLangEind],"&lt;="&amp;$A4782)</f>
        <v/>
      </c>
      <c r="G4782" s="15">
        <f>IF($D4782=1,$B4782*100+$C4782,-1)</f>
        <v/>
      </c>
      <c r="H4782" s="15">
        <f>IF($D4782=1,$B4782,-1)</f>
        <v/>
      </c>
      <c r="I4782" s="15">
        <f>IF($D4782=1,$C4782,-1)</f>
        <v/>
      </c>
    </row>
    <row r="4783">
      <c r="A4783" s="33" t="n">
        <v>45491.16666666666</v>
      </c>
      <c r="B4783" s="15">
        <f>WEEKDAY($A4783,2)</f>
        <v/>
      </c>
      <c r="C4783" s="15">
        <f>HOUR($A4783)</f>
        <v/>
      </c>
      <c r="D4783" s="15">
        <f>IF(AND($A4783&gt;=Instellingen!$B$6,$A4783&lt;Instellingen!$B$7),1,0)</f>
        <v/>
      </c>
      <c r="E4783" s="15">
        <f>COUNTIF(tData[BezoekStart],"&lt;"&amp;($A4783+1/24))-COUNTIF(tData[BezoekEind],"&lt;="&amp;$A4783)</f>
        <v/>
      </c>
      <c r="F4783" s="15">
        <f>COUNTIF(tData[BezoekLangStart],"&lt;"&amp;($A4783+1/24))-COUNTIF(tData[BezoekLangEind],"&lt;="&amp;$A4783)</f>
        <v/>
      </c>
      <c r="G4783" s="15">
        <f>IF($D4783=1,$B4783*100+$C4783,-1)</f>
        <v/>
      </c>
      <c r="H4783" s="15">
        <f>IF($D4783=1,$B4783,-1)</f>
        <v/>
      </c>
      <c r="I4783" s="15">
        <f>IF($D4783=1,$C4783,-1)</f>
        <v/>
      </c>
    </row>
    <row r="4784">
      <c r="A4784" s="33" t="n">
        <v>45491.20833333334</v>
      </c>
      <c r="B4784" s="15">
        <f>WEEKDAY($A4784,2)</f>
        <v/>
      </c>
      <c r="C4784" s="15">
        <f>HOUR($A4784)</f>
        <v/>
      </c>
      <c r="D4784" s="15">
        <f>IF(AND($A4784&gt;=Instellingen!$B$6,$A4784&lt;Instellingen!$B$7),1,0)</f>
        <v/>
      </c>
      <c r="E4784" s="15">
        <f>COUNTIF(tData[BezoekStart],"&lt;"&amp;($A4784+1/24))-COUNTIF(tData[BezoekEind],"&lt;="&amp;$A4784)</f>
        <v/>
      </c>
      <c r="F4784" s="15">
        <f>COUNTIF(tData[BezoekLangStart],"&lt;"&amp;($A4784+1/24))-COUNTIF(tData[BezoekLangEind],"&lt;="&amp;$A4784)</f>
        <v/>
      </c>
      <c r="G4784" s="15">
        <f>IF($D4784=1,$B4784*100+$C4784,-1)</f>
        <v/>
      </c>
      <c r="H4784" s="15">
        <f>IF($D4784=1,$B4784,-1)</f>
        <v/>
      </c>
      <c r="I4784" s="15">
        <f>IF($D4784=1,$C4784,-1)</f>
        <v/>
      </c>
    </row>
    <row r="4785">
      <c r="A4785" s="33" t="n">
        <v>45491.25</v>
      </c>
      <c r="B4785" s="15">
        <f>WEEKDAY($A4785,2)</f>
        <v/>
      </c>
      <c r="C4785" s="15">
        <f>HOUR($A4785)</f>
        <v/>
      </c>
      <c r="D4785" s="15">
        <f>IF(AND($A4785&gt;=Instellingen!$B$6,$A4785&lt;Instellingen!$B$7),1,0)</f>
        <v/>
      </c>
      <c r="E4785" s="15">
        <f>COUNTIF(tData[BezoekStart],"&lt;"&amp;($A4785+1/24))-COUNTIF(tData[BezoekEind],"&lt;="&amp;$A4785)</f>
        <v/>
      </c>
      <c r="F4785" s="15">
        <f>COUNTIF(tData[BezoekLangStart],"&lt;"&amp;($A4785+1/24))-COUNTIF(tData[BezoekLangEind],"&lt;="&amp;$A4785)</f>
        <v/>
      </c>
      <c r="G4785" s="15">
        <f>IF($D4785=1,$B4785*100+$C4785,-1)</f>
        <v/>
      </c>
      <c r="H4785" s="15">
        <f>IF($D4785=1,$B4785,-1)</f>
        <v/>
      </c>
      <c r="I4785" s="15">
        <f>IF($D4785=1,$C4785,-1)</f>
        <v/>
      </c>
    </row>
    <row r="4786">
      <c r="A4786" s="33" t="n">
        <v>45491.29166666666</v>
      </c>
      <c r="B4786" s="15">
        <f>WEEKDAY($A4786,2)</f>
        <v/>
      </c>
      <c r="C4786" s="15">
        <f>HOUR($A4786)</f>
        <v/>
      </c>
      <c r="D4786" s="15">
        <f>IF(AND($A4786&gt;=Instellingen!$B$6,$A4786&lt;Instellingen!$B$7),1,0)</f>
        <v/>
      </c>
      <c r="E4786" s="15">
        <f>COUNTIF(tData[BezoekStart],"&lt;"&amp;($A4786+1/24))-COUNTIF(tData[BezoekEind],"&lt;="&amp;$A4786)</f>
        <v/>
      </c>
      <c r="F4786" s="15">
        <f>COUNTIF(tData[BezoekLangStart],"&lt;"&amp;($A4786+1/24))-COUNTIF(tData[BezoekLangEind],"&lt;="&amp;$A4786)</f>
        <v/>
      </c>
      <c r="G4786" s="15">
        <f>IF($D4786=1,$B4786*100+$C4786,-1)</f>
        <v/>
      </c>
      <c r="H4786" s="15">
        <f>IF($D4786=1,$B4786,-1)</f>
        <v/>
      </c>
      <c r="I4786" s="15">
        <f>IF($D4786=1,$C4786,-1)</f>
        <v/>
      </c>
    </row>
    <row r="4787">
      <c r="A4787" s="33" t="n">
        <v>45491.33333333334</v>
      </c>
      <c r="B4787" s="15">
        <f>WEEKDAY($A4787,2)</f>
        <v/>
      </c>
      <c r="C4787" s="15">
        <f>HOUR($A4787)</f>
        <v/>
      </c>
      <c r="D4787" s="15">
        <f>IF(AND($A4787&gt;=Instellingen!$B$6,$A4787&lt;Instellingen!$B$7),1,0)</f>
        <v/>
      </c>
      <c r="E4787" s="15">
        <f>COUNTIF(tData[BezoekStart],"&lt;"&amp;($A4787+1/24))-COUNTIF(tData[BezoekEind],"&lt;="&amp;$A4787)</f>
        <v/>
      </c>
      <c r="F4787" s="15">
        <f>COUNTIF(tData[BezoekLangStart],"&lt;"&amp;($A4787+1/24))-COUNTIF(tData[BezoekLangEind],"&lt;="&amp;$A4787)</f>
        <v/>
      </c>
      <c r="G4787" s="15">
        <f>IF($D4787=1,$B4787*100+$C4787,-1)</f>
        <v/>
      </c>
      <c r="H4787" s="15">
        <f>IF($D4787=1,$B4787,-1)</f>
        <v/>
      </c>
      <c r="I4787" s="15">
        <f>IF($D4787=1,$C4787,-1)</f>
        <v/>
      </c>
    </row>
    <row r="4788">
      <c r="A4788" s="33" t="n">
        <v>45491.375</v>
      </c>
      <c r="B4788" s="15">
        <f>WEEKDAY($A4788,2)</f>
        <v/>
      </c>
      <c r="C4788" s="15">
        <f>HOUR($A4788)</f>
        <v/>
      </c>
      <c r="D4788" s="15">
        <f>IF(AND($A4788&gt;=Instellingen!$B$6,$A4788&lt;Instellingen!$B$7),1,0)</f>
        <v/>
      </c>
      <c r="E4788" s="15">
        <f>COUNTIF(tData[BezoekStart],"&lt;"&amp;($A4788+1/24))-COUNTIF(tData[BezoekEind],"&lt;="&amp;$A4788)</f>
        <v/>
      </c>
      <c r="F4788" s="15">
        <f>COUNTIF(tData[BezoekLangStart],"&lt;"&amp;($A4788+1/24))-COUNTIF(tData[BezoekLangEind],"&lt;="&amp;$A4788)</f>
        <v/>
      </c>
      <c r="G4788" s="15">
        <f>IF($D4788=1,$B4788*100+$C4788,-1)</f>
        <v/>
      </c>
      <c r="H4788" s="15">
        <f>IF($D4788=1,$B4788,-1)</f>
        <v/>
      </c>
      <c r="I4788" s="15">
        <f>IF($D4788=1,$C4788,-1)</f>
        <v/>
      </c>
    </row>
    <row r="4789">
      <c r="A4789" s="33" t="n">
        <v>45491.41666666666</v>
      </c>
      <c r="B4789" s="15">
        <f>WEEKDAY($A4789,2)</f>
        <v/>
      </c>
      <c r="C4789" s="15">
        <f>HOUR($A4789)</f>
        <v/>
      </c>
      <c r="D4789" s="15">
        <f>IF(AND($A4789&gt;=Instellingen!$B$6,$A4789&lt;Instellingen!$B$7),1,0)</f>
        <v/>
      </c>
      <c r="E4789" s="15">
        <f>COUNTIF(tData[BezoekStart],"&lt;"&amp;($A4789+1/24))-COUNTIF(tData[BezoekEind],"&lt;="&amp;$A4789)</f>
        <v/>
      </c>
      <c r="F4789" s="15">
        <f>COUNTIF(tData[BezoekLangStart],"&lt;"&amp;($A4789+1/24))-COUNTIF(tData[BezoekLangEind],"&lt;="&amp;$A4789)</f>
        <v/>
      </c>
      <c r="G4789" s="15">
        <f>IF($D4789=1,$B4789*100+$C4789,-1)</f>
        <v/>
      </c>
      <c r="H4789" s="15">
        <f>IF($D4789=1,$B4789,-1)</f>
        <v/>
      </c>
      <c r="I4789" s="15">
        <f>IF($D4789=1,$C4789,-1)</f>
        <v/>
      </c>
    </row>
    <row r="4790">
      <c r="A4790" s="33" t="n">
        <v>45491.45833333334</v>
      </c>
      <c r="B4790" s="15">
        <f>WEEKDAY($A4790,2)</f>
        <v/>
      </c>
      <c r="C4790" s="15">
        <f>HOUR($A4790)</f>
        <v/>
      </c>
      <c r="D4790" s="15">
        <f>IF(AND($A4790&gt;=Instellingen!$B$6,$A4790&lt;Instellingen!$B$7),1,0)</f>
        <v/>
      </c>
      <c r="E4790" s="15">
        <f>COUNTIF(tData[BezoekStart],"&lt;"&amp;($A4790+1/24))-COUNTIF(tData[BezoekEind],"&lt;="&amp;$A4790)</f>
        <v/>
      </c>
      <c r="F4790" s="15">
        <f>COUNTIF(tData[BezoekLangStart],"&lt;"&amp;($A4790+1/24))-COUNTIF(tData[BezoekLangEind],"&lt;="&amp;$A4790)</f>
        <v/>
      </c>
      <c r="G4790" s="15">
        <f>IF($D4790=1,$B4790*100+$C4790,-1)</f>
        <v/>
      </c>
      <c r="H4790" s="15">
        <f>IF($D4790=1,$B4790,-1)</f>
        <v/>
      </c>
      <c r="I4790" s="15">
        <f>IF($D4790=1,$C4790,-1)</f>
        <v/>
      </c>
    </row>
    <row r="4791">
      <c r="A4791" s="33" t="n">
        <v>45491.5</v>
      </c>
      <c r="B4791" s="15">
        <f>WEEKDAY($A4791,2)</f>
        <v/>
      </c>
      <c r="C4791" s="15">
        <f>HOUR($A4791)</f>
        <v/>
      </c>
      <c r="D4791" s="15">
        <f>IF(AND($A4791&gt;=Instellingen!$B$6,$A4791&lt;Instellingen!$B$7),1,0)</f>
        <v/>
      </c>
      <c r="E4791" s="15">
        <f>COUNTIF(tData[BezoekStart],"&lt;"&amp;($A4791+1/24))-COUNTIF(tData[BezoekEind],"&lt;="&amp;$A4791)</f>
        <v/>
      </c>
      <c r="F4791" s="15">
        <f>COUNTIF(tData[BezoekLangStart],"&lt;"&amp;($A4791+1/24))-COUNTIF(tData[BezoekLangEind],"&lt;="&amp;$A4791)</f>
        <v/>
      </c>
      <c r="G4791" s="15">
        <f>IF($D4791=1,$B4791*100+$C4791,-1)</f>
        <v/>
      </c>
      <c r="H4791" s="15">
        <f>IF($D4791=1,$B4791,-1)</f>
        <v/>
      </c>
      <c r="I4791" s="15">
        <f>IF($D4791=1,$C4791,-1)</f>
        <v/>
      </c>
    </row>
    <row r="4792">
      <c r="A4792" s="33" t="n">
        <v>45491.54166666666</v>
      </c>
      <c r="B4792" s="15">
        <f>WEEKDAY($A4792,2)</f>
        <v/>
      </c>
      <c r="C4792" s="15">
        <f>HOUR($A4792)</f>
        <v/>
      </c>
      <c r="D4792" s="15">
        <f>IF(AND($A4792&gt;=Instellingen!$B$6,$A4792&lt;Instellingen!$B$7),1,0)</f>
        <v/>
      </c>
      <c r="E4792" s="15">
        <f>COUNTIF(tData[BezoekStart],"&lt;"&amp;($A4792+1/24))-COUNTIF(tData[BezoekEind],"&lt;="&amp;$A4792)</f>
        <v/>
      </c>
      <c r="F4792" s="15">
        <f>COUNTIF(tData[BezoekLangStart],"&lt;"&amp;($A4792+1/24))-COUNTIF(tData[BezoekLangEind],"&lt;="&amp;$A4792)</f>
        <v/>
      </c>
      <c r="G4792" s="15">
        <f>IF($D4792=1,$B4792*100+$C4792,-1)</f>
        <v/>
      </c>
      <c r="H4792" s="15">
        <f>IF($D4792=1,$B4792,-1)</f>
        <v/>
      </c>
      <c r="I4792" s="15">
        <f>IF($D4792=1,$C4792,-1)</f>
        <v/>
      </c>
    </row>
    <row r="4793">
      <c r="A4793" s="33" t="n">
        <v>45491.58333333334</v>
      </c>
      <c r="B4793" s="15">
        <f>WEEKDAY($A4793,2)</f>
        <v/>
      </c>
      <c r="C4793" s="15">
        <f>HOUR($A4793)</f>
        <v/>
      </c>
      <c r="D4793" s="15">
        <f>IF(AND($A4793&gt;=Instellingen!$B$6,$A4793&lt;Instellingen!$B$7),1,0)</f>
        <v/>
      </c>
      <c r="E4793" s="15">
        <f>COUNTIF(tData[BezoekStart],"&lt;"&amp;($A4793+1/24))-COUNTIF(tData[BezoekEind],"&lt;="&amp;$A4793)</f>
        <v/>
      </c>
      <c r="F4793" s="15">
        <f>COUNTIF(tData[BezoekLangStart],"&lt;"&amp;($A4793+1/24))-COUNTIF(tData[BezoekLangEind],"&lt;="&amp;$A4793)</f>
        <v/>
      </c>
      <c r="G4793" s="15">
        <f>IF($D4793=1,$B4793*100+$C4793,-1)</f>
        <v/>
      </c>
      <c r="H4793" s="15">
        <f>IF($D4793=1,$B4793,-1)</f>
        <v/>
      </c>
      <c r="I4793" s="15">
        <f>IF($D4793=1,$C4793,-1)</f>
        <v/>
      </c>
    </row>
    <row r="4794">
      <c r="A4794" s="33" t="n">
        <v>45491.625</v>
      </c>
      <c r="B4794" s="15">
        <f>WEEKDAY($A4794,2)</f>
        <v/>
      </c>
      <c r="C4794" s="15">
        <f>HOUR($A4794)</f>
        <v/>
      </c>
      <c r="D4794" s="15">
        <f>IF(AND($A4794&gt;=Instellingen!$B$6,$A4794&lt;Instellingen!$B$7),1,0)</f>
        <v/>
      </c>
      <c r="E4794" s="15">
        <f>COUNTIF(tData[BezoekStart],"&lt;"&amp;($A4794+1/24))-COUNTIF(tData[BezoekEind],"&lt;="&amp;$A4794)</f>
        <v/>
      </c>
      <c r="F4794" s="15">
        <f>COUNTIF(tData[BezoekLangStart],"&lt;"&amp;($A4794+1/24))-COUNTIF(tData[BezoekLangEind],"&lt;="&amp;$A4794)</f>
        <v/>
      </c>
      <c r="G4794" s="15">
        <f>IF($D4794=1,$B4794*100+$C4794,-1)</f>
        <v/>
      </c>
      <c r="H4794" s="15">
        <f>IF($D4794=1,$B4794,-1)</f>
        <v/>
      </c>
      <c r="I4794" s="15">
        <f>IF($D4794=1,$C4794,-1)</f>
        <v/>
      </c>
    </row>
    <row r="4795">
      <c r="A4795" s="33" t="n">
        <v>45491.66666666666</v>
      </c>
      <c r="B4795" s="15">
        <f>WEEKDAY($A4795,2)</f>
        <v/>
      </c>
      <c r="C4795" s="15">
        <f>HOUR($A4795)</f>
        <v/>
      </c>
      <c r="D4795" s="15">
        <f>IF(AND($A4795&gt;=Instellingen!$B$6,$A4795&lt;Instellingen!$B$7),1,0)</f>
        <v/>
      </c>
      <c r="E4795" s="15">
        <f>COUNTIF(tData[BezoekStart],"&lt;"&amp;($A4795+1/24))-COUNTIF(tData[BezoekEind],"&lt;="&amp;$A4795)</f>
        <v/>
      </c>
      <c r="F4795" s="15">
        <f>COUNTIF(tData[BezoekLangStart],"&lt;"&amp;($A4795+1/24))-COUNTIF(tData[BezoekLangEind],"&lt;="&amp;$A4795)</f>
        <v/>
      </c>
      <c r="G4795" s="15">
        <f>IF($D4795=1,$B4795*100+$C4795,-1)</f>
        <v/>
      </c>
      <c r="H4795" s="15">
        <f>IF($D4795=1,$B4795,-1)</f>
        <v/>
      </c>
      <c r="I4795" s="15">
        <f>IF($D4795=1,$C4795,-1)</f>
        <v/>
      </c>
    </row>
    <row r="4796">
      <c r="A4796" s="33" t="n">
        <v>45491.70833333334</v>
      </c>
      <c r="B4796" s="15">
        <f>WEEKDAY($A4796,2)</f>
        <v/>
      </c>
      <c r="C4796" s="15">
        <f>HOUR($A4796)</f>
        <v/>
      </c>
      <c r="D4796" s="15">
        <f>IF(AND($A4796&gt;=Instellingen!$B$6,$A4796&lt;Instellingen!$B$7),1,0)</f>
        <v/>
      </c>
      <c r="E4796" s="15">
        <f>COUNTIF(tData[BezoekStart],"&lt;"&amp;($A4796+1/24))-COUNTIF(tData[BezoekEind],"&lt;="&amp;$A4796)</f>
        <v/>
      </c>
      <c r="F4796" s="15">
        <f>COUNTIF(tData[BezoekLangStart],"&lt;"&amp;($A4796+1/24))-COUNTIF(tData[BezoekLangEind],"&lt;="&amp;$A4796)</f>
        <v/>
      </c>
      <c r="G4796" s="15">
        <f>IF($D4796=1,$B4796*100+$C4796,-1)</f>
        <v/>
      </c>
      <c r="H4796" s="15">
        <f>IF($D4796=1,$B4796,-1)</f>
        <v/>
      </c>
      <c r="I4796" s="15">
        <f>IF($D4796=1,$C4796,-1)</f>
        <v/>
      </c>
    </row>
    <row r="4797">
      <c r="A4797" s="33" t="n">
        <v>45491.75</v>
      </c>
      <c r="B4797" s="15">
        <f>WEEKDAY($A4797,2)</f>
        <v/>
      </c>
      <c r="C4797" s="15">
        <f>HOUR($A4797)</f>
        <v/>
      </c>
      <c r="D4797" s="15">
        <f>IF(AND($A4797&gt;=Instellingen!$B$6,$A4797&lt;Instellingen!$B$7),1,0)</f>
        <v/>
      </c>
      <c r="E4797" s="15">
        <f>COUNTIF(tData[BezoekStart],"&lt;"&amp;($A4797+1/24))-COUNTIF(tData[BezoekEind],"&lt;="&amp;$A4797)</f>
        <v/>
      </c>
      <c r="F4797" s="15">
        <f>COUNTIF(tData[BezoekLangStart],"&lt;"&amp;($A4797+1/24))-COUNTIF(tData[BezoekLangEind],"&lt;="&amp;$A4797)</f>
        <v/>
      </c>
      <c r="G4797" s="15">
        <f>IF($D4797=1,$B4797*100+$C4797,-1)</f>
        <v/>
      </c>
      <c r="H4797" s="15">
        <f>IF($D4797=1,$B4797,-1)</f>
        <v/>
      </c>
      <c r="I4797" s="15">
        <f>IF($D4797=1,$C4797,-1)</f>
        <v/>
      </c>
    </row>
    <row r="4798">
      <c r="A4798" s="33" t="n">
        <v>45491.79166666666</v>
      </c>
      <c r="B4798" s="15">
        <f>WEEKDAY($A4798,2)</f>
        <v/>
      </c>
      <c r="C4798" s="15">
        <f>HOUR($A4798)</f>
        <v/>
      </c>
      <c r="D4798" s="15">
        <f>IF(AND($A4798&gt;=Instellingen!$B$6,$A4798&lt;Instellingen!$B$7),1,0)</f>
        <v/>
      </c>
      <c r="E4798" s="15">
        <f>COUNTIF(tData[BezoekStart],"&lt;"&amp;($A4798+1/24))-COUNTIF(tData[BezoekEind],"&lt;="&amp;$A4798)</f>
        <v/>
      </c>
      <c r="F4798" s="15">
        <f>COUNTIF(tData[BezoekLangStart],"&lt;"&amp;($A4798+1/24))-COUNTIF(tData[BezoekLangEind],"&lt;="&amp;$A4798)</f>
        <v/>
      </c>
      <c r="G4798" s="15">
        <f>IF($D4798=1,$B4798*100+$C4798,-1)</f>
        <v/>
      </c>
      <c r="H4798" s="15">
        <f>IF($D4798=1,$B4798,-1)</f>
        <v/>
      </c>
      <c r="I4798" s="15">
        <f>IF($D4798=1,$C4798,-1)</f>
        <v/>
      </c>
    </row>
    <row r="4799">
      <c r="A4799" s="33" t="n">
        <v>45491.83333333334</v>
      </c>
      <c r="B4799" s="15">
        <f>WEEKDAY($A4799,2)</f>
        <v/>
      </c>
      <c r="C4799" s="15">
        <f>HOUR($A4799)</f>
        <v/>
      </c>
      <c r="D4799" s="15">
        <f>IF(AND($A4799&gt;=Instellingen!$B$6,$A4799&lt;Instellingen!$B$7),1,0)</f>
        <v/>
      </c>
      <c r="E4799" s="15">
        <f>COUNTIF(tData[BezoekStart],"&lt;"&amp;($A4799+1/24))-COUNTIF(tData[BezoekEind],"&lt;="&amp;$A4799)</f>
        <v/>
      </c>
      <c r="F4799" s="15">
        <f>COUNTIF(tData[BezoekLangStart],"&lt;"&amp;($A4799+1/24))-COUNTIF(tData[BezoekLangEind],"&lt;="&amp;$A4799)</f>
        <v/>
      </c>
      <c r="G4799" s="15">
        <f>IF($D4799=1,$B4799*100+$C4799,-1)</f>
        <v/>
      </c>
      <c r="H4799" s="15">
        <f>IF($D4799=1,$B4799,-1)</f>
        <v/>
      </c>
      <c r="I4799" s="15">
        <f>IF($D4799=1,$C4799,-1)</f>
        <v/>
      </c>
    </row>
    <row r="4800">
      <c r="A4800" s="33" t="n">
        <v>45491.875</v>
      </c>
      <c r="B4800" s="15">
        <f>WEEKDAY($A4800,2)</f>
        <v/>
      </c>
      <c r="C4800" s="15">
        <f>HOUR($A4800)</f>
        <v/>
      </c>
      <c r="D4800" s="15">
        <f>IF(AND($A4800&gt;=Instellingen!$B$6,$A4800&lt;Instellingen!$B$7),1,0)</f>
        <v/>
      </c>
      <c r="E4800" s="15">
        <f>COUNTIF(tData[BezoekStart],"&lt;"&amp;($A4800+1/24))-COUNTIF(tData[BezoekEind],"&lt;="&amp;$A4800)</f>
        <v/>
      </c>
      <c r="F4800" s="15">
        <f>COUNTIF(tData[BezoekLangStart],"&lt;"&amp;($A4800+1/24))-COUNTIF(tData[BezoekLangEind],"&lt;="&amp;$A4800)</f>
        <v/>
      </c>
      <c r="G4800" s="15">
        <f>IF($D4800=1,$B4800*100+$C4800,-1)</f>
        <v/>
      </c>
      <c r="H4800" s="15">
        <f>IF($D4800=1,$B4800,-1)</f>
        <v/>
      </c>
      <c r="I4800" s="15">
        <f>IF($D4800=1,$C4800,-1)</f>
        <v/>
      </c>
    </row>
    <row r="4801">
      <c r="A4801" s="33" t="n">
        <v>45491.91666666666</v>
      </c>
      <c r="B4801" s="15">
        <f>WEEKDAY($A4801,2)</f>
        <v/>
      </c>
      <c r="C4801" s="15">
        <f>HOUR($A4801)</f>
        <v/>
      </c>
      <c r="D4801" s="15">
        <f>IF(AND($A4801&gt;=Instellingen!$B$6,$A4801&lt;Instellingen!$B$7),1,0)</f>
        <v/>
      </c>
      <c r="E4801" s="15">
        <f>COUNTIF(tData[BezoekStart],"&lt;"&amp;($A4801+1/24))-COUNTIF(tData[BezoekEind],"&lt;="&amp;$A4801)</f>
        <v/>
      </c>
      <c r="F4801" s="15">
        <f>COUNTIF(tData[BezoekLangStart],"&lt;"&amp;($A4801+1/24))-COUNTIF(tData[BezoekLangEind],"&lt;="&amp;$A4801)</f>
        <v/>
      </c>
      <c r="G4801" s="15">
        <f>IF($D4801=1,$B4801*100+$C4801,-1)</f>
        <v/>
      </c>
      <c r="H4801" s="15">
        <f>IF($D4801=1,$B4801,-1)</f>
        <v/>
      </c>
      <c r="I4801" s="15">
        <f>IF($D4801=1,$C4801,-1)</f>
        <v/>
      </c>
    </row>
    <row r="4802">
      <c r="A4802" s="33" t="n">
        <v>45491.95833333334</v>
      </c>
      <c r="B4802" s="15">
        <f>WEEKDAY($A4802,2)</f>
        <v/>
      </c>
      <c r="C4802" s="15">
        <f>HOUR($A4802)</f>
        <v/>
      </c>
      <c r="D4802" s="15">
        <f>IF(AND($A4802&gt;=Instellingen!$B$6,$A4802&lt;Instellingen!$B$7),1,0)</f>
        <v/>
      </c>
      <c r="E4802" s="15">
        <f>COUNTIF(tData[BezoekStart],"&lt;"&amp;($A4802+1/24))-COUNTIF(tData[BezoekEind],"&lt;="&amp;$A4802)</f>
        <v/>
      </c>
      <c r="F4802" s="15">
        <f>COUNTIF(tData[BezoekLangStart],"&lt;"&amp;($A4802+1/24))-COUNTIF(tData[BezoekLangEind],"&lt;="&amp;$A4802)</f>
        <v/>
      </c>
      <c r="G4802" s="15">
        <f>IF($D4802=1,$B4802*100+$C4802,-1)</f>
        <v/>
      </c>
      <c r="H4802" s="15">
        <f>IF($D4802=1,$B4802,-1)</f>
        <v/>
      </c>
      <c r="I4802" s="15">
        <f>IF($D4802=1,$C4802,-1)</f>
        <v/>
      </c>
    </row>
    <row r="4803">
      <c r="A4803" s="33" t="n">
        <v>45492</v>
      </c>
      <c r="B4803" s="15">
        <f>WEEKDAY($A4803,2)</f>
        <v/>
      </c>
      <c r="C4803" s="15">
        <f>HOUR($A4803)</f>
        <v/>
      </c>
      <c r="D4803" s="15">
        <f>IF(AND($A4803&gt;=Instellingen!$B$6,$A4803&lt;Instellingen!$B$7),1,0)</f>
        <v/>
      </c>
      <c r="E4803" s="15">
        <f>COUNTIF(tData[BezoekStart],"&lt;"&amp;($A4803+1/24))-COUNTIF(tData[BezoekEind],"&lt;="&amp;$A4803)</f>
        <v/>
      </c>
      <c r="F4803" s="15">
        <f>COUNTIF(tData[BezoekLangStart],"&lt;"&amp;($A4803+1/24))-COUNTIF(tData[BezoekLangEind],"&lt;="&amp;$A4803)</f>
        <v/>
      </c>
      <c r="G4803" s="15">
        <f>IF($D4803=1,$B4803*100+$C4803,-1)</f>
        <v/>
      </c>
      <c r="H4803" s="15">
        <f>IF($D4803=1,$B4803,-1)</f>
        <v/>
      </c>
      <c r="I4803" s="15">
        <f>IF($D4803=1,$C4803,-1)</f>
        <v/>
      </c>
    </row>
    <row r="4804">
      <c r="A4804" s="33" t="n">
        <v>45492.04166666666</v>
      </c>
      <c r="B4804" s="15">
        <f>WEEKDAY($A4804,2)</f>
        <v/>
      </c>
      <c r="C4804" s="15">
        <f>HOUR($A4804)</f>
        <v/>
      </c>
      <c r="D4804" s="15">
        <f>IF(AND($A4804&gt;=Instellingen!$B$6,$A4804&lt;Instellingen!$B$7),1,0)</f>
        <v/>
      </c>
      <c r="E4804" s="15">
        <f>COUNTIF(tData[BezoekStart],"&lt;"&amp;($A4804+1/24))-COUNTIF(tData[BezoekEind],"&lt;="&amp;$A4804)</f>
        <v/>
      </c>
      <c r="F4804" s="15">
        <f>COUNTIF(tData[BezoekLangStart],"&lt;"&amp;($A4804+1/24))-COUNTIF(tData[BezoekLangEind],"&lt;="&amp;$A4804)</f>
        <v/>
      </c>
      <c r="G4804" s="15">
        <f>IF($D4804=1,$B4804*100+$C4804,-1)</f>
        <v/>
      </c>
      <c r="H4804" s="15">
        <f>IF($D4804=1,$B4804,-1)</f>
        <v/>
      </c>
      <c r="I4804" s="15">
        <f>IF($D4804=1,$C4804,-1)</f>
        <v/>
      </c>
    </row>
    <row r="4805">
      <c r="A4805" s="33" t="n">
        <v>45492.08333333334</v>
      </c>
      <c r="B4805" s="15">
        <f>WEEKDAY($A4805,2)</f>
        <v/>
      </c>
      <c r="C4805" s="15">
        <f>HOUR($A4805)</f>
        <v/>
      </c>
      <c r="D4805" s="15">
        <f>IF(AND($A4805&gt;=Instellingen!$B$6,$A4805&lt;Instellingen!$B$7),1,0)</f>
        <v/>
      </c>
      <c r="E4805" s="15">
        <f>COUNTIF(tData[BezoekStart],"&lt;"&amp;($A4805+1/24))-COUNTIF(tData[BezoekEind],"&lt;="&amp;$A4805)</f>
        <v/>
      </c>
      <c r="F4805" s="15">
        <f>COUNTIF(tData[BezoekLangStart],"&lt;"&amp;($A4805+1/24))-COUNTIF(tData[BezoekLangEind],"&lt;="&amp;$A4805)</f>
        <v/>
      </c>
      <c r="G4805" s="15">
        <f>IF($D4805=1,$B4805*100+$C4805,-1)</f>
        <v/>
      </c>
      <c r="H4805" s="15">
        <f>IF($D4805=1,$B4805,-1)</f>
        <v/>
      </c>
      <c r="I4805" s="15">
        <f>IF($D4805=1,$C4805,-1)</f>
        <v/>
      </c>
    </row>
    <row r="4806">
      <c r="A4806" s="33" t="n">
        <v>45492.125</v>
      </c>
      <c r="B4806" s="15">
        <f>WEEKDAY($A4806,2)</f>
        <v/>
      </c>
      <c r="C4806" s="15">
        <f>HOUR($A4806)</f>
        <v/>
      </c>
      <c r="D4806" s="15">
        <f>IF(AND($A4806&gt;=Instellingen!$B$6,$A4806&lt;Instellingen!$B$7),1,0)</f>
        <v/>
      </c>
      <c r="E4806" s="15">
        <f>COUNTIF(tData[BezoekStart],"&lt;"&amp;($A4806+1/24))-COUNTIF(tData[BezoekEind],"&lt;="&amp;$A4806)</f>
        <v/>
      </c>
      <c r="F4806" s="15">
        <f>COUNTIF(tData[BezoekLangStart],"&lt;"&amp;($A4806+1/24))-COUNTIF(tData[BezoekLangEind],"&lt;="&amp;$A4806)</f>
        <v/>
      </c>
      <c r="G4806" s="15">
        <f>IF($D4806=1,$B4806*100+$C4806,-1)</f>
        <v/>
      </c>
      <c r="H4806" s="15">
        <f>IF($D4806=1,$B4806,-1)</f>
        <v/>
      </c>
      <c r="I4806" s="15">
        <f>IF($D4806=1,$C4806,-1)</f>
        <v/>
      </c>
    </row>
    <row r="4807">
      <c r="A4807" s="33" t="n">
        <v>45492.16666666666</v>
      </c>
      <c r="B4807" s="15">
        <f>WEEKDAY($A4807,2)</f>
        <v/>
      </c>
      <c r="C4807" s="15">
        <f>HOUR($A4807)</f>
        <v/>
      </c>
      <c r="D4807" s="15">
        <f>IF(AND($A4807&gt;=Instellingen!$B$6,$A4807&lt;Instellingen!$B$7),1,0)</f>
        <v/>
      </c>
      <c r="E4807" s="15">
        <f>COUNTIF(tData[BezoekStart],"&lt;"&amp;($A4807+1/24))-COUNTIF(tData[BezoekEind],"&lt;="&amp;$A4807)</f>
        <v/>
      </c>
      <c r="F4807" s="15">
        <f>COUNTIF(tData[BezoekLangStart],"&lt;"&amp;($A4807+1/24))-COUNTIF(tData[BezoekLangEind],"&lt;="&amp;$A4807)</f>
        <v/>
      </c>
      <c r="G4807" s="15">
        <f>IF($D4807=1,$B4807*100+$C4807,-1)</f>
        <v/>
      </c>
      <c r="H4807" s="15">
        <f>IF($D4807=1,$B4807,-1)</f>
        <v/>
      </c>
      <c r="I4807" s="15">
        <f>IF($D4807=1,$C4807,-1)</f>
        <v/>
      </c>
    </row>
    <row r="4808">
      <c r="A4808" s="33" t="n">
        <v>45492.20833333334</v>
      </c>
      <c r="B4808" s="15">
        <f>WEEKDAY($A4808,2)</f>
        <v/>
      </c>
      <c r="C4808" s="15">
        <f>HOUR($A4808)</f>
        <v/>
      </c>
      <c r="D4808" s="15">
        <f>IF(AND($A4808&gt;=Instellingen!$B$6,$A4808&lt;Instellingen!$B$7),1,0)</f>
        <v/>
      </c>
      <c r="E4808" s="15">
        <f>COUNTIF(tData[BezoekStart],"&lt;"&amp;($A4808+1/24))-COUNTIF(tData[BezoekEind],"&lt;="&amp;$A4808)</f>
        <v/>
      </c>
      <c r="F4808" s="15">
        <f>COUNTIF(tData[BezoekLangStart],"&lt;"&amp;($A4808+1/24))-COUNTIF(tData[BezoekLangEind],"&lt;="&amp;$A4808)</f>
        <v/>
      </c>
      <c r="G4808" s="15">
        <f>IF($D4808=1,$B4808*100+$C4808,-1)</f>
        <v/>
      </c>
      <c r="H4808" s="15">
        <f>IF($D4808=1,$B4808,-1)</f>
        <v/>
      </c>
      <c r="I4808" s="15">
        <f>IF($D4808=1,$C4808,-1)</f>
        <v/>
      </c>
    </row>
    <row r="4809">
      <c r="A4809" s="33" t="n">
        <v>45492.25</v>
      </c>
      <c r="B4809" s="15">
        <f>WEEKDAY($A4809,2)</f>
        <v/>
      </c>
      <c r="C4809" s="15">
        <f>HOUR($A4809)</f>
        <v/>
      </c>
      <c r="D4809" s="15">
        <f>IF(AND($A4809&gt;=Instellingen!$B$6,$A4809&lt;Instellingen!$B$7),1,0)</f>
        <v/>
      </c>
      <c r="E4809" s="15">
        <f>COUNTIF(tData[BezoekStart],"&lt;"&amp;($A4809+1/24))-COUNTIF(tData[BezoekEind],"&lt;="&amp;$A4809)</f>
        <v/>
      </c>
      <c r="F4809" s="15">
        <f>COUNTIF(tData[BezoekLangStart],"&lt;"&amp;($A4809+1/24))-COUNTIF(tData[BezoekLangEind],"&lt;="&amp;$A4809)</f>
        <v/>
      </c>
      <c r="G4809" s="15">
        <f>IF($D4809=1,$B4809*100+$C4809,-1)</f>
        <v/>
      </c>
      <c r="H4809" s="15">
        <f>IF($D4809=1,$B4809,-1)</f>
        <v/>
      </c>
      <c r="I4809" s="15">
        <f>IF($D4809=1,$C4809,-1)</f>
        <v/>
      </c>
    </row>
    <row r="4810">
      <c r="A4810" s="33" t="n">
        <v>45492.29166666666</v>
      </c>
      <c r="B4810" s="15">
        <f>WEEKDAY($A4810,2)</f>
        <v/>
      </c>
      <c r="C4810" s="15">
        <f>HOUR($A4810)</f>
        <v/>
      </c>
      <c r="D4810" s="15">
        <f>IF(AND($A4810&gt;=Instellingen!$B$6,$A4810&lt;Instellingen!$B$7),1,0)</f>
        <v/>
      </c>
      <c r="E4810" s="15">
        <f>COUNTIF(tData[BezoekStart],"&lt;"&amp;($A4810+1/24))-COUNTIF(tData[BezoekEind],"&lt;="&amp;$A4810)</f>
        <v/>
      </c>
      <c r="F4810" s="15">
        <f>COUNTIF(tData[BezoekLangStart],"&lt;"&amp;($A4810+1/24))-COUNTIF(tData[BezoekLangEind],"&lt;="&amp;$A4810)</f>
        <v/>
      </c>
      <c r="G4810" s="15">
        <f>IF($D4810=1,$B4810*100+$C4810,-1)</f>
        <v/>
      </c>
      <c r="H4810" s="15">
        <f>IF($D4810=1,$B4810,-1)</f>
        <v/>
      </c>
      <c r="I4810" s="15">
        <f>IF($D4810=1,$C4810,-1)</f>
        <v/>
      </c>
    </row>
    <row r="4811">
      <c r="A4811" s="33" t="n">
        <v>45492.33333333334</v>
      </c>
      <c r="B4811" s="15">
        <f>WEEKDAY($A4811,2)</f>
        <v/>
      </c>
      <c r="C4811" s="15">
        <f>HOUR($A4811)</f>
        <v/>
      </c>
      <c r="D4811" s="15">
        <f>IF(AND($A4811&gt;=Instellingen!$B$6,$A4811&lt;Instellingen!$B$7),1,0)</f>
        <v/>
      </c>
      <c r="E4811" s="15">
        <f>COUNTIF(tData[BezoekStart],"&lt;"&amp;($A4811+1/24))-COUNTIF(tData[BezoekEind],"&lt;="&amp;$A4811)</f>
        <v/>
      </c>
      <c r="F4811" s="15">
        <f>COUNTIF(tData[BezoekLangStart],"&lt;"&amp;($A4811+1/24))-COUNTIF(tData[BezoekLangEind],"&lt;="&amp;$A4811)</f>
        <v/>
      </c>
      <c r="G4811" s="15">
        <f>IF($D4811=1,$B4811*100+$C4811,-1)</f>
        <v/>
      </c>
      <c r="H4811" s="15">
        <f>IF($D4811=1,$B4811,-1)</f>
        <v/>
      </c>
      <c r="I4811" s="15">
        <f>IF($D4811=1,$C4811,-1)</f>
        <v/>
      </c>
    </row>
    <row r="4812">
      <c r="A4812" s="33" t="n">
        <v>45492.375</v>
      </c>
      <c r="B4812" s="15">
        <f>WEEKDAY($A4812,2)</f>
        <v/>
      </c>
      <c r="C4812" s="15">
        <f>HOUR($A4812)</f>
        <v/>
      </c>
      <c r="D4812" s="15">
        <f>IF(AND($A4812&gt;=Instellingen!$B$6,$A4812&lt;Instellingen!$B$7),1,0)</f>
        <v/>
      </c>
      <c r="E4812" s="15">
        <f>COUNTIF(tData[BezoekStart],"&lt;"&amp;($A4812+1/24))-COUNTIF(tData[BezoekEind],"&lt;="&amp;$A4812)</f>
        <v/>
      </c>
      <c r="F4812" s="15">
        <f>COUNTIF(tData[BezoekLangStart],"&lt;"&amp;($A4812+1/24))-COUNTIF(tData[BezoekLangEind],"&lt;="&amp;$A4812)</f>
        <v/>
      </c>
      <c r="G4812" s="15">
        <f>IF($D4812=1,$B4812*100+$C4812,-1)</f>
        <v/>
      </c>
      <c r="H4812" s="15">
        <f>IF($D4812=1,$B4812,-1)</f>
        <v/>
      </c>
      <c r="I4812" s="15">
        <f>IF($D4812=1,$C4812,-1)</f>
        <v/>
      </c>
    </row>
    <row r="4813">
      <c r="A4813" s="33" t="n">
        <v>45492.41666666666</v>
      </c>
      <c r="B4813" s="15">
        <f>WEEKDAY($A4813,2)</f>
        <v/>
      </c>
      <c r="C4813" s="15">
        <f>HOUR($A4813)</f>
        <v/>
      </c>
      <c r="D4813" s="15">
        <f>IF(AND($A4813&gt;=Instellingen!$B$6,$A4813&lt;Instellingen!$B$7),1,0)</f>
        <v/>
      </c>
      <c r="E4813" s="15">
        <f>COUNTIF(tData[BezoekStart],"&lt;"&amp;($A4813+1/24))-COUNTIF(tData[BezoekEind],"&lt;="&amp;$A4813)</f>
        <v/>
      </c>
      <c r="F4813" s="15">
        <f>COUNTIF(tData[BezoekLangStart],"&lt;"&amp;($A4813+1/24))-COUNTIF(tData[BezoekLangEind],"&lt;="&amp;$A4813)</f>
        <v/>
      </c>
      <c r="G4813" s="15">
        <f>IF($D4813=1,$B4813*100+$C4813,-1)</f>
        <v/>
      </c>
      <c r="H4813" s="15">
        <f>IF($D4813=1,$B4813,-1)</f>
        <v/>
      </c>
      <c r="I4813" s="15">
        <f>IF($D4813=1,$C4813,-1)</f>
        <v/>
      </c>
    </row>
    <row r="4814">
      <c r="A4814" s="33" t="n">
        <v>45492.45833333334</v>
      </c>
      <c r="B4814" s="15">
        <f>WEEKDAY($A4814,2)</f>
        <v/>
      </c>
      <c r="C4814" s="15">
        <f>HOUR($A4814)</f>
        <v/>
      </c>
      <c r="D4814" s="15">
        <f>IF(AND($A4814&gt;=Instellingen!$B$6,$A4814&lt;Instellingen!$B$7),1,0)</f>
        <v/>
      </c>
      <c r="E4814" s="15">
        <f>COUNTIF(tData[BezoekStart],"&lt;"&amp;($A4814+1/24))-COUNTIF(tData[BezoekEind],"&lt;="&amp;$A4814)</f>
        <v/>
      </c>
      <c r="F4814" s="15">
        <f>COUNTIF(tData[BezoekLangStart],"&lt;"&amp;($A4814+1/24))-COUNTIF(tData[BezoekLangEind],"&lt;="&amp;$A4814)</f>
        <v/>
      </c>
      <c r="G4814" s="15">
        <f>IF($D4814=1,$B4814*100+$C4814,-1)</f>
        <v/>
      </c>
      <c r="H4814" s="15">
        <f>IF($D4814=1,$B4814,-1)</f>
        <v/>
      </c>
      <c r="I4814" s="15">
        <f>IF($D4814=1,$C4814,-1)</f>
        <v/>
      </c>
    </row>
    <row r="4815">
      <c r="A4815" s="33" t="n">
        <v>45492.5</v>
      </c>
      <c r="B4815" s="15">
        <f>WEEKDAY($A4815,2)</f>
        <v/>
      </c>
      <c r="C4815" s="15">
        <f>HOUR($A4815)</f>
        <v/>
      </c>
      <c r="D4815" s="15">
        <f>IF(AND($A4815&gt;=Instellingen!$B$6,$A4815&lt;Instellingen!$B$7),1,0)</f>
        <v/>
      </c>
      <c r="E4815" s="15">
        <f>COUNTIF(tData[BezoekStart],"&lt;"&amp;($A4815+1/24))-COUNTIF(tData[BezoekEind],"&lt;="&amp;$A4815)</f>
        <v/>
      </c>
      <c r="F4815" s="15">
        <f>COUNTIF(tData[BezoekLangStart],"&lt;"&amp;($A4815+1/24))-COUNTIF(tData[BezoekLangEind],"&lt;="&amp;$A4815)</f>
        <v/>
      </c>
      <c r="G4815" s="15">
        <f>IF($D4815=1,$B4815*100+$C4815,-1)</f>
        <v/>
      </c>
      <c r="H4815" s="15">
        <f>IF($D4815=1,$B4815,-1)</f>
        <v/>
      </c>
      <c r="I4815" s="15">
        <f>IF($D4815=1,$C4815,-1)</f>
        <v/>
      </c>
    </row>
    <row r="4816">
      <c r="A4816" s="33" t="n">
        <v>45492.54166666666</v>
      </c>
      <c r="B4816" s="15">
        <f>WEEKDAY($A4816,2)</f>
        <v/>
      </c>
      <c r="C4816" s="15">
        <f>HOUR($A4816)</f>
        <v/>
      </c>
      <c r="D4816" s="15">
        <f>IF(AND($A4816&gt;=Instellingen!$B$6,$A4816&lt;Instellingen!$B$7),1,0)</f>
        <v/>
      </c>
      <c r="E4816" s="15">
        <f>COUNTIF(tData[BezoekStart],"&lt;"&amp;($A4816+1/24))-COUNTIF(tData[BezoekEind],"&lt;="&amp;$A4816)</f>
        <v/>
      </c>
      <c r="F4816" s="15">
        <f>COUNTIF(tData[BezoekLangStart],"&lt;"&amp;($A4816+1/24))-COUNTIF(tData[BezoekLangEind],"&lt;="&amp;$A4816)</f>
        <v/>
      </c>
      <c r="G4816" s="15">
        <f>IF($D4816=1,$B4816*100+$C4816,-1)</f>
        <v/>
      </c>
      <c r="H4816" s="15">
        <f>IF($D4816=1,$B4816,-1)</f>
        <v/>
      </c>
      <c r="I4816" s="15">
        <f>IF($D4816=1,$C4816,-1)</f>
        <v/>
      </c>
    </row>
    <row r="4817">
      <c r="A4817" s="33" t="n">
        <v>45492.58333333334</v>
      </c>
      <c r="B4817" s="15">
        <f>WEEKDAY($A4817,2)</f>
        <v/>
      </c>
      <c r="C4817" s="15">
        <f>HOUR($A4817)</f>
        <v/>
      </c>
      <c r="D4817" s="15">
        <f>IF(AND($A4817&gt;=Instellingen!$B$6,$A4817&lt;Instellingen!$B$7),1,0)</f>
        <v/>
      </c>
      <c r="E4817" s="15">
        <f>COUNTIF(tData[BezoekStart],"&lt;"&amp;($A4817+1/24))-COUNTIF(tData[BezoekEind],"&lt;="&amp;$A4817)</f>
        <v/>
      </c>
      <c r="F4817" s="15">
        <f>COUNTIF(tData[BezoekLangStart],"&lt;"&amp;($A4817+1/24))-COUNTIF(tData[BezoekLangEind],"&lt;="&amp;$A4817)</f>
        <v/>
      </c>
      <c r="G4817" s="15">
        <f>IF($D4817=1,$B4817*100+$C4817,-1)</f>
        <v/>
      </c>
      <c r="H4817" s="15">
        <f>IF($D4817=1,$B4817,-1)</f>
        <v/>
      </c>
      <c r="I4817" s="15">
        <f>IF($D4817=1,$C4817,-1)</f>
        <v/>
      </c>
    </row>
    <row r="4818">
      <c r="A4818" s="33" t="n">
        <v>45492.625</v>
      </c>
      <c r="B4818" s="15">
        <f>WEEKDAY($A4818,2)</f>
        <v/>
      </c>
      <c r="C4818" s="15">
        <f>HOUR($A4818)</f>
        <v/>
      </c>
      <c r="D4818" s="15">
        <f>IF(AND($A4818&gt;=Instellingen!$B$6,$A4818&lt;Instellingen!$B$7),1,0)</f>
        <v/>
      </c>
      <c r="E4818" s="15">
        <f>COUNTIF(tData[BezoekStart],"&lt;"&amp;($A4818+1/24))-COUNTIF(tData[BezoekEind],"&lt;="&amp;$A4818)</f>
        <v/>
      </c>
      <c r="F4818" s="15">
        <f>COUNTIF(tData[BezoekLangStart],"&lt;"&amp;($A4818+1/24))-COUNTIF(tData[BezoekLangEind],"&lt;="&amp;$A4818)</f>
        <v/>
      </c>
      <c r="G4818" s="15">
        <f>IF($D4818=1,$B4818*100+$C4818,-1)</f>
        <v/>
      </c>
      <c r="H4818" s="15">
        <f>IF($D4818=1,$B4818,-1)</f>
        <v/>
      </c>
      <c r="I4818" s="15">
        <f>IF($D4818=1,$C4818,-1)</f>
        <v/>
      </c>
    </row>
    <row r="4819">
      <c r="A4819" s="33" t="n">
        <v>45492.66666666666</v>
      </c>
      <c r="B4819" s="15">
        <f>WEEKDAY($A4819,2)</f>
        <v/>
      </c>
      <c r="C4819" s="15">
        <f>HOUR($A4819)</f>
        <v/>
      </c>
      <c r="D4819" s="15">
        <f>IF(AND($A4819&gt;=Instellingen!$B$6,$A4819&lt;Instellingen!$B$7),1,0)</f>
        <v/>
      </c>
      <c r="E4819" s="15">
        <f>COUNTIF(tData[BezoekStart],"&lt;"&amp;($A4819+1/24))-COUNTIF(tData[BezoekEind],"&lt;="&amp;$A4819)</f>
        <v/>
      </c>
      <c r="F4819" s="15">
        <f>COUNTIF(tData[BezoekLangStart],"&lt;"&amp;($A4819+1/24))-COUNTIF(tData[BezoekLangEind],"&lt;="&amp;$A4819)</f>
        <v/>
      </c>
      <c r="G4819" s="15">
        <f>IF($D4819=1,$B4819*100+$C4819,-1)</f>
        <v/>
      </c>
      <c r="H4819" s="15">
        <f>IF($D4819=1,$B4819,-1)</f>
        <v/>
      </c>
      <c r="I4819" s="15">
        <f>IF($D4819=1,$C4819,-1)</f>
        <v/>
      </c>
    </row>
    <row r="4820">
      <c r="A4820" s="33" t="n">
        <v>45492.70833333334</v>
      </c>
      <c r="B4820" s="15">
        <f>WEEKDAY($A4820,2)</f>
        <v/>
      </c>
      <c r="C4820" s="15">
        <f>HOUR($A4820)</f>
        <v/>
      </c>
      <c r="D4820" s="15">
        <f>IF(AND($A4820&gt;=Instellingen!$B$6,$A4820&lt;Instellingen!$B$7),1,0)</f>
        <v/>
      </c>
      <c r="E4820" s="15">
        <f>COUNTIF(tData[BezoekStart],"&lt;"&amp;($A4820+1/24))-COUNTIF(tData[BezoekEind],"&lt;="&amp;$A4820)</f>
        <v/>
      </c>
      <c r="F4820" s="15">
        <f>COUNTIF(tData[BezoekLangStart],"&lt;"&amp;($A4820+1/24))-COUNTIF(tData[BezoekLangEind],"&lt;="&amp;$A4820)</f>
        <v/>
      </c>
      <c r="G4820" s="15">
        <f>IF($D4820=1,$B4820*100+$C4820,-1)</f>
        <v/>
      </c>
      <c r="H4820" s="15">
        <f>IF($D4820=1,$B4820,-1)</f>
        <v/>
      </c>
      <c r="I4820" s="15">
        <f>IF($D4820=1,$C4820,-1)</f>
        <v/>
      </c>
    </row>
    <row r="4821">
      <c r="A4821" s="33" t="n">
        <v>45492.75</v>
      </c>
      <c r="B4821" s="15">
        <f>WEEKDAY($A4821,2)</f>
        <v/>
      </c>
      <c r="C4821" s="15">
        <f>HOUR($A4821)</f>
        <v/>
      </c>
      <c r="D4821" s="15">
        <f>IF(AND($A4821&gt;=Instellingen!$B$6,$A4821&lt;Instellingen!$B$7),1,0)</f>
        <v/>
      </c>
      <c r="E4821" s="15">
        <f>COUNTIF(tData[BezoekStart],"&lt;"&amp;($A4821+1/24))-COUNTIF(tData[BezoekEind],"&lt;="&amp;$A4821)</f>
        <v/>
      </c>
      <c r="F4821" s="15">
        <f>COUNTIF(tData[BezoekLangStart],"&lt;"&amp;($A4821+1/24))-COUNTIF(tData[BezoekLangEind],"&lt;="&amp;$A4821)</f>
        <v/>
      </c>
      <c r="G4821" s="15">
        <f>IF($D4821=1,$B4821*100+$C4821,-1)</f>
        <v/>
      </c>
      <c r="H4821" s="15">
        <f>IF($D4821=1,$B4821,-1)</f>
        <v/>
      </c>
      <c r="I4821" s="15">
        <f>IF($D4821=1,$C4821,-1)</f>
        <v/>
      </c>
    </row>
    <row r="4822">
      <c r="A4822" s="33" t="n">
        <v>45492.79166666666</v>
      </c>
      <c r="B4822" s="15">
        <f>WEEKDAY($A4822,2)</f>
        <v/>
      </c>
      <c r="C4822" s="15">
        <f>HOUR($A4822)</f>
        <v/>
      </c>
      <c r="D4822" s="15">
        <f>IF(AND($A4822&gt;=Instellingen!$B$6,$A4822&lt;Instellingen!$B$7),1,0)</f>
        <v/>
      </c>
      <c r="E4822" s="15">
        <f>COUNTIF(tData[BezoekStart],"&lt;"&amp;($A4822+1/24))-COUNTIF(tData[BezoekEind],"&lt;="&amp;$A4822)</f>
        <v/>
      </c>
      <c r="F4822" s="15">
        <f>COUNTIF(tData[BezoekLangStart],"&lt;"&amp;($A4822+1/24))-COUNTIF(tData[BezoekLangEind],"&lt;="&amp;$A4822)</f>
        <v/>
      </c>
      <c r="G4822" s="15">
        <f>IF($D4822=1,$B4822*100+$C4822,-1)</f>
        <v/>
      </c>
      <c r="H4822" s="15">
        <f>IF($D4822=1,$B4822,-1)</f>
        <v/>
      </c>
      <c r="I4822" s="15">
        <f>IF($D4822=1,$C4822,-1)</f>
        <v/>
      </c>
    </row>
    <row r="4823">
      <c r="A4823" s="33" t="n">
        <v>45492.83333333334</v>
      </c>
      <c r="B4823" s="15">
        <f>WEEKDAY($A4823,2)</f>
        <v/>
      </c>
      <c r="C4823" s="15">
        <f>HOUR($A4823)</f>
        <v/>
      </c>
      <c r="D4823" s="15">
        <f>IF(AND($A4823&gt;=Instellingen!$B$6,$A4823&lt;Instellingen!$B$7),1,0)</f>
        <v/>
      </c>
      <c r="E4823" s="15">
        <f>COUNTIF(tData[BezoekStart],"&lt;"&amp;($A4823+1/24))-COUNTIF(tData[BezoekEind],"&lt;="&amp;$A4823)</f>
        <v/>
      </c>
      <c r="F4823" s="15">
        <f>COUNTIF(tData[BezoekLangStart],"&lt;"&amp;($A4823+1/24))-COUNTIF(tData[BezoekLangEind],"&lt;="&amp;$A4823)</f>
        <v/>
      </c>
      <c r="G4823" s="15">
        <f>IF($D4823=1,$B4823*100+$C4823,-1)</f>
        <v/>
      </c>
      <c r="H4823" s="15">
        <f>IF($D4823=1,$B4823,-1)</f>
        <v/>
      </c>
      <c r="I4823" s="15">
        <f>IF($D4823=1,$C4823,-1)</f>
        <v/>
      </c>
    </row>
    <row r="4824">
      <c r="A4824" s="33" t="n">
        <v>45492.875</v>
      </c>
      <c r="B4824" s="15">
        <f>WEEKDAY($A4824,2)</f>
        <v/>
      </c>
      <c r="C4824" s="15">
        <f>HOUR($A4824)</f>
        <v/>
      </c>
      <c r="D4824" s="15">
        <f>IF(AND($A4824&gt;=Instellingen!$B$6,$A4824&lt;Instellingen!$B$7),1,0)</f>
        <v/>
      </c>
      <c r="E4824" s="15">
        <f>COUNTIF(tData[BezoekStart],"&lt;"&amp;($A4824+1/24))-COUNTIF(tData[BezoekEind],"&lt;="&amp;$A4824)</f>
        <v/>
      </c>
      <c r="F4824" s="15">
        <f>COUNTIF(tData[BezoekLangStart],"&lt;"&amp;($A4824+1/24))-COUNTIF(tData[BezoekLangEind],"&lt;="&amp;$A4824)</f>
        <v/>
      </c>
      <c r="G4824" s="15">
        <f>IF($D4824=1,$B4824*100+$C4824,-1)</f>
        <v/>
      </c>
      <c r="H4824" s="15">
        <f>IF($D4824=1,$B4824,-1)</f>
        <v/>
      </c>
      <c r="I4824" s="15">
        <f>IF($D4824=1,$C4824,-1)</f>
        <v/>
      </c>
    </row>
    <row r="4825">
      <c r="A4825" s="33" t="n">
        <v>45492.91666666666</v>
      </c>
      <c r="B4825" s="15">
        <f>WEEKDAY($A4825,2)</f>
        <v/>
      </c>
      <c r="C4825" s="15">
        <f>HOUR($A4825)</f>
        <v/>
      </c>
      <c r="D4825" s="15">
        <f>IF(AND($A4825&gt;=Instellingen!$B$6,$A4825&lt;Instellingen!$B$7),1,0)</f>
        <v/>
      </c>
      <c r="E4825" s="15">
        <f>COUNTIF(tData[BezoekStart],"&lt;"&amp;($A4825+1/24))-COUNTIF(tData[BezoekEind],"&lt;="&amp;$A4825)</f>
        <v/>
      </c>
      <c r="F4825" s="15">
        <f>COUNTIF(tData[BezoekLangStart],"&lt;"&amp;($A4825+1/24))-COUNTIF(tData[BezoekLangEind],"&lt;="&amp;$A4825)</f>
        <v/>
      </c>
      <c r="G4825" s="15">
        <f>IF($D4825=1,$B4825*100+$C4825,-1)</f>
        <v/>
      </c>
      <c r="H4825" s="15">
        <f>IF($D4825=1,$B4825,-1)</f>
        <v/>
      </c>
      <c r="I4825" s="15">
        <f>IF($D4825=1,$C4825,-1)</f>
        <v/>
      </c>
    </row>
    <row r="4826">
      <c r="A4826" s="33" t="n">
        <v>45492.95833333334</v>
      </c>
      <c r="B4826" s="15">
        <f>WEEKDAY($A4826,2)</f>
        <v/>
      </c>
      <c r="C4826" s="15">
        <f>HOUR($A4826)</f>
        <v/>
      </c>
      <c r="D4826" s="15">
        <f>IF(AND($A4826&gt;=Instellingen!$B$6,$A4826&lt;Instellingen!$B$7),1,0)</f>
        <v/>
      </c>
      <c r="E4826" s="15">
        <f>COUNTIF(tData[BezoekStart],"&lt;"&amp;($A4826+1/24))-COUNTIF(tData[BezoekEind],"&lt;="&amp;$A4826)</f>
        <v/>
      </c>
      <c r="F4826" s="15">
        <f>COUNTIF(tData[BezoekLangStart],"&lt;"&amp;($A4826+1/24))-COUNTIF(tData[BezoekLangEind],"&lt;="&amp;$A4826)</f>
        <v/>
      </c>
      <c r="G4826" s="15">
        <f>IF($D4826=1,$B4826*100+$C4826,-1)</f>
        <v/>
      </c>
      <c r="H4826" s="15">
        <f>IF($D4826=1,$B4826,-1)</f>
        <v/>
      </c>
      <c r="I4826" s="15">
        <f>IF($D4826=1,$C4826,-1)</f>
        <v/>
      </c>
    </row>
    <row r="4827">
      <c r="A4827" s="33" t="n">
        <v>45493</v>
      </c>
      <c r="B4827" s="15">
        <f>WEEKDAY($A4827,2)</f>
        <v/>
      </c>
      <c r="C4827" s="15">
        <f>HOUR($A4827)</f>
        <v/>
      </c>
      <c r="D4827" s="15">
        <f>IF(AND($A4827&gt;=Instellingen!$B$6,$A4827&lt;Instellingen!$B$7),1,0)</f>
        <v/>
      </c>
      <c r="E4827" s="15">
        <f>COUNTIF(tData[BezoekStart],"&lt;"&amp;($A4827+1/24))-COUNTIF(tData[BezoekEind],"&lt;="&amp;$A4827)</f>
        <v/>
      </c>
      <c r="F4827" s="15">
        <f>COUNTIF(tData[BezoekLangStart],"&lt;"&amp;($A4827+1/24))-COUNTIF(tData[BezoekLangEind],"&lt;="&amp;$A4827)</f>
        <v/>
      </c>
      <c r="G4827" s="15">
        <f>IF($D4827=1,$B4827*100+$C4827,-1)</f>
        <v/>
      </c>
      <c r="H4827" s="15">
        <f>IF($D4827=1,$B4827,-1)</f>
        <v/>
      </c>
      <c r="I4827" s="15">
        <f>IF($D4827=1,$C4827,-1)</f>
        <v/>
      </c>
    </row>
    <row r="4828">
      <c r="A4828" s="33" t="n">
        <v>45493.04166666666</v>
      </c>
      <c r="B4828" s="15">
        <f>WEEKDAY($A4828,2)</f>
        <v/>
      </c>
      <c r="C4828" s="15">
        <f>HOUR($A4828)</f>
        <v/>
      </c>
      <c r="D4828" s="15">
        <f>IF(AND($A4828&gt;=Instellingen!$B$6,$A4828&lt;Instellingen!$B$7),1,0)</f>
        <v/>
      </c>
      <c r="E4828" s="15">
        <f>COUNTIF(tData[BezoekStart],"&lt;"&amp;($A4828+1/24))-COUNTIF(tData[BezoekEind],"&lt;="&amp;$A4828)</f>
        <v/>
      </c>
      <c r="F4828" s="15">
        <f>COUNTIF(tData[BezoekLangStart],"&lt;"&amp;($A4828+1/24))-COUNTIF(tData[BezoekLangEind],"&lt;="&amp;$A4828)</f>
        <v/>
      </c>
      <c r="G4828" s="15">
        <f>IF($D4828=1,$B4828*100+$C4828,-1)</f>
        <v/>
      </c>
      <c r="H4828" s="15">
        <f>IF($D4828=1,$B4828,-1)</f>
        <v/>
      </c>
      <c r="I4828" s="15">
        <f>IF($D4828=1,$C4828,-1)</f>
        <v/>
      </c>
    </row>
    <row r="4829">
      <c r="A4829" s="33" t="n">
        <v>45493.08333333334</v>
      </c>
      <c r="B4829" s="15">
        <f>WEEKDAY($A4829,2)</f>
        <v/>
      </c>
      <c r="C4829" s="15">
        <f>HOUR($A4829)</f>
        <v/>
      </c>
      <c r="D4829" s="15">
        <f>IF(AND($A4829&gt;=Instellingen!$B$6,$A4829&lt;Instellingen!$B$7),1,0)</f>
        <v/>
      </c>
      <c r="E4829" s="15">
        <f>COUNTIF(tData[BezoekStart],"&lt;"&amp;($A4829+1/24))-COUNTIF(tData[BezoekEind],"&lt;="&amp;$A4829)</f>
        <v/>
      </c>
      <c r="F4829" s="15">
        <f>COUNTIF(tData[BezoekLangStart],"&lt;"&amp;($A4829+1/24))-COUNTIF(tData[BezoekLangEind],"&lt;="&amp;$A4829)</f>
        <v/>
      </c>
      <c r="G4829" s="15">
        <f>IF($D4829=1,$B4829*100+$C4829,-1)</f>
        <v/>
      </c>
      <c r="H4829" s="15">
        <f>IF($D4829=1,$B4829,-1)</f>
        <v/>
      </c>
      <c r="I4829" s="15">
        <f>IF($D4829=1,$C4829,-1)</f>
        <v/>
      </c>
    </row>
    <row r="4830">
      <c r="A4830" s="33" t="n">
        <v>45493.125</v>
      </c>
      <c r="B4830" s="15">
        <f>WEEKDAY($A4830,2)</f>
        <v/>
      </c>
      <c r="C4830" s="15">
        <f>HOUR($A4830)</f>
        <v/>
      </c>
      <c r="D4830" s="15">
        <f>IF(AND($A4830&gt;=Instellingen!$B$6,$A4830&lt;Instellingen!$B$7),1,0)</f>
        <v/>
      </c>
      <c r="E4830" s="15">
        <f>COUNTIF(tData[BezoekStart],"&lt;"&amp;($A4830+1/24))-COUNTIF(tData[BezoekEind],"&lt;="&amp;$A4830)</f>
        <v/>
      </c>
      <c r="F4830" s="15">
        <f>COUNTIF(tData[BezoekLangStart],"&lt;"&amp;($A4830+1/24))-COUNTIF(tData[BezoekLangEind],"&lt;="&amp;$A4830)</f>
        <v/>
      </c>
      <c r="G4830" s="15">
        <f>IF($D4830=1,$B4830*100+$C4830,-1)</f>
        <v/>
      </c>
      <c r="H4830" s="15">
        <f>IF($D4830=1,$B4830,-1)</f>
        <v/>
      </c>
      <c r="I4830" s="15">
        <f>IF($D4830=1,$C4830,-1)</f>
        <v/>
      </c>
    </row>
    <row r="4831">
      <c r="A4831" s="33" t="n">
        <v>45493.16666666666</v>
      </c>
      <c r="B4831" s="15">
        <f>WEEKDAY($A4831,2)</f>
        <v/>
      </c>
      <c r="C4831" s="15">
        <f>HOUR($A4831)</f>
        <v/>
      </c>
      <c r="D4831" s="15">
        <f>IF(AND($A4831&gt;=Instellingen!$B$6,$A4831&lt;Instellingen!$B$7),1,0)</f>
        <v/>
      </c>
      <c r="E4831" s="15">
        <f>COUNTIF(tData[BezoekStart],"&lt;"&amp;($A4831+1/24))-COUNTIF(tData[BezoekEind],"&lt;="&amp;$A4831)</f>
        <v/>
      </c>
      <c r="F4831" s="15">
        <f>COUNTIF(tData[BezoekLangStart],"&lt;"&amp;($A4831+1/24))-COUNTIF(tData[BezoekLangEind],"&lt;="&amp;$A4831)</f>
        <v/>
      </c>
      <c r="G4831" s="15">
        <f>IF($D4831=1,$B4831*100+$C4831,-1)</f>
        <v/>
      </c>
      <c r="H4831" s="15">
        <f>IF($D4831=1,$B4831,-1)</f>
        <v/>
      </c>
      <c r="I4831" s="15">
        <f>IF($D4831=1,$C4831,-1)</f>
        <v/>
      </c>
    </row>
    <row r="4832">
      <c r="A4832" s="33" t="n">
        <v>45493.20833333334</v>
      </c>
      <c r="B4832" s="15">
        <f>WEEKDAY($A4832,2)</f>
        <v/>
      </c>
      <c r="C4832" s="15">
        <f>HOUR($A4832)</f>
        <v/>
      </c>
      <c r="D4832" s="15">
        <f>IF(AND($A4832&gt;=Instellingen!$B$6,$A4832&lt;Instellingen!$B$7),1,0)</f>
        <v/>
      </c>
      <c r="E4832" s="15">
        <f>COUNTIF(tData[BezoekStart],"&lt;"&amp;($A4832+1/24))-COUNTIF(tData[BezoekEind],"&lt;="&amp;$A4832)</f>
        <v/>
      </c>
      <c r="F4832" s="15">
        <f>COUNTIF(tData[BezoekLangStart],"&lt;"&amp;($A4832+1/24))-COUNTIF(tData[BezoekLangEind],"&lt;="&amp;$A4832)</f>
        <v/>
      </c>
      <c r="G4832" s="15">
        <f>IF($D4832=1,$B4832*100+$C4832,-1)</f>
        <v/>
      </c>
      <c r="H4832" s="15">
        <f>IF($D4832=1,$B4832,-1)</f>
        <v/>
      </c>
      <c r="I4832" s="15">
        <f>IF($D4832=1,$C4832,-1)</f>
        <v/>
      </c>
    </row>
    <row r="4833">
      <c r="A4833" s="33" t="n">
        <v>45493.25</v>
      </c>
      <c r="B4833" s="15">
        <f>WEEKDAY($A4833,2)</f>
        <v/>
      </c>
      <c r="C4833" s="15">
        <f>HOUR($A4833)</f>
        <v/>
      </c>
      <c r="D4833" s="15">
        <f>IF(AND($A4833&gt;=Instellingen!$B$6,$A4833&lt;Instellingen!$B$7),1,0)</f>
        <v/>
      </c>
      <c r="E4833" s="15">
        <f>COUNTIF(tData[BezoekStart],"&lt;"&amp;($A4833+1/24))-COUNTIF(tData[BezoekEind],"&lt;="&amp;$A4833)</f>
        <v/>
      </c>
      <c r="F4833" s="15">
        <f>COUNTIF(tData[BezoekLangStart],"&lt;"&amp;($A4833+1/24))-COUNTIF(tData[BezoekLangEind],"&lt;="&amp;$A4833)</f>
        <v/>
      </c>
      <c r="G4833" s="15">
        <f>IF($D4833=1,$B4833*100+$C4833,-1)</f>
        <v/>
      </c>
      <c r="H4833" s="15">
        <f>IF($D4833=1,$B4833,-1)</f>
        <v/>
      </c>
      <c r="I4833" s="15">
        <f>IF($D4833=1,$C4833,-1)</f>
        <v/>
      </c>
    </row>
    <row r="4834">
      <c r="A4834" s="33" t="n">
        <v>45493.29166666666</v>
      </c>
      <c r="B4834" s="15">
        <f>WEEKDAY($A4834,2)</f>
        <v/>
      </c>
      <c r="C4834" s="15">
        <f>HOUR($A4834)</f>
        <v/>
      </c>
      <c r="D4834" s="15">
        <f>IF(AND($A4834&gt;=Instellingen!$B$6,$A4834&lt;Instellingen!$B$7),1,0)</f>
        <v/>
      </c>
      <c r="E4834" s="15">
        <f>COUNTIF(tData[BezoekStart],"&lt;"&amp;($A4834+1/24))-COUNTIF(tData[BezoekEind],"&lt;="&amp;$A4834)</f>
        <v/>
      </c>
      <c r="F4834" s="15">
        <f>COUNTIF(tData[BezoekLangStart],"&lt;"&amp;($A4834+1/24))-COUNTIF(tData[BezoekLangEind],"&lt;="&amp;$A4834)</f>
        <v/>
      </c>
      <c r="G4834" s="15">
        <f>IF($D4834=1,$B4834*100+$C4834,-1)</f>
        <v/>
      </c>
      <c r="H4834" s="15">
        <f>IF($D4834=1,$B4834,-1)</f>
        <v/>
      </c>
      <c r="I4834" s="15">
        <f>IF($D4834=1,$C4834,-1)</f>
        <v/>
      </c>
    </row>
    <row r="4835">
      <c r="A4835" s="33" t="n">
        <v>45493.33333333334</v>
      </c>
      <c r="B4835" s="15">
        <f>WEEKDAY($A4835,2)</f>
        <v/>
      </c>
      <c r="C4835" s="15">
        <f>HOUR($A4835)</f>
        <v/>
      </c>
      <c r="D4835" s="15">
        <f>IF(AND($A4835&gt;=Instellingen!$B$6,$A4835&lt;Instellingen!$B$7),1,0)</f>
        <v/>
      </c>
      <c r="E4835" s="15">
        <f>COUNTIF(tData[BezoekStart],"&lt;"&amp;($A4835+1/24))-COUNTIF(tData[BezoekEind],"&lt;="&amp;$A4835)</f>
        <v/>
      </c>
      <c r="F4835" s="15">
        <f>COUNTIF(tData[BezoekLangStart],"&lt;"&amp;($A4835+1/24))-COUNTIF(tData[BezoekLangEind],"&lt;="&amp;$A4835)</f>
        <v/>
      </c>
      <c r="G4835" s="15">
        <f>IF($D4835=1,$B4835*100+$C4835,-1)</f>
        <v/>
      </c>
      <c r="H4835" s="15">
        <f>IF($D4835=1,$B4835,-1)</f>
        <v/>
      </c>
      <c r="I4835" s="15">
        <f>IF($D4835=1,$C4835,-1)</f>
        <v/>
      </c>
    </row>
    <row r="4836">
      <c r="A4836" s="33" t="n">
        <v>45493.375</v>
      </c>
      <c r="B4836" s="15">
        <f>WEEKDAY($A4836,2)</f>
        <v/>
      </c>
      <c r="C4836" s="15">
        <f>HOUR($A4836)</f>
        <v/>
      </c>
      <c r="D4836" s="15">
        <f>IF(AND($A4836&gt;=Instellingen!$B$6,$A4836&lt;Instellingen!$B$7),1,0)</f>
        <v/>
      </c>
      <c r="E4836" s="15">
        <f>COUNTIF(tData[BezoekStart],"&lt;"&amp;($A4836+1/24))-COUNTIF(tData[BezoekEind],"&lt;="&amp;$A4836)</f>
        <v/>
      </c>
      <c r="F4836" s="15">
        <f>COUNTIF(tData[BezoekLangStart],"&lt;"&amp;($A4836+1/24))-COUNTIF(tData[BezoekLangEind],"&lt;="&amp;$A4836)</f>
        <v/>
      </c>
      <c r="G4836" s="15">
        <f>IF($D4836=1,$B4836*100+$C4836,-1)</f>
        <v/>
      </c>
      <c r="H4836" s="15">
        <f>IF($D4836=1,$B4836,-1)</f>
        <v/>
      </c>
      <c r="I4836" s="15">
        <f>IF($D4836=1,$C4836,-1)</f>
        <v/>
      </c>
    </row>
    <row r="4837">
      <c r="A4837" s="33" t="n">
        <v>45493.41666666666</v>
      </c>
      <c r="B4837" s="15">
        <f>WEEKDAY($A4837,2)</f>
        <v/>
      </c>
      <c r="C4837" s="15">
        <f>HOUR($A4837)</f>
        <v/>
      </c>
      <c r="D4837" s="15">
        <f>IF(AND($A4837&gt;=Instellingen!$B$6,$A4837&lt;Instellingen!$B$7),1,0)</f>
        <v/>
      </c>
      <c r="E4837" s="15">
        <f>COUNTIF(tData[BezoekStart],"&lt;"&amp;($A4837+1/24))-COUNTIF(tData[BezoekEind],"&lt;="&amp;$A4837)</f>
        <v/>
      </c>
      <c r="F4837" s="15">
        <f>COUNTIF(tData[BezoekLangStart],"&lt;"&amp;($A4837+1/24))-COUNTIF(tData[BezoekLangEind],"&lt;="&amp;$A4837)</f>
        <v/>
      </c>
      <c r="G4837" s="15">
        <f>IF($D4837=1,$B4837*100+$C4837,-1)</f>
        <v/>
      </c>
      <c r="H4837" s="15">
        <f>IF($D4837=1,$B4837,-1)</f>
        <v/>
      </c>
      <c r="I4837" s="15">
        <f>IF($D4837=1,$C4837,-1)</f>
        <v/>
      </c>
    </row>
    <row r="4838">
      <c r="A4838" s="33" t="n">
        <v>45493.45833333334</v>
      </c>
      <c r="B4838" s="15">
        <f>WEEKDAY($A4838,2)</f>
        <v/>
      </c>
      <c r="C4838" s="15">
        <f>HOUR($A4838)</f>
        <v/>
      </c>
      <c r="D4838" s="15">
        <f>IF(AND($A4838&gt;=Instellingen!$B$6,$A4838&lt;Instellingen!$B$7),1,0)</f>
        <v/>
      </c>
      <c r="E4838" s="15">
        <f>COUNTIF(tData[BezoekStart],"&lt;"&amp;($A4838+1/24))-COUNTIF(tData[BezoekEind],"&lt;="&amp;$A4838)</f>
        <v/>
      </c>
      <c r="F4838" s="15">
        <f>COUNTIF(tData[BezoekLangStart],"&lt;"&amp;($A4838+1/24))-COUNTIF(tData[BezoekLangEind],"&lt;="&amp;$A4838)</f>
        <v/>
      </c>
      <c r="G4838" s="15">
        <f>IF($D4838=1,$B4838*100+$C4838,-1)</f>
        <v/>
      </c>
      <c r="H4838" s="15">
        <f>IF($D4838=1,$B4838,-1)</f>
        <v/>
      </c>
      <c r="I4838" s="15">
        <f>IF($D4838=1,$C4838,-1)</f>
        <v/>
      </c>
    </row>
    <row r="4839">
      <c r="A4839" s="33" t="n">
        <v>45493.5</v>
      </c>
      <c r="B4839" s="15">
        <f>WEEKDAY($A4839,2)</f>
        <v/>
      </c>
      <c r="C4839" s="15">
        <f>HOUR($A4839)</f>
        <v/>
      </c>
      <c r="D4839" s="15">
        <f>IF(AND($A4839&gt;=Instellingen!$B$6,$A4839&lt;Instellingen!$B$7),1,0)</f>
        <v/>
      </c>
      <c r="E4839" s="15">
        <f>COUNTIF(tData[BezoekStart],"&lt;"&amp;($A4839+1/24))-COUNTIF(tData[BezoekEind],"&lt;="&amp;$A4839)</f>
        <v/>
      </c>
      <c r="F4839" s="15">
        <f>COUNTIF(tData[BezoekLangStart],"&lt;"&amp;($A4839+1/24))-COUNTIF(tData[BezoekLangEind],"&lt;="&amp;$A4839)</f>
        <v/>
      </c>
      <c r="G4839" s="15">
        <f>IF($D4839=1,$B4839*100+$C4839,-1)</f>
        <v/>
      </c>
      <c r="H4839" s="15">
        <f>IF($D4839=1,$B4839,-1)</f>
        <v/>
      </c>
      <c r="I4839" s="15">
        <f>IF($D4839=1,$C4839,-1)</f>
        <v/>
      </c>
    </row>
    <row r="4840">
      <c r="A4840" s="33" t="n">
        <v>45493.54166666666</v>
      </c>
      <c r="B4840" s="15">
        <f>WEEKDAY($A4840,2)</f>
        <v/>
      </c>
      <c r="C4840" s="15">
        <f>HOUR($A4840)</f>
        <v/>
      </c>
      <c r="D4840" s="15">
        <f>IF(AND($A4840&gt;=Instellingen!$B$6,$A4840&lt;Instellingen!$B$7),1,0)</f>
        <v/>
      </c>
      <c r="E4840" s="15">
        <f>COUNTIF(tData[BezoekStart],"&lt;"&amp;($A4840+1/24))-COUNTIF(tData[BezoekEind],"&lt;="&amp;$A4840)</f>
        <v/>
      </c>
      <c r="F4840" s="15">
        <f>COUNTIF(tData[BezoekLangStart],"&lt;"&amp;($A4840+1/24))-COUNTIF(tData[BezoekLangEind],"&lt;="&amp;$A4840)</f>
        <v/>
      </c>
      <c r="G4840" s="15">
        <f>IF($D4840=1,$B4840*100+$C4840,-1)</f>
        <v/>
      </c>
      <c r="H4840" s="15">
        <f>IF($D4840=1,$B4840,-1)</f>
        <v/>
      </c>
      <c r="I4840" s="15">
        <f>IF($D4840=1,$C4840,-1)</f>
        <v/>
      </c>
    </row>
    <row r="4841">
      <c r="A4841" s="33" t="n">
        <v>45493.58333333334</v>
      </c>
      <c r="B4841" s="15">
        <f>WEEKDAY($A4841,2)</f>
        <v/>
      </c>
      <c r="C4841" s="15">
        <f>HOUR($A4841)</f>
        <v/>
      </c>
      <c r="D4841" s="15">
        <f>IF(AND($A4841&gt;=Instellingen!$B$6,$A4841&lt;Instellingen!$B$7),1,0)</f>
        <v/>
      </c>
      <c r="E4841" s="15">
        <f>COUNTIF(tData[BezoekStart],"&lt;"&amp;($A4841+1/24))-COUNTIF(tData[BezoekEind],"&lt;="&amp;$A4841)</f>
        <v/>
      </c>
      <c r="F4841" s="15">
        <f>COUNTIF(tData[BezoekLangStart],"&lt;"&amp;($A4841+1/24))-COUNTIF(tData[BezoekLangEind],"&lt;="&amp;$A4841)</f>
        <v/>
      </c>
      <c r="G4841" s="15">
        <f>IF($D4841=1,$B4841*100+$C4841,-1)</f>
        <v/>
      </c>
      <c r="H4841" s="15">
        <f>IF($D4841=1,$B4841,-1)</f>
        <v/>
      </c>
      <c r="I4841" s="15">
        <f>IF($D4841=1,$C4841,-1)</f>
        <v/>
      </c>
    </row>
    <row r="4842">
      <c r="A4842" s="33" t="n">
        <v>45493.625</v>
      </c>
      <c r="B4842" s="15">
        <f>WEEKDAY($A4842,2)</f>
        <v/>
      </c>
      <c r="C4842" s="15">
        <f>HOUR($A4842)</f>
        <v/>
      </c>
      <c r="D4842" s="15">
        <f>IF(AND($A4842&gt;=Instellingen!$B$6,$A4842&lt;Instellingen!$B$7),1,0)</f>
        <v/>
      </c>
      <c r="E4842" s="15">
        <f>COUNTIF(tData[BezoekStart],"&lt;"&amp;($A4842+1/24))-COUNTIF(tData[BezoekEind],"&lt;="&amp;$A4842)</f>
        <v/>
      </c>
      <c r="F4842" s="15">
        <f>COUNTIF(tData[BezoekLangStart],"&lt;"&amp;($A4842+1/24))-COUNTIF(tData[BezoekLangEind],"&lt;="&amp;$A4842)</f>
        <v/>
      </c>
      <c r="G4842" s="15">
        <f>IF($D4842=1,$B4842*100+$C4842,-1)</f>
        <v/>
      </c>
      <c r="H4842" s="15">
        <f>IF($D4842=1,$B4842,-1)</f>
        <v/>
      </c>
      <c r="I4842" s="15">
        <f>IF($D4842=1,$C4842,-1)</f>
        <v/>
      </c>
    </row>
    <row r="4843">
      <c r="A4843" s="33" t="n">
        <v>45493.66666666666</v>
      </c>
      <c r="B4843" s="15">
        <f>WEEKDAY($A4843,2)</f>
        <v/>
      </c>
      <c r="C4843" s="15">
        <f>HOUR($A4843)</f>
        <v/>
      </c>
      <c r="D4843" s="15">
        <f>IF(AND($A4843&gt;=Instellingen!$B$6,$A4843&lt;Instellingen!$B$7),1,0)</f>
        <v/>
      </c>
      <c r="E4843" s="15">
        <f>COUNTIF(tData[BezoekStart],"&lt;"&amp;($A4843+1/24))-COUNTIF(tData[BezoekEind],"&lt;="&amp;$A4843)</f>
        <v/>
      </c>
      <c r="F4843" s="15">
        <f>COUNTIF(tData[BezoekLangStart],"&lt;"&amp;($A4843+1/24))-COUNTIF(tData[BezoekLangEind],"&lt;="&amp;$A4843)</f>
        <v/>
      </c>
      <c r="G4843" s="15">
        <f>IF($D4843=1,$B4843*100+$C4843,-1)</f>
        <v/>
      </c>
      <c r="H4843" s="15">
        <f>IF($D4843=1,$B4843,-1)</f>
        <v/>
      </c>
      <c r="I4843" s="15">
        <f>IF($D4843=1,$C4843,-1)</f>
        <v/>
      </c>
    </row>
    <row r="4844">
      <c r="A4844" s="33" t="n">
        <v>45493.70833333334</v>
      </c>
      <c r="B4844" s="15">
        <f>WEEKDAY($A4844,2)</f>
        <v/>
      </c>
      <c r="C4844" s="15">
        <f>HOUR($A4844)</f>
        <v/>
      </c>
      <c r="D4844" s="15">
        <f>IF(AND($A4844&gt;=Instellingen!$B$6,$A4844&lt;Instellingen!$B$7),1,0)</f>
        <v/>
      </c>
      <c r="E4844" s="15">
        <f>COUNTIF(tData[BezoekStart],"&lt;"&amp;($A4844+1/24))-COUNTIF(tData[BezoekEind],"&lt;="&amp;$A4844)</f>
        <v/>
      </c>
      <c r="F4844" s="15">
        <f>COUNTIF(tData[BezoekLangStart],"&lt;"&amp;($A4844+1/24))-COUNTIF(tData[BezoekLangEind],"&lt;="&amp;$A4844)</f>
        <v/>
      </c>
      <c r="G4844" s="15">
        <f>IF($D4844=1,$B4844*100+$C4844,-1)</f>
        <v/>
      </c>
      <c r="H4844" s="15">
        <f>IF($D4844=1,$B4844,-1)</f>
        <v/>
      </c>
      <c r="I4844" s="15">
        <f>IF($D4844=1,$C4844,-1)</f>
        <v/>
      </c>
    </row>
    <row r="4845">
      <c r="A4845" s="33" t="n">
        <v>45493.75</v>
      </c>
      <c r="B4845" s="15">
        <f>WEEKDAY($A4845,2)</f>
        <v/>
      </c>
      <c r="C4845" s="15">
        <f>HOUR($A4845)</f>
        <v/>
      </c>
      <c r="D4845" s="15">
        <f>IF(AND($A4845&gt;=Instellingen!$B$6,$A4845&lt;Instellingen!$B$7),1,0)</f>
        <v/>
      </c>
      <c r="E4845" s="15">
        <f>COUNTIF(tData[BezoekStart],"&lt;"&amp;($A4845+1/24))-COUNTIF(tData[BezoekEind],"&lt;="&amp;$A4845)</f>
        <v/>
      </c>
      <c r="F4845" s="15">
        <f>COUNTIF(tData[BezoekLangStart],"&lt;"&amp;($A4845+1/24))-COUNTIF(tData[BezoekLangEind],"&lt;="&amp;$A4845)</f>
        <v/>
      </c>
      <c r="G4845" s="15">
        <f>IF($D4845=1,$B4845*100+$C4845,-1)</f>
        <v/>
      </c>
      <c r="H4845" s="15">
        <f>IF($D4845=1,$B4845,-1)</f>
        <v/>
      </c>
      <c r="I4845" s="15">
        <f>IF($D4845=1,$C4845,-1)</f>
        <v/>
      </c>
    </row>
    <row r="4846">
      <c r="A4846" s="33" t="n">
        <v>45493.79166666666</v>
      </c>
      <c r="B4846" s="15">
        <f>WEEKDAY($A4846,2)</f>
        <v/>
      </c>
      <c r="C4846" s="15">
        <f>HOUR($A4846)</f>
        <v/>
      </c>
      <c r="D4846" s="15">
        <f>IF(AND($A4846&gt;=Instellingen!$B$6,$A4846&lt;Instellingen!$B$7),1,0)</f>
        <v/>
      </c>
      <c r="E4846" s="15">
        <f>COUNTIF(tData[BezoekStart],"&lt;"&amp;($A4846+1/24))-COUNTIF(tData[BezoekEind],"&lt;="&amp;$A4846)</f>
        <v/>
      </c>
      <c r="F4846" s="15">
        <f>COUNTIF(tData[BezoekLangStart],"&lt;"&amp;($A4846+1/24))-COUNTIF(tData[BezoekLangEind],"&lt;="&amp;$A4846)</f>
        <v/>
      </c>
      <c r="G4846" s="15">
        <f>IF($D4846=1,$B4846*100+$C4846,-1)</f>
        <v/>
      </c>
      <c r="H4846" s="15">
        <f>IF($D4846=1,$B4846,-1)</f>
        <v/>
      </c>
      <c r="I4846" s="15">
        <f>IF($D4846=1,$C4846,-1)</f>
        <v/>
      </c>
    </row>
    <row r="4847">
      <c r="A4847" s="33" t="n">
        <v>45493.83333333334</v>
      </c>
      <c r="B4847" s="15">
        <f>WEEKDAY($A4847,2)</f>
        <v/>
      </c>
      <c r="C4847" s="15">
        <f>HOUR($A4847)</f>
        <v/>
      </c>
      <c r="D4847" s="15">
        <f>IF(AND($A4847&gt;=Instellingen!$B$6,$A4847&lt;Instellingen!$B$7),1,0)</f>
        <v/>
      </c>
      <c r="E4847" s="15">
        <f>COUNTIF(tData[BezoekStart],"&lt;"&amp;($A4847+1/24))-COUNTIF(tData[BezoekEind],"&lt;="&amp;$A4847)</f>
        <v/>
      </c>
      <c r="F4847" s="15">
        <f>COUNTIF(tData[BezoekLangStart],"&lt;"&amp;($A4847+1/24))-COUNTIF(tData[BezoekLangEind],"&lt;="&amp;$A4847)</f>
        <v/>
      </c>
      <c r="G4847" s="15">
        <f>IF($D4847=1,$B4847*100+$C4847,-1)</f>
        <v/>
      </c>
      <c r="H4847" s="15">
        <f>IF($D4847=1,$B4847,-1)</f>
        <v/>
      </c>
      <c r="I4847" s="15">
        <f>IF($D4847=1,$C4847,-1)</f>
        <v/>
      </c>
    </row>
    <row r="4848">
      <c r="A4848" s="33" t="n">
        <v>45493.875</v>
      </c>
      <c r="B4848" s="15">
        <f>WEEKDAY($A4848,2)</f>
        <v/>
      </c>
      <c r="C4848" s="15">
        <f>HOUR($A4848)</f>
        <v/>
      </c>
      <c r="D4848" s="15">
        <f>IF(AND($A4848&gt;=Instellingen!$B$6,$A4848&lt;Instellingen!$B$7),1,0)</f>
        <v/>
      </c>
      <c r="E4848" s="15">
        <f>COUNTIF(tData[BezoekStart],"&lt;"&amp;($A4848+1/24))-COUNTIF(tData[BezoekEind],"&lt;="&amp;$A4848)</f>
        <v/>
      </c>
      <c r="F4848" s="15">
        <f>COUNTIF(tData[BezoekLangStart],"&lt;"&amp;($A4848+1/24))-COUNTIF(tData[BezoekLangEind],"&lt;="&amp;$A4848)</f>
        <v/>
      </c>
      <c r="G4848" s="15">
        <f>IF($D4848=1,$B4848*100+$C4848,-1)</f>
        <v/>
      </c>
      <c r="H4848" s="15">
        <f>IF($D4848=1,$B4848,-1)</f>
        <v/>
      </c>
      <c r="I4848" s="15">
        <f>IF($D4848=1,$C4848,-1)</f>
        <v/>
      </c>
    </row>
    <row r="4849">
      <c r="A4849" s="33" t="n">
        <v>45493.91666666666</v>
      </c>
      <c r="B4849" s="15">
        <f>WEEKDAY($A4849,2)</f>
        <v/>
      </c>
      <c r="C4849" s="15">
        <f>HOUR($A4849)</f>
        <v/>
      </c>
      <c r="D4849" s="15">
        <f>IF(AND($A4849&gt;=Instellingen!$B$6,$A4849&lt;Instellingen!$B$7),1,0)</f>
        <v/>
      </c>
      <c r="E4849" s="15">
        <f>COUNTIF(tData[BezoekStart],"&lt;"&amp;($A4849+1/24))-COUNTIF(tData[BezoekEind],"&lt;="&amp;$A4849)</f>
        <v/>
      </c>
      <c r="F4849" s="15">
        <f>COUNTIF(tData[BezoekLangStart],"&lt;"&amp;($A4849+1/24))-COUNTIF(tData[BezoekLangEind],"&lt;="&amp;$A4849)</f>
        <v/>
      </c>
      <c r="G4849" s="15">
        <f>IF($D4849=1,$B4849*100+$C4849,-1)</f>
        <v/>
      </c>
      <c r="H4849" s="15">
        <f>IF($D4849=1,$B4849,-1)</f>
        <v/>
      </c>
      <c r="I4849" s="15">
        <f>IF($D4849=1,$C4849,-1)</f>
        <v/>
      </c>
    </row>
    <row r="4850">
      <c r="A4850" s="33" t="n">
        <v>45493.95833333334</v>
      </c>
      <c r="B4850" s="15">
        <f>WEEKDAY($A4850,2)</f>
        <v/>
      </c>
      <c r="C4850" s="15">
        <f>HOUR($A4850)</f>
        <v/>
      </c>
      <c r="D4850" s="15">
        <f>IF(AND($A4850&gt;=Instellingen!$B$6,$A4850&lt;Instellingen!$B$7),1,0)</f>
        <v/>
      </c>
      <c r="E4850" s="15">
        <f>COUNTIF(tData[BezoekStart],"&lt;"&amp;($A4850+1/24))-COUNTIF(tData[BezoekEind],"&lt;="&amp;$A4850)</f>
        <v/>
      </c>
      <c r="F4850" s="15">
        <f>COUNTIF(tData[BezoekLangStart],"&lt;"&amp;($A4850+1/24))-COUNTIF(tData[BezoekLangEind],"&lt;="&amp;$A4850)</f>
        <v/>
      </c>
      <c r="G4850" s="15">
        <f>IF($D4850=1,$B4850*100+$C4850,-1)</f>
        <v/>
      </c>
      <c r="H4850" s="15">
        <f>IF($D4850=1,$B4850,-1)</f>
        <v/>
      </c>
      <c r="I4850" s="15">
        <f>IF($D4850=1,$C4850,-1)</f>
        <v/>
      </c>
    </row>
    <row r="4851">
      <c r="A4851" s="33" t="n">
        <v>45494</v>
      </c>
      <c r="B4851" s="15">
        <f>WEEKDAY($A4851,2)</f>
        <v/>
      </c>
      <c r="C4851" s="15">
        <f>HOUR($A4851)</f>
        <v/>
      </c>
      <c r="D4851" s="15">
        <f>IF(AND($A4851&gt;=Instellingen!$B$6,$A4851&lt;Instellingen!$B$7),1,0)</f>
        <v/>
      </c>
      <c r="E4851" s="15">
        <f>COUNTIF(tData[BezoekStart],"&lt;"&amp;($A4851+1/24))-COUNTIF(tData[BezoekEind],"&lt;="&amp;$A4851)</f>
        <v/>
      </c>
      <c r="F4851" s="15">
        <f>COUNTIF(tData[BezoekLangStart],"&lt;"&amp;($A4851+1/24))-COUNTIF(tData[BezoekLangEind],"&lt;="&amp;$A4851)</f>
        <v/>
      </c>
      <c r="G4851" s="15">
        <f>IF($D4851=1,$B4851*100+$C4851,-1)</f>
        <v/>
      </c>
      <c r="H4851" s="15">
        <f>IF($D4851=1,$B4851,-1)</f>
        <v/>
      </c>
      <c r="I4851" s="15">
        <f>IF($D4851=1,$C4851,-1)</f>
        <v/>
      </c>
    </row>
    <row r="4852">
      <c r="A4852" s="33" t="n">
        <v>45494.04166666666</v>
      </c>
      <c r="B4852" s="15">
        <f>WEEKDAY($A4852,2)</f>
        <v/>
      </c>
      <c r="C4852" s="15">
        <f>HOUR($A4852)</f>
        <v/>
      </c>
      <c r="D4852" s="15">
        <f>IF(AND($A4852&gt;=Instellingen!$B$6,$A4852&lt;Instellingen!$B$7),1,0)</f>
        <v/>
      </c>
      <c r="E4852" s="15">
        <f>COUNTIF(tData[BezoekStart],"&lt;"&amp;($A4852+1/24))-COUNTIF(tData[BezoekEind],"&lt;="&amp;$A4852)</f>
        <v/>
      </c>
      <c r="F4852" s="15">
        <f>COUNTIF(tData[BezoekLangStart],"&lt;"&amp;($A4852+1/24))-COUNTIF(tData[BezoekLangEind],"&lt;="&amp;$A4852)</f>
        <v/>
      </c>
      <c r="G4852" s="15">
        <f>IF($D4852=1,$B4852*100+$C4852,-1)</f>
        <v/>
      </c>
      <c r="H4852" s="15">
        <f>IF($D4852=1,$B4852,-1)</f>
        <v/>
      </c>
      <c r="I4852" s="15">
        <f>IF($D4852=1,$C4852,-1)</f>
        <v/>
      </c>
    </row>
    <row r="4853">
      <c r="A4853" s="33" t="n">
        <v>45494.08333333334</v>
      </c>
      <c r="B4853" s="15">
        <f>WEEKDAY($A4853,2)</f>
        <v/>
      </c>
      <c r="C4853" s="15">
        <f>HOUR($A4853)</f>
        <v/>
      </c>
      <c r="D4853" s="15">
        <f>IF(AND($A4853&gt;=Instellingen!$B$6,$A4853&lt;Instellingen!$B$7),1,0)</f>
        <v/>
      </c>
      <c r="E4853" s="15">
        <f>COUNTIF(tData[BezoekStart],"&lt;"&amp;($A4853+1/24))-COUNTIF(tData[BezoekEind],"&lt;="&amp;$A4853)</f>
        <v/>
      </c>
      <c r="F4853" s="15">
        <f>COUNTIF(tData[BezoekLangStart],"&lt;"&amp;($A4853+1/24))-COUNTIF(tData[BezoekLangEind],"&lt;="&amp;$A4853)</f>
        <v/>
      </c>
      <c r="G4853" s="15">
        <f>IF($D4853=1,$B4853*100+$C4853,-1)</f>
        <v/>
      </c>
      <c r="H4853" s="15">
        <f>IF($D4853=1,$B4853,-1)</f>
        <v/>
      </c>
      <c r="I4853" s="15">
        <f>IF($D4853=1,$C4853,-1)</f>
        <v/>
      </c>
    </row>
    <row r="4854">
      <c r="A4854" s="33" t="n">
        <v>45494.125</v>
      </c>
      <c r="B4854" s="15">
        <f>WEEKDAY($A4854,2)</f>
        <v/>
      </c>
      <c r="C4854" s="15">
        <f>HOUR($A4854)</f>
        <v/>
      </c>
      <c r="D4854" s="15">
        <f>IF(AND($A4854&gt;=Instellingen!$B$6,$A4854&lt;Instellingen!$B$7),1,0)</f>
        <v/>
      </c>
      <c r="E4854" s="15">
        <f>COUNTIF(tData[BezoekStart],"&lt;"&amp;($A4854+1/24))-COUNTIF(tData[BezoekEind],"&lt;="&amp;$A4854)</f>
        <v/>
      </c>
      <c r="F4854" s="15">
        <f>COUNTIF(tData[BezoekLangStart],"&lt;"&amp;($A4854+1/24))-COUNTIF(tData[BezoekLangEind],"&lt;="&amp;$A4854)</f>
        <v/>
      </c>
      <c r="G4854" s="15">
        <f>IF($D4854=1,$B4854*100+$C4854,-1)</f>
        <v/>
      </c>
      <c r="H4854" s="15">
        <f>IF($D4854=1,$B4854,-1)</f>
        <v/>
      </c>
      <c r="I4854" s="15">
        <f>IF($D4854=1,$C4854,-1)</f>
        <v/>
      </c>
    </row>
    <row r="4855">
      <c r="A4855" s="33" t="n">
        <v>45494.16666666666</v>
      </c>
      <c r="B4855" s="15">
        <f>WEEKDAY($A4855,2)</f>
        <v/>
      </c>
      <c r="C4855" s="15">
        <f>HOUR($A4855)</f>
        <v/>
      </c>
      <c r="D4855" s="15">
        <f>IF(AND($A4855&gt;=Instellingen!$B$6,$A4855&lt;Instellingen!$B$7),1,0)</f>
        <v/>
      </c>
      <c r="E4855" s="15">
        <f>COUNTIF(tData[BezoekStart],"&lt;"&amp;($A4855+1/24))-COUNTIF(tData[BezoekEind],"&lt;="&amp;$A4855)</f>
        <v/>
      </c>
      <c r="F4855" s="15">
        <f>COUNTIF(tData[BezoekLangStart],"&lt;"&amp;($A4855+1/24))-COUNTIF(tData[BezoekLangEind],"&lt;="&amp;$A4855)</f>
        <v/>
      </c>
      <c r="G4855" s="15">
        <f>IF($D4855=1,$B4855*100+$C4855,-1)</f>
        <v/>
      </c>
      <c r="H4855" s="15">
        <f>IF($D4855=1,$B4855,-1)</f>
        <v/>
      </c>
      <c r="I4855" s="15">
        <f>IF($D4855=1,$C4855,-1)</f>
        <v/>
      </c>
    </row>
    <row r="4856">
      <c r="A4856" s="33" t="n">
        <v>45494.20833333334</v>
      </c>
      <c r="B4856" s="15">
        <f>WEEKDAY($A4856,2)</f>
        <v/>
      </c>
      <c r="C4856" s="15">
        <f>HOUR($A4856)</f>
        <v/>
      </c>
      <c r="D4856" s="15">
        <f>IF(AND($A4856&gt;=Instellingen!$B$6,$A4856&lt;Instellingen!$B$7),1,0)</f>
        <v/>
      </c>
      <c r="E4856" s="15">
        <f>COUNTIF(tData[BezoekStart],"&lt;"&amp;($A4856+1/24))-COUNTIF(tData[BezoekEind],"&lt;="&amp;$A4856)</f>
        <v/>
      </c>
      <c r="F4856" s="15">
        <f>COUNTIF(tData[BezoekLangStart],"&lt;"&amp;($A4856+1/24))-COUNTIF(tData[BezoekLangEind],"&lt;="&amp;$A4856)</f>
        <v/>
      </c>
      <c r="G4856" s="15">
        <f>IF($D4856=1,$B4856*100+$C4856,-1)</f>
        <v/>
      </c>
      <c r="H4856" s="15">
        <f>IF($D4856=1,$B4856,-1)</f>
        <v/>
      </c>
      <c r="I4856" s="15">
        <f>IF($D4856=1,$C4856,-1)</f>
        <v/>
      </c>
    </row>
    <row r="4857">
      <c r="A4857" s="33" t="n">
        <v>45494.25</v>
      </c>
      <c r="B4857" s="15">
        <f>WEEKDAY($A4857,2)</f>
        <v/>
      </c>
      <c r="C4857" s="15">
        <f>HOUR($A4857)</f>
        <v/>
      </c>
      <c r="D4857" s="15">
        <f>IF(AND($A4857&gt;=Instellingen!$B$6,$A4857&lt;Instellingen!$B$7),1,0)</f>
        <v/>
      </c>
      <c r="E4857" s="15">
        <f>COUNTIF(tData[BezoekStart],"&lt;"&amp;($A4857+1/24))-COUNTIF(tData[BezoekEind],"&lt;="&amp;$A4857)</f>
        <v/>
      </c>
      <c r="F4857" s="15">
        <f>COUNTIF(tData[BezoekLangStart],"&lt;"&amp;($A4857+1/24))-COUNTIF(tData[BezoekLangEind],"&lt;="&amp;$A4857)</f>
        <v/>
      </c>
      <c r="G4857" s="15">
        <f>IF($D4857=1,$B4857*100+$C4857,-1)</f>
        <v/>
      </c>
      <c r="H4857" s="15">
        <f>IF($D4857=1,$B4857,-1)</f>
        <v/>
      </c>
      <c r="I4857" s="15">
        <f>IF($D4857=1,$C4857,-1)</f>
        <v/>
      </c>
    </row>
    <row r="4858">
      <c r="A4858" s="33" t="n">
        <v>45494.29166666666</v>
      </c>
      <c r="B4858" s="15">
        <f>WEEKDAY($A4858,2)</f>
        <v/>
      </c>
      <c r="C4858" s="15">
        <f>HOUR($A4858)</f>
        <v/>
      </c>
      <c r="D4858" s="15">
        <f>IF(AND($A4858&gt;=Instellingen!$B$6,$A4858&lt;Instellingen!$B$7),1,0)</f>
        <v/>
      </c>
      <c r="E4858" s="15">
        <f>COUNTIF(tData[BezoekStart],"&lt;"&amp;($A4858+1/24))-COUNTIF(tData[BezoekEind],"&lt;="&amp;$A4858)</f>
        <v/>
      </c>
      <c r="F4858" s="15">
        <f>COUNTIF(tData[BezoekLangStart],"&lt;"&amp;($A4858+1/24))-COUNTIF(tData[BezoekLangEind],"&lt;="&amp;$A4858)</f>
        <v/>
      </c>
      <c r="G4858" s="15">
        <f>IF($D4858=1,$B4858*100+$C4858,-1)</f>
        <v/>
      </c>
      <c r="H4858" s="15">
        <f>IF($D4858=1,$B4858,-1)</f>
        <v/>
      </c>
      <c r="I4858" s="15">
        <f>IF($D4858=1,$C4858,-1)</f>
        <v/>
      </c>
    </row>
    <row r="4859">
      <c r="A4859" s="33" t="n">
        <v>45494.33333333334</v>
      </c>
      <c r="B4859" s="15">
        <f>WEEKDAY($A4859,2)</f>
        <v/>
      </c>
      <c r="C4859" s="15">
        <f>HOUR($A4859)</f>
        <v/>
      </c>
      <c r="D4859" s="15">
        <f>IF(AND($A4859&gt;=Instellingen!$B$6,$A4859&lt;Instellingen!$B$7),1,0)</f>
        <v/>
      </c>
      <c r="E4859" s="15">
        <f>COUNTIF(tData[BezoekStart],"&lt;"&amp;($A4859+1/24))-COUNTIF(tData[BezoekEind],"&lt;="&amp;$A4859)</f>
        <v/>
      </c>
      <c r="F4859" s="15">
        <f>COUNTIF(tData[BezoekLangStart],"&lt;"&amp;($A4859+1/24))-COUNTIF(tData[BezoekLangEind],"&lt;="&amp;$A4859)</f>
        <v/>
      </c>
      <c r="G4859" s="15">
        <f>IF($D4859=1,$B4859*100+$C4859,-1)</f>
        <v/>
      </c>
      <c r="H4859" s="15">
        <f>IF($D4859=1,$B4859,-1)</f>
        <v/>
      </c>
      <c r="I4859" s="15">
        <f>IF($D4859=1,$C4859,-1)</f>
        <v/>
      </c>
    </row>
    <row r="4860">
      <c r="A4860" s="33" t="n">
        <v>45494.375</v>
      </c>
      <c r="B4860" s="15">
        <f>WEEKDAY($A4860,2)</f>
        <v/>
      </c>
      <c r="C4860" s="15">
        <f>HOUR($A4860)</f>
        <v/>
      </c>
      <c r="D4860" s="15">
        <f>IF(AND($A4860&gt;=Instellingen!$B$6,$A4860&lt;Instellingen!$B$7),1,0)</f>
        <v/>
      </c>
      <c r="E4860" s="15">
        <f>COUNTIF(tData[BezoekStart],"&lt;"&amp;($A4860+1/24))-COUNTIF(tData[BezoekEind],"&lt;="&amp;$A4860)</f>
        <v/>
      </c>
      <c r="F4860" s="15">
        <f>COUNTIF(tData[BezoekLangStart],"&lt;"&amp;($A4860+1/24))-COUNTIF(tData[BezoekLangEind],"&lt;="&amp;$A4860)</f>
        <v/>
      </c>
      <c r="G4860" s="15">
        <f>IF($D4860=1,$B4860*100+$C4860,-1)</f>
        <v/>
      </c>
      <c r="H4860" s="15">
        <f>IF($D4860=1,$B4860,-1)</f>
        <v/>
      </c>
      <c r="I4860" s="15">
        <f>IF($D4860=1,$C4860,-1)</f>
        <v/>
      </c>
    </row>
    <row r="4861">
      <c r="A4861" s="33" t="n">
        <v>45494.41666666666</v>
      </c>
      <c r="B4861" s="15">
        <f>WEEKDAY($A4861,2)</f>
        <v/>
      </c>
      <c r="C4861" s="15">
        <f>HOUR($A4861)</f>
        <v/>
      </c>
      <c r="D4861" s="15">
        <f>IF(AND($A4861&gt;=Instellingen!$B$6,$A4861&lt;Instellingen!$B$7),1,0)</f>
        <v/>
      </c>
      <c r="E4861" s="15">
        <f>COUNTIF(tData[BezoekStart],"&lt;"&amp;($A4861+1/24))-COUNTIF(tData[BezoekEind],"&lt;="&amp;$A4861)</f>
        <v/>
      </c>
      <c r="F4861" s="15">
        <f>COUNTIF(tData[BezoekLangStart],"&lt;"&amp;($A4861+1/24))-COUNTIF(tData[BezoekLangEind],"&lt;="&amp;$A4861)</f>
        <v/>
      </c>
      <c r="G4861" s="15">
        <f>IF($D4861=1,$B4861*100+$C4861,-1)</f>
        <v/>
      </c>
      <c r="H4861" s="15">
        <f>IF($D4861=1,$B4861,-1)</f>
        <v/>
      </c>
      <c r="I4861" s="15">
        <f>IF($D4861=1,$C4861,-1)</f>
        <v/>
      </c>
    </row>
    <row r="4862">
      <c r="A4862" s="33" t="n">
        <v>45494.45833333334</v>
      </c>
      <c r="B4862" s="15">
        <f>WEEKDAY($A4862,2)</f>
        <v/>
      </c>
      <c r="C4862" s="15">
        <f>HOUR($A4862)</f>
        <v/>
      </c>
      <c r="D4862" s="15">
        <f>IF(AND($A4862&gt;=Instellingen!$B$6,$A4862&lt;Instellingen!$B$7),1,0)</f>
        <v/>
      </c>
      <c r="E4862" s="15">
        <f>COUNTIF(tData[BezoekStart],"&lt;"&amp;($A4862+1/24))-COUNTIF(tData[BezoekEind],"&lt;="&amp;$A4862)</f>
        <v/>
      </c>
      <c r="F4862" s="15">
        <f>COUNTIF(tData[BezoekLangStart],"&lt;"&amp;($A4862+1/24))-COUNTIF(tData[BezoekLangEind],"&lt;="&amp;$A4862)</f>
        <v/>
      </c>
      <c r="G4862" s="15">
        <f>IF($D4862=1,$B4862*100+$C4862,-1)</f>
        <v/>
      </c>
      <c r="H4862" s="15">
        <f>IF($D4862=1,$B4862,-1)</f>
        <v/>
      </c>
      <c r="I4862" s="15">
        <f>IF($D4862=1,$C4862,-1)</f>
        <v/>
      </c>
    </row>
    <row r="4863">
      <c r="A4863" s="33" t="n">
        <v>45494.5</v>
      </c>
      <c r="B4863" s="15">
        <f>WEEKDAY($A4863,2)</f>
        <v/>
      </c>
      <c r="C4863" s="15">
        <f>HOUR($A4863)</f>
        <v/>
      </c>
      <c r="D4863" s="15">
        <f>IF(AND($A4863&gt;=Instellingen!$B$6,$A4863&lt;Instellingen!$B$7),1,0)</f>
        <v/>
      </c>
      <c r="E4863" s="15">
        <f>COUNTIF(tData[BezoekStart],"&lt;"&amp;($A4863+1/24))-COUNTIF(tData[BezoekEind],"&lt;="&amp;$A4863)</f>
        <v/>
      </c>
      <c r="F4863" s="15">
        <f>COUNTIF(tData[BezoekLangStart],"&lt;"&amp;($A4863+1/24))-COUNTIF(tData[BezoekLangEind],"&lt;="&amp;$A4863)</f>
        <v/>
      </c>
      <c r="G4863" s="15">
        <f>IF($D4863=1,$B4863*100+$C4863,-1)</f>
        <v/>
      </c>
      <c r="H4863" s="15">
        <f>IF($D4863=1,$B4863,-1)</f>
        <v/>
      </c>
      <c r="I4863" s="15">
        <f>IF($D4863=1,$C4863,-1)</f>
        <v/>
      </c>
    </row>
    <row r="4864">
      <c r="A4864" s="33" t="n">
        <v>45494.54166666666</v>
      </c>
      <c r="B4864" s="15">
        <f>WEEKDAY($A4864,2)</f>
        <v/>
      </c>
      <c r="C4864" s="15">
        <f>HOUR($A4864)</f>
        <v/>
      </c>
      <c r="D4864" s="15">
        <f>IF(AND($A4864&gt;=Instellingen!$B$6,$A4864&lt;Instellingen!$B$7),1,0)</f>
        <v/>
      </c>
      <c r="E4864" s="15">
        <f>COUNTIF(tData[BezoekStart],"&lt;"&amp;($A4864+1/24))-COUNTIF(tData[BezoekEind],"&lt;="&amp;$A4864)</f>
        <v/>
      </c>
      <c r="F4864" s="15">
        <f>COUNTIF(tData[BezoekLangStart],"&lt;"&amp;($A4864+1/24))-COUNTIF(tData[BezoekLangEind],"&lt;="&amp;$A4864)</f>
        <v/>
      </c>
      <c r="G4864" s="15">
        <f>IF($D4864=1,$B4864*100+$C4864,-1)</f>
        <v/>
      </c>
      <c r="H4864" s="15">
        <f>IF($D4864=1,$B4864,-1)</f>
        <v/>
      </c>
      <c r="I4864" s="15">
        <f>IF($D4864=1,$C4864,-1)</f>
        <v/>
      </c>
    </row>
    <row r="4865">
      <c r="A4865" s="33" t="n">
        <v>45494.58333333334</v>
      </c>
      <c r="B4865" s="15">
        <f>WEEKDAY($A4865,2)</f>
        <v/>
      </c>
      <c r="C4865" s="15">
        <f>HOUR($A4865)</f>
        <v/>
      </c>
      <c r="D4865" s="15">
        <f>IF(AND($A4865&gt;=Instellingen!$B$6,$A4865&lt;Instellingen!$B$7),1,0)</f>
        <v/>
      </c>
      <c r="E4865" s="15">
        <f>COUNTIF(tData[BezoekStart],"&lt;"&amp;($A4865+1/24))-COUNTIF(tData[BezoekEind],"&lt;="&amp;$A4865)</f>
        <v/>
      </c>
      <c r="F4865" s="15">
        <f>COUNTIF(tData[BezoekLangStart],"&lt;"&amp;($A4865+1/24))-COUNTIF(tData[BezoekLangEind],"&lt;="&amp;$A4865)</f>
        <v/>
      </c>
      <c r="G4865" s="15">
        <f>IF($D4865=1,$B4865*100+$C4865,-1)</f>
        <v/>
      </c>
      <c r="H4865" s="15">
        <f>IF($D4865=1,$B4865,-1)</f>
        <v/>
      </c>
      <c r="I4865" s="15">
        <f>IF($D4865=1,$C4865,-1)</f>
        <v/>
      </c>
    </row>
    <row r="4866">
      <c r="A4866" s="33" t="n">
        <v>45494.625</v>
      </c>
      <c r="B4866" s="15">
        <f>WEEKDAY($A4866,2)</f>
        <v/>
      </c>
      <c r="C4866" s="15">
        <f>HOUR($A4866)</f>
        <v/>
      </c>
      <c r="D4866" s="15">
        <f>IF(AND($A4866&gt;=Instellingen!$B$6,$A4866&lt;Instellingen!$B$7),1,0)</f>
        <v/>
      </c>
      <c r="E4866" s="15">
        <f>COUNTIF(tData[BezoekStart],"&lt;"&amp;($A4866+1/24))-COUNTIF(tData[BezoekEind],"&lt;="&amp;$A4866)</f>
        <v/>
      </c>
      <c r="F4866" s="15">
        <f>COUNTIF(tData[BezoekLangStart],"&lt;"&amp;($A4866+1/24))-COUNTIF(tData[BezoekLangEind],"&lt;="&amp;$A4866)</f>
        <v/>
      </c>
      <c r="G4866" s="15">
        <f>IF($D4866=1,$B4866*100+$C4866,-1)</f>
        <v/>
      </c>
      <c r="H4866" s="15">
        <f>IF($D4866=1,$B4866,-1)</f>
        <v/>
      </c>
      <c r="I4866" s="15">
        <f>IF($D4866=1,$C4866,-1)</f>
        <v/>
      </c>
    </row>
    <row r="4867">
      <c r="A4867" s="33" t="n">
        <v>45494.66666666666</v>
      </c>
      <c r="B4867" s="15">
        <f>WEEKDAY($A4867,2)</f>
        <v/>
      </c>
      <c r="C4867" s="15">
        <f>HOUR($A4867)</f>
        <v/>
      </c>
      <c r="D4867" s="15">
        <f>IF(AND($A4867&gt;=Instellingen!$B$6,$A4867&lt;Instellingen!$B$7),1,0)</f>
        <v/>
      </c>
      <c r="E4867" s="15">
        <f>COUNTIF(tData[BezoekStart],"&lt;"&amp;($A4867+1/24))-COUNTIF(tData[BezoekEind],"&lt;="&amp;$A4867)</f>
        <v/>
      </c>
      <c r="F4867" s="15">
        <f>COUNTIF(tData[BezoekLangStart],"&lt;"&amp;($A4867+1/24))-COUNTIF(tData[BezoekLangEind],"&lt;="&amp;$A4867)</f>
        <v/>
      </c>
      <c r="G4867" s="15">
        <f>IF($D4867=1,$B4867*100+$C4867,-1)</f>
        <v/>
      </c>
      <c r="H4867" s="15">
        <f>IF($D4867=1,$B4867,-1)</f>
        <v/>
      </c>
      <c r="I4867" s="15">
        <f>IF($D4867=1,$C4867,-1)</f>
        <v/>
      </c>
    </row>
    <row r="4868">
      <c r="A4868" s="33" t="n">
        <v>45494.70833333334</v>
      </c>
      <c r="B4868" s="15">
        <f>WEEKDAY($A4868,2)</f>
        <v/>
      </c>
      <c r="C4868" s="15">
        <f>HOUR($A4868)</f>
        <v/>
      </c>
      <c r="D4868" s="15">
        <f>IF(AND($A4868&gt;=Instellingen!$B$6,$A4868&lt;Instellingen!$B$7),1,0)</f>
        <v/>
      </c>
      <c r="E4868" s="15">
        <f>COUNTIF(tData[BezoekStart],"&lt;"&amp;($A4868+1/24))-COUNTIF(tData[BezoekEind],"&lt;="&amp;$A4868)</f>
        <v/>
      </c>
      <c r="F4868" s="15">
        <f>COUNTIF(tData[BezoekLangStart],"&lt;"&amp;($A4868+1/24))-COUNTIF(tData[BezoekLangEind],"&lt;="&amp;$A4868)</f>
        <v/>
      </c>
      <c r="G4868" s="15">
        <f>IF($D4868=1,$B4868*100+$C4868,-1)</f>
        <v/>
      </c>
      <c r="H4868" s="15">
        <f>IF($D4868=1,$B4868,-1)</f>
        <v/>
      </c>
      <c r="I4868" s="15">
        <f>IF($D4868=1,$C4868,-1)</f>
        <v/>
      </c>
    </row>
    <row r="4869">
      <c r="A4869" s="33" t="n">
        <v>45494.75</v>
      </c>
      <c r="B4869" s="15">
        <f>WEEKDAY($A4869,2)</f>
        <v/>
      </c>
      <c r="C4869" s="15">
        <f>HOUR($A4869)</f>
        <v/>
      </c>
      <c r="D4869" s="15">
        <f>IF(AND($A4869&gt;=Instellingen!$B$6,$A4869&lt;Instellingen!$B$7),1,0)</f>
        <v/>
      </c>
      <c r="E4869" s="15">
        <f>COUNTIF(tData[BezoekStart],"&lt;"&amp;($A4869+1/24))-COUNTIF(tData[BezoekEind],"&lt;="&amp;$A4869)</f>
        <v/>
      </c>
      <c r="F4869" s="15">
        <f>COUNTIF(tData[BezoekLangStart],"&lt;"&amp;($A4869+1/24))-COUNTIF(tData[BezoekLangEind],"&lt;="&amp;$A4869)</f>
        <v/>
      </c>
      <c r="G4869" s="15">
        <f>IF($D4869=1,$B4869*100+$C4869,-1)</f>
        <v/>
      </c>
      <c r="H4869" s="15">
        <f>IF($D4869=1,$B4869,-1)</f>
        <v/>
      </c>
      <c r="I4869" s="15">
        <f>IF($D4869=1,$C4869,-1)</f>
        <v/>
      </c>
    </row>
    <row r="4870">
      <c r="A4870" s="33" t="n">
        <v>45494.79166666666</v>
      </c>
      <c r="B4870" s="15">
        <f>WEEKDAY($A4870,2)</f>
        <v/>
      </c>
      <c r="C4870" s="15">
        <f>HOUR($A4870)</f>
        <v/>
      </c>
      <c r="D4870" s="15">
        <f>IF(AND($A4870&gt;=Instellingen!$B$6,$A4870&lt;Instellingen!$B$7),1,0)</f>
        <v/>
      </c>
      <c r="E4870" s="15">
        <f>COUNTIF(tData[BezoekStart],"&lt;"&amp;($A4870+1/24))-COUNTIF(tData[BezoekEind],"&lt;="&amp;$A4870)</f>
        <v/>
      </c>
      <c r="F4870" s="15">
        <f>COUNTIF(tData[BezoekLangStart],"&lt;"&amp;($A4870+1/24))-COUNTIF(tData[BezoekLangEind],"&lt;="&amp;$A4870)</f>
        <v/>
      </c>
      <c r="G4870" s="15">
        <f>IF($D4870=1,$B4870*100+$C4870,-1)</f>
        <v/>
      </c>
      <c r="H4870" s="15">
        <f>IF($D4870=1,$B4870,-1)</f>
        <v/>
      </c>
      <c r="I4870" s="15">
        <f>IF($D4870=1,$C4870,-1)</f>
        <v/>
      </c>
    </row>
    <row r="4871">
      <c r="A4871" s="33" t="n">
        <v>45494.83333333334</v>
      </c>
      <c r="B4871" s="15">
        <f>WEEKDAY($A4871,2)</f>
        <v/>
      </c>
      <c r="C4871" s="15">
        <f>HOUR($A4871)</f>
        <v/>
      </c>
      <c r="D4871" s="15">
        <f>IF(AND($A4871&gt;=Instellingen!$B$6,$A4871&lt;Instellingen!$B$7),1,0)</f>
        <v/>
      </c>
      <c r="E4871" s="15">
        <f>COUNTIF(tData[BezoekStart],"&lt;"&amp;($A4871+1/24))-COUNTIF(tData[BezoekEind],"&lt;="&amp;$A4871)</f>
        <v/>
      </c>
      <c r="F4871" s="15">
        <f>COUNTIF(tData[BezoekLangStart],"&lt;"&amp;($A4871+1/24))-COUNTIF(tData[BezoekLangEind],"&lt;="&amp;$A4871)</f>
        <v/>
      </c>
      <c r="G4871" s="15">
        <f>IF($D4871=1,$B4871*100+$C4871,-1)</f>
        <v/>
      </c>
      <c r="H4871" s="15">
        <f>IF($D4871=1,$B4871,-1)</f>
        <v/>
      </c>
      <c r="I4871" s="15">
        <f>IF($D4871=1,$C4871,-1)</f>
        <v/>
      </c>
    </row>
    <row r="4872">
      <c r="A4872" s="33" t="n">
        <v>45494.875</v>
      </c>
      <c r="B4872" s="15">
        <f>WEEKDAY($A4872,2)</f>
        <v/>
      </c>
      <c r="C4872" s="15">
        <f>HOUR($A4872)</f>
        <v/>
      </c>
      <c r="D4872" s="15">
        <f>IF(AND($A4872&gt;=Instellingen!$B$6,$A4872&lt;Instellingen!$B$7),1,0)</f>
        <v/>
      </c>
      <c r="E4872" s="15">
        <f>COUNTIF(tData[BezoekStart],"&lt;"&amp;($A4872+1/24))-COUNTIF(tData[BezoekEind],"&lt;="&amp;$A4872)</f>
        <v/>
      </c>
      <c r="F4872" s="15">
        <f>COUNTIF(tData[BezoekLangStart],"&lt;"&amp;($A4872+1/24))-COUNTIF(tData[BezoekLangEind],"&lt;="&amp;$A4872)</f>
        <v/>
      </c>
      <c r="G4872" s="15">
        <f>IF($D4872=1,$B4872*100+$C4872,-1)</f>
        <v/>
      </c>
      <c r="H4872" s="15">
        <f>IF($D4872=1,$B4872,-1)</f>
        <v/>
      </c>
      <c r="I4872" s="15">
        <f>IF($D4872=1,$C4872,-1)</f>
        <v/>
      </c>
    </row>
    <row r="4873">
      <c r="A4873" s="33" t="n">
        <v>45494.91666666666</v>
      </c>
      <c r="B4873" s="15">
        <f>WEEKDAY($A4873,2)</f>
        <v/>
      </c>
      <c r="C4873" s="15">
        <f>HOUR($A4873)</f>
        <v/>
      </c>
      <c r="D4873" s="15">
        <f>IF(AND($A4873&gt;=Instellingen!$B$6,$A4873&lt;Instellingen!$B$7),1,0)</f>
        <v/>
      </c>
      <c r="E4873" s="15">
        <f>COUNTIF(tData[BezoekStart],"&lt;"&amp;($A4873+1/24))-COUNTIF(tData[BezoekEind],"&lt;="&amp;$A4873)</f>
        <v/>
      </c>
      <c r="F4873" s="15">
        <f>COUNTIF(tData[BezoekLangStart],"&lt;"&amp;($A4873+1/24))-COUNTIF(tData[BezoekLangEind],"&lt;="&amp;$A4873)</f>
        <v/>
      </c>
      <c r="G4873" s="15">
        <f>IF($D4873=1,$B4873*100+$C4873,-1)</f>
        <v/>
      </c>
      <c r="H4873" s="15">
        <f>IF($D4873=1,$B4873,-1)</f>
        <v/>
      </c>
      <c r="I4873" s="15">
        <f>IF($D4873=1,$C4873,-1)</f>
        <v/>
      </c>
    </row>
    <row r="4874">
      <c r="A4874" s="33" t="n">
        <v>45494.95833333334</v>
      </c>
      <c r="B4874" s="15">
        <f>WEEKDAY($A4874,2)</f>
        <v/>
      </c>
      <c r="C4874" s="15">
        <f>HOUR($A4874)</f>
        <v/>
      </c>
      <c r="D4874" s="15">
        <f>IF(AND($A4874&gt;=Instellingen!$B$6,$A4874&lt;Instellingen!$B$7),1,0)</f>
        <v/>
      </c>
      <c r="E4874" s="15">
        <f>COUNTIF(tData[BezoekStart],"&lt;"&amp;($A4874+1/24))-COUNTIF(tData[BezoekEind],"&lt;="&amp;$A4874)</f>
        <v/>
      </c>
      <c r="F4874" s="15">
        <f>COUNTIF(tData[BezoekLangStart],"&lt;"&amp;($A4874+1/24))-COUNTIF(tData[BezoekLangEind],"&lt;="&amp;$A4874)</f>
        <v/>
      </c>
      <c r="G4874" s="15">
        <f>IF($D4874=1,$B4874*100+$C4874,-1)</f>
        <v/>
      </c>
      <c r="H4874" s="15">
        <f>IF($D4874=1,$B4874,-1)</f>
        <v/>
      </c>
      <c r="I4874" s="15">
        <f>IF($D4874=1,$C4874,-1)</f>
        <v/>
      </c>
    </row>
    <row r="4875">
      <c r="A4875" s="33" t="n">
        <v>45495</v>
      </c>
      <c r="B4875" s="15">
        <f>WEEKDAY($A4875,2)</f>
        <v/>
      </c>
      <c r="C4875" s="15">
        <f>HOUR($A4875)</f>
        <v/>
      </c>
      <c r="D4875" s="15">
        <f>IF(AND($A4875&gt;=Instellingen!$B$6,$A4875&lt;Instellingen!$B$7),1,0)</f>
        <v/>
      </c>
      <c r="E4875" s="15">
        <f>COUNTIF(tData[BezoekStart],"&lt;"&amp;($A4875+1/24))-COUNTIF(tData[BezoekEind],"&lt;="&amp;$A4875)</f>
        <v/>
      </c>
      <c r="F4875" s="15">
        <f>COUNTIF(tData[BezoekLangStart],"&lt;"&amp;($A4875+1/24))-COUNTIF(tData[BezoekLangEind],"&lt;="&amp;$A4875)</f>
        <v/>
      </c>
      <c r="G4875" s="15">
        <f>IF($D4875=1,$B4875*100+$C4875,-1)</f>
        <v/>
      </c>
      <c r="H4875" s="15">
        <f>IF($D4875=1,$B4875,-1)</f>
        <v/>
      </c>
      <c r="I4875" s="15">
        <f>IF($D4875=1,$C4875,-1)</f>
        <v/>
      </c>
    </row>
    <row r="4876">
      <c r="A4876" s="33" t="n">
        <v>45495.04166666666</v>
      </c>
      <c r="B4876" s="15">
        <f>WEEKDAY($A4876,2)</f>
        <v/>
      </c>
      <c r="C4876" s="15">
        <f>HOUR($A4876)</f>
        <v/>
      </c>
      <c r="D4876" s="15">
        <f>IF(AND($A4876&gt;=Instellingen!$B$6,$A4876&lt;Instellingen!$B$7),1,0)</f>
        <v/>
      </c>
      <c r="E4876" s="15">
        <f>COUNTIF(tData[BezoekStart],"&lt;"&amp;($A4876+1/24))-COUNTIF(tData[BezoekEind],"&lt;="&amp;$A4876)</f>
        <v/>
      </c>
      <c r="F4876" s="15">
        <f>COUNTIF(tData[BezoekLangStart],"&lt;"&amp;($A4876+1/24))-COUNTIF(tData[BezoekLangEind],"&lt;="&amp;$A4876)</f>
        <v/>
      </c>
      <c r="G4876" s="15">
        <f>IF($D4876=1,$B4876*100+$C4876,-1)</f>
        <v/>
      </c>
      <c r="H4876" s="15">
        <f>IF($D4876=1,$B4876,-1)</f>
        <v/>
      </c>
      <c r="I4876" s="15">
        <f>IF($D4876=1,$C4876,-1)</f>
        <v/>
      </c>
    </row>
    <row r="4877">
      <c r="A4877" s="33" t="n">
        <v>45495.08333333334</v>
      </c>
      <c r="B4877" s="15">
        <f>WEEKDAY($A4877,2)</f>
        <v/>
      </c>
      <c r="C4877" s="15">
        <f>HOUR($A4877)</f>
        <v/>
      </c>
      <c r="D4877" s="15">
        <f>IF(AND($A4877&gt;=Instellingen!$B$6,$A4877&lt;Instellingen!$B$7),1,0)</f>
        <v/>
      </c>
      <c r="E4877" s="15">
        <f>COUNTIF(tData[BezoekStart],"&lt;"&amp;($A4877+1/24))-COUNTIF(tData[BezoekEind],"&lt;="&amp;$A4877)</f>
        <v/>
      </c>
      <c r="F4877" s="15">
        <f>COUNTIF(tData[BezoekLangStart],"&lt;"&amp;($A4877+1/24))-COUNTIF(tData[BezoekLangEind],"&lt;="&amp;$A4877)</f>
        <v/>
      </c>
      <c r="G4877" s="15">
        <f>IF($D4877=1,$B4877*100+$C4877,-1)</f>
        <v/>
      </c>
      <c r="H4877" s="15">
        <f>IF($D4877=1,$B4877,-1)</f>
        <v/>
      </c>
      <c r="I4877" s="15">
        <f>IF($D4877=1,$C4877,-1)</f>
        <v/>
      </c>
    </row>
    <row r="4878">
      <c r="A4878" s="33" t="n">
        <v>45495.125</v>
      </c>
      <c r="B4878" s="15">
        <f>WEEKDAY($A4878,2)</f>
        <v/>
      </c>
      <c r="C4878" s="15">
        <f>HOUR($A4878)</f>
        <v/>
      </c>
      <c r="D4878" s="15">
        <f>IF(AND($A4878&gt;=Instellingen!$B$6,$A4878&lt;Instellingen!$B$7),1,0)</f>
        <v/>
      </c>
      <c r="E4878" s="15">
        <f>COUNTIF(tData[BezoekStart],"&lt;"&amp;($A4878+1/24))-COUNTIF(tData[BezoekEind],"&lt;="&amp;$A4878)</f>
        <v/>
      </c>
      <c r="F4878" s="15">
        <f>COUNTIF(tData[BezoekLangStart],"&lt;"&amp;($A4878+1/24))-COUNTIF(tData[BezoekLangEind],"&lt;="&amp;$A4878)</f>
        <v/>
      </c>
      <c r="G4878" s="15">
        <f>IF($D4878=1,$B4878*100+$C4878,-1)</f>
        <v/>
      </c>
      <c r="H4878" s="15">
        <f>IF($D4878=1,$B4878,-1)</f>
        <v/>
      </c>
      <c r="I4878" s="15">
        <f>IF($D4878=1,$C4878,-1)</f>
        <v/>
      </c>
    </row>
    <row r="4879">
      <c r="A4879" s="33" t="n">
        <v>45495.16666666666</v>
      </c>
      <c r="B4879" s="15">
        <f>WEEKDAY($A4879,2)</f>
        <v/>
      </c>
      <c r="C4879" s="15">
        <f>HOUR($A4879)</f>
        <v/>
      </c>
      <c r="D4879" s="15">
        <f>IF(AND($A4879&gt;=Instellingen!$B$6,$A4879&lt;Instellingen!$B$7),1,0)</f>
        <v/>
      </c>
      <c r="E4879" s="15">
        <f>COUNTIF(tData[BezoekStart],"&lt;"&amp;($A4879+1/24))-COUNTIF(tData[BezoekEind],"&lt;="&amp;$A4879)</f>
        <v/>
      </c>
      <c r="F4879" s="15">
        <f>COUNTIF(tData[BezoekLangStart],"&lt;"&amp;($A4879+1/24))-COUNTIF(tData[BezoekLangEind],"&lt;="&amp;$A4879)</f>
        <v/>
      </c>
      <c r="G4879" s="15">
        <f>IF($D4879=1,$B4879*100+$C4879,-1)</f>
        <v/>
      </c>
      <c r="H4879" s="15">
        <f>IF($D4879=1,$B4879,-1)</f>
        <v/>
      </c>
      <c r="I4879" s="15">
        <f>IF($D4879=1,$C4879,-1)</f>
        <v/>
      </c>
    </row>
    <row r="4880">
      <c r="A4880" s="33" t="n">
        <v>45495.20833333334</v>
      </c>
      <c r="B4880" s="15">
        <f>WEEKDAY($A4880,2)</f>
        <v/>
      </c>
      <c r="C4880" s="15">
        <f>HOUR($A4880)</f>
        <v/>
      </c>
      <c r="D4880" s="15">
        <f>IF(AND($A4880&gt;=Instellingen!$B$6,$A4880&lt;Instellingen!$B$7),1,0)</f>
        <v/>
      </c>
      <c r="E4880" s="15">
        <f>COUNTIF(tData[BezoekStart],"&lt;"&amp;($A4880+1/24))-COUNTIF(tData[BezoekEind],"&lt;="&amp;$A4880)</f>
        <v/>
      </c>
      <c r="F4880" s="15">
        <f>COUNTIF(tData[BezoekLangStart],"&lt;"&amp;($A4880+1/24))-COUNTIF(tData[BezoekLangEind],"&lt;="&amp;$A4880)</f>
        <v/>
      </c>
      <c r="G4880" s="15">
        <f>IF($D4880=1,$B4880*100+$C4880,-1)</f>
        <v/>
      </c>
      <c r="H4880" s="15">
        <f>IF($D4880=1,$B4880,-1)</f>
        <v/>
      </c>
      <c r="I4880" s="15">
        <f>IF($D4880=1,$C4880,-1)</f>
        <v/>
      </c>
    </row>
    <row r="4881">
      <c r="A4881" s="33" t="n">
        <v>45495.25</v>
      </c>
      <c r="B4881" s="15">
        <f>WEEKDAY($A4881,2)</f>
        <v/>
      </c>
      <c r="C4881" s="15">
        <f>HOUR($A4881)</f>
        <v/>
      </c>
      <c r="D4881" s="15">
        <f>IF(AND($A4881&gt;=Instellingen!$B$6,$A4881&lt;Instellingen!$B$7),1,0)</f>
        <v/>
      </c>
      <c r="E4881" s="15">
        <f>COUNTIF(tData[BezoekStart],"&lt;"&amp;($A4881+1/24))-COUNTIF(tData[BezoekEind],"&lt;="&amp;$A4881)</f>
        <v/>
      </c>
      <c r="F4881" s="15">
        <f>COUNTIF(tData[BezoekLangStart],"&lt;"&amp;($A4881+1/24))-COUNTIF(tData[BezoekLangEind],"&lt;="&amp;$A4881)</f>
        <v/>
      </c>
      <c r="G4881" s="15">
        <f>IF($D4881=1,$B4881*100+$C4881,-1)</f>
        <v/>
      </c>
      <c r="H4881" s="15">
        <f>IF($D4881=1,$B4881,-1)</f>
        <v/>
      </c>
      <c r="I4881" s="15">
        <f>IF($D4881=1,$C4881,-1)</f>
        <v/>
      </c>
    </row>
    <row r="4882">
      <c r="A4882" s="33" t="n">
        <v>45495.29166666666</v>
      </c>
      <c r="B4882" s="15">
        <f>WEEKDAY($A4882,2)</f>
        <v/>
      </c>
      <c r="C4882" s="15">
        <f>HOUR($A4882)</f>
        <v/>
      </c>
      <c r="D4882" s="15">
        <f>IF(AND($A4882&gt;=Instellingen!$B$6,$A4882&lt;Instellingen!$B$7),1,0)</f>
        <v/>
      </c>
      <c r="E4882" s="15">
        <f>COUNTIF(tData[BezoekStart],"&lt;"&amp;($A4882+1/24))-COUNTIF(tData[BezoekEind],"&lt;="&amp;$A4882)</f>
        <v/>
      </c>
      <c r="F4882" s="15">
        <f>COUNTIF(tData[BezoekLangStart],"&lt;"&amp;($A4882+1/24))-COUNTIF(tData[BezoekLangEind],"&lt;="&amp;$A4882)</f>
        <v/>
      </c>
      <c r="G4882" s="15">
        <f>IF($D4882=1,$B4882*100+$C4882,-1)</f>
        <v/>
      </c>
      <c r="H4882" s="15">
        <f>IF($D4882=1,$B4882,-1)</f>
        <v/>
      </c>
      <c r="I4882" s="15">
        <f>IF($D4882=1,$C4882,-1)</f>
        <v/>
      </c>
    </row>
    <row r="4883">
      <c r="A4883" s="33" t="n">
        <v>45495.33333333334</v>
      </c>
      <c r="B4883" s="15">
        <f>WEEKDAY($A4883,2)</f>
        <v/>
      </c>
      <c r="C4883" s="15">
        <f>HOUR($A4883)</f>
        <v/>
      </c>
      <c r="D4883" s="15">
        <f>IF(AND($A4883&gt;=Instellingen!$B$6,$A4883&lt;Instellingen!$B$7),1,0)</f>
        <v/>
      </c>
      <c r="E4883" s="15">
        <f>COUNTIF(tData[BezoekStart],"&lt;"&amp;($A4883+1/24))-COUNTIF(tData[BezoekEind],"&lt;="&amp;$A4883)</f>
        <v/>
      </c>
      <c r="F4883" s="15">
        <f>COUNTIF(tData[BezoekLangStart],"&lt;"&amp;($A4883+1/24))-COUNTIF(tData[BezoekLangEind],"&lt;="&amp;$A4883)</f>
        <v/>
      </c>
      <c r="G4883" s="15">
        <f>IF($D4883=1,$B4883*100+$C4883,-1)</f>
        <v/>
      </c>
      <c r="H4883" s="15">
        <f>IF($D4883=1,$B4883,-1)</f>
        <v/>
      </c>
      <c r="I4883" s="15">
        <f>IF($D4883=1,$C4883,-1)</f>
        <v/>
      </c>
    </row>
    <row r="4884">
      <c r="A4884" s="33" t="n">
        <v>45495.375</v>
      </c>
      <c r="B4884" s="15">
        <f>WEEKDAY($A4884,2)</f>
        <v/>
      </c>
      <c r="C4884" s="15">
        <f>HOUR($A4884)</f>
        <v/>
      </c>
      <c r="D4884" s="15">
        <f>IF(AND($A4884&gt;=Instellingen!$B$6,$A4884&lt;Instellingen!$B$7),1,0)</f>
        <v/>
      </c>
      <c r="E4884" s="15">
        <f>COUNTIF(tData[BezoekStart],"&lt;"&amp;($A4884+1/24))-COUNTIF(tData[BezoekEind],"&lt;="&amp;$A4884)</f>
        <v/>
      </c>
      <c r="F4884" s="15">
        <f>COUNTIF(tData[BezoekLangStart],"&lt;"&amp;($A4884+1/24))-COUNTIF(tData[BezoekLangEind],"&lt;="&amp;$A4884)</f>
        <v/>
      </c>
      <c r="G4884" s="15">
        <f>IF($D4884=1,$B4884*100+$C4884,-1)</f>
        <v/>
      </c>
      <c r="H4884" s="15">
        <f>IF($D4884=1,$B4884,-1)</f>
        <v/>
      </c>
      <c r="I4884" s="15">
        <f>IF($D4884=1,$C4884,-1)</f>
        <v/>
      </c>
    </row>
    <row r="4885">
      <c r="A4885" s="33" t="n">
        <v>45495.41666666666</v>
      </c>
      <c r="B4885" s="15">
        <f>WEEKDAY($A4885,2)</f>
        <v/>
      </c>
      <c r="C4885" s="15">
        <f>HOUR($A4885)</f>
        <v/>
      </c>
      <c r="D4885" s="15">
        <f>IF(AND($A4885&gt;=Instellingen!$B$6,$A4885&lt;Instellingen!$B$7),1,0)</f>
        <v/>
      </c>
      <c r="E4885" s="15">
        <f>COUNTIF(tData[BezoekStart],"&lt;"&amp;($A4885+1/24))-COUNTIF(tData[BezoekEind],"&lt;="&amp;$A4885)</f>
        <v/>
      </c>
      <c r="F4885" s="15">
        <f>COUNTIF(tData[BezoekLangStart],"&lt;"&amp;($A4885+1/24))-COUNTIF(tData[BezoekLangEind],"&lt;="&amp;$A4885)</f>
        <v/>
      </c>
      <c r="G4885" s="15">
        <f>IF($D4885=1,$B4885*100+$C4885,-1)</f>
        <v/>
      </c>
      <c r="H4885" s="15">
        <f>IF($D4885=1,$B4885,-1)</f>
        <v/>
      </c>
      <c r="I4885" s="15">
        <f>IF($D4885=1,$C4885,-1)</f>
        <v/>
      </c>
    </row>
    <row r="4886">
      <c r="A4886" s="33" t="n">
        <v>45495.45833333334</v>
      </c>
      <c r="B4886" s="15">
        <f>WEEKDAY($A4886,2)</f>
        <v/>
      </c>
      <c r="C4886" s="15">
        <f>HOUR($A4886)</f>
        <v/>
      </c>
      <c r="D4886" s="15">
        <f>IF(AND($A4886&gt;=Instellingen!$B$6,$A4886&lt;Instellingen!$B$7),1,0)</f>
        <v/>
      </c>
      <c r="E4886" s="15">
        <f>COUNTIF(tData[BezoekStart],"&lt;"&amp;($A4886+1/24))-COUNTIF(tData[BezoekEind],"&lt;="&amp;$A4886)</f>
        <v/>
      </c>
      <c r="F4886" s="15">
        <f>COUNTIF(tData[BezoekLangStart],"&lt;"&amp;($A4886+1/24))-COUNTIF(tData[BezoekLangEind],"&lt;="&amp;$A4886)</f>
        <v/>
      </c>
      <c r="G4886" s="15">
        <f>IF($D4886=1,$B4886*100+$C4886,-1)</f>
        <v/>
      </c>
      <c r="H4886" s="15">
        <f>IF($D4886=1,$B4886,-1)</f>
        <v/>
      </c>
      <c r="I4886" s="15">
        <f>IF($D4886=1,$C4886,-1)</f>
        <v/>
      </c>
    </row>
    <row r="4887">
      <c r="A4887" s="33" t="n">
        <v>45495.5</v>
      </c>
      <c r="B4887" s="15">
        <f>WEEKDAY($A4887,2)</f>
        <v/>
      </c>
      <c r="C4887" s="15">
        <f>HOUR($A4887)</f>
        <v/>
      </c>
      <c r="D4887" s="15">
        <f>IF(AND($A4887&gt;=Instellingen!$B$6,$A4887&lt;Instellingen!$B$7),1,0)</f>
        <v/>
      </c>
      <c r="E4887" s="15">
        <f>COUNTIF(tData[BezoekStart],"&lt;"&amp;($A4887+1/24))-COUNTIF(tData[BezoekEind],"&lt;="&amp;$A4887)</f>
        <v/>
      </c>
      <c r="F4887" s="15">
        <f>COUNTIF(tData[BezoekLangStart],"&lt;"&amp;($A4887+1/24))-COUNTIF(tData[BezoekLangEind],"&lt;="&amp;$A4887)</f>
        <v/>
      </c>
      <c r="G4887" s="15">
        <f>IF($D4887=1,$B4887*100+$C4887,-1)</f>
        <v/>
      </c>
      <c r="H4887" s="15">
        <f>IF($D4887=1,$B4887,-1)</f>
        <v/>
      </c>
      <c r="I4887" s="15">
        <f>IF($D4887=1,$C4887,-1)</f>
        <v/>
      </c>
    </row>
    <row r="4888">
      <c r="A4888" s="33" t="n">
        <v>45495.54166666666</v>
      </c>
      <c r="B4888" s="15">
        <f>WEEKDAY($A4888,2)</f>
        <v/>
      </c>
      <c r="C4888" s="15">
        <f>HOUR($A4888)</f>
        <v/>
      </c>
      <c r="D4888" s="15">
        <f>IF(AND($A4888&gt;=Instellingen!$B$6,$A4888&lt;Instellingen!$B$7),1,0)</f>
        <v/>
      </c>
      <c r="E4888" s="15">
        <f>COUNTIF(tData[BezoekStart],"&lt;"&amp;($A4888+1/24))-COUNTIF(tData[BezoekEind],"&lt;="&amp;$A4888)</f>
        <v/>
      </c>
      <c r="F4888" s="15">
        <f>COUNTIF(tData[BezoekLangStart],"&lt;"&amp;($A4888+1/24))-COUNTIF(tData[BezoekLangEind],"&lt;="&amp;$A4888)</f>
        <v/>
      </c>
      <c r="G4888" s="15">
        <f>IF($D4888=1,$B4888*100+$C4888,-1)</f>
        <v/>
      </c>
      <c r="H4888" s="15">
        <f>IF($D4888=1,$B4888,-1)</f>
        <v/>
      </c>
      <c r="I4888" s="15">
        <f>IF($D4888=1,$C4888,-1)</f>
        <v/>
      </c>
    </row>
    <row r="4889">
      <c r="A4889" s="33" t="n">
        <v>45495.58333333334</v>
      </c>
      <c r="B4889" s="15">
        <f>WEEKDAY($A4889,2)</f>
        <v/>
      </c>
      <c r="C4889" s="15">
        <f>HOUR($A4889)</f>
        <v/>
      </c>
      <c r="D4889" s="15">
        <f>IF(AND($A4889&gt;=Instellingen!$B$6,$A4889&lt;Instellingen!$B$7),1,0)</f>
        <v/>
      </c>
      <c r="E4889" s="15">
        <f>COUNTIF(tData[BezoekStart],"&lt;"&amp;($A4889+1/24))-COUNTIF(tData[BezoekEind],"&lt;="&amp;$A4889)</f>
        <v/>
      </c>
      <c r="F4889" s="15">
        <f>COUNTIF(tData[BezoekLangStart],"&lt;"&amp;($A4889+1/24))-COUNTIF(tData[BezoekLangEind],"&lt;="&amp;$A4889)</f>
        <v/>
      </c>
      <c r="G4889" s="15">
        <f>IF($D4889=1,$B4889*100+$C4889,-1)</f>
        <v/>
      </c>
      <c r="H4889" s="15">
        <f>IF($D4889=1,$B4889,-1)</f>
        <v/>
      </c>
      <c r="I4889" s="15">
        <f>IF($D4889=1,$C4889,-1)</f>
        <v/>
      </c>
    </row>
    <row r="4890">
      <c r="A4890" s="33" t="n">
        <v>45495.625</v>
      </c>
      <c r="B4890" s="15">
        <f>WEEKDAY($A4890,2)</f>
        <v/>
      </c>
      <c r="C4890" s="15">
        <f>HOUR($A4890)</f>
        <v/>
      </c>
      <c r="D4890" s="15">
        <f>IF(AND($A4890&gt;=Instellingen!$B$6,$A4890&lt;Instellingen!$B$7),1,0)</f>
        <v/>
      </c>
      <c r="E4890" s="15">
        <f>COUNTIF(tData[BezoekStart],"&lt;"&amp;($A4890+1/24))-COUNTIF(tData[BezoekEind],"&lt;="&amp;$A4890)</f>
        <v/>
      </c>
      <c r="F4890" s="15">
        <f>COUNTIF(tData[BezoekLangStart],"&lt;"&amp;($A4890+1/24))-COUNTIF(tData[BezoekLangEind],"&lt;="&amp;$A4890)</f>
        <v/>
      </c>
      <c r="G4890" s="15">
        <f>IF($D4890=1,$B4890*100+$C4890,-1)</f>
        <v/>
      </c>
      <c r="H4890" s="15">
        <f>IF($D4890=1,$B4890,-1)</f>
        <v/>
      </c>
      <c r="I4890" s="15">
        <f>IF($D4890=1,$C4890,-1)</f>
        <v/>
      </c>
    </row>
    <row r="4891">
      <c r="A4891" s="33" t="n">
        <v>45495.66666666666</v>
      </c>
      <c r="B4891" s="15">
        <f>WEEKDAY($A4891,2)</f>
        <v/>
      </c>
      <c r="C4891" s="15">
        <f>HOUR($A4891)</f>
        <v/>
      </c>
      <c r="D4891" s="15">
        <f>IF(AND($A4891&gt;=Instellingen!$B$6,$A4891&lt;Instellingen!$B$7),1,0)</f>
        <v/>
      </c>
      <c r="E4891" s="15">
        <f>COUNTIF(tData[BezoekStart],"&lt;"&amp;($A4891+1/24))-COUNTIF(tData[BezoekEind],"&lt;="&amp;$A4891)</f>
        <v/>
      </c>
      <c r="F4891" s="15">
        <f>COUNTIF(tData[BezoekLangStart],"&lt;"&amp;($A4891+1/24))-COUNTIF(tData[BezoekLangEind],"&lt;="&amp;$A4891)</f>
        <v/>
      </c>
      <c r="G4891" s="15">
        <f>IF($D4891=1,$B4891*100+$C4891,-1)</f>
        <v/>
      </c>
      <c r="H4891" s="15">
        <f>IF($D4891=1,$B4891,-1)</f>
        <v/>
      </c>
      <c r="I4891" s="15">
        <f>IF($D4891=1,$C4891,-1)</f>
        <v/>
      </c>
    </row>
    <row r="4892">
      <c r="A4892" s="33" t="n">
        <v>45495.70833333334</v>
      </c>
      <c r="B4892" s="15">
        <f>WEEKDAY($A4892,2)</f>
        <v/>
      </c>
      <c r="C4892" s="15">
        <f>HOUR($A4892)</f>
        <v/>
      </c>
      <c r="D4892" s="15">
        <f>IF(AND($A4892&gt;=Instellingen!$B$6,$A4892&lt;Instellingen!$B$7),1,0)</f>
        <v/>
      </c>
      <c r="E4892" s="15">
        <f>COUNTIF(tData[BezoekStart],"&lt;"&amp;($A4892+1/24))-COUNTIF(tData[BezoekEind],"&lt;="&amp;$A4892)</f>
        <v/>
      </c>
      <c r="F4892" s="15">
        <f>COUNTIF(tData[BezoekLangStart],"&lt;"&amp;($A4892+1/24))-COUNTIF(tData[BezoekLangEind],"&lt;="&amp;$A4892)</f>
        <v/>
      </c>
      <c r="G4892" s="15">
        <f>IF($D4892=1,$B4892*100+$C4892,-1)</f>
        <v/>
      </c>
      <c r="H4892" s="15">
        <f>IF($D4892=1,$B4892,-1)</f>
        <v/>
      </c>
      <c r="I4892" s="15">
        <f>IF($D4892=1,$C4892,-1)</f>
        <v/>
      </c>
    </row>
    <row r="4893">
      <c r="A4893" s="33" t="n">
        <v>45495.75</v>
      </c>
      <c r="B4893" s="15">
        <f>WEEKDAY($A4893,2)</f>
        <v/>
      </c>
      <c r="C4893" s="15">
        <f>HOUR($A4893)</f>
        <v/>
      </c>
      <c r="D4893" s="15">
        <f>IF(AND($A4893&gt;=Instellingen!$B$6,$A4893&lt;Instellingen!$B$7),1,0)</f>
        <v/>
      </c>
      <c r="E4893" s="15">
        <f>COUNTIF(tData[BezoekStart],"&lt;"&amp;($A4893+1/24))-COUNTIF(tData[BezoekEind],"&lt;="&amp;$A4893)</f>
        <v/>
      </c>
      <c r="F4893" s="15">
        <f>COUNTIF(tData[BezoekLangStart],"&lt;"&amp;($A4893+1/24))-COUNTIF(tData[BezoekLangEind],"&lt;="&amp;$A4893)</f>
        <v/>
      </c>
      <c r="G4893" s="15">
        <f>IF($D4893=1,$B4893*100+$C4893,-1)</f>
        <v/>
      </c>
      <c r="H4893" s="15">
        <f>IF($D4893=1,$B4893,-1)</f>
        <v/>
      </c>
      <c r="I4893" s="15">
        <f>IF($D4893=1,$C4893,-1)</f>
        <v/>
      </c>
    </row>
    <row r="4894">
      <c r="A4894" s="33" t="n">
        <v>45495.79166666666</v>
      </c>
      <c r="B4894" s="15">
        <f>WEEKDAY($A4894,2)</f>
        <v/>
      </c>
      <c r="C4894" s="15">
        <f>HOUR($A4894)</f>
        <v/>
      </c>
      <c r="D4894" s="15">
        <f>IF(AND($A4894&gt;=Instellingen!$B$6,$A4894&lt;Instellingen!$B$7),1,0)</f>
        <v/>
      </c>
      <c r="E4894" s="15">
        <f>COUNTIF(tData[BezoekStart],"&lt;"&amp;($A4894+1/24))-COUNTIF(tData[BezoekEind],"&lt;="&amp;$A4894)</f>
        <v/>
      </c>
      <c r="F4894" s="15">
        <f>COUNTIF(tData[BezoekLangStart],"&lt;"&amp;($A4894+1/24))-COUNTIF(tData[BezoekLangEind],"&lt;="&amp;$A4894)</f>
        <v/>
      </c>
      <c r="G4894" s="15">
        <f>IF($D4894=1,$B4894*100+$C4894,-1)</f>
        <v/>
      </c>
      <c r="H4894" s="15">
        <f>IF($D4894=1,$B4894,-1)</f>
        <v/>
      </c>
      <c r="I4894" s="15">
        <f>IF($D4894=1,$C4894,-1)</f>
        <v/>
      </c>
    </row>
    <row r="4895">
      <c r="A4895" s="33" t="n">
        <v>45495.83333333334</v>
      </c>
      <c r="B4895" s="15">
        <f>WEEKDAY($A4895,2)</f>
        <v/>
      </c>
      <c r="C4895" s="15">
        <f>HOUR($A4895)</f>
        <v/>
      </c>
      <c r="D4895" s="15">
        <f>IF(AND($A4895&gt;=Instellingen!$B$6,$A4895&lt;Instellingen!$B$7),1,0)</f>
        <v/>
      </c>
      <c r="E4895" s="15">
        <f>COUNTIF(tData[BezoekStart],"&lt;"&amp;($A4895+1/24))-COUNTIF(tData[BezoekEind],"&lt;="&amp;$A4895)</f>
        <v/>
      </c>
      <c r="F4895" s="15">
        <f>COUNTIF(tData[BezoekLangStart],"&lt;"&amp;($A4895+1/24))-COUNTIF(tData[BezoekLangEind],"&lt;="&amp;$A4895)</f>
        <v/>
      </c>
      <c r="G4895" s="15">
        <f>IF($D4895=1,$B4895*100+$C4895,-1)</f>
        <v/>
      </c>
      <c r="H4895" s="15">
        <f>IF($D4895=1,$B4895,-1)</f>
        <v/>
      </c>
      <c r="I4895" s="15">
        <f>IF($D4895=1,$C4895,-1)</f>
        <v/>
      </c>
    </row>
    <row r="4896">
      <c r="A4896" s="33" t="n">
        <v>45495.875</v>
      </c>
      <c r="B4896" s="15">
        <f>WEEKDAY($A4896,2)</f>
        <v/>
      </c>
      <c r="C4896" s="15">
        <f>HOUR($A4896)</f>
        <v/>
      </c>
      <c r="D4896" s="15">
        <f>IF(AND($A4896&gt;=Instellingen!$B$6,$A4896&lt;Instellingen!$B$7),1,0)</f>
        <v/>
      </c>
      <c r="E4896" s="15">
        <f>COUNTIF(tData[BezoekStart],"&lt;"&amp;($A4896+1/24))-COUNTIF(tData[BezoekEind],"&lt;="&amp;$A4896)</f>
        <v/>
      </c>
      <c r="F4896" s="15">
        <f>COUNTIF(tData[BezoekLangStart],"&lt;"&amp;($A4896+1/24))-COUNTIF(tData[BezoekLangEind],"&lt;="&amp;$A4896)</f>
        <v/>
      </c>
      <c r="G4896" s="15">
        <f>IF($D4896=1,$B4896*100+$C4896,-1)</f>
        <v/>
      </c>
      <c r="H4896" s="15">
        <f>IF($D4896=1,$B4896,-1)</f>
        <v/>
      </c>
      <c r="I4896" s="15">
        <f>IF($D4896=1,$C4896,-1)</f>
        <v/>
      </c>
    </row>
    <row r="4897">
      <c r="A4897" s="33" t="n">
        <v>45495.91666666666</v>
      </c>
      <c r="B4897" s="15">
        <f>WEEKDAY($A4897,2)</f>
        <v/>
      </c>
      <c r="C4897" s="15">
        <f>HOUR($A4897)</f>
        <v/>
      </c>
      <c r="D4897" s="15">
        <f>IF(AND($A4897&gt;=Instellingen!$B$6,$A4897&lt;Instellingen!$B$7),1,0)</f>
        <v/>
      </c>
      <c r="E4897" s="15">
        <f>COUNTIF(tData[BezoekStart],"&lt;"&amp;($A4897+1/24))-COUNTIF(tData[BezoekEind],"&lt;="&amp;$A4897)</f>
        <v/>
      </c>
      <c r="F4897" s="15">
        <f>COUNTIF(tData[BezoekLangStart],"&lt;"&amp;($A4897+1/24))-COUNTIF(tData[BezoekLangEind],"&lt;="&amp;$A4897)</f>
        <v/>
      </c>
      <c r="G4897" s="15">
        <f>IF($D4897=1,$B4897*100+$C4897,-1)</f>
        <v/>
      </c>
      <c r="H4897" s="15">
        <f>IF($D4897=1,$B4897,-1)</f>
        <v/>
      </c>
      <c r="I4897" s="15">
        <f>IF($D4897=1,$C4897,-1)</f>
        <v/>
      </c>
    </row>
    <row r="4898">
      <c r="A4898" s="33" t="n">
        <v>45495.95833333334</v>
      </c>
      <c r="B4898" s="15">
        <f>WEEKDAY($A4898,2)</f>
        <v/>
      </c>
      <c r="C4898" s="15">
        <f>HOUR($A4898)</f>
        <v/>
      </c>
      <c r="D4898" s="15">
        <f>IF(AND($A4898&gt;=Instellingen!$B$6,$A4898&lt;Instellingen!$B$7),1,0)</f>
        <v/>
      </c>
      <c r="E4898" s="15">
        <f>COUNTIF(tData[BezoekStart],"&lt;"&amp;($A4898+1/24))-COUNTIF(tData[BezoekEind],"&lt;="&amp;$A4898)</f>
        <v/>
      </c>
      <c r="F4898" s="15">
        <f>COUNTIF(tData[BezoekLangStart],"&lt;"&amp;($A4898+1/24))-COUNTIF(tData[BezoekLangEind],"&lt;="&amp;$A4898)</f>
        <v/>
      </c>
      <c r="G4898" s="15">
        <f>IF($D4898=1,$B4898*100+$C4898,-1)</f>
        <v/>
      </c>
      <c r="H4898" s="15">
        <f>IF($D4898=1,$B4898,-1)</f>
        <v/>
      </c>
      <c r="I4898" s="15">
        <f>IF($D4898=1,$C4898,-1)</f>
        <v/>
      </c>
    </row>
    <row r="4899">
      <c r="A4899" s="33" t="n">
        <v>45496</v>
      </c>
      <c r="B4899" s="15">
        <f>WEEKDAY($A4899,2)</f>
        <v/>
      </c>
      <c r="C4899" s="15">
        <f>HOUR($A4899)</f>
        <v/>
      </c>
      <c r="D4899" s="15">
        <f>IF(AND($A4899&gt;=Instellingen!$B$6,$A4899&lt;Instellingen!$B$7),1,0)</f>
        <v/>
      </c>
      <c r="E4899" s="15">
        <f>COUNTIF(tData[BezoekStart],"&lt;"&amp;($A4899+1/24))-COUNTIF(tData[BezoekEind],"&lt;="&amp;$A4899)</f>
        <v/>
      </c>
      <c r="F4899" s="15">
        <f>COUNTIF(tData[BezoekLangStart],"&lt;"&amp;($A4899+1/24))-COUNTIF(tData[BezoekLangEind],"&lt;="&amp;$A4899)</f>
        <v/>
      </c>
      <c r="G4899" s="15">
        <f>IF($D4899=1,$B4899*100+$C4899,-1)</f>
        <v/>
      </c>
      <c r="H4899" s="15">
        <f>IF($D4899=1,$B4899,-1)</f>
        <v/>
      </c>
      <c r="I4899" s="15">
        <f>IF($D4899=1,$C4899,-1)</f>
        <v/>
      </c>
    </row>
    <row r="4900">
      <c r="A4900" s="33" t="n">
        <v>45496.04166666666</v>
      </c>
      <c r="B4900" s="15">
        <f>WEEKDAY($A4900,2)</f>
        <v/>
      </c>
      <c r="C4900" s="15">
        <f>HOUR($A4900)</f>
        <v/>
      </c>
      <c r="D4900" s="15">
        <f>IF(AND($A4900&gt;=Instellingen!$B$6,$A4900&lt;Instellingen!$B$7),1,0)</f>
        <v/>
      </c>
      <c r="E4900" s="15">
        <f>COUNTIF(tData[BezoekStart],"&lt;"&amp;($A4900+1/24))-COUNTIF(tData[BezoekEind],"&lt;="&amp;$A4900)</f>
        <v/>
      </c>
      <c r="F4900" s="15">
        <f>COUNTIF(tData[BezoekLangStart],"&lt;"&amp;($A4900+1/24))-COUNTIF(tData[BezoekLangEind],"&lt;="&amp;$A4900)</f>
        <v/>
      </c>
      <c r="G4900" s="15">
        <f>IF($D4900=1,$B4900*100+$C4900,-1)</f>
        <v/>
      </c>
      <c r="H4900" s="15">
        <f>IF($D4900=1,$B4900,-1)</f>
        <v/>
      </c>
      <c r="I4900" s="15">
        <f>IF($D4900=1,$C4900,-1)</f>
        <v/>
      </c>
    </row>
    <row r="4901">
      <c r="A4901" s="33" t="n">
        <v>45496.08333333334</v>
      </c>
      <c r="B4901" s="15">
        <f>WEEKDAY($A4901,2)</f>
        <v/>
      </c>
      <c r="C4901" s="15">
        <f>HOUR($A4901)</f>
        <v/>
      </c>
      <c r="D4901" s="15">
        <f>IF(AND($A4901&gt;=Instellingen!$B$6,$A4901&lt;Instellingen!$B$7),1,0)</f>
        <v/>
      </c>
      <c r="E4901" s="15">
        <f>COUNTIF(tData[BezoekStart],"&lt;"&amp;($A4901+1/24))-COUNTIF(tData[BezoekEind],"&lt;="&amp;$A4901)</f>
        <v/>
      </c>
      <c r="F4901" s="15">
        <f>COUNTIF(tData[BezoekLangStart],"&lt;"&amp;($A4901+1/24))-COUNTIF(tData[BezoekLangEind],"&lt;="&amp;$A4901)</f>
        <v/>
      </c>
      <c r="G4901" s="15">
        <f>IF($D4901=1,$B4901*100+$C4901,-1)</f>
        <v/>
      </c>
      <c r="H4901" s="15">
        <f>IF($D4901=1,$B4901,-1)</f>
        <v/>
      </c>
      <c r="I4901" s="15">
        <f>IF($D4901=1,$C4901,-1)</f>
        <v/>
      </c>
    </row>
    <row r="4902">
      <c r="A4902" s="33" t="n">
        <v>45496.125</v>
      </c>
      <c r="B4902" s="15">
        <f>WEEKDAY($A4902,2)</f>
        <v/>
      </c>
      <c r="C4902" s="15">
        <f>HOUR($A4902)</f>
        <v/>
      </c>
      <c r="D4902" s="15">
        <f>IF(AND($A4902&gt;=Instellingen!$B$6,$A4902&lt;Instellingen!$B$7),1,0)</f>
        <v/>
      </c>
      <c r="E4902" s="15">
        <f>COUNTIF(tData[BezoekStart],"&lt;"&amp;($A4902+1/24))-COUNTIF(tData[BezoekEind],"&lt;="&amp;$A4902)</f>
        <v/>
      </c>
      <c r="F4902" s="15">
        <f>COUNTIF(tData[BezoekLangStart],"&lt;"&amp;($A4902+1/24))-COUNTIF(tData[BezoekLangEind],"&lt;="&amp;$A4902)</f>
        <v/>
      </c>
      <c r="G4902" s="15">
        <f>IF($D4902=1,$B4902*100+$C4902,-1)</f>
        <v/>
      </c>
      <c r="H4902" s="15">
        <f>IF($D4902=1,$B4902,-1)</f>
        <v/>
      </c>
      <c r="I4902" s="15">
        <f>IF($D4902=1,$C4902,-1)</f>
        <v/>
      </c>
    </row>
    <row r="4903">
      <c r="A4903" s="33" t="n">
        <v>45496.16666666666</v>
      </c>
      <c r="B4903" s="15">
        <f>WEEKDAY($A4903,2)</f>
        <v/>
      </c>
      <c r="C4903" s="15">
        <f>HOUR($A4903)</f>
        <v/>
      </c>
      <c r="D4903" s="15">
        <f>IF(AND($A4903&gt;=Instellingen!$B$6,$A4903&lt;Instellingen!$B$7),1,0)</f>
        <v/>
      </c>
      <c r="E4903" s="15">
        <f>COUNTIF(tData[BezoekStart],"&lt;"&amp;($A4903+1/24))-COUNTIF(tData[BezoekEind],"&lt;="&amp;$A4903)</f>
        <v/>
      </c>
      <c r="F4903" s="15">
        <f>COUNTIF(tData[BezoekLangStart],"&lt;"&amp;($A4903+1/24))-COUNTIF(tData[BezoekLangEind],"&lt;="&amp;$A4903)</f>
        <v/>
      </c>
      <c r="G4903" s="15">
        <f>IF($D4903=1,$B4903*100+$C4903,-1)</f>
        <v/>
      </c>
      <c r="H4903" s="15">
        <f>IF($D4903=1,$B4903,-1)</f>
        <v/>
      </c>
      <c r="I4903" s="15">
        <f>IF($D4903=1,$C4903,-1)</f>
        <v/>
      </c>
    </row>
    <row r="4904">
      <c r="A4904" s="33" t="n">
        <v>45496.20833333334</v>
      </c>
      <c r="B4904" s="15">
        <f>WEEKDAY($A4904,2)</f>
        <v/>
      </c>
      <c r="C4904" s="15">
        <f>HOUR($A4904)</f>
        <v/>
      </c>
      <c r="D4904" s="15">
        <f>IF(AND($A4904&gt;=Instellingen!$B$6,$A4904&lt;Instellingen!$B$7),1,0)</f>
        <v/>
      </c>
      <c r="E4904" s="15">
        <f>COUNTIF(tData[BezoekStart],"&lt;"&amp;($A4904+1/24))-COUNTIF(tData[BezoekEind],"&lt;="&amp;$A4904)</f>
        <v/>
      </c>
      <c r="F4904" s="15">
        <f>COUNTIF(tData[BezoekLangStart],"&lt;"&amp;($A4904+1/24))-COUNTIF(tData[BezoekLangEind],"&lt;="&amp;$A4904)</f>
        <v/>
      </c>
      <c r="G4904" s="15">
        <f>IF($D4904=1,$B4904*100+$C4904,-1)</f>
        <v/>
      </c>
      <c r="H4904" s="15">
        <f>IF($D4904=1,$B4904,-1)</f>
        <v/>
      </c>
      <c r="I4904" s="15">
        <f>IF($D4904=1,$C4904,-1)</f>
        <v/>
      </c>
    </row>
    <row r="4905">
      <c r="A4905" s="33" t="n">
        <v>45496.25</v>
      </c>
      <c r="B4905" s="15">
        <f>WEEKDAY($A4905,2)</f>
        <v/>
      </c>
      <c r="C4905" s="15">
        <f>HOUR($A4905)</f>
        <v/>
      </c>
      <c r="D4905" s="15">
        <f>IF(AND($A4905&gt;=Instellingen!$B$6,$A4905&lt;Instellingen!$B$7),1,0)</f>
        <v/>
      </c>
      <c r="E4905" s="15">
        <f>COUNTIF(tData[BezoekStart],"&lt;"&amp;($A4905+1/24))-COUNTIF(tData[BezoekEind],"&lt;="&amp;$A4905)</f>
        <v/>
      </c>
      <c r="F4905" s="15">
        <f>COUNTIF(tData[BezoekLangStart],"&lt;"&amp;($A4905+1/24))-COUNTIF(tData[BezoekLangEind],"&lt;="&amp;$A4905)</f>
        <v/>
      </c>
      <c r="G4905" s="15">
        <f>IF($D4905=1,$B4905*100+$C4905,-1)</f>
        <v/>
      </c>
      <c r="H4905" s="15">
        <f>IF($D4905=1,$B4905,-1)</f>
        <v/>
      </c>
      <c r="I4905" s="15">
        <f>IF($D4905=1,$C4905,-1)</f>
        <v/>
      </c>
    </row>
    <row r="4906">
      <c r="A4906" s="33" t="n">
        <v>45496.29166666666</v>
      </c>
      <c r="B4906" s="15">
        <f>WEEKDAY($A4906,2)</f>
        <v/>
      </c>
      <c r="C4906" s="15">
        <f>HOUR($A4906)</f>
        <v/>
      </c>
      <c r="D4906" s="15">
        <f>IF(AND($A4906&gt;=Instellingen!$B$6,$A4906&lt;Instellingen!$B$7),1,0)</f>
        <v/>
      </c>
      <c r="E4906" s="15">
        <f>COUNTIF(tData[BezoekStart],"&lt;"&amp;($A4906+1/24))-COUNTIF(tData[BezoekEind],"&lt;="&amp;$A4906)</f>
        <v/>
      </c>
      <c r="F4906" s="15">
        <f>COUNTIF(tData[BezoekLangStart],"&lt;"&amp;($A4906+1/24))-COUNTIF(tData[BezoekLangEind],"&lt;="&amp;$A4906)</f>
        <v/>
      </c>
      <c r="G4906" s="15">
        <f>IF($D4906=1,$B4906*100+$C4906,-1)</f>
        <v/>
      </c>
      <c r="H4906" s="15">
        <f>IF($D4906=1,$B4906,-1)</f>
        <v/>
      </c>
      <c r="I4906" s="15">
        <f>IF($D4906=1,$C4906,-1)</f>
        <v/>
      </c>
    </row>
    <row r="4907">
      <c r="A4907" s="33" t="n">
        <v>45496.33333333334</v>
      </c>
      <c r="B4907" s="15">
        <f>WEEKDAY($A4907,2)</f>
        <v/>
      </c>
      <c r="C4907" s="15">
        <f>HOUR($A4907)</f>
        <v/>
      </c>
      <c r="D4907" s="15">
        <f>IF(AND($A4907&gt;=Instellingen!$B$6,$A4907&lt;Instellingen!$B$7),1,0)</f>
        <v/>
      </c>
      <c r="E4907" s="15">
        <f>COUNTIF(tData[BezoekStart],"&lt;"&amp;($A4907+1/24))-COUNTIF(tData[BezoekEind],"&lt;="&amp;$A4907)</f>
        <v/>
      </c>
      <c r="F4907" s="15">
        <f>COUNTIF(tData[BezoekLangStart],"&lt;"&amp;($A4907+1/24))-COUNTIF(tData[BezoekLangEind],"&lt;="&amp;$A4907)</f>
        <v/>
      </c>
      <c r="G4907" s="15">
        <f>IF($D4907=1,$B4907*100+$C4907,-1)</f>
        <v/>
      </c>
      <c r="H4907" s="15">
        <f>IF($D4907=1,$B4907,-1)</f>
        <v/>
      </c>
      <c r="I4907" s="15">
        <f>IF($D4907=1,$C4907,-1)</f>
        <v/>
      </c>
    </row>
    <row r="4908">
      <c r="A4908" s="33" t="n">
        <v>45496.375</v>
      </c>
      <c r="B4908" s="15">
        <f>WEEKDAY($A4908,2)</f>
        <v/>
      </c>
      <c r="C4908" s="15">
        <f>HOUR($A4908)</f>
        <v/>
      </c>
      <c r="D4908" s="15">
        <f>IF(AND($A4908&gt;=Instellingen!$B$6,$A4908&lt;Instellingen!$B$7),1,0)</f>
        <v/>
      </c>
      <c r="E4908" s="15">
        <f>COUNTIF(tData[BezoekStart],"&lt;"&amp;($A4908+1/24))-COUNTIF(tData[BezoekEind],"&lt;="&amp;$A4908)</f>
        <v/>
      </c>
      <c r="F4908" s="15">
        <f>COUNTIF(tData[BezoekLangStart],"&lt;"&amp;($A4908+1/24))-COUNTIF(tData[BezoekLangEind],"&lt;="&amp;$A4908)</f>
        <v/>
      </c>
      <c r="G4908" s="15">
        <f>IF($D4908=1,$B4908*100+$C4908,-1)</f>
        <v/>
      </c>
      <c r="H4908" s="15">
        <f>IF($D4908=1,$B4908,-1)</f>
        <v/>
      </c>
      <c r="I4908" s="15">
        <f>IF($D4908=1,$C4908,-1)</f>
        <v/>
      </c>
    </row>
    <row r="4909">
      <c r="A4909" s="33" t="n">
        <v>45496.41666666666</v>
      </c>
      <c r="B4909" s="15">
        <f>WEEKDAY($A4909,2)</f>
        <v/>
      </c>
      <c r="C4909" s="15">
        <f>HOUR($A4909)</f>
        <v/>
      </c>
      <c r="D4909" s="15">
        <f>IF(AND($A4909&gt;=Instellingen!$B$6,$A4909&lt;Instellingen!$B$7),1,0)</f>
        <v/>
      </c>
      <c r="E4909" s="15">
        <f>COUNTIF(tData[BezoekStart],"&lt;"&amp;($A4909+1/24))-COUNTIF(tData[BezoekEind],"&lt;="&amp;$A4909)</f>
        <v/>
      </c>
      <c r="F4909" s="15">
        <f>COUNTIF(tData[BezoekLangStart],"&lt;"&amp;($A4909+1/24))-COUNTIF(tData[BezoekLangEind],"&lt;="&amp;$A4909)</f>
        <v/>
      </c>
      <c r="G4909" s="15">
        <f>IF($D4909=1,$B4909*100+$C4909,-1)</f>
        <v/>
      </c>
      <c r="H4909" s="15">
        <f>IF($D4909=1,$B4909,-1)</f>
        <v/>
      </c>
      <c r="I4909" s="15">
        <f>IF($D4909=1,$C4909,-1)</f>
        <v/>
      </c>
    </row>
    <row r="4910">
      <c r="A4910" s="33" t="n">
        <v>45496.45833333334</v>
      </c>
      <c r="B4910" s="15">
        <f>WEEKDAY($A4910,2)</f>
        <v/>
      </c>
      <c r="C4910" s="15">
        <f>HOUR($A4910)</f>
        <v/>
      </c>
      <c r="D4910" s="15">
        <f>IF(AND($A4910&gt;=Instellingen!$B$6,$A4910&lt;Instellingen!$B$7),1,0)</f>
        <v/>
      </c>
      <c r="E4910" s="15">
        <f>COUNTIF(tData[BezoekStart],"&lt;"&amp;($A4910+1/24))-COUNTIF(tData[BezoekEind],"&lt;="&amp;$A4910)</f>
        <v/>
      </c>
      <c r="F4910" s="15">
        <f>COUNTIF(tData[BezoekLangStart],"&lt;"&amp;($A4910+1/24))-COUNTIF(tData[BezoekLangEind],"&lt;="&amp;$A4910)</f>
        <v/>
      </c>
      <c r="G4910" s="15">
        <f>IF($D4910=1,$B4910*100+$C4910,-1)</f>
        <v/>
      </c>
      <c r="H4910" s="15">
        <f>IF($D4910=1,$B4910,-1)</f>
        <v/>
      </c>
      <c r="I4910" s="15">
        <f>IF($D4910=1,$C4910,-1)</f>
        <v/>
      </c>
    </row>
    <row r="4911">
      <c r="A4911" s="33" t="n">
        <v>45496.5</v>
      </c>
      <c r="B4911" s="15">
        <f>WEEKDAY($A4911,2)</f>
        <v/>
      </c>
      <c r="C4911" s="15">
        <f>HOUR($A4911)</f>
        <v/>
      </c>
      <c r="D4911" s="15">
        <f>IF(AND($A4911&gt;=Instellingen!$B$6,$A4911&lt;Instellingen!$B$7),1,0)</f>
        <v/>
      </c>
      <c r="E4911" s="15">
        <f>COUNTIF(tData[BezoekStart],"&lt;"&amp;($A4911+1/24))-COUNTIF(tData[BezoekEind],"&lt;="&amp;$A4911)</f>
        <v/>
      </c>
      <c r="F4911" s="15">
        <f>COUNTIF(tData[BezoekLangStart],"&lt;"&amp;($A4911+1/24))-COUNTIF(tData[BezoekLangEind],"&lt;="&amp;$A4911)</f>
        <v/>
      </c>
      <c r="G4911" s="15">
        <f>IF($D4911=1,$B4911*100+$C4911,-1)</f>
        <v/>
      </c>
      <c r="H4911" s="15">
        <f>IF($D4911=1,$B4911,-1)</f>
        <v/>
      </c>
      <c r="I4911" s="15">
        <f>IF($D4911=1,$C4911,-1)</f>
        <v/>
      </c>
    </row>
    <row r="4912">
      <c r="A4912" s="33" t="n">
        <v>45496.54166666666</v>
      </c>
      <c r="B4912" s="15">
        <f>WEEKDAY($A4912,2)</f>
        <v/>
      </c>
      <c r="C4912" s="15">
        <f>HOUR($A4912)</f>
        <v/>
      </c>
      <c r="D4912" s="15">
        <f>IF(AND($A4912&gt;=Instellingen!$B$6,$A4912&lt;Instellingen!$B$7),1,0)</f>
        <v/>
      </c>
      <c r="E4912" s="15">
        <f>COUNTIF(tData[BezoekStart],"&lt;"&amp;($A4912+1/24))-COUNTIF(tData[BezoekEind],"&lt;="&amp;$A4912)</f>
        <v/>
      </c>
      <c r="F4912" s="15">
        <f>COUNTIF(tData[BezoekLangStart],"&lt;"&amp;($A4912+1/24))-COUNTIF(tData[BezoekLangEind],"&lt;="&amp;$A4912)</f>
        <v/>
      </c>
      <c r="G4912" s="15">
        <f>IF($D4912=1,$B4912*100+$C4912,-1)</f>
        <v/>
      </c>
      <c r="H4912" s="15">
        <f>IF($D4912=1,$B4912,-1)</f>
        <v/>
      </c>
      <c r="I4912" s="15">
        <f>IF($D4912=1,$C4912,-1)</f>
        <v/>
      </c>
    </row>
    <row r="4913">
      <c r="A4913" s="33" t="n">
        <v>45496.58333333334</v>
      </c>
      <c r="B4913" s="15">
        <f>WEEKDAY($A4913,2)</f>
        <v/>
      </c>
      <c r="C4913" s="15">
        <f>HOUR($A4913)</f>
        <v/>
      </c>
      <c r="D4913" s="15">
        <f>IF(AND($A4913&gt;=Instellingen!$B$6,$A4913&lt;Instellingen!$B$7),1,0)</f>
        <v/>
      </c>
      <c r="E4913" s="15">
        <f>COUNTIF(tData[BezoekStart],"&lt;"&amp;($A4913+1/24))-COUNTIF(tData[BezoekEind],"&lt;="&amp;$A4913)</f>
        <v/>
      </c>
      <c r="F4913" s="15">
        <f>COUNTIF(tData[BezoekLangStart],"&lt;"&amp;($A4913+1/24))-COUNTIF(tData[BezoekLangEind],"&lt;="&amp;$A4913)</f>
        <v/>
      </c>
      <c r="G4913" s="15">
        <f>IF($D4913=1,$B4913*100+$C4913,-1)</f>
        <v/>
      </c>
      <c r="H4913" s="15">
        <f>IF($D4913=1,$B4913,-1)</f>
        <v/>
      </c>
      <c r="I4913" s="15">
        <f>IF($D4913=1,$C4913,-1)</f>
        <v/>
      </c>
    </row>
    <row r="4914">
      <c r="A4914" s="33" t="n">
        <v>45496.625</v>
      </c>
      <c r="B4914" s="15">
        <f>WEEKDAY($A4914,2)</f>
        <v/>
      </c>
      <c r="C4914" s="15">
        <f>HOUR($A4914)</f>
        <v/>
      </c>
      <c r="D4914" s="15">
        <f>IF(AND($A4914&gt;=Instellingen!$B$6,$A4914&lt;Instellingen!$B$7),1,0)</f>
        <v/>
      </c>
      <c r="E4914" s="15">
        <f>COUNTIF(tData[BezoekStart],"&lt;"&amp;($A4914+1/24))-COUNTIF(tData[BezoekEind],"&lt;="&amp;$A4914)</f>
        <v/>
      </c>
      <c r="F4914" s="15">
        <f>COUNTIF(tData[BezoekLangStart],"&lt;"&amp;($A4914+1/24))-COUNTIF(tData[BezoekLangEind],"&lt;="&amp;$A4914)</f>
        <v/>
      </c>
      <c r="G4914" s="15">
        <f>IF($D4914=1,$B4914*100+$C4914,-1)</f>
        <v/>
      </c>
      <c r="H4914" s="15">
        <f>IF($D4914=1,$B4914,-1)</f>
        <v/>
      </c>
      <c r="I4914" s="15">
        <f>IF($D4914=1,$C4914,-1)</f>
        <v/>
      </c>
    </row>
    <row r="4915">
      <c r="A4915" s="33" t="n">
        <v>45496.66666666666</v>
      </c>
      <c r="B4915" s="15">
        <f>WEEKDAY($A4915,2)</f>
        <v/>
      </c>
      <c r="C4915" s="15">
        <f>HOUR($A4915)</f>
        <v/>
      </c>
      <c r="D4915" s="15">
        <f>IF(AND($A4915&gt;=Instellingen!$B$6,$A4915&lt;Instellingen!$B$7),1,0)</f>
        <v/>
      </c>
      <c r="E4915" s="15">
        <f>COUNTIF(tData[BezoekStart],"&lt;"&amp;($A4915+1/24))-COUNTIF(tData[BezoekEind],"&lt;="&amp;$A4915)</f>
        <v/>
      </c>
      <c r="F4915" s="15">
        <f>COUNTIF(tData[BezoekLangStart],"&lt;"&amp;($A4915+1/24))-COUNTIF(tData[BezoekLangEind],"&lt;="&amp;$A4915)</f>
        <v/>
      </c>
      <c r="G4915" s="15">
        <f>IF($D4915=1,$B4915*100+$C4915,-1)</f>
        <v/>
      </c>
      <c r="H4915" s="15">
        <f>IF($D4915=1,$B4915,-1)</f>
        <v/>
      </c>
      <c r="I4915" s="15">
        <f>IF($D4915=1,$C4915,-1)</f>
        <v/>
      </c>
    </row>
    <row r="4916">
      <c r="A4916" s="33" t="n">
        <v>45496.70833333334</v>
      </c>
      <c r="B4916" s="15">
        <f>WEEKDAY($A4916,2)</f>
        <v/>
      </c>
      <c r="C4916" s="15">
        <f>HOUR($A4916)</f>
        <v/>
      </c>
      <c r="D4916" s="15">
        <f>IF(AND($A4916&gt;=Instellingen!$B$6,$A4916&lt;Instellingen!$B$7),1,0)</f>
        <v/>
      </c>
      <c r="E4916" s="15">
        <f>COUNTIF(tData[BezoekStart],"&lt;"&amp;($A4916+1/24))-COUNTIF(tData[BezoekEind],"&lt;="&amp;$A4916)</f>
        <v/>
      </c>
      <c r="F4916" s="15">
        <f>COUNTIF(tData[BezoekLangStart],"&lt;"&amp;($A4916+1/24))-COUNTIF(tData[BezoekLangEind],"&lt;="&amp;$A4916)</f>
        <v/>
      </c>
      <c r="G4916" s="15">
        <f>IF($D4916=1,$B4916*100+$C4916,-1)</f>
        <v/>
      </c>
      <c r="H4916" s="15">
        <f>IF($D4916=1,$B4916,-1)</f>
        <v/>
      </c>
      <c r="I4916" s="15">
        <f>IF($D4916=1,$C4916,-1)</f>
        <v/>
      </c>
    </row>
    <row r="4917">
      <c r="A4917" s="33" t="n">
        <v>45496.75</v>
      </c>
      <c r="B4917" s="15">
        <f>WEEKDAY($A4917,2)</f>
        <v/>
      </c>
      <c r="C4917" s="15">
        <f>HOUR($A4917)</f>
        <v/>
      </c>
      <c r="D4917" s="15">
        <f>IF(AND($A4917&gt;=Instellingen!$B$6,$A4917&lt;Instellingen!$B$7),1,0)</f>
        <v/>
      </c>
      <c r="E4917" s="15">
        <f>COUNTIF(tData[BezoekStart],"&lt;"&amp;($A4917+1/24))-COUNTIF(tData[BezoekEind],"&lt;="&amp;$A4917)</f>
        <v/>
      </c>
      <c r="F4917" s="15">
        <f>COUNTIF(tData[BezoekLangStart],"&lt;"&amp;($A4917+1/24))-COUNTIF(tData[BezoekLangEind],"&lt;="&amp;$A4917)</f>
        <v/>
      </c>
      <c r="G4917" s="15">
        <f>IF($D4917=1,$B4917*100+$C4917,-1)</f>
        <v/>
      </c>
      <c r="H4917" s="15">
        <f>IF($D4917=1,$B4917,-1)</f>
        <v/>
      </c>
      <c r="I4917" s="15">
        <f>IF($D4917=1,$C4917,-1)</f>
        <v/>
      </c>
    </row>
    <row r="4918">
      <c r="A4918" s="33" t="n">
        <v>45496.79166666666</v>
      </c>
      <c r="B4918" s="15">
        <f>WEEKDAY($A4918,2)</f>
        <v/>
      </c>
      <c r="C4918" s="15">
        <f>HOUR($A4918)</f>
        <v/>
      </c>
      <c r="D4918" s="15">
        <f>IF(AND($A4918&gt;=Instellingen!$B$6,$A4918&lt;Instellingen!$B$7),1,0)</f>
        <v/>
      </c>
      <c r="E4918" s="15">
        <f>COUNTIF(tData[BezoekStart],"&lt;"&amp;($A4918+1/24))-COUNTIF(tData[BezoekEind],"&lt;="&amp;$A4918)</f>
        <v/>
      </c>
      <c r="F4918" s="15">
        <f>COUNTIF(tData[BezoekLangStart],"&lt;"&amp;($A4918+1/24))-COUNTIF(tData[BezoekLangEind],"&lt;="&amp;$A4918)</f>
        <v/>
      </c>
      <c r="G4918" s="15">
        <f>IF($D4918=1,$B4918*100+$C4918,-1)</f>
        <v/>
      </c>
      <c r="H4918" s="15">
        <f>IF($D4918=1,$B4918,-1)</f>
        <v/>
      </c>
      <c r="I4918" s="15">
        <f>IF($D4918=1,$C4918,-1)</f>
        <v/>
      </c>
    </row>
    <row r="4919">
      <c r="A4919" s="33" t="n">
        <v>45496.83333333334</v>
      </c>
      <c r="B4919" s="15">
        <f>WEEKDAY($A4919,2)</f>
        <v/>
      </c>
      <c r="C4919" s="15">
        <f>HOUR($A4919)</f>
        <v/>
      </c>
      <c r="D4919" s="15">
        <f>IF(AND($A4919&gt;=Instellingen!$B$6,$A4919&lt;Instellingen!$B$7),1,0)</f>
        <v/>
      </c>
      <c r="E4919" s="15">
        <f>COUNTIF(tData[BezoekStart],"&lt;"&amp;($A4919+1/24))-COUNTIF(tData[BezoekEind],"&lt;="&amp;$A4919)</f>
        <v/>
      </c>
      <c r="F4919" s="15">
        <f>COUNTIF(tData[BezoekLangStart],"&lt;"&amp;($A4919+1/24))-COUNTIF(tData[BezoekLangEind],"&lt;="&amp;$A4919)</f>
        <v/>
      </c>
      <c r="G4919" s="15">
        <f>IF($D4919=1,$B4919*100+$C4919,-1)</f>
        <v/>
      </c>
      <c r="H4919" s="15">
        <f>IF($D4919=1,$B4919,-1)</f>
        <v/>
      </c>
      <c r="I4919" s="15">
        <f>IF($D4919=1,$C4919,-1)</f>
        <v/>
      </c>
    </row>
    <row r="4920">
      <c r="A4920" s="33" t="n">
        <v>45496.875</v>
      </c>
      <c r="B4920" s="15">
        <f>WEEKDAY($A4920,2)</f>
        <v/>
      </c>
      <c r="C4920" s="15">
        <f>HOUR($A4920)</f>
        <v/>
      </c>
      <c r="D4920" s="15">
        <f>IF(AND($A4920&gt;=Instellingen!$B$6,$A4920&lt;Instellingen!$B$7),1,0)</f>
        <v/>
      </c>
      <c r="E4920" s="15">
        <f>COUNTIF(tData[BezoekStart],"&lt;"&amp;($A4920+1/24))-COUNTIF(tData[BezoekEind],"&lt;="&amp;$A4920)</f>
        <v/>
      </c>
      <c r="F4920" s="15">
        <f>COUNTIF(tData[BezoekLangStart],"&lt;"&amp;($A4920+1/24))-COUNTIF(tData[BezoekLangEind],"&lt;="&amp;$A4920)</f>
        <v/>
      </c>
      <c r="G4920" s="15">
        <f>IF($D4920=1,$B4920*100+$C4920,-1)</f>
        <v/>
      </c>
      <c r="H4920" s="15">
        <f>IF($D4920=1,$B4920,-1)</f>
        <v/>
      </c>
      <c r="I4920" s="15">
        <f>IF($D4920=1,$C4920,-1)</f>
        <v/>
      </c>
    </row>
    <row r="4921">
      <c r="A4921" s="33" t="n">
        <v>45496.91666666666</v>
      </c>
      <c r="B4921" s="15">
        <f>WEEKDAY($A4921,2)</f>
        <v/>
      </c>
      <c r="C4921" s="15">
        <f>HOUR($A4921)</f>
        <v/>
      </c>
      <c r="D4921" s="15">
        <f>IF(AND($A4921&gt;=Instellingen!$B$6,$A4921&lt;Instellingen!$B$7),1,0)</f>
        <v/>
      </c>
      <c r="E4921" s="15">
        <f>COUNTIF(tData[BezoekStart],"&lt;"&amp;($A4921+1/24))-COUNTIF(tData[BezoekEind],"&lt;="&amp;$A4921)</f>
        <v/>
      </c>
      <c r="F4921" s="15">
        <f>COUNTIF(tData[BezoekLangStart],"&lt;"&amp;($A4921+1/24))-COUNTIF(tData[BezoekLangEind],"&lt;="&amp;$A4921)</f>
        <v/>
      </c>
      <c r="G4921" s="15">
        <f>IF($D4921=1,$B4921*100+$C4921,-1)</f>
        <v/>
      </c>
      <c r="H4921" s="15">
        <f>IF($D4921=1,$B4921,-1)</f>
        <v/>
      </c>
      <c r="I4921" s="15">
        <f>IF($D4921=1,$C4921,-1)</f>
        <v/>
      </c>
    </row>
    <row r="4922">
      <c r="A4922" s="33" t="n">
        <v>45496.95833333334</v>
      </c>
      <c r="B4922" s="15">
        <f>WEEKDAY($A4922,2)</f>
        <v/>
      </c>
      <c r="C4922" s="15">
        <f>HOUR($A4922)</f>
        <v/>
      </c>
      <c r="D4922" s="15">
        <f>IF(AND($A4922&gt;=Instellingen!$B$6,$A4922&lt;Instellingen!$B$7),1,0)</f>
        <v/>
      </c>
      <c r="E4922" s="15">
        <f>COUNTIF(tData[BezoekStart],"&lt;"&amp;($A4922+1/24))-COUNTIF(tData[BezoekEind],"&lt;="&amp;$A4922)</f>
        <v/>
      </c>
      <c r="F4922" s="15">
        <f>COUNTIF(tData[BezoekLangStart],"&lt;"&amp;($A4922+1/24))-COUNTIF(tData[BezoekLangEind],"&lt;="&amp;$A4922)</f>
        <v/>
      </c>
      <c r="G4922" s="15">
        <f>IF($D4922=1,$B4922*100+$C4922,-1)</f>
        <v/>
      </c>
      <c r="H4922" s="15">
        <f>IF($D4922=1,$B4922,-1)</f>
        <v/>
      </c>
      <c r="I4922" s="15">
        <f>IF($D4922=1,$C4922,-1)</f>
        <v/>
      </c>
    </row>
    <row r="4923">
      <c r="A4923" s="33" t="n">
        <v>45497</v>
      </c>
      <c r="B4923" s="15">
        <f>WEEKDAY($A4923,2)</f>
        <v/>
      </c>
      <c r="C4923" s="15">
        <f>HOUR($A4923)</f>
        <v/>
      </c>
      <c r="D4923" s="15">
        <f>IF(AND($A4923&gt;=Instellingen!$B$6,$A4923&lt;Instellingen!$B$7),1,0)</f>
        <v/>
      </c>
      <c r="E4923" s="15">
        <f>COUNTIF(tData[BezoekStart],"&lt;"&amp;($A4923+1/24))-COUNTIF(tData[BezoekEind],"&lt;="&amp;$A4923)</f>
        <v/>
      </c>
      <c r="F4923" s="15">
        <f>COUNTIF(tData[BezoekLangStart],"&lt;"&amp;($A4923+1/24))-COUNTIF(tData[BezoekLangEind],"&lt;="&amp;$A4923)</f>
        <v/>
      </c>
      <c r="G4923" s="15">
        <f>IF($D4923=1,$B4923*100+$C4923,-1)</f>
        <v/>
      </c>
      <c r="H4923" s="15">
        <f>IF($D4923=1,$B4923,-1)</f>
        <v/>
      </c>
      <c r="I4923" s="15">
        <f>IF($D4923=1,$C4923,-1)</f>
        <v/>
      </c>
    </row>
    <row r="4924">
      <c r="A4924" s="33" t="n">
        <v>45497.04166666666</v>
      </c>
      <c r="B4924" s="15">
        <f>WEEKDAY($A4924,2)</f>
        <v/>
      </c>
      <c r="C4924" s="15">
        <f>HOUR($A4924)</f>
        <v/>
      </c>
      <c r="D4924" s="15">
        <f>IF(AND($A4924&gt;=Instellingen!$B$6,$A4924&lt;Instellingen!$B$7),1,0)</f>
        <v/>
      </c>
      <c r="E4924" s="15">
        <f>COUNTIF(tData[BezoekStart],"&lt;"&amp;($A4924+1/24))-COUNTIF(tData[BezoekEind],"&lt;="&amp;$A4924)</f>
        <v/>
      </c>
      <c r="F4924" s="15">
        <f>COUNTIF(tData[BezoekLangStart],"&lt;"&amp;($A4924+1/24))-COUNTIF(tData[BezoekLangEind],"&lt;="&amp;$A4924)</f>
        <v/>
      </c>
      <c r="G4924" s="15">
        <f>IF($D4924=1,$B4924*100+$C4924,-1)</f>
        <v/>
      </c>
      <c r="H4924" s="15">
        <f>IF($D4924=1,$B4924,-1)</f>
        <v/>
      </c>
      <c r="I4924" s="15">
        <f>IF($D4924=1,$C4924,-1)</f>
        <v/>
      </c>
    </row>
    <row r="4925">
      <c r="A4925" s="33" t="n">
        <v>45497.08333333334</v>
      </c>
      <c r="B4925" s="15">
        <f>WEEKDAY($A4925,2)</f>
        <v/>
      </c>
      <c r="C4925" s="15">
        <f>HOUR($A4925)</f>
        <v/>
      </c>
      <c r="D4925" s="15">
        <f>IF(AND($A4925&gt;=Instellingen!$B$6,$A4925&lt;Instellingen!$B$7),1,0)</f>
        <v/>
      </c>
      <c r="E4925" s="15">
        <f>COUNTIF(tData[BezoekStart],"&lt;"&amp;($A4925+1/24))-COUNTIF(tData[BezoekEind],"&lt;="&amp;$A4925)</f>
        <v/>
      </c>
      <c r="F4925" s="15">
        <f>COUNTIF(tData[BezoekLangStart],"&lt;"&amp;($A4925+1/24))-COUNTIF(tData[BezoekLangEind],"&lt;="&amp;$A4925)</f>
        <v/>
      </c>
      <c r="G4925" s="15">
        <f>IF($D4925=1,$B4925*100+$C4925,-1)</f>
        <v/>
      </c>
      <c r="H4925" s="15">
        <f>IF($D4925=1,$B4925,-1)</f>
        <v/>
      </c>
      <c r="I4925" s="15">
        <f>IF($D4925=1,$C4925,-1)</f>
        <v/>
      </c>
    </row>
    <row r="4926">
      <c r="A4926" s="33" t="n">
        <v>45497.125</v>
      </c>
      <c r="B4926" s="15">
        <f>WEEKDAY($A4926,2)</f>
        <v/>
      </c>
      <c r="C4926" s="15">
        <f>HOUR($A4926)</f>
        <v/>
      </c>
      <c r="D4926" s="15">
        <f>IF(AND($A4926&gt;=Instellingen!$B$6,$A4926&lt;Instellingen!$B$7),1,0)</f>
        <v/>
      </c>
      <c r="E4926" s="15">
        <f>COUNTIF(tData[BezoekStart],"&lt;"&amp;($A4926+1/24))-COUNTIF(tData[BezoekEind],"&lt;="&amp;$A4926)</f>
        <v/>
      </c>
      <c r="F4926" s="15">
        <f>COUNTIF(tData[BezoekLangStart],"&lt;"&amp;($A4926+1/24))-COUNTIF(tData[BezoekLangEind],"&lt;="&amp;$A4926)</f>
        <v/>
      </c>
      <c r="G4926" s="15">
        <f>IF($D4926=1,$B4926*100+$C4926,-1)</f>
        <v/>
      </c>
      <c r="H4926" s="15">
        <f>IF($D4926=1,$B4926,-1)</f>
        <v/>
      </c>
      <c r="I4926" s="15">
        <f>IF($D4926=1,$C4926,-1)</f>
        <v/>
      </c>
    </row>
    <row r="4927">
      <c r="A4927" s="33" t="n">
        <v>45497.16666666666</v>
      </c>
      <c r="B4927" s="15">
        <f>WEEKDAY($A4927,2)</f>
        <v/>
      </c>
      <c r="C4927" s="15">
        <f>HOUR($A4927)</f>
        <v/>
      </c>
      <c r="D4927" s="15">
        <f>IF(AND($A4927&gt;=Instellingen!$B$6,$A4927&lt;Instellingen!$B$7),1,0)</f>
        <v/>
      </c>
      <c r="E4927" s="15">
        <f>COUNTIF(tData[BezoekStart],"&lt;"&amp;($A4927+1/24))-COUNTIF(tData[BezoekEind],"&lt;="&amp;$A4927)</f>
        <v/>
      </c>
      <c r="F4927" s="15">
        <f>COUNTIF(tData[BezoekLangStart],"&lt;"&amp;($A4927+1/24))-COUNTIF(tData[BezoekLangEind],"&lt;="&amp;$A4927)</f>
        <v/>
      </c>
      <c r="G4927" s="15">
        <f>IF($D4927=1,$B4927*100+$C4927,-1)</f>
        <v/>
      </c>
      <c r="H4927" s="15">
        <f>IF($D4927=1,$B4927,-1)</f>
        <v/>
      </c>
      <c r="I4927" s="15">
        <f>IF($D4927=1,$C4927,-1)</f>
        <v/>
      </c>
    </row>
    <row r="4928">
      <c r="A4928" s="33" t="n">
        <v>45497.20833333334</v>
      </c>
      <c r="B4928" s="15">
        <f>WEEKDAY($A4928,2)</f>
        <v/>
      </c>
      <c r="C4928" s="15">
        <f>HOUR($A4928)</f>
        <v/>
      </c>
      <c r="D4928" s="15">
        <f>IF(AND($A4928&gt;=Instellingen!$B$6,$A4928&lt;Instellingen!$B$7),1,0)</f>
        <v/>
      </c>
      <c r="E4928" s="15">
        <f>COUNTIF(tData[BezoekStart],"&lt;"&amp;($A4928+1/24))-COUNTIF(tData[BezoekEind],"&lt;="&amp;$A4928)</f>
        <v/>
      </c>
      <c r="F4928" s="15">
        <f>COUNTIF(tData[BezoekLangStart],"&lt;"&amp;($A4928+1/24))-COUNTIF(tData[BezoekLangEind],"&lt;="&amp;$A4928)</f>
        <v/>
      </c>
      <c r="G4928" s="15">
        <f>IF($D4928=1,$B4928*100+$C4928,-1)</f>
        <v/>
      </c>
      <c r="H4928" s="15">
        <f>IF($D4928=1,$B4928,-1)</f>
        <v/>
      </c>
      <c r="I4928" s="15">
        <f>IF($D4928=1,$C4928,-1)</f>
        <v/>
      </c>
    </row>
    <row r="4929">
      <c r="A4929" s="33" t="n">
        <v>45497.25</v>
      </c>
      <c r="B4929" s="15">
        <f>WEEKDAY($A4929,2)</f>
        <v/>
      </c>
      <c r="C4929" s="15">
        <f>HOUR($A4929)</f>
        <v/>
      </c>
      <c r="D4929" s="15">
        <f>IF(AND($A4929&gt;=Instellingen!$B$6,$A4929&lt;Instellingen!$B$7),1,0)</f>
        <v/>
      </c>
      <c r="E4929" s="15">
        <f>COUNTIF(tData[BezoekStart],"&lt;"&amp;($A4929+1/24))-COUNTIF(tData[BezoekEind],"&lt;="&amp;$A4929)</f>
        <v/>
      </c>
      <c r="F4929" s="15">
        <f>COUNTIF(tData[BezoekLangStart],"&lt;"&amp;($A4929+1/24))-COUNTIF(tData[BezoekLangEind],"&lt;="&amp;$A4929)</f>
        <v/>
      </c>
      <c r="G4929" s="15">
        <f>IF($D4929=1,$B4929*100+$C4929,-1)</f>
        <v/>
      </c>
      <c r="H4929" s="15">
        <f>IF($D4929=1,$B4929,-1)</f>
        <v/>
      </c>
      <c r="I4929" s="15">
        <f>IF($D4929=1,$C4929,-1)</f>
        <v/>
      </c>
    </row>
    <row r="4930">
      <c r="A4930" s="33" t="n">
        <v>45497.29166666666</v>
      </c>
      <c r="B4930" s="15">
        <f>WEEKDAY($A4930,2)</f>
        <v/>
      </c>
      <c r="C4930" s="15">
        <f>HOUR($A4930)</f>
        <v/>
      </c>
      <c r="D4930" s="15">
        <f>IF(AND($A4930&gt;=Instellingen!$B$6,$A4930&lt;Instellingen!$B$7),1,0)</f>
        <v/>
      </c>
      <c r="E4930" s="15">
        <f>COUNTIF(tData[BezoekStart],"&lt;"&amp;($A4930+1/24))-COUNTIF(tData[BezoekEind],"&lt;="&amp;$A4930)</f>
        <v/>
      </c>
      <c r="F4930" s="15">
        <f>COUNTIF(tData[BezoekLangStart],"&lt;"&amp;($A4930+1/24))-COUNTIF(tData[BezoekLangEind],"&lt;="&amp;$A4930)</f>
        <v/>
      </c>
      <c r="G4930" s="15">
        <f>IF($D4930=1,$B4930*100+$C4930,-1)</f>
        <v/>
      </c>
      <c r="H4930" s="15">
        <f>IF($D4930=1,$B4930,-1)</f>
        <v/>
      </c>
      <c r="I4930" s="15">
        <f>IF($D4930=1,$C4930,-1)</f>
        <v/>
      </c>
    </row>
    <row r="4931">
      <c r="A4931" s="33" t="n">
        <v>45497.33333333334</v>
      </c>
      <c r="B4931" s="15">
        <f>WEEKDAY($A4931,2)</f>
        <v/>
      </c>
      <c r="C4931" s="15">
        <f>HOUR($A4931)</f>
        <v/>
      </c>
      <c r="D4931" s="15">
        <f>IF(AND($A4931&gt;=Instellingen!$B$6,$A4931&lt;Instellingen!$B$7),1,0)</f>
        <v/>
      </c>
      <c r="E4931" s="15">
        <f>COUNTIF(tData[BezoekStart],"&lt;"&amp;($A4931+1/24))-COUNTIF(tData[BezoekEind],"&lt;="&amp;$A4931)</f>
        <v/>
      </c>
      <c r="F4931" s="15">
        <f>COUNTIF(tData[BezoekLangStart],"&lt;"&amp;($A4931+1/24))-COUNTIF(tData[BezoekLangEind],"&lt;="&amp;$A4931)</f>
        <v/>
      </c>
      <c r="G4931" s="15">
        <f>IF($D4931=1,$B4931*100+$C4931,-1)</f>
        <v/>
      </c>
      <c r="H4931" s="15">
        <f>IF($D4931=1,$B4931,-1)</f>
        <v/>
      </c>
      <c r="I4931" s="15">
        <f>IF($D4931=1,$C4931,-1)</f>
        <v/>
      </c>
    </row>
    <row r="4932">
      <c r="A4932" s="33" t="n">
        <v>45497.375</v>
      </c>
      <c r="B4932" s="15">
        <f>WEEKDAY($A4932,2)</f>
        <v/>
      </c>
      <c r="C4932" s="15">
        <f>HOUR($A4932)</f>
        <v/>
      </c>
      <c r="D4932" s="15">
        <f>IF(AND($A4932&gt;=Instellingen!$B$6,$A4932&lt;Instellingen!$B$7),1,0)</f>
        <v/>
      </c>
      <c r="E4932" s="15">
        <f>COUNTIF(tData[BezoekStart],"&lt;"&amp;($A4932+1/24))-COUNTIF(tData[BezoekEind],"&lt;="&amp;$A4932)</f>
        <v/>
      </c>
      <c r="F4932" s="15">
        <f>COUNTIF(tData[BezoekLangStart],"&lt;"&amp;($A4932+1/24))-COUNTIF(tData[BezoekLangEind],"&lt;="&amp;$A4932)</f>
        <v/>
      </c>
      <c r="G4932" s="15">
        <f>IF($D4932=1,$B4932*100+$C4932,-1)</f>
        <v/>
      </c>
      <c r="H4932" s="15">
        <f>IF($D4932=1,$B4932,-1)</f>
        <v/>
      </c>
      <c r="I4932" s="15">
        <f>IF($D4932=1,$C4932,-1)</f>
        <v/>
      </c>
    </row>
    <row r="4933">
      <c r="A4933" s="33" t="n">
        <v>45497.41666666666</v>
      </c>
      <c r="B4933" s="15">
        <f>WEEKDAY($A4933,2)</f>
        <v/>
      </c>
      <c r="C4933" s="15">
        <f>HOUR($A4933)</f>
        <v/>
      </c>
      <c r="D4933" s="15">
        <f>IF(AND($A4933&gt;=Instellingen!$B$6,$A4933&lt;Instellingen!$B$7),1,0)</f>
        <v/>
      </c>
      <c r="E4933" s="15">
        <f>COUNTIF(tData[BezoekStart],"&lt;"&amp;($A4933+1/24))-COUNTIF(tData[BezoekEind],"&lt;="&amp;$A4933)</f>
        <v/>
      </c>
      <c r="F4933" s="15">
        <f>COUNTIF(tData[BezoekLangStart],"&lt;"&amp;($A4933+1/24))-COUNTIF(tData[BezoekLangEind],"&lt;="&amp;$A4933)</f>
        <v/>
      </c>
      <c r="G4933" s="15">
        <f>IF($D4933=1,$B4933*100+$C4933,-1)</f>
        <v/>
      </c>
      <c r="H4933" s="15">
        <f>IF($D4933=1,$B4933,-1)</f>
        <v/>
      </c>
      <c r="I4933" s="15">
        <f>IF($D4933=1,$C4933,-1)</f>
        <v/>
      </c>
    </row>
    <row r="4934">
      <c r="A4934" s="33" t="n">
        <v>45497.45833333334</v>
      </c>
      <c r="B4934" s="15">
        <f>WEEKDAY($A4934,2)</f>
        <v/>
      </c>
      <c r="C4934" s="15">
        <f>HOUR($A4934)</f>
        <v/>
      </c>
      <c r="D4934" s="15">
        <f>IF(AND($A4934&gt;=Instellingen!$B$6,$A4934&lt;Instellingen!$B$7),1,0)</f>
        <v/>
      </c>
      <c r="E4934" s="15">
        <f>COUNTIF(tData[BezoekStart],"&lt;"&amp;($A4934+1/24))-COUNTIF(tData[BezoekEind],"&lt;="&amp;$A4934)</f>
        <v/>
      </c>
      <c r="F4934" s="15">
        <f>COUNTIF(tData[BezoekLangStart],"&lt;"&amp;($A4934+1/24))-COUNTIF(tData[BezoekLangEind],"&lt;="&amp;$A4934)</f>
        <v/>
      </c>
      <c r="G4934" s="15">
        <f>IF($D4934=1,$B4934*100+$C4934,-1)</f>
        <v/>
      </c>
      <c r="H4934" s="15">
        <f>IF($D4934=1,$B4934,-1)</f>
        <v/>
      </c>
      <c r="I4934" s="15">
        <f>IF($D4934=1,$C4934,-1)</f>
        <v/>
      </c>
    </row>
    <row r="4935">
      <c r="A4935" s="33" t="n">
        <v>45497.5</v>
      </c>
      <c r="B4935" s="15">
        <f>WEEKDAY($A4935,2)</f>
        <v/>
      </c>
      <c r="C4935" s="15">
        <f>HOUR($A4935)</f>
        <v/>
      </c>
      <c r="D4935" s="15">
        <f>IF(AND($A4935&gt;=Instellingen!$B$6,$A4935&lt;Instellingen!$B$7),1,0)</f>
        <v/>
      </c>
      <c r="E4935" s="15">
        <f>COUNTIF(tData[BezoekStart],"&lt;"&amp;($A4935+1/24))-COUNTIF(tData[BezoekEind],"&lt;="&amp;$A4935)</f>
        <v/>
      </c>
      <c r="F4935" s="15">
        <f>COUNTIF(tData[BezoekLangStart],"&lt;"&amp;($A4935+1/24))-COUNTIF(tData[BezoekLangEind],"&lt;="&amp;$A4935)</f>
        <v/>
      </c>
      <c r="G4935" s="15">
        <f>IF($D4935=1,$B4935*100+$C4935,-1)</f>
        <v/>
      </c>
      <c r="H4935" s="15">
        <f>IF($D4935=1,$B4935,-1)</f>
        <v/>
      </c>
      <c r="I4935" s="15">
        <f>IF($D4935=1,$C4935,-1)</f>
        <v/>
      </c>
    </row>
    <row r="4936">
      <c r="A4936" s="33" t="n">
        <v>45497.54166666666</v>
      </c>
      <c r="B4936" s="15">
        <f>WEEKDAY($A4936,2)</f>
        <v/>
      </c>
      <c r="C4936" s="15">
        <f>HOUR($A4936)</f>
        <v/>
      </c>
      <c r="D4936" s="15">
        <f>IF(AND($A4936&gt;=Instellingen!$B$6,$A4936&lt;Instellingen!$B$7),1,0)</f>
        <v/>
      </c>
      <c r="E4936" s="15">
        <f>COUNTIF(tData[BezoekStart],"&lt;"&amp;($A4936+1/24))-COUNTIF(tData[BezoekEind],"&lt;="&amp;$A4936)</f>
        <v/>
      </c>
      <c r="F4936" s="15">
        <f>COUNTIF(tData[BezoekLangStart],"&lt;"&amp;($A4936+1/24))-COUNTIF(tData[BezoekLangEind],"&lt;="&amp;$A4936)</f>
        <v/>
      </c>
      <c r="G4936" s="15">
        <f>IF($D4936=1,$B4936*100+$C4936,-1)</f>
        <v/>
      </c>
      <c r="H4936" s="15">
        <f>IF($D4936=1,$B4936,-1)</f>
        <v/>
      </c>
      <c r="I4936" s="15">
        <f>IF($D4936=1,$C4936,-1)</f>
        <v/>
      </c>
    </row>
    <row r="4937">
      <c r="A4937" s="33" t="n">
        <v>45497.58333333334</v>
      </c>
      <c r="B4937" s="15">
        <f>WEEKDAY($A4937,2)</f>
        <v/>
      </c>
      <c r="C4937" s="15">
        <f>HOUR($A4937)</f>
        <v/>
      </c>
      <c r="D4937" s="15">
        <f>IF(AND($A4937&gt;=Instellingen!$B$6,$A4937&lt;Instellingen!$B$7),1,0)</f>
        <v/>
      </c>
      <c r="E4937" s="15">
        <f>COUNTIF(tData[BezoekStart],"&lt;"&amp;($A4937+1/24))-COUNTIF(tData[BezoekEind],"&lt;="&amp;$A4937)</f>
        <v/>
      </c>
      <c r="F4937" s="15">
        <f>COUNTIF(tData[BezoekLangStart],"&lt;"&amp;($A4937+1/24))-COUNTIF(tData[BezoekLangEind],"&lt;="&amp;$A4937)</f>
        <v/>
      </c>
      <c r="G4937" s="15">
        <f>IF($D4937=1,$B4937*100+$C4937,-1)</f>
        <v/>
      </c>
      <c r="H4937" s="15">
        <f>IF($D4937=1,$B4937,-1)</f>
        <v/>
      </c>
      <c r="I4937" s="15">
        <f>IF($D4937=1,$C4937,-1)</f>
        <v/>
      </c>
    </row>
    <row r="4938">
      <c r="A4938" s="33" t="n">
        <v>45497.625</v>
      </c>
      <c r="B4938" s="15">
        <f>WEEKDAY($A4938,2)</f>
        <v/>
      </c>
      <c r="C4938" s="15">
        <f>HOUR($A4938)</f>
        <v/>
      </c>
      <c r="D4938" s="15">
        <f>IF(AND($A4938&gt;=Instellingen!$B$6,$A4938&lt;Instellingen!$B$7),1,0)</f>
        <v/>
      </c>
      <c r="E4938" s="15">
        <f>COUNTIF(tData[BezoekStart],"&lt;"&amp;($A4938+1/24))-COUNTIF(tData[BezoekEind],"&lt;="&amp;$A4938)</f>
        <v/>
      </c>
      <c r="F4938" s="15">
        <f>COUNTIF(tData[BezoekLangStart],"&lt;"&amp;($A4938+1/24))-COUNTIF(tData[BezoekLangEind],"&lt;="&amp;$A4938)</f>
        <v/>
      </c>
      <c r="G4938" s="15">
        <f>IF($D4938=1,$B4938*100+$C4938,-1)</f>
        <v/>
      </c>
      <c r="H4938" s="15">
        <f>IF($D4938=1,$B4938,-1)</f>
        <v/>
      </c>
      <c r="I4938" s="15">
        <f>IF($D4938=1,$C4938,-1)</f>
        <v/>
      </c>
    </row>
    <row r="4939">
      <c r="A4939" s="33" t="n">
        <v>45497.66666666666</v>
      </c>
      <c r="B4939" s="15">
        <f>WEEKDAY($A4939,2)</f>
        <v/>
      </c>
      <c r="C4939" s="15">
        <f>HOUR($A4939)</f>
        <v/>
      </c>
      <c r="D4939" s="15">
        <f>IF(AND($A4939&gt;=Instellingen!$B$6,$A4939&lt;Instellingen!$B$7),1,0)</f>
        <v/>
      </c>
      <c r="E4939" s="15">
        <f>COUNTIF(tData[BezoekStart],"&lt;"&amp;($A4939+1/24))-COUNTIF(tData[BezoekEind],"&lt;="&amp;$A4939)</f>
        <v/>
      </c>
      <c r="F4939" s="15">
        <f>COUNTIF(tData[BezoekLangStart],"&lt;"&amp;($A4939+1/24))-COUNTIF(tData[BezoekLangEind],"&lt;="&amp;$A4939)</f>
        <v/>
      </c>
      <c r="G4939" s="15">
        <f>IF($D4939=1,$B4939*100+$C4939,-1)</f>
        <v/>
      </c>
      <c r="H4939" s="15">
        <f>IF($D4939=1,$B4939,-1)</f>
        <v/>
      </c>
      <c r="I4939" s="15">
        <f>IF($D4939=1,$C4939,-1)</f>
        <v/>
      </c>
    </row>
    <row r="4940">
      <c r="A4940" s="33" t="n">
        <v>45497.70833333334</v>
      </c>
      <c r="B4940" s="15">
        <f>WEEKDAY($A4940,2)</f>
        <v/>
      </c>
      <c r="C4940" s="15">
        <f>HOUR($A4940)</f>
        <v/>
      </c>
      <c r="D4940" s="15">
        <f>IF(AND($A4940&gt;=Instellingen!$B$6,$A4940&lt;Instellingen!$B$7),1,0)</f>
        <v/>
      </c>
      <c r="E4940" s="15">
        <f>COUNTIF(tData[BezoekStart],"&lt;"&amp;($A4940+1/24))-COUNTIF(tData[BezoekEind],"&lt;="&amp;$A4940)</f>
        <v/>
      </c>
      <c r="F4940" s="15">
        <f>COUNTIF(tData[BezoekLangStart],"&lt;"&amp;($A4940+1/24))-COUNTIF(tData[BezoekLangEind],"&lt;="&amp;$A4940)</f>
        <v/>
      </c>
      <c r="G4940" s="15">
        <f>IF($D4940=1,$B4940*100+$C4940,-1)</f>
        <v/>
      </c>
      <c r="H4940" s="15">
        <f>IF($D4940=1,$B4940,-1)</f>
        <v/>
      </c>
      <c r="I4940" s="15">
        <f>IF($D4940=1,$C4940,-1)</f>
        <v/>
      </c>
    </row>
    <row r="4941">
      <c r="A4941" s="33" t="n">
        <v>45497.75</v>
      </c>
      <c r="B4941" s="15">
        <f>WEEKDAY($A4941,2)</f>
        <v/>
      </c>
      <c r="C4941" s="15">
        <f>HOUR($A4941)</f>
        <v/>
      </c>
      <c r="D4941" s="15">
        <f>IF(AND($A4941&gt;=Instellingen!$B$6,$A4941&lt;Instellingen!$B$7),1,0)</f>
        <v/>
      </c>
      <c r="E4941" s="15">
        <f>COUNTIF(tData[BezoekStart],"&lt;"&amp;($A4941+1/24))-COUNTIF(tData[BezoekEind],"&lt;="&amp;$A4941)</f>
        <v/>
      </c>
      <c r="F4941" s="15">
        <f>COUNTIF(tData[BezoekLangStart],"&lt;"&amp;($A4941+1/24))-COUNTIF(tData[BezoekLangEind],"&lt;="&amp;$A4941)</f>
        <v/>
      </c>
      <c r="G4941" s="15">
        <f>IF($D4941=1,$B4941*100+$C4941,-1)</f>
        <v/>
      </c>
      <c r="H4941" s="15">
        <f>IF($D4941=1,$B4941,-1)</f>
        <v/>
      </c>
      <c r="I4941" s="15">
        <f>IF($D4941=1,$C4941,-1)</f>
        <v/>
      </c>
    </row>
    <row r="4942">
      <c r="A4942" s="33" t="n">
        <v>45497.79166666666</v>
      </c>
      <c r="B4942" s="15">
        <f>WEEKDAY($A4942,2)</f>
        <v/>
      </c>
      <c r="C4942" s="15">
        <f>HOUR($A4942)</f>
        <v/>
      </c>
      <c r="D4942" s="15">
        <f>IF(AND($A4942&gt;=Instellingen!$B$6,$A4942&lt;Instellingen!$B$7),1,0)</f>
        <v/>
      </c>
      <c r="E4942" s="15">
        <f>COUNTIF(tData[BezoekStart],"&lt;"&amp;($A4942+1/24))-COUNTIF(tData[BezoekEind],"&lt;="&amp;$A4942)</f>
        <v/>
      </c>
      <c r="F4942" s="15">
        <f>COUNTIF(tData[BezoekLangStart],"&lt;"&amp;($A4942+1/24))-COUNTIF(tData[BezoekLangEind],"&lt;="&amp;$A4942)</f>
        <v/>
      </c>
      <c r="G4942" s="15">
        <f>IF($D4942=1,$B4942*100+$C4942,-1)</f>
        <v/>
      </c>
      <c r="H4942" s="15">
        <f>IF($D4942=1,$B4942,-1)</f>
        <v/>
      </c>
      <c r="I4942" s="15">
        <f>IF($D4942=1,$C4942,-1)</f>
        <v/>
      </c>
    </row>
    <row r="4943">
      <c r="A4943" s="33" t="n">
        <v>45497.83333333334</v>
      </c>
      <c r="B4943" s="15">
        <f>WEEKDAY($A4943,2)</f>
        <v/>
      </c>
      <c r="C4943" s="15">
        <f>HOUR($A4943)</f>
        <v/>
      </c>
      <c r="D4943" s="15">
        <f>IF(AND($A4943&gt;=Instellingen!$B$6,$A4943&lt;Instellingen!$B$7),1,0)</f>
        <v/>
      </c>
      <c r="E4943" s="15">
        <f>COUNTIF(tData[BezoekStart],"&lt;"&amp;($A4943+1/24))-COUNTIF(tData[BezoekEind],"&lt;="&amp;$A4943)</f>
        <v/>
      </c>
      <c r="F4943" s="15">
        <f>COUNTIF(tData[BezoekLangStart],"&lt;"&amp;($A4943+1/24))-COUNTIF(tData[BezoekLangEind],"&lt;="&amp;$A4943)</f>
        <v/>
      </c>
      <c r="G4943" s="15">
        <f>IF($D4943=1,$B4943*100+$C4943,-1)</f>
        <v/>
      </c>
      <c r="H4943" s="15">
        <f>IF($D4943=1,$B4943,-1)</f>
        <v/>
      </c>
      <c r="I4943" s="15">
        <f>IF($D4943=1,$C4943,-1)</f>
        <v/>
      </c>
    </row>
    <row r="4944">
      <c r="A4944" s="33" t="n">
        <v>45497.875</v>
      </c>
      <c r="B4944" s="15">
        <f>WEEKDAY($A4944,2)</f>
        <v/>
      </c>
      <c r="C4944" s="15">
        <f>HOUR($A4944)</f>
        <v/>
      </c>
      <c r="D4944" s="15">
        <f>IF(AND($A4944&gt;=Instellingen!$B$6,$A4944&lt;Instellingen!$B$7),1,0)</f>
        <v/>
      </c>
      <c r="E4944" s="15">
        <f>COUNTIF(tData[BezoekStart],"&lt;"&amp;($A4944+1/24))-COUNTIF(tData[BezoekEind],"&lt;="&amp;$A4944)</f>
        <v/>
      </c>
      <c r="F4944" s="15">
        <f>COUNTIF(tData[BezoekLangStart],"&lt;"&amp;($A4944+1/24))-COUNTIF(tData[BezoekLangEind],"&lt;="&amp;$A4944)</f>
        <v/>
      </c>
      <c r="G4944" s="15">
        <f>IF($D4944=1,$B4944*100+$C4944,-1)</f>
        <v/>
      </c>
      <c r="H4944" s="15">
        <f>IF($D4944=1,$B4944,-1)</f>
        <v/>
      </c>
      <c r="I4944" s="15">
        <f>IF($D4944=1,$C4944,-1)</f>
        <v/>
      </c>
    </row>
    <row r="4945">
      <c r="A4945" s="33" t="n">
        <v>45497.91666666666</v>
      </c>
      <c r="B4945" s="15">
        <f>WEEKDAY($A4945,2)</f>
        <v/>
      </c>
      <c r="C4945" s="15">
        <f>HOUR($A4945)</f>
        <v/>
      </c>
      <c r="D4945" s="15">
        <f>IF(AND($A4945&gt;=Instellingen!$B$6,$A4945&lt;Instellingen!$B$7),1,0)</f>
        <v/>
      </c>
      <c r="E4945" s="15">
        <f>COUNTIF(tData[BezoekStart],"&lt;"&amp;($A4945+1/24))-COUNTIF(tData[BezoekEind],"&lt;="&amp;$A4945)</f>
        <v/>
      </c>
      <c r="F4945" s="15">
        <f>COUNTIF(tData[BezoekLangStart],"&lt;"&amp;($A4945+1/24))-COUNTIF(tData[BezoekLangEind],"&lt;="&amp;$A4945)</f>
        <v/>
      </c>
      <c r="G4945" s="15">
        <f>IF($D4945=1,$B4945*100+$C4945,-1)</f>
        <v/>
      </c>
      <c r="H4945" s="15">
        <f>IF($D4945=1,$B4945,-1)</f>
        <v/>
      </c>
      <c r="I4945" s="15">
        <f>IF($D4945=1,$C4945,-1)</f>
        <v/>
      </c>
    </row>
    <row r="4946">
      <c r="A4946" s="33" t="n">
        <v>45497.95833333334</v>
      </c>
      <c r="B4946" s="15">
        <f>WEEKDAY($A4946,2)</f>
        <v/>
      </c>
      <c r="C4946" s="15">
        <f>HOUR($A4946)</f>
        <v/>
      </c>
      <c r="D4946" s="15">
        <f>IF(AND($A4946&gt;=Instellingen!$B$6,$A4946&lt;Instellingen!$B$7),1,0)</f>
        <v/>
      </c>
      <c r="E4946" s="15">
        <f>COUNTIF(tData[BezoekStart],"&lt;"&amp;($A4946+1/24))-COUNTIF(tData[BezoekEind],"&lt;="&amp;$A4946)</f>
        <v/>
      </c>
      <c r="F4946" s="15">
        <f>COUNTIF(tData[BezoekLangStart],"&lt;"&amp;($A4946+1/24))-COUNTIF(tData[BezoekLangEind],"&lt;="&amp;$A4946)</f>
        <v/>
      </c>
      <c r="G4946" s="15">
        <f>IF($D4946=1,$B4946*100+$C4946,-1)</f>
        <v/>
      </c>
      <c r="H4946" s="15">
        <f>IF($D4946=1,$B4946,-1)</f>
        <v/>
      </c>
      <c r="I4946" s="15">
        <f>IF($D4946=1,$C4946,-1)</f>
        <v/>
      </c>
    </row>
    <row r="4947">
      <c r="A4947" s="33" t="n">
        <v>45498</v>
      </c>
      <c r="B4947" s="15">
        <f>WEEKDAY($A4947,2)</f>
        <v/>
      </c>
      <c r="C4947" s="15">
        <f>HOUR($A4947)</f>
        <v/>
      </c>
      <c r="D4947" s="15">
        <f>IF(AND($A4947&gt;=Instellingen!$B$6,$A4947&lt;Instellingen!$B$7),1,0)</f>
        <v/>
      </c>
      <c r="E4947" s="15">
        <f>COUNTIF(tData[BezoekStart],"&lt;"&amp;($A4947+1/24))-COUNTIF(tData[BezoekEind],"&lt;="&amp;$A4947)</f>
        <v/>
      </c>
      <c r="F4947" s="15">
        <f>COUNTIF(tData[BezoekLangStart],"&lt;"&amp;($A4947+1/24))-COUNTIF(tData[BezoekLangEind],"&lt;="&amp;$A4947)</f>
        <v/>
      </c>
      <c r="G4947" s="15">
        <f>IF($D4947=1,$B4947*100+$C4947,-1)</f>
        <v/>
      </c>
      <c r="H4947" s="15">
        <f>IF($D4947=1,$B4947,-1)</f>
        <v/>
      </c>
      <c r="I4947" s="15">
        <f>IF($D4947=1,$C4947,-1)</f>
        <v/>
      </c>
    </row>
    <row r="4948">
      <c r="A4948" s="33" t="n">
        <v>45498.04166666666</v>
      </c>
      <c r="B4948" s="15">
        <f>WEEKDAY($A4948,2)</f>
        <v/>
      </c>
      <c r="C4948" s="15">
        <f>HOUR($A4948)</f>
        <v/>
      </c>
      <c r="D4948" s="15">
        <f>IF(AND($A4948&gt;=Instellingen!$B$6,$A4948&lt;Instellingen!$B$7),1,0)</f>
        <v/>
      </c>
      <c r="E4948" s="15">
        <f>COUNTIF(tData[BezoekStart],"&lt;"&amp;($A4948+1/24))-COUNTIF(tData[BezoekEind],"&lt;="&amp;$A4948)</f>
        <v/>
      </c>
      <c r="F4948" s="15">
        <f>COUNTIF(tData[BezoekLangStart],"&lt;"&amp;($A4948+1/24))-COUNTIF(tData[BezoekLangEind],"&lt;="&amp;$A4948)</f>
        <v/>
      </c>
      <c r="G4948" s="15">
        <f>IF($D4948=1,$B4948*100+$C4948,-1)</f>
        <v/>
      </c>
      <c r="H4948" s="15">
        <f>IF($D4948=1,$B4948,-1)</f>
        <v/>
      </c>
      <c r="I4948" s="15">
        <f>IF($D4948=1,$C4948,-1)</f>
        <v/>
      </c>
    </row>
    <row r="4949">
      <c r="A4949" s="33" t="n">
        <v>45498.08333333334</v>
      </c>
      <c r="B4949" s="15">
        <f>WEEKDAY($A4949,2)</f>
        <v/>
      </c>
      <c r="C4949" s="15">
        <f>HOUR($A4949)</f>
        <v/>
      </c>
      <c r="D4949" s="15">
        <f>IF(AND($A4949&gt;=Instellingen!$B$6,$A4949&lt;Instellingen!$B$7),1,0)</f>
        <v/>
      </c>
      <c r="E4949" s="15">
        <f>COUNTIF(tData[BezoekStart],"&lt;"&amp;($A4949+1/24))-COUNTIF(tData[BezoekEind],"&lt;="&amp;$A4949)</f>
        <v/>
      </c>
      <c r="F4949" s="15">
        <f>COUNTIF(tData[BezoekLangStart],"&lt;"&amp;($A4949+1/24))-COUNTIF(tData[BezoekLangEind],"&lt;="&amp;$A4949)</f>
        <v/>
      </c>
      <c r="G4949" s="15">
        <f>IF($D4949=1,$B4949*100+$C4949,-1)</f>
        <v/>
      </c>
      <c r="H4949" s="15">
        <f>IF($D4949=1,$B4949,-1)</f>
        <v/>
      </c>
      <c r="I4949" s="15">
        <f>IF($D4949=1,$C4949,-1)</f>
        <v/>
      </c>
    </row>
    <row r="4950">
      <c r="A4950" s="33" t="n">
        <v>45498.125</v>
      </c>
      <c r="B4950" s="15">
        <f>WEEKDAY($A4950,2)</f>
        <v/>
      </c>
      <c r="C4950" s="15">
        <f>HOUR($A4950)</f>
        <v/>
      </c>
      <c r="D4950" s="15">
        <f>IF(AND($A4950&gt;=Instellingen!$B$6,$A4950&lt;Instellingen!$B$7),1,0)</f>
        <v/>
      </c>
      <c r="E4950" s="15">
        <f>COUNTIF(tData[BezoekStart],"&lt;"&amp;($A4950+1/24))-COUNTIF(tData[BezoekEind],"&lt;="&amp;$A4950)</f>
        <v/>
      </c>
      <c r="F4950" s="15">
        <f>COUNTIF(tData[BezoekLangStart],"&lt;"&amp;($A4950+1/24))-COUNTIF(tData[BezoekLangEind],"&lt;="&amp;$A4950)</f>
        <v/>
      </c>
      <c r="G4950" s="15">
        <f>IF($D4950=1,$B4950*100+$C4950,-1)</f>
        <v/>
      </c>
      <c r="H4950" s="15">
        <f>IF($D4950=1,$B4950,-1)</f>
        <v/>
      </c>
      <c r="I4950" s="15">
        <f>IF($D4950=1,$C4950,-1)</f>
        <v/>
      </c>
    </row>
    <row r="4951">
      <c r="A4951" s="33" t="n">
        <v>45498.16666666666</v>
      </c>
      <c r="B4951" s="15">
        <f>WEEKDAY($A4951,2)</f>
        <v/>
      </c>
      <c r="C4951" s="15">
        <f>HOUR($A4951)</f>
        <v/>
      </c>
      <c r="D4951" s="15">
        <f>IF(AND($A4951&gt;=Instellingen!$B$6,$A4951&lt;Instellingen!$B$7),1,0)</f>
        <v/>
      </c>
      <c r="E4951" s="15">
        <f>COUNTIF(tData[BezoekStart],"&lt;"&amp;($A4951+1/24))-COUNTIF(tData[BezoekEind],"&lt;="&amp;$A4951)</f>
        <v/>
      </c>
      <c r="F4951" s="15">
        <f>COUNTIF(tData[BezoekLangStart],"&lt;"&amp;($A4951+1/24))-COUNTIF(tData[BezoekLangEind],"&lt;="&amp;$A4951)</f>
        <v/>
      </c>
      <c r="G4951" s="15">
        <f>IF($D4951=1,$B4951*100+$C4951,-1)</f>
        <v/>
      </c>
      <c r="H4951" s="15">
        <f>IF($D4951=1,$B4951,-1)</f>
        <v/>
      </c>
      <c r="I4951" s="15">
        <f>IF($D4951=1,$C4951,-1)</f>
        <v/>
      </c>
    </row>
    <row r="4952">
      <c r="A4952" s="33" t="n">
        <v>45498.20833333334</v>
      </c>
      <c r="B4952" s="15">
        <f>WEEKDAY($A4952,2)</f>
        <v/>
      </c>
      <c r="C4952" s="15">
        <f>HOUR($A4952)</f>
        <v/>
      </c>
      <c r="D4952" s="15">
        <f>IF(AND($A4952&gt;=Instellingen!$B$6,$A4952&lt;Instellingen!$B$7),1,0)</f>
        <v/>
      </c>
      <c r="E4952" s="15">
        <f>COUNTIF(tData[BezoekStart],"&lt;"&amp;($A4952+1/24))-COUNTIF(tData[BezoekEind],"&lt;="&amp;$A4952)</f>
        <v/>
      </c>
      <c r="F4952" s="15">
        <f>COUNTIF(tData[BezoekLangStart],"&lt;"&amp;($A4952+1/24))-COUNTIF(tData[BezoekLangEind],"&lt;="&amp;$A4952)</f>
        <v/>
      </c>
      <c r="G4952" s="15">
        <f>IF($D4952=1,$B4952*100+$C4952,-1)</f>
        <v/>
      </c>
      <c r="H4952" s="15">
        <f>IF($D4952=1,$B4952,-1)</f>
        <v/>
      </c>
      <c r="I4952" s="15">
        <f>IF($D4952=1,$C4952,-1)</f>
        <v/>
      </c>
    </row>
    <row r="4953">
      <c r="A4953" s="33" t="n">
        <v>45498.25</v>
      </c>
      <c r="B4953" s="15">
        <f>WEEKDAY($A4953,2)</f>
        <v/>
      </c>
      <c r="C4953" s="15">
        <f>HOUR($A4953)</f>
        <v/>
      </c>
      <c r="D4953" s="15">
        <f>IF(AND($A4953&gt;=Instellingen!$B$6,$A4953&lt;Instellingen!$B$7),1,0)</f>
        <v/>
      </c>
      <c r="E4953" s="15">
        <f>COUNTIF(tData[BezoekStart],"&lt;"&amp;($A4953+1/24))-COUNTIF(tData[BezoekEind],"&lt;="&amp;$A4953)</f>
        <v/>
      </c>
      <c r="F4953" s="15">
        <f>COUNTIF(tData[BezoekLangStart],"&lt;"&amp;($A4953+1/24))-COUNTIF(tData[BezoekLangEind],"&lt;="&amp;$A4953)</f>
        <v/>
      </c>
      <c r="G4953" s="15">
        <f>IF($D4953=1,$B4953*100+$C4953,-1)</f>
        <v/>
      </c>
      <c r="H4953" s="15">
        <f>IF($D4953=1,$B4953,-1)</f>
        <v/>
      </c>
      <c r="I4953" s="15">
        <f>IF($D4953=1,$C4953,-1)</f>
        <v/>
      </c>
    </row>
    <row r="4954">
      <c r="A4954" s="33" t="n">
        <v>45498.29166666666</v>
      </c>
      <c r="B4954" s="15">
        <f>WEEKDAY($A4954,2)</f>
        <v/>
      </c>
      <c r="C4954" s="15">
        <f>HOUR($A4954)</f>
        <v/>
      </c>
      <c r="D4954" s="15">
        <f>IF(AND($A4954&gt;=Instellingen!$B$6,$A4954&lt;Instellingen!$B$7),1,0)</f>
        <v/>
      </c>
      <c r="E4954" s="15">
        <f>COUNTIF(tData[BezoekStart],"&lt;"&amp;($A4954+1/24))-COUNTIF(tData[BezoekEind],"&lt;="&amp;$A4954)</f>
        <v/>
      </c>
      <c r="F4954" s="15">
        <f>COUNTIF(tData[BezoekLangStart],"&lt;"&amp;($A4954+1/24))-COUNTIF(tData[BezoekLangEind],"&lt;="&amp;$A4954)</f>
        <v/>
      </c>
      <c r="G4954" s="15">
        <f>IF($D4954=1,$B4954*100+$C4954,-1)</f>
        <v/>
      </c>
      <c r="H4954" s="15">
        <f>IF($D4954=1,$B4954,-1)</f>
        <v/>
      </c>
      <c r="I4954" s="15">
        <f>IF($D4954=1,$C4954,-1)</f>
        <v/>
      </c>
    </row>
    <row r="4955">
      <c r="A4955" s="33" t="n">
        <v>45498.33333333334</v>
      </c>
      <c r="B4955" s="15">
        <f>WEEKDAY($A4955,2)</f>
        <v/>
      </c>
      <c r="C4955" s="15">
        <f>HOUR($A4955)</f>
        <v/>
      </c>
      <c r="D4955" s="15">
        <f>IF(AND($A4955&gt;=Instellingen!$B$6,$A4955&lt;Instellingen!$B$7),1,0)</f>
        <v/>
      </c>
      <c r="E4955" s="15">
        <f>COUNTIF(tData[BezoekStart],"&lt;"&amp;($A4955+1/24))-COUNTIF(tData[BezoekEind],"&lt;="&amp;$A4955)</f>
        <v/>
      </c>
      <c r="F4955" s="15">
        <f>COUNTIF(tData[BezoekLangStart],"&lt;"&amp;($A4955+1/24))-COUNTIF(tData[BezoekLangEind],"&lt;="&amp;$A4955)</f>
        <v/>
      </c>
      <c r="G4955" s="15">
        <f>IF($D4955=1,$B4955*100+$C4955,-1)</f>
        <v/>
      </c>
      <c r="H4955" s="15">
        <f>IF($D4955=1,$B4955,-1)</f>
        <v/>
      </c>
      <c r="I4955" s="15">
        <f>IF($D4955=1,$C4955,-1)</f>
        <v/>
      </c>
    </row>
    <row r="4956">
      <c r="A4956" s="33" t="n">
        <v>45498.375</v>
      </c>
      <c r="B4956" s="15">
        <f>WEEKDAY($A4956,2)</f>
        <v/>
      </c>
      <c r="C4956" s="15">
        <f>HOUR($A4956)</f>
        <v/>
      </c>
      <c r="D4956" s="15">
        <f>IF(AND($A4956&gt;=Instellingen!$B$6,$A4956&lt;Instellingen!$B$7),1,0)</f>
        <v/>
      </c>
      <c r="E4956" s="15">
        <f>COUNTIF(tData[BezoekStart],"&lt;"&amp;($A4956+1/24))-COUNTIF(tData[BezoekEind],"&lt;="&amp;$A4956)</f>
        <v/>
      </c>
      <c r="F4956" s="15">
        <f>COUNTIF(tData[BezoekLangStart],"&lt;"&amp;($A4956+1/24))-COUNTIF(tData[BezoekLangEind],"&lt;="&amp;$A4956)</f>
        <v/>
      </c>
      <c r="G4956" s="15">
        <f>IF($D4956=1,$B4956*100+$C4956,-1)</f>
        <v/>
      </c>
      <c r="H4956" s="15">
        <f>IF($D4956=1,$B4956,-1)</f>
        <v/>
      </c>
      <c r="I4956" s="15">
        <f>IF($D4956=1,$C4956,-1)</f>
        <v/>
      </c>
    </row>
    <row r="4957">
      <c r="A4957" s="33" t="n">
        <v>45498.41666666666</v>
      </c>
      <c r="B4957" s="15">
        <f>WEEKDAY($A4957,2)</f>
        <v/>
      </c>
      <c r="C4957" s="15">
        <f>HOUR($A4957)</f>
        <v/>
      </c>
      <c r="D4957" s="15">
        <f>IF(AND($A4957&gt;=Instellingen!$B$6,$A4957&lt;Instellingen!$B$7),1,0)</f>
        <v/>
      </c>
      <c r="E4957" s="15">
        <f>COUNTIF(tData[BezoekStart],"&lt;"&amp;($A4957+1/24))-COUNTIF(tData[BezoekEind],"&lt;="&amp;$A4957)</f>
        <v/>
      </c>
      <c r="F4957" s="15">
        <f>COUNTIF(tData[BezoekLangStart],"&lt;"&amp;($A4957+1/24))-COUNTIF(tData[BezoekLangEind],"&lt;="&amp;$A4957)</f>
        <v/>
      </c>
      <c r="G4957" s="15">
        <f>IF($D4957=1,$B4957*100+$C4957,-1)</f>
        <v/>
      </c>
      <c r="H4957" s="15">
        <f>IF($D4957=1,$B4957,-1)</f>
        <v/>
      </c>
      <c r="I4957" s="15">
        <f>IF($D4957=1,$C4957,-1)</f>
        <v/>
      </c>
    </row>
    <row r="4958">
      <c r="A4958" s="33" t="n">
        <v>45498.45833333334</v>
      </c>
      <c r="B4958" s="15">
        <f>WEEKDAY($A4958,2)</f>
        <v/>
      </c>
      <c r="C4958" s="15">
        <f>HOUR($A4958)</f>
        <v/>
      </c>
      <c r="D4958" s="15">
        <f>IF(AND($A4958&gt;=Instellingen!$B$6,$A4958&lt;Instellingen!$B$7),1,0)</f>
        <v/>
      </c>
      <c r="E4958" s="15">
        <f>COUNTIF(tData[BezoekStart],"&lt;"&amp;($A4958+1/24))-COUNTIF(tData[BezoekEind],"&lt;="&amp;$A4958)</f>
        <v/>
      </c>
      <c r="F4958" s="15">
        <f>COUNTIF(tData[BezoekLangStart],"&lt;"&amp;($A4958+1/24))-COUNTIF(tData[BezoekLangEind],"&lt;="&amp;$A4958)</f>
        <v/>
      </c>
      <c r="G4958" s="15">
        <f>IF($D4958=1,$B4958*100+$C4958,-1)</f>
        <v/>
      </c>
      <c r="H4958" s="15">
        <f>IF($D4958=1,$B4958,-1)</f>
        <v/>
      </c>
      <c r="I4958" s="15">
        <f>IF($D4958=1,$C4958,-1)</f>
        <v/>
      </c>
    </row>
    <row r="4959">
      <c r="A4959" s="33" t="n">
        <v>45498.5</v>
      </c>
      <c r="B4959" s="15">
        <f>WEEKDAY($A4959,2)</f>
        <v/>
      </c>
      <c r="C4959" s="15">
        <f>HOUR($A4959)</f>
        <v/>
      </c>
      <c r="D4959" s="15">
        <f>IF(AND($A4959&gt;=Instellingen!$B$6,$A4959&lt;Instellingen!$B$7),1,0)</f>
        <v/>
      </c>
      <c r="E4959" s="15">
        <f>COUNTIF(tData[BezoekStart],"&lt;"&amp;($A4959+1/24))-COUNTIF(tData[BezoekEind],"&lt;="&amp;$A4959)</f>
        <v/>
      </c>
      <c r="F4959" s="15">
        <f>COUNTIF(tData[BezoekLangStart],"&lt;"&amp;($A4959+1/24))-COUNTIF(tData[BezoekLangEind],"&lt;="&amp;$A4959)</f>
        <v/>
      </c>
      <c r="G4959" s="15">
        <f>IF($D4959=1,$B4959*100+$C4959,-1)</f>
        <v/>
      </c>
      <c r="H4959" s="15">
        <f>IF($D4959=1,$B4959,-1)</f>
        <v/>
      </c>
      <c r="I4959" s="15">
        <f>IF($D4959=1,$C4959,-1)</f>
        <v/>
      </c>
    </row>
    <row r="4960">
      <c r="A4960" s="33" t="n">
        <v>45498.54166666666</v>
      </c>
      <c r="B4960" s="15">
        <f>WEEKDAY($A4960,2)</f>
        <v/>
      </c>
      <c r="C4960" s="15">
        <f>HOUR($A4960)</f>
        <v/>
      </c>
      <c r="D4960" s="15">
        <f>IF(AND($A4960&gt;=Instellingen!$B$6,$A4960&lt;Instellingen!$B$7),1,0)</f>
        <v/>
      </c>
      <c r="E4960" s="15">
        <f>COUNTIF(tData[BezoekStart],"&lt;"&amp;($A4960+1/24))-COUNTIF(tData[BezoekEind],"&lt;="&amp;$A4960)</f>
        <v/>
      </c>
      <c r="F4960" s="15">
        <f>COUNTIF(tData[BezoekLangStart],"&lt;"&amp;($A4960+1/24))-COUNTIF(tData[BezoekLangEind],"&lt;="&amp;$A4960)</f>
        <v/>
      </c>
      <c r="G4960" s="15">
        <f>IF($D4960=1,$B4960*100+$C4960,-1)</f>
        <v/>
      </c>
      <c r="H4960" s="15">
        <f>IF($D4960=1,$B4960,-1)</f>
        <v/>
      </c>
      <c r="I4960" s="15">
        <f>IF($D4960=1,$C4960,-1)</f>
        <v/>
      </c>
    </row>
    <row r="4961">
      <c r="A4961" s="33" t="n">
        <v>45498.58333333334</v>
      </c>
      <c r="B4961" s="15">
        <f>WEEKDAY($A4961,2)</f>
        <v/>
      </c>
      <c r="C4961" s="15">
        <f>HOUR($A4961)</f>
        <v/>
      </c>
      <c r="D4961" s="15">
        <f>IF(AND($A4961&gt;=Instellingen!$B$6,$A4961&lt;Instellingen!$B$7),1,0)</f>
        <v/>
      </c>
      <c r="E4961" s="15">
        <f>COUNTIF(tData[BezoekStart],"&lt;"&amp;($A4961+1/24))-COUNTIF(tData[BezoekEind],"&lt;="&amp;$A4961)</f>
        <v/>
      </c>
      <c r="F4961" s="15">
        <f>COUNTIF(tData[BezoekLangStart],"&lt;"&amp;($A4961+1/24))-COUNTIF(tData[BezoekLangEind],"&lt;="&amp;$A4961)</f>
        <v/>
      </c>
      <c r="G4961" s="15">
        <f>IF($D4961=1,$B4961*100+$C4961,-1)</f>
        <v/>
      </c>
      <c r="H4961" s="15">
        <f>IF($D4961=1,$B4961,-1)</f>
        <v/>
      </c>
      <c r="I4961" s="15">
        <f>IF($D4961=1,$C4961,-1)</f>
        <v/>
      </c>
    </row>
    <row r="4962">
      <c r="A4962" s="33" t="n">
        <v>45498.625</v>
      </c>
      <c r="B4962" s="15">
        <f>WEEKDAY($A4962,2)</f>
        <v/>
      </c>
      <c r="C4962" s="15">
        <f>HOUR($A4962)</f>
        <v/>
      </c>
      <c r="D4962" s="15">
        <f>IF(AND($A4962&gt;=Instellingen!$B$6,$A4962&lt;Instellingen!$B$7),1,0)</f>
        <v/>
      </c>
      <c r="E4962" s="15">
        <f>COUNTIF(tData[BezoekStart],"&lt;"&amp;($A4962+1/24))-COUNTIF(tData[BezoekEind],"&lt;="&amp;$A4962)</f>
        <v/>
      </c>
      <c r="F4962" s="15">
        <f>COUNTIF(tData[BezoekLangStart],"&lt;"&amp;($A4962+1/24))-COUNTIF(tData[BezoekLangEind],"&lt;="&amp;$A4962)</f>
        <v/>
      </c>
      <c r="G4962" s="15">
        <f>IF($D4962=1,$B4962*100+$C4962,-1)</f>
        <v/>
      </c>
      <c r="H4962" s="15">
        <f>IF($D4962=1,$B4962,-1)</f>
        <v/>
      </c>
      <c r="I4962" s="15">
        <f>IF($D4962=1,$C4962,-1)</f>
        <v/>
      </c>
    </row>
    <row r="4963">
      <c r="A4963" s="33" t="n">
        <v>45498.66666666666</v>
      </c>
      <c r="B4963" s="15">
        <f>WEEKDAY($A4963,2)</f>
        <v/>
      </c>
      <c r="C4963" s="15">
        <f>HOUR($A4963)</f>
        <v/>
      </c>
      <c r="D4963" s="15">
        <f>IF(AND($A4963&gt;=Instellingen!$B$6,$A4963&lt;Instellingen!$B$7),1,0)</f>
        <v/>
      </c>
      <c r="E4963" s="15">
        <f>COUNTIF(tData[BezoekStart],"&lt;"&amp;($A4963+1/24))-COUNTIF(tData[BezoekEind],"&lt;="&amp;$A4963)</f>
        <v/>
      </c>
      <c r="F4963" s="15">
        <f>COUNTIF(tData[BezoekLangStart],"&lt;"&amp;($A4963+1/24))-COUNTIF(tData[BezoekLangEind],"&lt;="&amp;$A4963)</f>
        <v/>
      </c>
      <c r="G4963" s="15">
        <f>IF($D4963=1,$B4963*100+$C4963,-1)</f>
        <v/>
      </c>
      <c r="H4963" s="15">
        <f>IF($D4963=1,$B4963,-1)</f>
        <v/>
      </c>
      <c r="I4963" s="15">
        <f>IF($D4963=1,$C4963,-1)</f>
        <v/>
      </c>
    </row>
    <row r="4964">
      <c r="A4964" s="33" t="n">
        <v>45498.70833333334</v>
      </c>
      <c r="B4964" s="15">
        <f>WEEKDAY($A4964,2)</f>
        <v/>
      </c>
      <c r="C4964" s="15">
        <f>HOUR($A4964)</f>
        <v/>
      </c>
      <c r="D4964" s="15">
        <f>IF(AND($A4964&gt;=Instellingen!$B$6,$A4964&lt;Instellingen!$B$7),1,0)</f>
        <v/>
      </c>
      <c r="E4964" s="15">
        <f>COUNTIF(tData[BezoekStart],"&lt;"&amp;($A4964+1/24))-COUNTIF(tData[BezoekEind],"&lt;="&amp;$A4964)</f>
        <v/>
      </c>
      <c r="F4964" s="15">
        <f>COUNTIF(tData[BezoekLangStart],"&lt;"&amp;($A4964+1/24))-COUNTIF(tData[BezoekLangEind],"&lt;="&amp;$A4964)</f>
        <v/>
      </c>
      <c r="G4964" s="15">
        <f>IF($D4964=1,$B4964*100+$C4964,-1)</f>
        <v/>
      </c>
      <c r="H4964" s="15">
        <f>IF($D4964=1,$B4964,-1)</f>
        <v/>
      </c>
      <c r="I4964" s="15">
        <f>IF($D4964=1,$C4964,-1)</f>
        <v/>
      </c>
    </row>
    <row r="4965">
      <c r="A4965" s="33" t="n">
        <v>45498.75</v>
      </c>
      <c r="B4965" s="15">
        <f>WEEKDAY($A4965,2)</f>
        <v/>
      </c>
      <c r="C4965" s="15">
        <f>HOUR($A4965)</f>
        <v/>
      </c>
      <c r="D4965" s="15">
        <f>IF(AND($A4965&gt;=Instellingen!$B$6,$A4965&lt;Instellingen!$B$7),1,0)</f>
        <v/>
      </c>
      <c r="E4965" s="15">
        <f>COUNTIF(tData[BezoekStart],"&lt;"&amp;($A4965+1/24))-COUNTIF(tData[BezoekEind],"&lt;="&amp;$A4965)</f>
        <v/>
      </c>
      <c r="F4965" s="15">
        <f>COUNTIF(tData[BezoekLangStart],"&lt;"&amp;($A4965+1/24))-COUNTIF(tData[BezoekLangEind],"&lt;="&amp;$A4965)</f>
        <v/>
      </c>
      <c r="G4965" s="15">
        <f>IF($D4965=1,$B4965*100+$C4965,-1)</f>
        <v/>
      </c>
      <c r="H4965" s="15">
        <f>IF($D4965=1,$B4965,-1)</f>
        <v/>
      </c>
      <c r="I4965" s="15">
        <f>IF($D4965=1,$C4965,-1)</f>
        <v/>
      </c>
    </row>
    <row r="4966">
      <c r="A4966" s="33" t="n">
        <v>45498.79166666666</v>
      </c>
      <c r="B4966" s="15">
        <f>WEEKDAY($A4966,2)</f>
        <v/>
      </c>
      <c r="C4966" s="15">
        <f>HOUR($A4966)</f>
        <v/>
      </c>
      <c r="D4966" s="15">
        <f>IF(AND($A4966&gt;=Instellingen!$B$6,$A4966&lt;Instellingen!$B$7),1,0)</f>
        <v/>
      </c>
      <c r="E4966" s="15">
        <f>COUNTIF(tData[BezoekStart],"&lt;"&amp;($A4966+1/24))-COUNTIF(tData[BezoekEind],"&lt;="&amp;$A4966)</f>
        <v/>
      </c>
      <c r="F4966" s="15">
        <f>COUNTIF(tData[BezoekLangStart],"&lt;"&amp;($A4966+1/24))-COUNTIF(tData[BezoekLangEind],"&lt;="&amp;$A4966)</f>
        <v/>
      </c>
      <c r="G4966" s="15">
        <f>IF($D4966=1,$B4966*100+$C4966,-1)</f>
        <v/>
      </c>
      <c r="H4966" s="15">
        <f>IF($D4966=1,$B4966,-1)</f>
        <v/>
      </c>
      <c r="I4966" s="15">
        <f>IF($D4966=1,$C4966,-1)</f>
        <v/>
      </c>
    </row>
    <row r="4967">
      <c r="A4967" s="33" t="n">
        <v>45498.83333333334</v>
      </c>
      <c r="B4967" s="15">
        <f>WEEKDAY($A4967,2)</f>
        <v/>
      </c>
      <c r="C4967" s="15">
        <f>HOUR($A4967)</f>
        <v/>
      </c>
      <c r="D4967" s="15">
        <f>IF(AND($A4967&gt;=Instellingen!$B$6,$A4967&lt;Instellingen!$B$7),1,0)</f>
        <v/>
      </c>
      <c r="E4967" s="15">
        <f>COUNTIF(tData[BezoekStart],"&lt;"&amp;($A4967+1/24))-COUNTIF(tData[BezoekEind],"&lt;="&amp;$A4967)</f>
        <v/>
      </c>
      <c r="F4967" s="15">
        <f>COUNTIF(tData[BezoekLangStart],"&lt;"&amp;($A4967+1/24))-COUNTIF(tData[BezoekLangEind],"&lt;="&amp;$A4967)</f>
        <v/>
      </c>
      <c r="G4967" s="15">
        <f>IF($D4967=1,$B4967*100+$C4967,-1)</f>
        <v/>
      </c>
      <c r="H4967" s="15">
        <f>IF($D4967=1,$B4967,-1)</f>
        <v/>
      </c>
      <c r="I4967" s="15">
        <f>IF($D4967=1,$C4967,-1)</f>
        <v/>
      </c>
    </row>
    <row r="4968">
      <c r="A4968" s="33" t="n">
        <v>45498.875</v>
      </c>
      <c r="B4968" s="15">
        <f>WEEKDAY($A4968,2)</f>
        <v/>
      </c>
      <c r="C4968" s="15">
        <f>HOUR($A4968)</f>
        <v/>
      </c>
      <c r="D4968" s="15">
        <f>IF(AND($A4968&gt;=Instellingen!$B$6,$A4968&lt;Instellingen!$B$7),1,0)</f>
        <v/>
      </c>
      <c r="E4968" s="15">
        <f>COUNTIF(tData[BezoekStart],"&lt;"&amp;($A4968+1/24))-COUNTIF(tData[BezoekEind],"&lt;="&amp;$A4968)</f>
        <v/>
      </c>
      <c r="F4968" s="15">
        <f>COUNTIF(tData[BezoekLangStart],"&lt;"&amp;($A4968+1/24))-COUNTIF(tData[BezoekLangEind],"&lt;="&amp;$A4968)</f>
        <v/>
      </c>
      <c r="G4968" s="15">
        <f>IF($D4968=1,$B4968*100+$C4968,-1)</f>
        <v/>
      </c>
      <c r="H4968" s="15">
        <f>IF($D4968=1,$B4968,-1)</f>
        <v/>
      </c>
      <c r="I4968" s="15">
        <f>IF($D4968=1,$C4968,-1)</f>
        <v/>
      </c>
    </row>
    <row r="4969">
      <c r="A4969" s="33" t="n">
        <v>45498.91666666666</v>
      </c>
      <c r="B4969" s="15">
        <f>WEEKDAY($A4969,2)</f>
        <v/>
      </c>
      <c r="C4969" s="15">
        <f>HOUR($A4969)</f>
        <v/>
      </c>
      <c r="D4969" s="15">
        <f>IF(AND($A4969&gt;=Instellingen!$B$6,$A4969&lt;Instellingen!$B$7),1,0)</f>
        <v/>
      </c>
      <c r="E4969" s="15">
        <f>COUNTIF(tData[BezoekStart],"&lt;"&amp;($A4969+1/24))-COUNTIF(tData[BezoekEind],"&lt;="&amp;$A4969)</f>
        <v/>
      </c>
      <c r="F4969" s="15">
        <f>COUNTIF(tData[BezoekLangStart],"&lt;"&amp;($A4969+1/24))-COUNTIF(tData[BezoekLangEind],"&lt;="&amp;$A4969)</f>
        <v/>
      </c>
      <c r="G4969" s="15">
        <f>IF($D4969=1,$B4969*100+$C4969,-1)</f>
        <v/>
      </c>
      <c r="H4969" s="15">
        <f>IF($D4969=1,$B4969,-1)</f>
        <v/>
      </c>
      <c r="I4969" s="15">
        <f>IF($D4969=1,$C4969,-1)</f>
        <v/>
      </c>
    </row>
    <row r="4970">
      <c r="A4970" s="33" t="n">
        <v>45498.95833333334</v>
      </c>
      <c r="B4970" s="15">
        <f>WEEKDAY($A4970,2)</f>
        <v/>
      </c>
      <c r="C4970" s="15">
        <f>HOUR($A4970)</f>
        <v/>
      </c>
      <c r="D4970" s="15">
        <f>IF(AND($A4970&gt;=Instellingen!$B$6,$A4970&lt;Instellingen!$B$7),1,0)</f>
        <v/>
      </c>
      <c r="E4970" s="15">
        <f>COUNTIF(tData[BezoekStart],"&lt;"&amp;($A4970+1/24))-COUNTIF(tData[BezoekEind],"&lt;="&amp;$A4970)</f>
        <v/>
      </c>
      <c r="F4970" s="15">
        <f>COUNTIF(tData[BezoekLangStart],"&lt;"&amp;($A4970+1/24))-COUNTIF(tData[BezoekLangEind],"&lt;="&amp;$A4970)</f>
        <v/>
      </c>
      <c r="G4970" s="15">
        <f>IF($D4970=1,$B4970*100+$C4970,-1)</f>
        <v/>
      </c>
      <c r="H4970" s="15">
        <f>IF($D4970=1,$B4970,-1)</f>
        <v/>
      </c>
      <c r="I4970" s="15">
        <f>IF($D4970=1,$C4970,-1)</f>
        <v/>
      </c>
    </row>
    <row r="4971">
      <c r="A4971" s="33" t="n">
        <v>45499</v>
      </c>
      <c r="B4971" s="15">
        <f>WEEKDAY($A4971,2)</f>
        <v/>
      </c>
      <c r="C4971" s="15">
        <f>HOUR($A4971)</f>
        <v/>
      </c>
      <c r="D4971" s="15">
        <f>IF(AND($A4971&gt;=Instellingen!$B$6,$A4971&lt;Instellingen!$B$7),1,0)</f>
        <v/>
      </c>
      <c r="E4971" s="15">
        <f>COUNTIF(tData[BezoekStart],"&lt;"&amp;($A4971+1/24))-COUNTIF(tData[BezoekEind],"&lt;="&amp;$A4971)</f>
        <v/>
      </c>
      <c r="F4971" s="15">
        <f>COUNTIF(tData[BezoekLangStart],"&lt;"&amp;($A4971+1/24))-COUNTIF(tData[BezoekLangEind],"&lt;="&amp;$A4971)</f>
        <v/>
      </c>
      <c r="G4971" s="15">
        <f>IF($D4971=1,$B4971*100+$C4971,-1)</f>
        <v/>
      </c>
      <c r="H4971" s="15">
        <f>IF($D4971=1,$B4971,-1)</f>
        <v/>
      </c>
      <c r="I4971" s="15">
        <f>IF($D4971=1,$C4971,-1)</f>
        <v/>
      </c>
    </row>
    <row r="4972">
      <c r="A4972" s="33" t="n">
        <v>45499.04166666666</v>
      </c>
      <c r="B4972" s="15">
        <f>WEEKDAY($A4972,2)</f>
        <v/>
      </c>
      <c r="C4972" s="15">
        <f>HOUR($A4972)</f>
        <v/>
      </c>
      <c r="D4972" s="15">
        <f>IF(AND($A4972&gt;=Instellingen!$B$6,$A4972&lt;Instellingen!$B$7),1,0)</f>
        <v/>
      </c>
      <c r="E4972" s="15">
        <f>COUNTIF(tData[BezoekStart],"&lt;"&amp;($A4972+1/24))-COUNTIF(tData[BezoekEind],"&lt;="&amp;$A4972)</f>
        <v/>
      </c>
      <c r="F4972" s="15">
        <f>COUNTIF(tData[BezoekLangStart],"&lt;"&amp;($A4972+1/24))-COUNTIF(tData[BezoekLangEind],"&lt;="&amp;$A4972)</f>
        <v/>
      </c>
      <c r="G4972" s="15">
        <f>IF($D4972=1,$B4972*100+$C4972,-1)</f>
        <v/>
      </c>
      <c r="H4972" s="15">
        <f>IF($D4972=1,$B4972,-1)</f>
        <v/>
      </c>
      <c r="I4972" s="15">
        <f>IF($D4972=1,$C4972,-1)</f>
        <v/>
      </c>
    </row>
    <row r="4973">
      <c r="A4973" s="33" t="n">
        <v>45499.08333333334</v>
      </c>
      <c r="B4973" s="15">
        <f>WEEKDAY($A4973,2)</f>
        <v/>
      </c>
      <c r="C4973" s="15">
        <f>HOUR($A4973)</f>
        <v/>
      </c>
      <c r="D4973" s="15">
        <f>IF(AND($A4973&gt;=Instellingen!$B$6,$A4973&lt;Instellingen!$B$7),1,0)</f>
        <v/>
      </c>
      <c r="E4973" s="15">
        <f>COUNTIF(tData[BezoekStart],"&lt;"&amp;($A4973+1/24))-COUNTIF(tData[BezoekEind],"&lt;="&amp;$A4973)</f>
        <v/>
      </c>
      <c r="F4973" s="15">
        <f>COUNTIF(tData[BezoekLangStart],"&lt;"&amp;($A4973+1/24))-COUNTIF(tData[BezoekLangEind],"&lt;="&amp;$A4973)</f>
        <v/>
      </c>
      <c r="G4973" s="15">
        <f>IF($D4973=1,$B4973*100+$C4973,-1)</f>
        <v/>
      </c>
      <c r="H4973" s="15">
        <f>IF($D4973=1,$B4973,-1)</f>
        <v/>
      </c>
      <c r="I4973" s="15">
        <f>IF($D4973=1,$C4973,-1)</f>
        <v/>
      </c>
    </row>
    <row r="4974">
      <c r="A4974" s="33" t="n">
        <v>45499.125</v>
      </c>
      <c r="B4974" s="15">
        <f>WEEKDAY($A4974,2)</f>
        <v/>
      </c>
      <c r="C4974" s="15">
        <f>HOUR($A4974)</f>
        <v/>
      </c>
      <c r="D4974" s="15">
        <f>IF(AND($A4974&gt;=Instellingen!$B$6,$A4974&lt;Instellingen!$B$7),1,0)</f>
        <v/>
      </c>
      <c r="E4974" s="15">
        <f>COUNTIF(tData[BezoekStart],"&lt;"&amp;($A4974+1/24))-COUNTIF(tData[BezoekEind],"&lt;="&amp;$A4974)</f>
        <v/>
      </c>
      <c r="F4974" s="15">
        <f>COUNTIF(tData[BezoekLangStart],"&lt;"&amp;($A4974+1/24))-COUNTIF(tData[BezoekLangEind],"&lt;="&amp;$A4974)</f>
        <v/>
      </c>
      <c r="G4974" s="15">
        <f>IF($D4974=1,$B4974*100+$C4974,-1)</f>
        <v/>
      </c>
      <c r="H4974" s="15">
        <f>IF($D4974=1,$B4974,-1)</f>
        <v/>
      </c>
      <c r="I4974" s="15">
        <f>IF($D4974=1,$C4974,-1)</f>
        <v/>
      </c>
    </row>
    <row r="4975">
      <c r="A4975" s="33" t="n">
        <v>45499.16666666666</v>
      </c>
      <c r="B4975" s="15">
        <f>WEEKDAY($A4975,2)</f>
        <v/>
      </c>
      <c r="C4975" s="15">
        <f>HOUR($A4975)</f>
        <v/>
      </c>
      <c r="D4975" s="15">
        <f>IF(AND($A4975&gt;=Instellingen!$B$6,$A4975&lt;Instellingen!$B$7),1,0)</f>
        <v/>
      </c>
      <c r="E4975" s="15">
        <f>COUNTIF(tData[BezoekStart],"&lt;"&amp;($A4975+1/24))-COUNTIF(tData[BezoekEind],"&lt;="&amp;$A4975)</f>
        <v/>
      </c>
      <c r="F4975" s="15">
        <f>COUNTIF(tData[BezoekLangStart],"&lt;"&amp;($A4975+1/24))-COUNTIF(tData[BezoekLangEind],"&lt;="&amp;$A4975)</f>
        <v/>
      </c>
      <c r="G4975" s="15">
        <f>IF($D4975=1,$B4975*100+$C4975,-1)</f>
        <v/>
      </c>
      <c r="H4975" s="15">
        <f>IF($D4975=1,$B4975,-1)</f>
        <v/>
      </c>
      <c r="I4975" s="15">
        <f>IF($D4975=1,$C4975,-1)</f>
        <v/>
      </c>
    </row>
    <row r="4976">
      <c r="A4976" s="33" t="n">
        <v>45499.20833333334</v>
      </c>
      <c r="B4976" s="15">
        <f>WEEKDAY($A4976,2)</f>
        <v/>
      </c>
      <c r="C4976" s="15">
        <f>HOUR($A4976)</f>
        <v/>
      </c>
      <c r="D4976" s="15">
        <f>IF(AND($A4976&gt;=Instellingen!$B$6,$A4976&lt;Instellingen!$B$7),1,0)</f>
        <v/>
      </c>
      <c r="E4976" s="15">
        <f>COUNTIF(tData[BezoekStart],"&lt;"&amp;($A4976+1/24))-COUNTIF(tData[BezoekEind],"&lt;="&amp;$A4976)</f>
        <v/>
      </c>
      <c r="F4976" s="15">
        <f>COUNTIF(tData[BezoekLangStart],"&lt;"&amp;($A4976+1/24))-COUNTIF(tData[BezoekLangEind],"&lt;="&amp;$A4976)</f>
        <v/>
      </c>
      <c r="G4976" s="15">
        <f>IF($D4976=1,$B4976*100+$C4976,-1)</f>
        <v/>
      </c>
      <c r="H4976" s="15">
        <f>IF($D4976=1,$B4976,-1)</f>
        <v/>
      </c>
      <c r="I4976" s="15">
        <f>IF($D4976=1,$C4976,-1)</f>
        <v/>
      </c>
    </row>
    <row r="4977">
      <c r="A4977" s="33" t="n">
        <v>45499.25</v>
      </c>
      <c r="B4977" s="15">
        <f>WEEKDAY($A4977,2)</f>
        <v/>
      </c>
      <c r="C4977" s="15">
        <f>HOUR($A4977)</f>
        <v/>
      </c>
      <c r="D4977" s="15">
        <f>IF(AND($A4977&gt;=Instellingen!$B$6,$A4977&lt;Instellingen!$B$7),1,0)</f>
        <v/>
      </c>
      <c r="E4977" s="15">
        <f>COUNTIF(tData[BezoekStart],"&lt;"&amp;($A4977+1/24))-COUNTIF(tData[BezoekEind],"&lt;="&amp;$A4977)</f>
        <v/>
      </c>
      <c r="F4977" s="15">
        <f>COUNTIF(tData[BezoekLangStart],"&lt;"&amp;($A4977+1/24))-COUNTIF(tData[BezoekLangEind],"&lt;="&amp;$A4977)</f>
        <v/>
      </c>
      <c r="G4977" s="15">
        <f>IF($D4977=1,$B4977*100+$C4977,-1)</f>
        <v/>
      </c>
      <c r="H4977" s="15">
        <f>IF($D4977=1,$B4977,-1)</f>
        <v/>
      </c>
      <c r="I4977" s="15">
        <f>IF($D4977=1,$C4977,-1)</f>
        <v/>
      </c>
    </row>
    <row r="4978">
      <c r="A4978" s="33" t="n">
        <v>45499.29166666666</v>
      </c>
      <c r="B4978" s="15">
        <f>WEEKDAY($A4978,2)</f>
        <v/>
      </c>
      <c r="C4978" s="15">
        <f>HOUR($A4978)</f>
        <v/>
      </c>
      <c r="D4978" s="15">
        <f>IF(AND($A4978&gt;=Instellingen!$B$6,$A4978&lt;Instellingen!$B$7),1,0)</f>
        <v/>
      </c>
      <c r="E4978" s="15">
        <f>COUNTIF(tData[BezoekStart],"&lt;"&amp;($A4978+1/24))-COUNTIF(tData[BezoekEind],"&lt;="&amp;$A4978)</f>
        <v/>
      </c>
      <c r="F4978" s="15">
        <f>COUNTIF(tData[BezoekLangStart],"&lt;"&amp;($A4978+1/24))-COUNTIF(tData[BezoekLangEind],"&lt;="&amp;$A4978)</f>
        <v/>
      </c>
      <c r="G4978" s="15">
        <f>IF($D4978=1,$B4978*100+$C4978,-1)</f>
        <v/>
      </c>
      <c r="H4978" s="15">
        <f>IF($D4978=1,$B4978,-1)</f>
        <v/>
      </c>
      <c r="I4978" s="15">
        <f>IF($D4978=1,$C4978,-1)</f>
        <v/>
      </c>
    </row>
    <row r="4979">
      <c r="A4979" s="33" t="n">
        <v>45499.33333333334</v>
      </c>
      <c r="B4979" s="15">
        <f>WEEKDAY($A4979,2)</f>
        <v/>
      </c>
      <c r="C4979" s="15">
        <f>HOUR($A4979)</f>
        <v/>
      </c>
      <c r="D4979" s="15">
        <f>IF(AND($A4979&gt;=Instellingen!$B$6,$A4979&lt;Instellingen!$B$7),1,0)</f>
        <v/>
      </c>
      <c r="E4979" s="15">
        <f>COUNTIF(tData[BezoekStart],"&lt;"&amp;($A4979+1/24))-COUNTIF(tData[BezoekEind],"&lt;="&amp;$A4979)</f>
        <v/>
      </c>
      <c r="F4979" s="15">
        <f>COUNTIF(tData[BezoekLangStart],"&lt;"&amp;($A4979+1/24))-COUNTIF(tData[BezoekLangEind],"&lt;="&amp;$A4979)</f>
        <v/>
      </c>
      <c r="G4979" s="15">
        <f>IF($D4979=1,$B4979*100+$C4979,-1)</f>
        <v/>
      </c>
      <c r="H4979" s="15">
        <f>IF($D4979=1,$B4979,-1)</f>
        <v/>
      </c>
      <c r="I4979" s="15">
        <f>IF($D4979=1,$C4979,-1)</f>
        <v/>
      </c>
    </row>
    <row r="4980">
      <c r="A4980" s="33" t="n">
        <v>45499.375</v>
      </c>
      <c r="B4980" s="15">
        <f>WEEKDAY($A4980,2)</f>
        <v/>
      </c>
      <c r="C4980" s="15">
        <f>HOUR($A4980)</f>
        <v/>
      </c>
      <c r="D4980" s="15">
        <f>IF(AND($A4980&gt;=Instellingen!$B$6,$A4980&lt;Instellingen!$B$7),1,0)</f>
        <v/>
      </c>
      <c r="E4980" s="15">
        <f>COUNTIF(tData[BezoekStart],"&lt;"&amp;($A4980+1/24))-COUNTIF(tData[BezoekEind],"&lt;="&amp;$A4980)</f>
        <v/>
      </c>
      <c r="F4980" s="15">
        <f>COUNTIF(tData[BezoekLangStart],"&lt;"&amp;($A4980+1/24))-COUNTIF(tData[BezoekLangEind],"&lt;="&amp;$A4980)</f>
        <v/>
      </c>
      <c r="G4980" s="15">
        <f>IF($D4980=1,$B4980*100+$C4980,-1)</f>
        <v/>
      </c>
      <c r="H4980" s="15">
        <f>IF($D4980=1,$B4980,-1)</f>
        <v/>
      </c>
      <c r="I4980" s="15">
        <f>IF($D4980=1,$C4980,-1)</f>
        <v/>
      </c>
    </row>
    <row r="4981">
      <c r="A4981" s="33" t="n">
        <v>45499.41666666666</v>
      </c>
      <c r="B4981" s="15">
        <f>WEEKDAY($A4981,2)</f>
        <v/>
      </c>
      <c r="C4981" s="15">
        <f>HOUR($A4981)</f>
        <v/>
      </c>
      <c r="D4981" s="15">
        <f>IF(AND($A4981&gt;=Instellingen!$B$6,$A4981&lt;Instellingen!$B$7),1,0)</f>
        <v/>
      </c>
      <c r="E4981" s="15">
        <f>COUNTIF(tData[BezoekStart],"&lt;"&amp;($A4981+1/24))-COUNTIF(tData[BezoekEind],"&lt;="&amp;$A4981)</f>
        <v/>
      </c>
      <c r="F4981" s="15">
        <f>COUNTIF(tData[BezoekLangStart],"&lt;"&amp;($A4981+1/24))-COUNTIF(tData[BezoekLangEind],"&lt;="&amp;$A4981)</f>
        <v/>
      </c>
      <c r="G4981" s="15">
        <f>IF($D4981=1,$B4981*100+$C4981,-1)</f>
        <v/>
      </c>
      <c r="H4981" s="15">
        <f>IF($D4981=1,$B4981,-1)</f>
        <v/>
      </c>
      <c r="I4981" s="15">
        <f>IF($D4981=1,$C4981,-1)</f>
        <v/>
      </c>
    </row>
    <row r="4982">
      <c r="A4982" s="33" t="n">
        <v>45499.45833333334</v>
      </c>
      <c r="B4982" s="15">
        <f>WEEKDAY($A4982,2)</f>
        <v/>
      </c>
      <c r="C4982" s="15">
        <f>HOUR($A4982)</f>
        <v/>
      </c>
      <c r="D4982" s="15">
        <f>IF(AND($A4982&gt;=Instellingen!$B$6,$A4982&lt;Instellingen!$B$7),1,0)</f>
        <v/>
      </c>
      <c r="E4982" s="15">
        <f>COUNTIF(tData[BezoekStart],"&lt;"&amp;($A4982+1/24))-COUNTIF(tData[BezoekEind],"&lt;="&amp;$A4982)</f>
        <v/>
      </c>
      <c r="F4982" s="15">
        <f>COUNTIF(tData[BezoekLangStart],"&lt;"&amp;($A4982+1/24))-COUNTIF(tData[BezoekLangEind],"&lt;="&amp;$A4982)</f>
        <v/>
      </c>
      <c r="G4982" s="15">
        <f>IF($D4982=1,$B4982*100+$C4982,-1)</f>
        <v/>
      </c>
      <c r="H4982" s="15">
        <f>IF($D4982=1,$B4982,-1)</f>
        <v/>
      </c>
      <c r="I4982" s="15">
        <f>IF($D4982=1,$C4982,-1)</f>
        <v/>
      </c>
    </row>
    <row r="4983">
      <c r="A4983" s="33" t="n">
        <v>45499.5</v>
      </c>
      <c r="B4983" s="15">
        <f>WEEKDAY($A4983,2)</f>
        <v/>
      </c>
      <c r="C4983" s="15">
        <f>HOUR($A4983)</f>
        <v/>
      </c>
      <c r="D4983" s="15">
        <f>IF(AND($A4983&gt;=Instellingen!$B$6,$A4983&lt;Instellingen!$B$7),1,0)</f>
        <v/>
      </c>
      <c r="E4983" s="15">
        <f>COUNTIF(tData[BezoekStart],"&lt;"&amp;($A4983+1/24))-COUNTIF(tData[BezoekEind],"&lt;="&amp;$A4983)</f>
        <v/>
      </c>
      <c r="F4983" s="15">
        <f>COUNTIF(tData[BezoekLangStart],"&lt;"&amp;($A4983+1/24))-COUNTIF(tData[BezoekLangEind],"&lt;="&amp;$A4983)</f>
        <v/>
      </c>
      <c r="G4983" s="15">
        <f>IF($D4983=1,$B4983*100+$C4983,-1)</f>
        <v/>
      </c>
      <c r="H4983" s="15">
        <f>IF($D4983=1,$B4983,-1)</f>
        <v/>
      </c>
      <c r="I4983" s="15">
        <f>IF($D4983=1,$C4983,-1)</f>
        <v/>
      </c>
    </row>
    <row r="4984">
      <c r="A4984" s="33" t="n">
        <v>45499.54166666666</v>
      </c>
      <c r="B4984" s="15">
        <f>WEEKDAY($A4984,2)</f>
        <v/>
      </c>
      <c r="C4984" s="15">
        <f>HOUR($A4984)</f>
        <v/>
      </c>
      <c r="D4984" s="15">
        <f>IF(AND($A4984&gt;=Instellingen!$B$6,$A4984&lt;Instellingen!$B$7),1,0)</f>
        <v/>
      </c>
      <c r="E4984" s="15">
        <f>COUNTIF(tData[BezoekStart],"&lt;"&amp;($A4984+1/24))-COUNTIF(tData[BezoekEind],"&lt;="&amp;$A4984)</f>
        <v/>
      </c>
      <c r="F4984" s="15">
        <f>COUNTIF(tData[BezoekLangStart],"&lt;"&amp;($A4984+1/24))-COUNTIF(tData[BezoekLangEind],"&lt;="&amp;$A4984)</f>
        <v/>
      </c>
      <c r="G4984" s="15">
        <f>IF($D4984=1,$B4984*100+$C4984,-1)</f>
        <v/>
      </c>
      <c r="H4984" s="15">
        <f>IF($D4984=1,$B4984,-1)</f>
        <v/>
      </c>
      <c r="I4984" s="15">
        <f>IF($D4984=1,$C4984,-1)</f>
        <v/>
      </c>
    </row>
    <row r="4985">
      <c r="A4985" s="33" t="n">
        <v>45499.58333333334</v>
      </c>
      <c r="B4985" s="15">
        <f>WEEKDAY($A4985,2)</f>
        <v/>
      </c>
      <c r="C4985" s="15">
        <f>HOUR($A4985)</f>
        <v/>
      </c>
      <c r="D4985" s="15">
        <f>IF(AND($A4985&gt;=Instellingen!$B$6,$A4985&lt;Instellingen!$B$7),1,0)</f>
        <v/>
      </c>
      <c r="E4985" s="15">
        <f>COUNTIF(tData[BezoekStart],"&lt;"&amp;($A4985+1/24))-COUNTIF(tData[BezoekEind],"&lt;="&amp;$A4985)</f>
        <v/>
      </c>
      <c r="F4985" s="15">
        <f>COUNTIF(tData[BezoekLangStart],"&lt;"&amp;($A4985+1/24))-COUNTIF(tData[BezoekLangEind],"&lt;="&amp;$A4985)</f>
        <v/>
      </c>
      <c r="G4985" s="15">
        <f>IF($D4985=1,$B4985*100+$C4985,-1)</f>
        <v/>
      </c>
      <c r="H4985" s="15">
        <f>IF($D4985=1,$B4985,-1)</f>
        <v/>
      </c>
      <c r="I4985" s="15">
        <f>IF($D4985=1,$C4985,-1)</f>
        <v/>
      </c>
    </row>
    <row r="4986">
      <c r="A4986" s="33" t="n">
        <v>45499.625</v>
      </c>
      <c r="B4986" s="15">
        <f>WEEKDAY($A4986,2)</f>
        <v/>
      </c>
      <c r="C4986" s="15">
        <f>HOUR($A4986)</f>
        <v/>
      </c>
      <c r="D4986" s="15">
        <f>IF(AND($A4986&gt;=Instellingen!$B$6,$A4986&lt;Instellingen!$B$7),1,0)</f>
        <v/>
      </c>
      <c r="E4986" s="15">
        <f>COUNTIF(tData[BezoekStart],"&lt;"&amp;($A4986+1/24))-COUNTIF(tData[BezoekEind],"&lt;="&amp;$A4986)</f>
        <v/>
      </c>
      <c r="F4986" s="15">
        <f>COUNTIF(tData[BezoekLangStart],"&lt;"&amp;($A4986+1/24))-COUNTIF(tData[BezoekLangEind],"&lt;="&amp;$A4986)</f>
        <v/>
      </c>
      <c r="G4986" s="15">
        <f>IF($D4986=1,$B4986*100+$C4986,-1)</f>
        <v/>
      </c>
      <c r="H4986" s="15">
        <f>IF($D4986=1,$B4986,-1)</f>
        <v/>
      </c>
      <c r="I4986" s="15">
        <f>IF($D4986=1,$C4986,-1)</f>
        <v/>
      </c>
    </row>
    <row r="4987">
      <c r="A4987" s="33" t="n">
        <v>45499.66666666666</v>
      </c>
      <c r="B4987" s="15">
        <f>WEEKDAY($A4987,2)</f>
        <v/>
      </c>
      <c r="C4987" s="15">
        <f>HOUR($A4987)</f>
        <v/>
      </c>
      <c r="D4987" s="15">
        <f>IF(AND($A4987&gt;=Instellingen!$B$6,$A4987&lt;Instellingen!$B$7),1,0)</f>
        <v/>
      </c>
      <c r="E4987" s="15">
        <f>COUNTIF(tData[BezoekStart],"&lt;"&amp;($A4987+1/24))-COUNTIF(tData[BezoekEind],"&lt;="&amp;$A4987)</f>
        <v/>
      </c>
      <c r="F4987" s="15">
        <f>COUNTIF(tData[BezoekLangStart],"&lt;"&amp;($A4987+1/24))-COUNTIF(tData[BezoekLangEind],"&lt;="&amp;$A4987)</f>
        <v/>
      </c>
      <c r="G4987" s="15">
        <f>IF($D4987=1,$B4987*100+$C4987,-1)</f>
        <v/>
      </c>
      <c r="H4987" s="15">
        <f>IF($D4987=1,$B4987,-1)</f>
        <v/>
      </c>
      <c r="I4987" s="15">
        <f>IF($D4987=1,$C4987,-1)</f>
        <v/>
      </c>
    </row>
    <row r="4988">
      <c r="A4988" s="33" t="n">
        <v>45499.70833333334</v>
      </c>
      <c r="B4988" s="15">
        <f>WEEKDAY($A4988,2)</f>
        <v/>
      </c>
      <c r="C4988" s="15">
        <f>HOUR($A4988)</f>
        <v/>
      </c>
      <c r="D4988" s="15">
        <f>IF(AND($A4988&gt;=Instellingen!$B$6,$A4988&lt;Instellingen!$B$7),1,0)</f>
        <v/>
      </c>
      <c r="E4988" s="15">
        <f>COUNTIF(tData[BezoekStart],"&lt;"&amp;($A4988+1/24))-COUNTIF(tData[BezoekEind],"&lt;="&amp;$A4988)</f>
        <v/>
      </c>
      <c r="F4988" s="15">
        <f>COUNTIF(tData[BezoekLangStart],"&lt;"&amp;($A4988+1/24))-COUNTIF(tData[BezoekLangEind],"&lt;="&amp;$A4988)</f>
        <v/>
      </c>
      <c r="G4988" s="15">
        <f>IF($D4988=1,$B4988*100+$C4988,-1)</f>
        <v/>
      </c>
      <c r="H4988" s="15">
        <f>IF($D4988=1,$B4988,-1)</f>
        <v/>
      </c>
      <c r="I4988" s="15">
        <f>IF($D4988=1,$C4988,-1)</f>
        <v/>
      </c>
    </row>
    <row r="4989">
      <c r="A4989" s="33" t="n">
        <v>45499.75</v>
      </c>
      <c r="B4989" s="15">
        <f>WEEKDAY($A4989,2)</f>
        <v/>
      </c>
      <c r="C4989" s="15">
        <f>HOUR($A4989)</f>
        <v/>
      </c>
      <c r="D4989" s="15">
        <f>IF(AND($A4989&gt;=Instellingen!$B$6,$A4989&lt;Instellingen!$B$7),1,0)</f>
        <v/>
      </c>
      <c r="E4989" s="15">
        <f>COUNTIF(tData[BezoekStart],"&lt;"&amp;($A4989+1/24))-COUNTIF(tData[BezoekEind],"&lt;="&amp;$A4989)</f>
        <v/>
      </c>
      <c r="F4989" s="15">
        <f>COUNTIF(tData[BezoekLangStart],"&lt;"&amp;($A4989+1/24))-COUNTIF(tData[BezoekLangEind],"&lt;="&amp;$A4989)</f>
        <v/>
      </c>
      <c r="G4989" s="15">
        <f>IF($D4989=1,$B4989*100+$C4989,-1)</f>
        <v/>
      </c>
      <c r="H4989" s="15">
        <f>IF($D4989=1,$B4989,-1)</f>
        <v/>
      </c>
      <c r="I4989" s="15">
        <f>IF($D4989=1,$C4989,-1)</f>
        <v/>
      </c>
    </row>
    <row r="4990">
      <c r="A4990" s="33" t="n">
        <v>45499.79166666666</v>
      </c>
      <c r="B4990" s="15">
        <f>WEEKDAY($A4990,2)</f>
        <v/>
      </c>
      <c r="C4990" s="15">
        <f>HOUR($A4990)</f>
        <v/>
      </c>
      <c r="D4990" s="15">
        <f>IF(AND($A4990&gt;=Instellingen!$B$6,$A4990&lt;Instellingen!$B$7),1,0)</f>
        <v/>
      </c>
      <c r="E4990" s="15">
        <f>COUNTIF(tData[BezoekStart],"&lt;"&amp;($A4990+1/24))-COUNTIF(tData[BezoekEind],"&lt;="&amp;$A4990)</f>
        <v/>
      </c>
      <c r="F4990" s="15">
        <f>COUNTIF(tData[BezoekLangStart],"&lt;"&amp;($A4990+1/24))-COUNTIF(tData[BezoekLangEind],"&lt;="&amp;$A4990)</f>
        <v/>
      </c>
      <c r="G4990" s="15">
        <f>IF($D4990=1,$B4990*100+$C4990,-1)</f>
        <v/>
      </c>
      <c r="H4990" s="15">
        <f>IF($D4990=1,$B4990,-1)</f>
        <v/>
      </c>
      <c r="I4990" s="15">
        <f>IF($D4990=1,$C4990,-1)</f>
        <v/>
      </c>
    </row>
    <row r="4991">
      <c r="A4991" s="33" t="n">
        <v>45499.83333333334</v>
      </c>
      <c r="B4991" s="15">
        <f>WEEKDAY($A4991,2)</f>
        <v/>
      </c>
      <c r="C4991" s="15">
        <f>HOUR($A4991)</f>
        <v/>
      </c>
      <c r="D4991" s="15">
        <f>IF(AND($A4991&gt;=Instellingen!$B$6,$A4991&lt;Instellingen!$B$7),1,0)</f>
        <v/>
      </c>
      <c r="E4991" s="15">
        <f>COUNTIF(tData[BezoekStart],"&lt;"&amp;($A4991+1/24))-COUNTIF(tData[BezoekEind],"&lt;="&amp;$A4991)</f>
        <v/>
      </c>
      <c r="F4991" s="15">
        <f>COUNTIF(tData[BezoekLangStart],"&lt;"&amp;($A4991+1/24))-COUNTIF(tData[BezoekLangEind],"&lt;="&amp;$A4991)</f>
        <v/>
      </c>
      <c r="G4991" s="15">
        <f>IF($D4991=1,$B4991*100+$C4991,-1)</f>
        <v/>
      </c>
      <c r="H4991" s="15">
        <f>IF($D4991=1,$B4991,-1)</f>
        <v/>
      </c>
      <c r="I4991" s="15">
        <f>IF($D4991=1,$C4991,-1)</f>
        <v/>
      </c>
    </row>
    <row r="4992">
      <c r="A4992" s="33" t="n">
        <v>45499.875</v>
      </c>
      <c r="B4992" s="15">
        <f>WEEKDAY($A4992,2)</f>
        <v/>
      </c>
      <c r="C4992" s="15">
        <f>HOUR($A4992)</f>
        <v/>
      </c>
      <c r="D4992" s="15">
        <f>IF(AND($A4992&gt;=Instellingen!$B$6,$A4992&lt;Instellingen!$B$7),1,0)</f>
        <v/>
      </c>
      <c r="E4992" s="15">
        <f>COUNTIF(tData[BezoekStart],"&lt;"&amp;($A4992+1/24))-COUNTIF(tData[BezoekEind],"&lt;="&amp;$A4992)</f>
        <v/>
      </c>
      <c r="F4992" s="15">
        <f>COUNTIF(tData[BezoekLangStart],"&lt;"&amp;($A4992+1/24))-COUNTIF(tData[BezoekLangEind],"&lt;="&amp;$A4992)</f>
        <v/>
      </c>
      <c r="G4992" s="15">
        <f>IF($D4992=1,$B4992*100+$C4992,-1)</f>
        <v/>
      </c>
      <c r="H4992" s="15">
        <f>IF($D4992=1,$B4992,-1)</f>
        <v/>
      </c>
      <c r="I4992" s="15">
        <f>IF($D4992=1,$C4992,-1)</f>
        <v/>
      </c>
    </row>
    <row r="4993">
      <c r="A4993" s="33" t="n">
        <v>45499.91666666666</v>
      </c>
      <c r="B4993" s="15">
        <f>WEEKDAY($A4993,2)</f>
        <v/>
      </c>
      <c r="C4993" s="15">
        <f>HOUR($A4993)</f>
        <v/>
      </c>
      <c r="D4993" s="15">
        <f>IF(AND($A4993&gt;=Instellingen!$B$6,$A4993&lt;Instellingen!$B$7),1,0)</f>
        <v/>
      </c>
      <c r="E4993" s="15">
        <f>COUNTIF(tData[BezoekStart],"&lt;"&amp;($A4993+1/24))-COUNTIF(tData[BezoekEind],"&lt;="&amp;$A4993)</f>
        <v/>
      </c>
      <c r="F4993" s="15">
        <f>COUNTIF(tData[BezoekLangStart],"&lt;"&amp;($A4993+1/24))-COUNTIF(tData[BezoekLangEind],"&lt;="&amp;$A4993)</f>
        <v/>
      </c>
      <c r="G4993" s="15">
        <f>IF($D4993=1,$B4993*100+$C4993,-1)</f>
        <v/>
      </c>
      <c r="H4993" s="15">
        <f>IF($D4993=1,$B4993,-1)</f>
        <v/>
      </c>
      <c r="I4993" s="15">
        <f>IF($D4993=1,$C4993,-1)</f>
        <v/>
      </c>
    </row>
    <row r="4994">
      <c r="A4994" s="33" t="n">
        <v>45499.95833333334</v>
      </c>
      <c r="B4994" s="15">
        <f>WEEKDAY($A4994,2)</f>
        <v/>
      </c>
      <c r="C4994" s="15">
        <f>HOUR($A4994)</f>
        <v/>
      </c>
      <c r="D4994" s="15">
        <f>IF(AND($A4994&gt;=Instellingen!$B$6,$A4994&lt;Instellingen!$B$7),1,0)</f>
        <v/>
      </c>
      <c r="E4994" s="15">
        <f>COUNTIF(tData[BezoekStart],"&lt;"&amp;($A4994+1/24))-COUNTIF(tData[BezoekEind],"&lt;="&amp;$A4994)</f>
        <v/>
      </c>
      <c r="F4994" s="15">
        <f>COUNTIF(tData[BezoekLangStart],"&lt;"&amp;($A4994+1/24))-COUNTIF(tData[BezoekLangEind],"&lt;="&amp;$A4994)</f>
        <v/>
      </c>
      <c r="G4994" s="15">
        <f>IF($D4994=1,$B4994*100+$C4994,-1)</f>
        <v/>
      </c>
      <c r="H4994" s="15">
        <f>IF($D4994=1,$B4994,-1)</f>
        <v/>
      </c>
      <c r="I4994" s="15">
        <f>IF($D4994=1,$C4994,-1)</f>
        <v/>
      </c>
    </row>
    <row r="4995">
      <c r="A4995" s="33" t="n">
        <v>45500</v>
      </c>
      <c r="B4995" s="15">
        <f>WEEKDAY($A4995,2)</f>
        <v/>
      </c>
      <c r="C4995" s="15">
        <f>HOUR($A4995)</f>
        <v/>
      </c>
      <c r="D4995" s="15">
        <f>IF(AND($A4995&gt;=Instellingen!$B$6,$A4995&lt;Instellingen!$B$7),1,0)</f>
        <v/>
      </c>
      <c r="E4995" s="15">
        <f>COUNTIF(tData[BezoekStart],"&lt;"&amp;($A4995+1/24))-COUNTIF(tData[BezoekEind],"&lt;="&amp;$A4995)</f>
        <v/>
      </c>
      <c r="F4995" s="15">
        <f>COUNTIF(tData[BezoekLangStart],"&lt;"&amp;($A4995+1/24))-COUNTIF(tData[BezoekLangEind],"&lt;="&amp;$A4995)</f>
        <v/>
      </c>
      <c r="G4995" s="15">
        <f>IF($D4995=1,$B4995*100+$C4995,-1)</f>
        <v/>
      </c>
      <c r="H4995" s="15">
        <f>IF($D4995=1,$B4995,-1)</f>
        <v/>
      </c>
      <c r="I4995" s="15">
        <f>IF($D4995=1,$C4995,-1)</f>
        <v/>
      </c>
    </row>
    <row r="4996">
      <c r="A4996" s="33" t="n">
        <v>45500.04166666666</v>
      </c>
      <c r="B4996" s="15">
        <f>WEEKDAY($A4996,2)</f>
        <v/>
      </c>
      <c r="C4996" s="15">
        <f>HOUR($A4996)</f>
        <v/>
      </c>
      <c r="D4996" s="15">
        <f>IF(AND($A4996&gt;=Instellingen!$B$6,$A4996&lt;Instellingen!$B$7),1,0)</f>
        <v/>
      </c>
      <c r="E4996" s="15">
        <f>COUNTIF(tData[BezoekStart],"&lt;"&amp;($A4996+1/24))-COUNTIF(tData[BezoekEind],"&lt;="&amp;$A4996)</f>
        <v/>
      </c>
      <c r="F4996" s="15">
        <f>COUNTIF(tData[BezoekLangStart],"&lt;"&amp;($A4996+1/24))-COUNTIF(tData[BezoekLangEind],"&lt;="&amp;$A4996)</f>
        <v/>
      </c>
      <c r="G4996" s="15">
        <f>IF($D4996=1,$B4996*100+$C4996,-1)</f>
        <v/>
      </c>
      <c r="H4996" s="15">
        <f>IF($D4996=1,$B4996,-1)</f>
        <v/>
      </c>
      <c r="I4996" s="15">
        <f>IF($D4996=1,$C4996,-1)</f>
        <v/>
      </c>
    </row>
    <row r="4997">
      <c r="A4997" s="33" t="n">
        <v>45500.08333333334</v>
      </c>
      <c r="B4997" s="15">
        <f>WEEKDAY($A4997,2)</f>
        <v/>
      </c>
      <c r="C4997" s="15">
        <f>HOUR($A4997)</f>
        <v/>
      </c>
      <c r="D4997" s="15">
        <f>IF(AND($A4997&gt;=Instellingen!$B$6,$A4997&lt;Instellingen!$B$7),1,0)</f>
        <v/>
      </c>
      <c r="E4997" s="15">
        <f>COUNTIF(tData[BezoekStart],"&lt;"&amp;($A4997+1/24))-COUNTIF(tData[BezoekEind],"&lt;="&amp;$A4997)</f>
        <v/>
      </c>
      <c r="F4997" s="15">
        <f>COUNTIF(tData[BezoekLangStart],"&lt;"&amp;($A4997+1/24))-COUNTIF(tData[BezoekLangEind],"&lt;="&amp;$A4997)</f>
        <v/>
      </c>
      <c r="G4997" s="15">
        <f>IF($D4997=1,$B4997*100+$C4997,-1)</f>
        <v/>
      </c>
      <c r="H4997" s="15">
        <f>IF($D4997=1,$B4997,-1)</f>
        <v/>
      </c>
      <c r="I4997" s="15">
        <f>IF($D4997=1,$C4997,-1)</f>
        <v/>
      </c>
    </row>
    <row r="4998">
      <c r="A4998" s="33" t="n">
        <v>45500.125</v>
      </c>
      <c r="B4998" s="15">
        <f>WEEKDAY($A4998,2)</f>
        <v/>
      </c>
      <c r="C4998" s="15">
        <f>HOUR($A4998)</f>
        <v/>
      </c>
      <c r="D4998" s="15">
        <f>IF(AND($A4998&gt;=Instellingen!$B$6,$A4998&lt;Instellingen!$B$7),1,0)</f>
        <v/>
      </c>
      <c r="E4998" s="15">
        <f>COUNTIF(tData[BezoekStart],"&lt;"&amp;($A4998+1/24))-COUNTIF(tData[BezoekEind],"&lt;="&amp;$A4998)</f>
        <v/>
      </c>
      <c r="F4998" s="15">
        <f>COUNTIF(tData[BezoekLangStart],"&lt;"&amp;($A4998+1/24))-COUNTIF(tData[BezoekLangEind],"&lt;="&amp;$A4998)</f>
        <v/>
      </c>
      <c r="G4998" s="15">
        <f>IF($D4998=1,$B4998*100+$C4998,-1)</f>
        <v/>
      </c>
      <c r="H4998" s="15">
        <f>IF($D4998=1,$B4998,-1)</f>
        <v/>
      </c>
      <c r="I4998" s="15">
        <f>IF($D4998=1,$C4998,-1)</f>
        <v/>
      </c>
    </row>
    <row r="4999">
      <c r="A4999" s="33" t="n">
        <v>45500.16666666666</v>
      </c>
      <c r="B4999" s="15">
        <f>WEEKDAY($A4999,2)</f>
        <v/>
      </c>
      <c r="C4999" s="15">
        <f>HOUR($A4999)</f>
        <v/>
      </c>
      <c r="D4999" s="15">
        <f>IF(AND($A4999&gt;=Instellingen!$B$6,$A4999&lt;Instellingen!$B$7),1,0)</f>
        <v/>
      </c>
      <c r="E4999" s="15">
        <f>COUNTIF(tData[BezoekStart],"&lt;"&amp;($A4999+1/24))-COUNTIF(tData[BezoekEind],"&lt;="&amp;$A4999)</f>
        <v/>
      </c>
      <c r="F4999" s="15">
        <f>COUNTIF(tData[BezoekLangStart],"&lt;"&amp;($A4999+1/24))-COUNTIF(tData[BezoekLangEind],"&lt;="&amp;$A4999)</f>
        <v/>
      </c>
      <c r="G4999" s="15">
        <f>IF($D4999=1,$B4999*100+$C4999,-1)</f>
        <v/>
      </c>
      <c r="H4999" s="15">
        <f>IF($D4999=1,$B4999,-1)</f>
        <v/>
      </c>
      <c r="I4999" s="15">
        <f>IF($D4999=1,$C4999,-1)</f>
        <v/>
      </c>
    </row>
    <row r="5000">
      <c r="A5000" s="33" t="n">
        <v>45500.20833333334</v>
      </c>
      <c r="B5000" s="15">
        <f>WEEKDAY($A5000,2)</f>
        <v/>
      </c>
      <c r="C5000" s="15">
        <f>HOUR($A5000)</f>
        <v/>
      </c>
      <c r="D5000" s="15">
        <f>IF(AND($A5000&gt;=Instellingen!$B$6,$A5000&lt;Instellingen!$B$7),1,0)</f>
        <v/>
      </c>
      <c r="E5000" s="15">
        <f>COUNTIF(tData[BezoekStart],"&lt;"&amp;($A5000+1/24))-COUNTIF(tData[BezoekEind],"&lt;="&amp;$A5000)</f>
        <v/>
      </c>
      <c r="F5000" s="15">
        <f>COUNTIF(tData[BezoekLangStart],"&lt;"&amp;($A5000+1/24))-COUNTIF(tData[BezoekLangEind],"&lt;="&amp;$A5000)</f>
        <v/>
      </c>
      <c r="G5000" s="15">
        <f>IF($D5000=1,$B5000*100+$C5000,-1)</f>
        <v/>
      </c>
      <c r="H5000" s="15">
        <f>IF($D5000=1,$B5000,-1)</f>
        <v/>
      </c>
      <c r="I5000" s="15">
        <f>IF($D5000=1,$C5000,-1)</f>
        <v/>
      </c>
    </row>
    <row r="5001">
      <c r="A5001" s="33" t="n">
        <v>45500.25</v>
      </c>
      <c r="B5001" s="15">
        <f>WEEKDAY($A5001,2)</f>
        <v/>
      </c>
      <c r="C5001" s="15">
        <f>HOUR($A5001)</f>
        <v/>
      </c>
      <c r="D5001" s="15">
        <f>IF(AND($A5001&gt;=Instellingen!$B$6,$A5001&lt;Instellingen!$B$7),1,0)</f>
        <v/>
      </c>
      <c r="E5001" s="15">
        <f>COUNTIF(tData[BezoekStart],"&lt;"&amp;($A5001+1/24))-COUNTIF(tData[BezoekEind],"&lt;="&amp;$A5001)</f>
        <v/>
      </c>
      <c r="F5001" s="15">
        <f>COUNTIF(tData[BezoekLangStart],"&lt;"&amp;($A5001+1/24))-COUNTIF(tData[BezoekLangEind],"&lt;="&amp;$A5001)</f>
        <v/>
      </c>
      <c r="G5001" s="15">
        <f>IF($D5001=1,$B5001*100+$C5001,-1)</f>
        <v/>
      </c>
      <c r="H5001" s="15">
        <f>IF($D5001=1,$B5001,-1)</f>
        <v/>
      </c>
      <c r="I5001" s="15">
        <f>IF($D5001=1,$C5001,-1)</f>
        <v/>
      </c>
    </row>
    <row r="5002">
      <c r="A5002" s="33" t="n">
        <v>45500.29166666666</v>
      </c>
      <c r="B5002" s="15">
        <f>WEEKDAY($A5002,2)</f>
        <v/>
      </c>
      <c r="C5002" s="15">
        <f>HOUR($A5002)</f>
        <v/>
      </c>
      <c r="D5002" s="15">
        <f>IF(AND($A5002&gt;=Instellingen!$B$6,$A5002&lt;Instellingen!$B$7),1,0)</f>
        <v/>
      </c>
      <c r="E5002" s="15">
        <f>COUNTIF(tData[BezoekStart],"&lt;"&amp;($A5002+1/24))-COUNTIF(tData[BezoekEind],"&lt;="&amp;$A5002)</f>
        <v/>
      </c>
      <c r="F5002" s="15">
        <f>COUNTIF(tData[BezoekLangStart],"&lt;"&amp;($A5002+1/24))-COUNTIF(tData[BezoekLangEind],"&lt;="&amp;$A5002)</f>
        <v/>
      </c>
      <c r="G5002" s="15">
        <f>IF($D5002=1,$B5002*100+$C5002,-1)</f>
        <v/>
      </c>
      <c r="H5002" s="15">
        <f>IF($D5002=1,$B5002,-1)</f>
        <v/>
      </c>
      <c r="I5002" s="15">
        <f>IF($D5002=1,$C5002,-1)</f>
        <v/>
      </c>
    </row>
    <row r="5003">
      <c r="A5003" s="33" t="n">
        <v>45500.33333333334</v>
      </c>
      <c r="B5003" s="15">
        <f>WEEKDAY($A5003,2)</f>
        <v/>
      </c>
      <c r="C5003" s="15">
        <f>HOUR($A5003)</f>
        <v/>
      </c>
      <c r="D5003" s="15">
        <f>IF(AND($A5003&gt;=Instellingen!$B$6,$A5003&lt;Instellingen!$B$7),1,0)</f>
        <v/>
      </c>
      <c r="E5003" s="15">
        <f>COUNTIF(tData[BezoekStart],"&lt;"&amp;($A5003+1/24))-COUNTIF(tData[BezoekEind],"&lt;="&amp;$A5003)</f>
        <v/>
      </c>
      <c r="F5003" s="15">
        <f>COUNTIF(tData[BezoekLangStart],"&lt;"&amp;($A5003+1/24))-COUNTIF(tData[BezoekLangEind],"&lt;="&amp;$A5003)</f>
        <v/>
      </c>
      <c r="G5003" s="15">
        <f>IF($D5003=1,$B5003*100+$C5003,-1)</f>
        <v/>
      </c>
      <c r="H5003" s="15">
        <f>IF($D5003=1,$B5003,-1)</f>
        <v/>
      </c>
      <c r="I5003" s="15">
        <f>IF($D5003=1,$C5003,-1)</f>
        <v/>
      </c>
    </row>
    <row r="5004">
      <c r="A5004" s="33" t="n">
        <v>45500.375</v>
      </c>
      <c r="B5004" s="15">
        <f>WEEKDAY($A5004,2)</f>
        <v/>
      </c>
      <c r="C5004" s="15">
        <f>HOUR($A5004)</f>
        <v/>
      </c>
      <c r="D5004" s="15">
        <f>IF(AND($A5004&gt;=Instellingen!$B$6,$A5004&lt;Instellingen!$B$7),1,0)</f>
        <v/>
      </c>
      <c r="E5004" s="15">
        <f>COUNTIF(tData[BezoekStart],"&lt;"&amp;($A5004+1/24))-COUNTIF(tData[BezoekEind],"&lt;="&amp;$A5004)</f>
        <v/>
      </c>
      <c r="F5004" s="15">
        <f>COUNTIF(tData[BezoekLangStart],"&lt;"&amp;($A5004+1/24))-COUNTIF(tData[BezoekLangEind],"&lt;="&amp;$A5004)</f>
        <v/>
      </c>
      <c r="G5004" s="15">
        <f>IF($D5004=1,$B5004*100+$C5004,-1)</f>
        <v/>
      </c>
      <c r="H5004" s="15">
        <f>IF($D5004=1,$B5004,-1)</f>
        <v/>
      </c>
      <c r="I5004" s="15">
        <f>IF($D5004=1,$C5004,-1)</f>
        <v/>
      </c>
    </row>
    <row r="5005">
      <c r="A5005" s="33" t="n">
        <v>45500.41666666666</v>
      </c>
      <c r="B5005" s="15">
        <f>WEEKDAY($A5005,2)</f>
        <v/>
      </c>
      <c r="C5005" s="15">
        <f>HOUR($A5005)</f>
        <v/>
      </c>
      <c r="D5005" s="15">
        <f>IF(AND($A5005&gt;=Instellingen!$B$6,$A5005&lt;Instellingen!$B$7),1,0)</f>
        <v/>
      </c>
      <c r="E5005" s="15">
        <f>COUNTIF(tData[BezoekStart],"&lt;"&amp;($A5005+1/24))-COUNTIF(tData[BezoekEind],"&lt;="&amp;$A5005)</f>
        <v/>
      </c>
      <c r="F5005" s="15">
        <f>COUNTIF(tData[BezoekLangStart],"&lt;"&amp;($A5005+1/24))-COUNTIF(tData[BezoekLangEind],"&lt;="&amp;$A5005)</f>
        <v/>
      </c>
      <c r="G5005" s="15">
        <f>IF($D5005=1,$B5005*100+$C5005,-1)</f>
        <v/>
      </c>
      <c r="H5005" s="15">
        <f>IF($D5005=1,$B5005,-1)</f>
        <v/>
      </c>
      <c r="I5005" s="15">
        <f>IF($D5005=1,$C5005,-1)</f>
        <v/>
      </c>
    </row>
    <row r="5006">
      <c r="A5006" s="33" t="n">
        <v>45500.45833333334</v>
      </c>
      <c r="B5006" s="15">
        <f>WEEKDAY($A5006,2)</f>
        <v/>
      </c>
      <c r="C5006" s="15">
        <f>HOUR($A5006)</f>
        <v/>
      </c>
      <c r="D5006" s="15">
        <f>IF(AND($A5006&gt;=Instellingen!$B$6,$A5006&lt;Instellingen!$B$7),1,0)</f>
        <v/>
      </c>
      <c r="E5006" s="15">
        <f>COUNTIF(tData[BezoekStart],"&lt;"&amp;($A5006+1/24))-COUNTIF(tData[BezoekEind],"&lt;="&amp;$A5006)</f>
        <v/>
      </c>
      <c r="F5006" s="15">
        <f>COUNTIF(tData[BezoekLangStart],"&lt;"&amp;($A5006+1/24))-COUNTIF(tData[BezoekLangEind],"&lt;="&amp;$A5006)</f>
        <v/>
      </c>
      <c r="G5006" s="15">
        <f>IF($D5006=1,$B5006*100+$C5006,-1)</f>
        <v/>
      </c>
      <c r="H5006" s="15">
        <f>IF($D5006=1,$B5006,-1)</f>
        <v/>
      </c>
      <c r="I5006" s="15">
        <f>IF($D5006=1,$C5006,-1)</f>
        <v/>
      </c>
    </row>
    <row r="5007">
      <c r="A5007" s="33" t="n">
        <v>45500.5</v>
      </c>
      <c r="B5007" s="15">
        <f>WEEKDAY($A5007,2)</f>
        <v/>
      </c>
      <c r="C5007" s="15">
        <f>HOUR($A5007)</f>
        <v/>
      </c>
      <c r="D5007" s="15">
        <f>IF(AND($A5007&gt;=Instellingen!$B$6,$A5007&lt;Instellingen!$B$7),1,0)</f>
        <v/>
      </c>
      <c r="E5007" s="15">
        <f>COUNTIF(tData[BezoekStart],"&lt;"&amp;($A5007+1/24))-COUNTIF(tData[BezoekEind],"&lt;="&amp;$A5007)</f>
        <v/>
      </c>
      <c r="F5007" s="15">
        <f>COUNTIF(tData[BezoekLangStart],"&lt;"&amp;($A5007+1/24))-COUNTIF(tData[BezoekLangEind],"&lt;="&amp;$A5007)</f>
        <v/>
      </c>
      <c r="G5007" s="15">
        <f>IF($D5007=1,$B5007*100+$C5007,-1)</f>
        <v/>
      </c>
      <c r="H5007" s="15">
        <f>IF($D5007=1,$B5007,-1)</f>
        <v/>
      </c>
      <c r="I5007" s="15">
        <f>IF($D5007=1,$C5007,-1)</f>
        <v/>
      </c>
    </row>
    <row r="5008">
      <c r="A5008" s="33" t="n">
        <v>45500.54166666666</v>
      </c>
      <c r="B5008" s="15">
        <f>WEEKDAY($A5008,2)</f>
        <v/>
      </c>
      <c r="C5008" s="15">
        <f>HOUR($A5008)</f>
        <v/>
      </c>
      <c r="D5008" s="15">
        <f>IF(AND($A5008&gt;=Instellingen!$B$6,$A5008&lt;Instellingen!$B$7),1,0)</f>
        <v/>
      </c>
      <c r="E5008" s="15">
        <f>COUNTIF(tData[BezoekStart],"&lt;"&amp;($A5008+1/24))-COUNTIF(tData[BezoekEind],"&lt;="&amp;$A5008)</f>
        <v/>
      </c>
      <c r="F5008" s="15">
        <f>COUNTIF(tData[BezoekLangStart],"&lt;"&amp;($A5008+1/24))-COUNTIF(tData[BezoekLangEind],"&lt;="&amp;$A5008)</f>
        <v/>
      </c>
      <c r="G5008" s="15">
        <f>IF($D5008=1,$B5008*100+$C5008,-1)</f>
        <v/>
      </c>
      <c r="H5008" s="15">
        <f>IF($D5008=1,$B5008,-1)</f>
        <v/>
      </c>
      <c r="I5008" s="15">
        <f>IF($D5008=1,$C5008,-1)</f>
        <v/>
      </c>
    </row>
    <row r="5009">
      <c r="A5009" s="33" t="n">
        <v>45500.58333333334</v>
      </c>
      <c r="B5009" s="15">
        <f>WEEKDAY($A5009,2)</f>
        <v/>
      </c>
      <c r="C5009" s="15">
        <f>HOUR($A5009)</f>
        <v/>
      </c>
      <c r="D5009" s="15">
        <f>IF(AND($A5009&gt;=Instellingen!$B$6,$A5009&lt;Instellingen!$B$7),1,0)</f>
        <v/>
      </c>
      <c r="E5009" s="15">
        <f>COUNTIF(tData[BezoekStart],"&lt;"&amp;($A5009+1/24))-COUNTIF(tData[BezoekEind],"&lt;="&amp;$A5009)</f>
        <v/>
      </c>
      <c r="F5009" s="15">
        <f>COUNTIF(tData[BezoekLangStart],"&lt;"&amp;($A5009+1/24))-COUNTIF(tData[BezoekLangEind],"&lt;="&amp;$A5009)</f>
        <v/>
      </c>
      <c r="G5009" s="15">
        <f>IF($D5009=1,$B5009*100+$C5009,-1)</f>
        <v/>
      </c>
      <c r="H5009" s="15">
        <f>IF($D5009=1,$B5009,-1)</f>
        <v/>
      </c>
      <c r="I5009" s="15">
        <f>IF($D5009=1,$C5009,-1)</f>
        <v/>
      </c>
    </row>
    <row r="5010">
      <c r="A5010" s="33" t="n">
        <v>45500.625</v>
      </c>
      <c r="B5010" s="15">
        <f>WEEKDAY($A5010,2)</f>
        <v/>
      </c>
      <c r="C5010" s="15">
        <f>HOUR($A5010)</f>
        <v/>
      </c>
      <c r="D5010" s="15">
        <f>IF(AND($A5010&gt;=Instellingen!$B$6,$A5010&lt;Instellingen!$B$7),1,0)</f>
        <v/>
      </c>
      <c r="E5010" s="15">
        <f>COUNTIF(tData[BezoekStart],"&lt;"&amp;($A5010+1/24))-COUNTIF(tData[BezoekEind],"&lt;="&amp;$A5010)</f>
        <v/>
      </c>
      <c r="F5010" s="15">
        <f>COUNTIF(tData[BezoekLangStart],"&lt;"&amp;($A5010+1/24))-COUNTIF(tData[BezoekLangEind],"&lt;="&amp;$A5010)</f>
        <v/>
      </c>
      <c r="G5010" s="15">
        <f>IF($D5010=1,$B5010*100+$C5010,-1)</f>
        <v/>
      </c>
      <c r="H5010" s="15">
        <f>IF($D5010=1,$B5010,-1)</f>
        <v/>
      </c>
      <c r="I5010" s="15">
        <f>IF($D5010=1,$C5010,-1)</f>
        <v/>
      </c>
    </row>
    <row r="5011">
      <c r="A5011" s="33" t="n">
        <v>45500.66666666666</v>
      </c>
      <c r="B5011" s="15">
        <f>WEEKDAY($A5011,2)</f>
        <v/>
      </c>
      <c r="C5011" s="15">
        <f>HOUR($A5011)</f>
        <v/>
      </c>
      <c r="D5011" s="15">
        <f>IF(AND($A5011&gt;=Instellingen!$B$6,$A5011&lt;Instellingen!$B$7),1,0)</f>
        <v/>
      </c>
      <c r="E5011" s="15">
        <f>COUNTIF(tData[BezoekStart],"&lt;"&amp;($A5011+1/24))-COUNTIF(tData[BezoekEind],"&lt;="&amp;$A5011)</f>
        <v/>
      </c>
      <c r="F5011" s="15">
        <f>COUNTIF(tData[BezoekLangStart],"&lt;"&amp;($A5011+1/24))-COUNTIF(tData[BezoekLangEind],"&lt;="&amp;$A5011)</f>
        <v/>
      </c>
      <c r="G5011" s="15">
        <f>IF($D5011=1,$B5011*100+$C5011,-1)</f>
        <v/>
      </c>
      <c r="H5011" s="15">
        <f>IF($D5011=1,$B5011,-1)</f>
        <v/>
      </c>
      <c r="I5011" s="15">
        <f>IF($D5011=1,$C5011,-1)</f>
        <v/>
      </c>
    </row>
    <row r="5012">
      <c r="A5012" s="33" t="n">
        <v>45500.70833333334</v>
      </c>
      <c r="B5012" s="15">
        <f>WEEKDAY($A5012,2)</f>
        <v/>
      </c>
      <c r="C5012" s="15">
        <f>HOUR($A5012)</f>
        <v/>
      </c>
      <c r="D5012" s="15">
        <f>IF(AND($A5012&gt;=Instellingen!$B$6,$A5012&lt;Instellingen!$B$7),1,0)</f>
        <v/>
      </c>
      <c r="E5012" s="15">
        <f>COUNTIF(tData[BezoekStart],"&lt;"&amp;($A5012+1/24))-COUNTIF(tData[BezoekEind],"&lt;="&amp;$A5012)</f>
        <v/>
      </c>
      <c r="F5012" s="15">
        <f>COUNTIF(tData[BezoekLangStart],"&lt;"&amp;($A5012+1/24))-COUNTIF(tData[BezoekLangEind],"&lt;="&amp;$A5012)</f>
        <v/>
      </c>
      <c r="G5012" s="15">
        <f>IF($D5012=1,$B5012*100+$C5012,-1)</f>
        <v/>
      </c>
      <c r="H5012" s="15">
        <f>IF($D5012=1,$B5012,-1)</f>
        <v/>
      </c>
      <c r="I5012" s="15">
        <f>IF($D5012=1,$C5012,-1)</f>
        <v/>
      </c>
    </row>
    <row r="5013">
      <c r="A5013" s="33" t="n">
        <v>45500.75</v>
      </c>
      <c r="B5013" s="15">
        <f>WEEKDAY($A5013,2)</f>
        <v/>
      </c>
      <c r="C5013" s="15">
        <f>HOUR($A5013)</f>
        <v/>
      </c>
      <c r="D5013" s="15">
        <f>IF(AND($A5013&gt;=Instellingen!$B$6,$A5013&lt;Instellingen!$B$7),1,0)</f>
        <v/>
      </c>
      <c r="E5013" s="15">
        <f>COUNTIF(tData[BezoekStart],"&lt;"&amp;($A5013+1/24))-COUNTIF(tData[BezoekEind],"&lt;="&amp;$A5013)</f>
        <v/>
      </c>
      <c r="F5013" s="15">
        <f>COUNTIF(tData[BezoekLangStart],"&lt;"&amp;($A5013+1/24))-COUNTIF(tData[BezoekLangEind],"&lt;="&amp;$A5013)</f>
        <v/>
      </c>
      <c r="G5013" s="15">
        <f>IF($D5013=1,$B5013*100+$C5013,-1)</f>
        <v/>
      </c>
      <c r="H5013" s="15">
        <f>IF($D5013=1,$B5013,-1)</f>
        <v/>
      </c>
      <c r="I5013" s="15">
        <f>IF($D5013=1,$C5013,-1)</f>
        <v/>
      </c>
    </row>
    <row r="5014">
      <c r="A5014" s="33" t="n">
        <v>45500.79166666666</v>
      </c>
      <c r="B5014" s="15">
        <f>WEEKDAY($A5014,2)</f>
        <v/>
      </c>
      <c r="C5014" s="15">
        <f>HOUR($A5014)</f>
        <v/>
      </c>
      <c r="D5014" s="15">
        <f>IF(AND($A5014&gt;=Instellingen!$B$6,$A5014&lt;Instellingen!$B$7),1,0)</f>
        <v/>
      </c>
      <c r="E5014" s="15">
        <f>COUNTIF(tData[BezoekStart],"&lt;"&amp;($A5014+1/24))-COUNTIF(tData[BezoekEind],"&lt;="&amp;$A5014)</f>
        <v/>
      </c>
      <c r="F5014" s="15">
        <f>COUNTIF(tData[BezoekLangStart],"&lt;"&amp;($A5014+1/24))-COUNTIF(tData[BezoekLangEind],"&lt;="&amp;$A5014)</f>
        <v/>
      </c>
      <c r="G5014" s="15">
        <f>IF($D5014=1,$B5014*100+$C5014,-1)</f>
        <v/>
      </c>
      <c r="H5014" s="15">
        <f>IF($D5014=1,$B5014,-1)</f>
        <v/>
      </c>
      <c r="I5014" s="15">
        <f>IF($D5014=1,$C5014,-1)</f>
        <v/>
      </c>
    </row>
    <row r="5015">
      <c r="A5015" s="33" t="n">
        <v>45500.83333333334</v>
      </c>
      <c r="B5015" s="15">
        <f>WEEKDAY($A5015,2)</f>
        <v/>
      </c>
      <c r="C5015" s="15">
        <f>HOUR($A5015)</f>
        <v/>
      </c>
      <c r="D5015" s="15">
        <f>IF(AND($A5015&gt;=Instellingen!$B$6,$A5015&lt;Instellingen!$B$7),1,0)</f>
        <v/>
      </c>
      <c r="E5015" s="15">
        <f>COUNTIF(tData[BezoekStart],"&lt;"&amp;($A5015+1/24))-COUNTIF(tData[BezoekEind],"&lt;="&amp;$A5015)</f>
        <v/>
      </c>
      <c r="F5015" s="15">
        <f>COUNTIF(tData[BezoekLangStart],"&lt;"&amp;($A5015+1/24))-COUNTIF(tData[BezoekLangEind],"&lt;="&amp;$A5015)</f>
        <v/>
      </c>
      <c r="G5015" s="15">
        <f>IF($D5015=1,$B5015*100+$C5015,-1)</f>
        <v/>
      </c>
      <c r="H5015" s="15">
        <f>IF($D5015=1,$B5015,-1)</f>
        <v/>
      </c>
      <c r="I5015" s="15">
        <f>IF($D5015=1,$C5015,-1)</f>
        <v/>
      </c>
    </row>
    <row r="5016">
      <c r="A5016" s="33" t="n">
        <v>45500.875</v>
      </c>
      <c r="B5016" s="15">
        <f>WEEKDAY($A5016,2)</f>
        <v/>
      </c>
      <c r="C5016" s="15">
        <f>HOUR($A5016)</f>
        <v/>
      </c>
      <c r="D5016" s="15">
        <f>IF(AND($A5016&gt;=Instellingen!$B$6,$A5016&lt;Instellingen!$B$7),1,0)</f>
        <v/>
      </c>
      <c r="E5016" s="15">
        <f>COUNTIF(tData[BezoekStart],"&lt;"&amp;($A5016+1/24))-COUNTIF(tData[BezoekEind],"&lt;="&amp;$A5016)</f>
        <v/>
      </c>
      <c r="F5016" s="15">
        <f>COUNTIF(tData[BezoekLangStart],"&lt;"&amp;($A5016+1/24))-COUNTIF(tData[BezoekLangEind],"&lt;="&amp;$A5016)</f>
        <v/>
      </c>
      <c r="G5016" s="15">
        <f>IF($D5016=1,$B5016*100+$C5016,-1)</f>
        <v/>
      </c>
      <c r="H5016" s="15">
        <f>IF($D5016=1,$B5016,-1)</f>
        <v/>
      </c>
      <c r="I5016" s="15">
        <f>IF($D5016=1,$C5016,-1)</f>
        <v/>
      </c>
    </row>
    <row r="5017">
      <c r="A5017" s="33" t="n">
        <v>45500.91666666666</v>
      </c>
      <c r="B5017" s="15">
        <f>WEEKDAY($A5017,2)</f>
        <v/>
      </c>
      <c r="C5017" s="15">
        <f>HOUR($A5017)</f>
        <v/>
      </c>
      <c r="D5017" s="15">
        <f>IF(AND($A5017&gt;=Instellingen!$B$6,$A5017&lt;Instellingen!$B$7),1,0)</f>
        <v/>
      </c>
      <c r="E5017" s="15">
        <f>COUNTIF(tData[BezoekStart],"&lt;"&amp;($A5017+1/24))-COUNTIF(tData[BezoekEind],"&lt;="&amp;$A5017)</f>
        <v/>
      </c>
      <c r="F5017" s="15">
        <f>COUNTIF(tData[BezoekLangStart],"&lt;"&amp;($A5017+1/24))-COUNTIF(tData[BezoekLangEind],"&lt;="&amp;$A5017)</f>
        <v/>
      </c>
      <c r="G5017" s="15">
        <f>IF($D5017=1,$B5017*100+$C5017,-1)</f>
        <v/>
      </c>
      <c r="H5017" s="15">
        <f>IF($D5017=1,$B5017,-1)</f>
        <v/>
      </c>
      <c r="I5017" s="15">
        <f>IF($D5017=1,$C5017,-1)</f>
        <v/>
      </c>
    </row>
    <row r="5018">
      <c r="A5018" s="33" t="n">
        <v>45500.95833333334</v>
      </c>
      <c r="B5018" s="15">
        <f>WEEKDAY($A5018,2)</f>
        <v/>
      </c>
      <c r="C5018" s="15">
        <f>HOUR($A5018)</f>
        <v/>
      </c>
      <c r="D5018" s="15">
        <f>IF(AND($A5018&gt;=Instellingen!$B$6,$A5018&lt;Instellingen!$B$7),1,0)</f>
        <v/>
      </c>
      <c r="E5018" s="15">
        <f>COUNTIF(tData[BezoekStart],"&lt;"&amp;($A5018+1/24))-COUNTIF(tData[BezoekEind],"&lt;="&amp;$A5018)</f>
        <v/>
      </c>
      <c r="F5018" s="15">
        <f>COUNTIF(tData[BezoekLangStart],"&lt;"&amp;($A5018+1/24))-COUNTIF(tData[BezoekLangEind],"&lt;="&amp;$A5018)</f>
        <v/>
      </c>
      <c r="G5018" s="15">
        <f>IF($D5018=1,$B5018*100+$C5018,-1)</f>
        <v/>
      </c>
      <c r="H5018" s="15">
        <f>IF($D5018=1,$B5018,-1)</f>
        <v/>
      </c>
      <c r="I5018" s="15">
        <f>IF($D5018=1,$C5018,-1)</f>
        <v/>
      </c>
    </row>
    <row r="5019">
      <c r="A5019" s="33" t="n">
        <v>45501</v>
      </c>
      <c r="B5019" s="15">
        <f>WEEKDAY($A5019,2)</f>
        <v/>
      </c>
      <c r="C5019" s="15">
        <f>HOUR($A5019)</f>
        <v/>
      </c>
      <c r="D5019" s="15">
        <f>IF(AND($A5019&gt;=Instellingen!$B$6,$A5019&lt;Instellingen!$B$7),1,0)</f>
        <v/>
      </c>
      <c r="E5019" s="15">
        <f>COUNTIF(tData[BezoekStart],"&lt;"&amp;($A5019+1/24))-COUNTIF(tData[BezoekEind],"&lt;="&amp;$A5019)</f>
        <v/>
      </c>
      <c r="F5019" s="15">
        <f>COUNTIF(tData[BezoekLangStart],"&lt;"&amp;($A5019+1/24))-COUNTIF(tData[BezoekLangEind],"&lt;="&amp;$A5019)</f>
        <v/>
      </c>
      <c r="G5019" s="15">
        <f>IF($D5019=1,$B5019*100+$C5019,-1)</f>
        <v/>
      </c>
      <c r="H5019" s="15">
        <f>IF($D5019=1,$B5019,-1)</f>
        <v/>
      </c>
      <c r="I5019" s="15">
        <f>IF($D5019=1,$C5019,-1)</f>
        <v/>
      </c>
    </row>
    <row r="5020">
      <c r="A5020" s="33" t="n">
        <v>45501.04166666666</v>
      </c>
      <c r="B5020" s="15">
        <f>WEEKDAY($A5020,2)</f>
        <v/>
      </c>
      <c r="C5020" s="15">
        <f>HOUR($A5020)</f>
        <v/>
      </c>
      <c r="D5020" s="15">
        <f>IF(AND($A5020&gt;=Instellingen!$B$6,$A5020&lt;Instellingen!$B$7),1,0)</f>
        <v/>
      </c>
      <c r="E5020" s="15">
        <f>COUNTIF(tData[BezoekStart],"&lt;"&amp;($A5020+1/24))-COUNTIF(tData[BezoekEind],"&lt;="&amp;$A5020)</f>
        <v/>
      </c>
      <c r="F5020" s="15">
        <f>COUNTIF(tData[BezoekLangStart],"&lt;"&amp;($A5020+1/24))-COUNTIF(tData[BezoekLangEind],"&lt;="&amp;$A5020)</f>
        <v/>
      </c>
      <c r="G5020" s="15">
        <f>IF($D5020=1,$B5020*100+$C5020,-1)</f>
        <v/>
      </c>
      <c r="H5020" s="15">
        <f>IF($D5020=1,$B5020,-1)</f>
        <v/>
      </c>
      <c r="I5020" s="15">
        <f>IF($D5020=1,$C5020,-1)</f>
        <v/>
      </c>
    </row>
    <row r="5021">
      <c r="A5021" s="33" t="n">
        <v>45501.08333333334</v>
      </c>
      <c r="B5021" s="15">
        <f>WEEKDAY($A5021,2)</f>
        <v/>
      </c>
      <c r="C5021" s="15">
        <f>HOUR($A5021)</f>
        <v/>
      </c>
      <c r="D5021" s="15">
        <f>IF(AND($A5021&gt;=Instellingen!$B$6,$A5021&lt;Instellingen!$B$7),1,0)</f>
        <v/>
      </c>
      <c r="E5021" s="15">
        <f>COUNTIF(tData[BezoekStart],"&lt;"&amp;($A5021+1/24))-COUNTIF(tData[BezoekEind],"&lt;="&amp;$A5021)</f>
        <v/>
      </c>
      <c r="F5021" s="15">
        <f>COUNTIF(tData[BezoekLangStart],"&lt;"&amp;($A5021+1/24))-COUNTIF(tData[BezoekLangEind],"&lt;="&amp;$A5021)</f>
        <v/>
      </c>
      <c r="G5021" s="15">
        <f>IF($D5021=1,$B5021*100+$C5021,-1)</f>
        <v/>
      </c>
      <c r="H5021" s="15">
        <f>IF($D5021=1,$B5021,-1)</f>
        <v/>
      </c>
      <c r="I5021" s="15">
        <f>IF($D5021=1,$C5021,-1)</f>
        <v/>
      </c>
    </row>
    <row r="5022">
      <c r="A5022" s="33" t="n">
        <v>45501.125</v>
      </c>
      <c r="B5022" s="15">
        <f>WEEKDAY($A5022,2)</f>
        <v/>
      </c>
      <c r="C5022" s="15">
        <f>HOUR($A5022)</f>
        <v/>
      </c>
      <c r="D5022" s="15">
        <f>IF(AND($A5022&gt;=Instellingen!$B$6,$A5022&lt;Instellingen!$B$7),1,0)</f>
        <v/>
      </c>
      <c r="E5022" s="15">
        <f>COUNTIF(tData[BezoekStart],"&lt;"&amp;($A5022+1/24))-COUNTIF(tData[BezoekEind],"&lt;="&amp;$A5022)</f>
        <v/>
      </c>
      <c r="F5022" s="15">
        <f>COUNTIF(tData[BezoekLangStart],"&lt;"&amp;($A5022+1/24))-COUNTIF(tData[BezoekLangEind],"&lt;="&amp;$A5022)</f>
        <v/>
      </c>
      <c r="G5022" s="15">
        <f>IF($D5022=1,$B5022*100+$C5022,-1)</f>
        <v/>
      </c>
      <c r="H5022" s="15">
        <f>IF($D5022=1,$B5022,-1)</f>
        <v/>
      </c>
      <c r="I5022" s="15">
        <f>IF($D5022=1,$C5022,-1)</f>
        <v/>
      </c>
    </row>
    <row r="5023">
      <c r="A5023" s="33" t="n">
        <v>45501.16666666666</v>
      </c>
      <c r="B5023" s="15">
        <f>WEEKDAY($A5023,2)</f>
        <v/>
      </c>
      <c r="C5023" s="15">
        <f>HOUR($A5023)</f>
        <v/>
      </c>
      <c r="D5023" s="15">
        <f>IF(AND($A5023&gt;=Instellingen!$B$6,$A5023&lt;Instellingen!$B$7),1,0)</f>
        <v/>
      </c>
      <c r="E5023" s="15">
        <f>COUNTIF(tData[BezoekStart],"&lt;"&amp;($A5023+1/24))-COUNTIF(tData[BezoekEind],"&lt;="&amp;$A5023)</f>
        <v/>
      </c>
      <c r="F5023" s="15">
        <f>COUNTIF(tData[BezoekLangStart],"&lt;"&amp;($A5023+1/24))-COUNTIF(tData[BezoekLangEind],"&lt;="&amp;$A5023)</f>
        <v/>
      </c>
      <c r="G5023" s="15">
        <f>IF($D5023=1,$B5023*100+$C5023,-1)</f>
        <v/>
      </c>
      <c r="H5023" s="15">
        <f>IF($D5023=1,$B5023,-1)</f>
        <v/>
      </c>
      <c r="I5023" s="15">
        <f>IF($D5023=1,$C5023,-1)</f>
        <v/>
      </c>
    </row>
    <row r="5024">
      <c r="A5024" s="33" t="n">
        <v>45501.20833333334</v>
      </c>
      <c r="B5024" s="15">
        <f>WEEKDAY($A5024,2)</f>
        <v/>
      </c>
      <c r="C5024" s="15">
        <f>HOUR($A5024)</f>
        <v/>
      </c>
      <c r="D5024" s="15">
        <f>IF(AND($A5024&gt;=Instellingen!$B$6,$A5024&lt;Instellingen!$B$7),1,0)</f>
        <v/>
      </c>
      <c r="E5024" s="15">
        <f>COUNTIF(tData[BezoekStart],"&lt;"&amp;($A5024+1/24))-COUNTIF(tData[BezoekEind],"&lt;="&amp;$A5024)</f>
        <v/>
      </c>
      <c r="F5024" s="15">
        <f>COUNTIF(tData[BezoekLangStart],"&lt;"&amp;($A5024+1/24))-COUNTIF(tData[BezoekLangEind],"&lt;="&amp;$A5024)</f>
        <v/>
      </c>
      <c r="G5024" s="15">
        <f>IF($D5024=1,$B5024*100+$C5024,-1)</f>
        <v/>
      </c>
      <c r="H5024" s="15">
        <f>IF($D5024=1,$B5024,-1)</f>
        <v/>
      </c>
      <c r="I5024" s="15">
        <f>IF($D5024=1,$C5024,-1)</f>
        <v/>
      </c>
    </row>
    <row r="5025">
      <c r="A5025" s="33" t="n">
        <v>45501.25</v>
      </c>
      <c r="B5025" s="15">
        <f>WEEKDAY($A5025,2)</f>
        <v/>
      </c>
      <c r="C5025" s="15">
        <f>HOUR($A5025)</f>
        <v/>
      </c>
      <c r="D5025" s="15">
        <f>IF(AND($A5025&gt;=Instellingen!$B$6,$A5025&lt;Instellingen!$B$7),1,0)</f>
        <v/>
      </c>
      <c r="E5025" s="15">
        <f>COUNTIF(tData[BezoekStart],"&lt;"&amp;($A5025+1/24))-COUNTIF(tData[BezoekEind],"&lt;="&amp;$A5025)</f>
        <v/>
      </c>
      <c r="F5025" s="15">
        <f>COUNTIF(tData[BezoekLangStart],"&lt;"&amp;($A5025+1/24))-COUNTIF(tData[BezoekLangEind],"&lt;="&amp;$A5025)</f>
        <v/>
      </c>
      <c r="G5025" s="15">
        <f>IF($D5025=1,$B5025*100+$C5025,-1)</f>
        <v/>
      </c>
      <c r="H5025" s="15">
        <f>IF($D5025=1,$B5025,-1)</f>
        <v/>
      </c>
      <c r="I5025" s="15">
        <f>IF($D5025=1,$C5025,-1)</f>
        <v/>
      </c>
    </row>
    <row r="5026">
      <c r="A5026" s="33" t="n">
        <v>45501.29166666666</v>
      </c>
      <c r="B5026" s="15">
        <f>WEEKDAY($A5026,2)</f>
        <v/>
      </c>
      <c r="C5026" s="15">
        <f>HOUR($A5026)</f>
        <v/>
      </c>
      <c r="D5026" s="15">
        <f>IF(AND($A5026&gt;=Instellingen!$B$6,$A5026&lt;Instellingen!$B$7),1,0)</f>
        <v/>
      </c>
      <c r="E5026" s="15">
        <f>COUNTIF(tData[BezoekStart],"&lt;"&amp;($A5026+1/24))-COUNTIF(tData[BezoekEind],"&lt;="&amp;$A5026)</f>
        <v/>
      </c>
      <c r="F5026" s="15">
        <f>COUNTIF(tData[BezoekLangStart],"&lt;"&amp;($A5026+1/24))-COUNTIF(tData[BezoekLangEind],"&lt;="&amp;$A5026)</f>
        <v/>
      </c>
      <c r="G5026" s="15">
        <f>IF($D5026=1,$B5026*100+$C5026,-1)</f>
        <v/>
      </c>
      <c r="H5026" s="15">
        <f>IF($D5026=1,$B5026,-1)</f>
        <v/>
      </c>
      <c r="I5026" s="15">
        <f>IF($D5026=1,$C5026,-1)</f>
        <v/>
      </c>
    </row>
    <row r="5027">
      <c r="A5027" s="33" t="n">
        <v>45501.33333333334</v>
      </c>
      <c r="B5027" s="15">
        <f>WEEKDAY($A5027,2)</f>
        <v/>
      </c>
      <c r="C5027" s="15">
        <f>HOUR($A5027)</f>
        <v/>
      </c>
      <c r="D5027" s="15">
        <f>IF(AND($A5027&gt;=Instellingen!$B$6,$A5027&lt;Instellingen!$B$7),1,0)</f>
        <v/>
      </c>
      <c r="E5027" s="15">
        <f>COUNTIF(tData[BezoekStart],"&lt;"&amp;($A5027+1/24))-COUNTIF(tData[BezoekEind],"&lt;="&amp;$A5027)</f>
        <v/>
      </c>
      <c r="F5027" s="15">
        <f>COUNTIF(tData[BezoekLangStart],"&lt;"&amp;($A5027+1/24))-COUNTIF(tData[BezoekLangEind],"&lt;="&amp;$A5027)</f>
        <v/>
      </c>
      <c r="G5027" s="15">
        <f>IF($D5027=1,$B5027*100+$C5027,-1)</f>
        <v/>
      </c>
      <c r="H5027" s="15">
        <f>IF($D5027=1,$B5027,-1)</f>
        <v/>
      </c>
      <c r="I5027" s="15">
        <f>IF($D5027=1,$C5027,-1)</f>
        <v/>
      </c>
    </row>
    <row r="5028">
      <c r="A5028" s="33" t="n">
        <v>45501.375</v>
      </c>
      <c r="B5028" s="15">
        <f>WEEKDAY($A5028,2)</f>
        <v/>
      </c>
      <c r="C5028" s="15">
        <f>HOUR($A5028)</f>
        <v/>
      </c>
      <c r="D5028" s="15">
        <f>IF(AND($A5028&gt;=Instellingen!$B$6,$A5028&lt;Instellingen!$B$7),1,0)</f>
        <v/>
      </c>
      <c r="E5028" s="15">
        <f>COUNTIF(tData[BezoekStart],"&lt;"&amp;($A5028+1/24))-COUNTIF(tData[BezoekEind],"&lt;="&amp;$A5028)</f>
        <v/>
      </c>
      <c r="F5028" s="15">
        <f>COUNTIF(tData[BezoekLangStart],"&lt;"&amp;($A5028+1/24))-COUNTIF(tData[BezoekLangEind],"&lt;="&amp;$A5028)</f>
        <v/>
      </c>
      <c r="G5028" s="15">
        <f>IF($D5028=1,$B5028*100+$C5028,-1)</f>
        <v/>
      </c>
      <c r="H5028" s="15">
        <f>IF($D5028=1,$B5028,-1)</f>
        <v/>
      </c>
      <c r="I5028" s="15">
        <f>IF($D5028=1,$C5028,-1)</f>
        <v/>
      </c>
    </row>
    <row r="5029">
      <c r="A5029" s="33" t="n">
        <v>45501.41666666666</v>
      </c>
      <c r="B5029" s="15">
        <f>WEEKDAY($A5029,2)</f>
        <v/>
      </c>
      <c r="C5029" s="15">
        <f>HOUR($A5029)</f>
        <v/>
      </c>
      <c r="D5029" s="15">
        <f>IF(AND($A5029&gt;=Instellingen!$B$6,$A5029&lt;Instellingen!$B$7),1,0)</f>
        <v/>
      </c>
      <c r="E5029" s="15">
        <f>COUNTIF(tData[BezoekStart],"&lt;"&amp;($A5029+1/24))-COUNTIF(tData[BezoekEind],"&lt;="&amp;$A5029)</f>
        <v/>
      </c>
      <c r="F5029" s="15">
        <f>COUNTIF(tData[BezoekLangStart],"&lt;"&amp;($A5029+1/24))-COUNTIF(tData[BezoekLangEind],"&lt;="&amp;$A5029)</f>
        <v/>
      </c>
      <c r="G5029" s="15">
        <f>IF($D5029=1,$B5029*100+$C5029,-1)</f>
        <v/>
      </c>
      <c r="H5029" s="15">
        <f>IF($D5029=1,$B5029,-1)</f>
        <v/>
      </c>
      <c r="I5029" s="15">
        <f>IF($D5029=1,$C5029,-1)</f>
        <v/>
      </c>
    </row>
    <row r="5030">
      <c r="A5030" s="33" t="n">
        <v>45501.45833333334</v>
      </c>
      <c r="B5030" s="15">
        <f>WEEKDAY($A5030,2)</f>
        <v/>
      </c>
      <c r="C5030" s="15">
        <f>HOUR($A5030)</f>
        <v/>
      </c>
      <c r="D5030" s="15">
        <f>IF(AND($A5030&gt;=Instellingen!$B$6,$A5030&lt;Instellingen!$B$7),1,0)</f>
        <v/>
      </c>
      <c r="E5030" s="15">
        <f>COUNTIF(tData[BezoekStart],"&lt;"&amp;($A5030+1/24))-COUNTIF(tData[BezoekEind],"&lt;="&amp;$A5030)</f>
        <v/>
      </c>
      <c r="F5030" s="15">
        <f>COUNTIF(tData[BezoekLangStart],"&lt;"&amp;($A5030+1/24))-COUNTIF(tData[BezoekLangEind],"&lt;="&amp;$A5030)</f>
        <v/>
      </c>
      <c r="G5030" s="15">
        <f>IF($D5030=1,$B5030*100+$C5030,-1)</f>
        <v/>
      </c>
      <c r="H5030" s="15">
        <f>IF($D5030=1,$B5030,-1)</f>
        <v/>
      </c>
      <c r="I5030" s="15">
        <f>IF($D5030=1,$C5030,-1)</f>
        <v/>
      </c>
    </row>
    <row r="5031">
      <c r="A5031" s="33" t="n">
        <v>45501.5</v>
      </c>
      <c r="B5031" s="15">
        <f>WEEKDAY($A5031,2)</f>
        <v/>
      </c>
      <c r="C5031" s="15">
        <f>HOUR($A5031)</f>
        <v/>
      </c>
      <c r="D5031" s="15">
        <f>IF(AND($A5031&gt;=Instellingen!$B$6,$A5031&lt;Instellingen!$B$7),1,0)</f>
        <v/>
      </c>
      <c r="E5031" s="15">
        <f>COUNTIF(tData[BezoekStart],"&lt;"&amp;($A5031+1/24))-COUNTIF(tData[BezoekEind],"&lt;="&amp;$A5031)</f>
        <v/>
      </c>
      <c r="F5031" s="15">
        <f>COUNTIF(tData[BezoekLangStart],"&lt;"&amp;($A5031+1/24))-COUNTIF(tData[BezoekLangEind],"&lt;="&amp;$A5031)</f>
        <v/>
      </c>
      <c r="G5031" s="15">
        <f>IF($D5031=1,$B5031*100+$C5031,-1)</f>
        <v/>
      </c>
      <c r="H5031" s="15">
        <f>IF($D5031=1,$B5031,-1)</f>
        <v/>
      </c>
      <c r="I5031" s="15">
        <f>IF($D5031=1,$C5031,-1)</f>
        <v/>
      </c>
    </row>
    <row r="5032">
      <c r="A5032" s="33" t="n">
        <v>45501.54166666666</v>
      </c>
      <c r="B5032" s="15">
        <f>WEEKDAY($A5032,2)</f>
        <v/>
      </c>
      <c r="C5032" s="15">
        <f>HOUR($A5032)</f>
        <v/>
      </c>
      <c r="D5032" s="15">
        <f>IF(AND($A5032&gt;=Instellingen!$B$6,$A5032&lt;Instellingen!$B$7),1,0)</f>
        <v/>
      </c>
      <c r="E5032" s="15">
        <f>COUNTIF(tData[BezoekStart],"&lt;"&amp;($A5032+1/24))-COUNTIF(tData[BezoekEind],"&lt;="&amp;$A5032)</f>
        <v/>
      </c>
      <c r="F5032" s="15">
        <f>COUNTIF(tData[BezoekLangStart],"&lt;"&amp;($A5032+1/24))-COUNTIF(tData[BezoekLangEind],"&lt;="&amp;$A5032)</f>
        <v/>
      </c>
      <c r="G5032" s="15">
        <f>IF($D5032=1,$B5032*100+$C5032,-1)</f>
        <v/>
      </c>
      <c r="H5032" s="15">
        <f>IF($D5032=1,$B5032,-1)</f>
        <v/>
      </c>
      <c r="I5032" s="15">
        <f>IF($D5032=1,$C5032,-1)</f>
        <v/>
      </c>
    </row>
    <row r="5033">
      <c r="A5033" s="33" t="n">
        <v>45501.58333333334</v>
      </c>
      <c r="B5033" s="15">
        <f>WEEKDAY($A5033,2)</f>
        <v/>
      </c>
      <c r="C5033" s="15">
        <f>HOUR($A5033)</f>
        <v/>
      </c>
      <c r="D5033" s="15">
        <f>IF(AND($A5033&gt;=Instellingen!$B$6,$A5033&lt;Instellingen!$B$7),1,0)</f>
        <v/>
      </c>
      <c r="E5033" s="15">
        <f>COUNTIF(tData[BezoekStart],"&lt;"&amp;($A5033+1/24))-COUNTIF(tData[BezoekEind],"&lt;="&amp;$A5033)</f>
        <v/>
      </c>
      <c r="F5033" s="15">
        <f>COUNTIF(tData[BezoekLangStart],"&lt;"&amp;($A5033+1/24))-COUNTIF(tData[BezoekLangEind],"&lt;="&amp;$A5033)</f>
        <v/>
      </c>
      <c r="G5033" s="15">
        <f>IF($D5033=1,$B5033*100+$C5033,-1)</f>
        <v/>
      </c>
      <c r="H5033" s="15">
        <f>IF($D5033=1,$B5033,-1)</f>
        <v/>
      </c>
      <c r="I5033" s="15">
        <f>IF($D5033=1,$C5033,-1)</f>
        <v/>
      </c>
    </row>
    <row r="5034">
      <c r="A5034" s="33" t="n">
        <v>45501.625</v>
      </c>
      <c r="B5034" s="15">
        <f>WEEKDAY($A5034,2)</f>
        <v/>
      </c>
      <c r="C5034" s="15">
        <f>HOUR($A5034)</f>
        <v/>
      </c>
      <c r="D5034" s="15">
        <f>IF(AND($A5034&gt;=Instellingen!$B$6,$A5034&lt;Instellingen!$B$7),1,0)</f>
        <v/>
      </c>
      <c r="E5034" s="15">
        <f>COUNTIF(tData[BezoekStart],"&lt;"&amp;($A5034+1/24))-COUNTIF(tData[BezoekEind],"&lt;="&amp;$A5034)</f>
        <v/>
      </c>
      <c r="F5034" s="15">
        <f>COUNTIF(tData[BezoekLangStart],"&lt;"&amp;($A5034+1/24))-COUNTIF(tData[BezoekLangEind],"&lt;="&amp;$A5034)</f>
        <v/>
      </c>
      <c r="G5034" s="15">
        <f>IF($D5034=1,$B5034*100+$C5034,-1)</f>
        <v/>
      </c>
      <c r="H5034" s="15">
        <f>IF($D5034=1,$B5034,-1)</f>
        <v/>
      </c>
      <c r="I5034" s="15">
        <f>IF($D5034=1,$C5034,-1)</f>
        <v/>
      </c>
    </row>
    <row r="5035">
      <c r="A5035" s="33" t="n">
        <v>45501.66666666666</v>
      </c>
      <c r="B5035" s="15">
        <f>WEEKDAY($A5035,2)</f>
        <v/>
      </c>
      <c r="C5035" s="15">
        <f>HOUR($A5035)</f>
        <v/>
      </c>
      <c r="D5035" s="15">
        <f>IF(AND($A5035&gt;=Instellingen!$B$6,$A5035&lt;Instellingen!$B$7),1,0)</f>
        <v/>
      </c>
      <c r="E5035" s="15">
        <f>COUNTIF(tData[BezoekStart],"&lt;"&amp;($A5035+1/24))-COUNTIF(tData[BezoekEind],"&lt;="&amp;$A5035)</f>
        <v/>
      </c>
      <c r="F5035" s="15">
        <f>COUNTIF(tData[BezoekLangStart],"&lt;"&amp;($A5035+1/24))-COUNTIF(tData[BezoekLangEind],"&lt;="&amp;$A5035)</f>
        <v/>
      </c>
      <c r="G5035" s="15">
        <f>IF($D5035=1,$B5035*100+$C5035,-1)</f>
        <v/>
      </c>
      <c r="H5035" s="15">
        <f>IF($D5035=1,$B5035,-1)</f>
        <v/>
      </c>
      <c r="I5035" s="15">
        <f>IF($D5035=1,$C5035,-1)</f>
        <v/>
      </c>
    </row>
    <row r="5036">
      <c r="A5036" s="33" t="n">
        <v>45501.70833333334</v>
      </c>
      <c r="B5036" s="15">
        <f>WEEKDAY($A5036,2)</f>
        <v/>
      </c>
      <c r="C5036" s="15">
        <f>HOUR($A5036)</f>
        <v/>
      </c>
      <c r="D5036" s="15">
        <f>IF(AND($A5036&gt;=Instellingen!$B$6,$A5036&lt;Instellingen!$B$7),1,0)</f>
        <v/>
      </c>
      <c r="E5036" s="15">
        <f>COUNTIF(tData[BezoekStart],"&lt;"&amp;($A5036+1/24))-COUNTIF(tData[BezoekEind],"&lt;="&amp;$A5036)</f>
        <v/>
      </c>
      <c r="F5036" s="15">
        <f>COUNTIF(tData[BezoekLangStart],"&lt;"&amp;($A5036+1/24))-COUNTIF(tData[BezoekLangEind],"&lt;="&amp;$A5036)</f>
        <v/>
      </c>
      <c r="G5036" s="15">
        <f>IF($D5036=1,$B5036*100+$C5036,-1)</f>
        <v/>
      </c>
      <c r="H5036" s="15">
        <f>IF($D5036=1,$B5036,-1)</f>
        <v/>
      </c>
      <c r="I5036" s="15">
        <f>IF($D5036=1,$C5036,-1)</f>
        <v/>
      </c>
    </row>
    <row r="5037">
      <c r="A5037" s="33" t="n">
        <v>45501.75</v>
      </c>
      <c r="B5037" s="15">
        <f>WEEKDAY($A5037,2)</f>
        <v/>
      </c>
      <c r="C5037" s="15">
        <f>HOUR($A5037)</f>
        <v/>
      </c>
      <c r="D5037" s="15">
        <f>IF(AND($A5037&gt;=Instellingen!$B$6,$A5037&lt;Instellingen!$B$7),1,0)</f>
        <v/>
      </c>
      <c r="E5037" s="15">
        <f>COUNTIF(tData[BezoekStart],"&lt;"&amp;($A5037+1/24))-COUNTIF(tData[BezoekEind],"&lt;="&amp;$A5037)</f>
        <v/>
      </c>
      <c r="F5037" s="15">
        <f>COUNTIF(tData[BezoekLangStart],"&lt;"&amp;($A5037+1/24))-COUNTIF(tData[BezoekLangEind],"&lt;="&amp;$A5037)</f>
        <v/>
      </c>
      <c r="G5037" s="15">
        <f>IF($D5037=1,$B5037*100+$C5037,-1)</f>
        <v/>
      </c>
      <c r="H5037" s="15">
        <f>IF($D5037=1,$B5037,-1)</f>
        <v/>
      </c>
      <c r="I5037" s="15">
        <f>IF($D5037=1,$C5037,-1)</f>
        <v/>
      </c>
    </row>
    <row r="5038">
      <c r="A5038" s="33" t="n">
        <v>45501.79166666666</v>
      </c>
      <c r="B5038" s="15">
        <f>WEEKDAY($A5038,2)</f>
        <v/>
      </c>
      <c r="C5038" s="15">
        <f>HOUR($A5038)</f>
        <v/>
      </c>
      <c r="D5038" s="15">
        <f>IF(AND($A5038&gt;=Instellingen!$B$6,$A5038&lt;Instellingen!$B$7),1,0)</f>
        <v/>
      </c>
      <c r="E5038" s="15">
        <f>COUNTIF(tData[BezoekStart],"&lt;"&amp;($A5038+1/24))-COUNTIF(tData[BezoekEind],"&lt;="&amp;$A5038)</f>
        <v/>
      </c>
      <c r="F5038" s="15">
        <f>COUNTIF(tData[BezoekLangStart],"&lt;"&amp;($A5038+1/24))-COUNTIF(tData[BezoekLangEind],"&lt;="&amp;$A5038)</f>
        <v/>
      </c>
      <c r="G5038" s="15">
        <f>IF($D5038=1,$B5038*100+$C5038,-1)</f>
        <v/>
      </c>
      <c r="H5038" s="15">
        <f>IF($D5038=1,$B5038,-1)</f>
        <v/>
      </c>
      <c r="I5038" s="15">
        <f>IF($D5038=1,$C5038,-1)</f>
        <v/>
      </c>
    </row>
    <row r="5039">
      <c r="A5039" s="33" t="n">
        <v>45501.83333333334</v>
      </c>
      <c r="B5039" s="15">
        <f>WEEKDAY($A5039,2)</f>
        <v/>
      </c>
      <c r="C5039" s="15">
        <f>HOUR($A5039)</f>
        <v/>
      </c>
      <c r="D5039" s="15">
        <f>IF(AND($A5039&gt;=Instellingen!$B$6,$A5039&lt;Instellingen!$B$7),1,0)</f>
        <v/>
      </c>
      <c r="E5039" s="15">
        <f>COUNTIF(tData[BezoekStart],"&lt;"&amp;($A5039+1/24))-COUNTIF(tData[BezoekEind],"&lt;="&amp;$A5039)</f>
        <v/>
      </c>
      <c r="F5039" s="15">
        <f>COUNTIF(tData[BezoekLangStart],"&lt;"&amp;($A5039+1/24))-COUNTIF(tData[BezoekLangEind],"&lt;="&amp;$A5039)</f>
        <v/>
      </c>
      <c r="G5039" s="15">
        <f>IF($D5039=1,$B5039*100+$C5039,-1)</f>
        <v/>
      </c>
      <c r="H5039" s="15">
        <f>IF($D5039=1,$B5039,-1)</f>
        <v/>
      </c>
      <c r="I5039" s="15">
        <f>IF($D5039=1,$C5039,-1)</f>
        <v/>
      </c>
    </row>
    <row r="5040">
      <c r="A5040" s="33" t="n">
        <v>45501.875</v>
      </c>
      <c r="B5040" s="15">
        <f>WEEKDAY($A5040,2)</f>
        <v/>
      </c>
      <c r="C5040" s="15">
        <f>HOUR($A5040)</f>
        <v/>
      </c>
      <c r="D5040" s="15">
        <f>IF(AND($A5040&gt;=Instellingen!$B$6,$A5040&lt;Instellingen!$B$7),1,0)</f>
        <v/>
      </c>
      <c r="E5040" s="15">
        <f>COUNTIF(tData[BezoekStart],"&lt;"&amp;($A5040+1/24))-COUNTIF(tData[BezoekEind],"&lt;="&amp;$A5040)</f>
        <v/>
      </c>
      <c r="F5040" s="15">
        <f>COUNTIF(tData[BezoekLangStart],"&lt;"&amp;($A5040+1/24))-COUNTIF(tData[BezoekLangEind],"&lt;="&amp;$A5040)</f>
        <v/>
      </c>
      <c r="G5040" s="15">
        <f>IF($D5040=1,$B5040*100+$C5040,-1)</f>
        <v/>
      </c>
      <c r="H5040" s="15">
        <f>IF($D5040=1,$B5040,-1)</f>
        <v/>
      </c>
      <c r="I5040" s="15">
        <f>IF($D5040=1,$C5040,-1)</f>
        <v/>
      </c>
    </row>
    <row r="5041">
      <c r="A5041" s="33" t="n">
        <v>45501.91666666666</v>
      </c>
      <c r="B5041" s="15">
        <f>WEEKDAY($A5041,2)</f>
        <v/>
      </c>
      <c r="C5041" s="15">
        <f>HOUR($A5041)</f>
        <v/>
      </c>
      <c r="D5041" s="15">
        <f>IF(AND($A5041&gt;=Instellingen!$B$6,$A5041&lt;Instellingen!$B$7),1,0)</f>
        <v/>
      </c>
      <c r="E5041" s="15">
        <f>COUNTIF(tData[BezoekStart],"&lt;"&amp;($A5041+1/24))-COUNTIF(tData[BezoekEind],"&lt;="&amp;$A5041)</f>
        <v/>
      </c>
      <c r="F5041" s="15">
        <f>COUNTIF(tData[BezoekLangStart],"&lt;"&amp;($A5041+1/24))-COUNTIF(tData[BezoekLangEind],"&lt;="&amp;$A5041)</f>
        <v/>
      </c>
      <c r="G5041" s="15">
        <f>IF($D5041=1,$B5041*100+$C5041,-1)</f>
        <v/>
      </c>
      <c r="H5041" s="15">
        <f>IF($D5041=1,$B5041,-1)</f>
        <v/>
      </c>
      <c r="I5041" s="15">
        <f>IF($D5041=1,$C5041,-1)</f>
        <v/>
      </c>
    </row>
    <row r="5042">
      <c r="A5042" s="33" t="n">
        <v>45501.95833333334</v>
      </c>
      <c r="B5042" s="15">
        <f>WEEKDAY($A5042,2)</f>
        <v/>
      </c>
      <c r="C5042" s="15">
        <f>HOUR($A5042)</f>
        <v/>
      </c>
      <c r="D5042" s="15">
        <f>IF(AND($A5042&gt;=Instellingen!$B$6,$A5042&lt;Instellingen!$B$7),1,0)</f>
        <v/>
      </c>
      <c r="E5042" s="15">
        <f>COUNTIF(tData[BezoekStart],"&lt;"&amp;($A5042+1/24))-COUNTIF(tData[BezoekEind],"&lt;="&amp;$A5042)</f>
        <v/>
      </c>
      <c r="F5042" s="15">
        <f>COUNTIF(tData[BezoekLangStart],"&lt;"&amp;($A5042+1/24))-COUNTIF(tData[BezoekLangEind],"&lt;="&amp;$A5042)</f>
        <v/>
      </c>
      <c r="G5042" s="15">
        <f>IF($D5042=1,$B5042*100+$C5042,-1)</f>
        <v/>
      </c>
      <c r="H5042" s="15">
        <f>IF($D5042=1,$B5042,-1)</f>
        <v/>
      </c>
      <c r="I5042" s="15">
        <f>IF($D5042=1,$C5042,-1)</f>
        <v/>
      </c>
    </row>
    <row r="5043">
      <c r="A5043" s="33" t="n">
        <v>45502</v>
      </c>
      <c r="B5043" s="15">
        <f>WEEKDAY($A5043,2)</f>
        <v/>
      </c>
      <c r="C5043" s="15">
        <f>HOUR($A5043)</f>
        <v/>
      </c>
      <c r="D5043" s="15">
        <f>IF(AND($A5043&gt;=Instellingen!$B$6,$A5043&lt;Instellingen!$B$7),1,0)</f>
        <v/>
      </c>
      <c r="E5043" s="15">
        <f>COUNTIF(tData[BezoekStart],"&lt;"&amp;($A5043+1/24))-COUNTIF(tData[BezoekEind],"&lt;="&amp;$A5043)</f>
        <v/>
      </c>
      <c r="F5043" s="15">
        <f>COUNTIF(tData[BezoekLangStart],"&lt;"&amp;($A5043+1/24))-COUNTIF(tData[BezoekLangEind],"&lt;="&amp;$A5043)</f>
        <v/>
      </c>
      <c r="G5043" s="15">
        <f>IF($D5043=1,$B5043*100+$C5043,-1)</f>
        <v/>
      </c>
      <c r="H5043" s="15">
        <f>IF($D5043=1,$B5043,-1)</f>
        <v/>
      </c>
      <c r="I5043" s="15">
        <f>IF($D5043=1,$C5043,-1)</f>
        <v/>
      </c>
    </row>
    <row r="5044">
      <c r="A5044" s="33" t="n">
        <v>45502.04166666666</v>
      </c>
      <c r="B5044" s="15">
        <f>WEEKDAY($A5044,2)</f>
        <v/>
      </c>
      <c r="C5044" s="15">
        <f>HOUR($A5044)</f>
        <v/>
      </c>
      <c r="D5044" s="15">
        <f>IF(AND($A5044&gt;=Instellingen!$B$6,$A5044&lt;Instellingen!$B$7),1,0)</f>
        <v/>
      </c>
      <c r="E5044" s="15">
        <f>COUNTIF(tData[BezoekStart],"&lt;"&amp;($A5044+1/24))-COUNTIF(tData[BezoekEind],"&lt;="&amp;$A5044)</f>
        <v/>
      </c>
      <c r="F5044" s="15">
        <f>COUNTIF(tData[BezoekLangStart],"&lt;"&amp;($A5044+1/24))-COUNTIF(tData[BezoekLangEind],"&lt;="&amp;$A5044)</f>
        <v/>
      </c>
      <c r="G5044" s="15">
        <f>IF($D5044=1,$B5044*100+$C5044,-1)</f>
        <v/>
      </c>
      <c r="H5044" s="15">
        <f>IF($D5044=1,$B5044,-1)</f>
        <v/>
      </c>
      <c r="I5044" s="15">
        <f>IF($D5044=1,$C5044,-1)</f>
        <v/>
      </c>
    </row>
    <row r="5045">
      <c r="A5045" s="33" t="n">
        <v>45502.08333333334</v>
      </c>
      <c r="B5045" s="15">
        <f>WEEKDAY($A5045,2)</f>
        <v/>
      </c>
      <c r="C5045" s="15">
        <f>HOUR($A5045)</f>
        <v/>
      </c>
      <c r="D5045" s="15">
        <f>IF(AND($A5045&gt;=Instellingen!$B$6,$A5045&lt;Instellingen!$B$7),1,0)</f>
        <v/>
      </c>
      <c r="E5045" s="15">
        <f>COUNTIF(tData[BezoekStart],"&lt;"&amp;($A5045+1/24))-COUNTIF(tData[BezoekEind],"&lt;="&amp;$A5045)</f>
        <v/>
      </c>
      <c r="F5045" s="15">
        <f>COUNTIF(tData[BezoekLangStart],"&lt;"&amp;($A5045+1/24))-COUNTIF(tData[BezoekLangEind],"&lt;="&amp;$A5045)</f>
        <v/>
      </c>
      <c r="G5045" s="15">
        <f>IF($D5045=1,$B5045*100+$C5045,-1)</f>
        <v/>
      </c>
      <c r="H5045" s="15">
        <f>IF($D5045=1,$B5045,-1)</f>
        <v/>
      </c>
      <c r="I5045" s="15">
        <f>IF($D5045=1,$C5045,-1)</f>
        <v/>
      </c>
    </row>
    <row r="5046">
      <c r="A5046" s="33" t="n">
        <v>45502.125</v>
      </c>
      <c r="B5046" s="15">
        <f>WEEKDAY($A5046,2)</f>
        <v/>
      </c>
      <c r="C5046" s="15">
        <f>HOUR($A5046)</f>
        <v/>
      </c>
      <c r="D5046" s="15">
        <f>IF(AND($A5046&gt;=Instellingen!$B$6,$A5046&lt;Instellingen!$B$7),1,0)</f>
        <v/>
      </c>
      <c r="E5046" s="15">
        <f>COUNTIF(tData[BezoekStart],"&lt;"&amp;($A5046+1/24))-COUNTIF(tData[BezoekEind],"&lt;="&amp;$A5046)</f>
        <v/>
      </c>
      <c r="F5046" s="15">
        <f>COUNTIF(tData[BezoekLangStart],"&lt;"&amp;($A5046+1/24))-COUNTIF(tData[BezoekLangEind],"&lt;="&amp;$A5046)</f>
        <v/>
      </c>
      <c r="G5046" s="15">
        <f>IF($D5046=1,$B5046*100+$C5046,-1)</f>
        <v/>
      </c>
      <c r="H5046" s="15">
        <f>IF($D5046=1,$B5046,-1)</f>
        <v/>
      </c>
      <c r="I5046" s="15">
        <f>IF($D5046=1,$C5046,-1)</f>
        <v/>
      </c>
    </row>
    <row r="5047">
      <c r="A5047" s="33" t="n">
        <v>45502.16666666666</v>
      </c>
      <c r="B5047" s="15">
        <f>WEEKDAY($A5047,2)</f>
        <v/>
      </c>
      <c r="C5047" s="15">
        <f>HOUR($A5047)</f>
        <v/>
      </c>
      <c r="D5047" s="15">
        <f>IF(AND($A5047&gt;=Instellingen!$B$6,$A5047&lt;Instellingen!$B$7),1,0)</f>
        <v/>
      </c>
      <c r="E5047" s="15">
        <f>COUNTIF(tData[BezoekStart],"&lt;"&amp;($A5047+1/24))-COUNTIF(tData[BezoekEind],"&lt;="&amp;$A5047)</f>
        <v/>
      </c>
      <c r="F5047" s="15">
        <f>COUNTIF(tData[BezoekLangStart],"&lt;"&amp;($A5047+1/24))-COUNTIF(tData[BezoekLangEind],"&lt;="&amp;$A5047)</f>
        <v/>
      </c>
      <c r="G5047" s="15">
        <f>IF($D5047=1,$B5047*100+$C5047,-1)</f>
        <v/>
      </c>
      <c r="H5047" s="15">
        <f>IF($D5047=1,$B5047,-1)</f>
        <v/>
      </c>
      <c r="I5047" s="15">
        <f>IF($D5047=1,$C5047,-1)</f>
        <v/>
      </c>
    </row>
    <row r="5048">
      <c r="A5048" s="33" t="n">
        <v>45502.20833333334</v>
      </c>
      <c r="B5048" s="15">
        <f>WEEKDAY($A5048,2)</f>
        <v/>
      </c>
      <c r="C5048" s="15">
        <f>HOUR($A5048)</f>
        <v/>
      </c>
      <c r="D5048" s="15">
        <f>IF(AND($A5048&gt;=Instellingen!$B$6,$A5048&lt;Instellingen!$B$7),1,0)</f>
        <v/>
      </c>
      <c r="E5048" s="15">
        <f>COUNTIF(tData[BezoekStart],"&lt;"&amp;($A5048+1/24))-COUNTIF(tData[BezoekEind],"&lt;="&amp;$A5048)</f>
        <v/>
      </c>
      <c r="F5048" s="15">
        <f>COUNTIF(tData[BezoekLangStart],"&lt;"&amp;($A5048+1/24))-COUNTIF(tData[BezoekLangEind],"&lt;="&amp;$A5048)</f>
        <v/>
      </c>
      <c r="G5048" s="15">
        <f>IF($D5048=1,$B5048*100+$C5048,-1)</f>
        <v/>
      </c>
      <c r="H5048" s="15">
        <f>IF($D5048=1,$B5048,-1)</f>
        <v/>
      </c>
      <c r="I5048" s="15">
        <f>IF($D5048=1,$C5048,-1)</f>
        <v/>
      </c>
    </row>
    <row r="5049">
      <c r="A5049" s="33" t="n">
        <v>45502.25</v>
      </c>
      <c r="B5049" s="15">
        <f>WEEKDAY($A5049,2)</f>
        <v/>
      </c>
      <c r="C5049" s="15">
        <f>HOUR($A5049)</f>
        <v/>
      </c>
      <c r="D5049" s="15">
        <f>IF(AND($A5049&gt;=Instellingen!$B$6,$A5049&lt;Instellingen!$B$7),1,0)</f>
        <v/>
      </c>
      <c r="E5049" s="15">
        <f>COUNTIF(tData[BezoekStart],"&lt;"&amp;($A5049+1/24))-COUNTIF(tData[BezoekEind],"&lt;="&amp;$A5049)</f>
        <v/>
      </c>
      <c r="F5049" s="15">
        <f>COUNTIF(tData[BezoekLangStart],"&lt;"&amp;($A5049+1/24))-COUNTIF(tData[BezoekLangEind],"&lt;="&amp;$A5049)</f>
        <v/>
      </c>
      <c r="G5049" s="15">
        <f>IF($D5049=1,$B5049*100+$C5049,-1)</f>
        <v/>
      </c>
      <c r="H5049" s="15">
        <f>IF($D5049=1,$B5049,-1)</f>
        <v/>
      </c>
      <c r="I5049" s="15">
        <f>IF($D5049=1,$C5049,-1)</f>
        <v/>
      </c>
    </row>
    <row r="5050">
      <c r="A5050" s="33" t="n">
        <v>45502.29166666666</v>
      </c>
      <c r="B5050" s="15">
        <f>WEEKDAY($A5050,2)</f>
        <v/>
      </c>
      <c r="C5050" s="15">
        <f>HOUR($A5050)</f>
        <v/>
      </c>
      <c r="D5050" s="15">
        <f>IF(AND($A5050&gt;=Instellingen!$B$6,$A5050&lt;Instellingen!$B$7),1,0)</f>
        <v/>
      </c>
      <c r="E5050" s="15">
        <f>COUNTIF(tData[BezoekStart],"&lt;"&amp;($A5050+1/24))-COUNTIF(tData[BezoekEind],"&lt;="&amp;$A5050)</f>
        <v/>
      </c>
      <c r="F5050" s="15">
        <f>COUNTIF(tData[BezoekLangStart],"&lt;"&amp;($A5050+1/24))-COUNTIF(tData[BezoekLangEind],"&lt;="&amp;$A5050)</f>
        <v/>
      </c>
      <c r="G5050" s="15">
        <f>IF($D5050=1,$B5050*100+$C5050,-1)</f>
        <v/>
      </c>
      <c r="H5050" s="15">
        <f>IF($D5050=1,$B5050,-1)</f>
        <v/>
      </c>
      <c r="I5050" s="15">
        <f>IF($D5050=1,$C5050,-1)</f>
        <v/>
      </c>
    </row>
    <row r="5051">
      <c r="A5051" s="33" t="n">
        <v>45502.33333333334</v>
      </c>
      <c r="B5051" s="15">
        <f>WEEKDAY($A5051,2)</f>
        <v/>
      </c>
      <c r="C5051" s="15">
        <f>HOUR($A5051)</f>
        <v/>
      </c>
      <c r="D5051" s="15">
        <f>IF(AND($A5051&gt;=Instellingen!$B$6,$A5051&lt;Instellingen!$B$7),1,0)</f>
        <v/>
      </c>
      <c r="E5051" s="15">
        <f>COUNTIF(tData[BezoekStart],"&lt;"&amp;($A5051+1/24))-COUNTIF(tData[BezoekEind],"&lt;="&amp;$A5051)</f>
        <v/>
      </c>
      <c r="F5051" s="15">
        <f>COUNTIF(tData[BezoekLangStart],"&lt;"&amp;($A5051+1/24))-COUNTIF(tData[BezoekLangEind],"&lt;="&amp;$A5051)</f>
        <v/>
      </c>
      <c r="G5051" s="15">
        <f>IF($D5051=1,$B5051*100+$C5051,-1)</f>
        <v/>
      </c>
      <c r="H5051" s="15">
        <f>IF($D5051=1,$B5051,-1)</f>
        <v/>
      </c>
      <c r="I5051" s="15">
        <f>IF($D5051=1,$C5051,-1)</f>
        <v/>
      </c>
    </row>
    <row r="5052">
      <c r="A5052" s="33" t="n">
        <v>45502.375</v>
      </c>
      <c r="B5052" s="15">
        <f>WEEKDAY($A5052,2)</f>
        <v/>
      </c>
      <c r="C5052" s="15">
        <f>HOUR($A5052)</f>
        <v/>
      </c>
      <c r="D5052" s="15">
        <f>IF(AND($A5052&gt;=Instellingen!$B$6,$A5052&lt;Instellingen!$B$7),1,0)</f>
        <v/>
      </c>
      <c r="E5052" s="15">
        <f>COUNTIF(tData[BezoekStart],"&lt;"&amp;($A5052+1/24))-COUNTIF(tData[BezoekEind],"&lt;="&amp;$A5052)</f>
        <v/>
      </c>
      <c r="F5052" s="15">
        <f>COUNTIF(tData[BezoekLangStart],"&lt;"&amp;($A5052+1/24))-COUNTIF(tData[BezoekLangEind],"&lt;="&amp;$A5052)</f>
        <v/>
      </c>
      <c r="G5052" s="15">
        <f>IF($D5052=1,$B5052*100+$C5052,-1)</f>
        <v/>
      </c>
      <c r="H5052" s="15">
        <f>IF($D5052=1,$B5052,-1)</f>
        <v/>
      </c>
      <c r="I5052" s="15">
        <f>IF($D5052=1,$C5052,-1)</f>
        <v/>
      </c>
    </row>
    <row r="5053">
      <c r="A5053" s="33" t="n">
        <v>45502.41666666666</v>
      </c>
      <c r="B5053" s="15">
        <f>WEEKDAY($A5053,2)</f>
        <v/>
      </c>
      <c r="C5053" s="15">
        <f>HOUR($A5053)</f>
        <v/>
      </c>
      <c r="D5053" s="15">
        <f>IF(AND($A5053&gt;=Instellingen!$B$6,$A5053&lt;Instellingen!$B$7),1,0)</f>
        <v/>
      </c>
      <c r="E5053" s="15">
        <f>COUNTIF(tData[BezoekStart],"&lt;"&amp;($A5053+1/24))-COUNTIF(tData[BezoekEind],"&lt;="&amp;$A5053)</f>
        <v/>
      </c>
      <c r="F5053" s="15">
        <f>COUNTIF(tData[BezoekLangStart],"&lt;"&amp;($A5053+1/24))-COUNTIF(tData[BezoekLangEind],"&lt;="&amp;$A5053)</f>
        <v/>
      </c>
      <c r="G5053" s="15">
        <f>IF($D5053=1,$B5053*100+$C5053,-1)</f>
        <v/>
      </c>
      <c r="H5053" s="15">
        <f>IF($D5053=1,$B5053,-1)</f>
        <v/>
      </c>
      <c r="I5053" s="15">
        <f>IF($D5053=1,$C5053,-1)</f>
        <v/>
      </c>
    </row>
    <row r="5054">
      <c r="A5054" s="33" t="n">
        <v>45502.45833333334</v>
      </c>
      <c r="B5054" s="15">
        <f>WEEKDAY($A5054,2)</f>
        <v/>
      </c>
      <c r="C5054" s="15">
        <f>HOUR($A5054)</f>
        <v/>
      </c>
      <c r="D5054" s="15">
        <f>IF(AND($A5054&gt;=Instellingen!$B$6,$A5054&lt;Instellingen!$B$7),1,0)</f>
        <v/>
      </c>
      <c r="E5054" s="15">
        <f>COUNTIF(tData[BezoekStart],"&lt;"&amp;($A5054+1/24))-COUNTIF(tData[BezoekEind],"&lt;="&amp;$A5054)</f>
        <v/>
      </c>
      <c r="F5054" s="15">
        <f>COUNTIF(tData[BezoekLangStart],"&lt;"&amp;($A5054+1/24))-COUNTIF(tData[BezoekLangEind],"&lt;="&amp;$A5054)</f>
        <v/>
      </c>
      <c r="G5054" s="15">
        <f>IF($D5054=1,$B5054*100+$C5054,-1)</f>
        <v/>
      </c>
      <c r="H5054" s="15">
        <f>IF($D5054=1,$B5054,-1)</f>
        <v/>
      </c>
      <c r="I5054" s="15">
        <f>IF($D5054=1,$C5054,-1)</f>
        <v/>
      </c>
    </row>
    <row r="5055">
      <c r="A5055" s="33" t="n">
        <v>45502.5</v>
      </c>
      <c r="B5055" s="15">
        <f>WEEKDAY($A5055,2)</f>
        <v/>
      </c>
      <c r="C5055" s="15">
        <f>HOUR($A5055)</f>
        <v/>
      </c>
      <c r="D5055" s="15">
        <f>IF(AND($A5055&gt;=Instellingen!$B$6,$A5055&lt;Instellingen!$B$7),1,0)</f>
        <v/>
      </c>
      <c r="E5055" s="15">
        <f>COUNTIF(tData[BezoekStart],"&lt;"&amp;($A5055+1/24))-COUNTIF(tData[BezoekEind],"&lt;="&amp;$A5055)</f>
        <v/>
      </c>
      <c r="F5055" s="15">
        <f>COUNTIF(tData[BezoekLangStart],"&lt;"&amp;($A5055+1/24))-COUNTIF(tData[BezoekLangEind],"&lt;="&amp;$A5055)</f>
        <v/>
      </c>
      <c r="G5055" s="15">
        <f>IF($D5055=1,$B5055*100+$C5055,-1)</f>
        <v/>
      </c>
      <c r="H5055" s="15">
        <f>IF($D5055=1,$B5055,-1)</f>
        <v/>
      </c>
      <c r="I5055" s="15">
        <f>IF($D5055=1,$C5055,-1)</f>
        <v/>
      </c>
    </row>
    <row r="5056">
      <c r="A5056" s="33" t="n">
        <v>45502.54166666666</v>
      </c>
      <c r="B5056" s="15">
        <f>WEEKDAY($A5056,2)</f>
        <v/>
      </c>
      <c r="C5056" s="15">
        <f>HOUR($A5056)</f>
        <v/>
      </c>
      <c r="D5056" s="15">
        <f>IF(AND($A5056&gt;=Instellingen!$B$6,$A5056&lt;Instellingen!$B$7),1,0)</f>
        <v/>
      </c>
      <c r="E5056" s="15">
        <f>COUNTIF(tData[BezoekStart],"&lt;"&amp;($A5056+1/24))-COUNTIF(tData[BezoekEind],"&lt;="&amp;$A5056)</f>
        <v/>
      </c>
      <c r="F5056" s="15">
        <f>COUNTIF(tData[BezoekLangStart],"&lt;"&amp;($A5056+1/24))-COUNTIF(tData[BezoekLangEind],"&lt;="&amp;$A5056)</f>
        <v/>
      </c>
      <c r="G5056" s="15">
        <f>IF($D5056=1,$B5056*100+$C5056,-1)</f>
        <v/>
      </c>
      <c r="H5056" s="15">
        <f>IF($D5056=1,$B5056,-1)</f>
        <v/>
      </c>
      <c r="I5056" s="15">
        <f>IF($D5056=1,$C5056,-1)</f>
        <v/>
      </c>
    </row>
    <row r="5057">
      <c r="A5057" s="33" t="n">
        <v>45502.58333333334</v>
      </c>
      <c r="B5057" s="15">
        <f>WEEKDAY($A5057,2)</f>
        <v/>
      </c>
      <c r="C5057" s="15">
        <f>HOUR($A5057)</f>
        <v/>
      </c>
      <c r="D5057" s="15">
        <f>IF(AND($A5057&gt;=Instellingen!$B$6,$A5057&lt;Instellingen!$B$7),1,0)</f>
        <v/>
      </c>
      <c r="E5057" s="15">
        <f>COUNTIF(tData[BezoekStart],"&lt;"&amp;($A5057+1/24))-COUNTIF(tData[BezoekEind],"&lt;="&amp;$A5057)</f>
        <v/>
      </c>
      <c r="F5057" s="15">
        <f>COUNTIF(tData[BezoekLangStart],"&lt;"&amp;($A5057+1/24))-COUNTIF(tData[BezoekLangEind],"&lt;="&amp;$A5057)</f>
        <v/>
      </c>
      <c r="G5057" s="15">
        <f>IF($D5057=1,$B5057*100+$C5057,-1)</f>
        <v/>
      </c>
      <c r="H5057" s="15">
        <f>IF($D5057=1,$B5057,-1)</f>
        <v/>
      </c>
      <c r="I5057" s="15">
        <f>IF($D5057=1,$C5057,-1)</f>
        <v/>
      </c>
    </row>
    <row r="5058">
      <c r="A5058" s="33" t="n">
        <v>45502.625</v>
      </c>
      <c r="B5058" s="15">
        <f>WEEKDAY($A5058,2)</f>
        <v/>
      </c>
      <c r="C5058" s="15">
        <f>HOUR($A5058)</f>
        <v/>
      </c>
      <c r="D5058" s="15">
        <f>IF(AND($A5058&gt;=Instellingen!$B$6,$A5058&lt;Instellingen!$B$7),1,0)</f>
        <v/>
      </c>
      <c r="E5058" s="15">
        <f>COUNTIF(tData[BezoekStart],"&lt;"&amp;($A5058+1/24))-COUNTIF(tData[BezoekEind],"&lt;="&amp;$A5058)</f>
        <v/>
      </c>
      <c r="F5058" s="15">
        <f>COUNTIF(tData[BezoekLangStart],"&lt;"&amp;($A5058+1/24))-COUNTIF(tData[BezoekLangEind],"&lt;="&amp;$A5058)</f>
        <v/>
      </c>
      <c r="G5058" s="15">
        <f>IF($D5058=1,$B5058*100+$C5058,-1)</f>
        <v/>
      </c>
      <c r="H5058" s="15">
        <f>IF($D5058=1,$B5058,-1)</f>
        <v/>
      </c>
      <c r="I5058" s="15">
        <f>IF($D5058=1,$C5058,-1)</f>
        <v/>
      </c>
    </row>
    <row r="5059">
      <c r="A5059" s="33" t="n">
        <v>45502.66666666666</v>
      </c>
      <c r="B5059" s="15">
        <f>WEEKDAY($A5059,2)</f>
        <v/>
      </c>
      <c r="C5059" s="15">
        <f>HOUR($A5059)</f>
        <v/>
      </c>
      <c r="D5059" s="15">
        <f>IF(AND($A5059&gt;=Instellingen!$B$6,$A5059&lt;Instellingen!$B$7),1,0)</f>
        <v/>
      </c>
      <c r="E5059" s="15">
        <f>COUNTIF(tData[BezoekStart],"&lt;"&amp;($A5059+1/24))-COUNTIF(tData[BezoekEind],"&lt;="&amp;$A5059)</f>
        <v/>
      </c>
      <c r="F5059" s="15">
        <f>COUNTIF(tData[BezoekLangStart],"&lt;"&amp;($A5059+1/24))-COUNTIF(tData[BezoekLangEind],"&lt;="&amp;$A5059)</f>
        <v/>
      </c>
      <c r="G5059" s="15">
        <f>IF($D5059=1,$B5059*100+$C5059,-1)</f>
        <v/>
      </c>
      <c r="H5059" s="15">
        <f>IF($D5059=1,$B5059,-1)</f>
        <v/>
      </c>
      <c r="I5059" s="15">
        <f>IF($D5059=1,$C5059,-1)</f>
        <v/>
      </c>
    </row>
    <row r="5060">
      <c r="A5060" s="33" t="n">
        <v>45502.70833333334</v>
      </c>
      <c r="B5060" s="15">
        <f>WEEKDAY($A5060,2)</f>
        <v/>
      </c>
      <c r="C5060" s="15">
        <f>HOUR($A5060)</f>
        <v/>
      </c>
      <c r="D5060" s="15">
        <f>IF(AND($A5060&gt;=Instellingen!$B$6,$A5060&lt;Instellingen!$B$7),1,0)</f>
        <v/>
      </c>
      <c r="E5060" s="15">
        <f>COUNTIF(tData[BezoekStart],"&lt;"&amp;($A5060+1/24))-COUNTIF(tData[BezoekEind],"&lt;="&amp;$A5060)</f>
        <v/>
      </c>
      <c r="F5060" s="15">
        <f>COUNTIF(tData[BezoekLangStart],"&lt;"&amp;($A5060+1/24))-COUNTIF(tData[BezoekLangEind],"&lt;="&amp;$A5060)</f>
        <v/>
      </c>
      <c r="G5060" s="15">
        <f>IF($D5060=1,$B5060*100+$C5060,-1)</f>
        <v/>
      </c>
      <c r="H5060" s="15">
        <f>IF($D5060=1,$B5060,-1)</f>
        <v/>
      </c>
      <c r="I5060" s="15">
        <f>IF($D5060=1,$C5060,-1)</f>
        <v/>
      </c>
    </row>
    <row r="5061">
      <c r="A5061" s="33" t="n">
        <v>45502.75</v>
      </c>
      <c r="B5061" s="15">
        <f>WEEKDAY($A5061,2)</f>
        <v/>
      </c>
      <c r="C5061" s="15">
        <f>HOUR($A5061)</f>
        <v/>
      </c>
      <c r="D5061" s="15">
        <f>IF(AND($A5061&gt;=Instellingen!$B$6,$A5061&lt;Instellingen!$B$7),1,0)</f>
        <v/>
      </c>
      <c r="E5061" s="15">
        <f>COUNTIF(tData[BezoekStart],"&lt;"&amp;($A5061+1/24))-COUNTIF(tData[BezoekEind],"&lt;="&amp;$A5061)</f>
        <v/>
      </c>
      <c r="F5061" s="15">
        <f>COUNTIF(tData[BezoekLangStart],"&lt;"&amp;($A5061+1/24))-COUNTIF(tData[BezoekLangEind],"&lt;="&amp;$A5061)</f>
        <v/>
      </c>
      <c r="G5061" s="15">
        <f>IF($D5061=1,$B5061*100+$C5061,-1)</f>
        <v/>
      </c>
      <c r="H5061" s="15">
        <f>IF($D5061=1,$B5061,-1)</f>
        <v/>
      </c>
      <c r="I5061" s="15">
        <f>IF($D5061=1,$C5061,-1)</f>
        <v/>
      </c>
    </row>
    <row r="5062">
      <c r="A5062" s="33" t="n">
        <v>45502.79166666666</v>
      </c>
      <c r="B5062" s="15">
        <f>WEEKDAY($A5062,2)</f>
        <v/>
      </c>
      <c r="C5062" s="15">
        <f>HOUR($A5062)</f>
        <v/>
      </c>
      <c r="D5062" s="15">
        <f>IF(AND($A5062&gt;=Instellingen!$B$6,$A5062&lt;Instellingen!$B$7),1,0)</f>
        <v/>
      </c>
      <c r="E5062" s="15">
        <f>COUNTIF(tData[BezoekStart],"&lt;"&amp;($A5062+1/24))-COUNTIF(tData[BezoekEind],"&lt;="&amp;$A5062)</f>
        <v/>
      </c>
      <c r="F5062" s="15">
        <f>COUNTIF(tData[BezoekLangStart],"&lt;"&amp;($A5062+1/24))-COUNTIF(tData[BezoekLangEind],"&lt;="&amp;$A5062)</f>
        <v/>
      </c>
      <c r="G5062" s="15">
        <f>IF($D5062=1,$B5062*100+$C5062,-1)</f>
        <v/>
      </c>
      <c r="H5062" s="15">
        <f>IF($D5062=1,$B5062,-1)</f>
        <v/>
      </c>
      <c r="I5062" s="15">
        <f>IF($D5062=1,$C5062,-1)</f>
        <v/>
      </c>
    </row>
    <row r="5063">
      <c r="A5063" s="33" t="n">
        <v>45502.83333333334</v>
      </c>
      <c r="B5063" s="15">
        <f>WEEKDAY($A5063,2)</f>
        <v/>
      </c>
      <c r="C5063" s="15">
        <f>HOUR($A5063)</f>
        <v/>
      </c>
      <c r="D5063" s="15">
        <f>IF(AND($A5063&gt;=Instellingen!$B$6,$A5063&lt;Instellingen!$B$7),1,0)</f>
        <v/>
      </c>
      <c r="E5063" s="15">
        <f>COUNTIF(tData[BezoekStart],"&lt;"&amp;($A5063+1/24))-COUNTIF(tData[BezoekEind],"&lt;="&amp;$A5063)</f>
        <v/>
      </c>
      <c r="F5063" s="15">
        <f>COUNTIF(tData[BezoekLangStart],"&lt;"&amp;($A5063+1/24))-COUNTIF(tData[BezoekLangEind],"&lt;="&amp;$A5063)</f>
        <v/>
      </c>
      <c r="G5063" s="15">
        <f>IF($D5063=1,$B5063*100+$C5063,-1)</f>
        <v/>
      </c>
      <c r="H5063" s="15">
        <f>IF($D5063=1,$B5063,-1)</f>
        <v/>
      </c>
      <c r="I5063" s="15">
        <f>IF($D5063=1,$C5063,-1)</f>
        <v/>
      </c>
    </row>
    <row r="5064">
      <c r="A5064" s="33" t="n">
        <v>45502.875</v>
      </c>
      <c r="B5064" s="15">
        <f>WEEKDAY($A5064,2)</f>
        <v/>
      </c>
      <c r="C5064" s="15">
        <f>HOUR($A5064)</f>
        <v/>
      </c>
      <c r="D5064" s="15">
        <f>IF(AND($A5064&gt;=Instellingen!$B$6,$A5064&lt;Instellingen!$B$7),1,0)</f>
        <v/>
      </c>
      <c r="E5064" s="15">
        <f>COUNTIF(tData[BezoekStart],"&lt;"&amp;($A5064+1/24))-COUNTIF(tData[BezoekEind],"&lt;="&amp;$A5064)</f>
        <v/>
      </c>
      <c r="F5064" s="15">
        <f>COUNTIF(tData[BezoekLangStart],"&lt;"&amp;($A5064+1/24))-COUNTIF(tData[BezoekLangEind],"&lt;="&amp;$A5064)</f>
        <v/>
      </c>
      <c r="G5064" s="15">
        <f>IF($D5064=1,$B5064*100+$C5064,-1)</f>
        <v/>
      </c>
      <c r="H5064" s="15">
        <f>IF($D5064=1,$B5064,-1)</f>
        <v/>
      </c>
      <c r="I5064" s="15">
        <f>IF($D5064=1,$C5064,-1)</f>
        <v/>
      </c>
    </row>
    <row r="5065">
      <c r="A5065" s="33" t="n">
        <v>45502.91666666666</v>
      </c>
      <c r="B5065" s="15">
        <f>WEEKDAY($A5065,2)</f>
        <v/>
      </c>
      <c r="C5065" s="15">
        <f>HOUR($A5065)</f>
        <v/>
      </c>
      <c r="D5065" s="15">
        <f>IF(AND($A5065&gt;=Instellingen!$B$6,$A5065&lt;Instellingen!$B$7),1,0)</f>
        <v/>
      </c>
      <c r="E5065" s="15">
        <f>COUNTIF(tData[BezoekStart],"&lt;"&amp;($A5065+1/24))-COUNTIF(tData[BezoekEind],"&lt;="&amp;$A5065)</f>
        <v/>
      </c>
      <c r="F5065" s="15">
        <f>COUNTIF(tData[BezoekLangStart],"&lt;"&amp;($A5065+1/24))-COUNTIF(tData[BezoekLangEind],"&lt;="&amp;$A5065)</f>
        <v/>
      </c>
      <c r="G5065" s="15">
        <f>IF($D5065=1,$B5065*100+$C5065,-1)</f>
        <v/>
      </c>
      <c r="H5065" s="15">
        <f>IF($D5065=1,$B5065,-1)</f>
        <v/>
      </c>
      <c r="I5065" s="15">
        <f>IF($D5065=1,$C5065,-1)</f>
        <v/>
      </c>
    </row>
    <row r="5066">
      <c r="A5066" s="33" t="n">
        <v>45502.95833333334</v>
      </c>
      <c r="B5066" s="15">
        <f>WEEKDAY($A5066,2)</f>
        <v/>
      </c>
      <c r="C5066" s="15">
        <f>HOUR($A5066)</f>
        <v/>
      </c>
      <c r="D5066" s="15">
        <f>IF(AND($A5066&gt;=Instellingen!$B$6,$A5066&lt;Instellingen!$B$7),1,0)</f>
        <v/>
      </c>
      <c r="E5066" s="15">
        <f>COUNTIF(tData[BezoekStart],"&lt;"&amp;($A5066+1/24))-COUNTIF(tData[BezoekEind],"&lt;="&amp;$A5066)</f>
        <v/>
      </c>
      <c r="F5066" s="15">
        <f>COUNTIF(tData[BezoekLangStart],"&lt;"&amp;($A5066+1/24))-COUNTIF(tData[BezoekLangEind],"&lt;="&amp;$A5066)</f>
        <v/>
      </c>
      <c r="G5066" s="15">
        <f>IF($D5066=1,$B5066*100+$C5066,-1)</f>
        <v/>
      </c>
      <c r="H5066" s="15">
        <f>IF($D5066=1,$B5066,-1)</f>
        <v/>
      </c>
      <c r="I5066" s="15">
        <f>IF($D5066=1,$C5066,-1)</f>
        <v/>
      </c>
    </row>
    <row r="5067">
      <c r="A5067" s="33" t="n">
        <v>45503</v>
      </c>
      <c r="B5067" s="15">
        <f>WEEKDAY($A5067,2)</f>
        <v/>
      </c>
      <c r="C5067" s="15">
        <f>HOUR($A5067)</f>
        <v/>
      </c>
      <c r="D5067" s="15">
        <f>IF(AND($A5067&gt;=Instellingen!$B$6,$A5067&lt;Instellingen!$B$7),1,0)</f>
        <v/>
      </c>
      <c r="E5067" s="15">
        <f>COUNTIF(tData[BezoekStart],"&lt;"&amp;($A5067+1/24))-COUNTIF(tData[BezoekEind],"&lt;="&amp;$A5067)</f>
        <v/>
      </c>
      <c r="F5067" s="15">
        <f>COUNTIF(tData[BezoekLangStart],"&lt;"&amp;($A5067+1/24))-COUNTIF(tData[BezoekLangEind],"&lt;="&amp;$A5067)</f>
        <v/>
      </c>
      <c r="G5067" s="15">
        <f>IF($D5067=1,$B5067*100+$C5067,-1)</f>
        <v/>
      </c>
      <c r="H5067" s="15">
        <f>IF($D5067=1,$B5067,-1)</f>
        <v/>
      </c>
      <c r="I5067" s="15">
        <f>IF($D5067=1,$C5067,-1)</f>
        <v/>
      </c>
    </row>
    <row r="5068">
      <c r="A5068" s="33" t="n">
        <v>45503.04166666666</v>
      </c>
      <c r="B5068" s="15">
        <f>WEEKDAY($A5068,2)</f>
        <v/>
      </c>
      <c r="C5068" s="15">
        <f>HOUR($A5068)</f>
        <v/>
      </c>
      <c r="D5068" s="15">
        <f>IF(AND($A5068&gt;=Instellingen!$B$6,$A5068&lt;Instellingen!$B$7),1,0)</f>
        <v/>
      </c>
      <c r="E5068" s="15">
        <f>COUNTIF(tData[BezoekStart],"&lt;"&amp;($A5068+1/24))-COUNTIF(tData[BezoekEind],"&lt;="&amp;$A5068)</f>
        <v/>
      </c>
      <c r="F5068" s="15">
        <f>COUNTIF(tData[BezoekLangStart],"&lt;"&amp;($A5068+1/24))-COUNTIF(tData[BezoekLangEind],"&lt;="&amp;$A5068)</f>
        <v/>
      </c>
      <c r="G5068" s="15">
        <f>IF($D5068=1,$B5068*100+$C5068,-1)</f>
        <v/>
      </c>
      <c r="H5068" s="15">
        <f>IF($D5068=1,$B5068,-1)</f>
        <v/>
      </c>
      <c r="I5068" s="15">
        <f>IF($D5068=1,$C5068,-1)</f>
        <v/>
      </c>
    </row>
    <row r="5069">
      <c r="A5069" s="33" t="n">
        <v>45503.08333333334</v>
      </c>
      <c r="B5069" s="15">
        <f>WEEKDAY($A5069,2)</f>
        <v/>
      </c>
      <c r="C5069" s="15">
        <f>HOUR($A5069)</f>
        <v/>
      </c>
      <c r="D5069" s="15">
        <f>IF(AND($A5069&gt;=Instellingen!$B$6,$A5069&lt;Instellingen!$B$7),1,0)</f>
        <v/>
      </c>
      <c r="E5069" s="15">
        <f>COUNTIF(tData[BezoekStart],"&lt;"&amp;($A5069+1/24))-COUNTIF(tData[BezoekEind],"&lt;="&amp;$A5069)</f>
        <v/>
      </c>
      <c r="F5069" s="15">
        <f>COUNTIF(tData[BezoekLangStart],"&lt;"&amp;($A5069+1/24))-COUNTIF(tData[BezoekLangEind],"&lt;="&amp;$A5069)</f>
        <v/>
      </c>
      <c r="G5069" s="15">
        <f>IF($D5069=1,$B5069*100+$C5069,-1)</f>
        <v/>
      </c>
      <c r="H5069" s="15">
        <f>IF($D5069=1,$B5069,-1)</f>
        <v/>
      </c>
      <c r="I5069" s="15">
        <f>IF($D5069=1,$C5069,-1)</f>
        <v/>
      </c>
    </row>
    <row r="5070">
      <c r="A5070" s="33" t="n">
        <v>45503.125</v>
      </c>
      <c r="B5070" s="15">
        <f>WEEKDAY($A5070,2)</f>
        <v/>
      </c>
      <c r="C5070" s="15">
        <f>HOUR($A5070)</f>
        <v/>
      </c>
      <c r="D5070" s="15">
        <f>IF(AND($A5070&gt;=Instellingen!$B$6,$A5070&lt;Instellingen!$B$7),1,0)</f>
        <v/>
      </c>
      <c r="E5070" s="15">
        <f>COUNTIF(tData[BezoekStart],"&lt;"&amp;($A5070+1/24))-COUNTIF(tData[BezoekEind],"&lt;="&amp;$A5070)</f>
        <v/>
      </c>
      <c r="F5070" s="15">
        <f>COUNTIF(tData[BezoekLangStart],"&lt;"&amp;($A5070+1/24))-COUNTIF(tData[BezoekLangEind],"&lt;="&amp;$A5070)</f>
        <v/>
      </c>
      <c r="G5070" s="15">
        <f>IF($D5070=1,$B5070*100+$C5070,-1)</f>
        <v/>
      </c>
      <c r="H5070" s="15">
        <f>IF($D5070=1,$B5070,-1)</f>
        <v/>
      </c>
      <c r="I5070" s="15">
        <f>IF($D5070=1,$C5070,-1)</f>
        <v/>
      </c>
    </row>
    <row r="5071">
      <c r="A5071" s="33" t="n">
        <v>45503.16666666666</v>
      </c>
      <c r="B5071" s="15">
        <f>WEEKDAY($A5071,2)</f>
        <v/>
      </c>
      <c r="C5071" s="15">
        <f>HOUR($A5071)</f>
        <v/>
      </c>
      <c r="D5071" s="15">
        <f>IF(AND($A5071&gt;=Instellingen!$B$6,$A5071&lt;Instellingen!$B$7),1,0)</f>
        <v/>
      </c>
      <c r="E5071" s="15">
        <f>COUNTIF(tData[BezoekStart],"&lt;"&amp;($A5071+1/24))-COUNTIF(tData[BezoekEind],"&lt;="&amp;$A5071)</f>
        <v/>
      </c>
      <c r="F5071" s="15">
        <f>COUNTIF(tData[BezoekLangStart],"&lt;"&amp;($A5071+1/24))-COUNTIF(tData[BezoekLangEind],"&lt;="&amp;$A5071)</f>
        <v/>
      </c>
      <c r="G5071" s="15">
        <f>IF($D5071=1,$B5071*100+$C5071,-1)</f>
        <v/>
      </c>
      <c r="H5071" s="15">
        <f>IF($D5071=1,$B5071,-1)</f>
        <v/>
      </c>
      <c r="I5071" s="15">
        <f>IF($D5071=1,$C5071,-1)</f>
        <v/>
      </c>
    </row>
    <row r="5072">
      <c r="A5072" s="33" t="n">
        <v>45503.20833333334</v>
      </c>
      <c r="B5072" s="15">
        <f>WEEKDAY($A5072,2)</f>
        <v/>
      </c>
      <c r="C5072" s="15">
        <f>HOUR($A5072)</f>
        <v/>
      </c>
      <c r="D5072" s="15">
        <f>IF(AND($A5072&gt;=Instellingen!$B$6,$A5072&lt;Instellingen!$B$7),1,0)</f>
        <v/>
      </c>
      <c r="E5072" s="15">
        <f>COUNTIF(tData[BezoekStart],"&lt;"&amp;($A5072+1/24))-COUNTIF(tData[BezoekEind],"&lt;="&amp;$A5072)</f>
        <v/>
      </c>
      <c r="F5072" s="15">
        <f>COUNTIF(tData[BezoekLangStart],"&lt;"&amp;($A5072+1/24))-COUNTIF(tData[BezoekLangEind],"&lt;="&amp;$A5072)</f>
        <v/>
      </c>
      <c r="G5072" s="15">
        <f>IF($D5072=1,$B5072*100+$C5072,-1)</f>
        <v/>
      </c>
      <c r="H5072" s="15">
        <f>IF($D5072=1,$B5072,-1)</f>
        <v/>
      </c>
      <c r="I5072" s="15">
        <f>IF($D5072=1,$C5072,-1)</f>
        <v/>
      </c>
    </row>
    <row r="5073">
      <c r="A5073" s="33" t="n">
        <v>45503.25</v>
      </c>
      <c r="B5073" s="15">
        <f>WEEKDAY($A5073,2)</f>
        <v/>
      </c>
      <c r="C5073" s="15">
        <f>HOUR($A5073)</f>
        <v/>
      </c>
      <c r="D5073" s="15">
        <f>IF(AND($A5073&gt;=Instellingen!$B$6,$A5073&lt;Instellingen!$B$7),1,0)</f>
        <v/>
      </c>
      <c r="E5073" s="15">
        <f>COUNTIF(tData[BezoekStart],"&lt;"&amp;($A5073+1/24))-COUNTIF(tData[BezoekEind],"&lt;="&amp;$A5073)</f>
        <v/>
      </c>
      <c r="F5073" s="15">
        <f>COUNTIF(tData[BezoekLangStart],"&lt;"&amp;($A5073+1/24))-COUNTIF(tData[BezoekLangEind],"&lt;="&amp;$A5073)</f>
        <v/>
      </c>
      <c r="G5073" s="15">
        <f>IF($D5073=1,$B5073*100+$C5073,-1)</f>
        <v/>
      </c>
      <c r="H5073" s="15">
        <f>IF($D5073=1,$B5073,-1)</f>
        <v/>
      </c>
      <c r="I5073" s="15">
        <f>IF($D5073=1,$C5073,-1)</f>
        <v/>
      </c>
    </row>
    <row r="5074">
      <c r="A5074" s="33" t="n">
        <v>45503.29166666666</v>
      </c>
      <c r="B5074" s="15">
        <f>WEEKDAY($A5074,2)</f>
        <v/>
      </c>
      <c r="C5074" s="15">
        <f>HOUR($A5074)</f>
        <v/>
      </c>
      <c r="D5074" s="15">
        <f>IF(AND($A5074&gt;=Instellingen!$B$6,$A5074&lt;Instellingen!$B$7),1,0)</f>
        <v/>
      </c>
      <c r="E5074" s="15">
        <f>COUNTIF(tData[BezoekStart],"&lt;"&amp;($A5074+1/24))-COUNTIF(tData[BezoekEind],"&lt;="&amp;$A5074)</f>
        <v/>
      </c>
      <c r="F5074" s="15">
        <f>COUNTIF(tData[BezoekLangStart],"&lt;"&amp;($A5074+1/24))-COUNTIF(tData[BezoekLangEind],"&lt;="&amp;$A5074)</f>
        <v/>
      </c>
      <c r="G5074" s="15">
        <f>IF($D5074=1,$B5074*100+$C5074,-1)</f>
        <v/>
      </c>
      <c r="H5074" s="15">
        <f>IF($D5074=1,$B5074,-1)</f>
        <v/>
      </c>
      <c r="I5074" s="15">
        <f>IF($D5074=1,$C5074,-1)</f>
        <v/>
      </c>
    </row>
    <row r="5075">
      <c r="A5075" s="33" t="n">
        <v>45503.33333333334</v>
      </c>
      <c r="B5075" s="15">
        <f>WEEKDAY($A5075,2)</f>
        <v/>
      </c>
      <c r="C5075" s="15">
        <f>HOUR($A5075)</f>
        <v/>
      </c>
      <c r="D5075" s="15">
        <f>IF(AND($A5075&gt;=Instellingen!$B$6,$A5075&lt;Instellingen!$B$7),1,0)</f>
        <v/>
      </c>
      <c r="E5075" s="15">
        <f>COUNTIF(tData[BezoekStart],"&lt;"&amp;($A5075+1/24))-COUNTIF(tData[BezoekEind],"&lt;="&amp;$A5075)</f>
        <v/>
      </c>
      <c r="F5075" s="15">
        <f>COUNTIF(tData[BezoekLangStart],"&lt;"&amp;($A5075+1/24))-COUNTIF(tData[BezoekLangEind],"&lt;="&amp;$A5075)</f>
        <v/>
      </c>
      <c r="G5075" s="15">
        <f>IF($D5075=1,$B5075*100+$C5075,-1)</f>
        <v/>
      </c>
      <c r="H5075" s="15">
        <f>IF($D5075=1,$B5075,-1)</f>
        <v/>
      </c>
      <c r="I5075" s="15">
        <f>IF($D5075=1,$C5075,-1)</f>
        <v/>
      </c>
    </row>
    <row r="5076">
      <c r="A5076" s="33" t="n">
        <v>45503.375</v>
      </c>
      <c r="B5076" s="15">
        <f>WEEKDAY($A5076,2)</f>
        <v/>
      </c>
      <c r="C5076" s="15">
        <f>HOUR($A5076)</f>
        <v/>
      </c>
      <c r="D5076" s="15">
        <f>IF(AND($A5076&gt;=Instellingen!$B$6,$A5076&lt;Instellingen!$B$7),1,0)</f>
        <v/>
      </c>
      <c r="E5076" s="15">
        <f>COUNTIF(tData[BezoekStart],"&lt;"&amp;($A5076+1/24))-COUNTIF(tData[BezoekEind],"&lt;="&amp;$A5076)</f>
        <v/>
      </c>
      <c r="F5076" s="15">
        <f>COUNTIF(tData[BezoekLangStart],"&lt;"&amp;($A5076+1/24))-COUNTIF(tData[BezoekLangEind],"&lt;="&amp;$A5076)</f>
        <v/>
      </c>
      <c r="G5076" s="15">
        <f>IF($D5076=1,$B5076*100+$C5076,-1)</f>
        <v/>
      </c>
      <c r="H5076" s="15">
        <f>IF($D5076=1,$B5076,-1)</f>
        <v/>
      </c>
      <c r="I5076" s="15">
        <f>IF($D5076=1,$C5076,-1)</f>
        <v/>
      </c>
    </row>
    <row r="5077">
      <c r="A5077" s="33" t="n">
        <v>45503.41666666666</v>
      </c>
      <c r="B5077" s="15">
        <f>WEEKDAY($A5077,2)</f>
        <v/>
      </c>
      <c r="C5077" s="15">
        <f>HOUR($A5077)</f>
        <v/>
      </c>
      <c r="D5077" s="15">
        <f>IF(AND($A5077&gt;=Instellingen!$B$6,$A5077&lt;Instellingen!$B$7),1,0)</f>
        <v/>
      </c>
      <c r="E5077" s="15">
        <f>COUNTIF(tData[BezoekStart],"&lt;"&amp;($A5077+1/24))-COUNTIF(tData[BezoekEind],"&lt;="&amp;$A5077)</f>
        <v/>
      </c>
      <c r="F5077" s="15">
        <f>COUNTIF(tData[BezoekLangStart],"&lt;"&amp;($A5077+1/24))-COUNTIF(tData[BezoekLangEind],"&lt;="&amp;$A5077)</f>
        <v/>
      </c>
      <c r="G5077" s="15">
        <f>IF($D5077=1,$B5077*100+$C5077,-1)</f>
        <v/>
      </c>
      <c r="H5077" s="15">
        <f>IF($D5077=1,$B5077,-1)</f>
        <v/>
      </c>
      <c r="I5077" s="15">
        <f>IF($D5077=1,$C5077,-1)</f>
        <v/>
      </c>
    </row>
    <row r="5078">
      <c r="A5078" s="33" t="n">
        <v>45503.45833333334</v>
      </c>
      <c r="B5078" s="15">
        <f>WEEKDAY($A5078,2)</f>
        <v/>
      </c>
      <c r="C5078" s="15">
        <f>HOUR($A5078)</f>
        <v/>
      </c>
      <c r="D5078" s="15">
        <f>IF(AND($A5078&gt;=Instellingen!$B$6,$A5078&lt;Instellingen!$B$7),1,0)</f>
        <v/>
      </c>
      <c r="E5078" s="15">
        <f>COUNTIF(tData[BezoekStart],"&lt;"&amp;($A5078+1/24))-COUNTIF(tData[BezoekEind],"&lt;="&amp;$A5078)</f>
        <v/>
      </c>
      <c r="F5078" s="15">
        <f>COUNTIF(tData[BezoekLangStart],"&lt;"&amp;($A5078+1/24))-COUNTIF(tData[BezoekLangEind],"&lt;="&amp;$A5078)</f>
        <v/>
      </c>
      <c r="G5078" s="15">
        <f>IF($D5078=1,$B5078*100+$C5078,-1)</f>
        <v/>
      </c>
      <c r="H5078" s="15">
        <f>IF($D5078=1,$B5078,-1)</f>
        <v/>
      </c>
      <c r="I5078" s="15">
        <f>IF($D5078=1,$C5078,-1)</f>
        <v/>
      </c>
    </row>
    <row r="5079">
      <c r="A5079" s="33" t="n">
        <v>45503.5</v>
      </c>
      <c r="B5079" s="15">
        <f>WEEKDAY($A5079,2)</f>
        <v/>
      </c>
      <c r="C5079" s="15">
        <f>HOUR($A5079)</f>
        <v/>
      </c>
      <c r="D5079" s="15">
        <f>IF(AND($A5079&gt;=Instellingen!$B$6,$A5079&lt;Instellingen!$B$7),1,0)</f>
        <v/>
      </c>
      <c r="E5079" s="15">
        <f>COUNTIF(tData[BezoekStart],"&lt;"&amp;($A5079+1/24))-COUNTIF(tData[BezoekEind],"&lt;="&amp;$A5079)</f>
        <v/>
      </c>
      <c r="F5079" s="15">
        <f>COUNTIF(tData[BezoekLangStart],"&lt;"&amp;($A5079+1/24))-COUNTIF(tData[BezoekLangEind],"&lt;="&amp;$A5079)</f>
        <v/>
      </c>
      <c r="G5079" s="15">
        <f>IF($D5079=1,$B5079*100+$C5079,-1)</f>
        <v/>
      </c>
      <c r="H5079" s="15">
        <f>IF($D5079=1,$B5079,-1)</f>
        <v/>
      </c>
      <c r="I5079" s="15">
        <f>IF($D5079=1,$C5079,-1)</f>
        <v/>
      </c>
    </row>
    <row r="5080">
      <c r="A5080" s="33" t="n">
        <v>45503.54166666666</v>
      </c>
      <c r="B5080" s="15">
        <f>WEEKDAY($A5080,2)</f>
        <v/>
      </c>
      <c r="C5080" s="15">
        <f>HOUR($A5080)</f>
        <v/>
      </c>
      <c r="D5080" s="15">
        <f>IF(AND($A5080&gt;=Instellingen!$B$6,$A5080&lt;Instellingen!$B$7),1,0)</f>
        <v/>
      </c>
      <c r="E5080" s="15">
        <f>COUNTIF(tData[BezoekStart],"&lt;"&amp;($A5080+1/24))-COUNTIF(tData[BezoekEind],"&lt;="&amp;$A5080)</f>
        <v/>
      </c>
      <c r="F5080" s="15">
        <f>COUNTIF(tData[BezoekLangStart],"&lt;"&amp;($A5080+1/24))-COUNTIF(tData[BezoekLangEind],"&lt;="&amp;$A5080)</f>
        <v/>
      </c>
      <c r="G5080" s="15">
        <f>IF($D5080=1,$B5080*100+$C5080,-1)</f>
        <v/>
      </c>
      <c r="H5080" s="15">
        <f>IF($D5080=1,$B5080,-1)</f>
        <v/>
      </c>
      <c r="I5080" s="15">
        <f>IF($D5080=1,$C5080,-1)</f>
        <v/>
      </c>
    </row>
    <row r="5081">
      <c r="A5081" s="33" t="n">
        <v>45503.58333333334</v>
      </c>
      <c r="B5081" s="15">
        <f>WEEKDAY($A5081,2)</f>
        <v/>
      </c>
      <c r="C5081" s="15">
        <f>HOUR($A5081)</f>
        <v/>
      </c>
      <c r="D5081" s="15">
        <f>IF(AND($A5081&gt;=Instellingen!$B$6,$A5081&lt;Instellingen!$B$7),1,0)</f>
        <v/>
      </c>
      <c r="E5081" s="15">
        <f>COUNTIF(tData[BezoekStart],"&lt;"&amp;($A5081+1/24))-COUNTIF(tData[BezoekEind],"&lt;="&amp;$A5081)</f>
        <v/>
      </c>
      <c r="F5081" s="15">
        <f>COUNTIF(tData[BezoekLangStart],"&lt;"&amp;($A5081+1/24))-COUNTIF(tData[BezoekLangEind],"&lt;="&amp;$A5081)</f>
        <v/>
      </c>
      <c r="G5081" s="15">
        <f>IF($D5081=1,$B5081*100+$C5081,-1)</f>
        <v/>
      </c>
      <c r="H5081" s="15">
        <f>IF($D5081=1,$B5081,-1)</f>
        <v/>
      </c>
      <c r="I5081" s="15">
        <f>IF($D5081=1,$C5081,-1)</f>
        <v/>
      </c>
    </row>
    <row r="5082">
      <c r="A5082" s="33" t="n">
        <v>45503.625</v>
      </c>
      <c r="B5082" s="15">
        <f>WEEKDAY($A5082,2)</f>
        <v/>
      </c>
      <c r="C5082" s="15">
        <f>HOUR($A5082)</f>
        <v/>
      </c>
      <c r="D5082" s="15">
        <f>IF(AND($A5082&gt;=Instellingen!$B$6,$A5082&lt;Instellingen!$B$7),1,0)</f>
        <v/>
      </c>
      <c r="E5082" s="15">
        <f>COUNTIF(tData[BezoekStart],"&lt;"&amp;($A5082+1/24))-COUNTIF(tData[BezoekEind],"&lt;="&amp;$A5082)</f>
        <v/>
      </c>
      <c r="F5082" s="15">
        <f>COUNTIF(tData[BezoekLangStart],"&lt;"&amp;($A5082+1/24))-COUNTIF(tData[BezoekLangEind],"&lt;="&amp;$A5082)</f>
        <v/>
      </c>
      <c r="G5082" s="15">
        <f>IF($D5082=1,$B5082*100+$C5082,-1)</f>
        <v/>
      </c>
      <c r="H5082" s="15">
        <f>IF($D5082=1,$B5082,-1)</f>
        <v/>
      </c>
      <c r="I5082" s="15">
        <f>IF($D5082=1,$C5082,-1)</f>
        <v/>
      </c>
    </row>
    <row r="5083">
      <c r="A5083" s="33" t="n">
        <v>45503.66666666666</v>
      </c>
      <c r="B5083" s="15">
        <f>WEEKDAY($A5083,2)</f>
        <v/>
      </c>
      <c r="C5083" s="15">
        <f>HOUR($A5083)</f>
        <v/>
      </c>
      <c r="D5083" s="15">
        <f>IF(AND($A5083&gt;=Instellingen!$B$6,$A5083&lt;Instellingen!$B$7),1,0)</f>
        <v/>
      </c>
      <c r="E5083" s="15">
        <f>COUNTIF(tData[BezoekStart],"&lt;"&amp;($A5083+1/24))-COUNTIF(tData[BezoekEind],"&lt;="&amp;$A5083)</f>
        <v/>
      </c>
      <c r="F5083" s="15">
        <f>COUNTIF(tData[BezoekLangStart],"&lt;"&amp;($A5083+1/24))-COUNTIF(tData[BezoekLangEind],"&lt;="&amp;$A5083)</f>
        <v/>
      </c>
      <c r="G5083" s="15">
        <f>IF($D5083=1,$B5083*100+$C5083,-1)</f>
        <v/>
      </c>
      <c r="H5083" s="15">
        <f>IF($D5083=1,$B5083,-1)</f>
        <v/>
      </c>
      <c r="I5083" s="15">
        <f>IF($D5083=1,$C5083,-1)</f>
        <v/>
      </c>
    </row>
    <row r="5084">
      <c r="A5084" s="33" t="n">
        <v>45503.70833333334</v>
      </c>
      <c r="B5084" s="15">
        <f>WEEKDAY($A5084,2)</f>
        <v/>
      </c>
      <c r="C5084" s="15">
        <f>HOUR($A5084)</f>
        <v/>
      </c>
      <c r="D5084" s="15">
        <f>IF(AND($A5084&gt;=Instellingen!$B$6,$A5084&lt;Instellingen!$B$7),1,0)</f>
        <v/>
      </c>
      <c r="E5084" s="15">
        <f>COUNTIF(tData[BezoekStart],"&lt;"&amp;($A5084+1/24))-COUNTIF(tData[BezoekEind],"&lt;="&amp;$A5084)</f>
        <v/>
      </c>
      <c r="F5084" s="15">
        <f>COUNTIF(tData[BezoekLangStart],"&lt;"&amp;($A5084+1/24))-COUNTIF(tData[BezoekLangEind],"&lt;="&amp;$A5084)</f>
        <v/>
      </c>
      <c r="G5084" s="15">
        <f>IF($D5084=1,$B5084*100+$C5084,-1)</f>
        <v/>
      </c>
      <c r="H5084" s="15">
        <f>IF($D5084=1,$B5084,-1)</f>
        <v/>
      </c>
      <c r="I5084" s="15">
        <f>IF($D5084=1,$C5084,-1)</f>
        <v/>
      </c>
    </row>
    <row r="5085">
      <c r="A5085" s="33" t="n">
        <v>45503.75</v>
      </c>
      <c r="B5085" s="15">
        <f>WEEKDAY($A5085,2)</f>
        <v/>
      </c>
      <c r="C5085" s="15">
        <f>HOUR($A5085)</f>
        <v/>
      </c>
      <c r="D5085" s="15">
        <f>IF(AND($A5085&gt;=Instellingen!$B$6,$A5085&lt;Instellingen!$B$7),1,0)</f>
        <v/>
      </c>
      <c r="E5085" s="15">
        <f>COUNTIF(tData[BezoekStart],"&lt;"&amp;($A5085+1/24))-COUNTIF(tData[BezoekEind],"&lt;="&amp;$A5085)</f>
        <v/>
      </c>
      <c r="F5085" s="15">
        <f>COUNTIF(tData[BezoekLangStart],"&lt;"&amp;($A5085+1/24))-COUNTIF(tData[BezoekLangEind],"&lt;="&amp;$A5085)</f>
        <v/>
      </c>
      <c r="G5085" s="15">
        <f>IF($D5085=1,$B5085*100+$C5085,-1)</f>
        <v/>
      </c>
      <c r="H5085" s="15">
        <f>IF($D5085=1,$B5085,-1)</f>
        <v/>
      </c>
      <c r="I5085" s="15">
        <f>IF($D5085=1,$C5085,-1)</f>
        <v/>
      </c>
    </row>
    <row r="5086">
      <c r="A5086" s="33" t="n">
        <v>45503.79166666666</v>
      </c>
      <c r="B5086" s="15">
        <f>WEEKDAY($A5086,2)</f>
        <v/>
      </c>
      <c r="C5086" s="15">
        <f>HOUR($A5086)</f>
        <v/>
      </c>
      <c r="D5086" s="15">
        <f>IF(AND($A5086&gt;=Instellingen!$B$6,$A5086&lt;Instellingen!$B$7),1,0)</f>
        <v/>
      </c>
      <c r="E5086" s="15">
        <f>COUNTIF(tData[BezoekStart],"&lt;"&amp;($A5086+1/24))-COUNTIF(tData[BezoekEind],"&lt;="&amp;$A5086)</f>
        <v/>
      </c>
      <c r="F5086" s="15">
        <f>COUNTIF(tData[BezoekLangStart],"&lt;"&amp;($A5086+1/24))-COUNTIF(tData[BezoekLangEind],"&lt;="&amp;$A5086)</f>
        <v/>
      </c>
      <c r="G5086" s="15">
        <f>IF($D5086=1,$B5086*100+$C5086,-1)</f>
        <v/>
      </c>
      <c r="H5086" s="15">
        <f>IF($D5086=1,$B5086,-1)</f>
        <v/>
      </c>
      <c r="I5086" s="15">
        <f>IF($D5086=1,$C5086,-1)</f>
        <v/>
      </c>
    </row>
    <row r="5087">
      <c r="A5087" s="33" t="n">
        <v>45503.83333333334</v>
      </c>
      <c r="B5087" s="15">
        <f>WEEKDAY($A5087,2)</f>
        <v/>
      </c>
      <c r="C5087" s="15">
        <f>HOUR($A5087)</f>
        <v/>
      </c>
      <c r="D5087" s="15">
        <f>IF(AND($A5087&gt;=Instellingen!$B$6,$A5087&lt;Instellingen!$B$7),1,0)</f>
        <v/>
      </c>
      <c r="E5087" s="15">
        <f>COUNTIF(tData[BezoekStart],"&lt;"&amp;($A5087+1/24))-COUNTIF(tData[BezoekEind],"&lt;="&amp;$A5087)</f>
        <v/>
      </c>
      <c r="F5087" s="15">
        <f>COUNTIF(tData[BezoekLangStart],"&lt;"&amp;($A5087+1/24))-COUNTIF(tData[BezoekLangEind],"&lt;="&amp;$A5087)</f>
        <v/>
      </c>
      <c r="G5087" s="15">
        <f>IF($D5087=1,$B5087*100+$C5087,-1)</f>
        <v/>
      </c>
      <c r="H5087" s="15">
        <f>IF($D5087=1,$B5087,-1)</f>
        <v/>
      </c>
      <c r="I5087" s="15">
        <f>IF($D5087=1,$C5087,-1)</f>
        <v/>
      </c>
    </row>
    <row r="5088">
      <c r="A5088" s="33" t="n">
        <v>45503.875</v>
      </c>
      <c r="B5088" s="15">
        <f>WEEKDAY($A5088,2)</f>
        <v/>
      </c>
      <c r="C5088" s="15">
        <f>HOUR($A5088)</f>
        <v/>
      </c>
      <c r="D5088" s="15">
        <f>IF(AND($A5088&gt;=Instellingen!$B$6,$A5088&lt;Instellingen!$B$7),1,0)</f>
        <v/>
      </c>
      <c r="E5088" s="15">
        <f>COUNTIF(tData[BezoekStart],"&lt;"&amp;($A5088+1/24))-COUNTIF(tData[BezoekEind],"&lt;="&amp;$A5088)</f>
        <v/>
      </c>
      <c r="F5088" s="15">
        <f>COUNTIF(tData[BezoekLangStart],"&lt;"&amp;($A5088+1/24))-COUNTIF(tData[BezoekLangEind],"&lt;="&amp;$A5088)</f>
        <v/>
      </c>
      <c r="G5088" s="15">
        <f>IF($D5088=1,$B5088*100+$C5088,-1)</f>
        <v/>
      </c>
      <c r="H5088" s="15">
        <f>IF($D5088=1,$B5088,-1)</f>
        <v/>
      </c>
      <c r="I5088" s="15">
        <f>IF($D5088=1,$C5088,-1)</f>
        <v/>
      </c>
    </row>
    <row r="5089">
      <c r="A5089" s="33" t="n">
        <v>45503.91666666666</v>
      </c>
      <c r="B5089" s="15">
        <f>WEEKDAY($A5089,2)</f>
        <v/>
      </c>
      <c r="C5089" s="15">
        <f>HOUR($A5089)</f>
        <v/>
      </c>
      <c r="D5089" s="15">
        <f>IF(AND($A5089&gt;=Instellingen!$B$6,$A5089&lt;Instellingen!$B$7),1,0)</f>
        <v/>
      </c>
      <c r="E5089" s="15">
        <f>COUNTIF(tData[BezoekStart],"&lt;"&amp;($A5089+1/24))-COUNTIF(tData[BezoekEind],"&lt;="&amp;$A5089)</f>
        <v/>
      </c>
      <c r="F5089" s="15">
        <f>COUNTIF(tData[BezoekLangStart],"&lt;"&amp;($A5089+1/24))-COUNTIF(tData[BezoekLangEind],"&lt;="&amp;$A5089)</f>
        <v/>
      </c>
      <c r="G5089" s="15">
        <f>IF($D5089=1,$B5089*100+$C5089,-1)</f>
        <v/>
      </c>
      <c r="H5089" s="15">
        <f>IF($D5089=1,$B5089,-1)</f>
        <v/>
      </c>
      <c r="I5089" s="15">
        <f>IF($D5089=1,$C5089,-1)</f>
        <v/>
      </c>
    </row>
    <row r="5090">
      <c r="A5090" s="33" t="n">
        <v>45503.95833333334</v>
      </c>
      <c r="B5090" s="15">
        <f>WEEKDAY($A5090,2)</f>
        <v/>
      </c>
      <c r="C5090" s="15">
        <f>HOUR($A5090)</f>
        <v/>
      </c>
      <c r="D5090" s="15">
        <f>IF(AND($A5090&gt;=Instellingen!$B$6,$A5090&lt;Instellingen!$B$7),1,0)</f>
        <v/>
      </c>
      <c r="E5090" s="15">
        <f>COUNTIF(tData[BezoekStart],"&lt;"&amp;($A5090+1/24))-COUNTIF(tData[BezoekEind],"&lt;="&amp;$A5090)</f>
        <v/>
      </c>
      <c r="F5090" s="15">
        <f>COUNTIF(tData[BezoekLangStart],"&lt;"&amp;($A5090+1/24))-COUNTIF(tData[BezoekLangEind],"&lt;="&amp;$A5090)</f>
        <v/>
      </c>
      <c r="G5090" s="15">
        <f>IF($D5090=1,$B5090*100+$C5090,-1)</f>
        <v/>
      </c>
      <c r="H5090" s="15">
        <f>IF($D5090=1,$B5090,-1)</f>
        <v/>
      </c>
      <c r="I5090" s="15">
        <f>IF($D5090=1,$C5090,-1)</f>
        <v/>
      </c>
    </row>
    <row r="5091">
      <c r="A5091" s="33" t="n">
        <v>45504</v>
      </c>
      <c r="B5091" s="15">
        <f>WEEKDAY($A5091,2)</f>
        <v/>
      </c>
      <c r="C5091" s="15">
        <f>HOUR($A5091)</f>
        <v/>
      </c>
      <c r="D5091" s="15">
        <f>IF(AND($A5091&gt;=Instellingen!$B$6,$A5091&lt;Instellingen!$B$7),1,0)</f>
        <v/>
      </c>
      <c r="E5091" s="15">
        <f>COUNTIF(tData[BezoekStart],"&lt;"&amp;($A5091+1/24))-COUNTIF(tData[BezoekEind],"&lt;="&amp;$A5091)</f>
        <v/>
      </c>
      <c r="F5091" s="15">
        <f>COUNTIF(tData[BezoekLangStart],"&lt;"&amp;($A5091+1/24))-COUNTIF(tData[BezoekLangEind],"&lt;="&amp;$A5091)</f>
        <v/>
      </c>
      <c r="G5091" s="15">
        <f>IF($D5091=1,$B5091*100+$C5091,-1)</f>
        <v/>
      </c>
      <c r="H5091" s="15">
        <f>IF($D5091=1,$B5091,-1)</f>
        <v/>
      </c>
      <c r="I5091" s="15">
        <f>IF($D5091=1,$C5091,-1)</f>
        <v/>
      </c>
    </row>
    <row r="5092">
      <c r="A5092" s="33" t="n">
        <v>45504.04166666666</v>
      </c>
      <c r="B5092" s="15">
        <f>WEEKDAY($A5092,2)</f>
        <v/>
      </c>
      <c r="C5092" s="15">
        <f>HOUR($A5092)</f>
        <v/>
      </c>
      <c r="D5092" s="15">
        <f>IF(AND($A5092&gt;=Instellingen!$B$6,$A5092&lt;Instellingen!$B$7),1,0)</f>
        <v/>
      </c>
      <c r="E5092" s="15">
        <f>COUNTIF(tData[BezoekStart],"&lt;"&amp;($A5092+1/24))-COUNTIF(tData[BezoekEind],"&lt;="&amp;$A5092)</f>
        <v/>
      </c>
      <c r="F5092" s="15">
        <f>COUNTIF(tData[BezoekLangStart],"&lt;"&amp;($A5092+1/24))-COUNTIF(tData[BezoekLangEind],"&lt;="&amp;$A5092)</f>
        <v/>
      </c>
      <c r="G5092" s="15">
        <f>IF($D5092=1,$B5092*100+$C5092,-1)</f>
        <v/>
      </c>
      <c r="H5092" s="15">
        <f>IF($D5092=1,$B5092,-1)</f>
        <v/>
      </c>
      <c r="I5092" s="15">
        <f>IF($D5092=1,$C5092,-1)</f>
        <v/>
      </c>
    </row>
    <row r="5093">
      <c r="A5093" s="33" t="n">
        <v>45504.08333333334</v>
      </c>
      <c r="B5093" s="15">
        <f>WEEKDAY($A5093,2)</f>
        <v/>
      </c>
      <c r="C5093" s="15">
        <f>HOUR($A5093)</f>
        <v/>
      </c>
      <c r="D5093" s="15">
        <f>IF(AND($A5093&gt;=Instellingen!$B$6,$A5093&lt;Instellingen!$B$7),1,0)</f>
        <v/>
      </c>
      <c r="E5093" s="15">
        <f>COUNTIF(tData[BezoekStart],"&lt;"&amp;($A5093+1/24))-COUNTIF(tData[BezoekEind],"&lt;="&amp;$A5093)</f>
        <v/>
      </c>
      <c r="F5093" s="15">
        <f>COUNTIF(tData[BezoekLangStart],"&lt;"&amp;($A5093+1/24))-COUNTIF(tData[BezoekLangEind],"&lt;="&amp;$A5093)</f>
        <v/>
      </c>
      <c r="G5093" s="15">
        <f>IF($D5093=1,$B5093*100+$C5093,-1)</f>
        <v/>
      </c>
      <c r="H5093" s="15">
        <f>IF($D5093=1,$B5093,-1)</f>
        <v/>
      </c>
      <c r="I5093" s="15">
        <f>IF($D5093=1,$C5093,-1)</f>
        <v/>
      </c>
    </row>
    <row r="5094">
      <c r="A5094" s="33" t="n">
        <v>45504.125</v>
      </c>
      <c r="B5094" s="15">
        <f>WEEKDAY($A5094,2)</f>
        <v/>
      </c>
      <c r="C5094" s="15">
        <f>HOUR($A5094)</f>
        <v/>
      </c>
      <c r="D5094" s="15">
        <f>IF(AND($A5094&gt;=Instellingen!$B$6,$A5094&lt;Instellingen!$B$7),1,0)</f>
        <v/>
      </c>
      <c r="E5094" s="15">
        <f>COUNTIF(tData[BezoekStart],"&lt;"&amp;($A5094+1/24))-COUNTIF(tData[BezoekEind],"&lt;="&amp;$A5094)</f>
        <v/>
      </c>
      <c r="F5094" s="15">
        <f>COUNTIF(tData[BezoekLangStart],"&lt;"&amp;($A5094+1/24))-COUNTIF(tData[BezoekLangEind],"&lt;="&amp;$A5094)</f>
        <v/>
      </c>
      <c r="G5094" s="15">
        <f>IF($D5094=1,$B5094*100+$C5094,-1)</f>
        <v/>
      </c>
      <c r="H5094" s="15">
        <f>IF($D5094=1,$B5094,-1)</f>
        <v/>
      </c>
      <c r="I5094" s="15">
        <f>IF($D5094=1,$C5094,-1)</f>
        <v/>
      </c>
    </row>
    <row r="5095">
      <c r="A5095" s="33" t="n">
        <v>45504.16666666666</v>
      </c>
      <c r="B5095" s="15">
        <f>WEEKDAY($A5095,2)</f>
        <v/>
      </c>
      <c r="C5095" s="15">
        <f>HOUR($A5095)</f>
        <v/>
      </c>
      <c r="D5095" s="15">
        <f>IF(AND($A5095&gt;=Instellingen!$B$6,$A5095&lt;Instellingen!$B$7),1,0)</f>
        <v/>
      </c>
      <c r="E5095" s="15">
        <f>COUNTIF(tData[BezoekStart],"&lt;"&amp;($A5095+1/24))-COUNTIF(tData[BezoekEind],"&lt;="&amp;$A5095)</f>
        <v/>
      </c>
      <c r="F5095" s="15">
        <f>COUNTIF(tData[BezoekLangStart],"&lt;"&amp;($A5095+1/24))-COUNTIF(tData[BezoekLangEind],"&lt;="&amp;$A5095)</f>
        <v/>
      </c>
      <c r="G5095" s="15">
        <f>IF($D5095=1,$B5095*100+$C5095,-1)</f>
        <v/>
      </c>
      <c r="H5095" s="15">
        <f>IF($D5095=1,$B5095,-1)</f>
        <v/>
      </c>
      <c r="I5095" s="15">
        <f>IF($D5095=1,$C5095,-1)</f>
        <v/>
      </c>
    </row>
    <row r="5096">
      <c r="A5096" s="33" t="n">
        <v>45504.20833333334</v>
      </c>
      <c r="B5096" s="15">
        <f>WEEKDAY($A5096,2)</f>
        <v/>
      </c>
      <c r="C5096" s="15">
        <f>HOUR($A5096)</f>
        <v/>
      </c>
      <c r="D5096" s="15">
        <f>IF(AND($A5096&gt;=Instellingen!$B$6,$A5096&lt;Instellingen!$B$7),1,0)</f>
        <v/>
      </c>
      <c r="E5096" s="15">
        <f>COUNTIF(tData[BezoekStart],"&lt;"&amp;($A5096+1/24))-COUNTIF(tData[BezoekEind],"&lt;="&amp;$A5096)</f>
        <v/>
      </c>
      <c r="F5096" s="15">
        <f>COUNTIF(tData[BezoekLangStart],"&lt;"&amp;($A5096+1/24))-COUNTIF(tData[BezoekLangEind],"&lt;="&amp;$A5096)</f>
        <v/>
      </c>
      <c r="G5096" s="15">
        <f>IF($D5096=1,$B5096*100+$C5096,-1)</f>
        <v/>
      </c>
      <c r="H5096" s="15">
        <f>IF($D5096=1,$B5096,-1)</f>
        <v/>
      </c>
      <c r="I5096" s="15">
        <f>IF($D5096=1,$C5096,-1)</f>
        <v/>
      </c>
    </row>
    <row r="5097">
      <c r="A5097" s="33" t="n">
        <v>45504.25</v>
      </c>
      <c r="B5097" s="15">
        <f>WEEKDAY($A5097,2)</f>
        <v/>
      </c>
      <c r="C5097" s="15">
        <f>HOUR($A5097)</f>
        <v/>
      </c>
      <c r="D5097" s="15">
        <f>IF(AND($A5097&gt;=Instellingen!$B$6,$A5097&lt;Instellingen!$B$7),1,0)</f>
        <v/>
      </c>
      <c r="E5097" s="15">
        <f>COUNTIF(tData[BezoekStart],"&lt;"&amp;($A5097+1/24))-COUNTIF(tData[BezoekEind],"&lt;="&amp;$A5097)</f>
        <v/>
      </c>
      <c r="F5097" s="15">
        <f>COUNTIF(tData[BezoekLangStart],"&lt;"&amp;($A5097+1/24))-COUNTIF(tData[BezoekLangEind],"&lt;="&amp;$A5097)</f>
        <v/>
      </c>
      <c r="G5097" s="15">
        <f>IF($D5097=1,$B5097*100+$C5097,-1)</f>
        <v/>
      </c>
      <c r="H5097" s="15">
        <f>IF($D5097=1,$B5097,-1)</f>
        <v/>
      </c>
      <c r="I5097" s="15">
        <f>IF($D5097=1,$C5097,-1)</f>
        <v/>
      </c>
    </row>
    <row r="5098">
      <c r="A5098" s="33" t="n">
        <v>45504.29166666666</v>
      </c>
      <c r="B5098" s="15">
        <f>WEEKDAY($A5098,2)</f>
        <v/>
      </c>
      <c r="C5098" s="15">
        <f>HOUR($A5098)</f>
        <v/>
      </c>
      <c r="D5098" s="15">
        <f>IF(AND($A5098&gt;=Instellingen!$B$6,$A5098&lt;Instellingen!$B$7),1,0)</f>
        <v/>
      </c>
      <c r="E5098" s="15">
        <f>COUNTIF(tData[BezoekStart],"&lt;"&amp;($A5098+1/24))-COUNTIF(tData[BezoekEind],"&lt;="&amp;$A5098)</f>
        <v/>
      </c>
      <c r="F5098" s="15">
        <f>COUNTIF(tData[BezoekLangStart],"&lt;"&amp;($A5098+1/24))-COUNTIF(tData[BezoekLangEind],"&lt;="&amp;$A5098)</f>
        <v/>
      </c>
      <c r="G5098" s="15">
        <f>IF($D5098=1,$B5098*100+$C5098,-1)</f>
        <v/>
      </c>
      <c r="H5098" s="15">
        <f>IF($D5098=1,$B5098,-1)</f>
        <v/>
      </c>
      <c r="I5098" s="15">
        <f>IF($D5098=1,$C5098,-1)</f>
        <v/>
      </c>
    </row>
    <row r="5099">
      <c r="A5099" s="33" t="n">
        <v>45504.33333333334</v>
      </c>
      <c r="B5099" s="15">
        <f>WEEKDAY($A5099,2)</f>
        <v/>
      </c>
      <c r="C5099" s="15">
        <f>HOUR($A5099)</f>
        <v/>
      </c>
      <c r="D5099" s="15">
        <f>IF(AND($A5099&gt;=Instellingen!$B$6,$A5099&lt;Instellingen!$B$7),1,0)</f>
        <v/>
      </c>
      <c r="E5099" s="15">
        <f>COUNTIF(tData[BezoekStart],"&lt;"&amp;($A5099+1/24))-COUNTIF(tData[BezoekEind],"&lt;="&amp;$A5099)</f>
        <v/>
      </c>
      <c r="F5099" s="15">
        <f>COUNTIF(tData[BezoekLangStart],"&lt;"&amp;($A5099+1/24))-COUNTIF(tData[BezoekLangEind],"&lt;="&amp;$A5099)</f>
        <v/>
      </c>
      <c r="G5099" s="15">
        <f>IF($D5099=1,$B5099*100+$C5099,-1)</f>
        <v/>
      </c>
      <c r="H5099" s="15">
        <f>IF($D5099=1,$B5099,-1)</f>
        <v/>
      </c>
      <c r="I5099" s="15">
        <f>IF($D5099=1,$C5099,-1)</f>
        <v/>
      </c>
    </row>
    <row r="5100">
      <c r="A5100" s="33" t="n">
        <v>45504.375</v>
      </c>
      <c r="B5100" s="15">
        <f>WEEKDAY($A5100,2)</f>
        <v/>
      </c>
      <c r="C5100" s="15">
        <f>HOUR($A5100)</f>
        <v/>
      </c>
      <c r="D5100" s="15">
        <f>IF(AND($A5100&gt;=Instellingen!$B$6,$A5100&lt;Instellingen!$B$7),1,0)</f>
        <v/>
      </c>
      <c r="E5100" s="15">
        <f>COUNTIF(tData[BezoekStart],"&lt;"&amp;($A5100+1/24))-COUNTIF(tData[BezoekEind],"&lt;="&amp;$A5100)</f>
        <v/>
      </c>
      <c r="F5100" s="15">
        <f>COUNTIF(tData[BezoekLangStart],"&lt;"&amp;($A5100+1/24))-COUNTIF(tData[BezoekLangEind],"&lt;="&amp;$A5100)</f>
        <v/>
      </c>
      <c r="G5100" s="15">
        <f>IF($D5100=1,$B5100*100+$C5100,-1)</f>
        <v/>
      </c>
      <c r="H5100" s="15">
        <f>IF($D5100=1,$B5100,-1)</f>
        <v/>
      </c>
      <c r="I5100" s="15">
        <f>IF($D5100=1,$C5100,-1)</f>
        <v/>
      </c>
    </row>
    <row r="5101">
      <c r="A5101" s="33" t="n">
        <v>45504.41666666666</v>
      </c>
      <c r="B5101" s="15">
        <f>WEEKDAY($A5101,2)</f>
        <v/>
      </c>
      <c r="C5101" s="15">
        <f>HOUR($A5101)</f>
        <v/>
      </c>
      <c r="D5101" s="15">
        <f>IF(AND($A5101&gt;=Instellingen!$B$6,$A5101&lt;Instellingen!$B$7),1,0)</f>
        <v/>
      </c>
      <c r="E5101" s="15">
        <f>COUNTIF(tData[BezoekStart],"&lt;"&amp;($A5101+1/24))-COUNTIF(tData[BezoekEind],"&lt;="&amp;$A5101)</f>
        <v/>
      </c>
      <c r="F5101" s="15">
        <f>COUNTIF(tData[BezoekLangStart],"&lt;"&amp;($A5101+1/24))-COUNTIF(tData[BezoekLangEind],"&lt;="&amp;$A5101)</f>
        <v/>
      </c>
      <c r="G5101" s="15">
        <f>IF($D5101=1,$B5101*100+$C5101,-1)</f>
        <v/>
      </c>
      <c r="H5101" s="15">
        <f>IF($D5101=1,$B5101,-1)</f>
        <v/>
      </c>
      <c r="I5101" s="15">
        <f>IF($D5101=1,$C5101,-1)</f>
        <v/>
      </c>
    </row>
    <row r="5102">
      <c r="A5102" s="33" t="n">
        <v>45504.45833333334</v>
      </c>
      <c r="B5102" s="15">
        <f>WEEKDAY($A5102,2)</f>
        <v/>
      </c>
      <c r="C5102" s="15">
        <f>HOUR($A5102)</f>
        <v/>
      </c>
      <c r="D5102" s="15">
        <f>IF(AND($A5102&gt;=Instellingen!$B$6,$A5102&lt;Instellingen!$B$7),1,0)</f>
        <v/>
      </c>
      <c r="E5102" s="15">
        <f>COUNTIF(tData[BezoekStart],"&lt;"&amp;($A5102+1/24))-COUNTIF(tData[BezoekEind],"&lt;="&amp;$A5102)</f>
        <v/>
      </c>
      <c r="F5102" s="15">
        <f>COUNTIF(tData[BezoekLangStart],"&lt;"&amp;($A5102+1/24))-COUNTIF(tData[BezoekLangEind],"&lt;="&amp;$A5102)</f>
        <v/>
      </c>
      <c r="G5102" s="15">
        <f>IF($D5102=1,$B5102*100+$C5102,-1)</f>
        <v/>
      </c>
      <c r="H5102" s="15">
        <f>IF($D5102=1,$B5102,-1)</f>
        <v/>
      </c>
      <c r="I5102" s="15">
        <f>IF($D5102=1,$C5102,-1)</f>
        <v/>
      </c>
    </row>
    <row r="5103">
      <c r="A5103" s="33" t="n">
        <v>45504.5</v>
      </c>
      <c r="B5103" s="15">
        <f>WEEKDAY($A5103,2)</f>
        <v/>
      </c>
      <c r="C5103" s="15">
        <f>HOUR($A5103)</f>
        <v/>
      </c>
      <c r="D5103" s="15">
        <f>IF(AND($A5103&gt;=Instellingen!$B$6,$A5103&lt;Instellingen!$B$7),1,0)</f>
        <v/>
      </c>
      <c r="E5103" s="15">
        <f>COUNTIF(tData[BezoekStart],"&lt;"&amp;($A5103+1/24))-COUNTIF(tData[BezoekEind],"&lt;="&amp;$A5103)</f>
        <v/>
      </c>
      <c r="F5103" s="15">
        <f>COUNTIF(tData[BezoekLangStart],"&lt;"&amp;($A5103+1/24))-COUNTIF(tData[BezoekLangEind],"&lt;="&amp;$A5103)</f>
        <v/>
      </c>
      <c r="G5103" s="15">
        <f>IF($D5103=1,$B5103*100+$C5103,-1)</f>
        <v/>
      </c>
      <c r="H5103" s="15">
        <f>IF($D5103=1,$B5103,-1)</f>
        <v/>
      </c>
      <c r="I5103" s="15">
        <f>IF($D5103=1,$C5103,-1)</f>
        <v/>
      </c>
    </row>
    <row r="5104">
      <c r="A5104" s="33" t="n">
        <v>45504.54166666666</v>
      </c>
      <c r="B5104" s="15">
        <f>WEEKDAY($A5104,2)</f>
        <v/>
      </c>
      <c r="C5104" s="15">
        <f>HOUR($A5104)</f>
        <v/>
      </c>
      <c r="D5104" s="15">
        <f>IF(AND($A5104&gt;=Instellingen!$B$6,$A5104&lt;Instellingen!$B$7),1,0)</f>
        <v/>
      </c>
      <c r="E5104" s="15">
        <f>COUNTIF(tData[BezoekStart],"&lt;"&amp;($A5104+1/24))-COUNTIF(tData[BezoekEind],"&lt;="&amp;$A5104)</f>
        <v/>
      </c>
      <c r="F5104" s="15">
        <f>COUNTIF(tData[BezoekLangStart],"&lt;"&amp;($A5104+1/24))-COUNTIF(tData[BezoekLangEind],"&lt;="&amp;$A5104)</f>
        <v/>
      </c>
      <c r="G5104" s="15">
        <f>IF($D5104=1,$B5104*100+$C5104,-1)</f>
        <v/>
      </c>
      <c r="H5104" s="15">
        <f>IF($D5104=1,$B5104,-1)</f>
        <v/>
      </c>
      <c r="I5104" s="15">
        <f>IF($D5104=1,$C5104,-1)</f>
        <v/>
      </c>
    </row>
    <row r="5105">
      <c r="A5105" s="33" t="n">
        <v>45504.58333333334</v>
      </c>
      <c r="B5105" s="15">
        <f>WEEKDAY($A5105,2)</f>
        <v/>
      </c>
      <c r="C5105" s="15">
        <f>HOUR($A5105)</f>
        <v/>
      </c>
      <c r="D5105" s="15">
        <f>IF(AND($A5105&gt;=Instellingen!$B$6,$A5105&lt;Instellingen!$B$7),1,0)</f>
        <v/>
      </c>
      <c r="E5105" s="15">
        <f>COUNTIF(tData[BezoekStart],"&lt;"&amp;($A5105+1/24))-COUNTIF(tData[BezoekEind],"&lt;="&amp;$A5105)</f>
        <v/>
      </c>
      <c r="F5105" s="15">
        <f>COUNTIF(tData[BezoekLangStart],"&lt;"&amp;($A5105+1/24))-COUNTIF(tData[BezoekLangEind],"&lt;="&amp;$A5105)</f>
        <v/>
      </c>
      <c r="G5105" s="15">
        <f>IF($D5105=1,$B5105*100+$C5105,-1)</f>
        <v/>
      </c>
      <c r="H5105" s="15">
        <f>IF($D5105=1,$B5105,-1)</f>
        <v/>
      </c>
      <c r="I5105" s="15">
        <f>IF($D5105=1,$C5105,-1)</f>
        <v/>
      </c>
    </row>
    <row r="5106">
      <c r="A5106" s="33" t="n">
        <v>45504.625</v>
      </c>
      <c r="B5106" s="15">
        <f>WEEKDAY($A5106,2)</f>
        <v/>
      </c>
      <c r="C5106" s="15">
        <f>HOUR($A5106)</f>
        <v/>
      </c>
      <c r="D5106" s="15">
        <f>IF(AND($A5106&gt;=Instellingen!$B$6,$A5106&lt;Instellingen!$B$7),1,0)</f>
        <v/>
      </c>
      <c r="E5106" s="15">
        <f>COUNTIF(tData[BezoekStart],"&lt;"&amp;($A5106+1/24))-COUNTIF(tData[BezoekEind],"&lt;="&amp;$A5106)</f>
        <v/>
      </c>
      <c r="F5106" s="15">
        <f>COUNTIF(tData[BezoekLangStart],"&lt;"&amp;($A5106+1/24))-COUNTIF(tData[BezoekLangEind],"&lt;="&amp;$A5106)</f>
        <v/>
      </c>
      <c r="G5106" s="15">
        <f>IF($D5106=1,$B5106*100+$C5106,-1)</f>
        <v/>
      </c>
      <c r="H5106" s="15">
        <f>IF($D5106=1,$B5106,-1)</f>
        <v/>
      </c>
      <c r="I5106" s="15">
        <f>IF($D5106=1,$C5106,-1)</f>
        <v/>
      </c>
    </row>
    <row r="5107">
      <c r="A5107" s="33" t="n">
        <v>45504.66666666666</v>
      </c>
      <c r="B5107" s="15">
        <f>WEEKDAY($A5107,2)</f>
        <v/>
      </c>
      <c r="C5107" s="15">
        <f>HOUR($A5107)</f>
        <v/>
      </c>
      <c r="D5107" s="15">
        <f>IF(AND($A5107&gt;=Instellingen!$B$6,$A5107&lt;Instellingen!$B$7),1,0)</f>
        <v/>
      </c>
      <c r="E5107" s="15">
        <f>COUNTIF(tData[BezoekStart],"&lt;"&amp;($A5107+1/24))-COUNTIF(tData[BezoekEind],"&lt;="&amp;$A5107)</f>
        <v/>
      </c>
      <c r="F5107" s="15">
        <f>COUNTIF(tData[BezoekLangStart],"&lt;"&amp;($A5107+1/24))-COUNTIF(tData[BezoekLangEind],"&lt;="&amp;$A5107)</f>
        <v/>
      </c>
      <c r="G5107" s="15">
        <f>IF($D5107=1,$B5107*100+$C5107,-1)</f>
        <v/>
      </c>
      <c r="H5107" s="15">
        <f>IF($D5107=1,$B5107,-1)</f>
        <v/>
      </c>
      <c r="I5107" s="15">
        <f>IF($D5107=1,$C5107,-1)</f>
        <v/>
      </c>
    </row>
    <row r="5108">
      <c r="A5108" s="33" t="n">
        <v>45504.70833333334</v>
      </c>
      <c r="B5108" s="15">
        <f>WEEKDAY($A5108,2)</f>
        <v/>
      </c>
      <c r="C5108" s="15">
        <f>HOUR($A5108)</f>
        <v/>
      </c>
      <c r="D5108" s="15">
        <f>IF(AND($A5108&gt;=Instellingen!$B$6,$A5108&lt;Instellingen!$B$7),1,0)</f>
        <v/>
      </c>
      <c r="E5108" s="15">
        <f>COUNTIF(tData[BezoekStart],"&lt;"&amp;($A5108+1/24))-COUNTIF(tData[BezoekEind],"&lt;="&amp;$A5108)</f>
        <v/>
      </c>
      <c r="F5108" s="15">
        <f>COUNTIF(tData[BezoekLangStart],"&lt;"&amp;($A5108+1/24))-COUNTIF(tData[BezoekLangEind],"&lt;="&amp;$A5108)</f>
        <v/>
      </c>
      <c r="G5108" s="15">
        <f>IF($D5108=1,$B5108*100+$C5108,-1)</f>
        <v/>
      </c>
      <c r="H5108" s="15">
        <f>IF($D5108=1,$B5108,-1)</f>
        <v/>
      </c>
      <c r="I5108" s="15">
        <f>IF($D5108=1,$C5108,-1)</f>
        <v/>
      </c>
    </row>
    <row r="5109">
      <c r="A5109" s="33" t="n">
        <v>45504.75</v>
      </c>
      <c r="B5109" s="15">
        <f>WEEKDAY($A5109,2)</f>
        <v/>
      </c>
      <c r="C5109" s="15">
        <f>HOUR($A5109)</f>
        <v/>
      </c>
      <c r="D5109" s="15">
        <f>IF(AND($A5109&gt;=Instellingen!$B$6,$A5109&lt;Instellingen!$B$7),1,0)</f>
        <v/>
      </c>
      <c r="E5109" s="15">
        <f>COUNTIF(tData[BezoekStart],"&lt;"&amp;($A5109+1/24))-COUNTIF(tData[BezoekEind],"&lt;="&amp;$A5109)</f>
        <v/>
      </c>
      <c r="F5109" s="15">
        <f>COUNTIF(tData[BezoekLangStart],"&lt;"&amp;($A5109+1/24))-COUNTIF(tData[BezoekLangEind],"&lt;="&amp;$A5109)</f>
        <v/>
      </c>
      <c r="G5109" s="15">
        <f>IF($D5109=1,$B5109*100+$C5109,-1)</f>
        <v/>
      </c>
      <c r="H5109" s="15">
        <f>IF($D5109=1,$B5109,-1)</f>
        <v/>
      </c>
      <c r="I5109" s="15">
        <f>IF($D5109=1,$C5109,-1)</f>
        <v/>
      </c>
    </row>
    <row r="5110">
      <c r="A5110" s="33" t="n">
        <v>45504.79166666666</v>
      </c>
      <c r="B5110" s="15">
        <f>WEEKDAY($A5110,2)</f>
        <v/>
      </c>
      <c r="C5110" s="15">
        <f>HOUR($A5110)</f>
        <v/>
      </c>
      <c r="D5110" s="15">
        <f>IF(AND($A5110&gt;=Instellingen!$B$6,$A5110&lt;Instellingen!$B$7),1,0)</f>
        <v/>
      </c>
      <c r="E5110" s="15">
        <f>COUNTIF(tData[BezoekStart],"&lt;"&amp;($A5110+1/24))-COUNTIF(tData[BezoekEind],"&lt;="&amp;$A5110)</f>
        <v/>
      </c>
      <c r="F5110" s="15">
        <f>COUNTIF(tData[BezoekLangStart],"&lt;"&amp;($A5110+1/24))-COUNTIF(tData[BezoekLangEind],"&lt;="&amp;$A5110)</f>
        <v/>
      </c>
      <c r="G5110" s="15">
        <f>IF($D5110=1,$B5110*100+$C5110,-1)</f>
        <v/>
      </c>
      <c r="H5110" s="15">
        <f>IF($D5110=1,$B5110,-1)</f>
        <v/>
      </c>
      <c r="I5110" s="15">
        <f>IF($D5110=1,$C5110,-1)</f>
        <v/>
      </c>
    </row>
    <row r="5111">
      <c r="A5111" s="33" t="n">
        <v>45504.83333333334</v>
      </c>
      <c r="B5111" s="15">
        <f>WEEKDAY($A5111,2)</f>
        <v/>
      </c>
      <c r="C5111" s="15">
        <f>HOUR($A5111)</f>
        <v/>
      </c>
      <c r="D5111" s="15">
        <f>IF(AND($A5111&gt;=Instellingen!$B$6,$A5111&lt;Instellingen!$B$7),1,0)</f>
        <v/>
      </c>
      <c r="E5111" s="15">
        <f>COUNTIF(tData[BezoekStart],"&lt;"&amp;($A5111+1/24))-COUNTIF(tData[BezoekEind],"&lt;="&amp;$A5111)</f>
        <v/>
      </c>
      <c r="F5111" s="15">
        <f>COUNTIF(tData[BezoekLangStart],"&lt;"&amp;($A5111+1/24))-COUNTIF(tData[BezoekLangEind],"&lt;="&amp;$A5111)</f>
        <v/>
      </c>
      <c r="G5111" s="15">
        <f>IF($D5111=1,$B5111*100+$C5111,-1)</f>
        <v/>
      </c>
      <c r="H5111" s="15">
        <f>IF($D5111=1,$B5111,-1)</f>
        <v/>
      </c>
      <c r="I5111" s="15">
        <f>IF($D5111=1,$C5111,-1)</f>
        <v/>
      </c>
    </row>
    <row r="5112">
      <c r="A5112" s="33" t="n">
        <v>45504.875</v>
      </c>
      <c r="B5112" s="15">
        <f>WEEKDAY($A5112,2)</f>
        <v/>
      </c>
      <c r="C5112" s="15">
        <f>HOUR($A5112)</f>
        <v/>
      </c>
      <c r="D5112" s="15">
        <f>IF(AND($A5112&gt;=Instellingen!$B$6,$A5112&lt;Instellingen!$B$7),1,0)</f>
        <v/>
      </c>
      <c r="E5112" s="15">
        <f>COUNTIF(tData[BezoekStart],"&lt;"&amp;($A5112+1/24))-COUNTIF(tData[BezoekEind],"&lt;="&amp;$A5112)</f>
        <v/>
      </c>
      <c r="F5112" s="15">
        <f>COUNTIF(tData[BezoekLangStart],"&lt;"&amp;($A5112+1/24))-COUNTIF(tData[BezoekLangEind],"&lt;="&amp;$A5112)</f>
        <v/>
      </c>
      <c r="G5112" s="15">
        <f>IF($D5112=1,$B5112*100+$C5112,-1)</f>
        <v/>
      </c>
      <c r="H5112" s="15">
        <f>IF($D5112=1,$B5112,-1)</f>
        <v/>
      </c>
      <c r="I5112" s="15">
        <f>IF($D5112=1,$C5112,-1)</f>
        <v/>
      </c>
    </row>
    <row r="5113">
      <c r="A5113" s="33" t="n">
        <v>45504.91666666666</v>
      </c>
      <c r="B5113" s="15">
        <f>WEEKDAY($A5113,2)</f>
        <v/>
      </c>
      <c r="C5113" s="15">
        <f>HOUR($A5113)</f>
        <v/>
      </c>
      <c r="D5113" s="15">
        <f>IF(AND($A5113&gt;=Instellingen!$B$6,$A5113&lt;Instellingen!$B$7),1,0)</f>
        <v/>
      </c>
      <c r="E5113" s="15">
        <f>COUNTIF(tData[BezoekStart],"&lt;"&amp;($A5113+1/24))-COUNTIF(tData[BezoekEind],"&lt;="&amp;$A5113)</f>
        <v/>
      </c>
      <c r="F5113" s="15">
        <f>COUNTIF(tData[BezoekLangStart],"&lt;"&amp;($A5113+1/24))-COUNTIF(tData[BezoekLangEind],"&lt;="&amp;$A5113)</f>
        <v/>
      </c>
      <c r="G5113" s="15">
        <f>IF($D5113=1,$B5113*100+$C5113,-1)</f>
        <v/>
      </c>
      <c r="H5113" s="15">
        <f>IF($D5113=1,$B5113,-1)</f>
        <v/>
      </c>
      <c r="I5113" s="15">
        <f>IF($D5113=1,$C5113,-1)</f>
        <v/>
      </c>
    </row>
    <row r="5114">
      <c r="A5114" s="33" t="n">
        <v>45504.95833333334</v>
      </c>
      <c r="B5114" s="15">
        <f>WEEKDAY($A5114,2)</f>
        <v/>
      </c>
      <c r="C5114" s="15">
        <f>HOUR($A5114)</f>
        <v/>
      </c>
      <c r="D5114" s="15">
        <f>IF(AND($A5114&gt;=Instellingen!$B$6,$A5114&lt;Instellingen!$B$7),1,0)</f>
        <v/>
      </c>
      <c r="E5114" s="15">
        <f>COUNTIF(tData[BezoekStart],"&lt;"&amp;($A5114+1/24))-COUNTIF(tData[BezoekEind],"&lt;="&amp;$A5114)</f>
        <v/>
      </c>
      <c r="F5114" s="15">
        <f>COUNTIF(tData[BezoekLangStart],"&lt;"&amp;($A5114+1/24))-COUNTIF(tData[BezoekLangEind],"&lt;="&amp;$A5114)</f>
        <v/>
      </c>
      <c r="G5114" s="15">
        <f>IF($D5114=1,$B5114*100+$C5114,-1)</f>
        <v/>
      </c>
      <c r="H5114" s="15">
        <f>IF($D5114=1,$B5114,-1)</f>
        <v/>
      </c>
      <c r="I5114" s="15">
        <f>IF($D5114=1,$C5114,-1)</f>
        <v/>
      </c>
    </row>
    <row r="5115">
      <c r="A5115" s="33" t="n">
        <v>45505</v>
      </c>
      <c r="B5115" s="15">
        <f>WEEKDAY($A5115,2)</f>
        <v/>
      </c>
      <c r="C5115" s="15">
        <f>HOUR($A5115)</f>
        <v/>
      </c>
      <c r="D5115" s="15">
        <f>IF(AND($A5115&gt;=Instellingen!$B$6,$A5115&lt;Instellingen!$B$7),1,0)</f>
        <v/>
      </c>
      <c r="E5115" s="15">
        <f>COUNTIF(tData[BezoekStart],"&lt;"&amp;($A5115+1/24))-COUNTIF(tData[BezoekEind],"&lt;="&amp;$A5115)</f>
        <v/>
      </c>
      <c r="F5115" s="15">
        <f>COUNTIF(tData[BezoekLangStart],"&lt;"&amp;($A5115+1/24))-COUNTIF(tData[BezoekLangEind],"&lt;="&amp;$A5115)</f>
        <v/>
      </c>
      <c r="G5115" s="15">
        <f>IF($D5115=1,$B5115*100+$C5115,-1)</f>
        <v/>
      </c>
      <c r="H5115" s="15">
        <f>IF($D5115=1,$B5115,-1)</f>
        <v/>
      </c>
      <c r="I5115" s="15">
        <f>IF($D5115=1,$C5115,-1)</f>
        <v/>
      </c>
    </row>
    <row r="5116">
      <c r="A5116" s="33" t="n">
        <v>45505.04166666666</v>
      </c>
      <c r="B5116" s="15">
        <f>WEEKDAY($A5116,2)</f>
        <v/>
      </c>
      <c r="C5116" s="15">
        <f>HOUR($A5116)</f>
        <v/>
      </c>
      <c r="D5116" s="15">
        <f>IF(AND($A5116&gt;=Instellingen!$B$6,$A5116&lt;Instellingen!$B$7),1,0)</f>
        <v/>
      </c>
      <c r="E5116" s="15">
        <f>COUNTIF(tData[BezoekStart],"&lt;"&amp;($A5116+1/24))-COUNTIF(tData[BezoekEind],"&lt;="&amp;$A5116)</f>
        <v/>
      </c>
      <c r="F5116" s="15">
        <f>COUNTIF(tData[BezoekLangStart],"&lt;"&amp;($A5116+1/24))-COUNTIF(tData[BezoekLangEind],"&lt;="&amp;$A5116)</f>
        <v/>
      </c>
      <c r="G5116" s="15">
        <f>IF($D5116=1,$B5116*100+$C5116,-1)</f>
        <v/>
      </c>
      <c r="H5116" s="15">
        <f>IF($D5116=1,$B5116,-1)</f>
        <v/>
      </c>
      <c r="I5116" s="15">
        <f>IF($D5116=1,$C5116,-1)</f>
        <v/>
      </c>
    </row>
    <row r="5117">
      <c r="A5117" s="33" t="n">
        <v>45505.08333333334</v>
      </c>
      <c r="B5117" s="15">
        <f>WEEKDAY($A5117,2)</f>
        <v/>
      </c>
      <c r="C5117" s="15">
        <f>HOUR($A5117)</f>
        <v/>
      </c>
      <c r="D5117" s="15">
        <f>IF(AND($A5117&gt;=Instellingen!$B$6,$A5117&lt;Instellingen!$B$7),1,0)</f>
        <v/>
      </c>
      <c r="E5117" s="15">
        <f>COUNTIF(tData[BezoekStart],"&lt;"&amp;($A5117+1/24))-COUNTIF(tData[BezoekEind],"&lt;="&amp;$A5117)</f>
        <v/>
      </c>
      <c r="F5117" s="15">
        <f>COUNTIF(tData[BezoekLangStart],"&lt;"&amp;($A5117+1/24))-COUNTIF(tData[BezoekLangEind],"&lt;="&amp;$A5117)</f>
        <v/>
      </c>
      <c r="G5117" s="15">
        <f>IF($D5117=1,$B5117*100+$C5117,-1)</f>
        <v/>
      </c>
      <c r="H5117" s="15">
        <f>IF($D5117=1,$B5117,-1)</f>
        <v/>
      </c>
      <c r="I5117" s="15">
        <f>IF($D5117=1,$C5117,-1)</f>
        <v/>
      </c>
    </row>
    <row r="5118">
      <c r="A5118" s="33" t="n">
        <v>45505.125</v>
      </c>
      <c r="B5118" s="15">
        <f>WEEKDAY($A5118,2)</f>
        <v/>
      </c>
      <c r="C5118" s="15">
        <f>HOUR($A5118)</f>
        <v/>
      </c>
      <c r="D5118" s="15">
        <f>IF(AND($A5118&gt;=Instellingen!$B$6,$A5118&lt;Instellingen!$B$7),1,0)</f>
        <v/>
      </c>
      <c r="E5118" s="15">
        <f>COUNTIF(tData[BezoekStart],"&lt;"&amp;($A5118+1/24))-COUNTIF(tData[BezoekEind],"&lt;="&amp;$A5118)</f>
        <v/>
      </c>
      <c r="F5118" s="15">
        <f>COUNTIF(tData[BezoekLangStart],"&lt;"&amp;($A5118+1/24))-COUNTIF(tData[BezoekLangEind],"&lt;="&amp;$A5118)</f>
        <v/>
      </c>
      <c r="G5118" s="15">
        <f>IF($D5118=1,$B5118*100+$C5118,-1)</f>
        <v/>
      </c>
      <c r="H5118" s="15">
        <f>IF($D5118=1,$B5118,-1)</f>
        <v/>
      </c>
      <c r="I5118" s="15">
        <f>IF($D5118=1,$C5118,-1)</f>
        <v/>
      </c>
    </row>
    <row r="5119">
      <c r="A5119" s="33" t="n">
        <v>45505.16666666666</v>
      </c>
      <c r="B5119" s="15">
        <f>WEEKDAY($A5119,2)</f>
        <v/>
      </c>
      <c r="C5119" s="15">
        <f>HOUR($A5119)</f>
        <v/>
      </c>
      <c r="D5119" s="15">
        <f>IF(AND($A5119&gt;=Instellingen!$B$6,$A5119&lt;Instellingen!$B$7),1,0)</f>
        <v/>
      </c>
      <c r="E5119" s="15">
        <f>COUNTIF(tData[BezoekStart],"&lt;"&amp;($A5119+1/24))-COUNTIF(tData[BezoekEind],"&lt;="&amp;$A5119)</f>
        <v/>
      </c>
      <c r="F5119" s="15">
        <f>COUNTIF(tData[BezoekLangStart],"&lt;"&amp;($A5119+1/24))-COUNTIF(tData[BezoekLangEind],"&lt;="&amp;$A5119)</f>
        <v/>
      </c>
      <c r="G5119" s="15">
        <f>IF($D5119=1,$B5119*100+$C5119,-1)</f>
        <v/>
      </c>
      <c r="H5119" s="15">
        <f>IF($D5119=1,$B5119,-1)</f>
        <v/>
      </c>
      <c r="I5119" s="15">
        <f>IF($D5119=1,$C5119,-1)</f>
        <v/>
      </c>
    </row>
    <row r="5120">
      <c r="A5120" s="33" t="n">
        <v>45505.20833333334</v>
      </c>
      <c r="B5120" s="15">
        <f>WEEKDAY($A5120,2)</f>
        <v/>
      </c>
      <c r="C5120" s="15">
        <f>HOUR($A5120)</f>
        <v/>
      </c>
      <c r="D5120" s="15">
        <f>IF(AND($A5120&gt;=Instellingen!$B$6,$A5120&lt;Instellingen!$B$7),1,0)</f>
        <v/>
      </c>
      <c r="E5120" s="15">
        <f>COUNTIF(tData[BezoekStart],"&lt;"&amp;($A5120+1/24))-COUNTIF(tData[BezoekEind],"&lt;="&amp;$A5120)</f>
        <v/>
      </c>
      <c r="F5120" s="15">
        <f>COUNTIF(tData[BezoekLangStart],"&lt;"&amp;($A5120+1/24))-COUNTIF(tData[BezoekLangEind],"&lt;="&amp;$A5120)</f>
        <v/>
      </c>
      <c r="G5120" s="15">
        <f>IF($D5120=1,$B5120*100+$C5120,-1)</f>
        <v/>
      </c>
      <c r="H5120" s="15">
        <f>IF($D5120=1,$B5120,-1)</f>
        <v/>
      </c>
      <c r="I5120" s="15">
        <f>IF($D5120=1,$C5120,-1)</f>
        <v/>
      </c>
    </row>
    <row r="5121">
      <c r="A5121" s="33" t="n">
        <v>45505.25</v>
      </c>
      <c r="B5121" s="15">
        <f>WEEKDAY($A5121,2)</f>
        <v/>
      </c>
      <c r="C5121" s="15">
        <f>HOUR($A5121)</f>
        <v/>
      </c>
      <c r="D5121" s="15">
        <f>IF(AND($A5121&gt;=Instellingen!$B$6,$A5121&lt;Instellingen!$B$7),1,0)</f>
        <v/>
      </c>
      <c r="E5121" s="15">
        <f>COUNTIF(tData[BezoekStart],"&lt;"&amp;($A5121+1/24))-COUNTIF(tData[BezoekEind],"&lt;="&amp;$A5121)</f>
        <v/>
      </c>
      <c r="F5121" s="15">
        <f>COUNTIF(tData[BezoekLangStart],"&lt;"&amp;($A5121+1/24))-COUNTIF(tData[BezoekLangEind],"&lt;="&amp;$A5121)</f>
        <v/>
      </c>
      <c r="G5121" s="15">
        <f>IF($D5121=1,$B5121*100+$C5121,-1)</f>
        <v/>
      </c>
      <c r="H5121" s="15">
        <f>IF($D5121=1,$B5121,-1)</f>
        <v/>
      </c>
      <c r="I5121" s="15">
        <f>IF($D5121=1,$C5121,-1)</f>
        <v/>
      </c>
    </row>
    <row r="5122">
      <c r="A5122" s="33" t="n">
        <v>45505.29166666666</v>
      </c>
      <c r="B5122" s="15">
        <f>WEEKDAY($A5122,2)</f>
        <v/>
      </c>
      <c r="C5122" s="15">
        <f>HOUR($A5122)</f>
        <v/>
      </c>
      <c r="D5122" s="15">
        <f>IF(AND($A5122&gt;=Instellingen!$B$6,$A5122&lt;Instellingen!$B$7),1,0)</f>
        <v/>
      </c>
      <c r="E5122" s="15">
        <f>COUNTIF(tData[BezoekStart],"&lt;"&amp;($A5122+1/24))-COUNTIF(tData[BezoekEind],"&lt;="&amp;$A5122)</f>
        <v/>
      </c>
      <c r="F5122" s="15">
        <f>COUNTIF(tData[BezoekLangStart],"&lt;"&amp;($A5122+1/24))-COUNTIF(tData[BezoekLangEind],"&lt;="&amp;$A5122)</f>
        <v/>
      </c>
      <c r="G5122" s="15">
        <f>IF($D5122=1,$B5122*100+$C5122,-1)</f>
        <v/>
      </c>
      <c r="H5122" s="15">
        <f>IF($D5122=1,$B5122,-1)</f>
        <v/>
      </c>
      <c r="I5122" s="15">
        <f>IF($D5122=1,$C5122,-1)</f>
        <v/>
      </c>
    </row>
    <row r="5123">
      <c r="A5123" s="33" t="n">
        <v>45505.33333333334</v>
      </c>
      <c r="B5123" s="15">
        <f>WEEKDAY($A5123,2)</f>
        <v/>
      </c>
      <c r="C5123" s="15">
        <f>HOUR($A5123)</f>
        <v/>
      </c>
      <c r="D5123" s="15">
        <f>IF(AND($A5123&gt;=Instellingen!$B$6,$A5123&lt;Instellingen!$B$7),1,0)</f>
        <v/>
      </c>
      <c r="E5123" s="15">
        <f>COUNTIF(tData[BezoekStart],"&lt;"&amp;($A5123+1/24))-COUNTIF(tData[BezoekEind],"&lt;="&amp;$A5123)</f>
        <v/>
      </c>
      <c r="F5123" s="15">
        <f>COUNTIF(tData[BezoekLangStart],"&lt;"&amp;($A5123+1/24))-COUNTIF(tData[BezoekLangEind],"&lt;="&amp;$A5123)</f>
        <v/>
      </c>
      <c r="G5123" s="15">
        <f>IF($D5123=1,$B5123*100+$C5123,-1)</f>
        <v/>
      </c>
      <c r="H5123" s="15">
        <f>IF($D5123=1,$B5123,-1)</f>
        <v/>
      </c>
      <c r="I5123" s="15">
        <f>IF($D5123=1,$C5123,-1)</f>
        <v/>
      </c>
    </row>
    <row r="5124">
      <c r="A5124" s="33" t="n">
        <v>45505.375</v>
      </c>
      <c r="B5124" s="15">
        <f>WEEKDAY($A5124,2)</f>
        <v/>
      </c>
      <c r="C5124" s="15">
        <f>HOUR($A5124)</f>
        <v/>
      </c>
      <c r="D5124" s="15">
        <f>IF(AND($A5124&gt;=Instellingen!$B$6,$A5124&lt;Instellingen!$B$7),1,0)</f>
        <v/>
      </c>
      <c r="E5124" s="15">
        <f>COUNTIF(tData[BezoekStart],"&lt;"&amp;($A5124+1/24))-COUNTIF(tData[BezoekEind],"&lt;="&amp;$A5124)</f>
        <v/>
      </c>
      <c r="F5124" s="15">
        <f>COUNTIF(tData[BezoekLangStart],"&lt;"&amp;($A5124+1/24))-COUNTIF(tData[BezoekLangEind],"&lt;="&amp;$A5124)</f>
        <v/>
      </c>
      <c r="G5124" s="15">
        <f>IF($D5124=1,$B5124*100+$C5124,-1)</f>
        <v/>
      </c>
      <c r="H5124" s="15">
        <f>IF($D5124=1,$B5124,-1)</f>
        <v/>
      </c>
      <c r="I5124" s="15">
        <f>IF($D5124=1,$C5124,-1)</f>
        <v/>
      </c>
    </row>
    <row r="5125">
      <c r="A5125" s="33" t="n">
        <v>45505.41666666666</v>
      </c>
      <c r="B5125" s="15">
        <f>WEEKDAY($A5125,2)</f>
        <v/>
      </c>
      <c r="C5125" s="15">
        <f>HOUR($A5125)</f>
        <v/>
      </c>
      <c r="D5125" s="15">
        <f>IF(AND($A5125&gt;=Instellingen!$B$6,$A5125&lt;Instellingen!$B$7),1,0)</f>
        <v/>
      </c>
      <c r="E5125" s="15">
        <f>COUNTIF(tData[BezoekStart],"&lt;"&amp;($A5125+1/24))-COUNTIF(tData[BezoekEind],"&lt;="&amp;$A5125)</f>
        <v/>
      </c>
      <c r="F5125" s="15">
        <f>COUNTIF(tData[BezoekLangStart],"&lt;"&amp;($A5125+1/24))-COUNTIF(tData[BezoekLangEind],"&lt;="&amp;$A5125)</f>
        <v/>
      </c>
      <c r="G5125" s="15">
        <f>IF($D5125=1,$B5125*100+$C5125,-1)</f>
        <v/>
      </c>
      <c r="H5125" s="15">
        <f>IF($D5125=1,$B5125,-1)</f>
        <v/>
      </c>
      <c r="I5125" s="15">
        <f>IF($D5125=1,$C5125,-1)</f>
        <v/>
      </c>
    </row>
    <row r="5126">
      <c r="A5126" s="33" t="n">
        <v>45505.45833333334</v>
      </c>
      <c r="B5126" s="15">
        <f>WEEKDAY($A5126,2)</f>
        <v/>
      </c>
      <c r="C5126" s="15">
        <f>HOUR($A5126)</f>
        <v/>
      </c>
      <c r="D5126" s="15">
        <f>IF(AND($A5126&gt;=Instellingen!$B$6,$A5126&lt;Instellingen!$B$7),1,0)</f>
        <v/>
      </c>
      <c r="E5126" s="15">
        <f>COUNTIF(tData[BezoekStart],"&lt;"&amp;($A5126+1/24))-COUNTIF(tData[BezoekEind],"&lt;="&amp;$A5126)</f>
        <v/>
      </c>
      <c r="F5126" s="15">
        <f>COUNTIF(tData[BezoekLangStart],"&lt;"&amp;($A5126+1/24))-COUNTIF(tData[BezoekLangEind],"&lt;="&amp;$A5126)</f>
        <v/>
      </c>
      <c r="G5126" s="15">
        <f>IF($D5126=1,$B5126*100+$C5126,-1)</f>
        <v/>
      </c>
      <c r="H5126" s="15">
        <f>IF($D5126=1,$B5126,-1)</f>
        <v/>
      </c>
      <c r="I5126" s="15">
        <f>IF($D5126=1,$C5126,-1)</f>
        <v/>
      </c>
    </row>
    <row r="5127">
      <c r="A5127" s="33" t="n">
        <v>45505.5</v>
      </c>
      <c r="B5127" s="15">
        <f>WEEKDAY($A5127,2)</f>
        <v/>
      </c>
      <c r="C5127" s="15">
        <f>HOUR($A5127)</f>
        <v/>
      </c>
      <c r="D5127" s="15">
        <f>IF(AND($A5127&gt;=Instellingen!$B$6,$A5127&lt;Instellingen!$B$7),1,0)</f>
        <v/>
      </c>
      <c r="E5127" s="15">
        <f>COUNTIF(tData[BezoekStart],"&lt;"&amp;($A5127+1/24))-COUNTIF(tData[BezoekEind],"&lt;="&amp;$A5127)</f>
        <v/>
      </c>
      <c r="F5127" s="15">
        <f>COUNTIF(tData[BezoekLangStart],"&lt;"&amp;($A5127+1/24))-COUNTIF(tData[BezoekLangEind],"&lt;="&amp;$A5127)</f>
        <v/>
      </c>
      <c r="G5127" s="15">
        <f>IF($D5127=1,$B5127*100+$C5127,-1)</f>
        <v/>
      </c>
      <c r="H5127" s="15">
        <f>IF($D5127=1,$B5127,-1)</f>
        <v/>
      </c>
      <c r="I5127" s="15">
        <f>IF($D5127=1,$C5127,-1)</f>
        <v/>
      </c>
    </row>
    <row r="5128">
      <c r="A5128" s="33" t="n">
        <v>45505.54166666666</v>
      </c>
      <c r="B5128" s="15">
        <f>WEEKDAY($A5128,2)</f>
        <v/>
      </c>
      <c r="C5128" s="15">
        <f>HOUR($A5128)</f>
        <v/>
      </c>
      <c r="D5128" s="15">
        <f>IF(AND($A5128&gt;=Instellingen!$B$6,$A5128&lt;Instellingen!$B$7),1,0)</f>
        <v/>
      </c>
      <c r="E5128" s="15">
        <f>COUNTIF(tData[BezoekStart],"&lt;"&amp;($A5128+1/24))-COUNTIF(tData[BezoekEind],"&lt;="&amp;$A5128)</f>
        <v/>
      </c>
      <c r="F5128" s="15">
        <f>COUNTIF(tData[BezoekLangStart],"&lt;"&amp;($A5128+1/24))-COUNTIF(tData[BezoekLangEind],"&lt;="&amp;$A5128)</f>
        <v/>
      </c>
      <c r="G5128" s="15">
        <f>IF($D5128=1,$B5128*100+$C5128,-1)</f>
        <v/>
      </c>
      <c r="H5128" s="15">
        <f>IF($D5128=1,$B5128,-1)</f>
        <v/>
      </c>
      <c r="I5128" s="15">
        <f>IF($D5128=1,$C5128,-1)</f>
        <v/>
      </c>
    </row>
    <row r="5129">
      <c r="A5129" s="33" t="n">
        <v>45505.58333333334</v>
      </c>
      <c r="B5129" s="15">
        <f>WEEKDAY($A5129,2)</f>
        <v/>
      </c>
      <c r="C5129" s="15">
        <f>HOUR($A5129)</f>
        <v/>
      </c>
      <c r="D5129" s="15">
        <f>IF(AND($A5129&gt;=Instellingen!$B$6,$A5129&lt;Instellingen!$B$7),1,0)</f>
        <v/>
      </c>
      <c r="E5129" s="15">
        <f>COUNTIF(tData[BezoekStart],"&lt;"&amp;($A5129+1/24))-COUNTIF(tData[BezoekEind],"&lt;="&amp;$A5129)</f>
        <v/>
      </c>
      <c r="F5129" s="15">
        <f>COUNTIF(tData[BezoekLangStart],"&lt;"&amp;($A5129+1/24))-COUNTIF(tData[BezoekLangEind],"&lt;="&amp;$A5129)</f>
        <v/>
      </c>
      <c r="G5129" s="15">
        <f>IF($D5129=1,$B5129*100+$C5129,-1)</f>
        <v/>
      </c>
      <c r="H5129" s="15">
        <f>IF($D5129=1,$B5129,-1)</f>
        <v/>
      </c>
      <c r="I5129" s="15">
        <f>IF($D5129=1,$C5129,-1)</f>
        <v/>
      </c>
    </row>
    <row r="5130">
      <c r="A5130" s="33" t="n">
        <v>45505.625</v>
      </c>
      <c r="B5130" s="15">
        <f>WEEKDAY($A5130,2)</f>
        <v/>
      </c>
      <c r="C5130" s="15">
        <f>HOUR($A5130)</f>
        <v/>
      </c>
      <c r="D5130" s="15">
        <f>IF(AND($A5130&gt;=Instellingen!$B$6,$A5130&lt;Instellingen!$B$7),1,0)</f>
        <v/>
      </c>
      <c r="E5130" s="15">
        <f>COUNTIF(tData[BezoekStart],"&lt;"&amp;($A5130+1/24))-COUNTIF(tData[BezoekEind],"&lt;="&amp;$A5130)</f>
        <v/>
      </c>
      <c r="F5130" s="15">
        <f>COUNTIF(tData[BezoekLangStart],"&lt;"&amp;($A5130+1/24))-COUNTIF(tData[BezoekLangEind],"&lt;="&amp;$A5130)</f>
        <v/>
      </c>
      <c r="G5130" s="15">
        <f>IF($D5130=1,$B5130*100+$C5130,-1)</f>
        <v/>
      </c>
      <c r="H5130" s="15">
        <f>IF($D5130=1,$B5130,-1)</f>
        <v/>
      </c>
      <c r="I5130" s="15">
        <f>IF($D5130=1,$C5130,-1)</f>
        <v/>
      </c>
    </row>
    <row r="5131">
      <c r="A5131" s="33" t="n">
        <v>45505.66666666666</v>
      </c>
      <c r="B5131" s="15">
        <f>WEEKDAY($A5131,2)</f>
        <v/>
      </c>
      <c r="C5131" s="15">
        <f>HOUR($A5131)</f>
        <v/>
      </c>
      <c r="D5131" s="15">
        <f>IF(AND($A5131&gt;=Instellingen!$B$6,$A5131&lt;Instellingen!$B$7),1,0)</f>
        <v/>
      </c>
      <c r="E5131" s="15">
        <f>COUNTIF(tData[BezoekStart],"&lt;"&amp;($A5131+1/24))-COUNTIF(tData[BezoekEind],"&lt;="&amp;$A5131)</f>
        <v/>
      </c>
      <c r="F5131" s="15">
        <f>COUNTIF(tData[BezoekLangStart],"&lt;"&amp;($A5131+1/24))-COUNTIF(tData[BezoekLangEind],"&lt;="&amp;$A5131)</f>
        <v/>
      </c>
      <c r="G5131" s="15">
        <f>IF($D5131=1,$B5131*100+$C5131,-1)</f>
        <v/>
      </c>
      <c r="H5131" s="15">
        <f>IF($D5131=1,$B5131,-1)</f>
        <v/>
      </c>
      <c r="I5131" s="15">
        <f>IF($D5131=1,$C5131,-1)</f>
        <v/>
      </c>
    </row>
    <row r="5132">
      <c r="A5132" s="33" t="n">
        <v>45505.70833333334</v>
      </c>
      <c r="B5132" s="15">
        <f>WEEKDAY($A5132,2)</f>
        <v/>
      </c>
      <c r="C5132" s="15">
        <f>HOUR($A5132)</f>
        <v/>
      </c>
      <c r="D5132" s="15">
        <f>IF(AND($A5132&gt;=Instellingen!$B$6,$A5132&lt;Instellingen!$B$7),1,0)</f>
        <v/>
      </c>
      <c r="E5132" s="15">
        <f>COUNTIF(tData[BezoekStart],"&lt;"&amp;($A5132+1/24))-COUNTIF(tData[BezoekEind],"&lt;="&amp;$A5132)</f>
        <v/>
      </c>
      <c r="F5132" s="15">
        <f>COUNTIF(tData[BezoekLangStart],"&lt;"&amp;($A5132+1/24))-COUNTIF(tData[BezoekLangEind],"&lt;="&amp;$A5132)</f>
        <v/>
      </c>
      <c r="G5132" s="15">
        <f>IF($D5132=1,$B5132*100+$C5132,-1)</f>
        <v/>
      </c>
      <c r="H5132" s="15">
        <f>IF($D5132=1,$B5132,-1)</f>
        <v/>
      </c>
      <c r="I5132" s="15">
        <f>IF($D5132=1,$C5132,-1)</f>
        <v/>
      </c>
    </row>
    <row r="5133">
      <c r="A5133" s="33" t="n">
        <v>45505.75</v>
      </c>
      <c r="B5133" s="15">
        <f>WEEKDAY($A5133,2)</f>
        <v/>
      </c>
      <c r="C5133" s="15">
        <f>HOUR($A5133)</f>
        <v/>
      </c>
      <c r="D5133" s="15">
        <f>IF(AND($A5133&gt;=Instellingen!$B$6,$A5133&lt;Instellingen!$B$7),1,0)</f>
        <v/>
      </c>
      <c r="E5133" s="15">
        <f>COUNTIF(tData[BezoekStart],"&lt;"&amp;($A5133+1/24))-COUNTIF(tData[BezoekEind],"&lt;="&amp;$A5133)</f>
        <v/>
      </c>
      <c r="F5133" s="15">
        <f>COUNTIF(tData[BezoekLangStart],"&lt;"&amp;($A5133+1/24))-COUNTIF(tData[BezoekLangEind],"&lt;="&amp;$A5133)</f>
        <v/>
      </c>
      <c r="G5133" s="15">
        <f>IF($D5133=1,$B5133*100+$C5133,-1)</f>
        <v/>
      </c>
      <c r="H5133" s="15">
        <f>IF($D5133=1,$B5133,-1)</f>
        <v/>
      </c>
      <c r="I5133" s="15">
        <f>IF($D5133=1,$C5133,-1)</f>
        <v/>
      </c>
    </row>
    <row r="5134">
      <c r="A5134" s="33" t="n">
        <v>45505.79166666666</v>
      </c>
      <c r="B5134" s="15">
        <f>WEEKDAY($A5134,2)</f>
        <v/>
      </c>
      <c r="C5134" s="15">
        <f>HOUR($A5134)</f>
        <v/>
      </c>
      <c r="D5134" s="15">
        <f>IF(AND($A5134&gt;=Instellingen!$B$6,$A5134&lt;Instellingen!$B$7),1,0)</f>
        <v/>
      </c>
      <c r="E5134" s="15">
        <f>COUNTIF(tData[BezoekStart],"&lt;"&amp;($A5134+1/24))-COUNTIF(tData[BezoekEind],"&lt;="&amp;$A5134)</f>
        <v/>
      </c>
      <c r="F5134" s="15">
        <f>COUNTIF(tData[BezoekLangStart],"&lt;"&amp;($A5134+1/24))-COUNTIF(tData[BezoekLangEind],"&lt;="&amp;$A5134)</f>
        <v/>
      </c>
      <c r="G5134" s="15">
        <f>IF($D5134=1,$B5134*100+$C5134,-1)</f>
        <v/>
      </c>
      <c r="H5134" s="15">
        <f>IF($D5134=1,$B5134,-1)</f>
        <v/>
      </c>
      <c r="I5134" s="15">
        <f>IF($D5134=1,$C5134,-1)</f>
        <v/>
      </c>
    </row>
    <row r="5135">
      <c r="A5135" s="33" t="n">
        <v>45505.83333333334</v>
      </c>
      <c r="B5135" s="15">
        <f>WEEKDAY($A5135,2)</f>
        <v/>
      </c>
      <c r="C5135" s="15">
        <f>HOUR($A5135)</f>
        <v/>
      </c>
      <c r="D5135" s="15">
        <f>IF(AND($A5135&gt;=Instellingen!$B$6,$A5135&lt;Instellingen!$B$7),1,0)</f>
        <v/>
      </c>
      <c r="E5135" s="15">
        <f>COUNTIF(tData[BezoekStart],"&lt;"&amp;($A5135+1/24))-COUNTIF(tData[BezoekEind],"&lt;="&amp;$A5135)</f>
        <v/>
      </c>
      <c r="F5135" s="15">
        <f>COUNTIF(tData[BezoekLangStart],"&lt;"&amp;($A5135+1/24))-COUNTIF(tData[BezoekLangEind],"&lt;="&amp;$A5135)</f>
        <v/>
      </c>
      <c r="G5135" s="15">
        <f>IF($D5135=1,$B5135*100+$C5135,-1)</f>
        <v/>
      </c>
      <c r="H5135" s="15">
        <f>IF($D5135=1,$B5135,-1)</f>
        <v/>
      </c>
      <c r="I5135" s="15">
        <f>IF($D5135=1,$C5135,-1)</f>
        <v/>
      </c>
    </row>
    <row r="5136">
      <c r="A5136" s="33" t="n">
        <v>45505.875</v>
      </c>
      <c r="B5136" s="15">
        <f>WEEKDAY($A5136,2)</f>
        <v/>
      </c>
      <c r="C5136" s="15">
        <f>HOUR($A5136)</f>
        <v/>
      </c>
      <c r="D5136" s="15">
        <f>IF(AND($A5136&gt;=Instellingen!$B$6,$A5136&lt;Instellingen!$B$7),1,0)</f>
        <v/>
      </c>
      <c r="E5136" s="15">
        <f>COUNTIF(tData[BezoekStart],"&lt;"&amp;($A5136+1/24))-COUNTIF(tData[BezoekEind],"&lt;="&amp;$A5136)</f>
        <v/>
      </c>
      <c r="F5136" s="15">
        <f>COUNTIF(tData[BezoekLangStart],"&lt;"&amp;($A5136+1/24))-COUNTIF(tData[BezoekLangEind],"&lt;="&amp;$A5136)</f>
        <v/>
      </c>
      <c r="G5136" s="15">
        <f>IF($D5136=1,$B5136*100+$C5136,-1)</f>
        <v/>
      </c>
      <c r="H5136" s="15">
        <f>IF($D5136=1,$B5136,-1)</f>
        <v/>
      </c>
      <c r="I5136" s="15">
        <f>IF($D5136=1,$C5136,-1)</f>
        <v/>
      </c>
    </row>
    <row r="5137">
      <c r="A5137" s="33" t="n">
        <v>45505.91666666666</v>
      </c>
      <c r="B5137" s="15">
        <f>WEEKDAY($A5137,2)</f>
        <v/>
      </c>
      <c r="C5137" s="15">
        <f>HOUR($A5137)</f>
        <v/>
      </c>
      <c r="D5137" s="15">
        <f>IF(AND($A5137&gt;=Instellingen!$B$6,$A5137&lt;Instellingen!$B$7),1,0)</f>
        <v/>
      </c>
      <c r="E5137" s="15">
        <f>COUNTIF(tData[BezoekStart],"&lt;"&amp;($A5137+1/24))-COUNTIF(tData[BezoekEind],"&lt;="&amp;$A5137)</f>
        <v/>
      </c>
      <c r="F5137" s="15">
        <f>COUNTIF(tData[BezoekLangStart],"&lt;"&amp;($A5137+1/24))-COUNTIF(tData[BezoekLangEind],"&lt;="&amp;$A5137)</f>
        <v/>
      </c>
      <c r="G5137" s="15">
        <f>IF($D5137=1,$B5137*100+$C5137,-1)</f>
        <v/>
      </c>
      <c r="H5137" s="15">
        <f>IF($D5137=1,$B5137,-1)</f>
        <v/>
      </c>
      <c r="I5137" s="15">
        <f>IF($D5137=1,$C5137,-1)</f>
        <v/>
      </c>
    </row>
    <row r="5138">
      <c r="A5138" s="33" t="n">
        <v>45505.95833333334</v>
      </c>
      <c r="B5138" s="15">
        <f>WEEKDAY($A5138,2)</f>
        <v/>
      </c>
      <c r="C5138" s="15">
        <f>HOUR($A5138)</f>
        <v/>
      </c>
      <c r="D5138" s="15">
        <f>IF(AND($A5138&gt;=Instellingen!$B$6,$A5138&lt;Instellingen!$B$7),1,0)</f>
        <v/>
      </c>
      <c r="E5138" s="15">
        <f>COUNTIF(tData[BezoekStart],"&lt;"&amp;($A5138+1/24))-COUNTIF(tData[BezoekEind],"&lt;="&amp;$A5138)</f>
        <v/>
      </c>
      <c r="F5138" s="15">
        <f>COUNTIF(tData[BezoekLangStart],"&lt;"&amp;($A5138+1/24))-COUNTIF(tData[BezoekLangEind],"&lt;="&amp;$A5138)</f>
        <v/>
      </c>
      <c r="G5138" s="15">
        <f>IF($D5138=1,$B5138*100+$C5138,-1)</f>
        <v/>
      </c>
      <c r="H5138" s="15">
        <f>IF($D5138=1,$B5138,-1)</f>
        <v/>
      </c>
      <c r="I5138" s="15">
        <f>IF($D5138=1,$C5138,-1)</f>
        <v/>
      </c>
    </row>
    <row r="5139">
      <c r="A5139" s="33" t="n">
        <v>45506</v>
      </c>
      <c r="B5139" s="15">
        <f>WEEKDAY($A5139,2)</f>
        <v/>
      </c>
      <c r="C5139" s="15">
        <f>HOUR($A5139)</f>
        <v/>
      </c>
      <c r="D5139" s="15">
        <f>IF(AND($A5139&gt;=Instellingen!$B$6,$A5139&lt;Instellingen!$B$7),1,0)</f>
        <v/>
      </c>
      <c r="E5139" s="15">
        <f>COUNTIF(tData[BezoekStart],"&lt;"&amp;($A5139+1/24))-COUNTIF(tData[BezoekEind],"&lt;="&amp;$A5139)</f>
        <v/>
      </c>
      <c r="F5139" s="15">
        <f>COUNTIF(tData[BezoekLangStart],"&lt;"&amp;($A5139+1/24))-COUNTIF(tData[BezoekLangEind],"&lt;="&amp;$A5139)</f>
        <v/>
      </c>
      <c r="G5139" s="15">
        <f>IF($D5139=1,$B5139*100+$C5139,-1)</f>
        <v/>
      </c>
      <c r="H5139" s="15">
        <f>IF($D5139=1,$B5139,-1)</f>
        <v/>
      </c>
      <c r="I5139" s="15">
        <f>IF($D5139=1,$C5139,-1)</f>
        <v/>
      </c>
    </row>
    <row r="5140">
      <c r="A5140" s="33" t="n">
        <v>45506.04166666666</v>
      </c>
      <c r="B5140" s="15">
        <f>WEEKDAY($A5140,2)</f>
        <v/>
      </c>
      <c r="C5140" s="15">
        <f>HOUR($A5140)</f>
        <v/>
      </c>
      <c r="D5140" s="15">
        <f>IF(AND($A5140&gt;=Instellingen!$B$6,$A5140&lt;Instellingen!$B$7),1,0)</f>
        <v/>
      </c>
      <c r="E5140" s="15">
        <f>COUNTIF(tData[BezoekStart],"&lt;"&amp;($A5140+1/24))-COUNTIF(tData[BezoekEind],"&lt;="&amp;$A5140)</f>
        <v/>
      </c>
      <c r="F5140" s="15">
        <f>COUNTIF(tData[BezoekLangStart],"&lt;"&amp;($A5140+1/24))-COUNTIF(tData[BezoekLangEind],"&lt;="&amp;$A5140)</f>
        <v/>
      </c>
      <c r="G5140" s="15">
        <f>IF($D5140=1,$B5140*100+$C5140,-1)</f>
        <v/>
      </c>
      <c r="H5140" s="15">
        <f>IF($D5140=1,$B5140,-1)</f>
        <v/>
      </c>
      <c r="I5140" s="15">
        <f>IF($D5140=1,$C5140,-1)</f>
        <v/>
      </c>
    </row>
    <row r="5141">
      <c r="A5141" s="33" t="n">
        <v>45506.08333333334</v>
      </c>
      <c r="B5141" s="15">
        <f>WEEKDAY($A5141,2)</f>
        <v/>
      </c>
      <c r="C5141" s="15">
        <f>HOUR($A5141)</f>
        <v/>
      </c>
      <c r="D5141" s="15">
        <f>IF(AND($A5141&gt;=Instellingen!$B$6,$A5141&lt;Instellingen!$B$7),1,0)</f>
        <v/>
      </c>
      <c r="E5141" s="15">
        <f>COUNTIF(tData[BezoekStart],"&lt;"&amp;($A5141+1/24))-COUNTIF(tData[BezoekEind],"&lt;="&amp;$A5141)</f>
        <v/>
      </c>
      <c r="F5141" s="15">
        <f>COUNTIF(tData[BezoekLangStart],"&lt;"&amp;($A5141+1/24))-COUNTIF(tData[BezoekLangEind],"&lt;="&amp;$A5141)</f>
        <v/>
      </c>
      <c r="G5141" s="15">
        <f>IF($D5141=1,$B5141*100+$C5141,-1)</f>
        <v/>
      </c>
      <c r="H5141" s="15">
        <f>IF($D5141=1,$B5141,-1)</f>
        <v/>
      </c>
      <c r="I5141" s="15">
        <f>IF($D5141=1,$C5141,-1)</f>
        <v/>
      </c>
    </row>
    <row r="5142">
      <c r="A5142" s="33" t="n">
        <v>45506.125</v>
      </c>
      <c r="B5142" s="15">
        <f>WEEKDAY($A5142,2)</f>
        <v/>
      </c>
      <c r="C5142" s="15">
        <f>HOUR($A5142)</f>
        <v/>
      </c>
      <c r="D5142" s="15">
        <f>IF(AND($A5142&gt;=Instellingen!$B$6,$A5142&lt;Instellingen!$B$7),1,0)</f>
        <v/>
      </c>
      <c r="E5142" s="15">
        <f>COUNTIF(tData[BezoekStart],"&lt;"&amp;($A5142+1/24))-COUNTIF(tData[BezoekEind],"&lt;="&amp;$A5142)</f>
        <v/>
      </c>
      <c r="F5142" s="15">
        <f>COUNTIF(tData[BezoekLangStart],"&lt;"&amp;($A5142+1/24))-COUNTIF(tData[BezoekLangEind],"&lt;="&amp;$A5142)</f>
        <v/>
      </c>
      <c r="G5142" s="15">
        <f>IF($D5142=1,$B5142*100+$C5142,-1)</f>
        <v/>
      </c>
      <c r="H5142" s="15">
        <f>IF($D5142=1,$B5142,-1)</f>
        <v/>
      </c>
      <c r="I5142" s="15">
        <f>IF($D5142=1,$C5142,-1)</f>
        <v/>
      </c>
    </row>
    <row r="5143">
      <c r="A5143" s="33" t="n">
        <v>45506.16666666666</v>
      </c>
      <c r="B5143" s="15">
        <f>WEEKDAY($A5143,2)</f>
        <v/>
      </c>
      <c r="C5143" s="15">
        <f>HOUR($A5143)</f>
        <v/>
      </c>
      <c r="D5143" s="15">
        <f>IF(AND($A5143&gt;=Instellingen!$B$6,$A5143&lt;Instellingen!$B$7),1,0)</f>
        <v/>
      </c>
      <c r="E5143" s="15">
        <f>COUNTIF(tData[BezoekStart],"&lt;"&amp;($A5143+1/24))-COUNTIF(tData[BezoekEind],"&lt;="&amp;$A5143)</f>
        <v/>
      </c>
      <c r="F5143" s="15">
        <f>COUNTIF(tData[BezoekLangStart],"&lt;"&amp;($A5143+1/24))-COUNTIF(tData[BezoekLangEind],"&lt;="&amp;$A5143)</f>
        <v/>
      </c>
      <c r="G5143" s="15">
        <f>IF($D5143=1,$B5143*100+$C5143,-1)</f>
        <v/>
      </c>
      <c r="H5143" s="15">
        <f>IF($D5143=1,$B5143,-1)</f>
        <v/>
      </c>
      <c r="I5143" s="15">
        <f>IF($D5143=1,$C5143,-1)</f>
        <v/>
      </c>
    </row>
    <row r="5144">
      <c r="A5144" s="33" t="n">
        <v>45506.20833333334</v>
      </c>
      <c r="B5144" s="15">
        <f>WEEKDAY($A5144,2)</f>
        <v/>
      </c>
      <c r="C5144" s="15">
        <f>HOUR($A5144)</f>
        <v/>
      </c>
      <c r="D5144" s="15">
        <f>IF(AND($A5144&gt;=Instellingen!$B$6,$A5144&lt;Instellingen!$B$7),1,0)</f>
        <v/>
      </c>
      <c r="E5144" s="15">
        <f>COUNTIF(tData[BezoekStart],"&lt;"&amp;($A5144+1/24))-COUNTIF(tData[BezoekEind],"&lt;="&amp;$A5144)</f>
        <v/>
      </c>
      <c r="F5144" s="15">
        <f>COUNTIF(tData[BezoekLangStart],"&lt;"&amp;($A5144+1/24))-COUNTIF(tData[BezoekLangEind],"&lt;="&amp;$A5144)</f>
        <v/>
      </c>
      <c r="G5144" s="15">
        <f>IF($D5144=1,$B5144*100+$C5144,-1)</f>
        <v/>
      </c>
      <c r="H5144" s="15">
        <f>IF($D5144=1,$B5144,-1)</f>
        <v/>
      </c>
      <c r="I5144" s="15">
        <f>IF($D5144=1,$C5144,-1)</f>
        <v/>
      </c>
    </row>
    <row r="5145">
      <c r="A5145" s="33" t="n">
        <v>45506.25</v>
      </c>
      <c r="B5145" s="15">
        <f>WEEKDAY($A5145,2)</f>
        <v/>
      </c>
      <c r="C5145" s="15">
        <f>HOUR($A5145)</f>
        <v/>
      </c>
      <c r="D5145" s="15">
        <f>IF(AND($A5145&gt;=Instellingen!$B$6,$A5145&lt;Instellingen!$B$7),1,0)</f>
        <v/>
      </c>
      <c r="E5145" s="15">
        <f>COUNTIF(tData[BezoekStart],"&lt;"&amp;($A5145+1/24))-COUNTIF(tData[BezoekEind],"&lt;="&amp;$A5145)</f>
        <v/>
      </c>
      <c r="F5145" s="15">
        <f>COUNTIF(tData[BezoekLangStart],"&lt;"&amp;($A5145+1/24))-COUNTIF(tData[BezoekLangEind],"&lt;="&amp;$A5145)</f>
        <v/>
      </c>
      <c r="G5145" s="15">
        <f>IF($D5145=1,$B5145*100+$C5145,-1)</f>
        <v/>
      </c>
      <c r="H5145" s="15">
        <f>IF($D5145=1,$B5145,-1)</f>
        <v/>
      </c>
      <c r="I5145" s="15">
        <f>IF($D5145=1,$C5145,-1)</f>
        <v/>
      </c>
    </row>
    <row r="5146">
      <c r="A5146" s="33" t="n">
        <v>45506.29166666666</v>
      </c>
      <c r="B5146" s="15">
        <f>WEEKDAY($A5146,2)</f>
        <v/>
      </c>
      <c r="C5146" s="15">
        <f>HOUR($A5146)</f>
        <v/>
      </c>
      <c r="D5146" s="15">
        <f>IF(AND($A5146&gt;=Instellingen!$B$6,$A5146&lt;Instellingen!$B$7),1,0)</f>
        <v/>
      </c>
      <c r="E5146" s="15">
        <f>COUNTIF(tData[BezoekStart],"&lt;"&amp;($A5146+1/24))-COUNTIF(tData[BezoekEind],"&lt;="&amp;$A5146)</f>
        <v/>
      </c>
      <c r="F5146" s="15">
        <f>COUNTIF(tData[BezoekLangStart],"&lt;"&amp;($A5146+1/24))-COUNTIF(tData[BezoekLangEind],"&lt;="&amp;$A5146)</f>
        <v/>
      </c>
      <c r="G5146" s="15">
        <f>IF($D5146=1,$B5146*100+$C5146,-1)</f>
        <v/>
      </c>
      <c r="H5146" s="15">
        <f>IF($D5146=1,$B5146,-1)</f>
        <v/>
      </c>
      <c r="I5146" s="15">
        <f>IF($D5146=1,$C5146,-1)</f>
        <v/>
      </c>
    </row>
    <row r="5147">
      <c r="A5147" s="33" t="n">
        <v>45506.33333333334</v>
      </c>
      <c r="B5147" s="15">
        <f>WEEKDAY($A5147,2)</f>
        <v/>
      </c>
      <c r="C5147" s="15">
        <f>HOUR($A5147)</f>
        <v/>
      </c>
      <c r="D5147" s="15">
        <f>IF(AND($A5147&gt;=Instellingen!$B$6,$A5147&lt;Instellingen!$B$7),1,0)</f>
        <v/>
      </c>
      <c r="E5147" s="15">
        <f>COUNTIF(tData[BezoekStart],"&lt;"&amp;($A5147+1/24))-COUNTIF(tData[BezoekEind],"&lt;="&amp;$A5147)</f>
        <v/>
      </c>
      <c r="F5147" s="15">
        <f>COUNTIF(tData[BezoekLangStart],"&lt;"&amp;($A5147+1/24))-COUNTIF(tData[BezoekLangEind],"&lt;="&amp;$A5147)</f>
        <v/>
      </c>
      <c r="G5147" s="15">
        <f>IF($D5147=1,$B5147*100+$C5147,-1)</f>
        <v/>
      </c>
      <c r="H5147" s="15">
        <f>IF($D5147=1,$B5147,-1)</f>
        <v/>
      </c>
      <c r="I5147" s="15">
        <f>IF($D5147=1,$C5147,-1)</f>
        <v/>
      </c>
    </row>
    <row r="5148">
      <c r="A5148" s="33" t="n">
        <v>45506.375</v>
      </c>
      <c r="B5148" s="15">
        <f>WEEKDAY($A5148,2)</f>
        <v/>
      </c>
      <c r="C5148" s="15">
        <f>HOUR($A5148)</f>
        <v/>
      </c>
      <c r="D5148" s="15">
        <f>IF(AND($A5148&gt;=Instellingen!$B$6,$A5148&lt;Instellingen!$B$7),1,0)</f>
        <v/>
      </c>
      <c r="E5148" s="15">
        <f>COUNTIF(tData[BezoekStart],"&lt;"&amp;($A5148+1/24))-COUNTIF(tData[BezoekEind],"&lt;="&amp;$A5148)</f>
        <v/>
      </c>
      <c r="F5148" s="15">
        <f>COUNTIF(tData[BezoekLangStart],"&lt;"&amp;($A5148+1/24))-COUNTIF(tData[BezoekLangEind],"&lt;="&amp;$A5148)</f>
        <v/>
      </c>
      <c r="G5148" s="15">
        <f>IF($D5148=1,$B5148*100+$C5148,-1)</f>
        <v/>
      </c>
      <c r="H5148" s="15">
        <f>IF($D5148=1,$B5148,-1)</f>
        <v/>
      </c>
      <c r="I5148" s="15">
        <f>IF($D5148=1,$C5148,-1)</f>
        <v/>
      </c>
    </row>
    <row r="5149">
      <c r="A5149" s="33" t="n">
        <v>45506.41666666666</v>
      </c>
      <c r="B5149" s="15">
        <f>WEEKDAY($A5149,2)</f>
        <v/>
      </c>
      <c r="C5149" s="15">
        <f>HOUR($A5149)</f>
        <v/>
      </c>
      <c r="D5149" s="15">
        <f>IF(AND($A5149&gt;=Instellingen!$B$6,$A5149&lt;Instellingen!$B$7),1,0)</f>
        <v/>
      </c>
      <c r="E5149" s="15">
        <f>COUNTIF(tData[BezoekStart],"&lt;"&amp;($A5149+1/24))-COUNTIF(tData[BezoekEind],"&lt;="&amp;$A5149)</f>
        <v/>
      </c>
      <c r="F5149" s="15">
        <f>COUNTIF(tData[BezoekLangStart],"&lt;"&amp;($A5149+1/24))-COUNTIF(tData[BezoekLangEind],"&lt;="&amp;$A5149)</f>
        <v/>
      </c>
      <c r="G5149" s="15">
        <f>IF($D5149=1,$B5149*100+$C5149,-1)</f>
        <v/>
      </c>
      <c r="H5149" s="15">
        <f>IF($D5149=1,$B5149,-1)</f>
        <v/>
      </c>
      <c r="I5149" s="15">
        <f>IF($D5149=1,$C5149,-1)</f>
        <v/>
      </c>
    </row>
    <row r="5150">
      <c r="A5150" s="33" t="n">
        <v>45506.45833333334</v>
      </c>
      <c r="B5150" s="15">
        <f>WEEKDAY($A5150,2)</f>
        <v/>
      </c>
      <c r="C5150" s="15">
        <f>HOUR($A5150)</f>
        <v/>
      </c>
      <c r="D5150" s="15">
        <f>IF(AND($A5150&gt;=Instellingen!$B$6,$A5150&lt;Instellingen!$B$7),1,0)</f>
        <v/>
      </c>
      <c r="E5150" s="15">
        <f>COUNTIF(tData[BezoekStart],"&lt;"&amp;($A5150+1/24))-COUNTIF(tData[BezoekEind],"&lt;="&amp;$A5150)</f>
        <v/>
      </c>
      <c r="F5150" s="15">
        <f>COUNTIF(tData[BezoekLangStart],"&lt;"&amp;($A5150+1/24))-COUNTIF(tData[BezoekLangEind],"&lt;="&amp;$A5150)</f>
        <v/>
      </c>
      <c r="G5150" s="15">
        <f>IF($D5150=1,$B5150*100+$C5150,-1)</f>
        <v/>
      </c>
      <c r="H5150" s="15">
        <f>IF($D5150=1,$B5150,-1)</f>
        <v/>
      </c>
      <c r="I5150" s="15">
        <f>IF($D5150=1,$C5150,-1)</f>
        <v/>
      </c>
    </row>
    <row r="5151">
      <c r="A5151" s="33" t="n">
        <v>45506.5</v>
      </c>
      <c r="B5151" s="15">
        <f>WEEKDAY($A5151,2)</f>
        <v/>
      </c>
      <c r="C5151" s="15">
        <f>HOUR($A5151)</f>
        <v/>
      </c>
      <c r="D5151" s="15">
        <f>IF(AND($A5151&gt;=Instellingen!$B$6,$A5151&lt;Instellingen!$B$7),1,0)</f>
        <v/>
      </c>
      <c r="E5151" s="15">
        <f>COUNTIF(tData[BezoekStart],"&lt;"&amp;($A5151+1/24))-COUNTIF(tData[BezoekEind],"&lt;="&amp;$A5151)</f>
        <v/>
      </c>
      <c r="F5151" s="15">
        <f>COUNTIF(tData[BezoekLangStart],"&lt;"&amp;($A5151+1/24))-COUNTIF(tData[BezoekLangEind],"&lt;="&amp;$A5151)</f>
        <v/>
      </c>
      <c r="G5151" s="15">
        <f>IF($D5151=1,$B5151*100+$C5151,-1)</f>
        <v/>
      </c>
      <c r="H5151" s="15">
        <f>IF($D5151=1,$B5151,-1)</f>
        <v/>
      </c>
      <c r="I5151" s="15">
        <f>IF($D5151=1,$C5151,-1)</f>
        <v/>
      </c>
    </row>
    <row r="5152">
      <c r="A5152" s="33" t="n">
        <v>45506.54166666666</v>
      </c>
      <c r="B5152" s="15">
        <f>WEEKDAY($A5152,2)</f>
        <v/>
      </c>
      <c r="C5152" s="15">
        <f>HOUR($A5152)</f>
        <v/>
      </c>
      <c r="D5152" s="15">
        <f>IF(AND($A5152&gt;=Instellingen!$B$6,$A5152&lt;Instellingen!$B$7),1,0)</f>
        <v/>
      </c>
      <c r="E5152" s="15">
        <f>COUNTIF(tData[BezoekStart],"&lt;"&amp;($A5152+1/24))-COUNTIF(tData[BezoekEind],"&lt;="&amp;$A5152)</f>
        <v/>
      </c>
      <c r="F5152" s="15">
        <f>COUNTIF(tData[BezoekLangStart],"&lt;"&amp;($A5152+1/24))-COUNTIF(tData[BezoekLangEind],"&lt;="&amp;$A5152)</f>
        <v/>
      </c>
      <c r="G5152" s="15">
        <f>IF($D5152=1,$B5152*100+$C5152,-1)</f>
        <v/>
      </c>
      <c r="H5152" s="15">
        <f>IF($D5152=1,$B5152,-1)</f>
        <v/>
      </c>
      <c r="I5152" s="15">
        <f>IF($D5152=1,$C5152,-1)</f>
        <v/>
      </c>
    </row>
    <row r="5153">
      <c r="A5153" s="33" t="n">
        <v>45506.58333333334</v>
      </c>
      <c r="B5153" s="15">
        <f>WEEKDAY($A5153,2)</f>
        <v/>
      </c>
      <c r="C5153" s="15">
        <f>HOUR($A5153)</f>
        <v/>
      </c>
      <c r="D5153" s="15">
        <f>IF(AND($A5153&gt;=Instellingen!$B$6,$A5153&lt;Instellingen!$B$7),1,0)</f>
        <v/>
      </c>
      <c r="E5153" s="15">
        <f>COUNTIF(tData[BezoekStart],"&lt;"&amp;($A5153+1/24))-COUNTIF(tData[BezoekEind],"&lt;="&amp;$A5153)</f>
        <v/>
      </c>
      <c r="F5153" s="15">
        <f>COUNTIF(tData[BezoekLangStart],"&lt;"&amp;($A5153+1/24))-COUNTIF(tData[BezoekLangEind],"&lt;="&amp;$A5153)</f>
        <v/>
      </c>
      <c r="G5153" s="15">
        <f>IF($D5153=1,$B5153*100+$C5153,-1)</f>
        <v/>
      </c>
      <c r="H5153" s="15">
        <f>IF($D5153=1,$B5153,-1)</f>
        <v/>
      </c>
      <c r="I5153" s="15">
        <f>IF($D5153=1,$C5153,-1)</f>
        <v/>
      </c>
    </row>
    <row r="5154">
      <c r="A5154" s="33" t="n">
        <v>45506.625</v>
      </c>
      <c r="B5154" s="15">
        <f>WEEKDAY($A5154,2)</f>
        <v/>
      </c>
      <c r="C5154" s="15">
        <f>HOUR($A5154)</f>
        <v/>
      </c>
      <c r="D5154" s="15">
        <f>IF(AND($A5154&gt;=Instellingen!$B$6,$A5154&lt;Instellingen!$B$7),1,0)</f>
        <v/>
      </c>
      <c r="E5154" s="15">
        <f>COUNTIF(tData[BezoekStart],"&lt;"&amp;($A5154+1/24))-COUNTIF(tData[BezoekEind],"&lt;="&amp;$A5154)</f>
        <v/>
      </c>
      <c r="F5154" s="15">
        <f>COUNTIF(tData[BezoekLangStart],"&lt;"&amp;($A5154+1/24))-COUNTIF(tData[BezoekLangEind],"&lt;="&amp;$A5154)</f>
        <v/>
      </c>
      <c r="G5154" s="15">
        <f>IF($D5154=1,$B5154*100+$C5154,-1)</f>
        <v/>
      </c>
      <c r="H5154" s="15">
        <f>IF($D5154=1,$B5154,-1)</f>
        <v/>
      </c>
      <c r="I5154" s="15">
        <f>IF($D5154=1,$C5154,-1)</f>
        <v/>
      </c>
    </row>
    <row r="5155">
      <c r="A5155" s="33" t="n">
        <v>45506.66666666666</v>
      </c>
      <c r="B5155" s="15">
        <f>WEEKDAY($A5155,2)</f>
        <v/>
      </c>
      <c r="C5155" s="15">
        <f>HOUR($A5155)</f>
        <v/>
      </c>
      <c r="D5155" s="15">
        <f>IF(AND($A5155&gt;=Instellingen!$B$6,$A5155&lt;Instellingen!$B$7),1,0)</f>
        <v/>
      </c>
      <c r="E5155" s="15">
        <f>COUNTIF(tData[BezoekStart],"&lt;"&amp;($A5155+1/24))-COUNTIF(tData[BezoekEind],"&lt;="&amp;$A5155)</f>
        <v/>
      </c>
      <c r="F5155" s="15">
        <f>COUNTIF(tData[BezoekLangStart],"&lt;"&amp;($A5155+1/24))-COUNTIF(tData[BezoekLangEind],"&lt;="&amp;$A5155)</f>
        <v/>
      </c>
      <c r="G5155" s="15">
        <f>IF($D5155=1,$B5155*100+$C5155,-1)</f>
        <v/>
      </c>
      <c r="H5155" s="15">
        <f>IF($D5155=1,$B5155,-1)</f>
        <v/>
      </c>
      <c r="I5155" s="15">
        <f>IF($D5155=1,$C5155,-1)</f>
        <v/>
      </c>
    </row>
    <row r="5156">
      <c r="A5156" s="33" t="n">
        <v>45506.70833333334</v>
      </c>
      <c r="B5156" s="15">
        <f>WEEKDAY($A5156,2)</f>
        <v/>
      </c>
      <c r="C5156" s="15">
        <f>HOUR($A5156)</f>
        <v/>
      </c>
      <c r="D5156" s="15">
        <f>IF(AND($A5156&gt;=Instellingen!$B$6,$A5156&lt;Instellingen!$B$7),1,0)</f>
        <v/>
      </c>
      <c r="E5156" s="15">
        <f>COUNTIF(tData[BezoekStart],"&lt;"&amp;($A5156+1/24))-COUNTIF(tData[BezoekEind],"&lt;="&amp;$A5156)</f>
        <v/>
      </c>
      <c r="F5156" s="15">
        <f>COUNTIF(tData[BezoekLangStart],"&lt;"&amp;($A5156+1/24))-COUNTIF(tData[BezoekLangEind],"&lt;="&amp;$A5156)</f>
        <v/>
      </c>
      <c r="G5156" s="15">
        <f>IF($D5156=1,$B5156*100+$C5156,-1)</f>
        <v/>
      </c>
      <c r="H5156" s="15">
        <f>IF($D5156=1,$B5156,-1)</f>
        <v/>
      </c>
      <c r="I5156" s="15">
        <f>IF($D5156=1,$C5156,-1)</f>
        <v/>
      </c>
    </row>
    <row r="5157">
      <c r="A5157" s="33" t="n">
        <v>45506.75</v>
      </c>
      <c r="B5157" s="15">
        <f>WEEKDAY($A5157,2)</f>
        <v/>
      </c>
      <c r="C5157" s="15">
        <f>HOUR($A5157)</f>
        <v/>
      </c>
      <c r="D5157" s="15">
        <f>IF(AND($A5157&gt;=Instellingen!$B$6,$A5157&lt;Instellingen!$B$7),1,0)</f>
        <v/>
      </c>
      <c r="E5157" s="15">
        <f>COUNTIF(tData[BezoekStart],"&lt;"&amp;($A5157+1/24))-COUNTIF(tData[BezoekEind],"&lt;="&amp;$A5157)</f>
        <v/>
      </c>
      <c r="F5157" s="15">
        <f>COUNTIF(tData[BezoekLangStart],"&lt;"&amp;($A5157+1/24))-COUNTIF(tData[BezoekLangEind],"&lt;="&amp;$A5157)</f>
        <v/>
      </c>
      <c r="G5157" s="15">
        <f>IF($D5157=1,$B5157*100+$C5157,-1)</f>
        <v/>
      </c>
      <c r="H5157" s="15">
        <f>IF($D5157=1,$B5157,-1)</f>
        <v/>
      </c>
      <c r="I5157" s="15">
        <f>IF($D5157=1,$C5157,-1)</f>
        <v/>
      </c>
    </row>
    <row r="5158">
      <c r="A5158" s="33" t="n">
        <v>45506.79166666666</v>
      </c>
      <c r="B5158" s="15">
        <f>WEEKDAY($A5158,2)</f>
        <v/>
      </c>
      <c r="C5158" s="15">
        <f>HOUR($A5158)</f>
        <v/>
      </c>
      <c r="D5158" s="15">
        <f>IF(AND($A5158&gt;=Instellingen!$B$6,$A5158&lt;Instellingen!$B$7),1,0)</f>
        <v/>
      </c>
      <c r="E5158" s="15">
        <f>COUNTIF(tData[BezoekStart],"&lt;"&amp;($A5158+1/24))-COUNTIF(tData[BezoekEind],"&lt;="&amp;$A5158)</f>
        <v/>
      </c>
      <c r="F5158" s="15">
        <f>COUNTIF(tData[BezoekLangStart],"&lt;"&amp;($A5158+1/24))-COUNTIF(tData[BezoekLangEind],"&lt;="&amp;$A5158)</f>
        <v/>
      </c>
      <c r="G5158" s="15">
        <f>IF($D5158=1,$B5158*100+$C5158,-1)</f>
        <v/>
      </c>
      <c r="H5158" s="15">
        <f>IF($D5158=1,$B5158,-1)</f>
        <v/>
      </c>
      <c r="I5158" s="15">
        <f>IF($D5158=1,$C5158,-1)</f>
        <v/>
      </c>
    </row>
    <row r="5159">
      <c r="A5159" s="33" t="n">
        <v>45506.83333333334</v>
      </c>
      <c r="B5159" s="15">
        <f>WEEKDAY($A5159,2)</f>
        <v/>
      </c>
      <c r="C5159" s="15">
        <f>HOUR($A5159)</f>
        <v/>
      </c>
      <c r="D5159" s="15">
        <f>IF(AND($A5159&gt;=Instellingen!$B$6,$A5159&lt;Instellingen!$B$7),1,0)</f>
        <v/>
      </c>
      <c r="E5159" s="15">
        <f>COUNTIF(tData[BezoekStart],"&lt;"&amp;($A5159+1/24))-COUNTIF(tData[BezoekEind],"&lt;="&amp;$A5159)</f>
        <v/>
      </c>
      <c r="F5159" s="15">
        <f>COUNTIF(tData[BezoekLangStart],"&lt;"&amp;($A5159+1/24))-COUNTIF(tData[BezoekLangEind],"&lt;="&amp;$A5159)</f>
        <v/>
      </c>
      <c r="G5159" s="15">
        <f>IF($D5159=1,$B5159*100+$C5159,-1)</f>
        <v/>
      </c>
      <c r="H5159" s="15">
        <f>IF($D5159=1,$B5159,-1)</f>
        <v/>
      </c>
      <c r="I5159" s="15">
        <f>IF($D5159=1,$C5159,-1)</f>
        <v/>
      </c>
    </row>
    <row r="5160">
      <c r="A5160" s="33" t="n">
        <v>45506.875</v>
      </c>
      <c r="B5160" s="15">
        <f>WEEKDAY($A5160,2)</f>
        <v/>
      </c>
      <c r="C5160" s="15">
        <f>HOUR($A5160)</f>
        <v/>
      </c>
      <c r="D5160" s="15">
        <f>IF(AND($A5160&gt;=Instellingen!$B$6,$A5160&lt;Instellingen!$B$7),1,0)</f>
        <v/>
      </c>
      <c r="E5160" s="15">
        <f>COUNTIF(tData[BezoekStart],"&lt;"&amp;($A5160+1/24))-COUNTIF(tData[BezoekEind],"&lt;="&amp;$A5160)</f>
        <v/>
      </c>
      <c r="F5160" s="15">
        <f>COUNTIF(tData[BezoekLangStart],"&lt;"&amp;($A5160+1/24))-COUNTIF(tData[BezoekLangEind],"&lt;="&amp;$A5160)</f>
        <v/>
      </c>
      <c r="G5160" s="15">
        <f>IF($D5160=1,$B5160*100+$C5160,-1)</f>
        <v/>
      </c>
      <c r="H5160" s="15">
        <f>IF($D5160=1,$B5160,-1)</f>
        <v/>
      </c>
      <c r="I5160" s="15">
        <f>IF($D5160=1,$C5160,-1)</f>
        <v/>
      </c>
    </row>
    <row r="5161">
      <c r="A5161" s="33" t="n">
        <v>45506.91666666666</v>
      </c>
      <c r="B5161" s="15">
        <f>WEEKDAY($A5161,2)</f>
        <v/>
      </c>
      <c r="C5161" s="15">
        <f>HOUR($A5161)</f>
        <v/>
      </c>
      <c r="D5161" s="15">
        <f>IF(AND($A5161&gt;=Instellingen!$B$6,$A5161&lt;Instellingen!$B$7),1,0)</f>
        <v/>
      </c>
      <c r="E5161" s="15">
        <f>COUNTIF(tData[BezoekStart],"&lt;"&amp;($A5161+1/24))-COUNTIF(tData[BezoekEind],"&lt;="&amp;$A5161)</f>
        <v/>
      </c>
      <c r="F5161" s="15">
        <f>COUNTIF(tData[BezoekLangStart],"&lt;"&amp;($A5161+1/24))-COUNTIF(tData[BezoekLangEind],"&lt;="&amp;$A5161)</f>
        <v/>
      </c>
      <c r="G5161" s="15">
        <f>IF($D5161=1,$B5161*100+$C5161,-1)</f>
        <v/>
      </c>
      <c r="H5161" s="15">
        <f>IF($D5161=1,$B5161,-1)</f>
        <v/>
      </c>
      <c r="I5161" s="15">
        <f>IF($D5161=1,$C5161,-1)</f>
        <v/>
      </c>
    </row>
    <row r="5162">
      <c r="A5162" s="33" t="n">
        <v>45506.95833333334</v>
      </c>
      <c r="B5162" s="15">
        <f>WEEKDAY($A5162,2)</f>
        <v/>
      </c>
      <c r="C5162" s="15">
        <f>HOUR($A5162)</f>
        <v/>
      </c>
      <c r="D5162" s="15">
        <f>IF(AND($A5162&gt;=Instellingen!$B$6,$A5162&lt;Instellingen!$B$7),1,0)</f>
        <v/>
      </c>
      <c r="E5162" s="15">
        <f>COUNTIF(tData[BezoekStart],"&lt;"&amp;($A5162+1/24))-COUNTIF(tData[BezoekEind],"&lt;="&amp;$A5162)</f>
        <v/>
      </c>
      <c r="F5162" s="15">
        <f>COUNTIF(tData[BezoekLangStart],"&lt;"&amp;($A5162+1/24))-COUNTIF(tData[BezoekLangEind],"&lt;="&amp;$A5162)</f>
        <v/>
      </c>
      <c r="G5162" s="15">
        <f>IF($D5162=1,$B5162*100+$C5162,-1)</f>
        <v/>
      </c>
      <c r="H5162" s="15">
        <f>IF($D5162=1,$B5162,-1)</f>
        <v/>
      </c>
      <c r="I5162" s="15">
        <f>IF($D5162=1,$C5162,-1)</f>
        <v/>
      </c>
    </row>
    <row r="5163">
      <c r="A5163" s="33" t="n">
        <v>45507</v>
      </c>
      <c r="B5163" s="15">
        <f>WEEKDAY($A5163,2)</f>
        <v/>
      </c>
      <c r="C5163" s="15">
        <f>HOUR($A5163)</f>
        <v/>
      </c>
      <c r="D5163" s="15">
        <f>IF(AND($A5163&gt;=Instellingen!$B$6,$A5163&lt;Instellingen!$B$7),1,0)</f>
        <v/>
      </c>
      <c r="E5163" s="15">
        <f>COUNTIF(tData[BezoekStart],"&lt;"&amp;($A5163+1/24))-COUNTIF(tData[BezoekEind],"&lt;="&amp;$A5163)</f>
        <v/>
      </c>
      <c r="F5163" s="15">
        <f>COUNTIF(tData[BezoekLangStart],"&lt;"&amp;($A5163+1/24))-COUNTIF(tData[BezoekLangEind],"&lt;="&amp;$A5163)</f>
        <v/>
      </c>
      <c r="G5163" s="15">
        <f>IF($D5163=1,$B5163*100+$C5163,-1)</f>
        <v/>
      </c>
      <c r="H5163" s="15">
        <f>IF($D5163=1,$B5163,-1)</f>
        <v/>
      </c>
      <c r="I5163" s="15">
        <f>IF($D5163=1,$C5163,-1)</f>
        <v/>
      </c>
    </row>
    <row r="5164">
      <c r="A5164" s="33" t="n">
        <v>45507.04166666666</v>
      </c>
      <c r="B5164" s="15">
        <f>WEEKDAY($A5164,2)</f>
        <v/>
      </c>
      <c r="C5164" s="15">
        <f>HOUR($A5164)</f>
        <v/>
      </c>
      <c r="D5164" s="15">
        <f>IF(AND($A5164&gt;=Instellingen!$B$6,$A5164&lt;Instellingen!$B$7),1,0)</f>
        <v/>
      </c>
      <c r="E5164" s="15">
        <f>COUNTIF(tData[BezoekStart],"&lt;"&amp;($A5164+1/24))-COUNTIF(tData[BezoekEind],"&lt;="&amp;$A5164)</f>
        <v/>
      </c>
      <c r="F5164" s="15">
        <f>COUNTIF(tData[BezoekLangStart],"&lt;"&amp;($A5164+1/24))-COUNTIF(tData[BezoekLangEind],"&lt;="&amp;$A5164)</f>
        <v/>
      </c>
      <c r="G5164" s="15">
        <f>IF($D5164=1,$B5164*100+$C5164,-1)</f>
        <v/>
      </c>
      <c r="H5164" s="15">
        <f>IF($D5164=1,$B5164,-1)</f>
        <v/>
      </c>
      <c r="I5164" s="15">
        <f>IF($D5164=1,$C5164,-1)</f>
        <v/>
      </c>
    </row>
    <row r="5165">
      <c r="A5165" s="33" t="n">
        <v>45507.08333333334</v>
      </c>
      <c r="B5165" s="15">
        <f>WEEKDAY($A5165,2)</f>
        <v/>
      </c>
      <c r="C5165" s="15">
        <f>HOUR($A5165)</f>
        <v/>
      </c>
      <c r="D5165" s="15">
        <f>IF(AND($A5165&gt;=Instellingen!$B$6,$A5165&lt;Instellingen!$B$7),1,0)</f>
        <v/>
      </c>
      <c r="E5165" s="15">
        <f>COUNTIF(tData[BezoekStart],"&lt;"&amp;($A5165+1/24))-COUNTIF(tData[BezoekEind],"&lt;="&amp;$A5165)</f>
        <v/>
      </c>
      <c r="F5165" s="15">
        <f>COUNTIF(tData[BezoekLangStart],"&lt;"&amp;($A5165+1/24))-COUNTIF(tData[BezoekLangEind],"&lt;="&amp;$A5165)</f>
        <v/>
      </c>
      <c r="G5165" s="15">
        <f>IF($D5165=1,$B5165*100+$C5165,-1)</f>
        <v/>
      </c>
      <c r="H5165" s="15">
        <f>IF($D5165=1,$B5165,-1)</f>
        <v/>
      </c>
      <c r="I5165" s="15">
        <f>IF($D5165=1,$C5165,-1)</f>
        <v/>
      </c>
    </row>
    <row r="5166">
      <c r="A5166" s="33" t="n">
        <v>45507.125</v>
      </c>
      <c r="B5166" s="15">
        <f>WEEKDAY($A5166,2)</f>
        <v/>
      </c>
      <c r="C5166" s="15">
        <f>HOUR($A5166)</f>
        <v/>
      </c>
      <c r="D5166" s="15">
        <f>IF(AND($A5166&gt;=Instellingen!$B$6,$A5166&lt;Instellingen!$B$7),1,0)</f>
        <v/>
      </c>
      <c r="E5166" s="15">
        <f>COUNTIF(tData[BezoekStart],"&lt;"&amp;($A5166+1/24))-COUNTIF(tData[BezoekEind],"&lt;="&amp;$A5166)</f>
        <v/>
      </c>
      <c r="F5166" s="15">
        <f>COUNTIF(tData[BezoekLangStart],"&lt;"&amp;($A5166+1/24))-COUNTIF(tData[BezoekLangEind],"&lt;="&amp;$A5166)</f>
        <v/>
      </c>
      <c r="G5166" s="15">
        <f>IF($D5166=1,$B5166*100+$C5166,-1)</f>
        <v/>
      </c>
      <c r="H5166" s="15">
        <f>IF($D5166=1,$B5166,-1)</f>
        <v/>
      </c>
      <c r="I5166" s="15">
        <f>IF($D5166=1,$C5166,-1)</f>
        <v/>
      </c>
    </row>
    <row r="5167">
      <c r="A5167" s="33" t="n">
        <v>45507.16666666666</v>
      </c>
      <c r="B5167" s="15">
        <f>WEEKDAY($A5167,2)</f>
        <v/>
      </c>
      <c r="C5167" s="15">
        <f>HOUR($A5167)</f>
        <v/>
      </c>
      <c r="D5167" s="15">
        <f>IF(AND($A5167&gt;=Instellingen!$B$6,$A5167&lt;Instellingen!$B$7),1,0)</f>
        <v/>
      </c>
      <c r="E5167" s="15">
        <f>COUNTIF(tData[BezoekStart],"&lt;"&amp;($A5167+1/24))-COUNTIF(tData[BezoekEind],"&lt;="&amp;$A5167)</f>
        <v/>
      </c>
      <c r="F5167" s="15">
        <f>COUNTIF(tData[BezoekLangStart],"&lt;"&amp;($A5167+1/24))-COUNTIF(tData[BezoekLangEind],"&lt;="&amp;$A5167)</f>
        <v/>
      </c>
      <c r="G5167" s="15">
        <f>IF($D5167=1,$B5167*100+$C5167,-1)</f>
        <v/>
      </c>
      <c r="H5167" s="15">
        <f>IF($D5167=1,$B5167,-1)</f>
        <v/>
      </c>
      <c r="I5167" s="15">
        <f>IF($D5167=1,$C5167,-1)</f>
        <v/>
      </c>
    </row>
    <row r="5168">
      <c r="A5168" s="33" t="n">
        <v>45507.20833333334</v>
      </c>
      <c r="B5168" s="15">
        <f>WEEKDAY($A5168,2)</f>
        <v/>
      </c>
      <c r="C5168" s="15">
        <f>HOUR($A5168)</f>
        <v/>
      </c>
      <c r="D5168" s="15">
        <f>IF(AND($A5168&gt;=Instellingen!$B$6,$A5168&lt;Instellingen!$B$7),1,0)</f>
        <v/>
      </c>
      <c r="E5168" s="15">
        <f>COUNTIF(tData[BezoekStart],"&lt;"&amp;($A5168+1/24))-COUNTIF(tData[BezoekEind],"&lt;="&amp;$A5168)</f>
        <v/>
      </c>
      <c r="F5168" s="15">
        <f>COUNTIF(tData[BezoekLangStart],"&lt;"&amp;($A5168+1/24))-COUNTIF(tData[BezoekLangEind],"&lt;="&amp;$A5168)</f>
        <v/>
      </c>
      <c r="G5168" s="15">
        <f>IF($D5168=1,$B5168*100+$C5168,-1)</f>
        <v/>
      </c>
      <c r="H5168" s="15">
        <f>IF($D5168=1,$B5168,-1)</f>
        <v/>
      </c>
      <c r="I5168" s="15">
        <f>IF($D5168=1,$C5168,-1)</f>
        <v/>
      </c>
    </row>
    <row r="5169">
      <c r="A5169" s="33" t="n">
        <v>45507.25</v>
      </c>
      <c r="B5169" s="15">
        <f>WEEKDAY($A5169,2)</f>
        <v/>
      </c>
      <c r="C5169" s="15">
        <f>HOUR($A5169)</f>
        <v/>
      </c>
      <c r="D5169" s="15">
        <f>IF(AND($A5169&gt;=Instellingen!$B$6,$A5169&lt;Instellingen!$B$7),1,0)</f>
        <v/>
      </c>
      <c r="E5169" s="15">
        <f>COUNTIF(tData[BezoekStart],"&lt;"&amp;($A5169+1/24))-COUNTIF(tData[BezoekEind],"&lt;="&amp;$A5169)</f>
        <v/>
      </c>
      <c r="F5169" s="15">
        <f>COUNTIF(tData[BezoekLangStart],"&lt;"&amp;($A5169+1/24))-COUNTIF(tData[BezoekLangEind],"&lt;="&amp;$A5169)</f>
        <v/>
      </c>
      <c r="G5169" s="15">
        <f>IF($D5169=1,$B5169*100+$C5169,-1)</f>
        <v/>
      </c>
      <c r="H5169" s="15">
        <f>IF($D5169=1,$B5169,-1)</f>
        <v/>
      </c>
      <c r="I5169" s="15">
        <f>IF($D5169=1,$C5169,-1)</f>
        <v/>
      </c>
    </row>
    <row r="5170">
      <c r="A5170" s="33" t="n">
        <v>45507.29166666666</v>
      </c>
      <c r="B5170" s="15">
        <f>WEEKDAY($A5170,2)</f>
        <v/>
      </c>
      <c r="C5170" s="15">
        <f>HOUR($A5170)</f>
        <v/>
      </c>
      <c r="D5170" s="15">
        <f>IF(AND($A5170&gt;=Instellingen!$B$6,$A5170&lt;Instellingen!$B$7),1,0)</f>
        <v/>
      </c>
      <c r="E5170" s="15">
        <f>COUNTIF(tData[BezoekStart],"&lt;"&amp;($A5170+1/24))-COUNTIF(tData[BezoekEind],"&lt;="&amp;$A5170)</f>
        <v/>
      </c>
      <c r="F5170" s="15">
        <f>COUNTIF(tData[BezoekLangStart],"&lt;"&amp;($A5170+1/24))-COUNTIF(tData[BezoekLangEind],"&lt;="&amp;$A5170)</f>
        <v/>
      </c>
      <c r="G5170" s="15">
        <f>IF($D5170=1,$B5170*100+$C5170,-1)</f>
        <v/>
      </c>
      <c r="H5170" s="15">
        <f>IF($D5170=1,$B5170,-1)</f>
        <v/>
      </c>
      <c r="I5170" s="15">
        <f>IF($D5170=1,$C5170,-1)</f>
        <v/>
      </c>
    </row>
    <row r="5171">
      <c r="A5171" s="33" t="n">
        <v>45507.33333333334</v>
      </c>
      <c r="B5171" s="15">
        <f>WEEKDAY($A5171,2)</f>
        <v/>
      </c>
      <c r="C5171" s="15">
        <f>HOUR($A5171)</f>
        <v/>
      </c>
      <c r="D5171" s="15">
        <f>IF(AND($A5171&gt;=Instellingen!$B$6,$A5171&lt;Instellingen!$B$7),1,0)</f>
        <v/>
      </c>
      <c r="E5171" s="15">
        <f>COUNTIF(tData[BezoekStart],"&lt;"&amp;($A5171+1/24))-COUNTIF(tData[BezoekEind],"&lt;="&amp;$A5171)</f>
        <v/>
      </c>
      <c r="F5171" s="15">
        <f>COUNTIF(tData[BezoekLangStart],"&lt;"&amp;($A5171+1/24))-COUNTIF(tData[BezoekLangEind],"&lt;="&amp;$A5171)</f>
        <v/>
      </c>
      <c r="G5171" s="15">
        <f>IF($D5171=1,$B5171*100+$C5171,-1)</f>
        <v/>
      </c>
      <c r="H5171" s="15">
        <f>IF($D5171=1,$B5171,-1)</f>
        <v/>
      </c>
      <c r="I5171" s="15">
        <f>IF($D5171=1,$C5171,-1)</f>
        <v/>
      </c>
    </row>
    <row r="5172">
      <c r="A5172" s="33" t="n">
        <v>45507.375</v>
      </c>
      <c r="B5172" s="15">
        <f>WEEKDAY($A5172,2)</f>
        <v/>
      </c>
      <c r="C5172" s="15">
        <f>HOUR($A5172)</f>
        <v/>
      </c>
      <c r="D5172" s="15">
        <f>IF(AND($A5172&gt;=Instellingen!$B$6,$A5172&lt;Instellingen!$B$7),1,0)</f>
        <v/>
      </c>
      <c r="E5172" s="15">
        <f>COUNTIF(tData[BezoekStart],"&lt;"&amp;($A5172+1/24))-COUNTIF(tData[BezoekEind],"&lt;="&amp;$A5172)</f>
        <v/>
      </c>
      <c r="F5172" s="15">
        <f>COUNTIF(tData[BezoekLangStart],"&lt;"&amp;($A5172+1/24))-COUNTIF(tData[BezoekLangEind],"&lt;="&amp;$A5172)</f>
        <v/>
      </c>
      <c r="G5172" s="15">
        <f>IF($D5172=1,$B5172*100+$C5172,-1)</f>
        <v/>
      </c>
      <c r="H5172" s="15">
        <f>IF($D5172=1,$B5172,-1)</f>
        <v/>
      </c>
      <c r="I5172" s="15">
        <f>IF($D5172=1,$C5172,-1)</f>
        <v/>
      </c>
    </row>
    <row r="5173">
      <c r="A5173" s="33" t="n">
        <v>45507.41666666666</v>
      </c>
      <c r="B5173" s="15">
        <f>WEEKDAY($A5173,2)</f>
        <v/>
      </c>
      <c r="C5173" s="15">
        <f>HOUR($A5173)</f>
        <v/>
      </c>
      <c r="D5173" s="15">
        <f>IF(AND($A5173&gt;=Instellingen!$B$6,$A5173&lt;Instellingen!$B$7),1,0)</f>
        <v/>
      </c>
      <c r="E5173" s="15">
        <f>COUNTIF(tData[BezoekStart],"&lt;"&amp;($A5173+1/24))-COUNTIF(tData[BezoekEind],"&lt;="&amp;$A5173)</f>
        <v/>
      </c>
      <c r="F5173" s="15">
        <f>COUNTIF(tData[BezoekLangStart],"&lt;"&amp;($A5173+1/24))-COUNTIF(tData[BezoekLangEind],"&lt;="&amp;$A5173)</f>
        <v/>
      </c>
      <c r="G5173" s="15">
        <f>IF($D5173=1,$B5173*100+$C5173,-1)</f>
        <v/>
      </c>
      <c r="H5173" s="15">
        <f>IF($D5173=1,$B5173,-1)</f>
        <v/>
      </c>
      <c r="I5173" s="15">
        <f>IF($D5173=1,$C5173,-1)</f>
        <v/>
      </c>
    </row>
    <row r="5174">
      <c r="A5174" s="33" t="n">
        <v>45507.45833333334</v>
      </c>
      <c r="B5174" s="15">
        <f>WEEKDAY($A5174,2)</f>
        <v/>
      </c>
      <c r="C5174" s="15">
        <f>HOUR($A5174)</f>
        <v/>
      </c>
      <c r="D5174" s="15">
        <f>IF(AND($A5174&gt;=Instellingen!$B$6,$A5174&lt;Instellingen!$B$7),1,0)</f>
        <v/>
      </c>
      <c r="E5174" s="15">
        <f>COUNTIF(tData[BezoekStart],"&lt;"&amp;($A5174+1/24))-COUNTIF(tData[BezoekEind],"&lt;="&amp;$A5174)</f>
        <v/>
      </c>
      <c r="F5174" s="15">
        <f>COUNTIF(tData[BezoekLangStart],"&lt;"&amp;($A5174+1/24))-COUNTIF(tData[BezoekLangEind],"&lt;="&amp;$A5174)</f>
        <v/>
      </c>
      <c r="G5174" s="15">
        <f>IF($D5174=1,$B5174*100+$C5174,-1)</f>
        <v/>
      </c>
      <c r="H5174" s="15">
        <f>IF($D5174=1,$B5174,-1)</f>
        <v/>
      </c>
      <c r="I5174" s="15">
        <f>IF($D5174=1,$C5174,-1)</f>
        <v/>
      </c>
    </row>
    <row r="5175">
      <c r="A5175" s="33" t="n">
        <v>45507.5</v>
      </c>
      <c r="B5175" s="15">
        <f>WEEKDAY($A5175,2)</f>
        <v/>
      </c>
      <c r="C5175" s="15">
        <f>HOUR($A5175)</f>
        <v/>
      </c>
      <c r="D5175" s="15">
        <f>IF(AND($A5175&gt;=Instellingen!$B$6,$A5175&lt;Instellingen!$B$7),1,0)</f>
        <v/>
      </c>
      <c r="E5175" s="15">
        <f>COUNTIF(tData[BezoekStart],"&lt;"&amp;($A5175+1/24))-COUNTIF(tData[BezoekEind],"&lt;="&amp;$A5175)</f>
        <v/>
      </c>
      <c r="F5175" s="15">
        <f>COUNTIF(tData[BezoekLangStart],"&lt;"&amp;($A5175+1/24))-COUNTIF(tData[BezoekLangEind],"&lt;="&amp;$A5175)</f>
        <v/>
      </c>
      <c r="G5175" s="15">
        <f>IF($D5175=1,$B5175*100+$C5175,-1)</f>
        <v/>
      </c>
      <c r="H5175" s="15">
        <f>IF($D5175=1,$B5175,-1)</f>
        <v/>
      </c>
      <c r="I5175" s="15">
        <f>IF($D5175=1,$C5175,-1)</f>
        <v/>
      </c>
    </row>
    <row r="5176">
      <c r="A5176" s="33" t="n">
        <v>45507.54166666666</v>
      </c>
      <c r="B5176" s="15">
        <f>WEEKDAY($A5176,2)</f>
        <v/>
      </c>
      <c r="C5176" s="15">
        <f>HOUR($A5176)</f>
        <v/>
      </c>
      <c r="D5176" s="15">
        <f>IF(AND($A5176&gt;=Instellingen!$B$6,$A5176&lt;Instellingen!$B$7),1,0)</f>
        <v/>
      </c>
      <c r="E5176" s="15">
        <f>COUNTIF(tData[BezoekStart],"&lt;"&amp;($A5176+1/24))-COUNTIF(tData[BezoekEind],"&lt;="&amp;$A5176)</f>
        <v/>
      </c>
      <c r="F5176" s="15">
        <f>COUNTIF(tData[BezoekLangStart],"&lt;"&amp;($A5176+1/24))-COUNTIF(tData[BezoekLangEind],"&lt;="&amp;$A5176)</f>
        <v/>
      </c>
      <c r="G5176" s="15">
        <f>IF($D5176=1,$B5176*100+$C5176,-1)</f>
        <v/>
      </c>
      <c r="H5176" s="15">
        <f>IF($D5176=1,$B5176,-1)</f>
        <v/>
      </c>
      <c r="I5176" s="15">
        <f>IF($D5176=1,$C5176,-1)</f>
        <v/>
      </c>
    </row>
    <row r="5177">
      <c r="A5177" s="33" t="n">
        <v>45507.58333333334</v>
      </c>
      <c r="B5177" s="15">
        <f>WEEKDAY($A5177,2)</f>
        <v/>
      </c>
      <c r="C5177" s="15">
        <f>HOUR($A5177)</f>
        <v/>
      </c>
      <c r="D5177" s="15">
        <f>IF(AND($A5177&gt;=Instellingen!$B$6,$A5177&lt;Instellingen!$B$7),1,0)</f>
        <v/>
      </c>
      <c r="E5177" s="15">
        <f>COUNTIF(tData[BezoekStart],"&lt;"&amp;($A5177+1/24))-COUNTIF(tData[BezoekEind],"&lt;="&amp;$A5177)</f>
        <v/>
      </c>
      <c r="F5177" s="15">
        <f>COUNTIF(tData[BezoekLangStart],"&lt;"&amp;($A5177+1/24))-COUNTIF(tData[BezoekLangEind],"&lt;="&amp;$A5177)</f>
        <v/>
      </c>
      <c r="G5177" s="15">
        <f>IF($D5177=1,$B5177*100+$C5177,-1)</f>
        <v/>
      </c>
      <c r="H5177" s="15">
        <f>IF($D5177=1,$B5177,-1)</f>
        <v/>
      </c>
      <c r="I5177" s="15">
        <f>IF($D5177=1,$C5177,-1)</f>
        <v/>
      </c>
    </row>
    <row r="5178">
      <c r="A5178" s="33" t="n">
        <v>45507.625</v>
      </c>
      <c r="B5178" s="15">
        <f>WEEKDAY($A5178,2)</f>
        <v/>
      </c>
      <c r="C5178" s="15">
        <f>HOUR($A5178)</f>
        <v/>
      </c>
      <c r="D5178" s="15">
        <f>IF(AND($A5178&gt;=Instellingen!$B$6,$A5178&lt;Instellingen!$B$7),1,0)</f>
        <v/>
      </c>
      <c r="E5178" s="15">
        <f>COUNTIF(tData[BezoekStart],"&lt;"&amp;($A5178+1/24))-COUNTIF(tData[BezoekEind],"&lt;="&amp;$A5178)</f>
        <v/>
      </c>
      <c r="F5178" s="15">
        <f>COUNTIF(tData[BezoekLangStart],"&lt;"&amp;($A5178+1/24))-COUNTIF(tData[BezoekLangEind],"&lt;="&amp;$A5178)</f>
        <v/>
      </c>
      <c r="G5178" s="15">
        <f>IF($D5178=1,$B5178*100+$C5178,-1)</f>
        <v/>
      </c>
      <c r="H5178" s="15">
        <f>IF($D5178=1,$B5178,-1)</f>
        <v/>
      </c>
      <c r="I5178" s="15">
        <f>IF($D5178=1,$C5178,-1)</f>
        <v/>
      </c>
    </row>
    <row r="5179">
      <c r="A5179" s="33" t="n">
        <v>45507.66666666666</v>
      </c>
      <c r="B5179" s="15">
        <f>WEEKDAY($A5179,2)</f>
        <v/>
      </c>
      <c r="C5179" s="15">
        <f>HOUR($A5179)</f>
        <v/>
      </c>
      <c r="D5179" s="15">
        <f>IF(AND($A5179&gt;=Instellingen!$B$6,$A5179&lt;Instellingen!$B$7),1,0)</f>
        <v/>
      </c>
      <c r="E5179" s="15">
        <f>COUNTIF(tData[BezoekStart],"&lt;"&amp;($A5179+1/24))-COUNTIF(tData[BezoekEind],"&lt;="&amp;$A5179)</f>
        <v/>
      </c>
      <c r="F5179" s="15">
        <f>COUNTIF(tData[BezoekLangStart],"&lt;"&amp;($A5179+1/24))-COUNTIF(tData[BezoekLangEind],"&lt;="&amp;$A5179)</f>
        <v/>
      </c>
      <c r="G5179" s="15">
        <f>IF($D5179=1,$B5179*100+$C5179,-1)</f>
        <v/>
      </c>
      <c r="H5179" s="15">
        <f>IF($D5179=1,$B5179,-1)</f>
        <v/>
      </c>
      <c r="I5179" s="15">
        <f>IF($D5179=1,$C5179,-1)</f>
        <v/>
      </c>
    </row>
    <row r="5180">
      <c r="A5180" s="33" t="n">
        <v>45507.70833333334</v>
      </c>
      <c r="B5180" s="15">
        <f>WEEKDAY($A5180,2)</f>
        <v/>
      </c>
      <c r="C5180" s="15">
        <f>HOUR($A5180)</f>
        <v/>
      </c>
      <c r="D5180" s="15">
        <f>IF(AND($A5180&gt;=Instellingen!$B$6,$A5180&lt;Instellingen!$B$7),1,0)</f>
        <v/>
      </c>
      <c r="E5180" s="15">
        <f>COUNTIF(tData[BezoekStart],"&lt;"&amp;($A5180+1/24))-COUNTIF(tData[BezoekEind],"&lt;="&amp;$A5180)</f>
        <v/>
      </c>
      <c r="F5180" s="15">
        <f>COUNTIF(tData[BezoekLangStart],"&lt;"&amp;($A5180+1/24))-COUNTIF(tData[BezoekLangEind],"&lt;="&amp;$A5180)</f>
        <v/>
      </c>
      <c r="G5180" s="15">
        <f>IF($D5180=1,$B5180*100+$C5180,-1)</f>
        <v/>
      </c>
      <c r="H5180" s="15">
        <f>IF($D5180=1,$B5180,-1)</f>
        <v/>
      </c>
      <c r="I5180" s="15">
        <f>IF($D5180=1,$C5180,-1)</f>
        <v/>
      </c>
    </row>
    <row r="5181">
      <c r="A5181" s="33" t="n">
        <v>45507.75</v>
      </c>
      <c r="B5181" s="15">
        <f>WEEKDAY($A5181,2)</f>
        <v/>
      </c>
      <c r="C5181" s="15">
        <f>HOUR($A5181)</f>
        <v/>
      </c>
      <c r="D5181" s="15">
        <f>IF(AND($A5181&gt;=Instellingen!$B$6,$A5181&lt;Instellingen!$B$7),1,0)</f>
        <v/>
      </c>
      <c r="E5181" s="15">
        <f>COUNTIF(tData[BezoekStart],"&lt;"&amp;($A5181+1/24))-COUNTIF(tData[BezoekEind],"&lt;="&amp;$A5181)</f>
        <v/>
      </c>
      <c r="F5181" s="15">
        <f>COUNTIF(tData[BezoekLangStart],"&lt;"&amp;($A5181+1/24))-COUNTIF(tData[BezoekLangEind],"&lt;="&amp;$A5181)</f>
        <v/>
      </c>
      <c r="G5181" s="15">
        <f>IF($D5181=1,$B5181*100+$C5181,-1)</f>
        <v/>
      </c>
      <c r="H5181" s="15">
        <f>IF($D5181=1,$B5181,-1)</f>
        <v/>
      </c>
      <c r="I5181" s="15">
        <f>IF($D5181=1,$C5181,-1)</f>
        <v/>
      </c>
    </row>
    <row r="5182">
      <c r="A5182" s="33" t="n">
        <v>45507.79166666666</v>
      </c>
      <c r="B5182" s="15">
        <f>WEEKDAY($A5182,2)</f>
        <v/>
      </c>
      <c r="C5182" s="15">
        <f>HOUR($A5182)</f>
        <v/>
      </c>
      <c r="D5182" s="15">
        <f>IF(AND($A5182&gt;=Instellingen!$B$6,$A5182&lt;Instellingen!$B$7),1,0)</f>
        <v/>
      </c>
      <c r="E5182" s="15">
        <f>COUNTIF(tData[BezoekStart],"&lt;"&amp;($A5182+1/24))-COUNTIF(tData[BezoekEind],"&lt;="&amp;$A5182)</f>
        <v/>
      </c>
      <c r="F5182" s="15">
        <f>COUNTIF(tData[BezoekLangStart],"&lt;"&amp;($A5182+1/24))-COUNTIF(tData[BezoekLangEind],"&lt;="&amp;$A5182)</f>
        <v/>
      </c>
      <c r="G5182" s="15">
        <f>IF($D5182=1,$B5182*100+$C5182,-1)</f>
        <v/>
      </c>
      <c r="H5182" s="15">
        <f>IF($D5182=1,$B5182,-1)</f>
        <v/>
      </c>
      <c r="I5182" s="15">
        <f>IF($D5182=1,$C5182,-1)</f>
        <v/>
      </c>
    </row>
    <row r="5183">
      <c r="A5183" s="33" t="n">
        <v>45507.83333333334</v>
      </c>
      <c r="B5183" s="15">
        <f>WEEKDAY($A5183,2)</f>
        <v/>
      </c>
      <c r="C5183" s="15">
        <f>HOUR($A5183)</f>
        <v/>
      </c>
      <c r="D5183" s="15">
        <f>IF(AND($A5183&gt;=Instellingen!$B$6,$A5183&lt;Instellingen!$B$7),1,0)</f>
        <v/>
      </c>
      <c r="E5183" s="15">
        <f>COUNTIF(tData[BezoekStart],"&lt;"&amp;($A5183+1/24))-COUNTIF(tData[BezoekEind],"&lt;="&amp;$A5183)</f>
        <v/>
      </c>
      <c r="F5183" s="15">
        <f>COUNTIF(tData[BezoekLangStart],"&lt;"&amp;($A5183+1/24))-COUNTIF(tData[BezoekLangEind],"&lt;="&amp;$A5183)</f>
        <v/>
      </c>
      <c r="G5183" s="15">
        <f>IF($D5183=1,$B5183*100+$C5183,-1)</f>
        <v/>
      </c>
      <c r="H5183" s="15">
        <f>IF($D5183=1,$B5183,-1)</f>
        <v/>
      </c>
      <c r="I5183" s="15">
        <f>IF($D5183=1,$C5183,-1)</f>
        <v/>
      </c>
    </row>
    <row r="5184">
      <c r="A5184" s="33" t="n">
        <v>45507.875</v>
      </c>
      <c r="B5184" s="15">
        <f>WEEKDAY($A5184,2)</f>
        <v/>
      </c>
      <c r="C5184" s="15">
        <f>HOUR($A5184)</f>
        <v/>
      </c>
      <c r="D5184" s="15">
        <f>IF(AND($A5184&gt;=Instellingen!$B$6,$A5184&lt;Instellingen!$B$7),1,0)</f>
        <v/>
      </c>
      <c r="E5184" s="15">
        <f>COUNTIF(tData[BezoekStart],"&lt;"&amp;($A5184+1/24))-COUNTIF(tData[BezoekEind],"&lt;="&amp;$A5184)</f>
        <v/>
      </c>
      <c r="F5184" s="15">
        <f>COUNTIF(tData[BezoekLangStart],"&lt;"&amp;($A5184+1/24))-COUNTIF(tData[BezoekLangEind],"&lt;="&amp;$A5184)</f>
        <v/>
      </c>
      <c r="G5184" s="15">
        <f>IF($D5184=1,$B5184*100+$C5184,-1)</f>
        <v/>
      </c>
      <c r="H5184" s="15">
        <f>IF($D5184=1,$B5184,-1)</f>
        <v/>
      </c>
      <c r="I5184" s="15">
        <f>IF($D5184=1,$C5184,-1)</f>
        <v/>
      </c>
    </row>
    <row r="5185">
      <c r="A5185" s="33" t="n">
        <v>45507.91666666666</v>
      </c>
      <c r="B5185" s="15">
        <f>WEEKDAY($A5185,2)</f>
        <v/>
      </c>
      <c r="C5185" s="15">
        <f>HOUR($A5185)</f>
        <v/>
      </c>
      <c r="D5185" s="15">
        <f>IF(AND($A5185&gt;=Instellingen!$B$6,$A5185&lt;Instellingen!$B$7),1,0)</f>
        <v/>
      </c>
      <c r="E5185" s="15">
        <f>COUNTIF(tData[BezoekStart],"&lt;"&amp;($A5185+1/24))-COUNTIF(tData[BezoekEind],"&lt;="&amp;$A5185)</f>
        <v/>
      </c>
      <c r="F5185" s="15">
        <f>COUNTIF(tData[BezoekLangStart],"&lt;"&amp;($A5185+1/24))-COUNTIF(tData[BezoekLangEind],"&lt;="&amp;$A5185)</f>
        <v/>
      </c>
      <c r="G5185" s="15">
        <f>IF($D5185=1,$B5185*100+$C5185,-1)</f>
        <v/>
      </c>
      <c r="H5185" s="15">
        <f>IF($D5185=1,$B5185,-1)</f>
        <v/>
      </c>
      <c r="I5185" s="15">
        <f>IF($D5185=1,$C5185,-1)</f>
        <v/>
      </c>
    </row>
    <row r="5186">
      <c r="A5186" s="33" t="n">
        <v>45507.95833333334</v>
      </c>
      <c r="B5186" s="15">
        <f>WEEKDAY($A5186,2)</f>
        <v/>
      </c>
      <c r="C5186" s="15">
        <f>HOUR($A5186)</f>
        <v/>
      </c>
      <c r="D5186" s="15">
        <f>IF(AND($A5186&gt;=Instellingen!$B$6,$A5186&lt;Instellingen!$B$7),1,0)</f>
        <v/>
      </c>
      <c r="E5186" s="15">
        <f>COUNTIF(tData[BezoekStart],"&lt;"&amp;($A5186+1/24))-COUNTIF(tData[BezoekEind],"&lt;="&amp;$A5186)</f>
        <v/>
      </c>
      <c r="F5186" s="15">
        <f>COUNTIF(tData[BezoekLangStart],"&lt;"&amp;($A5186+1/24))-COUNTIF(tData[BezoekLangEind],"&lt;="&amp;$A5186)</f>
        <v/>
      </c>
      <c r="G5186" s="15">
        <f>IF($D5186=1,$B5186*100+$C5186,-1)</f>
        <v/>
      </c>
      <c r="H5186" s="15">
        <f>IF($D5186=1,$B5186,-1)</f>
        <v/>
      </c>
      <c r="I5186" s="15">
        <f>IF($D5186=1,$C5186,-1)</f>
        <v/>
      </c>
    </row>
    <row r="5187">
      <c r="A5187" s="33" t="n">
        <v>45508</v>
      </c>
      <c r="B5187" s="15">
        <f>WEEKDAY($A5187,2)</f>
        <v/>
      </c>
      <c r="C5187" s="15">
        <f>HOUR($A5187)</f>
        <v/>
      </c>
      <c r="D5187" s="15">
        <f>IF(AND($A5187&gt;=Instellingen!$B$6,$A5187&lt;Instellingen!$B$7),1,0)</f>
        <v/>
      </c>
      <c r="E5187" s="15">
        <f>COUNTIF(tData[BezoekStart],"&lt;"&amp;($A5187+1/24))-COUNTIF(tData[BezoekEind],"&lt;="&amp;$A5187)</f>
        <v/>
      </c>
      <c r="F5187" s="15">
        <f>COUNTIF(tData[BezoekLangStart],"&lt;"&amp;($A5187+1/24))-COUNTIF(tData[BezoekLangEind],"&lt;="&amp;$A5187)</f>
        <v/>
      </c>
      <c r="G5187" s="15">
        <f>IF($D5187=1,$B5187*100+$C5187,-1)</f>
        <v/>
      </c>
      <c r="H5187" s="15">
        <f>IF($D5187=1,$B5187,-1)</f>
        <v/>
      </c>
      <c r="I5187" s="15">
        <f>IF($D5187=1,$C5187,-1)</f>
        <v/>
      </c>
    </row>
    <row r="5188">
      <c r="A5188" s="33" t="n">
        <v>45508.04166666666</v>
      </c>
      <c r="B5188" s="15">
        <f>WEEKDAY($A5188,2)</f>
        <v/>
      </c>
      <c r="C5188" s="15">
        <f>HOUR($A5188)</f>
        <v/>
      </c>
      <c r="D5188" s="15">
        <f>IF(AND($A5188&gt;=Instellingen!$B$6,$A5188&lt;Instellingen!$B$7),1,0)</f>
        <v/>
      </c>
      <c r="E5188" s="15">
        <f>COUNTIF(tData[BezoekStart],"&lt;"&amp;($A5188+1/24))-COUNTIF(tData[BezoekEind],"&lt;="&amp;$A5188)</f>
        <v/>
      </c>
      <c r="F5188" s="15">
        <f>COUNTIF(tData[BezoekLangStart],"&lt;"&amp;($A5188+1/24))-COUNTIF(tData[BezoekLangEind],"&lt;="&amp;$A5188)</f>
        <v/>
      </c>
      <c r="G5188" s="15">
        <f>IF($D5188=1,$B5188*100+$C5188,-1)</f>
        <v/>
      </c>
      <c r="H5188" s="15">
        <f>IF($D5188=1,$B5188,-1)</f>
        <v/>
      </c>
      <c r="I5188" s="15">
        <f>IF($D5188=1,$C5188,-1)</f>
        <v/>
      </c>
    </row>
    <row r="5189">
      <c r="A5189" s="33" t="n">
        <v>45508.08333333334</v>
      </c>
      <c r="B5189" s="15">
        <f>WEEKDAY($A5189,2)</f>
        <v/>
      </c>
      <c r="C5189" s="15">
        <f>HOUR($A5189)</f>
        <v/>
      </c>
      <c r="D5189" s="15">
        <f>IF(AND($A5189&gt;=Instellingen!$B$6,$A5189&lt;Instellingen!$B$7),1,0)</f>
        <v/>
      </c>
      <c r="E5189" s="15">
        <f>COUNTIF(tData[BezoekStart],"&lt;"&amp;($A5189+1/24))-COUNTIF(tData[BezoekEind],"&lt;="&amp;$A5189)</f>
        <v/>
      </c>
      <c r="F5189" s="15">
        <f>COUNTIF(tData[BezoekLangStart],"&lt;"&amp;($A5189+1/24))-COUNTIF(tData[BezoekLangEind],"&lt;="&amp;$A5189)</f>
        <v/>
      </c>
      <c r="G5189" s="15">
        <f>IF($D5189=1,$B5189*100+$C5189,-1)</f>
        <v/>
      </c>
      <c r="H5189" s="15">
        <f>IF($D5189=1,$B5189,-1)</f>
        <v/>
      </c>
      <c r="I5189" s="15">
        <f>IF($D5189=1,$C5189,-1)</f>
        <v/>
      </c>
    </row>
    <row r="5190">
      <c r="A5190" s="33" t="n">
        <v>45508.125</v>
      </c>
      <c r="B5190" s="15">
        <f>WEEKDAY($A5190,2)</f>
        <v/>
      </c>
      <c r="C5190" s="15">
        <f>HOUR($A5190)</f>
        <v/>
      </c>
      <c r="D5190" s="15">
        <f>IF(AND($A5190&gt;=Instellingen!$B$6,$A5190&lt;Instellingen!$B$7),1,0)</f>
        <v/>
      </c>
      <c r="E5190" s="15">
        <f>COUNTIF(tData[BezoekStart],"&lt;"&amp;($A5190+1/24))-COUNTIF(tData[BezoekEind],"&lt;="&amp;$A5190)</f>
        <v/>
      </c>
      <c r="F5190" s="15">
        <f>COUNTIF(tData[BezoekLangStart],"&lt;"&amp;($A5190+1/24))-COUNTIF(tData[BezoekLangEind],"&lt;="&amp;$A5190)</f>
        <v/>
      </c>
      <c r="G5190" s="15">
        <f>IF($D5190=1,$B5190*100+$C5190,-1)</f>
        <v/>
      </c>
      <c r="H5190" s="15">
        <f>IF($D5190=1,$B5190,-1)</f>
        <v/>
      </c>
      <c r="I5190" s="15">
        <f>IF($D5190=1,$C5190,-1)</f>
        <v/>
      </c>
    </row>
    <row r="5191">
      <c r="A5191" s="33" t="n">
        <v>45508.16666666666</v>
      </c>
      <c r="B5191" s="15">
        <f>WEEKDAY($A5191,2)</f>
        <v/>
      </c>
      <c r="C5191" s="15">
        <f>HOUR($A5191)</f>
        <v/>
      </c>
      <c r="D5191" s="15">
        <f>IF(AND($A5191&gt;=Instellingen!$B$6,$A5191&lt;Instellingen!$B$7),1,0)</f>
        <v/>
      </c>
      <c r="E5191" s="15">
        <f>COUNTIF(tData[BezoekStart],"&lt;"&amp;($A5191+1/24))-COUNTIF(tData[BezoekEind],"&lt;="&amp;$A5191)</f>
        <v/>
      </c>
      <c r="F5191" s="15">
        <f>COUNTIF(tData[BezoekLangStart],"&lt;"&amp;($A5191+1/24))-COUNTIF(tData[BezoekLangEind],"&lt;="&amp;$A5191)</f>
        <v/>
      </c>
      <c r="G5191" s="15">
        <f>IF($D5191=1,$B5191*100+$C5191,-1)</f>
        <v/>
      </c>
      <c r="H5191" s="15">
        <f>IF($D5191=1,$B5191,-1)</f>
        <v/>
      </c>
      <c r="I5191" s="15">
        <f>IF($D5191=1,$C5191,-1)</f>
        <v/>
      </c>
    </row>
    <row r="5192">
      <c r="A5192" s="33" t="n">
        <v>45508.20833333334</v>
      </c>
      <c r="B5192" s="15">
        <f>WEEKDAY($A5192,2)</f>
        <v/>
      </c>
      <c r="C5192" s="15">
        <f>HOUR($A5192)</f>
        <v/>
      </c>
      <c r="D5192" s="15">
        <f>IF(AND($A5192&gt;=Instellingen!$B$6,$A5192&lt;Instellingen!$B$7),1,0)</f>
        <v/>
      </c>
      <c r="E5192" s="15">
        <f>COUNTIF(tData[BezoekStart],"&lt;"&amp;($A5192+1/24))-COUNTIF(tData[BezoekEind],"&lt;="&amp;$A5192)</f>
        <v/>
      </c>
      <c r="F5192" s="15">
        <f>COUNTIF(tData[BezoekLangStart],"&lt;"&amp;($A5192+1/24))-COUNTIF(tData[BezoekLangEind],"&lt;="&amp;$A5192)</f>
        <v/>
      </c>
      <c r="G5192" s="15">
        <f>IF($D5192=1,$B5192*100+$C5192,-1)</f>
        <v/>
      </c>
      <c r="H5192" s="15">
        <f>IF($D5192=1,$B5192,-1)</f>
        <v/>
      </c>
      <c r="I5192" s="15">
        <f>IF($D5192=1,$C5192,-1)</f>
        <v/>
      </c>
    </row>
    <row r="5193">
      <c r="A5193" s="33" t="n">
        <v>45508.25</v>
      </c>
      <c r="B5193" s="15">
        <f>WEEKDAY($A5193,2)</f>
        <v/>
      </c>
      <c r="C5193" s="15">
        <f>HOUR($A5193)</f>
        <v/>
      </c>
      <c r="D5193" s="15">
        <f>IF(AND($A5193&gt;=Instellingen!$B$6,$A5193&lt;Instellingen!$B$7),1,0)</f>
        <v/>
      </c>
      <c r="E5193" s="15">
        <f>COUNTIF(tData[BezoekStart],"&lt;"&amp;($A5193+1/24))-COUNTIF(tData[BezoekEind],"&lt;="&amp;$A5193)</f>
        <v/>
      </c>
      <c r="F5193" s="15">
        <f>COUNTIF(tData[BezoekLangStart],"&lt;"&amp;($A5193+1/24))-COUNTIF(tData[BezoekLangEind],"&lt;="&amp;$A5193)</f>
        <v/>
      </c>
      <c r="G5193" s="15">
        <f>IF($D5193=1,$B5193*100+$C5193,-1)</f>
        <v/>
      </c>
      <c r="H5193" s="15">
        <f>IF($D5193=1,$B5193,-1)</f>
        <v/>
      </c>
      <c r="I5193" s="15">
        <f>IF($D5193=1,$C5193,-1)</f>
        <v/>
      </c>
    </row>
    <row r="5194">
      <c r="A5194" s="33" t="n">
        <v>45508.29166666666</v>
      </c>
      <c r="B5194" s="15">
        <f>WEEKDAY($A5194,2)</f>
        <v/>
      </c>
      <c r="C5194" s="15">
        <f>HOUR($A5194)</f>
        <v/>
      </c>
      <c r="D5194" s="15">
        <f>IF(AND($A5194&gt;=Instellingen!$B$6,$A5194&lt;Instellingen!$B$7),1,0)</f>
        <v/>
      </c>
      <c r="E5194" s="15">
        <f>COUNTIF(tData[BezoekStart],"&lt;"&amp;($A5194+1/24))-COUNTIF(tData[BezoekEind],"&lt;="&amp;$A5194)</f>
        <v/>
      </c>
      <c r="F5194" s="15">
        <f>COUNTIF(tData[BezoekLangStart],"&lt;"&amp;($A5194+1/24))-COUNTIF(tData[BezoekLangEind],"&lt;="&amp;$A5194)</f>
        <v/>
      </c>
      <c r="G5194" s="15">
        <f>IF($D5194=1,$B5194*100+$C5194,-1)</f>
        <v/>
      </c>
      <c r="H5194" s="15">
        <f>IF($D5194=1,$B5194,-1)</f>
        <v/>
      </c>
      <c r="I5194" s="15">
        <f>IF($D5194=1,$C5194,-1)</f>
        <v/>
      </c>
    </row>
    <row r="5195">
      <c r="A5195" s="33" t="n">
        <v>45508.33333333334</v>
      </c>
      <c r="B5195" s="15">
        <f>WEEKDAY($A5195,2)</f>
        <v/>
      </c>
      <c r="C5195" s="15">
        <f>HOUR($A5195)</f>
        <v/>
      </c>
      <c r="D5195" s="15">
        <f>IF(AND($A5195&gt;=Instellingen!$B$6,$A5195&lt;Instellingen!$B$7),1,0)</f>
        <v/>
      </c>
      <c r="E5195" s="15">
        <f>COUNTIF(tData[BezoekStart],"&lt;"&amp;($A5195+1/24))-COUNTIF(tData[BezoekEind],"&lt;="&amp;$A5195)</f>
        <v/>
      </c>
      <c r="F5195" s="15">
        <f>COUNTIF(tData[BezoekLangStart],"&lt;"&amp;($A5195+1/24))-COUNTIF(tData[BezoekLangEind],"&lt;="&amp;$A5195)</f>
        <v/>
      </c>
      <c r="G5195" s="15">
        <f>IF($D5195=1,$B5195*100+$C5195,-1)</f>
        <v/>
      </c>
      <c r="H5195" s="15">
        <f>IF($D5195=1,$B5195,-1)</f>
        <v/>
      </c>
      <c r="I5195" s="15">
        <f>IF($D5195=1,$C5195,-1)</f>
        <v/>
      </c>
    </row>
    <row r="5196">
      <c r="A5196" s="33" t="n">
        <v>45508.375</v>
      </c>
      <c r="B5196" s="15">
        <f>WEEKDAY($A5196,2)</f>
        <v/>
      </c>
      <c r="C5196" s="15">
        <f>HOUR($A5196)</f>
        <v/>
      </c>
      <c r="D5196" s="15">
        <f>IF(AND($A5196&gt;=Instellingen!$B$6,$A5196&lt;Instellingen!$B$7),1,0)</f>
        <v/>
      </c>
      <c r="E5196" s="15">
        <f>COUNTIF(tData[BezoekStart],"&lt;"&amp;($A5196+1/24))-COUNTIF(tData[BezoekEind],"&lt;="&amp;$A5196)</f>
        <v/>
      </c>
      <c r="F5196" s="15">
        <f>COUNTIF(tData[BezoekLangStart],"&lt;"&amp;($A5196+1/24))-COUNTIF(tData[BezoekLangEind],"&lt;="&amp;$A5196)</f>
        <v/>
      </c>
      <c r="G5196" s="15">
        <f>IF($D5196=1,$B5196*100+$C5196,-1)</f>
        <v/>
      </c>
      <c r="H5196" s="15">
        <f>IF($D5196=1,$B5196,-1)</f>
        <v/>
      </c>
      <c r="I5196" s="15">
        <f>IF($D5196=1,$C5196,-1)</f>
        <v/>
      </c>
    </row>
    <row r="5197">
      <c r="A5197" s="33" t="n">
        <v>45508.41666666666</v>
      </c>
      <c r="B5197" s="15">
        <f>WEEKDAY($A5197,2)</f>
        <v/>
      </c>
      <c r="C5197" s="15">
        <f>HOUR($A5197)</f>
        <v/>
      </c>
      <c r="D5197" s="15">
        <f>IF(AND($A5197&gt;=Instellingen!$B$6,$A5197&lt;Instellingen!$B$7),1,0)</f>
        <v/>
      </c>
      <c r="E5197" s="15">
        <f>COUNTIF(tData[BezoekStart],"&lt;"&amp;($A5197+1/24))-COUNTIF(tData[BezoekEind],"&lt;="&amp;$A5197)</f>
        <v/>
      </c>
      <c r="F5197" s="15">
        <f>COUNTIF(tData[BezoekLangStart],"&lt;"&amp;($A5197+1/24))-COUNTIF(tData[BezoekLangEind],"&lt;="&amp;$A5197)</f>
        <v/>
      </c>
      <c r="G5197" s="15">
        <f>IF($D5197=1,$B5197*100+$C5197,-1)</f>
        <v/>
      </c>
      <c r="H5197" s="15">
        <f>IF($D5197=1,$B5197,-1)</f>
        <v/>
      </c>
      <c r="I5197" s="15">
        <f>IF($D5197=1,$C5197,-1)</f>
        <v/>
      </c>
    </row>
    <row r="5198">
      <c r="A5198" s="33" t="n">
        <v>45508.45833333334</v>
      </c>
      <c r="B5198" s="15">
        <f>WEEKDAY($A5198,2)</f>
        <v/>
      </c>
      <c r="C5198" s="15">
        <f>HOUR($A5198)</f>
        <v/>
      </c>
      <c r="D5198" s="15">
        <f>IF(AND($A5198&gt;=Instellingen!$B$6,$A5198&lt;Instellingen!$B$7),1,0)</f>
        <v/>
      </c>
      <c r="E5198" s="15">
        <f>COUNTIF(tData[BezoekStart],"&lt;"&amp;($A5198+1/24))-COUNTIF(tData[BezoekEind],"&lt;="&amp;$A5198)</f>
        <v/>
      </c>
      <c r="F5198" s="15">
        <f>COUNTIF(tData[BezoekLangStart],"&lt;"&amp;($A5198+1/24))-COUNTIF(tData[BezoekLangEind],"&lt;="&amp;$A5198)</f>
        <v/>
      </c>
      <c r="G5198" s="15">
        <f>IF($D5198=1,$B5198*100+$C5198,-1)</f>
        <v/>
      </c>
      <c r="H5198" s="15">
        <f>IF($D5198=1,$B5198,-1)</f>
        <v/>
      </c>
      <c r="I5198" s="15">
        <f>IF($D5198=1,$C5198,-1)</f>
        <v/>
      </c>
    </row>
    <row r="5199">
      <c r="A5199" s="33" t="n">
        <v>45508.5</v>
      </c>
      <c r="B5199" s="15">
        <f>WEEKDAY($A5199,2)</f>
        <v/>
      </c>
      <c r="C5199" s="15">
        <f>HOUR($A5199)</f>
        <v/>
      </c>
      <c r="D5199" s="15">
        <f>IF(AND($A5199&gt;=Instellingen!$B$6,$A5199&lt;Instellingen!$B$7),1,0)</f>
        <v/>
      </c>
      <c r="E5199" s="15">
        <f>COUNTIF(tData[BezoekStart],"&lt;"&amp;($A5199+1/24))-COUNTIF(tData[BezoekEind],"&lt;="&amp;$A5199)</f>
        <v/>
      </c>
      <c r="F5199" s="15">
        <f>COUNTIF(tData[BezoekLangStart],"&lt;"&amp;($A5199+1/24))-COUNTIF(tData[BezoekLangEind],"&lt;="&amp;$A5199)</f>
        <v/>
      </c>
      <c r="G5199" s="15">
        <f>IF($D5199=1,$B5199*100+$C5199,-1)</f>
        <v/>
      </c>
      <c r="H5199" s="15">
        <f>IF($D5199=1,$B5199,-1)</f>
        <v/>
      </c>
      <c r="I5199" s="15">
        <f>IF($D5199=1,$C5199,-1)</f>
        <v/>
      </c>
    </row>
    <row r="5200">
      <c r="A5200" s="33" t="n">
        <v>45508.54166666666</v>
      </c>
      <c r="B5200" s="15">
        <f>WEEKDAY($A5200,2)</f>
        <v/>
      </c>
      <c r="C5200" s="15">
        <f>HOUR($A5200)</f>
        <v/>
      </c>
      <c r="D5200" s="15">
        <f>IF(AND($A5200&gt;=Instellingen!$B$6,$A5200&lt;Instellingen!$B$7),1,0)</f>
        <v/>
      </c>
      <c r="E5200" s="15">
        <f>COUNTIF(tData[BezoekStart],"&lt;"&amp;($A5200+1/24))-COUNTIF(tData[BezoekEind],"&lt;="&amp;$A5200)</f>
        <v/>
      </c>
      <c r="F5200" s="15">
        <f>COUNTIF(tData[BezoekLangStart],"&lt;"&amp;($A5200+1/24))-COUNTIF(tData[BezoekLangEind],"&lt;="&amp;$A5200)</f>
        <v/>
      </c>
      <c r="G5200" s="15">
        <f>IF($D5200=1,$B5200*100+$C5200,-1)</f>
        <v/>
      </c>
      <c r="H5200" s="15">
        <f>IF($D5200=1,$B5200,-1)</f>
        <v/>
      </c>
      <c r="I5200" s="15">
        <f>IF($D5200=1,$C5200,-1)</f>
        <v/>
      </c>
    </row>
    <row r="5201">
      <c r="A5201" s="33" t="n">
        <v>45508.58333333334</v>
      </c>
      <c r="B5201" s="15">
        <f>WEEKDAY($A5201,2)</f>
        <v/>
      </c>
      <c r="C5201" s="15">
        <f>HOUR($A5201)</f>
        <v/>
      </c>
      <c r="D5201" s="15">
        <f>IF(AND($A5201&gt;=Instellingen!$B$6,$A5201&lt;Instellingen!$B$7),1,0)</f>
        <v/>
      </c>
      <c r="E5201" s="15">
        <f>COUNTIF(tData[BezoekStart],"&lt;"&amp;($A5201+1/24))-COUNTIF(tData[BezoekEind],"&lt;="&amp;$A5201)</f>
        <v/>
      </c>
      <c r="F5201" s="15">
        <f>COUNTIF(tData[BezoekLangStart],"&lt;"&amp;($A5201+1/24))-COUNTIF(tData[BezoekLangEind],"&lt;="&amp;$A5201)</f>
        <v/>
      </c>
      <c r="G5201" s="15">
        <f>IF($D5201=1,$B5201*100+$C5201,-1)</f>
        <v/>
      </c>
      <c r="H5201" s="15">
        <f>IF($D5201=1,$B5201,-1)</f>
        <v/>
      </c>
      <c r="I5201" s="15">
        <f>IF($D5201=1,$C5201,-1)</f>
        <v/>
      </c>
    </row>
    <row r="5202">
      <c r="A5202" s="33" t="n">
        <v>45508.625</v>
      </c>
      <c r="B5202" s="15">
        <f>WEEKDAY($A5202,2)</f>
        <v/>
      </c>
      <c r="C5202" s="15">
        <f>HOUR($A5202)</f>
        <v/>
      </c>
      <c r="D5202" s="15">
        <f>IF(AND($A5202&gt;=Instellingen!$B$6,$A5202&lt;Instellingen!$B$7),1,0)</f>
        <v/>
      </c>
      <c r="E5202" s="15">
        <f>COUNTIF(tData[BezoekStart],"&lt;"&amp;($A5202+1/24))-COUNTIF(tData[BezoekEind],"&lt;="&amp;$A5202)</f>
        <v/>
      </c>
      <c r="F5202" s="15">
        <f>COUNTIF(tData[BezoekLangStart],"&lt;"&amp;($A5202+1/24))-COUNTIF(tData[BezoekLangEind],"&lt;="&amp;$A5202)</f>
        <v/>
      </c>
      <c r="G5202" s="15">
        <f>IF($D5202=1,$B5202*100+$C5202,-1)</f>
        <v/>
      </c>
      <c r="H5202" s="15">
        <f>IF($D5202=1,$B5202,-1)</f>
        <v/>
      </c>
      <c r="I5202" s="15">
        <f>IF($D5202=1,$C5202,-1)</f>
        <v/>
      </c>
    </row>
    <row r="5203">
      <c r="A5203" s="33" t="n">
        <v>45508.66666666666</v>
      </c>
      <c r="B5203" s="15">
        <f>WEEKDAY($A5203,2)</f>
        <v/>
      </c>
      <c r="C5203" s="15">
        <f>HOUR($A5203)</f>
        <v/>
      </c>
      <c r="D5203" s="15">
        <f>IF(AND($A5203&gt;=Instellingen!$B$6,$A5203&lt;Instellingen!$B$7),1,0)</f>
        <v/>
      </c>
      <c r="E5203" s="15">
        <f>COUNTIF(tData[BezoekStart],"&lt;"&amp;($A5203+1/24))-COUNTIF(tData[BezoekEind],"&lt;="&amp;$A5203)</f>
        <v/>
      </c>
      <c r="F5203" s="15">
        <f>COUNTIF(tData[BezoekLangStart],"&lt;"&amp;($A5203+1/24))-COUNTIF(tData[BezoekLangEind],"&lt;="&amp;$A5203)</f>
        <v/>
      </c>
      <c r="G5203" s="15">
        <f>IF($D5203=1,$B5203*100+$C5203,-1)</f>
        <v/>
      </c>
      <c r="H5203" s="15">
        <f>IF($D5203=1,$B5203,-1)</f>
        <v/>
      </c>
      <c r="I5203" s="15">
        <f>IF($D5203=1,$C5203,-1)</f>
        <v/>
      </c>
    </row>
    <row r="5204">
      <c r="A5204" s="33" t="n">
        <v>45508.70833333334</v>
      </c>
      <c r="B5204" s="15">
        <f>WEEKDAY($A5204,2)</f>
        <v/>
      </c>
      <c r="C5204" s="15">
        <f>HOUR($A5204)</f>
        <v/>
      </c>
      <c r="D5204" s="15">
        <f>IF(AND($A5204&gt;=Instellingen!$B$6,$A5204&lt;Instellingen!$B$7),1,0)</f>
        <v/>
      </c>
      <c r="E5204" s="15">
        <f>COUNTIF(tData[BezoekStart],"&lt;"&amp;($A5204+1/24))-COUNTIF(tData[BezoekEind],"&lt;="&amp;$A5204)</f>
        <v/>
      </c>
      <c r="F5204" s="15">
        <f>COUNTIF(tData[BezoekLangStart],"&lt;"&amp;($A5204+1/24))-COUNTIF(tData[BezoekLangEind],"&lt;="&amp;$A5204)</f>
        <v/>
      </c>
      <c r="G5204" s="15">
        <f>IF($D5204=1,$B5204*100+$C5204,-1)</f>
        <v/>
      </c>
      <c r="H5204" s="15">
        <f>IF($D5204=1,$B5204,-1)</f>
        <v/>
      </c>
      <c r="I5204" s="15">
        <f>IF($D5204=1,$C5204,-1)</f>
        <v/>
      </c>
    </row>
    <row r="5205">
      <c r="A5205" s="33" t="n">
        <v>45508.75</v>
      </c>
      <c r="B5205" s="15">
        <f>WEEKDAY($A5205,2)</f>
        <v/>
      </c>
      <c r="C5205" s="15">
        <f>HOUR($A5205)</f>
        <v/>
      </c>
      <c r="D5205" s="15">
        <f>IF(AND($A5205&gt;=Instellingen!$B$6,$A5205&lt;Instellingen!$B$7),1,0)</f>
        <v/>
      </c>
      <c r="E5205" s="15">
        <f>COUNTIF(tData[BezoekStart],"&lt;"&amp;($A5205+1/24))-COUNTIF(tData[BezoekEind],"&lt;="&amp;$A5205)</f>
        <v/>
      </c>
      <c r="F5205" s="15">
        <f>COUNTIF(tData[BezoekLangStart],"&lt;"&amp;($A5205+1/24))-COUNTIF(tData[BezoekLangEind],"&lt;="&amp;$A5205)</f>
        <v/>
      </c>
      <c r="G5205" s="15">
        <f>IF($D5205=1,$B5205*100+$C5205,-1)</f>
        <v/>
      </c>
      <c r="H5205" s="15">
        <f>IF($D5205=1,$B5205,-1)</f>
        <v/>
      </c>
      <c r="I5205" s="15">
        <f>IF($D5205=1,$C5205,-1)</f>
        <v/>
      </c>
    </row>
    <row r="5206">
      <c r="A5206" s="33" t="n">
        <v>45508.79166666666</v>
      </c>
      <c r="B5206" s="15">
        <f>WEEKDAY($A5206,2)</f>
        <v/>
      </c>
      <c r="C5206" s="15">
        <f>HOUR($A5206)</f>
        <v/>
      </c>
      <c r="D5206" s="15">
        <f>IF(AND($A5206&gt;=Instellingen!$B$6,$A5206&lt;Instellingen!$B$7),1,0)</f>
        <v/>
      </c>
      <c r="E5206" s="15">
        <f>COUNTIF(tData[BezoekStart],"&lt;"&amp;($A5206+1/24))-COUNTIF(tData[BezoekEind],"&lt;="&amp;$A5206)</f>
        <v/>
      </c>
      <c r="F5206" s="15">
        <f>COUNTIF(tData[BezoekLangStart],"&lt;"&amp;($A5206+1/24))-COUNTIF(tData[BezoekLangEind],"&lt;="&amp;$A5206)</f>
        <v/>
      </c>
      <c r="G5206" s="15">
        <f>IF($D5206=1,$B5206*100+$C5206,-1)</f>
        <v/>
      </c>
      <c r="H5206" s="15">
        <f>IF($D5206=1,$B5206,-1)</f>
        <v/>
      </c>
      <c r="I5206" s="15">
        <f>IF($D5206=1,$C5206,-1)</f>
        <v/>
      </c>
    </row>
    <row r="5207">
      <c r="A5207" s="33" t="n">
        <v>45508.83333333334</v>
      </c>
      <c r="B5207" s="15">
        <f>WEEKDAY($A5207,2)</f>
        <v/>
      </c>
      <c r="C5207" s="15">
        <f>HOUR($A5207)</f>
        <v/>
      </c>
      <c r="D5207" s="15">
        <f>IF(AND($A5207&gt;=Instellingen!$B$6,$A5207&lt;Instellingen!$B$7),1,0)</f>
        <v/>
      </c>
      <c r="E5207" s="15">
        <f>COUNTIF(tData[BezoekStart],"&lt;"&amp;($A5207+1/24))-COUNTIF(tData[BezoekEind],"&lt;="&amp;$A5207)</f>
        <v/>
      </c>
      <c r="F5207" s="15">
        <f>COUNTIF(tData[BezoekLangStart],"&lt;"&amp;($A5207+1/24))-COUNTIF(tData[BezoekLangEind],"&lt;="&amp;$A5207)</f>
        <v/>
      </c>
      <c r="G5207" s="15">
        <f>IF($D5207=1,$B5207*100+$C5207,-1)</f>
        <v/>
      </c>
      <c r="H5207" s="15">
        <f>IF($D5207=1,$B5207,-1)</f>
        <v/>
      </c>
      <c r="I5207" s="15">
        <f>IF($D5207=1,$C5207,-1)</f>
        <v/>
      </c>
    </row>
    <row r="5208">
      <c r="A5208" s="33" t="n">
        <v>45508.875</v>
      </c>
      <c r="B5208" s="15">
        <f>WEEKDAY($A5208,2)</f>
        <v/>
      </c>
      <c r="C5208" s="15">
        <f>HOUR($A5208)</f>
        <v/>
      </c>
      <c r="D5208" s="15">
        <f>IF(AND($A5208&gt;=Instellingen!$B$6,$A5208&lt;Instellingen!$B$7),1,0)</f>
        <v/>
      </c>
      <c r="E5208" s="15">
        <f>COUNTIF(tData[BezoekStart],"&lt;"&amp;($A5208+1/24))-COUNTIF(tData[BezoekEind],"&lt;="&amp;$A5208)</f>
        <v/>
      </c>
      <c r="F5208" s="15">
        <f>COUNTIF(tData[BezoekLangStart],"&lt;"&amp;($A5208+1/24))-COUNTIF(tData[BezoekLangEind],"&lt;="&amp;$A5208)</f>
        <v/>
      </c>
      <c r="G5208" s="15">
        <f>IF($D5208=1,$B5208*100+$C5208,-1)</f>
        <v/>
      </c>
      <c r="H5208" s="15">
        <f>IF($D5208=1,$B5208,-1)</f>
        <v/>
      </c>
      <c r="I5208" s="15">
        <f>IF($D5208=1,$C5208,-1)</f>
        <v/>
      </c>
    </row>
    <row r="5209">
      <c r="A5209" s="33" t="n">
        <v>45508.91666666666</v>
      </c>
      <c r="B5209" s="15">
        <f>WEEKDAY($A5209,2)</f>
        <v/>
      </c>
      <c r="C5209" s="15">
        <f>HOUR($A5209)</f>
        <v/>
      </c>
      <c r="D5209" s="15">
        <f>IF(AND($A5209&gt;=Instellingen!$B$6,$A5209&lt;Instellingen!$B$7),1,0)</f>
        <v/>
      </c>
      <c r="E5209" s="15">
        <f>COUNTIF(tData[BezoekStart],"&lt;"&amp;($A5209+1/24))-COUNTIF(tData[BezoekEind],"&lt;="&amp;$A5209)</f>
        <v/>
      </c>
      <c r="F5209" s="15">
        <f>COUNTIF(tData[BezoekLangStart],"&lt;"&amp;($A5209+1/24))-COUNTIF(tData[BezoekLangEind],"&lt;="&amp;$A5209)</f>
        <v/>
      </c>
      <c r="G5209" s="15">
        <f>IF($D5209=1,$B5209*100+$C5209,-1)</f>
        <v/>
      </c>
      <c r="H5209" s="15">
        <f>IF($D5209=1,$B5209,-1)</f>
        <v/>
      </c>
      <c r="I5209" s="15">
        <f>IF($D5209=1,$C5209,-1)</f>
        <v/>
      </c>
    </row>
    <row r="5210">
      <c r="A5210" s="33" t="n">
        <v>45508.95833333334</v>
      </c>
      <c r="B5210" s="15">
        <f>WEEKDAY($A5210,2)</f>
        <v/>
      </c>
      <c r="C5210" s="15">
        <f>HOUR($A5210)</f>
        <v/>
      </c>
      <c r="D5210" s="15">
        <f>IF(AND($A5210&gt;=Instellingen!$B$6,$A5210&lt;Instellingen!$B$7),1,0)</f>
        <v/>
      </c>
      <c r="E5210" s="15">
        <f>COUNTIF(tData[BezoekStart],"&lt;"&amp;($A5210+1/24))-COUNTIF(tData[BezoekEind],"&lt;="&amp;$A5210)</f>
        <v/>
      </c>
      <c r="F5210" s="15">
        <f>COUNTIF(tData[BezoekLangStart],"&lt;"&amp;($A5210+1/24))-COUNTIF(tData[BezoekLangEind],"&lt;="&amp;$A5210)</f>
        <v/>
      </c>
      <c r="G5210" s="15">
        <f>IF($D5210=1,$B5210*100+$C5210,-1)</f>
        <v/>
      </c>
      <c r="H5210" s="15">
        <f>IF($D5210=1,$B5210,-1)</f>
        <v/>
      </c>
      <c r="I5210" s="15">
        <f>IF($D5210=1,$C5210,-1)</f>
        <v/>
      </c>
    </row>
    <row r="5211">
      <c r="A5211" s="33" t="n">
        <v>45509</v>
      </c>
      <c r="B5211" s="15">
        <f>WEEKDAY($A5211,2)</f>
        <v/>
      </c>
      <c r="C5211" s="15">
        <f>HOUR($A5211)</f>
        <v/>
      </c>
      <c r="D5211" s="15">
        <f>IF(AND($A5211&gt;=Instellingen!$B$6,$A5211&lt;Instellingen!$B$7),1,0)</f>
        <v/>
      </c>
      <c r="E5211" s="15">
        <f>COUNTIF(tData[BezoekStart],"&lt;"&amp;($A5211+1/24))-COUNTIF(tData[BezoekEind],"&lt;="&amp;$A5211)</f>
        <v/>
      </c>
      <c r="F5211" s="15">
        <f>COUNTIF(tData[BezoekLangStart],"&lt;"&amp;($A5211+1/24))-COUNTIF(tData[BezoekLangEind],"&lt;="&amp;$A5211)</f>
        <v/>
      </c>
      <c r="G5211" s="15">
        <f>IF($D5211=1,$B5211*100+$C5211,-1)</f>
        <v/>
      </c>
      <c r="H5211" s="15">
        <f>IF($D5211=1,$B5211,-1)</f>
        <v/>
      </c>
      <c r="I5211" s="15">
        <f>IF($D5211=1,$C5211,-1)</f>
        <v/>
      </c>
    </row>
    <row r="5212">
      <c r="A5212" s="33" t="n">
        <v>45509.04166666666</v>
      </c>
      <c r="B5212" s="15">
        <f>WEEKDAY($A5212,2)</f>
        <v/>
      </c>
      <c r="C5212" s="15">
        <f>HOUR($A5212)</f>
        <v/>
      </c>
      <c r="D5212" s="15">
        <f>IF(AND($A5212&gt;=Instellingen!$B$6,$A5212&lt;Instellingen!$B$7),1,0)</f>
        <v/>
      </c>
      <c r="E5212" s="15">
        <f>COUNTIF(tData[BezoekStart],"&lt;"&amp;($A5212+1/24))-COUNTIF(tData[BezoekEind],"&lt;="&amp;$A5212)</f>
        <v/>
      </c>
      <c r="F5212" s="15">
        <f>COUNTIF(tData[BezoekLangStart],"&lt;"&amp;($A5212+1/24))-COUNTIF(tData[BezoekLangEind],"&lt;="&amp;$A5212)</f>
        <v/>
      </c>
      <c r="G5212" s="15">
        <f>IF($D5212=1,$B5212*100+$C5212,-1)</f>
        <v/>
      </c>
      <c r="H5212" s="15">
        <f>IF($D5212=1,$B5212,-1)</f>
        <v/>
      </c>
      <c r="I5212" s="15">
        <f>IF($D5212=1,$C5212,-1)</f>
        <v/>
      </c>
    </row>
    <row r="5213">
      <c r="A5213" s="33" t="n">
        <v>45509.08333333334</v>
      </c>
      <c r="B5213" s="15">
        <f>WEEKDAY($A5213,2)</f>
        <v/>
      </c>
      <c r="C5213" s="15">
        <f>HOUR($A5213)</f>
        <v/>
      </c>
      <c r="D5213" s="15">
        <f>IF(AND($A5213&gt;=Instellingen!$B$6,$A5213&lt;Instellingen!$B$7),1,0)</f>
        <v/>
      </c>
      <c r="E5213" s="15">
        <f>COUNTIF(tData[BezoekStart],"&lt;"&amp;($A5213+1/24))-COUNTIF(tData[BezoekEind],"&lt;="&amp;$A5213)</f>
        <v/>
      </c>
      <c r="F5213" s="15">
        <f>COUNTIF(tData[BezoekLangStart],"&lt;"&amp;($A5213+1/24))-COUNTIF(tData[BezoekLangEind],"&lt;="&amp;$A5213)</f>
        <v/>
      </c>
      <c r="G5213" s="15">
        <f>IF($D5213=1,$B5213*100+$C5213,-1)</f>
        <v/>
      </c>
      <c r="H5213" s="15">
        <f>IF($D5213=1,$B5213,-1)</f>
        <v/>
      </c>
      <c r="I5213" s="15">
        <f>IF($D5213=1,$C5213,-1)</f>
        <v/>
      </c>
    </row>
    <row r="5214">
      <c r="A5214" s="33" t="n">
        <v>45509.125</v>
      </c>
      <c r="B5214" s="15">
        <f>WEEKDAY($A5214,2)</f>
        <v/>
      </c>
      <c r="C5214" s="15">
        <f>HOUR($A5214)</f>
        <v/>
      </c>
      <c r="D5214" s="15">
        <f>IF(AND($A5214&gt;=Instellingen!$B$6,$A5214&lt;Instellingen!$B$7),1,0)</f>
        <v/>
      </c>
      <c r="E5214" s="15">
        <f>COUNTIF(tData[BezoekStart],"&lt;"&amp;($A5214+1/24))-COUNTIF(tData[BezoekEind],"&lt;="&amp;$A5214)</f>
        <v/>
      </c>
      <c r="F5214" s="15">
        <f>COUNTIF(tData[BezoekLangStart],"&lt;"&amp;($A5214+1/24))-COUNTIF(tData[BezoekLangEind],"&lt;="&amp;$A5214)</f>
        <v/>
      </c>
      <c r="G5214" s="15">
        <f>IF($D5214=1,$B5214*100+$C5214,-1)</f>
        <v/>
      </c>
      <c r="H5214" s="15">
        <f>IF($D5214=1,$B5214,-1)</f>
        <v/>
      </c>
      <c r="I5214" s="15">
        <f>IF($D5214=1,$C5214,-1)</f>
        <v/>
      </c>
    </row>
    <row r="5215">
      <c r="A5215" s="33" t="n">
        <v>45509.16666666666</v>
      </c>
      <c r="B5215" s="15">
        <f>WEEKDAY($A5215,2)</f>
        <v/>
      </c>
      <c r="C5215" s="15">
        <f>HOUR($A5215)</f>
        <v/>
      </c>
      <c r="D5215" s="15">
        <f>IF(AND($A5215&gt;=Instellingen!$B$6,$A5215&lt;Instellingen!$B$7),1,0)</f>
        <v/>
      </c>
      <c r="E5215" s="15">
        <f>COUNTIF(tData[BezoekStart],"&lt;"&amp;($A5215+1/24))-COUNTIF(tData[BezoekEind],"&lt;="&amp;$A5215)</f>
        <v/>
      </c>
      <c r="F5215" s="15">
        <f>COUNTIF(tData[BezoekLangStart],"&lt;"&amp;($A5215+1/24))-COUNTIF(tData[BezoekLangEind],"&lt;="&amp;$A5215)</f>
        <v/>
      </c>
      <c r="G5215" s="15">
        <f>IF($D5215=1,$B5215*100+$C5215,-1)</f>
        <v/>
      </c>
      <c r="H5215" s="15">
        <f>IF($D5215=1,$B5215,-1)</f>
        <v/>
      </c>
      <c r="I5215" s="15">
        <f>IF($D5215=1,$C5215,-1)</f>
        <v/>
      </c>
    </row>
    <row r="5216">
      <c r="A5216" s="33" t="n">
        <v>45509.20833333334</v>
      </c>
      <c r="B5216" s="15">
        <f>WEEKDAY($A5216,2)</f>
        <v/>
      </c>
      <c r="C5216" s="15">
        <f>HOUR($A5216)</f>
        <v/>
      </c>
      <c r="D5216" s="15">
        <f>IF(AND($A5216&gt;=Instellingen!$B$6,$A5216&lt;Instellingen!$B$7),1,0)</f>
        <v/>
      </c>
      <c r="E5216" s="15">
        <f>COUNTIF(tData[BezoekStart],"&lt;"&amp;($A5216+1/24))-COUNTIF(tData[BezoekEind],"&lt;="&amp;$A5216)</f>
        <v/>
      </c>
      <c r="F5216" s="15">
        <f>COUNTIF(tData[BezoekLangStart],"&lt;"&amp;($A5216+1/24))-COUNTIF(tData[BezoekLangEind],"&lt;="&amp;$A5216)</f>
        <v/>
      </c>
      <c r="G5216" s="15">
        <f>IF($D5216=1,$B5216*100+$C5216,-1)</f>
        <v/>
      </c>
      <c r="H5216" s="15">
        <f>IF($D5216=1,$B5216,-1)</f>
        <v/>
      </c>
      <c r="I5216" s="15">
        <f>IF($D5216=1,$C5216,-1)</f>
        <v/>
      </c>
    </row>
    <row r="5217">
      <c r="A5217" s="33" t="n">
        <v>45509.25</v>
      </c>
      <c r="B5217" s="15">
        <f>WEEKDAY($A5217,2)</f>
        <v/>
      </c>
      <c r="C5217" s="15">
        <f>HOUR($A5217)</f>
        <v/>
      </c>
      <c r="D5217" s="15">
        <f>IF(AND($A5217&gt;=Instellingen!$B$6,$A5217&lt;Instellingen!$B$7),1,0)</f>
        <v/>
      </c>
      <c r="E5217" s="15">
        <f>COUNTIF(tData[BezoekStart],"&lt;"&amp;($A5217+1/24))-COUNTIF(tData[BezoekEind],"&lt;="&amp;$A5217)</f>
        <v/>
      </c>
      <c r="F5217" s="15">
        <f>COUNTIF(tData[BezoekLangStart],"&lt;"&amp;($A5217+1/24))-COUNTIF(tData[BezoekLangEind],"&lt;="&amp;$A5217)</f>
        <v/>
      </c>
      <c r="G5217" s="15">
        <f>IF($D5217=1,$B5217*100+$C5217,-1)</f>
        <v/>
      </c>
      <c r="H5217" s="15">
        <f>IF($D5217=1,$B5217,-1)</f>
        <v/>
      </c>
      <c r="I5217" s="15">
        <f>IF($D5217=1,$C5217,-1)</f>
        <v/>
      </c>
    </row>
    <row r="5218">
      <c r="A5218" s="33" t="n">
        <v>45509.29166666666</v>
      </c>
      <c r="B5218" s="15">
        <f>WEEKDAY($A5218,2)</f>
        <v/>
      </c>
      <c r="C5218" s="15">
        <f>HOUR($A5218)</f>
        <v/>
      </c>
      <c r="D5218" s="15">
        <f>IF(AND($A5218&gt;=Instellingen!$B$6,$A5218&lt;Instellingen!$B$7),1,0)</f>
        <v/>
      </c>
      <c r="E5218" s="15">
        <f>COUNTIF(tData[BezoekStart],"&lt;"&amp;($A5218+1/24))-COUNTIF(tData[BezoekEind],"&lt;="&amp;$A5218)</f>
        <v/>
      </c>
      <c r="F5218" s="15">
        <f>COUNTIF(tData[BezoekLangStart],"&lt;"&amp;($A5218+1/24))-COUNTIF(tData[BezoekLangEind],"&lt;="&amp;$A5218)</f>
        <v/>
      </c>
      <c r="G5218" s="15">
        <f>IF($D5218=1,$B5218*100+$C5218,-1)</f>
        <v/>
      </c>
      <c r="H5218" s="15">
        <f>IF($D5218=1,$B5218,-1)</f>
        <v/>
      </c>
      <c r="I5218" s="15">
        <f>IF($D5218=1,$C5218,-1)</f>
        <v/>
      </c>
    </row>
    <row r="5219">
      <c r="A5219" s="33" t="n">
        <v>45509.33333333334</v>
      </c>
      <c r="B5219" s="15">
        <f>WEEKDAY($A5219,2)</f>
        <v/>
      </c>
      <c r="C5219" s="15">
        <f>HOUR($A5219)</f>
        <v/>
      </c>
      <c r="D5219" s="15">
        <f>IF(AND($A5219&gt;=Instellingen!$B$6,$A5219&lt;Instellingen!$B$7),1,0)</f>
        <v/>
      </c>
      <c r="E5219" s="15">
        <f>COUNTIF(tData[BezoekStart],"&lt;"&amp;($A5219+1/24))-COUNTIF(tData[BezoekEind],"&lt;="&amp;$A5219)</f>
        <v/>
      </c>
      <c r="F5219" s="15">
        <f>COUNTIF(tData[BezoekLangStart],"&lt;"&amp;($A5219+1/24))-COUNTIF(tData[BezoekLangEind],"&lt;="&amp;$A5219)</f>
        <v/>
      </c>
      <c r="G5219" s="15">
        <f>IF($D5219=1,$B5219*100+$C5219,-1)</f>
        <v/>
      </c>
      <c r="H5219" s="15">
        <f>IF($D5219=1,$B5219,-1)</f>
        <v/>
      </c>
      <c r="I5219" s="15">
        <f>IF($D5219=1,$C5219,-1)</f>
        <v/>
      </c>
    </row>
    <row r="5220">
      <c r="A5220" s="33" t="n">
        <v>45509.375</v>
      </c>
      <c r="B5220" s="15">
        <f>WEEKDAY($A5220,2)</f>
        <v/>
      </c>
      <c r="C5220" s="15">
        <f>HOUR($A5220)</f>
        <v/>
      </c>
      <c r="D5220" s="15">
        <f>IF(AND($A5220&gt;=Instellingen!$B$6,$A5220&lt;Instellingen!$B$7),1,0)</f>
        <v/>
      </c>
      <c r="E5220" s="15">
        <f>COUNTIF(tData[BezoekStart],"&lt;"&amp;($A5220+1/24))-COUNTIF(tData[BezoekEind],"&lt;="&amp;$A5220)</f>
        <v/>
      </c>
      <c r="F5220" s="15">
        <f>COUNTIF(tData[BezoekLangStart],"&lt;"&amp;($A5220+1/24))-COUNTIF(tData[BezoekLangEind],"&lt;="&amp;$A5220)</f>
        <v/>
      </c>
      <c r="G5220" s="15">
        <f>IF($D5220=1,$B5220*100+$C5220,-1)</f>
        <v/>
      </c>
      <c r="H5220" s="15">
        <f>IF($D5220=1,$B5220,-1)</f>
        <v/>
      </c>
      <c r="I5220" s="15">
        <f>IF($D5220=1,$C5220,-1)</f>
        <v/>
      </c>
    </row>
    <row r="5221">
      <c r="A5221" s="33" t="n">
        <v>45509.41666666666</v>
      </c>
      <c r="B5221" s="15">
        <f>WEEKDAY($A5221,2)</f>
        <v/>
      </c>
      <c r="C5221" s="15">
        <f>HOUR($A5221)</f>
        <v/>
      </c>
      <c r="D5221" s="15">
        <f>IF(AND($A5221&gt;=Instellingen!$B$6,$A5221&lt;Instellingen!$B$7),1,0)</f>
        <v/>
      </c>
      <c r="E5221" s="15">
        <f>COUNTIF(tData[BezoekStart],"&lt;"&amp;($A5221+1/24))-COUNTIF(tData[BezoekEind],"&lt;="&amp;$A5221)</f>
        <v/>
      </c>
      <c r="F5221" s="15">
        <f>COUNTIF(tData[BezoekLangStart],"&lt;"&amp;($A5221+1/24))-COUNTIF(tData[BezoekLangEind],"&lt;="&amp;$A5221)</f>
        <v/>
      </c>
      <c r="G5221" s="15">
        <f>IF($D5221=1,$B5221*100+$C5221,-1)</f>
        <v/>
      </c>
      <c r="H5221" s="15">
        <f>IF($D5221=1,$B5221,-1)</f>
        <v/>
      </c>
      <c r="I5221" s="15">
        <f>IF($D5221=1,$C5221,-1)</f>
        <v/>
      </c>
    </row>
    <row r="5222">
      <c r="A5222" s="33" t="n">
        <v>45509.45833333334</v>
      </c>
      <c r="B5222" s="15">
        <f>WEEKDAY($A5222,2)</f>
        <v/>
      </c>
      <c r="C5222" s="15">
        <f>HOUR($A5222)</f>
        <v/>
      </c>
      <c r="D5222" s="15">
        <f>IF(AND($A5222&gt;=Instellingen!$B$6,$A5222&lt;Instellingen!$B$7),1,0)</f>
        <v/>
      </c>
      <c r="E5222" s="15">
        <f>COUNTIF(tData[BezoekStart],"&lt;"&amp;($A5222+1/24))-COUNTIF(tData[BezoekEind],"&lt;="&amp;$A5222)</f>
        <v/>
      </c>
      <c r="F5222" s="15">
        <f>COUNTIF(tData[BezoekLangStart],"&lt;"&amp;($A5222+1/24))-COUNTIF(tData[BezoekLangEind],"&lt;="&amp;$A5222)</f>
        <v/>
      </c>
      <c r="G5222" s="15">
        <f>IF($D5222=1,$B5222*100+$C5222,-1)</f>
        <v/>
      </c>
      <c r="H5222" s="15">
        <f>IF($D5222=1,$B5222,-1)</f>
        <v/>
      </c>
      <c r="I5222" s="15">
        <f>IF($D5222=1,$C5222,-1)</f>
        <v/>
      </c>
    </row>
    <row r="5223">
      <c r="A5223" s="33" t="n">
        <v>45509.5</v>
      </c>
      <c r="B5223" s="15">
        <f>WEEKDAY($A5223,2)</f>
        <v/>
      </c>
      <c r="C5223" s="15">
        <f>HOUR($A5223)</f>
        <v/>
      </c>
      <c r="D5223" s="15">
        <f>IF(AND($A5223&gt;=Instellingen!$B$6,$A5223&lt;Instellingen!$B$7),1,0)</f>
        <v/>
      </c>
      <c r="E5223" s="15">
        <f>COUNTIF(tData[BezoekStart],"&lt;"&amp;($A5223+1/24))-COUNTIF(tData[BezoekEind],"&lt;="&amp;$A5223)</f>
        <v/>
      </c>
      <c r="F5223" s="15">
        <f>COUNTIF(tData[BezoekLangStart],"&lt;"&amp;($A5223+1/24))-COUNTIF(tData[BezoekLangEind],"&lt;="&amp;$A5223)</f>
        <v/>
      </c>
      <c r="G5223" s="15">
        <f>IF($D5223=1,$B5223*100+$C5223,-1)</f>
        <v/>
      </c>
      <c r="H5223" s="15">
        <f>IF($D5223=1,$B5223,-1)</f>
        <v/>
      </c>
      <c r="I5223" s="15">
        <f>IF($D5223=1,$C5223,-1)</f>
        <v/>
      </c>
    </row>
    <row r="5224">
      <c r="A5224" s="33" t="n">
        <v>45509.54166666666</v>
      </c>
      <c r="B5224" s="15">
        <f>WEEKDAY($A5224,2)</f>
        <v/>
      </c>
      <c r="C5224" s="15">
        <f>HOUR($A5224)</f>
        <v/>
      </c>
      <c r="D5224" s="15">
        <f>IF(AND($A5224&gt;=Instellingen!$B$6,$A5224&lt;Instellingen!$B$7),1,0)</f>
        <v/>
      </c>
      <c r="E5224" s="15">
        <f>COUNTIF(tData[BezoekStart],"&lt;"&amp;($A5224+1/24))-COUNTIF(tData[BezoekEind],"&lt;="&amp;$A5224)</f>
        <v/>
      </c>
      <c r="F5224" s="15">
        <f>COUNTIF(tData[BezoekLangStart],"&lt;"&amp;($A5224+1/24))-COUNTIF(tData[BezoekLangEind],"&lt;="&amp;$A5224)</f>
        <v/>
      </c>
      <c r="G5224" s="15">
        <f>IF($D5224=1,$B5224*100+$C5224,-1)</f>
        <v/>
      </c>
      <c r="H5224" s="15">
        <f>IF($D5224=1,$B5224,-1)</f>
        <v/>
      </c>
      <c r="I5224" s="15">
        <f>IF($D5224=1,$C5224,-1)</f>
        <v/>
      </c>
    </row>
    <row r="5225">
      <c r="A5225" s="33" t="n">
        <v>45509.58333333334</v>
      </c>
      <c r="B5225" s="15">
        <f>WEEKDAY($A5225,2)</f>
        <v/>
      </c>
      <c r="C5225" s="15">
        <f>HOUR($A5225)</f>
        <v/>
      </c>
      <c r="D5225" s="15">
        <f>IF(AND($A5225&gt;=Instellingen!$B$6,$A5225&lt;Instellingen!$B$7),1,0)</f>
        <v/>
      </c>
      <c r="E5225" s="15">
        <f>COUNTIF(tData[BezoekStart],"&lt;"&amp;($A5225+1/24))-COUNTIF(tData[BezoekEind],"&lt;="&amp;$A5225)</f>
        <v/>
      </c>
      <c r="F5225" s="15">
        <f>COUNTIF(tData[BezoekLangStart],"&lt;"&amp;($A5225+1/24))-COUNTIF(tData[BezoekLangEind],"&lt;="&amp;$A5225)</f>
        <v/>
      </c>
      <c r="G5225" s="15">
        <f>IF($D5225=1,$B5225*100+$C5225,-1)</f>
        <v/>
      </c>
      <c r="H5225" s="15">
        <f>IF($D5225=1,$B5225,-1)</f>
        <v/>
      </c>
      <c r="I5225" s="15">
        <f>IF($D5225=1,$C5225,-1)</f>
        <v/>
      </c>
    </row>
    <row r="5226">
      <c r="A5226" s="33" t="n">
        <v>45509.625</v>
      </c>
      <c r="B5226" s="15">
        <f>WEEKDAY($A5226,2)</f>
        <v/>
      </c>
      <c r="C5226" s="15">
        <f>HOUR($A5226)</f>
        <v/>
      </c>
      <c r="D5226" s="15">
        <f>IF(AND($A5226&gt;=Instellingen!$B$6,$A5226&lt;Instellingen!$B$7),1,0)</f>
        <v/>
      </c>
      <c r="E5226" s="15">
        <f>COUNTIF(tData[BezoekStart],"&lt;"&amp;($A5226+1/24))-COUNTIF(tData[BezoekEind],"&lt;="&amp;$A5226)</f>
        <v/>
      </c>
      <c r="F5226" s="15">
        <f>COUNTIF(tData[BezoekLangStart],"&lt;"&amp;($A5226+1/24))-COUNTIF(tData[BezoekLangEind],"&lt;="&amp;$A5226)</f>
        <v/>
      </c>
      <c r="G5226" s="15">
        <f>IF($D5226=1,$B5226*100+$C5226,-1)</f>
        <v/>
      </c>
      <c r="H5226" s="15">
        <f>IF($D5226=1,$B5226,-1)</f>
        <v/>
      </c>
      <c r="I5226" s="15">
        <f>IF($D5226=1,$C5226,-1)</f>
        <v/>
      </c>
    </row>
    <row r="5227">
      <c r="A5227" s="33" t="n">
        <v>45509.66666666666</v>
      </c>
      <c r="B5227" s="15">
        <f>WEEKDAY($A5227,2)</f>
        <v/>
      </c>
      <c r="C5227" s="15">
        <f>HOUR($A5227)</f>
        <v/>
      </c>
      <c r="D5227" s="15">
        <f>IF(AND($A5227&gt;=Instellingen!$B$6,$A5227&lt;Instellingen!$B$7),1,0)</f>
        <v/>
      </c>
      <c r="E5227" s="15">
        <f>COUNTIF(tData[BezoekStart],"&lt;"&amp;($A5227+1/24))-COUNTIF(tData[BezoekEind],"&lt;="&amp;$A5227)</f>
        <v/>
      </c>
      <c r="F5227" s="15">
        <f>COUNTIF(tData[BezoekLangStart],"&lt;"&amp;($A5227+1/24))-COUNTIF(tData[BezoekLangEind],"&lt;="&amp;$A5227)</f>
        <v/>
      </c>
      <c r="G5227" s="15">
        <f>IF($D5227=1,$B5227*100+$C5227,-1)</f>
        <v/>
      </c>
      <c r="H5227" s="15">
        <f>IF($D5227=1,$B5227,-1)</f>
        <v/>
      </c>
      <c r="I5227" s="15">
        <f>IF($D5227=1,$C5227,-1)</f>
        <v/>
      </c>
    </row>
    <row r="5228">
      <c r="A5228" s="33" t="n">
        <v>45509.70833333334</v>
      </c>
      <c r="B5228" s="15">
        <f>WEEKDAY($A5228,2)</f>
        <v/>
      </c>
      <c r="C5228" s="15">
        <f>HOUR($A5228)</f>
        <v/>
      </c>
      <c r="D5228" s="15">
        <f>IF(AND($A5228&gt;=Instellingen!$B$6,$A5228&lt;Instellingen!$B$7),1,0)</f>
        <v/>
      </c>
      <c r="E5228" s="15">
        <f>COUNTIF(tData[BezoekStart],"&lt;"&amp;($A5228+1/24))-COUNTIF(tData[BezoekEind],"&lt;="&amp;$A5228)</f>
        <v/>
      </c>
      <c r="F5228" s="15">
        <f>COUNTIF(tData[BezoekLangStart],"&lt;"&amp;($A5228+1/24))-COUNTIF(tData[BezoekLangEind],"&lt;="&amp;$A5228)</f>
        <v/>
      </c>
      <c r="G5228" s="15">
        <f>IF($D5228=1,$B5228*100+$C5228,-1)</f>
        <v/>
      </c>
      <c r="H5228" s="15">
        <f>IF($D5228=1,$B5228,-1)</f>
        <v/>
      </c>
      <c r="I5228" s="15">
        <f>IF($D5228=1,$C5228,-1)</f>
        <v/>
      </c>
    </row>
    <row r="5229">
      <c r="A5229" s="33" t="n">
        <v>45509.75</v>
      </c>
      <c r="B5229" s="15">
        <f>WEEKDAY($A5229,2)</f>
        <v/>
      </c>
      <c r="C5229" s="15">
        <f>HOUR($A5229)</f>
        <v/>
      </c>
      <c r="D5229" s="15">
        <f>IF(AND($A5229&gt;=Instellingen!$B$6,$A5229&lt;Instellingen!$B$7),1,0)</f>
        <v/>
      </c>
      <c r="E5229" s="15">
        <f>COUNTIF(tData[BezoekStart],"&lt;"&amp;($A5229+1/24))-COUNTIF(tData[BezoekEind],"&lt;="&amp;$A5229)</f>
        <v/>
      </c>
      <c r="F5229" s="15">
        <f>COUNTIF(tData[BezoekLangStart],"&lt;"&amp;($A5229+1/24))-COUNTIF(tData[BezoekLangEind],"&lt;="&amp;$A5229)</f>
        <v/>
      </c>
      <c r="G5229" s="15">
        <f>IF($D5229=1,$B5229*100+$C5229,-1)</f>
        <v/>
      </c>
      <c r="H5229" s="15">
        <f>IF($D5229=1,$B5229,-1)</f>
        <v/>
      </c>
      <c r="I5229" s="15">
        <f>IF($D5229=1,$C5229,-1)</f>
        <v/>
      </c>
    </row>
    <row r="5230">
      <c r="A5230" s="33" t="n">
        <v>45509.79166666666</v>
      </c>
      <c r="B5230" s="15">
        <f>WEEKDAY($A5230,2)</f>
        <v/>
      </c>
      <c r="C5230" s="15">
        <f>HOUR($A5230)</f>
        <v/>
      </c>
      <c r="D5230" s="15">
        <f>IF(AND($A5230&gt;=Instellingen!$B$6,$A5230&lt;Instellingen!$B$7),1,0)</f>
        <v/>
      </c>
      <c r="E5230" s="15">
        <f>COUNTIF(tData[BezoekStart],"&lt;"&amp;($A5230+1/24))-COUNTIF(tData[BezoekEind],"&lt;="&amp;$A5230)</f>
        <v/>
      </c>
      <c r="F5230" s="15">
        <f>COUNTIF(tData[BezoekLangStart],"&lt;"&amp;($A5230+1/24))-COUNTIF(tData[BezoekLangEind],"&lt;="&amp;$A5230)</f>
        <v/>
      </c>
      <c r="G5230" s="15">
        <f>IF($D5230=1,$B5230*100+$C5230,-1)</f>
        <v/>
      </c>
      <c r="H5230" s="15">
        <f>IF($D5230=1,$B5230,-1)</f>
        <v/>
      </c>
      <c r="I5230" s="15">
        <f>IF($D5230=1,$C5230,-1)</f>
        <v/>
      </c>
    </row>
    <row r="5231">
      <c r="A5231" s="33" t="n">
        <v>45509.83333333334</v>
      </c>
      <c r="B5231" s="15">
        <f>WEEKDAY($A5231,2)</f>
        <v/>
      </c>
      <c r="C5231" s="15">
        <f>HOUR($A5231)</f>
        <v/>
      </c>
      <c r="D5231" s="15">
        <f>IF(AND($A5231&gt;=Instellingen!$B$6,$A5231&lt;Instellingen!$B$7),1,0)</f>
        <v/>
      </c>
      <c r="E5231" s="15">
        <f>COUNTIF(tData[BezoekStart],"&lt;"&amp;($A5231+1/24))-COUNTIF(tData[BezoekEind],"&lt;="&amp;$A5231)</f>
        <v/>
      </c>
      <c r="F5231" s="15">
        <f>COUNTIF(tData[BezoekLangStart],"&lt;"&amp;($A5231+1/24))-COUNTIF(tData[BezoekLangEind],"&lt;="&amp;$A5231)</f>
        <v/>
      </c>
      <c r="G5231" s="15">
        <f>IF($D5231=1,$B5231*100+$C5231,-1)</f>
        <v/>
      </c>
      <c r="H5231" s="15">
        <f>IF($D5231=1,$B5231,-1)</f>
        <v/>
      </c>
      <c r="I5231" s="15">
        <f>IF($D5231=1,$C5231,-1)</f>
        <v/>
      </c>
    </row>
    <row r="5232">
      <c r="A5232" s="33" t="n">
        <v>45509.875</v>
      </c>
      <c r="B5232" s="15">
        <f>WEEKDAY($A5232,2)</f>
        <v/>
      </c>
      <c r="C5232" s="15">
        <f>HOUR($A5232)</f>
        <v/>
      </c>
      <c r="D5232" s="15">
        <f>IF(AND($A5232&gt;=Instellingen!$B$6,$A5232&lt;Instellingen!$B$7),1,0)</f>
        <v/>
      </c>
      <c r="E5232" s="15">
        <f>COUNTIF(tData[BezoekStart],"&lt;"&amp;($A5232+1/24))-COUNTIF(tData[BezoekEind],"&lt;="&amp;$A5232)</f>
        <v/>
      </c>
      <c r="F5232" s="15">
        <f>COUNTIF(tData[BezoekLangStart],"&lt;"&amp;($A5232+1/24))-COUNTIF(tData[BezoekLangEind],"&lt;="&amp;$A5232)</f>
        <v/>
      </c>
      <c r="G5232" s="15">
        <f>IF($D5232=1,$B5232*100+$C5232,-1)</f>
        <v/>
      </c>
      <c r="H5232" s="15">
        <f>IF($D5232=1,$B5232,-1)</f>
        <v/>
      </c>
      <c r="I5232" s="15">
        <f>IF($D5232=1,$C5232,-1)</f>
        <v/>
      </c>
    </row>
    <row r="5233">
      <c r="A5233" s="33" t="n">
        <v>45509.91666666666</v>
      </c>
      <c r="B5233" s="15">
        <f>WEEKDAY($A5233,2)</f>
        <v/>
      </c>
      <c r="C5233" s="15">
        <f>HOUR($A5233)</f>
        <v/>
      </c>
      <c r="D5233" s="15">
        <f>IF(AND($A5233&gt;=Instellingen!$B$6,$A5233&lt;Instellingen!$B$7),1,0)</f>
        <v/>
      </c>
      <c r="E5233" s="15">
        <f>COUNTIF(tData[BezoekStart],"&lt;"&amp;($A5233+1/24))-COUNTIF(tData[BezoekEind],"&lt;="&amp;$A5233)</f>
        <v/>
      </c>
      <c r="F5233" s="15">
        <f>COUNTIF(tData[BezoekLangStart],"&lt;"&amp;($A5233+1/24))-COUNTIF(tData[BezoekLangEind],"&lt;="&amp;$A5233)</f>
        <v/>
      </c>
      <c r="G5233" s="15">
        <f>IF($D5233=1,$B5233*100+$C5233,-1)</f>
        <v/>
      </c>
      <c r="H5233" s="15">
        <f>IF($D5233=1,$B5233,-1)</f>
        <v/>
      </c>
      <c r="I5233" s="15">
        <f>IF($D5233=1,$C5233,-1)</f>
        <v/>
      </c>
    </row>
    <row r="5234">
      <c r="A5234" s="33" t="n">
        <v>45509.95833333334</v>
      </c>
      <c r="B5234" s="15">
        <f>WEEKDAY($A5234,2)</f>
        <v/>
      </c>
      <c r="C5234" s="15">
        <f>HOUR($A5234)</f>
        <v/>
      </c>
      <c r="D5234" s="15">
        <f>IF(AND($A5234&gt;=Instellingen!$B$6,$A5234&lt;Instellingen!$B$7),1,0)</f>
        <v/>
      </c>
      <c r="E5234" s="15">
        <f>COUNTIF(tData[BezoekStart],"&lt;"&amp;($A5234+1/24))-COUNTIF(tData[BezoekEind],"&lt;="&amp;$A5234)</f>
        <v/>
      </c>
      <c r="F5234" s="15">
        <f>COUNTIF(tData[BezoekLangStart],"&lt;"&amp;($A5234+1/24))-COUNTIF(tData[BezoekLangEind],"&lt;="&amp;$A5234)</f>
        <v/>
      </c>
      <c r="G5234" s="15">
        <f>IF($D5234=1,$B5234*100+$C5234,-1)</f>
        <v/>
      </c>
      <c r="H5234" s="15">
        <f>IF($D5234=1,$B5234,-1)</f>
        <v/>
      </c>
      <c r="I5234" s="15">
        <f>IF($D5234=1,$C5234,-1)</f>
        <v/>
      </c>
    </row>
    <row r="5235">
      <c r="A5235" s="33" t="n">
        <v>45510</v>
      </c>
      <c r="B5235" s="15">
        <f>WEEKDAY($A5235,2)</f>
        <v/>
      </c>
      <c r="C5235" s="15">
        <f>HOUR($A5235)</f>
        <v/>
      </c>
      <c r="D5235" s="15">
        <f>IF(AND($A5235&gt;=Instellingen!$B$6,$A5235&lt;Instellingen!$B$7),1,0)</f>
        <v/>
      </c>
      <c r="E5235" s="15">
        <f>COUNTIF(tData[BezoekStart],"&lt;"&amp;($A5235+1/24))-COUNTIF(tData[BezoekEind],"&lt;="&amp;$A5235)</f>
        <v/>
      </c>
      <c r="F5235" s="15">
        <f>COUNTIF(tData[BezoekLangStart],"&lt;"&amp;($A5235+1/24))-COUNTIF(tData[BezoekLangEind],"&lt;="&amp;$A5235)</f>
        <v/>
      </c>
      <c r="G5235" s="15">
        <f>IF($D5235=1,$B5235*100+$C5235,-1)</f>
        <v/>
      </c>
      <c r="H5235" s="15">
        <f>IF($D5235=1,$B5235,-1)</f>
        <v/>
      </c>
      <c r="I5235" s="15">
        <f>IF($D5235=1,$C5235,-1)</f>
        <v/>
      </c>
    </row>
    <row r="5236">
      <c r="A5236" s="33" t="n">
        <v>45510.04166666666</v>
      </c>
      <c r="B5236" s="15">
        <f>WEEKDAY($A5236,2)</f>
        <v/>
      </c>
      <c r="C5236" s="15">
        <f>HOUR($A5236)</f>
        <v/>
      </c>
      <c r="D5236" s="15">
        <f>IF(AND($A5236&gt;=Instellingen!$B$6,$A5236&lt;Instellingen!$B$7),1,0)</f>
        <v/>
      </c>
      <c r="E5236" s="15">
        <f>COUNTIF(tData[BezoekStart],"&lt;"&amp;($A5236+1/24))-COUNTIF(tData[BezoekEind],"&lt;="&amp;$A5236)</f>
        <v/>
      </c>
      <c r="F5236" s="15">
        <f>COUNTIF(tData[BezoekLangStart],"&lt;"&amp;($A5236+1/24))-COUNTIF(tData[BezoekLangEind],"&lt;="&amp;$A5236)</f>
        <v/>
      </c>
      <c r="G5236" s="15">
        <f>IF($D5236=1,$B5236*100+$C5236,-1)</f>
        <v/>
      </c>
      <c r="H5236" s="15">
        <f>IF($D5236=1,$B5236,-1)</f>
        <v/>
      </c>
      <c r="I5236" s="15">
        <f>IF($D5236=1,$C5236,-1)</f>
        <v/>
      </c>
    </row>
    <row r="5237">
      <c r="A5237" s="33" t="n">
        <v>45510.08333333334</v>
      </c>
      <c r="B5237" s="15">
        <f>WEEKDAY($A5237,2)</f>
        <v/>
      </c>
      <c r="C5237" s="15">
        <f>HOUR($A5237)</f>
        <v/>
      </c>
      <c r="D5237" s="15">
        <f>IF(AND($A5237&gt;=Instellingen!$B$6,$A5237&lt;Instellingen!$B$7),1,0)</f>
        <v/>
      </c>
      <c r="E5237" s="15">
        <f>COUNTIF(tData[BezoekStart],"&lt;"&amp;($A5237+1/24))-COUNTIF(tData[BezoekEind],"&lt;="&amp;$A5237)</f>
        <v/>
      </c>
      <c r="F5237" s="15">
        <f>COUNTIF(tData[BezoekLangStart],"&lt;"&amp;($A5237+1/24))-COUNTIF(tData[BezoekLangEind],"&lt;="&amp;$A5237)</f>
        <v/>
      </c>
      <c r="G5237" s="15">
        <f>IF($D5237=1,$B5237*100+$C5237,-1)</f>
        <v/>
      </c>
      <c r="H5237" s="15">
        <f>IF($D5237=1,$B5237,-1)</f>
        <v/>
      </c>
      <c r="I5237" s="15">
        <f>IF($D5237=1,$C5237,-1)</f>
        <v/>
      </c>
    </row>
    <row r="5238">
      <c r="A5238" s="33" t="n">
        <v>45510.125</v>
      </c>
      <c r="B5238" s="15">
        <f>WEEKDAY($A5238,2)</f>
        <v/>
      </c>
      <c r="C5238" s="15">
        <f>HOUR($A5238)</f>
        <v/>
      </c>
      <c r="D5238" s="15">
        <f>IF(AND($A5238&gt;=Instellingen!$B$6,$A5238&lt;Instellingen!$B$7),1,0)</f>
        <v/>
      </c>
      <c r="E5238" s="15">
        <f>COUNTIF(tData[BezoekStart],"&lt;"&amp;($A5238+1/24))-COUNTIF(tData[BezoekEind],"&lt;="&amp;$A5238)</f>
        <v/>
      </c>
      <c r="F5238" s="15">
        <f>COUNTIF(tData[BezoekLangStart],"&lt;"&amp;($A5238+1/24))-COUNTIF(tData[BezoekLangEind],"&lt;="&amp;$A5238)</f>
        <v/>
      </c>
      <c r="G5238" s="15">
        <f>IF($D5238=1,$B5238*100+$C5238,-1)</f>
        <v/>
      </c>
      <c r="H5238" s="15">
        <f>IF($D5238=1,$B5238,-1)</f>
        <v/>
      </c>
      <c r="I5238" s="15">
        <f>IF($D5238=1,$C5238,-1)</f>
        <v/>
      </c>
    </row>
    <row r="5239">
      <c r="A5239" s="33" t="n">
        <v>45510.16666666666</v>
      </c>
      <c r="B5239" s="15">
        <f>WEEKDAY($A5239,2)</f>
        <v/>
      </c>
      <c r="C5239" s="15">
        <f>HOUR($A5239)</f>
        <v/>
      </c>
      <c r="D5239" s="15">
        <f>IF(AND($A5239&gt;=Instellingen!$B$6,$A5239&lt;Instellingen!$B$7),1,0)</f>
        <v/>
      </c>
      <c r="E5239" s="15">
        <f>COUNTIF(tData[BezoekStart],"&lt;"&amp;($A5239+1/24))-COUNTIF(tData[BezoekEind],"&lt;="&amp;$A5239)</f>
        <v/>
      </c>
      <c r="F5239" s="15">
        <f>COUNTIF(tData[BezoekLangStart],"&lt;"&amp;($A5239+1/24))-COUNTIF(tData[BezoekLangEind],"&lt;="&amp;$A5239)</f>
        <v/>
      </c>
      <c r="G5239" s="15">
        <f>IF($D5239=1,$B5239*100+$C5239,-1)</f>
        <v/>
      </c>
      <c r="H5239" s="15">
        <f>IF($D5239=1,$B5239,-1)</f>
        <v/>
      </c>
      <c r="I5239" s="15">
        <f>IF($D5239=1,$C5239,-1)</f>
        <v/>
      </c>
    </row>
    <row r="5240">
      <c r="A5240" s="33" t="n">
        <v>45510.20833333334</v>
      </c>
      <c r="B5240" s="15">
        <f>WEEKDAY($A5240,2)</f>
        <v/>
      </c>
      <c r="C5240" s="15">
        <f>HOUR($A5240)</f>
        <v/>
      </c>
      <c r="D5240" s="15">
        <f>IF(AND($A5240&gt;=Instellingen!$B$6,$A5240&lt;Instellingen!$B$7),1,0)</f>
        <v/>
      </c>
      <c r="E5240" s="15">
        <f>COUNTIF(tData[BezoekStart],"&lt;"&amp;($A5240+1/24))-COUNTIF(tData[BezoekEind],"&lt;="&amp;$A5240)</f>
        <v/>
      </c>
      <c r="F5240" s="15">
        <f>COUNTIF(tData[BezoekLangStart],"&lt;"&amp;($A5240+1/24))-COUNTIF(tData[BezoekLangEind],"&lt;="&amp;$A5240)</f>
        <v/>
      </c>
      <c r="G5240" s="15">
        <f>IF($D5240=1,$B5240*100+$C5240,-1)</f>
        <v/>
      </c>
      <c r="H5240" s="15">
        <f>IF($D5240=1,$B5240,-1)</f>
        <v/>
      </c>
      <c r="I5240" s="15">
        <f>IF($D5240=1,$C5240,-1)</f>
        <v/>
      </c>
    </row>
    <row r="5241">
      <c r="A5241" s="33" t="n">
        <v>45510.25</v>
      </c>
      <c r="B5241" s="15">
        <f>WEEKDAY($A5241,2)</f>
        <v/>
      </c>
      <c r="C5241" s="15">
        <f>HOUR($A5241)</f>
        <v/>
      </c>
      <c r="D5241" s="15">
        <f>IF(AND($A5241&gt;=Instellingen!$B$6,$A5241&lt;Instellingen!$B$7),1,0)</f>
        <v/>
      </c>
      <c r="E5241" s="15">
        <f>COUNTIF(tData[BezoekStart],"&lt;"&amp;($A5241+1/24))-COUNTIF(tData[BezoekEind],"&lt;="&amp;$A5241)</f>
        <v/>
      </c>
      <c r="F5241" s="15">
        <f>COUNTIF(tData[BezoekLangStart],"&lt;"&amp;($A5241+1/24))-COUNTIF(tData[BezoekLangEind],"&lt;="&amp;$A5241)</f>
        <v/>
      </c>
      <c r="G5241" s="15">
        <f>IF($D5241=1,$B5241*100+$C5241,-1)</f>
        <v/>
      </c>
      <c r="H5241" s="15">
        <f>IF($D5241=1,$B5241,-1)</f>
        <v/>
      </c>
      <c r="I5241" s="15">
        <f>IF($D5241=1,$C5241,-1)</f>
        <v/>
      </c>
    </row>
    <row r="5242">
      <c r="A5242" s="33" t="n">
        <v>45510.29166666666</v>
      </c>
      <c r="B5242" s="15">
        <f>WEEKDAY($A5242,2)</f>
        <v/>
      </c>
      <c r="C5242" s="15">
        <f>HOUR($A5242)</f>
        <v/>
      </c>
      <c r="D5242" s="15">
        <f>IF(AND($A5242&gt;=Instellingen!$B$6,$A5242&lt;Instellingen!$B$7),1,0)</f>
        <v/>
      </c>
      <c r="E5242" s="15">
        <f>COUNTIF(tData[BezoekStart],"&lt;"&amp;($A5242+1/24))-COUNTIF(tData[BezoekEind],"&lt;="&amp;$A5242)</f>
        <v/>
      </c>
      <c r="F5242" s="15">
        <f>COUNTIF(tData[BezoekLangStart],"&lt;"&amp;($A5242+1/24))-COUNTIF(tData[BezoekLangEind],"&lt;="&amp;$A5242)</f>
        <v/>
      </c>
      <c r="G5242" s="15">
        <f>IF($D5242=1,$B5242*100+$C5242,-1)</f>
        <v/>
      </c>
      <c r="H5242" s="15">
        <f>IF($D5242=1,$B5242,-1)</f>
        <v/>
      </c>
      <c r="I5242" s="15">
        <f>IF($D5242=1,$C5242,-1)</f>
        <v/>
      </c>
    </row>
    <row r="5243">
      <c r="A5243" s="33" t="n">
        <v>45510.33333333334</v>
      </c>
      <c r="B5243" s="15">
        <f>WEEKDAY($A5243,2)</f>
        <v/>
      </c>
      <c r="C5243" s="15">
        <f>HOUR($A5243)</f>
        <v/>
      </c>
      <c r="D5243" s="15">
        <f>IF(AND($A5243&gt;=Instellingen!$B$6,$A5243&lt;Instellingen!$B$7),1,0)</f>
        <v/>
      </c>
      <c r="E5243" s="15">
        <f>COUNTIF(tData[BezoekStart],"&lt;"&amp;($A5243+1/24))-COUNTIF(tData[BezoekEind],"&lt;="&amp;$A5243)</f>
        <v/>
      </c>
      <c r="F5243" s="15">
        <f>COUNTIF(tData[BezoekLangStart],"&lt;"&amp;($A5243+1/24))-COUNTIF(tData[BezoekLangEind],"&lt;="&amp;$A5243)</f>
        <v/>
      </c>
      <c r="G5243" s="15">
        <f>IF($D5243=1,$B5243*100+$C5243,-1)</f>
        <v/>
      </c>
      <c r="H5243" s="15">
        <f>IF($D5243=1,$B5243,-1)</f>
        <v/>
      </c>
      <c r="I5243" s="15">
        <f>IF($D5243=1,$C5243,-1)</f>
        <v/>
      </c>
    </row>
    <row r="5244">
      <c r="A5244" s="33" t="n">
        <v>45510.375</v>
      </c>
      <c r="B5244" s="15">
        <f>WEEKDAY($A5244,2)</f>
        <v/>
      </c>
      <c r="C5244" s="15">
        <f>HOUR($A5244)</f>
        <v/>
      </c>
      <c r="D5244" s="15">
        <f>IF(AND($A5244&gt;=Instellingen!$B$6,$A5244&lt;Instellingen!$B$7),1,0)</f>
        <v/>
      </c>
      <c r="E5244" s="15">
        <f>COUNTIF(tData[BezoekStart],"&lt;"&amp;($A5244+1/24))-COUNTIF(tData[BezoekEind],"&lt;="&amp;$A5244)</f>
        <v/>
      </c>
      <c r="F5244" s="15">
        <f>COUNTIF(tData[BezoekLangStart],"&lt;"&amp;($A5244+1/24))-COUNTIF(tData[BezoekLangEind],"&lt;="&amp;$A5244)</f>
        <v/>
      </c>
      <c r="G5244" s="15">
        <f>IF($D5244=1,$B5244*100+$C5244,-1)</f>
        <v/>
      </c>
      <c r="H5244" s="15">
        <f>IF($D5244=1,$B5244,-1)</f>
        <v/>
      </c>
      <c r="I5244" s="15">
        <f>IF($D5244=1,$C5244,-1)</f>
        <v/>
      </c>
    </row>
    <row r="5245">
      <c r="A5245" s="33" t="n">
        <v>45510.41666666666</v>
      </c>
      <c r="B5245" s="15">
        <f>WEEKDAY($A5245,2)</f>
        <v/>
      </c>
      <c r="C5245" s="15">
        <f>HOUR($A5245)</f>
        <v/>
      </c>
      <c r="D5245" s="15">
        <f>IF(AND($A5245&gt;=Instellingen!$B$6,$A5245&lt;Instellingen!$B$7),1,0)</f>
        <v/>
      </c>
      <c r="E5245" s="15">
        <f>COUNTIF(tData[BezoekStart],"&lt;"&amp;($A5245+1/24))-COUNTIF(tData[BezoekEind],"&lt;="&amp;$A5245)</f>
        <v/>
      </c>
      <c r="F5245" s="15">
        <f>COUNTIF(tData[BezoekLangStart],"&lt;"&amp;($A5245+1/24))-COUNTIF(tData[BezoekLangEind],"&lt;="&amp;$A5245)</f>
        <v/>
      </c>
      <c r="G5245" s="15">
        <f>IF($D5245=1,$B5245*100+$C5245,-1)</f>
        <v/>
      </c>
      <c r="H5245" s="15">
        <f>IF($D5245=1,$B5245,-1)</f>
        <v/>
      </c>
      <c r="I5245" s="15">
        <f>IF($D5245=1,$C5245,-1)</f>
        <v/>
      </c>
    </row>
    <row r="5246">
      <c r="A5246" s="33" t="n">
        <v>45510.45833333334</v>
      </c>
      <c r="B5246" s="15">
        <f>WEEKDAY($A5246,2)</f>
        <v/>
      </c>
      <c r="C5246" s="15">
        <f>HOUR($A5246)</f>
        <v/>
      </c>
      <c r="D5246" s="15">
        <f>IF(AND($A5246&gt;=Instellingen!$B$6,$A5246&lt;Instellingen!$B$7),1,0)</f>
        <v/>
      </c>
      <c r="E5246" s="15">
        <f>COUNTIF(tData[BezoekStart],"&lt;"&amp;($A5246+1/24))-COUNTIF(tData[BezoekEind],"&lt;="&amp;$A5246)</f>
        <v/>
      </c>
      <c r="F5246" s="15">
        <f>COUNTIF(tData[BezoekLangStart],"&lt;"&amp;($A5246+1/24))-COUNTIF(tData[BezoekLangEind],"&lt;="&amp;$A5246)</f>
        <v/>
      </c>
      <c r="G5246" s="15">
        <f>IF($D5246=1,$B5246*100+$C5246,-1)</f>
        <v/>
      </c>
      <c r="H5246" s="15">
        <f>IF($D5246=1,$B5246,-1)</f>
        <v/>
      </c>
      <c r="I5246" s="15">
        <f>IF($D5246=1,$C5246,-1)</f>
        <v/>
      </c>
    </row>
    <row r="5247">
      <c r="A5247" s="33" t="n">
        <v>45510.5</v>
      </c>
      <c r="B5247" s="15">
        <f>WEEKDAY($A5247,2)</f>
        <v/>
      </c>
      <c r="C5247" s="15">
        <f>HOUR($A5247)</f>
        <v/>
      </c>
      <c r="D5247" s="15">
        <f>IF(AND($A5247&gt;=Instellingen!$B$6,$A5247&lt;Instellingen!$B$7),1,0)</f>
        <v/>
      </c>
      <c r="E5247" s="15">
        <f>COUNTIF(tData[BezoekStart],"&lt;"&amp;($A5247+1/24))-COUNTIF(tData[BezoekEind],"&lt;="&amp;$A5247)</f>
        <v/>
      </c>
      <c r="F5247" s="15">
        <f>COUNTIF(tData[BezoekLangStart],"&lt;"&amp;($A5247+1/24))-COUNTIF(tData[BezoekLangEind],"&lt;="&amp;$A5247)</f>
        <v/>
      </c>
      <c r="G5247" s="15">
        <f>IF($D5247=1,$B5247*100+$C5247,-1)</f>
        <v/>
      </c>
      <c r="H5247" s="15">
        <f>IF($D5247=1,$B5247,-1)</f>
        <v/>
      </c>
      <c r="I5247" s="15">
        <f>IF($D5247=1,$C5247,-1)</f>
        <v/>
      </c>
    </row>
    <row r="5248">
      <c r="A5248" s="33" t="n">
        <v>45510.54166666666</v>
      </c>
      <c r="B5248" s="15">
        <f>WEEKDAY($A5248,2)</f>
        <v/>
      </c>
      <c r="C5248" s="15">
        <f>HOUR($A5248)</f>
        <v/>
      </c>
      <c r="D5248" s="15">
        <f>IF(AND($A5248&gt;=Instellingen!$B$6,$A5248&lt;Instellingen!$B$7),1,0)</f>
        <v/>
      </c>
      <c r="E5248" s="15">
        <f>COUNTIF(tData[BezoekStart],"&lt;"&amp;($A5248+1/24))-COUNTIF(tData[BezoekEind],"&lt;="&amp;$A5248)</f>
        <v/>
      </c>
      <c r="F5248" s="15">
        <f>COUNTIF(tData[BezoekLangStart],"&lt;"&amp;($A5248+1/24))-COUNTIF(tData[BezoekLangEind],"&lt;="&amp;$A5248)</f>
        <v/>
      </c>
      <c r="G5248" s="15">
        <f>IF($D5248=1,$B5248*100+$C5248,-1)</f>
        <v/>
      </c>
      <c r="H5248" s="15">
        <f>IF($D5248=1,$B5248,-1)</f>
        <v/>
      </c>
      <c r="I5248" s="15">
        <f>IF($D5248=1,$C5248,-1)</f>
        <v/>
      </c>
    </row>
    <row r="5249">
      <c r="A5249" s="33" t="n">
        <v>45510.58333333334</v>
      </c>
      <c r="B5249" s="15">
        <f>WEEKDAY($A5249,2)</f>
        <v/>
      </c>
      <c r="C5249" s="15">
        <f>HOUR($A5249)</f>
        <v/>
      </c>
      <c r="D5249" s="15">
        <f>IF(AND($A5249&gt;=Instellingen!$B$6,$A5249&lt;Instellingen!$B$7),1,0)</f>
        <v/>
      </c>
      <c r="E5249" s="15">
        <f>COUNTIF(tData[BezoekStart],"&lt;"&amp;($A5249+1/24))-COUNTIF(tData[BezoekEind],"&lt;="&amp;$A5249)</f>
        <v/>
      </c>
      <c r="F5249" s="15">
        <f>COUNTIF(tData[BezoekLangStart],"&lt;"&amp;($A5249+1/24))-COUNTIF(tData[BezoekLangEind],"&lt;="&amp;$A5249)</f>
        <v/>
      </c>
      <c r="G5249" s="15">
        <f>IF($D5249=1,$B5249*100+$C5249,-1)</f>
        <v/>
      </c>
      <c r="H5249" s="15">
        <f>IF($D5249=1,$B5249,-1)</f>
        <v/>
      </c>
      <c r="I5249" s="15">
        <f>IF($D5249=1,$C5249,-1)</f>
        <v/>
      </c>
    </row>
    <row r="5250">
      <c r="A5250" s="33" t="n">
        <v>45510.625</v>
      </c>
      <c r="B5250" s="15">
        <f>WEEKDAY($A5250,2)</f>
        <v/>
      </c>
      <c r="C5250" s="15">
        <f>HOUR($A5250)</f>
        <v/>
      </c>
      <c r="D5250" s="15">
        <f>IF(AND($A5250&gt;=Instellingen!$B$6,$A5250&lt;Instellingen!$B$7),1,0)</f>
        <v/>
      </c>
      <c r="E5250" s="15">
        <f>COUNTIF(tData[BezoekStart],"&lt;"&amp;($A5250+1/24))-COUNTIF(tData[BezoekEind],"&lt;="&amp;$A5250)</f>
        <v/>
      </c>
      <c r="F5250" s="15">
        <f>COUNTIF(tData[BezoekLangStart],"&lt;"&amp;($A5250+1/24))-COUNTIF(tData[BezoekLangEind],"&lt;="&amp;$A5250)</f>
        <v/>
      </c>
      <c r="G5250" s="15">
        <f>IF($D5250=1,$B5250*100+$C5250,-1)</f>
        <v/>
      </c>
      <c r="H5250" s="15">
        <f>IF($D5250=1,$B5250,-1)</f>
        <v/>
      </c>
      <c r="I5250" s="15">
        <f>IF($D5250=1,$C5250,-1)</f>
        <v/>
      </c>
    </row>
    <row r="5251">
      <c r="A5251" s="33" t="n">
        <v>45510.66666666666</v>
      </c>
      <c r="B5251" s="15">
        <f>WEEKDAY($A5251,2)</f>
        <v/>
      </c>
      <c r="C5251" s="15">
        <f>HOUR($A5251)</f>
        <v/>
      </c>
      <c r="D5251" s="15">
        <f>IF(AND($A5251&gt;=Instellingen!$B$6,$A5251&lt;Instellingen!$B$7),1,0)</f>
        <v/>
      </c>
      <c r="E5251" s="15">
        <f>COUNTIF(tData[BezoekStart],"&lt;"&amp;($A5251+1/24))-COUNTIF(tData[BezoekEind],"&lt;="&amp;$A5251)</f>
        <v/>
      </c>
      <c r="F5251" s="15">
        <f>COUNTIF(tData[BezoekLangStart],"&lt;"&amp;($A5251+1/24))-COUNTIF(tData[BezoekLangEind],"&lt;="&amp;$A5251)</f>
        <v/>
      </c>
      <c r="G5251" s="15">
        <f>IF($D5251=1,$B5251*100+$C5251,-1)</f>
        <v/>
      </c>
      <c r="H5251" s="15">
        <f>IF($D5251=1,$B5251,-1)</f>
        <v/>
      </c>
      <c r="I5251" s="15">
        <f>IF($D5251=1,$C5251,-1)</f>
        <v/>
      </c>
    </row>
    <row r="5252">
      <c r="A5252" s="33" t="n">
        <v>45510.70833333334</v>
      </c>
      <c r="B5252" s="15">
        <f>WEEKDAY($A5252,2)</f>
        <v/>
      </c>
      <c r="C5252" s="15">
        <f>HOUR($A5252)</f>
        <v/>
      </c>
      <c r="D5252" s="15">
        <f>IF(AND($A5252&gt;=Instellingen!$B$6,$A5252&lt;Instellingen!$B$7),1,0)</f>
        <v/>
      </c>
      <c r="E5252" s="15">
        <f>COUNTIF(tData[BezoekStart],"&lt;"&amp;($A5252+1/24))-COUNTIF(tData[BezoekEind],"&lt;="&amp;$A5252)</f>
        <v/>
      </c>
      <c r="F5252" s="15">
        <f>COUNTIF(tData[BezoekLangStart],"&lt;"&amp;($A5252+1/24))-COUNTIF(tData[BezoekLangEind],"&lt;="&amp;$A5252)</f>
        <v/>
      </c>
      <c r="G5252" s="15">
        <f>IF($D5252=1,$B5252*100+$C5252,-1)</f>
        <v/>
      </c>
      <c r="H5252" s="15">
        <f>IF($D5252=1,$B5252,-1)</f>
        <v/>
      </c>
      <c r="I5252" s="15">
        <f>IF($D5252=1,$C5252,-1)</f>
        <v/>
      </c>
    </row>
    <row r="5253">
      <c r="A5253" s="33" t="n">
        <v>45510.75</v>
      </c>
      <c r="B5253" s="15">
        <f>WEEKDAY($A5253,2)</f>
        <v/>
      </c>
      <c r="C5253" s="15">
        <f>HOUR($A5253)</f>
        <v/>
      </c>
      <c r="D5253" s="15">
        <f>IF(AND($A5253&gt;=Instellingen!$B$6,$A5253&lt;Instellingen!$B$7),1,0)</f>
        <v/>
      </c>
      <c r="E5253" s="15">
        <f>COUNTIF(tData[BezoekStart],"&lt;"&amp;($A5253+1/24))-COUNTIF(tData[BezoekEind],"&lt;="&amp;$A5253)</f>
        <v/>
      </c>
      <c r="F5253" s="15">
        <f>COUNTIF(tData[BezoekLangStart],"&lt;"&amp;($A5253+1/24))-COUNTIF(tData[BezoekLangEind],"&lt;="&amp;$A5253)</f>
        <v/>
      </c>
      <c r="G5253" s="15">
        <f>IF($D5253=1,$B5253*100+$C5253,-1)</f>
        <v/>
      </c>
      <c r="H5253" s="15">
        <f>IF($D5253=1,$B5253,-1)</f>
        <v/>
      </c>
      <c r="I5253" s="15">
        <f>IF($D5253=1,$C5253,-1)</f>
        <v/>
      </c>
    </row>
    <row r="5254">
      <c r="A5254" s="33" t="n">
        <v>45510.79166666666</v>
      </c>
      <c r="B5254" s="15">
        <f>WEEKDAY($A5254,2)</f>
        <v/>
      </c>
      <c r="C5254" s="15">
        <f>HOUR($A5254)</f>
        <v/>
      </c>
      <c r="D5254" s="15">
        <f>IF(AND($A5254&gt;=Instellingen!$B$6,$A5254&lt;Instellingen!$B$7),1,0)</f>
        <v/>
      </c>
      <c r="E5254" s="15">
        <f>COUNTIF(tData[BezoekStart],"&lt;"&amp;($A5254+1/24))-COUNTIF(tData[BezoekEind],"&lt;="&amp;$A5254)</f>
        <v/>
      </c>
      <c r="F5254" s="15">
        <f>COUNTIF(tData[BezoekLangStart],"&lt;"&amp;($A5254+1/24))-COUNTIF(tData[BezoekLangEind],"&lt;="&amp;$A5254)</f>
        <v/>
      </c>
      <c r="G5254" s="15">
        <f>IF($D5254=1,$B5254*100+$C5254,-1)</f>
        <v/>
      </c>
      <c r="H5254" s="15">
        <f>IF($D5254=1,$B5254,-1)</f>
        <v/>
      </c>
      <c r="I5254" s="15">
        <f>IF($D5254=1,$C5254,-1)</f>
        <v/>
      </c>
    </row>
    <row r="5255">
      <c r="A5255" s="33" t="n">
        <v>45510.83333333334</v>
      </c>
      <c r="B5255" s="15">
        <f>WEEKDAY($A5255,2)</f>
        <v/>
      </c>
      <c r="C5255" s="15">
        <f>HOUR($A5255)</f>
        <v/>
      </c>
      <c r="D5255" s="15">
        <f>IF(AND($A5255&gt;=Instellingen!$B$6,$A5255&lt;Instellingen!$B$7),1,0)</f>
        <v/>
      </c>
      <c r="E5255" s="15">
        <f>COUNTIF(tData[BezoekStart],"&lt;"&amp;($A5255+1/24))-COUNTIF(tData[BezoekEind],"&lt;="&amp;$A5255)</f>
        <v/>
      </c>
      <c r="F5255" s="15">
        <f>COUNTIF(tData[BezoekLangStart],"&lt;"&amp;($A5255+1/24))-COUNTIF(tData[BezoekLangEind],"&lt;="&amp;$A5255)</f>
        <v/>
      </c>
      <c r="G5255" s="15">
        <f>IF($D5255=1,$B5255*100+$C5255,-1)</f>
        <v/>
      </c>
      <c r="H5255" s="15">
        <f>IF($D5255=1,$B5255,-1)</f>
        <v/>
      </c>
      <c r="I5255" s="15">
        <f>IF($D5255=1,$C5255,-1)</f>
        <v/>
      </c>
    </row>
    <row r="5256">
      <c r="A5256" s="33" t="n">
        <v>45510.875</v>
      </c>
      <c r="B5256" s="15">
        <f>WEEKDAY($A5256,2)</f>
        <v/>
      </c>
      <c r="C5256" s="15">
        <f>HOUR($A5256)</f>
        <v/>
      </c>
      <c r="D5256" s="15">
        <f>IF(AND($A5256&gt;=Instellingen!$B$6,$A5256&lt;Instellingen!$B$7),1,0)</f>
        <v/>
      </c>
      <c r="E5256" s="15">
        <f>COUNTIF(tData[BezoekStart],"&lt;"&amp;($A5256+1/24))-COUNTIF(tData[BezoekEind],"&lt;="&amp;$A5256)</f>
        <v/>
      </c>
      <c r="F5256" s="15">
        <f>COUNTIF(tData[BezoekLangStart],"&lt;"&amp;($A5256+1/24))-COUNTIF(tData[BezoekLangEind],"&lt;="&amp;$A5256)</f>
        <v/>
      </c>
      <c r="G5256" s="15">
        <f>IF($D5256=1,$B5256*100+$C5256,-1)</f>
        <v/>
      </c>
      <c r="H5256" s="15">
        <f>IF($D5256=1,$B5256,-1)</f>
        <v/>
      </c>
      <c r="I5256" s="15">
        <f>IF($D5256=1,$C5256,-1)</f>
        <v/>
      </c>
    </row>
    <row r="5257">
      <c r="A5257" s="33" t="n">
        <v>45510.91666666666</v>
      </c>
      <c r="B5257" s="15">
        <f>WEEKDAY($A5257,2)</f>
        <v/>
      </c>
      <c r="C5257" s="15">
        <f>HOUR($A5257)</f>
        <v/>
      </c>
      <c r="D5257" s="15">
        <f>IF(AND($A5257&gt;=Instellingen!$B$6,$A5257&lt;Instellingen!$B$7),1,0)</f>
        <v/>
      </c>
      <c r="E5257" s="15">
        <f>COUNTIF(tData[BezoekStart],"&lt;"&amp;($A5257+1/24))-COUNTIF(tData[BezoekEind],"&lt;="&amp;$A5257)</f>
        <v/>
      </c>
      <c r="F5257" s="15">
        <f>COUNTIF(tData[BezoekLangStart],"&lt;"&amp;($A5257+1/24))-COUNTIF(tData[BezoekLangEind],"&lt;="&amp;$A5257)</f>
        <v/>
      </c>
      <c r="G5257" s="15">
        <f>IF($D5257=1,$B5257*100+$C5257,-1)</f>
        <v/>
      </c>
      <c r="H5257" s="15">
        <f>IF($D5257=1,$B5257,-1)</f>
        <v/>
      </c>
      <c r="I5257" s="15">
        <f>IF($D5257=1,$C5257,-1)</f>
        <v/>
      </c>
    </row>
    <row r="5258">
      <c r="A5258" s="33" t="n">
        <v>45510.95833333334</v>
      </c>
      <c r="B5258" s="15">
        <f>WEEKDAY($A5258,2)</f>
        <v/>
      </c>
      <c r="C5258" s="15">
        <f>HOUR($A5258)</f>
        <v/>
      </c>
      <c r="D5258" s="15">
        <f>IF(AND($A5258&gt;=Instellingen!$B$6,$A5258&lt;Instellingen!$B$7),1,0)</f>
        <v/>
      </c>
      <c r="E5258" s="15">
        <f>COUNTIF(tData[BezoekStart],"&lt;"&amp;($A5258+1/24))-COUNTIF(tData[BezoekEind],"&lt;="&amp;$A5258)</f>
        <v/>
      </c>
      <c r="F5258" s="15">
        <f>COUNTIF(tData[BezoekLangStart],"&lt;"&amp;($A5258+1/24))-COUNTIF(tData[BezoekLangEind],"&lt;="&amp;$A5258)</f>
        <v/>
      </c>
      <c r="G5258" s="15">
        <f>IF($D5258=1,$B5258*100+$C5258,-1)</f>
        <v/>
      </c>
      <c r="H5258" s="15">
        <f>IF($D5258=1,$B5258,-1)</f>
        <v/>
      </c>
      <c r="I5258" s="15">
        <f>IF($D5258=1,$C5258,-1)</f>
        <v/>
      </c>
    </row>
    <row r="5259">
      <c r="A5259" s="33" t="n">
        <v>45511</v>
      </c>
      <c r="B5259" s="15">
        <f>WEEKDAY($A5259,2)</f>
        <v/>
      </c>
      <c r="C5259" s="15">
        <f>HOUR($A5259)</f>
        <v/>
      </c>
      <c r="D5259" s="15">
        <f>IF(AND($A5259&gt;=Instellingen!$B$6,$A5259&lt;Instellingen!$B$7),1,0)</f>
        <v/>
      </c>
      <c r="E5259" s="15">
        <f>COUNTIF(tData[BezoekStart],"&lt;"&amp;($A5259+1/24))-COUNTIF(tData[BezoekEind],"&lt;="&amp;$A5259)</f>
        <v/>
      </c>
      <c r="F5259" s="15">
        <f>COUNTIF(tData[BezoekLangStart],"&lt;"&amp;($A5259+1/24))-COUNTIF(tData[BezoekLangEind],"&lt;="&amp;$A5259)</f>
        <v/>
      </c>
      <c r="G5259" s="15">
        <f>IF($D5259=1,$B5259*100+$C5259,-1)</f>
        <v/>
      </c>
      <c r="H5259" s="15">
        <f>IF($D5259=1,$B5259,-1)</f>
        <v/>
      </c>
      <c r="I5259" s="15">
        <f>IF($D5259=1,$C5259,-1)</f>
        <v/>
      </c>
    </row>
    <row r="5260">
      <c r="A5260" s="33" t="n">
        <v>45511.04166666666</v>
      </c>
      <c r="B5260" s="15">
        <f>WEEKDAY($A5260,2)</f>
        <v/>
      </c>
      <c r="C5260" s="15">
        <f>HOUR($A5260)</f>
        <v/>
      </c>
      <c r="D5260" s="15">
        <f>IF(AND($A5260&gt;=Instellingen!$B$6,$A5260&lt;Instellingen!$B$7),1,0)</f>
        <v/>
      </c>
      <c r="E5260" s="15">
        <f>COUNTIF(tData[BezoekStart],"&lt;"&amp;($A5260+1/24))-COUNTIF(tData[BezoekEind],"&lt;="&amp;$A5260)</f>
        <v/>
      </c>
      <c r="F5260" s="15">
        <f>COUNTIF(tData[BezoekLangStart],"&lt;"&amp;($A5260+1/24))-COUNTIF(tData[BezoekLangEind],"&lt;="&amp;$A5260)</f>
        <v/>
      </c>
      <c r="G5260" s="15">
        <f>IF($D5260=1,$B5260*100+$C5260,-1)</f>
        <v/>
      </c>
      <c r="H5260" s="15">
        <f>IF($D5260=1,$B5260,-1)</f>
        <v/>
      </c>
      <c r="I5260" s="15">
        <f>IF($D5260=1,$C5260,-1)</f>
        <v/>
      </c>
    </row>
    <row r="5261">
      <c r="A5261" s="33" t="n">
        <v>45511.08333333334</v>
      </c>
      <c r="B5261" s="15">
        <f>WEEKDAY($A5261,2)</f>
        <v/>
      </c>
      <c r="C5261" s="15">
        <f>HOUR($A5261)</f>
        <v/>
      </c>
      <c r="D5261" s="15">
        <f>IF(AND($A5261&gt;=Instellingen!$B$6,$A5261&lt;Instellingen!$B$7),1,0)</f>
        <v/>
      </c>
      <c r="E5261" s="15">
        <f>COUNTIF(tData[BezoekStart],"&lt;"&amp;($A5261+1/24))-COUNTIF(tData[BezoekEind],"&lt;="&amp;$A5261)</f>
        <v/>
      </c>
      <c r="F5261" s="15">
        <f>COUNTIF(tData[BezoekLangStart],"&lt;"&amp;($A5261+1/24))-COUNTIF(tData[BezoekLangEind],"&lt;="&amp;$A5261)</f>
        <v/>
      </c>
      <c r="G5261" s="15">
        <f>IF($D5261=1,$B5261*100+$C5261,-1)</f>
        <v/>
      </c>
      <c r="H5261" s="15">
        <f>IF($D5261=1,$B5261,-1)</f>
        <v/>
      </c>
      <c r="I5261" s="15">
        <f>IF($D5261=1,$C5261,-1)</f>
        <v/>
      </c>
    </row>
    <row r="5262">
      <c r="A5262" s="33" t="n">
        <v>45511.125</v>
      </c>
      <c r="B5262" s="15">
        <f>WEEKDAY($A5262,2)</f>
        <v/>
      </c>
      <c r="C5262" s="15">
        <f>HOUR($A5262)</f>
        <v/>
      </c>
      <c r="D5262" s="15">
        <f>IF(AND($A5262&gt;=Instellingen!$B$6,$A5262&lt;Instellingen!$B$7),1,0)</f>
        <v/>
      </c>
      <c r="E5262" s="15">
        <f>COUNTIF(tData[BezoekStart],"&lt;"&amp;($A5262+1/24))-COUNTIF(tData[BezoekEind],"&lt;="&amp;$A5262)</f>
        <v/>
      </c>
      <c r="F5262" s="15">
        <f>COUNTIF(tData[BezoekLangStart],"&lt;"&amp;($A5262+1/24))-COUNTIF(tData[BezoekLangEind],"&lt;="&amp;$A5262)</f>
        <v/>
      </c>
      <c r="G5262" s="15">
        <f>IF($D5262=1,$B5262*100+$C5262,-1)</f>
        <v/>
      </c>
      <c r="H5262" s="15">
        <f>IF($D5262=1,$B5262,-1)</f>
        <v/>
      </c>
      <c r="I5262" s="15">
        <f>IF($D5262=1,$C5262,-1)</f>
        <v/>
      </c>
    </row>
    <row r="5263">
      <c r="A5263" s="33" t="n">
        <v>45511.16666666666</v>
      </c>
      <c r="B5263" s="15">
        <f>WEEKDAY($A5263,2)</f>
        <v/>
      </c>
      <c r="C5263" s="15">
        <f>HOUR($A5263)</f>
        <v/>
      </c>
      <c r="D5263" s="15">
        <f>IF(AND($A5263&gt;=Instellingen!$B$6,$A5263&lt;Instellingen!$B$7),1,0)</f>
        <v/>
      </c>
      <c r="E5263" s="15">
        <f>COUNTIF(tData[BezoekStart],"&lt;"&amp;($A5263+1/24))-COUNTIF(tData[BezoekEind],"&lt;="&amp;$A5263)</f>
        <v/>
      </c>
      <c r="F5263" s="15">
        <f>COUNTIF(tData[BezoekLangStart],"&lt;"&amp;($A5263+1/24))-COUNTIF(tData[BezoekLangEind],"&lt;="&amp;$A5263)</f>
        <v/>
      </c>
      <c r="G5263" s="15">
        <f>IF($D5263=1,$B5263*100+$C5263,-1)</f>
        <v/>
      </c>
      <c r="H5263" s="15">
        <f>IF($D5263=1,$B5263,-1)</f>
        <v/>
      </c>
      <c r="I5263" s="15">
        <f>IF($D5263=1,$C5263,-1)</f>
        <v/>
      </c>
    </row>
    <row r="5264">
      <c r="A5264" s="33" t="n">
        <v>45511.20833333334</v>
      </c>
      <c r="B5264" s="15">
        <f>WEEKDAY($A5264,2)</f>
        <v/>
      </c>
      <c r="C5264" s="15">
        <f>HOUR($A5264)</f>
        <v/>
      </c>
      <c r="D5264" s="15">
        <f>IF(AND($A5264&gt;=Instellingen!$B$6,$A5264&lt;Instellingen!$B$7),1,0)</f>
        <v/>
      </c>
      <c r="E5264" s="15">
        <f>COUNTIF(tData[BezoekStart],"&lt;"&amp;($A5264+1/24))-COUNTIF(tData[BezoekEind],"&lt;="&amp;$A5264)</f>
        <v/>
      </c>
      <c r="F5264" s="15">
        <f>COUNTIF(tData[BezoekLangStart],"&lt;"&amp;($A5264+1/24))-COUNTIF(tData[BezoekLangEind],"&lt;="&amp;$A5264)</f>
        <v/>
      </c>
      <c r="G5264" s="15">
        <f>IF($D5264=1,$B5264*100+$C5264,-1)</f>
        <v/>
      </c>
      <c r="H5264" s="15">
        <f>IF($D5264=1,$B5264,-1)</f>
        <v/>
      </c>
      <c r="I5264" s="15">
        <f>IF($D5264=1,$C5264,-1)</f>
        <v/>
      </c>
    </row>
    <row r="5265">
      <c r="A5265" s="33" t="n">
        <v>45511.25</v>
      </c>
      <c r="B5265" s="15">
        <f>WEEKDAY($A5265,2)</f>
        <v/>
      </c>
      <c r="C5265" s="15">
        <f>HOUR($A5265)</f>
        <v/>
      </c>
      <c r="D5265" s="15">
        <f>IF(AND($A5265&gt;=Instellingen!$B$6,$A5265&lt;Instellingen!$B$7),1,0)</f>
        <v/>
      </c>
      <c r="E5265" s="15">
        <f>COUNTIF(tData[BezoekStart],"&lt;"&amp;($A5265+1/24))-COUNTIF(tData[BezoekEind],"&lt;="&amp;$A5265)</f>
        <v/>
      </c>
      <c r="F5265" s="15">
        <f>COUNTIF(tData[BezoekLangStart],"&lt;"&amp;($A5265+1/24))-COUNTIF(tData[BezoekLangEind],"&lt;="&amp;$A5265)</f>
        <v/>
      </c>
      <c r="G5265" s="15">
        <f>IF($D5265=1,$B5265*100+$C5265,-1)</f>
        <v/>
      </c>
      <c r="H5265" s="15">
        <f>IF($D5265=1,$B5265,-1)</f>
        <v/>
      </c>
      <c r="I5265" s="15">
        <f>IF($D5265=1,$C5265,-1)</f>
        <v/>
      </c>
    </row>
    <row r="5266">
      <c r="A5266" s="33" t="n">
        <v>45511.29166666666</v>
      </c>
      <c r="B5266" s="15">
        <f>WEEKDAY($A5266,2)</f>
        <v/>
      </c>
      <c r="C5266" s="15">
        <f>HOUR($A5266)</f>
        <v/>
      </c>
      <c r="D5266" s="15">
        <f>IF(AND($A5266&gt;=Instellingen!$B$6,$A5266&lt;Instellingen!$B$7),1,0)</f>
        <v/>
      </c>
      <c r="E5266" s="15">
        <f>COUNTIF(tData[BezoekStart],"&lt;"&amp;($A5266+1/24))-COUNTIF(tData[BezoekEind],"&lt;="&amp;$A5266)</f>
        <v/>
      </c>
      <c r="F5266" s="15">
        <f>COUNTIF(tData[BezoekLangStart],"&lt;"&amp;($A5266+1/24))-COUNTIF(tData[BezoekLangEind],"&lt;="&amp;$A5266)</f>
        <v/>
      </c>
      <c r="G5266" s="15">
        <f>IF($D5266=1,$B5266*100+$C5266,-1)</f>
        <v/>
      </c>
      <c r="H5266" s="15">
        <f>IF($D5266=1,$B5266,-1)</f>
        <v/>
      </c>
      <c r="I5266" s="15">
        <f>IF($D5266=1,$C5266,-1)</f>
        <v/>
      </c>
    </row>
    <row r="5267">
      <c r="A5267" s="33" t="n">
        <v>45511.33333333334</v>
      </c>
      <c r="B5267" s="15">
        <f>WEEKDAY($A5267,2)</f>
        <v/>
      </c>
      <c r="C5267" s="15">
        <f>HOUR($A5267)</f>
        <v/>
      </c>
      <c r="D5267" s="15">
        <f>IF(AND($A5267&gt;=Instellingen!$B$6,$A5267&lt;Instellingen!$B$7),1,0)</f>
        <v/>
      </c>
      <c r="E5267" s="15">
        <f>COUNTIF(tData[BezoekStart],"&lt;"&amp;($A5267+1/24))-COUNTIF(tData[BezoekEind],"&lt;="&amp;$A5267)</f>
        <v/>
      </c>
      <c r="F5267" s="15">
        <f>COUNTIF(tData[BezoekLangStart],"&lt;"&amp;($A5267+1/24))-COUNTIF(tData[BezoekLangEind],"&lt;="&amp;$A5267)</f>
        <v/>
      </c>
      <c r="G5267" s="15">
        <f>IF($D5267=1,$B5267*100+$C5267,-1)</f>
        <v/>
      </c>
      <c r="H5267" s="15">
        <f>IF($D5267=1,$B5267,-1)</f>
        <v/>
      </c>
      <c r="I5267" s="15">
        <f>IF($D5267=1,$C5267,-1)</f>
        <v/>
      </c>
    </row>
    <row r="5268">
      <c r="A5268" s="33" t="n">
        <v>45511.375</v>
      </c>
      <c r="B5268" s="15">
        <f>WEEKDAY($A5268,2)</f>
        <v/>
      </c>
      <c r="C5268" s="15">
        <f>HOUR($A5268)</f>
        <v/>
      </c>
      <c r="D5268" s="15">
        <f>IF(AND($A5268&gt;=Instellingen!$B$6,$A5268&lt;Instellingen!$B$7),1,0)</f>
        <v/>
      </c>
      <c r="E5268" s="15">
        <f>COUNTIF(tData[BezoekStart],"&lt;"&amp;($A5268+1/24))-COUNTIF(tData[BezoekEind],"&lt;="&amp;$A5268)</f>
        <v/>
      </c>
      <c r="F5268" s="15">
        <f>COUNTIF(tData[BezoekLangStart],"&lt;"&amp;($A5268+1/24))-COUNTIF(tData[BezoekLangEind],"&lt;="&amp;$A5268)</f>
        <v/>
      </c>
      <c r="G5268" s="15">
        <f>IF($D5268=1,$B5268*100+$C5268,-1)</f>
        <v/>
      </c>
      <c r="H5268" s="15">
        <f>IF($D5268=1,$B5268,-1)</f>
        <v/>
      </c>
      <c r="I5268" s="15">
        <f>IF($D5268=1,$C5268,-1)</f>
        <v/>
      </c>
    </row>
    <row r="5269">
      <c r="A5269" s="33" t="n">
        <v>45511.41666666666</v>
      </c>
      <c r="B5269" s="15">
        <f>WEEKDAY($A5269,2)</f>
        <v/>
      </c>
      <c r="C5269" s="15">
        <f>HOUR($A5269)</f>
        <v/>
      </c>
      <c r="D5269" s="15">
        <f>IF(AND($A5269&gt;=Instellingen!$B$6,$A5269&lt;Instellingen!$B$7),1,0)</f>
        <v/>
      </c>
      <c r="E5269" s="15">
        <f>COUNTIF(tData[BezoekStart],"&lt;"&amp;($A5269+1/24))-COUNTIF(tData[BezoekEind],"&lt;="&amp;$A5269)</f>
        <v/>
      </c>
      <c r="F5269" s="15">
        <f>COUNTIF(tData[BezoekLangStart],"&lt;"&amp;($A5269+1/24))-COUNTIF(tData[BezoekLangEind],"&lt;="&amp;$A5269)</f>
        <v/>
      </c>
      <c r="G5269" s="15">
        <f>IF($D5269=1,$B5269*100+$C5269,-1)</f>
        <v/>
      </c>
      <c r="H5269" s="15">
        <f>IF($D5269=1,$B5269,-1)</f>
        <v/>
      </c>
      <c r="I5269" s="15">
        <f>IF($D5269=1,$C5269,-1)</f>
        <v/>
      </c>
    </row>
    <row r="5270">
      <c r="A5270" s="33" t="n">
        <v>45511.45833333334</v>
      </c>
      <c r="B5270" s="15">
        <f>WEEKDAY($A5270,2)</f>
        <v/>
      </c>
      <c r="C5270" s="15">
        <f>HOUR($A5270)</f>
        <v/>
      </c>
      <c r="D5270" s="15">
        <f>IF(AND($A5270&gt;=Instellingen!$B$6,$A5270&lt;Instellingen!$B$7),1,0)</f>
        <v/>
      </c>
      <c r="E5270" s="15">
        <f>COUNTIF(tData[BezoekStart],"&lt;"&amp;($A5270+1/24))-COUNTIF(tData[BezoekEind],"&lt;="&amp;$A5270)</f>
        <v/>
      </c>
      <c r="F5270" s="15">
        <f>COUNTIF(tData[BezoekLangStart],"&lt;"&amp;($A5270+1/24))-COUNTIF(tData[BezoekLangEind],"&lt;="&amp;$A5270)</f>
        <v/>
      </c>
      <c r="G5270" s="15">
        <f>IF($D5270=1,$B5270*100+$C5270,-1)</f>
        <v/>
      </c>
      <c r="H5270" s="15">
        <f>IF($D5270=1,$B5270,-1)</f>
        <v/>
      </c>
      <c r="I5270" s="15">
        <f>IF($D5270=1,$C5270,-1)</f>
        <v/>
      </c>
    </row>
    <row r="5271">
      <c r="A5271" s="33" t="n">
        <v>45511.5</v>
      </c>
      <c r="B5271" s="15">
        <f>WEEKDAY($A5271,2)</f>
        <v/>
      </c>
      <c r="C5271" s="15">
        <f>HOUR($A5271)</f>
        <v/>
      </c>
      <c r="D5271" s="15">
        <f>IF(AND($A5271&gt;=Instellingen!$B$6,$A5271&lt;Instellingen!$B$7),1,0)</f>
        <v/>
      </c>
      <c r="E5271" s="15">
        <f>COUNTIF(tData[BezoekStart],"&lt;"&amp;($A5271+1/24))-COUNTIF(tData[BezoekEind],"&lt;="&amp;$A5271)</f>
        <v/>
      </c>
      <c r="F5271" s="15">
        <f>COUNTIF(tData[BezoekLangStart],"&lt;"&amp;($A5271+1/24))-COUNTIF(tData[BezoekLangEind],"&lt;="&amp;$A5271)</f>
        <v/>
      </c>
      <c r="G5271" s="15">
        <f>IF($D5271=1,$B5271*100+$C5271,-1)</f>
        <v/>
      </c>
      <c r="H5271" s="15">
        <f>IF($D5271=1,$B5271,-1)</f>
        <v/>
      </c>
      <c r="I5271" s="15">
        <f>IF($D5271=1,$C5271,-1)</f>
        <v/>
      </c>
    </row>
    <row r="5272">
      <c r="A5272" s="33" t="n">
        <v>45511.54166666666</v>
      </c>
      <c r="B5272" s="15">
        <f>WEEKDAY($A5272,2)</f>
        <v/>
      </c>
      <c r="C5272" s="15">
        <f>HOUR($A5272)</f>
        <v/>
      </c>
      <c r="D5272" s="15">
        <f>IF(AND($A5272&gt;=Instellingen!$B$6,$A5272&lt;Instellingen!$B$7),1,0)</f>
        <v/>
      </c>
      <c r="E5272" s="15">
        <f>COUNTIF(tData[BezoekStart],"&lt;"&amp;($A5272+1/24))-COUNTIF(tData[BezoekEind],"&lt;="&amp;$A5272)</f>
        <v/>
      </c>
      <c r="F5272" s="15">
        <f>COUNTIF(tData[BezoekLangStart],"&lt;"&amp;($A5272+1/24))-COUNTIF(tData[BezoekLangEind],"&lt;="&amp;$A5272)</f>
        <v/>
      </c>
      <c r="G5272" s="15">
        <f>IF($D5272=1,$B5272*100+$C5272,-1)</f>
        <v/>
      </c>
      <c r="H5272" s="15">
        <f>IF($D5272=1,$B5272,-1)</f>
        <v/>
      </c>
      <c r="I5272" s="15">
        <f>IF($D5272=1,$C5272,-1)</f>
        <v/>
      </c>
    </row>
    <row r="5273">
      <c r="A5273" s="33" t="n">
        <v>45511.58333333334</v>
      </c>
      <c r="B5273" s="15">
        <f>WEEKDAY($A5273,2)</f>
        <v/>
      </c>
      <c r="C5273" s="15">
        <f>HOUR($A5273)</f>
        <v/>
      </c>
      <c r="D5273" s="15">
        <f>IF(AND($A5273&gt;=Instellingen!$B$6,$A5273&lt;Instellingen!$B$7),1,0)</f>
        <v/>
      </c>
      <c r="E5273" s="15">
        <f>COUNTIF(tData[BezoekStart],"&lt;"&amp;($A5273+1/24))-COUNTIF(tData[BezoekEind],"&lt;="&amp;$A5273)</f>
        <v/>
      </c>
      <c r="F5273" s="15">
        <f>COUNTIF(tData[BezoekLangStart],"&lt;"&amp;($A5273+1/24))-COUNTIF(tData[BezoekLangEind],"&lt;="&amp;$A5273)</f>
        <v/>
      </c>
      <c r="G5273" s="15">
        <f>IF($D5273=1,$B5273*100+$C5273,-1)</f>
        <v/>
      </c>
      <c r="H5273" s="15">
        <f>IF($D5273=1,$B5273,-1)</f>
        <v/>
      </c>
      <c r="I5273" s="15">
        <f>IF($D5273=1,$C5273,-1)</f>
        <v/>
      </c>
    </row>
    <row r="5274">
      <c r="A5274" s="33" t="n">
        <v>45511.625</v>
      </c>
      <c r="B5274" s="15">
        <f>WEEKDAY($A5274,2)</f>
        <v/>
      </c>
      <c r="C5274" s="15">
        <f>HOUR($A5274)</f>
        <v/>
      </c>
      <c r="D5274" s="15">
        <f>IF(AND($A5274&gt;=Instellingen!$B$6,$A5274&lt;Instellingen!$B$7),1,0)</f>
        <v/>
      </c>
      <c r="E5274" s="15">
        <f>COUNTIF(tData[BezoekStart],"&lt;"&amp;($A5274+1/24))-COUNTIF(tData[BezoekEind],"&lt;="&amp;$A5274)</f>
        <v/>
      </c>
      <c r="F5274" s="15">
        <f>COUNTIF(tData[BezoekLangStart],"&lt;"&amp;($A5274+1/24))-COUNTIF(tData[BezoekLangEind],"&lt;="&amp;$A5274)</f>
        <v/>
      </c>
      <c r="G5274" s="15">
        <f>IF($D5274=1,$B5274*100+$C5274,-1)</f>
        <v/>
      </c>
      <c r="H5274" s="15">
        <f>IF($D5274=1,$B5274,-1)</f>
        <v/>
      </c>
      <c r="I5274" s="15">
        <f>IF($D5274=1,$C5274,-1)</f>
        <v/>
      </c>
    </row>
    <row r="5275">
      <c r="A5275" s="33" t="n">
        <v>45511.66666666666</v>
      </c>
      <c r="B5275" s="15">
        <f>WEEKDAY($A5275,2)</f>
        <v/>
      </c>
      <c r="C5275" s="15">
        <f>HOUR($A5275)</f>
        <v/>
      </c>
      <c r="D5275" s="15">
        <f>IF(AND($A5275&gt;=Instellingen!$B$6,$A5275&lt;Instellingen!$B$7),1,0)</f>
        <v/>
      </c>
      <c r="E5275" s="15">
        <f>COUNTIF(tData[BezoekStart],"&lt;"&amp;($A5275+1/24))-COUNTIF(tData[BezoekEind],"&lt;="&amp;$A5275)</f>
        <v/>
      </c>
      <c r="F5275" s="15">
        <f>COUNTIF(tData[BezoekLangStart],"&lt;"&amp;($A5275+1/24))-COUNTIF(tData[BezoekLangEind],"&lt;="&amp;$A5275)</f>
        <v/>
      </c>
      <c r="G5275" s="15">
        <f>IF($D5275=1,$B5275*100+$C5275,-1)</f>
        <v/>
      </c>
      <c r="H5275" s="15">
        <f>IF($D5275=1,$B5275,-1)</f>
        <v/>
      </c>
      <c r="I5275" s="15">
        <f>IF($D5275=1,$C5275,-1)</f>
        <v/>
      </c>
    </row>
    <row r="5276">
      <c r="A5276" s="33" t="n">
        <v>45511.70833333334</v>
      </c>
      <c r="B5276" s="15">
        <f>WEEKDAY($A5276,2)</f>
        <v/>
      </c>
      <c r="C5276" s="15">
        <f>HOUR($A5276)</f>
        <v/>
      </c>
      <c r="D5276" s="15">
        <f>IF(AND($A5276&gt;=Instellingen!$B$6,$A5276&lt;Instellingen!$B$7),1,0)</f>
        <v/>
      </c>
      <c r="E5276" s="15">
        <f>COUNTIF(tData[BezoekStart],"&lt;"&amp;($A5276+1/24))-COUNTIF(tData[BezoekEind],"&lt;="&amp;$A5276)</f>
        <v/>
      </c>
      <c r="F5276" s="15">
        <f>COUNTIF(tData[BezoekLangStart],"&lt;"&amp;($A5276+1/24))-COUNTIF(tData[BezoekLangEind],"&lt;="&amp;$A5276)</f>
        <v/>
      </c>
      <c r="G5276" s="15">
        <f>IF($D5276=1,$B5276*100+$C5276,-1)</f>
        <v/>
      </c>
      <c r="H5276" s="15">
        <f>IF($D5276=1,$B5276,-1)</f>
        <v/>
      </c>
      <c r="I5276" s="15">
        <f>IF($D5276=1,$C5276,-1)</f>
        <v/>
      </c>
    </row>
    <row r="5277">
      <c r="A5277" s="33" t="n">
        <v>45511.75</v>
      </c>
      <c r="B5277" s="15">
        <f>WEEKDAY($A5277,2)</f>
        <v/>
      </c>
      <c r="C5277" s="15">
        <f>HOUR($A5277)</f>
        <v/>
      </c>
      <c r="D5277" s="15">
        <f>IF(AND($A5277&gt;=Instellingen!$B$6,$A5277&lt;Instellingen!$B$7),1,0)</f>
        <v/>
      </c>
      <c r="E5277" s="15">
        <f>COUNTIF(tData[BezoekStart],"&lt;"&amp;($A5277+1/24))-COUNTIF(tData[BezoekEind],"&lt;="&amp;$A5277)</f>
        <v/>
      </c>
      <c r="F5277" s="15">
        <f>COUNTIF(tData[BezoekLangStart],"&lt;"&amp;($A5277+1/24))-COUNTIF(tData[BezoekLangEind],"&lt;="&amp;$A5277)</f>
        <v/>
      </c>
      <c r="G5277" s="15">
        <f>IF($D5277=1,$B5277*100+$C5277,-1)</f>
        <v/>
      </c>
      <c r="H5277" s="15">
        <f>IF($D5277=1,$B5277,-1)</f>
        <v/>
      </c>
      <c r="I5277" s="15">
        <f>IF($D5277=1,$C5277,-1)</f>
        <v/>
      </c>
    </row>
    <row r="5278">
      <c r="A5278" s="33" t="n">
        <v>45511.79166666666</v>
      </c>
      <c r="B5278" s="15">
        <f>WEEKDAY($A5278,2)</f>
        <v/>
      </c>
      <c r="C5278" s="15">
        <f>HOUR($A5278)</f>
        <v/>
      </c>
      <c r="D5278" s="15">
        <f>IF(AND($A5278&gt;=Instellingen!$B$6,$A5278&lt;Instellingen!$B$7),1,0)</f>
        <v/>
      </c>
      <c r="E5278" s="15">
        <f>COUNTIF(tData[BezoekStart],"&lt;"&amp;($A5278+1/24))-COUNTIF(tData[BezoekEind],"&lt;="&amp;$A5278)</f>
        <v/>
      </c>
      <c r="F5278" s="15">
        <f>COUNTIF(tData[BezoekLangStart],"&lt;"&amp;($A5278+1/24))-COUNTIF(tData[BezoekLangEind],"&lt;="&amp;$A5278)</f>
        <v/>
      </c>
      <c r="G5278" s="15">
        <f>IF($D5278=1,$B5278*100+$C5278,-1)</f>
        <v/>
      </c>
      <c r="H5278" s="15">
        <f>IF($D5278=1,$B5278,-1)</f>
        <v/>
      </c>
      <c r="I5278" s="15">
        <f>IF($D5278=1,$C5278,-1)</f>
        <v/>
      </c>
    </row>
    <row r="5279">
      <c r="A5279" s="33" t="n">
        <v>45511.83333333334</v>
      </c>
      <c r="B5279" s="15">
        <f>WEEKDAY($A5279,2)</f>
        <v/>
      </c>
      <c r="C5279" s="15">
        <f>HOUR($A5279)</f>
        <v/>
      </c>
      <c r="D5279" s="15">
        <f>IF(AND($A5279&gt;=Instellingen!$B$6,$A5279&lt;Instellingen!$B$7),1,0)</f>
        <v/>
      </c>
      <c r="E5279" s="15">
        <f>COUNTIF(tData[BezoekStart],"&lt;"&amp;($A5279+1/24))-COUNTIF(tData[BezoekEind],"&lt;="&amp;$A5279)</f>
        <v/>
      </c>
      <c r="F5279" s="15">
        <f>COUNTIF(tData[BezoekLangStart],"&lt;"&amp;($A5279+1/24))-COUNTIF(tData[BezoekLangEind],"&lt;="&amp;$A5279)</f>
        <v/>
      </c>
      <c r="G5279" s="15">
        <f>IF($D5279=1,$B5279*100+$C5279,-1)</f>
        <v/>
      </c>
      <c r="H5279" s="15">
        <f>IF($D5279=1,$B5279,-1)</f>
        <v/>
      </c>
      <c r="I5279" s="15">
        <f>IF($D5279=1,$C5279,-1)</f>
        <v/>
      </c>
    </row>
    <row r="5280">
      <c r="A5280" s="33" t="n">
        <v>45511.875</v>
      </c>
      <c r="B5280" s="15">
        <f>WEEKDAY($A5280,2)</f>
        <v/>
      </c>
      <c r="C5280" s="15">
        <f>HOUR($A5280)</f>
        <v/>
      </c>
      <c r="D5280" s="15">
        <f>IF(AND($A5280&gt;=Instellingen!$B$6,$A5280&lt;Instellingen!$B$7),1,0)</f>
        <v/>
      </c>
      <c r="E5280" s="15">
        <f>COUNTIF(tData[BezoekStart],"&lt;"&amp;($A5280+1/24))-COUNTIF(tData[BezoekEind],"&lt;="&amp;$A5280)</f>
        <v/>
      </c>
      <c r="F5280" s="15">
        <f>COUNTIF(tData[BezoekLangStart],"&lt;"&amp;($A5280+1/24))-COUNTIF(tData[BezoekLangEind],"&lt;="&amp;$A5280)</f>
        <v/>
      </c>
      <c r="G5280" s="15">
        <f>IF($D5280=1,$B5280*100+$C5280,-1)</f>
        <v/>
      </c>
      <c r="H5280" s="15">
        <f>IF($D5280=1,$B5280,-1)</f>
        <v/>
      </c>
      <c r="I5280" s="15">
        <f>IF($D5280=1,$C5280,-1)</f>
        <v/>
      </c>
    </row>
    <row r="5281">
      <c r="A5281" s="33" t="n">
        <v>45511.91666666666</v>
      </c>
      <c r="B5281" s="15">
        <f>WEEKDAY($A5281,2)</f>
        <v/>
      </c>
      <c r="C5281" s="15">
        <f>HOUR($A5281)</f>
        <v/>
      </c>
      <c r="D5281" s="15">
        <f>IF(AND($A5281&gt;=Instellingen!$B$6,$A5281&lt;Instellingen!$B$7),1,0)</f>
        <v/>
      </c>
      <c r="E5281" s="15">
        <f>COUNTIF(tData[BezoekStart],"&lt;"&amp;($A5281+1/24))-COUNTIF(tData[BezoekEind],"&lt;="&amp;$A5281)</f>
        <v/>
      </c>
      <c r="F5281" s="15">
        <f>COUNTIF(tData[BezoekLangStart],"&lt;"&amp;($A5281+1/24))-COUNTIF(tData[BezoekLangEind],"&lt;="&amp;$A5281)</f>
        <v/>
      </c>
      <c r="G5281" s="15">
        <f>IF($D5281=1,$B5281*100+$C5281,-1)</f>
        <v/>
      </c>
      <c r="H5281" s="15">
        <f>IF($D5281=1,$B5281,-1)</f>
        <v/>
      </c>
      <c r="I5281" s="15">
        <f>IF($D5281=1,$C5281,-1)</f>
        <v/>
      </c>
    </row>
    <row r="5282">
      <c r="A5282" s="33" t="n">
        <v>45511.95833333334</v>
      </c>
      <c r="B5282" s="15">
        <f>WEEKDAY($A5282,2)</f>
        <v/>
      </c>
      <c r="C5282" s="15">
        <f>HOUR($A5282)</f>
        <v/>
      </c>
      <c r="D5282" s="15">
        <f>IF(AND($A5282&gt;=Instellingen!$B$6,$A5282&lt;Instellingen!$B$7),1,0)</f>
        <v/>
      </c>
      <c r="E5282" s="15">
        <f>COUNTIF(tData[BezoekStart],"&lt;"&amp;($A5282+1/24))-COUNTIF(tData[BezoekEind],"&lt;="&amp;$A5282)</f>
        <v/>
      </c>
      <c r="F5282" s="15">
        <f>COUNTIF(tData[BezoekLangStart],"&lt;"&amp;($A5282+1/24))-COUNTIF(tData[BezoekLangEind],"&lt;="&amp;$A5282)</f>
        <v/>
      </c>
      <c r="G5282" s="15">
        <f>IF($D5282=1,$B5282*100+$C5282,-1)</f>
        <v/>
      </c>
      <c r="H5282" s="15">
        <f>IF($D5282=1,$B5282,-1)</f>
        <v/>
      </c>
      <c r="I5282" s="15">
        <f>IF($D5282=1,$C5282,-1)</f>
        <v/>
      </c>
    </row>
    <row r="5283">
      <c r="A5283" s="33" t="n">
        <v>45512</v>
      </c>
      <c r="B5283" s="15">
        <f>WEEKDAY($A5283,2)</f>
        <v/>
      </c>
      <c r="C5283" s="15">
        <f>HOUR($A5283)</f>
        <v/>
      </c>
      <c r="D5283" s="15">
        <f>IF(AND($A5283&gt;=Instellingen!$B$6,$A5283&lt;Instellingen!$B$7),1,0)</f>
        <v/>
      </c>
      <c r="E5283" s="15">
        <f>COUNTIF(tData[BezoekStart],"&lt;"&amp;($A5283+1/24))-COUNTIF(tData[BezoekEind],"&lt;="&amp;$A5283)</f>
        <v/>
      </c>
      <c r="F5283" s="15">
        <f>COUNTIF(tData[BezoekLangStart],"&lt;"&amp;($A5283+1/24))-COUNTIF(tData[BezoekLangEind],"&lt;="&amp;$A5283)</f>
        <v/>
      </c>
      <c r="G5283" s="15">
        <f>IF($D5283=1,$B5283*100+$C5283,-1)</f>
        <v/>
      </c>
      <c r="H5283" s="15">
        <f>IF($D5283=1,$B5283,-1)</f>
        <v/>
      </c>
      <c r="I5283" s="15">
        <f>IF($D5283=1,$C5283,-1)</f>
        <v/>
      </c>
    </row>
    <row r="5284">
      <c r="A5284" s="33" t="n">
        <v>45512.04166666666</v>
      </c>
      <c r="B5284" s="15">
        <f>WEEKDAY($A5284,2)</f>
        <v/>
      </c>
      <c r="C5284" s="15">
        <f>HOUR($A5284)</f>
        <v/>
      </c>
      <c r="D5284" s="15">
        <f>IF(AND($A5284&gt;=Instellingen!$B$6,$A5284&lt;Instellingen!$B$7),1,0)</f>
        <v/>
      </c>
      <c r="E5284" s="15">
        <f>COUNTIF(tData[BezoekStart],"&lt;"&amp;($A5284+1/24))-COUNTIF(tData[BezoekEind],"&lt;="&amp;$A5284)</f>
        <v/>
      </c>
      <c r="F5284" s="15">
        <f>COUNTIF(tData[BezoekLangStart],"&lt;"&amp;($A5284+1/24))-COUNTIF(tData[BezoekLangEind],"&lt;="&amp;$A5284)</f>
        <v/>
      </c>
      <c r="G5284" s="15">
        <f>IF($D5284=1,$B5284*100+$C5284,-1)</f>
        <v/>
      </c>
      <c r="H5284" s="15">
        <f>IF($D5284=1,$B5284,-1)</f>
        <v/>
      </c>
      <c r="I5284" s="15">
        <f>IF($D5284=1,$C5284,-1)</f>
        <v/>
      </c>
    </row>
    <row r="5285">
      <c r="A5285" s="33" t="n">
        <v>45512.08333333334</v>
      </c>
      <c r="B5285" s="15">
        <f>WEEKDAY($A5285,2)</f>
        <v/>
      </c>
      <c r="C5285" s="15">
        <f>HOUR($A5285)</f>
        <v/>
      </c>
      <c r="D5285" s="15">
        <f>IF(AND($A5285&gt;=Instellingen!$B$6,$A5285&lt;Instellingen!$B$7),1,0)</f>
        <v/>
      </c>
      <c r="E5285" s="15">
        <f>COUNTIF(tData[BezoekStart],"&lt;"&amp;($A5285+1/24))-COUNTIF(tData[BezoekEind],"&lt;="&amp;$A5285)</f>
        <v/>
      </c>
      <c r="F5285" s="15">
        <f>COUNTIF(tData[BezoekLangStart],"&lt;"&amp;($A5285+1/24))-COUNTIF(tData[BezoekLangEind],"&lt;="&amp;$A5285)</f>
        <v/>
      </c>
      <c r="G5285" s="15">
        <f>IF($D5285=1,$B5285*100+$C5285,-1)</f>
        <v/>
      </c>
      <c r="H5285" s="15">
        <f>IF($D5285=1,$B5285,-1)</f>
        <v/>
      </c>
      <c r="I5285" s="15">
        <f>IF($D5285=1,$C5285,-1)</f>
        <v/>
      </c>
    </row>
    <row r="5286">
      <c r="A5286" s="33" t="n">
        <v>45512.125</v>
      </c>
      <c r="B5286" s="15">
        <f>WEEKDAY($A5286,2)</f>
        <v/>
      </c>
      <c r="C5286" s="15">
        <f>HOUR($A5286)</f>
        <v/>
      </c>
      <c r="D5286" s="15">
        <f>IF(AND($A5286&gt;=Instellingen!$B$6,$A5286&lt;Instellingen!$B$7),1,0)</f>
        <v/>
      </c>
      <c r="E5286" s="15">
        <f>COUNTIF(tData[BezoekStart],"&lt;"&amp;($A5286+1/24))-COUNTIF(tData[BezoekEind],"&lt;="&amp;$A5286)</f>
        <v/>
      </c>
      <c r="F5286" s="15">
        <f>COUNTIF(tData[BezoekLangStart],"&lt;"&amp;($A5286+1/24))-COUNTIF(tData[BezoekLangEind],"&lt;="&amp;$A5286)</f>
        <v/>
      </c>
      <c r="G5286" s="15">
        <f>IF($D5286=1,$B5286*100+$C5286,-1)</f>
        <v/>
      </c>
      <c r="H5286" s="15">
        <f>IF($D5286=1,$B5286,-1)</f>
        <v/>
      </c>
      <c r="I5286" s="15">
        <f>IF($D5286=1,$C5286,-1)</f>
        <v/>
      </c>
    </row>
    <row r="5287">
      <c r="A5287" s="33" t="n">
        <v>45512.16666666666</v>
      </c>
      <c r="B5287" s="15">
        <f>WEEKDAY($A5287,2)</f>
        <v/>
      </c>
      <c r="C5287" s="15">
        <f>HOUR($A5287)</f>
        <v/>
      </c>
      <c r="D5287" s="15">
        <f>IF(AND($A5287&gt;=Instellingen!$B$6,$A5287&lt;Instellingen!$B$7),1,0)</f>
        <v/>
      </c>
      <c r="E5287" s="15">
        <f>COUNTIF(tData[BezoekStart],"&lt;"&amp;($A5287+1/24))-COUNTIF(tData[BezoekEind],"&lt;="&amp;$A5287)</f>
        <v/>
      </c>
      <c r="F5287" s="15">
        <f>COUNTIF(tData[BezoekLangStart],"&lt;"&amp;($A5287+1/24))-COUNTIF(tData[BezoekLangEind],"&lt;="&amp;$A5287)</f>
        <v/>
      </c>
      <c r="G5287" s="15">
        <f>IF($D5287=1,$B5287*100+$C5287,-1)</f>
        <v/>
      </c>
      <c r="H5287" s="15">
        <f>IF($D5287=1,$B5287,-1)</f>
        <v/>
      </c>
      <c r="I5287" s="15">
        <f>IF($D5287=1,$C5287,-1)</f>
        <v/>
      </c>
    </row>
    <row r="5288">
      <c r="A5288" s="33" t="n">
        <v>45512.20833333334</v>
      </c>
      <c r="B5288" s="15">
        <f>WEEKDAY($A5288,2)</f>
        <v/>
      </c>
      <c r="C5288" s="15">
        <f>HOUR($A5288)</f>
        <v/>
      </c>
      <c r="D5288" s="15">
        <f>IF(AND($A5288&gt;=Instellingen!$B$6,$A5288&lt;Instellingen!$B$7),1,0)</f>
        <v/>
      </c>
      <c r="E5288" s="15">
        <f>COUNTIF(tData[BezoekStart],"&lt;"&amp;($A5288+1/24))-COUNTIF(tData[BezoekEind],"&lt;="&amp;$A5288)</f>
        <v/>
      </c>
      <c r="F5288" s="15">
        <f>COUNTIF(tData[BezoekLangStart],"&lt;"&amp;($A5288+1/24))-COUNTIF(tData[BezoekLangEind],"&lt;="&amp;$A5288)</f>
        <v/>
      </c>
      <c r="G5288" s="15">
        <f>IF($D5288=1,$B5288*100+$C5288,-1)</f>
        <v/>
      </c>
      <c r="H5288" s="15">
        <f>IF($D5288=1,$B5288,-1)</f>
        <v/>
      </c>
      <c r="I5288" s="15">
        <f>IF($D5288=1,$C5288,-1)</f>
        <v/>
      </c>
    </row>
    <row r="5289">
      <c r="A5289" s="33" t="n">
        <v>45512.25</v>
      </c>
      <c r="B5289" s="15">
        <f>WEEKDAY($A5289,2)</f>
        <v/>
      </c>
      <c r="C5289" s="15">
        <f>HOUR($A5289)</f>
        <v/>
      </c>
      <c r="D5289" s="15">
        <f>IF(AND($A5289&gt;=Instellingen!$B$6,$A5289&lt;Instellingen!$B$7),1,0)</f>
        <v/>
      </c>
      <c r="E5289" s="15">
        <f>COUNTIF(tData[BezoekStart],"&lt;"&amp;($A5289+1/24))-COUNTIF(tData[BezoekEind],"&lt;="&amp;$A5289)</f>
        <v/>
      </c>
      <c r="F5289" s="15">
        <f>COUNTIF(tData[BezoekLangStart],"&lt;"&amp;($A5289+1/24))-COUNTIF(tData[BezoekLangEind],"&lt;="&amp;$A5289)</f>
        <v/>
      </c>
      <c r="G5289" s="15">
        <f>IF($D5289=1,$B5289*100+$C5289,-1)</f>
        <v/>
      </c>
      <c r="H5289" s="15">
        <f>IF($D5289=1,$B5289,-1)</f>
        <v/>
      </c>
      <c r="I5289" s="15">
        <f>IF($D5289=1,$C5289,-1)</f>
        <v/>
      </c>
    </row>
    <row r="5290">
      <c r="A5290" s="33" t="n">
        <v>45512.29166666666</v>
      </c>
      <c r="B5290" s="15">
        <f>WEEKDAY($A5290,2)</f>
        <v/>
      </c>
      <c r="C5290" s="15">
        <f>HOUR($A5290)</f>
        <v/>
      </c>
      <c r="D5290" s="15">
        <f>IF(AND($A5290&gt;=Instellingen!$B$6,$A5290&lt;Instellingen!$B$7),1,0)</f>
        <v/>
      </c>
      <c r="E5290" s="15">
        <f>COUNTIF(tData[BezoekStart],"&lt;"&amp;($A5290+1/24))-COUNTIF(tData[BezoekEind],"&lt;="&amp;$A5290)</f>
        <v/>
      </c>
      <c r="F5290" s="15">
        <f>COUNTIF(tData[BezoekLangStart],"&lt;"&amp;($A5290+1/24))-COUNTIF(tData[BezoekLangEind],"&lt;="&amp;$A5290)</f>
        <v/>
      </c>
      <c r="G5290" s="15">
        <f>IF($D5290=1,$B5290*100+$C5290,-1)</f>
        <v/>
      </c>
      <c r="H5290" s="15">
        <f>IF($D5290=1,$B5290,-1)</f>
        <v/>
      </c>
      <c r="I5290" s="15">
        <f>IF($D5290=1,$C5290,-1)</f>
        <v/>
      </c>
    </row>
    <row r="5291">
      <c r="A5291" s="33" t="n">
        <v>45512.33333333334</v>
      </c>
      <c r="B5291" s="15">
        <f>WEEKDAY($A5291,2)</f>
        <v/>
      </c>
      <c r="C5291" s="15">
        <f>HOUR($A5291)</f>
        <v/>
      </c>
      <c r="D5291" s="15">
        <f>IF(AND($A5291&gt;=Instellingen!$B$6,$A5291&lt;Instellingen!$B$7),1,0)</f>
        <v/>
      </c>
      <c r="E5291" s="15">
        <f>COUNTIF(tData[BezoekStart],"&lt;"&amp;($A5291+1/24))-COUNTIF(tData[BezoekEind],"&lt;="&amp;$A5291)</f>
        <v/>
      </c>
      <c r="F5291" s="15">
        <f>COUNTIF(tData[BezoekLangStart],"&lt;"&amp;($A5291+1/24))-COUNTIF(tData[BezoekLangEind],"&lt;="&amp;$A5291)</f>
        <v/>
      </c>
      <c r="G5291" s="15">
        <f>IF($D5291=1,$B5291*100+$C5291,-1)</f>
        <v/>
      </c>
      <c r="H5291" s="15">
        <f>IF($D5291=1,$B5291,-1)</f>
        <v/>
      </c>
      <c r="I5291" s="15">
        <f>IF($D5291=1,$C5291,-1)</f>
        <v/>
      </c>
    </row>
    <row r="5292">
      <c r="A5292" s="33" t="n">
        <v>45512.375</v>
      </c>
      <c r="B5292" s="15">
        <f>WEEKDAY($A5292,2)</f>
        <v/>
      </c>
      <c r="C5292" s="15">
        <f>HOUR($A5292)</f>
        <v/>
      </c>
      <c r="D5292" s="15">
        <f>IF(AND($A5292&gt;=Instellingen!$B$6,$A5292&lt;Instellingen!$B$7),1,0)</f>
        <v/>
      </c>
      <c r="E5292" s="15">
        <f>COUNTIF(tData[BezoekStart],"&lt;"&amp;($A5292+1/24))-COUNTIF(tData[BezoekEind],"&lt;="&amp;$A5292)</f>
        <v/>
      </c>
      <c r="F5292" s="15">
        <f>COUNTIF(tData[BezoekLangStart],"&lt;"&amp;($A5292+1/24))-COUNTIF(tData[BezoekLangEind],"&lt;="&amp;$A5292)</f>
        <v/>
      </c>
      <c r="G5292" s="15">
        <f>IF($D5292=1,$B5292*100+$C5292,-1)</f>
        <v/>
      </c>
      <c r="H5292" s="15">
        <f>IF($D5292=1,$B5292,-1)</f>
        <v/>
      </c>
      <c r="I5292" s="15">
        <f>IF($D5292=1,$C5292,-1)</f>
        <v/>
      </c>
    </row>
    <row r="5293">
      <c r="A5293" s="33" t="n">
        <v>45512.41666666666</v>
      </c>
      <c r="B5293" s="15">
        <f>WEEKDAY($A5293,2)</f>
        <v/>
      </c>
      <c r="C5293" s="15">
        <f>HOUR($A5293)</f>
        <v/>
      </c>
      <c r="D5293" s="15">
        <f>IF(AND($A5293&gt;=Instellingen!$B$6,$A5293&lt;Instellingen!$B$7),1,0)</f>
        <v/>
      </c>
      <c r="E5293" s="15">
        <f>COUNTIF(tData[BezoekStart],"&lt;"&amp;($A5293+1/24))-COUNTIF(tData[BezoekEind],"&lt;="&amp;$A5293)</f>
        <v/>
      </c>
      <c r="F5293" s="15">
        <f>COUNTIF(tData[BezoekLangStart],"&lt;"&amp;($A5293+1/24))-COUNTIF(tData[BezoekLangEind],"&lt;="&amp;$A5293)</f>
        <v/>
      </c>
      <c r="G5293" s="15">
        <f>IF($D5293=1,$B5293*100+$C5293,-1)</f>
        <v/>
      </c>
      <c r="H5293" s="15">
        <f>IF($D5293=1,$B5293,-1)</f>
        <v/>
      </c>
      <c r="I5293" s="15">
        <f>IF($D5293=1,$C5293,-1)</f>
        <v/>
      </c>
    </row>
    <row r="5294">
      <c r="A5294" s="33" t="n">
        <v>45512.45833333334</v>
      </c>
      <c r="B5294" s="15">
        <f>WEEKDAY($A5294,2)</f>
        <v/>
      </c>
      <c r="C5294" s="15">
        <f>HOUR($A5294)</f>
        <v/>
      </c>
      <c r="D5294" s="15">
        <f>IF(AND($A5294&gt;=Instellingen!$B$6,$A5294&lt;Instellingen!$B$7),1,0)</f>
        <v/>
      </c>
      <c r="E5294" s="15">
        <f>COUNTIF(tData[BezoekStart],"&lt;"&amp;($A5294+1/24))-COUNTIF(tData[BezoekEind],"&lt;="&amp;$A5294)</f>
        <v/>
      </c>
      <c r="F5294" s="15">
        <f>COUNTIF(tData[BezoekLangStart],"&lt;"&amp;($A5294+1/24))-COUNTIF(tData[BezoekLangEind],"&lt;="&amp;$A5294)</f>
        <v/>
      </c>
      <c r="G5294" s="15">
        <f>IF($D5294=1,$B5294*100+$C5294,-1)</f>
        <v/>
      </c>
      <c r="H5294" s="15">
        <f>IF($D5294=1,$B5294,-1)</f>
        <v/>
      </c>
      <c r="I5294" s="15">
        <f>IF($D5294=1,$C5294,-1)</f>
        <v/>
      </c>
    </row>
    <row r="5295">
      <c r="A5295" s="33" t="n">
        <v>45512.5</v>
      </c>
      <c r="B5295" s="15">
        <f>WEEKDAY($A5295,2)</f>
        <v/>
      </c>
      <c r="C5295" s="15">
        <f>HOUR($A5295)</f>
        <v/>
      </c>
      <c r="D5295" s="15">
        <f>IF(AND($A5295&gt;=Instellingen!$B$6,$A5295&lt;Instellingen!$B$7),1,0)</f>
        <v/>
      </c>
      <c r="E5295" s="15">
        <f>COUNTIF(tData[BezoekStart],"&lt;"&amp;($A5295+1/24))-COUNTIF(tData[BezoekEind],"&lt;="&amp;$A5295)</f>
        <v/>
      </c>
      <c r="F5295" s="15">
        <f>COUNTIF(tData[BezoekLangStart],"&lt;"&amp;($A5295+1/24))-COUNTIF(tData[BezoekLangEind],"&lt;="&amp;$A5295)</f>
        <v/>
      </c>
      <c r="G5295" s="15">
        <f>IF($D5295=1,$B5295*100+$C5295,-1)</f>
        <v/>
      </c>
      <c r="H5295" s="15">
        <f>IF($D5295=1,$B5295,-1)</f>
        <v/>
      </c>
      <c r="I5295" s="15">
        <f>IF($D5295=1,$C5295,-1)</f>
        <v/>
      </c>
    </row>
    <row r="5296">
      <c r="A5296" s="33" t="n">
        <v>45512.54166666666</v>
      </c>
      <c r="B5296" s="15">
        <f>WEEKDAY($A5296,2)</f>
        <v/>
      </c>
      <c r="C5296" s="15">
        <f>HOUR($A5296)</f>
        <v/>
      </c>
      <c r="D5296" s="15">
        <f>IF(AND($A5296&gt;=Instellingen!$B$6,$A5296&lt;Instellingen!$B$7),1,0)</f>
        <v/>
      </c>
      <c r="E5296" s="15">
        <f>COUNTIF(tData[BezoekStart],"&lt;"&amp;($A5296+1/24))-COUNTIF(tData[BezoekEind],"&lt;="&amp;$A5296)</f>
        <v/>
      </c>
      <c r="F5296" s="15">
        <f>COUNTIF(tData[BezoekLangStart],"&lt;"&amp;($A5296+1/24))-COUNTIF(tData[BezoekLangEind],"&lt;="&amp;$A5296)</f>
        <v/>
      </c>
      <c r="G5296" s="15">
        <f>IF($D5296=1,$B5296*100+$C5296,-1)</f>
        <v/>
      </c>
      <c r="H5296" s="15">
        <f>IF($D5296=1,$B5296,-1)</f>
        <v/>
      </c>
      <c r="I5296" s="15">
        <f>IF($D5296=1,$C5296,-1)</f>
        <v/>
      </c>
    </row>
    <row r="5297">
      <c r="A5297" s="33" t="n">
        <v>45512.58333333334</v>
      </c>
      <c r="B5297" s="15">
        <f>WEEKDAY($A5297,2)</f>
        <v/>
      </c>
      <c r="C5297" s="15">
        <f>HOUR($A5297)</f>
        <v/>
      </c>
      <c r="D5297" s="15">
        <f>IF(AND($A5297&gt;=Instellingen!$B$6,$A5297&lt;Instellingen!$B$7),1,0)</f>
        <v/>
      </c>
      <c r="E5297" s="15">
        <f>COUNTIF(tData[BezoekStart],"&lt;"&amp;($A5297+1/24))-COUNTIF(tData[BezoekEind],"&lt;="&amp;$A5297)</f>
        <v/>
      </c>
      <c r="F5297" s="15">
        <f>COUNTIF(tData[BezoekLangStart],"&lt;"&amp;($A5297+1/24))-COUNTIF(tData[BezoekLangEind],"&lt;="&amp;$A5297)</f>
        <v/>
      </c>
      <c r="G5297" s="15">
        <f>IF($D5297=1,$B5297*100+$C5297,-1)</f>
        <v/>
      </c>
      <c r="H5297" s="15">
        <f>IF($D5297=1,$B5297,-1)</f>
        <v/>
      </c>
      <c r="I5297" s="15">
        <f>IF($D5297=1,$C5297,-1)</f>
        <v/>
      </c>
    </row>
    <row r="5298">
      <c r="A5298" s="33" t="n">
        <v>45512.625</v>
      </c>
      <c r="B5298" s="15">
        <f>WEEKDAY($A5298,2)</f>
        <v/>
      </c>
      <c r="C5298" s="15">
        <f>HOUR($A5298)</f>
        <v/>
      </c>
      <c r="D5298" s="15">
        <f>IF(AND($A5298&gt;=Instellingen!$B$6,$A5298&lt;Instellingen!$B$7),1,0)</f>
        <v/>
      </c>
      <c r="E5298" s="15">
        <f>COUNTIF(tData[BezoekStart],"&lt;"&amp;($A5298+1/24))-COUNTIF(tData[BezoekEind],"&lt;="&amp;$A5298)</f>
        <v/>
      </c>
      <c r="F5298" s="15">
        <f>COUNTIF(tData[BezoekLangStart],"&lt;"&amp;($A5298+1/24))-COUNTIF(tData[BezoekLangEind],"&lt;="&amp;$A5298)</f>
        <v/>
      </c>
      <c r="G5298" s="15">
        <f>IF($D5298=1,$B5298*100+$C5298,-1)</f>
        <v/>
      </c>
      <c r="H5298" s="15">
        <f>IF($D5298=1,$B5298,-1)</f>
        <v/>
      </c>
      <c r="I5298" s="15">
        <f>IF($D5298=1,$C5298,-1)</f>
        <v/>
      </c>
    </row>
    <row r="5299">
      <c r="A5299" s="33" t="n">
        <v>45512.66666666666</v>
      </c>
      <c r="B5299" s="15">
        <f>WEEKDAY($A5299,2)</f>
        <v/>
      </c>
      <c r="C5299" s="15">
        <f>HOUR($A5299)</f>
        <v/>
      </c>
      <c r="D5299" s="15">
        <f>IF(AND($A5299&gt;=Instellingen!$B$6,$A5299&lt;Instellingen!$B$7),1,0)</f>
        <v/>
      </c>
      <c r="E5299" s="15">
        <f>COUNTIF(tData[BezoekStart],"&lt;"&amp;($A5299+1/24))-COUNTIF(tData[BezoekEind],"&lt;="&amp;$A5299)</f>
        <v/>
      </c>
      <c r="F5299" s="15">
        <f>COUNTIF(tData[BezoekLangStart],"&lt;"&amp;($A5299+1/24))-COUNTIF(tData[BezoekLangEind],"&lt;="&amp;$A5299)</f>
        <v/>
      </c>
      <c r="G5299" s="15">
        <f>IF($D5299=1,$B5299*100+$C5299,-1)</f>
        <v/>
      </c>
      <c r="H5299" s="15">
        <f>IF($D5299=1,$B5299,-1)</f>
        <v/>
      </c>
      <c r="I5299" s="15">
        <f>IF($D5299=1,$C5299,-1)</f>
        <v/>
      </c>
    </row>
    <row r="5300">
      <c r="A5300" s="33" t="n">
        <v>45512.70833333334</v>
      </c>
      <c r="B5300" s="15">
        <f>WEEKDAY($A5300,2)</f>
        <v/>
      </c>
      <c r="C5300" s="15">
        <f>HOUR($A5300)</f>
        <v/>
      </c>
      <c r="D5300" s="15">
        <f>IF(AND($A5300&gt;=Instellingen!$B$6,$A5300&lt;Instellingen!$B$7),1,0)</f>
        <v/>
      </c>
      <c r="E5300" s="15">
        <f>COUNTIF(tData[BezoekStart],"&lt;"&amp;($A5300+1/24))-COUNTIF(tData[BezoekEind],"&lt;="&amp;$A5300)</f>
        <v/>
      </c>
      <c r="F5300" s="15">
        <f>COUNTIF(tData[BezoekLangStart],"&lt;"&amp;($A5300+1/24))-COUNTIF(tData[BezoekLangEind],"&lt;="&amp;$A5300)</f>
        <v/>
      </c>
      <c r="G5300" s="15">
        <f>IF($D5300=1,$B5300*100+$C5300,-1)</f>
        <v/>
      </c>
      <c r="H5300" s="15">
        <f>IF($D5300=1,$B5300,-1)</f>
        <v/>
      </c>
      <c r="I5300" s="15">
        <f>IF($D5300=1,$C5300,-1)</f>
        <v/>
      </c>
    </row>
    <row r="5301">
      <c r="A5301" s="33" t="n">
        <v>45512.75</v>
      </c>
      <c r="B5301" s="15">
        <f>WEEKDAY($A5301,2)</f>
        <v/>
      </c>
      <c r="C5301" s="15">
        <f>HOUR($A5301)</f>
        <v/>
      </c>
      <c r="D5301" s="15">
        <f>IF(AND($A5301&gt;=Instellingen!$B$6,$A5301&lt;Instellingen!$B$7),1,0)</f>
        <v/>
      </c>
      <c r="E5301" s="15">
        <f>COUNTIF(tData[BezoekStart],"&lt;"&amp;($A5301+1/24))-COUNTIF(tData[BezoekEind],"&lt;="&amp;$A5301)</f>
        <v/>
      </c>
      <c r="F5301" s="15">
        <f>COUNTIF(tData[BezoekLangStart],"&lt;"&amp;($A5301+1/24))-COUNTIF(tData[BezoekLangEind],"&lt;="&amp;$A5301)</f>
        <v/>
      </c>
      <c r="G5301" s="15">
        <f>IF($D5301=1,$B5301*100+$C5301,-1)</f>
        <v/>
      </c>
      <c r="H5301" s="15">
        <f>IF($D5301=1,$B5301,-1)</f>
        <v/>
      </c>
      <c r="I5301" s="15">
        <f>IF($D5301=1,$C5301,-1)</f>
        <v/>
      </c>
    </row>
    <row r="5302">
      <c r="A5302" s="33" t="n">
        <v>45512.79166666666</v>
      </c>
      <c r="B5302" s="15">
        <f>WEEKDAY($A5302,2)</f>
        <v/>
      </c>
      <c r="C5302" s="15">
        <f>HOUR($A5302)</f>
        <v/>
      </c>
      <c r="D5302" s="15">
        <f>IF(AND($A5302&gt;=Instellingen!$B$6,$A5302&lt;Instellingen!$B$7),1,0)</f>
        <v/>
      </c>
      <c r="E5302" s="15">
        <f>COUNTIF(tData[BezoekStart],"&lt;"&amp;($A5302+1/24))-COUNTIF(tData[BezoekEind],"&lt;="&amp;$A5302)</f>
        <v/>
      </c>
      <c r="F5302" s="15">
        <f>COUNTIF(tData[BezoekLangStart],"&lt;"&amp;($A5302+1/24))-COUNTIF(tData[BezoekLangEind],"&lt;="&amp;$A5302)</f>
        <v/>
      </c>
      <c r="G5302" s="15">
        <f>IF($D5302=1,$B5302*100+$C5302,-1)</f>
        <v/>
      </c>
      <c r="H5302" s="15">
        <f>IF($D5302=1,$B5302,-1)</f>
        <v/>
      </c>
      <c r="I5302" s="15">
        <f>IF($D5302=1,$C5302,-1)</f>
        <v/>
      </c>
    </row>
    <row r="5303">
      <c r="A5303" s="33" t="n">
        <v>45512.83333333334</v>
      </c>
      <c r="B5303" s="15">
        <f>WEEKDAY($A5303,2)</f>
        <v/>
      </c>
      <c r="C5303" s="15">
        <f>HOUR($A5303)</f>
        <v/>
      </c>
      <c r="D5303" s="15">
        <f>IF(AND($A5303&gt;=Instellingen!$B$6,$A5303&lt;Instellingen!$B$7),1,0)</f>
        <v/>
      </c>
      <c r="E5303" s="15">
        <f>COUNTIF(tData[BezoekStart],"&lt;"&amp;($A5303+1/24))-COUNTIF(tData[BezoekEind],"&lt;="&amp;$A5303)</f>
        <v/>
      </c>
      <c r="F5303" s="15">
        <f>COUNTIF(tData[BezoekLangStart],"&lt;"&amp;($A5303+1/24))-COUNTIF(tData[BezoekLangEind],"&lt;="&amp;$A5303)</f>
        <v/>
      </c>
      <c r="G5303" s="15">
        <f>IF($D5303=1,$B5303*100+$C5303,-1)</f>
        <v/>
      </c>
      <c r="H5303" s="15">
        <f>IF($D5303=1,$B5303,-1)</f>
        <v/>
      </c>
      <c r="I5303" s="15">
        <f>IF($D5303=1,$C5303,-1)</f>
        <v/>
      </c>
    </row>
    <row r="5304">
      <c r="A5304" s="33" t="n">
        <v>45512.875</v>
      </c>
      <c r="B5304" s="15">
        <f>WEEKDAY($A5304,2)</f>
        <v/>
      </c>
      <c r="C5304" s="15">
        <f>HOUR($A5304)</f>
        <v/>
      </c>
      <c r="D5304" s="15">
        <f>IF(AND($A5304&gt;=Instellingen!$B$6,$A5304&lt;Instellingen!$B$7),1,0)</f>
        <v/>
      </c>
      <c r="E5304" s="15">
        <f>COUNTIF(tData[BezoekStart],"&lt;"&amp;($A5304+1/24))-COUNTIF(tData[BezoekEind],"&lt;="&amp;$A5304)</f>
        <v/>
      </c>
      <c r="F5304" s="15">
        <f>COUNTIF(tData[BezoekLangStart],"&lt;"&amp;($A5304+1/24))-COUNTIF(tData[BezoekLangEind],"&lt;="&amp;$A5304)</f>
        <v/>
      </c>
      <c r="G5304" s="15">
        <f>IF($D5304=1,$B5304*100+$C5304,-1)</f>
        <v/>
      </c>
      <c r="H5304" s="15">
        <f>IF($D5304=1,$B5304,-1)</f>
        <v/>
      </c>
      <c r="I5304" s="15">
        <f>IF($D5304=1,$C5304,-1)</f>
        <v/>
      </c>
    </row>
    <row r="5305">
      <c r="A5305" s="33" t="n">
        <v>45512.91666666666</v>
      </c>
      <c r="B5305" s="15">
        <f>WEEKDAY($A5305,2)</f>
        <v/>
      </c>
      <c r="C5305" s="15">
        <f>HOUR($A5305)</f>
        <v/>
      </c>
      <c r="D5305" s="15">
        <f>IF(AND($A5305&gt;=Instellingen!$B$6,$A5305&lt;Instellingen!$B$7),1,0)</f>
        <v/>
      </c>
      <c r="E5305" s="15">
        <f>COUNTIF(tData[BezoekStart],"&lt;"&amp;($A5305+1/24))-COUNTIF(tData[BezoekEind],"&lt;="&amp;$A5305)</f>
        <v/>
      </c>
      <c r="F5305" s="15">
        <f>COUNTIF(tData[BezoekLangStart],"&lt;"&amp;($A5305+1/24))-COUNTIF(tData[BezoekLangEind],"&lt;="&amp;$A5305)</f>
        <v/>
      </c>
      <c r="G5305" s="15">
        <f>IF($D5305=1,$B5305*100+$C5305,-1)</f>
        <v/>
      </c>
      <c r="H5305" s="15">
        <f>IF($D5305=1,$B5305,-1)</f>
        <v/>
      </c>
      <c r="I5305" s="15">
        <f>IF($D5305=1,$C5305,-1)</f>
        <v/>
      </c>
    </row>
    <row r="5306">
      <c r="A5306" s="33" t="n">
        <v>45512.95833333334</v>
      </c>
      <c r="B5306" s="15">
        <f>WEEKDAY($A5306,2)</f>
        <v/>
      </c>
      <c r="C5306" s="15">
        <f>HOUR($A5306)</f>
        <v/>
      </c>
      <c r="D5306" s="15">
        <f>IF(AND($A5306&gt;=Instellingen!$B$6,$A5306&lt;Instellingen!$B$7),1,0)</f>
        <v/>
      </c>
      <c r="E5306" s="15">
        <f>COUNTIF(tData[BezoekStart],"&lt;"&amp;($A5306+1/24))-COUNTIF(tData[BezoekEind],"&lt;="&amp;$A5306)</f>
        <v/>
      </c>
      <c r="F5306" s="15">
        <f>COUNTIF(tData[BezoekLangStart],"&lt;"&amp;($A5306+1/24))-COUNTIF(tData[BezoekLangEind],"&lt;="&amp;$A5306)</f>
        <v/>
      </c>
      <c r="G5306" s="15">
        <f>IF($D5306=1,$B5306*100+$C5306,-1)</f>
        <v/>
      </c>
      <c r="H5306" s="15">
        <f>IF($D5306=1,$B5306,-1)</f>
        <v/>
      </c>
      <c r="I5306" s="15">
        <f>IF($D5306=1,$C5306,-1)</f>
        <v/>
      </c>
    </row>
    <row r="5307">
      <c r="A5307" s="33" t="n">
        <v>45513</v>
      </c>
      <c r="B5307" s="15">
        <f>WEEKDAY($A5307,2)</f>
        <v/>
      </c>
      <c r="C5307" s="15">
        <f>HOUR($A5307)</f>
        <v/>
      </c>
      <c r="D5307" s="15">
        <f>IF(AND($A5307&gt;=Instellingen!$B$6,$A5307&lt;Instellingen!$B$7),1,0)</f>
        <v/>
      </c>
      <c r="E5307" s="15">
        <f>COUNTIF(tData[BezoekStart],"&lt;"&amp;($A5307+1/24))-COUNTIF(tData[BezoekEind],"&lt;="&amp;$A5307)</f>
        <v/>
      </c>
      <c r="F5307" s="15">
        <f>COUNTIF(tData[BezoekLangStart],"&lt;"&amp;($A5307+1/24))-COUNTIF(tData[BezoekLangEind],"&lt;="&amp;$A5307)</f>
        <v/>
      </c>
      <c r="G5307" s="15">
        <f>IF($D5307=1,$B5307*100+$C5307,-1)</f>
        <v/>
      </c>
      <c r="H5307" s="15">
        <f>IF($D5307=1,$B5307,-1)</f>
        <v/>
      </c>
      <c r="I5307" s="15">
        <f>IF($D5307=1,$C5307,-1)</f>
        <v/>
      </c>
    </row>
    <row r="5308">
      <c r="A5308" s="33" t="n">
        <v>45513.04166666666</v>
      </c>
      <c r="B5308" s="15">
        <f>WEEKDAY($A5308,2)</f>
        <v/>
      </c>
      <c r="C5308" s="15">
        <f>HOUR($A5308)</f>
        <v/>
      </c>
      <c r="D5308" s="15">
        <f>IF(AND($A5308&gt;=Instellingen!$B$6,$A5308&lt;Instellingen!$B$7),1,0)</f>
        <v/>
      </c>
      <c r="E5308" s="15">
        <f>COUNTIF(tData[BezoekStart],"&lt;"&amp;($A5308+1/24))-COUNTIF(tData[BezoekEind],"&lt;="&amp;$A5308)</f>
        <v/>
      </c>
      <c r="F5308" s="15">
        <f>COUNTIF(tData[BezoekLangStart],"&lt;"&amp;($A5308+1/24))-COUNTIF(tData[BezoekLangEind],"&lt;="&amp;$A5308)</f>
        <v/>
      </c>
      <c r="G5308" s="15">
        <f>IF($D5308=1,$B5308*100+$C5308,-1)</f>
        <v/>
      </c>
      <c r="H5308" s="15">
        <f>IF($D5308=1,$B5308,-1)</f>
        <v/>
      </c>
      <c r="I5308" s="15">
        <f>IF($D5308=1,$C5308,-1)</f>
        <v/>
      </c>
    </row>
    <row r="5309">
      <c r="A5309" s="33" t="n">
        <v>45513.08333333334</v>
      </c>
      <c r="B5309" s="15">
        <f>WEEKDAY($A5309,2)</f>
        <v/>
      </c>
      <c r="C5309" s="15">
        <f>HOUR($A5309)</f>
        <v/>
      </c>
      <c r="D5309" s="15">
        <f>IF(AND($A5309&gt;=Instellingen!$B$6,$A5309&lt;Instellingen!$B$7),1,0)</f>
        <v/>
      </c>
      <c r="E5309" s="15">
        <f>COUNTIF(tData[BezoekStart],"&lt;"&amp;($A5309+1/24))-COUNTIF(tData[BezoekEind],"&lt;="&amp;$A5309)</f>
        <v/>
      </c>
      <c r="F5309" s="15">
        <f>COUNTIF(tData[BezoekLangStart],"&lt;"&amp;($A5309+1/24))-COUNTIF(tData[BezoekLangEind],"&lt;="&amp;$A5309)</f>
        <v/>
      </c>
      <c r="G5309" s="15">
        <f>IF($D5309=1,$B5309*100+$C5309,-1)</f>
        <v/>
      </c>
      <c r="H5309" s="15">
        <f>IF($D5309=1,$B5309,-1)</f>
        <v/>
      </c>
      <c r="I5309" s="15">
        <f>IF($D5309=1,$C5309,-1)</f>
        <v/>
      </c>
    </row>
    <row r="5310">
      <c r="A5310" s="33" t="n">
        <v>45513.125</v>
      </c>
      <c r="B5310" s="15">
        <f>WEEKDAY($A5310,2)</f>
        <v/>
      </c>
      <c r="C5310" s="15">
        <f>HOUR($A5310)</f>
        <v/>
      </c>
      <c r="D5310" s="15">
        <f>IF(AND($A5310&gt;=Instellingen!$B$6,$A5310&lt;Instellingen!$B$7),1,0)</f>
        <v/>
      </c>
      <c r="E5310" s="15">
        <f>COUNTIF(tData[BezoekStart],"&lt;"&amp;($A5310+1/24))-COUNTIF(tData[BezoekEind],"&lt;="&amp;$A5310)</f>
        <v/>
      </c>
      <c r="F5310" s="15">
        <f>COUNTIF(tData[BezoekLangStart],"&lt;"&amp;($A5310+1/24))-COUNTIF(tData[BezoekLangEind],"&lt;="&amp;$A5310)</f>
        <v/>
      </c>
      <c r="G5310" s="15">
        <f>IF($D5310=1,$B5310*100+$C5310,-1)</f>
        <v/>
      </c>
      <c r="H5310" s="15">
        <f>IF($D5310=1,$B5310,-1)</f>
        <v/>
      </c>
      <c r="I5310" s="15">
        <f>IF($D5310=1,$C5310,-1)</f>
        <v/>
      </c>
    </row>
    <row r="5311">
      <c r="A5311" s="33" t="n">
        <v>45513.16666666666</v>
      </c>
      <c r="B5311" s="15">
        <f>WEEKDAY($A5311,2)</f>
        <v/>
      </c>
      <c r="C5311" s="15">
        <f>HOUR($A5311)</f>
        <v/>
      </c>
      <c r="D5311" s="15">
        <f>IF(AND($A5311&gt;=Instellingen!$B$6,$A5311&lt;Instellingen!$B$7),1,0)</f>
        <v/>
      </c>
      <c r="E5311" s="15">
        <f>COUNTIF(tData[BezoekStart],"&lt;"&amp;($A5311+1/24))-COUNTIF(tData[BezoekEind],"&lt;="&amp;$A5311)</f>
        <v/>
      </c>
      <c r="F5311" s="15">
        <f>COUNTIF(tData[BezoekLangStart],"&lt;"&amp;($A5311+1/24))-COUNTIF(tData[BezoekLangEind],"&lt;="&amp;$A5311)</f>
        <v/>
      </c>
      <c r="G5311" s="15">
        <f>IF($D5311=1,$B5311*100+$C5311,-1)</f>
        <v/>
      </c>
      <c r="H5311" s="15">
        <f>IF($D5311=1,$B5311,-1)</f>
        <v/>
      </c>
      <c r="I5311" s="15">
        <f>IF($D5311=1,$C5311,-1)</f>
        <v/>
      </c>
    </row>
    <row r="5312">
      <c r="A5312" s="33" t="n">
        <v>45513.20833333334</v>
      </c>
      <c r="B5312" s="15">
        <f>WEEKDAY($A5312,2)</f>
        <v/>
      </c>
      <c r="C5312" s="15">
        <f>HOUR($A5312)</f>
        <v/>
      </c>
      <c r="D5312" s="15">
        <f>IF(AND($A5312&gt;=Instellingen!$B$6,$A5312&lt;Instellingen!$B$7),1,0)</f>
        <v/>
      </c>
      <c r="E5312" s="15">
        <f>COUNTIF(tData[BezoekStart],"&lt;"&amp;($A5312+1/24))-COUNTIF(tData[BezoekEind],"&lt;="&amp;$A5312)</f>
        <v/>
      </c>
      <c r="F5312" s="15">
        <f>COUNTIF(tData[BezoekLangStart],"&lt;"&amp;($A5312+1/24))-COUNTIF(tData[BezoekLangEind],"&lt;="&amp;$A5312)</f>
        <v/>
      </c>
      <c r="G5312" s="15">
        <f>IF($D5312=1,$B5312*100+$C5312,-1)</f>
        <v/>
      </c>
      <c r="H5312" s="15">
        <f>IF($D5312=1,$B5312,-1)</f>
        <v/>
      </c>
      <c r="I5312" s="15">
        <f>IF($D5312=1,$C5312,-1)</f>
        <v/>
      </c>
    </row>
    <row r="5313">
      <c r="A5313" s="33" t="n">
        <v>45513.25</v>
      </c>
      <c r="B5313" s="15">
        <f>WEEKDAY($A5313,2)</f>
        <v/>
      </c>
      <c r="C5313" s="15">
        <f>HOUR($A5313)</f>
        <v/>
      </c>
      <c r="D5313" s="15">
        <f>IF(AND($A5313&gt;=Instellingen!$B$6,$A5313&lt;Instellingen!$B$7),1,0)</f>
        <v/>
      </c>
      <c r="E5313" s="15">
        <f>COUNTIF(tData[BezoekStart],"&lt;"&amp;($A5313+1/24))-COUNTIF(tData[BezoekEind],"&lt;="&amp;$A5313)</f>
        <v/>
      </c>
      <c r="F5313" s="15">
        <f>COUNTIF(tData[BezoekLangStart],"&lt;"&amp;($A5313+1/24))-COUNTIF(tData[BezoekLangEind],"&lt;="&amp;$A5313)</f>
        <v/>
      </c>
      <c r="G5313" s="15">
        <f>IF($D5313=1,$B5313*100+$C5313,-1)</f>
        <v/>
      </c>
      <c r="H5313" s="15">
        <f>IF($D5313=1,$B5313,-1)</f>
        <v/>
      </c>
      <c r="I5313" s="15">
        <f>IF($D5313=1,$C5313,-1)</f>
        <v/>
      </c>
    </row>
    <row r="5314">
      <c r="A5314" s="33" t="n">
        <v>45513.29166666666</v>
      </c>
      <c r="B5314" s="15">
        <f>WEEKDAY($A5314,2)</f>
        <v/>
      </c>
      <c r="C5314" s="15">
        <f>HOUR($A5314)</f>
        <v/>
      </c>
      <c r="D5314" s="15">
        <f>IF(AND($A5314&gt;=Instellingen!$B$6,$A5314&lt;Instellingen!$B$7),1,0)</f>
        <v/>
      </c>
      <c r="E5314" s="15">
        <f>COUNTIF(tData[BezoekStart],"&lt;"&amp;($A5314+1/24))-COUNTIF(tData[BezoekEind],"&lt;="&amp;$A5314)</f>
        <v/>
      </c>
      <c r="F5314" s="15">
        <f>COUNTIF(tData[BezoekLangStart],"&lt;"&amp;($A5314+1/24))-COUNTIF(tData[BezoekLangEind],"&lt;="&amp;$A5314)</f>
        <v/>
      </c>
      <c r="G5314" s="15">
        <f>IF($D5314=1,$B5314*100+$C5314,-1)</f>
        <v/>
      </c>
      <c r="H5314" s="15">
        <f>IF($D5314=1,$B5314,-1)</f>
        <v/>
      </c>
      <c r="I5314" s="15">
        <f>IF($D5314=1,$C5314,-1)</f>
        <v/>
      </c>
    </row>
    <row r="5315">
      <c r="A5315" s="33" t="n">
        <v>45513.33333333334</v>
      </c>
      <c r="B5315" s="15">
        <f>WEEKDAY($A5315,2)</f>
        <v/>
      </c>
      <c r="C5315" s="15">
        <f>HOUR($A5315)</f>
        <v/>
      </c>
      <c r="D5315" s="15">
        <f>IF(AND($A5315&gt;=Instellingen!$B$6,$A5315&lt;Instellingen!$B$7),1,0)</f>
        <v/>
      </c>
      <c r="E5315" s="15">
        <f>COUNTIF(tData[BezoekStart],"&lt;"&amp;($A5315+1/24))-COUNTIF(tData[BezoekEind],"&lt;="&amp;$A5315)</f>
        <v/>
      </c>
      <c r="F5315" s="15">
        <f>COUNTIF(tData[BezoekLangStart],"&lt;"&amp;($A5315+1/24))-COUNTIF(tData[BezoekLangEind],"&lt;="&amp;$A5315)</f>
        <v/>
      </c>
      <c r="G5315" s="15">
        <f>IF($D5315=1,$B5315*100+$C5315,-1)</f>
        <v/>
      </c>
      <c r="H5315" s="15">
        <f>IF($D5315=1,$B5315,-1)</f>
        <v/>
      </c>
      <c r="I5315" s="15">
        <f>IF($D5315=1,$C5315,-1)</f>
        <v/>
      </c>
    </row>
    <row r="5316">
      <c r="A5316" s="33" t="n">
        <v>45513.375</v>
      </c>
      <c r="B5316" s="15">
        <f>WEEKDAY($A5316,2)</f>
        <v/>
      </c>
      <c r="C5316" s="15">
        <f>HOUR($A5316)</f>
        <v/>
      </c>
      <c r="D5316" s="15">
        <f>IF(AND($A5316&gt;=Instellingen!$B$6,$A5316&lt;Instellingen!$B$7),1,0)</f>
        <v/>
      </c>
      <c r="E5316" s="15">
        <f>COUNTIF(tData[BezoekStart],"&lt;"&amp;($A5316+1/24))-COUNTIF(tData[BezoekEind],"&lt;="&amp;$A5316)</f>
        <v/>
      </c>
      <c r="F5316" s="15">
        <f>COUNTIF(tData[BezoekLangStart],"&lt;"&amp;($A5316+1/24))-COUNTIF(tData[BezoekLangEind],"&lt;="&amp;$A5316)</f>
        <v/>
      </c>
      <c r="G5316" s="15">
        <f>IF($D5316=1,$B5316*100+$C5316,-1)</f>
        <v/>
      </c>
      <c r="H5316" s="15">
        <f>IF($D5316=1,$B5316,-1)</f>
        <v/>
      </c>
      <c r="I5316" s="15">
        <f>IF($D5316=1,$C5316,-1)</f>
        <v/>
      </c>
    </row>
    <row r="5317">
      <c r="A5317" s="33" t="n">
        <v>45513.41666666666</v>
      </c>
      <c r="B5317" s="15">
        <f>WEEKDAY($A5317,2)</f>
        <v/>
      </c>
      <c r="C5317" s="15">
        <f>HOUR($A5317)</f>
        <v/>
      </c>
      <c r="D5317" s="15">
        <f>IF(AND($A5317&gt;=Instellingen!$B$6,$A5317&lt;Instellingen!$B$7),1,0)</f>
        <v/>
      </c>
      <c r="E5317" s="15">
        <f>COUNTIF(tData[BezoekStart],"&lt;"&amp;($A5317+1/24))-COUNTIF(tData[BezoekEind],"&lt;="&amp;$A5317)</f>
        <v/>
      </c>
      <c r="F5317" s="15">
        <f>COUNTIF(tData[BezoekLangStart],"&lt;"&amp;($A5317+1/24))-COUNTIF(tData[BezoekLangEind],"&lt;="&amp;$A5317)</f>
        <v/>
      </c>
      <c r="G5317" s="15">
        <f>IF($D5317=1,$B5317*100+$C5317,-1)</f>
        <v/>
      </c>
      <c r="H5317" s="15">
        <f>IF($D5317=1,$B5317,-1)</f>
        <v/>
      </c>
      <c r="I5317" s="15">
        <f>IF($D5317=1,$C5317,-1)</f>
        <v/>
      </c>
    </row>
    <row r="5318">
      <c r="A5318" s="33" t="n">
        <v>45513.45833333334</v>
      </c>
      <c r="B5318" s="15">
        <f>WEEKDAY($A5318,2)</f>
        <v/>
      </c>
      <c r="C5318" s="15">
        <f>HOUR($A5318)</f>
        <v/>
      </c>
      <c r="D5318" s="15">
        <f>IF(AND($A5318&gt;=Instellingen!$B$6,$A5318&lt;Instellingen!$B$7),1,0)</f>
        <v/>
      </c>
      <c r="E5318" s="15">
        <f>COUNTIF(tData[BezoekStart],"&lt;"&amp;($A5318+1/24))-COUNTIF(tData[BezoekEind],"&lt;="&amp;$A5318)</f>
        <v/>
      </c>
      <c r="F5318" s="15">
        <f>COUNTIF(tData[BezoekLangStart],"&lt;"&amp;($A5318+1/24))-COUNTIF(tData[BezoekLangEind],"&lt;="&amp;$A5318)</f>
        <v/>
      </c>
      <c r="G5318" s="15">
        <f>IF($D5318=1,$B5318*100+$C5318,-1)</f>
        <v/>
      </c>
      <c r="H5318" s="15">
        <f>IF($D5318=1,$B5318,-1)</f>
        <v/>
      </c>
      <c r="I5318" s="15">
        <f>IF($D5318=1,$C5318,-1)</f>
        <v/>
      </c>
    </row>
    <row r="5319">
      <c r="A5319" s="33" t="n">
        <v>45513.5</v>
      </c>
      <c r="B5319" s="15">
        <f>WEEKDAY($A5319,2)</f>
        <v/>
      </c>
      <c r="C5319" s="15">
        <f>HOUR($A5319)</f>
        <v/>
      </c>
      <c r="D5319" s="15">
        <f>IF(AND($A5319&gt;=Instellingen!$B$6,$A5319&lt;Instellingen!$B$7),1,0)</f>
        <v/>
      </c>
      <c r="E5319" s="15">
        <f>COUNTIF(tData[BezoekStart],"&lt;"&amp;($A5319+1/24))-COUNTIF(tData[BezoekEind],"&lt;="&amp;$A5319)</f>
        <v/>
      </c>
      <c r="F5319" s="15">
        <f>COUNTIF(tData[BezoekLangStart],"&lt;"&amp;($A5319+1/24))-COUNTIF(tData[BezoekLangEind],"&lt;="&amp;$A5319)</f>
        <v/>
      </c>
      <c r="G5319" s="15">
        <f>IF($D5319=1,$B5319*100+$C5319,-1)</f>
        <v/>
      </c>
      <c r="H5319" s="15">
        <f>IF($D5319=1,$B5319,-1)</f>
        <v/>
      </c>
      <c r="I5319" s="15">
        <f>IF($D5319=1,$C5319,-1)</f>
        <v/>
      </c>
    </row>
    <row r="5320">
      <c r="A5320" s="33" t="n">
        <v>45513.54166666666</v>
      </c>
      <c r="B5320" s="15">
        <f>WEEKDAY($A5320,2)</f>
        <v/>
      </c>
      <c r="C5320" s="15">
        <f>HOUR($A5320)</f>
        <v/>
      </c>
      <c r="D5320" s="15">
        <f>IF(AND($A5320&gt;=Instellingen!$B$6,$A5320&lt;Instellingen!$B$7),1,0)</f>
        <v/>
      </c>
      <c r="E5320" s="15">
        <f>COUNTIF(tData[BezoekStart],"&lt;"&amp;($A5320+1/24))-COUNTIF(tData[BezoekEind],"&lt;="&amp;$A5320)</f>
        <v/>
      </c>
      <c r="F5320" s="15">
        <f>COUNTIF(tData[BezoekLangStart],"&lt;"&amp;($A5320+1/24))-COUNTIF(tData[BezoekLangEind],"&lt;="&amp;$A5320)</f>
        <v/>
      </c>
      <c r="G5320" s="15">
        <f>IF($D5320=1,$B5320*100+$C5320,-1)</f>
        <v/>
      </c>
      <c r="H5320" s="15">
        <f>IF($D5320=1,$B5320,-1)</f>
        <v/>
      </c>
      <c r="I5320" s="15">
        <f>IF($D5320=1,$C5320,-1)</f>
        <v/>
      </c>
    </row>
    <row r="5321">
      <c r="A5321" s="33" t="n">
        <v>45513.58333333334</v>
      </c>
      <c r="B5321" s="15">
        <f>WEEKDAY($A5321,2)</f>
        <v/>
      </c>
      <c r="C5321" s="15">
        <f>HOUR($A5321)</f>
        <v/>
      </c>
      <c r="D5321" s="15">
        <f>IF(AND($A5321&gt;=Instellingen!$B$6,$A5321&lt;Instellingen!$B$7),1,0)</f>
        <v/>
      </c>
      <c r="E5321" s="15">
        <f>COUNTIF(tData[BezoekStart],"&lt;"&amp;($A5321+1/24))-COUNTIF(tData[BezoekEind],"&lt;="&amp;$A5321)</f>
        <v/>
      </c>
      <c r="F5321" s="15">
        <f>COUNTIF(tData[BezoekLangStart],"&lt;"&amp;($A5321+1/24))-COUNTIF(tData[BezoekLangEind],"&lt;="&amp;$A5321)</f>
        <v/>
      </c>
      <c r="G5321" s="15">
        <f>IF($D5321=1,$B5321*100+$C5321,-1)</f>
        <v/>
      </c>
      <c r="H5321" s="15">
        <f>IF($D5321=1,$B5321,-1)</f>
        <v/>
      </c>
      <c r="I5321" s="15">
        <f>IF($D5321=1,$C5321,-1)</f>
        <v/>
      </c>
    </row>
    <row r="5322">
      <c r="A5322" s="33" t="n">
        <v>45513.625</v>
      </c>
      <c r="B5322" s="15">
        <f>WEEKDAY($A5322,2)</f>
        <v/>
      </c>
      <c r="C5322" s="15">
        <f>HOUR($A5322)</f>
        <v/>
      </c>
      <c r="D5322" s="15">
        <f>IF(AND($A5322&gt;=Instellingen!$B$6,$A5322&lt;Instellingen!$B$7),1,0)</f>
        <v/>
      </c>
      <c r="E5322" s="15">
        <f>COUNTIF(tData[BezoekStart],"&lt;"&amp;($A5322+1/24))-COUNTIF(tData[BezoekEind],"&lt;="&amp;$A5322)</f>
        <v/>
      </c>
      <c r="F5322" s="15">
        <f>COUNTIF(tData[BezoekLangStart],"&lt;"&amp;($A5322+1/24))-COUNTIF(tData[BezoekLangEind],"&lt;="&amp;$A5322)</f>
        <v/>
      </c>
      <c r="G5322" s="15">
        <f>IF($D5322=1,$B5322*100+$C5322,-1)</f>
        <v/>
      </c>
      <c r="H5322" s="15">
        <f>IF($D5322=1,$B5322,-1)</f>
        <v/>
      </c>
      <c r="I5322" s="15">
        <f>IF($D5322=1,$C5322,-1)</f>
        <v/>
      </c>
    </row>
    <row r="5323">
      <c r="A5323" s="33" t="n">
        <v>45513.66666666666</v>
      </c>
      <c r="B5323" s="15">
        <f>WEEKDAY($A5323,2)</f>
        <v/>
      </c>
      <c r="C5323" s="15">
        <f>HOUR($A5323)</f>
        <v/>
      </c>
      <c r="D5323" s="15">
        <f>IF(AND($A5323&gt;=Instellingen!$B$6,$A5323&lt;Instellingen!$B$7),1,0)</f>
        <v/>
      </c>
      <c r="E5323" s="15">
        <f>COUNTIF(tData[BezoekStart],"&lt;"&amp;($A5323+1/24))-COUNTIF(tData[BezoekEind],"&lt;="&amp;$A5323)</f>
        <v/>
      </c>
      <c r="F5323" s="15">
        <f>COUNTIF(tData[BezoekLangStart],"&lt;"&amp;($A5323+1/24))-COUNTIF(tData[BezoekLangEind],"&lt;="&amp;$A5323)</f>
        <v/>
      </c>
      <c r="G5323" s="15">
        <f>IF($D5323=1,$B5323*100+$C5323,-1)</f>
        <v/>
      </c>
      <c r="H5323" s="15">
        <f>IF($D5323=1,$B5323,-1)</f>
        <v/>
      </c>
      <c r="I5323" s="15">
        <f>IF($D5323=1,$C5323,-1)</f>
        <v/>
      </c>
    </row>
    <row r="5324">
      <c r="A5324" s="33" t="n">
        <v>45513.70833333334</v>
      </c>
      <c r="B5324" s="15">
        <f>WEEKDAY($A5324,2)</f>
        <v/>
      </c>
      <c r="C5324" s="15">
        <f>HOUR($A5324)</f>
        <v/>
      </c>
      <c r="D5324" s="15">
        <f>IF(AND($A5324&gt;=Instellingen!$B$6,$A5324&lt;Instellingen!$B$7),1,0)</f>
        <v/>
      </c>
      <c r="E5324" s="15">
        <f>COUNTIF(tData[BezoekStart],"&lt;"&amp;($A5324+1/24))-COUNTIF(tData[BezoekEind],"&lt;="&amp;$A5324)</f>
        <v/>
      </c>
      <c r="F5324" s="15">
        <f>COUNTIF(tData[BezoekLangStart],"&lt;"&amp;($A5324+1/24))-COUNTIF(tData[BezoekLangEind],"&lt;="&amp;$A5324)</f>
        <v/>
      </c>
      <c r="G5324" s="15">
        <f>IF($D5324=1,$B5324*100+$C5324,-1)</f>
        <v/>
      </c>
      <c r="H5324" s="15">
        <f>IF($D5324=1,$B5324,-1)</f>
        <v/>
      </c>
      <c r="I5324" s="15">
        <f>IF($D5324=1,$C5324,-1)</f>
        <v/>
      </c>
    </row>
    <row r="5325">
      <c r="A5325" s="33" t="n">
        <v>45513.75</v>
      </c>
      <c r="B5325" s="15">
        <f>WEEKDAY($A5325,2)</f>
        <v/>
      </c>
      <c r="C5325" s="15">
        <f>HOUR($A5325)</f>
        <v/>
      </c>
      <c r="D5325" s="15">
        <f>IF(AND($A5325&gt;=Instellingen!$B$6,$A5325&lt;Instellingen!$B$7),1,0)</f>
        <v/>
      </c>
      <c r="E5325" s="15">
        <f>COUNTIF(tData[BezoekStart],"&lt;"&amp;($A5325+1/24))-COUNTIF(tData[BezoekEind],"&lt;="&amp;$A5325)</f>
        <v/>
      </c>
      <c r="F5325" s="15">
        <f>COUNTIF(tData[BezoekLangStart],"&lt;"&amp;($A5325+1/24))-COUNTIF(tData[BezoekLangEind],"&lt;="&amp;$A5325)</f>
        <v/>
      </c>
      <c r="G5325" s="15">
        <f>IF($D5325=1,$B5325*100+$C5325,-1)</f>
        <v/>
      </c>
      <c r="H5325" s="15">
        <f>IF($D5325=1,$B5325,-1)</f>
        <v/>
      </c>
      <c r="I5325" s="15">
        <f>IF($D5325=1,$C5325,-1)</f>
        <v/>
      </c>
    </row>
    <row r="5326">
      <c r="A5326" s="33" t="n">
        <v>45513.79166666666</v>
      </c>
      <c r="B5326" s="15">
        <f>WEEKDAY($A5326,2)</f>
        <v/>
      </c>
      <c r="C5326" s="15">
        <f>HOUR($A5326)</f>
        <v/>
      </c>
      <c r="D5326" s="15">
        <f>IF(AND($A5326&gt;=Instellingen!$B$6,$A5326&lt;Instellingen!$B$7),1,0)</f>
        <v/>
      </c>
      <c r="E5326" s="15">
        <f>COUNTIF(tData[BezoekStart],"&lt;"&amp;($A5326+1/24))-COUNTIF(tData[BezoekEind],"&lt;="&amp;$A5326)</f>
        <v/>
      </c>
      <c r="F5326" s="15">
        <f>COUNTIF(tData[BezoekLangStart],"&lt;"&amp;($A5326+1/24))-COUNTIF(tData[BezoekLangEind],"&lt;="&amp;$A5326)</f>
        <v/>
      </c>
      <c r="G5326" s="15">
        <f>IF($D5326=1,$B5326*100+$C5326,-1)</f>
        <v/>
      </c>
      <c r="H5326" s="15">
        <f>IF($D5326=1,$B5326,-1)</f>
        <v/>
      </c>
      <c r="I5326" s="15">
        <f>IF($D5326=1,$C5326,-1)</f>
        <v/>
      </c>
    </row>
    <row r="5327">
      <c r="A5327" s="33" t="n">
        <v>45513.83333333334</v>
      </c>
      <c r="B5327" s="15">
        <f>WEEKDAY($A5327,2)</f>
        <v/>
      </c>
      <c r="C5327" s="15">
        <f>HOUR($A5327)</f>
        <v/>
      </c>
      <c r="D5327" s="15">
        <f>IF(AND($A5327&gt;=Instellingen!$B$6,$A5327&lt;Instellingen!$B$7),1,0)</f>
        <v/>
      </c>
      <c r="E5327" s="15">
        <f>COUNTIF(tData[BezoekStart],"&lt;"&amp;($A5327+1/24))-COUNTIF(tData[BezoekEind],"&lt;="&amp;$A5327)</f>
        <v/>
      </c>
      <c r="F5327" s="15">
        <f>COUNTIF(tData[BezoekLangStart],"&lt;"&amp;($A5327+1/24))-COUNTIF(tData[BezoekLangEind],"&lt;="&amp;$A5327)</f>
        <v/>
      </c>
      <c r="G5327" s="15">
        <f>IF($D5327=1,$B5327*100+$C5327,-1)</f>
        <v/>
      </c>
      <c r="H5327" s="15">
        <f>IF($D5327=1,$B5327,-1)</f>
        <v/>
      </c>
      <c r="I5327" s="15">
        <f>IF($D5327=1,$C5327,-1)</f>
        <v/>
      </c>
    </row>
    <row r="5328">
      <c r="A5328" s="33" t="n">
        <v>45513.875</v>
      </c>
      <c r="B5328" s="15">
        <f>WEEKDAY($A5328,2)</f>
        <v/>
      </c>
      <c r="C5328" s="15">
        <f>HOUR($A5328)</f>
        <v/>
      </c>
      <c r="D5328" s="15">
        <f>IF(AND($A5328&gt;=Instellingen!$B$6,$A5328&lt;Instellingen!$B$7),1,0)</f>
        <v/>
      </c>
      <c r="E5328" s="15">
        <f>COUNTIF(tData[BezoekStart],"&lt;"&amp;($A5328+1/24))-COUNTIF(tData[BezoekEind],"&lt;="&amp;$A5328)</f>
        <v/>
      </c>
      <c r="F5328" s="15">
        <f>COUNTIF(tData[BezoekLangStart],"&lt;"&amp;($A5328+1/24))-COUNTIF(tData[BezoekLangEind],"&lt;="&amp;$A5328)</f>
        <v/>
      </c>
      <c r="G5328" s="15">
        <f>IF($D5328=1,$B5328*100+$C5328,-1)</f>
        <v/>
      </c>
      <c r="H5328" s="15">
        <f>IF($D5328=1,$B5328,-1)</f>
        <v/>
      </c>
      <c r="I5328" s="15">
        <f>IF($D5328=1,$C5328,-1)</f>
        <v/>
      </c>
    </row>
    <row r="5329">
      <c r="A5329" s="33" t="n">
        <v>45513.91666666666</v>
      </c>
      <c r="B5329" s="15">
        <f>WEEKDAY($A5329,2)</f>
        <v/>
      </c>
      <c r="C5329" s="15">
        <f>HOUR($A5329)</f>
        <v/>
      </c>
      <c r="D5329" s="15">
        <f>IF(AND($A5329&gt;=Instellingen!$B$6,$A5329&lt;Instellingen!$B$7),1,0)</f>
        <v/>
      </c>
      <c r="E5329" s="15">
        <f>COUNTIF(tData[BezoekStart],"&lt;"&amp;($A5329+1/24))-COUNTIF(tData[BezoekEind],"&lt;="&amp;$A5329)</f>
        <v/>
      </c>
      <c r="F5329" s="15">
        <f>COUNTIF(tData[BezoekLangStart],"&lt;"&amp;($A5329+1/24))-COUNTIF(tData[BezoekLangEind],"&lt;="&amp;$A5329)</f>
        <v/>
      </c>
      <c r="G5329" s="15">
        <f>IF($D5329=1,$B5329*100+$C5329,-1)</f>
        <v/>
      </c>
      <c r="H5329" s="15">
        <f>IF($D5329=1,$B5329,-1)</f>
        <v/>
      </c>
      <c r="I5329" s="15">
        <f>IF($D5329=1,$C5329,-1)</f>
        <v/>
      </c>
    </row>
    <row r="5330">
      <c r="A5330" s="33" t="n">
        <v>45513.95833333334</v>
      </c>
      <c r="B5330" s="15">
        <f>WEEKDAY($A5330,2)</f>
        <v/>
      </c>
      <c r="C5330" s="15">
        <f>HOUR($A5330)</f>
        <v/>
      </c>
      <c r="D5330" s="15">
        <f>IF(AND($A5330&gt;=Instellingen!$B$6,$A5330&lt;Instellingen!$B$7),1,0)</f>
        <v/>
      </c>
      <c r="E5330" s="15">
        <f>COUNTIF(tData[BezoekStart],"&lt;"&amp;($A5330+1/24))-COUNTIF(tData[BezoekEind],"&lt;="&amp;$A5330)</f>
        <v/>
      </c>
      <c r="F5330" s="15">
        <f>COUNTIF(tData[BezoekLangStart],"&lt;"&amp;($A5330+1/24))-COUNTIF(tData[BezoekLangEind],"&lt;="&amp;$A5330)</f>
        <v/>
      </c>
      <c r="G5330" s="15">
        <f>IF($D5330=1,$B5330*100+$C5330,-1)</f>
        <v/>
      </c>
      <c r="H5330" s="15">
        <f>IF($D5330=1,$B5330,-1)</f>
        <v/>
      </c>
      <c r="I5330" s="15">
        <f>IF($D5330=1,$C5330,-1)</f>
        <v/>
      </c>
    </row>
    <row r="5331">
      <c r="A5331" s="33" t="n">
        <v>45514</v>
      </c>
      <c r="B5331" s="15">
        <f>WEEKDAY($A5331,2)</f>
        <v/>
      </c>
      <c r="C5331" s="15">
        <f>HOUR($A5331)</f>
        <v/>
      </c>
      <c r="D5331" s="15">
        <f>IF(AND($A5331&gt;=Instellingen!$B$6,$A5331&lt;Instellingen!$B$7),1,0)</f>
        <v/>
      </c>
      <c r="E5331" s="15">
        <f>COUNTIF(tData[BezoekStart],"&lt;"&amp;($A5331+1/24))-COUNTIF(tData[BezoekEind],"&lt;="&amp;$A5331)</f>
        <v/>
      </c>
      <c r="F5331" s="15">
        <f>COUNTIF(tData[BezoekLangStart],"&lt;"&amp;($A5331+1/24))-COUNTIF(tData[BezoekLangEind],"&lt;="&amp;$A5331)</f>
        <v/>
      </c>
      <c r="G5331" s="15">
        <f>IF($D5331=1,$B5331*100+$C5331,-1)</f>
        <v/>
      </c>
      <c r="H5331" s="15">
        <f>IF($D5331=1,$B5331,-1)</f>
        <v/>
      </c>
      <c r="I5331" s="15">
        <f>IF($D5331=1,$C5331,-1)</f>
        <v/>
      </c>
    </row>
    <row r="5332">
      <c r="A5332" s="33" t="n">
        <v>45514.04166666666</v>
      </c>
      <c r="B5332" s="15">
        <f>WEEKDAY($A5332,2)</f>
        <v/>
      </c>
      <c r="C5332" s="15">
        <f>HOUR($A5332)</f>
        <v/>
      </c>
      <c r="D5332" s="15">
        <f>IF(AND($A5332&gt;=Instellingen!$B$6,$A5332&lt;Instellingen!$B$7),1,0)</f>
        <v/>
      </c>
      <c r="E5332" s="15">
        <f>COUNTIF(tData[BezoekStart],"&lt;"&amp;($A5332+1/24))-COUNTIF(tData[BezoekEind],"&lt;="&amp;$A5332)</f>
        <v/>
      </c>
      <c r="F5332" s="15">
        <f>COUNTIF(tData[BezoekLangStart],"&lt;"&amp;($A5332+1/24))-COUNTIF(tData[BezoekLangEind],"&lt;="&amp;$A5332)</f>
        <v/>
      </c>
      <c r="G5332" s="15">
        <f>IF($D5332=1,$B5332*100+$C5332,-1)</f>
        <v/>
      </c>
      <c r="H5332" s="15">
        <f>IF($D5332=1,$B5332,-1)</f>
        <v/>
      </c>
      <c r="I5332" s="15">
        <f>IF($D5332=1,$C5332,-1)</f>
        <v/>
      </c>
    </row>
    <row r="5333">
      <c r="A5333" s="33" t="n">
        <v>45514.08333333334</v>
      </c>
      <c r="B5333" s="15">
        <f>WEEKDAY($A5333,2)</f>
        <v/>
      </c>
      <c r="C5333" s="15">
        <f>HOUR($A5333)</f>
        <v/>
      </c>
      <c r="D5333" s="15">
        <f>IF(AND($A5333&gt;=Instellingen!$B$6,$A5333&lt;Instellingen!$B$7),1,0)</f>
        <v/>
      </c>
      <c r="E5333" s="15">
        <f>COUNTIF(tData[BezoekStart],"&lt;"&amp;($A5333+1/24))-COUNTIF(tData[BezoekEind],"&lt;="&amp;$A5333)</f>
        <v/>
      </c>
      <c r="F5333" s="15">
        <f>COUNTIF(tData[BezoekLangStart],"&lt;"&amp;($A5333+1/24))-COUNTIF(tData[BezoekLangEind],"&lt;="&amp;$A5333)</f>
        <v/>
      </c>
      <c r="G5333" s="15">
        <f>IF($D5333=1,$B5333*100+$C5333,-1)</f>
        <v/>
      </c>
      <c r="H5333" s="15">
        <f>IF($D5333=1,$B5333,-1)</f>
        <v/>
      </c>
      <c r="I5333" s="15">
        <f>IF($D5333=1,$C5333,-1)</f>
        <v/>
      </c>
    </row>
    <row r="5334">
      <c r="A5334" s="33" t="n">
        <v>45514.125</v>
      </c>
      <c r="B5334" s="15">
        <f>WEEKDAY($A5334,2)</f>
        <v/>
      </c>
      <c r="C5334" s="15">
        <f>HOUR($A5334)</f>
        <v/>
      </c>
      <c r="D5334" s="15">
        <f>IF(AND($A5334&gt;=Instellingen!$B$6,$A5334&lt;Instellingen!$B$7),1,0)</f>
        <v/>
      </c>
      <c r="E5334" s="15">
        <f>COUNTIF(tData[BezoekStart],"&lt;"&amp;($A5334+1/24))-COUNTIF(tData[BezoekEind],"&lt;="&amp;$A5334)</f>
        <v/>
      </c>
      <c r="F5334" s="15">
        <f>COUNTIF(tData[BezoekLangStart],"&lt;"&amp;($A5334+1/24))-COUNTIF(tData[BezoekLangEind],"&lt;="&amp;$A5334)</f>
        <v/>
      </c>
      <c r="G5334" s="15">
        <f>IF($D5334=1,$B5334*100+$C5334,-1)</f>
        <v/>
      </c>
      <c r="H5334" s="15">
        <f>IF($D5334=1,$B5334,-1)</f>
        <v/>
      </c>
      <c r="I5334" s="15">
        <f>IF($D5334=1,$C5334,-1)</f>
        <v/>
      </c>
    </row>
    <row r="5335">
      <c r="A5335" s="33" t="n">
        <v>45514.16666666666</v>
      </c>
      <c r="B5335" s="15">
        <f>WEEKDAY($A5335,2)</f>
        <v/>
      </c>
      <c r="C5335" s="15">
        <f>HOUR($A5335)</f>
        <v/>
      </c>
      <c r="D5335" s="15">
        <f>IF(AND($A5335&gt;=Instellingen!$B$6,$A5335&lt;Instellingen!$B$7),1,0)</f>
        <v/>
      </c>
      <c r="E5335" s="15">
        <f>COUNTIF(tData[BezoekStart],"&lt;"&amp;($A5335+1/24))-COUNTIF(tData[BezoekEind],"&lt;="&amp;$A5335)</f>
        <v/>
      </c>
      <c r="F5335" s="15">
        <f>COUNTIF(tData[BezoekLangStart],"&lt;"&amp;($A5335+1/24))-COUNTIF(tData[BezoekLangEind],"&lt;="&amp;$A5335)</f>
        <v/>
      </c>
      <c r="G5335" s="15">
        <f>IF($D5335=1,$B5335*100+$C5335,-1)</f>
        <v/>
      </c>
      <c r="H5335" s="15">
        <f>IF($D5335=1,$B5335,-1)</f>
        <v/>
      </c>
      <c r="I5335" s="15">
        <f>IF($D5335=1,$C5335,-1)</f>
        <v/>
      </c>
    </row>
    <row r="5336">
      <c r="A5336" s="33" t="n">
        <v>45514.20833333334</v>
      </c>
      <c r="B5336" s="15">
        <f>WEEKDAY($A5336,2)</f>
        <v/>
      </c>
      <c r="C5336" s="15">
        <f>HOUR($A5336)</f>
        <v/>
      </c>
      <c r="D5336" s="15">
        <f>IF(AND($A5336&gt;=Instellingen!$B$6,$A5336&lt;Instellingen!$B$7),1,0)</f>
        <v/>
      </c>
      <c r="E5336" s="15">
        <f>COUNTIF(tData[BezoekStart],"&lt;"&amp;($A5336+1/24))-COUNTIF(tData[BezoekEind],"&lt;="&amp;$A5336)</f>
        <v/>
      </c>
      <c r="F5336" s="15">
        <f>COUNTIF(tData[BezoekLangStart],"&lt;"&amp;($A5336+1/24))-COUNTIF(tData[BezoekLangEind],"&lt;="&amp;$A5336)</f>
        <v/>
      </c>
      <c r="G5336" s="15">
        <f>IF($D5336=1,$B5336*100+$C5336,-1)</f>
        <v/>
      </c>
      <c r="H5336" s="15">
        <f>IF($D5336=1,$B5336,-1)</f>
        <v/>
      </c>
      <c r="I5336" s="15">
        <f>IF($D5336=1,$C5336,-1)</f>
        <v/>
      </c>
    </row>
    <row r="5337">
      <c r="A5337" s="33" t="n">
        <v>45514.25</v>
      </c>
      <c r="B5337" s="15">
        <f>WEEKDAY($A5337,2)</f>
        <v/>
      </c>
      <c r="C5337" s="15">
        <f>HOUR($A5337)</f>
        <v/>
      </c>
      <c r="D5337" s="15">
        <f>IF(AND($A5337&gt;=Instellingen!$B$6,$A5337&lt;Instellingen!$B$7),1,0)</f>
        <v/>
      </c>
      <c r="E5337" s="15">
        <f>COUNTIF(tData[BezoekStart],"&lt;"&amp;($A5337+1/24))-COUNTIF(tData[BezoekEind],"&lt;="&amp;$A5337)</f>
        <v/>
      </c>
      <c r="F5337" s="15">
        <f>COUNTIF(tData[BezoekLangStart],"&lt;"&amp;($A5337+1/24))-COUNTIF(tData[BezoekLangEind],"&lt;="&amp;$A5337)</f>
        <v/>
      </c>
      <c r="G5337" s="15">
        <f>IF($D5337=1,$B5337*100+$C5337,-1)</f>
        <v/>
      </c>
      <c r="H5337" s="15">
        <f>IF($D5337=1,$B5337,-1)</f>
        <v/>
      </c>
      <c r="I5337" s="15">
        <f>IF($D5337=1,$C5337,-1)</f>
        <v/>
      </c>
    </row>
    <row r="5338">
      <c r="A5338" s="33" t="n">
        <v>45514.29166666666</v>
      </c>
      <c r="B5338" s="15">
        <f>WEEKDAY($A5338,2)</f>
        <v/>
      </c>
      <c r="C5338" s="15">
        <f>HOUR($A5338)</f>
        <v/>
      </c>
      <c r="D5338" s="15">
        <f>IF(AND($A5338&gt;=Instellingen!$B$6,$A5338&lt;Instellingen!$B$7),1,0)</f>
        <v/>
      </c>
      <c r="E5338" s="15">
        <f>COUNTIF(tData[BezoekStart],"&lt;"&amp;($A5338+1/24))-COUNTIF(tData[BezoekEind],"&lt;="&amp;$A5338)</f>
        <v/>
      </c>
      <c r="F5338" s="15">
        <f>COUNTIF(tData[BezoekLangStart],"&lt;"&amp;($A5338+1/24))-COUNTIF(tData[BezoekLangEind],"&lt;="&amp;$A5338)</f>
        <v/>
      </c>
      <c r="G5338" s="15">
        <f>IF($D5338=1,$B5338*100+$C5338,-1)</f>
        <v/>
      </c>
      <c r="H5338" s="15">
        <f>IF($D5338=1,$B5338,-1)</f>
        <v/>
      </c>
      <c r="I5338" s="15">
        <f>IF($D5338=1,$C5338,-1)</f>
        <v/>
      </c>
    </row>
    <row r="5339">
      <c r="A5339" s="33" t="n">
        <v>45514.33333333334</v>
      </c>
      <c r="B5339" s="15">
        <f>WEEKDAY($A5339,2)</f>
        <v/>
      </c>
      <c r="C5339" s="15">
        <f>HOUR($A5339)</f>
        <v/>
      </c>
      <c r="D5339" s="15">
        <f>IF(AND($A5339&gt;=Instellingen!$B$6,$A5339&lt;Instellingen!$B$7),1,0)</f>
        <v/>
      </c>
      <c r="E5339" s="15">
        <f>COUNTIF(tData[BezoekStart],"&lt;"&amp;($A5339+1/24))-COUNTIF(tData[BezoekEind],"&lt;="&amp;$A5339)</f>
        <v/>
      </c>
      <c r="F5339" s="15">
        <f>COUNTIF(tData[BezoekLangStart],"&lt;"&amp;($A5339+1/24))-COUNTIF(tData[BezoekLangEind],"&lt;="&amp;$A5339)</f>
        <v/>
      </c>
      <c r="G5339" s="15">
        <f>IF($D5339=1,$B5339*100+$C5339,-1)</f>
        <v/>
      </c>
      <c r="H5339" s="15">
        <f>IF($D5339=1,$B5339,-1)</f>
        <v/>
      </c>
      <c r="I5339" s="15">
        <f>IF($D5339=1,$C5339,-1)</f>
        <v/>
      </c>
    </row>
    <row r="5340">
      <c r="A5340" s="33" t="n">
        <v>45514.375</v>
      </c>
      <c r="B5340" s="15">
        <f>WEEKDAY($A5340,2)</f>
        <v/>
      </c>
      <c r="C5340" s="15">
        <f>HOUR($A5340)</f>
        <v/>
      </c>
      <c r="D5340" s="15">
        <f>IF(AND($A5340&gt;=Instellingen!$B$6,$A5340&lt;Instellingen!$B$7),1,0)</f>
        <v/>
      </c>
      <c r="E5340" s="15">
        <f>COUNTIF(tData[BezoekStart],"&lt;"&amp;($A5340+1/24))-COUNTIF(tData[BezoekEind],"&lt;="&amp;$A5340)</f>
        <v/>
      </c>
      <c r="F5340" s="15">
        <f>COUNTIF(tData[BezoekLangStart],"&lt;"&amp;($A5340+1/24))-COUNTIF(tData[BezoekLangEind],"&lt;="&amp;$A5340)</f>
        <v/>
      </c>
      <c r="G5340" s="15">
        <f>IF($D5340=1,$B5340*100+$C5340,-1)</f>
        <v/>
      </c>
      <c r="H5340" s="15">
        <f>IF($D5340=1,$B5340,-1)</f>
        <v/>
      </c>
      <c r="I5340" s="15">
        <f>IF($D5340=1,$C5340,-1)</f>
        <v/>
      </c>
    </row>
    <row r="5341">
      <c r="A5341" s="33" t="n">
        <v>45514.41666666666</v>
      </c>
      <c r="B5341" s="15">
        <f>WEEKDAY($A5341,2)</f>
        <v/>
      </c>
      <c r="C5341" s="15">
        <f>HOUR($A5341)</f>
        <v/>
      </c>
      <c r="D5341" s="15">
        <f>IF(AND($A5341&gt;=Instellingen!$B$6,$A5341&lt;Instellingen!$B$7),1,0)</f>
        <v/>
      </c>
      <c r="E5341" s="15">
        <f>COUNTIF(tData[BezoekStart],"&lt;"&amp;($A5341+1/24))-COUNTIF(tData[BezoekEind],"&lt;="&amp;$A5341)</f>
        <v/>
      </c>
      <c r="F5341" s="15">
        <f>COUNTIF(tData[BezoekLangStart],"&lt;"&amp;($A5341+1/24))-COUNTIF(tData[BezoekLangEind],"&lt;="&amp;$A5341)</f>
        <v/>
      </c>
      <c r="G5341" s="15">
        <f>IF($D5341=1,$B5341*100+$C5341,-1)</f>
        <v/>
      </c>
      <c r="H5341" s="15">
        <f>IF($D5341=1,$B5341,-1)</f>
        <v/>
      </c>
      <c r="I5341" s="15">
        <f>IF($D5341=1,$C5341,-1)</f>
        <v/>
      </c>
    </row>
    <row r="5342">
      <c r="A5342" s="33" t="n">
        <v>45514.45833333334</v>
      </c>
      <c r="B5342" s="15">
        <f>WEEKDAY($A5342,2)</f>
        <v/>
      </c>
      <c r="C5342" s="15">
        <f>HOUR($A5342)</f>
        <v/>
      </c>
      <c r="D5342" s="15">
        <f>IF(AND($A5342&gt;=Instellingen!$B$6,$A5342&lt;Instellingen!$B$7),1,0)</f>
        <v/>
      </c>
      <c r="E5342" s="15">
        <f>COUNTIF(tData[BezoekStart],"&lt;"&amp;($A5342+1/24))-COUNTIF(tData[BezoekEind],"&lt;="&amp;$A5342)</f>
        <v/>
      </c>
      <c r="F5342" s="15">
        <f>COUNTIF(tData[BezoekLangStart],"&lt;"&amp;($A5342+1/24))-COUNTIF(tData[BezoekLangEind],"&lt;="&amp;$A5342)</f>
        <v/>
      </c>
      <c r="G5342" s="15">
        <f>IF($D5342=1,$B5342*100+$C5342,-1)</f>
        <v/>
      </c>
      <c r="H5342" s="15">
        <f>IF($D5342=1,$B5342,-1)</f>
        <v/>
      </c>
      <c r="I5342" s="15">
        <f>IF($D5342=1,$C5342,-1)</f>
        <v/>
      </c>
    </row>
    <row r="5343">
      <c r="A5343" s="33" t="n">
        <v>45514.5</v>
      </c>
      <c r="B5343" s="15">
        <f>WEEKDAY($A5343,2)</f>
        <v/>
      </c>
      <c r="C5343" s="15">
        <f>HOUR($A5343)</f>
        <v/>
      </c>
      <c r="D5343" s="15">
        <f>IF(AND($A5343&gt;=Instellingen!$B$6,$A5343&lt;Instellingen!$B$7),1,0)</f>
        <v/>
      </c>
      <c r="E5343" s="15">
        <f>COUNTIF(tData[BezoekStart],"&lt;"&amp;($A5343+1/24))-COUNTIF(tData[BezoekEind],"&lt;="&amp;$A5343)</f>
        <v/>
      </c>
      <c r="F5343" s="15">
        <f>COUNTIF(tData[BezoekLangStart],"&lt;"&amp;($A5343+1/24))-COUNTIF(tData[BezoekLangEind],"&lt;="&amp;$A5343)</f>
        <v/>
      </c>
      <c r="G5343" s="15">
        <f>IF($D5343=1,$B5343*100+$C5343,-1)</f>
        <v/>
      </c>
      <c r="H5343" s="15">
        <f>IF($D5343=1,$B5343,-1)</f>
        <v/>
      </c>
      <c r="I5343" s="15">
        <f>IF($D5343=1,$C5343,-1)</f>
        <v/>
      </c>
    </row>
    <row r="5344">
      <c r="A5344" s="33" t="n">
        <v>45514.54166666666</v>
      </c>
      <c r="B5344" s="15">
        <f>WEEKDAY($A5344,2)</f>
        <v/>
      </c>
      <c r="C5344" s="15">
        <f>HOUR($A5344)</f>
        <v/>
      </c>
      <c r="D5344" s="15">
        <f>IF(AND($A5344&gt;=Instellingen!$B$6,$A5344&lt;Instellingen!$B$7),1,0)</f>
        <v/>
      </c>
      <c r="E5344" s="15">
        <f>COUNTIF(tData[BezoekStart],"&lt;"&amp;($A5344+1/24))-COUNTIF(tData[BezoekEind],"&lt;="&amp;$A5344)</f>
        <v/>
      </c>
      <c r="F5344" s="15">
        <f>COUNTIF(tData[BezoekLangStart],"&lt;"&amp;($A5344+1/24))-COUNTIF(tData[BezoekLangEind],"&lt;="&amp;$A5344)</f>
        <v/>
      </c>
      <c r="G5344" s="15">
        <f>IF($D5344=1,$B5344*100+$C5344,-1)</f>
        <v/>
      </c>
      <c r="H5344" s="15">
        <f>IF($D5344=1,$B5344,-1)</f>
        <v/>
      </c>
      <c r="I5344" s="15">
        <f>IF($D5344=1,$C5344,-1)</f>
        <v/>
      </c>
    </row>
    <row r="5345">
      <c r="A5345" s="33" t="n">
        <v>45514.58333333334</v>
      </c>
      <c r="B5345" s="15">
        <f>WEEKDAY($A5345,2)</f>
        <v/>
      </c>
      <c r="C5345" s="15">
        <f>HOUR($A5345)</f>
        <v/>
      </c>
      <c r="D5345" s="15">
        <f>IF(AND($A5345&gt;=Instellingen!$B$6,$A5345&lt;Instellingen!$B$7),1,0)</f>
        <v/>
      </c>
      <c r="E5345" s="15">
        <f>COUNTIF(tData[BezoekStart],"&lt;"&amp;($A5345+1/24))-COUNTIF(tData[BezoekEind],"&lt;="&amp;$A5345)</f>
        <v/>
      </c>
      <c r="F5345" s="15">
        <f>COUNTIF(tData[BezoekLangStart],"&lt;"&amp;($A5345+1/24))-COUNTIF(tData[BezoekLangEind],"&lt;="&amp;$A5345)</f>
        <v/>
      </c>
      <c r="G5345" s="15">
        <f>IF($D5345=1,$B5345*100+$C5345,-1)</f>
        <v/>
      </c>
      <c r="H5345" s="15">
        <f>IF($D5345=1,$B5345,-1)</f>
        <v/>
      </c>
      <c r="I5345" s="15">
        <f>IF($D5345=1,$C5345,-1)</f>
        <v/>
      </c>
    </row>
    <row r="5346">
      <c r="A5346" s="33" t="n">
        <v>45514.625</v>
      </c>
      <c r="B5346" s="15">
        <f>WEEKDAY($A5346,2)</f>
        <v/>
      </c>
      <c r="C5346" s="15">
        <f>HOUR($A5346)</f>
        <v/>
      </c>
      <c r="D5346" s="15">
        <f>IF(AND($A5346&gt;=Instellingen!$B$6,$A5346&lt;Instellingen!$B$7),1,0)</f>
        <v/>
      </c>
      <c r="E5346" s="15">
        <f>COUNTIF(tData[BezoekStart],"&lt;"&amp;($A5346+1/24))-COUNTIF(tData[BezoekEind],"&lt;="&amp;$A5346)</f>
        <v/>
      </c>
      <c r="F5346" s="15">
        <f>COUNTIF(tData[BezoekLangStart],"&lt;"&amp;($A5346+1/24))-COUNTIF(tData[BezoekLangEind],"&lt;="&amp;$A5346)</f>
        <v/>
      </c>
      <c r="G5346" s="15">
        <f>IF($D5346=1,$B5346*100+$C5346,-1)</f>
        <v/>
      </c>
      <c r="H5346" s="15">
        <f>IF($D5346=1,$B5346,-1)</f>
        <v/>
      </c>
      <c r="I5346" s="15">
        <f>IF($D5346=1,$C5346,-1)</f>
        <v/>
      </c>
    </row>
    <row r="5347">
      <c r="A5347" s="33" t="n">
        <v>45514.66666666666</v>
      </c>
      <c r="B5347" s="15">
        <f>WEEKDAY($A5347,2)</f>
        <v/>
      </c>
      <c r="C5347" s="15">
        <f>HOUR($A5347)</f>
        <v/>
      </c>
      <c r="D5347" s="15">
        <f>IF(AND($A5347&gt;=Instellingen!$B$6,$A5347&lt;Instellingen!$B$7),1,0)</f>
        <v/>
      </c>
      <c r="E5347" s="15">
        <f>COUNTIF(tData[BezoekStart],"&lt;"&amp;($A5347+1/24))-COUNTIF(tData[BezoekEind],"&lt;="&amp;$A5347)</f>
        <v/>
      </c>
      <c r="F5347" s="15">
        <f>COUNTIF(tData[BezoekLangStart],"&lt;"&amp;($A5347+1/24))-COUNTIF(tData[BezoekLangEind],"&lt;="&amp;$A5347)</f>
        <v/>
      </c>
      <c r="G5347" s="15">
        <f>IF($D5347=1,$B5347*100+$C5347,-1)</f>
        <v/>
      </c>
      <c r="H5347" s="15">
        <f>IF($D5347=1,$B5347,-1)</f>
        <v/>
      </c>
      <c r="I5347" s="15">
        <f>IF($D5347=1,$C5347,-1)</f>
        <v/>
      </c>
    </row>
    <row r="5348">
      <c r="A5348" s="33" t="n">
        <v>45514.70833333334</v>
      </c>
      <c r="B5348" s="15">
        <f>WEEKDAY($A5348,2)</f>
        <v/>
      </c>
      <c r="C5348" s="15">
        <f>HOUR($A5348)</f>
        <v/>
      </c>
      <c r="D5348" s="15">
        <f>IF(AND($A5348&gt;=Instellingen!$B$6,$A5348&lt;Instellingen!$B$7),1,0)</f>
        <v/>
      </c>
      <c r="E5348" s="15">
        <f>COUNTIF(tData[BezoekStart],"&lt;"&amp;($A5348+1/24))-COUNTIF(tData[BezoekEind],"&lt;="&amp;$A5348)</f>
        <v/>
      </c>
      <c r="F5348" s="15">
        <f>COUNTIF(tData[BezoekLangStart],"&lt;"&amp;($A5348+1/24))-COUNTIF(tData[BezoekLangEind],"&lt;="&amp;$A5348)</f>
        <v/>
      </c>
      <c r="G5348" s="15">
        <f>IF($D5348=1,$B5348*100+$C5348,-1)</f>
        <v/>
      </c>
      <c r="H5348" s="15">
        <f>IF($D5348=1,$B5348,-1)</f>
        <v/>
      </c>
      <c r="I5348" s="15">
        <f>IF($D5348=1,$C5348,-1)</f>
        <v/>
      </c>
    </row>
    <row r="5349">
      <c r="A5349" s="33" t="n">
        <v>45514.75</v>
      </c>
      <c r="B5349" s="15">
        <f>WEEKDAY($A5349,2)</f>
        <v/>
      </c>
      <c r="C5349" s="15">
        <f>HOUR($A5349)</f>
        <v/>
      </c>
      <c r="D5349" s="15">
        <f>IF(AND($A5349&gt;=Instellingen!$B$6,$A5349&lt;Instellingen!$B$7),1,0)</f>
        <v/>
      </c>
      <c r="E5349" s="15">
        <f>COUNTIF(tData[BezoekStart],"&lt;"&amp;($A5349+1/24))-COUNTIF(tData[BezoekEind],"&lt;="&amp;$A5349)</f>
        <v/>
      </c>
      <c r="F5349" s="15">
        <f>COUNTIF(tData[BezoekLangStart],"&lt;"&amp;($A5349+1/24))-COUNTIF(tData[BezoekLangEind],"&lt;="&amp;$A5349)</f>
        <v/>
      </c>
      <c r="G5349" s="15">
        <f>IF($D5349=1,$B5349*100+$C5349,-1)</f>
        <v/>
      </c>
      <c r="H5349" s="15">
        <f>IF($D5349=1,$B5349,-1)</f>
        <v/>
      </c>
      <c r="I5349" s="15">
        <f>IF($D5349=1,$C5349,-1)</f>
        <v/>
      </c>
    </row>
    <row r="5350">
      <c r="A5350" s="33" t="n">
        <v>45514.79166666666</v>
      </c>
      <c r="B5350" s="15">
        <f>WEEKDAY($A5350,2)</f>
        <v/>
      </c>
      <c r="C5350" s="15">
        <f>HOUR($A5350)</f>
        <v/>
      </c>
      <c r="D5350" s="15">
        <f>IF(AND($A5350&gt;=Instellingen!$B$6,$A5350&lt;Instellingen!$B$7),1,0)</f>
        <v/>
      </c>
      <c r="E5350" s="15">
        <f>COUNTIF(tData[BezoekStart],"&lt;"&amp;($A5350+1/24))-COUNTIF(tData[BezoekEind],"&lt;="&amp;$A5350)</f>
        <v/>
      </c>
      <c r="F5350" s="15">
        <f>COUNTIF(tData[BezoekLangStart],"&lt;"&amp;($A5350+1/24))-COUNTIF(tData[BezoekLangEind],"&lt;="&amp;$A5350)</f>
        <v/>
      </c>
      <c r="G5350" s="15">
        <f>IF($D5350=1,$B5350*100+$C5350,-1)</f>
        <v/>
      </c>
      <c r="H5350" s="15">
        <f>IF($D5350=1,$B5350,-1)</f>
        <v/>
      </c>
      <c r="I5350" s="15">
        <f>IF($D5350=1,$C5350,-1)</f>
        <v/>
      </c>
    </row>
    <row r="5351">
      <c r="A5351" s="33" t="n">
        <v>45514.83333333334</v>
      </c>
      <c r="B5351" s="15">
        <f>WEEKDAY($A5351,2)</f>
        <v/>
      </c>
      <c r="C5351" s="15">
        <f>HOUR($A5351)</f>
        <v/>
      </c>
      <c r="D5351" s="15">
        <f>IF(AND($A5351&gt;=Instellingen!$B$6,$A5351&lt;Instellingen!$B$7),1,0)</f>
        <v/>
      </c>
      <c r="E5351" s="15">
        <f>COUNTIF(tData[BezoekStart],"&lt;"&amp;($A5351+1/24))-COUNTIF(tData[BezoekEind],"&lt;="&amp;$A5351)</f>
        <v/>
      </c>
      <c r="F5351" s="15">
        <f>COUNTIF(tData[BezoekLangStart],"&lt;"&amp;($A5351+1/24))-COUNTIF(tData[BezoekLangEind],"&lt;="&amp;$A5351)</f>
        <v/>
      </c>
      <c r="G5351" s="15">
        <f>IF($D5351=1,$B5351*100+$C5351,-1)</f>
        <v/>
      </c>
      <c r="H5351" s="15">
        <f>IF($D5351=1,$B5351,-1)</f>
        <v/>
      </c>
      <c r="I5351" s="15">
        <f>IF($D5351=1,$C5351,-1)</f>
        <v/>
      </c>
    </row>
    <row r="5352">
      <c r="A5352" s="33" t="n">
        <v>45514.875</v>
      </c>
      <c r="B5352" s="15">
        <f>WEEKDAY($A5352,2)</f>
        <v/>
      </c>
      <c r="C5352" s="15">
        <f>HOUR($A5352)</f>
        <v/>
      </c>
      <c r="D5352" s="15">
        <f>IF(AND($A5352&gt;=Instellingen!$B$6,$A5352&lt;Instellingen!$B$7),1,0)</f>
        <v/>
      </c>
      <c r="E5352" s="15">
        <f>COUNTIF(tData[BezoekStart],"&lt;"&amp;($A5352+1/24))-COUNTIF(tData[BezoekEind],"&lt;="&amp;$A5352)</f>
        <v/>
      </c>
      <c r="F5352" s="15">
        <f>COUNTIF(tData[BezoekLangStart],"&lt;"&amp;($A5352+1/24))-COUNTIF(tData[BezoekLangEind],"&lt;="&amp;$A5352)</f>
        <v/>
      </c>
      <c r="G5352" s="15">
        <f>IF($D5352=1,$B5352*100+$C5352,-1)</f>
        <v/>
      </c>
      <c r="H5352" s="15">
        <f>IF($D5352=1,$B5352,-1)</f>
        <v/>
      </c>
      <c r="I5352" s="15">
        <f>IF($D5352=1,$C5352,-1)</f>
        <v/>
      </c>
    </row>
    <row r="5353">
      <c r="A5353" s="33" t="n">
        <v>45514.91666666666</v>
      </c>
      <c r="B5353" s="15">
        <f>WEEKDAY($A5353,2)</f>
        <v/>
      </c>
      <c r="C5353" s="15">
        <f>HOUR($A5353)</f>
        <v/>
      </c>
      <c r="D5353" s="15">
        <f>IF(AND($A5353&gt;=Instellingen!$B$6,$A5353&lt;Instellingen!$B$7),1,0)</f>
        <v/>
      </c>
      <c r="E5353" s="15">
        <f>COUNTIF(tData[BezoekStart],"&lt;"&amp;($A5353+1/24))-COUNTIF(tData[BezoekEind],"&lt;="&amp;$A5353)</f>
        <v/>
      </c>
      <c r="F5353" s="15">
        <f>COUNTIF(tData[BezoekLangStart],"&lt;"&amp;($A5353+1/24))-COUNTIF(tData[BezoekLangEind],"&lt;="&amp;$A5353)</f>
        <v/>
      </c>
      <c r="G5353" s="15">
        <f>IF($D5353=1,$B5353*100+$C5353,-1)</f>
        <v/>
      </c>
      <c r="H5353" s="15">
        <f>IF($D5353=1,$B5353,-1)</f>
        <v/>
      </c>
      <c r="I5353" s="15">
        <f>IF($D5353=1,$C5353,-1)</f>
        <v/>
      </c>
    </row>
    <row r="5354">
      <c r="A5354" s="33" t="n">
        <v>45514.95833333334</v>
      </c>
      <c r="B5354" s="15">
        <f>WEEKDAY($A5354,2)</f>
        <v/>
      </c>
      <c r="C5354" s="15">
        <f>HOUR($A5354)</f>
        <v/>
      </c>
      <c r="D5354" s="15">
        <f>IF(AND($A5354&gt;=Instellingen!$B$6,$A5354&lt;Instellingen!$B$7),1,0)</f>
        <v/>
      </c>
      <c r="E5354" s="15">
        <f>COUNTIF(tData[BezoekStart],"&lt;"&amp;($A5354+1/24))-COUNTIF(tData[BezoekEind],"&lt;="&amp;$A5354)</f>
        <v/>
      </c>
      <c r="F5354" s="15">
        <f>COUNTIF(tData[BezoekLangStart],"&lt;"&amp;($A5354+1/24))-COUNTIF(tData[BezoekLangEind],"&lt;="&amp;$A5354)</f>
        <v/>
      </c>
      <c r="G5354" s="15">
        <f>IF($D5354=1,$B5354*100+$C5354,-1)</f>
        <v/>
      </c>
      <c r="H5354" s="15">
        <f>IF($D5354=1,$B5354,-1)</f>
        <v/>
      </c>
      <c r="I5354" s="15">
        <f>IF($D5354=1,$C5354,-1)</f>
        <v/>
      </c>
    </row>
    <row r="5355">
      <c r="A5355" s="33" t="n">
        <v>45515</v>
      </c>
      <c r="B5355" s="15">
        <f>WEEKDAY($A5355,2)</f>
        <v/>
      </c>
      <c r="C5355" s="15">
        <f>HOUR($A5355)</f>
        <v/>
      </c>
      <c r="D5355" s="15">
        <f>IF(AND($A5355&gt;=Instellingen!$B$6,$A5355&lt;Instellingen!$B$7),1,0)</f>
        <v/>
      </c>
      <c r="E5355" s="15">
        <f>COUNTIF(tData[BezoekStart],"&lt;"&amp;($A5355+1/24))-COUNTIF(tData[BezoekEind],"&lt;="&amp;$A5355)</f>
        <v/>
      </c>
      <c r="F5355" s="15">
        <f>COUNTIF(tData[BezoekLangStart],"&lt;"&amp;($A5355+1/24))-COUNTIF(tData[BezoekLangEind],"&lt;="&amp;$A5355)</f>
        <v/>
      </c>
      <c r="G5355" s="15">
        <f>IF($D5355=1,$B5355*100+$C5355,-1)</f>
        <v/>
      </c>
      <c r="H5355" s="15">
        <f>IF($D5355=1,$B5355,-1)</f>
        <v/>
      </c>
      <c r="I5355" s="15">
        <f>IF($D5355=1,$C5355,-1)</f>
        <v/>
      </c>
    </row>
    <row r="5356">
      <c r="A5356" s="33" t="n">
        <v>45515.04166666666</v>
      </c>
      <c r="B5356" s="15">
        <f>WEEKDAY($A5356,2)</f>
        <v/>
      </c>
      <c r="C5356" s="15">
        <f>HOUR($A5356)</f>
        <v/>
      </c>
      <c r="D5356" s="15">
        <f>IF(AND($A5356&gt;=Instellingen!$B$6,$A5356&lt;Instellingen!$B$7),1,0)</f>
        <v/>
      </c>
      <c r="E5356" s="15">
        <f>COUNTIF(tData[BezoekStart],"&lt;"&amp;($A5356+1/24))-COUNTIF(tData[BezoekEind],"&lt;="&amp;$A5356)</f>
        <v/>
      </c>
      <c r="F5356" s="15">
        <f>COUNTIF(tData[BezoekLangStart],"&lt;"&amp;($A5356+1/24))-COUNTIF(tData[BezoekLangEind],"&lt;="&amp;$A5356)</f>
        <v/>
      </c>
      <c r="G5356" s="15">
        <f>IF($D5356=1,$B5356*100+$C5356,-1)</f>
        <v/>
      </c>
      <c r="H5356" s="15">
        <f>IF($D5356=1,$B5356,-1)</f>
        <v/>
      </c>
      <c r="I5356" s="15">
        <f>IF($D5356=1,$C5356,-1)</f>
        <v/>
      </c>
    </row>
    <row r="5357">
      <c r="A5357" s="33" t="n">
        <v>45515.08333333334</v>
      </c>
      <c r="B5357" s="15">
        <f>WEEKDAY($A5357,2)</f>
        <v/>
      </c>
      <c r="C5357" s="15">
        <f>HOUR($A5357)</f>
        <v/>
      </c>
      <c r="D5357" s="15">
        <f>IF(AND($A5357&gt;=Instellingen!$B$6,$A5357&lt;Instellingen!$B$7),1,0)</f>
        <v/>
      </c>
      <c r="E5357" s="15">
        <f>COUNTIF(tData[BezoekStart],"&lt;"&amp;($A5357+1/24))-COUNTIF(tData[BezoekEind],"&lt;="&amp;$A5357)</f>
        <v/>
      </c>
      <c r="F5357" s="15">
        <f>COUNTIF(tData[BezoekLangStart],"&lt;"&amp;($A5357+1/24))-COUNTIF(tData[BezoekLangEind],"&lt;="&amp;$A5357)</f>
        <v/>
      </c>
      <c r="G5357" s="15">
        <f>IF($D5357=1,$B5357*100+$C5357,-1)</f>
        <v/>
      </c>
      <c r="H5357" s="15">
        <f>IF($D5357=1,$B5357,-1)</f>
        <v/>
      </c>
      <c r="I5357" s="15">
        <f>IF($D5357=1,$C5357,-1)</f>
        <v/>
      </c>
    </row>
    <row r="5358">
      <c r="A5358" s="33" t="n">
        <v>45515.125</v>
      </c>
      <c r="B5358" s="15">
        <f>WEEKDAY($A5358,2)</f>
        <v/>
      </c>
      <c r="C5358" s="15">
        <f>HOUR($A5358)</f>
        <v/>
      </c>
      <c r="D5358" s="15">
        <f>IF(AND($A5358&gt;=Instellingen!$B$6,$A5358&lt;Instellingen!$B$7),1,0)</f>
        <v/>
      </c>
      <c r="E5358" s="15">
        <f>COUNTIF(tData[BezoekStart],"&lt;"&amp;($A5358+1/24))-COUNTIF(tData[BezoekEind],"&lt;="&amp;$A5358)</f>
        <v/>
      </c>
      <c r="F5358" s="15">
        <f>COUNTIF(tData[BezoekLangStart],"&lt;"&amp;($A5358+1/24))-COUNTIF(tData[BezoekLangEind],"&lt;="&amp;$A5358)</f>
        <v/>
      </c>
      <c r="G5358" s="15">
        <f>IF($D5358=1,$B5358*100+$C5358,-1)</f>
        <v/>
      </c>
      <c r="H5358" s="15">
        <f>IF($D5358=1,$B5358,-1)</f>
        <v/>
      </c>
      <c r="I5358" s="15">
        <f>IF($D5358=1,$C5358,-1)</f>
        <v/>
      </c>
    </row>
    <row r="5359">
      <c r="A5359" s="33" t="n">
        <v>45515.16666666666</v>
      </c>
      <c r="B5359" s="15">
        <f>WEEKDAY($A5359,2)</f>
        <v/>
      </c>
      <c r="C5359" s="15">
        <f>HOUR($A5359)</f>
        <v/>
      </c>
      <c r="D5359" s="15">
        <f>IF(AND($A5359&gt;=Instellingen!$B$6,$A5359&lt;Instellingen!$B$7),1,0)</f>
        <v/>
      </c>
      <c r="E5359" s="15">
        <f>COUNTIF(tData[BezoekStart],"&lt;"&amp;($A5359+1/24))-COUNTIF(tData[BezoekEind],"&lt;="&amp;$A5359)</f>
        <v/>
      </c>
      <c r="F5359" s="15">
        <f>COUNTIF(tData[BezoekLangStart],"&lt;"&amp;($A5359+1/24))-COUNTIF(tData[BezoekLangEind],"&lt;="&amp;$A5359)</f>
        <v/>
      </c>
      <c r="G5359" s="15">
        <f>IF($D5359=1,$B5359*100+$C5359,-1)</f>
        <v/>
      </c>
      <c r="H5359" s="15">
        <f>IF($D5359=1,$B5359,-1)</f>
        <v/>
      </c>
      <c r="I5359" s="15">
        <f>IF($D5359=1,$C5359,-1)</f>
        <v/>
      </c>
    </row>
    <row r="5360">
      <c r="A5360" s="33" t="n">
        <v>45515.20833333334</v>
      </c>
      <c r="B5360" s="15">
        <f>WEEKDAY($A5360,2)</f>
        <v/>
      </c>
      <c r="C5360" s="15">
        <f>HOUR($A5360)</f>
        <v/>
      </c>
      <c r="D5360" s="15">
        <f>IF(AND($A5360&gt;=Instellingen!$B$6,$A5360&lt;Instellingen!$B$7),1,0)</f>
        <v/>
      </c>
      <c r="E5360" s="15">
        <f>COUNTIF(tData[BezoekStart],"&lt;"&amp;($A5360+1/24))-COUNTIF(tData[BezoekEind],"&lt;="&amp;$A5360)</f>
        <v/>
      </c>
      <c r="F5360" s="15">
        <f>COUNTIF(tData[BezoekLangStart],"&lt;"&amp;($A5360+1/24))-COUNTIF(tData[BezoekLangEind],"&lt;="&amp;$A5360)</f>
        <v/>
      </c>
      <c r="G5360" s="15">
        <f>IF($D5360=1,$B5360*100+$C5360,-1)</f>
        <v/>
      </c>
      <c r="H5360" s="15">
        <f>IF($D5360=1,$B5360,-1)</f>
        <v/>
      </c>
      <c r="I5360" s="15">
        <f>IF($D5360=1,$C5360,-1)</f>
        <v/>
      </c>
    </row>
    <row r="5361">
      <c r="A5361" s="33" t="n">
        <v>45515.25</v>
      </c>
      <c r="B5361" s="15">
        <f>WEEKDAY($A5361,2)</f>
        <v/>
      </c>
      <c r="C5361" s="15">
        <f>HOUR($A5361)</f>
        <v/>
      </c>
      <c r="D5361" s="15">
        <f>IF(AND($A5361&gt;=Instellingen!$B$6,$A5361&lt;Instellingen!$B$7),1,0)</f>
        <v/>
      </c>
      <c r="E5361" s="15">
        <f>COUNTIF(tData[BezoekStart],"&lt;"&amp;($A5361+1/24))-COUNTIF(tData[BezoekEind],"&lt;="&amp;$A5361)</f>
        <v/>
      </c>
      <c r="F5361" s="15">
        <f>COUNTIF(tData[BezoekLangStart],"&lt;"&amp;($A5361+1/24))-COUNTIF(tData[BezoekLangEind],"&lt;="&amp;$A5361)</f>
        <v/>
      </c>
      <c r="G5361" s="15">
        <f>IF($D5361=1,$B5361*100+$C5361,-1)</f>
        <v/>
      </c>
      <c r="H5361" s="15">
        <f>IF($D5361=1,$B5361,-1)</f>
        <v/>
      </c>
      <c r="I5361" s="15">
        <f>IF($D5361=1,$C5361,-1)</f>
        <v/>
      </c>
    </row>
    <row r="5362">
      <c r="A5362" s="33" t="n">
        <v>45515.29166666666</v>
      </c>
      <c r="B5362" s="15">
        <f>WEEKDAY($A5362,2)</f>
        <v/>
      </c>
      <c r="C5362" s="15">
        <f>HOUR($A5362)</f>
        <v/>
      </c>
      <c r="D5362" s="15">
        <f>IF(AND($A5362&gt;=Instellingen!$B$6,$A5362&lt;Instellingen!$B$7),1,0)</f>
        <v/>
      </c>
      <c r="E5362" s="15">
        <f>COUNTIF(tData[BezoekStart],"&lt;"&amp;($A5362+1/24))-COUNTIF(tData[BezoekEind],"&lt;="&amp;$A5362)</f>
        <v/>
      </c>
      <c r="F5362" s="15">
        <f>COUNTIF(tData[BezoekLangStart],"&lt;"&amp;($A5362+1/24))-COUNTIF(tData[BezoekLangEind],"&lt;="&amp;$A5362)</f>
        <v/>
      </c>
      <c r="G5362" s="15">
        <f>IF($D5362=1,$B5362*100+$C5362,-1)</f>
        <v/>
      </c>
      <c r="H5362" s="15">
        <f>IF($D5362=1,$B5362,-1)</f>
        <v/>
      </c>
      <c r="I5362" s="15">
        <f>IF($D5362=1,$C5362,-1)</f>
        <v/>
      </c>
    </row>
    <row r="5363">
      <c r="A5363" s="33" t="n">
        <v>45515.33333333334</v>
      </c>
      <c r="B5363" s="15">
        <f>WEEKDAY($A5363,2)</f>
        <v/>
      </c>
      <c r="C5363" s="15">
        <f>HOUR($A5363)</f>
        <v/>
      </c>
      <c r="D5363" s="15">
        <f>IF(AND($A5363&gt;=Instellingen!$B$6,$A5363&lt;Instellingen!$B$7),1,0)</f>
        <v/>
      </c>
      <c r="E5363" s="15">
        <f>COUNTIF(tData[BezoekStart],"&lt;"&amp;($A5363+1/24))-COUNTIF(tData[BezoekEind],"&lt;="&amp;$A5363)</f>
        <v/>
      </c>
      <c r="F5363" s="15">
        <f>COUNTIF(tData[BezoekLangStart],"&lt;"&amp;($A5363+1/24))-COUNTIF(tData[BezoekLangEind],"&lt;="&amp;$A5363)</f>
        <v/>
      </c>
      <c r="G5363" s="15">
        <f>IF($D5363=1,$B5363*100+$C5363,-1)</f>
        <v/>
      </c>
      <c r="H5363" s="15">
        <f>IF($D5363=1,$B5363,-1)</f>
        <v/>
      </c>
      <c r="I5363" s="15">
        <f>IF($D5363=1,$C5363,-1)</f>
        <v/>
      </c>
    </row>
    <row r="5364">
      <c r="A5364" s="33" t="n">
        <v>45515.375</v>
      </c>
      <c r="B5364" s="15">
        <f>WEEKDAY($A5364,2)</f>
        <v/>
      </c>
      <c r="C5364" s="15">
        <f>HOUR($A5364)</f>
        <v/>
      </c>
      <c r="D5364" s="15">
        <f>IF(AND($A5364&gt;=Instellingen!$B$6,$A5364&lt;Instellingen!$B$7),1,0)</f>
        <v/>
      </c>
      <c r="E5364" s="15">
        <f>COUNTIF(tData[BezoekStart],"&lt;"&amp;($A5364+1/24))-COUNTIF(tData[BezoekEind],"&lt;="&amp;$A5364)</f>
        <v/>
      </c>
      <c r="F5364" s="15">
        <f>COUNTIF(tData[BezoekLangStart],"&lt;"&amp;($A5364+1/24))-COUNTIF(tData[BezoekLangEind],"&lt;="&amp;$A5364)</f>
        <v/>
      </c>
      <c r="G5364" s="15">
        <f>IF($D5364=1,$B5364*100+$C5364,-1)</f>
        <v/>
      </c>
      <c r="H5364" s="15">
        <f>IF($D5364=1,$B5364,-1)</f>
        <v/>
      </c>
      <c r="I5364" s="15">
        <f>IF($D5364=1,$C5364,-1)</f>
        <v/>
      </c>
    </row>
    <row r="5365">
      <c r="A5365" s="33" t="n">
        <v>45515.41666666666</v>
      </c>
      <c r="B5365" s="15">
        <f>WEEKDAY($A5365,2)</f>
        <v/>
      </c>
      <c r="C5365" s="15">
        <f>HOUR($A5365)</f>
        <v/>
      </c>
      <c r="D5365" s="15">
        <f>IF(AND($A5365&gt;=Instellingen!$B$6,$A5365&lt;Instellingen!$B$7),1,0)</f>
        <v/>
      </c>
      <c r="E5365" s="15">
        <f>COUNTIF(tData[BezoekStart],"&lt;"&amp;($A5365+1/24))-COUNTIF(tData[BezoekEind],"&lt;="&amp;$A5365)</f>
        <v/>
      </c>
      <c r="F5365" s="15">
        <f>COUNTIF(tData[BezoekLangStart],"&lt;"&amp;($A5365+1/24))-COUNTIF(tData[BezoekLangEind],"&lt;="&amp;$A5365)</f>
        <v/>
      </c>
      <c r="G5365" s="15">
        <f>IF($D5365=1,$B5365*100+$C5365,-1)</f>
        <v/>
      </c>
      <c r="H5365" s="15">
        <f>IF($D5365=1,$B5365,-1)</f>
        <v/>
      </c>
      <c r="I5365" s="15">
        <f>IF($D5365=1,$C5365,-1)</f>
        <v/>
      </c>
    </row>
    <row r="5366">
      <c r="A5366" s="33" t="n">
        <v>45515.45833333334</v>
      </c>
      <c r="B5366" s="15">
        <f>WEEKDAY($A5366,2)</f>
        <v/>
      </c>
      <c r="C5366" s="15">
        <f>HOUR($A5366)</f>
        <v/>
      </c>
      <c r="D5366" s="15">
        <f>IF(AND($A5366&gt;=Instellingen!$B$6,$A5366&lt;Instellingen!$B$7),1,0)</f>
        <v/>
      </c>
      <c r="E5366" s="15">
        <f>COUNTIF(tData[BezoekStart],"&lt;"&amp;($A5366+1/24))-COUNTIF(tData[BezoekEind],"&lt;="&amp;$A5366)</f>
        <v/>
      </c>
      <c r="F5366" s="15">
        <f>COUNTIF(tData[BezoekLangStart],"&lt;"&amp;($A5366+1/24))-COUNTIF(tData[BezoekLangEind],"&lt;="&amp;$A5366)</f>
        <v/>
      </c>
      <c r="G5366" s="15">
        <f>IF($D5366=1,$B5366*100+$C5366,-1)</f>
        <v/>
      </c>
      <c r="H5366" s="15">
        <f>IF($D5366=1,$B5366,-1)</f>
        <v/>
      </c>
      <c r="I5366" s="15">
        <f>IF($D5366=1,$C5366,-1)</f>
        <v/>
      </c>
    </row>
    <row r="5367">
      <c r="A5367" s="33" t="n">
        <v>45515.5</v>
      </c>
      <c r="B5367" s="15">
        <f>WEEKDAY($A5367,2)</f>
        <v/>
      </c>
      <c r="C5367" s="15">
        <f>HOUR($A5367)</f>
        <v/>
      </c>
      <c r="D5367" s="15">
        <f>IF(AND($A5367&gt;=Instellingen!$B$6,$A5367&lt;Instellingen!$B$7),1,0)</f>
        <v/>
      </c>
      <c r="E5367" s="15">
        <f>COUNTIF(tData[BezoekStart],"&lt;"&amp;($A5367+1/24))-COUNTIF(tData[BezoekEind],"&lt;="&amp;$A5367)</f>
        <v/>
      </c>
      <c r="F5367" s="15">
        <f>COUNTIF(tData[BezoekLangStart],"&lt;"&amp;($A5367+1/24))-COUNTIF(tData[BezoekLangEind],"&lt;="&amp;$A5367)</f>
        <v/>
      </c>
      <c r="G5367" s="15">
        <f>IF($D5367=1,$B5367*100+$C5367,-1)</f>
        <v/>
      </c>
      <c r="H5367" s="15">
        <f>IF($D5367=1,$B5367,-1)</f>
        <v/>
      </c>
      <c r="I5367" s="15">
        <f>IF($D5367=1,$C5367,-1)</f>
        <v/>
      </c>
    </row>
    <row r="5368">
      <c r="A5368" s="33" t="n">
        <v>45515.54166666666</v>
      </c>
      <c r="B5368" s="15">
        <f>WEEKDAY($A5368,2)</f>
        <v/>
      </c>
      <c r="C5368" s="15">
        <f>HOUR($A5368)</f>
        <v/>
      </c>
      <c r="D5368" s="15">
        <f>IF(AND($A5368&gt;=Instellingen!$B$6,$A5368&lt;Instellingen!$B$7),1,0)</f>
        <v/>
      </c>
      <c r="E5368" s="15">
        <f>COUNTIF(tData[BezoekStart],"&lt;"&amp;($A5368+1/24))-COUNTIF(tData[BezoekEind],"&lt;="&amp;$A5368)</f>
        <v/>
      </c>
      <c r="F5368" s="15">
        <f>COUNTIF(tData[BezoekLangStart],"&lt;"&amp;($A5368+1/24))-COUNTIF(tData[BezoekLangEind],"&lt;="&amp;$A5368)</f>
        <v/>
      </c>
      <c r="G5368" s="15">
        <f>IF($D5368=1,$B5368*100+$C5368,-1)</f>
        <v/>
      </c>
      <c r="H5368" s="15">
        <f>IF($D5368=1,$B5368,-1)</f>
        <v/>
      </c>
      <c r="I5368" s="15">
        <f>IF($D5368=1,$C5368,-1)</f>
        <v/>
      </c>
    </row>
    <row r="5369">
      <c r="A5369" s="33" t="n">
        <v>45515.58333333334</v>
      </c>
      <c r="B5369" s="15">
        <f>WEEKDAY($A5369,2)</f>
        <v/>
      </c>
      <c r="C5369" s="15">
        <f>HOUR($A5369)</f>
        <v/>
      </c>
      <c r="D5369" s="15">
        <f>IF(AND($A5369&gt;=Instellingen!$B$6,$A5369&lt;Instellingen!$B$7),1,0)</f>
        <v/>
      </c>
      <c r="E5369" s="15">
        <f>COUNTIF(tData[BezoekStart],"&lt;"&amp;($A5369+1/24))-COUNTIF(tData[BezoekEind],"&lt;="&amp;$A5369)</f>
        <v/>
      </c>
      <c r="F5369" s="15">
        <f>COUNTIF(tData[BezoekLangStart],"&lt;"&amp;($A5369+1/24))-COUNTIF(tData[BezoekLangEind],"&lt;="&amp;$A5369)</f>
        <v/>
      </c>
      <c r="G5369" s="15">
        <f>IF($D5369=1,$B5369*100+$C5369,-1)</f>
        <v/>
      </c>
      <c r="H5369" s="15">
        <f>IF($D5369=1,$B5369,-1)</f>
        <v/>
      </c>
      <c r="I5369" s="15">
        <f>IF($D5369=1,$C5369,-1)</f>
        <v/>
      </c>
    </row>
    <row r="5370">
      <c r="A5370" s="33" t="n">
        <v>45515.625</v>
      </c>
      <c r="B5370" s="15">
        <f>WEEKDAY($A5370,2)</f>
        <v/>
      </c>
      <c r="C5370" s="15">
        <f>HOUR($A5370)</f>
        <v/>
      </c>
      <c r="D5370" s="15">
        <f>IF(AND($A5370&gt;=Instellingen!$B$6,$A5370&lt;Instellingen!$B$7),1,0)</f>
        <v/>
      </c>
      <c r="E5370" s="15">
        <f>COUNTIF(tData[BezoekStart],"&lt;"&amp;($A5370+1/24))-COUNTIF(tData[BezoekEind],"&lt;="&amp;$A5370)</f>
        <v/>
      </c>
      <c r="F5370" s="15">
        <f>COUNTIF(tData[BezoekLangStart],"&lt;"&amp;($A5370+1/24))-COUNTIF(tData[BezoekLangEind],"&lt;="&amp;$A5370)</f>
        <v/>
      </c>
      <c r="G5370" s="15">
        <f>IF($D5370=1,$B5370*100+$C5370,-1)</f>
        <v/>
      </c>
      <c r="H5370" s="15">
        <f>IF($D5370=1,$B5370,-1)</f>
        <v/>
      </c>
      <c r="I5370" s="15">
        <f>IF($D5370=1,$C5370,-1)</f>
        <v/>
      </c>
    </row>
    <row r="5371">
      <c r="A5371" s="33" t="n">
        <v>45515.66666666666</v>
      </c>
      <c r="B5371" s="15">
        <f>WEEKDAY($A5371,2)</f>
        <v/>
      </c>
      <c r="C5371" s="15">
        <f>HOUR($A5371)</f>
        <v/>
      </c>
      <c r="D5371" s="15">
        <f>IF(AND($A5371&gt;=Instellingen!$B$6,$A5371&lt;Instellingen!$B$7),1,0)</f>
        <v/>
      </c>
      <c r="E5371" s="15">
        <f>COUNTIF(tData[BezoekStart],"&lt;"&amp;($A5371+1/24))-COUNTIF(tData[BezoekEind],"&lt;="&amp;$A5371)</f>
        <v/>
      </c>
      <c r="F5371" s="15">
        <f>COUNTIF(tData[BezoekLangStart],"&lt;"&amp;($A5371+1/24))-COUNTIF(tData[BezoekLangEind],"&lt;="&amp;$A5371)</f>
        <v/>
      </c>
      <c r="G5371" s="15">
        <f>IF($D5371=1,$B5371*100+$C5371,-1)</f>
        <v/>
      </c>
      <c r="H5371" s="15">
        <f>IF($D5371=1,$B5371,-1)</f>
        <v/>
      </c>
      <c r="I5371" s="15">
        <f>IF($D5371=1,$C5371,-1)</f>
        <v/>
      </c>
    </row>
    <row r="5372">
      <c r="A5372" s="33" t="n">
        <v>45515.70833333334</v>
      </c>
      <c r="B5372" s="15">
        <f>WEEKDAY($A5372,2)</f>
        <v/>
      </c>
      <c r="C5372" s="15">
        <f>HOUR($A5372)</f>
        <v/>
      </c>
      <c r="D5372" s="15">
        <f>IF(AND($A5372&gt;=Instellingen!$B$6,$A5372&lt;Instellingen!$B$7),1,0)</f>
        <v/>
      </c>
      <c r="E5372" s="15">
        <f>COUNTIF(tData[BezoekStart],"&lt;"&amp;($A5372+1/24))-COUNTIF(tData[BezoekEind],"&lt;="&amp;$A5372)</f>
        <v/>
      </c>
      <c r="F5372" s="15">
        <f>COUNTIF(tData[BezoekLangStart],"&lt;"&amp;($A5372+1/24))-COUNTIF(tData[BezoekLangEind],"&lt;="&amp;$A5372)</f>
        <v/>
      </c>
      <c r="G5372" s="15">
        <f>IF($D5372=1,$B5372*100+$C5372,-1)</f>
        <v/>
      </c>
      <c r="H5372" s="15">
        <f>IF($D5372=1,$B5372,-1)</f>
        <v/>
      </c>
      <c r="I5372" s="15">
        <f>IF($D5372=1,$C5372,-1)</f>
        <v/>
      </c>
    </row>
    <row r="5373">
      <c r="A5373" s="33" t="n">
        <v>45515.75</v>
      </c>
      <c r="B5373" s="15">
        <f>WEEKDAY($A5373,2)</f>
        <v/>
      </c>
      <c r="C5373" s="15">
        <f>HOUR($A5373)</f>
        <v/>
      </c>
      <c r="D5373" s="15">
        <f>IF(AND($A5373&gt;=Instellingen!$B$6,$A5373&lt;Instellingen!$B$7),1,0)</f>
        <v/>
      </c>
      <c r="E5373" s="15">
        <f>COUNTIF(tData[BezoekStart],"&lt;"&amp;($A5373+1/24))-COUNTIF(tData[BezoekEind],"&lt;="&amp;$A5373)</f>
        <v/>
      </c>
      <c r="F5373" s="15">
        <f>COUNTIF(tData[BezoekLangStart],"&lt;"&amp;($A5373+1/24))-COUNTIF(tData[BezoekLangEind],"&lt;="&amp;$A5373)</f>
        <v/>
      </c>
      <c r="G5373" s="15">
        <f>IF($D5373=1,$B5373*100+$C5373,-1)</f>
        <v/>
      </c>
      <c r="H5373" s="15">
        <f>IF($D5373=1,$B5373,-1)</f>
        <v/>
      </c>
      <c r="I5373" s="15">
        <f>IF($D5373=1,$C5373,-1)</f>
        <v/>
      </c>
    </row>
    <row r="5374">
      <c r="A5374" s="33" t="n">
        <v>45515.79166666666</v>
      </c>
      <c r="B5374" s="15">
        <f>WEEKDAY($A5374,2)</f>
        <v/>
      </c>
      <c r="C5374" s="15">
        <f>HOUR($A5374)</f>
        <v/>
      </c>
      <c r="D5374" s="15">
        <f>IF(AND($A5374&gt;=Instellingen!$B$6,$A5374&lt;Instellingen!$B$7),1,0)</f>
        <v/>
      </c>
      <c r="E5374" s="15">
        <f>COUNTIF(tData[BezoekStart],"&lt;"&amp;($A5374+1/24))-COUNTIF(tData[BezoekEind],"&lt;="&amp;$A5374)</f>
        <v/>
      </c>
      <c r="F5374" s="15">
        <f>COUNTIF(tData[BezoekLangStart],"&lt;"&amp;($A5374+1/24))-COUNTIF(tData[BezoekLangEind],"&lt;="&amp;$A5374)</f>
        <v/>
      </c>
      <c r="G5374" s="15">
        <f>IF($D5374=1,$B5374*100+$C5374,-1)</f>
        <v/>
      </c>
      <c r="H5374" s="15">
        <f>IF($D5374=1,$B5374,-1)</f>
        <v/>
      </c>
      <c r="I5374" s="15">
        <f>IF($D5374=1,$C5374,-1)</f>
        <v/>
      </c>
    </row>
    <row r="5375">
      <c r="A5375" s="33" t="n">
        <v>45515.83333333334</v>
      </c>
      <c r="B5375" s="15">
        <f>WEEKDAY($A5375,2)</f>
        <v/>
      </c>
      <c r="C5375" s="15">
        <f>HOUR($A5375)</f>
        <v/>
      </c>
      <c r="D5375" s="15">
        <f>IF(AND($A5375&gt;=Instellingen!$B$6,$A5375&lt;Instellingen!$B$7),1,0)</f>
        <v/>
      </c>
      <c r="E5375" s="15">
        <f>COUNTIF(tData[BezoekStart],"&lt;"&amp;($A5375+1/24))-COUNTIF(tData[BezoekEind],"&lt;="&amp;$A5375)</f>
        <v/>
      </c>
      <c r="F5375" s="15">
        <f>COUNTIF(tData[BezoekLangStart],"&lt;"&amp;($A5375+1/24))-COUNTIF(tData[BezoekLangEind],"&lt;="&amp;$A5375)</f>
        <v/>
      </c>
      <c r="G5375" s="15">
        <f>IF($D5375=1,$B5375*100+$C5375,-1)</f>
        <v/>
      </c>
      <c r="H5375" s="15">
        <f>IF($D5375=1,$B5375,-1)</f>
        <v/>
      </c>
      <c r="I5375" s="15">
        <f>IF($D5375=1,$C5375,-1)</f>
        <v/>
      </c>
    </row>
    <row r="5376">
      <c r="A5376" s="33" t="n">
        <v>45515.875</v>
      </c>
      <c r="B5376" s="15">
        <f>WEEKDAY($A5376,2)</f>
        <v/>
      </c>
      <c r="C5376" s="15">
        <f>HOUR($A5376)</f>
        <v/>
      </c>
      <c r="D5376" s="15">
        <f>IF(AND($A5376&gt;=Instellingen!$B$6,$A5376&lt;Instellingen!$B$7),1,0)</f>
        <v/>
      </c>
      <c r="E5376" s="15">
        <f>COUNTIF(tData[BezoekStart],"&lt;"&amp;($A5376+1/24))-COUNTIF(tData[BezoekEind],"&lt;="&amp;$A5376)</f>
        <v/>
      </c>
      <c r="F5376" s="15">
        <f>COUNTIF(tData[BezoekLangStart],"&lt;"&amp;($A5376+1/24))-COUNTIF(tData[BezoekLangEind],"&lt;="&amp;$A5376)</f>
        <v/>
      </c>
      <c r="G5376" s="15">
        <f>IF($D5376=1,$B5376*100+$C5376,-1)</f>
        <v/>
      </c>
      <c r="H5376" s="15">
        <f>IF($D5376=1,$B5376,-1)</f>
        <v/>
      </c>
      <c r="I5376" s="15">
        <f>IF($D5376=1,$C5376,-1)</f>
        <v/>
      </c>
    </row>
    <row r="5377">
      <c r="A5377" s="33" t="n">
        <v>45515.91666666666</v>
      </c>
      <c r="B5377" s="15">
        <f>WEEKDAY($A5377,2)</f>
        <v/>
      </c>
      <c r="C5377" s="15">
        <f>HOUR($A5377)</f>
        <v/>
      </c>
      <c r="D5377" s="15">
        <f>IF(AND($A5377&gt;=Instellingen!$B$6,$A5377&lt;Instellingen!$B$7),1,0)</f>
        <v/>
      </c>
      <c r="E5377" s="15">
        <f>COUNTIF(tData[BezoekStart],"&lt;"&amp;($A5377+1/24))-COUNTIF(tData[BezoekEind],"&lt;="&amp;$A5377)</f>
        <v/>
      </c>
      <c r="F5377" s="15">
        <f>COUNTIF(tData[BezoekLangStart],"&lt;"&amp;($A5377+1/24))-COUNTIF(tData[BezoekLangEind],"&lt;="&amp;$A5377)</f>
        <v/>
      </c>
      <c r="G5377" s="15">
        <f>IF($D5377=1,$B5377*100+$C5377,-1)</f>
        <v/>
      </c>
      <c r="H5377" s="15">
        <f>IF($D5377=1,$B5377,-1)</f>
        <v/>
      </c>
      <c r="I5377" s="15">
        <f>IF($D5377=1,$C5377,-1)</f>
        <v/>
      </c>
    </row>
    <row r="5378">
      <c r="A5378" s="33" t="n">
        <v>45515.95833333334</v>
      </c>
      <c r="B5378" s="15">
        <f>WEEKDAY($A5378,2)</f>
        <v/>
      </c>
      <c r="C5378" s="15">
        <f>HOUR($A5378)</f>
        <v/>
      </c>
      <c r="D5378" s="15">
        <f>IF(AND($A5378&gt;=Instellingen!$B$6,$A5378&lt;Instellingen!$B$7),1,0)</f>
        <v/>
      </c>
      <c r="E5378" s="15">
        <f>COUNTIF(tData[BezoekStart],"&lt;"&amp;($A5378+1/24))-COUNTIF(tData[BezoekEind],"&lt;="&amp;$A5378)</f>
        <v/>
      </c>
      <c r="F5378" s="15">
        <f>COUNTIF(tData[BezoekLangStart],"&lt;"&amp;($A5378+1/24))-COUNTIF(tData[BezoekLangEind],"&lt;="&amp;$A5378)</f>
        <v/>
      </c>
      <c r="G5378" s="15">
        <f>IF($D5378=1,$B5378*100+$C5378,-1)</f>
        <v/>
      </c>
      <c r="H5378" s="15">
        <f>IF($D5378=1,$B5378,-1)</f>
        <v/>
      </c>
      <c r="I5378" s="15">
        <f>IF($D5378=1,$C5378,-1)</f>
        <v/>
      </c>
    </row>
    <row r="5379">
      <c r="A5379" s="33" t="n">
        <v>45516</v>
      </c>
      <c r="B5379" s="15">
        <f>WEEKDAY($A5379,2)</f>
        <v/>
      </c>
      <c r="C5379" s="15">
        <f>HOUR($A5379)</f>
        <v/>
      </c>
      <c r="D5379" s="15">
        <f>IF(AND($A5379&gt;=Instellingen!$B$6,$A5379&lt;Instellingen!$B$7),1,0)</f>
        <v/>
      </c>
      <c r="E5379" s="15">
        <f>COUNTIF(tData[BezoekStart],"&lt;"&amp;($A5379+1/24))-COUNTIF(tData[BezoekEind],"&lt;="&amp;$A5379)</f>
        <v/>
      </c>
      <c r="F5379" s="15">
        <f>COUNTIF(tData[BezoekLangStart],"&lt;"&amp;($A5379+1/24))-COUNTIF(tData[BezoekLangEind],"&lt;="&amp;$A5379)</f>
        <v/>
      </c>
      <c r="G5379" s="15">
        <f>IF($D5379=1,$B5379*100+$C5379,-1)</f>
        <v/>
      </c>
      <c r="H5379" s="15">
        <f>IF($D5379=1,$B5379,-1)</f>
        <v/>
      </c>
      <c r="I5379" s="15">
        <f>IF($D5379=1,$C5379,-1)</f>
        <v/>
      </c>
    </row>
    <row r="5380">
      <c r="A5380" s="33" t="n">
        <v>45516.04166666666</v>
      </c>
      <c r="B5380" s="15">
        <f>WEEKDAY($A5380,2)</f>
        <v/>
      </c>
      <c r="C5380" s="15">
        <f>HOUR($A5380)</f>
        <v/>
      </c>
      <c r="D5380" s="15">
        <f>IF(AND($A5380&gt;=Instellingen!$B$6,$A5380&lt;Instellingen!$B$7),1,0)</f>
        <v/>
      </c>
      <c r="E5380" s="15">
        <f>COUNTIF(tData[BezoekStart],"&lt;"&amp;($A5380+1/24))-COUNTIF(tData[BezoekEind],"&lt;="&amp;$A5380)</f>
        <v/>
      </c>
      <c r="F5380" s="15">
        <f>COUNTIF(tData[BezoekLangStart],"&lt;"&amp;($A5380+1/24))-COUNTIF(tData[BezoekLangEind],"&lt;="&amp;$A5380)</f>
        <v/>
      </c>
      <c r="G5380" s="15">
        <f>IF($D5380=1,$B5380*100+$C5380,-1)</f>
        <v/>
      </c>
      <c r="H5380" s="15">
        <f>IF($D5380=1,$B5380,-1)</f>
        <v/>
      </c>
      <c r="I5380" s="15">
        <f>IF($D5380=1,$C5380,-1)</f>
        <v/>
      </c>
    </row>
    <row r="5381">
      <c r="A5381" s="33" t="n">
        <v>45516.08333333334</v>
      </c>
      <c r="B5381" s="15">
        <f>WEEKDAY($A5381,2)</f>
        <v/>
      </c>
      <c r="C5381" s="15">
        <f>HOUR($A5381)</f>
        <v/>
      </c>
      <c r="D5381" s="15">
        <f>IF(AND($A5381&gt;=Instellingen!$B$6,$A5381&lt;Instellingen!$B$7),1,0)</f>
        <v/>
      </c>
      <c r="E5381" s="15">
        <f>COUNTIF(tData[BezoekStart],"&lt;"&amp;($A5381+1/24))-COUNTIF(tData[BezoekEind],"&lt;="&amp;$A5381)</f>
        <v/>
      </c>
      <c r="F5381" s="15">
        <f>COUNTIF(tData[BezoekLangStart],"&lt;"&amp;($A5381+1/24))-COUNTIF(tData[BezoekLangEind],"&lt;="&amp;$A5381)</f>
        <v/>
      </c>
      <c r="G5381" s="15">
        <f>IF($D5381=1,$B5381*100+$C5381,-1)</f>
        <v/>
      </c>
      <c r="H5381" s="15">
        <f>IF($D5381=1,$B5381,-1)</f>
        <v/>
      </c>
      <c r="I5381" s="15">
        <f>IF($D5381=1,$C5381,-1)</f>
        <v/>
      </c>
    </row>
    <row r="5382">
      <c r="A5382" s="33" t="n">
        <v>45516.125</v>
      </c>
      <c r="B5382" s="15">
        <f>WEEKDAY($A5382,2)</f>
        <v/>
      </c>
      <c r="C5382" s="15">
        <f>HOUR($A5382)</f>
        <v/>
      </c>
      <c r="D5382" s="15">
        <f>IF(AND($A5382&gt;=Instellingen!$B$6,$A5382&lt;Instellingen!$B$7),1,0)</f>
        <v/>
      </c>
      <c r="E5382" s="15">
        <f>COUNTIF(tData[BezoekStart],"&lt;"&amp;($A5382+1/24))-COUNTIF(tData[BezoekEind],"&lt;="&amp;$A5382)</f>
        <v/>
      </c>
      <c r="F5382" s="15">
        <f>COUNTIF(tData[BezoekLangStart],"&lt;"&amp;($A5382+1/24))-COUNTIF(tData[BezoekLangEind],"&lt;="&amp;$A5382)</f>
        <v/>
      </c>
      <c r="G5382" s="15">
        <f>IF($D5382=1,$B5382*100+$C5382,-1)</f>
        <v/>
      </c>
      <c r="H5382" s="15">
        <f>IF($D5382=1,$B5382,-1)</f>
        <v/>
      </c>
      <c r="I5382" s="15">
        <f>IF($D5382=1,$C5382,-1)</f>
        <v/>
      </c>
    </row>
    <row r="5383">
      <c r="A5383" s="33" t="n">
        <v>45516.16666666666</v>
      </c>
      <c r="B5383" s="15">
        <f>WEEKDAY($A5383,2)</f>
        <v/>
      </c>
      <c r="C5383" s="15">
        <f>HOUR($A5383)</f>
        <v/>
      </c>
      <c r="D5383" s="15">
        <f>IF(AND($A5383&gt;=Instellingen!$B$6,$A5383&lt;Instellingen!$B$7),1,0)</f>
        <v/>
      </c>
      <c r="E5383" s="15">
        <f>COUNTIF(tData[BezoekStart],"&lt;"&amp;($A5383+1/24))-COUNTIF(tData[BezoekEind],"&lt;="&amp;$A5383)</f>
        <v/>
      </c>
      <c r="F5383" s="15">
        <f>COUNTIF(tData[BezoekLangStart],"&lt;"&amp;($A5383+1/24))-COUNTIF(tData[BezoekLangEind],"&lt;="&amp;$A5383)</f>
        <v/>
      </c>
      <c r="G5383" s="15">
        <f>IF($D5383=1,$B5383*100+$C5383,-1)</f>
        <v/>
      </c>
      <c r="H5383" s="15">
        <f>IF($D5383=1,$B5383,-1)</f>
        <v/>
      </c>
      <c r="I5383" s="15">
        <f>IF($D5383=1,$C5383,-1)</f>
        <v/>
      </c>
    </row>
    <row r="5384">
      <c r="A5384" s="33" t="n">
        <v>45516.20833333334</v>
      </c>
      <c r="B5384" s="15">
        <f>WEEKDAY($A5384,2)</f>
        <v/>
      </c>
      <c r="C5384" s="15">
        <f>HOUR($A5384)</f>
        <v/>
      </c>
      <c r="D5384" s="15">
        <f>IF(AND($A5384&gt;=Instellingen!$B$6,$A5384&lt;Instellingen!$B$7),1,0)</f>
        <v/>
      </c>
      <c r="E5384" s="15">
        <f>COUNTIF(tData[BezoekStart],"&lt;"&amp;($A5384+1/24))-COUNTIF(tData[BezoekEind],"&lt;="&amp;$A5384)</f>
        <v/>
      </c>
      <c r="F5384" s="15">
        <f>COUNTIF(tData[BezoekLangStart],"&lt;"&amp;($A5384+1/24))-COUNTIF(tData[BezoekLangEind],"&lt;="&amp;$A5384)</f>
        <v/>
      </c>
      <c r="G5384" s="15">
        <f>IF($D5384=1,$B5384*100+$C5384,-1)</f>
        <v/>
      </c>
      <c r="H5384" s="15">
        <f>IF($D5384=1,$B5384,-1)</f>
        <v/>
      </c>
      <c r="I5384" s="15">
        <f>IF($D5384=1,$C5384,-1)</f>
        <v/>
      </c>
    </row>
    <row r="5385">
      <c r="A5385" s="33" t="n">
        <v>45516.25</v>
      </c>
      <c r="B5385" s="15">
        <f>WEEKDAY($A5385,2)</f>
        <v/>
      </c>
      <c r="C5385" s="15">
        <f>HOUR($A5385)</f>
        <v/>
      </c>
      <c r="D5385" s="15">
        <f>IF(AND($A5385&gt;=Instellingen!$B$6,$A5385&lt;Instellingen!$B$7),1,0)</f>
        <v/>
      </c>
      <c r="E5385" s="15">
        <f>COUNTIF(tData[BezoekStart],"&lt;"&amp;($A5385+1/24))-COUNTIF(tData[BezoekEind],"&lt;="&amp;$A5385)</f>
        <v/>
      </c>
      <c r="F5385" s="15">
        <f>COUNTIF(tData[BezoekLangStart],"&lt;"&amp;($A5385+1/24))-COUNTIF(tData[BezoekLangEind],"&lt;="&amp;$A5385)</f>
        <v/>
      </c>
      <c r="G5385" s="15">
        <f>IF($D5385=1,$B5385*100+$C5385,-1)</f>
        <v/>
      </c>
      <c r="H5385" s="15">
        <f>IF($D5385=1,$B5385,-1)</f>
        <v/>
      </c>
      <c r="I5385" s="15">
        <f>IF($D5385=1,$C5385,-1)</f>
        <v/>
      </c>
    </row>
    <row r="5386">
      <c r="A5386" s="33" t="n">
        <v>45516.29166666666</v>
      </c>
      <c r="B5386" s="15">
        <f>WEEKDAY($A5386,2)</f>
        <v/>
      </c>
      <c r="C5386" s="15">
        <f>HOUR($A5386)</f>
        <v/>
      </c>
      <c r="D5386" s="15">
        <f>IF(AND($A5386&gt;=Instellingen!$B$6,$A5386&lt;Instellingen!$B$7),1,0)</f>
        <v/>
      </c>
      <c r="E5386" s="15">
        <f>COUNTIF(tData[BezoekStart],"&lt;"&amp;($A5386+1/24))-COUNTIF(tData[BezoekEind],"&lt;="&amp;$A5386)</f>
        <v/>
      </c>
      <c r="F5386" s="15">
        <f>COUNTIF(tData[BezoekLangStart],"&lt;"&amp;($A5386+1/24))-COUNTIF(tData[BezoekLangEind],"&lt;="&amp;$A5386)</f>
        <v/>
      </c>
      <c r="G5386" s="15">
        <f>IF($D5386=1,$B5386*100+$C5386,-1)</f>
        <v/>
      </c>
      <c r="H5386" s="15">
        <f>IF($D5386=1,$B5386,-1)</f>
        <v/>
      </c>
      <c r="I5386" s="15">
        <f>IF($D5386=1,$C5386,-1)</f>
        <v/>
      </c>
    </row>
    <row r="5387">
      <c r="A5387" s="33" t="n">
        <v>45516.33333333334</v>
      </c>
      <c r="B5387" s="15">
        <f>WEEKDAY($A5387,2)</f>
        <v/>
      </c>
      <c r="C5387" s="15">
        <f>HOUR($A5387)</f>
        <v/>
      </c>
      <c r="D5387" s="15">
        <f>IF(AND($A5387&gt;=Instellingen!$B$6,$A5387&lt;Instellingen!$B$7),1,0)</f>
        <v/>
      </c>
      <c r="E5387" s="15">
        <f>COUNTIF(tData[BezoekStart],"&lt;"&amp;($A5387+1/24))-COUNTIF(tData[BezoekEind],"&lt;="&amp;$A5387)</f>
        <v/>
      </c>
      <c r="F5387" s="15">
        <f>COUNTIF(tData[BezoekLangStart],"&lt;"&amp;($A5387+1/24))-COUNTIF(tData[BezoekLangEind],"&lt;="&amp;$A5387)</f>
        <v/>
      </c>
      <c r="G5387" s="15">
        <f>IF($D5387=1,$B5387*100+$C5387,-1)</f>
        <v/>
      </c>
      <c r="H5387" s="15">
        <f>IF($D5387=1,$B5387,-1)</f>
        <v/>
      </c>
      <c r="I5387" s="15">
        <f>IF($D5387=1,$C5387,-1)</f>
        <v/>
      </c>
    </row>
    <row r="5388">
      <c r="A5388" s="33" t="n">
        <v>45516.375</v>
      </c>
      <c r="B5388" s="15">
        <f>WEEKDAY($A5388,2)</f>
        <v/>
      </c>
      <c r="C5388" s="15">
        <f>HOUR($A5388)</f>
        <v/>
      </c>
      <c r="D5388" s="15">
        <f>IF(AND($A5388&gt;=Instellingen!$B$6,$A5388&lt;Instellingen!$B$7),1,0)</f>
        <v/>
      </c>
      <c r="E5388" s="15">
        <f>COUNTIF(tData[BezoekStart],"&lt;"&amp;($A5388+1/24))-COUNTIF(tData[BezoekEind],"&lt;="&amp;$A5388)</f>
        <v/>
      </c>
      <c r="F5388" s="15">
        <f>COUNTIF(tData[BezoekLangStart],"&lt;"&amp;($A5388+1/24))-COUNTIF(tData[BezoekLangEind],"&lt;="&amp;$A5388)</f>
        <v/>
      </c>
      <c r="G5388" s="15">
        <f>IF($D5388=1,$B5388*100+$C5388,-1)</f>
        <v/>
      </c>
      <c r="H5388" s="15">
        <f>IF($D5388=1,$B5388,-1)</f>
        <v/>
      </c>
      <c r="I5388" s="15">
        <f>IF($D5388=1,$C5388,-1)</f>
        <v/>
      </c>
    </row>
    <row r="5389">
      <c r="A5389" s="33" t="n">
        <v>45516.41666666666</v>
      </c>
      <c r="B5389" s="15">
        <f>WEEKDAY($A5389,2)</f>
        <v/>
      </c>
      <c r="C5389" s="15">
        <f>HOUR($A5389)</f>
        <v/>
      </c>
      <c r="D5389" s="15">
        <f>IF(AND($A5389&gt;=Instellingen!$B$6,$A5389&lt;Instellingen!$B$7),1,0)</f>
        <v/>
      </c>
      <c r="E5389" s="15">
        <f>COUNTIF(tData[BezoekStart],"&lt;"&amp;($A5389+1/24))-COUNTIF(tData[BezoekEind],"&lt;="&amp;$A5389)</f>
        <v/>
      </c>
      <c r="F5389" s="15">
        <f>COUNTIF(tData[BezoekLangStart],"&lt;"&amp;($A5389+1/24))-COUNTIF(tData[BezoekLangEind],"&lt;="&amp;$A5389)</f>
        <v/>
      </c>
      <c r="G5389" s="15">
        <f>IF($D5389=1,$B5389*100+$C5389,-1)</f>
        <v/>
      </c>
      <c r="H5389" s="15">
        <f>IF($D5389=1,$B5389,-1)</f>
        <v/>
      </c>
      <c r="I5389" s="15">
        <f>IF($D5389=1,$C5389,-1)</f>
        <v/>
      </c>
    </row>
    <row r="5390">
      <c r="A5390" s="33" t="n">
        <v>45516.45833333334</v>
      </c>
      <c r="B5390" s="15">
        <f>WEEKDAY($A5390,2)</f>
        <v/>
      </c>
      <c r="C5390" s="15">
        <f>HOUR($A5390)</f>
        <v/>
      </c>
      <c r="D5390" s="15">
        <f>IF(AND($A5390&gt;=Instellingen!$B$6,$A5390&lt;Instellingen!$B$7),1,0)</f>
        <v/>
      </c>
      <c r="E5390" s="15">
        <f>COUNTIF(tData[BezoekStart],"&lt;"&amp;($A5390+1/24))-COUNTIF(tData[BezoekEind],"&lt;="&amp;$A5390)</f>
        <v/>
      </c>
      <c r="F5390" s="15">
        <f>COUNTIF(tData[BezoekLangStart],"&lt;"&amp;($A5390+1/24))-COUNTIF(tData[BezoekLangEind],"&lt;="&amp;$A5390)</f>
        <v/>
      </c>
      <c r="G5390" s="15">
        <f>IF($D5390=1,$B5390*100+$C5390,-1)</f>
        <v/>
      </c>
      <c r="H5390" s="15">
        <f>IF($D5390=1,$B5390,-1)</f>
        <v/>
      </c>
      <c r="I5390" s="15">
        <f>IF($D5390=1,$C5390,-1)</f>
        <v/>
      </c>
    </row>
    <row r="5391">
      <c r="A5391" s="33" t="n">
        <v>45516.5</v>
      </c>
      <c r="B5391" s="15">
        <f>WEEKDAY($A5391,2)</f>
        <v/>
      </c>
      <c r="C5391" s="15">
        <f>HOUR($A5391)</f>
        <v/>
      </c>
      <c r="D5391" s="15">
        <f>IF(AND($A5391&gt;=Instellingen!$B$6,$A5391&lt;Instellingen!$B$7),1,0)</f>
        <v/>
      </c>
      <c r="E5391" s="15">
        <f>COUNTIF(tData[BezoekStart],"&lt;"&amp;($A5391+1/24))-COUNTIF(tData[BezoekEind],"&lt;="&amp;$A5391)</f>
        <v/>
      </c>
      <c r="F5391" s="15">
        <f>COUNTIF(tData[BezoekLangStart],"&lt;"&amp;($A5391+1/24))-COUNTIF(tData[BezoekLangEind],"&lt;="&amp;$A5391)</f>
        <v/>
      </c>
      <c r="G5391" s="15">
        <f>IF($D5391=1,$B5391*100+$C5391,-1)</f>
        <v/>
      </c>
      <c r="H5391" s="15">
        <f>IF($D5391=1,$B5391,-1)</f>
        <v/>
      </c>
      <c r="I5391" s="15">
        <f>IF($D5391=1,$C5391,-1)</f>
        <v/>
      </c>
    </row>
    <row r="5392">
      <c r="A5392" s="33" t="n">
        <v>45516.54166666666</v>
      </c>
      <c r="B5392" s="15">
        <f>WEEKDAY($A5392,2)</f>
        <v/>
      </c>
      <c r="C5392" s="15">
        <f>HOUR($A5392)</f>
        <v/>
      </c>
      <c r="D5392" s="15">
        <f>IF(AND($A5392&gt;=Instellingen!$B$6,$A5392&lt;Instellingen!$B$7),1,0)</f>
        <v/>
      </c>
      <c r="E5392" s="15">
        <f>COUNTIF(tData[BezoekStart],"&lt;"&amp;($A5392+1/24))-COUNTIF(tData[BezoekEind],"&lt;="&amp;$A5392)</f>
        <v/>
      </c>
      <c r="F5392" s="15">
        <f>COUNTIF(tData[BezoekLangStart],"&lt;"&amp;($A5392+1/24))-COUNTIF(tData[BezoekLangEind],"&lt;="&amp;$A5392)</f>
        <v/>
      </c>
      <c r="G5392" s="15">
        <f>IF($D5392=1,$B5392*100+$C5392,-1)</f>
        <v/>
      </c>
      <c r="H5392" s="15">
        <f>IF($D5392=1,$B5392,-1)</f>
        <v/>
      </c>
      <c r="I5392" s="15">
        <f>IF($D5392=1,$C5392,-1)</f>
        <v/>
      </c>
    </row>
    <row r="5393">
      <c r="A5393" s="33" t="n">
        <v>45516.58333333334</v>
      </c>
      <c r="B5393" s="15">
        <f>WEEKDAY($A5393,2)</f>
        <v/>
      </c>
      <c r="C5393" s="15">
        <f>HOUR($A5393)</f>
        <v/>
      </c>
      <c r="D5393" s="15">
        <f>IF(AND($A5393&gt;=Instellingen!$B$6,$A5393&lt;Instellingen!$B$7),1,0)</f>
        <v/>
      </c>
      <c r="E5393" s="15">
        <f>COUNTIF(tData[BezoekStart],"&lt;"&amp;($A5393+1/24))-COUNTIF(tData[BezoekEind],"&lt;="&amp;$A5393)</f>
        <v/>
      </c>
      <c r="F5393" s="15">
        <f>COUNTIF(tData[BezoekLangStart],"&lt;"&amp;($A5393+1/24))-COUNTIF(tData[BezoekLangEind],"&lt;="&amp;$A5393)</f>
        <v/>
      </c>
      <c r="G5393" s="15">
        <f>IF($D5393=1,$B5393*100+$C5393,-1)</f>
        <v/>
      </c>
      <c r="H5393" s="15">
        <f>IF($D5393=1,$B5393,-1)</f>
        <v/>
      </c>
      <c r="I5393" s="15">
        <f>IF($D5393=1,$C5393,-1)</f>
        <v/>
      </c>
    </row>
    <row r="5394">
      <c r="A5394" s="33" t="n">
        <v>45516.625</v>
      </c>
      <c r="B5394" s="15">
        <f>WEEKDAY($A5394,2)</f>
        <v/>
      </c>
      <c r="C5394" s="15">
        <f>HOUR($A5394)</f>
        <v/>
      </c>
      <c r="D5394" s="15">
        <f>IF(AND($A5394&gt;=Instellingen!$B$6,$A5394&lt;Instellingen!$B$7),1,0)</f>
        <v/>
      </c>
      <c r="E5394" s="15">
        <f>COUNTIF(tData[BezoekStart],"&lt;"&amp;($A5394+1/24))-COUNTIF(tData[BezoekEind],"&lt;="&amp;$A5394)</f>
        <v/>
      </c>
      <c r="F5394" s="15">
        <f>COUNTIF(tData[BezoekLangStart],"&lt;"&amp;($A5394+1/24))-COUNTIF(tData[BezoekLangEind],"&lt;="&amp;$A5394)</f>
        <v/>
      </c>
      <c r="G5394" s="15">
        <f>IF($D5394=1,$B5394*100+$C5394,-1)</f>
        <v/>
      </c>
      <c r="H5394" s="15">
        <f>IF($D5394=1,$B5394,-1)</f>
        <v/>
      </c>
      <c r="I5394" s="15">
        <f>IF($D5394=1,$C5394,-1)</f>
        <v/>
      </c>
    </row>
    <row r="5395">
      <c r="A5395" s="33" t="n">
        <v>45516.66666666666</v>
      </c>
      <c r="B5395" s="15">
        <f>WEEKDAY($A5395,2)</f>
        <v/>
      </c>
      <c r="C5395" s="15">
        <f>HOUR($A5395)</f>
        <v/>
      </c>
      <c r="D5395" s="15">
        <f>IF(AND($A5395&gt;=Instellingen!$B$6,$A5395&lt;Instellingen!$B$7),1,0)</f>
        <v/>
      </c>
      <c r="E5395" s="15">
        <f>COUNTIF(tData[BezoekStart],"&lt;"&amp;($A5395+1/24))-COUNTIF(tData[BezoekEind],"&lt;="&amp;$A5395)</f>
        <v/>
      </c>
      <c r="F5395" s="15">
        <f>COUNTIF(tData[BezoekLangStart],"&lt;"&amp;($A5395+1/24))-COUNTIF(tData[BezoekLangEind],"&lt;="&amp;$A5395)</f>
        <v/>
      </c>
      <c r="G5395" s="15">
        <f>IF($D5395=1,$B5395*100+$C5395,-1)</f>
        <v/>
      </c>
      <c r="H5395" s="15">
        <f>IF($D5395=1,$B5395,-1)</f>
        <v/>
      </c>
      <c r="I5395" s="15">
        <f>IF($D5395=1,$C5395,-1)</f>
        <v/>
      </c>
    </row>
    <row r="5396">
      <c r="A5396" s="33" t="n">
        <v>45516.70833333334</v>
      </c>
      <c r="B5396" s="15">
        <f>WEEKDAY($A5396,2)</f>
        <v/>
      </c>
      <c r="C5396" s="15">
        <f>HOUR($A5396)</f>
        <v/>
      </c>
      <c r="D5396" s="15">
        <f>IF(AND($A5396&gt;=Instellingen!$B$6,$A5396&lt;Instellingen!$B$7),1,0)</f>
        <v/>
      </c>
      <c r="E5396" s="15">
        <f>COUNTIF(tData[BezoekStart],"&lt;"&amp;($A5396+1/24))-COUNTIF(tData[BezoekEind],"&lt;="&amp;$A5396)</f>
        <v/>
      </c>
      <c r="F5396" s="15">
        <f>COUNTIF(tData[BezoekLangStart],"&lt;"&amp;($A5396+1/24))-COUNTIF(tData[BezoekLangEind],"&lt;="&amp;$A5396)</f>
        <v/>
      </c>
      <c r="G5396" s="15">
        <f>IF($D5396=1,$B5396*100+$C5396,-1)</f>
        <v/>
      </c>
      <c r="H5396" s="15">
        <f>IF($D5396=1,$B5396,-1)</f>
        <v/>
      </c>
      <c r="I5396" s="15">
        <f>IF($D5396=1,$C5396,-1)</f>
        <v/>
      </c>
    </row>
    <row r="5397">
      <c r="A5397" s="33" t="n">
        <v>45516.75</v>
      </c>
      <c r="B5397" s="15">
        <f>WEEKDAY($A5397,2)</f>
        <v/>
      </c>
      <c r="C5397" s="15">
        <f>HOUR($A5397)</f>
        <v/>
      </c>
      <c r="D5397" s="15">
        <f>IF(AND($A5397&gt;=Instellingen!$B$6,$A5397&lt;Instellingen!$B$7),1,0)</f>
        <v/>
      </c>
      <c r="E5397" s="15">
        <f>COUNTIF(tData[BezoekStart],"&lt;"&amp;($A5397+1/24))-COUNTIF(tData[BezoekEind],"&lt;="&amp;$A5397)</f>
        <v/>
      </c>
      <c r="F5397" s="15">
        <f>COUNTIF(tData[BezoekLangStart],"&lt;"&amp;($A5397+1/24))-COUNTIF(tData[BezoekLangEind],"&lt;="&amp;$A5397)</f>
        <v/>
      </c>
      <c r="G5397" s="15">
        <f>IF($D5397=1,$B5397*100+$C5397,-1)</f>
        <v/>
      </c>
      <c r="H5397" s="15">
        <f>IF($D5397=1,$B5397,-1)</f>
        <v/>
      </c>
      <c r="I5397" s="15">
        <f>IF($D5397=1,$C5397,-1)</f>
        <v/>
      </c>
    </row>
    <row r="5398">
      <c r="A5398" s="33" t="n">
        <v>45516.79166666666</v>
      </c>
      <c r="B5398" s="15">
        <f>WEEKDAY($A5398,2)</f>
        <v/>
      </c>
      <c r="C5398" s="15">
        <f>HOUR($A5398)</f>
        <v/>
      </c>
      <c r="D5398" s="15">
        <f>IF(AND($A5398&gt;=Instellingen!$B$6,$A5398&lt;Instellingen!$B$7),1,0)</f>
        <v/>
      </c>
      <c r="E5398" s="15">
        <f>COUNTIF(tData[BezoekStart],"&lt;"&amp;($A5398+1/24))-COUNTIF(tData[BezoekEind],"&lt;="&amp;$A5398)</f>
        <v/>
      </c>
      <c r="F5398" s="15">
        <f>COUNTIF(tData[BezoekLangStart],"&lt;"&amp;($A5398+1/24))-COUNTIF(tData[BezoekLangEind],"&lt;="&amp;$A5398)</f>
        <v/>
      </c>
      <c r="G5398" s="15">
        <f>IF($D5398=1,$B5398*100+$C5398,-1)</f>
        <v/>
      </c>
      <c r="H5398" s="15">
        <f>IF($D5398=1,$B5398,-1)</f>
        <v/>
      </c>
      <c r="I5398" s="15">
        <f>IF($D5398=1,$C5398,-1)</f>
        <v/>
      </c>
    </row>
    <row r="5399">
      <c r="A5399" s="33" t="n">
        <v>45516.83333333334</v>
      </c>
      <c r="B5399" s="15">
        <f>WEEKDAY($A5399,2)</f>
        <v/>
      </c>
      <c r="C5399" s="15">
        <f>HOUR($A5399)</f>
        <v/>
      </c>
      <c r="D5399" s="15">
        <f>IF(AND($A5399&gt;=Instellingen!$B$6,$A5399&lt;Instellingen!$B$7),1,0)</f>
        <v/>
      </c>
      <c r="E5399" s="15">
        <f>COUNTIF(tData[BezoekStart],"&lt;"&amp;($A5399+1/24))-COUNTIF(tData[BezoekEind],"&lt;="&amp;$A5399)</f>
        <v/>
      </c>
      <c r="F5399" s="15">
        <f>COUNTIF(tData[BezoekLangStart],"&lt;"&amp;($A5399+1/24))-COUNTIF(tData[BezoekLangEind],"&lt;="&amp;$A5399)</f>
        <v/>
      </c>
      <c r="G5399" s="15">
        <f>IF($D5399=1,$B5399*100+$C5399,-1)</f>
        <v/>
      </c>
      <c r="H5399" s="15">
        <f>IF($D5399=1,$B5399,-1)</f>
        <v/>
      </c>
      <c r="I5399" s="15">
        <f>IF($D5399=1,$C5399,-1)</f>
        <v/>
      </c>
    </row>
    <row r="5400">
      <c r="A5400" s="33" t="n">
        <v>45516.875</v>
      </c>
      <c r="B5400" s="15">
        <f>WEEKDAY($A5400,2)</f>
        <v/>
      </c>
      <c r="C5400" s="15">
        <f>HOUR($A5400)</f>
        <v/>
      </c>
      <c r="D5400" s="15">
        <f>IF(AND($A5400&gt;=Instellingen!$B$6,$A5400&lt;Instellingen!$B$7),1,0)</f>
        <v/>
      </c>
      <c r="E5400" s="15">
        <f>COUNTIF(tData[BezoekStart],"&lt;"&amp;($A5400+1/24))-COUNTIF(tData[BezoekEind],"&lt;="&amp;$A5400)</f>
        <v/>
      </c>
      <c r="F5400" s="15">
        <f>COUNTIF(tData[BezoekLangStart],"&lt;"&amp;($A5400+1/24))-COUNTIF(tData[BezoekLangEind],"&lt;="&amp;$A5400)</f>
        <v/>
      </c>
      <c r="G5400" s="15">
        <f>IF($D5400=1,$B5400*100+$C5400,-1)</f>
        <v/>
      </c>
      <c r="H5400" s="15">
        <f>IF($D5400=1,$B5400,-1)</f>
        <v/>
      </c>
      <c r="I5400" s="15">
        <f>IF($D5400=1,$C5400,-1)</f>
        <v/>
      </c>
    </row>
    <row r="5401">
      <c r="A5401" s="33" t="n">
        <v>45516.91666666666</v>
      </c>
      <c r="B5401" s="15">
        <f>WEEKDAY($A5401,2)</f>
        <v/>
      </c>
      <c r="C5401" s="15">
        <f>HOUR($A5401)</f>
        <v/>
      </c>
      <c r="D5401" s="15">
        <f>IF(AND($A5401&gt;=Instellingen!$B$6,$A5401&lt;Instellingen!$B$7),1,0)</f>
        <v/>
      </c>
      <c r="E5401" s="15">
        <f>COUNTIF(tData[BezoekStart],"&lt;"&amp;($A5401+1/24))-COUNTIF(tData[BezoekEind],"&lt;="&amp;$A5401)</f>
        <v/>
      </c>
      <c r="F5401" s="15">
        <f>COUNTIF(tData[BezoekLangStart],"&lt;"&amp;($A5401+1/24))-COUNTIF(tData[BezoekLangEind],"&lt;="&amp;$A5401)</f>
        <v/>
      </c>
      <c r="G5401" s="15">
        <f>IF($D5401=1,$B5401*100+$C5401,-1)</f>
        <v/>
      </c>
      <c r="H5401" s="15">
        <f>IF($D5401=1,$B5401,-1)</f>
        <v/>
      </c>
      <c r="I5401" s="15">
        <f>IF($D5401=1,$C5401,-1)</f>
        <v/>
      </c>
    </row>
    <row r="5402">
      <c r="A5402" s="33" t="n">
        <v>45516.95833333334</v>
      </c>
      <c r="B5402" s="15">
        <f>WEEKDAY($A5402,2)</f>
        <v/>
      </c>
      <c r="C5402" s="15">
        <f>HOUR($A5402)</f>
        <v/>
      </c>
      <c r="D5402" s="15">
        <f>IF(AND($A5402&gt;=Instellingen!$B$6,$A5402&lt;Instellingen!$B$7),1,0)</f>
        <v/>
      </c>
      <c r="E5402" s="15">
        <f>COUNTIF(tData[BezoekStart],"&lt;"&amp;($A5402+1/24))-COUNTIF(tData[BezoekEind],"&lt;="&amp;$A5402)</f>
        <v/>
      </c>
      <c r="F5402" s="15">
        <f>COUNTIF(tData[BezoekLangStart],"&lt;"&amp;($A5402+1/24))-COUNTIF(tData[BezoekLangEind],"&lt;="&amp;$A5402)</f>
        <v/>
      </c>
      <c r="G5402" s="15">
        <f>IF($D5402=1,$B5402*100+$C5402,-1)</f>
        <v/>
      </c>
      <c r="H5402" s="15">
        <f>IF($D5402=1,$B5402,-1)</f>
        <v/>
      </c>
      <c r="I5402" s="15">
        <f>IF($D5402=1,$C5402,-1)</f>
        <v/>
      </c>
    </row>
    <row r="5403">
      <c r="A5403" s="33" t="n">
        <v>45517</v>
      </c>
      <c r="B5403" s="15">
        <f>WEEKDAY($A5403,2)</f>
        <v/>
      </c>
      <c r="C5403" s="15">
        <f>HOUR($A5403)</f>
        <v/>
      </c>
      <c r="D5403" s="15">
        <f>IF(AND($A5403&gt;=Instellingen!$B$6,$A5403&lt;Instellingen!$B$7),1,0)</f>
        <v/>
      </c>
      <c r="E5403" s="15">
        <f>COUNTIF(tData[BezoekStart],"&lt;"&amp;($A5403+1/24))-COUNTIF(tData[BezoekEind],"&lt;="&amp;$A5403)</f>
        <v/>
      </c>
      <c r="F5403" s="15">
        <f>COUNTIF(tData[BezoekLangStart],"&lt;"&amp;($A5403+1/24))-COUNTIF(tData[BezoekLangEind],"&lt;="&amp;$A5403)</f>
        <v/>
      </c>
      <c r="G5403" s="15">
        <f>IF($D5403=1,$B5403*100+$C5403,-1)</f>
        <v/>
      </c>
      <c r="H5403" s="15">
        <f>IF($D5403=1,$B5403,-1)</f>
        <v/>
      </c>
      <c r="I5403" s="15">
        <f>IF($D5403=1,$C5403,-1)</f>
        <v/>
      </c>
    </row>
    <row r="5404">
      <c r="A5404" s="33" t="n">
        <v>45517.04166666666</v>
      </c>
      <c r="B5404" s="15">
        <f>WEEKDAY($A5404,2)</f>
        <v/>
      </c>
      <c r="C5404" s="15">
        <f>HOUR($A5404)</f>
        <v/>
      </c>
      <c r="D5404" s="15">
        <f>IF(AND($A5404&gt;=Instellingen!$B$6,$A5404&lt;Instellingen!$B$7),1,0)</f>
        <v/>
      </c>
      <c r="E5404" s="15">
        <f>COUNTIF(tData[BezoekStart],"&lt;"&amp;($A5404+1/24))-COUNTIF(tData[BezoekEind],"&lt;="&amp;$A5404)</f>
        <v/>
      </c>
      <c r="F5404" s="15">
        <f>COUNTIF(tData[BezoekLangStart],"&lt;"&amp;($A5404+1/24))-COUNTIF(tData[BezoekLangEind],"&lt;="&amp;$A5404)</f>
        <v/>
      </c>
      <c r="G5404" s="15">
        <f>IF($D5404=1,$B5404*100+$C5404,-1)</f>
        <v/>
      </c>
      <c r="H5404" s="15">
        <f>IF($D5404=1,$B5404,-1)</f>
        <v/>
      </c>
      <c r="I5404" s="15">
        <f>IF($D5404=1,$C5404,-1)</f>
        <v/>
      </c>
    </row>
    <row r="5405">
      <c r="A5405" s="33" t="n">
        <v>45517.08333333334</v>
      </c>
      <c r="B5405" s="15">
        <f>WEEKDAY($A5405,2)</f>
        <v/>
      </c>
      <c r="C5405" s="15">
        <f>HOUR($A5405)</f>
        <v/>
      </c>
      <c r="D5405" s="15">
        <f>IF(AND($A5405&gt;=Instellingen!$B$6,$A5405&lt;Instellingen!$B$7),1,0)</f>
        <v/>
      </c>
      <c r="E5405" s="15">
        <f>COUNTIF(tData[BezoekStart],"&lt;"&amp;($A5405+1/24))-COUNTIF(tData[BezoekEind],"&lt;="&amp;$A5405)</f>
        <v/>
      </c>
      <c r="F5405" s="15">
        <f>COUNTIF(tData[BezoekLangStart],"&lt;"&amp;($A5405+1/24))-COUNTIF(tData[BezoekLangEind],"&lt;="&amp;$A5405)</f>
        <v/>
      </c>
      <c r="G5405" s="15">
        <f>IF($D5405=1,$B5405*100+$C5405,-1)</f>
        <v/>
      </c>
      <c r="H5405" s="15">
        <f>IF($D5405=1,$B5405,-1)</f>
        <v/>
      </c>
      <c r="I5405" s="15">
        <f>IF($D5405=1,$C5405,-1)</f>
        <v/>
      </c>
    </row>
    <row r="5406">
      <c r="A5406" s="33" t="n">
        <v>45517.125</v>
      </c>
      <c r="B5406" s="15">
        <f>WEEKDAY($A5406,2)</f>
        <v/>
      </c>
      <c r="C5406" s="15">
        <f>HOUR($A5406)</f>
        <v/>
      </c>
      <c r="D5406" s="15">
        <f>IF(AND($A5406&gt;=Instellingen!$B$6,$A5406&lt;Instellingen!$B$7),1,0)</f>
        <v/>
      </c>
      <c r="E5406" s="15">
        <f>COUNTIF(tData[BezoekStart],"&lt;"&amp;($A5406+1/24))-COUNTIF(tData[BezoekEind],"&lt;="&amp;$A5406)</f>
        <v/>
      </c>
      <c r="F5406" s="15">
        <f>COUNTIF(tData[BezoekLangStart],"&lt;"&amp;($A5406+1/24))-COUNTIF(tData[BezoekLangEind],"&lt;="&amp;$A5406)</f>
        <v/>
      </c>
      <c r="G5406" s="15">
        <f>IF($D5406=1,$B5406*100+$C5406,-1)</f>
        <v/>
      </c>
      <c r="H5406" s="15">
        <f>IF($D5406=1,$B5406,-1)</f>
        <v/>
      </c>
      <c r="I5406" s="15">
        <f>IF($D5406=1,$C5406,-1)</f>
        <v/>
      </c>
    </row>
    <row r="5407">
      <c r="A5407" s="33" t="n">
        <v>45517.16666666666</v>
      </c>
      <c r="B5407" s="15">
        <f>WEEKDAY($A5407,2)</f>
        <v/>
      </c>
      <c r="C5407" s="15">
        <f>HOUR($A5407)</f>
        <v/>
      </c>
      <c r="D5407" s="15">
        <f>IF(AND($A5407&gt;=Instellingen!$B$6,$A5407&lt;Instellingen!$B$7),1,0)</f>
        <v/>
      </c>
      <c r="E5407" s="15">
        <f>COUNTIF(tData[BezoekStart],"&lt;"&amp;($A5407+1/24))-COUNTIF(tData[BezoekEind],"&lt;="&amp;$A5407)</f>
        <v/>
      </c>
      <c r="F5407" s="15">
        <f>COUNTIF(tData[BezoekLangStart],"&lt;"&amp;($A5407+1/24))-COUNTIF(tData[BezoekLangEind],"&lt;="&amp;$A5407)</f>
        <v/>
      </c>
      <c r="G5407" s="15">
        <f>IF($D5407=1,$B5407*100+$C5407,-1)</f>
        <v/>
      </c>
      <c r="H5407" s="15">
        <f>IF($D5407=1,$B5407,-1)</f>
        <v/>
      </c>
      <c r="I5407" s="15">
        <f>IF($D5407=1,$C5407,-1)</f>
        <v/>
      </c>
    </row>
    <row r="5408">
      <c r="A5408" s="33" t="n">
        <v>45517.20833333334</v>
      </c>
      <c r="B5408" s="15">
        <f>WEEKDAY($A5408,2)</f>
        <v/>
      </c>
      <c r="C5408" s="15">
        <f>HOUR($A5408)</f>
        <v/>
      </c>
      <c r="D5408" s="15">
        <f>IF(AND($A5408&gt;=Instellingen!$B$6,$A5408&lt;Instellingen!$B$7),1,0)</f>
        <v/>
      </c>
      <c r="E5408" s="15">
        <f>COUNTIF(tData[BezoekStart],"&lt;"&amp;($A5408+1/24))-COUNTIF(tData[BezoekEind],"&lt;="&amp;$A5408)</f>
        <v/>
      </c>
      <c r="F5408" s="15">
        <f>COUNTIF(tData[BezoekLangStart],"&lt;"&amp;($A5408+1/24))-COUNTIF(tData[BezoekLangEind],"&lt;="&amp;$A5408)</f>
        <v/>
      </c>
      <c r="G5408" s="15">
        <f>IF($D5408=1,$B5408*100+$C5408,-1)</f>
        <v/>
      </c>
      <c r="H5408" s="15">
        <f>IF($D5408=1,$B5408,-1)</f>
        <v/>
      </c>
      <c r="I5408" s="15">
        <f>IF($D5408=1,$C5408,-1)</f>
        <v/>
      </c>
    </row>
    <row r="5409">
      <c r="A5409" s="33" t="n">
        <v>45517.25</v>
      </c>
      <c r="B5409" s="15">
        <f>WEEKDAY($A5409,2)</f>
        <v/>
      </c>
      <c r="C5409" s="15">
        <f>HOUR($A5409)</f>
        <v/>
      </c>
      <c r="D5409" s="15">
        <f>IF(AND($A5409&gt;=Instellingen!$B$6,$A5409&lt;Instellingen!$B$7),1,0)</f>
        <v/>
      </c>
      <c r="E5409" s="15">
        <f>COUNTIF(tData[BezoekStart],"&lt;"&amp;($A5409+1/24))-COUNTIF(tData[BezoekEind],"&lt;="&amp;$A5409)</f>
        <v/>
      </c>
      <c r="F5409" s="15">
        <f>COUNTIF(tData[BezoekLangStart],"&lt;"&amp;($A5409+1/24))-COUNTIF(tData[BezoekLangEind],"&lt;="&amp;$A5409)</f>
        <v/>
      </c>
      <c r="G5409" s="15">
        <f>IF($D5409=1,$B5409*100+$C5409,-1)</f>
        <v/>
      </c>
      <c r="H5409" s="15">
        <f>IF($D5409=1,$B5409,-1)</f>
        <v/>
      </c>
      <c r="I5409" s="15">
        <f>IF($D5409=1,$C5409,-1)</f>
        <v/>
      </c>
    </row>
    <row r="5410">
      <c r="A5410" s="33" t="n">
        <v>45517.29166666666</v>
      </c>
      <c r="B5410" s="15">
        <f>WEEKDAY($A5410,2)</f>
        <v/>
      </c>
      <c r="C5410" s="15">
        <f>HOUR($A5410)</f>
        <v/>
      </c>
      <c r="D5410" s="15">
        <f>IF(AND($A5410&gt;=Instellingen!$B$6,$A5410&lt;Instellingen!$B$7),1,0)</f>
        <v/>
      </c>
      <c r="E5410" s="15">
        <f>COUNTIF(tData[BezoekStart],"&lt;"&amp;($A5410+1/24))-COUNTIF(tData[BezoekEind],"&lt;="&amp;$A5410)</f>
        <v/>
      </c>
      <c r="F5410" s="15">
        <f>COUNTIF(tData[BezoekLangStart],"&lt;"&amp;($A5410+1/24))-COUNTIF(tData[BezoekLangEind],"&lt;="&amp;$A5410)</f>
        <v/>
      </c>
      <c r="G5410" s="15">
        <f>IF($D5410=1,$B5410*100+$C5410,-1)</f>
        <v/>
      </c>
      <c r="H5410" s="15">
        <f>IF($D5410=1,$B5410,-1)</f>
        <v/>
      </c>
      <c r="I5410" s="15">
        <f>IF($D5410=1,$C5410,-1)</f>
        <v/>
      </c>
    </row>
    <row r="5411">
      <c r="A5411" s="33" t="n">
        <v>45517.33333333334</v>
      </c>
      <c r="B5411" s="15">
        <f>WEEKDAY($A5411,2)</f>
        <v/>
      </c>
      <c r="C5411" s="15">
        <f>HOUR($A5411)</f>
        <v/>
      </c>
      <c r="D5411" s="15">
        <f>IF(AND($A5411&gt;=Instellingen!$B$6,$A5411&lt;Instellingen!$B$7),1,0)</f>
        <v/>
      </c>
      <c r="E5411" s="15">
        <f>COUNTIF(tData[BezoekStart],"&lt;"&amp;($A5411+1/24))-COUNTIF(tData[BezoekEind],"&lt;="&amp;$A5411)</f>
        <v/>
      </c>
      <c r="F5411" s="15">
        <f>COUNTIF(tData[BezoekLangStart],"&lt;"&amp;($A5411+1/24))-COUNTIF(tData[BezoekLangEind],"&lt;="&amp;$A5411)</f>
        <v/>
      </c>
      <c r="G5411" s="15">
        <f>IF($D5411=1,$B5411*100+$C5411,-1)</f>
        <v/>
      </c>
      <c r="H5411" s="15">
        <f>IF($D5411=1,$B5411,-1)</f>
        <v/>
      </c>
      <c r="I5411" s="15">
        <f>IF($D5411=1,$C5411,-1)</f>
        <v/>
      </c>
    </row>
    <row r="5412">
      <c r="A5412" s="33" t="n">
        <v>45517.375</v>
      </c>
      <c r="B5412" s="15">
        <f>WEEKDAY($A5412,2)</f>
        <v/>
      </c>
      <c r="C5412" s="15">
        <f>HOUR($A5412)</f>
        <v/>
      </c>
      <c r="D5412" s="15">
        <f>IF(AND($A5412&gt;=Instellingen!$B$6,$A5412&lt;Instellingen!$B$7),1,0)</f>
        <v/>
      </c>
      <c r="E5412" s="15">
        <f>COUNTIF(tData[BezoekStart],"&lt;"&amp;($A5412+1/24))-COUNTIF(tData[BezoekEind],"&lt;="&amp;$A5412)</f>
        <v/>
      </c>
      <c r="F5412" s="15">
        <f>COUNTIF(tData[BezoekLangStart],"&lt;"&amp;($A5412+1/24))-COUNTIF(tData[BezoekLangEind],"&lt;="&amp;$A5412)</f>
        <v/>
      </c>
      <c r="G5412" s="15">
        <f>IF($D5412=1,$B5412*100+$C5412,-1)</f>
        <v/>
      </c>
      <c r="H5412" s="15">
        <f>IF($D5412=1,$B5412,-1)</f>
        <v/>
      </c>
      <c r="I5412" s="15">
        <f>IF($D5412=1,$C5412,-1)</f>
        <v/>
      </c>
    </row>
    <row r="5413">
      <c r="A5413" s="33" t="n">
        <v>45517.41666666666</v>
      </c>
      <c r="B5413" s="15">
        <f>WEEKDAY($A5413,2)</f>
        <v/>
      </c>
      <c r="C5413" s="15">
        <f>HOUR($A5413)</f>
        <v/>
      </c>
      <c r="D5413" s="15">
        <f>IF(AND($A5413&gt;=Instellingen!$B$6,$A5413&lt;Instellingen!$B$7),1,0)</f>
        <v/>
      </c>
      <c r="E5413" s="15">
        <f>COUNTIF(tData[BezoekStart],"&lt;"&amp;($A5413+1/24))-COUNTIF(tData[BezoekEind],"&lt;="&amp;$A5413)</f>
        <v/>
      </c>
      <c r="F5413" s="15">
        <f>COUNTIF(tData[BezoekLangStart],"&lt;"&amp;($A5413+1/24))-COUNTIF(tData[BezoekLangEind],"&lt;="&amp;$A5413)</f>
        <v/>
      </c>
      <c r="G5413" s="15">
        <f>IF($D5413=1,$B5413*100+$C5413,-1)</f>
        <v/>
      </c>
      <c r="H5413" s="15">
        <f>IF($D5413=1,$B5413,-1)</f>
        <v/>
      </c>
      <c r="I5413" s="15">
        <f>IF($D5413=1,$C5413,-1)</f>
        <v/>
      </c>
    </row>
    <row r="5414">
      <c r="A5414" s="33" t="n">
        <v>45517.45833333334</v>
      </c>
      <c r="B5414" s="15">
        <f>WEEKDAY($A5414,2)</f>
        <v/>
      </c>
      <c r="C5414" s="15">
        <f>HOUR($A5414)</f>
        <v/>
      </c>
      <c r="D5414" s="15">
        <f>IF(AND($A5414&gt;=Instellingen!$B$6,$A5414&lt;Instellingen!$B$7),1,0)</f>
        <v/>
      </c>
      <c r="E5414" s="15">
        <f>COUNTIF(tData[BezoekStart],"&lt;"&amp;($A5414+1/24))-COUNTIF(tData[BezoekEind],"&lt;="&amp;$A5414)</f>
        <v/>
      </c>
      <c r="F5414" s="15">
        <f>COUNTIF(tData[BezoekLangStart],"&lt;"&amp;($A5414+1/24))-COUNTIF(tData[BezoekLangEind],"&lt;="&amp;$A5414)</f>
        <v/>
      </c>
      <c r="G5414" s="15">
        <f>IF($D5414=1,$B5414*100+$C5414,-1)</f>
        <v/>
      </c>
      <c r="H5414" s="15">
        <f>IF($D5414=1,$B5414,-1)</f>
        <v/>
      </c>
      <c r="I5414" s="15">
        <f>IF($D5414=1,$C5414,-1)</f>
        <v/>
      </c>
    </row>
    <row r="5415">
      <c r="A5415" s="33" t="n">
        <v>45517.5</v>
      </c>
      <c r="B5415" s="15">
        <f>WEEKDAY($A5415,2)</f>
        <v/>
      </c>
      <c r="C5415" s="15">
        <f>HOUR($A5415)</f>
        <v/>
      </c>
      <c r="D5415" s="15">
        <f>IF(AND($A5415&gt;=Instellingen!$B$6,$A5415&lt;Instellingen!$B$7),1,0)</f>
        <v/>
      </c>
      <c r="E5415" s="15">
        <f>COUNTIF(tData[BezoekStart],"&lt;"&amp;($A5415+1/24))-COUNTIF(tData[BezoekEind],"&lt;="&amp;$A5415)</f>
        <v/>
      </c>
      <c r="F5415" s="15">
        <f>COUNTIF(tData[BezoekLangStart],"&lt;"&amp;($A5415+1/24))-COUNTIF(tData[BezoekLangEind],"&lt;="&amp;$A5415)</f>
        <v/>
      </c>
      <c r="G5415" s="15">
        <f>IF($D5415=1,$B5415*100+$C5415,-1)</f>
        <v/>
      </c>
      <c r="H5415" s="15">
        <f>IF($D5415=1,$B5415,-1)</f>
        <v/>
      </c>
      <c r="I5415" s="15">
        <f>IF($D5415=1,$C5415,-1)</f>
        <v/>
      </c>
    </row>
    <row r="5416">
      <c r="A5416" s="33" t="n">
        <v>45517.54166666666</v>
      </c>
      <c r="B5416" s="15">
        <f>WEEKDAY($A5416,2)</f>
        <v/>
      </c>
      <c r="C5416" s="15">
        <f>HOUR($A5416)</f>
        <v/>
      </c>
      <c r="D5416" s="15">
        <f>IF(AND($A5416&gt;=Instellingen!$B$6,$A5416&lt;Instellingen!$B$7),1,0)</f>
        <v/>
      </c>
      <c r="E5416" s="15">
        <f>COUNTIF(tData[BezoekStart],"&lt;"&amp;($A5416+1/24))-COUNTIF(tData[BezoekEind],"&lt;="&amp;$A5416)</f>
        <v/>
      </c>
      <c r="F5416" s="15">
        <f>COUNTIF(tData[BezoekLangStart],"&lt;"&amp;($A5416+1/24))-COUNTIF(tData[BezoekLangEind],"&lt;="&amp;$A5416)</f>
        <v/>
      </c>
      <c r="G5416" s="15">
        <f>IF($D5416=1,$B5416*100+$C5416,-1)</f>
        <v/>
      </c>
      <c r="H5416" s="15">
        <f>IF($D5416=1,$B5416,-1)</f>
        <v/>
      </c>
      <c r="I5416" s="15">
        <f>IF($D5416=1,$C5416,-1)</f>
        <v/>
      </c>
    </row>
    <row r="5417">
      <c r="A5417" s="33" t="n">
        <v>45517.58333333334</v>
      </c>
      <c r="B5417" s="15">
        <f>WEEKDAY($A5417,2)</f>
        <v/>
      </c>
      <c r="C5417" s="15">
        <f>HOUR($A5417)</f>
        <v/>
      </c>
      <c r="D5417" s="15">
        <f>IF(AND($A5417&gt;=Instellingen!$B$6,$A5417&lt;Instellingen!$B$7),1,0)</f>
        <v/>
      </c>
      <c r="E5417" s="15">
        <f>COUNTIF(tData[BezoekStart],"&lt;"&amp;($A5417+1/24))-COUNTIF(tData[BezoekEind],"&lt;="&amp;$A5417)</f>
        <v/>
      </c>
      <c r="F5417" s="15">
        <f>COUNTIF(tData[BezoekLangStart],"&lt;"&amp;($A5417+1/24))-COUNTIF(tData[BezoekLangEind],"&lt;="&amp;$A5417)</f>
        <v/>
      </c>
      <c r="G5417" s="15">
        <f>IF($D5417=1,$B5417*100+$C5417,-1)</f>
        <v/>
      </c>
      <c r="H5417" s="15">
        <f>IF($D5417=1,$B5417,-1)</f>
        <v/>
      </c>
      <c r="I5417" s="15">
        <f>IF($D5417=1,$C5417,-1)</f>
        <v/>
      </c>
    </row>
    <row r="5418">
      <c r="A5418" s="33" t="n">
        <v>45517.625</v>
      </c>
      <c r="B5418" s="15">
        <f>WEEKDAY($A5418,2)</f>
        <v/>
      </c>
      <c r="C5418" s="15">
        <f>HOUR($A5418)</f>
        <v/>
      </c>
      <c r="D5418" s="15">
        <f>IF(AND($A5418&gt;=Instellingen!$B$6,$A5418&lt;Instellingen!$B$7),1,0)</f>
        <v/>
      </c>
      <c r="E5418" s="15">
        <f>COUNTIF(tData[BezoekStart],"&lt;"&amp;($A5418+1/24))-COUNTIF(tData[BezoekEind],"&lt;="&amp;$A5418)</f>
        <v/>
      </c>
      <c r="F5418" s="15">
        <f>COUNTIF(tData[BezoekLangStart],"&lt;"&amp;($A5418+1/24))-COUNTIF(tData[BezoekLangEind],"&lt;="&amp;$A5418)</f>
        <v/>
      </c>
      <c r="G5418" s="15">
        <f>IF($D5418=1,$B5418*100+$C5418,-1)</f>
        <v/>
      </c>
      <c r="H5418" s="15">
        <f>IF($D5418=1,$B5418,-1)</f>
        <v/>
      </c>
      <c r="I5418" s="15">
        <f>IF($D5418=1,$C5418,-1)</f>
        <v/>
      </c>
    </row>
    <row r="5419">
      <c r="A5419" s="33" t="n">
        <v>45517.66666666666</v>
      </c>
      <c r="B5419" s="15">
        <f>WEEKDAY($A5419,2)</f>
        <v/>
      </c>
      <c r="C5419" s="15">
        <f>HOUR($A5419)</f>
        <v/>
      </c>
      <c r="D5419" s="15">
        <f>IF(AND($A5419&gt;=Instellingen!$B$6,$A5419&lt;Instellingen!$B$7),1,0)</f>
        <v/>
      </c>
      <c r="E5419" s="15">
        <f>COUNTIF(tData[BezoekStart],"&lt;"&amp;($A5419+1/24))-COUNTIF(tData[BezoekEind],"&lt;="&amp;$A5419)</f>
        <v/>
      </c>
      <c r="F5419" s="15">
        <f>COUNTIF(tData[BezoekLangStart],"&lt;"&amp;($A5419+1/24))-COUNTIF(tData[BezoekLangEind],"&lt;="&amp;$A5419)</f>
        <v/>
      </c>
      <c r="G5419" s="15">
        <f>IF($D5419=1,$B5419*100+$C5419,-1)</f>
        <v/>
      </c>
      <c r="H5419" s="15">
        <f>IF($D5419=1,$B5419,-1)</f>
        <v/>
      </c>
      <c r="I5419" s="15">
        <f>IF($D5419=1,$C5419,-1)</f>
        <v/>
      </c>
    </row>
    <row r="5420">
      <c r="A5420" s="33" t="n">
        <v>45517.70833333334</v>
      </c>
      <c r="B5420" s="15">
        <f>WEEKDAY($A5420,2)</f>
        <v/>
      </c>
      <c r="C5420" s="15">
        <f>HOUR($A5420)</f>
        <v/>
      </c>
      <c r="D5420" s="15">
        <f>IF(AND($A5420&gt;=Instellingen!$B$6,$A5420&lt;Instellingen!$B$7),1,0)</f>
        <v/>
      </c>
      <c r="E5420" s="15">
        <f>COUNTIF(tData[BezoekStart],"&lt;"&amp;($A5420+1/24))-COUNTIF(tData[BezoekEind],"&lt;="&amp;$A5420)</f>
        <v/>
      </c>
      <c r="F5420" s="15">
        <f>COUNTIF(tData[BezoekLangStart],"&lt;"&amp;($A5420+1/24))-COUNTIF(tData[BezoekLangEind],"&lt;="&amp;$A5420)</f>
        <v/>
      </c>
      <c r="G5420" s="15">
        <f>IF($D5420=1,$B5420*100+$C5420,-1)</f>
        <v/>
      </c>
      <c r="H5420" s="15">
        <f>IF($D5420=1,$B5420,-1)</f>
        <v/>
      </c>
      <c r="I5420" s="15">
        <f>IF($D5420=1,$C5420,-1)</f>
        <v/>
      </c>
    </row>
    <row r="5421">
      <c r="A5421" s="33" t="n">
        <v>45517.75</v>
      </c>
      <c r="B5421" s="15">
        <f>WEEKDAY($A5421,2)</f>
        <v/>
      </c>
      <c r="C5421" s="15">
        <f>HOUR($A5421)</f>
        <v/>
      </c>
      <c r="D5421" s="15">
        <f>IF(AND($A5421&gt;=Instellingen!$B$6,$A5421&lt;Instellingen!$B$7),1,0)</f>
        <v/>
      </c>
      <c r="E5421" s="15">
        <f>COUNTIF(tData[BezoekStart],"&lt;"&amp;($A5421+1/24))-COUNTIF(tData[BezoekEind],"&lt;="&amp;$A5421)</f>
        <v/>
      </c>
      <c r="F5421" s="15">
        <f>COUNTIF(tData[BezoekLangStart],"&lt;"&amp;($A5421+1/24))-COUNTIF(tData[BezoekLangEind],"&lt;="&amp;$A5421)</f>
        <v/>
      </c>
      <c r="G5421" s="15">
        <f>IF($D5421=1,$B5421*100+$C5421,-1)</f>
        <v/>
      </c>
      <c r="H5421" s="15">
        <f>IF($D5421=1,$B5421,-1)</f>
        <v/>
      </c>
      <c r="I5421" s="15">
        <f>IF($D5421=1,$C5421,-1)</f>
        <v/>
      </c>
    </row>
    <row r="5422">
      <c r="A5422" s="33" t="n">
        <v>45517.79166666666</v>
      </c>
      <c r="B5422" s="15">
        <f>WEEKDAY($A5422,2)</f>
        <v/>
      </c>
      <c r="C5422" s="15">
        <f>HOUR($A5422)</f>
        <v/>
      </c>
      <c r="D5422" s="15">
        <f>IF(AND($A5422&gt;=Instellingen!$B$6,$A5422&lt;Instellingen!$B$7),1,0)</f>
        <v/>
      </c>
      <c r="E5422" s="15">
        <f>COUNTIF(tData[BezoekStart],"&lt;"&amp;($A5422+1/24))-COUNTIF(tData[BezoekEind],"&lt;="&amp;$A5422)</f>
        <v/>
      </c>
      <c r="F5422" s="15">
        <f>COUNTIF(tData[BezoekLangStart],"&lt;"&amp;($A5422+1/24))-COUNTIF(tData[BezoekLangEind],"&lt;="&amp;$A5422)</f>
        <v/>
      </c>
      <c r="G5422" s="15">
        <f>IF($D5422=1,$B5422*100+$C5422,-1)</f>
        <v/>
      </c>
      <c r="H5422" s="15">
        <f>IF($D5422=1,$B5422,-1)</f>
        <v/>
      </c>
      <c r="I5422" s="15">
        <f>IF($D5422=1,$C5422,-1)</f>
        <v/>
      </c>
    </row>
    <row r="5423">
      <c r="A5423" s="33" t="n">
        <v>45517.83333333334</v>
      </c>
      <c r="B5423" s="15">
        <f>WEEKDAY($A5423,2)</f>
        <v/>
      </c>
      <c r="C5423" s="15">
        <f>HOUR($A5423)</f>
        <v/>
      </c>
      <c r="D5423" s="15">
        <f>IF(AND($A5423&gt;=Instellingen!$B$6,$A5423&lt;Instellingen!$B$7),1,0)</f>
        <v/>
      </c>
      <c r="E5423" s="15">
        <f>COUNTIF(tData[BezoekStart],"&lt;"&amp;($A5423+1/24))-COUNTIF(tData[BezoekEind],"&lt;="&amp;$A5423)</f>
        <v/>
      </c>
      <c r="F5423" s="15">
        <f>COUNTIF(tData[BezoekLangStart],"&lt;"&amp;($A5423+1/24))-COUNTIF(tData[BezoekLangEind],"&lt;="&amp;$A5423)</f>
        <v/>
      </c>
      <c r="G5423" s="15">
        <f>IF($D5423=1,$B5423*100+$C5423,-1)</f>
        <v/>
      </c>
      <c r="H5423" s="15">
        <f>IF($D5423=1,$B5423,-1)</f>
        <v/>
      </c>
      <c r="I5423" s="15">
        <f>IF($D5423=1,$C5423,-1)</f>
        <v/>
      </c>
    </row>
    <row r="5424">
      <c r="A5424" s="33" t="n">
        <v>45517.875</v>
      </c>
      <c r="B5424" s="15">
        <f>WEEKDAY($A5424,2)</f>
        <v/>
      </c>
      <c r="C5424" s="15">
        <f>HOUR($A5424)</f>
        <v/>
      </c>
      <c r="D5424" s="15">
        <f>IF(AND($A5424&gt;=Instellingen!$B$6,$A5424&lt;Instellingen!$B$7),1,0)</f>
        <v/>
      </c>
      <c r="E5424" s="15">
        <f>COUNTIF(tData[BezoekStart],"&lt;"&amp;($A5424+1/24))-COUNTIF(tData[BezoekEind],"&lt;="&amp;$A5424)</f>
        <v/>
      </c>
      <c r="F5424" s="15">
        <f>COUNTIF(tData[BezoekLangStart],"&lt;"&amp;($A5424+1/24))-COUNTIF(tData[BezoekLangEind],"&lt;="&amp;$A5424)</f>
        <v/>
      </c>
      <c r="G5424" s="15">
        <f>IF($D5424=1,$B5424*100+$C5424,-1)</f>
        <v/>
      </c>
      <c r="H5424" s="15">
        <f>IF($D5424=1,$B5424,-1)</f>
        <v/>
      </c>
      <c r="I5424" s="15">
        <f>IF($D5424=1,$C5424,-1)</f>
        <v/>
      </c>
    </row>
    <row r="5425">
      <c r="A5425" s="33" t="n">
        <v>45517.91666666666</v>
      </c>
      <c r="B5425" s="15">
        <f>WEEKDAY($A5425,2)</f>
        <v/>
      </c>
      <c r="C5425" s="15">
        <f>HOUR($A5425)</f>
        <v/>
      </c>
      <c r="D5425" s="15">
        <f>IF(AND($A5425&gt;=Instellingen!$B$6,$A5425&lt;Instellingen!$B$7),1,0)</f>
        <v/>
      </c>
      <c r="E5425" s="15">
        <f>COUNTIF(tData[BezoekStart],"&lt;"&amp;($A5425+1/24))-COUNTIF(tData[BezoekEind],"&lt;="&amp;$A5425)</f>
        <v/>
      </c>
      <c r="F5425" s="15">
        <f>COUNTIF(tData[BezoekLangStart],"&lt;"&amp;($A5425+1/24))-COUNTIF(tData[BezoekLangEind],"&lt;="&amp;$A5425)</f>
        <v/>
      </c>
      <c r="G5425" s="15">
        <f>IF($D5425=1,$B5425*100+$C5425,-1)</f>
        <v/>
      </c>
      <c r="H5425" s="15">
        <f>IF($D5425=1,$B5425,-1)</f>
        <v/>
      </c>
      <c r="I5425" s="15">
        <f>IF($D5425=1,$C5425,-1)</f>
        <v/>
      </c>
    </row>
    <row r="5426">
      <c r="A5426" s="33" t="n">
        <v>45517.95833333334</v>
      </c>
      <c r="B5426" s="15">
        <f>WEEKDAY($A5426,2)</f>
        <v/>
      </c>
      <c r="C5426" s="15">
        <f>HOUR($A5426)</f>
        <v/>
      </c>
      <c r="D5426" s="15">
        <f>IF(AND($A5426&gt;=Instellingen!$B$6,$A5426&lt;Instellingen!$B$7),1,0)</f>
        <v/>
      </c>
      <c r="E5426" s="15">
        <f>COUNTIF(tData[BezoekStart],"&lt;"&amp;($A5426+1/24))-COUNTIF(tData[BezoekEind],"&lt;="&amp;$A5426)</f>
        <v/>
      </c>
      <c r="F5426" s="15">
        <f>COUNTIF(tData[BezoekLangStart],"&lt;"&amp;($A5426+1/24))-COUNTIF(tData[BezoekLangEind],"&lt;="&amp;$A5426)</f>
        <v/>
      </c>
      <c r="G5426" s="15">
        <f>IF($D5426=1,$B5426*100+$C5426,-1)</f>
        <v/>
      </c>
      <c r="H5426" s="15">
        <f>IF($D5426=1,$B5426,-1)</f>
        <v/>
      </c>
      <c r="I5426" s="15">
        <f>IF($D5426=1,$C5426,-1)</f>
        <v/>
      </c>
    </row>
    <row r="5427">
      <c r="A5427" s="33" t="n">
        <v>45518</v>
      </c>
      <c r="B5427" s="15">
        <f>WEEKDAY($A5427,2)</f>
        <v/>
      </c>
      <c r="C5427" s="15">
        <f>HOUR($A5427)</f>
        <v/>
      </c>
      <c r="D5427" s="15">
        <f>IF(AND($A5427&gt;=Instellingen!$B$6,$A5427&lt;Instellingen!$B$7),1,0)</f>
        <v/>
      </c>
      <c r="E5427" s="15">
        <f>COUNTIF(tData[BezoekStart],"&lt;"&amp;($A5427+1/24))-COUNTIF(tData[BezoekEind],"&lt;="&amp;$A5427)</f>
        <v/>
      </c>
      <c r="F5427" s="15">
        <f>COUNTIF(tData[BezoekLangStart],"&lt;"&amp;($A5427+1/24))-COUNTIF(tData[BezoekLangEind],"&lt;="&amp;$A5427)</f>
        <v/>
      </c>
      <c r="G5427" s="15">
        <f>IF($D5427=1,$B5427*100+$C5427,-1)</f>
        <v/>
      </c>
      <c r="H5427" s="15">
        <f>IF($D5427=1,$B5427,-1)</f>
        <v/>
      </c>
      <c r="I5427" s="15">
        <f>IF($D5427=1,$C5427,-1)</f>
        <v/>
      </c>
    </row>
    <row r="5428">
      <c r="A5428" s="33" t="n">
        <v>45518.04166666666</v>
      </c>
      <c r="B5428" s="15">
        <f>WEEKDAY($A5428,2)</f>
        <v/>
      </c>
      <c r="C5428" s="15">
        <f>HOUR($A5428)</f>
        <v/>
      </c>
      <c r="D5428" s="15">
        <f>IF(AND($A5428&gt;=Instellingen!$B$6,$A5428&lt;Instellingen!$B$7),1,0)</f>
        <v/>
      </c>
      <c r="E5428" s="15">
        <f>COUNTIF(tData[BezoekStart],"&lt;"&amp;($A5428+1/24))-COUNTIF(tData[BezoekEind],"&lt;="&amp;$A5428)</f>
        <v/>
      </c>
      <c r="F5428" s="15">
        <f>COUNTIF(tData[BezoekLangStart],"&lt;"&amp;($A5428+1/24))-COUNTIF(tData[BezoekLangEind],"&lt;="&amp;$A5428)</f>
        <v/>
      </c>
      <c r="G5428" s="15">
        <f>IF($D5428=1,$B5428*100+$C5428,-1)</f>
        <v/>
      </c>
      <c r="H5428" s="15">
        <f>IF($D5428=1,$B5428,-1)</f>
        <v/>
      </c>
      <c r="I5428" s="15">
        <f>IF($D5428=1,$C5428,-1)</f>
        <v/>
      </c>
    </row>
    <row r="5429">
      <c r="A5429" s="33" t="n">
        <v>45518.08333333334</v>
      </c>
      <c r="B5429" s="15">
        <f>WEEKDAY($A5429,2)</f>
        <v/>
      </c>
      <c r="C5429" s="15">
        <f>HOUR($A5429)</f>
        <v/>
      </c>
      <c r="D5429" s="15">
        <f>IF(AND($A5429&gt;=Instellingen!$B$6,$A5429&lt;Instellingen!$B$7),1,0)</f>
        <v/>
      </c>
      <c r="E5429" s="15">
        <f>COUNTIF(tData[BezoekStart],"&lt;"&amp;($A5429+1/24))-COUNTIF(tData[BezoekEind],"&lt;="&amp;$A5429)</f>
        <v/>
      </c>
      <c r="F5429" s="15">
        <f>COUNTIF(tData[BezoekLangStart],"&lt;"&amp;($A5429+1/24))-COUNTIF(tData[BezoekLangEind],"&lt;="&amp;$A5429)</f>
        <v/>
      </c>
      <c r="G5429" s="15">
        <f>IF($D5429=1,$B5429*100+$C5429,-1)</f>
        <v/>
      </c>
      <c r="H5429" s="15">
        <f>IF($D5429=1,$B5429,-1)</f>
        <v/>
      </c>
      <c r="I5429" s="15">
        <f>IF($D5429=1,$C5429,-1)</f>
        <v/>
      </c>
    </row>
    <row r="5430">
      <c r="A5430" s="33" t="n">
        <v>45518.125</v>
      </c>
      <c r="B5430" s="15">
        <f>WEEKDAY($A5430,2)</f>
        <v/>
      </c>
      <c r="C5430" s="15">
        <f>HOUR($A5430)</f>
        <v/>
      </c>
      <c r="D5430" s="15">
        <f>IF(AND($A5430&gt;=Instellingen!$B$6,$A5430&lt;Instellingen!$B$7),1,0)</f>
        <v/>
      </c>
      <c r="E5430" s="15">
        <f>COUNTIF(tData[BezoekStart],"&lt;"&amp;($A5430+1/24))-COUNTIF(tData[BezoekEind],"&lt;="&amp;$A5430)</f>
        <v/>
      </c>
      <c r="F5430" s="15">
        <f>COUNTIF(tData[BezoekLangStart],"&lt;"&amp;($A5430+1/24))-COUNTIF(tData[BezoekLangEind],"&lt;="&amp;$A5430)</f>
        <v/>
      </c>
      <c r="G5430" s="15">
        <f>IF($D5430=1,$B5430*100+$C5430,-1)</f>
        <v/>
      </c>
      <c r="H5430" s="15">
        <f>IF($D5430=1,$B5430,-1)</f>
        <v/>
      </c>
      <c r="I5430" s="15">
        <f>IF($D5430=1,$C5430,-1)</f>
        <v/>
      </c>
    </row>
    <row r="5431">
      <c r="A5431" s="33" t="n">
        <v>45518.16666666666</v>
      </c>
      <c r="B5431" s="15">
        <f>WEEKDAY($A5431,2)</f>
        <v/>
      </c>
      <c r="C5431" s="15">
        <f>HOUR($A5431)</f>
        <v/>
      </c>
      <c r="D5431" s="15">
        <f>IF(AND($A5431&gt;=Instellingen!$B$6,$A5431&lt;Instellingen!$B$7),1,0)</f>
        <v/>
      </c>
      <c r="E5431" s="15">
        <f>COUNTIF(tData[BezoekStart],"&lt;"&amp;($A5431+1/24))-COUNTIF(tData[BezoekEind],"&lt;="&amp;$A5431)</f>
        <v/>
      </c>
      <c r="F5431" s="15">
        <f>COUNTIF(tData[BezoekLangStart],"&lt;"&amp;($A5431+1/24))-COUNTIF(tData[BezoekLangEind],"&lt;="&amp;$A5431)</f>
        <v/>
      </c>
      <c r="G5431" s="15">
        <f>IF($D5431=1,$B5431*100+$C5431,-1)</f>
        <v/>
      </c>
      <c r="H5431" s="15">
        <f>IF($D5431=1,$B5431,-1)</f>
        <v/>
      </c>
      <c r="I5431" s="15">
        <f>IF($D5431=1,$C5431,-1)</f>
        <v/>
      </c>
    </row>
    <row r="5432">
      <c r="A5432" s="33" t="n">
        <v>45518.20833333334</v>
      </c>
      <c r="B5432" s="15">
        <f>WEEKDAY($A5432,2)</f>
        <v/>
      </c>
      <c r="C5432" s="15">
        <f>HOUR($A5432)</f>
        <v/>
      </c>
      <c r="D5432" s="15">
        <f>IF(AND($A5432&gt;=Instellingen!$B$6,$A5432&lt;Instellingen!$B$7),1,0)</f>
        <v/>
      </c>
      <c r="E5432" s="15">
        <f>COUNTIF(tData[BezoekStart],"&lt;"&amp;($A5432+1/24))-COUNTIF(tData[BezoekEind],"&lt;="&amp;$A5432)</f>
        <v/>
      </c>
      <c r="F5432" s="15">
        <f>COUNTIF(tData[BezoekLangStart],"&lt;"&amp;($A5432+1/24))-COUNTIF(tData[BezoekLangEind],"&lt;="&amp;$A5432)</f>
        <v/>
      </c>
      <c r="G5432" s="15">
        <f>IF($D5432=1,$B5432*100+$C5432,-1)</f>
        <v/>
      </c>
      <c r="H5432" s="15">
        <f>IF($D5432=1,$B5432,-1)</f>
        <v/>
      </c>
      <c r="I5432" s="15">
        <f>IF($D5432=1,$C5432,-1)</f>
        <v/>
      </c>
    </row>
    <row r="5433">
      <c r="A5433" s="33" t="n">
        <v>45518.25</v>
      </c>
      <c r="B5433" s="15">
        <f>WEEKDAY($A5433,2)</f>
        <v/>
      </c>
      <c r="C5433" s="15">
        <f>HOUR($A5433)</f>
        <v/>
      </c>
      <c r="D5433" s="15">
        <f>IF(AND($A5433&gt;=Instellingen!$B$6,$A5433&lt;Instellingen!$B$7),1,0)</f>
        <v/>
      </c>
      <c r="E5433" s="15">
        <f>COUNTIF(tData[BezoekStart],"&lt;"&amp;($A5433+1/24))-COUNTIF(tData[BezoekEind],"&lt;="&amp;$A5433)</f>
        <v/>
      </c>
      <c r="F5433" s="15">
        <f>COUNTIF(tData[BezoekLangStart],"&lt;"&amp;($A5433+1/24))-COUNTIF(tData[BezoekLangEind],"&lt;="&amp;$A5433)</f>
        <v/>
      </c>
      <c r="G5433" s="15">
        <f>IF($D5433=1,$B5433*100+$C5433,-1)</f>
        <v/>
      </c>
      <c r="H5433" s="15">
        <f>IF($D5433=1,$B5433,-1)</f>
        <v/>
      </c>
      <c r="I5433" s="15">
        <f>IF($D5433=1,$C5433,-1)</f>
        <v/>
      </c>
    </row>
    <row r="5434">
      <c r="A5434" s="33" t="n">
        <v>45518.29166666666</v>
      </c>
      <c r="B5434" s="15">
        <f>WEEKDAY($A5434,2)</f>
        <v/>
      </c>
      <c r="C5434" s="15">
        <f>HOUR($A5434)</f>
        <v/>
      </c>
      <c r="D5434" s="15">
        <f>IF(AND($A5434&gt;=Instellingen!$B$6,$A5434&lt;Instellingen!$B$7),1,0)</f>
        <v/>
      </c>
      <c r="E5434" s="15">
        <f>COUNTIF(tData[BezoekStart],"&lt;"&amp;($A5434+1/24))-COUNTIF(tData[BezoekEind],"&lt;="&amp;$A5434)</f>
        <v/>
      </c>
      <c r="F5434" s="15">
        <f>COUNTIF(tData[BezoekLangStart],"&lt;"&amp;($A5434+1/24))-COUNTIF(tData[BezoekLangEind],"&lt;="&amp;$A5434)</f>
        <v/>
      </c>
      <c r="G5434" s="15">
        <f>IF($D5434=1,$B5434*100+$C5434,-1)</f>
        <v/>
      </c>
      <c r="H5434" s="15">
        <f>IF($D5434=1,$B5434,-1)</f>
        <v/>
      </c>
      <c r="I5434" s="15">
        <f>IF($D5434=1,$C5434,-1)</f>
        <v/>
      </c>
    </row>
    <row r="5435">
      <c r="A5435" s="33" t="n">
        <v>45518.33333333334</v>
      </c>
      <c r="B5435" s="15">
        <f>WEEKDAY($A5435,2)</f>
        <v/>
      </c>
      <c r="C5435" s="15">
        <f>HOUR($A5435)</f>
        <v/>
      </c>
      <c r="D5435" s="15">
        <f>IF(AND($A5435&gt;=Instellingen!$B$6,$A5435&lt;Instellingen!$B$7),1,0)</f>
        <v/>
      </c>
      <c r="E5435" s="15">
        <f>COUNTIF(tData[BezoekStart],"&lt;"&amp;($A5435+1/24))-COUNTIF(tData[BezoekEind],"&lt;="&amp;$A5435)</f>
        <v/>
      </c>
      <c r="F5435" s="15">
        <f>COUNTIF(tData[BezoekLangStart],"&lt;"&amp;($A5435+1/24))-COUNTIF(tData[BezoekLangEind],"&lt;="&amp;$A5435)</f>
        <v/>
      </c>
      <c r="G5435" s="15">
        <f>IF($D5435=1,$B5435*100+$C5435,-1)</f>
        <v/>
      </c>
      <c r="H5435" s="15">
        <f>IF($D5435=1,$B5435,-1)</f>
        <v/>
      </c>
      <c r="I5435" s="15">
        <f>IF($D5435=1,$C5435,-1)</f>
        <v/>
      </c>
    </row>
    <row r="5436">
      <c r="A5436" s="33" t="n">
        <v>45518.375</v>
      </c>
      <c r="B5436" s="15">
        <f>WEEKDAY($A5436,2)</f>
        <v/>
      </c>
      <c r="C5436" s="15">
        <f>HOUR($A5436)</f>
        <v/>
      </c>
      <c r="D5436" s="15">
        <f>IF(AND($A5436&gt;=Instellingen!$B$6,$A5436&lt;Instellingen!$B$7),1,0)</f>
        <v/>
      </c>
      <c r="E5436" s="15">
        <f>COUNTIF(tData[BezoekStart],"&lt;"&amp;($A5436+1/24))-COUNTIF(tData[BezoekEind],"&lt;="&amp;$A5436)</f>
        <v/>
      </c>
      <c r="F5436" s="15">
        <f>COUNTIF(tData[BezoekLangStart],"&lt;"&amp;($A5436+1/24))-COUNTIF(tData[BezoekLangEind],"&lt;="&amp;$A5436)</f>
        <v/>
      </c>
      <c r="G5436" s="15">
        <f>IF($D5436=1,$B5436*100+$C5436,-1)</f>
        <v/>
      </c>
      <c r="H5436" s="15">
        <f>IF($D5436=1,$B5436,-1)</f>
        <v/>
      </c>
      <c r="I5436" s="15">
        <f>IF($D5436=1,$C5436,-1)</f>
        <v/>
      </c>
    </row>
    <row r="5437">
      <c r="A5437" s="33" t="n">
        <v>45518.41666666666</v>
      </c>
      <c r="B5437" s="15">
        <f>WEEKDAY($A5437,2)</f>
        <v/>
      </c>
      <c r="C5437" s="15">
        <f>HOUR($A5437)</f>
        <v/>
      </c>
      <c r="D5437" s="15">
        <f>IF(AND($A5437&gt;=Instellingen!$B$6,$A5437&lt;Instellingen!$B$7),1,0)</f>
        <v/>
      </c>
      <c r="E5437" s="15">
        <f>COUNTIF(tData[BezoekStart],"&lt;"&amp;($A5437+1/24))-COUNTIF(tData[BezoekEind],"&lt;="&amp;$A5437)</f>
        <v/>
      </c>
      <c r="F5437" s="15">
        <f>COUNTIF(tData[BezoekLangStart],"&lt;"&amp;($A5437+1/24))-COUNTIF(tData[BezoekLangEind],"&lt;="&amp;$A5437)</f>
        <v/>
      </c>
      <c r="G5437" s="15">
        <f>IF($D5437=1,$B5437*100+$C5437,-1)</f>
        <v/>
      </c>
      <c r="H5437" s="15">
        <f>IF($D5437=1,$B5437,-1)</f>
        <v/>
      </c>
      <c r="I5437" s="15">
        <f>IF($D5437=1,$C5437,-1)</f>
        <v/>
      </c>
    </row>
    <row r="5438">
      <c r="A5438" s="33" t="n">
        <v>45518.45833333334</v>
      </c>
      <c r="B5438" s="15">
        <f>WEEKDAY($A5438,2)</f>
        <v/>
      </c>
      <c r="C5438" s="15">
        <f>HOUR($A5438)</f>
        <v/>
      </c>
      <c r="D5438" s="15">
        <f>IF(AND($A5438&gt;=Instellingen!$B$6,$A5438&lt;Instellingen!$B$7),1,0)</f>
        <v/>
      </c>
      <c r="E5438" s="15">
        <f>COUNTIF(tData[BezoekStart],"&lt;"&amp;($A5438+1/24))-COUNTIF(tData[BezoekEind],"&lt;="&amp;$A5438)</f>
        <v/>
      </c>
      <c r="F5438" s="15">
        <f>COUNTIF(tData[BezoekLangStart],"&lt;"&amp;($A5438+1/24))-COUNTIF(tData[BezoekLangEind],"&lt;="&amp;$A5438)</f>
        <v/>
      </c>
      <c r="G5438" s="15">
        <f>IF($D5438=1,$B5438*100+$C5438,-1)</f>
        <v/>
      </c>
      <c r="H5438" s="15">
        <f>IF($D5438=1,$B5438,-1)</f>
        <v/>
      </c>
      <c r="I5438" s="15">
        <f>IF($D5438=1,$C5438,-1)</f>
        <v/>
      </c>
    </row>
    <row r="5439">
      <c r="A5439" s="33" t="n">
        <v>45518.5</v>
      </c>
      <c r="B5439" s="15">
        <f>WEEKDAY($A5439,2)</f>
        <v/>
      </c>
      <c r="C5439" s="15">
        <f>HOUR($A5439)</f>
        <v/>
      </c>
      <c r="D5439" s="15">
        <f>IF(AND($A5439&gt;=Instellingen!$B$6,$A5439&lt;Instellingen!$B$7),1,0)</f>
        <v/>
      </c>
      <c r="E5439" s="15">
        <f>COUNTIF(tData[BezoekStart],"&lt;"&amp;($A5439+1/24))-COUNTIF(tData[BezoekEind],"&lt;="&amp;$A5439)</f>
        <v/>
      </c>
      <c r="F5439" s="15">
        <f>COUNTIF(tData[BezoekLangStart],"&lt;"&amp;($A5439+1/24))-COUNTIF(tData[BezoekLangEind],"&lt;="&amp;$A5439)</f>
        <v/>
      </c>
      <c r="G5439" s="15">
        <f>IF($D5439=1,$B5439*100+$C5439,-1)</f>
        <v/>
      </c>
      <c r="H5439" s="15">
        <f>IF($D5439=1,$B5439,-1)</f>
        <v/>
      </c>
      <c r="I5439" s="15">
        <f>IF($D5439=1,$C5439,-1)</f>
        <v/>
      </c>
    </row>
    <row r="5440">
      <c r="A5440" s="33" t="n">
        <v>45518.54166666666</v>
      </c>
      <c r="B5440" s="15">
        <f>WEEKDAY($A5440,2)</f>
        <v/>
      </c>
      <c r="C5440" s="15">
        <f>HOUR($A5440)</f>
        <v/>
      </c>
      <c r="D5440" s="15">
        <f>IF(AND($A5440&gt;=Instellingen!$B$6,$A5440&lt;Instellingen!$B$7),1,0)</f>
        <v/>
      </c>
      <c r="E5440" s="15">
        <f>COUNTIF(tData[BezoekStart],"&lt;"&amp;($A5440+1/24))-COUNTIF(tData[BezoekEind],"&lt;="&amp;$A5440)</f>
        <v/>
      </c>
      <c r="F5440" s="15">
        <f>COUNTIF(tData[BezoekLangStart],"&lt;"&amp;($A5440+1/24))-COUNTIF(tData[BezoekLangEind],"&lt;="&amp;$A5440)</f>
        <v/>
      </c>
      <c r="G5440" s="15">
        <f>IF($D5440=1,$B5440*100+$C5440,-1)</f>
        <v/>
      </c>
      <c r="H5440" s="15">
        <f>IF($D5440=1,$B5440,-1)</f>
        <v/>
      </c>
      <c r="I5440" s="15">
        <f>IF($D5440=1,$C5440,-1)</f>
        <v/>
      </c>
    </row>
    <row r="5441">
      <c r="A5441" s="33" t="n">
        <v>45518.58333333334</v>
      </c>
      <c r="B5441" s="15">
        <f>WEEKDAY($A5441,2)</f>
        <v/>
      </c>
      <c r="C5441" s="15">
        <f>HOUR($A5441)</f>
        <v/>
      </c>
      <c r="D5441" s="15">
        <f>IF(AND($A5441&gt;=Instellingen!$B$6,$A5441&lt;Instellingen!$B$7),1,0)</f>
        <v/>
      </c>
      <c r="E5441" s="15">
        <f>COUNTIF(tData[BezoekStart],"&lt;"&amp;($A5441+1/24))-COUNTIF(tData[BezoekEind],"&lt;="&amp;$A5441)</f>
        <v/>
      </c>
      <c r="F5441" s="15">
        <f>COUNTIF(tData[BezoekLangStart],"&lt;"&amp;($A5441+1/24))-COUNTIF(tData[BezoekLangEind],"&lt;="&amp;$A5441)</f>
        <v/>
      </c>
      <c r="G5441" s="15">
        <f>IF($D5441=1,$B5441*100+$C5441,-1)</f>
        <v/>
      </c>
      <c r="H5441" s="15">
        <f>IF($D5441=1,$B5441,-1)</f>
        <v/>
      </c>
      <c r="I5441" s="15">
        <f>IF($D5441=1,$C5441,-1)</f>
        <v/>
      </c>
    </row>
    <row r="5442">
      <c r="A5442" s="33" t="n">
        <v>45518.625</v>
      </c>
      <c r="B5442" s="15">
        <f>WEEKDAY($A5442,2)</f>
        <v/>
      </c>
      <c r="C5442" s="15">
        <f>HOUR($A5442)</f>
        <v/>
      </c>
      <c r="D5442" s="15">
        <f>IF(AND($A5442&gt;=Instellingen!$B$6,$A5442&lt;Instellingen!$B$7),1,0)</f>
        <v/>
      </c>
      <c r="E5442" s="15">
        <f>COUNTIF(tData[BezoekStart],"&lt;"&amp;($A5442+1/24))-COUNTIF(tData[BezoekEind],"&lt;="&amp;$A5442)</f>
        <v/>
      </c>
      <c r="F5442" s="15">
        <f>COUNTIF(tData[BezoekLangStart],"&lt;"&amp;($A5442+1/24))-COUNTIF(tData[BezoekLangEind],"&lt;="&amp;$A5442)</f>
        <v/>
      </c>
      <c r="G5442" s="15">
        <f>IF($D5442=1,$B5442*100+$C5442,-1)</f>
        <v/>
      </c>
      <c r="H5442" s="15">
        <f>IF($D5442=1,$B5442,-1)</f>
        <v/>
      </c>
      <c r="I5442" s="15">
        <f>IF($D5442=1,$C5442,-1)</f>
        <v/>
      </c>
    </row>
    <row r="5443">
      <c r="A5443" s="33" t="n">
        <v>45518.66666666666</v>
      </c>
      <c r="B5443" s="15">
        <f>WEEKDAY($A5443,2)</f>
        <v/>
      </c>
      <c r="C5443" s="15">
        <f>HOUR($A5443)</f>
        <v/>
      </c>
      <c r="D5443" s="15">
        <f>IF(AND($A5443&gt;=Instellingen!$B$6,$A5443&lt;Instellingen!$B$7),1,0)</f>
        <v/>
      </c>
      <c r="E5443" s="15">
        <f>COUNTIF(tData[BezoekStart],"&lt;"&amp;($A5443+1/24))-COUNTIF(tData[BezoekEind],"&lt;="&amp;$A5443)</f>
        <v/>
      </c>
      <c r="F5443" s="15">
        <f>COUNTIF(tData[BezoekLangStart],"&lt;"&amp;($A5443+1/24))-COUNTIF(tData[BezoekLangEind],"&lt;="&amp;$A5443)</f>
        <v/>
      </c>
      <c r="G5443" s="15">
        <f>IF($D5443=1,$B5443*100+$C5443,-1)</f>
        <v/>
      </c>
      <c r="H5443" s="15">
        <f>IF($D5443=1,$B5443,-1)</f>
        <v/>
      </c>
      <c r="I5443" s="15">
        <f>IF($D5443=1,$C5443,-1)</f>
        <v/>
      </c>
    </row>
    <row r="5444">
      <c r="A5444" s="33" t="n">
        <v>45518.70833333334</v>
      </c>
      <c r="B5444" s="15">
        <f>WEEKDAY($A5444,2)</f>
        <v/>
      </c>
      <c r="C5444" s="15">
        <f>HOUR($A5444)</f>
        <v/>
      </c>
      <c r="D5444" s="15">
        <f>IF(AND($A5444&gt;=Instellingen!$B$6,$A5444&lt;Instellingen!$B$7),1,0)</f>
        <v/>
      </c>
      <c r="E5444" s="15">
        <f>COUNTIF(tData[BezoekStart],"&lt;"&amp;($A5444+1/24))-COUNTIF(tData[BezoekEind],"&lt;="&amp;$A5444)</f>
        <v/>
      </c>
      <c r="F5444" s="15">
        <f>COUNTIF(tData[BezoekLangStart],"&lt;"&amp;($A5444+1/24))-COUNTIF(tData[BezoekLangEind],"&lt;="&amp;$A5444)</f>
        <v/>
      </c>
      <c r="G5444" s="15">
        <f>IF($D5444=1,$B5444*100+$C5444,-1)</f>
        <v/>
      </c>
      <c r="H5444" s="15">
        <f>IF($D5444=1,$B5444,-1)</f>
        <v/>
      </c>
      <c r="I5444" s="15">
        <f>IF($D5444=1,$C5444,-1)</f>
        <v/>
      </c>
    </row>
    <row r="5445">
      <c r="A5445" s="33" t="n">
        <v>45518.75</v>
      </c>
      <c r="B5445" s="15">
        <f>WEEKDAY($A5445,2)</f>
        <v/>
      </c>
      <c r="C5445" s="15">
        <f>HOUR($A5445)</f>
        <v/>
      </c>
      <c r="D5445" s="15">
        <f>IF(AND($A5445&gt;=Instellingen!$B$6,$A5445&lt;Instellingen!$B$7),1,0)</f>
        <v/>
      </c>
      <c r="E5445" s="15">
        <f>COUNTIF(tData[BezoekStart],"&lt;"&amp;($A5445+1/24))-COUNTIF(tData[BezoekEind],"&lt;="&amp;$A5445)</f>
        <v/>
      </c>
      <c r="F5445" s="15">
        <f>COUNTIF(tData[BezoekLangStart],"&lt;"&amp;($A5445+1/24))-COUNTIF(tData[BezoekLangEind],"&lt;="&amp;$A5445)</f>
        <v/>
      </c>
      <c r="G5445" s="15">
        <f>IF($D5445=1,$B5445*100+$C5445,-1)</f>
        <v/>
      </c>
      <c r="H5445" s="15">
        <f>IF($D5445=1,$B5445,-1)</f>
        <v/>
      </c>
      <c r="I5445" s="15">
        <f>IF($D5445=1,$C5445,-1)</f>
        <v/>
      </c>
    </row>
    <row r="5446">
      <c r="A5446" s="33" t="n">
        <v>45518.79166666666</v>
      </c>
      <c r="B5446" s="15">
        <f>WEEKDAY($A5446,2)</f>
        <v/>
      </c>
      <c r="C5446" s="15">
        <f>HOUR($A5446)</f>
        <v/>
      </c>
      <c r="D5446" s="15">
        <f>IF(AND($A5446&gt;=Instellingen!$B$6,$A5446&lt;Instellingen!$B$7),1,0)</f>
        <v/>
      </c>
      <c r="E5446" s="15">
        <f>COUNTIF(tData[BezoekStart],"&lt;"&amp;($A5446+1/24))-COUNTIF(tData[BezoekEind],"&lt;="&amp;$A5446)</f>
        <v/>
      </c>
      <c r="F5446" s="15">
        <f>COUNTIF(tData[BezoekLangStart],"&lt;"&amp;($A5446+1/24))-COUNTIF(tData[BezoekLangEind],"&lt;="&amp;$A5446)</f>
        <v/>
      </c>
      <c r="G5446" s="15">
        <f>IF($D5446=1,$B5446*100+$C5446,-1)</f>
        <v/>
      </c>
      <c r="H5446" s="15">
        <f>IF($D5446=1,$B5446,-1)</f>
        <v/>
      </c>
      <c r="I5446" s="15">
        <f>IF($D5446=1,$C5446,-1)</f>
        <v/>
      </c>
    </row>
    <row r="5447">
      <c r="A5447" s="33" t="n">
        <v>45518.83333333334</v>
      </c>
      <c r="B5447" s="15">
        <f>WEEKDAY($A5447,2)</f>
        <v/>
      </c>
      <c r="C5447" s="15">
        <f>HOUR($A5447)</f>
        <v/>
      </c>
      <c r="D5447" s="15">
        <f>IF(AND($A5447&gt;=Instellingen!$B$6,$A5447&lt;Instellingen!$B$7),1,0)</f>
        <v/>
      </c>
      <c r="E5447" s="15">
        <f>COUNTIF(tData[BezoekStart],"&lt;"&amp;($A5447+1/24))-COUNTIF(tData[BezoekEind],"&lt;="&amp;$A5447)</f>
        <v/>
      </c>
      <c r="F5447" s="15">
        <f>COUNTIF(tData[BezoekLangStart],"&lt;"&amp;($A5447+1/24))-COUNTIF(tData[BezoekLangEind],"&lt;="&amp;$A5447)</f>
        <v/>
      </c>
      <c r="G5447" s="15">
        <f>IF($D5447=1,$B5447*100+$C5447,-1)</f>
        <v/>
      </c>
      <c r="H5447" s="15">
        <f>IF($D5447=1,$B5447,-1)</f>
        <v/>
      </c>
      <c r="I5447" s="15">
        <f>IF($D5447=1,$C5447,-1)</f>
        <v/>
      </c>
    </row>
    <row r="5448">
      <c r="A5448" s="33" t="n">
        <v>45518.875</v>
      </c>
      <c r="B5448" s="15">
        <f>WEEKDAY($A5448,2)</f>
        <v/>
      </c>
      <c r="C5448" s="15">
        <f>HOUR($A5448)</f>
        <v/>
      </c>
      <c r="D5448" s="15">
        <f>IF(AND($A5448&gt;=Instellingen!$B$6,$A5448&lt;Instellingen!$B$7),1,0)</f>
        <v/>
      </c>
      <c r="E5448" s="15">
        <f>COUNTIF(tData[BezoekStart],"&lt;"&amp;($A5448+1/24))-COUNTIF(tData[BezoekEind],"&lt;="&amp;$A5448)</f>
        <v/>
      </c>
      <c r="F5448" s="15">
        <f>COUNTIF(tData[BezoekLangStart],"&lt;"&amp;($A5448+1/24))-COUNTIF(tData[BezoekLangEind],"&lt;="&amp;$A5448)</f>
        <v/>
      </c>
      <c r="G5448" s="15">
        <f>IF($D5448=1,$B5448*100+$C5448,-1)</f>
        <v/>
      </c>
      <c r="H5448" s="15">
        <f>IF($D5448=1,$B5448,-1)</f>
        <v/>
      </c>
      <c r="I5448" s="15">
        <f>IF($D5448=1,$C5448,-1)</f>
        <v/>
      </c>
    </row>
    <row r="5449">
      <c r="A5449" s="33" t="n">
        <v>45518.91666666666</v>
      </c>
      <c r="B5449" s="15">
        <f>WEEKDAY($A5449,2)</f>
        <v/>
      </c>
      <c r="C5449" s="15">
        <f>HOUR($A5449)</f>
        <v/>
      </c>
      <c r="D5449" s="15">
        <f>IF(AND($A5449&gt;=Instellingen!$B$6,$A5449&lt;Instellingen!$B$7),1,0)</f>
        <v/>
      </c>
      <c r="E5449" s="15">
        <f>COUNTIF(tData[BezoekStart],"&lt;"&amp;($A5449+1/24))-COUNTIF(tData[BezoekEind],"&lt;="&amp;$A5449)</f>
        <v/>
      </c>
      <c r="F5449" s="15">
        <f>COUNTIF(tData[BezoekLangStart],"&lt;"&amp;($A5449+1/24))-COUNTIF(tData[BezoekLangEind],"&lt;="&amp;$A5449)</f>
        <v/>
      </c>
      <c r="G5449" s="15">
        <f>IF($D5449=1,$B5449*100+$C5449,-1)</f>
        <v/>
      </c>
      <c r="H5449" s="15">
        <f>IF($D5449=1,$B5449,-1)</f>
        <v/>
      </c>
      <c r="I5449" s="15">
        <f>IF($D5449=1,$C5449,-1)</f>
        <v/>
      </c>
    </row>
    <row r="5450">
      <c r="A5450" s="33" t="n">
        <v>45518.95833333334</v>
      </c>
      <c r="B5450" s="15">
        <f>WEEKDAY($A5450,2)</f>
        <v/>
      </c>
      <c r="C5450" s="15">
        <f>HOUR($A5450)</f>
        <v/>
      </c>
      <c r="D5450" s="15">
        <f>IF(AND($A5450&gt;=Instellingen!$B$6,$A5450&lt;Instellingen!$B$7),1,0)</f>
        <v/>
      </c>
      <c r="E5450" s="15">
        <f>COUNTIF(tData[BezoekStart],"&lt;"&amp;($A5450+1/24))-COUNTIF(tData[BezoekEind],"&lt;="&amp;$A5450)</f>
        <v/>
      </c>
      <c r="F5450" s="15">
        <f>COUNTIF(tData[BezoekLangStart],"&lt;"&amp;($A5450+1/24))-COUNTIF(tData[BezoekLangEind],"&lt;="&amp;$A5450)</f>
        <v/>
      </c>
      <c r="G5450" s="15">
        <f>IF($D5450=1,$B5450*100+$C5450,-1)</f>
        <v/>
      </c>
      <c r="H5450" s="15">
        <f>IF($D5450=1,$B5450,-1)</f>
        <v/>
      </c>
      <c r="I5450" s="15">
        <f>IF($D5450=1,$C5450,-1)</f>
        <v/>
      </c>
    </row>
    <row r="5451">
      <c r="A5451" s="33" t="n">
        <v>45519</v>
      </c>
      <c r="B5451" s="15">
        <f>WEEKDAY($A5451,2)</f>
        <v/>
      </c>
      <c r="C5451" s="15">
        <f>HOUR($A5451)</f>
        <v/>
      </c>
      <c r="D5451" s="15">
        <f>IF(AND($A5451&gt;=Instellingen!$B$6,$A5451&lt;Instellingen!$B$7),1,0)</f>
        <v/>
      </c>
      <c r="E5451" s="15">
        <f>COUNTIF(tData[BezoekStart],"&lt;"&amp;($A5451+1/24))-COUNTIF(tData[BezoekEind],"&lt;="&amp;$A5451)</f>
        <v/>
      </c>
      <c r="F5451" s="15">
        <f>COUNTIF(tData[BezoekLangStart],"&lt;"&amp;($A5451+1/24))-COUNTIF(tData[BezoekLangEind],"&lt;="&amp;$A5451)</f>
        <v/>
      </c>
      <c r="G5451" s="15">
        <f>IF($D5451=1,$B5451*100+$C5451,-1)</f>
        <v/>
      </c>
      <c r="H5451" s="15">
        <f>IF($D5451=1,$B5451,-1)</f>
        <v/>
      </c>
      <c r="I5451" s="15">
        <f>IF($D5451=1,$C5451,-1)</f>
        <v/>
      </c>
    </row>
    <row r="5452">
      <c r="A5452" s="33" t="n">
        <v>45519.04166666666</v>
      </c>
      <c r="B5452" s="15">
        <f>WEEKDAY($A5452,2)</f>
        <v/>
      </c>
      <c r="C5452" s="15">
        <f>HOUR($A5452)</f>
        <v/>
      </c>
      <c r="D5452" s="15">
        <f>IF(AND($A5452&gt;=Instellingen!$B$6,$A5452&lt;Instellingen!$B$7),1,0)</f>
        <v/>
      </c>
      <c r="E5452" s="15">
        <f>COUNTIF(tData[BezoekStart],"&lt;"&amp;($A5452+1/24))-COUNTIF(tData[BezoekEind],"&lt;="&amp;$A5452)</f>
        <v/>
      </c>
      <c r="F5452" s="15">
        <f>COUNTIF(tData[BezoekLangStart],"&lt;"&amp;($A5452+1/24))-COUNTIF(tData[BezoekLangEind],"&lt;="&amp;$A5452)</f>
        <v/>
      </c>
      <c r="G5452" s="15">
        <f>IF($D5452=1,$B5452*100+$C5452,-1)</f>
        <v/>
      </c>
      <c r="H5452" s="15">
        <f>IF($D5452=1,$B5452,-1)</f>
        <v/>
      </c>
      <c r="I5452" s="15">
        <f>IF($D5452=1,$C5452,-1)</f>
        <v/>
      </c>
    </row>
    <row r="5453">
      <c r="A5453" s="33" t="n">
        <v>45519.08333333334</v>
      </c>
      <c r="B5453" s="15">
        <f>WEEKDAY($A5453,2)</f>
        <v/>
      </c>
      <c r="C5453" s="15">
        <f>HOUR($A5453)</f>
        <v/>
      </c>
      <c r="D5453" s="15">
        <f>IF(AND($A5453&gt;=Instellingen!$B$6,$A5453&lt;Instellingen!$B$7),1,0)</f>
        <v/>
      </c>
      <c r="E5453" s="15">
        <f>COUNTIF(tData[BezoekStart],"&lt;"&amp;($A5453+1/24))-COUNTIF(tData[BezoekEind],"&lt;="&amp;$A5453)</f>
        <v/>
      </c>
      <c r="F5453" s="15">
        <f>COUNTIF(tData[BezoekLangStart],"&lt;"&amp;($A5453+1/24))-COUNTIF(tData[BezoekLangEind],"&lt;="&amp;$A5453)</f>
        <v/>
      </c>
      <c r="G5453" s="15">
        <f>IF($D5453=1,$B5453*100+$C5453,-1)</f>
        <v/>
      </c>
      <c r="H5453" s="15">
        <f>IF($D5453=1,$B5453,-1)</f>
        <v/>
      </c>
      <c r="I5453" s="15">
        <f>IF($D5453=1,$C5453,-1)</f>
        <v/>
      </c>
    </row>
    <row r="5454">
      <c r="A5454" s="33" t="n">
        <v>45519.125</v>
      </c>
      <c r="B5454" s="15">
        <f>WEEKDAY($A5454,2)</f>
        <v/>
      </c>
      <c r="C5454" s="15">
        <f>HOUR($A5454)</f>
        <v/>
      </c>
      <c r="D5454" s="15">
        <f>IF(AND($A5454&gt;=Instellingen!$B$6,$A5454&lt;Instellingen!$B$7),1,0)</f>
        <v/>
      </c>
      <c r="E5454" s="15">
        <f>COUNTIF(tData[BezoekStart],"&lt;"&amp;($A5454+1/24))-COUNTIF(tData[BezoekEind],"&lt;="&amp;$A5454)</f>
        <v/>
      </c>
      <c r="F5454" s="15">
        <f>COUNTIF(tData[BezoekLangStart],"&lt;"&amp;($A5454+1/24))-COUNTIF(tData[BezoekLangEind],"&lt;="&amp;$A5454)</f>
        <v/>
      </c>
      <c r="G5454" s="15">
        <f>IF($D5454=1,$B5454*100+$C5454,-1)</f>
        <v/>
      </c>
      <c r="H5454" s="15">
        <f>IF($D5454=1,$B5454,-1)</f>
        <v/>
      </c>
      <c r="I5454" s="15">
        <f>IF($D5454=1,$C5454,-1)</f>
        <v/>
      </c>
    </row>
    <row r="5455">
      <c r="A5455" s="33" t="n">
        <v>45519.16666666666</v>
      </c>
      <c r="B5455" s="15">
        <f>WEEKDAY($A5455,2)</f>
        <v/>
      </c>
      <c r="C5455" s="15">
        <f>HOUR($A5455)</f>
        <v/>
      </c>
      <c r="D5455" s="15">
        <f>IF(AND($A5455&gt;=Instellingen!$B$6,$A5455&lt;Instellingen!$B$7),1,0)</f>
        <v/>
      </c>
      <c r="E5455" s="15">
        <f>COUNTIF(tData[BezoekStart],"&lt;"&amp;($A5455+1/24))-COUNTIF(tData[BezoekEind],"&lt;="&amp;$A5455)</f>
        <v/>
      </c>
      <c r="F5455" s="15">
        <f>COUNTIF(tData[BezoekLangStart],"&lt;"&amp;($A5455+1/24))-COUNTIF(tData[BezoekLangEind],"&lt;="&amp;$A5455)</f>
        <v/>
      </c>
      <c r="G5455" s="15">
        <f>IF($D5455=1,$B5455*100+$C5455,-1)</f>
        <v/>
      </c>
      <c r="H5455" s="15">
        <f>IF($D5455=1,$B5455,-1)</f>
        <v/>
      </c>
      <c r="I5455" s="15">
        <f>IF($D5455=1,$C5455,-1)</f>
        <v/>
      </c>
    </row>
    <row r="5456">
      <c r="A5456" s="33" t="n">
        <v>45519.20833333334</v>
      </c>
      <c r="B5456" s="15">
        <f>WEEKDAY($A5456,2)</f>
        <v/>
      </c>
      <c r="C5456" s="15">
        <f>HOUR($A5456)</f>
        <v/>
      </c>
      <c r="D5456" s="15">
        <f>IF(AND($A5456&gt;=Instellingen!$B$6,$A5456&lt;Instellingen!$B$7),1,0)</f>
        <v/>
      </c>
      <c r="E5456" s="15">
        <f>COUNTIF(tData[BezoekStart],"&lt;"&amp;($A5456+1/24))-COUNTIF(tData[BezoekEind],"&lt;="&amp;$A5456)</f>
        <v/>
      </c>
      <c r="F5456" s="15">
        <f>COUNTIF(tData[BezoekLangStart],"&lt;"&amp;($A5456+1/24))-COUNTIF(tData[BezoekLangEind],"&lt;="&amp;$A5456)</f>
        <v/>
      </c>
      <c r="G5456" s="15">
        <f>IF($D5456=1,$B5456*100+$C5456,-1)</f>
        <v/>
      </c>
      <c r="H5456" s="15">
        <f>IF($D5456=1,$B5456,-1)</f>
        <v/>
      </c>
      <c r="I5456" s="15">
        <f>IF($D5456=1,$C5456,-1)</f>
        <v/>
      </c>
    </row>
    <row r="5457">
      <c r="A5457" s="33" t="n">
        <v>45519.25</v>
      </c>
      <c r="B5457" s="15">
        <f>WEEKDAY($A5457,2)</f>
        <v/>
      </c>
      <c r="C5457" s="15">
        <f>HOUR($A5457)</f>
        <v/>
      </c>
      <c r="D5457" s="15">
        <f>IF(AND($A5457&gt;=Instellingen!$B$6,$A5457&lt;Instellingen!$B$7),1,0)</f>
        <v/>
      </c>
      <c r="E5457" s="15">
        <f>COUNTIF(tData[BezoekStart],"&lt;"&amp;($A5457+1/24))-COUNTIF(tData[BezoekEind],"&lt;="&amp;$A5457)</f>
        <v/>
      </c>
      <c r="F5457" s="15">
        <f>COUNTIF(tData[BezoekLangStart],"&lt;"&amp;($A5457+1/24))-COUNTIF(tData[BezoekLangEind],"&lt;="&amp;$A5457)</f>
        <v/>
      </c>
      <c r="G5457" s="15">
        <f>IF($D5457=1,$B5457*100+$C5457,-1)</f>
        <v/>
      </c>
      <c r="H5457" s="15">
        <f>IF($D5457=1,$B5457,-1)</f>
        <v/>
      </c>
      <c r="I5457" s="15">
        <f>IF($D5457=1,$C5457,-1)</f>
        <v/>
      </c>
    </row>
    <row r="5458">
      <c r="A5458" s="33" t="n">
        <v>45519.29166666666</v>
      </c>
      <c r="B5458" s="15">
        <f>WEEKDAY($A5458,2)</f>
        <v/>
      </c>
      <c r="C5458" s="15">
        <f>HOUR($A5458)</f>
        <v/>
      </c>
      <c r="D5458" s="15">
        <f>IF(AND($A5458&gt;=Instellingen!$B$6,$A5458&lt;Instellingen!$B$7),1,0)</f>
        <v/>
      </c>
      <c r="E5458" s="15">
        <f>COUNTIF(tData[BezoekStart],"&lt;"&amp;($A5458+1/24))-COUNTIF(tData[BezoekEind],"&lt;="&amp;$A5458)</f>
        <v/>
      </c>
      <c r="F5458" s="15">
        <f>COUNTIF(tData[BezoekLangStart],"&lt;"&amp;($A5458+1/24))-COUNTIF(tData[BezoekLangEind],"&lt;="&amp;$A5458)</f>
        <v/>
      </c>
      <c r="G5458" s="15">
        <f>IF($D5458=1,$B5458*100+$C5458,-1)</f>
        <v/>
      </c>
      <c r="H5458" s="15">
        <f>IF($D5458=1,$B5458,-1)</f>
        <v/>
      </c>
      <c r="I5458" s="15">
        <f>IF($D5458=1,$C5458,-1)</f>
        <v/>
      </c>
    </row>
    <row r="5459">
      <c r="A5459" s="33" t="n">
        <v>45519.33333333334</v>
      </c>
      <c r="B5459" s="15">
        <f>WEEKDAY($A5459,2)</f>
        <v/>
      </c>
      <c r="C5459" s="15">
        <f>HOUR($A5459)</f>
        <v/>
      </c>
      <c r="D5459" s="15">
        <f>IF(AND($A5459&gt;=Instellingen!$B$6,$A5459&lt;Instellingen!$B$7),1,0)</f>
        <v/>
      </c>
      <c r="E5459" s="15">
        <f>COUNTIF(tData[BezoekStart],"&lt;"&amp;($A5459+1/24))-COUNTIF(tData[BezoekEind],"&lt;="&amp;$A5459)</f>
        <v/>
      </c>
      <c r="F5459" s="15">
        <f>COUNTIF(tData[BezoekLangStart],"&lt;"&amp;($A5459+1/24))-COUNTIF(tData[BezoekLangEind],"&lt;="&amp;$A5459)</f>
        <v/>
      </c>
      <c r="G5459" s="15">
        <f>IF($D5459=1,$B5459*100+$C5459,-1)</f>
        <v/>
      </c>
      <c r="H5459" s="15">
        <f>IF($D5459=1,$B5459,-1)</f>
        <v/>
      </c>
      <c r="I5459" s="15">
        <f>IF($D5459=1,$C5459,-1)</f>
        <v/>
      </c>
    </row>
    <row r="5460">
      <c r="A5460" s="33" t="n">
        <v>45519.375</v>
      </c>
      <c r="B5460" s="15">
        <f>WEEKDAY($A5460,2)</f>
        <v/>
      </c>
      <c r="C5460" s="15">
        <f>HOUR($A5460)</f>
        <v/>
      </c>
      <c r="D5460" s="15">
        <f>IF(AND($A5460&gt;=Instellingen!$B$6,$A5460&lt;Instellingen!$B$7),1,0)</f>
        <v/>
      </c>
      <c r="E5460" s="15">
        <f>COUNTIF(tData[BezoekStart],"&lt;"&amp;($A5460+1/24))-COUNTIF(tData[BezoekEind],"&lt;="&amp;$A5460)</f>
        <v/>
      </c>
      <c r="F5460" s="15">
        <f>COUNTIF(tData[BezoekLangStart],"&lt;"&amp;($A5460+1/24))-COUNTIF(tData[BezoekLangEind],"&lt;="&amp;$A5460)</f>
        <v/>
      </c>
      <c r="G5460" s="15">
        <f>IF($D5460=1,$B5460*100+$C5460,-1)</f>
        <v/>
      </c>
      <c r="H5460" s="15">
        <f>IF($D5460=1,$B5460,-1)</f>
        <v/>
      </c>
      <c r="I5460" s="15">
        <f>IF($D5460=1,$C5460,-1)</f>
        <v/>
      </c>
    </row>
    <row r="5461">
      <c r="A5461" s="33" t="n">
        <v>45519.41666666666</v>
      </c>
      <c r="B5461" s="15">
        <f>WEEKDAY($A5461,2)</f>
        <v/>
      </c>
      <c r="C5461" s="15">
        <f>HOUR($A5461)</f>
        <v/>
      </c>
      <c r="D5461" s="15">
        <f>IF(AND($A5461&gt;=Instellingen!$B$6,$A5461&lt;Instellingen!$B$7),1,0)</f>
        <v/>
      </c>
      <c r="E5461" s="15">
        <f>COUNTIF(tData[BezoekStart],"&lt;"&amp;($A5461+1/24))-COUNTIF(tData[BezoekEind],"&lt;="&amp;$A5461)</f>
        <v/>
      </c>
      <c r="F5461" s="15">
        <f>COUNTIF(tData[BezoekLangStart],"&lt;"&amp;($A5461+1/24))-COUNTIF(tData[BezoekLangEind],"&lt;="&amp;$A5461)</f>
        <v/>
      </c>
      <c r="G5461" s="15">
        <f>IF($D5461=1,$B5461*100+$C5461,-1)</f>
        <v/>
      </c>
      <c r="H5461" s="15">
        <f>IF($D5461=1,$B5461,-1)</f>
        <v/>
      </c>
      <c r="I5461" s="15">
        <f>IF($D5461=1,$C5461,-1)</f>
        <v/>
      </c>
    </row>
    <row r="5462">
      <c r="A5462" s="33" t="n">
        <v>45519.45833333334</v>
      </c>
      <c r="B5462" s="15">
        <f>WEEKDAY($A5462,2)</f>
        <v/>
      </c>
      <c r="C5462" s="15">
        <f>HOUR($A5462)</f>
        <v/>
      </c>
      <c r="D5462" s="15">
        <f>IF(AND($A5462&gt;=Instellingen!$B$6,$A5462&lt;Instellingen!$B$7),1,0)</f>
        <v/>
      </c>
      <c r="E5462" s="15">
        <f>COUNTIF(tData[BezoekStart],"&lt;"&amp;($A5462+1/24))-COUNTIF(tData[BezoekEind],"&lt;="&amp;$A5462)</f>
        <v/>
      </c>
      <c r="F5462" s="15">
        <f>COUNTIF(tData[BezoekLangStart],"&lt;"&amp;($A5462+1/24))-COUNTIF(tData[BezoekLangEind],"&lt;="&amp;$A5462)</f>
        <v/>
      </c>
      <c r="G5462" s="15">
        <f>IF($D5462=1,$B5462*100+$C5462,-1)</f>
        <v/>
      </c>
      <c r="H5462" s="15">
        <f>IF($D5462=1,$B5462,-1)</f>
        <v/>
      </c>
      <c r="I5462" s="15">
        <f>IF($D5462=1,$C5462,-1)</f>
        <v/>
      </c>
    </row>
    <row r="5463">
      <c r="A5463" s="33" t="n">
        <v>45519.5</v>
      </c>
      <c r="B5463" s="15">
        <f>WEEKDAY($A5463,2)</f>
        <v/>
      </c>
      <c r="C5463" s="15">
        <f>HOUR($A5463)</f>
        <v/>
      </c>
      <c r="D5463" s="15">
        <f>IF(AND($A5463&gt;=Instellingen!$B$6,$A5463&lt;Instellingen!$B$7),1,0)</f>
        <v/>
      </c>
      <c r="E5463" s="15">
        <f>COUNTIF(tData[BezoekStart],"&lt;"&amp;($A5463+1/24))-COUNTIF(tData[BezoekEind],"&lt;="&amp;$A5463)</f>
        <v/>
      </c>
      <c r="F5463" s="15">
        <f>COUNTIF(tData[BezoekLangStart],"&lt;"&amp;($A5463+1/24))-COUNTIF(tData[BezoekLangEind],"&lt;="&amp;$A5463)</f>
        <v/>
      </c>
      <c r="G5463" s="15">
        <f>IF($D5463=1,$B5463*100+$C5463,-1)</f>
        <v/>
      </c>
      <c r="H5463" s="15">
        <f>IF($D5463=1,$B5463,-1)</f>
        <v/>
      </c>
      <c r="I5463" s="15">
        <f>IF($D5463=1,$C5463,-1)</f>
        <v/>
      </c>
    </row>
    <row r="5464">
      <c r="A5464" s="33" t="n">
        <v>45519.54166666666</v>
      </c>
      <c r="B5464" s="15">
        <f>WEEKDAY($A5464,2)</f>
        <v/>
      </c>
      <c r="C5464" s="15">
        <f>HOUR($A5464)</f>
        <v/>
      </c>
      <c r="D5464" s="15">
        <f>IF(AND($A5464&gt;=Instellingen!$B$6,$A5464&lt;Instellingen!$B$7),1,0)</f>
        <v/>
      </c>
      <c r="E5464" s="15">
        <f>COUNTIF(tData[BezoekStart],"&lt;"&amp;($A5464+1/24))-COUNTIF(tData[BezoekEind],"&lt;="&amp;$A5464)</f>
        <v/>
      </c>
      <c r="F5464" s="15">
        <f>COUNTIF(tData[BezoekLangStart],"&lt;"&amp;($A5464+1/24))-COUNTIF(tData[BezoekLangEind],"&lt;="&amp;$A5464)</f>
        <v/>
      </c>
      <c r="G5464" s="15">
        <f>IF($D5464=1,$B5464*100+$C5464,-1)</f>
        <v/>
      </c>
      <c r="H5464" s="15">
        <f>IF($D5464=1,$B5464,-1)</f>
        <v/>
      </c>
      <c r="I5464" s="15">
        <f>IF($D5464=1,$C5464,-1)</f>
        <v/>
      </c>
    </row>
    <row r="5465">
      <c r="A5465" s="33" t="n">
        <v>45519.58333333334</v>
      </c>
      <c r="B5465" s="15">
        <f>WEEKDAY($A5465,2)</f>
        <v/>
      </c>
      <c r="C5465" s="15">
        <f>HOUR($A5465)</f>
        <v/>
      </c>
      <c r="D5465" s="15">
        <f>IF(AND($A5465&gt;=Instellingen!$B$6,$A5465&lt;Instellingen!$B$7),1,0)</f>
        <v/>
      </c>
      <c r="E5465" s="15">
        <f>COUNTIF(tData[BezoekStart],"&lt;"&amp;($A5465+1/24))-COUNTIF(tData[BezoekEind],"&lt;="&amp;$A5465)</f>
        <v/>
      </c>
      <c r="F5465" s="15">
        <f>COUNTIF(tData[BezoekLangStart],"&lt;"&amp;($A5465+1/24))-COUNTIF(tData[BezoekLangEind],"&lt;="&amp;$A5465)</f>
        <v/>
      </c>
      <c r="G5465" s="15">
        <f>IF($D5465=1,$B5465*100+$C5465,-1)</f>
        <v/>
      </c>
      <c r="H5465" s="15">
        <f>IF($D5465=1,$B5465,-1)</f>
        <v/>
      </c>
      <c r="I5465" s="15">
        <f>IF($D5465=1,$C5465,-1)</f>
        <v/>
      </c>
    </row>
    <row r="5466">
      <c r="A5466" s="33" t="n">
        <v>45519.625</v>
      </c>
      <c r="B5466" s="15">
        <f>WEEKDAY($A5466,2)</f>
        <v/>
      </c>
      <c r="C5466" s="15">
        <f>HOUR($A5466)</f>
        <v/>
      </c>
      <c r="D5466" s="15">
        <f>IF(AND($A5466&gt;=Instellingen!$B$6,$A5466&lt;Instellingen!$B$7),1,0)</f>
        <v/>
      </c>
      <c r="E5466" s="15">
        <f>COUNTIF(tData[BezoekStart],"&lt;"&amp;($A5466+1/24))-COUNTIF(tData[BezoekEind],"&lt;="&amp;$A5466)</f>
        <v/>
      </c>
      <c r="F5466" s="15">
        <f>COUNTIF(tData[BezoekLangStart],"&lt;"&amp;($A5466+1/24))-COUNTIF(tData[BezoekLangEind],"&lt;="&amp;$A5466)</f>
        <v/>
      </c>
      <c r="G5466" s="15">
        <f>IF($D5466=1,$B5466*100+$C5466,-1)</f>
        <v/>
      </c>
      <c r="H5466" s="15">
        <f>IF($D5466=1,$B5466,-1)</f>
        <v/>
      </c>
      <c r="I5466" s="15">
        <f>IF($D5466=1,$C5466,-1)</f>
        <v/>
      </c>
    </row>
    <row r="5467">
      <c r="A5467" s="33" t="n">
        <v>45519.66666666666</v>
      </c>
      <c r="B5467" s="15">
        <f>WEEKDAY($A5467,2)</f>
        <v/>
      </c>
      <c r="C5467" s="15">
        <f>HOUR($A5467)</f>
        <v/>
      </c>
      <c r="D5467" s="15">
        <f>IF(AND($A5467&gt;=Instellingen!$B$6,$A5467&lt;Instellingen!$B$7),1,0)</f>
        <v/>
      </c>
      <c r="E5467" s="15">
        <f>COUNTIF(tData[BezoekStart],"&lt;"&amp;($A5467+1/24))-COUNTIF(tData[BezoekEind],"&lt;="&amp;$A5467)</f>
        <v/>
      </c>
      <c r="F5467" s="15">
        <f>COUNTIF(tData[BezoekLangStart],"&lt;"&amp;($A5467+1/24))-COUNTIF(tData[BezoekLangEind],"&lt;="&amp;$A5467)</f>
        <v/>
      </c>
      <c r="G5467" s="15">
        <f>IF($D5467=1,$B5467*100+$C5467,-1)</f>
        <v/>
      </c>
      <c r="H5467" s="15">
        <f>IF($D5467=1,$B5467,-1)</f>
        <v/>
      </c>
      <c r="I5467" s="15">
        <f>IF($D5467=1,$C5467,-1)</f>
        <v/>
      </c>
    </row>
    <row r="5468">
      <c r="A5468" s="33" t="n">
        <v>45519.70833333334</v>
      </c>
      <c r="B5468" s="15">
        <f>WEEKDAY($A5468,2)</f>
        <v/>
      </c>
      <c r="C5468" s="15">
        <f>HOUR($A5468)</f>
        <v/>
      </c>
      <c r="D5468" s="15">
        <f>IF(AND($A5468&gt;=Instellingen!$B$6,$A5468&lt;Instellingen!$B$7),1,0)</f>
        <v/>
      </c>
      <c r="E5468" s="15">
        <f>COUNTIF(tData[BezoekStart],"&lt;"&amp;($A5468+1/24))-COUNTIF(tData[BezoekEind],"&lt;="&amp;$A5468)</f>
        <v/>
      </c>
      <c r="F5468" s="15">
        <f>COUNTIF(tData[BezoekLangStart],"&lt;"&amp;($A5468+1/24))-COUNTIF(tData[BezoekLangEind],"&lt;="&amp;$A5468)</f>
        <v/>
      </c>
      <c r="G5468" s="15">
        <f>IF($D5468=1,$B5468*100+$C5468,-1)</f>
        <v/>
      </c>
      <c r="H5468" s="15">
        <f>IF($D5468=1,$B5468,-1)</f>
        <v/>
      </c>
      <c r="I5468" s="15">
        <f>IF($D5468=1,$C5468,-1)</f>
        <v/>
      </c>
    </row>
    <row r="5469">
      <c r="A5469" s="33" t="n">
        <v>45519.75</v>
      </c>
      <c r="B5469" s="15">
        <f>WEEKDAY($A5469,2)</f>
        <v/>
      </c>
      <c r="C5469" s="15">
        <f>HOUR($A5469)</f>
        <v/>
      </c>
      <c r="D5469" s="15">
        <f>IF(AND($A5469&gt;=Instellingen!$B$6,$A5469&lt;Instellingen!$B$7),1,0)</f>
        <v/>
      </c>
      <c r="E5469" s="15">
        <f>COUNTIF(tData[BezoekStart],"&lt;"&amp;($A5469+1/24))-COUNTIF(tData[BezoekEind],"&lt;="&amp;$A5469)</f>
        <v/>
      </c>
      <c r="F5469" s="15">
        <f>COUNTIF(tData[BezoekLangStart],"&lt;"&amp;($A5469+1/24))-COUNTIF(tData[BezoekLangEind],"&lt;="&amp;$A5469)</f>
        <v/>
      </c>
      <c r="G5469" s="15">
        <f>IF($D5469=1,$B5469*100+$C5469,-1)</f>
        <v/>
      </c>
      <c r="H5469" s="15">
        <f>IF($D5469=1,$B5469,-1)</f>
        <v/>
      </c>
      <c r="I5469" s="15">
        <f>IF($D5469=1,$C5469,-1)</f>
        <v/>
      </c>
    </row>
    <row r="5470">
      <c r="A5470" s="33" t="n">
        <v>45519.79166666666</v>
      </c>
      <c r="B5470" s="15">
        <f>WEEKDAY($A5470,2)</f>
        <v/>
      </c>
      <c r="C5470" s="15">
        <f>HOUR($A5470)</f>
        <v/>
      </c>
      <c r="D5470" s="15">
        <f>IF(AND($A5470&gt;=Instellingen!$B$6,$A5470&lt;Instellingen!$B$7),1,0)</f>
        <v/>
      </c>
      <c r="E5470" s="15">
        <f>COUNTIF(tData[BezoekStart],"&lt;"&amp;($A5470+1/24))-COUNTIF(tData[BezoekEind],"&lt;="&amp;$A5470)</f>
        <v/>
      </c>
      <c r="F5470" s="15">
        <f>COUNTIF(tData[BezoekLangStart],"&lt;"&amp;($A5470+1/24))-COUNTIF(tData[BezoekLangEind],"&lt;="&amp;$A5470)</f>
        <v/>
      </c>
      <c r="G5470" s="15">
        <f>IF($D5470=1,$B5470*100+$C5470,-1)</f>
        <v/>
      </c>
      <c r="H5470" s="15">
        <f>IF($D5470=1,$B5470,-1)</f>
        <v/>
      </c>
      <c r="I5470" s="15">
        <f>IF($D5470=1,$C5470,-1)</f>
        <v/>
      </c>
    </row>
    <row r="5471">
      <c r="A5471" s="33" t="n">
        <v>45519.83333333334</v>
      </c>
      <c r="B5471" s="15">
        <f>WEEKDAY($A5471,2)</f>
        <v/>
      </c>
      <c r="C5471" s="15">
        <f>HOUR($A5471)</f>
        <v/>
      </c>
      <c r="D5471" s="15">
        <f>IF(AND($A5471&gt;=Instellingen!$B$6,$A5471&lt;Instellingen!$B$7),1,0)</f>
        <v/>
      </c>
      <c r="E5471" s="15">
        <f>COUNTIF(tData[BezoekStart],"&lt;"&amp;($A5471+1/24))-COUNTIF(tData[BezoekEind],"&lt;="&amp;$A5471)</f>
        <v/>
      </c>
      <c r="F5471" s="15">
        <f>COUNTIF(tData[BezoekLangStart],"&lt;"&amp;($A5471+1/24))-COUNTIF(tData[BezoekLangEind],"&lt;="&amp;$A5471)</f>
        <v/>
      </c>
      <c r="G5471" s="15">
        <f>IF($D5471=1,$B5471*100+$C5471,-1)</f>
        <v/>
      </c>
      <c r="H5471" s="15">
        <f>IF($D5471=1,$B5471,-1)</f>
        <v/>
      </c>
      <c r="I5471" s="15">
        <f>IF($D5471=1,$C5471,-1)</f>
        <v/>
      </c>
    </row>
    <row r="5472">
      <c r="A5472" s="33" t="n">
        <v>45519.875</v>
      </c>
      <c r="B5472" s="15">
        <f>WEEKDAY($A5472,2)</f>
        <v/>
      </c>
      <c r="C5472" s="15">
        <f>HOUR($A5472)</f>
        <v/>
      </c>
      <c r="D5472" s="15">
        <f>IF(AND($A5472&gt;=Instellingen!$B$6,$A5472&lt;Instellingen!$B$7),1,0)</f>
        <v/>
      </c>
      <c r="E5472" s="15">
        <f>COUNTIF(tData[BezoekStart],"&lt;"&amp;($A5472+1/24))-COUNTIF(tData[BezoekEind],"&lt;="&amp;$A5472)</f>
        <v/>
      </c>
      <c r="F5472" s="15">
        <f>COUNTIF(tData[BezoekLangStart],"&lt;"&amp;($A5472+1/24))-COUNTIF(tData[BezoekLangEind],"&lt;="&amp;$A5472)</f>
        <v/>
      </c>
      <c r="G5472" s="15">
        <f>IF($D5472=1,$B5472*100+$C5472,-1)</f>
        <v/>
      </c>
      <c r="H5472" s="15">
        <f>IF($D5472=1,$B5472,-1)</f>
        <v/>
      </c>
      <c r="I5472" s="15">
        <f>IF($D5472=1,$C5472,-1)</f>
        <v/>
      </c>
    </row>
    <row r="5473">
      <c r="A5473" s="33" t="n">
        <v>45519.91666666666</v>
      </c>
      <c r="B5473" s="15">
        <f>WEEKDAY($A5473,2)</f>
        <v/>
      </c>
      <c r="C5473" s="15">
        <f>HOUR($A5473)</f>
        <v/>
      </c>
      <c r="D5473" s="15">
        <f>IF(AND($A5473&gt;=Instellingen!$B$6,$A5473&lt;Instellingen!$B$7),1,0)</f>
        <v/>
      </c>
      <c r="E5473" s="15">
        <f>COUNTIF(tData[BezoekStart],"&lt;"&amp;($A5473+1/24))-COUNTIF(tData[BezoekEind],"&lt;="&amp;$A5473)</f>
        <v/>
      </c>
      <c r="F5473" s="15">
        <f>COUNTIF(tData[BezoekLangStart],"&lt;"&amp;($A5473+1/24))-COUNTIF(tData[BezoekLangEind],"&lt;="&amp;$A5473)</f>
        <v/>
      </c>
      <c r="G5473" s="15">
        <f>IF($D5473=1,$B5473*100+$C5473,-1)</f>
        <v/>
      </c>
      <c r="H5473" s="15">
        <f>IF($D5473=1,$B5473,-1)</f>
        <v/>
      </c>
      <c r="I5473" s="15">
        <f>IF($D5473=1,$C5473,-1)</f>
        <v/>
      </c>
    </row>
    <row r="5474">
      <c r="A5474" s="33" t="n">
        <v>45519.95833333334</v>
      </c>
      <c r="B5474" s="15">
        <f>WEEKDAY($A5474,2)</f>
        <v/>
      </c>
      <c r="C5474" s="15">
        <f>HOUR($A5474)</f>
        <v/>
      </c>
      <c r="D5474" s="15">
        <f>IF(AND($A5474&gt;=Instellingen!$B$6,$A5474&lt;Instellingen!$B$7),1,0)</f>
        <v/>
      </c>
      <c r="E5474" s="15">
        <f>COUNTIF(tData[BezoekStart],"&lt;"&amp;($A5474+1/24))-COUNTIF(tData[BezoekEind],"&lt;="&amp;$A5474)</f>
        <v/>
      </c>
      <c r="F5474" s="15">
        <f>COUNTIF(tData[BezoekLangStart],"&lt;"&amp;($A5474+1/24))-COUNTIF(tData[BezoekLangEind],"&lt;="&amp;$A5474)</f>
        <v/>
      </c>
      <c r="G5474" s="15">
        <f>IF($D5474=1,$B5474*100+$C5474,-1)</f>
        <v/>
      </c>
      <c r="H5474" s="15">
        <f>IF($D5474=1,$B5474,-1)</f>
        <v/>
      </c>
      <c r="I5474" s="15">
        <f>IF($D5474=1,$C5474,-1)</f>
        <v/>
      </c>
    </row>
    <row r="5475">
      <c r="A5475" s="33" t="n">
        <v>45520</v>
      </c>
      <c r="B5475" s="15">
        <f>WEEKDAY($A5475,2)</f>
        <v/>
      </c>
      <c r="C5475" s="15">
        <f>HOUR($A5475)</f>
        <v/>
      </c>
      <c r="D5475" s="15">
        <f>IF(AND($A5475&gt;=Instellingen!$B$6,$A5475&lt;Instellingen!$B$7),1,0)</f>
        <v/>
      </c>
      <c r="E5475" s="15">
        <f>COUNTIF(tData[BezoekStart],"&lt;"&amp;($A5475+1/24))-COUNTIF(tData[BezoekEind],"&lt;="&amp;$A5475)</f>
        <v/>
      </c>
      <c r="F5475" s="15">
        <f>COUNTIF(tData[BezoekLangStart],"&lt;"&amp;($A5475+1/24))-COUNTIF(tData[BezoekLangEind],"&lt;="&amp;$A5475)</f>
        <v/>
      </c>
      <c r="G5475" s="15">
        <f>IF($D5475=1,$B5475*100+$C5475,-1)</f>
        <v/>
      </c>
      <c r="H5475" s="15">
        <f>IF($D5475=1,$B5475,-1)</f>
        <v/>
      </c>
      <c r="I5475" s="15">
        <f>IF($D5475=1,$C5475,-1)</f>
        <v/>
      </c>
    </row>
    <row r="5476">
      <c r="A5476" s="33" t="n">
        <v>45520.04166666666</v>
      </c>
      <c r="B5476" s="15">
        <f>WEEKDAY($A5476,2)</f>
        <v/>
      </c>
      <c r="C5476" s="15">
        <f>HOUR($A5476)</f>
        <v/>
      </c>
      <c r="D5476" s="15">
        <f>IF(AND($A5476&gt;=Instellingen!$B$6,$A5476&lt;Instellingen!$B$7),1,0)</f>
        <v/>
      </c>
      <c r="E5476" s="15">
        <f>COUNTIF(tData[BezoekStart],"&lt;"&amp;($A5476+1/24))-COUNTIF(tData[BezoekEind],"&lt;="&amp;$A5476)</f>
        <v/>
      </c>
      <c r="F5476" s="15">
        <f>COUNTIF(tData[BezoekLangStart],"&lt;"&amp;($A5476+1/24))-COUNTIF(tData[BezoekLangEind],"&lt;="&amp;$A5476)</f>
        <v/>
      </c>
      <c r="G5476" s="15">
        <f>IF($D5476=1,$B5476*100+$C5476,-1)</f>
        <v/>
      </c>
      <c r="H5476" s="15">
        <f>IF($D5476=1,$B5476,-1)</f>
        <v/>
      </c>
      <c r="I5476" s="15">
        <f>IF($D5476=1,$C5476,-1)</f>
        <v/>
      </c>
    </row>
    <row r="5477">
      <c r="A5477" s="33" t="n">
        <v>45520.08333333334</v>
      </c>
      <c r="B5477" s="15">
        <f>WEEKDAY($A5477,2)</f>
        <v/>
      </c>
      <c r="C5477" s="15">
        <f>HOUR($A5477)</f>
        <v/>
      </c>
      <c r="D5477" s="15">
        <f>IF(AND($A5477&gt;=Instellingen!$B$6,$A5477&lt;Instellingen!$B$7),1,0)</f>
        <v/>
      </c>
      <c r="E5477" s="15">
        <f>COUNTIF(tData[BezoekStart],"&lt;"&amp;($A5477+1/24))-COUNTIF(tData[BezoekEind],"&lt;="&amp;$A5477)</f>
        <v/>
      </c>
      <c r="F5477" s="15">
        <f>COUNTIF(tData[BezoekLangStart],"&lt;"&amp;($A5477+1/24))-COUNTIF(tData[BezoekLangEind],"&lt;="&amp;$A5477)</f>
        <v/>
      </c>
      <c r="G5477" s="15">
        <f>IF($D5477=1,$B5477*100+$C5477,-1)</f>
        <v/>
      </c>
      <c r="H5477" s="15">
        <f>IF($D5477=1,$B5477,-1)</f>
        <v/>
      </c>
      <c r="I5477" s="15">
        <f>IF($D5477=1,$C5477,-1)</f>
        <v/>
      </c>
    </row>
    <row r="5478">
      <c r="A5478" s="33" t="n">
        <v>45520.125</v>
      </c>
      <c r="B5478" s="15">
        <f>WEEKDAY($A5478,2)</f>
        <v/>
      </c>
      <c r="C5478" s="15">
        <f>HOUR($A5478)</f>
        <v/>
      </c>
      <c r="D5478" s="15">
        <f>IF(AND($A5478&gt;=Instellingen!$B$6,$A5478&lt;Instellingen!$B$7),1,0)</f>
        <v/>
      </c>
      <c r="E5478" s="15">
        <f>COUNTIF(tData[BezoekStart],"&lt;"&amp;($A5478+1/24))-COUNTIF(tData[BezoekEind],"&lt;="&amp;$A5478)</f>
        <v/>
      </c>
      <c r="F5478" s="15">
        <f>COUNTIF(tData[BezoekLangStart],"&lt;"&amp;($A5478+1/24))-COUNTIF(tData[BezoekLangEind],"&lt;="&amp;$A5478)</f>
        <v/>
      </c>
      <c r="G5478" s="15">
        <f>IF($D5478=1,$B5478*100+$C5478,-1)</f>
        <v/>
      </c>
      <c r="H5478" s="15">
        <f>IF($D5478=1,$B5478,-1)</f>
        <v/>
      </c>
      <c r="I5478" s="15">
        <f>IF($D5478=1,$C5478,-1)</f>
        <v/>
      </c>
    </row>
    <row r="5479">
      <c r="A5479" s="33" t="n">
        <v>45520.16666666666</v>
      </c>
      <c r="B5479" s="15">
        <f>WEEKDAY($A5479,2)</f>
        <v/>
      </c>
      <c r="C5479" s="15">
        <f>HOUR($A5479)</f>
        <v/>
      </c>
      <c r="D5479" s="15">
        <f>IF(AND($A5479&gt;=Instellingen!$B$6,$A5479&lt;Instellingen!$B$7),1,0)</f>
        <v/>
      </c>
      <c r="E5479" s="15">
        <f>COUNTIF(tData[BezoekStart],"&lt;"&amp;($A5479+1/24))-COUNTIF(tData[BezoekEind],"&lt;="&amp;$A5479)</f>
        <v/>
      </c>
      <c r="F5479" s="15">
        <f>COUNTIF(tData[BezoekLangStart],"&lt;"&amp;($A5479+1/24))-COUNTIF(tData[BezoekLangEind],"&lt;="&amp;$A5479)</f>
        <v/>
      </c>
      <c r="G5479" s="15">
        <f>IF($D5479=1,$B5479*100+$C5479,-1)</f>
        <v/>
      </c>
      <c r="H5479" s="15">
        <f>IF($D5479=1,$B5479,-1)</f>
        <v/>
      </c>
      <c r="I5479" s="15">
        <f>IF($D5479=1,$C5479,-1)</f>
        <v/>
      </c>
    </row>
    <row r="5480">
      <c r="A5480" s="33" t="n">
        <v>45520.20833333334</v>
      </c>
      <c r="B5480" s="15">
        <f>WEEKDAY($A5480,2)</f>
        <v/>
      </c>
      <c r="C5480" s="15">
        <f>HOUR($A5480)</f>
        <v/>
      </c>
      <c r="D5480" s="15">
        <f>IF(AND($A5480&gt;=Instellingen!$B$6,$A5480&lt;Instellingen!$B$7),1,0)</f>
        <v/>
      </c>
      <c r="E5480" s="15">
        <f>COUNTIF(tData[BezoekStart],"&lt;"&amp;($A5480+1/24))-COUNTIF(tData[BezoekEind],"&lt;="&amp;$A5480)</f>
        <v/>
      </c>
      <c r="F5480" s="15">
        <f>COUNTIF(tData[BezoekLangStart],"&lt;"&amp;($A5480+1/24))-COUNTIF(tData[BezoekLangEind],"&lt;="&amp;$A5480)</f>
        <v/>
      </c>
      <c r="G5480" s="15">
        <f>IF($D5480=1,$B5480*100+$C5480,-1)</f>
        <v/>
      </c>
      <c r="H5480" s="15">
        <f>IF($D5480=1,$B5480,-1)</f>
        <v/>
      </c>
      <c r="I5480" s="15">
        <f>IF($D5480=1,$C5480,-1)</f>
        <v/>
      </c>
    </row>
    <row r="5481">
      <c r="A5481" s="33" t="n">
        <v>45520.25</v>
      </c>
      <c r="B5481" s="15">
        <f>WEEKDAY($A5481,2)</f>
        <v/>
      </c>
      <c r="C5481" s="15">
        <f>HOUR($A5481)</f>
        <v/>
      </c>
      <c r="D5481" s="15">
        <f>IF(AND($A5481&gt;=Instellingen!$B$6,$A5481&lt;Instellingen!$B$7),1,0)</f>
        <v/>
      </c>
      <c r="E5481" s="15">
        <f>COUNTIF(tData[BezoekStart],"&lt;"&amp;($A5481+1/24))-COUNTIF(tData[BezoekEind],"&lt;="&amp;$A5481)</f>
        <v/>
      </c>
      <c r="F5481" s="15">
        <f>COUNTIF(tData[BezoekLangStart],"&lt;"&amp;($A5481+1/24))-COUNTIF(tData[BezoekLangEind],"&lt;="&amp;$A5481)</f>
        <v/>
      </c>
      <c r="G5481" s="15">
        <f>IF($D5481=1,$B5481*100+$C5481,-1)</f>
        <v/>
      </c>
      <c r="H5481" s="15">
        <f>IF($D5481=1,$B5481,-1)</f>
        <v/>
      </c>
      <c r="I5481" s="15">
        <f>IF($D5481=1,$C5481,-1)</f>
        <v/>
      </c>
    </row>
    <row r="5482">
      <c r="A5482" s="33" t="n">
        <v>45520.29166666666</v>
      </c>
      <c r="B5482" s="15">
        <f>WEEKDAY($A5482,2)</f>
        <v/>
      </c>
      <c r="C5482" s="15">
        <f>HOUR($A5482)</f>
        <v/>
      </c>
      <c r="D5482" s="15">
        <f>IF(AND($A5482&gt;=Instellingen!$B$6,$A5482&lt;Instellingen!$B$7),1,0)</f>
        <v/>
      </c>
      <c r="E5482" s="15">
        <f>COUNTIF(tData[BezoekStart],"&lt;"&amp;($A5482+1/24))-COUNTIF(tData[BezoekEind],"&lt;="&amp;$A5482)</f>
        <v/>
      </c>
      <c r="F5482" s="15">
        <f>COUNTIF(tData[BezoekLangStart],"&lt;"&amp;($A5482+1/24))-COUNTIF(tData[BezoekLangEind],"&lt;="&amp;$A5482)</f>
        <v/>
      </c>
      <c r="G5482" s="15">
        <f>IF($D5482=1,$B5482*100+$C5482,-1)</f>
        <v/>
      </c>
      <c r="H5482" s="15">
        <f>IF($D5482=1,$B5482,-1)</f>
        <v/>
      </c>
      <c r="I5482" s="15">
        <f>IF($D5482=1,$C5482,-1)</f>
        <v/>
      </c>
    </row>
    <row r="5483">
      <c r="A5483" s="33" t="n">
        <v>45520.33333333334</v>
      </c>
      <c r="B5483" s="15">
        <f>WEEKDAY($A5483,2)</f>
        <v/>
      </c>
      <c r="C5483" s="15">
        <f>HOUR($A5483)</f>
        <v/>
      </c>
      <c r="D5483" s="15">
        <f>IF(AND($A5483&gt;=Instellingen!$B$6,$A5483&lt;Instellingen!$B$7),1,0)</f>
        <v/>
      </c>
      <c r="E5483" s="15">
        <f>COUNTIF(tData[BezoekStart],"&lt;"&amp;($A5483+1/24))-COUNTIF(tData[BezoekEind],"&lt;="&amp;$A5483)</f>
        <v/>
      </c>
      <c r="F5483" s="15">
        <f>COUNTIF(tData[BezoekLangStart],"&lt;"&amp;($A5483+1/24))-COUNTIF(tData[BezoekLangEind],"&lt;="&amp;$A5483)</f>
        <v/>
      </c>
      <c r="G5483" s="15">
        <f>IF($D5483=1,$B5483*100+$C5483,-1)</f>
        <v/>
      </c>
      <c r="H5483" s="15">
        <f>IF($D5483=1,$B5483,-1)</f>
        <v/>
      </c>
      <c r="I5483" s="15">
        <f>IF($D5483=1,$C5483,-1)</f>
        <v/>
      </c>
    </row>
    <row r="5484">
      <c r="A5484" s="33" t="n">
        <v>45520.375</v>
      </c>
      <c r="B5484" s="15">
        <f>WEEKDAY($A5484,2)</f>
        <v/>
      </c>
      <c r="C5484" s="15">
        <f>HOUR($A5484)</f>
        <v/>
      </c>
      <c r="D5484" s="15">
        <f>IF(AND($A5484&gt;=Instellingen!$B$6,$A5484&lt;Instellingen!$B$7),1,0)</f>
        <v/>
      </c>
      <c r="E5484" s="15">
        <f>COUNTIF(tData[BezoekStart],"&lt;"&amp;($A5484+1/24))-COUNTIF(tData[BezoekEind],"&lt;="&amp;$A5484)</f>
        <v/>
      </c>
      <c r="F5484" s="15">
        <f>COUNTIF(tData[BezoekLangStart],"&lt;"&amp;($A5484+1/24))-COUNTIF(tData[BezoekLangEind],"&lt;="&amp;$A5484)</f>
        <v/>
      </c>
      <c r="G5484" s="15">
        <f>IF($D5484=1,$B5484*100+$C5484,-1)</f>
        <v/>
      </c>
      <c r="H5484" s="15">
        <f>IF($D5484=1,$B5484,-1)</f>
        <v/>
      </c>
      <c r="I5484" s="15">
        <f>IF($D5484=1,$C5484,-1)</f>
        <v/>
      </c>
    </row>
    <row r="5485">
      <c r="A5485" s="33" t="n">
        <v>45520.41666666666</v>
      </c>
      <c r="B5485" s="15">
        <f>WEEKDAY($A5485,2)</f>
        <v/>
      </c>
      <c r="C5485" s="15">
        <f>HOUR($A5485)</f>
        <v/>
      </c>
      <c r="D5485" s="15">
        <f>IF(AND($A5485&gt;=Instellingen!$B$6,$A5485&lt;Instellingen!$B$7),1,0)</f>
        <v/>
      </c>
      <c r="E5485" s="15">
        <f>COUNTIF(tData[BezoekStart],"&lt;"&amp;($A5485+1/24))-COUNTIF(tData[BezoekEind],"&lt;="&amp;$A5485)</f>
        <v/>
      </c>
      <c r="F5485" s="15">
        <f>COUNTIF(tData[BezoekLangStart],"&lt;"&amp;($A5485+1/24))-COUNTIF(tData[BezoekLangEind],"&lt;="&amp;$A5485)</f>
        <v/>
      </c>
      <c r="G5485" s="15">
        <f>IF($D5485=1,$B5485*100+$C5485,-1)</f>
        <v/>
      </c>
      <c r="H5485" s="15">
        <f>IF($D5485=1,$B5485,-1)</f>
        <v/>
      </c>
      <c r="I5485" s="15">
        <f>IF($D5485=1,$C5485,-1)</f>
        <v/>
      </c>
    </row>
    <row r="5486">
      <c r="A5486" s="33" t="n">
        <v>45520.45833333334</v>
      </c>
      <c r="B5486" s="15">
        <f>WEEKDAY($A5486,2)</f>
        <v/>
      </c>
      <c r="C5486" s="15">
        <f>HOUR($A5486)</f>
        <v/>
      </c>
      <c r="D5486" s="15">
        <f>IF(AND($A5486&gt;=Instellingen!$B$6,$A5486&lt;Instellingen!$B$7),1,0)</f>
        <v/>
      </c>
      <c r="E5486" s="15">
        <f>COUNTIF(tData[BezoekStart],"&lt;"&amp;($A5486+1/24))-COUNTIF(tData[BezoekEind],"&lt;="&amp;$A5486)</f>
        <v/>
      </c>
      <c r="F5486" s="15">
        <f>COUNTIF(tData[BezoekLangStart],"&lt;"&amp;($A5486+1/24))-COUNTIF(tData[BezoekLangEind],"&lt;="&amp;$A5486)</f>
        <v/>
      </c>
      <c r="G5486" s="15">
        <f>IF($D5486=1,$B5486*100+$C5486,-1)</f>
        <v/>
      </c>
      <c r="H5486" s="15">
        <f>IF($D5486=1,$B5486,-1)</f>
        <v/>
      </c>
      <c r="I5486" s="15">
        <f>IF($D5486=1,$C5486,-1)</f>
        <v/>
      </c>
    </row>
    <row r="5487">
      <c r="A5487" s="33" t="n">
        <v>45520.5</v>
      </c>
      <c r="B5487" s="15">
        <f>WEEKDAY($A5487,2)</f>
        <v/>
      </c>
      <c r="C5487" s="15">
        <f>HOUR($A5487)</f>
        <v/>
      </c>
      <c r="D5487" s="15">
        <f>IF(AND($A5487&gt;=Instellingen!$B$6,$A5487&lt;Instellingen!$B$7),1,0)</f>
        <v/>
      </c>
      <c r="E5487" s="15">
        <f>COUNTIF(tData[BezoekStart],"&lt;"&amp;($A5487+1/24))-COUNTIF(tData[BezoekEind],"&lt;="&amp;$A5487)</f>
        <v/>
      </c>
      <c r="F5487" s="15">
        <f>COUNTIF(tData[BezoekLangStart],"&lt;"&amp;($A5487+1/24))-COUNTIF(tData[BezoekLangEind],"&lt;="&amp;$A5487)</f>
        <v/>
      </c>
      <c r="G5487" s="15">
        <f>IF($D5487=1,$B5487*100+$C5487,-1)</f>
        <v/>
      </c>
      <c r="H5487" s="15">
        <f>IF($D5487=1,$B5487,-1)</f>
        <v/>
      </c>
      <c r="I5487" s="15">
        <f>IF($D5487=1,$C5487,-1)</f>
        <v/>
      </c>
    </row>
    <row r="5488">
      <c r="A5488" s="33" t="n">
        <v>45520.54166666666</v>
      </c>
      <c r="B5488" s="15">
        <f>WEEKDAY($A5488,2)</f>
        <v/>
      </c>
      <c r="C5488" s="15">
        <f>HOUR($A5488)</f>
        <v/>
      </c>
      <c r="D5488" s="15">
        <f>IF(AND($A5488&gt;=Instellingen!$B$6,$A5488&lt;Instellingen!$B$7),1,0)</f>
        <v/>
      </c>
      <c r="E5488" s="15">
        <f>COUNTIF(tData[BezoekStart],"&lt;"&amp;($A5488+1/24))-COUNTIF(tData[BezoekEind],"&lt;="&amp;$A5488)</f>
        <v/>
      </c>
      <c r="F5488" s="15">
        <f>COUNTIF(tData[BezoekLangStart],"&lt;"&amp;($A5488+1/24))-COUNTIF(tData[BezoekLangEind],"&lt;="&amp;$A5488)</f>
        <v/>
      </c>
      <c r="G5488" s="15">
        <f>IF($D5488=1,$B5488*100+$C5488,-1)</f>
        <v/>
      </c>
      <c r="H5488" s="15">
        <f>IF($D5488=1,$B5488,-1)</f>
        <v/>
      </c>
      <c r="I5488" s="15">
        <f>IF($D5488=1,$C5488,-1)</f>
        <v/>
      </c>
    </row>
    <row r="5489">
      <c r="A5489" s="33" t="n">
        <v>45520.58333333334</v>
      </c>
      <c r="B5489" s="15">
        <f>WEEKDAY($A5489,2)</f>
        <v/>
      </c>
      <c r="C5489" s="15">
        <f>HOUR($A5489)</f>
        <v/>
      </c>
      <c r="D5489" s="15">
        <f>IF(AND($A5489&gt;=Instellingen!$B$6,$A5489&lt;Instellingen!$B$7),1,0)</f>
        <v/>
      </c>
      <c r="E5489" s="15">
        <f>COUNTIF(tData[BezoekStart],"&lt;"&amp;($A5489+1/24))-COUNTIF(tData[BezoekEind],"&lt;="&amp;$A5489)</f>
        <v/>
      </c>
      <c r="F5489" s="15">
        <f>COUNTIF(tData[BezoekLangStart],"&lt;"&amp;($A5489+1/24))-COUNTIF(tData[BezoekLangEind],"&lt;="&amp;$A5489)</f>
        <v/>
      </c>
      <c r="G5489" s="15">
        <f>IF($D5489=1,$B5489*100+$C5489,-1)</f>
        <v/>
      </c>
      <c r="H5489" s="15">
        <f>IF($D5489=1,$B5489,-1)</f>
        <v/>
      </c>
      <c r="I5489" s="15">
        <f>IF($D5489=1,$C5489,-1)</f>
        <v/>
      </c>
    </row>
    <row r="5490">
      <c r="A5490" s="33" t="n">
        <v>45520.625</v>
      </c>
      <c r="B5490" s="15">
        <f>WEEKDAY($A5490,2)</f>
        <v/>
      </c>
      <c r="C5490" s="15">
        <f>HOUR($A5490)</f>
        <v/>
      </c>
      <c r="D5490" s="15">
        <f>IF(AND($A5490&gt;=Instellingen!$B$6,$A5490&lt;Instellingen!$B$7),1,0)</f>
        <v/>
      </c>
      <c r="E5490" s="15">
        <f>COUNTIF(tData[BezoekStart],"&lt;"&amp;($A5490+1/24))-COUNTIF(tData[BezoekEind],"&lt;="&amp;$A5490)</f>
        <v/>
      </c>
      <c r="F5490" s="15">
        <f>COUNTIF(tData[BezoekLangStart],"&lt;"&amp;($A5490+1/24))-COUNTIF(tData[BezoekLangEind],"&lt;="&amp;$A5490)</f>
        <v/>
      </c>
      <c r="G5490" s="15">
        <f>IF($D5490=1,$B5490*100+$C5490,-1)</f>
        <v/>
      </c>
      <c r="H5490" s="15">
        <f>IF($D5490=1,$B5490,-1)</f>
        <v/>
      </c>
      <c r="I5490" s="15">
        <f>IF($D5490=1,$C5490,-1)</f>
        <v/>
      </c>
    </row>
    <row r="5491">
      <c r="A5491" s="33" t="n">
        <v>45520.66666666666</v>
      </c>
      <c r="B5491" s="15">
        <f>WEEKDAY($A5491,2)</f>
        <v/>
      </c>
      <c r="C5491" s="15">
        <f>HOUR($A5491)</f>
        <v/>
      </c>
      <c r="D5491" s="15">
        <f>IF(AND($A5491&gt;=Instellingen!$B$6,$A5491&lt;Instellingen!$B$7),1,0)</f>
        <v/>
      </c>
      <c r="E5491" s="15">
        <f>COUNTIF(tData[BezoekStart],"&lt;"&amp;($A5491+1/24))-COUNTIF(tData[BezoekEind],"&lt;="&amp;$A5491)</f>
        <v/>
      </c>
      <c r="F5491" s="15">
        <f>COUNTIF(tData[BezoekLangStart],"&lt;"&amp;($A5491+1/24))-COUNTIF(tData[BezoekLangEind],"&lt;="&amp;$A5491)</f>
        <v/>
      </c>
      <c r="G5491" s="15">
        <f>IF($D5491=1,$B5491*100+$C5491,-1)</f>
        <v/>
      </c>
      <c r="H5491" s="15">
        <f>IF($D5491=1,$B5491,-1)</f>
        <v/>
      </c>
      <c r="I5491" s="15">
        <f>IF($D5491=1,$C5491,-1)</f>
        <v/>
      </c>
    </row>
    <row r="5492">
      <c r="A5492" s="33" t="n">
        <v>45520.70833333334</v>
      </c>
      <c r="B5492" s="15">
        <f>WEEKDAY($A5492,2)</f>
        <v/>
      </c>
      <c r="C5492" s="15">
        <f>HOUR($A5492)</f>
        <v/>
      </c>
      <c r="D5492" s="15">
        <f>IF(AND($A5492&gt;=Instellingen!$B$6,$A5492&lt;Instellingen!$B$7),1,0)</f>
        <v/>
      </c>
      <c r="E5492" s="15">
        <f>COUNTIF(tData[BezoekStart],"&lt;"&amp;($A5492+1/24))-COUNTIF(tData[BezoekEind],"&lt;="&amp;$A5492)</f>
        <v/>
      </c>
      <c r="F5492" s="15">
        <f>COUNTIF(tData[BezoekLangStart],"&lt;"&amp;($A5492+1/24))-COUNTIF(tData[BezoekLangEind],"&lt;="&amp;$A5492)</f>
        <v/>
      </c>
      <c r="G5492" s="15">
        <f>IF($D5492=1,$B5492*100+$C5492,-1)</f>
        <v/>
      </c>
      <c r="H5492" s="15">
        <f>IF($D5492=1,$B5492,-1)</f>
        <v/>
      </c>
      <c r="I5492" s="15">
        <f>IF($D5492=1,$C5492,-1)</f>
        <v/>
      </c>
    </row>
    <row r="5493">
      <c r="A5493" s="33" t="n">
        <v>45520.75</v>
      </c>
      <c r="B5493" s="15">
        <f>WEEKDAY($A5493,2)</f>
        <v/>
      </c>
      <c r="C5493" s="15">
        <f>HOUR($A5493)</f>
        <v/>
      </c>
      <c r="D5493" s="15">
        <f>IF(AND($A5493&gt;=Instellingen!$B$6,$A5493&lt;Instellingen!$B$7),1,0)</f>
        <v/>
      </c>
      <c r="E5493" s="15">
        <f>COUNTIF(tData[BezoekStart],"&lt;"&amp;($A5493+1/24))-COUNTIF(tData[BezoekEind],"&lt;="&amp;$A5493)</f>
        <v/>
      </c>
      <c r="F5493" s="15">
        <f>COUNTIF(tData[BezoekLangStart],"&lt;"&amp;($A5493+1/24))-COUNTIF(tData[BezoekLangEind],"&lt;="&amp;$A5493)</f>
        <v/>
      </c>
      <c r="G5493" s="15">
        <f>IF($D5493=1,$B5493*100+$C5493,-1)</f>
        <v/>
      </c>
      <c r="H5493" s="15">
        <f>IF($D5493=1,$B5493,-1)</f>
        <v/>
      </c>
      <c r="I5493" s="15">
        <f>IF($D5493=1,$C5493,-1)</f>
        <v/>
      </c>
    </row>
    <row r="5494">
      <c r="A5494" s="33" t="n">
        <v>45520.79166666666</v>
      </c>
      <c r="B5494" s="15">
        <f>WEEKDAY($A5494,2)</f>
        <v/>
      </c>
      <c r="C5494" s="15">
        <f>HOUR($A5494)</f>
        <v/>
      </c>
      <c r="D5494" s="15">
        <f>IF(AND($A5494&gt;=Instellingen!$B$6,$A5494&lt;Instellingen!$B$7),1,0)</f>
        <v/>
      </c>
      <c r="E5494" s="15">
        <f>COUNTIF(tData[BezoekStart],"&lt;"&amp;($A5494+1/24))-COUNTIF(tData[BezoekEind],"&lt;="&amp;$A5494)</f>
        <v/>
      </c>
      <c r="F5494" s="15">
        <f>COUNTIF(tData[BezoekLangStart],"&lt;"&amp;($A5494+1/24))-COUNTIF(tData[BezoekLangEind],"&lt;="&amp;$A5494)</f>
        <v/>
      </c>
      <c r="G5494" s="15">
        <f>IF($D5494=1,$B5494*100+$C5494,-1)</f>
        <v/>
      </c>
      <c r="H5494" s="15">
        <f>IF($D5494=1,$B5494,-1)</f>
        <v/>
      </c>
      <c r="I5494" s="15">
        <f>IF($D5494=1,$C5494,-1)</f>
        <v/>
      </c>
    </row>
    <row r="5495">
      <c r="A5495" s="33" t="n">
        <v>45520.83333333334</v>
      </c>
      <c r="B5495" s="15">
        <f>WEEKDAY($A5495,2)</f>
        <v/>
      </c>
      <c r="C5495" s="15">
        <f>HOUR($A5495)</f>
        <v/>
      </c>
      <c r="D5495" s="15">
        <f>IF(AND($A5495&gt;=Instellingen!$B$6,$A5495&lt;Instellingen!$B$7),1,0)</f>
        <v/>
      </c>
      <c r="E5495" s="15">
        <f>COUNTIF(tData[BezoekStart],"&lt;"&amp;($A5495+1/24))-COUNTIF(tData[BezoekEind],"&lt;="&amp;$A5495)</f>
        <v/>
      </c>
      <c r="F5495" s="15">
        <f>COUNTIF(tData[BezoekLangStart],"&lt;"&amp;($A5495+1/24))-COUNTIF(tData[BezoekLangEind],"&lt;="&amp;$A5495)</f>
        <v/>
      </c>
      <c r="G5495" s="15">
        <f>IF($D5495=1,$B5495*100+$C5495,-1)</f>
        <v/>
      </c>
      <c r="H5495" s="15">
        <f>IF($D5495=1,$B5495,-1)</f>
        <v/>
      </c>
      <c r="I5495" s="15">
        <f>IF($D5495=1,$C5495,-1)</f>
        <v/>
      </c>
    </row>
    <row r="5496">
      <c r="A5496" s="33" t="n">
        <v>45520.875</v>
      </c>
      <c r="B5496" s="15">
        <f>WEEKDAY($A5496,2)</f>
        <v/>
      </c>
      <c r="C5496" s="15">
        <f>HOUR($A5496)</f>
        <v/>
      </c>
      <c r="D5496" s="15">
        <f>IF(AND($A5496&gt;=Instellingen!$B$6,$A5496&lt;Instellingen!$B$7),1,0)</f>
        <v/>
      </c>
      <c r="E5496" s="15">
        <f>COUNTIF(tData[BezoekStart],"&lt;"&amp;($A5496+1/24))-COUNTIF(tData[BezoekEind],"&lt;="&amp;$A5496)</f>
        <v/>
      </c>
      <c r="F5496" s="15">
        <f>COUNTIF(tData[BezoekLangStart],"&lt;"&amp;($A5496+1/24))-COUNTIF(tData[BezoekLangEind],"&lt;="&amp;$A5496)</f>
        <v/>
      </c>
      <c r="G5496" s="15">
        <f>IF($D5496=1,$B5496*100+$C5496,-1)</f>
        <v/>
      </c>
      <c r="H5496" s="15">
        <f>IF($D5496=1,$B5496,-1)</f>
        <v/>
      </c>
      <c r="I5496" s="15">
        <f>IF($D5496=1,$C5496,-1)</f>
        <v/>
      </c>
    </row>
    <row r="5497">
      <c r="A5497" s="33" t="n">
        <v>45520.91666666666</v>
      </c>
      <c r="B5497" s="15">
        <f>WEEKDAY($A5497,2)</f>
        <v/>
      </c>
      <c r="C5497" s="15">
        <f>HOUR($A5497)</f>
        <v/>
      </c>
      <c r="D5497" s="15">
        <f>IF(AND($A5497&gt;=Instellingen!$B$6,$A5497&lt;Instellingen!$B$7),1,0)</f>
        <v/>
      </c>
      <c r="E5497" s="15">
        <f>COUNTIF(tData[BezoekStart],"&lt;"&amp;($A5497+1/24))-COUNTIF(tData[BezoekEind],"&lt;="&amp;$A5497)</f>
        <v/>
      </c>
      <c r="F5497" s="15">
        <f>COUNTIF(tData[BezoekLangStart],"&lt;"&amp;($A5497+1/24))-COUNTIF(tData[BezoekLangEind],"&lt;="&amp;$A5497)</f>
        <v/>
      </c>
      <c r="G5497" s="15">
        <f>IF($D5497=1,$B5497*100+$C5497,-1)</f>
        <v/>
      </c>
      <c r="H5497" s="15">
        <f>IF($D5497=1,$B5497,-1)</f>
        <v/>
      </c>
      <c r="I5497" s="15">
        <f>IF($D5497=1,$C5497,-1)</f>
        <v/>
      </c>
    </row>
    <row r="5498">
      <c r="A5498" s="33" t="n">
        <v>45520.95833333334</v>
      </c>
      <c r="B5498" s="15">
        <f>WEEKDAY($A5498,2)</f>
        <v/>
      </c>
      <c r="C5498" s="15">
        <f>HOUR($A5498)</f>
        <v/>
      </c>
      <c r="D5498" s="15">
        <f>IF(AND($A5498&gt;=Instellingen!$B$6,$A5498&lt;Instellingen!$B$7),1,0)</f>
        <v/>
      </c>
      <c r="E5498" s="15">
        <f>COUNTIF(tData[BezoekStart],"&lt;"&amp;($A5498+1/24))-COUNTIF(tData[BezoekEind],"&lt;="&amp;$A5498)</f>
        <v/>
      </c>
      <c r="F5498" s="15">
        <f>COUNTIF(tData[BezoekLangStart],"&lt;"&amp;($A5498+1/24))-COUNTIF(tData[BezoekLangEind],"&lt;="&amp;$A5498)</f>
        <v/>
      </c>
      <c r="G5498" s="15">
        <f>IF($D5498=1,$B5498*100+$C5498,-1)</f>
        <v/>
      </c>
      <c r="H5498" s="15">
        <f>IF($D5498=1,$B5498,-1)</f>
        <v/>
      </c>
      <c r="I5498" s="15">
        <f>IF($D5498=1,$C5498,-1)</f>
        <v/>
      </c>
    </row>
    <row r="5499">
      <c r="A5499" s="33" t="n">
        <v>45521</v>
      </c>
      <c r="B5499" s="15">
        <f>WEEKDAY($A5499,2)</f>
        <v/>
      </c>
      <c r="C5499" s="15">
        <f>HOUR($A5499)</f>
        <v/>
      </c>
      <c r="D5499" s="15">
        <f>IF(AND($A5499&gt;=Instellingen!$B$6,$A5499&lt;Instellingen!$B$7),1,0)</f>
        <v/>
      </c>
      <c r="E5499" s="15">
        <f>COUNTIF(tData[BezoekStart],"&lt;"&amp;($A5499+1/24))-COUNTIF(tData[BezoekEind],"&lt;="&amp;$A5499)</f>
        <v/>
      </c>
      <c r="F5499" s="15">
        <f>COUNTIF(tData[BezoekLangStart],"&lt;"&amp;($A5499+1/24))-COUNTIF(tData[BezoekLangEind],"&lt;="&amp;$A5499)</f>
        <v/>
      </c>
      <c r="G5499" s="15">
        <f>IF($D5499=1,$B5499*100+$C5499,-1)</f>
        <v/>
      </c>
      <c r="H5499" s="15">
        <f>IF($D5499=1,$B5499,-1)</f>
        <v/>
      </c>
      <c r="I5499" s="15">
        <f>IF($D5499=1,$C5499,-1)</f>
        <v/>
      </c>
    </row>
    <row r="5500">
      <c r="A5500" s="33" t="n">
        <v>45521.04166666666</v>
      </c>
      <c r="B5500" s="15">
        <f>WEEKDAY($A5500,2)</f>
        <v/>
      </c>
      <c r="C5500" s="15">
        <f>HOUR($A5500)</f>
        <v/>
      </c>
      <c r="D5500" s="15">
        <f>IF(AND($A5500&gt;=Instellingen!$B$6,$A5500&lt;Instellingen!$B$7),1,0)</f>
        <v/>
      </c>
      <c r="E5500" s="15">
        <f>COUNTIF(tData[BezoekStart],"&lt;"&amp;($A5500+1/24))-COUNTIF(tData[BezoekEind],"&lt;="&amp;$A5500)</f>
        <v/>
      </c>
      <c r="F5500" s="15">
        <f>COUNTIF(tData[BezoekLangStart],"&lt;"&amp;($A5500+1/24))-COUNTIF(tData[BezoekLangEind],"&lt;="&amp;$A5500)</f>
        <v/>
      </c>
      <c r="G5500" s="15">
        <f>IF($D5500=1,$B5500*100+$C5500,-1)</f>
        <v/>
      </c>
      <c r="H5500" s="15">
        <f>IF($D5500=1,$B5500,-1)</f>
        <v/>
      </c>
      <c r="I5500" s="15">
        <f>IF($D5500=1,$C5500,-1)</f>
        <v/>
      </c>
    </row>
    <row r="5501">
      <c r="A5501" s="33" t="n">
        <v>45521.08333333334</v>
      </c>
      <c r="B5501" s="15">
        <f>WEEKDAY($A5501,2)</f>
        <v/>
      </c>
      <c r="C5501" s="15">
        <f>HOUR($A5501)</f>
        <v/>
      </c>
      <c r="D5501" s="15">
        <f>IF(AND($A5501&gt;=Instellingen!$B$6,$A5501&lt;Instellingen!$B$7),1,0)</f>
        <v/>
      </c>
      <c r="E5501" s="15">
        <f>COUNTIF(tData[BezoekStart],"&lt;"&amp;($A5501+1/24))-COUNTIF(tData[BezoekEind],"&lt;="&amp;$A5501)</f>
        <v/>
      </c>
      <c r="F5501" s="15">
        <f>COUNTIF(tData[BezoekLangStart],"&lt;"&amp;($A5501+1/24))-COUNTIF(tData[BezoekLangEind],"&lt;="&amp;$A5501)</f>
        <v/>
      </c>
      <c r="G5501" s="15">
        <f>IF($D5501=1,$B5501*100+$C5501,-1)</f>
        <v/>
      </c>
      <c r="H5501" s="15">
        <f>IF($D5501=1,$B5501,-1)</f>
        <v/>
      </c>
      <c r="I5501" s="15">
        <f>IF($D5501=1,$C5501,-1)</f>
        <v/>
      </c>
    </row>
    <row r="5502">
      <c r="A5502" s="33" t="n">
        <v>45521.125</v>
      </c>
      <c r="B5502" s="15">
        <f>WEEKDAY($A5502,2)</f>
        <v/>
      </c>
      <c r="C5502" s="15">
        <f>HOUR($A5502)</f>
        <v/>
      </c>
      <c r="D5502" s="15">
        <f>IF(AND($A5502&gt;=Instellingen!$B$6,$A5502&lt;Instellingen!$B$7),1,0)</f>
        <v/>
      </c>
      <c r="E5502" s="15">
        <f>COUNTIF(tData[BezoekStart],"&lt;"&amp;($A5502+1/24))-COUNTIF(tData[BezoekEind],"&lt;="&amp;$A5502)</f>
        <v/>
      </c>
      <c r="F5502" s="15">
        <f>COUNTIF(tData[BezoekLangStart],"&lt;"&amp;($A5502+1/24))-COUNTIF(tData[BezoekLangEind],"&lt;="&amp;$A5502)</f>
        <v/>
      </c>
      <c r="G5502" s="15">
        <f>IF($D5502=1,$B5502*100+$C5502,-1)</f>
        <v/>
      </c>
      <c r="H5502" s="15">
        <f>IF($D5502=1,$B5502,-1)</f>
        <v/>
      </c>
      <c r="I5502" s="15">
        <f>IF($D5502=1,$C5502,-1)</f>
        <v/>
      </c>
    </row>
    <row r="5503">
      <c r="A5503" s="33" t="n">
        <v>45521.16666666666</v>
      </c>
      <c r="B5503" s="15">
        <f>WEEKDAY($A5503,2)</f>
        <v/>
      </c>
      <c r="C5503" s="15">
        <f>HOUR($A5503)</f>
        <v/>
      </c>
      <c r="D5503" s="15">
        <f>IF(AND($A5503&gt;=Instellingen!$B$6,$A5503&lt;Instellingen!$B$7),1,0)</f>
        <v/>
      </c>
      <c r="E5503" s="15">
        <f>COUNTIF(tData[BezoekStart],"&lt;"&amp;($A5503+1/24))-COUNTIF(tData[BezoekEind],"&lt;="&amp;$A5503)</f>
        <v/>
      </c>
      <c r="F5503" s="15">
        <f>COUNTIF(tData[BezoekLangStart],"&lt;"&amp;($A5503+1/24))-COUNTIF(tData[BezoekLangEind],"&lt;="&amp;$A5503)</f>
        <v/>
      </c>
      <c r="G5503" s="15">
        <f>IF($D5503=1,$B5503*100+$C5503,-1)</f>
        <v/>
      </c>
      <c r="H5503" s="15">
        <f>IF($D5503=1,$B5503,-1)</f>
        <v/>
      </c>
      <c r="I5503" s="15">
        <f>IF($D5503=1,$C5503,-1)</f>
        <v/>
      </c>
    </row>
    <row r="5504">
      <c r="A5504" s="33" t="n">
        <v>45521.20833333334</v>
      </c>
      <c r="B5504" s="15">
        <f>WEEKDAY($A5504,2)</f>
        <v/>
      </c>
      <c r="C5504" s="15">
        <f>HOUR($A5504)</f>
        <v/>
      </c>
      <c r="D5504" s="15">
        <f>IF(AND($A5504&gt;=Instellingen!$B$6,$A5504&lt;Instellingen!$B$7),1,0)</f>
        <v/>
      </c>
      <c r="E5504" s="15">
        <f>COUNTIF(tData[BezoekStart],"&lt;"&amp;($A5504+1/24))-COUNTIF(tData[BezoekEind],"&lt;="&amp;$A5504)</f>
        <v/>
      </c>
      <c r="F5504" s="15">
        <f>COUNTIF(tData[BezoekLangStart],"&lt;"&amp;($A5504+1/24))-COUNTIF(tData[BezoekLangEind],"&lt;="&amp;$A5504)</f>
        <v/>
      </c>
      <c r="G5504" s="15">
        <f>IF($D5504=1,$B5504*100+$C5504,-1)</f>
        <v/>
      </c>
      <c r="H5504" s="15">
        <f>IF($D5504=1,$B5504,-1)</f>
        <v/>
      </c>
      <c r="I5504" s="15">
        <f>IF($D5504=1,$C5504,-1)</f>
        <v/>
      </c>
    </row>
    <row r="5505">
      <c r="A5505" s="33" t="n">
        <v>45521.25</v>
      </c>
      <c r="B5505" s="15">
        <f>WEEKDAY($A5505,2)</f>
        <v/>
      </c>
      <c r="C5505" s="15">
        <f>HOUR($A5505)</f>
        <v/>
      </c>
      <c r="D5505" s="15">
        <f>IF(AND($A5505&gt;=Instellingen!$B$6,$A5505&lt;Instellingen!$B$7),1,0)</f>
        <v/>
      </c>
      <c r="E5505" s="15">
        <f>COUNTIF(tData[BezoekStart],"&lt;"&amp;($A5505+1/24))-COUNTIF(tData[BezoekEind],"&lt;="&amp;$A5505)</f>
        <v/>
      </c>
      <c r="F5505" s="15">
        <f>COUNTIF(tData[BezoekLangStart],"&lt;"&amp;($A5505+1/24))-COUNTIF(tData[BezoekLangEind],"&lt;="&amp;$A5505)</f>
        <v/>
      </c>
      <c r="G5505" s="15">
        <f>IF($D5505=1,$B5505*100+$C5505,-1)</f>
        <v/>
      </c>
      <c r="H5505" s="15">
        <f>IF($D5505=1,$B5505,-1)</f>
        <v/>
      </c>
      <c r="I5505" s="15">
        <f>IF($D5505=1,$C5505,-1)</f>
        <v/>
      </c>
    </row>
    <row r="5506">
      <c r="A5506" s="33" t="n">
        <v>45521.29166666666</v>
      </c>
      <c r="B5506" s="15">
        <f>WEEKDAY($A5506,2)</f>
        <v/>
      </c>
      <c r="C5506" s="15">
        <f>HOUR($A5506)</f>
        <v/>
      </c>
      <c r="D5506" s="15">
        <f>IF(AND($A5506&gt;=Instellingen!$B$6,$A5506&lt;Instellingen!$B$7),1,0)</f>
        <v/>
      </c>
      <c r="E5506" s="15">
        <f>COUNTIF(tData[BezoekStart],"&lt;"&amp;($A5506+1/24))-COUNTIF(tData[BezoekEind],"&lt;="&amp;$A5506)</f>
        <v/>
      </c>
      <c r="F5506" s="15">
        <f>COUNTIF(tData[BezoekLangStart],"&lt;"&amp;($A5506+1/24))-COUNTIF(tData[BezoekLangEind],"&lt;="&amp;$A5506)</f>
        <v/>
      </c>
      <c r="G5506" s="15">
        <f>IF($D5506=1,$B5506*100+$C5506,-1)</f>
        <v/>
      </c>
      <c r="H5506" s="15">
        <f>IF($D5506=1,$B5506,-1)</f>
        <v/>
      </c>
      <c r="I5506" s="15">
        <f>IF($D5506=1,$C5506,-1)</f>
        <v/>
      </c>
    </row>
    <row r="5507">
      <c r="A5507" s="33" t="n">
        <v>45521.33333333334</v>
      </c>
      <c r="B5507" s="15">
        <f>WEEKDAY($A5507,2)</f>
        <v/>
      </c>
      <c r="C5507" s="15">
        <f>HOUR($A5507)</f>
        <v/>
      </c>
      <c r="D5507" s="15">
        <f>IF(AND($A5507&gt;=Instellingen!$B$6,$A5507&lt;Instellingen!$B$7),1,0)</f>
        <v/>
      </c>
      <c r="E5507" s="15">
        <f>COUNTIF(tData[BezoekStart],"&lt;"&amp;($A5507+1/24))-COUNTIF(tData[BezoekEind],"&lt;="&amp;$A5507)</f>
        <v/>
      </c>
      <c r="F5507" s="15">
        <f>COUNTIF(tData[BezoekLangStart],"&lt;"&amp;($A5507+1/24))-COUNTIF(tData[BezoekLangEind],"&lt;="&amp;$A5507)</f>
        <v/>
      </c>
      <c r="G5507" s="15">
        <f>IF($D5507=1,$B5507*100+$C5507,-1)</f>
        <v/>
      </c>
      <c r="H5507" s="15">
        <f>IF($D5507=1,$B5507,-1)</f>
        <v/>
      </c>
      <c r="I5507" s="15">
        <f>IF($D5507=1,$C5507,-1)</f>
        <v/>
      </c>
    </row>
    <row r="5508">
      <c r="A5508" s="33" t="n">
        <v>45521.375</v>
      </c>
      <c r="B5508" s="15">
        <f>WEEKDAY($A5508,2)</f>
        <v/>
      </c>
      <c r="C5508" s="15">
        <f>HOUR($A5508)</f>
        <v/>
      </c>
      <c r="D5508" s="15">
        <f>IF(AND($A5508&gt;=Instellingen!$B$6,$A5508&lt;Instellingen!$B$7),1,0)</f>
        <v/>
      </c>
      <c r="E5508" s="15">
        <f>COUNTIF(tData[BezoekStart],"&lt;"&amp;($A5508+1/24))-COUNTIF(tData[BezoekEind],"&lt;="&amp;$A5508)</f>
        <v/>
      </c>
      <c r="F5508" s="15">
        <f>COUNTIF(tData[BezoekLangStart],"&lt;"&amp;($A5508+1/24))-COUNTIF(tData[BezoekLangEind],"&lt;="&amp;$A5508)</f>
        <v/>
      </c>
      <c r="G5508" s="15">
        <f>IF($D5508=1,$B5508*100+$C5508,-1)</f>
        <v/>
      </c>
      <c r="H5508" s="15">
        <f>IF($D5508=1,$B5508,-1)</f>
        <v/>
      </c>
      <c r="I5508" s="15">
        <f>IF($D5508=1,$C5508,-1)</f>
        <v/>
      </c>
    </row>
    <row r="5509">
      <c r="A5509" s="33" t="n">
        <v>45521.41666666666</v>
      </c>
      <c r="B5509" s="15">
        <f>WEEKDAY($A5509,2)</f>
        <v/>
      </c>
      <c r="C5509" s="15">
        <f>HOUR($A5509)</f>
        <v/>
      </c>
      <c r="D5509" s="15">
        <f>IF(AND($A5509&gt;=Instellingen!$B$6,$A5509&lt;Instellingen!$B$7),1,0)</f>
        <v/>
      </c>
      <c r="E5509" s="15">
        <f>COUNTIF(tData[BezoekStart],"&lt;"&amp;($A5509+1/24))-COUNTIF(tData[BezoekEind],"&lt;="&amp;$A5509)</f>
        <v/>
      </c>
      <c r="F5509" s="15">
        <f>COUNTIF(tData[BezoekLangStart],"&lt;"&amp;($A5509+1/24))-COUNTIF(tData[BezoekLangEind],"&lt;="&amp;$A5509)</f>
        <v/>
      </c>
      <c r="G5509" s="15">
        <f>IF($D5509=1,$B5509*100+$C5509,-1)</f>
        <v/>
      </c>
      <c r="H5509" s="15">
        <f>IF($D5509=1,$B5509,-1)</f>
        <v/>
      </c>
      <c r="I5509" s="15">
        <f>IF($D5509=1,$C5509,-1)</f>
        <v/>
      </c>
    </row>
    <row r="5510">
      <c r="A5510" s="33" t="n">
        <v>45521.45833333334</v>
      </c>
      <c r="B5510" s="15">
        <f>WEEKDAY($A5510,2)</f>
        <v/>
      </c>
      <c r="C5510" s="15">
        <f>HOUR($A5510)</f>
        <v/>
      </c>
      <c r="D5510" s="15">
        <f>IF(AND($A5510&gt;=Instellingen!$B$6,$A5510&lt;Instellingen!$B$7),1,0)</f>
        <v/>
      </c>
      <c r="E5510" s="15">
        <f>COUNTIF(tData[BezoekStart],"&lt;"&amp;($A5510+1/24))-COUNTIF(tData[BezoekEind],"&lt;="&amp;$A5510)</f>
        <v/>
      </c>
      <c r="F5510" s="15">
        <f>COUNTIF(tData[BezoekLangStart],"&lt;"&amp;($A5510+1/24))-COUNTIF(tData[BezoekLangEind],"&lt;="&amp;$A5510)</f>
        <v/>
      </c>
      <c r="G5510" s="15">
        <f>IF($D5510=1,$B5510*100+$C5510,-1)</f>
        <v/>
      </c>
      <c r="H5510" s="15">
        <f>IF($D5510=1,$B5510,-1)</f>
        <v/>
      </c>
      <c r="I5510" s="15">
        <f>IF($D5510=1,$C5510,-1)</f>
        <v/>
      </c>
    </row>
    <row r="5511">
      <c r="A5511" s="33" t="n">
        <v>45521.5</v>
      </c>
      <c r="B5511" s="15">
        <f>WEEKDAY($A5511,2)</f>
        <v/>
      </c>
      <c r="C5511" s="15">
        <f>HOUR($A5511)</f>
        <v/>
      </c>
      <c r="D5511" s="15">
        <f>IF(AND($A5511&gt;=Instellingen!$B$6,$A5511&lt;Instellingen!$B$7),1,0)</f>
        <v/>
      </c>
      <c r="E5511" s="15">
        <f>COUNTIF(tData[BezoekStart],"&lt;"&amp;($A5511+1/24))-COUNTIF(tData[BezoekEind],"&lt;="&amp;$A5511)</f>
        <v/>
      </c>
      <c r="F5511" s="15">
        <f>COUNTIF(tData[BezoekLangStart],"&lt;"&amp;($A5511+1/24))-COUNTIF(tData[BezoekLangEind],"&lt;="&amp;$A5511)</f>
        <v/>
      </c>
      <c r="G5511" s="15">
        <f>IF($D5511=1,$B5511*100+$C5511,-1)</f>
        <v/>
      </c>
      <c r="H5511" s="15">
        <f>IF($D5511=1,$B5511,-1)</f>
        <v/>
      </c>
      <c r="I5511" s="15">
        <f>IF($D5511=1,$C5511,-1)</f>
        <v/>
      </c>
    </row>
    <row r="5512">
      <c r="A5512" s="33" t="n">
        <v>45521.54166666666</v>
      </c>
      <c r="B5512" s="15">
        <f>WEEKDAY($A5512,2)</f>
        <v/>
      </c>
      <c r="C5512" s="15">
        <f>HOUR($A5512)</f>
        <v/>
      </c>
      <c r="D5512" s="15">
        <f>IF(AND($A5512&gt;=Instellingen!$B$6,$A5512&lt;Instellingen!$B$7),1,0)</f>
        <v/>
      </c>
      <c r="E5512" s="15">
        <f>COUNTIF(tData[BezoekStart],"&lt;"&amp;($A5512+1/24))-COUNTIF(tData[BezoekEind],"&lt;="&amp;$A5512)</f>
        <v/>
      </c>
      <c r="F5512" s="15">
        <f>COUNTIF(tData[BezoekLangStart],"&lt;"&amp;($A5512+1/24))-COUNTIF(tData[BezoekLangEind],"&lt;="&amp;$A5512)</f>
        <v/>
      </c>
      <c r="G5512" s="15">
        <f>IF($D5512=1,$B5512*100+$C5512,-1)</f>
        <v/>
      </c>
      <c r="H5512" s="15">
        <f>IF($D5512=1,$B5512,-1)</f>
        <v/>
      </c>
      <c r="I5512" s="15">
        <f>IF($D5512=1,$C5512,-1)</f>
        <v/>
      </c>
    </row>
    <row r="5513">
      <c r="A5513" s="33" t="n">
        <v>45521.58333333334</v>
      </c>
      <c r="B5513" s="15">
        <f>WEEKDAY($A5513,2)</f>
        <v/>
      </c>
      <c r="C5513" s="15">
        <f>HOUR($A5513)</f>
        <v/>
      </c>
      <c r="D5513" s="15">
        <f>IF(AND($A5513&gt;=Instellingen!$B$6,$A5513&lt;Instellingen!$B$7),1,0)</f>
        <v/>
      </c>
      <c r="E5513" s="15">
        <f>COUNTIF(tData[BezoekStart],"&lt;"&amp;($A5513+1/24))-COUNTIF(tData[BezoekEind],"&lt;="&amp;$A5513)</f>
        <v/>
      </c>
      <c r="F5513" s="15">
        <f>COUNTIF(tData[BezoekLangStart],"&lt;"&amp;($A5513+1/24))-COUNTIF(tData[BezoekLangEind],"&lt;="&amp;$A5513)</f>
        <v/>
      </c>
      <c r="G5513" s="15">
        <f>IF($D5513=1,$B5513*100+$C5513,-1)</f>
        <v/>
      </c>
      <c r="H5513" s="15">
        <f>IF($D5513=1,$B5513,-1)</f>
        <v/>
      </c>
      <c r="I5513" s="15">
        <f>IF($D5513=1,$C5513,-1)</f>
        <v/>
      </c>
    </row>
    <row r="5514">
      <c r="A5514" s="33" t="n">
        <v>45521.625</v>
      </c>
      <c r="B5514" s="15">
        <f>WEEKDAY($A5514,2)</f>
        <v/>
      </c>
      <c r="C5514" s="15">
        <f>HOUR($A5514)</f>
        <v/>
      </c>
      <c r="D5514" s="15">
        <f>IF(AND($A5514&gt;=Instellingen!$B$6,$A5514&lt;Instellingen!$B$7),1,0)</f>
        <v/>
      </c>
      <c r="E5514" s="15">
        <f>COUNTIF(tData[BezoekStart],"&lt;"&amp;($A5514+1/24))-COUNTIF(tData[BezoekEind],"&lt;="&amp;$A5514)</f>
        <v/>
      </c>
      <c r="F5514" s="15">
        <f>COUNTIF(tData[BezoekLangStart],"&lt;"&amp;($A5514+1/24))-COUNTIF(tData[BezoekLangEind],"&lt;="&amp;$A5514)</f>
        <v/>
      </c>
      <c r="G5514" s="15">
        <f>IF($D5514=1,$B5514*100+$C5514,-1)</f>
        <v/>
      </c>
      <c r="H5514" s="15">
        <f>IF($D5514=1,$B5514,-1)</f>
        <v/>
      </c>
      <c r="I5514" s="15">
        <f>IF($D5514=1,$C5514,-1)</f>
        <v/>
      </c>
    </row>
    <row r="5515">
      <c r="A5515" s="33" t="n">
        <v>45521.66666666666</v>
      </c>
      <c r="B5515" s="15">
        <f>WEEKDAY($A5515,2)</f>
        <v/>
      </c>
      <c r="C5515" s="15">
        <f>HOUR($A5515)</f>
        <v/>
      </c>
      <c r="D5515" s="15">
        <f>IF(AND($A5515&gt;=Instellingen!$B$6,$A5515&lt;Instellingen!$B$7),1,0)</f>
        <v/>
      </c>
      <c r="E5515" s="15">
        <f>COUNTIF(tData[BezoekStart],"&lt;"&amp;($A5515+1/24))-COUNTIF(tData[BezoekEind],"&lt;="&amp;$A5515)</f>
        <v/>
      </c>
      <c r="F5515" s="15">
        <f>COUNTIF(tData[BezoekLangStart],"&lt;"&amp;($A5515+1/24))-COUNTIF(tData[BezoekLangEind],"&lt;="&amp;$A5515)</f>
        <v/>
      </c>
      <c r="G5515" s="15">
        <f>IF($D5515=1,$B5515*100+$C5515,-1)</f>
        <v/>
      </c>
      <c r="H5515" s="15">
        <f>IF($D5515=1,$B5515,-1)</f>
        <v/>
      </c>
      <c r="I5515" s="15">
        <f>IF($D5515=1,$C5515,-1)</f>
        <v/>
      </c>
    </row>
    <row r="5516">
      <c r="A5516" s="33" t="n">
        <v>45521.70833333334</v>
      </c>
      <c r="B5516" s="15">
        <f>WEEKDAY($A5516,2)</f>
        <v/>
      </c>
      <c r="C5516" s="15">
        <f>HOUR($A5516)</f>
        <v/>
      </c>
      <c r="D5516" s="15">
        <f>IF(AND($A5516&gt;=Instellingen!$B$6,$A5516&lt;Instellingen!$B$7),1,0)</f>
        <v/>
      </c>
      <c r="E5516" s="15">
        <f>COUNTIF(tData[BezoekStart],"&lt;"&amp;($A5516+1/24))-COUNTIF(tData[BezoekEind],"&lt;="&amp;$A5516)</f>
        <v/>
      </c>
      <c r="F5516" s="15">
        <f>COUNTIF(tData[BezoekLangStart],"&lt;"&amp;($A5516+1/24))-COUNTIF(tData[BezoekLangEind],"&lt;="&amp;$A5516)</f>
        <v/>
      </c>
      <c r="G5516" s="15">
        <f>IF($D5516=1,$B5516*100+$C5516,-1)</f>
        <v/>
      </c>
      <c r="H5516" s="15">
        <f>IF($D5516=1,$B5516,-1)</f>
        <v/>
      </c>
      <c r="I5516" s="15">
        <f>IF($D5516=1,$C5516,-1)</f>
        <v/>
      </c>
    </row>
    <row r="5517">
      <c r="A5517" s="33" t="n">
        <v>45521.75</v>
      </c>
      <c r="B5517" s="15">
        <f>WEEKDAY($A5517,2)</f>
        <v/>
      </c>
      <c r="C5517" s="15">
        <f>HOUR($A5517)</f>
        <v/>
      </c>
      <c r="D5517" s="15">
        <f>IF(AND($A5517&gt;=Instellingen!$B$6,$A5517&lt;Instellingen!$B$7),1,0)</f>
        <v/>
      </c>
      <c r="E5517" s="15">
        <f>COUNTIF(tData[BezoekStart],"&lt;"&amp;($A5517+1/24))-COUNTIF(tData[BezoekEind],"&lt;="&amp;$A5517)</f>
        <v/>
      </c>
      <c r="F5517" s="15">
        <f>COUNTIF(tData[BezoekLangStart],"&lt;"&amp;($A5517+1/24))-COUNTIF(tData[BezoekLangEind],"&lt;="&amp;$A5517)</f>
        <v/>
      </c>
      <c r="G5517" s="15">
        <f>IF($D5517=1,$B5517*100+$C5517,-1)</f>
        <v/>
      </c>
      <c r="H5517" s="15">
        <f>IF($D5517=1,$B5517,-1)</f>
        <v/>
      </c>
      <c r="I5517" s="15">
        <f>IF($D5517=1,$C5517,-1)</f>
        <v/>
      </c>
    </row>
    <row r="5518">
      <c r="A5518" s="33" t="n">
        <v>45521.79166666666</v>
      </c>
      <c r="B5518" s="15">
        <f>WEEKDAY($A5518,2)</f>
        <v/>
      </c>
      <c r="C5518" s="15">
        <f>HOUR($A5518)</f>
        <v/>
      </c>
      <c r="D5518" s="15">
        <f>IF(AND($A5518&gt;=Instellingen!$B$6,$A5518&lt;Instellingen!$B$7),1,0)</f>
        <v/>
      </c>
      <c r="E5518" s="15">
        <f>COUNTIF(tData[BezoekStart],"&lt;"&amp;($A5518+1/24))-COUNTIF(tData[BezoekEind],"&lt;="&amp;$A5518)</f>
        <v/>
      </c>
      <c r="F5518" s="15">
        <f>COUNTIF(tData[BezoekLangStart],"&lt;"&amp;($A5518+1/24))-COUNTIF(tData[BezoekLangEind],"&lt;="&amp;$A5518)</f>
        <v/>
      </c>
      <c r="G5518" s="15">
        <f>IF($D5518=1,$B5518*100+$C5518,-1)</f>
        <v/>
      </c>
      <c r="H5518" s="15">
        <f>IF($D5518=1,$B5518,-1)</f>
        <v/>
      </c>
      <c r="I5518" s="15">
        <f>IF($D5518=1,$C5518,-1)</f>
        <v/>
      </c>
    </row>
    <row r="5519">
      <c r="A5519" s="33" t="n">
        <v>45521.83333333334</v>
      </c>
      <c r="B5519" s="15">
        <f>WEEKDAY($A5519,2)</f>
        <v/>
      </c>
      <c r="C5519" s="15">
        <f>HOUR($A5519)</f>
        <v/>
      </c>
      <c r="D5519" s="15">
        <f>IF(AND($A5519&gt;=Instellingen!$B$6,$A5519&lt;Instellingen!$B$7),1,0)</f>
        <v/>
      </c>
      <c r="E5519" s="15">
        <f>COUNTIF(tData[BezoekStart],"&lt;"&amp;($A5519+1/24))-COUNTIF(tData[BezoekEind],"&lt;="&amp;$A5519)</f>
        <v/>
      </c>
      <c r="F5519" s="15">
        <f>COUNTIF(tData[BezoekLangStart],"&lt;"&amp;($A5519+1/24))-COUNTIF(tData[BezoekLangEind],"&lt;="&amp;$A5519)</f>
        <v/>
      </c>
      <c r="G5519" s="15">
        <f>IF($D5519=1,$B5519*100+$C5519,-1)</f>
        <v/>
      </c>
      <c r="H5519" s="15">
        <f>IF($D5519=1,$B5519,-1)</f>
        <v/>
      </c>
      <c r="I5519" s="15">
        <f>IF($D5519=1,$C5519,-1)</f>
        <v/>
      </c>
    </row>
    <row r="5520">
      <c r="A5520" s="33" t="n">
        <v>45521.875</v>
      </c>
      <c r="B5520" s="15">
        <f>WEEKDAY($A5520,2)</f>
        <v/>
      </c>
      <c r="C5520" s="15">
        <f>HOUR($A5520)</f>
        <v/>
      </c>
      <c r="D5520" s="15">
        <f>IF(AND($A5520&gt;=Instellingen!$B$6,$A5520&lt;Instellingen!$B$7),1,0)</f>
        <v/>
      </c>
      <c r="E5520" s="15">
        <f>COUNTIF(tData[BezoekStart],"&lt;"&amp;($A5520+1/24))-COUNTIF(tData[BezoekEind],"&lt;="&amp;$A5520)</f>
        <v/>
      </c>
      <c r="F5520" s="15">
        <f>COUNTIF(tData[BezoekLangStart],"&lt;"&amp;($A5520+1/24))-COUNTIF(tData[BezoekLangEind],"&lt;="&amp;$A5520)</f>
        <v/>
      </c>
      <c r="G5520" s="15">
        <f>IF($D5520=1,$B5520*100+$C5520,-1)</f>
        <v/>
      </c>
      <c r="H5520" s="15">
        <f>IF($D5520=1,$B5520,-1)</f>
        <v/>
      </c>
      <c r="I5520" s="15">
        <f>IF($D5520=1,$C5520,-1)</f>
        <v/>
      </c>
    </row>
    <row r="5521">
      <c r="A5521" s="33" t="n">
        <v>45521.91666666666</v>
      </c>
      <c r="B5521" s="15">
        <f>WEEKDAY($A5521,2)</f>
        <v/>
      </c>
      <c r="C5521" s="15">
        <f>HOUR($A5521)</f>
        <v/>
      </c>
      <c r="D5521" s="15">
        <f>IF(AND($A5521&gt;=Instellingen!$B$6,$A5521&lt;Instellingen!$B$7),1,0)</f>
        <v/>
      </c>
      <c r="E5521" s="15">
        <f>COUNTIF(tData[BezoekStart],"&lt;"&amp;($A5521+1/24))-COUNTIF(tData[BezoekEind],"&lt;="&amp;$A5521)</f>
        <v/>
      </c>
      <c r="F5521" s="15">
        <f>COUNTIF(tData[BezoekLangStart],"&lt;"&amp;($A5521+1/24))-COUNTIF(tData[BezoekLangEind],"&lt;="&amp;$A5521)</f>
        <v/>
      </c>
      <c r="G5521" s="15">
        <f>IF($D5521=1,$B5521*100+$C5521,-1)</f>
        <v/>
      </c>
      <c r="H5521" s="15">
        <f>IF($D5521=1,$B5521,-1)</f>
        <v/>
      </c>
      <c r="I5521" s="15">
        <f>IF($D5521=1,$C5521,-1)</f>
        <v/>
      </c>
    </row>
    <row r="5522">
      <c r="A5522" s="33" t="n">
        <v>45521.95833333334</v>
      </c>
      <c r="B5522" s="15">
        <f>WEEKDAY($A5522,2)</f>
        <v/>
      </c>
      <c r="C5522" s="15">
        <f>HOUR($A5522)</f>
        <v/>
      </c>
      <c r="D5522" s="15">
        <f>IF(AND($A5522&gt;=Instellingen!$B$6,$A5522&lt;Instellingen!$B$7),1,0)</f>
        <v/>
      </c>
      <c r="E5522" s="15">
        <f>COUNTIF(tData[BezoekStart],"&lt;"&amp;($A5522+1/24))-COUNTIF(tData[BezoekEind],"&lt;="&amp;$A5522)</f>
        <v/>
      </c>
      <c r="F5522" s="15">
        <f>COUNTIF(tData[BezoekLangStart],"&lt;"&amp;($A5522+1/24))-COUNTIF(tData[BezoekLangEind],"&lt;="&amp;$A5522)</f>
        <v/>
      </c>
      <c r="G5522" s="15">
        <f>IF($D5522=1,$B5522*100+$C5522,-1)</f>
        <v/>
      </c>
      <c r="H5522" s="15">
        <f>IF($D5522=1,$B5522,-1)</f>
        <v/>
      </c>
      <c r="I5522" s="15">
        <f>IF($D5522=1,$C5522,-1)</f>
        <v/>
      </c>
    </row>
    <row r="5523">
      <c r="A5523" s="33" t="n">
        <v>45522</v>
      </c>
      <c r="B5523" s="15">
        <f>WEEKDAY($A5523,2)</f>
        <v/>
      </c>
      <c r="C5523" s="15">
        <f>HOUR($A5523)</f>
        <v/>
      </c>
      <c r="D5523" s="15">
        <f>IF(AND($A5523&gt;=Instellingen!$B$6,$A5523&lt;Instellingen!$B$7),1,0)</f>
        <v/>
      </c>
      <c r="E5523" s="15">
        <f>COUNTIF(tData[BezoekStart],"&lt;"&amp;($A5523+1/24))-COUNTIF(tData[BezoekEind],"&lt;="&amp;$A5523)</f>
        <v/>
      </c>
      <c r="F5523" s="15">
        <f>COUNTIF(tData[BezoekLangStart],"&lt;"&amp;($A5523+1/24))-COUNTIF(tData[BezoekLangEind],"&lt;="&amp;$A5523)</f>
        <v/>
      </c>
      <c r="G5523" s="15">
        <f>IF($D5523=1,$B5523*100+$C5523,-1)</f>
        <v/>
      </c>
      <c r="H5523" s="15">
        <f>IF($D5523=1,$B5523,-1)</f>
        <v/>
      </c>
      <c r="I5523" s="15">
        <f>IF($D5523=1,$C5523,-1)</f>
        <v/>
      </c>
    </row>
    <row r="5524">
      <c r="A5524" s="33" t="n">
        <v>45522.04166666666</v>
      </c>
      <c r="B5524" s="15">
        <f>WEEKDAY($A5524,2)</f>
        <v/>
      </c>
      <c r="C5524" s="15">
        <f>HOUR($A5524)</f>
        <v/>
      </c>
      <c r="D5524" s="15">
        <f>IF(AND($A5524&gt;=Instellingen!$B$6,$A5524&lt;Instellingen!$B$7),1,0)</f>
        <v/>
      </c>
      <c r="E5524" s="15">
        <f>COUNTIF(tData[BezoekStart],"&lt;"&amp;($A5524+1/24))-COUNTIF(tData[BezoekEind],"&lt;="&amp;$A5524)</f>
        <v/>
      </c>
      <c r="F5524" s="15">
        <f>COUNTIF(tData[BezoekLangStart],"&lt;"&amp;($A5524+1/24))-COUNTIF(tData[BezoekLangEind],"&lt;="&amp;$A5524)</f>
        <v/>
      </c>
      <c r="G5524" s="15">
        <f>IF($D5524=1,$B5524*100+$C5524,-1)</f>
        <v/>
      </c>
      <c r="H5524" s="15">
        <f>IF($D5524=1,$B5524,-1)</f>
        <v/>
      </c>
      <c r="I5524" s="15">
        <f>IF($D5524=1,$C5524,-1)</f>
        <v/>
      </c>
    </row>
    <row r="5525">
      <c r="A5525" s="33" t="n">
        <v>45522.08333333334</v>
      </c>
      <c r="B5525" s="15">
        <f>WEEKDAY($A5525,2)</f>
        <v/>
      </c>
      <c r="C5525" s="15">
        <f>HOUR($A5525)</f>
        <v/>
      </c>
      <c r="D5525" s="15">
        <f>IF(AND($A5525&gt;=Instellingen!$B$6,$A5525&lt;Instellingen!$B$7),1,0)</f>
        <v/>
      </c>
      <c r="E5525" s="15">
        <f>COUNTIF(tData[BezoekStart],"&lt;"&amp;($A5525+1/24))-COUNTIF(tData[BezoekEind],"&lt;="&amp;$A5525)</f>
        <v/>
      </c>
      <c r="F5525" s="15">
        <f>COUNTIF(tData[BezoekLangStart],"&lt;"&amp;($A5525+1/24))-COUNTIF(tData[BezoekLangEind],"&lt;="&amp;$A5525)</f>
        <v/>
      </c>
      <c r="G5525" s="15">
        <f>IF($D5525=1,$B5525*100+$C5525,-1)</f>
        <v/>
      </c>
      <c r="H5525" s="15">
        <f>IF($D5525=1,$B5525,-1)</f>
        <v/>
      </c>
      <c r="I5525" s="15">
        <f>IF($D5525=1,$C5525,-1)</f>
        <v/>
      </c>
    </row>
    <row r="5526">
      <c r="A5526" s="33" t="n">
        <v>45522.125</v>
      </c>
      <c r="B5526" s="15">
        <f>WEEKDAY($A5526,2)</f>
        <v/>
      </c>
      <c r="C5526" s="15">
        <f>HOUR($A5526)</f>
        <v/>
      </c>
      <c r="D5526" s="15">
        <f>IF(AND($A5526&gt;=Instellingen!$B$6,$A5526&lt;Instellingen!$B$7),1,0)</f>
        <v/>
      </c>
      <c r="E5526" s="15">
        <f>COUNTIF(tData[BezoekStart],"&lt;"&amp;($A5526+1/24))-COUNTIF(tData[BezoekEind],"&lt;="&amp;$A5526)</f>
        <v/>
      </c>
      <c r="F5526" s="15">
        <f>COUNTIF(tData[BezoekLangStart],"&lt;"&amp;($A5526+1/24))-COUNTIF(tData[BezoekLangEind],"&lt;="&amp;$A5526)</f>
        <v/>
      </c>
      <c r="G5526" s="15">
        <f>IF($D5526=1,$B5526*100+$C5526,-1)</f>
        <v/>
      </c>
      <c r="H5526" s="15">
        <f>IF($D5526=1,$B5526,-1)</f>
        <v/>
      </c>
      <c r="I5526" s="15">
        <f>IF($D5526=1,$C5526,-1)</f>
        <v/>
      </c>
    </row>
    <row r="5527">
      <c r="A5527" s="33" t="n">
        <v>45522.16666666666</v>
      </c>
      <c r="B5527" s="15">
        <f>WEEKDAY($A5527,2)</f>
        <v/>
      </c>
      <c r="C5527" s="15">
        <f>HOUR($A5527)</f>
        <v/>
      </c>
      <c r="D5527" s="15">
        <f>IF(AND($A5527&gt;=Instellingen!$B$6,$A5527&lt;Instellingen!$B$7),1,0)</f>
        <v/>
      </c>
      <c r="E5527" s="15">
        <f>COUNTIF(tData[BezoekStart],"&lt;"&amp;($A5527+1/24))-COUNTIF(tData[BezoekEind],"&lt;="&amp;$A5527)</f>
        <v/>
      </c>
      <c r="F5527" s="15">
        <f>COUNTIF(tData[BezoekLangStart],"&lt;"&amp;($A5527+1/24))-COUNTIF(tData[BezoekLangEind],"&lt;="&amp;$A5527)</f>
        <v/>
      </c>
      <c r="G5527" s="15">
        <f>IF($D5527=1,$B5527*100+$C5527,-1)</f>
        <v/>
      </c>
      <c r="H5527" s="15">
        <f>IF($D5527=1,$B5527,-1)</f>
        <v/>
      </c>
      <c r="I5527" s="15">
        <f>IF($D5527=1,$C5527,-1)</f>
        <v/>
      </c>
    </row>
    <row r="5528">
      <c r="A5528" s="33" t="n">
        <v>45522.20833333334</v>
      </c>
      <c r="B5528" s="15">
        <f>WEEKDAY($A5528,2)</f>
        <v/>
      </c>
      <c r="C5528" s="15">
        <f>HOUR($A5528)</f>
        <v/>
      </c>
      <c r="D5528" s="15">
        <f>IF(AND($A5528&gt;=Instellingen!$B$6,$A5528&lt;Instellingen!$B$7),1,0)</f>
        <v/>
      </c>
      <c r="E5528" s="15">
        <f>COUNTIF(tData[BezoekStart],"&lt;"&amp;($A5528+1/24))-COUNTIF(tData[BezoekEind],"&lt;="&amp;$A5528)</f>
        <v/>
      </c>
      <c r="F5528" s="15">
        <f>COUNTIF(tData[BezoekLangStart],"&lt;"&amp;($A5528+1/24))-COUNTIF(tData[BezoekLangEind],"&lt;="&amp;$A5528)</f>
        <v/>
      </c>
      <c r="G5528" s="15">
        <f>IF($D5528=1,$B5528*100+$C5528,-1)</f>
        <v/>
      </c>
      <c r="H5528" s="15">
        <f>IF($D5528=1,$B5528,-1)</f>
        <v/>
      </c>
      <c r="I5528" s="15">
        <f>IF($D5528=1,$C5528,-1)</f>
        <v/>
      </c>
    </row>
    <row r="5529">
      <c r="A5529" s="33" t="n">
        <v>45522.25</v>
      </c>
      <c r="B5529" s="15">
        <f>WEEKDAY($A5529,2)</f>
        <v/>
      </c>
      <c r="C5529" s="15">
        <f>HOUR($A5529)</f>
        <v/>
      </c>
      <c r="D5529" s="15">
        <f>IF(AND($A5529&gt;=Instellingen!$B$6,$A5529&lt;Instellingen!$B$7),1,0)</f>
        <v/>
      </c>
      <c r="E5529" s="15">
        <f>COUNTIF(tData[BezoekStart],"&lt;"&amp;($A5529+1/24))-COUNTIF(tData[BezoekEind],"&lt;="&amp;$A5529)</f>
        <v/>
      </c>
      <c r="F5529" s="15">
        <f>COUNTIF(tData[BezoekLangStart],"&lt;"&amp;($A5529+1/24))-COUNTIF(tData[BezoekLangEind],"&lt;="&amp;$A5529)</f>
        <v/>
      </c>
      <c r="G5529" s="15">
        <f>IF($D5529=1,$B5529*100+$C5529,-1)</f>
        <v/>
      </c>
      <c r="H5529" s="15">
        <f>IF($D5529=1,$B5529,-1)</f>
        <v/>
      </c>
      <c r="I5529" s="15">
        <f>IF($D5529=1,$C5529,-1)</f>
        <v/>
      </c>
    </row>
    <row r="5530">
      <c r="A5530" s="33" t="n">
        <v>45522.29166666666</v>
      </c>
      <c r="B5530" s="15">
        <f>WEEKDAY($A5530,2)</f>
        <v/>
      </c>
      <c r="C5530" s="15">
        <f>HOUR($A5530)</f>
        <v/>
      </c>
      <c r="D5530" s="15">
        <f>IF(AND($A5530&gt;=Instellingen!$B$6,$A5530&lt;Instellingen!$B$7),1,0)</f>
        <v/>
      </c>
      <c r="E5530" s="15">
        <f>COUNTIF(tData[BezoekStart],"&lt;"&amp;($A5530+1/24))-COUNTIF(tData[BezoekEind],"&lt;="&amp;$A5530)</f>
        <v/>
      </c>
      <c r="F5530" s="15">
        <f>COUNTIF(tData[BezoekLangStart],"&lt;"&amp;($A5530+1/24))-COUNTIF(tData[BezoekLangEind],"&lt;="&amp;$A5530)</f>
        <v/>
      </c>
      <c r="G5530" s="15">
        <f>IF($D5530=1,$B5530*100+$C5530,-1)</f>
        <v/>
      </c>
      <c r="H5530" s="15">
        <f>IF($D5530=1,$B5530,-1)</f>
        <v/>
      </c>
      <c r="I5530" s="15">
        <f>IF($D5530=1,$C5530,-1)</f>
        <v/>
      </c>
    </row>
    <row r="5531">
      <c r="A5531" s="33" t="n">
        <v>45522.33333333334</v>
      </c>
      <c r="B5531" s="15">
        <f>WEEKDAY($A5531,2)</f>
        <v/>
      </c>
      <c r="C5531" s="15">
        <f>HOUR($A5531)</f>
        <v/>
      </c>
      <c r="D5531" s="15">
        <f>IF(AND($A5531&gt;=Instellingen!$B$6,$A5531&lt;Instellingen!$B$7),1,0)</f>
        <v/>
      </c>
      <c r="E5531" s="15">
        <f>COUNTIF(tData[BezoekStart],"&lt;"&amp;($A5531+1/24))-COUNTIF(tData[BezoekEind],"&lt;="&amp;$A5531)</f>
        <v/>
      </c>
      <c r="F5531" s="15">
        <f>COUNTIF(tData[BezoekLangStart],"&lt;"&amp;($A5531+1/24))-COUNTIF(tData[BezoekLangEind],"&lt;="&amp;$A5531)</f>
        <v/>
      </c>
      <c r="G5531" s="15">
        <f>IF($D5531=1,$B5531*100+$C5531,-1)</f>
        <v/>
      </c>
      <c r="H5531" s="15">
        <f>IF($D5531=1,$B5531,-1)</f>
        <v/>
      </c>
      <c r="I5531" s="15">
        <f>IF($D5531=1,$C5531,-1)</f>
        <v/>
      </c>
    </row>
    <row r="5532">
      <c r="A5532" s="33" t="n">
        <v>45522.375</v>
      </c>
      <c r="B5532" s="15">
        <f>WEEKDAY($A5532,2)</f>
        <v/>
      </c>
      <c r="C5532" s="15">
        <f>HOUR($A5532)</f>
        <v/>
      </c>
      <c r="D5532" s="15">
        <f>IF(AND($A5532&gt;=Instellingen!$B$6,$A5532&lt;Instellingen!$B$7),1,0)</f>
        <v/>
      </c>
      <c r="E5532" s="15">
        <f>COUNTIF(tData[BezoekStart],"&lt;"&amp;($A5532+1/24))-COUNTIF(tData[BezoekEind],"&lt;="&amp;$A5532)</f>
        <v/>
      </c>
      <c r="F5532" s="15">
        <f>COUNTIF(tData[BezoekLangStart],"&lt;"&amp;($A5532+1/24))-COUNTIF(tData[BezoekLangEind],"&lt;="&amp;$A5532)</f>
        <v/>
      </c>
      <c r="G5532" s="15">
        <f>IF($D5532=1,$B5532*100+$C5532,-1)</f>
        <v/>
      </c>
      <c r="H5532" s="15">
        <f>IF($D5532=1,$B5532,-1)</f>
        <v/>
      </c>
      <c r="I5532" s="15">
        <f>IF($D5532=1,$C5532,-1)</f>
        <v/>
      </c>
    </row>
    <row r="5533">
      <c r="A5533" s="33" t="n">
        <v>45522.41666666666</v>
      </c>
      <c r="B5533" s="15">
        <f>WEEKDAY($A5533,2)</f>
        <v/>
      </c>
      <c r="C5533" s="15">
        <f>HOUR($A5533)</f>
        <v/>
      </c>
      <c r="D5533" s="15">
        <f>IF(AND($A5533&gt;=Instellingen!$B$6,$A5533&lt;Instellingen!$B$7),1,0)</f>
        <v/>
      </c>
      <c r="E5533" s="15">
        <f>COUNTIF(tData[BezoekStart],"&lt;"&amp;($A5533+1/24))-COUNTIF(tData[BezoekEind],"&lt;="&amp;$A5533)</f>
        <v/>
      </c>
      <c r="F5533" s="15">
        <f>COUNTIF(tData[BezoekLangStart],"&lt;"&amp;($A5533+1/24))-COUNTIF(tData[BezoekLangEind],"&lt;="&amp;$A5533)</f>
        <v/>
      </c>
      <c r="G5533" s="15">
        <f>IF($D5533=1,$B5533*100+$C5533,-1)</f>
        <v/>
      </c>
      <c r="H5533" s="15">
        <f>IF($D5533=1,$B5533,-1)</f>
        <v/>
      </c>
      <c r="I5533" s="15">
        <f>IF($D5533=1,$C5533,-1)</f>
        <v/>
      </c>
    </row>
    <row r="5534">
      <c r="A5534" s="33" t="n">
        <v>45522.45833333334</v>
      </c>
      <c r="B5534" s="15">
        <f>WEEKDAY($A5534,2)</f>
        <v/>
      </c>
      <c r="C5534" s="15">
        <f>HOUR($A5534)</f>
        <v/>
      </c>
      <c r="D5534" s="15">
        <f>IF(AND($A5534&gt;=Instellingen!$B$6,$A5534&lt;Instellingen!$B$7),1,0)</f>
        <v/>
      </c>
      <c r="E5534" s="15">
        <f>COUNTIF(tData[BezoekStart],"&lt;"&amp;($A5534+1/24))-COUNTIF(tData[BezoekEind],"&lt;="&amp;$A5534)</f>
        <v/>
      </c>
      <c r="F5534" s="15">
        <f>COUNTIF(tData[BezoekLangStart],"&lt;"&amp;($A5534+1/24))-COUNTIF(tData[BezoekLangEind],"&lt;="&amp;$A5534)</f>
        <v/>
      </c>
      <c r="G5534" s="15">
        <f>IF($D5534=1,$B5534*100+$C5534,-1)</f>
        <v/>
      </c>
      <c r="H5534" s="15">
        <f>IF($D5534=1,$B5534,-1)</f>
        <v/>
      </c>
      <c r="I5534" s="15">
        <f>IF($D5534=1,$C5534,-1)</f>
        <v/>
      </c>
    </row>
    <row r="5535">
      <c r="A5535" s="33" t="n">
        <v>45522.5</v>
      </c>
      <c r="B5535" s="15">
        <f>WEEKDAY($A5535,2)</f>
        <v/>
      </c>
      <c r="C5535" s="15">
        <f>HOUR($A5535)</f>
        <v/>
      </c>
      <c r="D5535" s="15">
        <f>IF(AND($A5535&gt;=Instellingen!$B$6,$A5535&lt;Instellingen!$B$7),1,0)</f>
        <v/>
      </c>
      <c r="E5535" s="15">
        <f>COUNTIF(tData[BezoekStart],"&lt;"&amp;($A5535+1/24))-COUNTIF(tData[BezoekEind],"&lt;="&amp;$A5535)</f>
        <v/>
      </c>
      <c r="F5535" s="15">
        <f>COUNTIF(tData[BezoekLangStart],"&lt;"&amp;($A5535+1/24))-COUNTIF(tData[BezoekLangEind],"&lt;="&amp;$A5535)</f>
        <v/>
      </c>
      <c r="G5535" s="15">
        <f>IF($D5535=1,$B5535*100+$C5535,-1)</f>
        <v/>
      </c>
      <c r="H5535" s="15">
        <f>IF($D5535=1,$B5535,-1)</f>
        <v/>
      </c>
      <c r="I5535" s="15">
        <f>IF($D5535=1,$C5535,-1)</f>
        <v/>
      </c>
    </row>
    <row r="5536">
      <c r="A5536" s="33" t="n">
        <v>45522.54166666666</v>
      </c>
      <c r="B5536" s="15">
        <f>WEEKDAY($A5536,2)</f>
        <v/>
      </c>
      <c r="C5536" s="15">
        <f>HOUR($A5536)</f>
        <v/>
      </c>
      <c r="D5536" s="15">
        <f>IF(AND($A5536&gt;=Instellingen!$B$6,$A5536&lt;Instellingen!$B$7),1,0)</f>
        <v/>
      </c>
      <c r="E5536" s="15">
        <f>COUNTIF(tData[BezoekStart],"&lt;"&amp;($A5536+1/24))-COUNTIF(tData[BezoekEind],"&lt;="&amp;$A5536)</f>
        <v/>
      </c>
      <c r="F5536" s="15">
        <f>COUNTIF(tData[BezoekLangStart],"&lt;"&amp;($A5536+1/24))-COUNTIF(tData[BezoekLangEind],"&lt;="&amp;$A5536)</f>
        <v/>
      </c>
      <c r="G5536" s="15">
        <f>IF($D5536=1,$B5536*100+$C5536,-1)</f>
        <v/>
      </c>
      <c r="H5536" s="15">
        <f>IF($D5536=1,$B5536,-1)</f>
        <v/>
      </c>
      <c r="I5536" s="15">
        <f>IF($D5536=1,$C5536,-1)</f>
        <v/>
      </c>
    </row>
    <row r="5537">
      <c r="A5537" s="33" t="n">
        <v>45522.58333333334</v>
      </c>
      <c r="B5537" s="15">
        <f>WEEKDAY($A5537,2)</f>
        <v/>
      </c>
      <c r="C5537" s="15">
        <f>HOUR($A5537)</f>
        <v/>
      </c>
      <c r="D5537" s="15">
        <f>IF(AND($A5537&gt;=Instellingen!$B$6,$A5537&lt;Instellingen!$B$7),1,0)</f>
        <v/>
      </c>
      <c r="E5537" s="15">
        <f>COUNTIF(tData[BezoekStart],"&lt;"&amp;($A5537+1/24))-COUNTIF(tData[BezoekEind],"&lt;="&amp;$A5537)</f>
        <v/>
      </c>
      <c r="F5537" s="15">
        <f>COUNTIF(tData[BezoekLangStart],"&lt;"&amp;($A5537+1/24))-COUNTIF(tData[BezoekLangEind],"&lt;="&amp;$A5537)</f>
        <v/>
      </c>
      <c r="G5537" s="15">
        <f>IF($D5537=1,$B5537*100+$C5537,-1)</f>
        <v/>
      </c>
      <c r="H5537" s="15">
        <f>IF($D5537=1,$B5537,-1)</f>
        <v/>
      </c>
      <c r="I5537" s="15">
        <f>IF($D5537=1,$C5537,-1)</f>
        <v/>
      </c>
    </row>
    <row r="5538">
      <c r="A5538" s="33" t="n">
        <v>45522.625</v>
      </c>
      <c r="B5538" s="15">
        <f>WEEKDAY($A5538,2)</f>
        <v/>
      </c>
      <c r="C5538" s="15">
        <f>HOUR($A5538)</f>
        <v/>
      </c>
      <c r="D5538" s="15">
        <f>IF(AND($A5538&gt;=Instellingen!$B$6,$A5538&lt;Instellingen!$B$7),1,0)</f>
        <v/>
      </c>
      <c r="E5538" s="15">
        <f>COUNTIF(tData[BezoekStart],"&lt;"&amp;($A5538+1/24))-COUNTIF(tData[BezoekEind],"&lt;="&amp;$A5538)</f>
        <v/>
      </c>
      <c r="F5538" s="15">
        <f>COUNTIF(tData[BezoekLangStart],"&lt;"&amp;($A5538+1/24))-COUNTIF(tData[BezoekLangEind],"&lt;="&amp;$A5538)</f>
        <v/>
      </c>
      <c r="G5538" s="15">
        <f>IF($D5538=1,$B5538*100+$C5538,-1)</f>
        <v/>
      </c>
      <c r="H5538" s="15">
        <f>IF($D5538=1,$B5538,-1)</f>
        <v/>
      </c>
      <c r="I5538" s="15">
        <f>IF($D5538=1,$C5538,-1)</f>
        <v/>
      </c>
    </row>
    <row r="5539">
      <c r="A5539" s="33" t="n">
        <v>45522.66666666666</v>
      </c>
      <c r="B5539" s="15">
        <f>WEEKDAY($A5539,2)</f>
        <v/>
      </c>
      <c r="C5539" s="15">
        <f>HOUR($A5539)</f>
        <v/>
      </c>
      <c r="D5539" s="15">
        <f>IF(AND($A5539&gt;=Instellingen!$B$6,$A5539&lt;Instellingen!$B$7),1,0)</f>
        <v/>
      </c>
      <c r="E5539" s="15">
        <f>COUNTIF(tData[BezoekStart],"&lt;"&amp;($A5539+1/24))-COUNTIF(tData[BezoekEind],"&lt;="&amp;$A5539)</f>
        <v/>
      </c>
      <c r="F5539" s="15">
        <f>COUNTIF(tData[BezoekLangStart],"&lt;"&amp;($A5539+1/24))-COUNTIF(tData[BezoekLangEind],"&lt;="&amp;$A5539)</f>
        <v/>
      </c>
      <c r="G5539" s="15">
        <f>IF($D5539=1,$B5539*100+$C5539,-1)</f>
        <v/>
      </c>
      <c r="H5539" s="15">
        <f>IF($D5539=1,$B5539,-1)</f>
        <v/>
      </c>
      <c r="I5539" s="15">
        <f>IF($D5539=1,$C5539,-1)</f>
        <v/>
      </c>
    </row>
    <row r="5540">
      <c r="A5540" s="33" t="n">
        <v>45522.70833333334</v>
      </c>
      <c r="B5540" s="15">
        <f>WEEKDAY($A5540,2)</f>
        <v/>
      </c>
      <c r="C5540" s="15">
        <f>HOUR($A5540)</f>
        <v/>
      </c>
      <c r="D5540" s="15">
        <f>IF(AND($A5540&gt;=Instellingen!$B$6,$A5540&lt;Instellingen!$B$7),1,0)</f>
        <v/>
      </c>
      <c r="E5540" s="15">
        <f>COUNTIF(tData[BezoekStart],"&lt;"&amp;($A5540+1/24))-COUNTIF(tData[BezoekEind],"&lt;="&amp;$A5540)</f>
        <v/>
      </c>
      <c r="F5540" s="15">
        <f>COUNTIF(tData[BezoekLangStart],"&lt;"&amp;($A5540+1/24))-COUNTIF(tData[BezoekLangEind],"&lt;="&amp;$A5540)</f>
        <v/>
      </c>
      <c r="G5540" s="15">
        <f>IF($D5540=1,$B5540*100+$C5540,-1)</f>
        <v/>
      </c>
      <c r="H5540" s="15">
        <f>IF($D5540=1,$B5540,-1)</f>
        <v/>
      </c>
      <c r="I5540" s="15">
        <f>IF($D5540=1,$C5540,-1)</f>
        <v/>
      </c>
    </row>
    <row r="5541">
      <c r="A5541" s="33" t="n">
        <v>45522.75</v>
      </c>
      <c r="B5541" s="15">
        <f>WEEKDAY($A5541,2)</f>
        <v/>
      </c>
      <c r="C5541" s="15">
        <f>HOUR($A5541)</f>
        <v/>
      </c>
      <c r="D5541" s="15">
        <f>IF(AND($A5541&gt;=Instellingen!$B$6,$A5541&lt;Instellingen!$B$7),1,0)</f>
        <v/>
      </c>
      <c r="E5541" s="15">
        <f>COUNTIF(tData[BezoekStart],"&lt;"&amp;($A5541+1/24))-COUNTIF(tData[BezoekEind],"&lt;="&amp;$A5541)</f>
        <v/>
      </c>
      <c r="F5541" s="15">
        <f>COUNTIF(tData[BezoekLangStart],"&lt;"&amp;($A5541+1/24))-COUNTIF(tData[BezoekLangEind],"&lt;="&amp;$A5541)</f>
        <v/>
      </c>
      <c r="G5541" s="15">
        <f>IF($D5541=1,$B5541*100+$C5541,-1)</f>
        <v/>
      </c>
      <c r="H5541" s="15">
        <f>IF($D5541=1,$B5541,-1)</f>
        <v/>
      </c>
      <c r="I5541" s="15">
        <f>IF($D5541=1,$C5541,-1)</f>
        <v/>
      </c>
    </row>
    <row r="5542">
      <c r="A5542" s="33" t="n">
        <v>45522.79166666666</v>
      </c>
      <c r="B5542" s="15">
        <f>WEEKDAY($A5542,2)</f>
        <v/>
      </c>
      <c r="C5542" s="15">
        <f>HOUR($A5542)</f>
        <v/>
      </c>
      <c r="D5542" s="15">
        <f>IF(AND($A5542&gt;=Instellingen!$B$6,$A5542&lt;Instellingen!$B$7),1,0)</f>
        <v/>
      </c>
      <c r="E5542" s="15">
        <f>COUNTIF(tData[BezoekStart],"&lt;"&amp;($A5542+1/24))-COUNTIF(tData[BezoekEind],"&lt;="&amp;$A5542)</f>
        <v/>
      </c>
      <c r="F5542" s="15">
        <f>COUNTIF(tData[BezoekLangStart],"&lt;"&amp;($A5542+1/24))-COUNTIF(tData[BezoekLangEind],"&lt;="&amp;$A5542)</f>
        <v/>
      </c>
      <c r="G5542" s="15">
        <f>IF($D5542=1,$B5542*100+$C5542,-1)</f>
        <v/>
      </c>
      <c r="H5542" s="15">
        <f>IF($D5542=1,$B5542,-1)</f>
        <v/>
      </c>
      <c r="I5542" s="15">
        <f>IF($D5542=1,$C5542,-1)</f>
        <v/>
      </c>
    </row>
    <row r="5543">
      <c r="A5543" s="33" t="n">
        <v>45522.83333333334</v>
      </c>
      <c r="B5543" s="15">
        <f>WEEKDAY($A5543,2)</f>
        <v/>
      </c>
      <c r="C5543" s="15">
        <f>HOUR($A5543)</f>
        <v/>
      </c>
      <c r="D5543" s="15">
        <f>IF(AND($A5543&gt;=Instellingen!$B$6,$A5543&lt;Instellingen!$B$7),1,0)</f>
        <v/>
      </c>
      <c r="E5543" s="15">
        <f>COUNTIF(tData[BezoekStart],"&lt;"&amp;($A5543+1/24))-COUNTIF(tData[BezoekEind],"&lt;="&amp;$A5543)</f>
        <v/>
      </c>
      <c r="F5543" s="15">
        <f>COUNTIF(tData[BezoekLangStart],"&lt;"&amp;($A5543+1/24))-COUNTIF(tData[BezoekLangEind],"&lt;="&amp;$A5543)</f>
        <v/>
      </c>
      <c r="G5543" s="15">
        <f>IF($D5543=1,$B5543*100+$C5543,-1)</f>
        <v/>
      </c>
      <c r="H5543" s="15">
        <f>IF($D5543=1,$B5543,-1)</f>
        <v/>
      </c>
      <c r="I5543" s="15">
        <f>IF($D5543=1,$C5543,-1)</f>
        <v/>
      </c>
    </row>
    <row r="5544">
      <c r="A5544" s="33" t="n">
        <v>45522.875</v>
      </c>
      <c r="B5544" s="15">
        <f>WEEKDAY($A5544,2)</f>
        <v/>
      </c>
      <c r="C5544" s="15">
        <f>HOUR($A5544)</f>
        <v/>
      </c>
      <c r="D5544" s="15">
        <f>IF(AND($A5544&gt;=Instellingen!$B$6,$A5544&lt;Instellingen!$B$7),1,0)</f>
        <v/>
      </c>
      <c r="E5544" s="15">
        <f>COUNTIF(tData[BezoekStart],"&lt;"&amp;($A5544+1/24))-COUNTIF(tData[BezoekEind],"&lt;="&amp;$A5544)</f>
        <v/>
      </c>
      <c r="F5544" s="15">
        <f>COUNTIF(tData[BezoekLangStart],"&lt;"&amp;($A5544+1/24))-COUNTIF(tData[BezoekLangEind],"&lt;="&amp;$A5544)</f>
        <v/>
      </c>
      <c r="G5544" s="15">
        <f>IF($D5544=1,$B5544*100+$C5544,-1)</f>
        <v/>
      </c>
      <c r="H5544" s="15">
        <f>IF($D5544=1,$B5544,-1)</f>
        <v/>
      </c>
      <c r="I5544" s="15">
        <f>IF($D5544=1,$C5544,-1)</f>
        <v/>
      </c>
    </row>
    <row r="5545">
      <c r="A5545" s="33" t="n">
        <v>45522.91666666666</v>
      </c>
      <c r="B5545" s="15">
        <f>WEEKDAY($A5545,2)</f>
        <v/>
      </c>
      <c r="C5545" s="15">
        <f>HOUR($A5545)</f>
        <v/>
      </c>
      <c r="D5545" s="15">
        <f>IF(AND($A5545&gt;=Instellingen!$B$6,$A5545&lt;Instellingen!$B$7),1,0)</f>
        <v/>
      </c>
      <c r="E5545" s="15">
        <f>COUNTIF(tData[BezoekStart],"&lt;"&amp;($A5545+1/24))-COUNTIF(tData[BezoekEind],"&lt;="&amp;$A5545)</f>
        <v/>
      </c>
      <c r="F5545" s="15">
        <f>COUNTIF(tData[BezoekLangStart],"&lt;"&amp;($A5545+1/24))-COUNTIF(tData[BezoekLangEind],"&lt;="&amp;$A5545)</f>
        <v/>
      </c>
      <c r="G5545" s="15">
        <f>IF($D5545=1,$B5545*100+$C5545,-1)</f>
        <v/>
      </c>
      <c r="H5545" s="15">
        <f>IF($D5545=1,$B5545,-1)</f>
        <v/>
      </c>
      <c r="I5545" s="15">
        <f>IF($D5545=1,$C5545,-1)</f>
        <v/>
      </c>
    </row>
    <row r="5546">
      <c r="A5546" s="33" t="n">
        <v>45522.95833333334</v>
      </c>
      <c r="B5546" s="15">
        <f>WEEKDAY($A5546,2)</f>
        <v/>
      </c>
      <c r="C5546" s="15">
        <f>HOUR($A5546)</f>
        <v/>
      </c>
      <c r="D5546" s="15">
        <f>IF(AND($A5546&gt;=Instellingen!$B$6,$A5546&lt;Instellingen!$B$7),1,0)</f>
        <v/>
      </c>
      <c r="E5546" s="15">
        <f>COUNTIF(tData[BezoekStart],"&lt;"&amp;($A5546+1/24))-COUNTIF(tData[BezoekEind],"&lt;="&amp;$A5546)</f>
        <v/>
      </c>
      <c r="F5546" s="15">
        <f>COUNTIF(tData[BezoekLangStart],"&lt;"&amp;($A5546+1/24))-COUNTIF(tData[BezoekLangEind],"&lt;="&amp;$A5546)</f>
        <v/>
      </c>
      <c r="G5546" s="15">
        <f>IF($D5546=1,$B5546*100+$C5546,-1)</f>
        <v/>
      </c>
      <c r="H5546" s="15">
        <f>IF($D5546=1,$B5546,-1)</f>
        <v/>
      </c>
      <c r="I5546" s="15">
        <f>IF($D5546=1,$C5546,-1)</f>
        <v/>
      </c>
    </row>
    <row r="5547">
      <c r="A5547" s="33" t="n">
        <v>45523</v>
      </c>
      <c r="B5547" s="15">
        <f>WEEKDAY($A5547,2)</f>
        <v/>
      </c>
      <c r="C5547" s="15">
        <f>HOUR($A5547)</f>
        <v/>
      </c>
      <c r="D5547" s="15">
        <f>IF(AND($A5547&gt;=Instellingen!$B$6,$A5547&lt;Instellingen!$B$7),1,0)</f>
        <v/>
      </c>
      <c r="E5547" s="15">
        <f>COUNTIF(tData[BezoekStart],"&lt;"&amp;($A5547+1/24))-COUNTIF(tData[BezoekEind],"&lt;="&amp;$A5547)</f>
        <v/>
      </c>
      <c r="F5547" s="15">
        <f>COUNTIF(tData[BezoekLangStart],"&lt;"&amp;($A5547+1/24))-COUNTIF(tData[BezoekLangEind],"&lt;="&amp;$A5547)</f>
        <v/>
      </c>
      <c r="G5547" s="15">
        <f>IF($D5547=1,$B5547*100+$C5547,-1)</f>
        <v/>
      </c>
      <c r="H5547" s="15">
        <f>IF($D5547=1,$B5547,-1)</f>
        <v/>
      </c>
      <c r="I5547" s="15">
        <f>IF($D5547=1,$C5547,-1)</f>
        <v/>
      </c>
    </row>
    <row r="5548">
      <c r="A5548" s="33" t="n">
        <v>45523.04166666666</v>
      </c>
      <c r="B5548" s="15">
        <f>WEEKDAY($A5548,2)</f>
        <v/>
      </c>
      <c r="C5548" s="15">
        <f>HOUR($A5548)</f>
        <v/>
      </c>
      <c r="D5548" s="15">
        <f>IF(AND($A5548&gt;=Instellingen!$B$6,$A5548&lt;Instellingen!$B$7),1,0)</f>
        <v/>
      </c>
      <c r="E5548" s="15">
        <f>COUNTIF(tData[BezoekStart],"&lt;"&amp;($A5548+1/24))-COUNTIF(tData[BezoekEind],"&lt;="&amp;$A5548)</f>
        <v/>
      </c>
      <c r="F5548" s="15">
        <f>COUNTIF(tData[BezoekLangStart],"&lt;"&amp;($A5548+1/24))-COUNTIF(tData[BezoekLangEind],"&lt;="&amp;$A5548)</f>
        <v/>
      </c>
      <c r="G5548" s="15">
        <f>IF($D5548=1,$B5548*100+$C5548,-1)</f>
        <v/>
      </c>
      <c r="H5548" s="15">
        <f>IF($D5548=1,$B5548,-1)</f>
        <v/>
      </c>
      <c r="I5548" s="15">
        <f>IF($D5548=1,$C5548,-1)</f>
        <v/>
      </c>
    </row>
    <row r="5549">
      <c r="A5549" s="33" t="n">
        <v>45523.08333333334</v>
      </c>
      <c r="B5549" s="15">
        <f>WEEKDAY($A5549,2)</f>
        <v/>
      </c>
      <c r="C5549" s="15">
        <f>HOUR($A5549)</f>
        <v/>
      </c>
      <c r="D5549" s="15">
        <f>IF(AND($A5549&gt;=Instellingen!$B$6,$A5549&lt;Instellingen!$B$7),1,0)</f>
        <v/>
      </c>
      <c r="E5549" s="15">
        <f>COUNTIF(tData[BezoekStart],"&lt;"&amp;($A5549+1/24))-COUNTIF(tData[BezoekEind],"&lt;="&amp;$A5549)</f>
        <v/>
      </c>
      <c r="F5549" s="15">
        <f>COUNTIF(tData[BezoekLangStart],"&lt;"&amp;($A5549+1/24))-COUNTIF(tData[BezoekLangEind],"&lt;="&amp;$A5549)</f>
        <v/>
      </c>
      <c r="G5549" s="15">
        <f>IF($D5549=1,$B5549*100+$C5549,-1)</f>
        <v/>
      </c>
      <c r="H5549" s="15">
        <f>IF($D5549=1,$B5549,-1)</f>
        <v/>
      </c>
      <c r="I5549" s="15">
        <f>IF($D5549=1,$C5549,-1)</f>
        <v/>
      </c>
    </row>
    <row r="5550">
      <c r="A5550" s="33" t="n">
        <v>45523.125</v>
      </c>
      <c r="B5550" s="15">
        <f>WEEKDAY($A5550,2)</f>
        <v/>
      </c>
      <c r="C5550" s="15">
        <f>HOUR($A5550)</f>
        <v/>
      </c>
      <c r="D5550" s="15">
        <f>IF(AND($A5550&gt;=Instellingen!$B$6,$A5550&lt;Instellingen!$B$7),1,0)</f>
        <v/>
      </c>
      <c r="E5550" s="15">
        <f>COUNTIF(tData[BezoekStart],"&lt;"&amp;($A5550+1/24))-COUNTIF(tData[BezoekEind],"&lt;="&amp;$A5550)</f>
        <v/>
      </c>
      <c r="F5550" s="15">
        <f>COUNTIF(tData[BezoekLangStart],"&lt;"&amp;($A5550+1/24))-COUNTIF(tData[BezoekLangEind],"&lt;="&amp;$A5550)</f>
        <v/>
      </c>
      <c r="G5550" s="15">
        <f>IF($D5550=1,$B5550*100+$C5550,-1)</f>
        <v/>
      </c>
      <c r="H5550" s="15">
        <f>IF($D5550=1,$B5550,-1)</f>
        <v/>
      </c>
      <c r="I5550" s="15">
        <f>IF($D5550=1,$C5550,-1)</f>
        <v/>
      </c>
    </row>
    <row r="5551">
      <c r="A5551" s="33" t="n">
        <v>45523.16666666666</v>
      </c>
      <c r="B5551" s="15">
        <f>WEEKDAY($A5551,2)</f>
        <v/>
      </c>
      <c r="C5551" s="15">
        <f>HOUR($A5551)</f>
        <v/>
      </c>
      <c r="D5551" s="15">
        <f>IF(AND($A5551&gt;=Instellingen!$B$6,$A5551&lt;Instellingen!$B$7),1,0)</f>
        <v/>
      </c>
      <c r="E5551" s="15">
        <f>COUNTIF(tData[BezoekStart],"&lt;"&amp;($A5551+1/24))-COUNTIF(tData[BezoekEind],"&lt;="&amp;$A5551)</f>
        <v/>
      </c>
      <c r="F5551" s="15">
        <f>COUNTIF(tData[BezoekLangStart],"&lt;"&amp;($A5551+1/24))-COUNTIF(tData[BezoekLangEind],"&lt;="&amp;$A5551)</f>
        <v/>
      </c>
      <c r="G5551" s="15">
        <f>IF($D5551=1,$B5551*100+$C5551,-1)</f>
        <v/>
      </c>
      <c r="H5551" s="15">
        <f>IF($D5551=1,$B5551,-1)</f>
        <v/>
      </c>
      <c r="I5551" s="15">
        <f>IF($D5551=1,$C5551,-1)</f>
        <v/>
      </c>
    </row>
    <row r="5552">
      <c r="A5552" s="33" t="n">
        <v>45523.20833333334</v>
      </c>
      <c r="B5552" s="15">
        <f>WEEKDAY($A5552,2)</f>
        <v/>
      </c>
      <c r="C5552" s="15">
        <f>HOUR($A5552)</f>
        <v/>
      </c>
      <c r="D5552" s="15">
        <f>IF(AND($A5552&gt;=Instellingen!$B$6,$A5552&lt;Instellingen!$B$7),1,0)</f>
        <v/>
      </c>
      <c r="E5552" s="15">
        <f>COUNTIF(tData[BezoekStart],"&lt;"&amp;($A5552+1/24))-COUNTIF(tData[BezoekEind],"&lt;="&amp;$A5552)</f>
        <v/>
      </c>
      <c r="F5552" s="15">
        <f>COUNTIF(tData[BezoekLangStart],"&lt;"&amp;($A5552+1/24))-COUNTIF(tData[BezoekLangEind],"&lt;="&amp;$A5552)</f>
        <v/>
      </c>
      <c r="G5552" s="15">
        <f>IF($D5552=1,$B5552*100+$C5552,-1)</f>
        <v/>
      </c>
      <c r="H5552" s="15">
        <f>IF($D5552=1,$B5552,-1)</f>
        <v/>
      </c>
      <c r="I5552" s="15">
        <f>IF($D5552=1,$C5552,-1)</f>
        <v/>
      </c>
    </row>
    <row r="5553">
      <c r="A5553" s="33" t="n">
        <v>45523.25</v>
      </c>
      <c r="B5553" s="15">
        <f>WEEKDAY($A5553,2)</f>
        <v/>
      </c>
      <c r="C5553" s="15">
        <f>HOUR($A5553)</f>
        <v/>
      </c>
      <c r="D5553" s="15">
        <f>IF(AND($A5553&gt;=Instellingen!$B$6,$A5553&lt;Instellingen!$B$7),1,0)</f>
        <v/>
      </c>
      <c r="E5553" s="15">
        <f>COUNTIF(tData[BezoekStart],"&lt;"&amp;($A5553+1/24))-COUNTIF(tData[BezoekEind],"&lt;="&amp;$A5553)</f>
        <v/>
      </c>
      <c r="F5553" s="15">
        <f>COUNTIF(tData[BezoekLangStart],"&lt;"&amp;($A5553+1/24))-COUNTIF(tData[BezoekLangEind],"&lt;="&amp;$A5553)</f>
        <v/>
      </c>
      <c r="G5553" s="15">
        <f>IF($D5553=1,$B5553*100+$C5553,-1)</f>
        <v/>
      </c>
      <c r="H5553" s="15">
        <f>IF($D5553=1,$B5553,-1)</f>
        <v/>
      </c>
      <c r="I5553" s="15">
        <f>IF($D5553=1,$C5553,-1)</f>
        <v/>
      </c>
    </row>
    <row r="5554">
      <c r="A5554" s="33" t="n">
        <v>45523.29166666666</v>
      </c>
      <c r="B5554" s="15">
        <f>WEEKDAY($A5554,2)</f>
        <v/>
      </c>
      <c r="C5554" s="15">
        <f>HOUR($A5554)</f>
        <v/>
      </c>
      <c r="D5554" s="15">
        <f>IF(AND($A5554&gt;=Instellingen!$B$6,$A5554&lt;Instellingen!$B$7),1,0)</f>
        <v/>
      </c>
      <c r="E5554" s="15">
        <f>COUNTIF(tData[BezoekStart],"&lt;"&amp;($A5554+1/24))-COUNTIF(tData[BezoekEind],"&lt;="&amp;$A5554)</f>
        <v/>
      </c>
      <c r="F5554" s="15">
        <f>COUNTIF(tData[BezoekLangStart],"&lt;"&amp;($A5554+1/24))-COUNTIF(tData[BezoekLangEind],"&lt;="&amp;$A5554)</f>
        <v/>
      </c>
      <c r="G5554" s="15">
        <f>IF($D5554=1,$B5554*100+$C5554,-1)</f>
        <v/>
      </c>
      <c r="H5554" s="15">
        <f>IF($D5554=1,$B5554,-1)</f>
        <v/>
      </c>
      <c r="I5554" s="15">
        <f>IF($D5554=1,$C5554,-1)</f>
        <v/>
      </c>
    </row>
    <row r="5555">
      <c r="A5555" s="33" t="n">
        <v>45523.33333333334</v>
      </c>
      <c r="B5555" s="15">
        <f>WEEKDAY($A5555,2)</f>
        <v/>
      </c>
      <c r="C5555" s="15">
        <f>HOUR($A5555)</f>
        <v/>
      </c>
      <c r="D5555" s="15">
        <f>IF(AND($A5555&gt;=Instellingen!$B$6,$A5555&lt;Instellingen!$B$7),1,0)</f>
        <v/>
      </c>
      <c r="E5555" s="15">
        <f>COUNTIF(tData[BezoekStart],"&lt;"&amp;($A5555+1/24))-COUNTIF(tData[BezoekEind],"&lt;="&amp;$A5555)</f>
        <v/>
      </c>
      <c r="F5555" s="15">
        <f>COUNTIF(tData[BezoekLangStart],"&lt;"&amp;($A5555+1/24))-COUNTIF(tData[BezoekLangEind],"&lt;="&amp;$A5555)</f>
        <v/>
      </c>
      <c r="G5555" s="15">
        <f>IF($D5555=1,$B5555*100+$C5555,-1)</f>
        <v/>
      </c>
      <c r="H5555" s="15">
        <f>IF($D5555=1,$B5555,-1)</f>
        <v/>
      </c>
      <c r="I5555" s="15">
        <f>IF($D5555=1,$C5555,-1)</f>
        <v/>
      </c>
    </row>
    <row r="5556">
      <c r="A5556" s="33" t="n">
        <v>45523.375</v>
      </c>
      <c r="B5556" s="15">
        <f>WEEKDAY($A5556,2)</f>
        <v/>
      </c>
      <c r="C5556" s="15">
        <f>HOUR($A5556)</f>
        <v/>
      </c>
      <c r="D5556" s="15">
        <f>IF(AND($A5556&gt;=Instellingen!$B$6,$A5556&lt;Instellingen!$B$7),1,0)</f>
        <v/>
      </c>
      <c r="E5556" s="15">
        <f>COUNTIF(tData[BezoekStart],"&lt;"&amp;($A5556+1/24))-COUNTIF(tData[BezoekEind],"&lt;="&amp;$A5556)</f>
        <v/>
      </c>
      <c r="F5556" s="15">
        <f>COUNTIF(tData[BezoekLangStart],"&lt;"&amp;($A5556+1/24))-COUNTIF(tData[BezoekLangEind],"&lt;="&amp;$A5556)</f>
        <v/>
      </c>
      <c r="G5556" s="15">
        <f>IF($D5556=1,$B5556*100+$C5556,-1)</f>
        <v/>
      </c>
      <c r="H5556" s="15">
        <f>IF($D5556=1,$B5556,-1)</f>
        <v/>
      </c>
      <c r="I5556" s="15">
        <f>IF($D5556=1,$C5556,-1)</f>
        <v/>
      </c>
    </row>
    <row r="5557">
      <c r="A5557" s="33" t="n">
        <v>45523.41666666666</v>
      </c>
      <c r="B5557" s="15">
        <f>WEEKDAY($A5557,2)</f>
        <v/>
      </c>
      <c r="C5557" s="15">
        <f>HOUR($A5557)</f>
        <v/>
      </c>
      <c r="D5557" s="15">
        <f>IF(AND($A5557&gt;=Instellingen!$B$6,$A5557&lt;Instellingen!$B$7),1,0)</f>
        <v/>
      </c>
      <c r="E5557" s="15">
        <f>COUNTIF(tData[BezoekStart],"&lt;"&amp;($A5557+1/24))-COUNTIF(tData[BezoekEind],"&lt;="&amp;$A5557)</f>
        <v/>
      </c>
      <c r="F5557" s="15">
        <f>COUNTIF(tData[BezoekLangStart],"&lt;"&amp;($A5557+1/24))-COUNTIF(tData[BezoekLangEind],"&lt;="&amp;$A5557)</f>
        <v/>
      </c>
      <c r="G5557" s="15">
        <f>IF($D5557=1,$B5557*100+$C5557,-1)</f>
        <v/>
      </c>
      <c r="H5557" s="15">
        <f>IF($D5557=1,$B5557,-1)</f>
        <v/>
      </c>
      <c r="I5557" s="15">
        <f>IF($D5557=1,$C5557,-1)</f>
        <v/>
      </c>
    </row>
    <row r="5558">
      <c r="A5558" s="33" t="n">
        <v>45523.45833333334</v>
      </c>
      <c r="B5558" s="15">
        <f>WEEKDAY($A5558,2)</f>
        <v/>
      </c>
      <c r="C5558" s="15">
        <f>HOUR($A5558)</f>
        <v/>
      </c>
      <c r="D5558" s="15">
        <f>IF(AND($A5558&gt;=Instellingen!$B$6,$A5558&lt;Instellingen!$B$7),1,0)</f>
        <v/>
      </c>
      <c r="E5558" s="15">
        <f>COUNTIF(tData[BezoekStart],"&lt;"&amp;($A5558+1/24))-COUNTIF(tData[BezoekEind],"&lt;="&amp;$A5558)</f>
        <v/>
      </c>
      <c r="F5558" s="15">
        <f>COUNTIF(tData[BezoekLangStart],"&lt;"&amp;($A5558+1/24))-COUNTIF(tData[BezoekLangEind],"&lt;="&amp;$A5558)</f>
        <v/>
      </c>
      <c r="G5558" s="15">
        <f>IF($D5558=1,$B5558*100+$C5558,-1)</f>
        <v/>
      </c>
      <c r="H5558" s="15">
        <f>IF($D5558=1,$B5558,-1)</f>
        <v/>
      </c>
      <c r="I5558" s="15">
        <f>IF($D5558=1,$C5558,-1)</f>
        <v/>
      </c>
    </row>
    <row r="5559">
      <c r="A5559" s="33" t="n">
        <v>45523.5</v>
      </c>
      <c r="B5559" s="15">
        <f>WEEKDAY($A5559,2)</f>
        <v/>
      </c>
      <c r="C5559" s="15">
        <f>HOUR($A5559)</f>
        <v/>
      </c>
      <c r="D5559" s="15">
        <f>IF(AND($A5559&gt;=Instellingen!$B$6,$A5559&lt;Instellingen!$B$7),1,0)</f>
        <v/>
      </c>
      <c r="E5559" s="15">
        <f>COUNTIF(tData[BezoekStart],"&lt;"&amp;($A5559+1/24))-COUNTIF(tData[BezoekEind],"&lt;="&amp;$A5559)</f>
        <v/>
      </c>
      <c r="F5559" s="15">
        <f>COUNTIF(tData[BezoekLangStart],"&lt;"&amp;($A5559+1/24))-COUNTIF(tData[BezoekLangEind],"&lt;="&amp;$A5559)</f>
        <v/>
      </c>
      <c r="G5559" s="15">
        <f>IF($D5559=1,$B5559*100+$C5559,-1)</f>
        <v/>
      </c>
      <c r="H5559" s="15">
        <f>IF($D5559=1,$B5559,-1)</f>
        <v/>
      </c>
      <c r="I5559" s="15">
        <f>IF($D5559=1,$C5559,-1)</f>
        <v/>
      </c>
    </row>
    <row r="5560">
      <c r="A5560" s="33" t="n">
        <v>45523.54166666666</v>
      </c>
      <c r="B5560" s="15">
        <f>WEEKDAY($A5560,2)</f>
        <v/>
      </c>
      <c r="C5560" s="15">
        <f>HOUR($A5560)</f>
        <v/>
      </c>
      <c r="D5560" s="15">
        <f>IF(AND($A5560&gt;=Instellingen!$B$6,$A5560&lt;Instellingen!$B$7),1,0)</f>
        <v/>
      </c>
      <c r="E5560" s="15">
        <f>COUNTIF(tData[BezoekStart],"&lt;"&amp;($A5560+1/24))-COUNTIF(tData[BezoekEind],"&lt;="&amp;$A5560)</f>
        <v/>
      </c>
      <c r="F5560" s="15">
        <f>COUNTIF(tData[BezoekLangStart],"&lt;"&amp;($A5560+1/24))-COUNTIF(tData[BezoekLangEind],"&lt;="&amp;$A5560)</f>
        <v/>
      </c>
      <c r="G5560" s="15">
        <f>IF($D5560=1,$B5560*100+$C5560,-1)</f>
        <v/>
      </c>
      <c r="H5560" s="15">
        <f>IF($D5560=1,$B5560,-1)</f>
        <v/>
      </c>
      <c r="I5560" s="15">
        <f>IF($D5560=1,$C5560,-1)</f>
        <v/>
      </c>
    </row>
    <row r="5561">
      <c r="A5561" s="33" t="n">
        <v>45523.58333333334</v>
      </c>
      <c r="B5561" s="15">
        <f>WEEKDAY($A5561,2)</f>
        <v/>
      </c>
      <c r="C5561" s="15">
        <f>HOUR($A5561)</f>
        <v/>
      </c>
      <c r="D5561" s="15">
        <f>IF(AND($A5561&gt;=Instellingen!$B$6,$A5561&lt;Instellingen!$B$7),1,0)</f>
        <v/>
      </c>
      <c r="E5561" s="15">
        <f>COUNTIF(tData[BezoekStart],"&lt;"&amp;($A5561+1/24))-COUNTIF(tData[BezoekEind],"&lt;="&amp;$A5561)</f>
        <v/>
      </c>
      <c r="F5561" s="15">
        <f>COUNTIF(tData[BezoekLangStart],"&lt;"&amp;($A5561+1/24))-COUNTIF(tData[BezoekLangEind],"&lt;="&amp;$A5561)</f>
        <v/>
      </c>
      <c r="G5561" s="15">
        <f>IF($D5561=1,$B5561*100+$C5561,-1)</f>
        <v/>
      </c>
      <c r="H5561" s="15">
        <f>IF($D5561=1,$B5561,-1)</f>
        <v/>
      </c>
      <c r="I5561" s="15">
        <f>IF($D5561=1,$C5561,-1)</f>
        <v/>
      </c>
    </row>
    <row r="5562">
      <c r="A5562" s="33" t="n">
        <v>45523.625</v>
      </c>
      <c r="B5562" s="15">
        <f>WEEKDAY($A5562,2)</f>
        <v/>
      </c>
      <c r="C5562" s="15">
        <f>HOUR($A5562)</f>
        <v/>
      </c>
      <c r="D5562" s="15">
        <f>IF(AND($A5562&gt;=Instellingen!$B$6,$A5562&lt;Instellingen!$B$7),1,0)</f>
        <v/>
      </c>
      <c r="E5562" s="15">
        <f>COUNTIF(tData[BezoekStart],"&lt;"&amp;($A5562+1/24))-COUNTIF(tData[BezoekEind],"&lt;="&amp;$A5562)</f>
        <v/>
      </c>
      <c r="F5562" s="15">
        <f>COUNTIF(tData[BezoekLangStart],"&lt;"&amp;($A5562+1/24))-COUNTIF(tData[BezoekLangEind],"&lt;="&amp;$A5562)</f>
        <v/>
      </c>
      <c r="G5562" s="15">
        <f>IF($D5562=1,$B5562*100+$C5562,-1)</f>
        <v/>
      </c>
      <c r="H5562" s="15">
        <f>IF($D5562=1,$B5562,-1)</f>
        <v/>
      </c>
      <c r="I5562" s="15">
        <f>IF($D5562=1,$C5562,-1)</f>
        <v/>
      </c>
    </row>
    <row r="5563">
      <c r="A5563" s="33" t="n">
        <v>45523.66666666666</v>
      </c>
      <c r="B5563" s="15">
        <f>WEEKDAY($A5563,2)</f>
        <v/>
      </c>
      <c r="C5563" s="15">
        <f>HOUR($A5563)</f>
        <v/>
      </c>
      <c r="D5563" s="15">
        <f>IF(AND($A5563&gt;=Instellingen!$B$6,$A5563&lt;Instellingen!$B$7),1,0)</f>
        <v/>
      </c>
      <c r="E5563" s="15">
        <f>COUNTIF(tData[BezoekStart],"&lt;"&amp;($A5563+1/24))-COUNTIF(tData[BezoekEind],"&lt;="&amp;$A5563)</f>
        <v/>
      </c>
      <c r="F5563" s="15">
        <f>COUNTIF(tData[BezoekLangStart],"&lt;"&amp;($A5563+1/24))-COUNTIF(tData[BezoekLangEind],"&lt;="&amp;$A5563)</f>
        <v/>
      </c>
      <c r="G5563" s="15">
        <f>IF($D5563=1,$B5563*100+$C5563,-1)</f>
        <v/>
      </c>
      <c r="H5563" s="15">
        <f>IF($D5563=1,$B5563,-1)</f>
        <v/>
      </c>
      <c r="I5563" s="15">
        <f>IF($D5563=1,$C5563,-1)</f>
        <v/>
      </c>
    </row>
    <row r="5564">
      <c r="A5564" s="33" t="n">
        <v>45523.70833333334</v>
      </c>
      <c r="B5564" s="15">
        <f>WEEKDAY($A5564,2)</f>
        <v/>
      </c>
      <c r="C5564" s="15">
        <f>HOUR($A5564)</f>
        <v/>
      </c>
      <c r="D5564" s="15">
        <f>IF(AND($A5564&gt;=Instellingen!$B$6,$A5564&lt;Instellingen!$B$7),1,0)</f>
        <v/>
      </c>
      <c r="E5564" s="15">
        <f>COUNTIF(tData[BezoekStart],"&lt;"&amp;($A5564+1/24))-COUNTIF(tData[BezoekEind],"&lt;="&amp;$A5564)</f>
        <v/>
      </c>
      <c r="F5564" s="15">
        <f>COUNTIF(tData[BezoekLangStart],"&lt;"&amp;($A5564+1/24))-COUNTIF(tData[BezoekLangEind],"&lt;="&amp;$A5564)</f>
        <v/>
      </c>
      <c r="G5564" s="15">
        <f>IF($D5564=1,$B5564*100+$C5564,-1)</f>
        <v/>
      </c>
      <c r="H5564" s="15">
        <f>IF($D5564=1,$B5564,-1)</f>
        <v/>
      </c>
      <c r="I5564" s="15">
        <f>IF($D5564=1,$C5564,-1)</f>
        <v/>
      </c>
    </row>
    <row r="5565">
      <c r="A5565" s="33" t="n">
        <v>45523.75</v>
      </c>
      <c r="B5565" s="15">
        <f>WEEKDAY($A5565,2)</f>
        <v/>
      </c>
      <c r="C5565" s="15">
        <f>HOUR($A5565)</f>
        <v/>
      </c>
      <c r="D5565" s="15">
        <f>IF(AND($A5565&gt;=Instellingen!$B$6,$A5565&lt;Instellingen!$B$7),1,0)</f>
        <v/>
      </c>
      <c r="E5565" s="15">
        <f>COUNTIF(tData[BezoekStart],"&lt;"&amp;($A5565+1/24))-COUNTIF(tData[BezoekEind],"&lt;="&amp;$A5565)</f>
        <v/>
      </c>
      <c r="F5565" s="15">
        <f>COUNTIF(tData[BezoekLangStart],"&lt;"&amp;($A5565+1/24))-COUNTIF(tData[BezoekLangEind],"&lt;="&amp;$A5565)</f>
        <v/>
      </c>
      <c r="G5565" s="15">
        <f>IF($D5565=1,$B5565*100+$C5565,-1)</f>
        <v/>
      </c>
      <c r="H5565" s="15">
        <f>IF($D5565=1,$B5565,-1)</f>
        <v/>
      </c>
      <c r="I5565" s="15">
        <f>IF($D5565=1,$C5565,-1)</f>
        <v/>
      </c>
    </row>
    <row r="5566">
      <c r="A5566" s="33" t="n">
        <v>45523.79166666666</v>
      </c>
      <c r="B5566" s="15">
        <f>WEEKDAY($A5566,2)</f>
        <v/>
      </c>
      <c r="C5566" s="15">
        <f>HOUR($A5566)</f>
        <v/>
      </c>
      <c r="D5566" s="15">
        <f>IF(AND($A5566&gt;=Instellingen!$B$6,$A5566&lt;Instellingen!$B$7),1,0)</f>
        <v/>
      </c>
      <c r="E5566" s="15">
        <f>COUNTIF(tData[BezoekStart],"&lt;"&amp;($A5566+1/24))-COUNTIF(tData[BezoekEind],"&lt;="&amp;$A5566)</f>
        <v/>
      </c>
      <c r="F5566" s="15">
        <f>COUNTIF(tData[BezoekLangStart],"&lt;"&amp;($A5566+1/24))-COUNTIF(tData[BezoekLangEind],"&lt;="&amp;$A5566)</f>
        <v/>
      </c>
      <c r="G5566" s="15">
        <f>IF($D5566=1,$B5566*100+$C5566,-1)</f>
        <v/>
      </c>
      <c r="H5566" s="15">
        <f>IF($D5566=1,$B5566,-1)</f>
        <v/>
      </c>
      <c r="I5566" s="15">
        <f>IF($D5566=1,$C5566,-1)</f>
        <v/>
      </c>
    </row>
    <row r="5567">
      <c r="A5567" s="33" t="n">
        <v>45523.83333333334</v>
      </c>
      <c r="B5567" s="15">
        <f>WEEKDAY($A5567,2)</f>
        <v/>
      </c>
      <c r="C5567" s="15">
        <f>HOUR($A5567)</f>
        <v/>
      </c>
      <c r="D5567" s="15">
        <f>IF(AND($A5567&gt;=Instellingen!$B$6,$A5567&lt;Instellingen!$B$7),1,0)</f>
        <v/>
      </c>
      <c r="E5567" s="15">
        <f>COUNTIF(tData[BezoekStart],"&lt;"&amp;($A5567+1/24))-COUNTIF(tData[BezoekEind],"&lt;="&amp;$A5567)</f>
        <v/>
      </c>
      <c r="F5567" s="15">
        <f>COUNTIF(tData[BezoekLangStart],"&lt;"&amp;($A5567+1/24))-COUNTIF(tData[BezoekLangEind],"&lt;="&amp;$A5567)</f>
        <v/>
      </c>
      <c r="G5567" s="15">
        <f>IF($D5567=1,$B5567*100+$C5567,-1)</f>
        <v/>
      </c>
      <c r="H5567" s="15">
        <f>IF($D5567=1,$B5567,-1)</f>
        <v/>
      </c>
      <c r="I5567" s="15">
        <f>IF($D5567=1,$C5567,-1)</f>
        <v/>
      </c>
    </row>
    <row r="5568">
      <c r="A5568" s="33" t="n">
        <v>45523.875</v>
      </c>
      <c r="B5568" s="15">
        <f>WEEKDAY($A5568,2)</f>
        <v/>
      </c>
      <c r="C5568" s="15">
        <f>HOUR($A5568)</f>
        <v/>
      </c>
      <c r="D5568" s="15">
        <f>IF(AND($A5568&gt;=Instellingen!$B$6,$A5568&lt;Instellingen!$B$7),1,0)</f>
        <v/>
      </c>
      <c r="E5568" s="15">
        <f>COUNTIF(tData[BezoekStart],"&lt;"&amp;($A5568+1/24))-COUNTIF(tData[BezoekEind],"&lt;="&amp;$A5568)</f>
        <v/>
      </c>
      <c r="F5568" s="15">
        <f>COUNTIF(tData[BezoekLangStart],"&lt;"&amp;($A5568+1/24))-COUNTIF(tData[BezoekLangEind],"&lt;="&amp;$A5568)</f>
        <v/>
      </c>
      <c r="G5568" s="15">
        <f>IF($D5568=1,$B5568*100+$C5568,-1)</f>
        <v/>
      </c>
      <c r="H5568" s="15">
        <f>IF($D5568=1,$B5568,-1)</f>
        <v/>
      </c>
      <c r="I5568" s="15">
        <f>IF($D5568=1,$C5568,-1)</f>
        <v/>
      </c>
    </row>
    <row r="5569">
      <c r="A5569" s="33" t="n">
        <v>45523.91666666666</v>
      </c>
      <c r="B5569" s="15">
        <f>WEEKDAY($A5569,2)</f>
        <v/>
      </c>
      <c r="C5569" s="15">
        <f>HOUR($A5569)</f>
        <v/>
      </c>
      <c r="D5569" s="15">
        <f>IF(AND($A5569&gt;=Instellingen!$B$6,$A5569&lt;Instellingen!$B$7),1,0)</f>
        <v/>
      </c>
      <c r="E5569" s="15">
        <f>COUNTIF(tData[BezoekStart],"&lt;"&amp;($A5569+1/24))-COUNTIF(tData[BezoekEind],"&lt;="&amp;$A5569)</f>
        <v/>
      </c>
      <c r="F5569" s="15">
        <f>COUNTIF(tData[BezoekLangStart],"&lt;"&amp;($A5569+1/24))-COUNTIF(tData[BezoekLangEind],"&lt;="&amp;$A5569)</f>
        <v/>
      </c>
      <c r="G5569" s="15">
        <f>IF($D5569=1,$B5569*100+$C5569,-1)</f>
        <v/>
      </c>
      <c r="H5569" s="15">
        <f>IF($D5569=1,$B5569,-1)</f>
        <v/>
      </c>
      <c r="I5569" s="15">
        <f>IF($D5569=1,$C5569,-1)</f>
        <v/>
      </c>
    </row>
    <row r="5570">
      <c r="A5570" s="33" t="n">
        <v>45523.95833333334</v>
      </c>
      <c r="B5570" s="15">
        <f>WEEKDAY($A5570,2)</f>
        <v/>
      </c>
      <c r="C5570" s="15">
        <f>HOUR($A5570)</f>
        <v/>
      </c>
      <c r="D5570" s="15">
        <f>IF(AND($A5570&gt;=Instellingen!$B$6,$A5570&lt;Instellingen!$B$7),1,0)</f>
        <v/>
      </c>
      <c r="E5570" s="15">
        <f>COUNTIF(tData[BezoekStart],"&lt;"&amp;($A5570+1/24))-COUNTIF(tData[BezoekEind],"&lt;="&amp;$A5570)</f>
        <v/>
      </c>
      <c r="F5570" s="15">
        <f>COUNTIF(tData[BezoekLangStart],"&lt;"&amp;($A5570+1/24))-COUNTIF(tData[BezoekLangEind],"&lt;="&amp;$A5570)</f>
        <v/>
      </c>
      <c r="G5570" s="15">
        <f>IF($D5570=1,$B5570*100+$C5570,-1)</f>
        <v/>
      </c>
      <c r="H5570" s="15">
        <f>IF($D5570=1,$B5570,-1)</f>
        <v/>
      </c>
      <c r="I5570" s="15">
        <f>IF($D5570=1,$C5570,-1)</f>
        <v/>
      </c>
    </row>
    <row r="5571">
      <c r="A5571" s="33" t="n">
        <v>45524</v>
      </c>
      <c r="B5571" s="15">
        <f>WEEKDAY($A5571,2)</f>
        <v/>
      </c>
      <c r="C5571" s="15">
        <f>HOUR($A5571)</f>
        <v/>
      </c>
      <c r="D5571" s="15">
        <f>IF(AND($A5571&gt;=Instellingen!$B$6,$A5571&lt;Instellingen!$B$7),1,0)</f>
        <v/>
      </c>
      <c r="E5571" s="15">
        <f>COUNTIF(tData[BezoekStart],"&lt;"&amp;($A5571+1/24))-COUNTIF(tData[BezoekEind],"&lt;="&amp;$A5571)</f>
        <v/>
      </c>
      <c r="F5571" s="15">
        <f>COUNTIF(tData[BezoekLangStart],"&lt;"&amp;($A5571+1/24))-COUNTIF(tData[BezoekLangEind],"&lt;="&amp;$A5571)</f>
        <v/>
      </c>
      <c r="G5571" s="15">
        <f>IF($D5571=1,$B5571*100+$C5571,-1)</f>
        <v/>
      </c>
      <c r="H5571" s="15">
        <f>IF($D5571=1,$B5571,-1)</f>
        <v/>
      </c>
      <c r="I5571" s="15">
        <f>IF($D5571=1,$C5571,-1)</f>
        <v/>
      </c>
    </row>
    <row r="5572">
      <c r="A5572" s="33" t="n">
        <v>45524.04166666666</v>
      </c>
      <c r="B5572" s="15">
        <f>WEEKDAY($A5572,2)</f>
        <v/>
      </c>
      <c r="C5572" s="15">
        <f>HOUR($A5572)</f>
        <v/>
      </c>
      <c r="D5572" s="15">
        <f>IF(AND($A5572&gt;=Instellingen!$B$6,$A5572&lt;Instellingen!$B$7),1,0)</f>
        <v/>
      </c>
      <c r="E5572" s="15">
        <f>COUNTIF(tData[BezoekStart],"&lt;"&amp;($A5572+1/24))-COUNTIF(tData[BezoekEind],"&lt;="&amp;$A5572)</f>
        <v/>
      </c>
      <c r="F5572" s="15">
        <f>COUNTIF(tData[BezoekLangStart],"&lt;"&amp;($A5572+1/24))-COUNTIF(tData[BezoekLangEind],"&lt;="&amp;$A5572)</f>
        <v/>
      </c>
      <c r="G5572" s="15">
        <f>IF($D5572=1,$B5572*100+$C5572,-1)</f>
        <v/>
      </c>
      <c r="H5572" s="15">
        <f>IF($D5572=1,$B5572,-1)</f>
        <v/>
      </c>
      <c r="I5572" s="15">
        <f>IF($D5572=1,$C5572,-1)</f>
        <v/>
      </c>
    </row>
    <row r="5573">
      <c r="A5573" s="33" t="n">
        <v>45524.08333333334</v>
      </c>
      <c r="B5573" s="15">
        <f>WEEKDAY($A5573,2)</f>
        <v/>
      </c>
      <c r="C5573" s="15">
        <f>HOUR($A5573)</f>
        <v/>
      </c>
      <c r="D5573" s="15">
        <f>IF(AND($A5573&gt;=Instellingen!$B$6,$A5573&lt;Instellingen!$B$7),1,0)</f>
        <v/>
      </c>
      <c r="E5573" s="15">
        <f>COUNTIF(tData[BezoekStart],"&lt;"&amp;($A5573+1/24))-COUNTIF(tData[BezoekEind],"&lt;="&amp;$A5573)</f>
        <v/>
      </c>
      <c r="F5573" s="15">
        <f>COUNTIF(tData[BezoekLangStart],"&lt;"&amp;($A5573+1/24))-COUNTIF(tData[BezoekLangEind],"&lt;="&amp;$A5573)</f>
        <v/>
      </c>
      <c r="G5573" s="15">
        <f>IF($D5573=1,$B5573*100+$C5573,-1)</f>
        <v/>
      </c>
      <c r="H5573" s="15">
        <f>IF($D5573=1,$B5573,-1)</f>
        <v/>
      </c>
      <c r="I5573" s="15">
        <f>IF($D5573=1,$C5573,-1)</f>
        <v/>
      </c>
    </row>
    <row r="5574">
      <c r="A5574" s="33" t="n">
        <v>45524.125</v>
      </c>
      <c r="B5574" s="15">
        <f>WEEKDAY($A5574,2)</f>
        <v/>
      </c>
      <c r="C5574" s="15">
        <f>HOUR($A5574)</f>
        <v/>
      </c>
      <c r="D5574" s="15">
        <f>IF(AND($A5574&gt;=Instellingen!$B$6,$A5574&lt;Instellingen!$B$7),1,0)</f>
        <v/>
      </c>
      <c r="E5574" s="15">
        <f>COUNTIF(tData[BezoekStart],"&lt;"&amp;($A5574+1/24))-COUNTIF(tData[BezoekEind],"&lt;="&amp;$A5574)</f>
        <v/>
      </c>
      <c r="F5574" s="15">
        <f>COUNTIF(tData[BezoekLangStart],"&lt;"&amp;($A5574+1/24))-COUNTIF(tData[BezoekLangEind],"&lt;="&amp;$A5574)</f>
        <v/>
      </c>
      <c r="G5574" s="15">
        <f>IF($D5574=1,$B5574*100+$C5574,-1)</f>
        <v/>
      </c>
      <c r="H5574" s="15">
        <f>IF($D5574=1,$B5574,-1)</f>
        <v/>
      </c>
      <c r="I5574" s="15">
        <f>IF($D5574=1,$C5574,-1)</f>
        <v/>
      </c>
    </row>
    <row r="5575">
      <c r="A5575" s="33" t="n">
        <v>45524.16666666666</v>
      </c>
      <c r="B5575" s="15">
        <f>WEEKDAY($A5575,2)</f>
        <v/>
      </c>
      <c r="C5575" s="15">
        <f>HOUR($A5575)</f>
        <v/>
      </c>
      <c r="D5575" s="15">
        <f>IF(AND($A5575&gt;=Instellingen!$B$6,$A5575&lt;Instellingen!$B$7),1,0)</f>
        <v/>
      </c>
      <c r="E5575" s="15">
        <f>COUNTIF(tData[BezoekStart],"&lt;"&amp;($A5575+1/24))-COUNTIF(tData[BezoekEind],"&lt;="&amp;$A5575)</f>
        <v/>
      </c>
      <c r="F5575" s="15">
        <f>COUNTIF(tData[BezoekLangStart],"&lt;"&amp;($A5575+1/24))-COUNTIF(tData[BezoekLangEind],"&lt;="&amp;$A5575)</f>
        <v/>
      </c>
      <c r="G5575" s="15">
        <f>IF($D5575=1,$B5575*100+$C5575,-1)</f>
        <v/>
      </c>
      <c r="H5575" s="15">
        <f>IF($D5575=1,$B5575,-1)</f>
        <v/>
      </c>
      <c r="I5575" s="15">
        <f>IF($D5575=1,$C5575,-1)</f>
        <v/>
      </c>
    </row>
    <row r="5576">
      <c r="A5576" s="33" t="n">
        <v>45524.20833333334</v>
      </c>
      <c r="B5576" s="15">
        <f>WEEKDAY($A5576,2)</f>
        <v/>
      </c>
      <c r="C5576" s="15">
        <f>HOUR($A5576)</f>
        <v/>
      </c>
      <c r="D5576" s="15">
        <f>IF(AND($A5576&gt;=Instellingen!$B$6,$A5576&lt;Instellingen!$B$7),1,0)</f>
        <v/>
      </c>
      <c r="E5576" s="15">
        <f>COUNTIF(tData[BezoekStart],"&lt;"&amp;($A5576+1/24))-COUNTIF(tData[BezoekEind],"&lt;="&amp;$A5576)</f>
        <v/>
      </c>
      <c r="F5576" s="15">
        <f>COUNTIF(tData[BezoekLangStart],"&lt;"&amp;($A5576+1/24))-COUNTIF(tData[BezoekLangEind],"&lt;="&amp;$A5576)</f>
        <v/>
      </c>
      <c r="G5576" s="15">
        <f>IF($D5576=1,$B5576*100+$C5576,-1)</f>
        <v/>
      </c>
      <c r="H5576" s="15">
        <f>IF($D5576=1,$B5576,-1)</f>
        <v/>
      </c>
      <c r="I5576" s="15">
        <f>IF($D5576=1,$C5576,-1)</f>
        <v/>
      </c>
    </row>
    <row r="5577">
      <c r="A5577" s="33" t="n">
        <v>45524.25</v>
      </c>
      <c r="B5577" s="15">
        <f>WEEKDAY($A5577,2)</f>
        <v/>
      </c>
      <c r="C5577" s="15">
        <f>HOUR($A5577)</f>
        <v/>
      </c>
      <c r="D5577" s="15">
        <f>IF(AND($A5577&gt;=Instellingen!$B$6,$A5577&lt;Instellingen!$B$7),1,0)</f>
        <v/>
      </c>
      <c r="E5577" s="15">
        <f>COUNTIF(tData[BezoekStart],"&lt;"&amp;($A5577+1/24))-COUNTIF(tData[BezoekEind],"&lt;="&amp;$A5577)</f>
        <v/>
      </c>
      <c r="F5577" s="15">
        <f>COUNTIF(tData[BezoekLangStart],"&lt;"&amp;($A5577+1/24))-COUNTIF(tData[BezoekLangEind],"&lt;="&amp;$A5577)</f>
        <v/>
      </c>
      <c r="G5577" s="15">
        <f>IF($D5577=1,$B5577*100+$C5577,-1)</f>
        <v/>
      </c>
      <c r="H5577" s="15">
        <f>IF($D5577=1,$B5577,-1)</f>
        <v/>
      </c>
      <c r="I5577" s="15">
        <f>IF($D5577=1,$C5577,-1)</f>
        <v/>
      </c>
    </row>
    <row r="5578">
      <c r="A5578" s="33" t="n">
        <v>45524.29166666666</v>
      </c>
      <c r="B5578" s="15">
        <f>WEEKDAY($A5578,2)</f>
        <v/>
      </c>
      <c r="C5578" s="15">
        <f>HOUR($A5578)</f>
        <v/>
      </c>
      <c r="D5578" s="15">
        <f>IF(AND($A5578&gt;=Instellingen!$B$6,$A5578&lt;Instellingen!$B$7),1,0)</f>
        <v/>
      </c>
      <c r="E5578" s="15">
        <f>COUNTIF(tData[BezoekStart],"&lt;"&amp;($A5578+1/24))-COUNTIF(tData[BezoekEind],"&lt;="&amp;$A5578)</f>
        <v/>
      </c>
      <c r="F5578" s="15">
        <f>COUNTIF(tData[BezoekLangStart],"&lt;"&amp;($A5578+1/24))-COUNTIF(tData[BezoekLangEind],"&lt;="&amp;$A5578)</f>
        <v/>
      </c>
      <c r="G5578" s="15">
        <f>IF($D5578=1,$B5578*100+$C5578,-1)</f>
        <v/>
      </c>
      <c r="H5578" s="15">
        <f>IF($D5578=1,$B5578,-1)</f>
        <v/>
      </c>
      <c r="I5578" s="15">
        <f>IF($D5578=1,$C5578,-1)</f>
        <v/>
      </c>
    </row>
    <row r="5579">
      <c r="A5579" s="33" t="n">
        <v>45524.33333333334</v>
      </c>
      <c r="B5579" s="15">
        <f>WEEKDAY($A5579,2)</f>
        <v/>
      </c>
      <c r="C5579" s="15">
        <f>HOUR($A5579)</f>
        <v/>
      </c>
      <c r="D5579" s="15">
        <f>IF(AND($A5579&gt;=Instellingen!$B$6,$A5579&lt;Instellingen!$B$7),1,0)</f>
        <v/>
      </c>
      <c r="E5579" s="15">
        <f>COUNTIF(tData[BezoekStart],"&lt;"&amp;($A5579+1/24))-COUNTIF(tData[BezoekEind],"&lt;="&amp;$A5579)</f>
        <v/>
      </c>
      <c r="F5579" s="15">
        <f>COUNTIF(tData[BezoekLangStart],"&lt;"&amp;($A5579+1/24))-COUNTIF(tData[BezoekLangEind],"&lt;="&amp;$A5579)</f>
        <v/>
      </c>
      <c r="G5579" s="15">
        <f>IF($D5579=1,$B5579*100+$C5579,-1)</f>
        <v/>
      </c>
      <c r="H5579" s="15">
        <f>IF($D5579=1,$B5579,-1)</f>
        <v/>
      </c>
      <c r="I5579" s="15">
        <f>IF($D5579=1,$C5579,-1)</f>
        <v/>
      </c>
    </row>
    <row r="5580">
      <c r="A5580" s="33" t="n">
        <v>45524.375</v>
      </c>
      <c r="B5580" s="15">
        <f>WEEKDAY($A5580,2)</f>
        <v/>
      </c>
      <c r="C5580" s="15">
        <f>HOUR($A5580)</f>
        <v/>
      </c>
      <c r="D5580" s="15">
        <f>IF(AND($A5580&gt;=Instellingen!$B$6,$A5580&lt;Instellingen!$B$7),1,0)</f>
        <v/>
      </c>
      <c r="E5580" s="15">
        <f>COUNTIF(tData[BezoekStart],"&lt;"&amp;($A5580+1/24))-COUNTIF(tData[BezoekEind],"&lt;="&amp;$A5580)</f>
        <v/>
      </c>
      <c r="F5580" s="15">
        <f>COUNTIF(tData[BezoekLangStart],"&lt;"&amp;($A5580+1/24))-COUNTIF(tData[BezoekLangEind],"&lt;="&amp;$A5580)</f>
        <v/>
      </c>
      <c r="G5580" s="15">
        <f>IF($D5580=1,$B5580*100+$C5580,-1)</f>
        <v/>
      </c>
      <c r="H5580" s="15">
        <f>IF($D5580=1,$B5580,-1)</f>
        <v/>
      </c>
      <c r="I5580" s="15">
        <f>IF($D5580=1,$C5580,-1)</f>
        <v/>
      </c>
    </row>
    <row r="5581">
      <c r="A5581" s="33" t="n">
        <v>45524.41666666666</v>
      </c>
      <c r="B5581" s="15">
        <f>WEEKDAY($A5581,2)</f>
        <v/>
      </c>
      <c r="C5581" s="15">
        <f>HOUR($A5581)</f>
        <v/>
      </c>
      <c r="D5581" s="15">
        <f>IF(AND($A5581&gt;=Instellingen!$B$6,$A5581&lt;Instellingen!$B$7),1,0)</f>
        <v/>
      </c>
      <c r="E5581" s="15">
        <f>COUNTIF(tData[BezoekStart],"&lt;"&amp;($A5581+1/24))-COUNTIF(tData[BezoekEind],"&lt;="&amp;$A5581)</f>
        <v/>
      </c>
      <c r="F5581" s="15">
        <f>COUNTIF(tData[BezoekLangStart],"&lt;"&amp;($A5581+1/24))-COUNTIF(tData[BezoekLangEind],"&lt;="&amp;$A5581)</f>
        <v/>
      </c>
      <c r="G5581" s="15">
        <f>IF($D5581=1,$B5581*100+$C5581,-1)</f>
        <v/>
      </c>
      <c r="H5581" s="15">
        <f>IF($D5581=1,$B5581,-1)</f>
        <v/>
      </c>
      <c r="I5581" s="15">
        <f>IF($D5581=1,$C5581,-1)</f>
        <v/>
      </c>
    </row>
    <row r="5582">
      <c r="A5582" s="33" t="n">
        <v>45524.45833333334</v>
      </c>
      <c r="B5582" s="15">
        <f>WEEKDAY($A5582,2)</f>
        <v/>
      </c>
      <c r="C5582" s="15">
        <f>HOUR($A5582)</f>
        <v/>
      </c>
      <c r="D5582" s="15">
        <f>IF(AND($A5582&gt;=Instellingen!$B$6,$A5582&lt;Instellingen!$B$7),1,0)</f>
        <v/>
      </c>
      <c r="E5582" s="15">
        <f>COUNTIF(tData[BezoekStart],"&lt;"&amp;($A5582+1/24))-COUNTIF(tData[BezoekEind],"&lt;="&amp;$A5582)</f>
        <v/>
      </c>
      <c r="F5582" s="15">
        <f>COUNTIF(tData[BezoekLangStart],"&lt;"&amp;($A5582+1/24))-COUNTIF(tData[BezoekLangEind],"&lt;="&amp;$A5582)</f>
        <v/>
      </c>
      <c r="G5582" s="15">
        <f>IF($D5582=1,$B5582*100+$C5582,-1)</f>
        <v/>
      </c>
      <c r="H5582" s="15">
        <f>IF($D5582=1,$B5582,-1)</f>
        <v/>
      </c>
      <c r="I5582" s="15">
        <f>IF($D5582=1,$C5582,-1)</f>
        <v/>
      </c>
    </row>
    <row r="5583">
      <c r="A5583" s="33" t="n">
        <v>45524.5</v>
      </c>
      <c r="B5583" s="15">
        <f>WEEKDAY($A5583,2)</f>
        <v/>
      </c>
      <c r="C5583" s="15">
        <f>HOUR($A5583)</f>
        <v/>
      </c>
      <c r="D5583" s="15">
        <f>IF(AND($A5583&gt;=Instellingen!$B$6,$A5583&lt;Instellingen!$B$7),1,0)</f>
        <v/>
      </c>
      <c r="E5583" s="15">
        <f>COUNTIF(tData[BezoekStart],"&lt;"&amp;($A5583+1/24))-COUNTIF(tData[BezoekEind],"&lt;="&amp;$A5583)</f>
        <v/>
      </c>
      <c r="F5583" s="15">
        <f>COUNTIF(tData[BezoekLangStart],"&lt;"&amp;($A5583+1/24))-COUNTIF(tData[BezoekLangEind],"&lt;="&amp;$A5583)</f>
        <v/>
      </c>
      <c r="G5583" s="15">
        <f>IF($D5583=1,$B5583*100+$C5583,-1)</f>
        <v/>
      </c>
      <c r="H5583" s="15">
        <f>IF($D5583=1,$B5583,-1)</f>
        <v/>
      </c>
      <c r="I5583" s="15">
        <f>IF($D5583=1,$C5583,-1)</f>
        <v/>
      </c>
    </row>
    <row r="5584">
      <c r="A5584" s="33" t="n">
        <v>45524.54166666666</v>
      </c>
      <c r="B5584" s="15">
        <f>WEEKDAY($A5584,2)</f>
        <v/>
      </c>
      <c r="C5584" s="15">
        <f>HOUR($A5584)</f>
        <v/>
      </c>
      <c r="D5584" s="15">
        <f>IF(AND($A5584&gt;=Instellingen!$B$6,$A5584&lt;Instellingen!$B$7),1,0)</f>
        <v/>
      </c>
      <c r="E5584" s="15">
        <f>COUNTIF(tData[BezoekStart],"&lt;"&amp;($A5584+1/24))-COUNTIF(tData[BezoekEind],"&lt;="&amp;$A5584)</f>
        <v/>
      </c>
      <c r="F5584" s="15">
        <f>COUNTIF(tData[BezoekLangStart],"&lt;"&amp;($A5584+1/24))-COUNTIF(tData[BezoekLangEind],"&lt;="&amp;$A5584)</f>
        <v/>
      </c>
      <c r="G5584" s="15">
        <f>IF($D5584=1,$B5584*100+$C5584,-1)</f>
        <v/>
      </c>
      <c r="H5584" s="15">
        <f>IF($D5584=1,$B5584,-1)</f>
        <v/>
      </c>
      <c r="I5584" s="15">
        <f>IF($D5584=1,$C5584,-1)</f>
        <v/>
      </c>
    </row>
    <row r="5585">
      <c r="A5585" s="33" t="n">
        <v>45524.58333333334</v>
      </c>
      <c r="B5585" s="15">
        <f>WEEKDAY($A5585,2)</f>
        <v/>
      </c>
      <c r="C5585" s="15">
        <f>HOUR($A5585)</f>
        <v/>
      </c>
      <c r="D5585" s="15">
        <f>IF(AND($A5585&gt;=Instellingen!$B$6,$A5585&lt;Instellingen!$B$7),1,0)</f>
        <v/>
      </c>
      <c r="E5585" s="15">
        <f>COUNTIF(tData[BezoekStart],"&lt;"&amp;($A5585+1/24))-COUNTIF(tData[BezoekEind],"&lt;="&amp;$A5585)</f>
        <v/>
      </c>
      <c r="F5585" s="15">
        <f>COUNTIF(tData[BezoekLangStart],"&lt;"&amp;($A5585+1/24))-COUNTIF(tData[BezoekLangEind],"&lt;="&amp;$A5585)</f>
        <v/>
      </c>
      <c r="G5585" s="15">
        <f>IF($D5585=1,$B5585*100+$C5585,-1)</f>
        <v/>
      </c>
      <c r="H5585" s="15">
        <f>IF($D5585=1,$B5585,-1)</f>
        <v/>
      </c>
      <c r="I5585" s="15">
        <f>IF($D5585=1,$C5585,-1)</f>
        <v/>
      </c>
    </row>
    <row r="5586">
      <c r="A5586" s="33" t="n">
        <v>45524.625</v>
      </c>
      <c r="B5586" s="15">
        <f>WEEKDAY($A5586,2)</f>
        <v/>
      </c>
      <c r="C5586" s="15">
        <f>HOUR($A5586)</f>
        <v/>
      </c>
      <c r="D5586" s="15">
        <f>IF(AND($A5586&gt;=Instellingen!$B$6,$A5586&lt;Instellingen!$B$7),1,0)</f>
        <v/>
      </c>
      <c r="E5586" s="15">
        <f>COUNTIF(tData[BezoekStart],"&lt;"&amp;($A5586+1/24))-COUNTIF(tData[BezoekEind],"&lt;="&amp;$A5586)</f>
        <v/>
      </c>
      <c r="F5586" s="15">
        <f>COUNTIF(tData[BezoekLangStart],"&lt;"&amp;($A5586+1/24))-COUNTIF(tData[BezoekLangEind],"&lt;="&amp;$A5586)</f>
        <v/>
      </c>
      <c r="G5586" s="15">
        <f>IF($D5586=1,$B5586*100+$C5586,-1)</f>
        <v/>
      </c>
      <c r="H5586" s="15">
        <f>IF($D5586=1,$B5586,-1)</f>
        <v/>
      </c>
      <c r="I5586" s="15">
        <f>IF($D5586=1,$C5586,-1)</f>
        <v/>
      </c>
    </row>
    <row r="5587">
      <c r="A5587" s="33" t="n">
        <v>45524.66666666666</v>
      </c>
      <c r="B5587" s="15">
        <f>WEEKDAY($A5587,2)</f>
        <v/>
      </c>
      <c r="C5587" s="15">
        <f>HOUR($A5587)</f>
        <v/>
      </c>
      <c r="D5587" s="15">
        <f>IF(AND($A5587&gt;=Instellingen!$B$6,$A5587&lt;Instellingen!$B$7),1,0)</f>
        <v/>
      </c>
      <c r="E5587" s="15">
        <f>COUNTIF(tData[BezoekStart],"&lt;"&amp;($A5587+1/24))-COUNTIF(tData[BezoekEind],"&lt;="&amp;$A5587)</f>
        <v/>
      </c>
      <c r="F5587" s="15">
        <f>COUNTIF(tData[BezoekLangStart],"&lt;"&amp;($A5587+1/24))-COUNTIF(tData[BezoekLangEind],"&lt;="&amp;$A5587)</f>
        <v/>
      </c>
      <c r="G5587" s="15">
        <f>IF($D5587=1,$B5587*100+$C5587,-1)</f>
        <v/>
      </c>
      <c r="H5587" s="15">
        <f>IF($D5587=1,$B5587,-1)</f>
        <v/>
      </c>
      <c r="I5587" s="15">
        <f>IF($D5587=1,$C5587,-1)</f>
        <v/>
      </c>
    </row>
    <row r="5588">
      <c r="A5588" s="33" t="n">
        <v>45524.70833333334</v>
      </c>
      <c r="B5588" s="15">
        <f>WEEKDAY($A5588,2)</f>
        <v/>
      </c>
      <c r="C5588" s="15">
        <f>HOUR($A5588)</f>
        <v/>
      </c>
      <c r="D5588" s="15">
        <f>IF(AND($A5588&gt;=Instellingen!$B$6,$A5588&lt;Instellingen!$B$7),1,0)</f>
        <v/>
      </c>
      <c r="E5588" s="15">
        <f>COUNTIF(tData[BezoekStart],"&lt;"&amp;($A5588+1/24))-COUNTIF(tData[BezoekEind],"&lt;="&amp;$A5588)</f>
        <v/>
      </c>
      <c r="F5588" s="15">
        <f>COUNTIF(tData[BezoekLangStart],"&lt;"&amp;($A5588+1/24))-COUNTIF(tData[BezoekLangEind],"&lt;="&amp;$A5588)</f>
        <v/>
      </c>
      <c r="G5588" s="15">
        <f>IF($D5588=1,$B5588*100+$C5588,-1)</f>
        <v/>
      </c>
      <c r="H5588" s="15">
        <f>IF($D5588=1,$B5588,-1)</f>
        <v/>
      </c>
      <c r="I5588" s="15">
        <f>IF($D5588=1,$C5588,-1)</f>
        <v/>
      </c>
    </row>
    <row r="5589">
      <c r="A5589" s="33" t="n">
        <v>45524.75</v>
      </c>
      <c r="B5589" s="15">
        <f>WEEKDAY($A5589,2)</f>
        <v/>
      </c>
      <c r="C5589" s="15">
        <f>HOUR($A5589)</f>
        <v/>
      </c>
      <c r="D5589" s="15">
        <f>IF(AND($A5589&gt;=Instellingen!$B$6,$A5589&lt;Instellingen!$B$7),1,0)</f>
        <v/>
      </c>
      <c r="E5589" s="15">
        <f>COUNTIF(tData[BezoekStart],"&lt;"&amp;($A5589+1/24))-COUNTIF(tData[BezoekEind],"&lt;="&amp;$A5589)</f>
        <v/>
      </c>
      <c r="F5589" s="15">
        <f>COUNTIF(tData[BezoekLangStart],"&lt;"&amp;($A5589+1/24))-COUNTIF(tData[BezoekLangEind],"&lt;="&amp;$A5589)</f>
        <v/>
      </c>
      <c r="G5589" s="15">
        <f>IF($D5589=1,$B5589*100+$C5589,-1)</f>
        <v/>
      </c>
      <c r="H5589" s="15">
        <f>IF($D5589=1,$B5589,-1)</f>
        <v/>
      </c>
      <c r="I5589" s="15">
        <f>IF($D5589=1,$C5589,-1)</f>
        <v/>
      </c>
    </row>
    <row r="5590">
      <c r="A5590" s="33" t="n">
        <v>45524.79166666666</v>
      </c>
      <c r="B5590" s="15">
        <f>WEEKDAY($A5590,2)</f>
        <v/>
      </c>
      <c r="C5590" s="15">
        <f>HOUR($A5590)</f>
        <v/>
      </c>
      <c r="D5590" s="15">
        <f>IF(AND($A5590&gt;=Instellingen!$B$6,$A5590&lt;Instellingen!$B$7),1,0)</f>
        <v/>
      </c>
      <c r="E5590" s="15">
        <f>COUNTIF(tData[BezoekStart],"&lt;"&amp;($A5590+1/24))-COUNTIF(tData[BezoekEind],"&lt;="&amp;$A5590)</f>
        <v/>
      </c>
      <c r="F5590" s="15">
        <f>COUNTIF(tData[BezoekLangStart],"&lt;"&amp;($A5590+1/24))-COUNTIF(tData[BezoekLangEind],"&lt;="&amp;$A5590)</f>
        <v/>
      </c>
      <c r="G5590" s="15">
        <f>IF($D5590=1,$B5590*100+$C5590,-1)</f>
        <v/>
      </c>
      <c r="H5590" s="15">
        <f>IF($D5590=1,$B5590,-1)</f>
        <v/>
      </c>
      <c r="I5590" s="15">
        <f>IF($D5590=1,$C5590,-1)</f>
        <v/>
      </c>
    </row>
    <row r="5591">
      <c r="A5591" s="33" t="n">
        <v>45524.83333333334</v>
      </c>
      <c r="B5591" s="15">
        <f>WEEKDAY($A5591,2)</f>
        <v/>
      </c>
      <c r="C5591" s="15">
        <f>HOUR($A5591)</f>
        <v/>
      </c>
      <c r="D5591" s="15">
        <f>IF(AND($A5591&gt;=Instellingen!$B$6,$A5591&lt;Instellingen!$B$7),1,0)</f>
        <v/>
      </c>
      <c r="E5591" s="15">
        <f>COUNTIF(tData[BezoekStart],"&lt;"&amp;($A5591+1/24))-COUNTIF(tData[BezoekEind],"&lt;="&amp;$A5591)</f>
        <v/>
      </c>
      <c r="F5591" s="15">
        <f>COUNTIF(tData[BezoekLangStart],"&lt;"&amp;($A5591+1/24))-COUNTIF(tData[BezoekLangEind],"&lt;="&amp;$A5591)</f>
        <v/>
      </c>
      <c r="G5591" s="15">
        <f>IF($D5591=1,$B5591*100+$C5591,-1)</f>
        <v/>
      </c>
      <c r="H5591" s="15">
        <f>IF($D5591=1,$B5591,-1)</f>
        <v/>
      </c>
      <c r="I5591" s="15">
        <f>IF($D5591=1,$C5591,-1)</f>
        <v/>
      </c>
    </row>
    <row r="5592">
      <c r="A5592" s="33" t="n">
        <v>45524.875</v>
      </c>
      <c r="B5592" s="15">
        <f>WEEKDAY($A5592,2)</f>
        <v/>
      </c>
      <c r="C5592" s="15">
        <f>HOUR($A5592)</f>
        <v/>
      </c>
      <c r="D5592" s="15">
        <f>IF(AND($A5592&gt;=Instellingen!$B$6,$A5592&lt;Instellingen!$B$7),1,0)</f>
        <v/>
      </c>
      <c r="E5592" s="15">
        <f>COUNTIF(tData[BezoekStart],"&lt;"&amp;($A5592+1/24))-COUNTIF(tData[BezoekEind],"&lt;="&amp;$A5592)</f>
        <v/>
      </c>
      <c r="F5592" s="15">
        <f>COUNTIF(tData[BezoekLangStart],"&lt;"&amp;($A5592+1/24))-COUNTIF(tData[BezoekLangEind],"&lt;="&amp;$A5592)</f>
        <v/>
      </c>
      <c r="G5592" s="15">
        <f>IF($D5592=1,$B5592*100+$C5592,-1)</f>
        <v/>
      </c>
      <c r="H5592" s="15">
        <f>IF($D5592=1,$B5592,-1)</f>
        <v/>
      </c>
      <c r="I5592" s="15">
        <f>IF($D5592=1,$C5592,-1)</f>
        <v/>
      </c>
    </row>
    <row r="5593">
      <c r="A5593" s="33" t="n">
        <v>45524.91666666666</v>
      </c>
      <c r="B5593" s="15">
        <f>WEEKDAY($A5593,2)</f>
        <v/>
      </c>
      <c r="C5593" s="15">
        <f>HOUR($A5593)</f>
        <v/>
      </c>
      <c r="D5593" s="15">
        <f>IF(AND($A5593&gt;=Instellingen!$B$6,$A5593&lt;Instellingen!$B$7),1,0)</f>
        <v/>
      </c>
      <c r="E5593" s="15">
        <f>COUNTIF(tData[BezoekStart],"&lt;"&amp;($A5593+1/24))-COUNTIF(tData[BezoekEind],"&lt;="&amp;$A5593)</f>
        <v/>
      </c>
      <c r="F5593" s="15">
        <f>COUNTIF(tData[BezoekLangStart],"&lt;"&amp;($A5593+1/24))-COUNTIF(tData[BezoekLangEind],"&lt;="&amp;$A5593)</f>
        <v/>
      </c>
      <c r="G5593" s="15">
        <f>IF($D5593=1,$B5593*100+$C5593,-1)</f>
        <v/>
      </c>
      <c r="H5593" s="15">
        <f>IF($D5593=1,$B5593,-1)</f>
        <v/>
      </c>
      <c r="I5593" s="15">
        <f>IF($D5593=1,$C5593,-1)</f>
        <v/>
      </c>
    </row>
    <row r="5594">
      <c r="A5594" s="33" t="n">
        <v>45524.95833333334</v>
      </c>
      <c r="B5594" s="15">
        <f>WEEKDAY($A5594,2)</f>
        <v/>
      </c>
      <c r="C5594" s="15">
        <f>HOUR($A5594)</f>
        <v/>
      </c>
      <c r="D5594" s="15">
        <f>IF(AND($A5594&gt;=Instellingen!$B$6,$A5594&lt;Instellingen!$B$7),1,0)</f>
        <v/>
      </c>
      <c r="E5594" s="15">
        <f>COUNTIF(tData[BezoekStart],"&lt;"&amp;($A5594+1/24))-COUNTIF(tData[BezoekEind],"&lt;="&amp;$A5594)</f>
        <v/>
      </c>
      <c r="F5594" s="15">
        <f>COUNTIF(tData[BezoekLangStart],"&lt;"&amp;($A5594+1/24))-COUNTIF(tData[BezoekLangEind],"&lt;="&amp;$A5594)</f>
        <v/>
      </c>
      <c r="G5594" s="15">
        <f>IF($D5594=1,$B5594*100+$C5594,-1)</f>
        <v/>
      </c>
      <c r="H5594" s="15">
        <f>IF($D5594=1,$B5594,-1)</f>
        <v/>
      </c>
      <c r="I5594" s="15">
        <f>IF($D5594=1,$C5594,-1)</f>
        <v/>
      </c>
    </row>
    <row r="5595">
      <c r="A5595" s="33" t="n">
        <v>45525</v>
      </c>
      <c r="B5595" s="15">
        <f>WEEKDAY($A5595,2)</f>
        <v/>
      </c>
      <c r="C5595" s="15">
        <f>HOUR($A5595)</f>
        <v/>
      </c>
      <c r="D5595" s="15">
        <f>IF(AND($A5595&gt;=Instellingen!$B$6,$A5595&lt;Instellingen!$B$7),1,0)</f>
        <v/>
      </c>
      <c r="E5595" s="15">
        <f>COUNTIF(tData[BezoekStart],"&lt;"&amp;($A5595+1/24))-COUNTIF(tData[BezoekEind],"&lt;="&amp;$A5595)</f>
        <v/>
      </c>
      <c r="F5595" s="15">
        <f>COUNTIF(tData[BezoekLangStart],"&lt;"&amp;($A5595+1/24))-COUNTIF(tData[BezoekLangEind],"&lt;="&amp;$A5595)</f>
        <v/>
      </c>
      <c r="G5595" s="15">
        <f>IF($D5595=1,$B5595*100+$C5595,-1)</f>
        <v/>
      </c>
      <c r="H5595" s="15">
        <f>IF($D5595=1,$B5595,-1)</f>
        <v/>
      </c>
      <c r="I5595" s="15">
        <f>IF($D5595=1,$C5595,-1)</f>
        <v/>
      </c>
    </row>
    <row r="5596">
      <c r="A5596" s="33" t="n">
        <v>45525.04166666666</v>
      </c>
      <c r="B5596" s="15">
        <f>WEEKDAY($A5596,2)</f>
        <v/>
      </c>
      <c r="C5596" s="15">
        <f>HOUR($A5596)</f>
        <v/>
      </c>
      <c r="D5596" s="15">
        <f>IF(AND($A5596&gt;=Instellingen!$B$6,$A5596&lt;Instellingen!$B$7),1,0)</f>
        <v/>
      </c>
      <c r="E5596" s="15">
        <f>COUNTIF(tData[BezoekStart],"&lt;"&amp;($A5596+1/24))-COUNTIF(tData[BezoekEind],"&lt;="&amp;$A5596)</f>
        <v/>
      </c>
      <c r="F5596" s="15">
        <f>COUNTIF(tData[BezoekLangStart],"&lt;"&amp;($A5596+1/24))-COUNTIF(tData[BezoekLangEind],"&lt;="&amp;$A5596)</f>
        <v/>
      </c>
      <c r="G5596" s="15">
        <f>IF($D5596=1,$B5596*100+$C5596,-1)</f>
        <v/>
      </c>
      <c r="H5596" s="15">
        <f>IF($D5596=1,$B5596,-1)</f>
        <v/>
      </c>
      <c r="I5596" s="15">
        <f>IF($D5596=1,$C5596,-1)</f>
        <v/>
      </c>
    </row>
    <row r="5597">
      <c r="A5597" s="33" t="n">
        <v>45525.08333333334</v>
      </c>
      <c r="B5597" s="15">
        <f>WEEKDAY($A5597,2)</f>
        <v/>
      </c>
      <c r="C5597" s="15">
        <f>HOUR($A5597)</f>
        <v/>
      </c>
      <c r="D5597" s="15">
        <f>IF(AND($A5597&gt;=Instellingen!$B$6,$A5597&lt;Instellingen!$B$7),1,0)</f>
        <v/>
      </c>
      <c r="E5597" s="15">
        <f>COUNTIF(tData[BezoekStart],"&lt;"&amp;($A5597+1/24))-COUNTIF(tData[BezoekEind],"&lt;="&amp;$A5597)</f>
        <v/>
      </c>
      <c r="F5597" s="15">
        <f>COUNTIF(tData[BezoekLangStart],"&lt;"&amp;($A5597+1/24))-COUNTIF(tData[BezoekLangEind],"&lt;="&amp;$A5597)</f>
        <v/>
      </c>
      <c r="G5597" s="15">
        <f>IF($D5597=1,$B5597*100+$C5597,-1)</f>
        <v/>
      </c>
      <c r="H5597" s="15">
        <f>IF($D5597=1,$B5597,-1)</f>
        <v/>
      </c>
      <c r="I5597" s="15">
        <f>IF($D5597=1,$C5597,-1)</f>
        <v/>
      </c>
    </row>
    <row r="5598">
      <c r="A5598" s="33" t="n">
        <v>45525.125</v>
      </c>
      <c r="B5598" s="15">
        <f>WEEKDAY($A5598,2)</f>
        <v/>
      </c>
      <c r="C5598" s="15">
        <f>HOUR($A5598)</f>
        <v/>
      </c>
      <c r="D5598" s="15">
        <f>IF(AND($A5598&gt;=Instellingen!$B$6,$A5598&lt;Instellingen!$B$7),1,0)</f>
        <v/>
      </c>
      <c r="E5598" s="15">
        <f>COUNTIF(tData[BezoekStart],"&lt;"&amp;($A5598+1/24))-COUNTIF(tData[BezoekEind],"&lt;="&amp;$A5598)</f>
        <v/>
      </c>
      <c r="F5598" s="15">
        <f>COUNTIF(tData[BezoekLangStart],"&lt;"&amp;($A5598+1/24))-COUNTIF(tData[BezoekLangEind],"&lt;="&amp;$A5598)</f>
        <v/>
      </c>
      <c r="G5598" s="15">
        <f>IF($D5598=1,$B5598*100+$C5598,-1)</f>
        <v/>
      </c>
      <c r="H5598" s="15">
        <f>IF($D5598=1,$B5598,-1)</f>
        <v/>
      </c>
      <c r="I5598" s="15">
        <f>IF($D5598=1,$C5598,-1)</f>
        <v/>
      </c>
    </row>
    <row r="5599">
      <c r="A5599" s="33" t="n">
        <v>45525.16666666666</v>
      </c>
      <c r="B5599" s="15">
        <f>WEEKDAY($A5599,2)</f>
        <v/>
      </c>
      <c r="C5599" s="15">
        <f>HOUR($A5599)</f>
        <v/>
      </c>
      <c r="D5599" s="15">
        <f>IF(AND($A5599&gt;=Instellingen!$B$6,$A5599&lt;Instellingen!$B$7),1,0)</f>
        <v/>
      </c>
      <c r="E5599" s="15">
        <f>COUNTIF(tData[BezoekStart],"&lt;"&amp;($A5599+1/24))-COUNTIF(tData[BezoekEind],"&lt;="&amp;$A5599)</f>
        <v/>
      </c>
      <c r="F5599" s="15">
        <f>COUNTIF(tData[BezoekLangStart],"&lt;"&amp;($A5599+1/24))-COUNTIF(tData[BezoekLangEind],"&lt;="&amp;$A5599)</f>
        <v/>
      </c>
      <c r="G5599" s="15">
        <f>IF($D5599=1,$B5599*100+$C5599,-1)</f>
        <v/>
      </c>
      <c r="H5599" s="15">
        <f>IF($D5599=1,$B5599,-1)</f>
        <v/>
      </c>
      <c r="I5599" s="15">
        <f>IF($D5599=1,$C5599,-1)</f>
        <v/>
      </c>
    </row>
    <row r="5600">
      <c r="A5600" s="33" t="n">
        <v>45525.20833333334</v>
      </c>
      <c r="B5600" s="15">
        <f>WEEKDAY($A5600,2)</f>
        <v/>
      </c>
      <c r="C5600" s="15">
        <f>HOUR($A5600)</f>
        <v/>
      </c>
      <c r="D5600" s="15">
        <f>IF(AND($A5600&gt;=Instellingen!$B$6,$A5600&lt;Instellingen!$B$7),1,0)</f>
        <v/>
      </c>
      <c r="E5600" s="15">
        <f>COUNTIF(tData[BezoekStart],"&lt;"&amp;($A5600+1/24))-COUNTIF(tData[BezoekEind],"&lt;="&amp;$A5600)</f>
        <v/>
      </c>
      <c r="F5600" s="15">
        <f>COUNTIF(tData[BezoekLangStart],"&lt;"&amp;($A5600+1/24))-COUNTIF(tData[BezoekLangEind],"&lt;="&amp;$A5600)</f>
        <v/>
      </c>
      <c r="G5600" s="15">
        <f>IF($D5600=1,$B5600*100+$C5600,-1)</f>
        <v/>
      </c>
      <c r="H5600" s="15">
        <f>IF($D5600=1,$B5600,-1)</f>
        <v/>
      </c>
      <c r="I5600" s="15">
        <f>IF($D5600=1,$C5600,-1)</f>
        <v/>
      </c>
    </row>
    <row r="5601">
      <c r="A5601" s="33" t="n">
        <v>45525.25</v>
      </c>
      <c r="B5601" s="15">
        <f>WEEKDAY($A5601,2)</f>
        <v/>
      </c>
      <c r="C5601" s="15">
        <f>HOUR($A5601)</f>
        <v/>
      </c>
      <c r="D5601" s="15">
        <f>IF(AND($A5601&gt;=Instellingen!$B$6,$A5601&lt;Instellingen!$B$7),1,0)</f>
        <v/>
      </c>
      <c r="E5601" s="15">
        <f>COUNTIF(tData[BezoekStart],"&lt;"&amp;($A5601+1/24))-COUNTIF(tData[BezoekEind],"&lt;="&amp;$A5601)</f>
        <v/>
      </c>
      <c r="F5601" s="15">
        <f>COUNTIF(tData[BezoekLangStart],"&lt;"&amp;($A5601+1/24))-COUNTIF(tData[BezoekLangEind],"&lt;="&amp;$A5601)</f>
        <v/>
      </c>
      <c r="G5601" s="15">
        <f>IF($D5601=1,$B5601*100+$C5601,-1)</f>
        <v/>
      </c>
      <c r="H5601" s="15">
        <f>IF($D5601=1,$B5601,-1)</f>
        <v/>
      </c>
      <c r="I5601" s="15">
        <f>IF($D5601=1,$C5601,-1)</f>
        <v/>
      </c>
    </row>
    <row r="5602">
      <c r="A5602" s="33" t="n">
        <v>45525.29166666666</v>
      </c>
      <c r="B5602" s="15">
        <f>WEEKDAY($A5602,2)</f>
        <v/>
      </c>
      <c r="C5602" s="15">
        <f>HOUR($A5602)</f>
        <v/>
      </c>
      <c r="D5602" s="15">
        <f>IF(AND($A5602&gt;=Instellingen!$B$6,$A5602&lt;Instellingen!$B$7),1,0)</f>
        <v/>
      </c>
      <c r="E5602" s="15">
        <f>COUNTIF(tData[BezoekStart],"&lt;"&amp;($A5602+1/24))-COUNTIF(tData[BezoekEind],"&lt;="&amp;$A5602)</f>
        <v/>
      </c>
      <c r="F5602" s="15">
        <f>COUNTIF(tData[BezoekLangStart],"&lt;"&amp;($A5602+1/24))-COUNTIF(tData[BezoekLangEind],"&lt;="&amp;$A5602)</f>
        <v/>
      </c>
      <c r="G5602" s="15">
        <f>IF($D5602=1,$B5602*100+$C5602,-1)</f>
        <v/>
      </c>
      <c r="H5602" s="15">
        <f>IF($D5602=1,$B5602,-1)</f>
        <v/>
      </c>
      <c r="I5602" s="15">
        <f>IF($D5602=1,$C5602,-1)</f>
        <v/>
      </c>
    </row>
    <row r="5603">
      <c r="A5603" s="33" t="n">
        <v>45525.33333333334</v>
      </c>
      <c r="B5603" s="15">
        <f>WEEKDAY($A5603,2)</f>
        <v/>
      </c>
      <c r="C5603" s="15">
        <f>HOUR($A5603)</f>
        <v/>
      </c>
      <c r="D5603" s="15">
        <f>IF(AND($A5603&gt;=Instellingen!$B$6,$A5603&lt;Instellingen!$B$7),1,0)</f>
        <v/>
      </c>
      <c r="E5603" s="15">
        <f>COUNTIF(tData[BezoekStart],"&lt;"&amp;($A5603+1/24))-COUNTIF(tData[BezoekEind],"&lt;="&amp;$A5603)</f>
        <v/>
      </c>
      <c r="F5603" s="15">
        <f>COUNTIF(tData[BezoekLangStart],"&lt;"&amp;($A5603+1/24))-COUNTIF(tData[BezoekLangEind],"&lt;="&amp;$A5603)</f>
        <v/>
      </c>
      <c r="G5603" s="15">
        <f>IF($D5603=1,$B5603*100+$C5603,-1)</f>
        <v/>
      </c>
      <c r="H5603" s="15">
        <f>IF($D5603=1,$B5603,-1)</f>
        <v/>
      </c>
      <c r="I5603" s="15">
        <f>IF($D5603=1,$C5603,-1)</f>
        <v/>
      </c>
    </row>
    <row r="5604">
      <c r="A5604" s="33" t="n">
        <v>45525.375</v>
      </c>
      <c r="B5604" s="15">
        <f>WEEKDAY($A5604,2)</f>
        <v/>
      </c>
      <c r="C5604" s="15">
        <f>HOUR($A5604)</f>
        <v/>
      </c>
      <c r="D5604" s="15">
        <f>IF(AND($A5604&gt;=Instellingen!$B$6,$A5604&lt;Instellingen!$B$7),1,0)</f>
        <v/>
      </c>
      <c r="E5604" s="15">
        <f>COUNTIF(tData[BezoekStart],"&lt;"&amp;($A5604+1/24))-COUNTIF(tData[BezoekEind],"&lt;="&amp;$A5604)</f>
        <v/>
      </c>
      <c r="F5604" s="15">
        <f>COUNTIF(tData[BezoekLangStart],"&lt;"&amp;($A5604+1/24))-COUNTIF(tData[BezoekLangEind],"&lt;="&amp;$A5604)</f>
        <v/>
      </c>
      <c r="G5604" s="15">
        <f>IF($D5604=1,$B5604*100+$C5604,-1)</f>
        <v/>
      </c>
      <c r="H5604" s="15">
        <f>IF($D5604=1,$B5604,-1)</f>
        <v/>
      </c>
      <c r="I5604" s="15">
        <f>IF($D5604=1,$C5604,-1)</f>
        <v/>
      </c>
    </row>
    <row r="5605">
      <c r="A5605" s="33" t="n">
        <v>45525.41666666666</v>
      </c>
      <c r="B5605" s="15">
        <f>WEEKDAY($A5605,2)</f>
        <v/>
      </c>
      <c r="C5605" s="15">
        <f>HOUR($A5605)</f>
        <v/>
      </c>
      <c r="D5605" s="15">
        <f>IF(AND($A5605&gt;=Instellingen!$B$6,$A5605&lt;Instellingen!$B$7),1,0)</f>
        <v/>
      </c>
      <c r="E5605" s="15">
        <f>COUNTIF(tData[BezoekStart],"&lt;"&amp;($A5605+1/24))-COUNTIF(tData[BezoekEind],"&lt;="&amp;$A5605)</f>
        <v/>
      </c>
      <c r="F5605" s="15">
        <f>COUNTIF(tData[BezoekLangStart],"&lt;"&amp;($A5605+1/24))-COUNTIF(tData[BezoekLangEind],"&lt;="&amp;$A5605)</f>
        <v/>
      </c>
      <c r="G5605" s="15">
        <f>IF($D5605=1,$B5605*100+$C5605,-1)</f>
        <v/>
      </c>
      <c r="H5605" s="15">
        <f>IF($D5605=1,$B5605,-1)</f>
        <v/>
      </c>
      <c r="I5605" s="15">
        <f>IF($D5605=1,$C5605,-1)</f>
        <v/>
      </c>
    </row>
    <row r="5606">
      <c r="A5606" s="33" t="n">
        <v>45525.45833333334</v>
      </c>
      <c r="B5606" s="15">
        <f>WEEKDAY($A5606,2)</f>
        <v/>
      </c>
      <c r="C5606" s="15">
        <f>HOUR($A5606)</f>
        <v/>
      </c>
      <c r="D5606" s="15">
        <f>IF(AND($A5606&gt;=Instellingen!$B$6,$A5606&lt;Instellingen!$B$7),1,0)</f>
        <v/>
      </c>
      <c r="E5606" s="15">
        <f>COUNTIF(tData[BezoekStart],"&lt;"&amp;($A5606+1/24))-COUNTIF(tData[BezoekEind],"&lt;="&amp;$A5606)</f>
        <v/>
      </c>
      <c r="F5606" s="15">
        <f>COUNTIF(tData[BezoekLangStart],"&lt;"&amp;($A5606+1/24))-COUNTIF(tData[BezoekLangEind],"&lt;="&amp;$A5606)</f>
        <v/>
      </c>
      <c r="G5606" s="15">
        <f>IF($D5606=1,$B5606*100+$C5606,-1)</f>
        <v/>
      </c>
      <c r="H5606" s="15">
        <f>IF($D5606=1,$B5606,-1)</f>
        <v/>
      </c>
      <c r="I5606" s="15">
        <f>IF($D5606=1,$C5606,-1)</f>
        <v/>
      </c>
    </row>
    <row r="5607">
      <c r="A5607" s="33" t="n">
        <v>45525.5</v>
      </c>
      <c r="B5607" s="15">
        <f>WEEKDAY($A5607,2)</f>
        <v/>
      </c>
      <c r="C5607" s="15">
        <f>HOUR($A5607)</f>
        <v/>
      </c>
      <c r="D5607" s="15">
        <f>IF(AND($A5607&gt;=Instellingen!$B$6,$A5607&lt;Instellingen!$B$7),1,0)</f>
        <v/>
      </c>
      <c r="E5607" s="15">
        <f>COUNTIF(tData[BezoekStart],"&lt;"&amp;($A5607+1/24))-COUNTIF(tData[BezoekEind],"&lt;="&amp;$A5607)</f>
        <v/>
      </c>
      <c r="F5607" s="15">
        <f>COUNTIF(tData[BezoekLangStart],"&lt;"&amp;($A5607+1/24))-COUNTIF(tData[BezoekLangEind],"&lt;="&amp;$A5607)</f>
        <v/>
      </c>
      <c r="G5607" s="15">
        <f>IF($D5607=1,$B5607*100+$C5607,-1)</f>
        <v/>
      </c>
      <c r="H5607" s="15">
        <f>IF($D5607=1,$B5607,-1)</f>
        <v/>
      </c>
      <c r="I5607" s="15">
        <f>IF($D5607=1,$C5607,-1)</f>
        <v/>
      </c>
    </row>
    <row r="5608">
      <c r="A5608" s="33" t="n">
        <v>45525.54166666666</v>
      </c>
      <c r="B5608" s="15">
        <f>WEEKDAY($A5608,2)</f>
        <v/>
      </c>
      <c r="C5608" s="15">
        <f>HOUR($A5608)</f>
        <v/>
      </c>
      <c r="D5608" s="15">
        <f>IF(AND($A5608&gt;=Instellingen!$B$6,$A5608&lt;Instellingen!$B$7),1,0)</f>
        <v/>
      </c>
      <c r="E5608" s="15">
        <f>COUNTIF(tData[BezoekStart],"&lt;"&amp;($A5608+1/24))-COUNTIF(tData[BezoekEind],"&lt;="&amp;$A5608)</f>
        <v/>
      </c>
      <c r="F5608" s="15">
        <f>COUNTIF(tData[BezoekLangStart],"&lt;"&amp;($A5608+1/24))-COUNTIF(tData[BezoekLangEind],"&lt;="&amp;$A5608)</f>
        <v/>
      </c>
      <c r="G5608" s="15">
        <f>IF($D5608=1,$B5608*100+$C5608,-1)</f>
        <v/>
      </c>
      <c r="H5608" s="15">
        <f>IF($D5608=1,$B5608,-1)</f>
        <v/>
      </c>
      <c r="I5608" s="15">
        <f>IF($D5608=1,$C5608,-1)</f>
        <v/>
      </c>
    </row>
    <row r="5609">
      <c r="A5609" s="33" t="n">
        <v>45525.58333333334</v>
      </c>
      <c r="B5609" s="15">
        <f>WEEKDAY($A5609,2)</f>
        <v/>
      </c>
      <c r="C5609" s="15">
        <f>HOUR($A5609)</f>
        <v/>
      </c>
      <c r="D5609" s="15">
        <f>IF(AND($A5609&gt;=Instellingen!$B$6,$A5609&lt;Instellingen!$B$7),1,0)</f>
        <v/>
      </c>
      <c r="E5609" s="15">
        <f>COUNTIF(tData[BezoekStart],"&lt;"&amp;($A5609+1/24))-COUNTIF(tData[BezoekEind],"&lt;="&amp;$A5609)</f>
        <v/>
      </c>
      <c r="F5609" s="15">
        <f>COUNTIF(tData[BezoekLangStart],"&lt;"&amp;($A5609+1/24))-COUNTIF(tData[BezoekLangEind],"&lt;="&amp;$A5609)</f>
        <v/>
      </c>
      <c r="G5609" s="15">
        <f>IF($D5609=1,$B5609*100+$C5609,-1)</f>
        <v/>
      </c>
      <c r="H5609" s="15">
        <f>IF($D5609=1,$B5609,-1)</f>
        <v/>
      </c>
      <c r="I5609" s="15">
        <f>IF($D5609=1,$C5609,-1)</f>
        <v/>
      </c>
    </row>
    <row r="5610">
      <c r="A5610" s="33" t="n">
        <v>45525.625</v>
      </c>
      <c r="B5610" s="15">
        <f>WEEKDAY($A5610,2)</f>
        <v/>
      </c>
      <c r="C5610" s="15">
        <f>HOUR($A5610)</f>
        <v/>
      </c>
      <c r="D5610" s="15">
        <f>IF(AND($A5610&gt;=Instellingen!$B$6,$A5610&lt;Instellingen!$B$7),1,0)</f>
        <v/>
      </c>
      <c r="E5610" s="15">
        <f>COUNTIF(tData[BezoekStart],"&lt;"&amp;($A5610+1/24))-COUNTIF(tData[BezoekEind],"&lt;="&amp;$A5610)</f>
        <v/>
      </c>
      <c r="F5610" s="15">
        <f>COUNTIF(tData[BezoekLangStart],"&lt;"&amp;($A5610+1/24))-COUNTIF(tData[BezoekLangEind],"&lt;="&amp;$A5610)</f>
        <v/>
      </c>
      <c r="G5610" s="15">
        <f>IF($D5610=1,$B5610*100+$C5610,-1)</f>
        <v/>
      </c>
      <c r="H5610" s="15">
        <f>IF($D5610=1,$B5610,-1)</f>
        <v/>
      </c>
      <c r="I5610" s="15">
        <f>IF($D5610=1,$C5610,-1)</f>
        <v/>
      </c>
    </row>
    <row r="5611">
      <c r="A5611" s="33" t="n">
        <v>45525.66666666666</v>
      </c>
      <c r="B5611" s="15">
        <f>WEEKDAY($A5611,2)</f>
        <v/>
      </c>
      <c r="C5611" s="15">
        <f>HOUR($A5611)</f>
        <v/>
      </c>
      <c r="D5611" s="15">
        <f>IF(AND($A5611&gt;=Instellingen!$B$6,$A5611&lt;Instellingen!$B$7),1,0)</f>
        <v/>
      </c>
      <c r="E5611" s="15">
        <f>COUNTIF(tData[BezoekStart],"&lt;"&amp;($A5611+1/24))-COUNTIF(tData[BezoekEind],"&lt;="&amp;$A5611)</f>
        <v/>
      </c>
      <c r="F5611" s="15">
        <f>COUNTIF(tData[BezoekLangStart],"&lt;"&amp;($A5611+1/24))-COUNTIF(tData[BezoekLangEind],"&lt;="&amp;$A5611)</f>
        <v/>
      </c>
      <c r="G5611" s="15">
        <f>IF($D5611=1,$B5611*100+$C5611,-1)</f>
        <v/>
      </c>
      <c r="H5611" s="15">
        <f>IF($D5611=1,$B5611,-1)</f>
        <v/>
      </c>
      <c r="I5611" s="15">
        <f>IF($D5611=1,$C5611,-1)</f>
        <v/>
      </c>
    </row>
    <row r="5612">
      <c r="A5612" s="33" t="n">
        <v>45525.70833333334</v>
      </c>
      <c r="B5612" s="15">
        <f>WEEKDAY($A5612,2)</f>
        <v/>
      </c>
      <c r="C5612" s="15">
        <f>HOUR($A5612)</f>
        <v/>
      </c>
      <c r="D5612" s="15">
        <f>IF(AND($A5612&gt;=Instellingen!$B$6,$A5612&lt;Instellingen!$B$7),1,0)</f>
        <v/>
      </c>
      <c r="E5612" s="15">
        <f>COUNTIF(tData[BezoekStart],"&lt;"&amp;($A5612+1/24))-COUNTIF(tData[BezoekEind],"&lt;="&amp;$A5612)</f>
        <v/>
      </c>
      <c r="F5612" s="15">
        <f>COUNTIF(tData[BezoekLangStart],"&lt;"&amp;($A5612+1/24))-COUNTIF(tData[BezoekLangEind],"&lt;="&amp;$A5612)</f>
        <v/>
      </c>
      <c r="G5612" s="15">
        <f>IF($D5612=1,$B5612*100+$C5612,-1)</f>
        <v/>
      </c>
      <c r="H5612" s="15">
        <f>IF($D5612=1,$B5612,-1)</f>
        <v/>
      </c>
      <c r="I5612" s="15">
        <f>IF($D5612=1,$C5612,-1)</f>
        <v/>
      </c>
    </row>
    <row r="5613">
      <c r="A5613" s="33" t="n">
        <v>45525.75</v>
      </c>
      <c r="B5613" s="15">
        <f>WEEKDAY($A5613,2)</f>
        <v/>
      </c>
      <c r="C5613" s="15">
        <f>HOUR($A5613)</f>
        <v/>
      </c>
      <c r="D5613" s="15">
        <f>IF(AND($A5613&gt;=Instellingen!$B$6,$A5613&lt;Instellingen!$B$7),1,0)</f>
        <v/>
      </c>
      <c r="E5613" s="15">
        <f>COUNTIF(tData[BezoekStart],"&lt;"&amp;($A5613+1/24))-COUNTIF(tData[BezoekEind],"&lt;="&amp;$A5613)</f>
        <v/>
      </c>
      <c r="F5613" s="15">
        <f>COUNTIF(tData[BezoekLangStart],"&lt;"&amp;($A5613+1/24))-COUNTIF(tData[BezoekLangEind],"&lt;="&amp;$A5613)</f>
        <v/>
      </c>
      <c r="G5613" s="15">
        <f>IF($D5613=1,$B5613*100+$C5613,-1)</f>
        <v/>
      </c>
      <c r="H5613" s="15">
        <f>IF($D5613=1,$B5613,-1)</f>
        <v/>
      </c>
      <c r="I5613" s="15">
        <f>IF($D5613=1,$C5613,-1)</f>
        <v/>
      </c>
    </row>
    <row r="5614">
      <c r="A5614" s="33" t="n">
        <v>45525.79166666666</v>
      </c>
      <c r="B5614" s="15">
        <f>WEEKDAY($A5614,2)</f>
        <v/>
      </c>
      <c r="C5614" s="15">
        <f>HOUR($A5614)</f>
        <v/>
      </c>
      <c r="D5614" s="15">
        <f>IF(AND($A5614&gt;=Instellingen!$B$6,$A5614&lt;Instellingen!$B$7),1,0)</f>
        <v/>
      </c>
      <c r="E5614" s="15">
        <f>COUNTIF(tData[BezoekStart],"&lt;"&amp;($A5614+1/24))-COUNTIF(tData[BezoekEind],"&lt;="&amp;$A5614)</f>
        <v/>
      </c>
      <c r="F5614" s="15">
        <f>COUNTIF(tData[BezoekLangStart],"&lt;"&amp;($A5614+1/24))-COUNTIF(tData[BezoekLangEind],"&lt;="&amp;$A5614)</f>
        <v/>
      </c>
      <c r="G5614" s="15">
        <f>IF($D5614=1,$B5614*100+$C5614,-1)</f>
        <v/>
      </c>
      <c r="H5614" s="15">
        <f>IF($D5614=1,$B5614,-1)</f>
        <v/>
      </c>
      <c r="I5614" s="15">
        <f>IF($D5614=1,$C5614,-1)</f>
        <v/>
      </c>
    </row>
    <row r="5615">
      <c r="A5615" s="33" t="n">
        <v>45525.83333333334</v>
      </c>
      <c r="B5615" s="15">
        <f>WEEKDAY($A5615,2)</f>
        <v/>
      </c>
      <c r="C5615" s="15">
        <f>HOUR($A5615)</f>
        <v/>
      </c>
      <c r="D5615" s="15">
        <f>IF(AND($A5615&gt;=Instellingen!$B$6,$A5615&lt;Instellingen!$B$7),1,0)</f>
        <v/>
      </c>
      <c r="E5615" s="15">
        <f>COUNTIF(tData[BezoekStart],"&lt;"&amp;($A5615+1/24))-COUNTIF(tData[BezoekEind],"&lt;="&amp;$A5615)</f>
        <v/>
      </c>
      <c r="F5615" s="15">
        <f>COUNTIF(tData[BezoekLangStart],"&lt;"&amp;($A5615+1/24))-COUNTIF(tData[BezoekLangEind],"&lt;="&amp;$A5615)</f>
        <v/>
      </c>
      <c r="G5615" s="15">
        <f>IF($D5615=1,$B5615*100+$C5615,-1)</f>
        <v/>
      </c>
      <c r="H5615" s="15">
        <f>IF($D5615=1,$B5615,-1)</f>
        <v/>
      </c>
      <c r="I5615" s="15">
        <f>IF($D5615=1,$C5615,-1)</f>
        <v/>
      </c>
    </row>
    <row r="5616">
      <c r="A5616" s="33" t="n">
        <v>45525.875</v>
      </c>
      <c r="B5616" s="15">
        <f>WEEKDAY($A5616,2)</f>
        <v/>
      </c>
      <c r="C5616" s="15">
        <f>HOUR($A5616)</f>
        <v/>
      </c>
      <c r="D5616" s="15">
        <f>IF(AND($A5616&gt;=Instellingen!$B$6,$A5616&lt;Instellingen!$B$7),1,0)</f>
        <v/>
      </c>
      <c r="E5616" s="15">
        <f>COUNTIF(tData[BezoekStart],"&lt;"&amp;($A5616+1/24))-COUNTIF(tData[BezoekEind],"&lt;="&amp;$A5616)</f>
        <v/>
      </c>
      <c r="F5616" s="15">
        <f>COUNTIF(tData[BezoekLangStart],"&lt;"&amp;($A5616+1/24))-COUNTIF(tData[BezoekLangEind],"&lt;="&amp;$A5616)</f>
        <v/>
      </c>
      <c r="G5616" s="15">
        <f>IF($D5616=1,$B5616*100+$C5616,-1)</f>
        <v/>
      </c>
      <c r="H5616" s="15">
        <f>IF($D5616=1,$B5616,-1)</f>
        <v/>
      </c>
      <c r="I5616" s="15">
        <f>IF($D5616=1,$C5616,-1)</f>
        <v/>
      </c>
    </row>
    <row r="5617">
      <c r="A5617" s="33" t="n">
        <v>45525.91666666666</v>
      </c>
      <c r="B5617" s="15">
        <f>WEEKDAY($A5617,2)</f>
        <v/>
      </c>
      <c r="C5617" s="15">
        <f>HOUR($A5617)</f>
        <v/>
      </c>
      <c r="D5617" s="15">
        <f>IF(AND($A5617&gt;=Instellingen!$B$6,$A5617&lt;Instellingen!$B$7),1,0)</f>
        <v/>
      </c>
      <c r="E5617" s="15">
        <f>COUNTIF(tData[BezoekStart],"&lt;"&amp;($A5617+1/24))-COUNTIF(tData[BezoekEind],"&lt;="&amp;$A5617)</f>
        <v/>
      </c>
      <c r="F5617" s="15">
        <f>COUNTIF(tData[BezoekLangStart],"&lt;"&amp;($A5617+1/24))-COUNTIF(tData[BezoekLangEind],"&lt;="&amp;$A5617)</f>
        <v/>
      </c>
      <c r="G5617" s="15">
        <f>IF($D5617=1,$B5617*100+$C5617,-1)</f>
        <v/>
      </c>
      <c r="H5617" s="15">
        <f>IF($D5617=1,$B5617,-1)</f>
        <v/>
      </c>
      <c r="I5617" s="15">
        <f>IF($D5617=1,$C5617,-1)</f>
        <v/>
      </c>
    </row>
    <row r="5618">
      <c r="A5618" s="33" t="n">
        <v>45525.95833333334</v>
      </c>
      <c r="B5618" s="15">
        <f>WEEKDAY($A5618,2)</f>
        <v/>
      </c>
      <c r="C5618" s="15">
        <f>HOUR($A5618)</f>
        <v/>
      </c>
      <c r="D5618" s="15">
        <f>IF(AND($A5618&gt;=Instellingen!$B$6,$A5618&lt;Instellingen!$B$7),1,0)</f>
        <v/>
      </c>
      <c r="E5618" s="15">
        <f>COUNTIF(tData[BezoekStart],"&lt;"&amp;($A5618+1/24))-COUNTIF(tData[BezoekEind],"&lt;="&amp;$A5618)</f>
        <v/>
      </c>
      <c r="F5618" s="15">
        <f>COUNTIF(tData[BezoekLangStart],"&lt;"&amp;($A5618+1/24))-COUNTIF(tData[BezoekLangEind],"&lt;="&amp;$A5618)</f>
        <v/>
      </c>
      <c r="G5618" s="15">
        <f>IF($D5618=1,$B5618*100+$C5618,-1)</f>
        <v/>
      </c>
      <c r="H5618" s="15">
        <f>IF($D5618=1,$B5618,-1)</f>
        <v/>
      </c>
      <c r="I5618" s="15">
        <f>IF($D5618=1,$C5618,-1)</f>
        <v/>
      </c>
    </row>
    <row r="5619">
      <c r="A5619" s="33" t="n">
        <v>45526</v>
      </c>
      <c r="B5619" s="15">
        <f>WEEKDAY($A5619,2)</f>
        <v/>
      </c>
      <c r="C5619" s="15">
        <f>HOUR($A5619)</f>
        <v/>
      </c>
      <c r="D5619" s="15">
        <f>IF(AND($A5619&gt;=Instellingen!$B$6,$A5619&lt;Instellingen!$B$7),1,0)</f>
        <v/>
      </c>
      <c r="E5619" s="15">
        <f>COUNTIF(tData[BezoekStart],"&lt;"&amp;($A5619+1/24))-COUNTIF(tData[BezoekEind],"&lt;="&amp;$A5619)</f>
        <v/>
      </c>
      <c r="F5619" s="15">
        <f>COUNTIF(tData[BezoekLangStart],"&lt;"&amp;($A5619+1/24))-COUNTIF(tData[BezoekLangEind],"&lt;="&amp;$A5619)</f>
        <v/>
      </c>
      <c r="G5619" s="15">
        <f>IF($D5619=1,$B5619*100+$C5619,-1)</f>
        <v/>
      </c>
      <c r="H5619" s="15">
        <f>IF($D5619=1,$B5619,-1)</f>
        <v/>
      </c>
      <c r="I5619" s="15">
        <f>IF($D5619=1,$C5619,-1)</f>
        <v/>
      </c>
    </row>
    <row r="5620">
      <c r="A5620" s="33" t="n">
        <v>45526.04166666666</v>
      </c>
      <c r="B5620" s="15">
        <f>WEEKDAY($A5620,2)</f>
        <v/>
      </c>
      <c r="C5620" s="15">
        <f>HOUR($A5620)</f>
        <v/>
      </c>
      <c r="D5620" s="15">
        <f>IF(AND($A5620&gt;=Instellingen!$B$6,$A5620&lt;Instellingen!$B$7),1,0)</f>
        <v/>
      </c>
      <c r="E5620" s="15">
        <f>COUNTIF(tData[BezoekStart],"&lt;"&amp;($A5620+1/24))-COUNTIF(tData[BezoekEind],"&lt;="&amp;$A5620)</f>
        <v/>
      </c>
      <c r="F5620" s="15">
        <f>COUNTIF(tData[BezoekLangStart],"&lt;"&amp;($A5620+1/24))-COUNTIF(tData[BezoekLangEind],"&lt;="&amp;$A5620)</f>
        <v/>
      </c>
      <c r="G5620" s="15">
        <f>IF($D5620=1,$B5620*100+$C5620,-1)</f>
        <v/>
      </c>
      <c r="H5620" s="15">
        <f>IF($D5620=1,$B5620,-1)</f>
        <v/>
      </c>
      <c r="I5620" s="15">
        <f>IF($D5620=1,$C5620,-1)</f>
        <v/>
      </c>
    </row>
    <row r="5621">
      <c r="A5621" s="33" t="n">
        <v>45526.08333333334</v>
      </c>
      <c r="B5621" s="15">
        <f>WEEKDAY($A5621,2)</f>
        <v/>
      </c>
      <c r="C5621" s="15">
        <f>HOUR($A5621)</f>
        <v/>
      </c>
      <c r="D5621" s="15">
        <f>IF(AND($A5621&gt;=Instellingen!$B$6,$A5621&lt;Instellingen!$B$7),1,0)</f>
        <v/>
      </c>
      <c r="E5621" s="15">
        <f>COUNTIF(tData[BezoekStart],"&lt;"&amp;($A5621+1/24))-COUNTIF(tData[BezoekEind],"&lt;="&amp;$A5621)</f>
        <v/>
      </c>
      <c r="F5621" s="15">
        <f>COUNTIF(tData[BezoekLangStart],"&lt;"&amp;($A5621+1/24))-COUNTIF(tData[BezoekLangEind],"&lt;="&amp;$A5621)</f>
        <v/>
      </c>
      <c r="G5621" s="15">
        <f>IF($D5621=1,$B5621*100+$C5621,-1)</f>
        <v/>
      </c>
      <c r="H5621" s="15">
        <f>IF($D5621=1,$B5621,-1)</f>
        <v/>
      </c>
      <c r="I5621" s="15">
        <f>IF($D5621=1,$C5621,-1)</f>
        <v/>
      </c>
    </row>
    <row r="5622">
      <c r="A5622" s="33" t="n">
        <v>45526.125</v>
      </c>
      <c r="B5622" s="15">
        <f>WEEKDAY($A5622,2)</f>
        <v/>
      </c>
      <c r="C5622" s="15">
        <f>HOUR($A5622)</f>
        <v/>
      </c>
      <c r="D5622" s="15">
        <f>IF(AND($A5622&gt;=Instellingen!$B$6,$A5622&lt;Instellingen!$B$7),1,0)</f>
        <v/>
      </c>
      <c r="E5622" s="15">
        <f>COUNTIF(tData[BezoekStart],"&lt;"&amp;($A5622+1/24))-COUNTIF(tData[BezoekEind],"&lt;="&amp;$A5622)</f>
        <v/>
      </c>
      <c r="F5622" s="15">
        <f>COUNTIF(tData[BezoekLangStart],"&lt;"&amp;($A5622+1/24))-COUNTIF(tData[BezoekLangEind],"&lt;="&amp;$A5622)</f>
        <v/>
      </c>
      <c r="G5622" s="15">
        <f>IF($D5622=1,$B5622*100+$C5622,-1)</f>
        <v/>
      </c>
      <c r="H5622" s="15">
        <f>IF($D5622=1,$B5622,-1)</f>
        <v/>
      </c>
      <c r="I5622" s="15">
        <f>IF($D5622=1,$C5622,-1)</f>
        <v/>
      </c>
    </row>
    <row r="5623">
      <c r="A5623" s="33" t="n">
        <v>45526.16666666666</v>
      </c>
      <c r="B5623" s="15">
        <f>WEEKDAY($A5623,2)</f>
        <v/>
      </c>
      <c r="C5623" s="15">
        <f>HOUR($A5623)</f>
        <v/>
      </c>
      <c r="D5623" s="15">
        <f>IF(AND($A5623&gt;=Instellingen!$B$6,$A5623&lt;Instellingen!$B$7),1,0)</f>
        <v/>
      </c>
      <c r="E5623" s="15">
        <f>COUNTIF(tData[BezoekStart],"&lt;"&amp;($A5623+1/24))-COUNTIF(tData[BezoekEind],"&lt;="&amp;$A5623)</f>
        <v/>
      </c>
      <c r="F5623" s="15">
        <f>COUNTIF(tData[BezoekLangStart],"&lt;"&amp;($A5623+1/24))-COUNTIF(tData[BezoekLangEind],"&lt;="&amp;$A5623)</f>
        <v/>
      </c>
      <c r="G5623" s="15">
        <f>IF($D5623=1,$B5623*100+$C5623,-1)</f>
        <v/>
      </c>
      <c r="H5623" s="15">
        <f>IF($D5623=1,$B5623,-1)</f>
        <v/>
      </c>
      <c r="I5623" s="15">
        <f>IF($D5623=1,$C5623,-1)</f>
        <v/>
      </c>
    </row>
    <row r="5624">
      <c r="A5624" s="33" t="n">
        <v>45526.20833333334</v>
      </c>
      <c r="B5624" s="15">
        <f>WEEKDAY($A5624,2)</f>
        <v/>
      </c>
      <c r="C5624" s="15">
        <f>HOUR($A5624)</f>
        <v/>
      </c>
      <c r="D5624" s="15">
        <f>IF(AND($A5624&gt;=Instellingen!$B$6,$A5624&lt;Instellingen!$B$7),1,0)</f>
        <v/>
      </c>
      <c r="E5624" s="15">
        <f>COUNTIF(tData[BezoekStart],"&lt;"&amp;($A5624+1/24))-COUNTIF(tData[BezoekEind],"&lt;="&amp;$A5624)</f>
        <v/>
      </c>
      <c r="F5624" s="15">
        <f>COUNTIF(tData[BezoekLangStart],"&lt;"&amp;($A5624+1/24))-COUNTIF(tData[BezoekLangEind],"&lt;="&amp;$A5624)</f>
        <v/>
      </c>
      <c r="G5624" s="15">
        <f>IF($D5624=1,$B5624*100+$C5624,-1)</f>
        <v/>
      </c>
      <c r="H5624" s="15">
        <f>IF($D5624=1,$B5624,-1)</f>
        <v/>
      </c>
      <c r="I5624" s="15">
        <f>IF($D5624=1,$C5624,-1)</f>
        <v/>
      </c>
    </row>
    <row r="5625">
      <c r="A5625" s="33" t="n">
        <v>45526.25</v>
      </c>
      <c r="B5625" s="15">
        <f>WEEKDAY($A5625,2)</f>
        <v/>
      </c>
      <c r="C5625" s="15">
        <f>HOUR($A5625)</f>
        <v/>
      </c>
      <c r="D5625" s="15">
        <f>IF(AND($A5625&gt;=Instellingen!$B$6,$A5625&lt;Instellingen!$B$7),1,0)</f>
        <v/>
      </c>
      <c r="E5625" s="15">
        <f>COUNTIF(tData[BezoekStart],"&lt;"&amp;($A5625+1/24))-COUNTIF(tData[BezoekEind],"&lt;="&amp;$A5625)</f>
        <v/>
      </c>
      <c r="F5625" s="15">
        <f>COUNTIF(tData[BezoekLangStart],"&lt;"&amp;($A5625+1/24))-COUNTIF(tData[BezoekLangEind],"&lt;="&amp;$A5625)</f>
        <v/>
      </c>
      <c r="G5625" s="15">
        <f>IF($D5625=1,$B5625*100+$C5625,-1)</f>
        <v/>
      </c>
      <c r="H5625" s="15">
        <f>IF($D5625=1,$B5625,-1)</f>
        <v/>
      </c>
      <c r="I5625" s="15">
        <f>IF($D5625=1,$C5625,-1)</f>
        <v/>
      </c>
    </row>
    <row r="5626">
      <c r="A5626" s="33" t="n">
        <v>45526.29166666666</v>
      </c>
      <c r="B5626" s="15">
        <f>WEEKDAY($A5626,2)</f>
        <v/>
      </c>
      <c r="C5626" s="15">
        <f>HOUR($A5626)</f>
        <v/>
      </c>
      <c r="D5626" s="15">
        <f>IF(AND($A5626&gt;=Instellingen!$B$6,$A5626&lt;Instellingen!$B$7),1,0)</f>
        <v/>
      </c>
      <c r="E5626" s="15">
        <f>COUNTIF(tData[BezoekStart],"&lt;"&amp;($A5626+1/24))-COUNTIF(tData[BezoekEind],"&lt;="&amp;$A5626)</f>
        <v/>
      </c>
      <c r="F5626" s="15">
        <f>COUNTIF(tData[BezoekLangStart],"&lt;"&amp;($A5626+1/24))-COUNTIF(tData[BezoekLangEind],"&lt;="&amp;$A5626)</f>
        <v/>
      </c>
      <c r="G5626" s="15">
        <f>IF($D5626=1,$B5626*100+$C5626,-1)</f>
        <v/>
      </c>
      <c r="H5626" s="15">
        <f>IF($D5626=1,$B5626,-1)</f>
        <v/>
      </c>
      <c r="I5626" s="15">
        <f>IF($D5626=1,$C5626,-1)</f>
        <v/>
      </c>
    </row>
    <row r="5627">
      <c r="A5627" s="33" t="n">
        <v>45526.33333333334</v>
      </c>
      <c r="B5627" s="15">
        <f>WEEKDAY($A5627,2)</f>
        <v/>
      </c>
      <c r="C5627" s="15">
        <f>HOUR($A5627)</f>
        <v/>
      </c>
      <c r="D5627" s="15">
        <f>IF(AND($A5627&gt;=Instellingen!$B$6,$A5627&lt;Instellingen!$B$7),1,0)</f>
        <v/>
      </c>
      <c r="E5627" s="15">
        <f>COUNTIF(tData[BezoekStart],"&lt;"&amp;($A5627+1/24))-COUNTIF(tData[BezoekEind],"&lt;="&amp;$A5627)</f>
        <v/>
      </c>
      <c r="F5627" s="15">
        <f>COUNTIF(tData[BezoekLangStart],"&lt;"&amp;($A5627+1/24))-COUNTIF(tData[BezoekLangEind],"&lt;="&amp;$A5627)</f>
        <v/>
      </c>
      <c r="G5627" s="15">
        <f>IF($D5627=1,$B5627*100+$C5627,-1)</f>
        <v/>
      </c>
      <c r="H5627" s="15">
        <f>IF($D5627=1,$B5627,-1)</f>
        <v/>
      </c>
      <c r="I5627" s="15">
        <f>IF($D5627=1,$C5627,-1)</f>
        <v/>
      </c>
    </row>
    <row r="5628">
      <c r="A5628" s="33" t="n">
        <v>45526.375</v>
      </c>
      <c r="B5628" s="15">
        <f>WEEKDAY($A5628,2)</f>
        <v/>
      </c>
      <c r="C5628" s="15">
        <f>HOUR($A5628)</f>
        <v/>
      </c>
      <c r="D5628" s="15">
        <f>IF(AND($A5628&gt;=Instellingen!$B$6,$A5628&lt;Instellingen!$B$7),1,0)</f>
        <v/>
      </c>
      <c r="E5628" s="15">
        <f>COUNTIF(tData[BezoekStart],"&lt;"&amp;($A5628+1/24))-COUNTIF(tData[BezoekEind],"&lt;="&amp;$A5628)</f>
        <v/>
      </c>
      <c r="F5628" s="15">
        <f>COUNTIF(tData[BezoekLangStart],"&lt;"&amp;($A5628+1/24))-COUNTIF(tData[BezoekLangEind],"&lt;="&amp;$A5628)</f>
        <v/>
      </c>
      <c r="G5628" s="15">
        <f>IF($D5628=1,$B5628*100+$C5628,-1)</f>
        <v/>
      </c>
      <c r="H5628" s="15">
        <f>IF($D5628=1,$B5628,-1)</f>
        <v/>
      </c>
      <c r="I5628" s="15">
        <f>IF($D5628=1,$C5628,-1)</f>
        <v/>
      </c>
    </row>
    <row r="5629">
      <c r="A5629" s="33" t="n">
        <v>45526.41666666666</v>
      </c>
      <c r="B5629" s="15">
        <f>WEEKDAY($A5629,2)</f>
        <v/>
      </c>
      <c r="C5629" s="15">
        <f>HOUR($A5629)</f>
        <v/>
      </c>
      <c r="D5629" s="15">
        <f>IF(AND($A5629&gt;=Instellingen!$B$6,$A5629&lt;Instellingen!$B$7),1,0)</f>
        <v/>
      </c>
      <c r="E5629" s="15">
        <f>COUNTIF(tData[BezoekStart],"&lt;"&amp;($A5629+1/24))-COUNTIF(tData[BezoekEind],"&lt;="&amp;$A5629)</f>
        <v/>
      </c>
      <c r="F5629" s="15">
        <f>COUNTIF(tData[BezoekLangStart],"&lt;"&amp;($A5629+1/24))-COUNTIF(tData[BezoekLangEind],"&lt;="&amp;$A5629)</f>
        <v/>
      </c>
      <c r="G5629" s="15">
        <f>IF($D5629=1,$B5629*100+$C5629,-1)</f>
        <v/>
      </c>
      <c r="H5629" s="15">
        <f>IF($D5629=1,$B5629,-1)</f>
        <v/>
      </c>
      <c r="I5629" s="15">
        <f>IF($D5629=1,$C5629,-1)</f>
        <v/>
      </c>
    </row>
    <row r="5630">
      <c r="A5630" s="33" t="n">
        <v>45526.45833333334</v>
      </c>
      <c r="B5630" s="15">
        <f>WEEKDAY($A5630,2)</f>
        <v/>
      </c>
      <c r="C5630" s="15">
        <f>HOUR($A5630)</f>
        <v/>
      </c>
      <c r="D5630" s="15">
        <f>IF(AND($A5630&gt;=Instellingen!$B$6,$A5630&lt;Instellingen!$B$7),1,0)</f>
        <v/>
      </c>
      <c r="E5630" s="15">
        <f>COUNTIF(tData[BezoekStart],"&lt;"&amp;($A5630+1/24))-COUNTIF(tData[BezoekEind],"&lt;="&amp;$A5630)</f>
        <v/>
      </c>
      <c r="F5630" s="15">
        <f>COUNTIF(tData[BezoekLangStart],"&lt;"&amp;($A5630+1/24))-COUNTIF(tData[BezoekLangEind],"&lt;="&amp;$A5630)</f>
        <v/>
      </c>
      <c r="G5630" s="15">
        <f>IF($D5630=1,$B5630*100+$C5630,-1)</f>
        <v/>
      </c>
      <c r="H5630" s="15">
        <f>IF($D5630=1,$B5630,-1)</f>
        <v/>
      </c>
      <c r="I5630" s="15">
        <f>IF($D5630=1,$C5630,-1)</f>
        <v/>
      </c>
    </row>
    <row r="5631">
      <c r="A5631" s="33" t="n">
        <v>45526.5</v>
      </c>
      <c r="B5631" s="15">
        <f>WEEKDAY($A5631,2)</f>
        <v/>
      </c>
      <c r="C5631" s="15">
        <f>HOUR($A5631)</f>
        <v/>
      </c>
      <c r="D5631" s="15">
        <f>IF(AND($A5631&gt;=Instellingen!$B$6,$A5631&lt;Instellingen!$B$7),1,0)</f>
        <v/>
      </c>
      <c r="E5631" s="15">
        <f>COUNTIF(tData[BezoekStart],"&lt;"&amp;($A5631+1/24))-COUNTIF(tData[BezoekEind],"&lt;="&amp;$A5631)</f>
        <v/>
      </c>
      <c r="F5631" s="15">
        <f>COUNTIF(tData[BezoekLangStart],"&lt;"&amp;($A5631+1/24))-COUNTIF(tData[BezoekLangEind],"&lt;="&amp;$A5631)</f>
        <v/>
      </c>
      <c r="G5631" s="15">
        <f>IF($D5631=1,$B5631*100+$C5631,-1)</f>
        <v/>
      </c>
      <c r="H5631" s="15">
        <f>IF($D5631=1,$B5631,-1)</f>
        <v/>
      </c>
      <c r="I5631" s="15">
        <f>IF($D5631=1,$C5631,-1)</f>
        <v/>
      </c>
    </row>
    <row r="5632">
      <c r="A5632" s="33" t="n">
        <v>45526.54166666666</v>
      </c>
      <c r="B5632" s="15">
        <f>WEEKDAY($A5632,2)</f>
        <v/>
      </c>
      <c r="C5632" s="15">
        <f>HOUR($A5632)</f>
        <v/>
      </c>
      <c r="D5632" s="15">
        <f>IF(AND($A5632&gt;=Instellingen!$B$6,$A5632&lt;Instellingen!$B$7),1,0)</f>
        <v/>
      </c>
      <c r="E5632" s="15">
        <f>COUNTIF(tData[BezoekStart],"&lt;"&amp;($A5632+1/24))-COUNTIF(tData[BezoekEind],"&lt;="&amp;$A5632)</f>
        <v/>
      </c>
      <c r="F5632" s="15">
        <f>COUNTIF(tData[BezoekLangStart],"&lt;"&amp;($A5632+1/24))-COUNTIF(tData[BezoekLangEind],"&lt;="&amp;$A5632)</f>
        <v/>
      </c>
      <c r="G5632" s="15">
        <f>IF($D5632=1,$B5632*100+$C5632,-1)</f>
        <v/>
      </c>
      <c r="H5632" s="15">
        <f>IF($D5632=1,$B5632,-1)</f>
        <v/>
      </c>
      <c r="I5632" s="15">
        <f>IF($D5632=1,$C5632,-1)</f>
        <v/>
      </c>
    </row>
    <row r="5633">
      <c r="A5633" s="33" t="n">
        <v>45526.58333333334</v>
      </c>
      <c r="B5633" s="15">
        <f>WEEKDAY($A5633,2)</f>
        <v/>
      </c>
      <c r="C5633" s="15">
        <f>HOUR($A5633)</f>
        <v/>
      </c>
      <c r="D5633" s="15">
        <f>IF(AND($A5633&gt;=Instellingen!$B$6,$A5633&lt;Instellingen!$B$7),1,0)</f>
        <v/>
      </c>
      <c r="E5633" s="15">
        <f>COUNTIF(tData[BezoekStart],"&lt;"&amp;($A5633+1/24))-COUNTIF(tData[BezoekEind],"&lt;="&amp;$A5633)</f>
        <v/>
      </c>
      <c r="F5633" s="15">
        <f>COUNTIF(tData[BezoekLangStart],"&lt;"&amp;($A5633+1/24))-COUNTIF(tData[BezoekLangEind],"&lt;="&amp;$A5633)</f>
        <v/>
      </c>
      <c r="G5633" s="15">
        <f>IF($D5633=1,$B5633*100+$C5633,-1)</f>
        <v/>
      </c>
      <c r="H5633" s="15">
        <f>IF($D5633=1,$B5633,-1)</f>
        <v/>
      </c>
      <c r="I5633" s="15">
        <f>IF($D5633=1,$C5633,-1)</f>
        <v/>
      </c>
    </row>
    <row r="5634">
      <c r="A5634" s="33" t="n">
        <v>45526.625</v>
      </c>
      <c r="B5634" s="15">
        <f>WEEKDAY($A5634,2)</f>
        <v/>
      </c>
      <c r="C5634" s="15">
        <f>HOUR($A5634)</f>
        <v/>
      </c>
      <c r="D5634" s="15">
        <f>IF(AND($A5634&gt;=Instellingen!$B$6,$A5634&lt;Instellingen!$B$7),1,0)</f>
        <v/>
      </c>
      <c r="E5634" s="15">
        <f>COUNTIF(tData[BezoekStart],"&lt;"&amp;($A5634+1/24))-COUNTIF(tData[BezoekEind],"&lt;="&amp;$A5634)</f>
        <v/>
      </c>
      <c r="F5634" s="15">
        <f>COUNTIF(tData[BezoekLangStart],"&lt;"&amp;($A5634+1/24))-COUNTIF(tData[BezoekLangEind],"&lt;="&amp;$A5634)</f>
        <v/>
      </c>
      <c r="G5634" s="15">
        <f>IF($D5634=1,$B5634*100+$C5634,-1)</f>
        <v/>
      </c>
      <c r="H5634" s="15">
        <f>IF($D5634=1,$B5634,-1)</f>
        <v/>
      </c>
      <c r="I5634" s="15">
        <f>IF($D5634=1,$C5634,-1)</f>
        <v/>
      </c>
    </row>
    <row r="5635">
      <c r="A5635" s="33" t="n">
        <v>45526.66666666666</v>
      </c>
      <c r="B5635" s="15">
        <f>WEEKDAY($A5635,2)</f>
        <v/>
      </c>
      <c r="C5635" s="15">
        <f>HOUR($A5635)</f>
        <v/>
      </c>
      <c r="D5635" s="15">
        <f>IF(AND($A5635&gt;=Instellingen!$B$6,$A5635&lt;Instellingen!$B$7),1,0)</f>
        <v/>
      </c>
      <c r="E5635" s="15">
        <f>COUNTIF(tData[BezoekStart],"&lt;"&amp;($A5635+1/24))-COUNTIF(tData[BezoekEind],"&lt;="&amp;$A5635)</f>
        <v/>
      </c>
      <c r="F5635" s="15">
        <f>COUNTIF(tData[BezoekLangStart],"&lt;"&amp;($A5635+1/24))-COUNTIF(tData[BezoekLangEind],"&lt;="&amp;$A5635)</f>
        <v/>
      </c>
      <c r="G5635" s="15">
        <f>IF($D5635=1,$B5635*100+$C5635,-1)</f>
        <v/>
      </c>
      <c r="H5635" s="15">
        <f>IF($D5635=1,$B5635,-1)</f>
        <v/>
      </c>
      <c r="I5635" s="15">
        <f>IF($D5635=1,$C5635,-1)</f>
        <v/>
      </c>
    </row>
    <row r="5636">
      <c r="A5636" s="33" t="n">
        <v>45526.70833333334</v>
      </c>
      <c r="B5636" s="15">
        <f>WEEKDAY($A5636,2)</f>
        <v/>
      </c>
      <c r="C5636" s="15">
        <f>HOUR($A5636)</f>
        <v/>
      </c>
      <c r="D5636" s="15">
        <f>IF(AND($A5636&gt;=Instellingen!$B$6,$A5636&lt;Instellingen!$B$7),1,0)</f>
        <v/>
      </c>
      <c r="E5636" s="15">
        <f>COUNTIF(tData[BezoekStart],"&lt;"&amp;($A5636+1/24))-COUNTIF(tData[BezoekEind],"&lt;="&amp;$A5636)</f>
        <v/>
      </c>
      <c r="F5636" s="15">
        <f>COUNTIF(tData[BezoekLangStart],"&lt;"&amp;($A5636+1/24))-COUNTIF(tData[BezoekLangEind],"&lt;="&amp;$A5636)</f>
        <v/>
      </c>
      <c r="G5636" s="15">
        <f>IF($D5636=1,$B5636*100+$C5636,-1)</f>
        <v/>
      </c>
      <c r="H5636" s="15">
        <f>IF($D5636=1,$B5636,-1)</f>
        <v/>
      </c>
      <c r="I5636" s="15">
        <f>IF($D5636=1,$C5636,-1)</f>
        <v/>
      </c>
    </row>
    <row r="5637">
      <c r="A5637" s="33" t="n">
        <v>45526.75</v>
      </c>
      <c r="B5637" s="15">
        <f>WEEKDAY($A5637,2)</f>
        <v/>
      </c>
      <c r="C5637" s="15">
        <f>HOUR($A5637)</f>
        <v/>
      </c>
      <c r="D5637" s="15">
        <f>IF(AND($A5637&gt;=Instellingen!$B$6,$A5637&lt;Instellingen!$B$7),1,0)</f>
        <v/>
      </c>
      <c r="E5637" s="15">
        <f>COUNTIF(tData[BezoekStart],"&lt;"&amp;($A5637+1/24))-COUNTIF(tData[BezoekEind],"&lt;="&amp;$A5637)</f>
        <v/>
      </c>
      <c r="F5637" s="15">
        <f>COUNTIF(tData[BezoekLangStart],"&lt;"&amp;($A5637+1/24))-COUNTIF(tData[BezoekLangEind],"&lt;="&amp;$A5637)</f>
        <v/>
      </c>
      <c r="G5637" s="15">
        <f>IF($D5637=1,$B5637*100+$C5637,-1)</f>
        <v/>
      </c>
      <c r="H5637" s="15">
        <f>IF($D5637=1,$B5637,-1)</f>
        <v/>
      </c>
      <c r="I5637" s="15">
        <f>IF($D5637=1,$C5637,-1)</f>
        <v/>
      </c>
    </row>
    <row r="5638">
      <c r="A5638" s="33" t="n">
        <v>45526.79166666666</v>
      </c>
      <c r="B5638" s="15">
        <f>WEEKDAY($A5638,2)</f>
        <v/>
      </c>
      <c r="C5638" s="15">
        <f>HOUR($A5638)</f>
        <v/>
      </c>
      <c r="D5638" s="15">
        <f>IF(AND($A5638&gt;=Instellingen!$B$6,$A5638&lt;Instellingen!$B$7),1,0)</f>
        <v/>
      </c>
      <c r="E5638" s="15">
        <f>COUNTIF(tData[BezoekStart],"&lt;"&amp;($A5638+1/24))-COUNTIF(tData[BezoekEind],"&lt;="&amp;$A5638)</f>
        <v/>
      </c>
      <c r="F5638" s="15">
        <f>COUNTIF(tData[BezoekLangStart],"&lt;"&amp;($A5638+1/24))-COUNTIF(tData[BezoekLangEind],"&lt;="&amp;$A5638)</f>
        <v/>
      </c>
      <c r="G5638" s="15">
        <f>IF($D5638=1,$B5638*100+$C5638,-1)</f>
        <v/>
      </c>
      <c r="H5638" s="15">
        <f>IF($D5638=1,$B5638,-1)</f>
        <v/>
      </c>
      <c r="I5638" s="15">
        <f>IF($D5638=1,$C5638,-1)</f>
        <v/>
      </c>
    </row>
    <row r="5639">
      <c r="A5639" s="33" t="n">
        <v>45526.83333333334</v>
      </c>
      <c r="B5639" s="15">
        <f>WEEKDAY($A5639,2)</f>
        <v/>
      </c>
      <c r="C5639" s="15">
        <f>HOUR($A5639)</f>
        <v/>
      </c>
      <c r="D5639" s="15">
        <f>IF(AND($A5639&gt;=Instellingen!$B$6,$A5639&lt;Instellingen!$B$7),1,0)</f>
        <v/>
      </c>
      <c r="E5639" s="15">
        <f>COUNTIF(tData[BezoekStart],"&lt;"&amp;($A5639+1/24))-COUNTIF(tData[BezoekEind],"&lt;="&amp;$A5639)</f>
        <v/>
      </c>
      <c r="F5639" s="15">
        <f>COUNTIF(tData[BezoekLangStart],"&lt;"&amp;($A5639+1/24))-COUNTIF(tData[BezoekLangEind],"&lt;="&amp;$A5639)</f>
        <v/>
      </c>
      <c r="G5639" s="15">
        <f>IF($D5639=1,$B5639*100+$C5639,-1)</f>
        <v/>
      </c>
      <c r="H5639" s="15">
        <f>IF($D5639=1,$B5639,-1)</f>
        <v/>
      </c>
      <c r="I5639" s="15">
        <f>IF($D5639=1,$C5639,-1)</f>
        <v/>
      </c>
    </row>
    <row r="5640">
      <c r="A5640" s="33" t="n">
        <v>45526.875</v>
      </c>
      <c r="B5640" s="15">
        <f>WEEKDAY($A5640,2)</f>
        <v/>
      </c>
      <c r="C5640" s="15">
        <f>HOUR($A5640)</f>
        <v/>
      </c>
      <c r="D5640" s="15">
        <f>IF(AND($A5640&gt;=Instellingen!$B$6,$A5640&lt;Instellingen!$B$7),1,0)</f>
        <v/>
      </c>
      <c r="E5640" s="15">
        <f>COUNTIF(tData[BezoekStart],"&lt;"&amp;($A5640+1/24))-COUNTIF(tData[BezoekEind],"&lt;="&amp;$A5640)</f>
        <v/>
      </c>
      <c r="F5640" s="15">
        <f>COUNTIF(tData[BezoekLangStart],"&lt;"&amp;($A5640+1/24))-COUNTIF(tData[BezoekLangEind],"&lt;="&amp;$A5640)</f>
        <v/>
      </c>
      <c r="G5640" s="15">
        <f>IF($D5640=1,$B5640*100+$C5640,-1)</f>
        <v/>
      </c>
      <c r="H5640" s="15">
        <f>IF($D5640=1,$B5640,-1)</f>
        <v/>
      </c>
      <c r="I5640" s="15">
        <f>IF($D5640=1,$C5640,-1)</f>
        <v/>
      </c>
    </row>
    <row r="5641">
      <c r="A5641" s="33" t="n">
        <v>45526.91666666666</v>
      </c>
      <c r="B5641" s="15">
        <f>WEEKDAY($A5641,2)</f>
        <v/>
      </c>
      <c r="C5641" s="15">
        <f>HOUR($A5641)</f>
        <v/>
      </c>
      <c r="D5641" s="15">
        <f>IF(AND($A5641&gt;=Instellingen!$B$6,$A5641&lt;Instellingen!$B$7),1,0)</f>
        <v/>
      </c>
      <c r="E5641" s="15">
        <f>COUNTIF(tData[BezoekStart],"&lt;"&amp;($A5641+1/24))-COUNTIF(tData[BezoekEind],"&lt;="&amp;$A5641)</f>
        <v/>
      </c>
      <c r="F5641" s="15">
        <f>COUNTIF(tData[BezoekLangStart],"&lt;"&amp;($A5641+1/24))-COUNTIF(tData[BezoekLangEind],"&lt;="&amp;$A5641)</f>
        <v/>
      </c>
      <c r="G5641" s="15">
        <f>IF($D5641=1,$B5641*100+$C5641,-1)</f>
        <v/>
      </c>
      <c r="H5641" s="15">
        <f>IF($D5641=1,$B5641,-1)</f>
        <v/>
      </c>
      <c r="I5641" s="15">
        <f>IF($D5641=1,$C5641,-1)</f>
        <v/>
      </c>
    </row>
    <row r="5642">
      <c r="A5642" s="33" t="n">
        <v>45526.95833333334</v>
      </c>
      <c r="B5642" s="15">
        <f>WEEKDAY($A5642,2)</f>
        <v/>
      </c>
      <c r="C5642" s="15">
        <f>HOUR($A5642)</f>
        <v/>
      </c>
      <c r="D5642" s="15">
        <f>IF(AND($A5642&gt;=Instellingen!$B$6,$A5642&lt;Instellingen!$B$7),1,0)</f>
        <v/>
      </c>
      <c r="E5642" s="15">
        <f>COUNTIF(tData[BezoekStart],"&lt;"&amp;($A5642+1/24))-COUNTIF(tData[BezoekEind],"&lt;="&amp;$A5642)</f>
        <v/>
      </c>
      <c r="F5642" s="15">
        <f>COUNTIF(tData[BezoekLangStart],"&lt;"&amp;($A5642+1/24))-COUNTIF(tData[BezoekLangEind],"&lt;="&amp;$A5642)</f>
        <v/>
      </c>
      <c r="G5642" s="15">
        <f>IF($D5642=1,$B5642*100+$C5642,-1)</f>
        <v/>
      </c>
      <c r="H5642" s="15">
        <f>IF($D5642=1,$B5642,-1)</f>
        <v/>
      </c>
      <c r="I5642" s="15">
        <f>IF($D5642=1,$C5642,-1)</f>
        <v/>
      </c>
    </row>
    <row r="5643">
      <c r="A5643" s="33" t="n">
        <v>45527</v>
      </c>
      <c r="B5643" s="15">
        <f>WEEKDAY($A5643,2)</f>
        <v/>
      </c>
      <c r="C5643" s="15">
        <f>HOUR($A5643)</f>
        <v/>
      </c>
      <c r="D5643" s="15">
        <f>IF(AND($A5643&gt;=Instellingen!$B$6,$A5643&lt;Instellingen!$B$7),1,0)</f>
        <v/>
      </c>
      <c r="E5643" s="15">
        <f>COUNTIF(tData[BezoekStart],"&lt;"&amp;($A5643+1/24))-COUNTIF(tData[BezoekEind],"&lt;="&amp;$A5643)</f>
        <v/>
      </c>
      <c r="F5643" s="15">
        <f>COUNTIF(tData[BezoekLangStart],"&lt;"&amp;($A5643+1/24))-COUNTIF(tData[BezoekLangEind],"&lt;="&amp;$A5643)</f>
        <v/>
      </c>
      <c r="G5643" s="15">
        <f>IF($D5643=1,$B5643*100+$C5643,-1)</f>
        <v/>
      </c>
      <c r="H5643" s="15">
        <f>IF($D5643=1,$B5643,-1)</f>
        <v/>
      </c>
      <c r="I5643" s="15">
        <f>IF($D5643=1,$C5643,-1)</f>
        <v/>
      </c>
    </row>
    <row r="5644">
      <c r="A5644" s="33" t="n">
        <v>45527.04166666666</v>
      </c>
      <c r="B5644" s="15">
        <f>WEEKDAY($A5644,2)</f>
        <v/>
      </c>
      <c r="C5644" s="15">
        <f>HOUR($A5644)</f>
        <v/>
      </c>
      <c r="D5644" s="15">
        <f>IF(AND($A5644&gt;=Instellingen!$B$6,$A5644&lt;Instellingen!$B$7),1,0)</f>
        <v/>
      </c>
      <c r="E5644" s="15">
        <f>COUNTIF(tData[BezoekStart],"&lt;"&amp;($A5644+1/24))-COUNTIF(tData[BezoekEind],"&lt;="&amp;$A5644)</f>
        <v/>
      </c>
      <c r="F5644" s="15">
        <f>COUNTIF(tData[BezoekLangStart],"&lt;"&amp;($A5644+1/24))-COUNTIF(tData[BezoekLangEind],"&lt;="&amp;$A5644)</f>
        <v/>
      </c>
      <c r="G5644" s="15">
        <f>IF($D5644=1,$B5644*100+$C5644,-1)</f>
        <v/>
      </c>
      <c r="H5644" s="15">
        <f>IF($D5644=1,$B5644,-1)</f>
        <v/>
      </c>
      <c r="I5644" s="15">
        <f>IF($D5644=1,$C5644,-1)</f>
        <v/>
      </c>
    </row>
    <row r="5645">
      <c r="A5645" s="33" t="n">
        <v>45527.08333333334</v>
      </c>
      <c r="B5645" s="15">
        <f>WEEKDAY($A5645,2)</f>
        <v/>
      </c>
      <c r="C5645" s="15">
        <f>HOUR($A5645)</f>
        <v/>
      </c>
      <c r="D5645" s="15">
        <f>IF(AND($A5645&gt;=Instellingen!$B$6,$A5645&lt;Instellingen!$B$7),1,0)</f>
        <v/>
      </c>
      <c r="E5645" s="15">
        <f>COUNTIF(tData[BezoekStart],"&lt;"&amp;($A5645+1/24))-COUNTIF(tData[BezoekEind],"&lt;="&amp;$A5645)</f>
        <v/>
      </c>
      <c r="F5645" s="15">
        <f>COUNTIF(tData[BezoekLangStart],"&lt;"&amp;($A5645+1/24))-COUNTIF(tData[BezoekLangEind],"&lt;="&amp;$A5645)</f>
        <v/>
      </c>
      <c r="G5645" s="15">
        <f>IF($D5645=1,$B5645*100+$C5645,-1)</f>
        <v/>
      </c>
      <c r="H5645" s="15">
        <f>IF($D5645=1,$B5645,-1)</f>
        <v/>
      </c>
      <c r="I5645" s="15">
        <f>IF($D5645=1,$C5645,-1)</f>
        <v/>
      </c>
    </row>
    <row r="5646">
      <c r="A5646" s="33" t="n">
        <v>45527.125</v>
      </c>
      <c r="B5646" s="15">
        <f>WEEKDAY($A5646,2)</f>
        <v/>
      </c>
      <c r="C5646" s="15">
        <f>HOUR($A5646)</f>
        <v/>
      </c>
      <c r="D5646" s="15">
        <f>IF(AND($A5646&gt;=Instellingen!$B$6,$A5646&lt;Instellingen!$B$7),1,0)</f>
        <v/>
      </c>
      <c r="E5646" s="15">
        <f>COUNTIF(tData[BezoekStart],"&lt;"&amp;($A5646+1/24))-COUNTIF(tData[BezoekEind],"&lt;="&amp;$A5646)</f>
        <v/>
      </c>
      <c r="F5646" s="15">
        <f>COUNTIF(tData[BezoekLangStart],"&lt;"&amp;($A5646+1/24))-COUNTIF(tData[BezoekLangEind],"&lt;="&amp;$A5646)</f>
        <v/>
      </c>
      <c r="G5646" s="15">
        <f>IF($D5646=1,$B5646*100+$C5646,-1)</f>
        <v/>
      </c>
      <c r="H5646" s="15">
        <f>IF($D5646=1,$B5646,-1)</f>
        <v/>
      </c>
      <c r="I5646" s="15">
        <f>IF($D5646=1,$C5646,-1)</f>
        <v/>
      </c>
    </row>
    <row r="5647">
      <c r="A5647" s="33" t="n">
        <v>45527.16666666666</v>
      </c>
      <c r="B5647" s="15">
        <f>WEEKDAY($A5647,2)</f>
        <v/>
      </c>
      <c r="C5647" s="15">
        <f>HOUR($A5647)</f>
        <v/>
      </c>
      <c r="D5647" s="15">
        <f>IF(AND($A5647&gt;=Instellingen!$B$6,$A5647&lt;Instellingen!$B$7),1,0)</f>
        <v/>
      </c>
      <c r="E5647" s="15">
        <f>COUNTIF(tData[BezoekStart],"&lt;"&amp;($A5647+1/24))-COUNTIF(tData[BezoekEind],"&lt;="&amp;$A5647)</f>
        <v/>
      </c>
      <c r="F5647" s="15">
        <f>COUNTIF(tData[BezoekLangStart],"&lt;"&amp;($A5647+1/24))-COUNTIF(tData[BezoekLangEind],"&lt;="&amp;$A5647)</f>
        <v/>
      </c>
      <c r="G5647" s="15">
        <f>IF($D5647=1,$B5647*100+$C5647,-1)</f>
        <v/>
      </c>
      <c r="H5647" s="15">
        <f>IF($D5647=1,$B5647,-1)</f>
        <v/>
      </c>
      <c r="I5647" s="15">
        <f>IF($D5647=1,$C5647,-1)</f>
        <v/>
      </c>
    </row>
    <row r="5648">
      <c r="A5648" s="33" t="n">
        <v>45527.20833333334</v>
      </c>
      <c r="B5648" s="15">
        <f>WEEKDAY($A5648,2)</f>
        <v/>
      </c>
      <c r="C5648" s="15">
        <f>HOUR($A5648)</f>
        <v/>
      </c>
      <c r="D5648" s="15">
        <f>IF(AND($A5648&gt;=Instellingen!$B$6,$A5648&lt;Instellingen!$B$7),1,0)</f>
        <v/>
      </c>
      <c r="E5648" s="15">
        <f>COUNTIF(tData[BezoekStart],"&lt;"&amp;($A5648+1/24))-COUNTIF(tData[BezoekEind],"&lt;="&amp;$A5648)</f>
        <v/>
      </c>
      <c r="F5648" s="15">
        <f>COUNTIF(tData[BezoekLangStart],"&lt;"&amp;($A5648+1/24))-COUNTIF(tData[BezoekLangEind],"&lt;="&amp;$A5648)</f>
        <v/>
      </c>
      <c r="G5648" s="15">
        <f>IF($D5648=1,$B5648*100+$C5648,-1)</f>
        <v/>
      </c>
      <c r="H5648" s="15">
        <f>IF($D5648=1,$B5648,-1)</f>
        <v/>
      </c>
      <c r="I5648" s="15">
        <f>IF($D5648=1,$C5648,-1)</f>
        <v/>
      </c>
    </row>
    <row r="5649">
      <c r="A5649" s="33" t="n">
        <v>45527.25</v>
      </c>
      <c r="B5649" s="15">
        <f>WEEKDAY($A5649,2)</f>
        <v/>
      </c>
      <c r="C5649" s="15">
        <f>HOUR($A5649)</f>
        <v/>
      </c>
      <c r="D5649" s="15">
        <f>IF(AND($A5649&gt;=Instellingen!$B$6,$A5649&lt;Instellingen!$B$7),1,0)</f>
        <v/>
      </c>
      <c r="E5649" s="15">
        <f>COUNTIF(tData[BezoekStart],"&lt;"&amp;($A5649+1/24))-COUNTIF(tData[BezoekEind],"&lt;="&amp;$A5649)</f>
        <v/>
      </c>
      <c r="F5649" s="15">
        <f>COUNTIF(tData[BezoekLangStart],"&lt;"&amp;($A5649+1/24))-COUNTIF(tData[BezoekLangEind],"&lt;="&amp;$A5649)</f>
        <v/>
      </c>
      <c r="G5649" s="15">
        <f>IF($D5649=1,$B5649*100+$C5649,-1)</f>
        <v/>
      </c>
      <c r="H5649" s="15">
        <f>IF($D5649=1,$B5649,-1)</f>
        <v/>
      </c>
      <c r="I5649" s="15">
        <f>IF($D5649=1,$C5649,-1)</f>
        <v/>
      </c>
    </row>
    <row r="5650">
      <c r="A5650" s="33" t="n">
        <v>45527.29166666666</v>
      </c>
      <c r="B5650" s="15">
        <f>WEEKDAY($A5650,2)</f>
        <v/>
      </c>
      <c r="C5650" s="15">
        <f>HOUR($A5650)</f>
        <v/>
      </c>
      <c r="D5650" s="15">
        <f>IF(AND($A5650&gt;=Instellingen!$B$6,$A5650&lt;Instellingen!$B$7),1,0)</f>
        <v/>
      </c>
      <c r="E5650" s="15">
        <f>COUNTIF(tData[BezoekStart],"&lt;"&amp;($A5650+1/24))-COUNTIF(tData[BezoekEind],"&lt;="&amp;$A5650)</f>
        <v/>
      </c>
      <c r="F5650" s="15">
        <f>COUNTIF(tData[BezoekLangStart],"&lt;"&amp;($A5650+1/24))-COUNTIF(tData[BezoekLangEind],"&lt;="&amp;$A5650)</f>
        <v/>
      </c>
      <c r="G5650" s="15">
        <f>IF($D5650=1,$B5650*100+$C5650,-1)</f>
        <v/>
      </c>
      <c r="H5650" s="15">
        <f>IF($D5650=1,$B5650,-1)</f>
        <v/>
      </c>
      <c r="I5650" s="15">
        <f>IF($D5650=1,$C5650,-1)</f>
        <v/>
      </c>
    </row>
    <row r="5651">
      <c r="A5651" s="33" t="n">
        <v>45527.33333333334</v>
      </c>
      <c r="B5651" s="15">
        <f>WEEKDAY($A5651,2)</f>
        <v/>
      </c>
      <c r="C5651" s="15">
        <f>HOUR($A5651)</f>
        <v/>
      </c>
      <c r="D5651" s="15">
        <f>IF(AND($A5651&gt;=Instellingen!$B$6,$A5651&lt;Instellingen!$B$7),1,0)</f>
        <v/>
      </c>
      <c r="E5651" s="15">
        <f>COUNTIF(tData[BezoekStart],"&lt;"&amp;($A5651+1/24))-COUNTIF(tData[BezoekEind],"&lt;="&amp;$A5651)</f>
        <v/>
      </c>
      <c r="F5651" s="15">
        <f>COUNTIF(tData[BezoekLangStart],"&lt;"&amp;($A5651+1/24))-COUNTIF(tData[BezoekLangEind],"&lt;="&amp;$A5651)</f>
        <v/>
      </c>
      <c r="G5651" s="15">
        <f>IF($D5651=1,$B5651*100+$C5651,-1)</f>
        <v/>
      </c>
      <c r="H5651" s="15">
        <f>IF($D5651=1,$B5651,-1)</f>
        <v/>
      </c>
      <c r="I5651" s="15">
        <f>IF($D5651=1,$C5651,-1)</f>
        <v/>
      </c>
    </row>
    <row r="5652">
      <c r="A5652" s="33" t="n">
        <v>45527.375</v>
      </c>
      <c r="B5652" s="15">
        <f>WEEKDAY($A5652,2)</f>
        <v/>
      </c>
      <c r="C5652" s="15">
        <f>HOUR($A5652)</f>
        <v/>
      </c>
      <c r="D5652" s="15">
        <f>IF(AND($A5652&gt;=Instellingen!$B$6,$A5652&lt;Instellingen!$B$7),1,0)</f>
        <v/>
      </c>
      <c r="E5652" s="15">
        <f>COUNTIF(tData[BezoekStart],"&lt;"&amp;($A5652+1/24))-COUNTIF(tData[BezoekEind],"&lt;="&amp;$A5652)</f>
        <v/>
      </c>
      <c r="F5652" s="15">
        <f>COUNTIF(tData[BezoekLangStart],"&lt;"&amp;($A5652+1/24))-COUNTIF(tData[BezoekLangEind],"&lt;="&amp;$A5652)</f>
        <v/>
      </c>
      <c r="G5652" s="15">
        <f>IF($D5652=1,$B5652*100+$C5652,-1)</f>
        <v/>
      </c>
      <c r="H5652" s="15">
        <f>IF($D5652=1,$B5652,-1)</f>
        <v/>
      </c>
      <c r="I5652" s="15">
        <f>IF($D5652=1,$C5652,-1)</f>
        <v/>
      </c>
    </row>
    <row r="5653">
      <c r="A5653" s="33" t="n">
        <v>45527.41666666666</v>
      </c>
      <c r="B5653" s="15">
        <f>WEEKDAY($A5653,2)</f>
        <v/>
      </c>
      <c r="C5653" s="15">
        <f>HOUR($A5653)</f>
        <v/>
      </c>
      <c r="D5653" s="15">
        <f>IF(AND($A5653&gt;=Instellingen!$B$6,$A5653&lt;Instellingen!$B$7),1,0)</f>
        <v/>
      </c>
      <c r="E5653" s="15">
        <f>COUNTIF(tData[BezoekStart],"&lt;"&amp;($A5653+1/24))-COUNTIF(tData[BezoekEind],"&lt;="&amp;$A5653)</f>
        <v/>
      </c>
      <c r="F5653" s="15">
        <f>COUNTIF(tData[BezoekLangStart],"&lt;"&amp;($A5653+1/24))-COUNTIF(tData[BezoekLangEind],"&lt;="&amp;$A5653)</f>
        <v/>
      </c>
      <c r="G5653" s="15">
        <f>IF($D5653=1,$B5653*100+$C5653,-1)</f>
        <v/>
      </c>
      <c r="H5653" s="15">
        <f>IF($D5653=1,$B5653,-1)</f>
        <v/>
      </c>
      <c r="I5653" s="15">
        <f>IF($D5653=1,$C5653,-1)</f>
        <v/>
      </c>
    </row>
    <row r="5654">
      <c r="A5654" s="33" t="n">
        <v>45527.45833333334</v>
      </c>
      <c r="B5654" s="15">
        <f>WEEKDAY($A5654,2)</f>
        <v/>
      </c>
      <c r="C5654" s="15">
        <f>HOUR($A5654)</f>
        <v/>
      </c>
      <c r="D5654" s="15">
        <f>IF(AND($A5654&gt;=Instellingen!$B$6,$A5654&lt;Instellingen!$B$7),1,0)</f>
        <v/>
      </c>
      <c r="E5654" s="15">
        <f>COUNTIF(tData[BezoekStart],"&lt;"&amp;($A5654+1/24))-COUNTIF(tData[BezoekEind],"&lt;="&amp;$A5654)</f>
        <v/>
      </c>
      <c r="F5654" s="15">
        <f>COUNTIF(tData[BezoekLangStart],"&lt;"&amp;($A5654+1/24))-COUNTIF(tData[BezoekLangEind],"&lt;="&amp;$A5654)</f>
        <v/>
      </c>
      <c r="G5654" s="15">
        <f>IF($D5654=1,$B5654*100+$C5654,-1)</f>
        <v/>
      </c>
      <c r="H5654" s="15">
        <f>IF($D5654=1,$B5654,-1)</f>
        <v/>
      </c>
      <c r="I5654" s="15">
        <f>IF($D5654=1,$C5654,-1)</f>
        <v/>
      </c>
    </row>
    <row r="5655">
      <c r="A5655" s="33" t="n">
        <v>45527.5</v>
      </c>
      <c r="B5655" s="15">
        <f>WEEKDAY($A5655,2)</f>
        <v/>
      </c>
      <c r="C5655" s="15">
        <f>HOUR($A5655)</f>
        <v/>
      </c>
      <c r="D5655" s="15">
        <f>IF(AND($A5655&gt;=Instellingen!$B$6,$A5655&lt;Instellingen!$B$7),1,0)</f>
        <v/>
      </c>
      <c r="E5655" s="15">
        <f>COUNTIF(tData[BezoekStart],"&lt;"&amp;($A5655+1/24))-COUNTIF(tData[BezoekEind],"&lt;="&amp;$A5655)</f>
        <v/>
      </c>
      <c r="F5655" s="15">
        <f>COUNTIF(tData[BezoekLangStart],"&lt;"&amp;($A5655+1/24))-COUNTIF(tData[BezoekLangEind],"&lt;="&amp;$A5655)</f>
        <v/>
      </c>
      <c r="G5655" s="15">
        <f>IF($D5655=1,$B5655*100+$C5655,-1)</f>
        <v/>
      </c>
      <c r="H5655" s="15">
        <f>IF($D5655=1,$B5655,-1)</f>
        <v/>
      </c>
      <c r="I5655" s="15">
        <f>IF($D5655=1,$C5655,-1)</f>
        <v/>
      </c>
    </row>
    <row r="5656">
      <c r="A5656" s="33" t="n">
        <v>45527.54166666666</v>
      </c>
      <c r="B5656" s="15">
        <f>WEEKDAY($A5656,2)</f>
        <v/>
      </c>
      <c r="C5656" s="15">
        <f>HOUR($A5656)</f>
        <v/>
      </c>
      <c r="D5656" s="15">
        <f>IF(AND($A5656&gt;=Instellingen!$B$6,$A5656&lt;Instellingen!$B$7),1,0)</f>
        <v/>
      </c>
      <c r="E5656" s="15">
        <f>COUNTIF(tData[BezoekStart],"&lt;"&amp;($A5656+1/24))-COUNTIF(tData[BezoekEind],"&lt;="&amp;$A5656)</f>
        <v/>
      </c>
      <c r="F5656" s="15">
        <f>COUNTIF(tData[BezoekLangStart],"&lt;"&amp;($A5656+1/24))-COUNTIF(tData[BezoekLangEind],"&lt;="&amp;$A5656)</f>
        <v/>
      </c>
      <c r="G5656" s="15">
        <f>IF($D5656=1,$B5656*100+$C5656,-1)</f>
        <v/>
      </c>
      <c r="H5656" s="15">
        <f>IF($D5656=1,$B5656,-1)</f>
        <v/>
      </c>
      <c r="I5656" s="15">
        <f>IF($D5656=1,$C5656,-1)</f>
        <v/>
      </c>
    </row>
    <row r="5657">
      <c r="A5657" s="33" t="n">
        <v>45527.58333333334</v>
      </c>
      <c r="B5657" s="15">
        <f>WEEKDAY($A5657,2)</f>
        <v/>
      </c>
      <c r="C5657" s="15">
        <f>HOUR($A5657)</f>
        <v/>
      </c>
      <c r="D5657" s="15">
        <f>IF(AND($A5657&gt;=Instellingen!$B$6,$A5657&lt;Instellingen!$B$7),1,0)</f>
        <v/>
      </c>
      <c r="E5657" s="15">
        <f>COUNTIF(tData[BezoekStart],"&lt;"&amp;($A5657+1/24))-COUNTIF(tData[BezoekEind],"&lt;="&amp;$A5657)</f>
        <v/>
      </c>
      <c r="F5657" s="15">
        <f>COUNTIF(tData[BezoekLangStart],"&lt;"&amp;($A5657+1/24))-COUNTIF(tData[BezoekLangEind],"&lt;="&amp;$A5657)</f>
        <v/>
      </c>
      <c r="G5657" s="15">
        <f>IF($D5657=1,$B5657*100+$C5657,-1)</f>
        <v/>
      </c>
      <c r="H5657" s="15">
        <f>IF($D5657=1,$B5657,-1)</f>
        <v/>
      </c>
      <c r="I5657" s="15">
        <f>IF($D5657=1,$C5657,-1)</f>
        <v/>
      </c>
    </row>
    <row r="5658">
      <c r="A5658" s="33" t="n">
        <v>45527.625</v>
      </c>
      <c r="B5658" s="15">
        <f>WEEKDAY($A5658,2)</f>
        <v/>
      </c>
      <c r="C5658" s="15">
        <f>HOUR($A5658)</f>
        <v/>
      </c>
      <c r="D5658" s="15">
        <f>IF(AND($A5658&gt;=Instellingen!$B$6,$A5658&lt;Instellingen!$B$7),1,0)</f>
        <v/>
      </c>
      <c r="E5658" s="15">
        <f>COUNTIF(tData[BezoekStart],"&lt;"&amp;($A5658+1/24))-COUNTIF(tData[BezoekEind],"&lt;="&amp;$A5658)</f>
        <v/>
      </c>
      <c r="F5658" s="15">
        <f>COUNTIF(tData[BezoekLangStart],"&lt;"&amp;($A5658+1/24))-COUNTIF(tData[BezoekLangEind],"&lt;="&amp;$A5658)</f>
        <v/>
      </c>
      <c r="G5658" s="15">
        <f>IF($D5658=1,$B5658*100+$C5658,-1)</f>
        <v/>
      </c>
      <c r="H5658" s="15">
        <f>IF($D5658=1,$B5658,-1)</f>
        <v/>
      </c>
      <c r="I5658" s="15">
        <f>IF($D5658=1,$C5658,-1)</f>
        <v/>
      </c>
    </row>
    <row r="5659">
      <c r="A5659" s="33" t="n">
        <v>45527.66666666666</v>
      </c>
      <c r="B5659" s="15">
        <f>WEEKDAY($A5659,2)</f>
        <v/>
      </c>
      <c r="C5659" s="15">
        <f>HOUR($A5659)</f>
        <v/>
      </c>
      <c r="D5659" s="15">
        <f>IF(AND($A5659&gt;=Instellingen!$B$6,$A5659&lt;Instellingen!$B$7),1,0)</f>
        <v/>
      </c>
      <c r="E5659" s="15">
        <f>COUNTIF(tData[BezoekStart],"&lt;"&amp;($A5659+1/24))-COUNTIF(tData[BezoekEind],"&lt;="&amp;$A5659)</f>
        <v/>
      </c>
      <c r="F5659" s="15">
        <f>COUNTIF(tData[BezoekLangStart],"&lt;"&amp;($A5659+1/24))-COUNTIF(tData[BezoekLangEind],"&lt;="&amp;$A5659)</f>
        <v/>
      </c>
      <c r="G5659" s="15">
        <f>IF($D5659=1,$B5659*100+$C5659,-1)</f>
        <v/>
      </c>
      <c r="H5659" s="15">
        <f>IF($D5659=1,$B5659,-1)</f>
        <v/>
      </c>
      <c r="I5659" s="15">
        <f>IF($D5659=1,$C5659,-1)</f>
        <v/>
      </c>
    </row>
    <row r="5660">
      <c r="A5660" s="33" t="n">
        <v>45527.70833333334</v>
      </c>
      <c r="B5660" s="15">
        <f>WEEKDAY($A5660,2)</f>
        <v/>
      </c>
      <c r="C5660" s="15">
        <f>HOUR($A5660)</f>
        <v/>
      </c>
      <c r="D5660" s="15">
        <f>IF(AND($A5660&gt;=Instellingen!$B$6,$A5660&lt;Instellingen!$B$7),1,0)</f>
        <v/>
      </c>
      <c r="E5660" s="15">
        <f>COUNTIF(tData[BezoekStart],"&lt;"&amp;($A5660+1/24))-COUNTIF(tData[BezoekEind],"&lt;="&amp;$A5660)</f>
        <v/>
      </c>
      <c r="F5660" s="15">
        <f>COUNTIF(tData[BezoekLangStart],"&lt;"&amp;($A5660+1/24))-COUNTIF(tData[BezoekLangEind],"&lt;="&amp;$A5660)</f>
        <v/>
      </c>
      <c r="G5660" s="15">
        <f>IF($D5660=1,$B5660*100+$C5660,-1)</f>
        <v/>
      </c>
      <c r="H5660" s="15">
        <f>IF($D5660=1,$B5660,-1)</f>
        <v/>
      </c>
      <c r="I5660" s="15">
        <f>IF($D5660=1,$C5660,-1)</f>
        <v/>
      </c>
    </row>
    <row r="5661">
      <c r="A5661" s="33" t="n">
        <v>45527.75</v>
      </c>
      <c r="B5661" s="15">
        <f>WEEKDAY($A5661,2)</f>
        <v/>
      </c>
      <c r="C5661" s="15">
        <f>HOUR($A5661)</f>
        <v/>
      </c>
      <c r="D5661" s="15">
        <f>IF(AND($A5661&gt;=Instellingen!$B$6,$A5661&lt;Instellingen!$B$7),1,0)</f>
        <v/>
      </c>
      <c r="E5661" s="15">
        <f>COUNTIF(tData[BezoekStart],"&lt;"&amp;($A5661+1/24))-COUNTIF(tData[BezoekEind],"&lt;="&amp;$A5661)</f>
        <v/>
      </c>
      <c r="F5661" s="15">
        <f>COUNTIF(tData[BezoekLangStart],"&lt;"&amp;($A5661+1/24))-COUNTIF(tData[BezoekLangEind],"&lt;="&amp;$A5661)</f>
        <v/>
      </c>
      <c r="G5661" s="15">
        <f>IF($D5661=1,$B5661*100+$C5661,-1)</f>
        <v/>
      </c>
      <c r="H5661" s="15">
        <f>IF($D5661=1,$B5661,-1)</f>
        <v/>
      </c>
      <c r="I5661" s="15">
        <f>IF($D5661=1,$C5661,-1)</f>
        <v/>
      </c>
    </row>
    <row r="5662">
      <c r="A5662" s="33" t="n">
        <v>45527.79166666666</v>
      </c>
      <c r="B5662" s="15">
        <f>WEEKDAY($A5662,2)</f>
        <v/>
      </c>
      <c r="C5662" s="15">
        <f>HOUR($A5662)</f>
        <v/>
      </c>
      <c r="D5662" s="15">
        <f>IF(AND($A5662&gt;=Instellingen!$B$6,$A5662&lt;Instellingen!$B$7),1,0)</f>
        <v/>
      </c>
      <c r="E5662" s="15">
        <f>COUNTIF(tData[BezoekStart],"&lt;"&amp;($A5662+1/24))-COUNTIF(tData[BezoekEind],"&lt;="&amp;$A5662)</f>
        <v/>
      </c>
      <c r="F5662" s="15">
        <f>COUNTIF(tData[BezoekLangStart],"&lt;"&amp;($A5662+1/24))-COUNTIF(tData[BezoekLangEind],"&lt;="&amp;$A5662)</f>
        <v/>
      </c>
      <c r="G5662" s="15">
        <f>IF($D5662=1,$B5662*100+$C5662,-1)</f>
        <v/>
      </c>
      <c r="H5662" s="15">
        <f>IF($D5662=1,$B5662,-1)</f>
        <v/>
      </c>
      <c r="I5662" s="15">
        <f>IF($D5662=1,$C5662,-1)</f>
        <v/>
      </c>
    </row>
    <row r="5663">
      <c r="A5663" s="33" t="n">
        <v>45527.83333333334</v>
      </c>
      <c r="B5663" s="15">
        <f>WEEKDAY($A5663,2)</f>
        <v/>
      </c>
      <c r="C5663" s="15">
        <f>HOUR($A5663)</f>
        <v/>
      </c>
      <c r="D5663" s="15">
        <f>IF(AND($A5663&gt;=Instellingen!$B$6,$A5663&lt;Instellingen!$B$7),1,0)</f>
        <v/>
      </c>
      <c r="E5663" s="15">
        <f>COUNTIF(tData[BezoekStart],"&lt;"&amp;($A5663+1/24))-COUNTIF(tData[BezoekEind],"&lt;="&amp;$A5663)</f>
        <v/>
      </c>
      <c r="F5663" s="15">
        <f>COUNTIF(tData[BezoekLangStart],"&lt;"&amp;($A5663+1/24))-COUNTIF(tData[BezoekLangEind],"&lt;="&amp;$A5663)</f>
        <v/>
      </c>
      <c r="G5663" s="15">
        <f>IF($D5663=1,$B5663*100+$C5663,-1)</f>
        <v/>
      </c>
      <c r="H5663" s="15">
        <f>IF($D5663=1,$B5663,-1)</f>
        <v/>
      </c>
      <c r="I5663" s="15">
        <f>IF($D5663=1,$C5663,-1)</f>
        <v/>
      </c>
    </row>
    <row r="5664">
      <c r="A5664" s="33" t="n">
        <v>45527.875</v>
      </c>
      <c r="B5664" s="15">
        <f>WEEKDAY($A5664,2)</f>
        <v/>
      </c>
      <c r="C5664" s="15">
        <f>HOUR($A5664)</f>
        <v/>
      </c>
      <c r="D5664" s="15">
        <f>IF(AND($A5664&gt;=Instellingen!$B$6,$A5664&lt;Instellingen!$B$7),1,0)</f>
        <v/>
      </c>
      <c r="E5664" s="15">
        <f>COUNTIF(tData[BezoekStart],"&lt;"&amp;($A5664+1/24))-COUNTIF(tData[BezoekEind],"&lt;="&amp;$A5664)</f>
        <v/>
      </c>
      <c r="F5664" s="15">
        <f>COUNTIF(tData[BezoekLangStart],"&lt;"&amp;($A5664+1/24))-COUNTIF(tData[BezoekLangEind],"&lt;="&amp;$A5664)</f>
        <v/>
      </c>
      <c r="G5664" s="15">
        <f>IF($D5664=1,$B5664*100+$C5664,-1)</f>
        <v/>
      </c>
      <c r="H5664" s="15">
        <f>IF($D5664=1,$B5664,-1)</f>
        <v/>
      </c>
      <c r="I5664" s="15">
        <f>IF($D5664=1,$C5664,-1)</f>
        <v/>
      </c>
    </row>
    <row r="5665">
      <c r="A5665" s="33" t="n">
        <v>45527.91666666666</v>
      </c>
      <c r="B5665" s="15">
        <f>WEEKDAY($A5665,2)</f>
        <v/>
      </c>
      <c r="C5665" s="15">
        <f>HOUR($A5665)</f>
        <v/>
      </c>
      <c r="D5665" s="15">
        <f>IF(AND($A5665&gt;=Instellingen!$B$6,$A5665&lt;Instellingen!$B$7),1,0)</f>
        <v/>
      </c>
      <c r="E5665" s="15">
        <f>COUNTIF(tData[BezoekStart],"&lt;"&amp;($A5665+1/24))-COUNTIF(tData[BezoekEind],"&lt;="&amp;$A5665)</f>
        <v/>
      </c>
      <c r="F5665" s="15">
        <f>COUNTIF(tData[BezoekLangStart],"&lt;"&amp;($A5665+1/24))-COUNTIF(tData[BezoekLangEind],"&lt;="&amp;$A5665)</f>
        <v/>
      </c>
      <c r="G5665" s="15">
        <f>IF($D5665=1,$B5665*100+$C5665,-1)</f>
        <v/>
      </c>
      <c r="H5665" s="15">
        <f>IF($D5665=1,$B5665,-1)</f>
        <v/>
      </c>
      <c r="I5665" s="15">
        <f>IF($D5665=1,$C5665,-1)</f>
        <v/>
      </c>
    </row>
    <row r="5666">
      <c r="A5666" s="33" t="n">
        <v>45527.95833333334</v>
      </c>
      <c r="B5666" s="15">
        <f>WEEKDAY($A5666,2)</f>
        <v/>
      </c>
      <c r="C5666" s="15">
        <f>HOUR($A5666)</f>
        <v/>
      </c>
      <c r="D5666" s="15">
        <f>IF(AND($A5666&gt;=Instellingen!$B$6,$A5666&lt;Instellingen!$B$7),1,0)</f>
        <v/>
      </c>
      <c r="E5666" s="15">
        <f>COUNTIF(tData[BezoekStart],"&lt;"&amp;($A5666+1/24))-COUNTIF(tData[BezoekEind],"&lt;="&amp;$A5666)</f>
        <v/>
      </c>
      <c r="F5666" s="15">
        <f>COUNTIF(tData[BezoekLangStart],"&lt;"&amp;($A5666+1/24))-COUNTIF(tData[BezoekLangEind],"&lt;="&amp;$A5666)</f>
        <v/>
      </c>
      <c r="G5666" s="15">
        <f>IF($D5666=1,$B5666*100+$C5666,-1)</f>
        <v/>
      </c>
      <c r="H5666" s="15">
        <f>IF($D5666=1,$B5666,-1)</f>
        <v/>
      </c>
      <c r="I5666" s="15">
        <f>IF($D5666=1,$C5666,-1)</f>
        <v/>
      </c>
    </row>
    <row r="5667">
      <c r="A5667" s="33" t="n">
        <v>45528</v>
      </c>
      <c r="B5667" s="15">
        <f>WEEKDAY($A5667,2)</f>
        <v/>
      </c>
      <c r="C5667" s="15">
        <f>HOUR($A5667)</f>
        <v/>
      </c>
      <c r="D5667" s="15">
        <f>IF(AND($A5667&gt;=Instellingen!$B$6,$A5667&lt;Instellingen!$B$7),1,0)</f>
        <v/>
      </c>
      <c r="E5667" s="15">
        <f>COUNTIF(tData[BezoekStart],"&lt;"&amp;($A5667+1/24))-COUNTIF(tData[BezoekEind],"&lt;="&amp;$A5667)</f>
        <v/>
      </c>
      <c r="F5667" s="15">
        <f>COUNTIF(tData[BezoekLangStart],"&lt;"&amp;($A5667+1/24))-COUNTIF(tData[BezoekLangEind],"&lt;="&amp;$A5667)</f>
        <v/>
      </c>
      <c r="G5667" s="15">
        <f>IF($D5667=1,$B5667*100+$C5667,-1)</f>
        <v/>
      </c>
      <c r="H5667" s="15">
        <f>IF($D5667=1,$B5667,-1)</f>
        <v/>
      </c>
      <c r="I5667" s="15">
        <f>IF($D5667=1,$C5667,-1)</f>
        <v/>
      </c>
    </row>
    <row r="5668">
      <c r="A5668" s="33" t="n">
        <v>45528.04166666666</v>
      </c>
      <c r="B5668" s="15">
        <f>WEEKDAY($A5668,2)</f>
        <v/>
      </c>
      <c r="C5668" s="15">
        <f>HOUR($A5668)</f>
        <v/>
      </c>
      <c r="D5668" s="15">
        <f>IF(AND($A5668&gt;=Instellingen!$B$6,$A5668&lt;Instellingen!$B$7),1,0)</f>
        <v/>
      </c>
      <c r="E5668" s="15">
        <f>COUNTIF(tData[BezoekStart],"&lt;"&amp;($A5668+1/24))-COUNTIF(tData[BezoekEind],"&lt;="&amp;$A5668)</f>
        <v/>
      </c>
      <c r="F5668" s="15">
        <f>COUNTIF(tData[BezoekLangStart],"&lt;"&amp;($A5668+1/24))-COUNTIF(tData[BezoekLangEind],"&lt;="&amp;$A5668)</f>
        <v/>
      </c>
      <c r="G5668" s="15">
        <f>IF($D5668=1,$B5668*100+$C5668,-1)</f>
        <v/>
      </c>
      <c r="H5668" s="15">
        <f>IF($D5668=1,$B5668,-1)</f>
        <v/>
      </c>
      <c r="I5668" s="15">
        <f>IF($D5668=1,$C5668,-1)</f>
        <v/>
      </c>
    </row>
    <row r="5669">
      <c r="A5669" s="33" t="n">
        <v>45528.08333333334</v>
      </c>
      <c r="B5669" s="15">
        <f>WEEKDAY($A5669,2)</f>
        <v/>
      </c>
      <c r="C5669" s="15">
        <f>HOUR($A5669)</f>
        <v/>
      </c>
      <c r="D5669" s="15">
        <f>IF(AND($A5669&gt;=Instellingen!$B$6,$A5669&lt;Instellingen!$B$7),1,0)</f>
        <v/>
      </c>
      <c r="E5669" s="15">
        <f>COUNTIF(tData[BezoekStart],"&lt;"&amp;($A5669+1/24))-COUNTIF(tData[BezoekEind],"&lt;="&amp;$A5669)</f>
        <v/>
      </c>
      <c r="F5669" s="15">
        <f>COUNTIF(tData[BezoekLangStart],"&lt;"&amp;($A5669+1/24))-COUNTIF(tData[BezoekLangEind],"&lt;="&amp;$A5669)</f>
        <v/>
      </c>
      <c r="G5669" s="15">
        <f>IF($D5669=1,$B5669*100+$C5669,-1)</f>
        <v/>
      </c>
      <c r="H5669" s="15">
        <f>IF($D5669=1,$B5669,-1)</f>
        <v/>
      </c>
      <c r="I5669" s="15">
        <f>IF($D5669=1,$C5669,-1)</f>
        <v/>
      </c>
    </row>
    <row r="5670">
      <c r="A5670" s="33" t="n">
        <v>45528.125</v>
      </c>
      <c r="B5670" s="15">
        <f>WEEKDAY($A5670,2)</f>
        <v/>
      </c>
      <c r="C5670" s="15">
        <f>HOUR($A5670)</f>
        <v/>
      </c>
      <c r="D5670" s="15">
        <f>IF(AND($A5670&gt;=Instellingen!$B$6,$A5670&lt;Instellingen!$B$7),1,0)</f>
        <v/>
      </c>
      <c r="E5670" s="15">
        <f>COUNTIF(tData[BezoekStart],"&lt;"&amp;($A5670+1/24))-COUNTIF(tData[BezoekEind],"&lt;="&amp;$A5670)</f>
        <v/>
      </c>
      <c r="F5670" s="15">
        <f>COUNTIF(tData[BezoekLangStart],"&lt;"&amp;($A5670+1/24))-COUNTIF(tData[BezoekLangEind],"&lt;="&amp;$A5670)</f>
        <v/>
      </c>
      <c r="G5670" s="15">
        <f>IF($D5670=1,$B5670*100+$C5670,-1)</f>
        <v/>
      </c>
      <c r="H5670" s="15">
        <f>IF($D5670=1,$B5670,-1)</f>
        <v/>
      </c>
      <c r="I5670" s="15">
        <f>IF($D5670=1,$C5670,-1)</f>
        <v/>
      </c>
    </row>
    <row r="5671">
      <c r="A5671" s="33" t="n">
        <v>45528.16666666666</v>
      </c>
      <c r="B5671" s="15">
        <f>WEEKDAY($A5671,2)</f>
        <v/>
      </c>
      <c r="C5671" s="15">
        <f>HOUR($A5671)</f>
        <v/>
      </c>
      <c r="D5671" s="15">
        <f>IF(AND($A5671&gt;=Instellingen!$B$6,$A5671&lt;Instellingen!$B$7),1,0)</f>
        <v/>
      </c>
      <c r="E5671" s="15">
        <f>COUNTIF(tData[BezoekStart],"&lt;"&amp;($A5671+1/24))-COUNTIF(tData[BezoekEind],"&lt;="&amp;$A5671)</f>
        <v/>
      </c>
      <c r="F5671" s="15">
        <f>COUNTIF(tData[BezoekLangStart],"&lt;"&amp;($A5671+1/24))-COUNTIF(tData[BezoekLangEind],"&lt;="&amp;$A5671)</f>
        <v/>
      </c>
      <c r="G5671" s="15">
        <f>IF($D5671=1,$B5671*100+$C5671,-1)</f>
        <v/>
      </c>
      <c r="H5671" s="15">
        <f>IF($D5671=1,$B5671,-1)</f>
        <v/>
      </c>
      <c r="I5671" s="15">
        <f>IF($D5671=1,$C5671,-1)</f>
        <v/>
      </c>
    </row>
    <row r="5672">
      <c r="A5672" s="33" t="n">
        <v>45528.20833333334</v>
      </c>
      <c r="B5672" s="15">
        <f>WEEKDAY($A5672,2)</f>
        <v/>
      </c>
      <c r="C5672" s="15">
        <f>HOUR($A5672)</f>
        <v/>
      </c>
      <c r="D5672" s="15">
        <f>IF(AND($A5672&gt;=Instellingen!$B$6,$A5672&lt;Instellingen!$B$7),1,0)</f>
        <v/>
      </c>
      <c r="E5672" s="15">
        <f>COUNTIF(tData[BezoekStart],"&lt;"&amp;($A5672+1/24))-COUNTIF(tData[BezoekEind],"&lt;="&amp;$A5672)</f>
        <v/>
      </c>
      <c r="F5672" s="15">
        <f>COUNTIF(tData[BezoekLangStart],"&lt;"&amp;($A5672+1/24))-COUNTIF(tData[BezoekLangEind],"&lt;="&amp;$A5672)</f>
        <v/>
      </c>
      <c r="G5672" s="15">
        <f>IF($D5672=1,$B5672*100+$C5672,-1)</f>
        <v/>
      </c>
      <c r="H5672" s="15">
        <f>IF($D5672=1,$B5672,-1)</f>
        <v/>
      </c>
      <c r="I5672" s="15">
        <f>IF($D5672=1,$C5672,-1)</f>
        <v/>
      </c>
    </row>
    <row r="5673">
      <c r="A5673" s="33" t="n">
        <v>45528.25</v>
      </c>
      <c r="B5673" s="15">
        <f>WEEKDAY($A5673,2)</f>
        <v/>
      </c>
      <c r="C5673" s="15">
        <f>HOUR($A5673)</f>
        <v/>
      </c>
      <c r="D5673" s="15">
        <f>IF(AND($A5673&gt;=Instellingen!$B$6,$A5673&lt;Instellingen!$B$7),1,0)</f>
        <v/>
      </c>
      <c r="E5673" s="15">
        <f>COUNTIF(tData[BezoekStart],"&lt;"&amp;($A5673+1/24))-COUNTIF(tData[BezoekEind],"&lt;="&amp;$A5673)</f>
        <v/>
      </c>
      <c r="F5673" s="15">
        <f>COUNTIF(tData[BezoekLangStart],"&lt;"&amp;($A5673+1/24))-COUNTIF(tData[BezoekLangEind],"&lt;="&amp;$A5673)</f>
        <v/>
      </c>
      <c r="G5673" s="15">
        <f>IF($D5673=1,$B5673*100+$C5673,-1)</f>
        <v/>
      </c>
      <c r="H5673" s="15">
        <f>IF($D5673=1,$B5673,-1)</f>
        <v/>
      </c>
      <c r="I5673" s="15">
        <f>IF($D5673=1,$C5673,-1)</f>
        <v/>
      </c>
    </row>
    <row r="5674">
      <c r="A5674" s="33" t="n">
        <v>45528.29166666666</v>
      </c>
      <c r="B5674" s="15">
        <f>WEEKDAY($A5674,2)</f>
        <v/>
      </c>
      <c r="C5674" s="15">
        <f>HOUR($A5674)</f>
        <v/>
      </c>
      <c r="D5674" s="15">
        <f>IF(AND($A5674&gt;=Instellingen!$B$6,$A5674&lt;Instellingen!$B$7),1,0)</f>
        <v/>
      </c>
      <c r="E5674" s="15">
        <f>COUNTIF(tData[BezoekStart],"&lt;"&amp;($A5674+1/24))-COUNTIF(tData[BezoekEind],"&lt;="&amp;$A5674)</f>
        <v/>
      </c>
      <c r="F5674" s="15">
        <f>COUNTIF(tData[BezoekLangStart],"&lt;"&amp;($A5674+1/24))-COUNTIF(tData[BezoekLangEind],"&lt;="&amp;$A5674)</f>
        <v/>
      </c>
      <c r="G5674" s="15">
        <f>IF($D5674=1,$B5674*100+$C5674,-1)</f>
        <v/>
      </c>
      <c r="H5674" s="15">
        <f>IF($D5674=1,$B5674,-1)</f>
        <v/>
      </c>
      <c r="I5674" s="15">
        <f>IF($D5674=1,$C5674,-1)</f>
        <v/>
      </c>
    </row>
    <row r="5675">
      <c r="A5675" s="33" t="n">
        <v>45528.33333333334</v>
      </c>
      <c r="B5675" s="15">
        <f>WEEKDAY($A5675,2)</f>
        <v/>
      </c>
      <c r="C5675" s="15">
        <f>HOUR($A5675)</f>
        <v/>
      </c>
      <c r="D5675" s="15">
        <f>IF(AND($A5675&gt;=Instellingen!$B$6,$A5675&lt;Instellingen!$B$7),1,0)</f>
        <v/>
      </c>
      <c r="E5675" s="15">
        <f>COUNTIF(tData[BezoekStart],"&lt;"&amp;($A5675+1/24))-COUNTIF(tData[BezoekEind],"&lt;="&amp;$A5675)</f>
        <v/>
      </c>
      <c r="F5675" s="15">
        <f>COUNTIF(tData[BezoekLangStart],"&lt;"&amp;($A5675+1/24))-COUNTIF(tData[BezoekLangEind],"&lt;="&amp;$A5675)</f>
        <v/>
      </c>
      <c r="G5675" s="15">
        <f>IF($D5675=1,$B5675*100+$C5675,-1)</f>
        <v/>
      </c>
      <c r="H5675" s="15">
        <f>IF($D5675=1,$B5675,-1)</f>
        <v/>
      </c>
      <c r="I5675" s="15">
        <f>IF($D5675=1,$C5675,-1)</f>
        <v/>
      </c>
    </row>
    <row r="5676">
      <c r="A5676" s="33" t="n">
        <v>45528.375</v>
      </c>
      <c r="B5676" s="15">
        <f>WEEKDAY($A5676,2)</f>
        <v/>
      </c>
      <c r="C5676" s="15">
        <f>HOUR($A5676)</f>
        <v/>
      </c>
      <c r="D5676" s="15">
        <f>IF(AND($A5676&gt;=Instellingen!$B$6,$A5676&lt;Instellingen!$B$7),1,0)</f>
        <v/>
      </c>
      <c r="E5676" s="15">
        <f>COUNTIF(tData[BezoekStart],"&lt;"&amp;($A5676+1/24))-COUNTIF(tData[BezoekEind],"&lt;="&amp;$A5676)</f>
        <v/>
      </c>
      <c r="F5676" s="15">
        <f>COUNTIF(tData[BezoekLangStart],"&lt;"&amp;($A5676+1/24))-COUNTIF(tData[BezoekLangEind],"&lt;="&amp;$A5676)</f>
        <v/>
      </c>
      <c r="G5676" s="15">
        <f>IF($D5676=1,$B5676*100+$C5676,-1)</f>
        <v/>
      </c>
      <c r="H5676" s="15">
        <f>IF($D5676=1,$B5676,-1)</f>
        <v/>
      </c>
      <c r="I5676" s="15">
        <f>IF($D5676=1,$C5676,-1)</f>
        <v/>
      </c>
    </row>
    <row r="5677">
      <c r="A5677" s="33" t="n">
        <v>45528.41666666666</v>
      </c>
      <c r="B5677" s="15">
        <f>WEEKDAY($A5677,2)</f>
        <v/>
      </c>
      <c r="C5677" s="15">
        <f>HOUR($A5677)</f>
        <v/>
      </c>
      <c r="D5677" s="15">
        <f>IF(AND($A5677&gt;=Instellingen!$B$6,$A5677&lt;Instellingen!$B$7),1,0)</f>
        <v/>
      </c>
      <c r="E5677" s="15">
        <f>COUNTIF(tData[BezoekStart],"&lt;"&amp;($A5677+1/24))-COUNTIF(tData[BezoekEind],"&lt;="&amp;$A5677)</f>
        <v/>
      </c>
      <c r="F5677" s="15">
        <f>COUNTIF(tData[BezoekLangStart],"&lt;"&amp;($A5677+1/24))-COUNTIF(tData[BezoekLangEind],"&lt;="&amp;$A5677)</f>
        <v/>
      </c>
      <c r="G5677" s="15">
        <f>IF($D5677=1,$B5677*100+$C5677,-1)</f>
        <v/>
      </c>
      <c r="H5677" s="15">
        <f>IF($D5677=1,$B5677,-1)</f>
        <v/>
      </c>
      <c r="I5677" s="15">
        <f>IF($D5677=1,$C5677,-1)</f>
        <v/>
      </c>
    </row>
    <row r="5678">
      <c r="A5678" s="33" t="n">
        <v>45528.45833333334</v>
      </c>
      <c r="B5678" s="15">
        <f>WEEKDAY($A5678,2)</f>
        <v/>
      </c>
      <c r="C5678" s="15">
        <f>HOUR($A5678)</f>
        <v/>
      </c>
      <c r="D5678" s="15">
        <f>IF(AND($A5678&gt;=Instellingen!$B$6,$A5678&lt;Instellingen!$B$7),1,0)</f>
        <v/>
      </c>
      <c r="E5678" s="15">
        <f>COUNTIF(tData[BezoekStart],"&lt;"&amp;($A5678+1/24))-COUNTIF(tData[BezoekEind],"&lt;="&amp;$A5678)</f>
        <v/>
      </c>
      <c r="F5678" s="15">
        <f>COUNTIF(tData[BezoekLangStart],"&lt;"&amp;($A5678+1/24))-COUNTIF(tData[BezoekLangEind],"&lt;="&amp;$A5678)</f>
        <v/>
      </c>
      <c r="G5678" s="15">
        <f>IF($D5678=1,$B5678*100+$C5678,-1)</f>
        <v/>
      </c>
      <c r="H5678" s="15">
        <f>IF($D5678=1,$B5678,-1)</f>
        <v/>
      </c>
      <c r="I5678" s="15">
        <f>IF($D5678=1,$C5678,-1)</f>
        <v/>
      </c>
    </row>
    <row r="5679">
      <c r="A5679" s="33" t="n">
        <v>45528.5</v>
      </c>
      <c r="B5679" s="15">
        <f>WEEKDAY($A5679,2)</f>
        <v/>
      </c>
      <c r="C5679" s="15">
        <f>HOUR($A5679)</f>
        <v/>
      </c>
      <c r="D5679" s="15">
        <f>IF(AND($A5679&gt;=Instellingen!$B$6,$A5679&lt;Instellingen!$B$7),1,0)</f>
        <v/>
      </c>
      <c r="E5679" s="15">
        <f>COUNTIF(tData[BezoekStart],"&lt;"&amp;($A5679+1/24))-COUNTIF(tData[BezoekEind],"&lt;="&amp;$A5679)</f>
        <v/>
      </c>
      <c r="F5679" s="15">
        <f>COUNTIF(tData[BezoekLangStart],"&lt;"&amp;($A5679+1/24))-COUNTIF(tData[BezoekLangEind],"&lt;="&amp;$A5679)</f>
        <v/>
      </c>
      <c r="G5679" s="15">
        <f>IF($D5679=1,$B5679*100+$C5679,-1)</f>
        <v/>
      </c>
      <c r="H5679" s="15">
        <f>IF($D5679=1,$B5679,-1)</f>
        <v/>
      </c>
      <c r="I5679" s="15">
        <f>IF($D5679=1,$C5679,-1)</f>
        <v/>
      </c>
    </row>
    <row r="5680">
      <c r="A5680" s="33" t="n">
        <v>45528.54166666666</v>
      </c>
      <c r="B5680" s="15">
        <f>WEEKDAY($A5680,2)</f>
        <v/>
      </c>
      <c r="C5680" s="15">
        <f>HOUR($A5680)</f>
        <v/>
      </c>
      <c r="D5680" s="15">
        <f>IF(AND($A5680&gt;=Instellingen!$B$6,$A5680&lt;Instellingen!$B$7),1,0)</f>
        <v/>
      </c>
      <c r="E5680" s="15">
        <f>COUNTIF(tData[BezoekStart],"&lt;"&amp;($A5680+1/24))-COUNTIF(tData[BezoekEind],"&lt;="&amp;$A5680)</f>
        <v/>
      </c>
      <c r="F5680" s="15">
        <f>COUNTIF(tData[BezoekLangStart],"&lt;"&amp;($A5680+1/24))-COUNTIF(tData[BezoekLangEind],"&lt;="&amp;$A5680)</f>
        <v/>
      </c>
      <c r="G5680" s="15">
        <f>IF($D5680=1,$B5680*100+$C5680,-1)</f>
        <v/>
      </c>
      <c r="H5680" s="15">
        <f>IF($D5680=1,$B5680,-1)</f>
        <v/>
      </c>
      <c r="I5680" s="15">
        <f>IF($D5680=1,$C5680,-1)</f>
        <v/>
      </c>
    </row>
    <row r="5681">
      <c r="A5681" s="33" t="n">
        <v>45528.58333333334</v>
      </c>
      <c r="B5681" s="15">
        <f>WEEKDAY($A5681,2)</f>
        <v/>
      </c>
      <c r="C5681" s="15">
        <f>HOUR($A5681)</f>
        <v/>
      </c>
      <c r="D5681" s="15">
        <f>IF(AND($A5681&gt;=Instellingen!$B$6,$A5681&lt;Instellingen!$B$7),1,0)</f>
        <v/>
      </c>
      <c r="E5681" s="15">
        <f>COUNTIF(tData[BezoekStart],"&lt;"&amp;($A5681+1/24))-COUNTIF(tData[BezoekEind],"&lt;="&amp;$A5681)</f>
        <v/>
      </c>
      <c r="F5681" s="15">
        <f>COUNTIF(tData[BezoekLangStart],"&lt;"&amp;($A5681+1/24))-COUNTIF(tData[BezoekLangEind],"&lt;="&amp;$A5681)</f>
        <v/>
      </c>
      <c r="G5681" s="15">
        <f>IF($D5681=1,$B5681*100+$C5681,-1)</f>
        <v/>
      </c>
      <c r="H5681" s="15">
        <f>IF($D5681=1,$B5681,-1)</f>
        <v/>
      </c>
      <c r="I5681" s="15">
        <f>IF($D5681=1,$C5681,-1)</f>
        <v/>
      </c>
    </row>
    <row r="5682">
      <c r="A5682" s="33" t="n">
        <v>45528.625</v>
      </c>
      <c r="B5682" s="15">
        <f>WEEKDAY($A5682,2)</f>
        <v/>
      </c>
      <c r="C5682" s="15">
        <f>HOUR($A5682)</f>
        <v/>
      </c>
      <c r="D5682" s="15">
        <f>IF(AND($A5682&gt;=Instellingen!$B$6,$A5682&lt;Instellingen!$B$7),1,0)</f>
        <v/>
      </c>
      <c r="E5682" s="15">
        <f>COUNTIF(tData[BezoekStart],"&lt;"&amp;($A5682+1/24))-COUNTIF(tData[BezoekEind],"&lt;="&amp;$A5682)</f>
        <v/>
      </c>
      <c r="F5682" s="15">
        <f>COUNTIF(tData[BezoekLangStart],"&lt;"&amp;($A5682+1/24))-COUNTIF(tData[BezoekLangEind],"&lt;="&amp;$A5682)</f>
        <v/>
      </c>
      <c r="G5682" s="15">
        <f>IF($D5682=1,$B5682*100+$C5682,-1)</f>
        <v/>
      </c>
      <c r="H5682" s="15">
        <f>IF($D5682=1,$B5682,-1)</f>
        <v/>
      </c>
      <c r="I5682" s="15">
        <f>IF($D5682=1,$C5682,-1)</f>
        <v/>
      </c>
    </row>
    <row r="5683">
      <c r="A5683" s="33" t="n">
        <v>45528.66666666666</v>
      </c>
      <c r="B5683" s="15">
        <f>WEEKDAY($A5683,2)</f>
        <v/>
      </c>
      <c r="C5683" s="15">
        <f>HOUR($A5683)</f>
        <v/>
      </c>
      <c r="D5683" s="15">
        <f>IF(AND($A5683&gt;=Instellingen!$B$6,$A5683&lt;Instellingen!$B$7),1,0)</f>
        <v/>
      </c>
      <c r="E5683" s="15">
        <f>COUNTIF(tData[BezoekStart],"&lt;"&amp;($A5683+1/24))-COUNTIF(tData[BezoekEind],"&lt;="&amp;$A5683)</f>
        <v/>
      </c>
      <c r="F5683" s="15">
        <f>COUNTIF(tData[BezoekLangStart],"&lt;"&amp;($A5683+1/24))-COUNTIF(tData[BezoekLangEind],"&lt;="&amp;$A5683)</f>
        <v/>
      </c>
      <c r="G5683" s="15">
        <f>IF($D5683=1,$B5683*100+$C5683,-1)</f>
        <v/>
      </c>
      <c r="H5683" s="15">
        <f>IF($D5683=1,$B5683,-1)</f>
        <v/>
      </c>
      <c r="I5683" s="15">
        <f>IF($D5683=1,$C5683,-1)</f>
        <v/>
      </c>
    </row>
    <row r="5684">
      <c r="A5684" s="33" t="n">
        <v>45528.70833333334</v>
      </c>
      <c r="B5684" s="15">
        <f>WEEKDAY($A5684,2)</f>
        <v/>
      </c>
      <c r="C5684" s="15">
        <f>HOUR($A5684)</f>
        <v/>
      </c>
      <c r="D5684" s="15">
        <f>IF(AND($A5684&gt;=Instellingen!$B$6,$A5684&lt;Instellingen!$B$7),1,0)</f>
        <v/>
      </c>
      <c r="E5684" s="15">
        <f>COUNTIF(tData[BezoekStart],"&lt;"&amp;($A5684+1/24))-COUNTIF(tData[BezoekEind],"&lt;="&amp;$A5684)</f>
        <v/>
      </c>
      <c r="F5684" s="15">
        <f>COUNTIF(tData[BezoekLangStart],"&lt;"&amp;($A5684+1/24))-COUNTIF(tData[BezoekLangEind],"&lt;="&amp;$A5684)</f>
        <v/>
      </c>
      <c r="G5684" s="15">
        <f>IF($D5684=1,$B5684*100+$C5684,-1)</f>
        <v/>
      </c>
      <c r="H5684" s="15">
        <f>IF($D5684=1,$B5684,-1)</f>
        <v/>
      </c>
      <c r="I5684" s="15">
        <f>IF($D5684=1,$C5684,-1)</f>
        <v/>
      </c>
    </row>
    <row r="5685">
      <c r="A5685" s="33" t="n">
        <v>45528.75</v>
      </c>
      <c r="B5685" s="15">
        <f>WEEKDAY($A5685,2)</f>
        <v/>
      </c>
      <c r="C5685" s="15">
        <f>HOUR($A5685)</f>
        <v/>
      </c>
      <c r="D5685" s="15">
        <f>IF(AND($A5685&gt;=Instellingen!$B$6,$A5685&lt;Instellingen!$B$7),1,0)</f>
        <v/>
      </c>
      <c r="E5685" s="15">
        <f>COUNTIF(tData[BezoekStart],"&lt;"&amp;($A5685+1/24))-COUNTIF(tData[BezoekEind],"&lt;="&amp;$A5685)</f>
        <v/>
      </c>
      <c r="F5685" s="15">
        <f>COUNTIF(tData[BezoekLangStart],"&lt;"&amp;($A5685+1/24))-COUNTIF(tData[BezoekLangEind],"&lt;="&amp;$A5685)</f>
        <v/>
      </c>
      <c r="G5685" s="15">
        <f>IF($D5685=1,$B5685*100+$C5685,-1)</f>
        <v/>
      </c>
      <c r="H5685" s="15">
        <f>IF($D5685=1,$B5685,-1)</f>
        <v/>
      </c>
      <c r="I5685" s="15">
        <f>IF($D5685=1,$C5685,-1)</f>
        <v/>
      </c>
    </row>
    <row r="5686">
      <c r="A5686" s="33" t="n">
        <v>45528.79166666666</v>
      </c>
      <c r="B5686" s="15">
        <f>WEEKDAY($A5686,2)</f>
        <v/>
      </c>
      <c r="C5686" s="15">
        <f>HOUR($A5686)</f>
        <v/>
      </c>
      <c r="D5686" s="15">
        <f>IF(AND($A5686&gt;=Instellingen!$B$6,$A5686&lt;Instellingen!$B$7),1,0)</f>
        <v/>
      </c>
      <c r="E5686" s="15">
        <f>COUNTIF(tData[BezoekStart],"&lt;"&amp;($A5686+1/24))-COUNTIF(tData[BezoekEind],"&lt;="&amp;$A5686)</f>
        <v/>
      </c>
      <c r="F5686" s="15">
        <f>COUNTIF(tData[BezoekLangStart],"&lt;"&amp;($A5686+1/24))-COUNTIF(tData[BezoekLangEind],"&lt;="&amp;$A5686)</f>
        <v/>
      </c>
      <c r="G5686" s="15">
        <f>IF($D5686=1,$B5686*100+$C5686,-1)</f>
        <v/>
      </c>
      <c r="H5686" s="15">
        <f>IF($D5686=1,$B5686,-1)</f>
        <v/>
      </c>
      <c r="I5686" s="15">
        <f>IF($D5686=1,$C5686,-1)</f>
        <v/>
      </c>
    </row>
    <row r="5687">
      <c r="A5687" s="33" t="n">
        <v>45528.83333333334</v>
      </c>
      <c r="B5687" s="15">
        <f>WEEKDAY($A5687,2)</f>
        <v/>
      </c>
      <c r="C5687" s="15">
        <f>HOUR($A5687)</f>
        <v/>
      </c>
      <c r="D5687" s="15">
        <f>IF(AND($A5687&gt;=Instellingen!$B$6,$A5687&lt;Instellingen!$B$7),1,0)</f>
        <v/>
      </c>
      <c r="E5687" s="15">
        <f>COUNTIF(tData[BezoekStart],"&lt;"&amp;($A5687+1/24))-COUNTIF(tData[BezoekEind],"&lt;="&amp;$A5687)</f>
        <v/>
      </c>
      <c r="F5687" s="15">
        <f>COUNTIF(tData[BezoekLangStart],"&lt;"&amp;($A5687+1/24))-COUNTIF(tData[BezoekLangEind],"&lt;="&amp;$A5687)</f>
        <v/>
      </c>
      <c r="G5687" s="15">
        <f>IF($D5687=1,$B5687*100+$C5687,-1)</f>
        <v/>
      </c>
      <c r="H5687" s="15">
        <f>IF($D5687=1,$B5687,-1)</f>
        <v/>
      </c>
      <c r="I5687" s="15">
        <f>IF($D5687=1,$C5687,-1)</f>
        <v/>
      </c>
    </row>
    <row r="5688">
      <c r="A5688" s="33" t="n">
        <v>45528.875</v>
      </c>
      <c r="B5688" s="15">
        <f>WEEKDAY($A5688,2)</f>
        <v/>
      </c>
      <c r="C5688" s="15">
        <f>HOUR($A5688)</f>
        <v/>
      </c>
      <c r="D5688" s="15">
        <f>IF(AND($A5688&gt;=Instellingen!$B$6,$A5688&lt;Instellingen!$B$7),1,0)</f>
        <v/>
      </c>
      <c r="E5688" s="15">
        <f>COUNTIF(tData[BezoekStart],"&lt;"&amp;($A5688+1/24))-COUNTIF(tData[BezoekEind],"&lt;="&amp;$A5688)</f>
        <v/>
      </c>
      <c r="F5688" s="15">
        <f>COUNTIF(tData[BezoekLangStart],"&lt;"&amp;($A5688+1/24))-COUNTIF(tData[BezoekLangEind],"&lt;="&amp;$A5688)</f>
        <v/>
      </c>
      <c r="G5688" s="15">
        <f>IF($D5688=1,$B5688*100+$C5688,-1)</f>
        <v/>
      </c>
      <c r="H5688" s="15">
        <f>IF($D5688=1,$B5688,-1)</f>
        <v/>
      </c>
      <c r="I5688" s="15">
        <f>IF($D5688=1,$C5688,-1)</f>
        <v/>
      </c>
    </row>
    <row r="5689">
      <c r="A5689" s="33" t="n">
        <v>45528.91666666666</v>
      </c>
      <c r="B5689" s="15">
        <f>WEEKDAY($A5689,2)</f>
        <v/>
      </c>
      <c r="C5689" s="15">
        <f>HOUR($A5689)</f>
        <v/>
      </c>
      <c r="D5689" s="15">
        <f>IF(AND($A5689&gt;=Instellingen!$B$6,$A5689&lt;Instellingen!$B$7),1,0)</f>
        <v/>
      </c>
      <c r="E5689" s="15">
        <f>COUNTIF(tData[BezoekStart],"&lt;"&amp;($A5689+1/24))-COUNTIF(tData[BezoekEind],"&lt;="&amp;$A5689)</f>
        <v/>
      </c>
      <c r="F5689" s="15">
        <f>COUNTIF(tData[BezoekLangStart],"&lt;"&amp;($A5689+1/24))-COUNTIF(tData[BezoekLangEind],"&lt;="&amp;$A5689)</f>
        <v/>
      </c>
      <c r="G5689" s="15">
        <f>IF($D5689=1,$B5689*100+$C5689,-1)</f>
        <v/>
      </c>
      <c r="H5689" s="15">
        <f>IF($D5689=1,$B5689,-1)</f>
        <v/>
      </c>
      <c r="I5689" s="15">
        <f>IF($D5689=1,$C5689,-1)</f>
        <v/>
      </c>
    </row>
    <row r="5690">
      <c r="A5690" s="33" t="n">
        <v>45528.95833333334</v>
      </c>
      <c r="B5690" s="15">
        <f>WEEKDAY($A5690,2)</f>
        <v/>
      </c>
      <c r="C5690" s="15">
        <f>HOUR($A5690)</f>
        <v/>
      </c>
      <c r="D5690" s="15">
        <f>IF(AND($A5690&gt;=Instellingen!$B$6,$A5690&lt;Instellingen!$B$7),1,0)</f>
        <v/>
      </c>
      <c r="E5690" s="15">
        <f>COUNTIF(tData[BezoekStart],"&lt;"&amp;($A5690+1/24))-COUNTIF(tData[BezoekEind],"&lt;="&amp;$A5690)</f>
        <v/>
      </c>
      <c r="F5690" s="15">
        <f>COUNTIF(tData[BezoekLangStart],"&lt;"&amp;($A5690+1/24))-COUNTIF(tData[BezoekLangEind],"&lt;="&amp;$A5690)</f>
        <v/>
      </c>
      <c r="G5690" s="15">
        <f>IF($D5690=1,$B5690*100+$C5690,-1)</f>
        <v/>
      </c>
      <c r="H5690" s="15">
        <f>IF($D5690=1,$B5690,-1)</f>
        <v/>
      </c>
      <c r="I5690" s="15">
        <f>IF($D5690=1,$C5690,-1)</f>
        <v/>
      </c>
    </row>
    <row r="5691">
      <c r="A5691" s="33" t="n">
        <v>45529</v>
      </c>
      <c r="B5691" s="15">
        <f>WEEKDAY($A5691,2)</f>
        <v/>
      </c>
      <c r="C5691" s="15">
        <f>HOUR($A5691)</f>
        <v/>
      </c>
      <c r="D5691" s="15">
        <f>IF(AND($A5691&gt;=Instellingen!$B$6,$A5691&lt;Instellingen!$B$7),1,0)</f>
        <v/>
      </c>
      <c r="E5691" s="15">
        <f>COUNTIF(tData[BezoekStart],"&lt;"&amp;($A5691+1/24))-COUNTIF(tData[BezoekEind],"&lt;="&amp;$A5691)</f>
        <v/>
      </c>
      <c r="F5691" s="15">
        <f>COUNTIF(tData[BezoekLangStart],"&lt;"&amp;($A5691+1/24))-COUNTIF(tData[BezoekLangEind],"&lt;="&amp;$A5691)</f>
        <v/>
      </c>
      <c r="G5691" s="15">
        <f>IF($D5691=1,$B5691*100+$C5691,-1)</f>
        <v/>
      </c>
      <c r="H5691" s="15">
        <f>IF($D5691=1,$B5691,-1)</f>
        <v/>
      </c>
      <c r="I5691" s="15">
        <f>IF($D5691=1,$C5691,-1)</f>
        <v/>
      </c>
    </row>
    <row r="5692">
      <c r="A5692" s="33" t="n">
        <v>45529.04166666666</v>
      </c>
      <c r="B5692" s="15">
        <f>WEEKDAY($A5692,2)</f>
        <v/>
      </c>
      <c r="C5692" s="15">
        <f>HOUR($A5692)</f>
        <v/>
      </c>
      <c r="D5692" s="15">
        <f>IF(AND($A5692&gt;=Instellingen!$B$6,$A5692&lt;Instellingen!$B$7),1,0)</f>
        <v/>
      </c>
      <c r="E5692" s="15">
        <f>COUNTIF(tData[BezoekStart],"&lt;"&amp;($A5692+1/24))-COUNTIF(tData[BezoekEind],"&lt;="&amp;$A5692)</f>
        <v/>
      </c>
      <c r="F5692" s="15">
        <f>COUNTIF(tData[BezoekLangStart],"&lt;"&amp;($A5692+1/24))-COUNTIF(tData[BezoekLangEind],"&lt;="&amp;$A5692)</f>
        <v/>
      </c>
      <c r="G5692" s="15">
        <f>IF($D5692=1,$B5692*100+$C5692,-1)</f>
        <v/>
      </c>
      <c r="H5692" s="15">
        <f>IF($D5692=1,$B5692,-1)</f>
        <v/>
      </c>
      <c r="I5692" s="15">
        <f>IF($D5692=1,$C5692,-1)</f>
        <v/>
      </c>
    </row>
    <row r="5693">
      <c r="A5693" s="33" t="n">
        <v>45529.08333333334</v>
      </c>
      <c r="B5693" s="15">
        <f>WEEKDAY($A5693,2)</f>
        <v/>
      </c>
      <c r="C5693" s="15">
        <f>HOUR($A5693)</f>
        <v/>
      </c>
      <c r="D5693" s="15">
        <f>IF(AND($A5693&gt;=Instellingen!$B$6,$A5693&lt;Instellingen!$B$7),1,0)</f>
        <v/>
      </c>
      <c r="E5693" s="15">
        <f>COUNTIF(tData[BezoekStart],"&lt;"&amp;($A5693+1/24))-COUNTIF(tData[BezoekEind],"&lt;="&amp;$A5693)</f>
        <v/>
      </c>
      <c r="F5693" s="15">
        <f>COUNTIF(tData[BezoekLangStart],"&lt;"&amp;($A5693+1/24))-COUNTIF(tData[BezoekLangEind],"&lt;="&amp;$A5693)</f>
        <v/>
      </c>
      <c r="G5693" s="15">
        <f>IF($D5693=1,$B5693*100+$C5693,-1)</f>
        <v/>
      </c>
      <c r="H5693" s="15">
        <f>IF($D5693=1,$B5693,-1)</f>
        <v/>
      </c>
      <c r="I5693" s="15">
        <f>IF($D5693=1,$C5693,-1)</f>
        <v/>
      </c>
    </row>
    <row r="5694">
      <c r="A5694" s="33" t="n">
        <v>45529.125</v>
      </c>
      <c r="B5694" s="15">
        <f>WEEKDAY($A5694,2)</f>
        <v/>
      </c>
      <c r="C5694" s="15">
        <f>HOUR($A5694)</f>
        <v/>
      </c>
      <c r="D5694" s="15">
        <f>IF(AND($A5694&gt;=Instellingen!$B$6,$A5694&lt;Instellingen!$B$7),1,0)</f>
        <v/>
      </c>
      <c r="E5694" s="15">
        <f>COUNTIF(tData[BezoekStart],"&lt;"&amp;($A5694+1/24))-COUNTIF(tData[BezoekEind],"&lt;="&amp;$A5694)</f>
        <v/>
      </c>
      <c r="F5694" s="15">
        <f>COUNTIF(tData[BezoekLangStart],"&lt;"&amp;($A5694+1/24))-COUNTIF(tData[BezoekLangEind],"&lt;="&amp;$A5694)</f>
        <v/>
      </c>
      <c r="G5694" s="15">
        <f>IF($D5694=1,$B5694*100+$C5694,-1)</f>
        <v/>
      </c>
      <c r="H5694" s="15">
        <f>IF($D5694=1,$B5694,-1)</f>
        <v/>
      </c>
      <c r="I5694" s="15">
        <f>IF($D5694=1,$C5694,-1)</f>
        <v/>
      </c>
    </row>
    <row r="5695">
      <c r="A5695" s="33" t="n">
        <v>45529.16666666666</v>
      </c>
      <c r="B5695" s="15">
        <f>WEEKDAY($A5695,2)</f>
        <v/>
      </c>
      <c r="C5695" s="15">
        <f>HOUR($A5695)</f>
        <v/>
      </c>
      <c r="D5695" s="15">
        <f>IF(AND($A5695&gt;=Instellingen!$B$6,$A5695&lt;Instellingen!$B$7),1,0)</f>
        <v/>
      </c>
      <c r="E5695" s="15">
        <f>COUNTIF(tData[BezoekStart],"&lt;"&amp;($A5695+1/24))-COUNTIF(tData[BezoekEind],"&lt;="&amp;$A5695)</f>
        <v/>
      </c>
      <c r="F5695" s="15">
        <f>COUNTIF(tData[BezoekLangStart],"&lt;"&amp;($A5695+1/24))-COUNTIF(tData[BezoekLangEind],"&lt;="&amp;$A5695)</f>
        <v/>
      </c>
      <c r="G5695" s="15">
        <f>IF($D5695=1,$B5695*100+$C5695,-1)</f>
        <v/>
      </c>
      <c r="H5695" s="15">
        <f>IF($D5695=1,$B5695,-1)</f>
        <v/>
      </c>
      <c r="I5695" s="15">
        <f>IF($D5695=1,$C5695,-1)</f>
        <v/>
      </c>
    </row>
    <row r="5696">
      <c r="A5696" s="33" t="n">
        <v>45529.20833333334</v>
      </c>
      <c r="B5696" s="15">
        <f>WEEKDAY($A5696,2)</f>
        <v/>
      </c>
      <c r="C5696" s="15">
        <f>HOUR($A5696)</f>
        <v/>
      </c>
      <c r="D5696" s="15">
        <f>IF(AND($A5696&gt;=Instellingen!$B$6,$A5696&lt;Instellingen!$B$7),1,0)</f>
        <v/>
      </c>
      <c r="E5696" s="15">
        <f>COUNTIF(tData[BezoekStart],"&lt;"&amp;($A5696+1/24))-COUNTIF(tData[BezoekEind],"&lt;="&amp;$A5696)</f>
        <v/>
      </c>
      <c r="F5696" s="15">
        <f>COUNTIF(tData[BezoekLangStart],"&lt;"&amp;($A5696+1/24))-COUNTIF(tData[BezoekLangEind],"&lt;="&amp;$A5696)</f>
        <v/>
      </c>
      <c r="G5696" s="15">
        <f>IF($D5696=1,$B5696*100+$C5696,-1)</f>
        <v/>
      </c>
      <c r="H5696" s="15">
        <f>IF($D5696=1,$B5696,-1)</f>
        <v/>
      </c>
      <c r="I5696" s="15">
        <f>IF($D5696=1,$C5696,-1)</f>
        <v/>
      </c>
    </row>
    <row r="5697">
      <c r="A5697" s="33" t="n">
        <v>45529.25</v>
      </c>
      <c r="B5697" s="15">
        <f>WEEKDAY($A5697,2)</f>
        <v/>
      </c>
      <c r="C5697" s="15">
        <f>HOUR($A5697)</f>
        <v/>
      </c>
      <c r="D5697" s="15">
        <f>IF(AND($A5697&gt;=Instellingen!$B$6,$A5697&lt;Instellingen!$B$7),1,0)</f>
        <v/>
      </c>
      <c r="E5697" s="15">
        <f>COUNTIF(tData[BezoekStart],"&lt;"&amp;($A5697+1/24))-COUNTIF(tData[BezoekEind],"&lt;="&amp;$A5697)</f>
        <v/>
      </c>
      <c r="F5697" s="15">
        <f>COUNTIF(tData[BezoekLangStart],"&lt;"&amp;($A5697+1/24))-COUNTIF(tData[BezoekLangEind],"&lt;="&amp;$A5697)</f>
        <v/>
      </c>
      <c r="G5697" s="15">
        <f>IF($D5697=1,$B5697*100+$C5697,-1)</f>
        <v/>
      </c>
      <c r="H5697" s="15">
        <f>IF($D5697=1,$B5697,-1)</f>
        <v/>
      </c>
      <c r="I5697" s="15">
        <f>IF($D5697=1,$C5697,-1)</f>
        <v/>
      </c>
    </row>
    <row r="5698">
      <c r="A5698" s="33" t="n">
        <v>45529.29166666666</v>
      </c>
      <c r="B5698" s="15">
        <f>WEEKDAY($A5698,2)</f>
        <v/>
      </c>
      <c r="C5698" s="15">
        <f>HOUR($A5698)</f>
        <v/>
      </c>
      <c r="D5698" s="15">
        <f>IF(AND($A5698&gt;=Instellingen!$B$6,$A5698&lt;Instellingen!$B$7),1,0)</f>
        <v/>
      </c>
      <c r="E5698" s="15">
        <f>COUNTIF(tData[BezoekStart],"&lt;"&amp;($A5698+1/24))-COUNTIF(tData[BezoekEind],"&lt;="&amp;$A5698)</f>
        <v/>
      </c>
      <c r="F5698" s="15">
        <f>COUNTIF(tData[BezoekLangStart],"&lt;"&amp;($A5698+1/24))-COUNTIF(tData[BezoekLangEind],"&lt;="&amp;$A5698)</f>
        <v/>
      </c>
      <c r="G5698" s="15">
        <f>IF($D5698=1,$B5698*100+$C5698,-1)</f>
        <v/>
      </c>
      <c r="H5698" s="15">
        <f>IF($D5698=1,$B5698,-1)</f>
        <v/>
      </c>
      <c r="I5698" s="15">
        <f>IF($D5698=1,$C5698,-1)</f>
        <v/>
      </c>
    </row>
    <row r="5699">
      <c r="A5699" s="33" t="n">
        <v>45529.33333333334</v>
      </c>
      <c r="B5699" s="15">
        <f>WEEKDAY($A5699,2)</f>
        <v/>
      </c>
      <c r="C5699" s="15">
        <f>HOUR($A5699)</f>
        <v/>
      </c>
      <c r="D5699" s="15">
        <f>IF(AND($A5699&gt;=Instellingen!$B$6,$A5699&lt;Instellingen!$B$7),1,0)</f>
        <v/>
      </c>
      <c r="E5699" s="15">
        <f>COUNTIF(tData[BezoekStart],"&lt;"&amp;($A5699+1/24))-COUNTIF(tData[BezoekEind],"&lt;="&amp;$A5699)</f>
        <v/>
      </c>
      <c r="F5699" s="15">
        <f>COUNTIF(tData[BezoekLangStart],"&lt;"&amp;($A5699+1/24))-COUNTIF(tData[BezoekLangEind],"&lt;="&amp;$A5699)</f>
        <v/>
      </c>
      <c r="G5699" s="15">
        <f>IF($D5699=1,$B5699*100+$C5699,-1)</f>
        <v/>
      </c>
      <c r="H5699" s="15">
        <f>IF($D5699=1,$B5699,-1)</f>
        <v/>
      </c>
      <c r="I5699" s="15">
        <f>IF($D5699=1,$C5699,-1)</f>
        <v/>
      </c>
    </row>
    <row r="5700">
      <c r="A5700" s="33" t="n">
        <v>45529.375</v>
      </c>
      <c r="B5700" s="15">
        <f>WEEKDAY($A5700,2)</f>
        <v/>
      </c>
      <c r="C5700" s="15">
        <f>HOUR($A5700)</f>
        <v/>
      </c>
      <c r="D5700" s="15">
        <f>IF(AND($A5700&gt;=Instellingen!$B$6,$A5700&lt;Instellingen!$B$7),1,0)</f>
        <v/>
      </c>
      <c r="E5700" s="15">
        <f>COUNTIF(tData[BezoekStart],"&lt;"&amp;($A5700+1/24))-COUNTIF(tData[BezoekEind],"&lt;="&amp;$A5700)</f>
        <v/>
      </c>
      <c r="F5700" s="15">
        <f>COUNTIF(tData[BezoekLangStart],"&lt;"&amp;($A5700+1/24))-COUNTIF(tData[BezoekLangEind],"&lt;="&amp;$A5700)</f>
        <v/>
      </c>
      <c r="G5700" s="15">
        <f>IF($D5700=1,$B5700*100+$C5700,-1)</f>
        <v/>
      </c>
      <c r="H5700" s="15">
        <f>IF($D5700=1,$B5700,-1)</f>
        <v/>
      </c>
      <c r="I5700" s="15">
        <f>IF($D5700=1,$C5700,-1)</f>
        <v/>
      </c>
    </row>
    <row r="5701">
      <c r="A5701" s="33" t="n">
        <v>45529.41666666666</v>
      </c>
      <c r="B5701" s="15">
        <f>WEEKDAY($A5701,2)</f>
        <v/>
      </c>
      <c r="C5701" s="15">
        <f>HOUR($A5701)</f>
        <v/>
      </c>
      <c r="D5701" s="15">
        <f>IF(AND($A5701&gt;=Instellingen!$B$6,$A5701&lt;Instellingen!$B$7),1,0)</f>
        <v/>
      </c>
      <c r="E5701" s="15">
        <f>COUNTIF(tData[BezoekStart],"&lt;"&amp;($A5701+1/24))-COUNTIF(tData[BezoekEind],"&lt;="&amp;$A5701)</f>
        <v/>
      </c>
      <c r="F5701" s="15">
        <f>COUNTIF(tData[BezoekLangStart],"&lt;"&amp;($A5701+1/24))-COUNTIF(tData[BezoekLangEind],"&lt;="&amp;$A5701)</f>
        <v/>
      </c>
      <c r="G5701" s="15">
        <f>IF($D5701=1,$B5701*100+$C5701,-1)</f>
        <v/>
      </c>
      <c r="H5701" s="15">
        <f>IF($D5701=1,$B5701,-1)</f>
        <v/>
      </c>
      <c r="I5701" s="15">
        <f>IF($D5701=1,$C5701,-1)</f>
        <v/>
      </c>
    </row>
    <row r="5702">
      <c r="A5702" s="33" t="n">
        <v>45529.45833333334</v>
      </c>
      <c r="B5702" s="15">
        <f>WEEKDAY($A5702,2)</f>
        <v/>
      </c>
      <c r="C5702" s="15">
        <f>HOUR($A5702)</f>
        <v/>
      </c>
      <c r="D5702" s="15">
        <f>IF(AND($A5702&gt;=Instellingen!$B$6,$A5702&lt;Instellingen!$B$7),1,0)</f>
        <v/>
      </c>
      <c r="E5702" s="15">
        <f>COUNTIF(tData[BezoekStart],"&lt;"&amp;($A5702+1/24))-COUNTIF(tData[BezoekEind],"&lt;="&amp;$A5702)</f>
        <v/>
      </c>
      <c r="F5702" s="15">
        <f>COUNTIF(tData[BezoekLangStart],"&lt;"&amp;($A5702+1/24))-COUNTIF(tData[BezoekLangEind],"&lt;="&amp;$A5702)</f>
        <v/>
      </c>
      <c r="G5702" s="15">
        <f>IF($D5702=1,$B5702*100+$C5702,-1)</f>
        <v/>
      </c>
      <c r="H5702" s="15">
        <f>IF($D5702=1,$B5702,-1)</f>
        <v/>
      </c>
      <c r="I5702" s="15">
        <f>IF($D5702=1,$C5702,-1)</f>
        <v/>
      </c>
    </row>
    <row r="5703">
      <c r="A5703" s="33" t="n">
        <v>45529.5</v>
      </c>
      <c r="B5703" s="15">
        <f>WEEKDAY($A5703,2)</f>
        <v/>
      </c>
      <c r="C5703" s="15">
        <f>HOUR($A5703)</f>
        <v/>
      </c>
      <c r="D5703" s="15">
        <f>IF(AND($A5703&gt;=Instellingen!$B$6,$A5703&lt;Instellingen!$B$7),1,0)</f>
        <v/>
      </c>
      <c r="E5703" s="15">
        <f>COUNTIF(tData[BezoekStart],"&lt;"&amp;($A5703+1/24))-COUNTIF(tData[BezoekEind],"&lt;="&amp;$A5703)</f>
        <v/>
      </c>
      <c r="F5703" s="15">
        <f>COUNTIF(tData[BezoekLangStart],"&lt;"&amp;($A5703+1/24))-COUNTIF(tData[BezoekLangEind],"&lt;="&amp;$A5703)</f>
        <v/>
      </c>
      <c r="G5703" s="15">
        <f>IF($D5703=1,$B5703*100+$C5703,-1)</f>
        <v/>
      </c>
      <c r="H5703" s="15">
        <f>IF($D5703=1,$B5703,-1)</f>
        <v/>
      </c>
      <c r="I5703" s="15">
        <f>IF($D5703=1,$C5703,-1)</f>
        <v/>
      </c>
    </row>
    <row r="5704">
      <c r="A5704" s="33" t="n">
        <v>45529.54166666666</v>
      </c>
      <c r="B5704" s="15">
        <f>WEEKDAY($A5704,2)</f>
        <v/>
      </c>
      <c r="C5704" s="15">
        <f>HOUR($A5704)</f>
        <v/>
      </c>
      <c r="D5704" s="15">
        <f>IF(AND($A5704&gt;=Instellingen!$B$6,$A5704&lt;Instellingen!$B$7),1,0)</f>
        <v/>
      </c>
      <c r="E5704" s="15">
        <f>COUNTIF(tData[BezoekStart],"&lt;"&amp;($A5704+1/24))-COUNTIF(tData[BezoekEind],"&lt;="&amp;$A5704)</f>
        <v/>
      </c>
      <c r="F5704" s="15">
        <f>COUNTIF(tData[BezoekLangStart],"&lt;"&amp;($A5704+1/24))-COUNTIF(tData[BezoekLangEind],"&lt;="&amp;$A5704)</f>
        <v/>
      </c>
      <c r="G5704" s="15">
        <f>IF($D5704=1,$B5704*100+$C5704,-1)</f>
        <v/>
      </c>
      <c r="H5704" s="15">
        <f>IF($D5704=1,$B5704,-1)</f>
        <v/>
      </c>
      <c r="I5704" s="15">
        <f>IF($D5704=1,$C5704,-1)</f>
        <v/>
      </c>
    </row>
    <row r="5705">
      <c r="A5705" s="33" t="n">
        <v>45529.58333333334</v>
      </c>
      <c r="B5705" s="15">
        <f>WEEKDAY($A5705,2)</f>
        <v/>
      </c>
      <c r="C5705" s="15">
        <f>HOUR($A5705)</f>
        <v/>
      </c>
      <c r="D5705" s="15">
        <f>IF(AND($A5705&gt;=Instellingen!$B$6,$A5705&lt;Instellingen!$B$7),1,0)</f>
        <v/>
      </c>
      <c r="E5705" s="15">
        <f>COUNTIF(tData[BezoekStart],"&lt;"&amp;($A5705+1/24))-COUNTIF(tData[BezoekEind],"&lt;="&amp;$A5705)</f>
        <v/>
      </c>
      <c r="F5705" s="15">
        <f>COUNTIF(tData[BezoekLangStart],"&lt;"&amp;($A5705+1/24))-COUNTIF(tData[BezoekLangEind],"&lt;="&amp;$A5705)</f>
        <v/>
      </c>
      <c r="G5705" s="15">
        <f>IF($D5705=1,$B5705*100+$C5705,-1)</f>
        <v/>
      </c>
      <c r="H5705" s="15">
        <f>IF($D5705=1,$B5705,-1)</f>
        <v/>
      </c>
      <c r="I5705" s="15">
        <f>IF($D5705=1,$C5705,-1)</f>
        <v/>
      </c>
    </row>
    <row r="5706">
      <c r="A5706" s="33" t="n">
        <v>45529.625</v>
      </c>
      <c r="B5706" s="15">
        <f>WEEKDAY($A5706,2)</f>
        <v/>
      </c>
      <c r="C5706" s="15">
        <f>HOUR($A5706)</f>
        <v/>
      </c>
      <c r="D5706" s="15">
        <f>IF(AND($A5706&gt;=Instellingen!$B$6,$A5706&lt;Instellingen!$B$7),1,0)</f>
        <v/>
      </c>
      <c r="E5706" s="15">
        <f>COUNTIF(tData[BezoekStart],"&lt;"&amp;($A5706+1/24))-COUNTIF(tData[BezoekEind],"&lt;="&amp;$A5706)</f>
        <v/>
      </c>
      <c r="F5706" s="15">
        <f>COUNTIF(tData[BezoekLangStart],"&lt;"&amp;($A5706+1/24))-COUNTIF(tData[BezoekLangEind],"&lt;="&amp;$A5706)</f>
        <v/>
      </c>
      <c r="G5706" s="15">
        <f>IF($D5706=1,$B5706*100+$C5706,-1)</f>
        <v/>
      </c>
      <c r="H5706" s="15">
        <f>IF($D5706=1,$B5706,-1)</f>
        <v/>
      </c>
      <c r="I5706" s="15">
        <f>IF($D5706=1,$C5706,-1)</f>
        <v/>
      </c>
    </row>
    <row r="5707">
      <c r="A5707" s="33" t="n">
        <v>45529.66666666666</v>
      </c>
      <c r="B5707" s="15">
        <f>WEEKDAY($A5707,2)</f>
        <v/>
      </c>
      <c r="C5707" s="15">
        <f>HOUR($A5707)</f>
        <v/>
      </c>
      <c r="D5707" s="15">
        <f>IF(AND($A5707&gt;=Instellingen!$B$6,$A5707&lt;Instellingen!$B$7),1,0)</f>
        <v/>
      </c>
      <c r="E5707" s="15">
        <f>COUNTIF(tData[BezoekStart],"&lt;"&amp;($A5707+1/24))-COUNTIF(tData[BezoekEind],"&lt;="&amp;$A5707)</f>
        <v/>
      </c>
      <c r="F5707" s="15">
        <f>COUNTIF(tData[BezoekLangStart],"&lt;"&amp;($A5707+1/24))-COUNTIF(tData[BezoekLangEind],"&lt;="&amp;$A5707)</f>
        <v/>
      </c>
      <c r="G5707" s="15">
        <f>IF($D5707=1,$B5707*100+$C5707,-1)</f>
        <v/>
      </c>
      <c r="H5707" s="15">
        <f>IF($D5707=1,$B5707,-1)</f>
        <v/>
      </c>
      <c r="I5707" s="15">
        <f>IF($D5707=1,$C5707,-1)</f>
        <v/>
      </c>
    </row>
    <row r="5708">
      <c r="A5708" s="33" t="n">
        <v>45529.70833333334</v>
      </c>
      <c r="B5708" s="15">
        <f>WEEKDAY($A5708,2)</f>
        <v/>
      </c>
      <c r="C5708" s="15">
        <f>HOUR($A5708)</f>
        <v/>
      </c>
      <c r="D5708" s="15">
        <f>IF(AND($A5708&gt;=Instellingen!$B$6,$A5708&lt;Instellingen!$B$7),1,0)</f>
        <v/>
      </c>
      <c r="E5708" s="15">
        <f>COUNTIF(tData[BezoekStart],"&lt;"&amp;($A5708+1/24))-COUNTIF(tData[BezoekEind],"&lt;="&amp;$A5708)</f>
        <v/>
      </c>
      <c r="F5708" s="15">
        <f>COUNTIF(tData[BezoekLangStart],"&lt;"&amp;($A5708+1/24))-COUNTIF(tData[BezoekLangEind],"&lt;="&amp;$A5708)</f>
        <v/>
      </c>
      <c r="G5708" s="15">
        <f>IF($D5708=1,$B5708*100+$C5708,-1)</f>
        <v/>
      </c>
      <c r="H5708" s="15">
        <f>IF($D5708=1,$B5708,-1)</f>
        <v/>
      </c>
      <c r="I5708" s="15">
        <f>IF($D5708=1,$C5708,-1)</f>
        <v/>
      </c>
    </row>
    <row r="5709">
      <c r="A5709" s="33" t="n">
        <v>45529.75</v>
      </c>
      <c r="B5709" s="15">
        <f>WEEKDAY($A5709,2)</f>
        <v/>
      </c>
      <c r="C5709" s="15">
        <f>HOUR($A5709)</f>
        <v/>
      </c>
      <c r="D5709" s="15">
        <f>IF(AND($A5709&gt;=Instellingen!$B$6,$A5709&lt;Instellingen!$B$7),1,0)</f>
        <v/>
      </c>
      <c r="E5709" s="15">
        <f>COUNTIF(tData[BezoekStart],"&lt;"&amp;($A5709+1/24))-COUNTIF(tData[BezoekEind],"&lt;="&amp;$A5709)</f>
        <v/>
      </c>
      <c r="F5709" s="15">
        <f>COUNTIF(tData[BezoekLangStart],"&lt;"&amp;($A5709+1/24))-COUNTIF(tData[BezoekLangEind],"&lt;="&amp;$A5709)</f>
        <v/>
      </c>
      <c r="G5709" s="15">
        <f>IF($D5709=1,$B5709*100+$C5709,-1)</f>
        <v/>
      </c>
      <c r="H5709" s="15">
        <f>IF($D5709=1,$B5709,-1)</f>
        <v/>
      </c>
      <c r="I5709" s="15">
        <f>IF($D5709=1,$C5709,-1)</f>
        <v/>
      </c>
    </row>
    <row r="5710">
      <c r="A5710" s="33" t="n">
        <v>45529.79166666666</v>
      </c>
      <c r="B5710" s="15">
        <f>WEEKDAY($A5710,2)</f>
        <v/>
      </c>
      <c r="C5710" s="15">
        <f>HOUR($A5710)</f>
        <v/>
      </c>
      <c r="D5710" s="15">
        <f>IF(AND($A5710&gt;=Instellingen!$B$6,$A5710&lt;Instellingen!$B$7),1,0)</f>
        <v/>
      </c>
      <c r="E5710" s="15">
        <f>COUNTIF(tData[BezoekStart],"&lt;"&amp;($A5710+1/24))-COUNTIF(tData[BezoekEind],"&lt;="&amp;$A5710)</f>
        <v/>
      </c>
      <c r="F5710" s="15">
        <f>COUNTIF(tData[BezoekLangStart],"&lt;"&amp;($A5710+1/24))-COUNTIF(tData[BezoekLangEind],"&lt;="&amp;$A5710)</f>
        <v/>
      </c>
      <c r="G5710" s="15">
        <f>IF($D5710=1,$B5710*100+$C5710,-1)</f>
        <v/>
      </c>
      <c r="H5710" s="15">
        <f>IF($D5710=1,$B5710,-1)</f>
        <v/>
      </c>
      <c r="I5710" s="15">
        <f>IF($D5710=1,$C5710,-1)</f>
        <v/>
      </c>
    </row>
    <row r="5711">
      <c r="A5711" s="33" t="n">
        <v>45529.83333333334</v>
      </c>
      <c r="B5711" s="15">
        <f>WEEKDAY($A5711,2)</f>
        <v/>
      </c>
      <c r="C5711" s="15">
        <f>HOUR($A5711)</f>
        <v/>
      </c>
      <c r="D5711" s="15">
        <f>IF(AND($A5711&gt;=Instellingen!$B$6,$A5711&lt;Instellingen!$B$7),1,0)</f>
        <v/>
      </c>
      <c r="E5711" s="15">
        <f>COUNTIF(tData[BezoekStart],"&lt;"&amp;($A5711+1/24))-COUNTIF(tData[BezoekEind],"&lt;="&amp;$A5711)</f>
        <v/>
      </c>
      <c r="F5711" s="15">
        <f>COUNTIF(tData[BezoekLangStart],"&lt;"&amp;($A5711+1/24))-COUNTIF(tData[BezoekLangEind],"&lt;="&amp;$A5711)</f>
        <v/>
      </c>
      <c r="G5711" s="15">
        <f>IF($D5711=1,$B5711*100+$C5711,-1)</f>
        <v/>
      </c>
      <c r="H5711" s="15">
        <f>IF($D5711=1,$B5711,-1)</f>
        <v/>
      </c>
      <c r="I5711" s="15">
        <f>IF($D5711=1,$C5711,-1)</f>
        <v/>
      </c>
    </row>
    <row r="5712">
      <c r="A5712" s="33" t="n">
        <v>45529.875</v>
      </c>
      <c r="B5712" s="15">
        <f>WEEKDAY($A5712,2)</f>
        <v/>
      </c>
      <c r="C5712" s="15">
        <f>HOUR($A5712)</f>
        <v/>
      </c>
      <c r="D5712" s="15">
        <f>IF(AND($A5712&gt;=Instellingen!$B$6,$A5712&lt;Instellingen!$B$7),1,0)</f>
        <v/>
      </c>
      <c r="E5712" s="15">
        <f>COUNTIF(tData[BezoekStart],"&lt;"&amp;($A5712+1/24))-COUNTIF(tData[BezoekEind],"&lt;="&amp;$A5712)</f>
        <v/>
      </c>
      <c r="F5712" s="15">
        <f>COUNTIF(tData[BezoekLangStart],"&lt;"&amp;($A5712+1/24))-COUNTIF(tData[BezoekLangEind],"&lt;="&amp;$A5712)</f>
        <v/>
      </c>
      <c r="G5712" s="15">
        <f>IF($D5712=1,$B5712*100+$C5712,-1)</f>
        <v/>
      </c>
      <c r="H5712" s="15">
        <f>IF($D5712=1,$B5712,-1)</f>
        <v/>
      </c>
      <c r="I5712" s="15">
        <f>IF($D5712=1,$C5712,-1)</f>
        <v/>
      </c>
    </row>
    <row r="5713">
      <c r="A5713" s="33" t="n">
        <v>45529.91666666666</v>
      </c>
      <c r="B5713" s="15">
        <f>WEEKDAY($A5713,2)</f>
        <v/>
      </c>
      <c r="C5713" s="15">
        <f>HOUR($A5713)</f>
        <v/>
      </c>
      <c r="D5713" s="15">
        <f>IF(AND($A5713&gt;=Instellingen!$B$6,$A5713&lt;Instellingen!$B$7),1,0)</f>
        <v/>
      </c>
      <c r="E5713" s="15">
        <f>COUNTIF(tData[BezoekStart],"&lt;"&amp;($A5713+1/24))-COUNTIF(tData[BezoekEind],"&lt;="&amp;$A5713)</f>
        <v/>
      </c>
      <c r="F5713" s="15">
        <f>COUNTIF(tData[BezoekLangStart],"&lt;"&amp;($A5713+1/24))-COUNTIF(tData[BezoekLangEind],"&lt;="&amp;$A5713)</f>
        <v/>
      </c>
      <c r="G5713" s="15">
        <f>IF($D5713=1,$B5713*100+$C5713,-1)</f>
        <v/>
      </c>
      <c r="H5713" s="15">
        <f>IF($D5713=1,$B5713,-1)</f>
        <v/>
      </c>
      <c r="I5713" s="15">
        <f>IF($D5713=1,$C5713,-1)</f>
        <v/>
      </c>
    </row>
    <row r="5714">
      <c r="A5714" s="33" t="n">
        <v>45529.95833333334</v>
      </c>
      <c r="B5714" s="15">
        <f>WEEKDAY($A5714,2)</f>
        <v/>
      </c>
      <c r="C5714" s="15">
        <f>HOUR($A5714)</f>
        <v/>
      </c>
      <c r="D5714" s="15">
        <f>IF(AND($A5714&gt;=Instellingen!$B$6,$A5714&lt;Instellingen!$B$7),1,0)</f>
        <v/>
      </c>
      <c r="E5714" s="15">
        <f>COUNTIF(tData[BezoekStart],"&lt;"&amp;($A5714+1/24))-COUNTIF(tData[BezoekEind],"&lt;="&amp;$A5714)</f>
        <v/>
      </c>
      <c r="F5714" s="15">
        <f>COUNTIF(tData[BezoekLangStart],"&lt;"&amp;($A5714+1/24))-COUNTIF(tData[BezoekLangEind],"&lt;="&amp;$A5714)</f>
        <v/>
      </c>
      <c r="G5714" s="15">
        <f>IF($D5714=1,$B5714*100+$C5714,-1)</f>
        <v/>
      </c>
      <c r="H5714" s="15">
        <f>IF($D5714=1,$B5714,-1)</f>
        <v/>
      </c>
      <c r="I5714" s="15">
        <f>IF($D5714=1,$C5714,-1)</f>
        <v/>
      </c>
    </row>
    <row r="5715">
      <c r="A5715" s="33" t="n">
        <v>45530</v>
      </c>
      <c r="B5715" s="15">
        <f>WEEKDAY($A5715,2)</f>
        <v/>
      </c>
      <c r="C5715" s="15">
        <f>HOUR($A5715)</f>
        <v/>
      </c>
      <c r="D5715" s="15">
        <f>IF(AND($A5715&gt;=Instellingen!$B$6,$A5715&lt;Instellingen!$B$7),1,0)</f>
        <v/>
      </c>
      <c r="E5715" s="15">
        <f>COUNTIF(tData[BezoekStart],"&lt;"&amp;($A5715+1/24))-COUNTIF(tData[BezoekEind],"&lt;="&amp;$A5715)</f>
        <v/>
      </c>
      <c r="F5715" s="15">
        <f>COUNTIF(tData[BezoekLangStart],"&lt;"&amp;($A5715+1/24))-COUNTIF(tData[BezoekLangEind],"&lt;="&amp;$A5715)</f>
        <v/>
      </c>
      <c r="G5715" s="15">
        <f>IF($D5715=1,$B5715*100+$C5715,-1)</f>
        <v/>
      </c>
      <c r="H5715" s="15">
        <f>IF($D5715=1,$B5715,-1)</f>
        <v/>
      </c>
      <c r="I5715" s="15">
        <f>IF($D5715=1,$C5715,-1)</f>
        <v/>
      </c>
    </row>
    <row r="5716">
      <c r="A5716" s="33" t="n">
        <v>45530.04166666666</v>
      </c>
      <c r="B5716" s="15">
        <f>WEEKDAY($A5716,2)</f>
        <v/>
      </c>
      <c r="C5716" s="15">
        <f>HOUR($A5716)</f>
        <v/>
      </c>
      <c r="D5716" s="15">
        <f>IF(AND($A5716&gt;=Instellingen!$B$6,$A5716&lt;Instellingen!$B$7),1,0)</f>
        <v/>
      </c>
      <c r="E5716" s="15">
        <f>COUNTIF(tData[BezoekStart],"&lt;"&amp;($A5716+1/24))-COUNTIF(tData[BezoekEind],"&lt;="&amp;$A5716)</f>
        <v/>
      </c>
      <c r="F5716" s="15">
        <f>COUNTIF(tData[BezoekLangStart],"&lt;"&amp;($A5716+1/24))-COUNTIF(tData[BezoekLangEind],"&lt;="&amp;$A5716)</f>
        <v/>
      </c>
      <c r="G5716" s="15">
        <f>IF($D5716=1,$B5716*100+$C5716,-1)</f>
        <v/>
      </c>
      <c r="H5716" s="15">
        <f>IF($D5716=1,$B5716,-1)</f>
        <v/>
      </c>
      <c r="I5716" s="15">
        <f>IF($D5716=1,$C5716,-1)</f>
        <v/>
      </c>
    </row>
    <row r="5717">
      <c r="A5717" s="33" t="n">
        <v>45530.08333333334</v>
      </c>
      <c r="B5717" s="15">
        <f>WEEKDAY($A5717,2)</f>
        <v/>
      </c>
      <c r="C5717" s="15">
        <f>HOUR($A5717)</f>
        <v/>
      </c>
      <c r="D5717" s="15">
        <f>IF(AND($A5717&gt;=Instellingen!$B$6,$A5717&lt;Instellingen!$B$7),1,0)</f>
        <v/>
      </c>
      <c r="E5717" s="15">
        <f>COUNTIF(tData[BezoekStart],"&lt;"&amp;($A5717+1/24))-COUNTIF(tData[BezoekEind],"&lt;="&amp;$A5717)</f>
        <v/>
      </c>
      <c r="F5717" s="15">
        <f>COUNTIF(tData[BezoekLangStart],"&lt;"&amp;($A5717+1/24))-COUNTIF(tData[BezoekLangEind],"&lt;="&amp;$A5717)</f>
        <v/>
      </c>
      <c r="G5717" s="15">
        <f>IF($D5717=1,$B5717*100+$C5717,-1)</f>
        <v/>
      </c>
      <c r="H5717" s="15">
        <f>IF($D5717=1,$B5717,-1)</f>
        <v/>
      </c>
      <c r="I5717" s="15">
        <f>IF($D5717=1,$C5717,-1)</f>
        <v/>
      </c>
    </row>
    <row r="5718">
      <c r="A5718" s="33" t="n">
        <v>45530.125</v>
      </c>
      <c r="B5718" s="15">
        <f>WEEKDAY($A5718,2)</f>
        <v/>
      </c>
      <c r="C5718" s="15">
        <f>HOUR($A5718)</f>
        <v/>
      </c>
      <c r="D5718" s="15">
        <f>IF(AND($A5718&gt;=Instellingen!$B$6,$A5718&lt;Instellingen!$B$7),1,0)</f>
        <v/>
      </c>
      <c r="E5718" s="15">
        <f>COUNTIF(tData[BezoekStart],"&lt;"&amp;($A5718+1/24))-COUNTIF(tData[BezoekEind],"&lt;="&amp;$A5718)</f>
        <v/>
      </c>
      <c r="F5718" s="15">
        <f>COUNTIF(tData[BezoekLangStart],"&lt;"&amp;($A5718+1/24))-COUNTIF(tData[BezoekLangEind],"&lt;="&amp;$A5718)</f>
        <v/>
      </c>
      <c r="G5718" s="15">
        <f>IF($D5718=1,$B5718*100+$C5718,-1)</f>
        <v/>
      </c>
      <c r="H5718" s="15">
        <f>IF($D5718=1,$B5718,-1)</f>
        <v/>
      </c>
      <c r="I5718" s="15">
        <f>IF($D5718=1,$C5718,-1)</f>
        <v/>
      </c>
    </row>
    <row r="5719">
      <c r="A5719" s="33" t="n">
        <v>45530.16666666666</v>
      </c>
      <c r="B5719" s="15">
        <f>WEEKDAY($A5719,2)</f>
        <v/>
      </c>
      <c r="C5719" s="15">
        <f>HOUR($A5719)</f>
        <v/>
      </c>
      <c r="D5719" s="15">
        <f>IF(AND($A5719&gt;=Instellingen!$B$6,$A5719&lt;Instellingen!$B$7),1,0)</f>
        <v/>
      </c>
      <c r="E5719" s="15">
        <f>COUNTIF(tData[BezoekStart],"&lt;"&amp;($A5719+1/24))-COUNTIF(tData[BezoekEind],"&lt;="&amp;$A5719)</f>
        <v/>
      </c>
      <c r="F5719" s="15">
        <f>COUNTIF(tData[BezoekLangStart],"&lt;"&amp;($A5719+1/24))-COUNTIF(tData[BezoekLangEind],"&lt;="&amp;$A5719)</f>
        <v/>
      </c>
      <c r="G5719" s="15">
        <f>IF($D5719=1,$B5719*100+$C5719,-1)</f>
        <v/>
      </c>
      <c r="H5719" s="15">
        <f>IF($D5719=1,$B5719,-1)</f>
        <v/>
      </c>
      <c r="I5719" s="15">
        <f>IF($D5719=1,$C5719,-1)</f>
        <v/>
      </c>
    </row>
    <row r="5720">
      <c r="A5720" s="33" t="n">
        <v>45530.20833333334</v>
      </c>
      <c r="B5720" s="15">
        <f>WEEKDAY($A5720,2)</f>
        <v/>
      </c>
      <c r="C5720" s="15">
        <f>HOUR($A5720)</f>
        <v/>
      </c>
      <c r="D5720" s="15">
        <f>IF(AND($A5720&gt;=Instellingen!$B$6,$A5720&lt;Instellingen!$B$7),1,0)</f>
        <v/>
      </c>
      <c r="E5720" s="15">
        <f>COUNTIF(tData[BezoekStart],"&lt;"&amp;($A5720+1/24))-COUNTIF(tData[BezoekEind],"&lt;="&amp;$A5720)</f>
        <v/>
      </c>
      <c r="F5720" s="15">
        <f>COUNTIF(tData[BezoekLangStart],"&lt;"&amp;($A5720+1/24))-COUNTIF(tData[BezoekLangEind],"&lt;="&amp;$A5720)</f>
        <v/>
      </c>
      <c r="G5720" s="15">
        <f>IF($D5720=1,$B5720*100+$C5720,-1)</f>
        <v/>
      </c>
      <c r="H5720" s="15">
        <f>IF($D5720=1,$B5720,-1)</f>
        <v/>
      </c>
      <c r="I5720" s="15">
        <f>IF($D5720=1,$C5720,-1)</f>
        <v/>
      </c>
    </row>
    <row r="5721">
      <c r="A5721" s="33" t="n">
        <v>45530.25</v>
      </c>
      <c r="B5721" s="15">
        <f>WEEKDAY($A5721,2)</f>
        <v/>
      </c>
      <c r="C5721" s="15">
        <f>HOUR($A5721)</f>
        <v/>
      </c>
      <c r="D5721" s="15">
        <f>IF(AND($A5721&gt;=Instellingen!$B$6,$A5721&lt;Instellingen!$B$7),1,0)</f>
        <v/>
      </c>
      <c r="E5721" s="15">
        <f>COUNTIF(tData[BezoekStart],"&lt;"&amp;($A5721+1/24))-COUNTIF(tData[BezoekEind],"&lt;="&amp;$A5721)</f>
        <v/>
      </c>
      <c r="F5721" s="15">
        <f>COUNTIF(tData[BezoekLangStart],"&lt;"&amp;($A5721+1/24))-COUNTIF(tData[BezoekLangEind],"&lt;="&amp;$A5721)</f>
        <v/>
      </c>
      <c r="G5721" s="15">
        <f>IF($D5721=1,$B5721*100+$C5721,-1)</f>
        <v/>
      </c>
      <c r="H5721" s="15">
        <f>IF($D5721=1,$B5721,-1)</f>
        <v/>
      </c>
      <c r="I5721" s="15">
        <f>IF($D5721=1,$C5721,-1)</f>
        <v/>
      </c>
    </row>
    <row r="5722">
      <c r="A5722" s="33" t="n">
        <v>45530.29166666666</v>
      </c>
      <c r="B5722" s="15">
        <f>WEEKDAY($A5722,2)</f>
        <v/>
      </c>
      <c r="C5722" s="15">
        <f>HOUR($A5722)</f>
        <v/>
      </c>
      <c r="D5722" s="15">
        <f>IF(AND($A5722&gt;=Instellingen!$B$6,$A5722&lt;Instellingen!$B$7),1,0)</f>
        <v/>
      </c>
      <c r="E5722" s="15">
        <f>COUNTIF(tData[BezoekStart],"&lt;"&amp;($A5722+1/24))-COUNTIF(tData[BezoekEind],"&lt;="&amp;$A5722)</f>
        <v/>
      </c>
      <c r="F5722" s="15">
        <f>COUNTIF(tData[BezoekLangStart],"&lt;"&amp;($A5722+1/24))-COUNTIF(tData[BezoekLangEind],"&lt;="&amp;$A5722)</f>
        <v/>
      </c>
      <c r="G5722" s="15">
        <f>IF($D5722=1,$B5722*100+$C5722,-1)</f>
        <v/>
      </c>
      <c r="H5722" s="15">
        <f>IF($D5722=1,$B5722,-1)</f>
        <v/>
      </c>
      <c r="I5722" s="15">
        <f>IF($D5722=1,$C5722,-1)</f>
        <v/>
      </c>
    </row>
    <row r="5723">
      <c r="A5723" s="33" t="n">
        <v>45530.33333333334</v>
      </c>
      <c r="B5723" s="15">
        <f>WEEKDAY($A5723,2)</f>
        <v/>
      </c>
      <c r="C5723" s="15">
        <f>HOUR($A5723)</f>
        <v/>
      </c>
      <c r="D5723" s="15">
        <f>IF(AND($A5723&gt;=Instellingen!$B$6,$A5723&lt;Instellingen!$B$7),1,0)</f>
        <v/>
      </c>
      <c r="E5723" s="15">
        <f>COUNTIF(tData[BezoekStart],"&lt;"&amp;($A5723+1/24))-COUNTIF(tData[BezoekEind],"&lt;="&amp;$A5723)</f>
        <v/>
      </c>
      <c r="F5723" s="15">
        <f>COUNTIF(tData[BezoekLangStart],"&lt;"&amp;($A5723+1/24))-COUNTIF(tData[BezoekLangEind],"&lt;="&amp;$A5723)</f>
        <v/>
      </c>
      <c r="G5723" s="15">
        <f>IF($D5723=1,$B5723*100+$C5723,-1)</f>
        <v/>
      </c>
      <c r="H5723" s="15">
        <f>IF($D5723=1,$B5723,-1)</f>
        <v/>
      </c>
      <c r="I5723" s="15">
        <f>IF($D5723=1,$C5723,-1)</f>
        <v/>
      </c>
    </row>
    <row r="5724">
      <c r="A5724" s="33" t="n">
        <v>45530.375</v>
      </c>
      <c r="B5724" s="15">
        <f>WEEKDAY($A5724,2)</f>
        <v/>
      </c>
      <c r="C5724" s="15">
        <f>HOUR($A5724)</f>
        <v/>
      </c>
      <c r="D5724" s="15">
        <f>IF(AND($A5724&gt;=Instellingen!$B$6,$A5724&lt;Instellingen!$B$7),1,0)</f>
        <v/>
      </c>
      <c r="E5724" s="15">
        <f>COUNTIF(tData[BezoekStart],"&lt;"&amp;($A5724+1/24))-COUNTIF(tData[BezoekEind],"&lt;="&amp;$A5724)</f>
        <v/>
      </c>
      <c r="F5724" s="15">
        <f>COUNTIF(tData[BezoekLangStart],"&lt;"&amp;($A5724+1/24))-COUNTIF(tData[BezoekLangEind],"&lt;="&amp;$A5724)</f>
        <v/>
      </c>
      <c r="G5724" s="15">
        <f>IF($D5724=1,$B5724*100+$C5724,-1)</f>
        <v/>
      </c>
      <c r="H5724" s="15">
        <f>IF($D5724=1,$B5724,-1)</f>
        <v/>
      </c>
      <c r="I5724" s="15">
        <f>IF($D5724=1,$C5724,-1)</f>
        <v/>
      </c>
    </row>
    <row r="5725">
      <c r="A5725" s="33" t="n">
        <v>45530.41666666666</v>
      </c>
      <c r="B5725" s="15">
        <f>WEEKDAY($A5725,2)</f>
        <v/>
      </c>
      <c r="C5725" s="15">
        <f>HOUR($A5725)</f>
        <v/>
      </c>
      <c r="D5725" s="15">
        <f>IF(AND($A5725&gt;=Instellingen!$B$6,$A5725&lt;Instellingen!$B$7),1,0)</f>
        <v/>
      </c>
      <c r="E5725" s="15">
        <f>COUNTIF(tData[BezoekStart],"&lt;"&amp;($A5725+1/24))-COUNTIF(tData[BezoekEind],"&lt;="&amp;$A5725)</f>
        <v/>
      </c>
      <c r="F5725" s="15">
        <f>COUNTIF(tData[BezoekLangStart],"&lt;"&amp;($A5725+1/24))-COUNTIF(tData[BezoekLangEind],"&lt;="&amp;$A5725)</f>
        <v/>
      </c>
      <c r="G5725" s="15">
        <f>IF($D5725=1,$B5725*100+$C5725,-1)</f>
        <v/>
      </c>
      <c r="H5725" s="15">
        <f>IF($D5725=1,$B5725,-1)</f>
        <v/>
      </c>
      <c r="I5725" s="15">
        <f>IF($D5725=1,$C5725,-1)</f>
        <v/>
      </c>
    </row>
    <row r="5726">
      <c r="A5726" s="33" t="n">
        <v>45530.45833333334</v>
      </c>
      <c r="B5726" s="15">
        <f>WEEKDAY($A5726,2)</f>
        <v/>
      </c>
      <c r="C5726" s="15">
        <f>HOUR($A5726)</f>
        <v/>
      </c>
      <c r="D5726" s="15">
        <f>IF(AND($A5726&gt;=Instellingen!$B$6,$A5726&lt;Instellingen!$B$7),1,0)</f>
        <v/>
      </c>
      <c r="E5726" s="15">
        <f>COUNTIF(tData[BezoekStart],"&lt;"&amp;($A5726+1/24))-COUNTIF(tData[BezoekEind],"&lt;="&amp;$A5726)</f>
        <v/>
      </c>
      <c r="F5726" s="15">
        <f>COUNTIF(tData[BezoekLangStart],"&lt;"&amp;($A5726+1/24))-COUNTIF(tData[BezoekLangEind],"&lt;="&amp;$A5726)</f>
        <v/>
      </c>
      <c r="G5726" s="15">
        <f>IF($D5726=1,$B5726*100+$C5726,-1)</f>
        <v/>
      </c>
      <c r="H5726" s="15">
        <f>IF($D5726=1,$B5726,-1)</f>
        <v/>
      </c>
      <c r="I5726" s="15">
        <f>IF($D5726=1,$C5726,-1)</f>
        <v/>
      </c>
    </row>
    <row r="5727">
      <c r="A5727" s="33" t="n">
        <v>45530.5</v>
      </c>
      <c r="B5727" s="15">
        <f>WEEKDAY($A5727,2)</f>
        <v/>
      </c>
      <c r="C5727" s="15">
        <f>HOUR($A5727)</f>
        <v/>
      </c>
      <c r="D5727" s="15">
        <f>IF(AND($A5727&gt;=Instellingen!$B$6,$A5727&lt;Instellingen!$B$7),1,0)</f>
        <v/>
      </c>
      <c r="E5727" s="15">
        <f>COUNTIF(tData[BezoekStart],"&lt;"&amp;($A5727+1/24))-COUNTIF(tData[BezoekEind],"&lt;="&amp;$A5727)</f>
        <v/>
      </c>
      <c r="F5727" s="15">
        <f>COUNTIF(tData[BezoekLangStart],"&lt;"&amp;($A5727+1/24))-COUNTIF(tData[BezoekLangEind],"&lt;="&amp;$A5727)</f>
        <v/>
      </c>
      <c r="G5727" s="15">
        <f>IF($D5727=1,$B5727*100+$C5727,-1)</f>
        <v/>
      </c>
      <c r="H5727" s="15">
        <f>IF($D5727=1,$B5727,-1)</f>
        <v/>
      </c>
      <c r="I5727" s="15">
        <f>IF($D5727=1,$C5727,-1)</f>
        <v/>
      </c>
    </row>
    <row r="5728">
      <c r="A5728" s="33" t="n">
        <v>45530.54166666666</v>
      </c>
      <c r="B5728" s="15">
        <f>WEEKDAY($A5728,2)</f>
        <v/>
      </c>
      <c r="C5728" s="15">
        <f>HOUR($A5728)</f>
        <v/>
      </c>
      <c r="D5728" s="15">
        <f>IF(AND($A5728&gt;=Instellingen!$B$6,$A5728&lt;Instellingen!$B$7),1,0)</f>
        <v/>
      </c>
      <c r="E5728" s="15">
        <f>COUNTIF(tData[BezoekStart],"&lt;"&amp;($A5728+1/24))-COUNTIF(tData[BezoekEind],"&lt;="&amp;$A5728)</f>
        <v/>
      </c>
      <c r="F5728" s="15">
        <f>COUNTIF(tData[BezoekLangStart],"&lt;"&amp;($A5728+1/24))-COUNTIF(tData[BezoekLangEind],"&lt;="&amp;$A5728)</f>
        <v/>
      </c>
      <c r="G5728" s="15">
        <f>IF($D5728=1,$B5728*100+$C5728,-1)</f>
        <v/>
      </c>
      <c r="H5728" s="15">
        <f>IF($D5728=1,$B5728,-1)</f>
        <v/>
      </c>
      <c r="I5728" s="15">
        <f>IF($D5728=1,$C5728,-1)</f>
        <v/>
      </c>
    </row>
    <row r="5729">
      <c r="A5729" s="33" t="n">
        <v>45530.58333333334</v>
      </c>
      <c r="B5729" s="15">
        <f>WEEKDAY($A5729,2)</f>
        <v/>
      </c>
      <c r="C5729" s="15">
        <f>HOUR($A5729)</f>
        <v/>
      </c>
      <c r="D5729" s="15">
        <f>IF(AND($A5729&gt;=Instellingen!$B$6,$A5729&lt;Instellingen!$B$7),1,0)</f>
        <v/>
      </c>
      <c r="E5729" s="15">
        <f>COUNTIF(tData[BezoekStart],"&lt;"&amp;($A5729+1/24))-COUNTIF(tData[BezoekEind],"&lt;="&amp;$A5729)</f>
        <v/>
      </c>
      <c r="F5729" s="15">
        <f>COUNTIF(tData[BezoekLangStart],"&lt;"&amp;($A5729+1/24))-COUNTIF(tData[BezoekLangEind],"&lt;="&amp;$A5729)</f>
        <v/>
      </c>
      <c r="G5729" s="15">
        <f>IF($D5729=1,$B5729*100+$C5729,-1)</f>
        <v/>
      </c>
      <c r="H5729" s="15">
        <f>IF($D5729=1,$B5729,-1)</f>
        <v/>
      </c>
      <c r="I5729" s="15">
        <f>IF($D5729=1,$C5729,-1)</f>
        <v/>
      </c>
    </row>
    <row r="5730">
      <c r="A5730" s="33" t="n">
        <v>45530.625</v>
      </c>
      <c r="B5730" s="15">
        <f>WEEKDAY($A5730,2)</f>
        <v/>
      </c>
      <c r="C5730" s="15">
        <f>HOUR($A5730)</f>
        <v/>
      </c>
      <c r="D5730" s="15">
        <f>IF(AND($A5730&gt;=Instellingen!$B$6,$A5730&lt;Instellingen!$B$7),1,0)</f>
        <v/>
      </c>
      <c r="E5730" s="15">
        <f>COUNTIF(tData[BezoekStart],"&lt;"&amp;($A5730+1/24))-COUNTIF(tData[BezoekEind],"&lt;="&amp;$A5730)</f>
        <v/>
      </c>
      <c r="F5730" s="15">
        <f>COUNTIF(tData[BezoekLangStart],"&lt;"&amp;($A5730+1/24))-COUNTIF(tData[BezoekLangEind],"&lt;="&amp;$A5730)</f>
        <v/>
      </c>
      <c r="G5730" s="15">
        <f>IF($D5730=1,$B5730*100+$C5730,-1)</f>
        <v/>
      </c>
      <c r="H5730" s="15">
        <f>IF($D5730=1,$B5730,-1)</f>
        <v/>
      </c>
      <c r="I5730" s="15">
        <f>IF($D5730=1,$C5730,-1)</f>
        <v/>
      </c>
    </row>
    <row r="5731">
      <c r="A5731" s="33" t="n">
        <v>45530.66666666666</v>
      </c>
      <c r="B5731" s="15">
        <f>WEEKDAY($A5731,2)</f>
        <v/>
      </c>
      <c r="C5731" s="15">
        <f>HOUR($A5731)</f>
        <v/>
      </c>
      <c r="D5731" s="15">
        <f>IF(AND($A5731&gt;=Instellingen!$B$6,$A5731&lt;Instellingen!$B$7),1,0)</f>
        <v/>
      </c>
      <c r="E5731" s="15">
        <f>COUNTIF(tData[BezoekStart],"&lt;"&amp;($A5731+1/24))-COUNTIF(tData[BezoekEind],"&lt;="&amp;$A5731)</f>
        <v/>
      </c>
      <c r="F5731" s="15">
        <f>COUNTIF(tData[BezoekLangStart],"&lt;"&amp;($A5731+1/24))-COUNTIF(tData[BezoekLangEind],"&lt;="&amp;$A5731)</f>
        <v/>
      </c>
      <c r="G5731" s="15">
        <f>IF($D5731=1,$B5731*100+$C5731,-1)</f>
        <v/>
      </c>
      <c r="H5731" s="15">
        <f>IF($D5731=1,$B5731,-1)</f>
        <v/>
      </c>
      <c r="I5731" s="15">
        <f>IF($D5731=1,$C5731,-1)</f>
        <v/>
      </c>
    </row>
    <row r="5732">
      <c r="A5732" s="33" t="n">
        <v>45530.70833333334</v>
      </c>
      <c r="B5732" s="15">
        <f>WEEKDAY($A5732,2)</f>
        <v/>
      </c>
      <c r="C5732" s="15">
        <f>HOUR($A5732)</f>
        <v/>
      </c>
      <c r="D5732" s="15">
        <f>IF(AND($A5732&gt;=Instellingen!$B$6,$A5732&lt;Instellingen!$B$7),1,0)</f>
        <v/>
      </c>
      <c r="E5732" s="15">
        <f>COUNTIF(tData[BezoekStart],"&lt;"&amp;($A5732+1/24))-COUNTIF(tData[BezoekEind],"&lt;="&amp;$A5732)</f>
        <v/>
      </c>
      <c r="F5732" s="15">
        <f>COUNTIF(tData[BezoekLangStart],"&lt;"&amp;($A5732+1/24))-COUNTIF(tData[BezoekLangEind],"&lt;="&amp;$A5732)</f>
        <v/>
      </c>
      <c r="G5732" s="15">
        <f>IF($D5732=1,$B5732*100+$C5732,-1)</f>
        <v/>
      </c>
      <c r="H5732" s="15">
        <f>IF($D5732=1,$B5732,-1)</f>
        <v/>
      </c>
      <c r="I5732" s="15">
        <f>IF($D5732=1,$C5732,-1)</f>
        <v/>
      </c>
    </row>
    <row r="5733">
      <c r="A5733" s="33" t="n">
        <v>45530.75</v>
      </c>
      <c r="B5733" s="15">
        <f>WEEKDAY($A5733,2)</f>
        <v/>
      </c>
      <c r="C5733" s="15">
        <f>HOUR($A5733)</f>
        <v/>
      </c>
      <c r="D5733" s="15">
        <f>IF(AND($A5733&gt;=Instellingen!$B$6,$A5733&lt;Instellingen!$B$7),1,0)</f>
        <v/>
      </c>
      <c r="E5733" s="15">
        <f>COUNTIF(tData[BezoekStart],"&lt;"&amp;($A5733+1/24))-COUNTIF(tData[BezoekEind],"&lt;="&amp;$A5733)</f>
        <v/>
      </c>
      <c r="F5733" s="15">
        <f>COUNTIF(tData[BezoekLangStart],"&lt;"&amp;($A5733+1/24))-COUNTIF(tData[BezoekLangEind],"&lt;="&amp;$A5733)</f>
        <v/>
      </c>
      <c r="G5733" s="15">
        <f>IF($D5733=1,$B5733*100+$C5733,-1)</f>
        <v/>
      </c>
      <c r="H5733" s="15">
        <f>IF($D5733=1,$B5733,-1)</f>
        <v/>
      </c>
      <c r="I5733" s="15">
        <f>IF($D5733=1,$C5733,-1)</f>
        <v/>
      </c>
    </row>
    <row r="5734">
      <c r="A5734" s="33" t="n">
        <v>45530.79166666666</v>
      </c>
      <c r="B5734" s="15">
        <f>WEEKDAY($A5734,2)</f>
        <v/>
      </c>
      <c r="C5734" s="15">
        <f>HOUR($A5734)</f>
        <v/>
      </c>
      <c r="D5734" s="15">
        <f>IF(AND($A5734&gt;=Instellingen!$B$6,$A5734&lt;Instellingen!$B$7),1,0)</f>
        <v/>
      </c>
      <c r="E5734" s="15">
        <f>COUNTIF(tData[BezoekStart],"&lt;"&amp;($A5734+1/24))-COUNTIF(tData[BezoekEind],"&lt;="&amp;$A5734)</f>
        <v/>
      </c>
      <c r="F5734" s="15">
        <f>COUNTIF(tData[BezoekLangStart],"&lt;"&amp;($A5734+1/24))-COUNTIF(tData[BezoekLangEind],"&lt;="&amp;$A5734)</f>
        <v/>
      </c>
      <c r="G5734" s="15">
        <f>IF($D5734=1,$B5734*100+$C5734,-1)</f>
        <v/>
      </c>
      <c r="H5734" s="15">
        <f>IF($D5734=1,$B5734,-1)</f>
        <v/>
      </c>
      <c r="I5734" s="15">
        <f>IF($D5734=1,$C5734,-1)</f>
        <v/>
      </c>
    </row>
    <row r="5735">
      <c r="A5735" s="33" t="n">
        <v>45530.83333333334</v>
      </c>
      <c r="B5735" s="15">
        <f>WEEKDAY($A5735,2)</f>
        <v/>
      </c>
      <c r="C5735" s="15">
        <f>HOUR($A5735)</f>
        <v/>
      </c>
      <c r="D5735" s="15">
        <f>IF(AND($A5735&gt;=Instellingen!$B$6,$A5735&lt;Instellingen!$B$7),1,0)</f>
        <v/>
      </c>
      <c r="E5735" s="15">
        <f>COUNTIF(tData[BezoekStart],"&lt;"&amp;($A5735+1/24))-COUNTIF(tData[BezoekEind],"&lt;="&amp;$A5735)</f>
        <v/>
      </c>
      <c r="F5735" s="15">
        <f>COUNTIF(tData[BezoekLangStart],"&lt;"&amp;($A5735+1/24))-COUNTIF(tData[BezoekLangEind],"&lt;="&amp;$A5735)</f>
        <v/>
      </c>
      <c r="G5735" s="15">
        <f>IF($D5735=1,$B5735*100+$C5735,-1)</f>
        <v/>
      </c>
      <c r="H5735" s="15">
        <f>IF($D5735=1,$B5735,-1)</f>
        <v/>
      </c>
      <c r="I5735" s="15">
        <f>IF($D5735=1,$C5735,-1)</f>
        <v/>
      </c>
    </row>
    <row r="5736">
      <c r="A5736" s="33" t="n">
        <v>45530.875</v>
      </c>
      <c r="B5736" s="15">
        <f>WEEKDAY($A5736,2)</f>
        <v/>
      </c>
      <c r="C5736" s="15">
        <f>HOUR($A5736)</f>
        <v/>
      </c>
      <c r="D5736" s="15">
        <f>IF(AND($A5736&gt;=Instellingen!$B$6,$A5736&lt;Instellingen!$B$7),1,0)</f>
        <v/>
      </c>
      <c r="E5736" s="15">
        <f>COUNTIF(tData[BezoekStart],"&lt;"&amp;($A5736+1/24))-COUNTIF(tData[BezoekEind],"&lt;="&amp;$A5736)</f>
        <v/>
      </c>
      <c r="F5736" s="15">
        <f>COUNTIF(tData[BezoekLangStart],"&lt;"&amp;($A5736+1/24))-COUNTIF(tData[BezoekLangEind],"&lt;="&amp;$A5736)</f>
        <v/>
      </c>
      <c r="G5736" s="15">
        <f>IF($D5736=1,$B5736*100+$C5736,-1)</f>
        <v/>
      </c>
      <c r="H5736" s="15">
        <f>IF($D5736=1,$B5736,-1)</f>
        <v/>
      </c>
      <c r="I5736" s="15">
        <f>IF($D5736=1,$C5736,-1)</f>
        <v/>
      </c>
    </row>
    <row r="5737">
      <c r="A5737" s="33" t="n">
        <v>45530.91666666666</v>
      </c>
      <c r="B5737" s="15">
        <f>WEEKDAY($A5737,2)</f>
        <v/>
      </c>
      <c r="C5737" s="15">
        <f>HOUR($A5737)</f>
        <v/>
      </c>
      <c r="D5737" s="15">
        <f>IF(AND($A5737&gt;=Instellingen!$B$6,$A5737&lt;Instellingen!$B$7),1,0)</f>
        <v/>
      </c>
      <c r="E5737" s="15">
        <f>COUNTIF(tData[BezoekStart],"&lt;"&amp;($A5737+1/24))-COUNTIF(tData[BezoekEind],"&lt;="&amp;$A5737)</f>
        <v/>
      </c>
      <c r="F5737" s="15">
        <f>COUNTIF(tData[BezoekLangStart],"&lt;"&amp;($A5737+1/24))-COUNTIF(tData[BezoekLangEind],"&lt;="&amp;$A5737)</f>
        <v/>
      </c>
      <c r="G5737" s="15">
        <f>IF($D5737=1,$B5737*100+$C5737,-1)</f>
        <v/>
      </c>
      <c r="H5737" s="15">
        <f>IF($D5737=1,$B5737,-1)</f>
        <v/>
      </c>
      <c r="I5737" s="15">
        <f>IF($D5737=1,$C5737,-1)</f>
        <v/>
      </c>
    </row>
    <row r="5738">
      <c r="A5738" s="33" t="n">
        <v>45530.95833333334</v>
      </c>
      <c r="B5738" s="15">
        <f>WEEKDAY($A5738,2)</f>
        <v/>
      </c>
      <c r="C5738" s="15">
        <f>HOUR($A5738)</f>
        <v/>
      </c>
      <c r="D5738" s="15">
        <f>IF(AND($A5738&gt;=Instellingen!$B$6,$A5738&lt;Instellingen!$B$7),1,0)</f>
        <v/>
      </c>
      <c r="E5738" s="15">
        <f>COUNTIF(tData[BezoekStart],"&lt;"&amp;($A5738+1/24))-COUNTIF(tData[BezoekEind],"&lt;="&amp;$A5738)</f>
        <v/>
      </c>
      <c r="F5738" s="15">
        <f>COUNTIF(tData[BezoekLangStart],"&lt;"&amp;($A5738+1/24))-COUNTIF(tData[BezoekLangEind],"&lt;="&amp;$A5738)</f>
        <v/>
      </c>
      <c r="G5738" s="15">
        <f>IF($D5738=1,$B5738*100+$C5738,-1)</f>
        <v/>
      </c>
      <c r="H5738" s="15">
        <f>IF($D5738=1,$B5738,-1)</f>
        <v/>
      </c>
      <c r="I5738" s="15">
        <f>IF($D5738=1,$C5738,-1)</f>
        <v/>
      </c>
    </row>
    <row r="5739">
      <c r="A5739" s="33" t="n">
        <v>45531</v>
      </c>
      <c r="B5739" s="15">
        <f>WEEKDAY($A5739,2)</f>
        <v/>
      </c>
      <c r="C5739" s="15">
        <f>HOUR($A5739)</f>
        <v/>
      </c>
      <c r="D5739" s="15">
        <f>IF(AND($A5739&gt;=Instellingen!$B$6,$A5739&lt;Instellingen!$B$7),1,0)</f>
        <v/>
      </c>
      <c r="E5739" s="15">
        <f>COUNTIF(tData[BezoekStart],"&lt;"&amp;($A5739+1/24))-COUNTIF(tData[BezoekEind],"&lt;="&amp;$A5739)</f>
        <v/>
      </c>
      <c r="F5739" s="15">
        <f>COUNTIF(tData[BezoekLangStart],"&lt;"&amp;($A5739+1/24))-COUNTIF(tData[BezoekLangEind],"&lt;="&amp;$A5739)</f>
        <v/>
      </c>
      <c r="G5739" s="15">
        <f>IF($D5739=1,$B5739*100+$C5739,-1)</f>
        <v/>
      </c>
      <c r="H5739" s="15">
        <f>IF($D5739=1,$B5739,-1)</f>
        <v/>
      </c>
      <c r="I5739" s="15">
        <f>IF($D5739=1,$C5739,-1)</f>
        <v/>
      </c>
    </row>
    <row r="5740">
      <c r="A5740" s="33" t="n">
        <v>45531.04166666666</v>
      </c>
      <c r="B5740" s="15">
        <f>WEEKDAY($A5740,2)</f>
        <v/>
      </c>
      <c r="C5740" s="15">
        <f>HOUR($A5740)</f>
        <v/>
      </c>
      <c r="D5740" s="15">
        <f>IF(AND($A5740&gt;=Instellingen!$B$6,$A5740&lt;Instellingen!$B$7),1,0)</f>
        <v/>
      </c>
      <c r="E5740" s="15">
        <f>COUNTIF(tData[BezoekStart],"&lt;"&amp;($A5740+1/24))-COUNTIF(tData[BezoekEind],"&lt;="&amp;$A5740)</f>
        <v/>
      </c>
      <c r="F5740" s="15">
        <f>COUNTIF(tData[BezoekLangStart],"&lt;"&amp;($A5740+1/24))-COUNTIF(tData[BezoekLangEind],"&lt;="&amp;$A5740)</f>
        <v/>
      </c>
      <c r="G5740" s="15">
        <f>IF($D5740=1,$B5740*100+$C5740,-1)</f>
        <v/>
      </c>
      <c r="H5740" s="15">
        <f>IF($D5740=1,$B5740,-1)</f>
        <v/>
      </c>
      <c r="I5740" s="15">
        <f>IF($D5740=1,$C5740,-1)</f>
        <v/>
      </c>
    </row>
    <row r="5741">
      <c r="A5741" s="33" t="n">
        <v>45531.08333333334</v>
      </c>
      <c r="B5741" s="15">
        <f>WEEKDAY($A5741,2)</f>
        <v/>
      </c>
      <c r="C5741" s="15">
        <f>HOUR($A5741)</f>
        <v/>
      </c>
      <c r="D5741" s="15">
        <f>IF(AND($A5741&gt;=Instellingen!$B$6,$A5741&lt;Instellingen!$B$7),1,0)</f>
        <v/>
      </c>
      <c r="E5741" s="15">
        <f>COUNTIF(tData[BezoekStart],"&lt;"&amp;($A5741+1/24))-COUNTIF(tData[BezoekEind],"&lt;="&amp;$A5741)</f>
        <v/>
      </c>
      <c r="F5741" s="15">
        <f>COUNTIF(tData[BezoekLangStart],"&lt;"&amp;($A5741+1/24))-COUNTIF(tData[BezoekLangEind],"&lt;="&amp;$A5741)</f>
        <v/>
      </c>
      <c r="G5741" s="15">
        <f>IF($D5741=1,$B5741*100+$C5741,-1)</f>
        <v/>
      </c>
      <c r="H5741" s="15">
        <f>IF($D5741=1,$B5741,-1)</f>
        <v/>
      </c>
      <c r="I5741" s="15">
        <f>IF($D5741=1,$C5741,-1)</f>
        <v/>
      </c>
    </row>
    <row r="5742">
      <c r="A5742" s="33" t="n">
        <v>45531.125</v>
      </c>
      <c r="B5742" s="15">
        <f>WEEKDAY($A5742,2)</f>
        <v/>
      </c>
      <c r="C5742" s="15">
        <f>HOUR($A5742)</f>
        <v/>
      </c>
      <c r="D5742" s="15">
        <f>IF(AND($A5742&gt;=Instellingen!$B$6,$A5742&lt;Instellingen!$B$7),1,0)</f>
        <v/>
      </c>
      <c r="E5742" s="15">
        <f>COUNTIF(tData[BezoekStart],"&lt;"&amp;($A5742+1/24))-COUNTIF(tData[BezoekEind],"&lt;="&amp;$A5742)</f>
        <v/>
      </c>
      <c r="F5742" s="15">
        <f>COUNTIF(tData[BezoekLangStart],"&lt;"&amp;($A5742+1/24))-COUNTIF(tData[BezoekLangEind],"&lt;="&amp;$A5742)</f>
        <v/>
      </c>
      <c r="G5742" s="15">
        <f>IF($D5742=1,$B5742*100+$C5742,-1)</f>
        <v/>
      </c>
      <c r="H5742" s="15">
        <f>IF($D5742=1,$B5742,-1)</f>
        <v/>
      </c>
      <c r="I5742" s="15">
        <f>IF($D5742=1,$C5742,-1)</f>
        <v/>
      </c>
    </row>
    <row r="5743">
      <c r="A5743" s="33" t="n">
        <v>45531.16666666666</v>
      </c>
      <c r="B5743" s="15">
        <f>WEEKDAY($A5743,2)</f>
        <v/>
      </c>
      <c r="C5743" s="15">
        <f>HOUR($A5743)</f>
        <v/>
      </c>
      <c r="D5743" s="15">
        <f>IF(AND($A5743&gt;=Instellingen!$B$6,$A5743&lt;Instellingen!$B$7),1,0)</f>
        <v/>
      </c>
      <c r="E5743" s="15">
        <f>COUNTIF(tData[BezoekStart],"&lt;"&amp;($A5743+1/24))-COUNTIF(tData[BezoekEind],"&lt;="&amp;$A5743)</f>
        <v/>
      </c>
      <c r="F5743" s="15">
        <f>COUNTIF(tData[BezoekLangStart],"&lt;"&amp;($A5743+1/24))-COUNTIF(tData[BezoekLangEind],"&lt;="&amp;$A5743)</f>
        <v/>
      </c>
      <c r="G5743" s="15">
        <f>IF($D5743=1,$B5743*100+$C5743,-1)</f>
        <v/>
      </c>
      <c r="H5743" s="15">
        <f>IF($D5743=1,$B5743,-1)</f>
        <v/>
      </c>
      <c r="I5743" s="15">
        <f>IF($D5743=1,$C5743,-1)</f>
        <v/>
      </c>
    </row>
    <row r="5744">
      <c r="A5744" s="33" t="n">
        <v>45531.20833333334</v>
      </c>
      <c r="B5744" s="15">
        <f>WEEKDAY($A5744,2)</f>
        <v/>
      </c>
      <c r="C5744" s="15">
        <f>HOUR($A5744)</f>
        <v/>
      </c>
      <c r="D5744" s="15">
        <f>IF(AND($A5744&gt;=Instellingen!$B$6,$A5744&lt;Instellingen!$B$7),1,0)</f>
        <v/>
      </c>
      <c r="E5744" s="15">
        <f>COUNTIF(tData[BezoekStart],"&lt;"&amp;($A5744+1/24))-COUNTIF(tData[BezoekEind],"&lt;="&amp;$A5744)</f>
        <v/>
      </c>
      <c r="F5744" s="15">
        <f>COUNTIF(tData[BezoekLangStart],"&lt;"&amp;($A5744+1/24))-COUNTIF(tData[BezoekLangEind],"&lt;="&amp;$A5744)</f>
        <v/>
      </c>
      <c r="G5744" s="15">
        <f>IF($D5744=1,$B5744*100+$C5744,-1)</f>
        <v/>
      </c>
      <c r="H5744" s="15">
        <f>IF($D5744=1,$B5744,-1)</f>
        <v/>
      </c>
      <c r="I5744" s="15">
        <f>IF($D5744=1,$C5744,-1)</f>
        <v/>
      </c>
    </row>
    <row r="5745">
      <c r="A5745" s="33" t="n">
        <v>45531.25</v>
      </c>
      <c r="B5745" s="15">
        <f>WEEKDAY($A5745,2)</f>
        <v/>
      </c>
      <c r="C5745" s="15">
        <f>HOUR($A5745)</f>
        <v/>
      </c>
      <c r="D5745" s="15">
        <f>IF(AND($A5745&gt;=Instellingen!$B$6,$A5745&lt;Instellingen!$B$7),1,0)</f>
        <v/>
      </c>
      <c r="E5745" s="15">
        <f>COUNTIF(tData[BezoekStart],"&lt;"&amp;($A5745+1/24))-COUNTIF(tData[BezoekEind],"&lt;="&amp;$A5745)</f>
        <v/>
      </c>
      <c r="F5745" s="15">
        <f>COUNTIF(tData[BezoekLangStart],"&lt;"&amp;($A5745+1/24))-COUNTIF(tData[BezoekLangEind],"&lt;="&amp;$A5745)</f>
        <v/>
      </c>
      <c r="G5745" s="15">
        <f>IF($D5745=1,$B5745*100+$C5745,-1)</f>
        <v/>
      </c>
      <c r="H5745" s="15">
        <f>IF($D5745=1,$B5745,-1)</f>
        <v/>
      </c>
      <c r="I5745" s="15">
        <f>IF($D5745=1,$C5745,-1)</f>
        <v/>
      </c>
    </row>
    <row r="5746">
      <c r="A5746" s="33" t="n">
        <v>45531.29166666666</v>
      </c>
      <c r="B5746" s="15">
        <f>WEEKDAY($A5746,2)</f>
        <v/>
      </c>
      <c r="C5746" s="15">
        <f>HOUR($A5746)</f>
        <v/>
      </c>
      <c r="D5746" s="15">
        <f>IF(AND($A5746&gt;=Instellingen!$B$6,$A5746&lt;Instellingen!$B$7),1,0)</f>
        <v/>
      </c>
      <c r="E5746" s="15">
        <f>COUNTIF(tData[BezoekStart],"&lt;"&amp;($A5746+1/24))-COUNTIF(tData[BezoekEind],"&lt;="&amp;$A5746)</f>
        <v/>
      </c>
      <c r="F5746" s="15">
        <f>COUNTIF(tData[BezoekLangStart],"&lt;"&amp;($A5746+1/24))-COUNTIF(tData[BezoekLangEind],"&lt;="&amp;$A5746)</f>
        <v/>
      </c>
      <c r="G5746" s="15">
        <f>IF($D5746=1,$B5746*100+$C5746,-1)</f>
        <v/>
      </c>
      <c r="H5746" s="15">
        <f>IF($D5746=1,$B5746,-1)</f>
        <v/>
      </c>
      <c r="I5746" s="15">
        <f>IF($D5746=1,$C5746,-1)</f>
        <v/>
      </c>
    </row>
    <row r="5747">
      <c r="A5747" s="33" t="n">
        <v>45531.33333333334</v>
      </c>
      <c r="B5747" s="15">
        <f>WEEKDAY($A5747,2)</f>
        <v/>
      </c>
      <c r="C5747" s="15">
        <f>HOUR($A5747)</f>
        <v/>
      </c>
      <c r="D5747" s="15">
        <f>IF(AND($A5747&gt;=Instellingen!$B$6,$A5747&lt;Instellingen!$B$7),1,0)</f>
        <v/>
      </c>
      <c r="E5747" s="15">
        <f>COUNTIF(tData[BezoekStart],"&lt;"&amp;($A5747+1/24))-COUNTIF(tData[BezoekEind],"&lt;="&amp;$A5747)</f>
        <v/>
      </c>
      <c r="F5747" s="15">
        <f>COUNTIF(tData[BezoekLangStart],"&lt;"&amp;($A5747+1/24))-COUNTIF(tData[BezoekLangEind],"&lt;="&amp;$A5747)</f>
        <v/>
      </c>
      <c r="G5747" s="15">
        <f>IF($D5747=1,$B5747*100+$C5747,-1)</f>
        <v/>
      </c>
      <c r="H5747" s="15">
        <f>IF($D5747=1,$B5747,-1)</f>
        <v/>
      </c>
      <c r="I5747" s="15">
        <f>IF($D5747=1,$C5747,-1)</f>
        <v/>
      </c>
    </row>
    <row r="5748">
      <c r="A5748" s="33" t="n">
        <v>45531.375</v>
      </c>
      <c r="B5748" s="15">
        <f>WEEKDAY($A5748,2)</f>
        <v/>
      </c>
      <c r="C5748" s="15">
        <f>HOUR($A5748)</f>
        <v/>
      </c>
      <c r="D5748" s="15">
        <f>IF(AND($A5748&gt;=Instellingen!$B$6,$A5748&lt;Instellingen!$B$7),1,0)</f>
        <v/>
      </c>
      <c r="E5748" s="15">
        <f>COUNTIF(tData[BezoekStart],"&lt;"&amp;($A5748+1/24))-COUNTIF(tData[BezoekEind],"&lt;="&amp;$A5748)</f>
        <v/>
      </c>
      <c r="F5748" s="15">
        <f>COUNTIF(tData[BezoekLangStart],"&lt;"&amp;($A5748+1/24))-COUNTIF(tData[BezoekLangEind],"&lt;="&amp;$A5748)</f>
        <v/>
      </c>
      <c r="G5748" s="15">
        <f>IF($D5748=1,$B5748*100+$C5748,-1)</f>
        <v/>
      </c>
      <c r="H5748" s="15">
        <f>IF($D5748=1,$B5748,-1)</f>
        <v/>
      </c>
      <c r="I5748" s="15">
        <f>IF($D5748=1,$C5748,-1)</f>
        <v/>
      </c>
    </row>
    <row r="5749">
      <c r="A5749" s="33" t="n">
        <v>45531.41666666666</v>
      </c>
      <c r="B5749" s="15">
        <f>WEEKDAY($A5749,2)</f>
        <v/>
      </c>
      <c r="C5749" s="15">
        <f>HOUR($A5749)</f>
        <v/>
      </c>
      <c r="D5749" s="15">
        <f>IF(AND($A5749&gt;=Instellingen!$B$6,$A5749&lt;Instellingen!$B$7),1,0)</f>
        <v/>
      </c>
      <c r="E5749" s="15">
        <f>COUNTIF(tData[BezoekStart],"&lt;"&amp;($A5749+1/24))-COUNTIF(tData[BezoekEind],"&lt;="&amp;$A5749)</f>
        <v/>
      </c>
      <c r="F5749" s="15">
        <f>COUNTIF(tData[BezoekLangStart],"&lt;"&amp;($A5749+1/24))-COUNTIF(tData[BezoekLangEind],"&lt;="&amp;$A5749)</f>
        <v/>
      </c>
      <c r="G5749" s="15">
        <f>IF($D5749=1,$B5749*100+$C5749,-1)</f>
        <v/>
      </c>
      <c r="H5749" s="15">
        <f>IF($D5749=1,$B5749,-1)</f>
        <v/>
      </c>
      <c r="I5749" s="15">
        <f>IF($D5749=1,$C5749,-1)</f>
        <v/>
      </c>
    </row>
    <row r="5750">
      <c r="A5750" s="33" t="n">
        <v>45531.45833333334</v>
      </c>
      <c r="B5750" s="15">
        <f>WEEKDAY($A5750,2)</f>
        <v/>
      </c>
      <c r="C5750" s="15">
        <f>HOUR($A5750)</f>
        <v/>
      </c>
      <c r="D5750" s="15">
        <f>IF(AND($A5750&gt;=Instellingen!$B$6,$A5750&lt;Instellingen!$B$7),1,0)</f>
        <v/>
      </c>
      <c r="E5750" s="15">
        <f>COUNTIF(tData[BezoekStart],"&lt;"&amp;($A5750+1/24))-COUNTIF(tData[BezoekEind],"&lt;="&amp;$A5750)</f>
        <v/>
      </c>
      <c r="F5750" s="15">
        <f>COUNTIF(tData[BezoekLangStart],"&lt;"&amp;($A5750+1/24))-COUNTIF(tData[BezoekLangEind],"&lt;="&amp;$A5750)</f>
        <v/>
      </c>
      <c r="G5750" s="15">
        <f>IF($D5750=1,$B5750*100+$C5750,-1)</f>
        <v/>
      </c>
      <c r="H5750" s="15">
        <f>IF($D5750=1,$B5750,-1)</f>
        <v/>
      </c>
      <c r="I5750" s="15">
        <f>IF($D5750=1,$C5750,-1)</f>
        <v/>
      </c>
    </row>
    <row r="5751">
      <c r="A5751" s="33" t="n">
        <v>45531.5</v>
      </c>
      <c r="B5751" s="15">
        <f>WEEKDAY($A5751,2)</f>
        <v/>
      </c>
      <c r="C5751" s="15">
        <f>HOUR($A5751)</f>
        <v/>
      </c>
      <c r="D5751" s="15">
        <f>IF(AND($A5751&gt;=Instellingen!$B$6,$A5751&lt;Instellingen!$B$7),1,0)</f>
        <v/>
      </c>
      <c r="E5751" s="15">
        <f>COUNTIF(tData[BezoekStart],"&lt;"&amp;($A5751+1/24))-COUNTIF(tData[BezoekEind],"&lt;="&amp;$A5751)</f>
        <v/>
      </c>
      <c r="F5751" s="15">
        <f>COUNTIF(tData[BezoekLangStart],"&lt;"&amp;($A5751+1/24))-COUNTIF(tData[BezoekLangEind],"&lt;="&amp;$A5751)</f>
        <v/>
      </c>
      <c r="G5751" s="15">
        <f>IF($D5751=1,$B5751*100+$C5751,-1)</f>
        <v/>
      </c>
      <c r="H5751" s="15">
        <f>IF($D5751=1,$B5751,-1)</f>
        <v/>
      </c>
      <c r="I5751" s="15">
        <f>IF($D5751=1,$C5751,-1)</f>
        <v/>
      </c>
    </row>
    <row r="5752">
      <c r="A5752" s="33" t="n">
        <v>45531.54166666666</v>
      </c>
      <c r="B5752" s="15">
        <f>WEEKDAY($A5752,2)</f>
        <v/>
      </c>
      <c r="C5752" s="15">
        <f>HOUR($A5752)</f>
        <v/>
      </c>
      <c r="D5752" s="15">
        <f>IF(AND($A5752&gt;=Instellingen!$B$6,$A5752&lt;Instellingen!$B$7),1,0)</f>
        <v/>
      </c>
      <c r="E5752" s="15">
        <f>COUNTIF(tData[BezoekStart],"&lt;"&amp;($A5752+1/24))-COUNTIF(tData[BezoekEind],"&lt;="&amp;$A5752)</f>
        <v/>
      </c>
      <c r="F5752" s="15">
        <f>COUNTIF(tData[BezoekLangStart],"&lt;"&amp;($A5752+1/24))-COUNTIF(tData[BezoekLangEind],"&lt;="&amp;$A5752)</f>
        <v/>
      </c>
      <c r="G5752" s="15">
        <f>IF($D5752=1,$B5752*100+$C5752,-1)</f>
        <v/>
      </c>
      <c r="H5752" s="15">
        <f>IF($D5752=1,$B5752,-1)</f>
        <v/>
      </c>
      <c r="I5752" s="15">
        <f>IF($D5752=1,$C5752,-1)</f>
        <v/>
      </c>
    </row>
    <row r="5753">
      <c r="A5753" s="33" t="n">
        <v>45531.58333333334</v>
      </c>
      <c r="B5753" s="15">
        <f>WEEKDAY($A5753,2)</f>
        <v/>
      </c>
      <c r="C5753" s="15">
        <f>HOUR($A5753)</f>
        <v/>
      </c>
      <c r="D5753" s="15">
        <f>IF(AND($A5753&gt;=Instellingen!$B$6,$A5753&lt;Instellingen!$B$7),1,0)</f>
        <v/>
      </c>
      <c r="E5753" s="15">
        <f>COUNTIF(tData[BezoekStart],"&lt;"&amp;($A5753+1/24))-COUNTIF(tData[BezoekEind],"&lt;="&amp;$A5753)</f>
        <v/>
      </c>
      <c r="F5753" s="15">
        <f>COUNTIF(tData[BezoekLangStart],"&lt;"&amp;($A5753+1/24))-COUNTIF(tData[BezoekLangEind],"&lt;="&amp;$A5753)</f>
        <v/>
      </c>
      <c r="G5753" s="15">
        <f>IF($D5753=1,$B5753*100+$C5753,-1)</f>
        <v/>
      </c>
      <c r="H5753" s="15">
        <f>IF($D5753=1,$B5753,-1)</f>
        <v/>
      </c>
      <c r="I5753" s="15">
        <f>IF($D5753=1,$C5753,-1)</f>
        <v/>
      </c>
    </row>
    <row r="5754">
      <c r="A5754" s="33" t="n">
        <v>45531.625</v>
      </c>
      <c r="B5754" s="15">
        <f>WEEKDAY($A5754,2)</f>
        <v/>
      </c>
      <c r="C5754" s="15">
        <f>HOUR($A5754)</f>
        <v/>
      </c>
      <c r="D5754" s="15">
        <f>IF(AND($A5754&gt;=Instellingen!$B$6,$A5754&lt;Instellingen!$B$7),1,0)</f>
        <v/>
      </c>
      <c r="E5754" s="15">
        <f>COUNTIF(tData[BezoekStart],"&lt;"&amp;($A5754+1/24))-COUNTIF(tData[BezoekEind],"&lt;="&amp;$A5754)</f>
        <v/>
      </c>
      <c r="F5754" s="15">
        <f>COUNTIF(tData[BezoekLangStart],"&lt;"&amp;($A5754+1/24))-COUNTIF(tData[BezoekLangEind],"&lt;="&amp;$A5754)</f>
        <v/>
      </c>
      <c r="G5754" s="15">
        <f>IF($D5754=1,$B5754*100+$C5754,-1)</f>
        <v/>
      </c>
      <c r="H5754" s="15">
        <f>IF($D5754=1,$B5754,-1)</f>
        <v/>
      </c>
      <c r="I5754" s="15">
        <f>IF($D5754=1,$C5754,-1)</f>
        <v/>
      </c>
    </row>
    <row r="5755">
      <c r="A5755" s="33" t="n">
        <v>45531.66666666666</v>
      </c>
      <c r="B5755" s="15">
        <f>WEEKDAY($A5755,2)</f>
        <v/>
      </c>
      <c r="C5755" s="15">
        <f>HOUR($A5755)</f>
        <v/>
      </c>
      <c r="D5755" s="15">
        <f>IF(AND($A5755&gt;=Instellingen!$B$6,$A5755&lt;Instellingen!$B$7),1,0)</f>
        <v/>
      </c>
      <c r="E5755" s="15">
        <f>COUNTIF(tData[BezoekStart],"&lt;"&amp;($A5755+1/24))-COUNTIF(tData[BezoekEind],"&lt;="&amp;$A5755)</f>
        <v/>
      </c>
      <c r="F5755" s="15">
        <f>COUNTIF(tData[BezoekLangStart],"&lt;"&amp;($A5755+1/24))-COUNTIF(tData[BezoekLangEind],"&lt;="&amp;$A5755)</f>
        <v/>
      </c>
      <c r="G5755" s="15">
        <f>IF($D5755=1,$B5755*100+$C5755,-1)</f>
        <v/>
      </c>
      <c r="H5755" s="15">
        <f>IF($D5755=1,$B5755,-1)</f>
        <v/>
      </c>
      <c r="I5755" s="15">
        <f>IF($D5755=1,$C5755,-1)</f>
        <v/>
      </c>
    </row>
    <row r="5756">
      <c r="A5756" s="33" t="n">
        <v>45531.70833333334</v>
      </c>
      <c r="B5756" s="15">
        <f>WEEKDAY($A5756,2)</f>
        <v/>
      </c>
      <c r="C5756" s="15">
        <f>HOUR($A5756)</f>
        <v/>
      </c>
      <c r="D5756" s="15">
        <f>IF(AND($A5756&gt;=Instellingen!$B$6,$A5756&lt;Instellingen!$B$7),1,0)</f>
        <v/>
      </c>
      <c r="E5756" s="15">
        <f>COUNTIF(tData[BezoekStart],"&lt;"&amp;($A5756+1/24))-COUNTIF(tData[BezoekEind],"&lt;="&amp;$A5756)</f>
        <v/>
      </c>
      <c r="F5756" s="15">
        <f>COUNTIF(tData[BezoekLangStart],"&lt;"&amp;($A5756+1/24))-COUNTIF(tData[BezoekLangEind],"&lt;="&amp;$A5756)</f>
        <v/>
      </c>
      <c r="G5756" s="15">
        <f>IF($D5756=1,$B5756*100+$C5756,-1)</f>
        <v/>
      </c>
      <c r="H5756" s="15">
        <f>IF($D5756=1,$B5756,-1)</f>
        <v/>
      </c>
      <c r="I5756" s="15">
        <f>IF($D5756=1,$C5756,-1)</f>
        <v/>
      </c>
    </row>
    <row r="5757">
      <c r="A5757" s="33" t="n">
        <v>45531.75</v>
      </c>
      <c r="B5757" s="15">
        <f>WEEKDAY($A5757,2)</f>
        <v/>
      </c>
      <c r="C5757" s="15">
        <f>HOUR($A5757)</f>
        <v/>
      </c>
      <c r="D5757" s="15">
        <f>IF(AND($A5757&gt;=Instellingen!$B$6,$A5757&lt;Instellingen!$B$7),1,0)</f>
        <v/>
      </c>
      <c r="E5757" s="15">
        <f>COUNTIF(tData[BezoekStart],"&lt;"&amp;($A5757+1/24))-COUNTIF(tData[BezoekEind],"&lt;="&amp;$A5757)</f>
        <v/>
      </c>
      <c r="F5757" s="15">
        <f>COUNTIF(tData[BezoekLangStart],"&lt;"&amp;($A5757+1/24))-COUNTIF(tData[BezoekLangEind],"&lt;="&amp;$A5757)</f>
        <v/>
      </c>
      <c r="G5757" s="15">
        <f>IF($D5757=1,$B5757*100+$C5757,-1)</f>
        <v/>
      </c>
      <c r="H5757" s="15">
        <f>IF($D5757=1,$B5757,-1)</f>
        <v/>
      </c>
      <c r="I5757" s="15">
        <f>IF($D5757=1,$C5757,-1)</f>
        <v/>
      </c>
    </row>
    <row r="5758">
      <c r="A5758" s="33" t="n">
        <v>45531.79166666666</v>
      </c>
      <c r="B5758" s="15">
        <f>WEEKDAY($A5758,2)</f>
        <v/>
      </c>
      <c r="C5758" s="15">
        <f>HOUR($A5758)</f>
        <v/>
      </c>
      <c r="D5758" s="15">
        <f>IF(AND($A5758&gt;=Instellingen!$B$6,$A5758&lt;Instellingen!$B$7),1,0)</f>
        <v/>
      </c>
      <c r="E5758" s="15">
        <f>COUNTIF(tData[BezoekStart],"&lt;"&amp;($A5758+1/24))-COUNTIF(tData[BezoekEind],"&lt;="&amp;$A5758)</f>
        <v/>
      </c>
      <c r="F5758" s="15">
        <f>COUNTIF(tData[BezoekLangStart],"&lt;"&amp;($A5758+1/24))-COUNTIF(tData[BezoekLangEind],"&lt;="&amp;$A5758)</f>
        <v/>
      </c>
      <c r="G5758" s="15">
        <f>IF($D5758=1,$B5758*100+$C5758,-1)</f>
        <v/>
      </c>
      <c r="H5758" s="15">
        <f>IF($D5758=1,$B5758,-1)</f>
        <v/>
      </c>
      <c r="I5758" s="15">
        <f>IF($D5758=1,$C5758,-1)</f>
        <v/>
      </c>
    </row>
    <row r="5759">
      <c r="A5759" s="33" t="n">
        <v>45531.83333333334</v>
      </c>
      <c r="B5759" s="15">
        <f>WEEKDAY($A5759,2)</f>
        <v/>
      </c>
      <c r="C5759" s="15">
        <f>HOUR($A5759)</f>
        <v/>
      </c>
      <c r="D5759" s="15">
        <f>IF(AND($A5759&gt;=Instellingen!$B$6,$A5759&lt;Instellingen!$B$7),1,0)</f>
        <v/>
      </c>
      <c r="E5759" s="15">
        <f>COUNTIF(tData[BezoekStart],"&lt;"&amp;($A5759+1/24))-COUNTIF(tData[BezoekEind],"&lt;="&amp;$A5759)</f>
        <v/>
      </c>
      <c r="F5759" s="15">
        <f>COUNTIF(tData[BezoekLangStart],"&lt;"&amp;($A5759+1/24))-COUNTIF(tData[BezoekLangEind],"&lt;="&amp;$A5759)</f>
        <v/>
      </c>
      <c r="G5759" s="15">
        <f>IF($D5759=1,$B5759*100+$C5759,-1)</f>
        <v/>
      </c>
      <c r="H5759" s="15">
        <f>IF($D5759=1,$B5759,-1)</f>
        <v/>
      </c>
      <c r="I5759" s="15">
        <f>IF($D5759=1,$C5759,-1)</f>
        <v/>
      </c>
    </row>
    <row r="5760">
      <c r="A5760" s="33" t="n">
        <v>45531.875</v>
      </c>
      <c r="B5760" s="15">
        <f>WEEKDAY($A5760,2)</f>
        <v/>
      </c>
      <c r="C5760" s="15">
        <f>HOUR($A5760)</f>
        <v/>
      </c>
      <c r="D5760" s="15">
        <f>IF(AND($A5760&gt;=Instellingen!$B$6,$A5760&lt;Instellingen!$B$7),1,0)</f>
        <v/>
      </c>
      <c r="E5760" s="15">
        <f>COUNTIF(tData[BezoekStart],"&lt;"&amp;($A5760+1/24))-COUNTIF(tData[BezoekEind],"&lt;="&amp;$A5760)</f>
        <v/>
      </c>
      <c r="F5760" s="15">
        <f>COUNTIF(tData[BezoekLangStart],"&lt;"&amp;($A5760+1/24))-COUNTIF(tData[BezoekLangEind],"&lt;="&amp;$A5760)</f>
        <v/>
      </c>
      <c r="G5760" s="15">
        <f>IF($D5760=1,$B5760*100+$C5760,-1)</f>
        <v/>
      </c>
      <c r="H5760" s="15">
        <f>IF($D5760=1,$B5760,-1)</f>
        <v/>
      </c>
      <c r="I5760" s="15">
        <f>IF($D5760=1,$C5760,-1)</f>
        <v/>
      </c>
    </row>
    <row r="5761">
      <c r="A5761" s="33" t="n">
        <v>45531.91666666666</v>
      </c>
      <c r="B5761" s="15">
        <f>WEEKDAY($A5761,2)</f>
        <v/>
      </c>
      <c r="C5761" s="15">
        <f>HOUR($A5761)</f>
        <v/>
      </c>
      <c r="D5761" s="15">
        <f>IF(AND($A5761&gt;=Instellingen!$B$6,$A5761&lt;Instellingen!$B$7),1,0)</f>
        <v/>
      </c>
      <c r="E5761" s="15">
        <f>COUNTIF(tData[BezoekStart],"&lt;"&amp;($A5761+1/24))-COUNTIF(tData[BezoekEind],"&lt;="&amp;$A5761)</f>
        <v/>
      </c>
      <c r="F5761" s="15">
        <f>COUNTIF(tData[BezoekLangStart],"&lt;"&amp;($A5761+1/24))-COUNTIF(tData[BezoekLangEind],"&lt;="&amp;$A5761)</f>
        <v/>
      </c>
      <c r="G5761" s="15">
        <f>IF($D5761=1,$B5761*100+$C5761,-1)</f>
        <v/>
      </c>
      <c r="H5761" s="15">
        <f>IF($D5761=1,$B5761,-1)</f>
        <v/>
      </c>
      <c r="I5761" s="15">
        <f>IF($D5761=1,$C5761,-1)</f>
        <v/>
      </c>
    </row>
    <row r="5762">
      <c r="A5762" s="33" t="n">
        <v>45531.95833333334</v>
      </c>
      <c r="B5762" s="15">
        <f>WEEKDAY($A5762,2)</f>
        <v/>
      </c>
      <c r="C5762" s="15">
        <f>HOUR($A5762)</f>
        <v/>
      </c>
      <c r="D5762" s="15">
        <f>IF(AND($A5762&gt;=Instellingen!$B$6,$A5762&lt;Instellingen!$B$7),1,0)</f>
        <v/>
      </c>
      <c r="E5762" s="15">
        <f>COUNTIF(tData[BezoekStart],"&lt;"&amp;($A5762+1/24))-COUNTIF(tData[BezoekEind],"&lt;="&amp;$A5762)</f>
        <v/>
      </c>
      <c r="F5762" s="15">
        <f>COUNTIF(tData[BezoekLangStart],"&lt;"&amp;($A5762+1/24))-COUNTIF(tData[BezoekLangEind],"&lt;="&amp;$A5762)</f>
        <v/>
      </c>
      <c r="G5762" s="15">
        <f>IF($D5762=1,$B5762*100+$C5762,-1)</f>
        <v/>
      </c>
      <c r="H5762" s="15">
        <f>IF($D5762=1,$B5762,-1)</f>
        <v/>
      </c>
      <c r="I5762" s="15">
        <f>IF($D5762=1,$C5762,-1)</f>
        <v/>
      </c>
    </row>
    <row r="5763">
      <c r="A5763" s="33" t="n">
        <v>45532</v>
      </c>
      <c r="B5763" s="15">
        <f>WEEKDAY($A5763,2)</f>
        <v/>
      </c>
      <c r="C5763" s="15">
        <f>HOUR($A5763)</f>
        <v/>
      </c>
      <c r="D5763" s="15">
        <f>IF(AND($A5763&gt;=Instellingen!$B$6,$A5763&lt;Instellingen!$B$7),1,0)</f>
        <v/>
      </c>
      <c r="E5763" s="15">
        <f>COUNTIF(tData[BezoekStart],"&lt;"&amp;($A5763+1/24))-COUNTIF(tData[BezoekEind],"&lt;="&amp;$A5763)</f>
        <v/>
      </c>
      <c r="F5763" s="15">
        <f>COUNTIF(tData[BezoekLangStart],"&lt;"&amp;($A5763+1/24))-COUNTIF(tData[BezoekLangEind],"&lt;="&amp;$A5763)</f>
        <v/>
      </c>
      <c r="G5763" s="15">
        <f>IF($D5763=1,$B5763*100+$C5763,-1)</f>
        <v/>
      </c>
      <c r="H5763" s="15">
        <f>IF($D5763=1,$B5763,-1)</f>
        <v/>
      </c>
      <c r="I5763" s="15">
        <f>IF($D5763=1,$C5763,-1)</f>
        <v/>
      </c>
    </row>
    <row r="5764">
      <c r="A5764" s="33" t="n">
        <v>45532.04166666666</v>
      </c>
      <c r="B5764" s="15">
        <f>WEEKDAY($A5764,2)</f>
        <v/>
      </c>
      <c r="C5764" s="15">
        <f>HOUR($A5764)</f>
        <v/>
      </c>
      <c r="D5764" s="15">
        <f>IF(AND($A5764&gt;=Instellingen!$B$6,$A5764&lt;Instellingen!$B$7),1,0)</f>
        <v/>
      </c>
      <c r="E5764" s="15">
        <f>COUNTIF(tData[BezoekStart],"&lt;"&amp;($A5764+1/24))-COUNTIF(tData[BezoekEind],"&lt;="&amp;$A5764)</f>
        <v/>
      </c>
      <c r="F5764" s="15">
        <f>COUNTIF(tData[BezoekLangStart],"&lt;"&amp;($A5764+1/24))-COUNTIF(tData[BezoekLangEind],"&lt;="&amp;$A5764)</f>
        <v/>
      </c>
      <c r="G5764" s="15">
        <f>IF($D5764=1,$B5764*100+$C5764,-1)</f>
        <v/>
      </c>
      <c r="H5764" s="15">
        <f>IF($D5764=1,$B5764,-1)</f>
        <v/>
      </c>
      <c r="I5764" s="15">
        <f>IF($D5764=1,$C5764,-1)</f>
        <v/>
      </c>
    </row>
    <row r="5765">
      <c r="A5765" s="33" t="n">
        <v>45532.08333333334</v>
      </c>
      <c r="B5765" s="15">
        <f>WEEKDAY($A5765,2)</f>
        <v/>
      </c>
      <c r="C5765" s="15">
        <f>HOUR($A5765)</f>
        <v/>
      </c>
      <c r="D5765" s="15">
        <f>IF(AND($A5765&gt;=Instellingen!$B$6,$A5765&lt;Instellingen!$B$7),1,0)</f>
        <v/>
      </c>
      <c r="E5765" s="15">
        <f>COUNTIF(tData[BezoekStart],"&lt;"&amp;($A5765+1/24))-COUNTIF(tData[BezoekEind],"&lt;="&amp;$A5765)</f>
        <v/>
      </c>
      <c r="F5765" s="15">
        <f>COUNTIF(tData[BezoekLangStart],"&lt;"&amp;($A5765+1/24))-COUNTIF(tData[BezoekLangEind],"&lt;="&amp;$A5765)</f>
        <v/>
      </c>
      <c r="G5765" s="15">
        <f>IF($D5765=1,$B5765*100+$C5765,-1)</f>
        <v/>
      </c>
      <c r="H5765" s="15">
        <f>IF($D5765=1,$B5765,-1)</f>
        <v/>
      </c>
      <c r="I5765" s="15">
        <f>IF($D5765=1,$C5765,-1)</f>
        <v/>
      </c>
    </row>
    <row r="5766">
      <c r="A5766" s="33" t="n">
        <v>45532.125</v>
      </c>
      <c r="B5766" s="15">
        <f>WEEKDAY($A5766,2)</f>
        <v/>
      </c>
      <c r="C5766" s="15">
        <f>HOUR($A5766)</f>
        <v/>
      </c>
      <c r="D5766" s="15">
        <f>IF(AND($A5766&gt;=Instellingen!$B$6,$A5766&lt;Instellingen!$B$7),1,0)</f>
        <v/>
      </c>
      <c r="E5766" s="15">
        <f>COUNTIF(tData[BezoekStart],"&lt;"&amp;($A5766+1/24))-COUNTIF(tData[BezoekEind],"&lt;="&amp;$A5766)</f>
        <v/>
      </c>
      <c r="F5766" s="15">
        <f>COUNTIF(tData[BezoekLangStart],"&lt;"&amp;($A5766+1/24))-COUNTIF(tData[BezoekLangEind],"&lt;="&amp;$A5766)</f>
        <v/>
      </c>
      <c r="G5766" s="15">
        <f>IF($D5766=1,$B5766*100+$C5766,-1)</f>
        <v/>
      </c>
      <c r="H5766" s="15">
        <f>IF($D5766=1,$B5766,-1)</f>
        <v/>
      </c>
      <c r="I5766" s="15">
        <f>IF($D5766=1,$C5766,-1)</f>
        <v/>
      </c>
    </row>
    <row r="5767">
      <c r="A5767" s="33" t="n">
        <v>45532.16666666666</v>
      </c>
      <c r="B5767" s="15">
        <f>WEEKDAY($A5767,2)</f>
        <v/>
      </c>
      <c r="C5767" s="15">
        <f>HOUR($A5767)</f>
        <v/>
      </c>
      <c r="D5767" s="15">
        <f>IF(AND($A5767&gt;=Instellingen!$B$6,$A5767&lt;Instellingen!$B$7),1,0)</f>
        <v/>
      </c>
      <c r="E5767" s="15">
        <f>COUNTIF(tData[BezoekStart],"&lt;"&amp;($A5767+1/24))-COUNTIF(tData[BezoekEind],"&lt;="&amp;$A5767)</f>
        <v/>
      </c>
      <c r="F5767" s="15">
        <f>COUNTIF(tData[BezoekLangStart],"&lt;"&amp;($A5767+1/24))-COUNTIF(tData[BezoekLangEind],"&lt;="&amp;$A5767)</f>
        <v/>
      </c>
      <c r="G5767" s="15">
        <f>IF($D5767=1,$B5767*100+$C5767,-1)</f>
        <v/>
      </c>
      <c r="H5767" s="15">
        <f>IF($D5767=1,$B5767,-1)</f>
        <v/>
      </c>
      <c r="I5767" s="15">
        <f>IF($D5767=1,$C5767,-1)</f>
        <v/>
      </c>
    </row>
    <row r="5768">
      <c r="A5768" s="33" t="n">
        <v>45532.20833333334</v>
      </c>
      <c r="B5768" s="15">
        <f>WEEKDAY($A5768,2)</f>
        <v/>
      </c>
      <c r="C5768" s="15">
        <f>HOUR($A5768)</f>
        <v/>
      </c>
      <c r="D5768" s="15">
        <f>IF(AND($A5768&gt;=Instellingen!$B$6,$A5768&lt;Instellingen!$B$7),1,0)</f>
        <v/>
      </c>
      <c r="E5768" s="15">
        <f>COUNTIF(tData[BezoekStart],"&lt;"&amp;($A5768+1/24))-COUNTIF(tData[BezoekEind],"&lt;="&amp;$A5768)</f>
        <v/>
      </c>
      <c r="F5768" s="15">
        <f>COUNTIF(tData[BezoekLangStart],"&lt;"&amp;($A5768+1/24))-COUNTIF(tData[BezoekLangEind],"&lt;="&amp;$A5768)</f>
        <v/>
      </c>
      <c r="G5768" s="15">
        <f>IF($D5768=1,$B5768*100+$C5768,-1)</f>
        <v/>
      </c>
      <c r="H5768" s="15">
        <f>IF($D5768=1,$B5768,-1)</f>
        <v/>
      </c>
      <c r="I5768" s="15">
        <f>IF($D5768=1,$C5768,-1)</f>
        <v/>
      </c>
    </row>
    <row r="5769">
      <c r="A5769" s="33" t="n">
        <v>45532.25</v>
      </c>
      <c r="B5769" s="15">
        <f>WEEKDAY($A5769,2)</f>
        <v/>
      </c>
      <c r="C5769" s="15">
        <f>HOUR($A5769)</f>
        <v/>
      </c>
      <c r="D5769" s="15">
        <f>IF(AND($A5769&gt;=Instellingen!$B$6,$A5769&lt;Instellingen!$B$7),1,0)</f>
        <v/>
      </c>
      <c r="E5769" s="15">
        <f>COUNTIF(tData[BezoekStart],"&lt;"&amp;($A5769+1/24))-COUNTIF(tData[BezoekEind],"&lt;="&amp;$A5769)</f>
        <v/>
      </c>
      <c r="F5769" s="15">
        <f>COUNTIF(tData[BezoekLangStart],"&lt;"&amp;($A5769+1/24))-COUNTIF(tData[BezoekLangEind],"&lt;="&amp;$A5769)</f>
        <v/>
      </c>
      <c r="G5769" s="15">
        <f>IF($D5769=1,$B5769*100+$C5769,-1)</f>
        <v/>
      </c>
      <c r="H5769" s="15">
        <f>IF($D5769=1,$B5769,-1)</f>
        <v/>
      </c>
      <c r="I5769" s="15">
        <f>IF($D5769=1,$C5769,-1)</f>
        <v/>
      </c>
    </row>
    <row r="5770">
      <c r="A5770" s="33" t="n">
        <v>45532.29166666666</v>
      </c>
      <c r="B5770" s="15">
        <f>WEEKDAY($A5770,2)</f>
        <v/>
      </c>
      <c r="C5770" s="15">
        <f>HOUR($A5770)</f>
        <v/>
      </c>
      <c r="D5770" s="15">
        <f>IF(AND($A5770&gt;=Instellingen!$B$6,$A5770&lt;Instellingen!$B$7),1,0)</f>
        <v/>
      </c>
      <c r="E5770" s="15">
        <f>COUNTIF(tData[BezoekStart],"&lt;"&amp;($A5770+1/24))-COUNTIF(tData[BezoekEind],"&lt;="&amp;$A5770)</f>
        <v/>
      </c>
      <c r="F5770" s="15">
        <f>COUNTIF(tData[BezoekLangStart],"&lt;"&amp;($A5770+1/24))-COUNTIF(tData[BezoekLangEind],"&lt;="&amp;$A5770)</f>
        <v/>
      </c>
      <c r="G5770" s="15">
        <f>IF($D5770=1,$B5770*100+$C5770,-1)</f>
        <v/>
      </c>
      <c r="H5770" s="15">
        <f>IF($D5770=1,$B5770,-1)</f>
        <v/>
      </c>
      <c r="I5770" s="15">
        <f>IF($D5770=1,$C5770,-1)</f>
        <v/>
      </c>
    </row>
    <row r="5771">
      <c r="A5771" s="33" t="n">
        <v>45532.33333333334</v>
      </c>
      <c r="B5771" s="15">
        <f>WEEKDAY($A5771,2)</f>
        <v/>
      </c>
      <c r="C5771" s="15">
        <f>HOUR($A5771)</f>
        <v/>
      </c>
      <c r="D5771" s="15">
        <f>IF(AND($A5771&gt;=Instellingen!$B$6,$A5771&lt;Instellingen!$B$7),1,0)</f>
        <v/>
      </c>
      <c r="E5771" s="15">
        <f>COUNTIF(tData[BezoekStart],"&lt;"&amp;($A5771+1/24))-COUNTIF(tData[BezoekEind],"&lt;="&amp;$A5771)</f>
        <v/>
      </c>
      <c r="F5771" s="15">
        <f>COUNTIF(tData[BezoekLangStart],"&lt;"&amp;($A5771+1/24))-COUNTIF(tData[BezoekLangEind],"&lt;="&amp;$A5771)</f>
        <v/>
      </c>
      <c r="G5771" s="15">
        <f>IF($D5771=1,$B5771*100+$C5771,-1)</f>
        <v/>
      </c>
      <c r="H5771" s="15">
        <f>IF($D5771=1,$B5771,-1)</f>
        <v/>
      </c>
      <c r="I5771" s="15">
        <f>IF($D5771=1,$C5771,-1)</f>
        <v/>
      </c>
    </row>
    <row r="5772">
      <c r="A5772" s="33" t="n">
        <v>45532.375</v>
      </c>
      <c r="B5772" s="15">
        <f>WEEKDAY($A5772,2)</f>
        <v/>
      </c>
      <c r="C5772" s="15">
        <f>HOUR($A5772)</f>
        <v/>
      </c>
      <c r="D5772" s="15">
        <f>IF(AND($A5772&gt;=Instellingen!$B$6,$A5772&lt;Instellingen!$B$7),1,0)</f>
        <v/>
      </c>
      <c r="E5772" s="15">
        <f>COUNTIF(tData[BezoekStart],"&lt;"&amp;($A5772+1/24))-COUNTIF(tData[BezoekEind],"&lt;="&amp;$A5772)</f>
        <v/>
      </c>
      <c r="F5772" s="15">
        <f>COUNTIF(tData[BezoekLangStart],"&lt;"&amp;($A5772+1/24))-COUNTIF(tData[BezoekLangEind],"&lt;="&amp;$A5772)</f>
        <v/>
      </c>
      <c r="G5772" s="15">
        <f>IF($D5772=1,$B5772*100+$C5772,-1)</f>
        <v/>
      </c>
      <c r="H5772" s="15">
        <f>IF($D5772=1,$B5772,-1)</f>
        <v/>
      </c>
      <c r="I5772" s="15">
        <f>IF($D5772=1,$C5772,-1)</f>
        <v/>
      </c>
    </row>
    <row r="5773">
      <c r="A5773" s="33" t="n">
        <v>45532.41666666666</v>
      </c>
      <c r="B5773" s="15">
        <f>WEEKDAY($A5773,2)</f>
        <v/>
      </c>
      <c r="C5773" s="15">
        <f>HOUR($A5773)</f>
        <v/>
      </c>
      <c r="D5773" s="15">
        <f>IF(AND($A5773&gt;=Instellingen!$B$6,$A5773&lt;Instellingen!$B$7),1,0)</f>
        <v/>
      </c>
      <c r="E5773" s="15">
        <f>COUNTIF(tData[BezoekStart],"&lt;"&amp;($A5773+1/24))-COUNTIF(tData[BezoekEind],"&lt;="&amp;$A5773)</f>
        <v/>
      </c>
      <c r="F5773" s="15">
        <f>COUNTIF(tData[BezoekLangStart],"&lt;"&amp;($A5773+1/24))-COUNTIF(tData[BezoekLangEind],"&lt;="&amp;$A5773)</f>
        <v/>
      </c>
      <c r="G5773" s="15">
        <f>IF($D5773=1,$B5773*100+$C5773,-1)</f>
        <v/>
      </c>
      <c r="H5773" s="15">
        <f>IF($D5773=1,$B5773,-1)</f>
        <v/>
      </c>
      <c r="I5773" s="15">
        <f>IF($D5773=1,$C5773,-1)</f>
        <v/>
      </c>
    </row>
    <row r="5774">
      <c r="A5774" s="33" t="n">
        <v>45532.45833333334</v>
      </c>
      <c r="B5774" s="15">
        <f>WEEKDAY($A5774,2)</f>
        <v/>
      </c>
      <c r="C5774" s="15">
        <f>HOUR($A5774)</f>
        <v/>
      </c>
      <c r="D5774" s="15">
        <f>IF(AND($A5774&gt;=Instellingen!$B$6,$A5774&lt;Instellingen!$B$7),1,0)</f>
        <v/>
      </c>
      <c r="E5774" s="15">
        <f>COUNTIF(tData[BezoekStart],"&lt;"&amp;($A5774+1/24))-COUNTIF(tData[BezoekEind],"&lt;="&amp;$A5774)</f>
        <v/>
      </c>
      <c r="F5774" s="15">
        <f>COUNTIF(tData[BezoekLangStart],"&lt;"&amp;($A5774+1/24))-COUNTIF(tData[BezoekLangEind],"&lt;="&amp;$A5774)</f>
        <v/>
      </c>
      <c r="G5774" s="15">
        <f>IF($D5774=1,$B5774*100+$C5774,-1)</f>
        <v/>
      </c>
      <c r="H5774" s="15">
        <f>IF($D5774=1,$B5774,-1)</f>
        <v/>
      </c>
      <c r="I5774" s="15">
        <f>IF($D5774=1,$C5774,-1)</f>
        <v/>
      </c>
    </row>
    <row r="5775">
      <c r="A5775" s="33" t="n">
        <v>45532.5</v>
      </c>
      <c r="B5775" s="15">
        <f>WEEKDAY($A5775,2)</f>
        <v/>
      </c>
      <c r="C5775" s="15">
        <f>HOUR($A5775)</f>
        <v/>
      </c>
      <c r="D5775" s="15">
        <f>IF(AND($A5775&gt;=Instellingen!$B$6,$A5775&lt;Instellingen!$B$7),1,0)</f>
        <v/>
      </c>
      <c r="E5775" s="15">
        <f>COUNTIF(tData[BezoekStart],"&lt;"&amp;($A5775+1/24))-COUNTIF(tData[BezoekEind],"&lt;="&amp;$A5775)</f>
        <v/>
      </c>
      <c r="F5775" s="15">
        <f>COUNTIF(tData[BezoekLangStart],"&lt;"&amp;($A5775+1/24))-COUNTIF(tData[BezoekLangEind],"&lt;="&amp;$A5775)</f>
        <v/>
      </c>
      <c r="G5775" s="15">
        <f>IF($D5775=1,$B5775*100+$C5775,-1)</f>
        <v/>
      </c>
      <c r="H5775" s="15">
        <f>IF($D5775=1,$B5775,-1)</f>
        <v/>
      </c>
      <c r="I5775" s="15">
        <f>IF($D5775=1,$C5775,-1)</f>
        <v/>
      </c>
    </row>
    <row r="5776">
      <c r="A5776" s="33" t="n">
        <v>45532.54166666666</v>
      </c>
      <c r="B5776" s="15">
        <f>WEEKDAY($A5776,2)</f>
        <v/>
      </c>
      <c r="C5776" s="15">
        <f>HOUR($A5776)</f>
        <v/>
      </c>
      <c r="D5776" s="15">
        <f>IF(AND($A5776&gt;=Instellingen!$B$6,$A5776&lt;Instellingen!$B$7),1,0)</f>
        <v/>
      </c>
      <c r="E5776" s="15">
        <f>COUNTIF(tData[BezoekStart],"&lt;"&amp;($A5776+1/24))-COUNTIF(tData[BezoekEind],"&lt;="&amp;$A5776)</f>
        <v/>
      </c>
      <c r="F5776" s="15">
        <f>COUNTIF(tData[BezoekLangStart],"&lt;"&amp;($A5776+1/24))-COUNTIF(tData[BezoekLangEind],"&lt;="&amp;$A5776)</f>
        <v/>
      </c>
      <c r="G5776" s="15">
        <f>IF($D5776=1,$B5776*100+$C5776,-1)</f>
        <v/>
      </c>
      <c r="H5776" s="15">
        <f>IF($D5776=1,$B5776,-1)</f>
        <v/>
      </c>
      <c r="I5776" s="15">
        <f>IF($D5776=1,$C5776,-1)</f>
        <v/>
      </c>
    </row>
    <row r="5777">
      <c r="A5777" s="33" t="n">
        <v>45532.58333333334</v>
      </c>
      <c r="B5777" s="15">
        <f>WEEKDAY($A5777,2)</f>
        <v/>
      </c>
      <c r="C5777" s="15">
        <f>HOUR($A5777)</f>
        <v/>
      </c>
      <c r="D5777" s="15">
        <f>IF(AND($A5777&gt;=Instellingen!$B$6,$A5777&lt;Instellingen!$B$7),1,0)</f>
        <v/>
      </c>
      <c r="E5777" s="15">
        <f>COUNTIF(tData[BezoekStart],"&lt;"&amp;($A5777+1/24))-COUNTIF(tData[BezoekEind],"&lt;="&amp;$A5777)</f>
        <v/>
      </c>
      <c r="F5777" s="15">
        <f>COUNTIF(tData[BezoekLangStart],"&lt;"&amp;($A5777+1/24))-COUNTIF(tData[BezoekLangEind],"&lt;="&amp;$A5777)</f>
        <v/>
      </c>
      <c r="G5777" s="15">
        <f>IF($D5777=1,$B5777*100+$C5777,-1)</f>
        <v/>
      </c>
      <c r="H5777" s="15">
        <f>IF($D5777=1,$B5777,-1)</f>
        <v/>
      </c>
      <c r="I5777" s="15">
        <f>IF($D5777=1,$C5777,-1)</f>
        <v/>
      </c>
    </row>
    <row r="5778">
      <c r="A5778" s="33" t="n">
        <v>45532.625</v>
      </c>
      <c r="B5778" s="15">
        <f>WEEKDAY($A5778,2)</f>
        <v/>
      </c>
      <c r="C5778" s="15">
        <f>HOUR($A5778)</f>
        <v/>
      </c>
      <c r="D5778" s="15">
        <f>IF(AND($A5778&gt;=Instellingen!$B$6,$A5778&lt;Instellingen!$B$7),1,0)</f>
        <v/>
      </c>
      <c r="E5778" s="15">
        <f>COUNTIF(tData[BezoekStart],"&lt;"&amp;($A5778+1/24))-COUNTIF(tData[BezoekEind],"&lt;="&amp;$A5778)</f>
        <v/>
      </c>
      <c r="F5778" s="15">
        <f>COUNTIF(tData[BezoekLangStart],"&lt;"&amp;($A5778+1/24))-COUNTIF(tData[BezoekLangEind],"&lt;="&amp;$A5778)</f>
        <v/>
      </c>
      <c r="G5778" s="15">
        <f>IF($D5778=1,$B5778*100+$C5778,-1)</f>
        <v/>
      </c>
      <c r="H5778" s="15">
        <f>IF($D5778=1,$B5778,-1)</f>
        <v/>
      </c>
      <c r="I5778" s="15">
        <f>IF($D5778=1,$C5778,-1)</f>
        <v/>
      </c>
    </row>
    <row r="5779">
      <c r="A5779" s="33" t="n">
        <v>45532.66666666666</v>
      </c>
      <c r="B5779" s="15">
        <f>WEEKDAY($A5779,2)</f>
        <v/>
      </c>
      <c r="C5779" s="15">
        <f>HOUR($A5779)</f>
        <v/>
      </c>
      <c r="D5779" s="15">
        <f>IF(AND($A5779&gt;=Instellingen!$B$6,$A5779&lt;Instellingen!$B$7),1,0)</f>
        <v/>
      </c>
      <c r="E5779" s="15">
        <f>COUNTIF(tData[BezoekStart],"&lt;"&amp;($A5779+1/24))-COUNTIF(tData[BezoekEind],"&lt;="&amp;$A5779)</f>
        <v/>
      </c>
      <c r="F5779" s="15">
        <f>COUNTIF(tData[BezoekLangStart],"&lt;"&amp;($A5779+1/24))-COUNTIF(tData[BezoekLangEind],"&lt;="&amp;$A5779)</f>
        <v/>
      </c>
      <c r="G5779" s="15">
        <f>IF($D5779=1,$B5779*100+$C5779,-1)</f>
        <v/>
      </c>
      <c r="H5779" s="15">
        <f>IF($D5779=1,$B5779,-1)</f>
        <v/>
      </c>
      <c r="I5779" s="15">
        <f>IF($D5779=1,$C5779,-1)</f>
        <v/>
      </c>
    </row>
    <row r="5780">
      <c r="A5780" s="33" t="n">
        <v>45532.70833333334</v>
      </c>
      <c r="B5780" s="15">
        <f>WEEKDAY($A5780,2)</f>
        <v/>
      </c>
      <c r="C5780" s="15">
        <f>HOUR($A5780)</f>
        <v/>
      </c>
      <c r="D5780" s="15">
        <f>IF(AND($A5780&gt;=Instellingen!$B$6,$A5780&lt;Instellingen!$B$7),1,0)</f>
        <v/>
      </c>
      <c r="E5780" s="15">
        <f>COUNTIF(tData[BezoekStart],"&lt;"&amp;($A5780+1/24))-COUNTIF(tData[BezoekEind],"&lt;="&amp;$A5780)</f>
        <v/>
      </c>
      <c r="F5780" s="15">
        <f>COUNTIF(tData[BezoekLangStart],"&lt;"&amp;($A5780+1/24))-COUNTIF(tData[BezoekLangEind],"&lt;="&amp;$A5780)</f>
        <v/>
      </c>
      <c r="G5780" s="15">
        <f>IF($D5780=1,$B5780*100+$C5780,-1)</f>
        <v/>
      </c>
      <c r="H5780" s="15">
        <f>IF($D5780=1,$B5780,-1)</f>
        <v/>
      </c>
      <c r="I5780" s="15">
        <f>IF($D5780=1,$C5780,-1)</f>
        <v/>
      </c>
    </row>
    <row r="5781">
      <c r="A5781" s="33" t="n">
        <v>45532.75</v>
      </c>
      <c r="B5781" s="15">
        <f>WEEKDAY($A5781,2)</f>
        <v/>
      </c>
      <c r="C5781" s="15">
        <f>HOUR($A5781)</f>
        <v/>
      </c>
      <c r="D5781" s="15">
        <f>IF(AND($A5781&gt;=Instellingen!$B$6,$A5781&lt;Instellingen!$B$7),1,0)</f>
        <v/>
      </c>
      <c r="E5781" s="15">
        <f>COUNTIF(tData[BezoekStart],"&lt;"&amp;($A5781+1/24))-COUNTIF(tData[BezoekEind],"&lt;="&amp;$A5781)</f>
        <v/>
      </c>
      <c r="F5781" s="15">
        <f>COUNTIF(tData[BezoekLangStart],"&lt;"&amp;($A5781+1/24))-COUNTIF(tData[BezoekLangEind],"&lt;="&amp;$A5781)</f>
        <v/>
      </c>
      <c r="G5781" s="15">
        <f>IF($D5781=1,$B5781*100+$C5781,-1)</f>
        <v/>
      </c>
      <c r="H5781" s="15">
        <f>IF($D5781=1,$B5781,-1)</f>
        <v/>
      </c>
      <c r="I5781" s="15">
        <f>IF($D5781=1,$C5781,-1)</f>
        <v/>
      </c>
    </row>
    <row r="5782">
      <c r="A5782" s="33" t="n">
        <v>45532.79166666666</v>
      </c>
      <c r="B5782" s="15">
        <f>WEEKDAY($A5782,2)</f>
        <v/>
      </c>
      <c r="C5782" s="15">
        <f>HOUR($A5782)</f>
        <v/>
      </c>
      <c r="D5782" s="15">
        <f>IF(AND($A5782&gt;=Instellingen!$B$6,$A5782&lt;Instellingen!$B$7),1,0)</f>
        <v/>
      </c>
      <c r="E5782" s="15">
        <f>COUNTIF(tData[BezoekStart],"&lt;"&amp;($A5782+1/24))-COUNTIF(tData[BezoekEind],"&lt;="&amp;$A5782)</f>
        <v/>
      </c>
      <c r="F5782" s="15">
        <f>COUNTIF(tData[BezoekLangStart],"&lt;"&amp;($A5782+1/24))-COUNTIF(tData[BezoekLangEind],"&lt;="&amp;$A5782)</f>
        <v/>
      </c>
      <c r="G5782" s="15">
        <f>IF($D5782=1,$B5782*100+$C5782,-1)</f>
        <v/>
      </c>
      <c r="H5782" s="15">
        <f>IF($D5782=1,$B5782,-1)</f>
        <v/>
      </c>
      <c r="I5782" s="15">
        <f>IF($D5782=1,$C5782,-1)</f>
        <v/>
      </c>
    </row>
    <row r="5783">
      <c r="A5783" s="33" t="n">
        <v>45532.83333333334</v>
      </c>
      <c r="B5783" s="15">
        <f>WEEKDAY($A5783,2)</f>
        <v/>
      </c>
      <c r="C5783" s="15">
        <f>HOUR($A5783)</f>
        <v/>
      </c>
      <c r="D5783" s="15">
        <f>IF(AND($A5783&gt;=Instellingen!$B$6,$A5783&lt;Instellingen!$B$7),1,0)</f>
        <v/>
      </c>
      <c r="E5783" s="15">
        <f>COUNTIF(tData[BezoekStart],"&lt;"&amp;($A5783+1/24))-COUNTIF(tData[BezoekEind],"&lt;="&amp;$A5783)</f>
        <v/>
      </c>
      <c r="F5783" s="15">
        <f>COUNTIF(tData[BezoekLangStart],"&lt;"&amp;($A5783+1/24))-COUNTIF(tData[BezoekLangEind],"&lt;="&amp;$A5783)</f>
        <v/>
      </c>
      <c r="G5783" s="15">
        <f>IF($D5783=1,$B5783*100+$C5783,-1)</f>
        <v/>
      </c>
      <c r="H5783" s="15">
        <f>IF($D5783=1,$B5783,-1)</f>
        <v/>
      </c>
      <c r="I5783" s="15">
        <f>IF($D5783=1,$C5783,-1)</f>
        <v/>
      </c>
    </row>
    <row r="5784">
      <c r="A5784" s="33" t="n">
        <v>45532.875</v>
      </c>
      <c r="B5784" s="15">
        <f>WEEKDAY($A5784,2)</f>
        <v/>
      </c>
      <c r="C5784" s="15">
        <f>HOUR($A5784)</f>
        <v/>
      </c>
      <c r="D5784" s="15">
        <f>IF(AND($A5784&gt;=Instellingen!$B$6,$A5784&lt;Instellingen!$B$7),1,0)</f>
        <v/>
      </c>
      <c r="E5784" s="15">
        <f>COUNTIF(tData[BezoekStart],"&lt;"&amp;($A5784+1/24))-COUNTIF(tData[BezoekEind],"&lt;="&amp;$A5784)</f>
        <v/>
      </c>
      <c r="F5784" s="15">
        <f>COUNTIF(tData[BezoekLangStart],"&lt;"&amp;($A5784+1/24))-COUNTIF(tData[BezoekLangEind],"&lt;="&amp;$A5784)</f>
        <v/>
      </c>
      <c r="G5784" s="15">
        <f>IF($D5784=1,$B5784*100+$C5784,-1)</f>
        <v/>
      </c>
      <c r="H5784" s="15">
        <f>IF($D5784=1,$B5784,-1)</f>
        <v/>
      </c>
      <c r="I5784" s="15">
        <f>IF($D5784=1,$C5784,-1)</f>
        <v/>
      </c>
    </row>
    <row r="5785">
      <c r="A5785" s="33" t="n">
        <v>45532.91666666666</v>
      </c>
      <c r="B5785" s="15">
        <f>WEEKDAY($A5785,2)</f>
        <v/>
      </c>
      <c r="C5785" s="15">
        <f>HOUR($A5785)</f>
        <v/>
      </c>
      <c r="D5785" s="15">
        <f>IF(AND($A5785&gt;=Instellingen!$B$6,$A5785&lt;Instellingen!$B$7),1,0)</f>
        <v/>
      </c>
      <c r="E5785" s="15">
        <f>COUNTIF(tData[BezoekStart],"&lt;"&amp;($A5785+1/24))-COUNTIF(tData[BezoekEind],"&lt;="&amp;$A5785)</f>
        <v/>
      </c>
      <c r="F5785" s="15">
        <f>COUNTIF(tData[BezoekLangStart],"&lt;"&amp;($A5785+1/24))-COUNTIF(tData[BezoekLangEind],"&lt;="&amp;$A5785)</f>
        <v/>
      </c>
      <c r="G5785" s="15">
        <f>IF($D5785=1,$B5785*100+$C5785,-1)</f>
        <v/>
      </c>
      <c r="H5785" s="15">
        <f>IF($D5785=1,$B5785,-1)</f>
        <v/>
      </c>
      <c r="I5785" s="15">
        <f>IF($D5785=1,$C5785,-1)</f>
        <v/>
      </c>
    </row>
    <row r="5786">
      <c r="A5786" s="33" t="n">
        <v>45532.95833333334</v>
      </c>
      <c r="B5786" s="15">
        <f>WEEKDAY($A5786,2)</f>
        <v/>
      </c>
      <c r="C5786" s="15">
        <f>HOUR($A5786)</f>
        <v/>
      </c>
      <c r="D5786" s="15">
        <f>IF(AND($A5786&gt;=Instellingen!$B$6,$A5786&lt;Instellingen!$B$7),1,0)</f>
        <v/>
      </c>
      <c r="E5786" s="15">
        <f>COUNTIF(tData[BezoekStart],"&lt;"&amp;($A5786+1/24))-COUNTIF(tData[BezoekEind],"&lt;="&amp;$A5786)</f>
        <v/>
      </c>
      <c r="F5786" s="15">
        <f>COUNTIF(tData[BezoekLangStart],"&lt;"&amp;($A5786+1/24))-COUNTIF(tData[BezoekLangEind],"&lt;="&amp;$A5786)</f>
        <v/>
      </c>
      <c r="G5786" s="15">
        <f>IF($D5786=1,$B5786*100+$C5786,-1)</f>
        <v/>
      </c>
      <c r="H5786" s="15">
        <f>IF($D5786=1,$B5786,-1)</f>
        <v/>
      </c>
      <c r="I5786" s="15">
        <f>IF($D5786=1,$C5786,-1)</f>
        <v/>
      </c>
    </row>
    <row r="5787">
      <c r="A5787" s="33" t="n">
        <v>45533</v>
      </c>
      <c r="B5787" s="15">
        <f>WEEKDAY($A5787,2)</f>
        <v/>
      </c>
      <c r="C5787" s="15">
        <f>HOUR($A5787)</f>
        <v/>
      </c>
      <c r="D5787" s="15">
        <f>IF(AND($A5787&gt;=Instellingen!$B$6,$A5787&lt;Instellingen!$B$7),1,0)</f>
        <v/>
      </c>
      <c r="E5787" s="15">
        <f>COUNTIF(tData[BezoekStart],"&lt;"&amp;($A5787+1/24))-COUNTIF(tData[BezoekEind],"&lt;="&amp;$A5787)</f>
        <v/>
      </c>
      <c r="F5787" s="15">
        <f>COUNTIF(tData[BezoekLangStart],"&lt;"&amp;($A5787+1/24))-COUNTIF(tData[BezoekLangEind],"&lt;="&amp;$A5787)</f>
        <v/>
      </c>
      <c r="G5787" s="15">
        <f>IF($D5787=1,$B5787*100+$C5787,-1)</f>
        <v/>
      </c>
      <c r="H5787" s="15">
        <f>IF($D5787=1,$B5787,-1)</f>
        <v/>
      </c>
      <c r="I5787" s="15">
        <f>IF($D5787=1,$C5787,-1)</f>
        <v/>
      </c>
    </row>
    <row r="5788">
      <c r="A5788" s="33" t="n">
        <v>45533.04166666666</v>
      </c>
      <c r="B5788" s="15">
        <f>WEEKDAY($A5788,2)</f>
        <v/>
      </c>
      <c r="C5788" s="15">
        <f>HOUR($A5788)</f>
        <v/>
      </c>
      <c r="D5788" s="15">
        <f>IF(AND($A5788&gt;=Instellingen!$B$6,$A5788&lt;Instellingen!$B$7),1,0)</f>
        <v/>
      </c>
      <c r="E5788" s="15">
        <f>COUNTIF(tData[BezoekStart],"&lt;"&amp;($A5788+1/24))-COUNTIF(tData[BezoekEind],"&lt;="&amp;$A5788)</f>
        <v/>
      </c>
      <c r="F5788" s="15">
        <f>COUNTIF(tData[BezoekLangStart],"&lt;"&amp;($A5788+1/24))-COUNTIF(tData[BezoekLangEind],"&lt;="&amp;$A5788)</f>
        <v/>
      </c>
      <c r="G5788" s="15">
        <f>IF($D5788=1,$B5788*100+$C5788,-1)</f>
        <v/>
      </c>
      <c r="H5788" s="15">
        <f>IF($D5788=1,$B5788,-1)</f>
        <v/>
      </c>
      <c r="I5788" s="15">
        <f>IF($D5788=1,$C5788,-1)</f>
        <v/>
      </c>
    </row>
    <row r="5789">
      <c r="A5789" s="33" t="n">
        <v>45533.08333333334</v>
      </c>
      <c r="B5789" s="15">
        <f>WEEKDAY($A5789,2)</f>
        <v/>
      </c>
      <c r="C5789" s="15">
        <f>HOUR($A5789)</f>
        <v/>
      </c>
      <c r="D5789" s="15">
        <f>IF(AND($A5789&gt;=Instellingen!$B$6,$A5789&lt;Instellingen!$B$7),1,0)</f>
        <v/>
      </c>
      <c r="E5789" s="15">
        <f>COUNTIF(tData[BezoekStart],"&lt;"&amp;($A5789+1/24))-COUNTIF(tData[BezoekEind],"&lt;="&amp;$A5789)</f>
        <v/>
      </c>
      <c r="F5789" s="15">
        <f>COUNTIF(tData[BezoekLangStart],"&lt;"&amp;($A5789+1/24))-COUNTIF(tData[BezoekLangEind],"&lt;="&amp;$A5789)</f>
        <v/>
      </c>
      <c r="G5789" s="15">
        <f>IF($D5789=1,$B5789*100+$C5789,-1)</f>
        <v/>
      </c>
      <c r="H5789" s="15">
        <f>IF($D5789=1,$B5789,-1)</f>
        <v/>
      </c>
      <c r="I5789" s="15">
        <f>IF($D5789=1,$C5789,-1)</f>
        <v/>
      </c>
    </row>
    <row r="5790">
      <c r="A5790" s="33" t="n">
        <v>45533.125</v>
      </c>
      <c r="B5790" s="15">
        <f>WEEKDAY($A5790,2)</f>
        <v/>
      </c>
      <c r="C5790" s="15">
        <f>HOUR($A5790)</f>
        <v/>
      </c>
      <c r="D5790" s="15">
        <f>IF(AND($A5790&gt;=Instellingen!$B$6,$A5790&lt;Instellingen!$B$7),1,0)</f>
        <v/>
      </c>
      <c r="E5790" s="15">
        <f>COUNTIF(tData[BezoekStart],"&lt;"&amp;($A5790+1/24))-COUNTIF(tData[BezoekEind],"&lt;="&amp;$A5790)</f>
        <v/>
      </c>
      <c r="F5790" s="15">
        <f>COUNTIF(tData[BezoekLangStart],"&lt;"&amp;($A5790+1/24))-COUNTIF(tData[BezoekLangEind],"&lt;="&amp;$A5790)</f>
        <v/>
      </c>
      <c r="G5790" s="15">
        <f>IF($D5790=1,$B5790*100+$C5790,-1)</f>
        <v/>
      </c>
      <c r="H5790" s="15">
        <f>IF($D5790=1,$B5790,-1)</f>
        <v/>
      </c>
      <c r="I5790" s="15">
        <f>IF($D5790=1,$C5790,-1)</f>
        <v/>
      </c>
    </row>
    <row r="5791">
      <c r="A5791" s="33" t="n">
        <v>45533.16666666666</v>
      </c>
      <c r="B5791" s="15">
        <f>WEEKDAY($A5791,2)</f>
        <v/>
      </c>
      <c r="C5791" s="15">
        <f>HOUR($A5791)</f>
        <v/>
      </c>
      <c r="D5791" s="15">
        <f>IF(AND($A5791&gt;=Instellingen!$B$6,$A5791&lt;Instellingen!$B$7),1,0)</f>
        <v/>
      </c>
      <c r="E5791" s="15">
        <f>COUNTIF(tData[BezoekStart],"&lt;"&amp;($A5791+1/24))-COUNTIF(tData[BezoekEind],"&lt;="&amp;$A5791)</f>
        <v/>
      </c>
      <c r="F5791" s="15">
        <f>COUNTIF(tData[BezoekLangStart],"&lt;"&amp;($A5791+1/24))-COUNTIF(tData[BezoekLangEind],"&lt;="&amp;$A5791)</f>
        <v/>
      </c>
      <c r="G5791" s="15">
        <f>IF($D5791=1,$B5791*100+$C5791,-1)</f>
        <v/>
      </c>
      <c r="H5791" s="15">
        <f>IF($D5791=1,$B5791,-1)</f>
        <v/>
      </c>
      <c r="I5791" s="15">
        <f>IF($D5791=1,$C5791,-1)</f>
        <v/>
      </c>
    </row>
    <row r="5792">
      <c r="A5792" s="33" t="n">
        <v>45533.20833333334</v>
      </c>
      <c r="B5792" s="15">
        <f>WEEKDAY($A5792,2)</f>
        <v/>
      </c>
      <c r="C5792" s="15">
        <f>HOUR($A5792)</f>
        <v/>
      </c>
      <c r="D5792" s="15">
        <f>IF(AND($A5792&gt;=Instellingen!$B$6,$A5792&lt;Instellingen!$B$7),1,0)</f>
        <v/>
      </c>
      <c r="E5792" s="15">
        <f>COUNTIF(tData[BezoekStart],"&lt;"&amp;($A5792+1/24))-COUNTIF(tData[BezoekEind],"&lt;="&amp;$A5792)</f>
        <v/>
      </c>
      <c r="F5792" s="15">
        <f>COUNTIF(tData[BezoekLangStart],"&lt;"&amp;($A5792+1/24))-COUNTIF(tData[BezoekLangEind],"&lt;="&amp;$A5792)</f>
        <v/>
      </c>
      <c r="G5792" s="15">
        <f>IF($D5792=1,$B5792*100+$C5792,-1)</f>
        <v/>
      </c>
      <c r="H5792" s="15">
        <f>IF($D5792=1,$B5792,-1)</f>
        <v/>
      </c>
      <c r="I5792" s="15">
        <f>IF($D5792=1,$C5792,-1)</f>
        <v/>
      </c>
    </row>
    <row r="5793">
      <c r="A5793" s="33" t="n">
        <v>45533.25</v>
      </c>
      <c r="B5793" s="15">
        <f>WEEKDAY($A5793,2)</f>
        <v/>
      </c>
      <c r="C5793" s="15">
        <f>HOUR($A5793)</f>
        <v/>
      </c>
      <c r="D5793" s="15">
        <f>IF(AND($A5793&gt;=Instellingen!$B$6,$A5793&lt;Instellingen!$B$7),1,0)</f>
        <v/>
      </c>
      <c r="E5793" s="15">
        <f>COUNTIF(tData[BezoekStart],"&lt;"&amp;($A5793+1/24))-COUNTIF(tData[BezoekEind],"&lt;="&amp;$A5793)</f>
        <v/>
      </c>
      <c r="F5793" s="15">
        <f>COUNTIF(tData[BezoekLangStart],"&lt;"&amp;($A5793+1/24))-COUNTIF(tData[BezoekLangEind],"&lt;="&amp;$A5793)</f>
        <v/>
      </c>
      <c r="G5793" s="15">
        <f>IF($D5793=1,$B5793*100+$C5793,-1)</f>
        <v/>
      </c>
      <c r="H5793" s="15">
        <f>IF($D5793=1,$B5793,-1)</f>
        <v/>
      </c>
      <c r="I5793" s="15">
        <f>IF($D5793=1,$C5793,-1)</f>
        <v/>
      </c>
    </row>
    <row r="5794">
      <c r="A5794" s="33" t="n">
        <v>45533.29166666666</v>
      </c>
      <c r="B5794" s="15">
        <f>WEEKDAY($A5794,2)</f>
        <v/>
      </c>
      <c r="C5794" s="15">
        <f>HOUR($A5794)</f>
        <v/>
      </c>
      <c r="D5794" s="15">
        <f>IF(AND($A5794&gt;=Instellingen!$B$6,$A5794&lt;Instellingen!$B$7),1,0)</f>
        <v/>
      </c>
      <c r="E5794" s="15">
        <f>COUNTIF(tData[BezoekStart],"&lt;"&amp;($A5794+1/24))-COUNTIF(tData[BezoekEind],"&lt;="&amp;$A5794)</f>
        <v/>
      </c>
      <c r="F5794" s="15">
        <f>COUNTIF(tData[BezoekLangStart],"&lt;"&amp;($A5794+1/24))-COUNTIF(tData[BezoekLangEind],"&lt;="&amp;$A5794)</f>
        <v/>
      </c>
      <c r="G5794" s="15">
        <f>IF($D5794=1,$B5794*100+$C5794,-1)</f>
        <v/>
      </c>
      <c r="H5794" s="15">
        <f>IF($D5794=1,$B5794,-1)</f>
        <v/>
      </c>
      <c r="I5794" s="15">
        <f>IF($D5794=1,$C5794,-1)</f>
        <v/>
      </c>
    </row>
    <row r="5795">
      <c r="A5795" s="33" t="n">
        <v>45533.33333333334</v>
      </c>
      <c r="B5795" s="15">
        <f>WEEKDAY($A5795,2)</f>
        <v/>
      </c>
      <c r="C5795" s="15">
        <f>HOUR($A5795)</f>
        <v/>
      </c>
      <c r="D5795" s="15">
        <f>IF(AND($A5795&gt;=Instellingen!$B$6,$A5795&lt;Instellingen!$B$7),1,0)</f>
        <v/>
      </c>
      <c r="E5795" s="15">
        <f>COUNTIF(tData[BezoekStart],"&lt;"&amp;($A5795+1/24))-COUNTIF(tData[BezoekEind],"&lt;="&amp;$A5795)</f>
        <v/>
      </c>
      <c r="F5795" s="15">
        <f>COUNTIF(tData[BezoekLangStart],"&lt;"&amp;($A5795+1/24))-COUNTIF(tData[BezoekLangEind],"&lt;="&amp;$A5795)</f>
        <v/>
      </c>
      <c r="G5795" s="15">
        <f>IF($D5795=1,$B5795*100+$C5795,-1)</f>
        <v/>
      </c>
      <c r="H5795" s="15">
        <f>IF($D5795=1,$B5795,-1)</f>
        <v/>
      </c>
      <c r="I5795" s="15">
        <f>IF($D5795=1,$C5795,-1)</f>
        <v/>
      </c>
    </row>
    <row r="5796">
      <c r="A5796" s="33" t="n">
        <v>45533.375</v>
      </c>
      <c r="B5796" s="15">
        <f>WEEKDAY($A5796,2)</f>
        <v/>
      </c>
      <c r="C5796" s="15">
        <f>HOUR($A5796)</f>
        <v/>
      </c>
      <c r="D5796" s="15">
        <f>IF(AND($A5796&gt;=Instellingen!$B$6,$A5796&lt;Instellingen!$B$7),1,0)</f>
        <v/>
      </c>
      <c r="E5796" s="15">
        <f>COUNTIF(tData[BezoekStart],"&lt;"&amp;($A5796+1/24))-COUNTIF(tData[BezoekEind],"&lt;="&amp;$A5796)</f>
        <v/>
      </c>
      <c r="F5796" s="15">
        <f>COUNTIF(tData[BezoekLangStart],"&lt;"&amp;($A5796+1/24))-COUNTIF(tData[BezoekLangEind],"&lt;="&amp;$A5796)</f>
        <v/>
      </c>
      <c r="G5796" s="15">
        <f>IF($D5796=1,$B5796*100+$C5796,-1)</f>
        <v/>
      </c>
      <c r="H5796" s="15">
        <f>IF($D5796=1,$B5796,-1)</f>
        <v/>
      </c>
      <c r="I5796" s="15">
        <f>IF($D5796=1,$C5796,-1)</f>
        <v/>
      </c>
    </row>
    <row r="5797">
      <c r="A5797" s="33" t="n">
        <v>45533.41666666666</v>
      </c>
      <c r="B5797" s="15">
        <f>WEEKDAY($A5797,2)</f>
        <v/>
      </c>
      <c r="C5797" s="15">
        <f>HOUR($A5797)</f>
        <v/>
      </c>
      <c r="D5797" s="15">
        <f>IF(AND($A5797&gt;=Instellingen!$B$6,$A5797&lt;Instellingen!$B$7),1,0)</f>
        <v/>
      </c>
      <c r="E5797" s="15">
        <f>COUNTIF(tData[BezoekStart],"&lt;"&amp;($A5797+1/24))-COUNTIF(tData[BezoekEind],"&lt;="&amp;$A5797)</f>
        <v/>
      </c>
      <c r="F5797" s="15">
        <f>COUNTIF(tData[BezoekLangStart],"&lt;"&amp;($A5797+1/24))-COUNTIF(tData[BezoekLangEind],"&lt;="&amp;$A5797)</f>
        <v/>
      </c>
      <c r="G5797" s="15">
        <f>IF($D5797=1,$B5797*100+$C5797,-1)</f>
        <v/>
      </c>
      <c r="H5797" s="15">
        <f>IF($D5797=1,$B5797,-1)</f>
        <v/>
      </c>
      <c r="I5797" s="15">
        <f>IF($D5797=1,$C5797,-1)</f>
        <v/>
      </c>
    </row>
    <row r="5798">
      <c r="A5798" s="33" t="n">
        <v>45533.45833333334</v>
      </c>
      <c r="B5798" s="15">
        <f>WEEKDAY($A5798,2)</f>
        <v/>
      </c>
      <c r="C5798" s="15">
        <f>HOUR($A5798)</f>
        <v/>
      </c>
      <c r="D5798" s="15">
        <f>IF(AND($A5798&gt;=Instellingen!$B$6,$A5798&lt;Instellingen!$B$7),1,0)</f>
        <v/>
      </c>
      <c r="E5798" s="15">
        <f>COUNTIF(tData[BezoekStart],"&lt;"&amp;($A5798+1/24))-COUNTIF(tData[BezoekEind],"&lt;="&amp;$A5798)</f>
        <v/>
      </c>
      <c r="F5798" s="15">
        <f>COUNTIF(tData[BezoekLangStart],"&lt;"&amp;($A5798+1/24))-COUNTIF(tData[BezoekLangEind],"&lt;="&amp;$A5798)</f>
        <v/>
      </c>
      <c r="G5798" s="15">
        <f>IF($D5798=1,$B5798*100+$C5798,-1)</f>
        <v/>
      </c>
      <c r="H5798" s="15">
        <f>IF($D5798=1,$B5798,-1)</f>
        <v/>
      </c>
      <c r="I5798" s="15">
        <f>IF($D5798=1,$C5798,-1)</f>
        <v/>
      </c>
    </row>
    <row r="5799">
      <c r="A5799" s="33" t="n">
        <v>45533.5</v>
      </c>
      <c r="B5799" s="15">
        <f>WEEKDAY($A5799,2)</f>
        <v/>
      </c>
      <c r="C5799" s="15">
        <f>HOUR($A5799)</f>
        <v/>
      </c>
      <c r="D5799" s="15">
        <f>IF(AND($A5799&gt;=Instellingen!$B$6,$A5799&lt;Instellingen!$B$7),1,0)</f>
        <v/>
      </c>
      <c r="E5799" s="15">
        <f>COUNTIF(tData[BezoekStart],"&lt;"&amp;($A5799+1/24))-COUNTIF(tData[BezoekEind],"&lt;="&amp;$A5799)</f>
        <v/>
      </c>
      <c r="F5799" s="15">
        <f>COUNTIF(tData[BezoekLangStart],"&lt;"&amp;($A5799+1/24))-COUNTIF(tData[BezoekLangEind],"&lt;="&amp;$A5799)</f>
        <v/>
      </c>
      <c r="G5799" s="15">
        <f>IF($D5799=1,$B5799*100+$C5799,-1)</f>
        <v/>
      </c>
      <c r="H5799" s="15">
        <f>IF($D5799=1,$B5799,-1)</f>
        <v/>
      </c>
      <c r="I5799" s="15">
        <f>IF($D5799=1,$C5799,-1)</f>
        <v/>
      </c>
    </row>
    <row r="5800">
      <c r="A5800" s="33" t="n">
        <v>45533.54166666666</v>
      </c>
      <c r="B5800" s="15">
        <f>WEEKDAY($A5800,2)</f>
        <v/>
      </c>
      <c r="C5800" s="15">
        <f>HOUR($A5800)</f>
        <v/>
      </c>
      <c r="D5800" s="15">
        <f>IF(AND($A5800&gt;=Instellingen!$B$6,$A5800&lt;Instellingen!$B$7),1,0)</f>
        <v/>
      </c>
      <c r="E5800" s="15">
        <f>COUNTIF(tData[BezoekStart],"&lt;"&amp;($A5800+1/24))-COUNTIF(tData[BezoekEind],"&lt;="&amp;$A5800)</f>
        <v/>
      </c>
      <c r="F5800" s="15">
        <f>COUNTIF(tData[BezoekLangStart],"&lt;"&amp;($A5800+1/24))-COUNTIF(tData[BezoekLangEind],"&lt;="&amp;$A5800)</f>
        <v/>
      </c>
      <c r="G5800" s="15">
        <f>IF($D5800=1,$B5800*100+$C5800,-1)</f>
        <v/>
      </c>
      <c r="H5800" s="15">
        <f>IF($D5800=1,$B5800,-1)</f>
        <v/>
      </c>
      <c r="I5800" s="15">
        <f>IF($D5800=1,$C5800,-1)</f>
        <v/>
      </c>
    </row>
    <row r="5801">
      <c r="A5801" s="33" t="n">
        <v>45533.58333333334</v>
      </c>
      <c r="B5801" s="15">
        <f>WEEKDAY($A5801,2)</f>
        <v/>
      </c>
      <c r="C5801" s="15">
        <f>HOUR($A5801)</f>
        <v/>
      </c>
      <c r="D5801" s="15">
        <f>IF(AND($A5801&gt;=Instellingen!$B$6,$A5801&lt;Instellingen!$B$7),1,0)</f>
        <v/>
      </c>
      <c r="E5801" s="15">
        <f>COUNTIF(tData[BezoekStart],"&lt;"&amp;($A5801+1/24))-COUNTIF(tData[BezoekEind],"&lt;="&amp;$A5801)</f>
        <v/>
      </c>
      <c r="F5801" s="15">
        <f>COUNTIF(tData[BezoekLangStart],"&lt;"&amp;($A5801+1/24))-COUNTIF(tData[BezoekLangEind],"&lt;="&amp;$A5801)</f>
        <v/>
      </c>
      <c r="G5801" s="15">
        <f>IF($D5801=1,$B5801*100+$C5801,-1)</f>
        <v/>
      </c>
      <c r="H5801" s="15">
        <f>IF($D5801=1,$B5801,-1)</f>
        <v/>
      </c>
      <c r="I5801" s="15">
        <f>IF($D5801=1,$C5801,-1)</f>
        <v/>
      </c>
    </row>
    <row r="5802">
      <c r="A5802" s="33" t="n">
        <v>45533.625</v>
      </c>
      <c r="B5802" s="15">
        <f>WEEKDAY($A5802,2)</f>
        <v/>
      </c>
      <c r="C5802" s="15">
        <f>HOUR($A5802)</f>
        <v/>
      </c>
      <c r="D5802" s="15">
        <f>IF(AND($A5802&gt;=Instellingen!$B$6,$A5802&lt;Instellingen!$B$7),1,0)</f>
        <v/>
      </c>
      <c r="E5802" s="15">
        <f>COUNTIF(tData[BezoekStart],"&lt;"&amp;($A5802+1/24))-COUNTIF(tData[BezoekEind],"&lt;="&amp;$A5802)</f>
        <v/>
      </c>
      <c r="F5802" s="15">
        <f>COUNTIF(tData[BezoekLangStart],"&lt;"&amp;($A5802+1/24))-COUNTIF(tData[BezoekLangEind],"&lt;="&amp;$A5802)</f>
        <v/>
      </c>
      <c r="G5802" s="15">
        <f>IF($D5802=1,$B5802*100+$C5802,-1)</f>
        <v/>
      </c>
      <c r="H5802" s="15">
        <f>IF($D5802=1,$B5802,-1)</f>
        <v/>
      </c>
      <c r="I5802" s="15">
        <f>IF($D5802=1,$C5802,-1)</f>
        <v/>
      </c>
    </row>
    <row r="5803">
      <c r="A5803" s="33" t="n">
        <v>45533.66666666666</v>
      </c>
      <c r="B5803" s="15">
        <f>WEEKDAY($A5803,2)</f>
        <v/>
      </c>
      <c r="C5803" s="15">
        <f>HOUR($A5803)</f>
        <v/>
      </c>
      <c r="D5803" s="15">
        <f>IF(AND($A5803&gt;=Instellingen!$B$6,$A5803&lt;Instellingen!$B$7),1,0)</f>
        <v/>
      </c>
      <c r="E5803" s="15">
        <f>COUNTIF(tData[BezoekStart],"&lt;"&amp;($A5803+1/24))-COUNTIF(tData[BezoekEind],"&lt;="&amp;$A5803)</f>
        <v/>
      </c>
      <c r="F5803" s="15">
        <f>COUNTIF(tData[BezoekLangStart],"&lt;"&amp;($A5803+1/24))-COUNTIF(tData[BezoekLangEind],"&lt;="&amp;$A5803)</f>
        <v/>
      </c>
      <c r="G5803" s="15">
        <f>IF($D5803=1,$B5803*100+$C5803,-1)</f>
        <v/>
      </c>
      <c r="H5803" s="15">
        <f>IF($D5803=1,$B5803,-1)</f>
        <v/>
      </c>
      <c r="I5803" s="15">
        <f>IF($D5803=1,$C5803,-1)</f>
        <v/>
      </c>
    </row>
    <row r="5804">
      <c r="A5804" s="33" t="n">
        <v>45533.70833333334</v>
      </c>
      <c r="B5804" s="15">
        <f>WEEKDAY($A5804,2)</f>
        <v/>
      </c>
      <c r="C5804" s="15">
        <f>HOUR($A5804)</f>
        <v/>
      </c>
      <c r="D5804" s="15">
        <f>IF(AND($A5804&gt;=Instellingen!$B$6,$A5804&lt;Instellingen!$B$7),1,0)</f>
        <v/>
      </c>
      <c r="E5804" s="15">
        <f>COUNTIF(tData[BezoekStart],"&lt;"&amp;($A5804+1/24))-COUNTIF(tData[BezoekEind],"&lt;="&amp;$A5804)</f>
        <v/>
      </c>
      <c r="F5804" s="15">
        <f>COUNTIF(tData[BezoekLangStart],"&lt;"&amp;($A5804+1/24))-COUNTIF(tData[BezoekLangEind],"&lt;="&amp;$A5804)</f>
        <v/>
      </c>
      <c r="G5804" s="15">
        <f>IF($D5804=1,$B5804*100+$C5804,-1)</f>
        <v/>
      </c>
      <c r="H5804" s="15">
        <f>IF($D5804=1,$B5804,-1)</f>
        <v/>
      </c>
      <c r="I5804" s="15">
        <f>IF($D5804=1,$C5804,-1)</f>
        <v/>
      </c>
    </row>
    <row r="5805">
      <c r="A5805" s="33" t="n">
        <v>45533.75</v>
      </c>
      <c r="B5805" s="15">
        <f>WEEKDAY($A5805,2)</f>
        <v/>
      </c>
      <c r="C5805" s="15">
        <f>HOUR($A5805)</f>
        <v/>
      </c>
      <c r="D5805" s="15">
        <f>IF(AND($A5805&gt;=Instellingen!$B$6,$A5805&lt;Instellingen!$B$7),1,0)</f>
        <v/>
      </c>
      <c r="E5805" s="15">
        <f>COUNTIF(tData[BezoekStart],"&lt;"&amp;($A5805+1/24))-COUNTIF(tData[BezoekEind],"&lt;="&amp;$A5805)</f>
        <v/>
      </c>
      <c r="F5805" s="15">
        <f>COUNTIF(tData[BezoekLangStart],"&lt;"&amp;($A5805+1/24))-COUNTIF(tData[BezoekLangEind],"&lt;="&amp;$A5805)</f>
        <v/>
      </c>
      <c r="G5805" s="15">
        <f>IF($D5805=1,$B5805*100+$C5805,-1)</f>
        <v/>
      </c>
      <c r="H5805" s="15">
        <f>IF($D5805=1,$B5805,-1)</f>
        <v/>
      </c>
      <c r="I5805" s="15">
        <f>IF($D5805=1,$C5805,-1)</f>
        <v/>
      </c>
    </row>
    <row r="5806">
      <c r="A5806" s="33" t="n">
        <v>45533.79166666666</v>
      </c>
      <c r="B5806" s="15">
        <f>WEEKDAY($A5806,2)</f>
        <v/>
      </c>
      <c r="C5806" s="15">
        <f>HOUR($A5806)</f>
        <v/>
      </c>
      <c r="D5806" s="15">
        <f>IF(AND($A5806&gt;=Instellingen!$B$6,$A5806&lt;Instellingen!$B$7),1,0)</f>
        <v/>
      </c>
      <c r="E5806" s="15">
        <f>COUNTIF(tData[BezoekStart],"&lt;"&amp;($A5806+1/24))-COUNTIF(tData[BezoekEind],"&lt;="&amp;$A5806)</f>
        <v/>
      </c>
      <c r="F5806" s="15">
        <f>COUNTIF(tData[BezoekLangStart],"&lt;"&amp;($A5806+1/24))-COUNTIF(tData[BezoekLangEind],"&lt;="&amp;$A5806)</f>
        <v/>
      </c>
      <c r="G5806" s="15">
        <f>IF($D5806=1,$B5806*100+$C5806,-1)</f>
        <v/>
      </c>
      <c r="H5806" s="15">
        <f>IF($D5806=1,$B5806,-1)</f>
        <v/>
      </c>
      <c r="I5806" s="15">
        <f>IF($D5806=1,$C5806,-1)</f>
        <v/>
      </c>
    </row>
    <row r="5807">
      <c r="A5807" s="33" t="n">
        <v>45533.83333333334</v>
      </c>
      <c r="B5807" s="15">
        <f>WEEKDAY($A5807,2)</f>
        <v/>
      </c>
      <c r="C5807" s="15">
        <f>HOUR($A5807)</f>
        <v/>
      </c>
      <c r="D5807" s="15">
        <f>IF(AND($A5807&gt;=Instellingen!$B$6,$A5807&lt;Instellingen!$B$7),1,0)</f>
        <v/>
      </c>
      <c r="E5807" s="15">
        <f>COUNTIF(tData[BezoekStart],"&lt;"&amp;($A5807+1/24))-COUNTIF(tData[BezoekEind],"&lt;="&amp;$A5807)</f>
        <v/>
      </c>
      <c r="F5807" s="15">
        <f>COUNTIF(tData[BezoekLangStart],"&lt;"&amp;($A5807+1/24))-COUNTIF(tData[BezoekLangEind],"&lt;="&amp;$A5807)</f>
        <v/>
      </c>
      <c r="G5807" s="15">
        <f>IF($D5807=1,$B5807*100+$C5807,-1)</f>
        <v/>
      </c>
      <c r="H5807" s="15">
        <f>IF($D5807=1,$B5807,-1)</f>
        <v/>
      </c>
      <c r="I5807" s="15">
        <f>IF($D5807=1,$C5807,-1)</f>
        <v/>
      </c>
    </row>
    <row r="5808">
      <c r="A5808" s="33" t="n">
        <v>45533.875</v>
      </c>
      <c r="B5808" s="15">
        <f>WEEKDAY($A5808,2)</f>
        <v/>
      </c>
      <c r="C5808" s="15">
        <f>HOUR($A5808)</f>
        <v/>
      </c>
      <c r="D5808" s="15">
        <f>IF(AND($A5808&gt;=Instellingen!$B$6,$A5808&lt;Instellingen!$B$7),1,0)</f>
        <v/>
      </c>
      <c r="E5808" s="15">
        <f>COUNTIF(tData[BezoekStart],"&lt;"&amp;($A5808+1/24))-COUNTIF(tData[BezoekEind],"&lt;="&amp;$A5808)</f>
        <v/>
      </c>
      <c r="F5808" s="15">
        <f>COUNTIF(tData[BezoekLangStart],"&lt;"&amp;($A5808+1/24))-COUNTIF(tData[BezoekLangEind],"&lt;="&amp;$A5808)</f>
        <v/>
      </c>
      <c r="G5808" s="15">
        <f>IF($D5808=1,$B5808*100+$C5808,-1)</f>
        <v/>
      </c>
      <c r="H5808" s="15">
        <f>IF($D5808=1,$B5808,-1)</f>
        <v/>
      </c>
      <c r="I5808" s="15">
        <f>IF($D5808=1,$C5808,-1)</f>
        <v/>
      </c>
    </row>
    <row r="5809">
      <c r="A5809" s="33" t="n">
        <v>45533.91666666666</v>
      </c>
      <c r="B5809" s="15">
        <f>WEEKDAY($A5809,2)</f>
        <v/>
      </c>
      <c r="C5809" s="15">
        <f>HOUR($A5809)</f>
        <v/>
      </c>
      <c r="D5809" s="15">
        <f>IF(AND($A5809&gt;=Instellingen!$B$6,$A5809&lt;Instellingen!$B$7),1,0)</f>
        <v/>
      </c>
      <c r="E5809" s="15">
        <f>COUNTIF(tData[BezoekStart],"&lt;"&amp;($A5809+1/24))-COUNTIF(tData[BezoekEind],"&lt;="&amp;$A5809)</f>
        <v/>
      </c>
      <c r="F5809" s="15">
        <f>COUNTIF(tData[BezoekLangStart],"&lt;"&amp;($A5809+1/24))-COUNTIF(tData[BezoekLangEind],"&lt;="&amp;$A5809)</f>
        <v/>
      </c>
      <c r="G5809" s="15">
        <f>IF($D5809=1,$B5809*100+$C5809,-1)</f>
        <v/>
      </c>
      <c r="H5809" s="15">
        <f>IF($D5809=1,$B5809,-1)</f>
        <v/>
      </c>
      <c r="I5809" s="15">
        <f>IF($D5809=1,$C5809,-1)</f>
        <v/>
      </c>
    </row>
    <row r="5810">
      <c r="A5810" s="33" t="n">
        <v>45533.95833333334</v>
      </c>
      <c r="B5810" s="15">
        <f>WEEKDAY($A5810,2)</f>
        <v/>
      </c>
      <c r="C5810" s="15">
        <f>HOUR($A5810)</f>
        <v/>
      </c>
      <c r="D5810" s="15">
        <f>IF(AND($A5810&gt;=Instellingen!$B$6,$A5810&lt;Instellingen!$B$7),1,0)</f>
        <v/>
      </c>
      <c r="E5810" s="15">
        <f>COUNTIF(tData[BezoekStart],"&lt;"&amp;($A5810+1/24))-COUNTIF(tData[BezoekEind],"&lt;="&amp;$A5810)</f>
        <v/>
      </c>
      <c r="F5810" s="15">
        <f>COUNTIF(tData[BezoekLangStart],"&lt;"&amp;($A5810+1/24))-COUNTIF(tData[BezoekLangEind],"&lt;="&amp;$A5810)</f>
        <v/>
      </c>
      <c r="G5810" s="15">
        <f>IF($D5810=1,$B5810*100+$C5810,-1)</f>
        <v/>
      </c>
      <c r="H5810" s="15">
        <f>IF($D5810=1,$B5810,-1)</f>
        <v/>
      </c>
      <c r="I5810" s="15">
        <f>IF($D5810=1,$C5810,-1)</f>
        <v/>
      </c>
    </row>
    <row r="5811">
      <c r="A5811" s="33" t="n">
        <v>45534</v>
      </c>
      <c r="B5811" s="15">
        <f>WEEKDAY($A5811,2)</f>
        <v/>
      </c>
      <c r="C5811" s="15">
        <f>HOUR($A5811)</f>
        <v/>
      </c>
      <c r="D5811" s="15">
        <f>IF(AND($A5811&gt;=Instellingen!$B$6,$A5811&lt;Instellingen!$B$7),1,0)</f>
        <v/>
      </c>
      <c r="E5811" s="15">
        <f>COUNTIF(tData[BezoekStart],"&lt;"&amp;($A5811+1/24))-COUNTIF(tData[BezoekEind],"&lt;="&amp;$A5811)</f>
        <v/>
      </c>
      <c r="F5811" s="15">
        <f>COUNTIF(tData[BezoekLangStart],"&lt;"&amp;($A5811+1/24))-COUNTIF(tData[BezoekLangEind],"&lt;="&amp;$A5811)</f>
        <v/>
      </c>
      <c r="G5811" s="15">
        <f>IF($D5811=1,$B5811*100+$C5811,-1)</f>
        <v/>
      </c>
      <c r="H5811" s="15">
        <f>IF($D5811=1,$B5811,-1)</f>
        <v/>
      </c>
      <c r="I5811" s="15">
        <f>IF($D5811=1,$C5811,-1)</f>
        <v/>
      </c>
    </row>
    <row r="5812">
      <c r="A5812" s="33" t="n">
        <v>45534.04166666666</v>
      </c>
      <c r="B5812" s="15">
        <f>WEEKDAY($A5812,2)</f>
        <v/>
      </c>
      <c r="C5812" s="15">
        <f>HOUR($A5812)</f>
        <v/>
      </c>
      <c r="D5812" s="15">
        <f>IF(AND($A5812&gt;=Instellingen!$B$6,$A5812&lt;Instellingen!$B$7),1,0)</f>
        <v/>
      </c>
      <c r="E5812" s="15">
        <f>COUNTIF(tData[BezoekStart],"&lt;"&amp;($A5812+1/24))-COUNTIF(tData[BezoekEind],"&lt;="&amp;$A5812)</f>
        <v/>
      </c>
      <c r="F5812" s="15">
        <f>COUNTIF(tData[BezoekLangStart],"&lt;"&amp;($A5812+1/24))-COUNTIF(tData[BezoekLangEind],"&lt;="&amp;$A5812)</f>
        <v/>
      </c>
      <c r="G5812" s="15">
        <f>IF($D5812=1,$B5812*100+$C5812,-1)</f>
        <v/>
      </c>
      <c r="H5812" s="15">
        <f>IF($D5812=1,$B5812,-1)</f>
        <v/>
      </c>
      <c r="I5812" s="15">
        <f>IF($D5812=1,$C5812,-1)</f>
        <v/>
      </c>
    </row>
    <row r="5813">
      <c r="A5813" s="33" t="n">
        <v>45534.08333333334</v>
      </c>
      <c r="B5813" s="15">
        <f>WEEKDAY($A5813,2)</f>
        <v/>
      </c>
      <c r="C5813" s="15">
        <f>HOUR($A5813)</f>
        <v/>
      </c>
      <c r="D5813" s="15">
        <f>IF(AND($A5813&gt;=Instellingen!$B$6,$A5813&lt;Instellingen!$B$7),1,0)</f>
        <v/>
      </c>
      <c r="E5813" s="15">
        <f>COUNTIF(tData[BezoekStart],"&lt;"&amp;($A5813+1/24))-COUNTIF(tData[BezoekEind],"&lt;="&amp;$A5813)</f>
        <v/>
      </c>
      <c r="F5813" s="15">
        <f>COUNTIF(tData[BezoekLangStart],"&lt;"&amp;($A5813+1/24))-COUNTIF(tData[BezoekLangEind],"&lt;="&amp;$A5813)</f>
        <v/>
      </c>
      <c r="G5813" s="15">
        <f>IF($D5813=1,$B5813*100+$C5813,-1)</f>
        <v/>
      </c>
      <c r="H5813" s="15">
        <f>IF($D5813=1,$B5813,-1)</f>
        <v/>
      </c>
      <c r="I5813" s="15">
        <f>IF($D5813=1,$C5813,-1)</f>
        <v/>
      </c>
    </row>
    <row r="5814">
      <c r="A5814" s="33" t="n">
        <v>45534.125</v>
      </c>
      <c r="B5814" s="15">
        <f>WEEKDAY($A5814,2)</f>
        <v/>
      </c>
      <c r="C5814" s="15">
        <f>HOUR($A5814)</f>
        <v/>
      </c>
      <c r="D5814" s="15">
        <f>IF(AND($A5814&gt;=Instellingen!$B$6,$A5814&lt;Instellingen!$B$7),1,0)</f>
        <v/>
      </c>
      <c r="E5814" s="15">
        <f>COUNTIF(tData[BezoekStart],"&lt;"&amp;($A5814+1/24))-COUNTIF(tData[BezoekEind],"&lt;="&amp;$A5814)</f>
        <v/>
      </c>
      <c r="F5814" s="15">
        <f>COUNTIF(tData[BezoekLangStart],"&lt;"&amp;($A5814+1/24))-COUNTIF(tData[BezoekLangEind],"&lt;="&amp;$A5814)</f>
        <v/>
      </c>
      <c r="G5814" s="15">
        <f>IF($D5814=1,$B5814*100+$C5814,-1)</f>
        <v/>
      </c>
      <c r="H5814" s="15">
        <f>IF($D5814=1,$B5814,-1)</f>
        <v/>
      </c>
      <c r="I5814" s="15">
        <f>IF($D5814=1,$C5814,-1)</f>
        <v/>
      </c>
    </row>
    <row r="5815">
      <c r="A5815" s="33" t="n">
        <v>45534.16666666666</v>
      </c>
      <c r="B5815" s="15">
        <f>WEEKDAY($A5815,2)</f>
        <v/>
      </c>
      <c r="C5815" s="15">
        <f>HOUR($A5815)</f>
        <v/>
      </c>
      <c r="D5815" s="15">
        <f>IF(AND($A5815&gt;=Instellingen!$B$6,$A5815&lt;Instellingen!$B$7),1,0)</f>
        <v/>
      </c>
      <c r="E5815" s="15">
        <f>COUNTIF(tData[BezoekStart],"&lt;"&amp;($A5815+1/24))-COUNTIF(tData[BezoekEind],"&lt;="&amp;$A5815)</f>
        <v/>
      </c>
      <c r="F5815" s="15">
        <f>COUNTIF(tData[BezoekLangStart],"&lt;"&amp;($A5815+1/24))-COUNTIF(tData[BezoekLangEind],"&lt;="&amp;$A5815)</f>
        <v/>
      </c>
      <c r="G5815" s="15">
        <f>IF($D5815=1,$B5815*100+$C5815,-1)</f>
        <v/>
      </c>
      <c r="H5815" s="15">
        <f>IF($D5815=1,$B5815,-1)</f>
        <v/>
      </c>
      <c r="I5815" s="15">
        <f>IF($D5815=1,$C5815,-1)</f>
        <v/>
      </c>
    </row>
    <row r="5816">
      <c r="A5816" s="33" t="n">
        <v>45534.20833333334</v>
      </c>
      <c r="B5816" s="15">
        <f>WEEKDAY($A5816,2)</f>
        <v/>
      </c>
      <c r="C5816" s="15">
        <f>HOUR($A5816)</f>
        <v/>
      </c>
      <c r="D5816" s="15">
        <f>IF(AND($A5816&gt;=Instellingen!$B$6,$A5816&lt;Instellingen!$B$7),1,0)</f>
        <v/>
      </c>
      <c r="E5816" s="15">
        <f>COUNTIF(tData[BezoekStart],"&lt;"&amp;($A5816+1/24))-COUNTIF(tData[BezoekEind],"&lt;="&amp;$A5816)</f>
        <v/>
      </c>
      <c r="F5816" s="15">
        <f>COUNTIF(tData[BezoekLangStart],"&lt;"&amp;($A5816+1/24))-COUNTIF(tData[BezoekLangEind],"&lt;="&amp;$A5816)</f>
        <v/>
      </c>
      <c r="G5816" s="15">
        <f>IF($D5816=1,$B5816*100+$C5816,-1)</f>
        <v/>
      </c>
      <c r="H5816" s="15">
        <f>IF($D5816=1,$B5816,-1)</f>
        <v/>
      </c>
      <c r="I5816" s="15">
        <f>IF($D5816=1,$C5816,-1)</f>
        <v/>
      </c>
    </row>
    <row r="5817">
      <c r="A5817" s="33" t="n">
        <v>45534.25</v>
      </c>
      <c r="B5817" s="15">
        <f>WEEKDAY($A5817,2)</f>
        <v/>
      </c>
      <c r="C5817" s="15">
        <f>HOUR($A5817)</f>
        <v/>
      </c>
      <c r="D5817" s="15">
        <f>IF(AND($A5817&gt;=Instellingen!$B$6,$A5817&lt;Instellingen!$B$7),1,0)</f>
        <v/>
      </c>
      <c r="E5817" s="15">
        <f>COUNTIF(tData[BezoekStart],"&lt;"&amp;($A5817+1/24))-COUNTIF(tData[BezoekEind],"&lt;="&amp;$A5817)</f>
        <v/>
      </c>
      <c r="F5817" s="15">
        <f>COUNTIF(tData[BezoekLangStart],"&lt;"&amp;($A5817+1/24))-COUNTIF(tData[BezoekLangEind],"&lt;="&amp;$A5817)</f>
        <v/>
      </c>
      <c r="G5817" s="15">
        <f>IF($D5817=1,$B5817*100+$C5817,-1)</f>
        <v/>
      </c>
      <c r="H5817" s="15">
        <f>IF($D5817=1,$B5817,-1)</f>
        <v/>
      </c>
      <c r="I5817" s="15">
        <f>IF($D5817=1,$C5817,-1)</f>
        <v/>
      </c>
    </row>
    <row r="5818">
      <c r="A5818" s="33" t="n">
        <v>45534.29166666666</v>
      </c>
      <c r="B5818" s="15">
        <f>WEEKDAY($A5818,2)</f>
        <v/>
      </c>
      <c r="C5818" s="15">
        <f>HOUR($A5818)</f>
        <v/>
      </c>
      <c r="D5818" s="15">
        <f>IF(AND($A5818&gt;=Instellingen!$B$6,$A5818&lt;Instellingen!$B$7),1,0)</f>
        <v/>
      </c>
      <c r="E5818" s="15">
        <f>COUNTIF(tData[BezoekStart],"&lt;"&amp;($A5818+1/24))-COUNTIF(tData[BezoekEind],"&lt;="&amp;$A5818)</f>
        <v/>
      </c>
      <c r="F5818" s="15">
        <f>COUNTIF(tData[BezoekLangStart],"&lt;"&amp;($A5818+1/24))-COUNTIF(tData[BezoekLangEind],"&lt;="&amp;$A5818)</f>
        <v/>
      </c>
      <c r="G5818" s="15">
        <f>IF($D5818=1,$B5818*100+$C5818,-1)</f>
        <v/>
      </c>
      <c r="H5818" s="15">
        <f>IF($D5818=1,$B5818,-1)</f>
        <v/>
      </c>
      <c r="I5818" s="15">
        <f>IF($D5818=1,$C5818,-1)</f>
        <v/>
      </c>
    </row>
    <row r="5819">
      <c r="A5819" s="33" t="n">
        <v>45534.33333333334</v>
      </c>
      <c r="B5819" s="15">
        <f>WEEKDAY($A5819,2)</f>
        <v/>
      </c>
      <c r="C5819" s="15">
        <f>HOUR($A5819)</f>
        <v/>
      </c>
      <c r="D5819" s="15">
        <f>IF(AND($A5819&gt;=Instellingen!$B$6,$A5819&lt;Instellingen!$B$7),1,0)</f>
        <v/>
      </c>
      <c r="E5819" s="15">
        <f>COUNTIF(tData[BezoekStart],"&lt;"&amp;($A5819+1/24))-COUNTIF(tData[BezoekEind],"&lt;="&amp;$A5819)</f>
        <v/>
      </c>
      <c r="F5819" s="15">
        <f>COUNTIF(tData[BezoekLangStart],"&lt;"&amp;($A5819+1/24))-COUNTIF(tData[BezoekLangEind],"&lt;="&amp;$A5819)</f>
        <v/>
      </c>
      <c r="G5819" s="15">
        <f>IF($D5819=1,$B5819*100+$C5819,-1)</f>
        <v/>
      </c>
      <c r="H5819" s="15">
        <f>IF($D5819=1,$B5819,-1)</f>
        <v/>
      </c>
      <c r="I5819" s="15">
        <f>IF($D5819=1,$C5819,-1)</f>
        <v/>
      </c>
    </row>
    <row r="5820">
      <c r="A5820" s="33" t="n">
        <v>45534.375</v>
      </c>
      <c r="B5820" s="15">
        <f>WEEKDAY($A5820,2)</f>
        <v/>
      </c>
      <c r="C5820" s="15">
        <f>HOUR($A5820)</f>
        <v/>
      </c>
      <c r="D5820" s="15">
        <f>IF(AND($A5820&gt;=Instellingen!$B$6,$A5820&lt;Instellingen!$B$7),1,0)</f>
        <v/>
      </c>
      <c r="E5820" s="15">
        <f>COUNTIF(tData[BezoekStart],"&lt;"&amp;($A5820+1/24))-COUNTIF(tData[BezoekEind],"&lt;="&amp;$A5820)</f>
        <v/>
      </c>
      <c r="F5820" s="15">
        <f>COUNTIF(tData[BezoekLangStart],"&lt;"&amp;($A5820+1/24))-COUNTIF(tData[BezoekLangEind],"&lt;="&amp;$A5820)</f>
        <v/>
      </c>
      <c r="G5820" s="15">
        <f>IF($D5820=1,$B5820*100+$C5820,-1)</f>
        <v/>
      </c>
      <c r="H5820" s="15">
        <f>IF($D5820=1,$B5820,-1)</f>
        <v/>
      </c>
      <c r="I5820" s="15">
        <f>IF($D5820=1,$C5820,-1)</f>
        <v/>
      </c>
    </row>
    <row r="5821">
      <c r="A5821" s="33" t="n">
        <v>45534.41666666666</v>
      </c>
      <c r="B5821" s="15">
        <f>WEEKDAY($A5821,2)</f>
        <v/>
      </c>
      <c r="C5821" s="15">
        <f>HOUR($A5821)</f>
        <v/>
      </c>
      <c r="D5821" s="15">
        <f>IF(AND($A5821&gt;=Instellingen!$B$6,$A5821&lt;Instellingen!$B$7),1,0)</f>
        <v/>
      </c>
      <c r="E5821" s="15">
        <f>COUNTIF(tData[BezoekStart],"&lt;"&amp;($A5821+1/24))-COUNTIF(tData[BezoekEind],"&lt;="&amp;$A5821)</f>
        <v/>
      </c>
      <c r="F5821" s="15">
        <f>COUNTIF(tData[BezoekLangStart],"&lt;"&amp;($A5821+1/24))-COUNTIF(tData[BezoekLangEind],"&lt;="&amp;$A5821)</f>
        <v/>
      </c>
      <c r="G5821" s="15">
        <f>IF($D5821=1,$B5821*100+$C5821,-1)</f>
        <v/>
      </c>
      <c r="H5821" s="15">
        <f>IF($D5821=1,$B5821,-1)</f>
        <v/>
      </c>
      <c r="I5821" s="15">
        <f>IF($D5821=1,$C5821,-1)</f>
        <v/>
      </c>
    </row>
    <row r="5822">
      <c r="A5822" s="33" t="n">
        <v>45534.45833333334</v>
      </c>
      <c r="B5822" s="15">
        <f>WEEKDAY($A5822,2)</f>
        <v/>
      </c>
      <c r="C5822" s="15">
        <f>HOUR($A5822)</f>
        <v/>
      </c>
      <c r="D5822" s="15">
        <f>IF(AND($A5822&gt;=Instellingen!$B$6,$A5822&lt;Instellingen!$B$7),1,0)</f>
        <v/>
      </c>
      <c r="E5822" s="15">
        <f>COUNTIF(tData[BezoekStart],"&lt;"&amp;($A5822+1/24))-COUNTIF(tData[BezoekEind],"&lt;="&amp;$A5822)</f>
        <v/>
      </c>
      <c r="F5822" s="15">
        <f>COUNTIF(tData[BezoekLangStart],"&lt;"&amp;($A5822+1/24))-COUNTIF(tData[BezoekLangEind],"&lt;="&amp;$A5822)</f>
        <v/>
      </c>
      <c r="G5822" s="15">
        <f>IF($D5822=1,$B5822*100+$C5822,-1)</f>
        <v/>
      </c>
      <c r="H5822" s="15">
        <f>IF($D5822=1,$B5822,-1)</f>
        <v/>
      </c>
      <c r="I5822" s="15">
        <f>IF($D5822=1,$C5822,-1)</f>
        <v/>
      </c>
    </row>
    <row r="5823">
      <c r="A5823" s="33" t="n">
        <v>45534.5</v>
      </c>
      <c r="B5823" s="15">
        <f>WEEKDAY($A5823,2)</f>
        <v/>
      </c>
      <c r="C5823" s="15">
        <f>HOUR($A5823)</f>
        <v/>
      </c>
      <c r="D5823" s="15">
        <f>IF(AND($A5823&gt;=Instellingen!$B$6,$A5823&lt;Instellingen!$B$7),1,0)</f>
        <v/>
      </c>
      <c r="E5823" s="15">
        <f>COUNTIF(tData[BezoekStart],"&lt;"&amp;($A5823+1/24))-COUNTIF(tData[BezoekEind],"&lt;="&amp;$A5823)</f>
        <v/>
      </c>
      <c r="F5823" s="15">
        <f>COUNTIF(tData[BezoekLangStart],"&lt;"&amp;($A5823+1/24))-COUNTIF(tData[BezoekLangEind],"&lt;="&amp;$A5823)</f>
        <v/>
      </c>
      <c r="G5823" s="15">
        <f>IF($D5823=1,$B5823*100+$C5823,-1)</f>
        <v/>
      </c>
      <c r="H5823" s="15">
        <f>IF($D5823=1,$B5823,-1)</f>
        <v/>
      </c>
      <c r="I5823" s="15">
        <f>IF($D5823=1,$C5823,-1)</f>
        <v/>
      </c>
    </row>
    <row r="5824">
      <c r="A5824" s="33" t="n">
        <v>45534.54166666666</v>
      </c>
      <c r="B5824" s="15">
        <f>WEEKDAY($A5824,2)</f>
        <v/>
      </c>
      <c r="C5824" s="15">
        <f>HOUR($A5824)</f>
        <v/>
      </c>
      <c r="D5824" s="15">
        <f>IF(AND($A5824&gt;=Instellingen!$B$6,$A5824&lt;Instellingen!$B$7),1,0)</f>
        <v/>
      </c>
      <c r="E5824" s="15">
        <f>COUNTIF(tData[BezoekStart],"&lt;"&amp;($A5824+1/24))-COUNTIF(tData[BezoekEind],"&lt;="&amp;$A5824)</f>
        <v/>
      </c>
      <c r="F5824" s="15">
        <f>COUNTIF(tData[BezoekLangStart],"&lt;"&amp;($A5824+1/24))-COUNTIF(tData[BezoekLangEind],"&lt;="&amp;$A5824)</f>
        <v/>
      </c>
      <c r="G5824" s="15">
        <f>IF($D5824=1,$B5824*100+$C5824,-1)</f>
        <v/>
      </c>
      <c r="H5824" s="15">
        <f>IF($D5824=1,$B5824,-1)</f>
        <v/>
      </c>
      <c r="I5824" s="15">
        <f>IF($D5824=1,$C5824,-1)</f>
        <v/>
      </c>
    </row>
    <row r="5825">
      <c r="A5825" s="33" t="n">
        <v>45534.58333333334</v>
      </c>
      <c r="B5825" s="15">
        <f>WEEKDAY($A5825,2)</f>
        <v/>
      </c>
      <c r="C5825" s="15">
        <f>HOUR($A5825)</f>
        <v/>
      </c>
      <c r="D5825" s="15">
        <f>IF(AND($A5825&gt;=Instellingen!$B$6,$A5825&lt;Instellingen!$B$7),1,0)</f>
        <v/>
      </c>
      <c r="E5825" s="15">
        <f>COUNTIF(tData[BezoekStart],"&lt;"&amp;($A5825+1/24))-COUNTIF(tData[BezoekEind],"&lt;="&amp;$A5825)</f>
        <v/>
      </c>
      <c r="F5825" s="15">
        <f>COUNTIF(tData[BezoekLangStart],"&lt;"&amp;($A5825+1/24))-COUNTIF(tData[BezoekLangEind],"&lt;="&amp;$A5825)</f>
        <v/>
      </c>
      <c r="G5825" s="15">
        <f>IF($D5825=1,$B5825*100+$C5825,-1)</f>
        <v/>
      </c>
      <c r="H5825" s="15">
        <f>IF($D5825=1,$B5825,-1)</f>
        <v/>
      </c>
      <c r="I5825" s="15">
        <f>IF($D5825=1,$C5825,-1)</f>
        <v/>
      </c>
    </row>
    <row r="5826">
      <c r="A5826" s="33" t="n">
        <v>45534.625</v>
      </c>
      <c r="B5826" s="15">
        <f>WEEKDAY($A5826,2)</f>
        <v/>
      </c>
      <c r="C5826" s="15">
        <f>HOUR($A5826)</f>
        <v/>
      </c>
      <c r="D5826" s="15">
        <f>IF(AND($A5826&gt;=Instellingen!$B$6,$A5826&lt;Instellingen!$B$7),1,0)</f>
        <v/>
      </c>
      <c r="E5826" s="15">
        <f>COUNTIF(tData[BezoekStart],"&lt;"&amp;($A5826+1/24))-COUNTIF(tData[BezoekEind],"&lt;="&amp;$A5826)</f>
        <v/>
      </c>
      <c r="F5826" s="15">
        <f>COUNTIF(tData[BezoekLangStart],"&lt;"&amp;($A5826+1/24))-COUNTIF(tData[BezoekLangEind],"&lt;="&amp;$A5826)</f>
        <v/>
      </c>
      <c r="G5826" s="15">
        <f>IF($D5826=1,$B5826*100+$C5826,-1)</f>
        <v/>
      </c>
      <c r="H5826" s="15">
        <f>IF($D5826=1,$B5826,-1)</f>
        <v/>
      </c>
      <c r="I5826" s="15">
        <f>IF($D5826=1,$C5826,-1)</f>
        <v/>
      </c>
    </row>
    <row r="5827">
      <c r="A5827" s="33" t="n">
        <v>45534.66666666666</v>
      </c>
      <c r="B5827" s="15">
        <f>WEEKDAY($A5827,2)</f>
        <v/>
      </c>
      <c r="C5827" s="15">
        <f>HOUR($A5827)</f>
        <v/>
      </c>
      <c r="D5827" s="15">
        <f>IF(AND($A5827&gt;=Instellingen!$B$6,$A5827&lt;Instellingen!$B$7),1,0)</f>
        <v/>
      </c>
      <c r="E5827" s="15">
        <f>COUNTIF(tData[BezoekStart],"&lt;"&amp;($A5827+1/24))-COUNTIF(tData[BezoekEind],"&lt;="&amp;$A5827)</f>
        <v/>
      </c>
      <c r="F5827" s="15">
        <f>COUNTIF(tData[BezoekLangStart],"&lt;"&amp;($A5827+1/24))-COUNTIF(tData[BezoekLangEind],"&lt;="&amp;$A5827)</f>
        <v/>
      </c>
      <c r="G5827" s="15">
        <f>IF($D5827=1,$B5827*100+$C5827,-1)</f>
        <v/>
      </c>
      <c r="H5827" s="15">
        <f>IF($D5827=1,$B5827,-1)</f>
        <v/>
      </c>
      <c r="I5827" s="15">
        <f>IF($D5827=1,$C5827,-1)</f>
        <v/>
      </c>
    </row>
    <row r="5828">
      <c r="A5828" s="33" t="n">
        <v>45534.70833333334</v>
      </c>
      <c r="B5828" s="15">
        <f>WEEKDAY($A5828,2)</f>
        <v/>
      </c>
      <c r="C5828" s="15">
        <f>HOUR($A5828)</f>
        <v/>
      </c>
      <c r="D5828" s="15">
        <f>IF(AND($A5828&gt;=Instellingen!$B$6,$A5828&lt;Instellingen!$B$7),1,0)</f>
        <v/>
      </c>
      <c r="E5828" s="15">
        <f>COUNTIF(tData[BezoekStart],"&lt;"&amp;($A5828+1/24))-COUNTIF(tData[BezoekEind],"&lt;="&amp;$A5828)</f>
        <v/>
      </c>
      <c r="F5828" s="15">
        <f>COUNTIF(tData[BezoekLangStart],"&lt;"&amp;($A5828+1/24))-COUNTIF(tData[BezoekLangEind],"&lt;="&amp;$A5828)</f>
        <v/>
      </c>
      <c r="G5828" s="15">
        <f>IF($D5828=1,$B5828*100+$C5828,-1)</f>
        <v/>
      </c>
      <c r="H5828" s="15">
        <f>IF($D5828=1,$B5828,-1)</f>
        <v/>
      </c>
      <c r="I5828" s="15">
        <f>IF($D5828=1,$C5828,-1)</f>
        <v/>
      </c>
    </row>
    <row r="5829">
      <c r="A5829" s="33" t="n">
        <v>45534.75</v>
      </c>
      <c r="B5829" s="15">
        <f>WEEKDAY($A5829,2)</f>
        <v/>
      </c>
      <c r="C5829" s="15">
        <f>HOUR($A5829)</f>
        <v/>
      </c>
      <c r="D5829" s="15">
        <f>IF(AND($A5829&gt;=Instellingen!$B$6,$A5829&lt;Instellingen!$B$7),1,0)</f>
        <v/>
      </c>
      <c r="E5829" s="15">
        <f>COUNTIF(tData[BezoekStart],"&lt;"&amp;($A5829+1/24))-COUNTIF(tData[BezoekEind],"&lt;="&amp;$A5829)</f>
        <v/>
      </c>
      <c r="F5829" s="15">
        <f>COUNTIF(tData[BezoekLangStart],"&lt;"&amp;($A5829+1/24))-COUNTIF(tData[BezoekLangEind],"&lt;="&amp;$A5829)</f>
        <v/>
      </c>
      <c r="G5829" s="15">
        <f>IF($D5829=1,$B5829*100+$C5829,-1)</f>
        <v/>
      </c>
      <c r="H5829" s="15">
        <f>IF($D5829=1,$B5829,-1)</f>
        <v/>
      </c>
      <c r="I5829" s="15">
        <f>IF($D5829=1,$C5829,-1)</f>
        <v/>
      </c>
    </row>
    <row r="5830">
      <c r="A5830" s="33" t="n">
        <v>45534.79166666666</v>
      </c>
      <c r="B5830" s="15">
        <f>WEEKDAY($A5830,2)</f>
        <v/>
      </c>
      <c r="C5830" s="15">
        <f>HOUR($A5830)</f>
        <v/>
      </c>
      <c r="D5830" s="15">
        <f>IF(AND($A5830&gt;=Instellingen!$B$6,$A5830&lt;Instellingen!$B$7),1,0)</f>
        <v/>
      </c>
      <c r="E5830" s="15">
        <f>COUNTIF(tData[BezoekStart],"&lt;"&amp;($A5830+1/24))-COUNTIF(tData[BezoekEind],"&lt;="&amp;$A5830)</f>
        <v/>
      </c>
      <c r="F5830" s="15">
        <f>COUNTIF(tData[BezoekLangStart],"&lt;"&amp;($A5830+1/24))-COUNTIF(tData[BezoekLangEind],"&lt;="&amp;$A5830)</f>
        <v/>
      </c>
      <c r="G5830" s="15">
        <f>IF($D5830=1,$B5830*100+$C5830,-1)</f>
        <v/>
      </c>
      <c r="H5830" s="15">
        <f>IF($D5830=1,$B5830,-1)</f>
        <v/>
      </c>
      <c r="I5830" s="15">
        <f>IF($D5830=1,$C5830,-1)</f>
        <v/>
      </c>
    </row>
    <row r="5831">
      <c r="A5831" s="33" t="n">
        <v>45534.83333333334</v>
      </c>
      <c r="B5831" s="15">
        <f>WEEKDAY($A5831,2)</f>
        <v/>
      </c>
      <c r="C5831" s="15">
        <f>HOUR($A5831)</f>
        <v/>
      </c>
      <c r="D5831" s="15">
        <f>IF(AND($A5831&gt;=Instellingen!$B$6,$A5831&lt;Instellingen!$B$7),1,0)</f>
        <v/>
      </c>
      <c r="E5831" s="15">
        <f>COUNTIF(tData[BezoekStart],"&lt;"&amp;($A5831+1/24))-COUNTIF(tData[BezoekEind],"&lt;="&amp;$A5831)</f>
        <v/>
      </c>
      <c r="F5831" s="15">
        <f>COUNTIF(tData[BezoekLangStart],"&lt;"&amp;($A5831+1/24))-COUNTIF(tData[BezoekLangEind],"&lt;="&amp;$A5831)</f>
        <v/>
      </c>
      <c r="G5831" s="15">
        <f>IF($D5831=1,$B5831*100+$C5831,-1)</f>
        <v/>
      </c>
      <c r="H5831" s="15">
        <f>IF($D5831=1,$B5831,-1)</f>
        <v/>
      </c>
      <c r="I5831" s="15">
        <f>IF($D5831=1,$C5831,-1)</f>
        <v/>
      </c>
    </row>
    <row r="5832">
      <c r="A5832" s="33" t="n">
        <v>45534.875</v>
      </c>
      <c r="B5832" s="15">
        <f>WEEKDAY($A5832,2)</f>
        <v/>
      </c>
      <c r="C5832" s="15">
        <f>HOUR($A5832)</f>
        <v/>
      </c>
      <c r="D5832" s="15">
        <f>IF(AND($A5832&gt;=Instellingen!$B$6,$A5832&lt;Instellingen!$B$7),1,0)</f>
        <v/>
      </c>
      <c r="E5832" s="15">
        <f>COUNTIF(tData[BezoekStart],"&lt;"&amp;($A5832+1/24))-COUNTIF(tData[BezoekEind],"&lt;="&amp;$A5832)</f>
        <v/>
      </c>
      <c r="F5832" s="15">
        <f>COUNTIF(tData[BezoekLangStart],"&lt;"&amp;($A5832+1/24))-COUNTIF(tData[BezoekLangEind],"&lt;="&amp;$A5832)</f>
        <v/>
      </c>
      <c r="G5832" s="15">
        <f>IF($D5832=1,$B5832*100+$C5832,-1)</f>
        <v/>
      </c>
      <c r="H5832" s="15">
        <f>IF($D5832=1,$B5832,-1)</f>
        <v/>
      </c>
      <c r="I5832" s="15">
        <f>IF($D5832=1,$C5832,-1)</f>
        <v/>
      </c>
    </row>
    <row r="5833">
      <c r="A5833" s="33" t="n">
        <v>45534.91666666666</v>
      </c>
      <c r="B5833" s="15">
        <f>WEEKDAY($A5833,2)</f>
        <v/>
      </c>
      <c r="C5833" s="15">
        <f>HOUR($A5833)</f>
        <v/>
      </c>
      <c r="D5833" s="15">
        <f>IF(AND($A5833&gt;=Instellingen!$B$6,$A5833&lt;Instellingen!$B$7),1,0)</f>
        <v/>
      </c>
      <c r="E5833" s="15">
        <f>COUNTIF(tData[BezoekStart],"&lt;"&amp;($A5833+1/24))-COUNTIF(tData[BezoekEind],"&lt;="&amp;$A5833)</f>
        <v/>
      </c>
      <c r="F5833" s="15">
        <f>COUNTIF(tData[BezoekLangStart],"&lt;"&amp;($A5833+1/24))-COUNTIF(tData[BezoekLangEind],"&lt;="&amp;$A5833)</f>
        <v/>
      </c>
      <c r="G5833" s="15">
        <f>IF($D5833=1,$B5833*100+$C5833,-1)</f>
        <v/>
      </c>
      <c r="H5833" s="15">
        <f>IF($D5833=1,$B5833,-1)</f>
        <v/>
      </c>
      <c r="I5833" s="15">
        <f>IF($D5833=1,$C5833,-1)</f>
        <v/>
      </c>
    </row>
    <row r="5834">
      <c r="A5834" s="33" t="n">
        <v>45534.95833333334</v>
      </c>
      <c r="B5834" s="15">
        <f>WEEKDAY($A5834,2)</f>
        <v/>
      </c>
      <c r="C5834" s="15">
        <f>HOUR($A5834)</f>
        <v/>
      </c>
      <c r="D5834" s="15">
        <f>IF(AND($A5834&gt;=Instellingen!$B$6,$A5834&lt;Instellingen!$B$7),1,0)</f>
        <v/>
      </c>
      <c r="E5834" s="15">
        <f>COUNTIF(tData[BezoekStart],"&lt;"&amp;($A5834+1/24))-COUNTIF(tData[BezoekEind],"&lt;="&amp;$A5834)</f>
        <v/>
      </c>
      <c r="F5834" s="15">
        <f>COUNTIF(tData[BezoekLangStart],"&lt;"&amp;($A5834+1/24))-COUNTIF(tData[BezoekLangEind],"&lt;="&amp;$A5834)</f>
        <v/>
      </c>
      <c r="G5834" s="15">
        <f>IF($D5834=1,$B5834*100+$C5834,-1)</f>
        <v/>
      </c>
      <c r="H5834" s="15">
        <f>IF($D5834=1,$B5834,-1)</f>
        <v/>
      </c>
      <c r="I5834" s="15">
        <f>IF($D5834=1,$C5834,-1)</f>
        <v/>
      </c>
    </row>
    <row r="5835">
      <c r="A5835" s="33" t="n">
        <v>45535</v>
      </c>
      <c r="B5835" s="15">
        <f>WEEKDAY($A5835,2)</f>
        <v/>
      </c>
      <c r="C5835" s="15">
        <f>HOUR($A5835)</f>
        <v/>
      </c>
      <c r="D5835" s="15">
        <f>IF(AND($A5835&gt;=Instellingen!$B$6,$A5835&lt;Instellingen!$B$7),1,0)</f>
        <v/>
      </c>
      <c r="E5835" s="15">
        <f>COUNTIF(tData[BezoekStart],"&lt;"&amp;($A5835+1/24))-COUNTIF(tData[BezoekEind],"&lt;="&amp;$A5835)</f>
        <v/>
      </c>
      <c r="F5835" s="15">
        <f>COUNTIF(tData[BezoekLangStart],"&lt;"&amp;($A5835+1/24))-COUNTIF(tData[BezoekLangEind],"&lt;="&amp;$A5835)</f>
        <v/>
      </c>
      <c r="G5835" s="15">
        <f>IF($D5835=1,$B5835*100+$C5835,-1)</f>
        <v/>
      </c>
      <c r="H5835" s="15">
        <f>IF($D5835=1,$B5835,-1)</f>
        <v/>
      </c>
      <c r="I5835" s="15">
        <f>IF($D5835=1,$C5835,-1)</f>
        <v/>
      </c>
    </row>
    <row r="5836">
      <c r="A5836" s="33" t="n">
        <v>45535.04166666666</v>
      </c>
      <c r="B5836" s="15">
        <f>WEEKDAY($A5836,2)</f>
        <v/>
      </c>
      <c r="C5836" s="15">
        <f>HOUR($A5836)</f>
        <v/>
      </c>
      <c r="D5836" s="15">
        <f>IF(AND($A5836&gt;=Instellingen!$B$6,$A5836&lt;Instellingen!$B$7),1,0)</f>
        <v/>
      </c>
      <c r="E5836" s="15">
        <f>COUNTIF(tData[BezoekStart],"&lt;"&amp;($A5836+1/24))-COUNTIF(tData[BezoekEind],"&lt;="&amp;$A5836)</f>
        <v/>
      </c>
      <c r="F5836" s="15">
        <f>COUNTIF(tData[BezoekLangStart],"&lt;"&amp;($A5836+1/24))-COUNTIF(tData[BezoekLangEind],"&lt;="&amp;$A5836)</f>
        <v/>
      </c>
      <c r="G5836" s="15">
        <f>IF($D5836=1,$B5836*100+$C5836,-1)</f>
        <v/>
      </c>
      <c r="H5836" s="15">
        <f>IF($D5836=1,$B5836,-1)</f>
        <v/>
      </c>
      <c r="I5836" s="15">
        <f>IF($D5836=1,$C5836,-1)</f>
        <v/>
      </c>
    </row>
    <row r="5837">
      <c r="A5837" s="33" t="n">
        <v>45535.08333333334</v>
      </c>
      <c r="B5837" s="15">
        <f>WEEKDAY($A5837,2)</f>
        <v/>
      </c>
      <c r="C5837" s="15">
        <f>HOUR($A5837)</f>
        <v/>
      </c>
      <c r="D5837" s="15">
        <f>IF(AND($A5837&gt;=Instellingen!$B$6,$A5837&lt;Instellingen!$B$7),1,0)</f>
        <v/>
      </c>
      <c r="E5837" s="15">
        <f>COUNTIF(tData[BezoekStart],"&lt;"&amp;($A5837+1/24))-COUNTIF(tData[BezoekEind],"&lt;="&amp;$A5837)</f>
        <v/>
      </c>
      <c r="F5837" s="15">
        <f>COUNTIF(tData[BezoekLangStart],"&lt;"&amp;($A5837+1/24))-COUNTIF(tData[BezoekLangEind],"&lt;="&amp;$A5837)</f>
        <v/>
      </c>
      <c r="G5837" s="15">
        <f>IF($D5837=1,$B5837*100+$C5837,-1)</f>
        <v/>
      </c>
      <c r="H5837" s="15">
        <f>IF($D5837=1,$B5837,-1)</f>
        <v/>
      </c>
      <c r="I5837" s="15">
        <f>IF($D5837=1,$C5837,-1)</f>
        <v/>
      </c>
    </row>
    <row r="5838">
      <c r="A5838" s="33" t="n">
        <v>45535.125</v>
      </c>
      <c r="B5838" s="15">
        <f>WEEKDAY($A5838,2)</f>
        <v/>
      </c>
      <c r="C5838" s="15">
        <f>HOUR($A5838)</f>
        <v/>
      </c>
      <c r="D5838" s="15">
        <f>IF(AND($A5838&gt;=Instellingen!$B$6,$A5838&lt;Instellingen!$B$7),1,0)</f>
        <v/>
      </c>
      <c r="E5838" s="15">
        <f>COUNTIF(tData[BezoekStart],"&lt;"&amp;($A5838+1/24))-COUNTIF(tData[BezoekEind],"&lt;="&amp;$A5838)</f>
        <v/>
      </c>
      <c r="F5838" s="15">
        <f>COUNTIF(tData[BezoekLangStart],"&lt;"&amp;($A5838+1/24))-COUNTIF(tData[BezoekLangEind],"&lt;="&amp;$A5838)</f>
        <v/>
      </c>
      <c r="G5838" s="15">
        <f>IF($D5838=1,$B5838*100+$C5838,-1)</f>
        <v/>
      </c>
      <c r="H5838" s="15">
        <f>IF($D5838=1,$B5838,-1)</f>
        <v/>
      </c>
      <c r="I5838" s="15">
        <f>IF($D5838=1,$C5838,-1)</f>
        <v/>
      </c>
    </row>
    <row r="5839">
      <c r="A5839" s="33" t="n">
        <v>45535.16666666666</v>
      </c>
      <c r="B5839" s="15">
        <f>WEEKDAY($A5839,2)</f>
        <v/>
      </c>
      <c r="C5839" s="15">
        <f>HOUR($A5839)</f>
        <v/>
      </c>
      <c r="D5839" s="15">
        <f>IF(AND($A5839&gt;=Instellingen!$B$6,$A5839&lt;Instellingen!$B$7),1,0)</f>
        <v/>
      </c>
      <c r="E5839" s="15">
        <f>COUNTIF(tData[BezoekStart],"&lt;"&amp;($A5839+1/24))-COUNTIF(tData[BezoekEind],"&lt;="&amp;$A5839)</f>
        <v/>
      </c>
      <c r="F5839" s="15">
        <f>COUNTIF(tData[BezoekLangStart],"&lt;"&amp;($A5839+1/24))-COUNTIF(tData[BezoekLangEind],"&lt;="&amp;$A5839)</f>
        <v/>
      </c>
      <c r="G5839" s="15">
        <f>IF($D5839=1,$B5839*100+$C5839,-1)</f>
        <v/>
      </c>
      <c r="H5839" s="15">
        <f>IF($D5839=1,$B5839,-1)</f>
        <v/>
      </c>
      <c r="I5839" s="15">
        <f>IF($D5839=1,$C5839,-1)</f>
        <v/>
      </c>
    </row>
    <row r="5840">
      <c r="A5840" s="33" t="n">
        <v>45535.20833333334</v>
      </c>
      <c r="B5840" s="15">
        <f>WEEKDAY($A5840,2)</f>
        <v/>
      </c>
      <c r="C5840" s="15">
        <f>HOUR($A5840)</f>
        <v/>
      </c>
      <c r="D5840" s="15">
        <f>IF(AND($A5840&gt;=Instellingen!$B$6,$A5840&lt;Instellingen!$B$7),1,0)</f>
        <v/>
      </c>
      <c r="E5840" s="15">
        <f>COUNTIF(tData[BezoekStart],"&lt;"&amp;($A5840+1/24))-COUNTIF(tData[BezoekEind],"&lt;="&amp;$A5840)</f>
        <v/>
      </c>
      <c r="F5840" s="15">
        <f>COUNTIF(tData[BezoekLangStart],"&lt;"&amp;($A5840+1/24))-COUNTIF(tData[BezoekLangEind],"&lt;="&amp;$A5840)</f>
        <v/>
      </c>
      <c r="G5840" s="15">
        <f>IF($D5840=1,$B5840*100+$C5840,-1)</f>
        <v/>
      </c>
      <c r="H5840" s="15">
        <f>IF($D5840=1,$B5840,-1)</f>
        <v/>
      </c>
      <c r="I5840" s="15">
        <f>IF($D5840=1,$C5840,-1)</f>
        <v/>
      </c>
    </row>
    <row r="5841">
      <c r="A5841" s="33" t="n">
        <v>45535.25</v>
      </c>
      <c r="B5841" s="15">
        <f>WEEKDAY($A5841,2)</f>
        <v/>
      </c>
      <c r="C5841" s="15">
        <f>HOUR($A5841)</f>
        <v/>
      </c>
      <c r="D5841" s="15">
        <f>IF(AND($A5841&gt;=Instellingen!$B$6,$A5841&lt;Instellingen!$B$7),1,0)</f>
        <v/>
      </c>
      <c r="E5841" s="15">
        <f>COUNTIF(tData[BezoekStart],"&lt;"&amp;($A5841+1/24))-COUNTIF(tData[BezoekEind],"&lt;="&amp;$A5841)</f>
        <v/>
      </c>
      <c r="F5841" s="15">
        <f>COUNTIF(tData[BezoekLangStart],"&lt;"&amp;($A5841+1/24))-COUNTIF(tData[BezoekLangEind],"&lt;="&amp;$A5841)</f>
        <v/>
      </c>
      <c r="G5841" s="15">
        <f>IF($D5841=1,$B5841*100+$C5841,-1)</f>
        <v/>
      </c>
      <c r="H5841" s="15">
        <f>IF($D5841=1,$B5841,-1)</f>
        <v/>
      </c>
      <c r="I5841" s="15">
        <f>IF($D5841=1,$C5841,-1)</f>
        <v/>
      </c>
    </row>
    <row r="5842">
      <c r="A5842" s="33" t="n">
        <v>45535.29166666666</v>
      </c>
      <c r="B5842" s="15">
        <f>WEEKDAY($A5842,2)</f>
        <v/>
      </c>
      <c r="C5842" s="15">
        <f>HOUR($A5842)</f>
        <v/>
      </c>
      <c r="D5842" s="15">
        <f>IF(AND($A5842&gt;=Instellingen!$B$6,$A5842&lt;Instellingen!$B$7),1,0)</f>
        <v/>
      </c>
      <c r="E5842" s="15">
        <f>COUNTIF(tData[BezoekStart],"&lt;"&amp;($A5842+1/24))-COUNTIF(tData[BezoekEind],"&lt;="&amp;$A5842)</f>
        <v/>
      </c>
      <c r="F5842" s="15">
        <f>COUNTIF(tData[BezoekLangStart],"&lt;"&amp;($A5842+1/24))-COUNTIF(tData[BezoekLangEind],"&lt;="&amp;$A5842)</f>
        <v/>
      </c>
      <c r="G5842" s="15">
        <f>IF($D5842=1,$B5842*100+$C5842,-1)</f>
        <v/>
      </c>
      <c r="H5842" s="15">
        <f>IF($D5842=1,$B5842,-1)</f>
        <v/>
      </c>
      <c r="I5842" s="15">
        <f>IF($D5842=1,$C5842,-1)</f>
        <v/>
      </c>
    </row>
    <row r="5843">
      <c r="A5843" s="33" t="n">
        <v>45535.33333333334</v>
      </c>
      <c r="B5843" s="15">
        <f>WEEKDAY($A5843,2)</f>
        <v/>
      </c>
      <c r="C5843" s="15">
        <f>HOUR($A5843)</f>
        <v/>
      </c>
      <c r="D5843" s="15">
        <f>IF(AND($A5843&gt;=Instellingen!$B$6,$A5843&lt;Instellingen!$B$7),1,0)</f>
        <v/>
      </c>
      <c r="E5843" s="15">
        <f>COUNTIF(tData[BezoekStart],"&lt;"&amp;($A5843+1/24))-COUNTIF(tData[BezoekEind],"&lt;="&amp;$A5843)</f>
        <v/>
      </c>
      <c r="F5843" s="15">
        <f>COUNTIF(tData[BezoekLangStart],"&lt;"&amp;($A5843+1/24))-COUNTIF(tData[BezoekLangEind],"&lt;="&amp;$A5843)</f>
        <v/>
      </c>
      <c r="G5843" s="15">
        <f>IF($D5843=1,$B5843*100+$C5843,-1)</f>
        <v/>
      </c>
      <c r="H5843" s="15">
        <f>IF($D5843=1,$B5843,-1)</f>
        <v/>
      </c>
      <c r="I5843" s="15">
        <f>IF($D5843=1,$C5843,-1)</f>
        <v/>
      </c>
    </row>
    <row r="5844">
      <c r="A5844" s="33" t="n">
        <v>45535.375</v>
      </c>
      <c r="B5844" s="15">
        <f>WEEKDAY($A5844,2)</f>
        <v/>
      </c>
      <c r="C5844" s="15">
        <f>HOUR($A5844)</f>
        <v/>
      </c>
      <c r="D5844" s="15">
        <f>IF(AND($A5844&gt;=Instellingen!$B$6,$A5844&lt;Instellingen!$B$7),1,0)</f>
        <v/>
      </c>
      <c r="E5844" s="15">
        <f>COUNTIF(tData[BezoekStart],"&lt;"&amp;($A5844+1/24))-COUNTIF(tData[BezoekEind],"&lt;="&amp;$A5844)</f>
        <v/>
      </c>
      <c r="F5844" s="15">
        <f>COUNTIF(tData[BezoekLangStart],"&lt;"&amp;($A5844+1/24))-COUNTIF(tData[BezoekLangEind],"&lt;="&amp;$A5844)</f>
        <v/>
      </c>
      <c r="G5844" s="15">
        <f>IF($D5844=1,$B5844*100+$C5844,-1)</f>
        <v/>
      </c>
      <c r="H5844" s="15">
        <f>IF($D5844=1,$B5844,-1)</f>
        <v/>
      </c>
      <c r="I5844" s="15">
        <f>IF($D5844=1,$C5844,-1)</f>
        <v/>
      </c>
    </row>
    <row r="5845">
      <c r="A5845" s="33" t="n">
        <v>45535.41666666666</v>
      </c>
      <c r="B5845" s="15">
        <f>WEEKDAY($A5845,2)</f>
        <v/>
      </c>
      <c r="C5845" s="15">
        <f>HOUR($A5845)</f>
        <v/>
      </c>
      <c r="D5845" s="15">
        <f>IF(AND($A5845&gt;=Instellingen!$B$6,$A5845&lt;Instellingen!$B$7),1,0)</f>
        <v/>
      </c>
      <c r="E5845" s="15">
        <f>COUNTIF(tData[BezoekStart],"&lt;"&amp;($A5845+1/24))-COUNTIF(tData[BezoekEind],"&lt;="&amp;$A5845)</f>
        <v/>
      </c>
      <c r="F5845" s="15">
        <f>COUNTIF(tData[BezoekLangStart],"&lt;"&amp;($A5845+1/24))-COUNTIF(tData[BezoekLangEind],"&lt;="&amp;$A5845)</f>
        <v/>
      </c>
      <c r="G5845" s="15">
        <f>IF($D5845=1,$B5845*100+$C5845,-1)</f>
        <v/>
      </c>
      <c r="H5845" s="15">
        <f>IF($D5845=1,$B5845,-1)</f>
        <v/>
      </c>
      <c r="I5845" s="15">
        <f>IF($D5845=1,$C5845,-1)</f>
        <v/>
      </c>
    </row>
    <row r="5846">
      <c r="A5846" s="33" t="n">
        <v>45535.45833333334</v>
      </c>
      <c r="B5846" s="15">
        <f>WEEKDAY($A5846,2)</f>
        <v/>
      </c>
      <c r="C5846" s="15">
        <f>HOUR($A5846)</f>
        <v/>
      </c>
      <c r="D5846" s="15">
        <f>IF(AND($A5846&gt;=Instellingen!$B$6,$A5846&lt;Instellingen!$B$7),1,0)</f>
        <v/>
      </c>
      <c r="E5846" s="15">
        <f>COUNTIF(tData[BezoekStart],"&lt;"&amp;($A5846+1/24))-COUNTIF(tData[BezoekEind],"&lt;="&amp;$A5846)</f>
        <v/>
      </c>
      <c r="F5846" s="15">
        <f>COUNTIF(tData[BezoekLangStart],"&lt;"&amp;($A5846+1/24))-COUNTIF(tData[BezoekLangEind],"&lt;="&amp;$A5846)</f>
        <v/>
      </c>
      <c r="G5846" s="15">
        <f>IF($D5846=1,$B5846*100+$C5846,-1)</f>
        <v/>
      </c>
      <c r="H5846" s="15">
        <f>IF($D5846=1,$B5846,-1)</f>
        <v/>
      </c>
      <c r="I5846" s="15">
        <f>IF($D5846=1,$C5846,-1)</f>
        <v/>
      </c>
    </row>
    <row r="5847">
      <c r="A5847" s="33" t="n">
        <v>45535.5</v>
      </c>
      <c r="B5847" s="15">
        <f>WEEKDAY($A5847,2)</f>
        <v/>
      </c>
      <c r="C5847" s="15">
        <f>HOUR($A5847)</f>
        <v/>
      </c>
      <c r="D5847" s="15">
        <f>IF(AND($A5847&gt;=Instellingen!$B$6,$A5847&lt;Instellingen!$B$7),1,0)</f>
        <v/>
      </c>
      <c r="E5847" s="15">
        <f>COUNTIF(tData[BezoekStart],"&lt;"&amp;($A5847+1/24))-COUNTIF(tData[BezoekEind],"&lt;="&amp;$A5847)</f>
        <v/>
      </c>
      <c r="F5847" s="15">
        <f>COUNTIF(tData[BezoekLangStart],"&lt;"&amp;($A5847+1/24))-COUNTIF(tData[BezoekLangEind],"&lt;="&amp;$A5847)</f>
        <v/>
      </c>
      <c r="G5847" s="15">
        <f>IF($D5847=1,$B5847*100+$C5847,-1)</f>
        <v/>
      </c>
      <c r="H5847" s="15">
        <f>IF($D5847=1,$B5847,-1)</f>
        <v/>
      </c>
      <c r="I5847" s="15">
        <f>IF($D5847=1,$C5847,-1)</f>
        <v/>
      </c>
    </row>
    <row r="5848">
      <c r="A5848" s="33" t="n">
        <v>45535.54166666666</v>
      </c>
      <c r="B5848" s="15">
        <f>WEEKDAY($A5848,2)</f>
        <v/>
      </c>
      <c r="C5848" s="15">
        <f>HOUR($A5848)</f>
        <v/>
      </c>
      <c r="D5848" s="15">
        <f>IF(AND($A5848&gt;=Instellingen!$B$6,$A5848&lt;Instellingen!$B$7),1,0)</f>
        <v/>
      </c>
      <c r="E5848" s="15">
        <f>COUNTIF(tData[BezoekStart],"&lt;"&amp;($A5848+1/24))-COUNTIF(tData[BezoekEind],"&lt;="&amp;$A5848)</f>
        <v/>
      </c>
      <c r="F5848" s="15">
        <f>COUNTIF(tData[BezoekLangStart],"&lt;"&amp;($A5848+1/24))-COUNTIF(tData[BezoekLangEind],"&lt;="&amp;$A5848)</f>
        <v/>
      </c>
      <c r="G5848" s="15">
        <f>IF($D5848=1,$B5848*100+$C5848,-1)</f>
        <v/>
      </c>
      <c r="H5848" s="15">
        <f>IF($D5848=1,$B5848,-1)</f>
        <v/>
      </c>
      <c r="I5848" s="15">
        <f>IF($D5848=1,$C5848,-1)</f>
        <v/>
      </c>
    </row>
    <row r="5849">
      <c r="A5849" s="33" t="n">
        <v>45535.58333333334</v>
      </c>
      <c r="B5849" s="15">
        <f>WEEKDAY($A5849,2)</f>
        <v/>
      </c>
      <c r="C5849" s="15">
        <f>HOUR($A5849)</f>
        <v/>
      </c>
      <c r="D5849" s="15">
        <f>IF(AND($A5849&gt;=Instellingen!$B$6,$A5849&lt;Instellingen!$B$7),1,0)</f>
        <v/>
      </c>
      <c r="E5849" s="15">
        <f>COUNTIF(tData[BezoekStart],"&lt;"&amp;($A5849+1/24))-COUNTIF(tData[BezoekEind],"&lt;="&amp;$A5849)</f>
        <v/>
      </c>
      <c r="F5849" s="15">
        <f>COUNTIF(tData[BezoekLangStart],"&lt;"&amp;($A5849+1/24))-COUNTIF(tData[BezoekLangEind],"&lt;="&amp;$A5849)</f>
        <v/>
      </c>
      <c r="G5849" s="15">
        <f>IF($D5849=1,$B5849*100+$C5849,-1)</f>
        <v/>
      </c>
      <c r="H5849" s="15">
        <f>IF($D5849=1,$B5849,-1)</f>
        <v/>
      </c>
      <c r="I5849" s="15">
        <f>IF($D5849=1,$C5849,-1)</f>
        <v/>
      </c>
    </row>
    <row r="5850">
      <c r="A5850" s="33" t="n">
        <v>45535.625</v>
      </c>
      <c r="B5850" s="15">
        <f>WEEKDAY($A5850,2)</f>
        <v/>
      </c>
      <c r="C5850" s="15">
        <f>HOUR($A5850)</f>
        <v/>
      </c>
      <c r="D5850" s="15">
        <f>IF(AND($A5850&gt;=Instellingen!$B$6,$A5850&lt;Instellingen!$B$7),1,0)</f>
        <v/>
      </c>
      <c r="E5850" s="15">
        <f>COUNTIF(tData[BezoekStart],"&lt;"&amp;($A5850+1/24))-COUNTIF(tData[BezoekEind],"&lt;="&amp;$A5850)</f>
        <v/>
      </c>
      <c r="F5850" s="15">
        <f>COUNTIF(tData[BezoekLangStart],"&lt;"&amp;($A5850+1/24))-COUNTIF(tData[BezoekLangEind],"&lt;="&amp;$A5850)</f>
        <v/>
      </c>
      <c r="G5850" s="15">
        <f>IF($D5850=1,$B5850*100+$C5850,-1)</f>
        <v/>
      </c>
      <c r="H5850" s="15">
        <f>IF($D5850=1,$B5850,-1)</f>
        <v/>
      </c>
      <c r="I5850" s="15">
        <f>IF($D5850=1,$C5850,-1)</f>
        <v/>
      </c>
    </row>
    <row r="5851">
      <c r="A5851" s="33" t="n">
        <v>45535.66666666666</v>
      </c>
      <c r="B5851" s="15">
        <f>WEEKDAY($A5851,2)</f>
        <v/>
      </c>
      <c r="C5851" s="15">
        <f>HOUR($A5851)</f>
        <v/>
      </c>
      <c r="D5851" s="15">
        <f>IF(AND($A5851&gt;=Instellingen!$B$6,$A5851&lt;Instellingen!$B$7),1,0)</f>
        <v/>
      </c>
      <c r="E5851" s="15">
        <f>COUNTIF(tData[BezoekStart],"&lt;"&amp;($A5851+1/24))-COUNTIF(tData[BezoekEind],"&lt;="&amp;$A5851)</f>
        <v/>
      </c>
      <c r="F5851" s="15">
        <f>COUNTIF(tData[BezoekLangStart],"&lt;"&amp;($A5851+1/24))-COUNTIF(tData[BezoekLangEind],"&lt;="&amp;$A5851)</f>
        <v/>
      </c>
      <c r="G5851" s="15">
        <f>IF($D5851=1,$B5851*100+$C5851,-1)</f>
        <v/>
      </c>
      <c r="H5851" s="15">
        <f>IF($D5851=1,$B5851,-1)</f>
        <v/>
      </c>
      <c r="I5851" s="15">
        <f>IF($D5851=1,$C5851,-1)</f>
        <v/>
      </c>
    </row>
    <row r="5852">
      <c r="A5852" s="33" t="n">
        <v>45535.70833333334</v>
      </c>
      <c r="B5852" s="15">
        <f>WEEKDAY($A5852,2)</f>
        <v/>
      </c>
      <c r="C5852" s="15">
        <f>HOUR($A5852)</f>
        <v/>
      </c>
      <c r="D5852" s="15">
        <f>IF(AND($A5852&gt;=Instellingen!$B$6,$A5852&lt;Instellingen!$B$7),1,0)</f>
        <v/>
      </c>
      <c r="E5852" s="15">
        <f>COUNTIF(tData[BezoekStart],"&lt;"&amp;($A5852+1/24))-COUNTIF(tData[BezoekEind],"&lt;="&amp;$A5852)</f>
        <v/>
      </c>
      <c r="F5852" s="15">
        <f>COUNTIF(tData[BezoekLangStart],"&lt;"&amp;($A5852+1/24))-COUNTIF(tData[BezoekLangEind],"&lt;="&amp;$A5852)</f>
        <v/>
      </c>
      <c r="G5852" s="15">
        <f>IF($D5852=1,$B5852*100+$C5852,-1)</f>
        <v/>
      </c>
      <c r="H5852" s="15">
        <f>IF($D5852=1,$B5852,-1)</f>
        <v/>
      </c>
      <c r="I5852" s="15">
        <f>IF($D5852=1,$C5852,-1)</f>
        <v/>
      </c>
    </row>
    <row r="5853">
      <c r="A5853" s="33" t="n">
        <v>45535.75</v>
      </c>
      <c r="B5853" s="15">
        <f>WEEKDAY($A5853,2)</f>
        <v/>
      </c>
      <c r="C5853" s="15">
        <f>HOUR($A5853)</f>
        <v/>
      </c>
      <c r="D5853" s="15">
        <f>IF(AND($A5853&gt;=Instellingen!$B$6,$A5853&lt;Instellingen!$B$7),1,0)</f>
        <v/>
      </c>
      <c r="E5853" s="15">
        <f>COUNTIF(tData[BezoekStart],"&lt;"&amp;($A5853+1/24))-COUNTIF(tData[BezoekEind],"&lt;="&amp;$A5853)</f>
        <v/>
      </c>
      <c r="F5853" s="15">
        <f>COUNTIF(tData[BezoekLangStart],"&lt;"&amp;($A5853+1/24))-COUNTIF(tData[BezoekLangEind],"&lt;="&amp;$A5853)</f>
        <v/>
      </c>
      <c r="G5853" s="15">
        <f>IF($D5853=1,$B5853*100+$C5853,-1)</f>
        <v/>
      </c>
      <c r="H5853" s="15">
        <f>IF($D5853=1,$B5853,-1)</f>
        <v/>
      </c>
      <c r="I5853" s="15">
        <f>IF($D5853=1,$C5853,-1)</f>
        <v/>
      </c>
    </row>
    <row r="5854">
      <c r="A5854" s="33" t="n">
        <v>45535.79166666666</v>
      </c>
      <c r="B5854" s="15">
        <f>WEEKDAY($A5854,2)</f>
        <v/>
      </c>
      <c r="C5854" s="15">
        <f>HOUR($A5854)</f>
        <v/>
      </c>
      <c r="D5854" s="15">
        <f>IF(AND($A5854&gt;=Instellingen!$B$6,$A5854&lt;Instellingen!$B$7),1,0)</f>
        <v/>
      </c>
      <c r="E5854" s="15">
        <f>COUNTIF(tData[BezoekStart],"&lt;"&amp;($A5854+1/24))-COUNTIF(tData[BezoekEind],"&lt;="&amp;$A5854)</f>
        <v/>
      </c>
      <c r="F5854" s="15">
        <f>COUNTIF(tData[BezoekLangStart],"&lt;"&amp;($A5854+1/24))-COUNTIF(tData[BezoekLangEind],"&lt;="&amp;$A5854)</f>
        <v/>
      </c>
      <c r="G5854" s="15">
        <f>IF($D5854=1,$B5854*100+$C5854,-1)</f>
        <v/>
      </c>
      <c r="H5854" s="15">
        <f>IF($D5854=1,$B5854,-1)</f>
        <v/>
      </c>
      <c r="I5854" s="15">
        <f>IF($D5854=1,$C5854,-1)</f>
        <v/>
      </c>
    </row>
    <row r="5855">
      <c r="A5855" s="33" t="n">
        <v>45535.83333333334</v>
      </c>
      <c r="B5855" s="15">
        <f>WEEKDAY($A5855,2)</f>
        <v/>
      </c>
      <c r="C5855" s="15">
        <f>HOUR($A5855)</f>
        <v/>
      </c>
      <c r="D5855" s="15">
        <f>IF(AND($A5855&gt;=Instellingen!$B$6,$A5855&lt;Instellingen!$B$7),1,0)</f>
        <v/>
      </c>
      <c r="E5855" s="15">
        <f>COUNTIF(tData[BezoekStart],"&lt;"&amp;($A5855+1/24))-COUNTIF(tData[BezoekEind],"&lt;="&amp;$A5855)</f>
        <v/>
      </c>
      <c r="F5855" s="15">
        <f>COUNTIF(tData[BezoekLangStart],"&lt;"&amp;($A5855+1/24))-COUNTIF(tData[BezoekLangEind],"&lt;="&amp;$A5855)</f>
        <v/>
      </c>
      <c r="G5855" s="15">
        <f>IF($D5855=1,$B5855*100+$C5855,-1)</f>
        <v/>
      </c>
      <c r="H5855" s="15">
        <f>IF($D5855=1,$B5855,-1)</f>
        <v/>
      </c>
      <c r="I5855" s="15">
        <f>IF($D5855=1,$C5855,-1)</f>
        <v/>
      </c>
    </row>
    <row r="5856">
      <c r="A5856" s="33" t="n">
        <v>45535.875</v>
      </c>
      <c r="B5856" s="15">
        <f>WEEKDAY($A5856,2)</f>
        <v/>
      </c>
      <c r="C5856" s="15">
        <f>HOUR($A5856)</f>
        <v/>
      </c>
      <c r="D5856" s="15">
        <f>IF(AND($A5856&gt;=Instellingen!$B$6,$A5856&lt;Instellingen!$B$7),1,0)</f>
        <v/>
      </c>
      <c r="E5856" s="15">
        <f>COUNTIF(tData[BezoekStart],"&lt;"&amp;($A5856+1/24))-COUNTIF(tData[BezoekEind],"&lt;="&amp;$A5856)</f>
        <v/>
      </c>
      <c r="F5856" s="15">
        <f>COUNTIF(tData[BezoekLangStart],"&lt;"&amp;($A5856+1/24))-COUNTIF(tData[BezoekLangEind],"&lt;="&amp;$A5856)</f>
        <v/>
      </c>
      <c r="G5856" s="15">
        <f>IF($D5856=1,$B5856*100+$C5856,-1)</f>
        <v/>
      </c>
      <c r="H5856" s="15">
        <f>IF($D5856=1,$B5856,-1)</f>
        <v/>
      </c>
      <c r="I5856" s="15">
        <f>IF($D5856=1,$C5856,-1)</f>
        <v/>
      </c>
    </row>
    <row r="5857">
      <c r="A5857" s="33" t="n">
        <v>45535.91666666666</v>
      </c>
      <c r="B5857" s="15">
        <f>WEEKDAY($A5857,2)</f>
        <v/>
      </c>
      <c r="C5857" s="15">
        <f>HOUR($A5857)</f>
        <v/>
      </c>
      <c r="D5857" s="15">
        <f>IF(AND($A5857&gt;=Instellingen!$B$6,$A5857&lt;Instellingen!$B$7),1,0)</f>
        <v/>
      </c>
      <c r="E5857" s="15">
        <f>COUNTIF(tData[BezoekStart],"&lt;"&amp;($A5857+1/24))-COUNTIF(tData[BezoekEind],"&lt;="&amp;$A5857)</f>
        <v/>
      </c>
      <c r="F5857" s="15">
        <f>COUNTIF(tData[BezoekLangStart],"&lt;"&amp;($A5857+1/24))-COUNTIF(tData[BezoekLangEind],"&lt;="&amp;$A5857)</f>
        <v/>
      </c>
      <c r="G5857" s="15">
        <f>IF($D5857=1,$B5857*100+$C5857,-1)</f>
        <v/>
      </c>
      <c r="H5857" s="15">
        <f>IF($D5857=1,$B5857,-1)</f>
        <v/>
      </c>
      <c r="I5857" s="15">
        <f>IF($D5857=1,$C5857,-1)</f>
        <v/>
      </c>
    </row>
    <row r="5858">
      <c r="A5858" s="33" t="n">
        <v>45535.95833333334</v>
      </c>
      <c r="B5858" s="15">
        <f>WEEKDAY($A5858,2)</f>
        <v/>
      </c>
      <c r="C5858" s="15">
        <f>HOUR($A5858)</f>
        <v/>
      </c>
      <c r="D5858" s="15">
        <f>IF(AND($A5858&gt;=Instellingen!$B$6,$A5858&lt;Instellingen!$B$7),1,0)</f>
        <v/>
      </c>
      <c r="E5858" s="15">
        <f>COUNTIF(tData[BezoekStart],"&lt;"&amp;($A5858+1/24))-COUNTIF(tData[BezoekEind],"&lt;="&amp;$A5858)</f>
        <v/>
      </c>
      <c r="F5858" s="15">
        <f>COUNTIF(tData[BezoekLangStart],"&lt;"&amp;($A5858+1/24))-COUNTIF(tData[BezoekLangEind],"&lt;="&amp;$A5858)</f>
        <v/>
      </c>
      <c r="G5858" s="15">
        <f>IF($D5858=1,$B5858*100+$C5858,-1)</f>
        <v/>
      </c>
      <c r="H5858" s="15">
        <f>IF($D5858=1,$B5858,-1)</f>
        <v/>
      </c>
      <c r="I5858" s="15">
        <f>IF($D5858=1,$C5858,-1)</f>
        <v/>
      </c>
    </row>
    <row r="5859">
      <c r="A5859" s="33" t="n">
        <v>45536</v>
      </c>
      <c r="B5859" s="15">
        <f>WEEKDAY($A5859,2)</f>
        <v/>
      </c>
      <c r="C5859" s="15">
        <f>HOUR($A5859)</f>
        <v/>
      </c>
      <c r="D5859" s="15">
        <f>IF(AND($A5859&gt;=Instellingen!$B$6,$A5859&lt;Instellingen!$B$7),1,0)</f>
        <v/>
      </c>
      <c r="E5859" s="15">
        <f>COUNTIF(tData[BezoekStart],"&lt;"&amp;($A5859+1/24))-COUNTIF(tData[BezoekEind],"&lt;="&amp;$A5859)</f>
        <v/>
      </c>
      <c r="F5859" s="15">
        <f>COUNTIF(tData[BezoekLangStart],"&lt;"&amp;($A5859+1/24))-COUNTIF(tData[BezoekLangEind],"&lt;="&amp;$A5859)</f>
        <v/>
      </c>
      <c r="G5859" s="15">
        <f>IF($D5859=1,$B5859*100+$C5859,-1)</f>
        <v/>
      </c>
      <c r="H5859" s="15">
        <f>IF($D5859=1,$B5859,-1)</f>
        <v/>
      </c>
      <c r="I5859" s="15">
        <f>IF($D5859=1,$C5859,-1)</f>
        <v/>
      </c>
    </row>
    <row r="5860">
      <c r="A5860" s="33" t="n">
        <v>45536.04166666666</v>
      </c>
      <c r="B5860" s="15">
        <f>WEEKDAY($A5860,2)</f>
        <v/>
      </c>
      <c r="C5860" s="15">
        <f>HOUR($A5860)</f>
        <v/>
      </c>
      <c r="D5860" s="15">
        <f>IF(AND($A5860&gt;=Instellingen!$B$6,$A5860&lt;Instellingen!$B$7),1,0)</f>
        <v/>
      </c>
      <c r="E5860" s="15">
        <f>COUNTIF(tData[BezoekStart],"&lt;"&amp;($A5860+1/24))-COUNTIF(tData[BezoekEind],"&lt;="&amp;$A5860)</f>
        <v/>
      </c>
      <c r="F5860" s="15">
        <f>COUNTIF(tData[BezoekLangStart],"&lt;"&amp;($A5860+1/24))-COUNTIF(tData[BezoekLangEind],"&lt;="&amp;$A5860)</f>
        <v/>
      </c>
      <c r="G5860" s="15">
        <f>IF($D5860=1,$B5860*100+$C5860,-1)</f>
        <v/>
      </c>
      <c r="H5860" s="15">
        <f>IF($D5860=1,$B5860,-1)</f>
        <v/>
      </c>
      <c r="I5860" s="15">
        <f>IF($D5860=1,$C5860,-1)</f>
        <v/>
      </c>
    </row>
    <row r="5861">
      <c r="A5861" s="33" t="n">
        <v>45536.08333333334</v>
      </c>
      <c r="B5861" s="15">
        <f>WEEKDAY($A5861,2)</f>
        <v/>
      </c>
      <c r="C5861" s="15">
        <f>HOUR($A5861)</f>
        <v/>
      </c>
      <c r="D5861" s="15">
        <f>IF(AND($A5861&gt;=Instellingen!$B$6,$A5861&lt;Instellingen!$B$7),1,0)</f>
        <v/>
      </c>
      <c r="E5861" s="15">
        <f>COUNTIF(tData[BezoekStart],"&lt;"&amp;($A5861+1/24))-COUNTIF(tData[BezoekEind],"&lt;="&amp;$A5861)</f>
        <v/>
      </c>
      <c r="F5861" s="15">
        <f>COUNTIF(tData[BezoekLangStart],"&lt;"&amp;($A5861+1/24))-COUNTIF(tData[BezoekLangEind],"&lt;="&amp;$A5861)</f>
        <v/>
      </c>
      <c r="G5861" s="15">
        <f>IF($D5861=1,$B5861*100+$C5861,-1)</f>
        <v/>
      </c>
      <c r="H5861" s="15">
        <f>IF($D5861=1,$B5861,-1)</f>
        <v/>
      </c>
      <c r="I5861" s="15">
        <f>IF($D5861=1,$C5861,-1)</f>
        <v/>
      </c>
    </row>
    <row r="5862">
      <c r="A5862" s="33" t="n">
        <v>45536.125</v>
      </c>
      <c r="B5862" s="15">
        <f>WEEKDAY($A5862,2)</f>
        <v/>
      </c>
      <c r="C5862" s="15">
        <f>HOUR($A5862)</f>
        <v/>
      </c>
      <c r="D5862" s="15">
        <f>IF(AND($A5862&gt;=Instellingen!$B$6,$A5862&lt;Instellingen!$B$7),1,0)</f>
        <v/>
      </c>
      <c r="E5862" s="15">
        <f>COUNTIF(tData[BezoekStart],"&lt;"&amp;($A5862+1/24))-COUNTIF(tData[BezoekEind],"&lt;="&amp;$A5862)</f>
        <v/>
      </c>
      <c r="F5862" s="15">
        <f>COUNTIF(tData[BezoekLangStart],"&lt;"&amp;($A5862+1/24))-COUNTIF(tData[BezoekLangEind],"&lt;="&amp;$A5862)</f>
        <v/>
      </c>
      <c r="G5862" s="15">
        <f>IF($D5862=1,$B5862*100+$C5862,-1)</f>
        <v/>
      </c>
      <c r="H5862" s="15">
        <f>IF($D5862=1,$B5862,-1)</f>
        <v/>
      </c>
      <c r="I5862" s="15">
        <f>IF($D5862=1,$C5862,-1)</f>
        <v/>
      </c>
    </row>
    <row r="5863">
      <c r="A5863" s="33" t="n">
        <v>45536.16666666666</v>
      </c>
      <c r="B5863" s="15">
        <f>WEEKDAY($A5863,2)</f>
        <v/>
      </c>
      <c r="C5863" s="15">
        <f>HOUR($A5863)</f>
        <v/>
      </c>
      <c r="D5863" s="15">
        <f>IF(AND($A5863&gt;=Instellingen!$B$6,$A5863&lt;Instellingen!$B$7),1,0)</f>
        <v/>
      </c>
      <c r="E5863" s="15">
        <f>COUNTIF(tData[BezoekStart],"&lt;"&amp;($A5863+1/24))-COUNTIF(tData[BezoekEind],"&lt;="&amp;$A5863)</f>
        <v/>
      </c>
      <c r="F5863" s="15">
        <f>COUNTIF(tData[BezoekLangStart],"&lt;"&amp;($A5863+1/24))-COUNTIF(tData[BezoekLangEind],"&lt;="&amp;$A5863)</f>
        <v/>
      </c>
      <c r="G5863" s="15">
        <f>IF($D5863=1,$B5863*100+$C5863,-1)</f>
        <v/>
      </c>
      <c r="H5863" s="15">
        <f>IF($D5863=1,$B5863,-1)</f>
        <v/>
      </c>
      <c r="I5863" s="15">
        <f>IF($D5863=1,$C5863,-1)</f>
        <v/>
      </c>
    </row>
    <row r="5864">
      <c r="A5864" s="33" t="n">
        <v>45536.20833333334</v>
      </c>
      <c r="B5864" s="15">
        <f>WEEKDAY($A5864,2)</f>
        <v/>
      </c>
      <c r="C5864" s="15">
        <f>HOUR($A5864)</f>
        <v/>
      </c>
      <c r="D5864" s="15">
        <f>IF(AND($A5864&gt;=Instellingen!$B$6,$A5864&lt;Instellingen!$B$7),1,0)</f>
        <v/>
      </c>
      <c r="E5864" s="15">
        <f>COUNTIF(tData[BezoekStart],"&lt;"&amp;($A5864+1/24))-COUNTIF(tData[BezoekEind],"&lt;="&amp;$A5864)</f>
        <v/>
      </c>
      <c r="F5864" s="15">
        <f>COUNTIF(tData[BezoekLangStart],"&lt;"&amp;($A5864+1/24))-COUNTIF(tData[BezoekLangEind],"&lt;="&amp;$A5864)</f>
        <v/>
      </c>
      <c r="G5864" s="15">
        <f>IF($D5864=1,$B5864*100+$C5864,-1)</f>
        <v/>
      </c>
      <c r="H5864" s="15">
        <f>IF($D5864=1,$B5864,-1)</f>
        <v/>
      </c>
      <c r="I5864" s="15">
        <f>IF($D5864=1,$C5864,-1)</f>
        <v/>
      </c>
    </row>
    <row r="5865">
      <c r="A5865" s="33" t="n">
        <v>45536.25</v>
      </c>
      <c r="B5865" s="15">
        <f>WEEKDAY($A5865,2)</f>
        <v/>
      </c>
      <c r="C5865" s="15">
        <f>HOUR($A5865)</f>
        <v/>
      </c>
      <c r="D5865" s="15">
        <f>IF(AND($A5865&gt;=Instellingen!$B$6,$A5865&lt;Instellingen!$B$7),1,0)</f>
        <v/>
      </c>
      <c r="E5865" s="15">
        <f>COUNTIF(tData[BezoekStart],"&lt;"&amp;($A5865+1/24))-COUNTIF(tData[BezoekEind],"&lt;="&amp;$A5865)</f>
        <v/>
      </c>
      <c r="F5865" s="15">
        <f>COUNTIF(tData[BezoekLangStart],"&lt;"&amp;($A5865+1/24))-COUNTIF(tData[BezoekLangEind],"&lt;="&amp;$A5865)</f>
        <v/>
      </c>
      <c r="G5865" s="15">
        <f>IF($D5865=1,$B5865*100+$C5865,-1)</f>
        <v/>
      </c>
      <c r="H5865" s="15">
        <f>IF($D5865=1,$B5865,-1)</f>
        <v/>
      </c>
      <c r="I5865" s="15">
        <f>IF($D5865=1,$C5865,-1)</f>
        <v/>
      </c>
    </row>
    <row r="5866">
      <c r="A5866" s="33" t="n">
        <v>45536.29166666666</v>
      </c>
      <c r="B5866" s="15">
        <f>WEEKDAY($A5866,2)</f>
        <v/>
      </c>
      <c r="C5866" s="15">
        <f>HOUR($A5866)</f>
        <v/>
      </c>
      <c r="D5866" s="15">
        <f>IF(AND($A5866&gt;=Instellingen!$B$6,$A5866&lt;Instellingen!$B$7),1,0)</f>
        <v/>
      </c>
      <c r="E5866" s="15">
        <f>COUNTIF(tData[BezoekStart],"&lt;"&amp;($A5866+1/24))-COUNTIF(tData[BezoekEind],"&lt;="&amp;$A5866)</f>
        <v/>
      </c>
      <c r="F5866" s="15">
        <f>COUNTIF(tData[BezoekLangStart],"&lt;"&amp;($A5866+1/24))-COUNTIF(tData[BezoekLangEind],"&lt;="&amp;$A5866)</f>
        <v/>
      </c>
      <c r="G5866" s="15">
        <f>IF($D5866=1,$B5866*100+$C5866,-1)</f>
        <v/>
      </c>
      <c r="H5866" s="15">
        <f>IF($D5866=1,$B5866,-1)</f>
        <v/>
      </c>
      <c r="I5866" s="15">
        <f>IF($D5866=1,$C5866,-1)</f>
        <v/>
      </c>
    </row>
    <row r="5867">
      <c r="A5867" s="33" t="n">
        <v>45536.33333333334</v>
      </c>
      <c r="B5867" s="15">
        <f>WEEKDAY($A5867,2)</f>
        <v/>
      </c>
      <c r="C5867" s="15">
        <f>HOUR($A5867)</f>
        <v/>
      </c>
      <c r="D5867" s="15">
        <f>IF(AND($A5867&gt;=Instellingen!$B$6,$A5867&lt;Instellingen!$B$7),1,0)</f>
        <v/>
      </c>
      <c r="E5867" s="15">
        <f>COUNTIF(tData[BezoekStart],"&lt;"&amp;($A5867+1/24))-COUNTIF(tData[BezoekEind],"&lt;="&amp;$A5867)</f>
        <v/>
      </c>
      <c r="F5867" s="15">
        <f>COUNTIF(tData[BezoekLangStart],"&lt;"&amp;($A5867+1/24))-COUNTIF(tData[BezoekLangEind],"&lt;="&amp;$A5867)</f>
        <v/>
      </c>
      <c r="G5867" s="15">
        <f>IF($D5867=1,$B5867*100+$C5867,-1)</f>
        <v/>
      </c>
      <c r="H5867" s="15">
        <f>IF($D5867=1,$B5867,-1)</f>
        <v/>
      </c>
      <c r="I5867" s="15">
        <f>IF($D5867=1,$C5867,-1)</f>
        <v/>
      </c>
    </row>
    <row r="5868">
      <c r="A5868" s="33" t="n">
        <v>45536.375</v>
      </c>
      <c r="B5868" s="15">
        <f>WEEKDAY($A5868,2)</f>
        <v/>
      </c>
      <c r="C5868" s="15">
        <f>HOUR($A5868)</f>
        <v/>
      </c>
      <c r="D5868" s="15">
        <f>IF(AND($A5868&gt;=Instellingen!$B$6,$A5868&lt;Instellingen!$B$7),1,0)</f>
        <v/>
      </c>
      <c r="E5868" s="15">
        <f>COUNTIF(tData[BezoekStart],"&lt;"&amp;($A5868+1/24))-COUNTIF(tData[BezoekEind],"&lt;="&amp;$A5868)</f>
        <v/>
      </c>
      <c r="F5868" s="15">
        <f>COUNTIF(tData[BezoekLangStart],"&lt;"&amp;($A5868+1/24))-COUNTIF(tData[BezoekLangEind],"&lt;="&amp;$A5868)</f>
        <v/>
      </c>
      <c r="G5868" s="15">
        <f>IF($D5868=1,$B5868*100+$C5868,-1)</f>
        <v/>
      </c>
      <c r="H5868" s="15">
        <f>IF($D5868=1,$B5868,-1)</f>
        <v/>
      </c>
      <c r="I5868" s="15">
        <f>IF($D5868=1,$C5868,-1)</f>
        <v/>
      </c>
    </row>
    <row r="5869">
      <c r="A5869" s="33" t="n">
        <v>45536.41666666666</v>
      </c>
      <c r="B5869" s="15">
        <f>WEEKDAY($A5869,2)</f>
        <v/>
      </c>
      <c r="C5869" s="15">
        <f>HOUR($A5869)</f>
        <v/>
      </c>
      <c r="D5869" s="15">
        <f>IF(AND($A5869&gt;=Instellingen!$B$6,$A5869&lt;Instellingen!$B$7),1,0)</f>
        <v/>
      </c>
      <c r="E5869" s="15">
        <f>COUNTIF(tData[BezoekStart],"&lt;"&amp;($A5869+1/24))-COUNTIF(tData[BezoekEind],"&lt;="&amp;$A5869)</f>
        <v/>
      </c>
      <c r="F5869" s="15">
        <f>COUNTIF(tData[BezoekLangStart],"&lt;"&amp;($A5869+1/24))-COUNTIF(tData[BezoekLangEind],"&lt;="&amp;$A5869)</f>
        <v/>
      </c>
      <c r="G5869" s="15">
        <f>IF($D5869=1,$B5869*100+$C5869,-1)</f>
        <v/>
      </c>
      <c r="H5869" s="15">
        <f>IF($D5869=1,$B5869,-1)</f>
        <v/>
      </c>
      <c r="I5869" s="15">
        <f>IF($D5869=1,$C5869,-1)</f>
        <v/>
      </c>
    </row>
    <row r="5870">
      <c r="A5870" s="33" t="n">
        <v>45536.45833333334</v>
      </c>
      <c r="B5870" s="15">
        <f>WEEKDAY($A5870,2)</f>
        <v/>
      </c>
      <c r="C5870" s="15">
        <f>HOUR($A5870)</f>
        <v/>
      </c>
      <c r="D5870" s="15">
        <f>IF(AND($A5870&gt;=Instellingen!$B$6,$A5870&lt;Instellingen!$B$7),1,0)</f>
        <v/>
      </c>
      <c r="E5870" s="15">
        <f>COUNTIF(tData[BezoekStart],"&lt;"&amp;($A5870+1/24))-COUNTIF(tData[BezoekEind],"&lt;="&amp;$A5870)</f>
        <v/>
      </c>
      <c r="F5870" s="15">
        <f>COUNTIF(tData[BezoekLangStart],"&lt;"&amp;($A5870+1/24))-COUNTIF(tData[BezoekLangEind],"&lt;="&amp;$A5870)</f>
        <v/>
      </c>
      <c r="G5870" s="15">
        <f>IF($D5870=1,$B5870*100+$C5870,-1)</f>
        <v/>
      </c>
      <c r="H5870" s="15">
        <f>IF($D5870=1,$B5870,-1)</f>
        <v/>
      </c>
      <c r="I5870" s="15">
        <f>IF($D5870=1,$C5870,-1)</f>
        <v/>
      </c>
    </row>
    <row r="5871">
      <c r="A5871" s="33" t="n">
        <v>45536.5</v>
      </c>
      <c r="B5871" s="15">
        <f>WEEKDAY($A5871,2)</f>
        <v/>
      </c>
      <c r="C5871" s="15">
        <f>HOUR($A5871)</f>
        <v/>
      </c>
      <c r="D5871" s="15">
        <f>IF(AND($A5871&gt;=Instellingen!$B$6,$A5871&lt;Instellingen!$B$7),1,0)</f>
        <v/>
      </c>
      <c r="E5871" s="15">
        <f>COUNTIF(tData[BezoekStart],"&lt;"&amp;($A5871+1/24))-COUNTIF(tData[BezoekEind],"&lt;="&amp;$A5871)</f>
        <v/>
      </c>
      <c r="F5871" s="15">
        <f>COUNTIF(tData[BezoekLangStart],"&lt;"&amp;($A5871+1/24))-COUNTIF(tData[BezoekLangEind],"&lt;="&amp;$A5871)</f>
        <v/>
      </c>
      <c r="G5871" s="15">
        <f>IF($D5871=1,$B5871*100+$C5871,-1)</f>
        <v/>
      </c>
      <c r="H5871" s="15">
        <f>IF($D5871=1,$B5871,-1)</f>
        <v/>
      </c>
      <c r="I5871" s="15">
        <f>IF($D5871=1,$C5871,-1)</f>
        <v/>
      </c>
    </row>
    <row r="5872">
      <c r="A5872" s="33" t="n">
        <v>45536.54166666666</v>
      </c>
      <c r="B5872" s="15">
        <f>WEEKDAY($A5872,2)</f>
        <v/>
      </c>
      <c r="C5872" s="15">
        <f>HOUR($A5872)</f>
        <v/>
      </c>
      <c r="D5872" s="15">
        <f>IF(AND($A5872&gt;=Instellingen!$B$6,$A5872&lt;Instellingen!$B$7),1,0)</f>
        <v/>
      </c>
      <c r="E5872" s="15">
        <f>COUNTIF(tData[BezoekStart],"&lt;"&amp;($A5872+1/24))-COUNTIF(tData[BezoekEind],"&lt;="&amp;$A5872)</f>
        <v/>
      </c>
      <c r="F5872" s="15">
        <f>COUNTIF(tData[BezoekLangStart],"&lt;"&amp;($A5872+1/24))-COUNTIF(tData[BezoekLangEind],"&lt;="&amp;$A5872)</f>
        <v/>
      </c>
      <c r="G5872" s="15">
        <f>IF($D5872=1,$B5872*100+$C5872,-1)</f>
        <v/>
      </c>
      <c r="H5872" s="15">
        <f>IF($D5872=1,$B5872,-1)</f>
        <v/>
      </c>
      <c r="I5872" s="15">
        <f>IF($D5872=1,$C5872,-1)</f>
        <v/>
      </c>
    </row>
    <row r="5873">
      <c r="A5873" s="33" t="n">
        <v>45536.58333333334</v>
      </c>
      <c r="B5873" s="15">
        <f>WEEKDAY($A5873,2)</f>
        <v/>
      </c>
      <c r="C5873" s="15">
        <f>HOUR($A5873)</f>
        <v/>
      </c>
      <c r="D5873" s="15">
        <f>IF(AND($A5873&gt;=Instellingen!$B$6,$A5873&lt;Instellingen!$B$7),1,0)</f>
        <v/>
      </c>
      <c r="E5873" s="15">
        <f>COUNTIF(tData[BezoekStart],"&lt;"&amp;($A5873+1/24))-COUNTIF(tData[BezoekEind],"&lt;="&amp;$A5873)</f>
        <v/>
      </c>
      <c r="F5873" s="15">
        <f>COUNTIF(tData[BezoekLangStart],"&lt;"&amp;($A5873+1/24))-COUNTIF(tData[BezoekLangEind],"&lt;="&amp;$A5873)</f>
        <v/>
      </c>
      <c r="G5873" s="15">
        <f>IF($D5873=1,$B5873*100+$C5873,-1)</f>
        <v/>
      </c>
      <c r="H5873" s="15">
        <f>IF($D5873=1,$B5873,-1)</f>
        <v/>
      </c>
      <c r="I5873" s="15">
        <f>IF($D5873=1,$C5873,-1)</f>
        <v/>
      </c>
    </row>
    <row r="5874">
      <c r="A5874" s="33" t="n">
        <v>45536.625</v>
      </c>
      <c r="B5874" s="15">
        <f>WEEKDAY($A5874,2)</f>
        <v/>
      </c>
      <c r="C5874" s="15">
        <f>HOUR($A5874)</f>
        <v/>
      </c>
      <c r="D5874" s="15">
        <f>IF(AND($A5874&gt;=Instellingen!$B$6,$A5874&lt;Instellingen!$B$7),1,0)</f>
        <v/>
      </c>
      <c r="E5874" s="15">
        <f>COUNTIF(tData[BezoekStart],"&lt;"&amp;($A5874+1/24))-COUNTIF(tData[BezoekEind],"&lt;="&amp;$A5874)</f>
        <v/>
      </c>
      <c r="F5874" s="15">
        <f>COUNTIF(tData[BezoekLangStart],"&lt;"&amp;($A5874+1/24))-COUNTIF(tData[BezoekLangEind],"&lt;="&amp;$A5874)</f>
        <v/>
      </c>
      <c r="G5874" s="15">
        <f>IF($D5874=1,$B5874*100+$C5874,-1)</f>
        <v/>
      </c>
      <c r="H5874" s="15">
        <f>IF($D5874=1,$B5874,-1)</f>
        <v/>
      </c>
      <c r="I5874" s="15">
        <f>IF($D5874=1,$C5874,-1)</f>
        <v/>
      </c>
    </row>
    <row r="5875">
      <c r="A5875" s="33" t="n">
        <v>45536.66666666666</v>
      </c>
      <c r="B5875" s="15">
        <f>WEEKDAY($A5875,2)</f>
        <v/>
      </c>
      <c r="C5875" s="15">
        <f>HOUR($A5875)</f>
        <v/>
      </c>
      <c r="D5875" s="15">
        <f>IF(AND($A5875&gt;=Instellingen!$B$6,$A5875&lt;Instellingen!$B$7),1,0)</f>
        <v/>
      </c>
      <c r="E5875" s="15">
        <f>COUNTIF(tData[BezoekStart],"&lt;"&amp;($A5875+1/24))-COUNTIF(tData[BezoekEind],"&lt;="&amp;$A5875)</f>
        <v/>
      </c>
      <c r="F5875" s="15">
        <f>COUNTIF(tData[BezoekLangStart],"&lt;"&amp;($A5875+1/24))-COUNTIF(tData[BezoekLangEind],"&lt;="&amp;$A5875)</f>
        <v/>
      </c>
      <c r="G5875" s="15">
        <f>IF($D5875=1,$B5875*100+$C5875,-1)</f>
        <v/>
      </c>
      <c r="H5875" s="15">
        <f>IF($D5875=1,$B5875,-1)</f>
        <v/>
      </c>
      <c r="I5875" s="15">
        <f>IF($D5875=1,$C5875,-1)</f>
        <v/>
      </c>
    </row>
    <row r="5876">
      <c r="A5876" s="33" t="n">
        <v>45536.70833333334</v>
      </c>
      <c r="B5876" s="15">
        <f>WEEKDAY($A5876,2)</f>
        <v/>
      </c>
      <c r="C5876" s="15">
        <f>HOUR($A5876)</f>
        <v/>
      </c>
      <c r="D5876" s="15">
        <f>IF(AND($A5876&gt;=Instellingen!$B$6,$A5876&lt;Instellingen!$B$7),1,0)</f>
        <v/>
      </c>
      <c r="E5876" s="15">
        <f>COUNTIF(tData[BezoekStart],"&lt;"&amp;($A5876+1/24))-COUNTIF(tData[BezoekEind],"&lt;="&amp;$A5876)</f>
        <v/>
      </c>
      <c r="F5876" s="15">
        <f>COUNTIF(tData[BezoekLangStart],"&lt;"&amp;($A5876+1/24))-COUNTIF(tData[BezoekLangEind],"&lt;="&amp;$A5876)</f>
        <v/>
      </c>
      <c r="G5876" s="15">
        <f>IF($D5876=1,$B5876*100+$C5876,-1)</f>
        <v/>
      </c>
      <c r="H5876" s="15">
        <f>IF($D5876=1,$B5876,-1)</f>
        <v/>
      </c>
      <c r="I5876" s="15">
        <f>IF($D5876=1,$C5876,-1)</f>
        <v/>
      </c>
    </row>
    <row r="5877">
      <c r="A5877" s="33" t="n">
        <v>45536.75</v>
      </c>
      <c r="B5877" s="15">
        <f>WEEKDAY($A5877,2)</f>
        <v/>
      </c>
      <c r="C5877" s="15">
        <f>HOUR($A5877)</f>
        <v/>
      </c>
      <c r="D5877" s="15">
        <f>IF(AND($A5877&gt;=Instellingen!$B$6,$A5877&lt;Instellingen!$B$7),1,0)</f>
        <v/>
      </c>
      <c r="E5877" s="15">
        <f>COUNTIF(tData[BezoekStart],"&lt;"&amp;($A5877+1/24))-COUNTIF(tData[BezoekEind],"&lt;="&amp;$A5877)</f>
        <v/>
      </c>
      <c r="F5877" s="15">
        <f>COUNTIF(tData[BezoekLangStart],"&lt;"&amp;($A5877+1/24))-COUNTIF(tData[BezoekLangEind],"&lt;="&amp;$A5877)</f>
        <v/>
      </c>
      <c r="G5877" s="15">
        <f>IF($D5877=1,$B5877*100+$C5877,-1)</f>
        <v/>
      </c>
      <c r="H5877" s="15">
        <f>IF($D5877=1,$B5877,-1)</f>
        <v/>
      </c>
      <c r="I5877" s="15">
        <f>IF($D5877=1,$C5877,-1)</f>
        <v/>
      </c>
    </row>
    <row r="5878">
      <c r="A5878" s="33" t="n">
        <v>45536.79166666666</v>
      </c>
      <c r="B5878" s="15">
        <f>WEEKDAY($A5878,2)</f>
        <v/>
      </c>
      <c r="C5878" s="15">
        <f>HOUR($A5878)</f>
        <v/>
      </c>
      <c r="D5878" s="15">
        <f>IF(AND($A5878&gt;=Instellingen!$B$6,$A5878&lt;Instellingen!$B$7),1,0)</f>
        <v/>
      </c>
      <c r="E5878" s="15">
        <f>COUNTIF(tData[BezoekStart],"&lt;"&amp;($A5878+1/24))-COUNTIF(tData[BezoekEind],"&lt;="&amp;$A5878)</f>
        <v/>
      </c>
      <c r="F5878" s="15">
        <f>COUNTIF(tData[BezoekLangStart],"&lt;"&amp;($A5878+1/24))-COUNTIF(tData[BezoekLangEind],"&lt;="&amp;$A5878)</f>
        <v/>
      </c>
      <c r="G5878" s="15">
        <f>IF($D5878=1,$B5878*100+$C5878,-1)</f>
        <v/>
      </c>
      <c r="H5878" s="15">
        <f>IF($D5878=1,$B5878,-1)</f>
        <v/>
      </c>
      <c r="I5878" s="15">
        <f>IF($D5878=1,$C5878,-1)</f>
        <v/>
      </c>
    </row>
    <row r="5879">
      <c r="A5879" s="33" t="n">
        <v>45536.83333333334</v>
      </c>
      <c r="B5879" s="15">
        <f>WEEKDAY($A5879,2)</f>
        <v/>
      </c>
      <c r="C5879" s="15">
        <f>HOUR($A5879)</f>
        <v/>
      </c>
      <c r="D5879" s="15">
        <f>IF(AND($A5879&gt;=Instellingen!$B$6,$A5879&lt;Instellingen!$B$7),1,0)</f>
        <v/>
      </c>
      <c r="E5879" s="15">
        <f>COUNTIF(tData[BezoekStart],"&lt;"&amp;($A5879+1/24))-COUNTIF(tData[BezoekEind],"&lt;="&amp;$A5879)</f>
        <v/>
      </c>
      <c r="F5879" s="15">
        <f>COUNTIF(tData[BezoekLangStart],"&lt;"&amp;($A5879+1/24))-COUNTIF(tData[BezoekLangEind],"&lt;="&amp;$A5879)</f>
        <v/>
      </c>
      <c r="G5879" s="15">
        <f>IF($D5879=1,$B5879*100+$C5879,-1)</f>
        <v/>
      </c>
      <c r="H5879" s="15">
        <f>IF($D5879=1,$B5879,-1)</f>
        <v/>
      </c>
      <c r="I5879" s="15">
        <f>IF($D5879=1,$C5879,-1)</f>
        <v/>
      </c>
    </row>
    <row r="5880">
      <c r="A5880" s="33" t="n">
        <v>45536.875</v>
      </c>
      <c r="B5880" s="15">
        <f>WEEKDAY($A5880,2)</f>
        <v/>
      </c>
      <c r="C5880" s="15">
        <f>HOUR($A5880)</f>
        <v/>
      </c>
      <c r="D5880" s="15">
        <f>IF(AND($A5880&gt;=Instellingen!$B$6,$A5880&lt;Instellingen!$B$7),1,0)</f>
        <v/>
      </c>
      <c r="E5880" s="15">
        <f>COUNTIF(tData[BezoekStart],"&lt;"&amp;($A5880+1/24))-COUNTIF(tData[BezoekEind],"&lt;="&amp;$A5880)</f>
        <v/>
      </c>
      <c r="F5880" s="15">
        <f>COUNTIF(tData[BezoekLangStart],"&lt;"&amp;($A5880+1/24))-COUNTIF(tData[BezoekLangEind],"&lt;="&amp;$A5880)</f>
        <v/>
      </c>
      <c r="G5880" s="15">
        <f>IF($D5880=1,$B5880*100+$C5880,-1)</f>
        <v/>
      </c>
      <c r="H5880" s="15">
        <f>IF($D5880=1,$B5880,-1)</f>
        <v/>
      </c>
      <c r="I5880" s="15">
        <f>IF($D5880=1,$C5880,-1)</f>
        <v/>
      </c>
    </row>
    <row r="5881">
      <c r="A5881" s="33" t="n">
        <v>45536.91666666666</v>
      </c>
      <c r="B5881" s="15">
        <f>WEEKDAY($A5881,2)</f>
        <v/>
      </c>
      <c r="C5881" s="15">
        <f>HOUR($A5881)</f>
        <v/>
      </c>
      <c r="D5881" s="15">
        <f>IF(AND($A5881&gt;=Instellingen!$B$6,$A5881&lt;Instellingen!$B$7),1,0)</f>
        <v/>
      </c>
      <c r="E5881" s="15">
        <f>COUNTIF(tData[BezoekStart],"&lt;"&amp;($A5881+1/24))-COUNTIF(tData[BezoekEind],"&lt;="&amp;$A5881)</f>
        <v/>
      </c>
      <c r="F5881" s="15">
        <f>COUNTIF(tData[BezoekLangStart],"&lt;"&amp;($A5881+1/24))-COUNTIF(tData[BezoekLangEind],"&lt;="&amp;$A5881)</f>
        <v/>
      </c>
      <c r="G5881" s="15">
        <f>IF($D5881=1,$B5881*100+$C5881,-1)</f>
        <v/>
      </c>
      <c r="H5881" s="15">
        <f>IF($D5881=1,$B5881,-1)</f>
        <v/>
      </c>
      <c r="I5881" s="15">
        <f>IF($D5881=1,$C5881,-1)</f>
        <v/>
      </c>
    </row>
    <row r="5882">
      <c r="A5882" s="33" t="n">
        <v>45536.95833333334</v>
      </c>
      <c r="B5882" s="15">
        <f>WEEKDAY($A5882,2)</f>
        <v/>
      </c>
      <c r="C5882" s="15">
        <f>HOUR($A5882)</f>
        <v/>
      </c>
      <c r="D5882" s="15">
        <f>IF(AND($A5882&gt;=Instellingen!$B$6,$A5882&lt;Instellingen!$B$7),1,0)</f>
        <v/>
      </c>
      <c r="E5882" s="15">
        <f>COUNTIF(tData[BezoekStart],"&lt;"&amp;($A5882+1/24))-COUNTIF(tData[BezoekEind],"&lt;="&amp;$A5882)</f>
        <v/>
      </c>
      <c r="F5882" s="15">
        <f>COUNTIF(tData[BezoekLangStart],"&lt;"&amp;($A5882+1/24))-COUNTIF(tData[BezoekLangEind],"&lt;="&amp;$A5882)</f>
        <v/>
      </c>
      <c r="G5882" s="15">
        <f>IF($D5882=1,$B5882*100+$C5882,-1)</f>
        <v/>
      </c>
      <c r="H5882" s="15">
        <f>IF($D5882=1,$B5882,-1)</f>
        <v/>
      </c>
      <c r="I5882" s="15">
        <f>IF($D5882=1,$C5882,-1)</f>
        <v/>
      </c>
    </row>
    <row r="5883">
      <c r="A5883" s="33" t="n">
        <v>45537</v>
      </c>
      <c r="B5883" s="15">
        <f>WEEKDAY($A5883,2)</f>
        <v/>
      </c>
      <c r="C5883" s="15">
        <f>HOUR($A5883)</f>
        <v/>
      </c>
      <c r="D5883" s="15">
        <f>IF(AND($A5883&gt;=Instellingen!$B$6,$A5883&lt;Instellingen!$B$7),1,0)</f>
        <v/>
      </c>
      <c r="E5883" s="15">
        <f>COUNTIF(tData[BezoekStart],"&lt;"&amp;($A5883+1/24))-COUNTIF(tData[BezoekEind],"&lt;="&amp;$A5883)</f>
        <v/>
      </c>
      <c r="F5883" s="15">
        <f>COUNTIF(tData[BezoekLangStart],"&lt;"&amp;($A5883+1/24))-COUNTIF(tData[BezoekLangEind],"&lt;="&amp;$A5883)</f>
        <v/>
      </c>
      <c r="G5883" s="15">
        <f>IF($D5883=1,$B5883*100+$C5883,-1)</f>
        <v/>
      </c>
      <c r="H5883" s="15">
        <f>IF($D5883=1,$B5883,-1)</f>
        <v/>
      </c>
      <c r="I5883" s="15">
        <f>IF($D5883=1,$C5883,-1)</f>
        <v/>
      </c>
    </row>
    <row r="5884">
      <c r="A5884" s="33" t="n">
        <v>45537.04166666666</v>
      </c>
      <c r="B5884" s="15">
        <f>WEEKDAY($A5884,2)</f>
        <v/>
      </c>
      <c r="C5884" s="15">
        <f>HOUR($A5884)</f>
        <v/>
      </c>
      <c r="D5884" s="15">
        <f>IF(AND($A5884&gt;=Instellingen!$B$6,$A5884&lt;Instellingen!$B$7),1,0)</f>
        <v/>
      </c>
      <c r="E5884" s="15">
        <f>COUNTIF(tData[BezoekStart],"&lt;"&amp;($A5884+1/24))-COUNTIF(tData[BezoekEind],"&lt;="&amp;$A5884)</f>
        <v/>
      </c>
      <c r="F5884" s="15">
        <f>COUNTIF(tData[BezoekLangStart],"&lt;"&amp;($A5884+1/24))-COUNTIF(tData[BezoekLangEind],"&lt;="&amp;$A5884)</f>
        <v/>
      </c>
      <c r="G5884" s="15">
        <f>IF($D5884=1,$B5884*100+$C5884,-1)</f>
        <v/>
      </c>
      <c r="H5884" s="15">
        <f>IF($D5884=1,$B5884,-1)</f>
        <v/>
      </c>
      <c r="I5884" s="15">
        <f>IF($D5884=1,$C5884,-1)</f>
        <v/>
      </c>
    </row>
    <row r="5885">
      <c r="A5885" s="33" t="n">
        <v>45537.08333333334</v>
      </c>
      <c r="B5885" s="15">
        <f>WEEKDAY($A5885,2)</f>
        <v/>
      </c>
      <c r="C5885" s="15">
        <f>HOUR($A5885)</f>
        <v/>
      </c>
      <c r="D5885" s="15">
        <f>IF(AND($A5885&gt;=Instellingen!$B$6,$A5885&lt;Instellingen!$B$7),1,0)</f>
        <v/>
      </c>
      <c r="E5885" s="15">
        <f>COUNTIF(tData[BezoekStart],"&lt;"&amp;($A5885+1/24))-COUNTIF(tData[BezoekEind],"&lt;="&amp;$A5885)</f>
        <v/>
      </c>
      <c r="F5885" s="15">
        <f>COUNTIF(tData[BezoekLangStart],"&lt;"&amp;($A5885+1/24))-COUNTIF(tData[BezoekLangEind],"&lt;="&amp;$A5885)</f>
        <v/>
      </c>
      <c r="G5885" s="15">
        <f>IF($D5885=1,$B5885*100+$C5885,-1)</f>
        <v/>
      </c>
      <c r="H5885" s="15">
        <f>IF($D5885=1,$B5885,-1)</f>
        <v/>
      </c>
      <c r="I5885" s="15">
        <f>IF($D5885=1,$C5885,-1)</f>
        <v/>
      </c>
    </row>
    <row r="5886">
      <c r="A5886" s="33" t="n">
        <v>45537.125</v>
      </c>
      <c r="B5886" s="15">
        <f>WEEKDAY($A5886,2)</f>
        <v/>
      </c>
      <c r="C5886" s="15">
        <f>HOUR($A5886)</f>
        <v/>
      </c>
      <c r="D5886" s="15">
        <f>IF(AND($A5886&gt;=Instellingen!$B$6,$A5886&lt;Instellingen!$B$7),1,0)</f>
        <v/>
      </c>
      <c r="E5886" s="15">
        <f>COUNTIF(tData[BezoekStart],"&lt;"&amp;($A5886+1/24))-COUNTIF(tData[BezoekEind],"&lt;="&amp;$A5886)</f>
        <v/>
      </c>
      <c r="F5886" s="15">
        <f>COUNTIF(tData[BezoekLangStart],"&lt;"&amp;($A5886+1/24))-COUNTIF(tData[BezoekLangEind],"&lt;="&amp;$A5886)</f>
        <v/>
      </c>
      <c r="G5886" s="15">
        <f>IF($D5886=1,$B5886*100+$C5886,-1)</f>
        <v/>
      </c>
      <c r="H5886" s="15">
        <f>IF($D5886=1,$B5886,-1)</f>
        <v/>
      </c>
      <c r="I5886" s="15">
        <f>IF($D5886=1,$C5886,-1)</f>
        <v/>
      </c>
    </row>
    <row r="5887">
      <c r="A5887" s="33" t="n">
        <v>45537.16666666666</v>
      </c>
      <c r="B5887" s="15">
        <f>WEEKDAY($A5887,2)</f>
        <v/>
      </c>
      <c r="C5887" s="15">
        <f>HOUR($A5887)</f>
        <v/>
      </c>
      <c r="D5887" s="15">
        <f>IF(AND($A5887&gt;=Instellingen!$B$6,$A5887&lt;Instellingen!$B$7),1,0)</f>
        <v/>
      </c>
      <c r="E5887" s="15">
        <f>COUNTIF(tData[BezoekStart],"&lt;"&amp;($A5887+1/24))-COUNTIF(tData[BezoekEind],"&lt;="&amp;$A5887)</f>
        <v/>
      </c>
      <c r="F5887" s="15">
        <f>COUNTIF(tData[BezoekLangStart],"&lt;"&amp;($A5887+1/24))-COUNTIF(tData[BezoekLangEind],"&lt;="&amp;$A5887)</f>
        <v/>
      </c>
      <c r="G5887" s="15">
        <f>IF($D5887=1,$B5887*100+$C5887,-1)</f>
        <v/>
      </c>
      <c r="H5887" s="15">
        <f>IF($D5887=1,$B5887,-1)</f>
        <v/>
      </c>
      <c r="I5887" s="15">
        <f>IF($D5887=1,$C5887,-1)</f>
        <v/>
      </c>
    </row>
    <row r="5888">
      <c r="A5888" s="33" t="n">
        <v>45537.20833333334</v>
      </c>
      <c r="B5888" s="15">
        <f>WEEKDAY($A5888,2)</f>
        <v/>
      </c>
      <c r="C5888" s="15">
        <f>HOUR($A5888)</f>
        <v/>
      </c>
      <c r="D5888" s="15">
        <f>IF(AND($A5888&gt;=Instellingen!$B$6,$A5888&lt;Instellingen!$B$7),1,0)</f>
        <v/>
      </c>
      <c r="E5888" s="15">
        <f>COUNTIF(tData[BezoekStart],"&lt;"&amp;($A5888+1/24))-COUNTIF(tData[BezoekEind],"&lt;="&amp;$A5888)</f>
        <v/>
      </c>
      <c r="F5888" s="15">
        <f>COUNTIF(tData[BezoekLangStart],"&lt;"&amp;($A5888+1/24))-COUNTIF(tData[BezoekLangEind],"&lt;="&amp;$A5888)</f>
        <v/>
      </c>
      <c r="G5888" s="15">
        <f>IF($D5888=1,$B5888*100+$C5888,-1)</f>
        <v/>
      </c>
      <c r="H5888" s="15">
        <f>IF($D5888=1,$B5888,-1)</f>
        <v/>
      </c>
      <c r="I5888" s="15">
        <f>IF($D5888=1,$C5888,-1)</f>
        <v/>
      </c>
    </row>
    <row r="5889">
      <c r="A5889" s="33" t="n">
        <v>45537.25</v>
      </c>
      <c r="B5889" s="15">
        <f>WEEKDAY($A5889,2)</f>
        <v/>
      </c>
      <c r="C5889" s="15">
        <f>HOUR($A5889)</f>
        <v/>
      </c>
      <c r="D5889" s="15">
        <f>IF(AND($A5889&gt;=Instellingen!$B$6,$A5889&lt;Instellingen!$B$7),1,0)</f>
        <v/>
      </c>
      <c r="E5889" s="15">
        <f>COUNTIF(tData[BezoekStart],"&lt;"&amp;($A5889+1/24))-COUNTIF(tData[BezoekEind],"&lt;="&amp;$A5889)</f>
        <v/>
      </c>
      <c r="F5889" s="15">
        <f>COUNTIF(tData[BezoekLangStart],"&lt;"&amp;($A5889+1/24))-COUNTIF(tData[BezoekLangEind],"&lt;="&amp;$A5889)</f>
        <v/>
      </c>
      <c r="G5889" s="15">
        <f>IF($D5889=1,$B5889*100+$C5889,-1)</f>
        <v/>
      </c>
      <c r="H5889" s="15">
        <f>IF($D5889=1,$B5889,-1)</f>
        <v/>
      </c>
      <c r="I5889" s="15">
        <f>IF($D5889=1,$C5889,-1)</f>
        <v/>
      </c>
    </row>
    <row r="5890">
      <c r="A5890" s="33" t="n">
        <v>45537.29166666666</v>
      </c>
      <c r="B5890" s="15">
        <f>WEEKDAY($A5890,2)</f>
        <v/>
      </c>
      <c r="C5890" s="15">
        <f>HOUR($A5890)</f>
        <v/>
      </c>
      <c r="D5890" s="15">
        <f>IF(AND($A5890&gt;=Instellingen!$B$6,$A5890&lt;Instellingen!$B$7),1,0)</f>
        <v/>
      </c>
      <c r="E5890" s="15">
        <f>COUNTIF(tData[BezoekStart],"&lt;"&amp;($A5890+1/24))-COUNTIF(tData[BezoekEind],"&lt;="&amp;$A5890)</f>
        <v/>
      </c>
      <c r="F5890" s="15">
        <f>COUNTIF(tData[BezoekLangStart],"&lt;"&amp;($A5890+1/24))-COUNTIF(tData[BezoekLangEind],"&lt;="&amp;$A5890)</f>
        <v/>
      </c>
      <c r="G5890" s="15">
        <f>IF($D5890=1,$B5890*100+$C5890,-1)</f>
        <v/>
      </c>
      <c r="H5890" s="15">
        <f>IF($D5890=1,$B5890,-1)</f>
        <v/>
      </c>
      <c r="I5890" s="15">
        <f>IF($D5890=1,$C5890,-1)</f>
        <v/>
      </c>
    </row>
    <row r="5891">
      <c r="A5891" s="33" t="n">
        <v>45537.33333333334</v>
      </c>
      <c r="B5891" s="15">
        <f>WEEKDAY($A5891,2)</f>
        <v/>
      </c>
      <c r="C5891" s="15">
        <f>HOUR($A5891)</f>
        <v/>
      </c>
      <c r="D5891" s="15">
        <f>IF(AND($A5891&gt;=Instellingen!$B$6,$A5891&lt;Instellingen!$B$7),1,0)</f>
        <v/>
      </c>
      <c r="E5891" s="15">
        <f>COUNTIF(tData[BezoekStart],"&lt;"&amp;($A5891+1/24))-COUNTIF(tData[BezoekEind],"&lt;="&amp;$A5891)</f>
        <v/>
      </c>
      <c r="F5891" s="15">
        <f>COUNTIF(tData[BezoekLangStart],"&lt;"&amp;($A5891+1/24))-COUNTIF(tData[BezoekLangEind],"&lt;="&amp;$A5891)</f>
        <v/>
      </c>
      <c r="G5891" s="15">
        <f>IF($D5891=1,$B5891*100+$C5891,-1)</f>
        <v/>
      </c>
      <c r="H5891" s="15">
        <f>IF($D5891=1,$B5891,-1)</f>
        <v/>
      </c>
      <c r="I5891" s="15">
        <f>IF($D5891=1,$C5891,-1)</f>
        <v/>
      </c>
    </row>
    <row r="5892">
      <c r="A5892" s="33" t="n">
        <v>45537.375</v>
      </c>
      <c r="B5892" s="15">
        <f>WEEKDAY($A5892,2)</f>
        <v/>
      </c>
      <c r="C5892" s="15">
        <f>HOUR($A5892)</f>
        <v/>
      </c>
      <c r="D5892" s="15">
        <f>IF(AND($A5892&gt;=Instellingen!$B$6,$A5892&lt;Instellingen!$B$7),1,0)</f>
        <v/>
      </c>
      <c r="E5892" s="15">
        <f>COUNTIF(tData[BezoekStart],"&lt;"&amp;($A5892+1/24))-COUNTIF(tData[BezoekEind],"&lt;="&amp;$A5892)</f>
        <v/>
      </c>
      <c r="F5892" s="15">
        <f>COUNTIF(tData[BezoekLangStart],"&lt;"&amp;($A5892+1/24))-COUNTIF(tData[BezoekLangEind],"&lt;="&amp;$A5892)</f>
        <v/>
      </c>
      <c r="G5892" s="15">
        <f>IF($D5892=1,$B5892*100+$C5892,-1)</f>
        <v/>
      </c>
      <c r="H5892" s="15">
        <f>IF($D5892=1,$B5892,-1)</f>
        <v/>
      </c>
      <c r="I5892" s="15">
        <f>IF($D5892=1,$C5892,-1)</f>
        <v/>
      </c>
    </row>
    <row r="5893">
      <c r="A5893" s="33" t="n">
        <v>45537.41666666666</v>
      </c>
      <c r="B5893" s="15">
        <f>WEEKDAY($A5893,2)</f>
        <v/>
      </c>
      <c r="C5893" s="15">
        <f>HOUR($A5893)</f>
        <v/>
      </c>
      <c r="D5893" s="15">
        <f>IF(AND($A5893&gt;=Instellingen!$B$6,$A5893&lt;Instellingen!$B$7),1,0)</f>
        <v/>
      </c>
      <c r="E5893" s="15">
        <f>COUNTIF(tData[BezoekStart],"&lt;"&amp;($A5893+1/24))-COUNTIF(tData[BezoekEind],"&lt;="&amp;$A5893)</f>
        <v/>
      </c>
      <c r="F5893" s="15">
        <f>COUNTIF(tData[BezoekLangStart],"&lt;"&amp;($A5893+1/24))-COUNTIF(tData[BezoekLangEind],"&lt;="&amp;$A5893)</f>
        <v/>
      </c>
      <c r="G5893" s="15">
        <f>IF($D5893=1,$B5893*100+$C5893,-1)</f>
        <v/>
      </c>
      <c r="H5893" s="15">
        <f>IF($D5893=1,$B5893,-1)</f>
        <v/>
      </c>
      <c r="I5893" s="15">
        <f>IF($D5893=1,$C5893,-1)</f>
        <v/>
      </c>
    </row>
    <row r="5894">
      <c r="A5894" s="33" t="n">
        <v>45537.45833333334</v>
      </c>
      <c r="B5894" s="15">
        <f>WEEKDAY($A5894,2)</f>
        <v/>
      </c>
      <c r="C5894" s="15">
        <f>HOUR($A5894)</f>
        <v/>
      </c>
      <c r="D5894" s="15">
        <f>IF(AND($A5894&gt;=Instellingen!$B$6,$A5894&lt;Instellingen!$B$7),1,0)</f>
        <v/>
      </c>
      <c r="E5894" s="15">
        <f>COUNTIF(tData[BezoekStart],"&lt;"&amp;($A5894+1/24))-COUNTIF(tData[BezoekEind],"&lt;="&amp;$A5894)</f>
        <v/>
      </c>
      <c r="F5894" s="15">
        <f>COUNTIF(tData[BezoekLangStart],"&lt;"&amp;($A5894+1/24))-COUNTIF(tData[BezoekLangEind],"&lt;="&amp;$A5894)</f>
        <v/>
      </c>
      <c r="G5894" s="15">
        <f>IF($D5894=1,$B5894*100+$C5894,-1)</f>
        <v/>
      </c>
      <c r="H5894" s="15">
        <f>IF($D5894=1,$B5894,-1)</f>
        <v/>
      </c>
      <c r="I5894" s="15">
        <f>IF($D5894=1,$C5894,-1)</f>
        <v/>
      </c>
    </row>
    <row r="5895">
      <c r="A5895" s="33" t="n">
        <v>45537.5</v>
      </c>
      <c r="B5895" s="15">
        <f>WEEKDAY($A5895,2)</f>
        <v/>
      </c>
      <c r="C5895" s="15">
        <f>HOUR($A5895)</f>
        <v/>
      </c>
      <c r="D5895" s="15">
        <f>IF(AND($A5895&gt;=Instellingen!$B$6,$A5895&lt;Instellingen!$B$7),1,0)</f>
        <v/>
      </c>
      <c r="E5895" s="15">
        <f>COUNTIF(tData[BezoekStart],"&lt;"&amp;($A5895+1/24))-COUNTIF(tData[BezoekEind],"&lt;="&amp;$A5895)</f>
        <v/>
      </c>
      <c r="F5895" s="15">
        <f>COUNTIF(tData[BezoekLangStart],"&lt;"&amp;($A5895+1/24))-COUNTIF(tData[BezoekLangEind],"&lt;="&amp;$A5895)</f>
        <v/>
      </c>
      <c r="G5895" s="15">
        <f>IF($D5895=1,$B5895*100+$C5895,-1)</f>
        <v/>
      </c>
      <c r="H5895" s="15">
        <f>IF($D5895=1,$B5895,-1)</f>
        <v/>
      </c>
      <c r="I5895" s="15">
        <f>IF($D5895=1,$C5895,-1)</f>
        <v/>
      </c>
    </row>
    <row r="5896">
      <c r="A5896" s="33" t="n">
        <v>45537.54166666666</v>
      </c>
      <c r="B5896" s="15">
        <f>WEEKDAY($A5896,2)</f>
        <v/>
      </c>
      <c r="C5896" s="15">
        <f>HOUR($A5896)</f>
        <v/>
      </c>
      <c r="D5896" s="15">
        <f>IF(AND($A5896&gt;=Instellingen!$B$6,$A5896&lt;Instellingen!$B$7),1,0)</f>
        <v/>
      </c>
      <c r="E5896" s="15">
        <f>COUNTIF(tData[BezoekStart],"&lt;"&amp;($A5896+1/24))-COUNTIF(tData[BezoekEind],"&lt;="&amp;$A5896)</f>
        <v/>
      </c>
      <c r="F5896" s="15">
        <f>COUNTIF(tData[BezoekLangStart],"&lt;"&amp;($A5896+1/24))-COUNTIF(tData[BezoekLangEind],"&lt;="&amp;$A5896)</f>
        <v/>
      </c>
      <c r="G5896" s="15">
        <f>IF($D5896=1,$B5896*100+$C5896,-1)</f>
        <v/>
      </c>
      <c r="H5896" s="15">
        <f>IF($D5896=1,$B5896,-1)</f>
        <v/>
      </c>
      <c r="I5896" s="15">
        <f>IF($D5896=1,$C5896,-1)</f>
        <v/>
      </c>
    </row>
    <row r="5897">
      <c r="A5897" s="33" t="n">
        <v>45537.58333333334</v>
      </c>
      <c r="B5897" s="15">
        <f>WEEKDAY($A5897,2)</f>
        <v/>
      </c>
      <c r="C5897" s="15">
        <f>HOUR($A5897)</f>
        <v/>
      </c>
      <c r="D5897" s="15">
        <f>IF(AND($A5897&gt;=Instellingen!$B$6,$A5897&lt;Instellingen!$B$7),1,0)</f>
        <v/>
      </c>
      <c r="E5897" s="15">
        <f>COUNTIF(tData[BezoekStart],"&lt;"&amp;($A5897+1/24))-COUNTIF(tData[BezoekEind],"&lt;="&amp;$A5897)</f>
        <v/>
      </c>
      <c r="F5897" s="15">
        <f>COUNTIF(tData[BezoekLangStart],"&lt;"&amp;($A5897+1/24))-COUNTIF(tData[BezoekLangEind],"&lt;="&amp;$A5897)</f>
        <v/>
      </c>
      <c r="G5897" s="15">
        <f>IF($D5897=1,$B5897*100+$C5897,-1)</f>
        <v/>
      </c>
      <c r="H5897" s="15">
        <f>IF($D5897=1,$B5897,-1)</f>
        <v/>
      </c>
      <c r="I5897" s="15">
        <f>IF($D5897=1,$C5897,-1)</f>
        <v/>
      </c>
    </row>
    <row r="5898">
      <c r="A5898" s="33" t="n">
        <v>45537.625</v>
      </c>
      <c r="B5898" s="15">
        <f>WEEKDAY($A5898,2)</f>
        <v/>
      </c>
      <c r="C5898" s="15">
        <f>HOUR($A5898)</f>
        <v/>
      </c>
      <c r="D5898" s="15">
        <f>IF(AND($A5898&gt;=Instellingen!$B$6,$A5898&lt;Instellingen!$B$7),1,0)</f>
        <v/>
      </c>
      <c r="E5898" s="15">
        <f>COUNTIF(tData[BezoekStart],"&lt;"&amp;($A5898+1/24))-COUNTIF(tData[BezoekEind],"&lt;="&amp;$A5898)</f>
        <v/>
      </c>
      <c r="F5898" s="15">
        <f>COUNTIF(tData[BezoekLangStart],"&lt;"&amp;($A5898+1/24))-COUNTIF(tData[BezoekLangEind],"&lt;="&amp;$A5898)</f>
        <v/>
      </c>
      <c r="G5898" s="15">
        <f>IF($D5898=1,$B5898*100+$C5898,-1)</f>
        <v/>
      </c>
      <c r="H5898" s="15">
        <f>IF($D5898=1,$B5898,-1)</f>
        <v/>
      </c>
      <c r="I5898" s="15">
        <f>IF($D5898=1,$C5898,-1)</f>
        <v/>
      </c>
    </row>
    <row r="5899">
      <c r="A5899" s="33" t="n">
        <v>45537.66666666666</v>
      </c>
      <c r="B5899" s="15">
        <f>WEEKDAY($A5899,2)</f>
        <v/>
      </c>
      <c r="C5899" s="15">
        <f>HOUR($A5899)</f>
        <v/>
      </c>
      <c r="D5899" s="15">
        <f>IF(AND($A5899&gt;=Instellingen!$B$6,$A5899&lt;Instellingen!$B$7),1,0)</f>
        <v/>
      </c>
      <c r="E5899" s="15">
        <f>COUNTIF(tData[BezoekStart],"&lt;"&amp;($A5899+1/24))-COUNTIF(tData[BezoekEind],"&lt;="&amp;$A5899)</f>
        <v/>
      </c>
      <c r="F5899" s="15">
        <f>COUNTIF(tData[BezoekLangStart],"&lt;"&amp;($A5899+1/24))-COUNTIF(tData[BezoekLangEind],"&lt;="&amp;$A5899)</f>
        <v/>
      </c>
      <c r="G5899" s="15">
        <f>IF($D5899=1,$B5899*100+$C5899,-1)</f>
        <v/>
      </c>
      <c r="H5899" s="15">
        <f>IF($D5899=1,$B5899,-1)</f>
        <v/>
      </c>
      <c r="I5899" s="15">
        <f>IF($D5899=1,$C5899,-1)</f>
        <v/>
      </c>
    </row>
    <row r="5900">
      <c r="A5900" s="33" t="n">
        <v>45537.70833333334</v>
      </c>
      <c r="B5900" s="15">
        <f>WEEKDAY($A5900,2)</f>
        <v/>
      </c>
      <c r="C5900" s="15">
        <f>HOUR($A5900)</f>
        <v/>
      </c>
      <c r="D5900" s="15">
        <f>IF(AND($A5900&gt;=Instellingen!$B$6,$A5900&lt;Instellingen!$B$7),1,0)</f>
        <v/>
      </c>
      <c r="E5900" s="15">
        <f>COUNTIF(tData[BezoekStart],"&lt;"&amp;($A5900+1/24))-COUNTIF(tData[BezoekEind],"&lt;="&amp;$A5900)</f>
        <v/>
      </c>
      <c r="F5900" s="15">
        <f>COUNTIF(tData[BezoekLangStart],"&lt;"&amp;($A5900+1/24))-COUNTIF(tData[BezoekLangEind],"&lt;="&amp;$A5900)</f>
        <v/>
      </c>
      <c r="G5900" s="15">
        <f>IF($D5900=1,$B5900*100+$C5900,-1)</f>
        <v/>
      </c>
      <c r="H5900" s="15">
        <f>IF($D5900=1,$B5900,-1)</f>
        <v/>
      </c>
      <c r="I5900" s="15">
        <f>IF($D5900=1,$C5900,-1)</f>
        <v/>
      </c>
    </row>
    <row r="5901">
      <c r="A5901" s="33" t="n">
        <v>45537.75</v>
      </c>
      <c r="B5901" s="15">
        <f>WEEKDAY($A5901,2)</f>
        <v/>
      </c>
      <c r="C5901" s="15">
        <f>HOUR($A5901)</f>
        <v/>
      </c>
      <c r="D5901" s="15">
        <f>IF(AND($A5901&gt;=Instellingen!$B$6,$A5901&lt;Instellingen!$B$7),1,0)</f>
        <v/>
      </c>
      <c r="E5901" s="15">
        <f>COUNTIF(tData[BezoekStart],"&lt;"&amp;($A5901+1/24))-COUNTIF(tData[BezoekEind],"&lt;="&amp;$A5901)</f>
        <v/>
      </c>
      <c r="F5901" s="15">
        <f>COUNTIF(tData[BezoekLangStart],"&lt;"&amp;($A5901+1/24))-COUNTIF(tData[BezoekLangEind],"&lt;="&amp;$A5901)</f>
        <v/>
      </c>
      <c r="G5901" s="15">
        <f>IF($D5901=1,$B5901*100+$C5901,-1)</f>
        <v/>
      </c>
      <c r="H5901" s="15">
        <f>IF($D5901=1,$B5901,-1)</f>
        <v/>
      </c>
      <c r="I5901" s="15">
        <f>IF($D5901=1,$C5901,-1)</f>
        <v/>
      </c>
    </row>
    <row r="5902">
      <c r="A5902" s="33" t="n">
        <v>45537.79166666666</v>
      </c>
      <c r="B5902" s="15">
        <f>WEEKDAY($A5902,2)</f>
        <v/>
      </c>
      <c r="C5902" s="15">
        <f>HOUR($A5902)</f>
        <v/>
      </c>
      <c r="D5902" s="15">
        <f>IF(AND($A5902&gt;=Instellingen!$B$6,$A5902&lt;Instellingen!$B$7),1,0)</f>
        <v/>
      </c>
      <c r="E5902" s="15">
        <f>COUNTIF(tData[BezoekStart],"&lt;"&amp;($A5902+1/24))-COUNTIF(tData[BezoekEind],"&lt;="&amp;$A5902)</f>
        <v/>
      </c>
      <c r="F5902" s="15">
        <f>COUNTIF(tData[BezoekLangStart],"&lt;"&amp;($A5902+1/24))-COUNTIF(tData[BezoekLangEind],"&lt;="&amp;$A5902)</f>
        <v/>
      </c>
      <c r="G5902" s="15">
        <f>IF($D5902=1,$B5902*100+$C5902,-1)</f>
        <v/>
      </c>
      <c r="H5902" s="15">
        <f>IF($D5902=1,$B5902,-1)</f>
        <v/>
      </c>
      <c r="I5902" s="15">
        <f>IF($D5902=1,$C5902,-1)</f>
        <v/>
      </c>
    </row>
    <row r="5903">
      <c r="A5903" s="33" t="n">
        <v>45537.83333333334</v>
      </c>
      <c r="B5903" s="15">
        <f>WEEKDAY($A5903,2)</f>
        <v/>
      </c>
      <c r="C5903" s="15">
        <f>HOUR($A5903)</f>
        <v/>
      </c>
      <c r="D5903" s="15">
        <f>IF(AND($A5903&gt;=Instellingen!$B$6,$A5903&lt;Instellingen!$B$7),1,0)</f>
        <v/>
      </c>
      <c r="E5903" s="15">
        <f>COUNTIF(tData[BezoekStart],"&lt;"&amp;($A5903+1/24))-COUNTIF(tData[BezoekEind],"&lt;="&amp;$A5903)</f>
        <v/>
      </c>
      <c r="F5903" s="15">
        <f>COUNTIF(tData[BezoekLangStart],"&lt;"&amp;($A5903+1/24))-COUNTIF(tData[BezoekLangEind],"&lt;="&amp;$A5903)</f>
        <v/>
      </c>
      <c r="G5903" s="15">
        <f>IF($D5903=1,$B5903*100+$C5903,-1)</f>
        <v/>
      </c>
      <c r="H5903" s="15">
        <f>IF($D5903=1,$B5903,-1)</f>
        <v/>
      </c>
      <c r="I5903" s="15">
        <f>IF($D5903=1,$C5903,-1)</f>
        <v/>
      </c>
    </row>
    <row r="5904">
      <c r="A5904" s="33" t="n">
        <v>45537.875</v>
      </c>
      <c r="B5904" s="15">
        <f>WEEKDAY($A5904,2)</f>
        <v/>
      </c>
      <c r="C5904" s="15">
        <f>HOUR($A5904)</f>
        <v/>
      </c>
      <c r="D5904" s="15">
        <f>IF(AND($A5904&gt;=Instellingen!$B$6,$A5904&lt;Instellingen!$B$7),1,0)</f>
        <v/>
      </c>
      <c r="E5904" s="15">
        <f>COUNTIF(tData[BezoekStart],"&lt;"&amp;($A5904+1/24))-COUNTIF(tData[BezoekEind],"&lt;="&amp;$A5904)</f>
        <v/>
      </c>
      <c r="F5904" s="15">
        <f>COUNTIF(tData[BezoekLangStart],"&lt;"&amp;($A5904+1/24))-COUNTIF(tData[BezoekLangEind],"&lt;="&amp;$A5904)</f>
        <v/>
      </c>
      <c r="G5904" s="15">
        <f>IF($D5904=1,$B5904*100+$C5904,-1)</f>
        <v/>
      </c>
      <c r="H5904" s="15">
        <f>IF($D5904=1,$B5904,-1)</f>
        <v/>
      </c>
      <c r="I5904" s="15">
        <f>IF($D5904=1,$C5904,-1)</f>
        <v/>
      </c>
    </row>
    <row r="5905">
      <c r="A5905" s="33" t="n">
        <v>45537.91666666666</v>
      </c>
      <c r="B5905" s="15">
        <f>WEEKDAY($A5905,2)</f>
        <v/>
      </c>
      <c r="C5905" s="15">
        <f>HOUR($A5905)</f>
        <v/>
      </c>
      <c r="D5905" s="15">
        <f>IF(AND($A5905&gt;=Instellingen!$B$6,$A5905&lt;Instellingen!$B$7),1,0)</f>
        <v/>
      </c>
      <c r="E5905" s="15">
        <f>COUNTIF(tData[BezoekStart],"&lt;"&amp;($A5905+1/24))-COUNTIF(tData[BezoekEind],"&lt;="&amp;$A5905)</f>
        <v/>
      </c>
      <c r="F5905" s="15">
        <f>COUNTIF(tData[BezoekLangStart],"&lt;"&amp;($A5905+1/24))-COUNTIF(tData[BezoekLangEind],"&lt;="&amp;$A5905)</f>
        <v/>
      </c>
      <c r="G5905" s="15">
        <f>IF($D5905=1,$B5905*100+$C5905,-1)</f>
        <v/>
      </c>
      <c r="H5905" s="15">
        <f>IF($D5905=1,$B5905,-1)</f>
        <v/>
      </c>
      <c r="I5905" s="15">
        <f>IF($D5905=1,$C5905,-1)</f>
        <v/>
      </c>
    </row>
    <row r="5906">
      <c r="A5906" s="33" t="n">
        <v>45537.95833333334</v>
      </c>
      <c r="B5906" s="15">
        <f>WEEKDAY($A5906,2)</f>
        <v/>
      </c>
      <c r="C5906" s="15">
        <f>HOUR($A5906)</f>
        <v/>
      </c>
      <c r="D5906" s="15">
        <f>IF(AND($A5906&gt;=Instellingen!$B$6,$A5906&lt;Instellingen!$B$7),1,0)</f>
        <v/>
      </c>
      <c r="E5906" s="15">
        <f>COUNTIF(tData[BezoekStart],"&lt;"&amp;($A5906+1/24))-COUNTIF(tData[BezoekEind],"&lt;="&amp;$A5906)</f>
        <v/>
      </c>
      <c r="F5906" s="15">
        <f>COUNTIF(tData[BezoekLangStart],"&lt;"&amp;($A5906+1/24))-COUNTIF(tData[BezoekLangEind],"&lt;="&amp;$A5906)</f>
        <v/>
      </c>
      <c r="G5906" s="15">
        <f>IF($D5906=1,$B5906*100+$C5906,-1)</f>
        <v/>
      </c>
      <c r="H5906" s="15">
        <f>IF($D5906=1,$B5906,-1)</f>
        <v/>
      </c>
      <c r="I5906" s="15">
        <f>IF($D5906=1,$C5906,-1)</f>
        <v/>
      </c>
    </row>
    <row r="5907">
      <c r="A5907" s="33" t="n">
        <v>45538</v>
      </c>
      <c r="B5907" s="15">
        <f>WEEKDAY($A5907,2)</f>
        <v/>
      </c>
      <c r="C5907" s="15">
        <f>HOUR($A5907)</f>
        <v/>
      </c>
      <c r="D5907" s="15">
        <f>IF(AND($A5907&gt;=Instellingen!$B$6,$A5907&lt;Instellingen!$B$7),1,0)</f>
        <v/>
      </c>
      <c r="E5907" s="15">
        <f>COUNTIF(tData[BezoekStart],"&lt;"&amp;($A5907+1/24))-COUNTIF(tData[BezoekEind],"&lt;="&amp;$A5907)</f>
        <v/>
      </c>
      <c r="F5907" s="15">
        <f>COUNTIF(tData[BezoekLangStart],"&lt;"&amp;($A5907+1/24))-COUNTIF(tData[BezoekLangEind],"&lt;="&amp;$A5907)</f>
        <v/>
      </c>
      <c r="G5907" s="15">
        <f>IF($D5907=1,$B5907*100+$C5907,-1)</f>
        <v/>
      </c>
      <c r="H5907" s="15">
        <f>IF($D5907=1,$B5907,-1)</f>
        <v/>
      </c>
      <c r="I5907" s="15">
        <f>IF($D5907=1,$C5907,-1)</f>
        <v/>
      </c>
    </row>
    <row r="5908">
      <c r="A5908" s="33" t="n">
        <v>45538.04166666666</v>
      </c>
      <c r="B5908" s="15">
        <f>WEEKDAY($A5908,2)</f>
        <v/>
      </c>
      <c r="C5908" s="15">
        <f>HOUR($A5908)</f>
        <v/>
      </c>
      <c r="D5908" s="15">
        <f>IF(AND($A5908&gt;=Instellingen!$B$6,$A5908&lt;Instellingen!$B$7),1,0)</f>
        <v/>
      </c>
      <c r="E5908" s="15">
        <f>COUNTIF(tData[BezoekStart],"&lt;"&amp;($A5908+1/24))-COUNTIF(tData[BezoekEind],"&lt;="&amp;$A5908)</f>
        <v/>
      </c>
      <c r="F5908" s="15">
        <f>COUNTIF(tData[BezoekLangStart],"&lt;"&amp;($A5908+1/24))-COUNTIF(tData[BezoekLangEind],"&lt;="&amp;$A5908)</f>
        <v/>
      </c>
      <c r="G5908" s="15">
        <f>IF($D5908=1,$B5908*100+$C5908,-1)</f>
        <v/>
      </c>
      <c r="H5908" s="15">
        <f>IF($D5908=1,$B5908,-1)</f>
        <v/>
      </c>
      <c r="I5908" s="15">
        <f>IF($D5908=1,$C5908,-1)</f>
        <v/>
      </c>
    </row>
    <row r="5909">
      <c r="A5909" s="33" t="n">
        <v>45538.08333333334</v>
      </c>
      <c r="B5909" s="15">
        <f>WEEKDAY($A5909,2)</f>
        <v/>
      </c>
      <c r="C5909" s="15">
        <f>HOUR($A5909)</f>
        <v/>
      </c>
      <c r="D5909" s="15">
        <f>IF(AND($A5909&gt;=Instellingen!$B$6,$A5909&lt;Instellingen!$B$7),1,0)</f>
        <v/>
      </c>
      <c r="E5909" s="15">
        <f>COUNTIF(tData[BezoekStart],"&lt;"&amp;($A5909+1/24))-COUNTIF(tData[BezoekEind],"&lt;="&amp;$A5909)</f>
        <v/>
      </c>
      <c r="F5909" s="15">
        <f>COUNTIF(tData[BezoekLangStart],"&lt;"&amp;($A5909+1/24))-COUNTIF(tData[BezoekLangEind],"&lt;="&amp;$A5909)</f>
        <v/>
      </c>
      <c r="G5909" s="15">
        <f>IF($D5909=1,$B5909*100+$C5909,-1)</f>
        <v/>
      </c>
      <c r="H5909" s="15">
        <f>IF($D5909=1,$B5909,-1)</f>
        <v/>
      </c>
      <c r="I5909" s="15">
        <f>IF($D5909=1,$C5909,-1)</f>
        <v/>
      </c>
    </row>
    <row r="5910">
      <c r="A5910" s="33" t="n">
        <v>45538.125</v>
      </c>
      <c r="B5910" s="15">
        <f>WEEKDAY($A5910,2)</f>
        <v/>
      </c>
      <c r="C5910" s="15">
        <f>HOUR($A5910)</f>
        <v/>
      </c>
      <c r="D5910" s="15">
        <f>IF(AND($A5910&gt;=Instellingen!$B$6,$A5910&lt;Instellingen!$B$7),1,0)</f>
        <v/>
      </c>
      <c r="E5910" s="15">
        <f>COUNTIF(tData[BezoekStart],"&lt;"&amp;($A5910+1/24))-COUNTIF(tData[BezoekEind],"&lt;="&amp;$A5910)</f>
        <v/>
      </c>
      <c r="F5910" s="15">
        <f>COUNTIF(tData[BezoekLangStart],"&lt;"&amp;($A5910+1/24))-COUNTIF(tData[BezoekLangEind],"&lt;="&amp;$A5910)</f>
        <v/>
      </c>
      <c r="G5910" s="15">
        <f>IF($D5910=1,$B5910*100+$C5910,-1)</f>
        <v/>
      </c>
      <c r="H5910" s="15">
        <f>IF($D5910=1,$B5910,-1)</f>
        <v/>
      </c>
      <c r="I5910" s="15">
        <f>IF($D5910=1,$C5910,-1)</f>
        <v/>
      </c>
    </row>
    <row r="5911">
      <c r="A5911" s="33" t="n">
        <v>45538.16666666666</v>
      </c>
      <c r="B5911" s="15">
        <f>WEEKDAY($A5911,2)</f>
        <v/>
      </c>
      <c r="C5911" s="15">
        <f>HOUR($A5911)</f>
        <v/>
      </c>
      <c r="D5911" s="15">
        <f>IF(AND($A5911&gt;=Instellingen!$B$6,$A5911&lt;Instellingen!$B$7),1,0)</f>
        <v/>
      </c>
      <c r="E5911" s="15">
        <f>COUNTIF(tData[BezoekStart],"&lt;"&amp;($A5911+1/24))-COUNTIF(tData[BezoekEind],"&lt;="&amp;$A5911)</f>
        <v/>
      </c>
      <c r="F5911" s="15">
        <f>COUNTIF(tData[BezoekLangStart],"&lt;"&amp;($A5911+1/24))-COUNTIF(tData[BezoekLangEind],"&lt;="&amp;$A5911)</f>
        <v/>
      </c>
      <c r="G5911" s="15">
        <f>IF($D5911=1,$B5911*100+$C5911,-1)</f>
        <v/>
      </c>
      <c r="H5911" s="15">
        <f>IF($D5911=1,$B5911,-1)</f>
        <v/>
      </c>
      <c r="I5911" s="15">
        <f>IF($D5911=1,$C5911,-1)</f>
        <v/>
      </c>
    </row>
    <row r="5912">
      <c r="A5912" s="33" t="n">
        <v>45538.20833333334</v>
      </c>
      <c r="B5912" s="15">
        <f>WEEKDAY($A5912,2)</f>
        <v/>
      </c>
      <c r="C5912" s="15">
        <f>HOUR($A5912)</f>
        <v/>
      </c>
      <c r="D5912" s="15">
        <f>IF(AND($A5912&gt;=Instellingen!$B$6,$A5912&lt;Instellingen!$B$7),1,0)</f>
        <v/>
      </c>
      <c r="E5912" s="15">
        <f>COUNTIF(tData[BezoekStart],"&lt;"&amp;($A5912+1/24))-COUNTIF(tData[BezoekEind],"&lt;="&amp;$A5912)</f>
        <v/>
      </c>
      <c r="F5912" s="15">
        <f>COUNTIF(tData[BezoekLangStart],"&lt;"&amp;($A5912+1/24))-COUNTIF(tData[BezoekLangEind],"&lt;="&amp;$A5912)</f>
        <v/>
      </c>
      <c r="G5912" s="15">
        <f>IF($D5912=1,$B5912*100+$C5912,-1)</f>
        <v/>
      </c>
      <c r="H5912" s="15">
        <f>IF($D5912=1,$B5912,-1)</f>
        <v/>
      </c>
      <c r="I5912" s="15">
        <f>IF($D5912=1,$C5912,-1)</f>
        <v/>
      </c>
    </row>
    <row r="5913">
      <c r="A5913" s="33" t="n">
        <v>45538.25</v>
      </c>
      <c r="B5913" s="15">
        <f>WEEKDAY($A5913,2)</f>
        <v/>
      </c>
      <c r="C5913" s="15">
        <f>HOUR($A5913)</f>
        <v/>
      </c>
      <c r="D5913" s="15">
        <f>IF(AND($A5913&gt;=Instellingen!$B$6,$A5913&lt;Instellingen!$B$7),1,0)</f>
        <v/>
      </c>
      <c r="E5913" s="15">
        <f>COUNTIF(tData[BezoekStart],"&lt;"&amp;($A5913+1/24))-COUNTIF(tData[BezoekEind],"&lt;="&amp;$A5913)</f>
        <v/>
      </c>
      <c r="F5913" s="15">
        <f>COUNTIF(tData[BezoekLangStart],"&lt;"&amp;($A5913+1/24))-COUNTIF(tData[BezoekLangEind],"&lt;="&amp;$A5913)</f>
        <v/>
      </c>
      <c r="G5913" s="15">
        <f>IF($D5913=1,$B5913*100+$C5913,-1)</f>
        <v/>
      </c>
      <c r="H5913" s="15">
        <f>IF($D5913=1,$B5913,-1)</f>
        <v/>
      </c>
      <c r="I5913" s="15">
        <f>IF($D5913=1,$C5913,-1)</f>
        <v/>
      </c>
    </row>
    <row r="5914">
      <c r="A5914" s="33" t="n">
        <v>45538.29166666666</v>
      </c>
      <c r="B5914" s="15">
        <f>WEEKDAY($A5914,2)</f>
        <v/>
      </c>
      <c r="C5914" s="15">
        <f>HOUR($A5914)</f>
        <v/>
      </c>
      <c r="D5914" s="15">
        <f>IF(AND($A5914&gt;=Instellingen!$B$6,$A5914&lt;Instellingen!$B$7),1,0)</f>
        <v/>
      </c>
      <c r="E5914" s="15">
        <f>COUNTIF(tData[BezoekStart],"&lt;"&amp;($A5914+1/24))-COUNTIF(tData[BezoekEind],"&lt;="&amp;$A5914)</f>
        <v/>
      </c>
      <c r="F5914" s="15">
        <f>COUNTIF(tData[BezoekLangStart],"&lt;"&amp;($A5914+1/24))-COUNTIF(tData[BezoekLangEind],"&lt;="&amp;$A5914)</f>
        <v/>
      </c>
      <c r="G5914" s="15">
        <f>IF($D5914=1,$B5914*100+$C5914,-1)</f>
        <v/>
      </c>
      <c r="H5914" s="15">
        <f>IF($D5914=1,$B5914,-1)</f>
        <v/>
      </c>
      <c r="I5914" s="15">
        <f>IF($D5914=1,$C5914,-1)</f>
        <v/>
      </c>
    </row>
    <row r="5915">
      <c r="A5915" s="33" t="n">
        <v>45538.33333333334</v>
      </c>
      <c r="B5915" s="15">
        <f>WEEKDAY($A5915,2)</f>
        <v/>
      </c>
      <c r="C5915" s="15">
        <f>HOUR($A5915)</f>
        <v/>
      </c>
      <c r="D5915" s="15">
        <f>IF(AND($A5915&gt;=Instellingen!$B$6,$A5915&lt;Instellingen!$B$7),1,0)</f>
        <v/>
      </c>
      <c r="E5915" s="15">
        <f>COUNTIF(tData[BezoekStart],"&lt;"&amp;($A5915+1/24))-COUNTIF(tData[BezoekEind],"&lt;="&amp;$A5915)</f>
        <v/>
      </c>
      <c r="F5915" s="15">
        <f>COUNTIF(tData[BezoekLangStart],"&lt;"&amp;($A5915+1/24))-COUNTIF(tData[BezoekLangEind],"&lt;="&amp;$A5915)</f>
        <v/>
      </c>
      <c r="G5915" s="15">
        <f>IF($D5915=1,$B5915*100+$C5915,-1)</f>
        <v/>
      </c>
      <c r="H5915" s="15">
        <f>IF($D5915=1,$B5915,-1)</f>
        <v/>
      </c>
      <c r="I5915" s="15">
        <f>IF($D5915=1,$C5915,-1)</f>
        <v/>
      </c>
    </row>
    <row r="5916">
      <c r="A5916" s="33" t="n">
        <v>45538.375</v>
      </c>
      <c r="B5916" s="15">
        <f>WEEKDAY($A5916,2)</f>
        <v/>
      </c>
      <c r="C5916" s="15">
        <f>HOUR($A5916)</f>
        <v/>
      </c>
      <c r="D5916" s="15">
        <f>IF(AND($A5916&gt;=Instellingen!$B$6,$A5916&lt;Instellingen!$B$7),1,0)</f>
        <v/>
      </c>
      <c r="E5916" s="15">
        <f>COUNTIF(tData[BezoekStart],"&lt;"&amp;($A5916+1/24))-COUNTIF(tData[BezoekEind],"&lt;="&amp;$A5916)</f>
        <v/>
      </c>
      <c r="F5916" s="15">
        <f>COUNTIF(tData[BezoekLangStart],"&lt;"&amp;($A5916+1/24))-COUNTIF(tData[BezoekLangEind],"&lt;="&amp;$A5916)</f>
        <v/>
      </c>
      <c r="G5916" s="15">
        <f>IF($D5916=1,$B5916*100+$C5916,-1)</f>
        <v/>
      </c>
      <c r="H5916" s="15">
        <f>IF($D5916=1,$B5916,-1)</f>
        <v/>
      </c>
      <c r="I5916" s="15">
        <f>IF($D5916=1,$C5916,-1)</f>
        <v/>
      </c>
    </row>
    <row r="5917">
      <c r="A5917" s="33" t="n">
        <v>45538.41666666666</v>
      </c>
      <c r="B5917" s="15">
        <f>WEEKDAY($A5917,2)</f>
        <v/>
      </c>
      <c r="C5917" s="15">
        <f>HOUR($A5917)</f>
        <v/>
      </c>
      <c r="D5917" s="15">
        <f>IF(AND($A5917&gt;=Instellingen!$B$6,$A5917&lt;Instellingen!$B$7),1,0)</f>
        <v/>
      </c>
      <c r="E5917" s="15">
        <f>COUNTIF(tData[BezoekStart],"&lt;"&amp;($A5917+1/24))-COUNTIF(tData[BezoekEind],"&lt;="&amp;$A5917)</f>
        <v/>
      </c>
      <c r="F5917" s="15">
        <f>COUNTIF(tData[BezoekLangStart],"&lt;"&amp;($A5917+1/24))-COUNTIF(tData[BezoekLangEind],"&lt;="&amp;$A5917)</f>
        <v/>
      </c>
      <c r="G5917" s="15">
        <f>IF($D5917=1,$B5917*100+$C5917,-1)</f>
        <v/>
      </c>
      <c r="H5917" s="15">
        <f>IF($D5917=1,$B5917,-1)</f>
        <v/>
      </c>
      <c r="I5917" s="15">
        <f>IF($D5917=1,$C5917,-1)</f>
        <v/>
      </c>
    </row>
    <row r="5918">
      <c r="A5918" s="33" t="n">
        <v>45538.45833333334</v>
      </c>
      <c r="B5918" s="15">
        <f>WEEKDAY($A5918,2)</f>
        <v/>
      </c>
      <c r="C5918" s="15">
        <f>HOUR($A5918)</f>
        <v/>
      </c>
      <c r="D5918" s="15">
        <f>IF(AND($A5918&gt;=Instellingen!$B$6,$A5918&lt;Instellingen!$B$7),1,0)</f>
        <v/>
      </c>
      <c r="E5918" s="15">
        <f>COUNTIF(tData[BezoekStart],"&lt;"&amp;($A5918+1/24))-COUNTIF(tData[BezoekEind],"&lt;="&amp;$A5918)</f>
        <v/>
      </c>
      <c r="F5918" s="15">
        <f>COUNTIF(tData[BezoekLangStart],"&lt;"&amp;($A5918+1/24))-COUNTIF(tData[BezoekLangEind],"&lt;="&amp;$A5918)</f>
        <v/>
      </c>
      <c r="G5918" s="15">
        <f>IF($D5918=1,$B5918*100+$C5918,-1)</f>
        <v/>
      </c>
      <c r="H5918" s="15">
        <f>IF($D5918=1,$B5918,-1)</f>
        <v/>
      </c>
      <c r="I5918" s="15">
        <f>IF($D5918=1,$C5918,-1)</f>
        <v/>
      </c>
    </row>
    <row r="5919">
      <c r="A5919" s="33" t="n">
        <v>45538.5</v>
      </c>
      <c r="B5919" s="15">
        <f>WEEKDAY($A5919,2)</f>
        <v/>
      </c>
      <c r="C5919" s="15">
        <f>HOUR($A5919)</f>
        <v/>
      </c>
      <c r="D5919" s="15">
        <f>IF(AND($A5919&gt;=Instellingen!$B$6,$A5919&lt;Instellingen!$B$7),1,0)</f>
        <v/>
      </c>
      <c r="E5919" s="15">
        <f>COUNTIF(tData[BezoekStart],"&lt;"&amp;($A5919+1/24))-COUNTIF(tData[BezoekEind],"&lt;="&amp;$A5919)</f>
        <v/>
      </c>
      <c r="F5919" s="15">
        <f>COUNTIF(tData[BezoekLangStart],"&lt;"&amp;($A5919+1/24))-COUNTIF(tData[BezoekLangEind],"&lt;="&amp;$A5919)</f>
        <v/>
      </c>
      <c r="G5919" s="15">
        <f>IF($D5919=1,$B5919*100+$C5919,-1)</f>
        <v/>
      </c>
      <c r="H5919" s="15">
        <f>IF($D5919=1,$B5919,-1)</f>
        <v/>
      </c>
      <c r="I5919" s="15">
        <f>IF($D5919=1,$C5919,-1)</f>
        <v/>
      </c>
    </row>
    <row r="5920">
      <c r="A5920" s="33" t="n">
        <v>45538.54166666666</v>
      </c>
      <c r="B5920" s="15">
        <f>WEEKDAY($A5920,2)</f>
        <v/>
      </c>
      <c r="C5920" s="15">
        <f>HOUR($A5920)</f>
        <v/>
      </c>
      <c r="D5920" s="15">
        <f>IF(AND($A5920&gt;=Instellingen!$B$6,$A5920&lt;Instellingen!$B$7),1,0)</f>
        <v/>
      </c>
      <c r="E5920" s="15">
        <f>COUNTIF(tData[BezoekStart],"&lt;"&amp;($A5920+1/24))-COUNTIF(tData[BezoekEind],"&lt;="&amp;$A5920)</f>
        <v/>
      </c>
      <c r="F5920" s="15">
        <f>COUNTIF(tData[BezoekLangStart],"&lt;"&amp;($A5920+1/24))-COUNTIF(tData[BezoekLangEind],"&lt;="&amp;$A5920)</f>
        <v/>
      </c>
      <c r="G5920" s="15">
        <f>IF($D5920=1,$B5920*100+$C5920,-1)</f>
        <v/>
      </c>
      <c r="H5920" s="15">
        <f>IF($D5920=1,$B5920,-1)</f>
        <v/>
      </c>
      <c r="I5920" s="15">
        <f>IF($D5920=1,$C5920,-1)</f>
        <v/>
      </c>
    </row>
    <row r="5921">
      <c r="A5921" s="33" t="n">
        <v>45538.58333333334</v>
      </c>
      <c r="B5921" s="15">
        <f>WEEKDAY($A5921,2)</f>
        <v/>
      </c>
      <c r="C5921" s="15">
        <f>HOUR($A5921)</f>
        <v/>
      </c>
      <c r="D5921" s="15">
        <f>IF(AND($A5921&gt;=Instellingen!$B$6,$A5921&lt;Instellingen!$B$7),1,0)</f>
        <v/>
      </c>
      <c r="E5921" s="15">
        <f>COUNTIF(tData[BezoekStart],"&lt;"&amp;($A5921+1/24))-COUNTIF(tData[BezoekEind],"&lt;="&amp;$A5921)</f>
        <v/>
      </c>
      <c r="F5921" s="15">
        <f>COUNTIF(tData[BezoekLangStart],"&lt;"&amp;($A5921+1/24))-COUNTIF(tData[BezoekLangEind],"&lt;="&amp;$A5921)</f>
        <v/>
      </c>
      <c r="G5921" s="15">
        <f>IF($D5921=1,$B5921*100+$C5921,-1)</f>
        <v/>
      </c>
      <c r="H5921" s="15">
        <f>IF($D5921=1,$B5921,-1)</f>
        <v/>
      </c>
      <c r="I5921" s="15">
        <f>IF($D5921=1,$C5921,-1)</f>
        <v/>
      </c>
    </row>
    <row r="5922">
      <c r="A5922" s="33" t="n">
        <v>45538.625</v>
      </c>
      <c r="B5922" s="15">
        <f>WEEKDAY($A5922,2)</f>
        <v/>
      </c>
      <c r="C5922" s="15">
        <f>HOUR($A5922)</f>
        <v/>
      </c>
      <c r="D5922" s="15">
        <f>IF(AND($A5922&gt;=Instellingen!$B$6,$A5922&lt;Instellingen!$B$7),1,0)</f>
        <v/>
      </c>
      <c r="E5922" s="15">
        <f>COUNTIF(tData[BezoekStart],"&lt;"&amp;($A5922+1/24))-COUNTIF(tData[BezoekEind],"&lt;="&amp;$A5922)</f>
        <v/>
      </c>
      <c r="F5922" s="15">
        <f>COUNTIF(tData[BezoekLangStart],"&lt;"&amp;($A5922+1/24))-COUNTIF(tData[BezoekLangEind],"&lt;="&amp;$A5922)</f>
        <v/>
      </c>
      <c r="G5922" s="15">
        <f>IF($D5922=1,$B5922*100+$C5922,-1)</f>
        <v/>
      </c>
      <c r="H5922" s="15">
        <f>IF($D5922=1,$B5922,-1)</f>
        <v/>
      </c>
      <c r="I5922" s="15">
        <f>IF($D5922=1,$C5922,-1)</f>
        <v/>
      </c>
    </row>
    <row r="5923">
      <c r="A5923" s="33" t="n">
        <v>45538.66666666666</v>
      </c>
      <c r="B5923" s="15">
        <f>WEEKDAY($A5923,2)</f>
        <v/>
      </c>
      <c r="C5923" s="15">
        <f>HOUR($A5923)</f>
        <v/>
      </c>
      <c r="D5923" s="15">
        <f>IF(AND($A5923&gt;=Instellingen!$B$6,$A5923&lt;Instellingen!$B$7),1,0)</f>
        <v/>
      </c>
      <c r="E5923" s="15">
        <f>COUNTIF(tData[BezoekStart],"&lt;"&amp;($A5923+1/24))-COUNTIF(tData[BezoekEind],"&lt;="&amp;$A5923)</f>
        <v/>
      </c>
      <c r="F5923" s="15">
        <f>COUNTIF(tData[BezoekLangStart],"&lt;"&amp;($A5923+1/24))-COUNTIF(tData[BezoekLangEind],"&lt;="&amp;$A5923)</f>
        <v/>
      </c>
      <c r="G5923" s="15">
        <f>IF($D5923=1,$B5923*100+$C5923,-1)</f>
        <v/>
      </c>
      <c r="H5923" s="15">
        <f>IF($D5923=1,$B5923,-1)</f>
        <v/>
      </c>
      <c r="I5923" s="15">
        <f>IF($D5923=1,$C5923,-1)</f>
        <v/>
      </c>
    </row>
    <row r="5924">
      <c r="A5924" s="33" t="n">
        <v>45538.70833333334</v>
      </c>
      <c r="B5924" s="15">
        <f>WEEKDAY($A5924,2)</f>
        <v/>
      </c>
      <c r="C5924" s="15">
        <f>HOUR($A5924)</f>
        <v/>
      </c>
      <c r="D5924" s="15">
        <f>IF(AND($A5924&gt;=Instellingen!$B$6,$A5924&lt;Instellingen!$B$7),1,0)</f>
        <v/>
      </c>
      <c r="E5924" s="15">
        <f>COUNTIF(tData[BezoekStart],"&lt;"&amp;($A5924+1/24))-COUNTIF(tData[BezoekEind],"&lt;="&amp;$A5924)</f>
        <v/>
      </c>
      <c r="F5924" s="15">
        <f>COUNTIF(tData[BezoekLangStart],"&lt;"&amp;($A5924+1/24))-COUNTIF(tData[BezoekLangEind],"&lt;="&amp;$A5924)</f>
        <v/>
      </c>
      <c r="G5924" s="15">
        <f>IF($D5924=1,$B5924*100+$C5924,-1)</f>
        <v/>
      </c>
      <c r="H5924" s="15">
        <f>IF($D5924=1,$B5924,-1)</f>
        <v/>
      </c>
      <c r="I5924" s="15">
        <f>IF($D5924=1,$C5924,-1)</f>
        <v/>
      </c>
    </row>
    <row r="5925">
      <c r="A5925" s="33" t="n">
        <v>45538.75</v>
      </c>
      <c r="B5925" s="15">
        <f>WEEKDAY($A5925,2)</f>
        <v/>
      </c>
      <c r="C5925" s="15">
        <f>HOUR($A5925)</f>
        <v/>
      </c>
      <c r="D5925" s="15">
        <f>IF(AND($A5925&gt;=Instellingen!$B$6,$A5925&lt;Instellingen!$B$7),1,0)</f>
        <v/>
      </c>
      <c r="E5925" s="15">
        <f>COUNTIF(tData[BezoekStart],"&lt;"&amp;($A5925+1/24))-COUNTIF(tData[BezoekEind],"&lt;="&amp;$A5925)</f>
        <v/>
      </c>
      <c r="F5925" s="15">
        <f>COUNTIF(tData[BezoekLangStart],"&lt;"&amp;($A5925+1/24))-COUNTIF(tData[BezoekLangEind],"&lt;="&amp;$A5925)</f>
        <v/>
      </c>
      <c r="G5925" s="15">
        <f>IF($D5925=1,$B5925*100+$C5925,-1)</f>
        <v/>
      </c>
      <c r="H5925" s="15">
        <f>IF($D5925=1,$B5925,-1)</f>
        <v/>
      </c>
      <c r="I5925" s="15">
        <f>IF($D5925=1,$C5925,-1)</f>
        <v/>
      </c>
    </row>
    <row r="5926">
      <c r="A5926" s="33" t="n">
        <v>45538.79166666666</v>
      </c>
      <c r="B5926" s="15">
        <f>WEEKDAY($A5926,2)</f>
        <v/>
      </c>
      <c r="C5926" s="15">
        <f>HOUR($A5926)</f>
        <v/>
      </c>
      <c r="D5926" s="15">
        <f>IF(AND($A5926&gt;=Instellingen!$B$6,$A5926&lt;Instellingen!$B$7),1,0)</f>
        <v/>
      </c>
      <c r="E5926" s="15">
        <f>COUNTIF(tData[BezoekStart],"&lt;"&amp;($A5926+1/24))-COUNTIF(tData[BezoekEind],"&lt;="&amp;$A5926)</f>
        <v/>
      </c>
      <c r="F5926" s="15">
        <f>COUNTIF(tData[BezoekLangStart],"&lt;"&amp;($A5926+1/24))-COUNTIF(tData[BezoekLangEind],"&lt;="&amp;$A5926)</f>
        <v/>
      </c>
      <c r="G5926" s="15">
        <f>IF($D5926=1,$B5926*100+$C5926,-1)</f>
        <v/>
      </c>
      <c r="H5926" s="15">
        <f>IF($D5926=1,$B5926,-1)</f>
        <v/>
      </c>
      <c r="I5926" s="15">
        <f>IF($D5926=1,$C5926,-1)</f>
        <v/>
      </c>
    </row>
    <row r="5927">
      <c r="A5927" s="33" t="n">
        <v>45538.83333333334</v>
      </c>
      <c r="B5927" s="15">
        <f>WEEKDAY($A5927,2)</f>
        <v/>
      </c>
      <c r="C5927" s="15">
        <f>HOUR($A5927)</f>
        <v/>
      </c>
      <c r="D5927" s="15">
        <f>IF(AND($A5927&gt;=Instellingen!$B$6,$A5927&lt;Instellingen!$B$7),1,0)</f>
        <v/>
      </c>
      <c r="E5927" s="15">
        <f>COUNTIF(tData[BezoekStart],"&lt;"&amp;($A5927+1/24))-COUNTIF(tData[BezoekEind],"&lt;="&amp;$A5927)</f>
        <v/>
      </c>
      <c r="F5927" s="15">
        <f>COUNTIF(tData[BezoekLangStart],"&lt;"&amp;($A5927+1/24))-COUNTIF(tData[BezoekLangEind],"&lt;="&amp;$A5927)</f>
        <v/>
      </c>
      <c r="G5927" s="15">
        <f>IF($D5927=1,$B5927*100+$C5927,-1)</f>
        <v/>
      </c>
      <c r="H5927" s="15">
        <f>IF($D5927=1,$B5927,-1)</f>
        <v/>
      </c>
      <c r="I5927" s="15">
        <f>IF($D5927=1,$C5927,-1)</f>
        <v/>
      </c>
    </row>
    <row r="5928">
      <c r="A5928" s="33" t="n">
        <v>45538.875</v>
      </c>
      <c r="B5928" s="15">
        <f>WEEKDAY($A5928,2)</f>
        <v/>
      </c>
      <c r="C5928" s="15">
        <f>HOUR($A5928)</f>
        <v/>
      </c>
      <c r="D5928" s="15">
        <f>IF(AND($A5928&gt;=Instellingen!$B$6,$A5928&lt;Instellingen!$B$7),1,0)</f>
        <v/>
      </c>
      <c r="E5928" s="15">
        <f>COUNTIF(tData[BezoekStart],"&lt;"&amp;($A5928+1/24))-COUNTIF(tData[BezoekEind],"&lt;="&amp;$A5928)</f>
        <v/>
      </c>
      <c r="F5928" s="15">
        <f>COUNTIF(tData[BezoekLangStart],"&lt;"&amp;($A5928+1/24))-COUNTIF(tData[BezoekLangEind],"&lt;="&amp;$A5928)</f>
        <v/>
      </c>
      <c r="G5928" s="15">
        <f>IF($D5928=1,$B5928*100+$C5928,-1)</f>
        <v/>
      </c>
      <c r="H5928" s="15">
        <f>IF($D5928=1,$B5928,-1)</f>
        <v/>
      </c>
      <c r="I5928" s="15">
        <f>IF($D5928=1,$C5928,-1)</f>
        <v/>
      </c>
    </row>
    <row r="5929">
      <c r="A5929" s="33" t="n">
        <v>45538.91666666666</v>
      </c>
      <c r="B5929" s="15">
        <f>WEEKDAY($A5929,2)</f>
        <v/>
      </c>
      <c r="C5929" s="15">
        <f>HOUR($A5929)</f>
        <v/>
      </c>
      <c r="D5929" s="15">
        <f>IF(AND($A5929&gt;=Instellingen!$B$6,$A5929&lt;Instellingen!$B$7),1,0)</f>
        <v/>
      </c>
      <c r="E5929" s="15">
        <f>COUNTIF(tData[BezoekStart],"&lt;"&amp;($A5929+1/24))-COUNTIF(tData[BezoekEind],"&lt;="&amp;$A5929)</f>
        <v/>
      </c>
      <c r="F5929" s="15">
        <f>COUNTIF(tData[BezoekLangStart],"&lt;"&amp;($A5929+1/24))-COUNTIF(tData[BezoekLangEind],"&lt;="&amp;$A5929)</f>
        <v/>
      </c>
      <c r="G5929" s="15">
        <f>IF($D5929=1,$B5929*100+$C5929,-1)</f>
        <v/>
      </c>
      <c r="H5929" s="15">
        <f>IF($D5929=1,$B5929,-1)</f>
        <v/>
      </c>
      <c r="I5929" s="15">
        <f>IF($D5929=1,$C5929,-1)</f>
        <v/>
      </c>
    </row>
    <row r="5930">
      <c r="A5930" s="33" t="n">
        <v>45538.95833333334</v>
      </c>
      <c r="B5930" s="15">
        <f>WEEKDAY($A5930,2)</f>
        <v/>
      </c>
      <c r="C5930" s="15">
        <f>HOUR($A5930)</f>
        <v/>
      </c>
      <c r="D5930" s="15">
        <f>IF(AND($A5930&gt;=Instellingen!$B$6,$A5930&lt;Instellingen!$B$7),1,0)</f>
        <v/>
      </c>
      <c r="E5930" s="15">
        <f>COUNTIF(tData[BezoekStart],"&lt;"&amp;($A5930+1/24))-COUNTIF(tData[BezoekEind],"&lt;="&amp;$A5930)</f>
        <v/>
      </c>
      <c r="F5930" s="15">
        <f>COUNTIF(tData[BezoekLangStart],"&lt;"&amp;($A5930+1/24))-COUNTIF(tData[BezoekLangEind],"&lt;="&amp;$A5930)</f>
        <v/>
      </c>
      <c r="G5930" s="15">
        <f>IF($D5930=1,$B5930*100+$C5930,-1)</f>
        <v/>
      </c>
      <c r="H5930" s="15">
        <f>IF($D5930=1,$B5930,-1)</f>
        <v/>
      </c>
      <c r="I5930" s="15">
        <f>IF($D5930=1,$C5930,-1)</f>
        <v/>
      </c>
    </row>
    <row r="5931">
      <c r="A5931" s="33" t="n">
        <v>45539</v>
      </c>
      <c r="B5931" s="15">
        <f>WEEKDAY($A5931,2)</f>
        <v/>
      </c>
      <c r="C5931" s="15">
        <f>HOUR($A5931)</f>
        <v/>
      </c>
      <c r="D5931" s="15">
        <f>IF(AND($A5931&gt;=Instellingen!$B$6,$A5931&lt;Instellingen!$B$7),1,0)</f>
        <v/>
      </c>
      <c r="E5931" s="15">
        <f>COUNTIF(tData[BezoekStart],"&lt;"&amp;($A5931+1/24))-COUNTIF(tData[BezoekEind],"&lt;="&amp;$A5931)</f>
        <v/>
      </c>
      <c r="F5931" s="15">
        <f>COUNTIF(tData[BezoekLangStart],"&lt;"&amp;($A5931+1/24))-COUNTIF(tData[BezoekLangEind],"&lt;="&amp;$A5931)</f>
        <v/>
      </c>
      <c r="G5931" s="15">
        <f>IF($D5931=1,$B5931*100+$C5931,-1)</f>
        <v/>
      </c>
      <c r="H5931" s="15">
        <f>IF($D5931=1,$B5931,-1)</f>
        <v/>
      </c>
      <c r="I5931" s="15">
        <f>IF($D5931=1,$C5931,-1)</f>
        <v/>
      </c>
    </row>
    <row r="5932">
      <c r="A5932" s="33" t="n">
        <v>45539.04166666666</v>
      </c>
      <c r="B5932" s="15">
        <f>WEEKDAY($A5932,2)</f>
        <v/>
      </c>
      <c r="C5932" s="15">
        <f>HOUR($A5932)</f>
        <v/>
      </c>
      <c r="D5932" s="15">
        <f>IF(AND($A5932&gt;=Instellingen!$B$6,$A5932&lt;Instellingen!$B$7),1,0)</f>
        <v/>
      </c>
      <c r="E5932" s="15">
        <f>COUNTIF(tData[BezoekStart],"&lt;"&amp;($A5932+1/24))-COUNTIF(tData[BezoekEind],"&lt;="&amp;$A5932)</f>
        <v/>
      </c>
      <c r="F5932" s="15">
        <f>COUNTIF(tData[BezoekLangStart],"&lt;"&amp;($A5932+1/24))-COUNTIF(tData[BezoekLangEind],"&lt;="&amp;$A5932)</f>
        <v/>
      </c>
      <c r="G5932" s="15">
        <f>IF($D5932=1,$B5932*100+$C5932,-1)</f>
        <v/>
      </c>
      <c r="H5932" s="15">
        <f>IF($D5932=1,$B5932,-1)</f>
        <v/>
      </c>
      <c r="I5932" s="15">
        <f>IF($D5932=1,$C5932,-1)</f>
        <v/>
      </c>
    </row>
    <row r="5933">
      <c r="A5933" s="33" t="n">
        <v>45539.08333333334</v>
      </c>
      <c r="B5933" s="15">
        <f>WEEKDAY($A5933,2)</f>
        <v/>
      </c>
      <c r="C5933" s="15">
        <f>HOUR($A5933)</f>
        <v/>
      </c>
      <c r="D5933" s="15">
        <f>IF(AND($A5933&gt;=Instellingen!$B$6,$A5933&lt;Instellingen!$B$7),1,0)</f>
        <v/>
      </c>
      <c r="E5933" s="15">
        <f>COUNTIF(tData[BezoekStart],"&lt;"&amp;($A5933+1/24))-COUNTIF(tData[BezoekEind],"&lt;="&amp;$A5933)</f>
        <v/>
      </c>
      <c r="F5933" s="15">
        <f>COUNTIF(tData[BezoekLangStart],"&lt;"&amp;($A5933+1/24))-COUNTIF(tData[BezoekLangEind],"&lt;="&amp;$A5933)</f>
        <v/>
      </c>
      <c r="G5933" s="15">
        <f>IF($D5933=1,$B5933*100+$C5933,-1)</f>
        <v/>
      </c>
      <c r="H5933" s="15">
        <f>IF($D5933=1,$B5933,-1)</f>
        <v/>
      </c>
      <c r="I5933" s="15">
        <f>IF($D5933=1,$C5933,-1)</f>
        <v/>
      </c>
    </row>
    <row r="5934">
      <c r="A5934" s="33" t="n">
        <v>45539.125</v>
      </c>
      <c r="B5934" s="15">
        <f>WEEKDAY($A5934,2)</f>
        <v/>
      </c>
      <c r="C5934" s="15">
        <f>HOUR($A5934)</f>
        <v/>
      </c>
      <c r="D5934" s="15">
        <f>IF(AND($A5934&gt;=Instellingen!$B$6,$A5934&lt;Instellingen!$B$7),1,0)</f>
        <v/>
      </c>
      <c r="E5934" s="15">
        <f>COUNTIF(tData[BezoekStart],"&lt;"&amp;($A5934+1/24))-COUNTIF(tData[BezoekEind],"&lt;="&amp;$A5934)</f>
        <v/>
      </c>
      <c r="F5934" s="15">
        <f>COUNTIF(tData[BezoekLangStart],"&lt;"&amp;($A5934+1/24))-COUNTIF(tData[BezoekLangEind],"&lt;="&amp;$A5934)</f>
        <v/>
      </c>
      <c r="G5934" s="15">
        <f>IF($D5934=1,$B5934*100+$C5934,-1)</f>
        <v/>
      </c>
      <c r="H5934" s="15">
        <f>IF($D5934=1,$B5934,-1)</f>
        <v/>
      </c>
      <c r="I5934" s="15">
        <f>IF($D5934=1,$C5934,-1)</f>
        <v/>
      </c>
    </row>
    <row r="5935">
      <c r="A5935" s="33" t="n">
        <v>45539.16666666666</v>
      </c>
      <c r="B5935" s="15">
        <f>WEEKDAY($A5935,2)</f>
        <v/>
      </c>
      <c r="C5935" s="15">
        <f>HOUR($A5935)</f>
        <v/>
      </c>
      <c r="D5935" s="15">
        <f>IF(AND($A5935&gt;=Instellingen!$B$6,$A5935&lt;Instellingen!$B$7),1,0)</f>
        <v/>
      </c>
      <c r="E5935" s="15">
        <f>COUNTIF(tData[BezoekStart],"&lt;"&amp;($A5935+1/24))-COUNTIF(tData[BezoekEind],"&lt;="&amp;$A5935)</f>
        <v/>
      </c>
      <c r="F5935" s="15">
        <f>COUNTIF(tData[BezoekLangStart],"&lt;"&amp;($A5935+1/24))-COUNTIF(tData[BezoekLangEind],"&lt;="&amp;$A5935)</f>
        <v/>
      </c>
      <c r="G5935" s="15">
        <f>IF($D5935=1,$B5935*100+$C5935,-1)</f>
        <v/>
      </c>
      <c r="H5935" s="15">
        <f>IF($D5935=1,$B5935,-1)</f>
        <v/>
      </c>
      <c r="I5935" s="15">
        <f>IF($D5935=1,$C5935,-1)</f>
        <v/>
      </c>
    </row>
    <row r="5936">
      <c r="A5936" s="33" t="n">
        <v>45539.20833333334</v>
      </c>
      <c r="B5936" s="15">
        <f>WEEKDAY($A5936,2)</f>
        <v/>
      </c>
      <c r="C5936" s="15">
        <f>HOUR($A5936)</f>
        <v/>
      </c>
      <c r="D5936" s="15">
        <f>IF(AND($A5936&gt;=Instellingen!$B$6,$A5936&lt;Instellingen!$B$7),1,0)</f>
        <v/>
      </c>
      <c r="E5936" s="15">
        <f>COUNTIF(tData[BezoekStart],"&lt;"&amp;($A5936+1/24))-COUNTIF(tData[BezoekEind],"&lt;="&amp;$A5936)</f>
        <v/>
      </c>
      <c r="F5936" s="15">
        <f>COUNTIF(tData[BezoekLangStart],"&lt;"&amp;($A5936+1/24))-COUNTIF(tData[BezoekLangEind],"&lt;="&amp;$A5936)</f>
        <v/>
      </c>
      <c r="G5936" s="15">
        <f>IF($D5936=1,$B5936*100+$C5936,-1)</f>
        <v/>
      </c>
      <c r="H5936" s="15">
        <f>IF($D5936=1,$B5936,-1)</f>
        <v/>
      </c>
      <c r="I5936" s="15">
        <f>IF($D5936=1,$C5936,-1)</f>
        <v/>
      </c>
    </row>
    <row r="5937">
      <c r="A5937" s="33" t="n">
        <v>45539.25</v>
      </c>
      <c r="B5937" s="15">
        <f>WEEKDAY($A5937,2)</f>
        <v/>
      </c>
      <c r="C5937" s="15">
        <f>HOUR($A5937)</f>
        <v/>
      </c>
      <c r="D5937" s="15">
        <f>IF(AND($A5937&gt;=Instellingen!$B$6,$A5937&lt;Instellingen!$B$7),1,0)</f>
        <v/>
      </c>
      <c r="E5937" s="15">
        <f>COUNTIF(tData[BezoekStart],"&lt;"&amp;($A5937+1/24))-COUNTIF(tData[BezoekEind],"&lt;="&amp;$A5937)</f>
        <v/>
      </c>
      <c r="F5937" s="15">
        <f>COUNTIF(tData[BezoekLangStart],"&lt;"&amp;($A5937+1/24))-COUNTIF(tData[BezoekLangEind],"&lt;="&amp;$A5937)</f>
        <v/>
      </c>
      <c r="G5937" s="15">
        <f>IF($D5937=1,$B5937*100+$C5937,-1)</f>
        <v/>
      </c>
      <c r="H5937" s="15">
        <f>IF($D5937=1,$B5937,-1)</f>
        <v/>
      </c>
      <c r="I5937" s="15">
        <f>IF($D5937=1,$C5937,-1)</f>
        <v/>
      </c>
    </row>
    <row r="5938">
      <c r="A5938" s="33" t="n">
        <v>45539.29166666666</v>
      </c>
      <c r="B5938" s="15">
        <f>WEEKDAY($A5938,2)</f>
        <v/>
      </c>
      <c r="C5938" s="15">
        <f>HOUR($A5938)</f>
        <v/>
      </c>
      <c r="D5938" s="15">
        <f>IF(AND($A5938&gt;=Instellingen!$B$6,$A5938&lt;Instellingen!$B$7),1,0)</f>
        <v/>
      </c>
      <c r="E5938" s="15">
        <f>COUNTIF(tData[BezoekStart],"&lt;"&amp;($A5938+1/24))-COUNTIF(tData[BezoekEind],"&lt;="&amp;$A5938)</f>
        <v/>
      </c>
      <c r="F5938" s="15">
        <f>COUNTIF(tData[BezoekLangStart],"&lt;"&amp;($A5938+1/24))-COUNTIF(tData[BezoekLangEind],"&lt;="&amp;$A5938)</f>
        <v/>
      </c>
      <c r="G5938" s="15">
        <f>IF($D5938=1,$B5938*100+$C5938,-1)</f>
        <v/>
      </c>
      <c r="H5938" s="15">
        <f>IF($D5938=1,$B5938,-1)</f>
        <v/>
      </c>
      <c r="I5938" s="15">
        <f>IF($D5938=1,$C5938,-1)</f>
        <v/>
      </c>
    </row>
    <row r="5939">
      <c r="A5939" s="33" t="n">
        <v>45539.33333333334</v>
      </c>
      <c r="B5939" s="15">
        <f>WEEKDAY($A5939,2)</f>
        <v/>
      </c>
      <c r="C5939" s="15">
        <f>HOUR($A5939)</f>
        <v/>
      </c>
      <c r="D5939" s="15">
        <f>IF(AND($A5939&gt;=Instellingen!$B$6,$A5939&lt;Instellingen!$B$7),1,0)</f>
        <v/>
      </c>
      <c r="E5939" s="15">
        <f>COUNTIF(tData[BezoekStart],"&lt;"&amp;($A5939+1/24))-COUNTIF(tData[BezoekEind],"&lt;="&amp;$A5939)</f>
        <v/>
      </c>
      <c r="F5939" s="15">
        <f>COUNTIF(tData[BezoekLangStart],"&lt;"&amp;($A5939+1/24))-COUNTIF(tData[BezoekLangEind],"&lt;="&amp;$A5939)</f>
        <v/>
      </c>
      <c r="G5939" s="15">
        <f>IF($D5939=1,$B5939*100+$C5939,-1)</f>
        <v/>
      </c>
      <c r="H5939" s="15">
        <f>IF($D5939=1,$B5939,-1)</f>
        <v/>
      </c>
      <c r="I5939" s="15">
        <f>IF($D5939=1,$C5939,-1)</f>
        <v/>
      </c>
    </row>
    <row r="5940">
      <c r="A5940" s="33" t="n">
        <v>45539.375</v>
      </c>
      <c r="B5940" s="15">
        <f>WEEKDAY($A5940,2)</f>
        <v/>
      </c>
      <c r="C5940" s="15">
        <f>HOUR($A5940)</f>
        <v/>
      </c>
      <c r="D5940" s="15">
        <f>IF(AND($A5940&gt;=Instellingen!$B$6,$A5940&lt;Instellingen!$B$7),1,0)</f>
        <v/>
      </c>
      <c r="E5940" s="15">
        <f>COUNTIF(tData[BezoekStart],"&lt;"&amp;($A5940+1/24))-COUNTIF(tData[BezoekEind],"&lt;="&amp;$A5940)</f>
        <v/>
      </c>
      <c r="F5940" s="15">
        <f>COUNTIF(tData[BezoekLangStart],"&lt;"&amp;($A5940+1/24))-COUNTIF(tData[BezoekLangEind],"&lt;="&amp;$A5940)</f>
        <v/>
      </c>
      <c r="G5940" s="15">
        <f>IF($D5940=1,$B5940*100+$C5940,-1)</f>
        <v/>
      </c>
      <c r="H5940" s="15">
        <f>IF($D5940=1,$B5940,-1)</f>
        <v/>
      </c>
      <c r="I5940" s="15">
        <f>IF($D5940=1,$C5940,-1)</f>
        <v/>
      </c>
    </row>
    <row r="5941">
      <c r="A5941" s="33" t="n">
        <v>45539.41666666666</v>
      </c>
      <c r="B5941" s="15">
        <f>WEEKDAY($A5941,2)</f>
        <v/>
      </c>
      <c r="C5941" s="15">
        <f>HOUR($A5941)</f>
        <v/>
      </c>
      <c r="D5941" s="15">
        <f>IF(AND($A5941&gt;=Instellingen!$B$6,$A5941&lt;Instellingen!$B$7),1,0)</f>
        <v/>
      </c>
      <c r="E5941" s="15">
        <f>COUNTIF(tData[BezoekStart],"&lt;"&amp;($A5941+1/24))-COUNTIF(tData[BezoekEind],"&lt;="&amp;$A5941)</f>
        <v/>
      </c>
      <c r="F5941" s="15">
        <f>COUNTIF(tData[BezoekLangStart],"&lt;"&amp;($A5941+1/24))-COUNTIF(tData[BezoekLangEind],"&lt;="&amp;$A5941)</f>
        <v/>
      </c>
      <c r="G5941" s="15">
        <f>IF($D5941=1,$B5941*100+$C5941,-1)</f>
        <v/>
      </c>
      <c r="H5941" s="15">
        <f>IF($D5941=1,$B5941,-1)</f>
        <v/>
      </c>
      <c r="I5941" s="15">
        <f>IF($D5941=1,$C5941,-1)</f>
        <v/>
      </c>
    </row>
    <row r="5942">
      <c r="A5942" s="33" t="n">
        <v>45539.45833333334</v>
      </c>
      <c r="B5942" s="15">
        <f>WEEKDAY($A5942,2)</f>
        <v/>
      </c>
      <c r="C5942" s="15">
        <f>HOUR($A5942)</f>
        <v/>
      </c>
      <c r="D5942" s="15">
        <f>IF(AND($A5942&gt;=Instellingen!$B$6,$A5942&lt;Instellingen!$B$7),1,0)</f>
        <v/>
      </c>
      <c r="E5942" s="15">
        <f>COUNTIF(tData[BezoekStart],"&lt;"&amp;($A5942+1/24))-COUNTIF(tData[BezoekEind],"&lt;="&amp;$A5942)</f>
        <v/>
      </c>
      <c r="F5942" s="15">
        <f>COUNTIF(tData[BezoekLangStart],"&lt;"&amp;($A5942+1/24))-COUNTIF(tData[BezoekLangEind],"&lt;="&amp;$A5942)</f>
        <v/>
      </c>
      <c r="G5942" s="15">
        <f>IF($D5942=1,$B5942*100+$C5942,-1)</f>
        <v/>
      </c>
      <c r="H5942" s="15">
        <f>IF($D5942=1,$B5942,-1)</f>
        <v/>
      </c>
      <c r="I5942" s="15">
        <f>IF($D5942=1,$C5942,-1)</f>
        <v/>
      </c>
    </row>
    <row r="5943">
      <c r="A5943" s="33" t="n">
        <v>45539.5</v>
      </c>
      <c r="B5943" s="15">
        <f>WEEKDAY($A5943,2)</f>
        <v/>
      </c>
      <c r="C5943" s="15">
        <f>HOUR($A5943)</f>
        <v/>
      </c>
      <c r="D5943" s="15">
        <f>IF(AND($A5943&gt;=Instellingen!$B$6,$A5943&lt;Instellingen!$B$7),1,0)</f>
        <v/>
      </c>
      <c r="E5943" s="15">
        <f>COUNTIF(tData[BezoekStart],"&lt;"&amp;($A5943+1/24))-COUNTIF(tData[BezoekEind],"&lt;="&amp;$A5943)</f>
        <v/>
      </c>
      <c r="F5943" s="15">
        <f>COUNTIF(tData[BezoekLangStart],"&lt;"&amp;($A5943+1/24))-COUNTIF(tData[BezoekLangEind],"&lt;="&amp;$A5943)</f>
        <v/>
      </c>
      <c r="G5943" s="15">
        <f>IF($D5943=1,$B5943*100+$C5943,-1)</f>
        <v/>
      </c>
      <c r="H5943" s="15">
        <f>IF($D5943=1,$B5943,-1)</f>
        <v/>
      </c>
      <c r="I5943" s="15">
        <f>IF($D5943=1,$C5943,-1)</f>
        <v/>
      </c>
    </row>
    <row r="5944">
      <c r="A5944" s="33" t="n">
        <v>45539.54166666666</v>
      </c>
      <c r="B5944" s="15">
        <f>WEEKDAY($A5944,2)</f>
        <v/>
      </c>
      <c r="C5944" s="15">
        <f>HOUR($A5944)</f>
        <v/>
      </c>
      <c r="D5944" s="15">
        <f>IF(AND($A5944&gt;=Instellingen!$B$6,$A5944&lt;Instellingen!$B$7),1,0)</f>
        <v/>
      </c>
      <c r="E5944" s="15">
        <f>COUNTIF(tData[BezoekStart],"&lt;"&amp;($A5944+1/24))-COUNTIF(tData[BezoekEind],"&lt;="&amp;$A5944)</f>
        <v/>
      </c>
      <c r="F5944" s="15">
        <f>COUNTIF(tData[BezoekLangStart],"&lt;"&amp;($A5944+1/24))-COUNTIF(tData[BezoekLangEind],"&lt;="&amp;$A5944)</f>
        <v/>
      </c>
      <c r="G5944" s="15">
        <f>IF($D5944=1,$B5944*100+$C5944,-1)</f>
        <v/>
      </c>
      <c r="H5944" s="15">
        <f>IF($D5944=1,$B5944,-1)</f>
        <v/>
      </c>
      <c r="I5944" s="15">
        <f>IF($D5944=1,$C5944,-1)</f>
        <v/>
      </c>
    </row>
    <row r="5945">
      <c r="A5945" s="33" t="n">
        <v>45539.58333333334</v>
      </c>
      <c r="B5945" s="15">
        <f>WEEKDAY($A5945,2)</f>
        <v/>
      </c>
      <c r="C5945" s="15">
        <f>HOUR($A5945)</f>
        <v/>
      </c>
      <c r="D5945" s="15">
        <f>IF(AND($A5945&gt;=Instellingen!$B$6,$A5945&lt;Instellingen!$B$7),1,0)</f>
        <v/>
      </c>
      <c r="E5945" s="15">
        <f>COUNTIF(tData[BezoekStart],"&lt;"&amp;($A5945+1/24))-COUNTIF(tData[BezoekEind],"&lt;="&amp;$A5945)</f>
        <v/>
      </c>
      <c r="F5945" s="15">
        <f>COUNTIF(tData[BezoekLangStart],"&lt;"&amp;($A5945+1/24))-COUNTIF(tData[BezoekLangEind],"&lt;="&amp;$A5945)</f>
        <v/>
      </c>
      <c r="G5945" s="15">
        <f>IF($D5945=1,$B5945*100+$C5945,-1)</f>
        <v/>
      </c>
      <c r="H5945" s="15">
        <f>IF($D5945=1,$B5945,-1)</f>
        <v/>
      </c>
      <c r="I5945" s="15">
        <f>IF($D5945=1,$C5945,-1)</f>
        <v/>
      </c>
    </row>
    <row r="5946">
      <c r="A5946" s="33" t="n">
        <v>45539.625</v>
      </c>
      <c r="B5946" s="15">
        <f>WEEKDAY($A5946,2)</f>
        <v/>
      </c>
      <c r="C5946" s="15">
        <f>HOUR($A5946)</f>
        <v/>
      </c>
      <c r="D5946" s="15">
        <f>IF(AND($A5946&gt;=Instellingen!$B$6,$A5946&lt;Instellingen!$B$7),1,0)</f>
        <v/>
      </c>
      <c r="E5946" s="15">
        <f>COUNTIF(tData[BezoekStart],"&lt;"&amp;($A5946+1/24))-COUNTIF(tData[BezoekEind],"&lt;="&amp;$A5946)</f>
        <v/>
      </c>
      <c r="F5946" s="15">
        <f>COUNTIF(tData[BezoekLangStart],"&lt;"&amp;($A5946+1/24))-COUNTIF(tData[BezoekLangEind],"&lt;="&amp;$A5946)</f>
        <v/>
      </c>
      <c r="G5946" s="15">
        <f>IF($D5946=1,$B5946*100+$C5946,-1)</f>
        <v/>
      </c>
      <c r="H5946" s="15">
        <f>IF($D5946=1,$B5946,-1)</f>
        <v/>
      </c>
      <c r="I5946" s="15">
        <f>IF($D5946=1,$C5946,-1)</f>
        <v/>
      </c>
    </row>
    <row r="5947">
      <c r="A5947" s="33" t="n">
        <v>45539.66666666666</v>
      </c>
      <c r="B5947" s="15">
        <f>WEEKDAY($A5947,2)</f>
        <v/>
      </c>
      <c r="C5947" s="15">
        <f>HOUR($A5947)</f>
        <v/>
      </c>
      <c r="D5947" s="15">
        <f>IF(AND($A5947&gt;=Instellingen!$B$6,$A5947&lt;Instellingen!$B$7),1,0)</f>
        <v/>
      </c>
      <c r="E5947" s="15">
        <f>COUNTIF(tData[BezoekStart],"&lt;"&amp;($A5947+1/24))-COUNTIF(tData[BezoekEind],"&lt;="&amp;$A5947)</f>
        <v/>
      </c>
      <c r="F5947" s="15">
        <f>COUNTIF(tData[BezoekLangStart],"&lt;"&amp;($A5947+1/24))-COUNTIF(tData[BezoekLangEind],"&lt;="&amp;$A5947)</f>
        <v/>
      </c>
      <c r="G5947" s="15">
        <f>IF($D5947=1,$B5947*100+$C5947,-1)</f>
        <v/>
      </c>
      <c r="H5947" s="15">
        <f>IF($D5947=1,$B5947,-1)</f>
        <v/>
      </c>
      <c r="I5947" s="15">
        <f>IF($D5947=1,$C5947,-1)</f>
        <v/>
      </c>
    </row>
    <row r="5948">
      <c r="A5948" s="33" t="n">
        <v>45539.70833333334</v>
      </c>
      <c r="B5948" s="15">
        <f>WEEKDAY($A5948,2)</f>
        <v/>
      </c>
      <c r="C5948" s="15">
        <f>HOUR($A5948)</f>
        <v/>
      </c>
      <c r="D5948" s="15">
        <f>IF(AND($A5948&gt;=Instellingen!$B$6,$A5948&lt;Instellingen!$B$7),1,0)</f>
        <v/>
      </c>
      <c r="E5948" s="15">
        <f>COUNTIF(tData[BezoekStart],"&lt;"&amp;($A5948+1/24))-COUNTIF(tData[BezoekEind],"&lt;="&amp;$A5948)</f>
        <v/>
      </c>
      <c r="F5948" s="15">
        <f>COUNTIF(tData[BezoekLangStart],"&lt;"&amp;($A5948+1/24))-COUNTIF(tData[BezoekLangEind],"&lt;="&amp;$A5948)</f>
        <v/>
      </c>
      <c r="G5948" s="15">
        <f>IF($D5948=1,$B5948*100+$C5948,-1)</f>
        <v/>
      </c>
      <c r="H5948" s="15">
        <f>IF($D5948=1,$B5948,-1)</f>
        <v/>
      </c>
      <c r="I5948" s="15">
        <f>IF($D5948=1,$C5948,-1)</f>
        <v/>
      </c>
    </row>
    <row r="5949">
      <c r="A5949" s="33" t="n">
        <v>45539.75</v>
      </c>
      <c r="B5949" s="15">
        <f>WEEKDAY($A5949,2)</f>
        <v/>
      </c>
      <c r="C5949" s="15">
        <f>HOUR($A5949)</f>
        <v/>
      </c>
      <c r="D5949" s="15">
        <f>IF(AND($A5949&gt;=Instellingen!$B$6,$A5949&lt;Instellingen!$B$7),1,0)</f>
        <v/>
      </c>
      <c r="E5949" s="15">
        <f>COUNTIF(tData[BezoekStart],"&lt;"&amp;($A5949+1/24))-COUNTIF(tData[BezoekEind],"&lt;="&amp;$A5949)</f>
        <v/>
      </c>
      <c r="F5949" s="15">
        <f>COUNTIF(tData[BezoekLangStart],"&lt;"&amp;($A5949+1/24))-COUNTIF(tData[BezoekLangEind],"&lt;="&amp;$A5949)</f>
        <v/>
      </c>
      <c r="G5949" s="15">
        <f>IF($D5949=1,$B5949*100+$C5949,-1)</f>
        <v/>
      </c>
      <c r="H5949" s="15">
        <f>IF($D5949=1,$B5949,-1)</f>
        <v/>
      </c>
      <c r="I5949" s="15">
        <f>IF($D5949=1,$C5949,-1)</f>
        <v/>
      </c>
    </row>
    <row r="5950">
      <c r="A5950" s="33" t="n">
        <v>45539.79166666666</v>
      </c>
      <c r="B5950" s="15">
        <f>WEEKDAY($A5950,2)</f>
        <v/>
      </c>
      <c r="C5950" s="15">
        <f>HOUR($A5950)</f>
        <v/>
      </c>
      <c r="D5950" s="15">
        <f>IF(AND($A5950&gt;=Instellingen!$B$6,$A5950&lt;Instellingen!$B$7),1,0)</f>
        <v/>
      </c>
      <c r="E5950" s="15">
        <f>COUNTIF(tData[BezoekStart],"&lt;"&amp;($A5950+1/24))-COUNTIF(tData[BezoekEind],"&lt;="&amp;$A5950)</f>
        <v/>
      </c>
      <c r="F5950" s="15">
        <f>COUNTIF(tData[BezoekLangStart],"&lt;"&amp;($A5950+1/24))-COUNTIF(tData[BezoekLangEind],"&lt;="&amp;$A5950)</f>
        <v/>
      </c>
      <c r="G5950" s="15">
        <f>IF($D5950=1,$B5950*100+$C5950,-1)</f>
        <v/>
      </c>
      <c r="H5950" s="15">
        <f>IF($D5950=1,$B5950,-1)</f>
        <v/>
      </c>
      <c r="I5950" s="15">
        <f>IF($D5950=1,$C5950,-1)</f>
        <v/>
      </c>
    </row>
    <row r="5951">
      <c r="A5951" s="33" t="n">
        <v>45539.83333333334</v>
      </c>
      <c r="B5951" s="15">
        <f>WEEKDAY($A5951,2)</f>
        <v/>
      </c>
      <c r="C5951" s="15">
        <f>HOUR($A5951)</f>
        <v/>
      </c>
      <c r="D5951" s="15">
        <f>IF(AND($A5951&gt;=Instellingen!$B$6,$A5951&lt;Instellingen!$B$7),1,0)</f>
        <v/>
      </c>
      <c r="E5951" s="15">
        <f>COUNTIF(tData[BezoekStart],"&lt;"&amp;($A5951+1/24))-COUNTIF(tData[BezoekEind],"&lt;="&amp;$A5951)</f>
        <v/>
      </c>
      <c r="F5951" s="15">
        <f>COUNTIF(tData[BezoekLangStart],"&lt;"&amp;($A5951+1/24))-COUNTIF(tData[BezoekLangEind],"&lt;="&amp;$A5951)</f>
        <v/>
      </c>
      <c r="G5951" s="15">
        <f>IF($D5951=1,$B5951*100+$C5951,-1)</f>
        <v/>
      </c>
      <c r="H5951" s="15">
        <f>IF($D5951=1,$B5951,-1)</f>
        <v/>
      </c>
      <c r="I5951" s="15">
        <f>IF($D5951=1,$C5951,-1)</f>
        <v/>
      </c>
    </row>
    <row r="5952">
      <c r="A5952" s="33" t="n">
        <v>45539.875</v>
      </c>
      <c r="B5952" s="15">
        <f>WEEKDAY($A5952,2)</f>
        <v/>
      </c>
      <c r="C5952" s="15">
        <f>HOUR($A5952)</f>
        <v/>
      </c>
      <c r="D5952" s="15">
        <f>IF(AND($A5952&gt;=Instellingen!$B$6,$A5952&lt;Instellingen!$B$7),1,0)</f>
        <v/>
      </c>
      <c r="E5952" s="15">
        <f>COUNTIF(tData[BezoekStart],"&lt;"&amp;($A5952+1/24))-COUNTIF(tData[BezoekEind],"&lt;="&amp;$A5952)</f>
        <v/>
      </c>
      <c r="F5952" s="15">
        <f>COUNTIF(tData[BezoekLangStart],"&lt;"&amp;($A5952+1/24))-COUNTIF(tData[BezoekLangEind],"&lt;="&amp;$A5952)</f>
        <v/>
      </c>
      <c r="G5952" s="15">
        <f>IF($D5952=1,$B5952*100+$C5952,-1)</f>
        <v/>
      </c>
      <c r="H5952" s="15">
        <f>IF($D5952=1,$B5952,-1)</f>
        <v/>
      </c>
      <c r="I5952" s="15">
        <f>IF($D5952=1,$C5952,-1)</f>
        <v/>
      </c>
    </row>
    <row r="5953">
      <c r="A5953" s="33" t="n">
        <v>45539.91666666666</v>
      </c>
      <c r="B5953" s="15">
        <f>WEEKDAY($A5953,2)</f>
        <v/>
      </c>
      <c r="C5953" s="15">
        <f>HOUR($A5953)</f>
        <v/>
      </c>
      <c r="D5953" s="15">
        <f>IF(AND($A5953&gt;=Instellingen!$B$6,$A5953&lt;Instellingen!$B$7),1,0)</f>
        <v/>
      </c>
      <c r="E5953" s="15">
        <f>COUNTIF(tData[BezoekStart],"&lt;"&amp;($A5953+1/24))-COUNTIF(tData[BezoekEind],"&lt;="&amp;$A5953)</f>
        <v/>
      </c>
      <c r="F5953" s="15">
        <f>COUNTIF(tData[BezoekLangStart],"&lt;"&amp;($A5953+1/24))-COUNTIF(tData[BezoekLangEind],"&lt;="&amp;$A5953)</f>
        <v/>
      </c>
      <c r="G5953" s="15">
        <f>IF($D5953=1,$B5953*100+$C5953,-1)</f>
        <v/>
      </c>
      <c r="H5953" s="15">
        <f>IF($D5953=1,$B5953,-1)</f>
        <v/>
      </c>
      <c r="I5953" s="15">
        <f>IF($D5953=1,$C5953,-1)</f>
        <v/>
      </c>
    </row>
    <row r="5954">
      <c r="A5954" s="33" t="n">
        <v>45539.95833333334</v>
      </c>
      <c r="B5954" s="15">
        <f>WEEKDAY($A5954,2)</f>
        <v/>
      </c>
      <c r="C5954" s="15">
        <f>HOUR($A5954)</f>
        <v/>
      </c>
      <c r="D5954" s="15">
        <f>IF(AND($A5954&gt;=Instellingen!$B$6,$A5954&lt;Instellingen!$B$7),1,0)</f>
        <v/>
      </c>
      <c r="E5954" s="15">
        <f>COUNTIF(tData[BezoekStart],"&lt;"&amp;($A5954+1/24))-COUNTIF(tData[BezoekEind],"&lt;="&amp;$A5954)</f>
        <v/>
      </c>
      <c r="F5954" s="15">
        <f>COUNTIF(tData[BezoekLangStart],"&lt;"&amp;($A5954+1/24))-COUNTIF(tData[BezoekLangEind],"&lt;="&amp;$A5954)</f>
        <v/>
      </c>
      <c r="G5954" s="15">
        <f>IF($D5954=1,$B5954*100+$C5954,-1)</f>
        <v/>
      </c>
      <c r="H5954" s="15">
        <f>IF($D5954=1,$B5954,-1)</f>
        <v/>
      </c>
      <c r="I5954" s="15">
        <f>IF($D5954=1,$C5954,-1)</f>
        <v/>
      </c>
    </row>
    <row r="5955">
      <c r="A5955" s="33" t="n">
        <v>45540</v>
      </c>
      <c r="B5955" s="15">
        <f>WEEKDAY($A5955,2)</f>
        <v/>
      </c>
      <c r="C5955" s="15">
        <f>HOUR($A5955)</f>
        <v/>
      </c>
      <c r="D5955" s="15">
        <f>IF(AND($A5955&gt;=Instellingen!$B$6,$A5955&lt;Instellingen!$B$7),1,0)</f>
        <v/>
      </c>
      <c r="E5955" s="15">
        <f>COUNTIF(tData[BezoekStart],"&lt;"&amp;($A5955+1/24))-COUNTIF(tData[BezoekEind],"&lt;="&amp;$A5955)</f>
        <v/>
      </c>
      <c r="F5955" s="15">
        <f>COUNTIF(tData[BezoekLangStart],"&lt;"&amp;($A5955+1/24))-COUNTIF(tData[BezoekLangEind],"&lt;="&amp;$A5955)</f>
        <v/>
      </c>
      <c r="G5955" s="15">
        <f>IF($D5955=1,$B5955*100+$C5955,-1)</f>
        <v/>
      </c>
      <c r="H5955" s="15">
        <f>IF($D5955=1,$B5955,-1)</f>
        <v/>
      </c>
      <c r="I5955" s="15">
        <f>IF($D5955=1,$C5955,-1)</f>
        <v/>
      </c>
    </row>
    <row r="5956">
      <c r="A5956" s="33" t="n">
        <v>45540.04166666666</v>
      </c>
      <c r="B5956" s="15">
        <f>WEEKDAY($A5956,2)</f>
        <v/>
      </c>
      <c r="C5956" s="15">
        <f>HOUR($A5956)</f>
        <v/>
      </c>
      <c r="D5956" s="15">
        <f>IF(AND($A5956&gt;=Instellingen!$B$6,$A5956&lt;Instellingen!$B$7),1,0)</f>
        <v/>
      </c>
      <c r="E5956" s="15">
        <f>COUNTIF(tData[BezoekStart],"&lt;"&amp;($A5956+1/24))-COUNTIF(tData[BezoekEind],"&lt;="&amp;$A5956)</f>
        <v/>
      </c>
      <c r="F5956" s="15">
        <f>COUNTIF(tData[BezoekLangStart],"&lt;"&amp;($A5956+1/24))-COUNTIF(tData[BezoekLangEind],"&lt;="&amp;$A5956)</f>
        <v/>
      </c>
      <c r="G5956" s="15">
        <f>IF($D5956=1,$B5956*100+$C5956,-1)</f>
        <v/>
      </c>
      <c r="H5956" s="15">
        <f>IF($D5956=1,$B5956,-1)</f>
        <v/>
      </c>
      <c r="I5956" s="15">
        <f>IF($D5956=1,$C5956,-1)</f>
        <v/>
      </c>
    </row>
    <row r="5957">
      <c r="A5957" s="33" t="n">
        <v>45540.08333333334</v>
      </c>
      <c r="B5957" s="15">
        <f>WEEKDAY($A5957,2)</f>
        <v/>
      </c>
      <c r="C5957" s="15">
        <f>HOUR($A5957)</f>
        <v/>
      </c>
      <c r="D5957" s="15">
        <f>IF(AND($A5957&gt;=Instellingen!$B$6,$A5957&lt;Instellingen!$B$7),1,0)</f>
        <v/>
      </c>
      <c r="E5957" s="15">
        <f>COUNTIF(tData[BezoekStart],"&lt;"&amp;($A5957+1/24))-COUNTIF(tData[BezoekEind],"&lt;="&amp;$A5957)</f>
        <v/>
      </c>
      <c r="F5957" s="15">
        <f>COUNTIF(tData[BezoekLangStart],"&lt;"&amp;($A5957+1/24))-COUNTIF(tData[BezoekLangEind],"&lt;="&amp;$A5957)</f>
        <v/>
      </c>
      <c r="G5957" s="15">
        <f>IF($D5957=1,$B5957*100+$C5957,-1)</f>
        <v/>
      </c>
      <c r="H5957" s="15">
        <f>IF($D5957=1,$B5957,-1)</f>
        <v/>
      </c>
      <c r="I5957" s="15">
        <f>IF($D5957=1,$C5957,-1)</f>
        <v/>
      </c>
    </row>
    <row r="5958">
      <c r="A5958" s="33" t="n">
        <v>45540.125</v>
      </c>
      <c r="B5958" s="15">
        <f>WEEKDAY($A5958,2)</f>
        <v/>
      </c>
      <c r="C5958" s="15">
        <f>HOUR($A5958)</f>
        <v/>
      </c>
      <c r="D5958" s="15">
        <f>IF(AND($A5958&gt;=Instellingen!$B$6,$A5958&lt;Instellingen!$B$7),1,0)</f>
        <v/>
      </c>
      <c r="E5958" s="15">
        <f>COUNTIF(tData[BezoekStart],"&lt;"&amp;($A5958+1/24))-COUNTIF(tData[BezoekEind],"&lt;="&amp;$A5958)</f>
        <v/>
      </c>
      <c r="F5958" s="15">
        <f>COUNTIF(tData[BezoekLangStart],"&lt;"&amp;($A5958+1/24))-COUNTIF(tData[BezoekLangEind],"&lt;="&amp;$A5958)</f>
        <v/>
      </c>
      <c r="G5958" s="15">
        <f>IF($D5958=1,$B5958*100+$C5958,-1)</f>
        <v/>
      </c>
      <c r="H5958" s="15">
        <f>IF($D5958=1,$B5958,-1)</f>
        <v/>
      </c>
      <c r="I5958" s="15">
        <f>IF($D5958=1,$C5958,-1)</f>
        <v/>
      </c>
    </row>
    <row r="5959">
      <c r="A5959" s="33" t="n">
        <v>45540.16666666666</v>
      </c>
      <c r="B5959" s="15">
        <f>WEEKDAY($A5959,2)</f>
        <v/>
      </c>
      <c r="C5959" s="15">
        <f>HOUR($A5959)</f>
        <v/>
      </c>
      <c r="D5959" s="15">
        <f>IF(AND($A5959&gt;=Instellingen!$B$6,$A5959&lt;Instellingen!$B$7),1,0)</f>
        <v/>
      </c>
      <c r="E5959" s="15">
        <f>COUNTIF(tData[BezoekStart],"&lt;"&amp;($A5959+1/24))-COUNTIF(tData[BezoekEind],"&lt;="&amp;$A5959)</f>
        <v/>
      </c>
      <c r="F5959" s="15">
        <f>COUNTIF(tData[BezoekLangStart],"&lt;"&amp;($A5959+1/24))-COUNTIF(tData[BezoekLangEind],"&lt;="&amp;$A5959)</f>
        <v/>
      </c>
      <c r="G5959" s="15">
        <f>IF($D5959=1,$B5959*100+$C5959,-1)</f>
        <v/>
      </c>
      <c r="H5959" s="15">
        <f>IF($D5959=1,$B5959,-1)</f>
        <v/>
      </c>
      <c r="I5959" s="15">
        <f>IF($D5959=1,$C5959,-1)</f>
        <v/>
      </c>
    </row>
    <row r="5960">
      <c r="A5960" s="33" t="n">
        <v>45540.20833333334</v>
      </c>
      <c r="B5960" s="15">
        <f>WEEKDAY($A5960,2)</f>
        <v/>
      </c>
      <c r="C5960" s="15">
        <f>HOUR($A5960)</f>
        <v/>
      </c>
      <c r="D5960" s="15">
        <f>IF(AND($A5960&gt;=Instellingen!$B$6,$A5960&lt;Instellingen!$B$7),1,0)</f>
        <v/>
      </c>
      <c r="E5960" s="15">
        <f>COUNTIF(tData[BezoekStart],"&lt;"&amp;($A5960+1/24))-COUNTIF(tData[BezoekEind],"&lt;="&amp;$A5960)</f>
        <v/>
      </c>
      <c r="F5960" s="15">
        <f>COUNTIF(tData[BezoekLangStart],"&lt;"&amp;($A5960+1/24))-COUNTIF(tData[BezoekLangEind],"&lt;="&amp;$A5960)</f>
        <v/>
      </c>
      <c r="G5960" s="15">
        <f>IF($D5960=1,$B5960*100+$C5960,-1)</f>
        <v/>
      </c>
      <c r="H5960" s="15">
        <f>IF($D5960=1,$B5960,-1)</f>
        <v/>
      </c>
      <c r="I5960" s="15">
        <f>IF($D5960=1,$C5960,-1)</f>
        <v/>
      </c>
    </row>
    <row r="5961">
      <c r="A5961" s="33" t="n">
        <v>45540.25</v>
      </c>
      <c r="B5961" s="15">
        <f>WEEKDAY($A5961,2)</f>
        <v/>
      </c>
      <c r="C5961" s="15">
        <f>HOUR($A5961)</f>
        <v/>
      </c>
      <c r="D5961" s="15">
        <f>IF(AND($A5961&gt;=Instellingen!$B$6,$A5961&lt;Instellingen!$B$7),1,0)</f>
        <v/>
      </c>
      <c r="E5961" s="15">
        <f>COUNTIF(tData[BezoekStart],"&lt;"&amp;($A5961+1/24))-COUNTIF(tData[BezoekEind],"&lt;="&amp;$A5961)</f>
        <v/>
      </c>
      <c r="F5961" s="15">
        <f>COUNTIF(tData[BezoekLangStart],"&lt;"&amp;($A5961+1/24))-COUNTIF(tData[BezoekLangEind],"&lt;="&amp;$A5961)</f>
        <v/>
      </c>
      <c r="G5961" s="15">
        <f>IF($D5961=1,$B5961*100+$C5961,-1)</f>
        <v/>
      </c>
      <c r="H5961" s="15">
        <f>IF($D5961=1,$B5961,-1)</f>
        <v/>
      </c>
      <c r="I5961" s="15">
        <f>IF($D5961=1,$C5961,-1)</f>
        <v/>
      </c>
    </row>
    <row r="5962">
      <c r="A5962" s="33" t="n">
        <v>45540.29166666666</v>
      </c>
      <c r="B5962" s="15">
        <f>WEEKDAY($A5962,2)</f>
        <v/>
      </c>
      <c r="C5962" s="15">
        <f>HOUR($A5962)</f>
        <v/>
      </c>
      <c r="D5962" s="15">
        <f>IF(AND($A5962&gt;=Instellingen!$B$6,$A5962&lt;Instellingen!$B$7),1,0)</f>
        <v/>
      </c>
      <c r="E5962" s="15">
        <f>COUNTIF(tData[BezoekStart],"&lt;"&amp;($A5962+1/24))-COUNTIF(tData[BezoekEind],"&lt;="&amp;$A5962)</f>
        <v/>
      </c>
      <c r="F5962" s="15">
        <f>COUNTIF(tData[BezoekLangStart],"&lt;"&amp;($A5962+1/24))-COUNTIF(tData[BezoekLangEind],"&lt;="&amp;$A5962)</f>
        <v/>
      </c>
      <c r="G5962" s="15">
        <f>IF($D5962=1,$B5962*100+$C5962,-1)</f>
        <v/>
      </c>
      <c r="H5962" s="15">
        <f>IF($D5962=1,$B5962,-1)</f>
        <v/>
      </c>
      <c r="I5962" s="15">
        <f>IF($D5962=1,$C5962,-1)</f>
        <v/>
      </c>
    </row>
    <row r="5963">
      <c r="A5963" s="33" t="n">
        <v>45540.33333333334</v>
      </c>
      <c r="B5963" s="15">
        <f>WEEKDAY($A5963,2)</f>
        <v/>
      </c>
      <c r="C5963" s="15">
        <f>HOUR($A5963)</f>
        <v/>
      </c>
      <c r="D5963" s="15">
        <f>IF(AND($A5963&gt;=Instellingen!$B$6,$A5963&lt;Instellingen!$B$7),1,0)</f>
        <v/>
      </c>
      <c r="E5963" s="15">
        <f>COUNTIF(tData[BezoekStart],"&lt;"&amp;($A5963+1/24))-COUNTIF(tData[BezoekEind],"&lt;="&amp;$A5963)</f>
        <v/>
      </c>
      <c r="F5963" s="15">
        <f>COUNTIF(tData[BezoekLangStart],"&lt;"&amp;($A5963+1/24))-COUNTIF(tData[BezoekLangEind],"&lt;="&amp;$A5963)</f>
        <v/>
      </c>
      <c r="G5963" s="15">
        <f>IF($D5963=1,$B5963*100+$C5963,-1)</f>
        <v/>
      </c>
      <c r="H5963" s="15">
        <f>IF($D5963=1,$B5963,-1)</f>
        <v/>
      </c>
      <c r="I5963" s="15">
        <f>IF($D5963=1,$C5963,-1)</f>
        <v/>
      </c>
    </row>
    <row r="5964">
      <c r="A5964" s="33" t="n">
        <v>45540.375</v>
      </c>
      <c r="B5964" s="15">
        <f>WEEKDAY($A5964,2)</f>
        <v/>
      </c>
      <c r="C5964" s="15">
        <f>HOUR($A5964)</f>
        <v/>
      </c>
      <c r="D5964" s="15">
        <f>IF(AND($A5964&gt;=Instellingen!$B$6,$A5964&lt;Instellingen!$B$7),1,0)</f>
        <v/>
      </c>
      <c r="E5964" s="15">
        <f>COUNTIF(tData[BezoekStart],"&lt;"&amp;($A5964+1/24))-COUNTIF(tData[BezoekEind],"&lt;="&amp;$A5964)</f>
        <v/>
      </c>
      <c r="F5964" s="15">
        <f>COUNTIF(tData[BezoekLangStart],"&lt;"&amp;($A5964+1/24))-COUNTIF(tData[BezoekLangEind],"&lt;="&amp;$A5964)</f>
        <v/>
      </c>
      <c r="G5964" s="15">
        <f>IF($D5964=1,$B5964*100+$C5964,-1)</f>
        <v/>
      </c>
      <c r="H5964" s="15">
        <f>IF($D5964=1,$B5964,-1)</f>
        <v/>
      </c>
      <c r="I5964" s="15">
        <f>IF($D5964=1,$C5964,-1)</f>
        <v/>
      </c>
    </row>
    <row r="5965">
      <c r="A5965" s="33" t="n">
        <v>45540.41666666666</v>
      </c>
      <c r="B5965" s="15">
        <f>WEEKDAY($A5965,2)</f>
        <v/>
      </c>
      <c r="C5965" s="15">
        <f>HOUR($A5965)</f>
        <v/>
      </c>
      <c r="D5965" s="15">
        <f>IF(AND($A5965&gt;=Instellingen!$B$6,$A5965&lt;Instellingen!$B$7),1,0)</f>
        <v/>
      </c>
      <c r="E5965" s="15">
        <f>COUNTIF(tData[BezoekStart],"&lt;"&amp;($A5965+1/24))-COUNTIF(tData[BezoekEind],"&lt;="&amp;$A5965)</f>
        <v/>
      </c>
      <c r="F5965" s="15">
        <f>COUNTIF(tData[BezoekLangStart],"&lt;"&amp;($A5965+1/24))-COUNTIF(tData[BezoekLangEind],"&lt;="&amp;$A5965)</f>
        <v/>
      </c>
      <c r="G5965" s="15">
        <f>IF($D5965=1,$B5965*100+$C5965,-1)</f>
        <v/>
      </c>
      <c r="H5965" s="15">
        <f>IF($D5965=1,$B5965,-1)</f>
        <v/>
      </c>
      <c r="I5965" s="15">
        <f>IF($D5965=1,$C5965,-1)</f>
        <v/>
      </c>
    </row>
    <row r="5966">
      <c r="A5966" s="33" t="n">
        <v>45540.45833333334</v>
      </c>
      <c r="B5966" s="15">
        <f>WEEKDAY($A5966,2)</f>
        <v/>
      </c>
      <c r="C5966" s="15">
        <f>HOUR($A5966)</f>
        <v/>
      </c>
      <c r="D5966" s="15">
        <f>IF(AND($A5966&gt;=Instellingen!$B$6,$A5966&lt;Instellingen!$B$7),1,0)</f>
        <v/>
      </c>
      <c r="E5966" s="15">
        <f>COUNTIF(tData[BezoekStart],"&lt;"&amp;($A5966+1/24))-COUNTIF(tData[BezoekEind],"&lt;="&amp;$A5966)</f>
        <v/>
      </c>
      <c r="F5966" s="15">
        <f>COUNTIF(tData[BezoekLangStart],"&lt;"&amp;($A5966+1/24))-COUNTIF(tData[BezoekLangEind],"&lt;="&amp;$A5966)</f>
        <v/>
      </c>
      <c r="G5966" s="15">
        <f>IF($D5966=1,$B5966*100+$C5966,-1)</f>
        <v/>
      </c>
      <c r="H5966" s="15">
        <f>IF($D5966=1,$B5966,-1)</f>
        <v/>
      </c>
      <c r="I5966" s="15">
        <f>IF($D5966=1,$C5966,-1)</f>
        <v/>
      </c>
    </row>
    <row r="5967">
      <c r="A5967" s="33" t="n">
        <v>45540.5</v>
      </c>
      <c r="B5967" s="15">
        <f>WEEKDAY($A5967,2)</f>
        <v/>
      </c>
      <c r="C5967" s="15">
        <f>HOUR($A5967)</f>
        <v/>
      </c>
      <c r="D5967" s="15">
        <f>IF(AND($A5967&gt;=Instellingen!$B$6,$A5967&lt;Instellingen!$B$7),1,0)</f>
        <v/>
      </c>
      <c r="E5967" s="15">
        <f>COUNTIF(tData[BezoekStart],"&lt;"&amp;($A5967+1/24))-COUNTIF(tData[BezoekEind],"&lt;="&amp;$A5967)</f>
        <v/>
      </c>
      <c r="F5967" s="15">
        <f>COUNTIF(tData[BezoekLangStart],"&lt;"&amp;($A5967+1/24))-COUNTIF(tData[BezoekLangEind],"&lt;="&amp;$A5967)</f>
        <v/>
      </c>
      <c r="G5967" s="15">
        <f>IF($D5967=1,$B5967*100+$C5967,-1)</f>
        <v/>
      </c>
      <c r="H5967" s="15">
        <f>IF($D5967=1,$B5967,-1)</f>
        <v/>
      </c>
      <c r="I5967" s="15">
        <f>IF($D5967=1,$C5967,-1)</f>
        <v/>
      </c>
    </row>
    <row r="5968">
      <c r="A5968" s="33" t="n">
        <v>45540.54166666666</v>
      </c>
      <c r="B5968" s="15">
        <f>WEEKDAY($A5968,2)</f>
        <v/>
      </c>
      <c r="C5968" s="15">
        <f>HOUR($A5968)</f>
        <v/>
      </c>
      <c r="D5968" s="15">
        <f>IF(AND($A5968&gt;=Instellingen!$B$6,$A5968&lt;Instellingen!$B$7),1,0)</f>
        <v/>
      </c>
      <c r="E5968" s="15">
        <f>COUNTIF(tData[BezoekStart],"&lt;"&amp;($A5968+1/24))-COUNTIF(tData[BezoekEind],"&lt;="&amp;$A5968)</f>
        <v/>
      </c>
      <c r="F5968" s="15">
        <f>COUNTIF(tData[BezoekLangStart],"&lt;"&amp;($A5968+1/24))-COUNTIF(tData[BezoekLangEind],"&lt;="&amp;$A5968)</f>
        <v/>
      </c>
      <c r="G5968" s="15">
        <f>IF($D5968=1,$B5968*100+$C5968,-1)</f>
        <v/>
      </c>
      <c r="H5968" s="15">
        <f>IF($D5968=1,$B5968,-1)</f>
        <v/>
      </c>
      <c r="I5968" s="15">
        <f>IF($D5968=1,$C5968,-1)</f>
        <v/>
      </c>
    </row>
    <row r="5969">
      <c r="A5969" s="33" t="n">
        <v>45540.58333333334</v>
      </c>
      <c r="B5969" s="15">
        <f>WEEKDAY($A5969,2)</f>
        <v/>
      </c>
      <c r="C5969" s="15">
        <f>HOUR($A5969)</f>
        <v/>
      </c>
      <c r="D5969" s="15">
        <f>IF(AND($A5969&gt;=Instellingen!$B$6,$A5969&lt;Instellingen!$B$7),1,0)</f>
        <v/>
      </c>
      <c r="E5969" s="15">
        <f>COUNTIF(tData[BezoekStart],"&lt;"&amp;($A5969+1/24))-COUNTIF(tData[BezoekEind],"&lt;="&amp;$A5969)</f>
        <v/>
      </c>
      <c r="F5969" s="15">
        <f>COUNTIF(tData[BezoekLangStart],"&lt;"&amp;($A5969+1/24))-COUNTIF(tData[BezoekLangEind],"&lt;="&amp;$A5969)</f>
        <v/>
      </c>
      <c r="G5969" s="15">
        <f>IF($D5969=1,$B5969*100+$C5969,-1)</f>
        <v/>
      </c>
      <c r="H5969" s="15">
        <f>IF($D5969=1,$B5969,-1)</f>
        <v/>
      </c>
      <c r="I5969" s="15">
        <f>IF($D5969=1,$C5969,-1)</f>
        <v/>
      </c>
    </row>
    <row r="5970">
      <c r="A5970" s="33" t="n">
        <v>45540.625</v>
      </c>
      <c r="B5970" s="15">
        <f>WEEKDAY($A5970,2)</f>
        <v/>
      </c>
      <c r="C5970" s="15">
        <f>HOUR($A5970)</f>
        <v/>
      </c>
      <c r="D5970" s="15">
        <f>IF(AND($A5970&gt;=Instellingen!$B$6,$A5970&lt;Instellingen!$B$7),1,0)</f>
        <v/>
      </c>
      <c r="E5970" s="15">
        <f>COUNTIF(tData[BezoekStart],"&lt;"&amp;($A5970+1/24))-COUNTIF(tData[BezoekEind],"&lt;="&amp;$A5970)</f>
        <v/>
      </c>
      <c r="F5970" s="15">
        <f>COUNTIF(tData[BezoekLangStart],"&lt;"&amp;($A5970+1/24))-COUNTIF(tData[BezoekLangEind],"&lt;="&amp;$A5970)</f>
        <v/>
      </c>
      <c r="G5970" s="15">
        <f>IF($D5970=1,$B5970*100+$C5970,-1)</f>
        <v/>
      </c>
      <c r="H5970" s="15">
        <f>IF($D5970=1,$B5970,-1)</f>
        <v/>
      </c>
      <c r="I5970" s="15">
        <f>IF($D5970=1,$C5970,-1)</f>
        <v/>
      </c>
    </row>
    <row r="5971">
      <c r="A5971" s="33" t="n">
        <v>45540.66666666666</v>
      </c>
      <c r="B5971" s="15">
        <f>WEEKDAY($A5971,2)</f>
        <v/>
      </c>
      <c r="C5971" s="15">
        <f>HOUR($A5971)</f>
        <v/>
      </c>
      <c r="D5971" s="15">
        <f>IF(AND($A5971&gt;=Instellingen!$B$6,$A5971&lt;Instellingen!$B$7),1,0)</f>
        <v/>
      </c>
      <c r="E5971" s="15">
        <f>COUNTIF(tData[BezoekStart],"&lt;"&amp;($A5971+1/24))-COUNTIF(tData[BezoekEind],"&lt;="&amp;$A5971)</f>
        <v/>
      </c>
      <c r="F5971" s="15">
        <f>COUNTIF(tData[BezoekLangStart],"&lt;"&amp;($A5971+1/24))-COUNTIF(tData[BezoekLangEind],"&lt;="&amp;$A5971)</f>
        <v/>
      </c>
      <c r="G5971" s="15">
        <f>IF($D5971=1,$B5971*100+$C5971,-1)</f>
        <v/>
      </c>
      <c r="H5971" s="15">
        <f>IF($D5971=1,$B5971,-1)</f>
        <v/>
      </c>
      <c r="I5971" s="15">
        <f>IF($D5971=1,$C5971,-1)</f>
        <v/>
      </c>
    </row>
    <row r="5972">
      <c r="A5972" s="33" t="n">
        <v>45540.70833333334</v>
      </c>
      <c r="B5972" s="15">
        <f>WEEKDAY($A5972,2)</f>
        <v/>
      </c>
      <c r="C5972" s="15">
        <f>HOUR($A5972)</f>
        <v/>
      </c>
      <c r="D5972" s="15">
        <f>IF(AND($A5972&gt;=Instellingen!$B$6,$A5972&lt;Instellingen!$B$7),1,0)</f>
        <v/>
      </c>
      <c r="E5972" s="15">
        <f>COUNTIF(tData[BezoekStart],"&lt;"&amp;($A5972+1/24))-COUNTIF(tData[BezoekEind],"&lt;="&amp;$A5972)</f>
        <v/>
      </c>
      <c r="F5972" s="15">
        <f>COUNTIF(tData[BezoekLangStart],"&lt;"&amp;($A5972+1/24))-COUNTIF(tData[BezoekLangEind],"&lt;="&amp;$A5972)</f>
        <v/>
      </c>
      <c r="G5972" s="15">
        <f>IF($D5972=1,$B5972*100+$C5972,-1)</f>
        <v/>
      </c>
      <c r="H5972" s="15">
        <f>IF($D5972=1,$B5972,-1)</f>
        <v/>
      </c>
      <c r="I5972" s="15">
        <f>IF($D5972=1,$C5972,-1)</f>
        <v/>
      </c>
    </row>
    <row r="5973">
      <c r="A5973" s="33" t="n">
        <v>45540.75</v>
      </c>
      <c r="B5973" s="15">
        <f>WEEKDAY($A5973,2)</f>
        <v/>
      </c>
      <c r="C5973" s="15">
        <f>HOUR($A5973)</f>
        <v/>
      </c>
      <c r="D5973" s="15">
        <f>IF(AND($A5973&gt;=Instellingen!$B$6,$A5973&lt;Instellingen!$B$7),1,0)</f>
        <v/>
      </c>
      <c r="E5973" s="15">
        <f>COUNTIF(tData[BezoekStart],"&lt;"&amp;($A5973+1/24))-COUNTIF(tData[BezoekEind],"&lt;="&amp;$A5973)</f>
        <v/>
      </c>
      <c r="F5973" s="15">
        <f>COUNTIF(tData[BezoekLangStart],"&lt;"&amp;($A5973+1/24))-COUNTIF(tData[BezoekLangEind],"&lt;="&amp;$A5973)</f>
        <v/>
      </c>
      <c r="G5973" s="15">
        <f>IF($D5973=1,$B5973*100+$C5973,-1)</f>
        <v/>
      </c>
      <c r="H5973" s="15">
        <f>IF($D5973=1,$B5973,-1)</f>
        <v/>
      </c>
      <c r="I5973" s="15">
        <f>IF($D5973=1,$C5973,-1)</f>
        <v/>
      </c>
    </row>
    <row r="5974">
      <c r="A5974" s="33" t="n">
        <v>45540.79166666666</v>
      </c>
      <c r="B5974" s="15">
        <f>WEEKDAY($A5974,2)</f>
        <v/>
      </c>
      <c r="C5974" s="15">
        <f>HOUR($A5974)</f>
        <v/>
      </c>
      <c r="D5974" s="15">
        <f>IF(AND($A5974&gt;=Instellingen!$B$6,$A5974&lt;Instellingen!$B$7),1,0)</f>
        <v/>
      </c>
      <c r="E5974" s="15">
        <f>COUNTIF(tData[BezoekStart],"&lt;"&amp;($A5974+1/24))-COUNTIF(tData[BezoekEind],"&lt;="&amp;$A5974)</f>
        <v/>
      </c>
      <c r="F5974" s="15">
        <f>COUNTIF(tData[BezoekLangStart],"&lt;"&amp;($A5974+1/24))-COUNTIF(tData[BezoekLangEind],"&lt;="&amp;$A5974)</f>
        <v/>
      </c>
      <c r="G5974" s="15">
        <f>IF($D5974=1,$B5974*100+$C5974,-1)</f>
        <v/>
      </c>
      <c r="H5974" s="15">
        <f>IF($D5974=1,$B5974,-1)</f>
        <v/>
      </c>
      <c r="I5974" s="15">
        <f>IF($D5974=1,$C5974,-1)</f>
        <v/>
      </c>
    </row>
    <row r="5975">
      <c r="A5975" s="33" t="n">
        <v>45540.83333333334</v>
      </c>
      <c r="B5975" s="15">
        <f>WEEKDAY($A5975,2)</f>
        <v/>
      </c>
      <c r="C5975" s="15">
        <f>HOUR($A5975)</f>
        <v/>
      </c>
      <c r="D5975" s="15">
        <f>IF(AND($A5975&gt;=Instellingen!$B$6,$A5975&lt;Instellingen!$B$7),1,0)</f>
        <v/>
      </c>
      <c r="E5975" s="15">
        <f>COUNTIF(tData[BezoekStart],"&lt;"&amp;($A5975+1/24))-COUNTIF(tData[BezoekEind],"&lt;="&amp;$A5975)</f>
        <v/>
      </c>
      <c r="F5975" s="15">
        <f>COUNTIF(tData[BezoekLangStart],"&lt;"&amp;($A5975+1/24))-COUNTIF(tData[BezoekLangEind],"&lt;="&amp;$A5975)</f>
        <v/>
      </c>
      <c r="G5975" s="15">
        <f>IF($D5975=1,$B5975*100+$C5975,-1)</f>
        <v/>
      </c>
      <c r="H5975" s="15">
        <f>IF($D5975=1,$B5975,-1)</f>
        <v/>
      </c>
      <c r="I5975" s="15">
        <f>IF($D5975=1,$C5975,-1)</f>
        <v/>
      </c>
    </row>
    <row r="5976">
      <c r="A5976" s="33" t="n">
        <v>45540.875</v>
      </c>
      <c r="B5976" s="15">
        <f>WEEKDAY($A5976,2)</f>
        <v/>
      </c>
      <c r="C5976" s="15">
        <f>HOUR($A5976)</f>
        <v/>
      </c>
      <c r="D5976" s="15">
        <f>IF(AND($A5976&gt;=Instellingen!$B$6,$A5976&lt;Instellingen!$B$7),1,0)</f>
        <v/>
      </c>
      <c r="E5976" s="15">
        <f>COUNTIF(tData[BezoekStart],"&lt;"&amp;($A5976+1/24))-COUNTIF(tData[BezoekEind],"&lt;="&amp;$A5976)</f>
        <v/>
      </c>
      <c r="F5976" s="15">
        <f>COUNTIF(tData[BezoekLangStart],"&lt;"&amp;($A5976+1/24))-COUNTIF(tData[BezoekLangEind],"&lt;="&amp;$A5976)</f>
        <v/>
      </c>
      <c r="G5976" s="15">
        <f>IF($D5976=1,$B5976*100+$C5976,-1)</f>
        <v/>
      </c>
      <c r="H5976" s="15">
        <f>IF($D5976=1,$B5976,-1)</f>
        <v/>
      </c>
      <c r="I5976" s="15">
        <f>IF($D5976=1,$C5976,-1)</f>
        <v/>
      </c>
    </row>
    <row r="5977">
      <c r="A5977" s="33" t="n">
        <v>45540.91666666666</v>
      </c>
      <c r="B5977" s="15">
        <f>WEEKDAY($A5977,2)</f>
        <v/>
      </c>
      <c r="C5977" s="15">
        <f>HOUR($A5977)</f>
        <v/>
      </c>
      <c r="D5977" s="15">
        <f>IF(AND($A5977&gt;=Instellingen!$B$6,$A5977&lt;Instellingen!$B$7),1,0)</f>
        <v/>
      </c>
      <c r="E5977" s="15">
        <f>COUNTIF(tData[BezoekStart],"&lt;"&amp;($A5977+1/24))-COUNTIF(tData[BezoekEind],"&lt;="&amp;$A5977)</f>
        <v/>
      </c>
      <c r="F5977" s="15">
        <f>COUNTIF(tData[BezoekLangStart],"&lt;"&amp;($A5977+1/24))-COUNTIF(tData[BezoekLangEind],"&lt;="&amp;$A5977)</f>
        <v/>
      </c>
      <c r="G5977" s="15">
        <f>IF($D5977=1,$B5977*100+$C5977,-1)</f>
        <v/>
      </c>
      <c r="H5977" s="15">
        <f>IF($D5977=1,$B5977,-1)</f>
        <v/>
      </c>
      <c r="I5977" s="15">
        <f>IF($D5977=1,$C5977,-1)</f>
        <v/>
      </c>
    </row>
    <row r="5978">
      <c r="A5978" s="33" t="n">
        <v>45540.95833333334</v>
      </c>
      <c r="B5978" s="15">
        <f>WEEKDAY($A5978,2)</f>
        <v/>
      </c>
      <c r="C5978" s="15">
        <f>HOUR($A5978)</f>
        <v/>
      </c>
      <c r="D5978" s="15">
        <f>IF(AND($A5978&gt;=Instellingen!$B$6,$A5978&lt;Instellingen!$B$7),1,0)</f>
        <v/>
      </c>
      <c r="E5978" s="15">
        <f>COUNTIF(tData[BezoekStart],"&lt;"&amp;($A5978+1/24))-COUNTIF(tData[BezoekEind],"&lt;="&amp;$A5978)</f>
        <v/>
      </c>
      <c r="F5978" s="15">
        <f>COUNTIF(tData[BezoekLangStart],"&lt;"&amp;($A5978+1/24))-COUNTIF(tData[BezoekLangEind],"&lt;="&amp;$A5978)</f>
        <v/>
      </c>
      <c r="G5978" s="15">
        <f>IF($D5978=1,$B5978*100+$C5978,-1)</f>
        <v/>
      </c>
      <c r="H5978" s="15">
        <f>IF($D5978=1,$B5978,-1)</f>
        <v/>
      </c>
      <c r="I5978" s="15">
        <f>IF($D5978=1,$C5978,-1)</f>
        <v/>
      </c>
    </row>
    <row r="5979">
      <c r="A5979" s="33" t="n">
        <v>45541</v>
      </c>
      <c r="B5979" s="15">
        <f>WEEKDAY($A5979,2)</f>
        <v/>
      </c>
      <c r="C5979" s="15">
        <f>HOUR($A5979)</f>
        <v/>
      </c>
      <c r="D5979" s="15">
        <f>IF(AND($A5979&gt;=Instellingen!$B$6,$A5979&lt;Instellingen!$B$7),1,0)</f>
        <v/>
      </c>
      <c r="E5979" s="15">
        <f>COUNTIF(tData[BezoekStart],"&lt;"&amp;($A5979+1/24))-COUNTIF(tData[BezoekEind],"&lt;="&amp;$A5979)</f>
        <v/>
      </c>
      <c r="F5979" s="15">
        <f>COUNTIF(tData[BezoekLangStart],"&lt;"&amp;($A5979+1/24))-COUNTIF(tData[BezoekLangEind],"&lt;="&amp;$A5979)</f>
        <v/>
      </c>
      <c r="G5979" s="15">
        <f>IF($D5979=1,$B5979*100+$C5979,-1)</f>
        <v/>
      </c>
      <c r="H5979" s="15">
        <f>IF($D5979=1,$B5979,-1)</f>
        <v/>
      </c>
      <c r="I5979" s="15">
        <f>IF($D5979=1,$C5979,-1)</f>
        <v/>
      </c>
    </row>
    <row r="5980">
      <c r="A5980" s="33" t="n">
        <v>45541.04166666666</v>
      </c>
      <c r="B5980" s="15">
        <f>WEEKDAY($A5980,2)</f>
        <v/>
      </c>
      <c r="C5980" s="15">
        <f>HOUR($A5980)</f>
        <v/>
      </c>
      <c r="D5980" s="15">
        <f>IF(AND($A5980&gt;=Instellingen!$B$6,$A5980&lt;Instellingen!$B$7),1,0)</f>
        <v/>
      </c>
      <c r="E5980" s="15">
        <f>COUNTIF(tData[BezoekStart],"&lt;"&amp;($A5980+1/24))-COUNTIF(tData[BezoekEind],"&lt;="&amp;$A5980)</f>
        <v/>
      </c>
      <c r="F5980" s="15">
        <f>COUNTIF(tData[BezoekLangStart],"&lt;"&amp;($A5980+1/24))-COUNTIF(tData[BezoekLangEind],"&lt;="&amp;$A5980)</f>
        <v/>
      </c>
      <c r="G5980" s="15">
        <f>IF($D5980=1,$B5980*100+$C5980,-1)</f>
        <v/>
      </c>
      <c r="H5980" s="15">
        <f>IF($D5980=1,$B5980,-1)</f>
        <v/>
      </c>
      <c r="I5980" s="15">
        <f>IF($D5980=1,$C5980,-1)</f>
        <v/>
      </c>
    </row>
    <row r="5981">
      <c r="A5981" s="33" t="n">
        <v>45541.08333333334</v>
      </c>
      <c r="B5981" s="15">
        <f>WEEKDAY($A5981,2)</f>
        <v/>
      </c>
      <c r="C5981" s="15">
        <f>HOUR($A5981)</f>
        <v/>
      </c>
      <c r="D5981" s="15">
        <f>IF(AND($A5981&gt;=Instellingen!$B$6,$A5981&lt;Instellingen!$B$7),1,0)</f>
        <v/>
      </c>
      <c r="E5981" s="15">
        <f>COUNTIF(tData[BezoekStart],"&lt;"&amp;($A5981+1/24))-COUNTIF(tData[BezoekEind],"&lt;="&amp;$A5981)</f>
        <v/>
      </c>
      <c r="F5981" s="15">
        <f>COUNTIF(tData[BezoekLangStart],"&lt;"&amp;($A5981+1/24))-COUNTIF(tData[BezoekLangEind],"&lt;="&amp;$A5981)</f>
        <v/>
      </c>
      <c r="G5981" s="15">
        <f>IF($D5981=1,$B5981*100+$C5981,-1)</f>
        <v/>
      </c>
      <c r="H5981" s="15">
        <f>IF($D5981=1,$B5981,-1)</f>
        <v/>
      </c>
      <c r="I5981" s="15">
        <f>IF($D5981=1,$C5981,-1)</f>
        <v/>
      </c>
    </row>
    <row r="5982">
      <c r="A5982" s="33" t="n">
        <v>45541.125</v>
      </c>
      <c r="B5982" s="15">
        <f>WEEKDAY($A5982,2)</f>
        <v/>
      </c>
      <c r="C5982" s="15">
        <f>HOUR($A5982)</f>
        <v/>
      </c>
      <c r="D5982" s="15">
        <f>IF(AND($A5982&gt;=Instellingen!$B$6,$A5982&lt;Instellingen!$B$7),1,0)</f>
        <v/>
      </c>
      <c r="E5982" s="15">
        <f>COUNTIF(tData[BezoekStart],"&lt;"&amp;($A5982+1/24))-COUNTIF(tData[BezoekEind],"&lt;="&amp;$A5982)</f>
        <v/>
      </c>
      <c r="F5982" s="15">
        <f>COUNTIF(tData[BezoekLangStart],"&lt;"&amp;($A5982+1/24))-COUNTIF(tData[BezoekLangEind],"&lt;="&amp;$A5982)</f>
        <v/>
      </c>
      <c r="G5982" s="15">
        <f>IF($D5982=1,$B5982*100+$C5982,-1)</f>
        <v/>
      </c>
      <c r="H5982" s="15">
        <f>IF($D5982=1,$B5982,-1)</f>
        <v/>
      </c>
      <c r="I5982" s="15">
        <f>IF($D5982=1,$C5982,-1)</f>
        <v/>
      </c>
    </row>
    <row r="5983">
      <c r="A5983" s="33" t="n">
        <v>45541.16666666666</v>
      </c>
      <c r="B5983" s="15">
        <f>WEEKDAY($A5983,2)</f>
        <v/>
      </c>
      <c r="C5983" s="15">
        <f>HOUR($A5983)</f>
        <v/>
      </c>
      <c r="D5983" s="15">
        <f>IF(AND($A5983&gt;=Instellingen!$B$6,$A5983&lt;Instellingen!$B$7),1,0)</f>
        <v/>
      </c>
      <c r="E5983" s="15">
        <f>COUNTIF(tData[BezoekStart],"&lt;"&amp;($A5983+1/24))-COUNTIF(tData[BezoekEind],"&lt;="&amp;$A5983)</f>
        <v/>
      </c>
      <c r="F5983" s="15">
        <f>COUNTIF(tData[BezoekLangStart],"&lt;"&amp;($A5983+1/24))-COUNTIF(tData[BezoekLangEind],"&lt;="&amp;$A5983)</f>
        <v/>
      </c>
      <c r="G5983" s="15">
        <f>IF($D5983=1,$B5983*100+$C5983,-1)</f>
        <v/>
      </c>
      <c r="H5983" s="15">
        <f>IF($D5983=1,$B5983,-1)</f>
        <v/>
      </c>
      <c r="I5983" s="15">
        <f>IF($D5983=1,$C5983,-1)</f>
        <v/>
      </c>
    </row>
    <row r="5984">
      <c r="A5984" s="33" t="n">
        <v>45541.20833333334</v>
      </c>
      <c r="B5984" s="15">
        <f>WEEKDAY($A5984,2)</f>
        <v/>
      </c>
      <c r="C5984" s="15">
        <f>HOUR($A5984)</f>
        <v/>
      </c>
      <c r="D5984" s="15">
        <f>IF(AND($A5984&gt;=Instellingen!$B$6,$A5984&lt;Instellingen!$B$7),1,0)</f>
        <v/>
      </c>
      <c r="E5984" s="15">
        <f>COUNTIF(tData[BezoekStart],"&lt;"&amp;($A5984+1/24))-COUNTIF(tData[BezoekEind],"&lt;="&amp;$A5984)</f>
        <v/>
      </c>
      <c r="F5984" s="15">
        <f>COUNTIF(tData[BezoekLangStart],"&lt;"&amp;($A5984+1/24))-COUNTIF(tData[BezoekLangEind],"&lt;="&amp;$A5984)</f>
        <v/>
      </c>
      <c r="G5984" s="15">
        <f>IF($D5984=1,$B5984*100+$C5984,-1)</f>
        <v/>
      </c>
      <c r="H5984" s="15">
        <f>IF($D5984=1,$B5984,-1)</f>
        <v/>
      </c>
      <c r="I5984" s="15">
        <f>IF($D5984=1,$C5984,-1)</f>
        <v/>
      </c>
    </row>
    <row r="5985">
      <c r="A5985" s="33" t="n">
        <v>45541.25</v>
      </c>
      <c r="B5985" s="15">
        <f>WEEKDAY($A5985,2)</f>
        <v/>
      </c>
      <c r="C5985" s="15">
        <f>HOUR($A5985)</f>
        <v/>
      </c>
      <c r="D5985" s="15">
        <f>IF(AND($A5985&gt;=Instellingen!$B$6,$A5985&lt;Instellingen!$B$7),1,0)</f>
        <v/>
      </c>
      <c r="E5985" s="15">
        <f>COUNTIF(tData[BezoekStart],"&lt;"&amp;($A5985+1/24))-COUNTIF(tData[BezoekEind],"&lt;="&amp;$A5985)</f>
        <v/>
      </c>
      <c r="F5985" s="15">
        <f>COUNTIF(tData[BezoekLangStart],"&lt;"&amp;($A5985+1/24))-COUNTIF(tData[BezoekLangEind],"&lt;="&amp;$A5985)</f>
        <v/>
      </c>
      <c r="G5985" s="15">
        <f>IF($D5985=1,$B5985*100+$C5985,-1)</f>
        <v/>
      </c>
      <c r="H5985" s="15">
        <f>IF($D5985=1,$B5985,-1)</f>
        <v/>
      </c>
      <c r="I5985" s="15">
        <f>IF($D5985=1,$C5985,-1)</f>
        <v/>
      </c>
    </row>
    <row r="5986">
      <c r="A5986" s="33" t="n">
        <v>45541.29166666666</v>
      </c>
      <c r="B5986" s="15">
        <f>WEEKDAY($A5986,2)</f>
        <v/>
      </c>
      <c r="C5986" s="15">
        <f>HOUR($A5986)</f>
        <v/>
      </c>
      <c r="D5986" s="15">
        <f>IF(AND($A5986&gt;=Instellingen!$B$6,$A5986&lt;Instellingen!$B$7),1,0)</f>
        <v/>
      </c>
      <c r="E5986" s="15">
        <f>COUNTIF(tData[BezoekStart],"&lt;"&amp;($A5986+1/24))-COUNTIF(tData[BezoekEind],"&lt;="&amp;$A5986)</f>
        <v/>
      </c>
      <c r="F5986" s="15">
        <f>COUNTIF(tData[BezoekLangStart],"&lt;"&amp;($A5986+1/24))-COUNTIF(tData[BezoekLangEind],"&lt;="&amp;$A5986)</f>
        <v/>
      </c>
      <c r="G5986" s="15">
        <f>IF($D5986=1,$B5986*100+$C5986,-1)</f>
        <v/>
      </c>
      <c r="H5986" s="15">
        <f>IF($D5986=1,$B5986,-1)</f>
        <v/>
      </c>
      <c r="I5986" s="15">
        <f>IF($D5986=1,$C5986,-1)</f>
        <v/>
      </c>
    </row>
    <row r="5987">
      <c r="A5987" s="33" t="n">
        <v>45541.33333333334</v>
      </c>
      <c r="B5987" s="15">
        <f>WEEKDAY($A5987,2)</f>
        <v/>
      </c>
      <c r="C5987" s="15">
        <f>HOUR($A5987)</f>
        <v/>
      </c>
      <c r="D5987" s="15">
        <f>IF(AND($A5987&gt;=Instellingen!$B$6,$A5987&lt;Instellingen!$B$7),1,0)</f>
        <v/>
      </c>
      <c r="E5987" s="15">
        <f>COUNTIF(tData[BezoekStart],"&lt;"&amp;($A5987+1/24))-COUNTIF(tData[BezoekEind],"&lt;="&amp;$A5987)</f>
        <v/>
      </c>
      <c r="F5987" s="15">
        <f>COUNTIF(tData[BezoekLangStart],"&lt;"&amp;($A5987+1/24))-COUNTIF(tData[BezoekLangEind],"&lt;="&amp;$A5987)</f>
        <v/>
      </c>
      <c r="G5987" s="15">
        <f>IF($D5987=1,$B5987*100+$C5987,-1)</f>
        <v/>
      </c>
      <c r="H5987" s="15">
        <f>IF($D5987=1,$B5987,-1)</f>
        <v/>
      </c>
      <c r="I5987" s="15">
        <f>IF($D5987=1,$C5987,-1)</f>
        <v/>
      </c>
    </row>
    <row r="5988">
      <c r="A5988" s="33" t="n">
        <v>45541.375</v>
      </c>
      <c r="B5988" s="15">
        <f>WEEKDAY($A5988,2)</f>
        <v/>
      </c>
      <c r="C5988" s="15">
        <f>HOUR($A5988)</f>
        <v/>
      </c>
      <c r="D5988" s="15">
        <f>IF(AND($A5988&gt;=Instellingen!$B$6,$A5988&lt;Instellingen!$B$7),1,0)</f>
        <v/>
      </c>
      <c r="E5988" s="15">
        <f>COUNTIF(tData[BezoekStart],"&lt;"&amp;($A5988+1/24))-COUNTIF(tData[BezoekEind],"&lt;="&amp;$A5988)</f>
        <v/>
      </c>
      <c r="F5988" s="15">
        <f>COUNTIF(tData[BezoekLangStart],"&lt;"&amp;($A5988+1/24))-COUNTIF(tData[BezoekLangEind],"&lt;="&amp;$A5988)</f>
        <v/>
      </c>
      <c r="G5988" s="15">
        <f>IF($D5988=1,$B5988*100+$C5988,-1)</f>
        <v/>
      </c>
      <c r="H5988" s="15">
        <f>IF($D5988=1,$B5988,-1)</f>
        <v/>
      </c>
      <c r="I5988" s="15">
        <f>IF($D5988=1,$C5988,-1)</f>
        <v/>
      </c>
    </row>
    <row r="5989">
      <c r="A5989" s="33" t="n">
        <v>45541.41666666666</v>
      </c>
      <c r="B5989" s="15">
        <f>WEEKDAY($A5989,2)</f>
        <v/>
      </c>
      <c r="C5989" s="15">
        <f>HOUR($A5989)</f>
        <v/>
      </c>
      <c r="D5989" s="15">
        <f>IF(AND($A5989&gt;=Instellingen!$B$6,$A5989&lt;Instellingen!$B$7),1,0)</f>
        <v/>
      </c>
      <c r="E5989" s="15">
        <f>COUNTIF(tData[BezoekStart],"&lt;"&amp;($A5989+1/24))-COUNTIF(tData[BezoekEind],"&lt;="&amp;$A5989)</f>
        <v/>
      </c>
      <c r="F5989" s="15">
        <f>COUNTIF(tData[BezoekLangStart],"&lt;"&amp;($A5989+1/24))-COUNTIF(tData[BezoekLangEind],"&lt;="&amp;$A5989)</f>
        <v/>
      </c>
      <c r="G5989" s="15">
        <f>IF($D5989=1,$B5989*100+$C5989,-1)</f>
        <v/>
      </c>
      <c r="H5989" s="15">
        <f>IF($D5989=1,$B5989,-1)</f>
        <v/>
      </c>
      <c r="I5989" s="15">
        <f>IF($D5989=1,$C5989,-1)</f>
        <v/>
      </c>
    </row>
    <row r="5990">
      <c r="A5990" s="33" t="n">
        <v>45541.45833333334</v>
      </c>
      <c r="B5990" s="15">
        <f>WEEKDAY($A5990,2)</f>
        <v/>
      </c>
      <c r="C5990" s="15">
        <f>HOUR($A5990)</f>
        <v/>
      </c>
      <c r="D5990" s="15">
        <f>IF(AND($A5990&gt;=Instellingen!$B$6,$A5990&lt;Instellingen!$B$7),1,0)</f>
        <v/>
      </c>
      <c r="E5990" s="15">
        <f>COUNTIF(tData[BezoekStart],"&lt;"&amp;($A5990+1/24))-COUNTIF(tData[BezoekEind],"&lt;="&amp;$A5990)</f>
        <v/>
      </c>
      <c r="F5990" s="15">
        <f>COUNTIF(tData[BezoekLangStart],"&lt;"&amp;($A5990+1/24))-COUNTIF(tData[BezoekLangEind],"&lt;="&amp;$A5990)</f>
        <v/>
      </c>
      <c r="G5990" s="15">
        <f>IF($D5990=1,$B5990*100+$C5990,-1)</f>
        <v/>
      </c>
      <c r="H5990" s="15">
        <f>IF($D5990=1,$B5990,-1)</f>
        <v/>
      </c>
      <c r="I5990" s="15">
        <f>IF($D5990=1,$C5990,-1)</f>
        <v/>
      </c>
    </row>
    <row r="5991">
      <c r="A5991" s="33" t="n">
        <v>45541.5</v>
      </c>
      <c r="B5991" s="15">
        <f>WEEKDAY($A5991,2)</f>
        <v/>
      </c>
      <c r="C5991" s="15">
        <f>HOUR($A5991)</f>
        <v/>
      </c>
      <c r="D5991" s="15">
        <f>IF(AND($A5991&gt;=Instellingen!$B$6,$A5991&lt;Instellingen!$B$7),1,0)</f>
        <v/>
      </c>
      <c r="E5991" s="15">
        <f>COUNTIF(tData[BezoekStart],"&lt;"&amp;($A5991+1/24))-COUNTIF(tData[BezoekEind],"&lt;="&amp;$A5991)</f>
        <v/>
      </c>
      <c r="F5991" s="15">
        <f>COUNTIF(tData[BezoekLangStart],"&lt;"&amp;($A5991+1/24))-COUNTIF(tData[BezoekLangEind],"&lt;="&amp;$A5991)</f>
        <v/>
      </c>
      <c r="G5991" s="15">
        <f>IF($D5991=1,$B5991*100+$C5991,-1)</f>
        <v/>
      </c>
      <c r="H5991" s="15">
        <f>IF($D5991=1,$B5991,-1)</f>
        <v/>
      </c>
      <c r="I5991" s="15">
        <f>IF($D5991=1,$C5991,-1)</f>
        <v/>
      </c>
    </row>
    <row r="5992">
      <c r="A5992" s="33" t="n">
        <v>45541.54166666666</v>
      </c>
      <c r="B5992" s="15">
        <f>WEEKDAY($A5992,2)</f>
        <v/>
      </c>
      <c r="C5992" s="15">
        <f>HOUR($A5992)</f>
        <v/>
      </c>
      <c r="D5992" s="15">
        <f>IF(AND($A5992&gt;=Instellingen!$B$6,$A5992&lt;Instellingen!$B$7),1,0)</f>
        <v/>
      </c>
      <c r="E5992" s="15">
        <f>COUNTIF(tData[BezoekStart],"&lt;"&amp;($A5992+1/24))-COUNTIF(tData[BezoekEind],"&lt;="&amp;$A5992)</f>
        <v/>
      </c>
      <c r="F5992" s="15">
        <f>COUNTIF(tData[BezoekLangStart],"&lt;"&amp;($A5992+1/24))-COUNTIF(tData[BezoekLangEind],"&lt;="&amp;$A5992)</f>
        <v/>
      </c>
      <c r="G5992" s="15">
        <f>IF($D5992=1,$B5992*100+$C5992,-1)</f>
        <v/>
      </c>
      <c r="H5992" s="15">
        <f>IF($D5992=1,$B5992,-1)</f>
        <v/>
      </c>
      <c r="I5992" s="15">
        <f>IF($D5992=1,$C5992,-1)</f>
        <v/>
      </c>
    </row>
    <row r="5993">
      <c r="A5993" s="33" t="n">
        <v>45541.58333333334</v>
      </c>
      <c r="B5993" s="15">
        <f>WEEKDAY($A5993,2)</f>
        <v/>
      </c>
      <c r="C5993" s="15">
        <f>HOUR($A5993)</f>
        <v/>
      </c>
      <c r="D5993" s="15">
        <f>IF(AND($A5993&gt;=Instellingen!$B$6,$A5993&lt;Instellingen!$B$7),1,0)</f>
        <v/>
      </c>
      <c r="E5993" s="15">
        <f>COUNTIF(tData[BezoekStart],"&lt;"&amp;($A5993+1/24))-COUNTIF(tData[BezoekEind],"&lt;="&amp;$A5993)</f>
        <v/>
      </c>
      <c r="F5993" s="15">
        <f>COUNTIF(tData[BezoekLangStart],"&lt;"&amp;($A5993+1/24))-COUNTIF(tData[BezoekLangEind],"&lt;="&amp;$A5993)</f>
        <v/>
      </c>
      <c r="G5993" s="15">
        <f>IF($D5993=1,$B5993*100+$C5993,-1)</f>
        <v/>
      </c>
      <c r="H5993" s="15">
        <f>IF($D5993=1,$B5993,-1)</f>
        <v/>
      </c>
      <c r="I5993" s="15">
        <f>IF($D5993=1,$C5993,-1)</f>
        <v/>
      </c>
    </row>
    <row r="5994">
      <c r="A5994" s="33" t="n">
        <v>45541.625</v>
      </c>
      <c r="B5994" s="15">
        <f>WEEKDAY($A5994,2)</f>
        <v/>
      </c>
      <c r="C5994" s="15">
        <f>HOUR($A5994)</f>
        <v/>
      </c>
      <c r="D5994" s="15">
        <f>IF(AND($A5994&gt;=Instellingen!$B$6,$A5994&lt;Instellingen!$B$7),1,0)</f>
        <v/>
      </c>
      <c r="E5994" s="15">
        <f>COUNTIF(tData[BezoekStart],"&lt;"&amp;($A5994+1/24))-COUNTIF(tData[BezoekEind],"&lt;="&amp;$A5994)</f>
        <v/>
      </c>
      <c r="F5994" s="15">
        <f>COUNTIF(tData[BezoekLangStart],"&lt;"&amp;($A5994+1/24))-COUNTIF(tData[BezoekLangEind],"&lt;="&amp;$A5994)</f>
        <v/>
      </c>
      <c r="G5994" s="15">
        <f>IF($D5994=1,$B5994*100+$C5994,-1)</f>
        <v/>
      </c>
      <c r="H5994" s="15">
        <f>IF($D5994=1,$B5994,-1)</f>
        <v/>
      </c>
      <c r="I5994" s="15">
        <f>IF($D5994=1,$C5994,-1)</f>
        <v/>
      </c>
    </row>
    <row r="5995">
      <c r="A5995" s="33" t="n">
        <v>45541.66666666666</v>
      </c>
      <c r="B5995" s="15">
        <f>WEEKDAY($A5995,2)</f>
        <v/>
      </c>
      <c r="C5995" s="15">
        <f>HOUR($A5995)</f>
        <v/>
      </c>
      <c r="D5995" s="15">
        <f>IF(AND($A5995&gt;=Instellingen!$B$6,$A5995&lt;Instellingen!$B$7),1,0)</f>
        <v/>
      </c>
      <c r="E5995" s="15">
        <f>COUNTIF(tData[BezoekStart],"&lt;"&amp;($A5995+1/24))-COUNTIF(tData[BezoekEind],"&lt;="&amp;$A5995)</f>
        <v/>
      </c>
      <c r="F5995" s="15">
        <f>COUNTIF(tData[BezoekLangStart],"&lt;"&amp;($A5995+1/24))-COUNTIF(tData[BezoekLangEind],"&lt;="&amp;$A5995)</f>
        <v/>
      </c>
      <c r="G5995" s="15">
        <f>IF($D5995=1,$B5995*100+$C5995,-1)</f>
        <v/>
      </c>
      <c r="H5995" s="15">
        <f>IF($D5995=1,$B5995,-1)</f>
        <v/>
      </c>
      <c r="I5995" s="15">
        <f>IF($D5995=1,$C5995,-1)</f>
        <v/>
      </c>
    </row>
    <row r="5996">
      <c r="A5996" s="33" t="n">
        <v>45541.70833333334</v>
      </c>
      <c r="B5996" s="15">
        <f>WEEKDAY($A5996,2)</f>
        <v/>
      </c>
      <c r="C5996" s="15">
        <f>HOUR($A5996)</f>
        <v/>
      </c>
      <c r="D5996" s="15">
        <f>IF(AND($A5996&gt;=Instellingen!$B$6,$A5996&lt;Instellingen!$B$7),1,0)</f>
        <v/>
      </c>
      <c r="E5996" s="15">
        <f>COUNTIF(tData[BezoekStart],"&lt;"&amp;($A5996+1/24))-COUNTIF(tData[BezoekEind],"&lt;="&amp;$A5996)</f>
        <v/>
      </c>
      <c r="F5996" s="15">
        <f>COUNTIF(tData[BezoekLangStart],"&lt;"&amp;($A5996+1/24))-COUNTIF(tData[BezoekLangEind],"&lt;="&amp;$A5996)</f>
        <v/>
      </c>
      <c r="G5996" s="15">
        <f>IF($D5996=1,$B5996*100+$C5996,-1)</f>
        <v/>
      </c>
      <c r="H5996" s="15">
        <f>IF($D5996=1,$B5996,-1)</f>
        <v/>
      </c>
      <c r="I5996" s="15">
        <f>IF($D5996=1,$C5996,-1)</f>
        <v/>
      </c>
    </row>
    <row r="5997">
      <c r="A5997" s="33" t="n">
        <v>45541.75</v>
      </c>
      <c r="B5997" s="15">
        <f>WEEKDAY($A5997,2)</f>
        <v/>
      </c>
      <c r="C5997" s="15">
        <f>HOUR($A5997)</f>
        <v/>
      </c>
      <c r="D5997" s="15">
        <f>IF(AND($A5997&gt;=Instellingen!$B$6,$A5997&lt;Instellingen!$B$7),1,0)</f>
        <v/>
      </c>
      <c r="E5997" s="15">
        <f>COUNTIF(tData[BezoekStart],"&lt;"&amp;($A5997+1/24))-COUNTIF(tData[BezoekEind],"&lt;="&amp;$A5997)</f>
        <v/>
      </c>
      <c r="F5997" s="15">
        <f>COUNTIF(tData[BezoekLangStart],"&lt;"&amp;($A5997+1/24))-COUNTIF(tData[BezoekLangEind],"&lt;="&amp;$A5997)</f>
        <v/>
      </c>
      <c r="G5997" s="15">
        <f>IF($D5997=1,$B5997*100+$C5997,-1)</f>
        <v/>
      </c>
      <c r="H5997" s="15">
        <f>IF($D5997=1,$B5997,-1)</f>
        <v/>
      </c>
      <c r="I5997" s="15">
        <f>IF($D5997=1,$C5997,-1)</f>
        <v/>
      </c>
    </row>
    <row r="5998">
      <c r="A5998" s="33" t="n">
        <v>45541.79166666666</v>
      </c>
      <c r="B5998" s="15">
        <f>WEEKDAY($A5998,2)</f>
        <v/>
      </c>
      <c r="C5998" s="15">
        <f>HOUR($A5998)</f>
        <v/>
      </c>
      <c r="D5998" s="15">
        <f>IF(AND($A5998&gt;=Instellingen!$B$6,$A5998&lt;Instellingen!$B$7),1,0)</f>
        <v/>
      </c>
      <c r="E5998" s="15">
        <f>COUNTIF(tData[BezoekStart],"&lt;"&amp;($A5998+1/24))-COUNTIF(tData[BezoekEind],"&lt;="&amp;$A5998)</f>
        <v/>
      </c>
      <c r="F5998" s="15">
        <f>COUNTIF(tData[BezoekLangStart],"&lt;"&amp;($A5998+1/24))-COUNTIF(tData[BezoekLangEind],"&lt;="&amp;$A5998)</f>
        <v/>
      </c>
      <c r="G5998" s="15">
        <f>IF($D5998=1,$B5998*100+$C5998,-1)</f>
        <v/>
      </c>
      <c r="H5998" s="15">
        <f>IF($D5998=1,$B5998,-1)</f>
        <v/>
      </c>
      <c r="I5998" s="15">
        <f>IF($D5998=1,$C5998,-1)</f>
        <v/>
      </c>
    </row>
    <row r="5999">
      <c r="A5999" s="33" t="n">
        <v>45541.83333333334</v>
      </c>
      <c r="B5999" s="15">
        <f>WEEKDAY($A5999,2)</f>
        <v/>
      </c>
      <c r="C5999" s="15">
        <f>HOUR($A5999)</f>
        <v/>
      </c>
      <c r="D5999" s="15">
        <f>IF(AND($A5999&gt;=Instellingen!$B$6,$A5999&lt;Instellingen!$B$7),1,0)</f>
        <v/>
      </c>
      <c r="E5999" s="15">
        <f>COUNTIF(tData[BezoekStart],"&lt;"&amp;($A5999+1/24))-COUNTIF(tData[BezoekEind],"&lt;="&amp;$A5999)</f>
        <v/>
      </c>
      <c r="F5999" s="15">
        <f>COUNTIF(tData[BezoekLangStart],"&lt;"&amp;($A5999+1/24))-COUNTIF(tData[BezoekLangEind],"&lt;="&amp;$A5999)</f>
        <v/>
      </c>
      <c r="G5999" s="15">
        <f>IF($D5999=1,$B5999*100+$C5999,-1)</f>
        <v/>
      </c>
      <c r="H5999" s="15">
        <f>IF($D5999=1,$B5999,-1)</f>
        <v/>
      </c>
      <c r="I5999" s="15">
        <f>IF($D5999=1,$C5999,-1)</f>
        <v/>
      </c>
    </row>
    <row r="6000">
      <c r="A6000" s="33" t="n">
        <v>45541.875</v>
      </c>
      <c r="B6000" s="15">
        <f>WEEKDAY($A6000,2)</f>
        <v/>
      </c>
      <c r="C6000" s="15">
        <f>HOUR($A6000)</f>
        <v/>
      </c>
      <c r="D6000" s="15">
        <f>IF(AND($A6000&gt;=Instellingen!$B$6,$A6000&lt;Instellingen!$B$7),1,0)</f>
        <v/>
      </c>
      <c r="E6000" s="15">
        <f>COUNTIF(tData[BezoekStart],"&lt;"&amp;($A6000+1/24))-COUNTIF(tData[BezoekEind],"&lt;="&amp;$A6000)</f>
        <v/>
      </c>
      <c r="F6000" s="15">
        <f>COUNTIF(tData[BezoekLangStart],"&lt;"&amp;($A6000+1/24))-COUNTIF(tData[BezoekLangEind],"&lt;="&amp;$A6000)</f>
        <v/>
      </c>
      <c r="G6000" s="15">
        <f>IF($D6000=1,$B6000*100+$C6000,-1)</f>
        <v/>
      </c>
      <c r="H6000" s="15">
        <f>IF($D6000=1,$B6000,-1)</f>
        <v/>
      </c>
      <c r="I6000" s="15">
        <f>IF($D6000=1,$C6000,-1)</f>
        <v/>
      </c>
    </row>
    <row r="6001">
      <c r="A6001" s="33" t="n">
        <v>45541.91666666666</v>
      </c>
      <c r="B6001" s="15">
        <f>WEEKDAY($A6001,2)</f>
        <v/>
      </c>
      <c r="C6001" s="15">
        <f>HOUR($A6001)</f>
        <v/>
      </c>
      <c r="D6001" s="15">
        <f>IF(AND($A6001&gt;=Instellingen!$B$6,$A6001&lt;Instellingen!$B$7),1,0)</f>
        <v/>
      </c>
      <c r="E6001" s="15">
        <f>COUNTIF(tData[BezoekStart],"&lt;"&amp;($A6001+1/24))-COUNTIF(tData[BezoekEind],"&lt;="&amp;$A6001)</f>
        <v/>
      </c>
      <c r="F6001" s="15">
        <f>COUNTIF(tData[BezoekLangStart],"&lt;"&amp;($A6001+1/24))-COUNTIF(tData[BezoekLangEind],"&lt;="&amp;$A6001)</f>
        <v/>
      </c>
      <c r="G6001" s="15">
        <f>IF($D6001=1,$B6001*100+$C6001,-1)</f>
        <v/>
      </c>
      <c r="H6001" s="15">
        <f>IF($D6001=1,$B6001,-1)</f>
        <v/>
      </c>
      <c r="I6001" s="15">
        <f>IF($D6001=1,$C6001,-1)</f>
        <v/>
      </c>
    </row>
    <row r="6002">
      <c r="A6002" s="33" t="n">
        <v>45541.95833333334</v>
      </c>
      <c r="B6002" s="15">
        <f>WEEKDAY($A6002,2)</f>
        <v/>
      </c>
      <c r="C6002" s="15">
        <f>HOUR($A6002)</f>
        <v/>
      </c>
      <c r="D6002" s="15">
        <f>IF(AND($A6002&gt;=Instellingen!$B$6,$A6002&lt;Instellingen!$B$7),1,0)</f>
        <v/>
      </c>
      <c r="E6002" s="15">
        <f>COUNTIF(tData[BezoekStart],"&lt;"&amp;($A6002+1/24))-COUNTIF(tData[BezoekEind],"&lt;="&amp;$A6002)</f>
        <v/>
      </c>
      <c r="F6002" s="15">
        <f>COUNTIF(tData[BezoekLangStart],"&lt;"&amp;($A6002+1/24))-COUNTIF(tData[BezoekLangEind],"&lt;="&amp;$A6002)</f>
        <v/>
      </c>
      <c r="G6002" s="15">
        <f>IF($D6002=1,$B6002*100+$C6002,-1)</f>
        <v/>
      </c>
      <c r="H6002" s="15">
        <f>IF($D6002=1,$B6002,-1)</f>
        <v/>
      </c>
      <c r="I6002" s="15">
        <f>IF($D6002=1,$C6002,-1)</f>
        <v/>
      </c>
    </row>
    <row r="6003">
      <c r="A6003" s="33" t="n">
        <v>45542</v>
      </c>
      <c r="B6003" s="15">
        <f>WEEKDAY($A6003,2)</f>
        <v/>
      </c>
      <c r="C6003" s="15">
        <f>HOUR($A6003)</f>
        <v/>
      </c>
      <c r="D6003" s="15">
        <f>IF(AND($A6003&gt;=Instellingen!$B$6,$A6003&lt;Instellingen!$B$7),1,0)</f>
        <v/>
      </c>
      <c r="E6003" s="15">
        <f>COUNTIF(tData[BezoekStart],"&lt;"&amp;($A6003+1/24))-COUNTIF(tData[BezoekEind],"&lt;="&amp;$A6003)</f>
        <v/>
      </c>
      <c r="F6003" s="15">
        <f>COUNTIF(tData[BezoekLangStart],"&lt;"&amp;($A6003+1/24))-COUNTIF(tData[BezoekLangEind],"&lt;="&amp;$A6003)</f>
        <v/>
      </c>
      <c r="G6003" s="15">
        <f>IF($D6003=1,$B6003*100+$C6003,-1)</f>
        <v/>
      </c>
      <c r="H6003" s="15">
        <f>IF($D6003=1,$B6003,-1)</f>
        <v/>
      </c>
      <c r="I6003" s="15">
        <f>IF($D6003=1,$C6003,-1)</f>
        <v/>
      </c>
    </row>
    <row r="6004">
      <c r="A6004" s="33" t="n">
        <v>45542.04166666666</v>
      </c>
      <c r="B6004" s="15">
        <f>WEEKDAY($A6004,2)</f>
        <v/>
      </c>
      <c r="C6004" s="15">
        <f>HOUR($A6004)</f>
        <v/>
      </c>
      <c r="D6004" s="15">
        <f>IF(AND($A6004&gt;=Instellingen!$B$6,$A6004&lt;Instellingen!$B$7),1,0)</f>
        <v/>
      </c>
      <c r="E6004" s="15">
        <f>COUNTIF(tData[BezoekStart],"&lt;"&amp;($A6004+1/24))-COUNTIF(tData[BezoekEind],"&lt;="&amp;$A6004)</f>
        <v/>
      </c>
      <c r="F6004" s="15">
        <f>COUNTIF(tData[BezoekLangStart],"&lt;"&amp;($A6004+1/24))-COUNTIF(tData[BezoekLangEind],"&lt;="&amp;$A6004)</f>
        <v/>
      </c>
      <c r="G6004" s="15">
        <f>IF($D6004=1,$B6004*100+$C6004,-1)</f>
        <v/>
      </c>
      <c r="H6004" s="15">
        <f>IF($D6004=1,$B6004,-1)</f>
        <v/>
      </c>
      <c r="I6004" s="15">
        <f>IF($D6004=1,$C6004,-1)</f>
        <v/>
      </c>
    </row>
    <row r="6005">
      <c r="A6005" s="33" t="n">
        <v>45542.08333333334</v>
      </c>
      <c r="B6005" s="15">
        <f>WEEKDAY($A6005,2)</f>
        <v/>
      </c>
      <c r="C6005" s="15">
        <f>HOUR($A6005)</f>
        <v/>
      </c>
      <c r="D6005" s="15">
        <f>IF(AND($A6005&gt;=Instellingen!$B$6,$A6005&lt;Instellingen!$B$7),1,0)</f>
        <v/>
      </c>
      <c r="E6005" s="15">
        <f>COUNTIF(tData[BezoekStart],"&lt;"&amp;($A6005+1/24))-COUNTIF(tData[BezoekEind],"&lt;="&amp;$A6005)</f>
        <v/>
      </c>
      <c r="F6005" s="15">
        <f>COUNTIF(tData[BezoekLangStart],"&lt;"&amp;($A6005+1/24))-COUNTIF(tData[BezoekLangEind],"&lt;="&amp;$A6005)</f>
        <v/>
      </c>
      <c r="G6005" s="15">
        <f>IF($D6005=1,$B6005*100+$C6005,-1)</f>
        <v/>
      </c>
      <c r="H6005" s="15">
        <f>IF($D6005=1,$B6005,-1)</f>
        <v/>
      </c>
      <c r="I6005" s="15">
        <f>IF($D6005=1,$C6005,-1)</f>
        <v/>
      </c>
    </row>
    <row r="6006">
      <c r="A6006" s="33" t="n">
        <v>45542.125</v>
      </c>
      <c r="B6006" s="15">
        <f>WEEKDAY($A6006,2)</f>
        <v/>
      </c>
      <c r="C6006" s="15">
        <f>HOUR($A6006)</f>
        <v/>
      </c>
      <c r="D6006" s="15">
        <f>IF(AND($A6006&gt;=Instellingen!$B$6,$A6006&lt;Instellingen!$B$7),1,0)</f>
        <v/>
      </c>
      <c r="E6006" s="15">
        <f>COUNTIF(tData[BezoekStart],"&lt;"&amp;($A6006+1/24))-COUNTIF(tData[BezoekEind],"&lt;="&amp;$A6006)</f>
        <v/>
      </c>
      <c r="F6006" s="15">
        <f>COUNTIF(tData[BezoekLangStart],"&lt;"&amp;($A6006+1/24))-COUNTIF(tData[BezoekLangEind],"&lt;="&amp;$A6006)</f>
        <v/>
      </c>
      <c r="G6006" s="15">
        <f>IF($D6006=1,$B6006*100+$C6006,-1)</f>
        <v/>
      </c>
      <c r="H6006" s="15">
        <f>IF($D6006=1,$B6006,-1)</f>
        <v/>
      </c>
      <c r="I6006" s="15">
        <f>IF($D6006=1,$C6006,-1)</f>
        <v/>
      </c>
    </row>
    <row r="6007">
      <c r="A6007" s="33" t="n">
        <v>45542.16666666666</v>
      </c>
      <c r="B6007" s="15">
        <f>WEEKDAY($A6007,2)</f>
        <v/>
      </c>
      <c r="C6007" s="15">
        <f>HOUR($A6007)</f>
        <v/>
      </c>
      <c r="D6007" s="15">
        <f>IF(AND($A6007&gt;=Instellingen!$B$6,$A6007&lt;Instellingen!$B$7),1,0)</f>
        <v/>
      </c>
      <c r="E6007" s="15">
        <f>COUNTIF(tData[BezoekStart],"&lt;"&amp;($A6007+1/24))-COUNTIF(tData[BezoekEind],"&lt;="&amp;$A6007)</f>
        <v/>
      </c>
      <c r="F6007" s="15">
        <f>COUNTIF(tData[BezoekLangStart],"&lt;"&amp;($A6007+1/24))-COUNTIF(tData[BezoekLangEind],"&lt;="&amp;$A6007)</f>
        <v/>
      </c>
      <c r="G6007" s="15">
        <f>IF($D6007=1,$B6007*100+$C6007,-1)</f>
        <v/>
      </c>
      <c r="H6007" s="15">
        <f>IF($D6007=1,$B6007,-1)</f>
        <v/>
      </c>
      <c r="I6007" s="15">
        <f>IF($D6007=1,$C6007,-1)</f>
        <v/>
      </c>
    </row>
    <row r="6008">
      <c r="A6008" s="33" t="n">
        <v>45542.20833333334</v>
      </c>
      <c r="B6008" s="15">
        <f>WEEKDAY($A6008,2)</f>
        <v/>
      </c>
      <c r="C6008" s="15">
        <f>HOUR($A6008)</f>
        <v/>
      </c>
      <c r="D6008" s="15">
        <f>IF(AND($A6008&gt;=Instellingen!$B$6,$A6008&lt;Instellingen!$B$7),1,0)</f>
        <v/>
      </c>
      <c r="E6008" s="15">
        <f>COUNTIF(tData[BezoekStart],"&lt;"&amp;($A6008+1/24))-COUNTIF(tData[BezoekEind],"&lt;="&amp;$A6008)</f>
        <v/>
      </c>
      <c r="F6008" s="15">
        <f>COUNTIF(tData[BezoekLangStart],"&lt;"&amp;($A6008+1/24))-COUNTIF(tData[BezoekLangEind],"&lt;="&amp;$A6008)</f>
        <v/>
      </c>
      <c r="G6008" s="15">
        <f>IF($D6008=1,$B6008*100+$C6008,-1)</f>
        <v/>
      </c>
      <c r="H6008" s="15">
        <f>IF($D6008=1,$B6008,-1)</f>
        <v/>
      </c>
      <c r="I6008" s="15">
        <f>IF($D6008=1,$C6008,-1)</f>
        <v/>
      </c>
    </row>
    <row r="6009">
      <c r="A6009" s="33" t="n">
        <v>45542.25</v>
      </c>
      <c r="B6009" s="15">
        <f>WEEKDAY($A6009,2)</f>
        <v/>
      </c>
      <c r="C6009" s="15">
        <f>HOUR($A6009)</f>
        <v/>
      </c>
      <c r="D6009" s="15">
        <f>IF(AND($A6009&gt;=Instellingen!$B$6,$A6009&lt;Instellingen!$B$7),1,0)</f>
        <v/>
      </c>
      <c r="E6009" s="15">
        <f>COUNTIF(tData[BezoekStart],"&lt;"&amp;($A6009+1/24))-COUNTIF(tData[BezoekEind],"&lt;="&amp;$A6009)</f>
        <v/>
      </c>
      <c r="F6009" s="15">
        <f>COUNTIF(tData[BezoekLangStart],"&lt;"&amp;($A6009+1/24))-COUNTIF(tData[BezoekLangEind],"&lt;="&amp;$A6009)</f>
        <v/>
      </c>
      <c r="G6009" s="15">
        <f>IF($D6009=1,$B6009*100+$C6009,-1)</f>
        <v/>
      </c>
      <c r="H6009" s="15">
        <f>IF($D6009=1,$B6009,-1)</f>
        <v/>
      </c>
      <c r="I6009" s="15">
        <f>IF($D6009=1,$C6009,-1)</f>
        <v/>
      </c>
    </row>
    <row r="6010">
      <c r="A6010" s="33" t="n">
        <v>45542.29166666666</v>
      </c>
      <c r="B6010" s="15">
        <f>WEEKDAY($A6010,2)</f>
        <v/>
      </c>
      <c r="C6010" s="15">
        <f>HOUR($A6010)</f>
        <v/>
      </c>
      <c r="D6010" s="15">
        <f>IF(AND($A6010&gt;=Instellingen!$B$6,$A6010&lt;Instellingen!$B$7),1,0)</f>
        <v/>
      </c>
      <c r="E6010" s="15">
        <f>COUNTIF(tData[BezoekStart],"&lt;"&amp;($A6010+1/24))-COUNTIF(tData[BezoekEind],"&lt;="&amp;$A6010)</f>
        <v/>
      </c>
      <c r="F6010" s="15">
        <f>COUNTIF(tData[BezoekLangStart],"&lt;"&amp;($A6010+1/24))-COUNTIF(tData[BezoekLangEind],"&lt;="&amp;$A6010)</f>
        <v/>
      </c>
      <c r="G6010" s="15">
        <f>IF($D6010=1,$B6010*100+$C6010,-1)</f>
        <v/>
      </c>
      <c r="H6010" s="15">
        <f>IF($D6010=1,$B6010,-1)</f>
        <v/>
      </c>
      <c r="I6010" s="15">
        <f>IF($D6010=1,$C6010,-1)</f>
        <v/>
      </c>
    </row>
    <row r="6011">
      <c r="A6011" s="33" t="n">
        <v>45542.33333333334</v>
      </c>
      <c r="B6011" s="15">
        <f>WEEKDAY($A6011,2)</f>
        <v/>
      </c>
      <c r="C6011" s="15">
        <f>HOUR($A6011)</f>
        <v/>
      </c>
      <c r="D6011" s="15">
        <f>IF(AND($A6011&gt;=Instellingen!$B$6,$A6011&lt;Instellingen!$B$7),1,0)</f>
        <v/>
      </c>
      <c r="E6011" s="15">
        <f>COUNTIF(tData[BezoekStart],"&lt;"&amp;($A6011+1/24))-COUNTIF(tData[BezoekEind],"&lt;="&amp;$A6011)</f>
        <v/>
      </c>
      <c r="F6011" s="15">
        <f>COUNTIF(tData[BezoekLangStart],"&lt;"&amp;($A6011+1/24))-COUNTIF(tData[BezoekLangEind],"&lt;="&amp;$A6011)</f>
        <v/>
      </c>
      <c r="G6011" s="15">
        <f>IF($D6011=1,$B6011*100+$C6011,-1)</f>
        <v/>
      </c>
      <c r="H6011" s="15">
        <f>IF($D6011=1,$B6011,-1)</f>
        <v/>
      </c>
      <c r="I6011" s="15">
        <f>IF($D6011=1,$C6011,-1)</f>
        <v/>
      </c>
    </row>
    <row r="6012">
      <c r="A6012" s="33" t="n">
        <v>45542.375</v>
      </c>
      <c r="B6012" s="15">
        <f>WEEKDAY($A6012,2)</f>
        <v/>
      </c>
      <c r="C6012" s="15">
        <f>HOUR($A6012)</f>
        <v/>
      </c>
      <c r="D6012" s="15">
        <f>IF(AND($A6012&gt;=Instellingen!$B$6,$A6012&lt;Instellingen!$B$7),1,0)</f>
        <v/>
      </c>
      <c r="E6012" s="15">
        <f>COUNTIF(tData[BezoekStart],"&lt;"&amp;($A6012+1/24))-COUNTIF(tData[BezoekEind],"&lt;="&amp;$A6012)</f>
        <v/>
      </c>
      <c r="F6012" s="15">
        <f>COUNTIF(tData[BezoekLangStart],"&lt;"&amp;($A6012+1/24))-COUNTIF(tData[BezoekLangEind],"&lt;="&amp;$A6012)</f>
        <v/>
      </c>
      <c r="G6012" s="15">
        <f>IF($D6012=1,$B6012*100+$C6012,-1)</f>
        <v/>
      </c>
      <c r="H6012" s="15">
        <f>IF($D6012=1,$B6012,-1)</f>
        <v/>
      </c>
      <c r="I6012" s="15">
        <f>IF($D6012=1,$C6012,-1)</f>
        <v/>
      </c>
    </row>
    <row r="6013">
      <c r="A6013" s="33" t="n">
        <v>45542.41666666666</v>
      </c>
      <c r="B6013" s="15">
        <f>WEEKDAY($A6013,2)</f>
        <v/>
      </c>
      <c r="C6013" s="15">
        <f>HOUR($A6013)</f>
        <v/>
      </c>
      <c r="D6013" s="15">
        <f>IF(AND($A6013&gt;=Instellingen!$B$6,$A6013&lt;Instellingen!$B$7),1,0)</f>
        <v/>
      </c>
      <c r="E6013" s="15">
        <f>COUNTIF(tData[BezoekStart],"&lt;"&amp;($A6013+1/24))-COUNTIF(tData[BezoekEind],"&lt;="&amp;$A6013)</f>
        <v/>
      </c>
      <c r="F6013" s="15">
        <f>COUNTIF(tData[BezoekLangStart],"&lt;"&amp;($A6013+1/24))-COUNTIF(tData[BezoekLangEind],"&lt;="&amp;$A6013)</f>
        <v/>
      </c>
      <c r="G6013" s="15">
        <f>IF($D6013=1,$B6013*100+$C6013,-1)</f>
        <v/>
      </c>
      <c r="H6013" s="15">
        <f>IF($D6013=1,$B6013,-1)</f>
        <v/>
      </c>
      <c r="I6013" s="15">
        <f>IF($D6013=1,$C6013,-1)</f>
        <v/>
      </c>
    </row>
    <row r="6014">
      <c r="A6014" s="33" t="n">
        <v>45542.45833333334</v>
      </c>
      <c r="B6014" s="15">
        <f>WEEKDAY($A6014,2)</f>
        <v/>
      </c>
      <c r="C6014" s="15">
        <f>HOUR($A6014)</f>
        <v/>
      </c>
      <c r="D6014" s="15">
        <f>IF(AND($A6014&gt;=Instellingen!$B$6,$A6014&lt;Instellingen!$B$7),1,0)</f>
        <v/>
      </c>
      <c r="E6014" s="15">
        <f>COUNTIF(tData[BezoekStart],"&lt;"&amp;($A6014+1/24))-COUNTIF(tData[BezoekEind],"&lt;="&amp;$A6014)</f>
        <v/>
      </c>
      <c r="F6014" s="15">
        <f>COUNTIF(tData[BezoekLangStart],"&lt;"&amp;($A6014+1/24))-COUNTIF(tData[BezoekLangEind],"&lt;="&amp;$A6014)</f>
        <v/>
      </c>
      <c r="G6014" s="15">
        <f>IF($D6014=1,$B6014*100+$C6014,-1)</f>
        <v/>
      </c>
      <c r="H6014" s="15">
        <f>IF($D6014=1,$B6014,-1)</f>
        <v/>
      </c>
      <c r="I6014" s="15">
        <f>IF($D6014=1,$C6014,-1)</f>
        <v/>
      </c>
    </row>
    <row r="6015">
      <c r="A6015" s="33" t="n">
        <v>45542.5</v>
      </c>
      <c r="B6015" s="15">
        <f>WEEKDAY($A6015,2)</f>
        <v/>
      </c>
      <c r="C6015" s="15">
        <f>HOUR($A6015)</f>
        <v/>
      </c>
      <c r="D6015" s="15">
        <f>IF(AND($A6015&gt;=Instellingen!$B$6,$A6015&lt;Instellingen!$B$7),1,0)</f>
        <v/>
      </c>
      <c r="E6015" s="15">
        <f>COUNTIF(tData[BezoekStart],"&lt;"&amp;($A6015+1/24))-COUNTIF(tData[BezoekEind],"&lt;="&amp;$A6015)</f>
        <v/>
      </c>
      <c r="F6015" s="15">
        <f>COUNTIF(tData[BezoekLangStart],"&lt;"&amp;($A6015+1/24))-COUNTIF(tData[BezoekLangEind],"&lt;="&amp;$A6015)</f>
        <v/>
      </c>
      <c r="G6015" s="15">
        <f>IF($D6015=1,$B6015*100+$C6015,-1)</f>
        <v/>
      </c>
      <c r="H6015" s="15">
        <f>IF($D6015=1,$B6015,-1)</f>
        <v/>
      </c>
      <c r="I6015" s="15">
        <f>IF($D6015=1,$C6015,-1)</f>
        <v/>
      </c>
    </row>
    <row r="6016">
      <c r="A6016" s="33" t="n">
        <v>45542.54166666666</v>
      </c>
      <c r="B6016" s="15">
        <f>WEEKDAY($A6016,2)</f>
        <v/>
      </c>
      <c r="C6016" s="15">
        <f>HOUR($A6016)</f>
        <v/>
      </c>
      <c r="D6016" s="15">
        <f>IF(AND($A6016&gt;=Instellingen!$B$6,$A6016&lt;Instellingen!$B$7),1,0)</f>
        <v/>
      </c>
      <c r="E6016" s="15">
        <f>COUNTIF(tData[BezoekStart],"&lt;"&amp;($A6016+1/24))-COUNTIF(tData[BezoekEind],"&lt;="&amp;$A6016)</f>
        <v/>
      </c>
      <c r="F6016" s="15">
        <f>COUNTIF(tData[BezoekLangStart],"&lt;"&amp;($A6016+1/24))-COUNTIF(tData[BezoekLangEind],"&lt;="&amp;$A6016)</f>
        <v/>
      </c>
      <c r="G6016" s="15">
        <f>IF($D6016=1,$B6016*100+$C6016,-1)</f>
        <v/>
      </c>
      <c r="H6016" s="15">
        <f>IF($D6016=1,$B6016,-1)</f>
        <v/>
      </c>
      <c r="I6016" s="15">
        <f>IF($D6016=1,$C6016,-1)</f>
        <v/>
      </c>
    </row>
    <row r="6017">
      <c r="A6017" s="33" t="n">
        <v>45542.58333333334</v>
      </c>
      <c r="B6017" s="15">
        <f>WEEKDAY($A6017,2)</f>
        <v/>
      </c>
      <c r="C6017" s="15">
        <f>HOUR($A6017)</f>
        <v/>
      </c>
      <c r="D6017" s="15">
        <f>IF(AND($A6017&gt;=Instellingen!$B$6,$A6017&lt;Instellingen!$B$7),1,0)</f>
        <v/>
      </c>
      <c r="E6017" s="15">
        <f>COUNTIF(tData[BezoekStart],"&lt;"&amp;($A6017+1/24))-COUNTIF(tData[BezoekEind],"&lt;="&amp;$A6017)</f>
        <v/>
      </c>
      <c r="F6017" s="15">
        <f>COUNTIF(tData[BezoekLangStart],"&lt;"&amp;($A6017+1/24))-COUNTIF(tData[BezoekLangEind],"&lt;="&amp;$A6017)</f>
        <v/>
      </c>
      <c r="G6017" s="15">
        <f>IF($D6017=1,$B6017*100+$C6017,-1)</f>
        <v/>
      </c>
      <c r="H6017" s="15">
        <f>IF($D6017=1,$B6017,-1)</f>
        <v/>
      </c>
      <c r="I6017" s="15">
        <f>IF($D6017=1,$C6017,-1)</f>
        <v/>
      </c>
    </row>
    <row r="6018">
      <c r="A6018" s="33" t="n">
        <v>45542.625</v>
      </c>
      <c r="B6018" s="15">
        <f>WEEKDAY($A6018,2)</f>
        <v/>
      </c>
      <c r="C6018" s="15">
        <f>HOUR($A6018)</f>
        <v/>
      </c>
      <c r="D6018" s="15">
        <f>IF(AND($A6018&gt;=Instellingen!$B$6,$A6018&lt;Instellingen!$B$7),1,0)</f>
        <v/>
      </c>
      <c r="E6018" s="15">
        <f>COUNTIF(tData[BezoekStart],"&lt;"&amp;($A6018+1/24))-COUNTIF(tData[BezoekEind],"&lt;="&amp;$A6018)</f>
        <v/>
      </c>
      <c r="F6018" s="15">
        <f>COUNTIF(tData[BezoekLangStart],"&lt;"&amp;($A6018+1/24))-COUNTIF(tData[BezoekLangEind],"&lt;="&amp;$A6018)</f>
        <v/>
      </c>
      <c r="G6018" s="15">
        <f>IF($D6018=1,$B6018*100+$C6018,-1)</f>
        <v/>
      </c>
      <c r="H6018" s="15">
        <f>IF($D6018=1,$B6018,-1)</f>
        <v/>
      </c>
      <c r="I6018" s="15">
        <f>IF($D6018=1,$C6018,-1)</f>
        <v/>
      </c>
    </row>
    <row r="6019">
      <c r="A6019" s="33" t="n">
        <v>45542.66666666666</v>
      </c>
      <c r="B6019" s="15">
        <f>WEEKDAY($A6019,2)</f>
        <v/>
      </c>
      <c r="C6019" s="15">
        <f>HOUR($A6019)</f>
        <v/>
      </c>
      <c r="D6019" s="15">
        <f>IF(AND($A6019&gt;=Instellingen!$B$6,$A6019&lt;Instellingen!$B$7),1,0)</f>
        <v/>
      </c>
      <c r="E6019" s="15">
        <f>COUNTIF(tData[BezoekStart],"&lt;"&amp;($A6019+1/24))-COUNTIF(tData[BezoekEind],"&lt;="&amp;$A6019)</f>
        <v/>
      </c>
      <c r="F6019" s="15">
        <f>COUNTIF(tData[BezoekLangStart],"&lt;"&amp;($A6019+1/24))-COUNTIF(tData[BezoekLangEind],"&lt;="&amp;$A6019)</f>
        <v/>
      </c>
      <c r="G6019" s="15">
        <f>IF($D6019=1,$B6019*100+$C6019,-1)</f>
        <v/>
      </c>
      <c r="H6019" s="15">
        <f>IF($D6019=1,$B6019,-1)</f>
        <v/>
      </c>
      <c r="I6019" s="15">
        <f>IF($D6019=1,$C6019,-1)</f>
        <v/>
      </c>
    </row>
    <row r="6020">
      <c r="A6020" s="33" t="n">
        <v>45542.70833333334</v>
      </c>
      <c r="B6020" s="15">
        <f>WEEKDAY($A6020,2)</f>
        <v/>
      </c>
      <c r="C6020" s="15">
        <f>HOUR($A6020)</f>
        <v/>
      </c>
      <c r="D6020" s="15">
        <f>IF(AND($A6020&gt;=Instellingen!$B$6,$A6020&lt;Instellingen!$B$7),1,0)</f>
        <v/>
      </c>
      <c r="E6020" s="15">
        <f>COUNTIF(tData[BezoekStart],"&lt;"&amp;($A6020+1/24))-COUNTIF(tData[BezoekEind],"&lt;="&amp;$A6020)</f>
        <v/>
      </c>
      <c r="F6020" s="15">
        <f>COUNTIF(tData[BezoekLangStart],"&lt;"&amp;($A6020+1/24))-COUNTIF(tData[BezoekLangEind],"&lt;="&amp;$A6020)</f>
        <v/>
      </c>
      <c r="G6020" s="15">
        <f>IF($D6020=1,$B6020*100+$C6020,-1)</f>
        <v/>
      </c>
      <c r="H6020" s="15">
        <f>IF($D6020=1,$B6020,-1)</f>
        <v/>
      </c>
      <c r="I6020" s="15">
        <f>IF($D6020=1,$C6020,-1)</f>
        <v/>
      </c>
    </row>
    <row r="6021">
      <c r="A6021" s="33" t="n">
        <v>45542.75</v>
      </c>
      <c r="B6021" s="15">
        <f>WEEKDAY($A6021,2)</f>
        <v/>
      </c>
      <c r="C6021" s="15">
        <f>HOUR($A6021)</f>
        <v/>
      </c>
      <c r="D6021" s="15">
        <f>IF(AND($A6021&gt;=Instellingen!$B$6,$A6021&lt;Instellingen!$B$7),1,0)</f>
        <v/>
      </c>
      <c r="E6021" s="15">
        <f>COUNTIF(tData[BezoekStart],"&lt;"&amp;($A6021+1/24))-COUNTIF(tData[BezoekEind],"&lt;="&amp;$A6021)</f>
        <v/>
      </c>
      <c r="F6021" s="15">
        <f>COUNTIF(tData[BezoekLangStart],"&lt;"&amp;($A6021+1/24))-COUNTIF(tData[BezoekLangEind],"&lt;="&amp;$A6021)</f>
        <v/>
      </c>
      <c r="G6021" s="15">
        <f>IF($D6021=1,$B6021*100+$C6021,-1)</f>
        <v/>
      </c>
      <c r="H6021" s="15">
        <f>IF($D6021=1,$B6021,-1)</f>
        <v/>
      </c>
      <c r="I6021" s="15">
        <f>IF($D6021=1,$C6021,-1)</f>
        <v/>
      </c>
    </row>
    <row r="6022">
      <c r="A6022" s="33" t="n">
        <v>45542.79166666666</v>
      </c>
      <c r="B6022" s="15">
        <f>WEEKDAY($A6022,2)</f>
        <v/>
      </c>
      <c r="C6022" s="15">
        <f>HOUR($A6022)</f>
        <v/>
      </c>
      <c r="D6022" s="15">
        <f>IF(AND($A6022&gt;=Instellingen!$B$6,$A6022&lt;Instellingen!$B$7),1,0)</f>
        <v/>
      </c>
      <c r="E6022" s="15">
        <f>COUNTIF(tData[BezoekStart],"&lt;"&amp;($A6022+1/24))-COUNTIF(tData[BezoekEind],"&lt;="&amp;$A6022)</f>
        <v/>
      </c>
      <c r="F6022" s="15">
        <f>COUNTIF(tData[BezoekLangStart],"&lt;"&amp;($A6022+1/24))-COUNTIF(tData[BezoekLangEind],"&lt;="&amp;$A6022)</f>
        <v/>
      </c>
      <c r="G6022" s="15">
        <f>IF($D6022=1,$B6022*100+$C6022,-1)</f>
        <v/>
      </c>
      <c r="H6022" s="15">
        <f>IF($D6022=1,$B6022,-1)</f>
        <v/>
      </c>
      <c r="I6022" s="15">
        <f>IF($D6022=1,$C6022,-1)</f>
        <v/>
      </c>
    </row>
    <row r="6023">
      <c r="A6023" s="33" t="n">
        <v>45542.83333333334</v>
      </c>
      <c r="B6023" s="15">
        <f>WEEKDAY($A6023,2)</f>
        <v/>
      </c>
      <c r="C6023" s="15">
        <f>HOUR($A6023)</f>
        <v/>
      </c>
      <c r="D6023" s="15">
        <f>IF(AND($A6023&gt;=Instellingen!$B$6,$A6023&lt;Instellingen!$B$7),1,0)</f>
        <v/>
      </c>
      <c r="E6023" s="15">
        <f>COUNTIF(tData[BezoekStart],"&lt;"&amp;($A6023+1/24))-COUNTIF(tData[BezoekEind],"&lt;="&amp;$A6023)</f>
        <v/>
      </c>
      <c r="F6023" s="15">
        <f>COUNTIF(tData[BezoekLangStart],"&lt;"&amp;($A6023+1/24))-COUNTIF(tData[BezoekLangEind],"&lt;="&amp;$A6023)</f>
        <v/>
      </c>
      <c r="G6023" s="15">
        <f>IF($D6023=1,$B6023*100+$C6023,-1)</f>
        <v/>
      </c>
      <c r="H6023" s="15">
        <f>IF($D6023=1,$B6023,-1)</f>
        <v/>
      </c>
      <c r="I6023" s="15">
        <f>IF($D6023=1,$C6023,-1)</f>
        <v/>
      </c>
    </row>
    <row r="6024">
      <c r="A6024" s="33" t="n">
        <v>45542.875</v>
      </c>
      <c r="B6024" s="15">
        <f>WEEKDAY($A6024,2)</f>
        <v/>
      </c>
      <c r="C6024" s="15">
        <f>HOUR($A6024)</f>
        <v/>
      </c>
      <c r="D6024" s="15">
        <f>IF(AND($A6024&gt;=Instellingen!$B$6,$A6024&lt;Instellingen!$B$7),1,0)</f>
        <v/>
      </c>
      <c r="E6024" s="15">
        <f>COUNTIF(tData[BezoekStart],"&lt;"&amp;($A6024+1/24))-COUNTIF(tData[BezoekEind],"&lt;="&amp;$A6024)</f>
        <v/>
      </c>
      <c r="F6024" s="15">
        <f>COUNTIF(tData[BezoekLangStart],"&lt;"&amp;($A6024+1/24))-COUNTIF(tData[BezoekLangEind],"&lt;="&amp;$A6024)</f>
        <v/>
      </c>
      <c r="G6024" s="15">
        <f>IF($D6024=1,$B6024*100+$C6024,-1)</f>
        <v/>
      </c>
      <c r="H6024" s="15">
        <f>IF($D6024=1,$B6024,-1)</f>
        <v/>
      </c>
      <c r="I6024" s="15">
        <f>IF($D6024=1,$C6024,-1)</f>
        <v/>
      </c>
    </row>
    <row r="6025">
      <c r="A6025" s="33" t="n">
        <v>45542.91666666666</v>
      </c>
      <c r="B6025" s="15">
        <f>WEEKDAY($A6025,2)</f>
        <v/>
      </c>
      <c r="C6025" s="15">
        <f>HOUR($A6025)</f>
        <v/>
      </c>
      <c r="D6025" s="15">
        <f>IF(AND($A6025&gt;=Instellingen!$B$6,$A6025&lt;Instellingen!$B$7),1,0)</f>
        <v/>
      </c>
      <c r="E6025" s="15">
        <f>COUNTIF(tData[BezoekStart],"&lt;"&amp;($A6025+1/24))-COUNTIF(tData[BezoekEind],"&lt;="&amp;$A6025)</f>
        <v/>
      </c>
      <c r="F6025" s="15">
        <f>COUNTIF(tData[BezoekLangStart],"&lt;"&amp;($A6025+1/24))-COUNTIF(tData[BezoekLangEind],"&lt;="&amp;$A6025)</f>
        <v/>
      </c>
      <c r="G6025" s="15">
        <f>IF($D6025=1,$B6025*100+$C6025,-1)</f>
        <v/>
      </c>
      <c r="H6025" s="15">
        <f>IF($D6025=1,$B6025,-1)</f>
        <v/>
      </c>
      <c r="I6025" s="15">
        <f>IF($D6025=1,$C6025,-1)</f>
        <v/>
      </c>
    </row>
    <row r="6026">
      <c r="A6026" s="33" t="n">
        <v>45542.95833333334</v>
      </c>
      <c r="B6026" s="15">
        <f>WEEKDAY($A6026,2)</f>
        <v/>
      </c>
      <c r="C6026" s="15">
        <f>HOUR($A6026)</f>
        <v/>
      </c>
      <c r="D6026" s="15">
        <f>IF(AND($A6026&gt;=Instellingen!$B$6,$A6026&lt;Instellingen!$B$7),1,0)</f>
        <v/>
      </c>
      <c r="E6026" s="15">
        <f>COUNTIF(tData[BezoekStart],"&lt;"&amp;($A6026+1/24))-COUNTIF(tData[BezoekEind],"&lt;="&amp;$A6026)</f>
        <v/>
      </c>
      <c r="F6026" s="15">
        <f>COUNTIF(tData[BezoekLangStart],"&lt;"&amp;($A6026+1/24))-COUNTIF(tData[BezoekLangEind],"&lt;="&amp;$A6026)</f>
        <v/>
      </c>
      <c r="G6026" s="15">
        <f>IF($D6026=1,$B6026*100+$C6026,-1)</f>
        <v/>
      </c>
      <c r="H6026" s="15">
        <f>IF($D6026=1,$B6026,-1)</f>
        <v/>
      </c>
      <c r="I6026" s="15">
        <f>IF($D6026=1,$C6026,-1)</f>
        <v/>
      </c>
    </row>
    <row r="6027">
      <c r="A6027" s="33" t="n">
        <v>45543</v>
      </c>
      <c r="B6027" s="15">
        <f>WEEKDAY($A6027,2)</f>
        <v/>
      </c>
      <c r="C6027" s="15">
        <f>HOUR($A6027)</f>
        <v/>
      </c>
      <c r="D6027" s="15">
        <f>IF(AND($A6027&gt;=Instellingen!$B$6,$A6027&lt;Instellingen!$B$7),1,0)</f>
        <v/>
      </c>
      <c r="E6027" s="15">
        <f>COUNTIF(tData[BezoekStart],"&lt;"&amp;($A6027+1/24))-COUNTIF(tData[BezoekEind],"&lt;="&amp;$A6027)</f>
        <v/>
      </c>
      <c r="F6027" s="15">
        <f>COUNTIF(tData[BezoekLangStart],"&lt;"&amp;($A6027+1/24))-COUNTIF(tData[BezoekLangEind],"&lt;="&amp;$A6027)</f>
        <v/>
      </c>
      <c r="G6027" s="15">
        <f>IF($D6027=1,$B6027*100+$C6027,-1)</f>
        <v/>
      </c>
      <c r="H6027" s="15">
        <f>IF($D6027=1,$B6027,-1)</f>
        <v/>
      </c>
      <c r="I6027" s="15">
        <f>IF($D6027=1,$C6027,-1)</f>
        <v/>
      </c>
    </row>
    <row r="6028">
      <c r="A6028" s="33" t="n">
        <v>45543.04166666666</v>
      </c>
      <c r="B6028" s="15">
        <f>WEEKDAY($A6028,2)</f>
        <v/>
      </c>
      <c r="C6028" s="15">
        <f>HOUR($A6028)</f>
        <v/>
      </c>
      <c r="D6028" s="15">
        <f>IF(AND($A6028&gt;=Instellingen!$B$6,$A6028&lt;Instellingen!$B$7),1,0)</f>
        <v/>
      </c>
      <c r="E6028" s="15">
        <f>COUNTIF(tData[BezoekStart],"&lt;"&amp;($A6028+1/24))-COUNTIF(tData[BezoekEind],"&lt;="&amp;$A6028)</f>
        <v/>
      </c>
      <c r="F6028" s="15">
        <f>COUNTIF(tData[BezoekLangStart],"&lt;"&amp;($A6028+1/24))-COUNTIF(tData[BezoekLangEind],"&lt;="&amp;$A6028)</f>
        <v/>
      </c>
      <c r="G6028" s="15">
        <f>IF($D6028=1,$B6028*100+$C6028,-1)</f>
        <v/>
      </c>
      <c r="H6028" s="15">
        <f>IF($D6028=1,$B6028,-1)</f>
        <v/>
      </c>
      <c r="I6028" s="15">
        <f>IF($D6028=1,$C6028,-1)</f>
        <v/>
      </c>
    </row>
    <row r="6029">
      <c r="A6029" s="33" t="n">
        <v>45543.08333333334</v>
      </c>
      <c r="B6029" s="15">
        <f>WEEKDAY($A6029,2)</f>
        <v/>
      </c>
      <c r="C6029" s="15">
        <f>HOUR($A6029)</f>
        <v/>
      </c>
      <c r="D6029" s="15">
        <f>IF(AND($A6029&gt;=Instellingen!$B$6,$A6029&lt;Instellingen!$B$7),1,0)</f>
        <v/>
      </c>
      <c r="E6029" s="15">
        <f>COUNTIF(tData[BezoekStart],"&lt;"&amp;($A6029+1/24))-COUNTIF(tData[BezoekEind],"&lt;="&amp;$A6029)</f>
        <v/>
      </c>
      <c r="F6029" s="15">
        <f>COUNTIF(tData[BezoekLangStart],"&lt;"&amp;($A6029+1/24))-COUNTIF(tData[BezoekLangEind],"&lt;="&amp;$A6029)</f>
        <v/>
      </c>
      <c r="G6029" s="15">
        <f>IF($D6029=1,$B6029*100+$C6029,-1)</f>
        <v/>
      </c>
      <c r="H6029" s="15">
        <f>IF($D6029=1,$B6029,-1)</f>
        <v/>
      </c>
      <c r="I6029" s="15">
        <f>IF($D6029=1,$C6029,-1)</f>
        <v/>
      </c>
    </row>
    <row r="6030">
      <c r="A6030" s="33" t="n">
        <v>45543.125</v>
      </c>
      <c r="B6030" s="15">
        <f>WEEKDAY($A6030,2)</f>
        <v/>
      </c>
      <c r="C6030" s="15">
        <f>HOUR($A6030)</f>
        <v/>
      </c>
      <c r="D6030" s="15">
        <f>IF(AND($A6030&gt;=Instellingen!$B$6,$A6030&lt;Instellingen!$B$7),1,0)</f>
        <v/>
      </c>
      <c r="E6030" s="15">
        <f>COUNTIF(tData[BezoekStart],"&lt;"&amp;($A6030+1/24))-COUNTIF(tData[BezoekEind],"&lt;="&amp;$A6030)</f>
        <v/>
      </c>
      <c r="F6030" s="15">
        <f>COUNTIF(tData[BezoekLangStart],"&lt;"&amp;($A6030+1/24))-COUNTIF(tData[BezoekLangEind],"&lt;="&amp;$A6030)</f>
        <v/>
      </c>
      <c r="G6030" s="15">
        <f>IF($D6030=1,$B6030*100+$C6030,-1)</f>
        <v/>
      </c>
      <c r="H6030" s="15">
        <f>IF($D6030=1,$B6030,-1)</f>
        <v/>
      </c>
      <c r="I6030" s="15">
        <f>IF($D6030=1,$C6030,-1)</f>
        <v/>
      </c>
    </row>
    <row r="6031">
      <c r="A6031" s="33" t="n">
        <v>45543.16666666666</v>
      </c>
      <c r="B6031" s="15">
        <f>WEEKDAY($A6031,2)</f>
        <v/>
      </c>
      <c r="C6031" s="15">
        <f>HOUR($A6031)</f>
        <v/>
      </c>
      <c r="D6031" s="15">
        <f>IF(AND($A6031&gt;=Instellingen!$B$6,$A6031&lt;Instellingen!$B$7),1,0)</f>
        <v/>
      </c>
      <c r="E6031" s="15">
        <f>COUNTIF(tData[BezoekStart],"&lt;"&amp;($A6031+1/24))-COUNTIF(tData[BezoekEind],"&lt;="&amp;$A6031)</f>
        <v/>
      </c>
      <c r="F6031" s="15">
        <f>COUNTIF(tData[BezoekLangStart],"&lt;"&amp;($A6031+1/24))-COUNTIF(tData[BezoekLangEind],"&lt;="&amp;$A6031)</f>
        <v/>
      </c>
      <c r="G6031" s="15">
        <f>IF($D6031=1,$B6031*100+$C6031,-1)</f>
        <v/>
      </c>
      <c r="H6031" s="15">
        <f>IF($D6031=1,$B6031,-1)</f>
        <v/>
      </c>
      <c r="I6031" s="15">
        <f>IF($D6031=1,$C6031,-1)</f>
        <v/>
      </c>
    </row>
    <row r="6032">
      <c r="A6032" s="33" t="n">
        <v>45543.20833333334</v>
      </c>
      <c r="B6032" s="15">
        <f>WEEKDAY($A6032,2)</f>
        <v/>
      </c>
      <c r="C6032" s="15">
        <f>HOUR($A6032)</f>
        <v/>
      </c>
      <c r="D6032" s="15">
        <f>IF(AND($A6032&gt;=Instellingen!$B$6,$A6032&lt;Instellingen!$B$7),1,0)</f>
        <v/>
      </c>
      <c r="E6032" s="15">
        <f>COUNTIF(tData[BezoekStart],"&lt;"&amp;($A6032+1/24))-COUNTIF(tData[BezoekEind],"&lt;="&amp;$A6032)</f>
        <v/>
      </c>
      <c r="F6032" s="15">
        <f>COUNTIF(tData[BezoekLangStart],"&lt;"&amp;($A6032+1/24))-COUNTIF(tData[BezoekLangEind],"&lt;="&amp;$A6032)</f>
        <v/>
      </c>
      <c r="G6032" s="15">
        <f>IF($D6032=1,$B6032*100+$C6032,-1)</f>
        <v/>
      </c>
      <c r="H6032" s="15">
        <f>IF($D6032=1,$B6032,-1)</f>
        <v/>
      </c>
      <c r="I6032" s="15">
        <f>IF($D6032=1,$C6032,-1)</f>
        <v/>
      </c>
    </row>
    <row r="6033">
      <c r="A6033" s="33" t="n">
        <v>45543.25</v>
      </c>
      <c r="B6033" s="15">
        <f>WEEKDAY($A6033,2)</f>
        <v/>
      </c>
      <c r="C6033" s="15">
        <f>HOUR($A6033)</f>
        <v/>
      </c>
      <c r="D6033" s="15">
        <f>IF(AND($A6033&gt;=Instellingen!$B$6,$A6033&lt;Instellingen!$B$7),1,0)</f>
        <v/>
      </c>
      <c r="E6033" s="15">
        <f>COUNTIF(tData[BezoekStart],"&lt;"&amp;($A6033+1/24))-COUNTIF(tData[BezoekEind],"&lt;="&amp;$A6033)</f>
        <v/>
      </c>
      <c r="F6033" s="15">
        <f>COUNTIF(tData[BezoekLangStart],"&lt;"&amp;($A6033+1/24))-COUNTIF(tData[BezoekLangEind],"&lt;="&amp;$A6033)</f>
        <v/>
      </c>
      <c r="G6033" s="15">
        <f>IF($D6033=1,$B6033*100+$C6033,-1)</f>
        <v/>
      </c>
      <c r="H6033" s="15">
        <f>IF($D6033=1,$B6033,-1)</f>
        <v/>
      </c>
      <c r="I6033" s="15">
        <f>IF($D6033=1,$C6033,-1)</f>
        <v/>
      </c>
    </row>
    <row r="6034">
      <c r="A6034" s="33" t="n">
        <v>45543.29166666666</v>
      </c>
      <c r="B6034" s="15">
        <f>WEEKDAY($A6034,2)</f>
        <v/>
      </c>
      <c r="C6034" s="15">
        <f>HOUR($A6034)</f>
        <v/>
      </c>
      <c r="D6034" s="15">
        <f>IF(AND($A6034&gt;=Instellingen!$B$6,$A6034&lt;Instellingen!$B$7),1,0)</f>
        <v/>
      </c>
      <c r="E6034" s="15">
        <f>COUNTIF(tData[BezoekStart],"&lt;"&amp;($A6034+1/24))-COUNTIF(tData[BezoekEind],"&lt;="&amp;$A6034)</f>
        <v/>
      </c>
      <c r="F6034" s="15">
        <f>COUNTIF(tData[BezoekLangStart],"&lt;"&amp;($A6034+1/24))-COUNTIF(tData[BezoekLangEind],"&lt;="&amp;$A6034)</f>
        <v/>
      </c>
      <c r="G6034" s="15">
        <f>IF($D6034=1,$B6034*100+$C6034,-1)</f>
        <v/>
      </c>
      <c r="H6034" s="15">
        <f>IF($D6034=1,$B6034,-1)</f>
        <v/>
      </c>
      <c r="I6034" s="15">
        <f>IF($D6034=1,$C6034,-1)</f>
        <v/>
      </c>
    </row>
    <row r="6035">
      <c r="A6035" s="33" t="n">
        <v>45543.33333333334</v>
      </c>
      <c r="B6035" s="15">
        <f>WEEKDAY($A6035,2)</f>
        <v/>
      </c>
      <c r="C6035" s="15">
        <f>HOUR($A6035)</f>
        <v/>
      </c>
      <c r="D6035" s="15">
        <f>IF(AND($A6035&gt;=Instellingen!$B$6,$A6035&lt;Instellingen!$B$7),1,0)</f>
        <v/>
      </c>
      <c r="E6035" s="15">
        <f>COUNTIF(tData[BezoekStart],"&lt;"&amp;($A6035+1/24))-COUNTIF(tData[BezoekEind],"&lt;="&amp;$A6035)</f>
        <v/>
      </c>
      <c r="F6035" s="15">
        <f>COUNTIF(tData[BezoekLangStart],"&lt;"&amp;($A6035+1/24))-COUNTIF(tData[BezoekLangEind],"&lt;="&amp;$A6035)</f>
        <v/>
      </c>
      <c r="G6035" s="15">
        <f>IF($D6035=1,$B6035*100+$C6035,-1)</f>
        <v/>
      </c>
      <c r="H6035" s="15">
        <f>IF($D6035=1,$B6035,-1)</f>
        <v/>
      </c>
      <c r="I6035" s="15">
        <f>IF($D6035=1,$C6035,-1)</f>
        <v/>
      </c>
    </row>
    <row r="6036">
      <c r="A6036" s="33" t="n">
        <v>45543.375</v>
      </c>
      <c r="B6036" s="15">
        <f>WEEKDAY($A6036,2)</f>
        <v/>
      </c>
      <c r="C6036" s="15">
        <f>HOUR($A6036)</f>
        <v/>
      </c>
      <c r="D6036" s="15">
        <f>IF(AND($A6036&gt;=Instellingen!$B$6,$A6036&lt;Instellingen!$B$7),1,0)</f>
        <v/>
      </c>
      <c r="E6036" s="15">
        <f>COUNTIF(tData[BezoekStart],"&lt;"&amp;($A6036+1/24))-COUNTIF(tData[BezoekEind],"&lt;="&amp;$A6036)</f>
        <v/>
      </c>
      <c r="F6036" s="15">
        <f>COUNTIF(tData[BezoekLangStart],"&lt;"&amp;($A6036+1/24))-COUNTIF(tData[BezoekLangEind],"&lt;="&amp;$A6036)</f>
        <v/>
      </c>
      <c r="G6036" s="15">
        <f>IF($D6036=1,$B6036*100+$C6036,-1)</f>
        <v/>
      </c>
      <c r="H6036" s="15">
        <f>IF($D6036=1,$B6036,-1)</f>
        <v/>
      </c>
      <c r="I6036" s="15">
        <f>IF($D6036=1,$C6036,-1)</f>
        <v/>
      </c>
    </row>
    <row r="6037">
      <c r="A6037" s="33" t="n">
        <v>45543.41666666666</v>
      </c>
      <c r="B6037" s="15">
        <f>WEEKDAY($A6037,2)</f>
        <v/>
      </c>
      <c r="C6037" s="15">
        <f>HOUR($A6037)</f>
        <v/>
      </c>
      <c r="D6037" s="15">
        <f>IF(AND($A6037&gt;=Instellingen!$B$6,$A6037&lt;Instellingen!$B$7),1,0)</f>
        <v/>
      </c>
      <c r="E6037" s="15">
        <f>COUNTIF(tData[BezoekStart],"&lt;"&amp;($A6037+1/24))-COUNTIF(tData[BezoekEind],"&lt;="&amp;$A6037)</f>
        <v/>
      </c>
      <c r="F6037" s="15">
        <f>COUNTIF(tData[BezoekLangStart],"&lt;"&amp;($A6037+1/24))-COUNTIF(tData[BezoekLangEind],"&lt;="&amp;$A6037)</f>
        <v/>
      </c>
      <c r="G6037" s="15">
        <f>IF($D6037=1,$B6037*100+$C6037,-1)</f>
        <v/>
      </c>
      <c r="H6037" s="15">
        <f>IF($D6037=1,$B6037,-1)</f>
        <v/>
      </c>
      <c r="I6037" s="15">
        <f>IF($D6037=1,$C6037,-1)</f>
        <v/>
      </c>
    </row>
    <row r="6038">
      <c r="A6038" s="33" t="n">
        <v>45543.45833333334</v>
      </c>
      <c r="B6038" s="15">
        <f>WEEKDAY($A6038,2)</f>
        <v/>
      </c>
      <c r="C6038" s="15">
        <f>HOUR($A6038)</f>
        <v/>
      </c>
      <c r="D6038" s="15">
        <f>IF(AND($A6038&gt;=Instellingen!$B$6,$A6038&lt;Instellingen!$B$7),1,0)</f>
        <v/>
      </c>
      <c r="E6038" s="15">
        <f>COUNTIF(tData[BezoekStart],"&lt;"&amp;($A6038+1/24))-COUNTIF(tData[BezoekEind],"&lt;="&amp;$A6038)</f>
        <v/>
      </c>
      <c r="F6038" s="15">
        <f>COUNTIF(tData[BezoekLangStart],"&lt;"&amp;($A6038+1/24))-COUNTIF(tData[BezoekLangEind],"&lt;="&amp;$A6038)</f>
        <v/>
      </c>
      <c r="G6038" s="15">
        <f>IF($D6038=1,$B6038*100+$C6038,-1)</f>
        <v/>
      </c>
      <c r="H6038" s="15">
        <f>IF($D6038=1,$B6038,-1)</f>
        <v/>
      </c>
      <c r="I6038" s="15">
        <f>IF($D6038=1,$C6038,-1)</f>
        <v/>
      </c>
    </row>
    <row r="6039">
      <c r="A6039" s="33" t="n">
        <v>45543.5</v>
      </c>
      <c r="B6039" s="15">
        <f>WEEKDAY($A6039,2)</f>
        <v/>
      </c>
      <c r="C6039" s="15">
        <f>HOUR($A6039)</f>
        <v/>
      </c>
      <c r="D6039" s="15">
        <f>IF(AND($A6039&gt;=Instellingen!$B$6,$A6039&lt;Instellingen!$B$7),1,0)</f>
        <v/>
      </c>
      <c r="E6039" s="15">
        <f>COUNTIF(tData[BezoekStart],"&lt;"&amp;($A6039+1/24))-COUNTIF(tData[BezoekEind],"&lt;="&amp;$A6039)</f>
        <v/>
      </c>
      <c r="F6039" s="15">
        <f>COUNTIF(tData[BezoekLangStart],"&lt;"&amp;($A6039+1/24))-COUNTIF(tData[BezoekLangEind],"&lt;="&amp;$A6039)</f>
        <v/>
      </c>
      <c r="G6039" s="15">
        <f>IF($D6039=1,$B6039*100+$C6039,-1)</f>
        <v/>
      </c>
      <c r="H6039" s="15">
        <f>IF($D6039=1,$B6039,-1)</f>
        <v/>
      </c>
      <c r="I6039" s="15">
        <f>IF($D6039=1,$C6039,-1)</f>
        <v/>
      </c>
    </row>
    <row r="6040">
      <c r="A6040" s="33" t="n">
        <v>45543.54166666666</v>
      </c>
      <c r="B6040" s="15">
        <f>WEEKDAY($A6040,2)</f>
        <v/>
      </c>
      <c r="C6040" s="15">
        <f>HOUR($A6040)</f>
        <v/>
      </c>
      <c r="D6040" s="15">
        <f>IF(AND($A6040&gt;=Instellingen!$B$6,$A6040&lt;Instellingen!$B$7),1,0)</f>
        <v/>
      </c>
      <c r="E6040" s="15">
        <f>COUNTIF(tData[BezoekStart],"&lt;"&amp;($A6040+1/24))-COUNTIF(tData[BezoekEind],"&lt;="&amp;$A6040)</f>
        <v/>
      </c>
      <c r="F6040" s="15">
        <f>COUNTIF(tData[BezoekLangStart],"&lt;"&amp;($A6040+1/24))-COUNTIF(tData[BezoekLangEind],"&lt;="&amp;$A6040)</f>
        <v/>
      </c>
      <c r="G6040" s="15">
        <f>IF($D6040=1,$B6040*100+$C6040,-1)</f>
        <v/>
      </c>
      <c r="H6040" s="15">
        <f>IF($D6040=1,$B6040,-1)</f>
        <v/>
      </c>
      <c r="I6040" s="15">
        <f>IF($D6040=1,$C6040,-1)</f>
        <v/>
      </c>
    </row>
    <row r="6041">
      <c r="A6041" s="33" t="n">
        <v>45543.58333333334</v>
      </c>
      <c r="B6041" s="15">
        <f>WEEKDAY($A6041,2)</f>
        <v/>
      </c>
      <c r="C6041" s="15">
        <f>HOUR($A6041)</f>
        <v/>
      </c>
      <c r="D6041" s="15">
        <f>IF(AND($A6041&gt;=Instellingen!$B$6,$A6041&lt;Instellingen!$B$7),1,0)</f>
        <v/>
      </c>
      <c r="E6041" s="15">
        <f>COUNTIF(tData[BezoekStart],"&lt;"&amp;($A6041+1/24))-COUNTIF(tData[BezoekEind],"&lt;="&amp;$A6041)</f>
        <v/>
      </c>
      <c r="F6041" s="15">
        <f>COUNTIF(tData[BezoekLangStart],"&lt;"&amp;($A6041+1/24))-COUNTIF(tData[BezoekLangEind],"&lt;="&amp;$A6041)</f>
        <v/>
      </c>
      <c r="G6041" s="15">
        <f>IF($D6041=1,$B6041*100+$C6041,-1)</f>
        <v/>
      </c>
      <c r="H6041" s="15">
        <f>IF($D6041=1,$B6041,-1)</f>
        <v/>
      </c>
      <c r="I6041" s="15">
        <f>IF($D6041=1,$C6041,-1)</f>
        <v/>
      </c>
    </row>
    <row r="6042">
      <c r="A6042" s="33" t="n">
        <v>45543.625</v>
      </c>
      <c r="B6042" s="15">
        <f>WEEKDAY($A6042,2)</f>
        <v/>
      </c>
      <c r="C6042" s="15">
        <f>HOUR($A6042)</f>
        <v/>
      </c>
      <c r="D6042" s="15">
        <f>IF(AND($A6042&gt;=Instellingen!$B$6,$A6042&lt;Instellingen!$B$7),1,0)</f>
        <v/>
      </c>
      <c r="E6042" s="15">
        <f>COUNTIF(tData[BezoekStart],"&lt;"&amp;($A6042+1/24))-COUNTIF(tData[BezoekEind],"&lt;="&amp;$A6042)</f>
        <v/>
      </c>
      <c r="F6042" s="15">
        <f>COUNTIF(tData[BezoekLangStart],"&lt;"&amp;($A6042+1/24))-COUNTIF(tData[BezoekLangEind],"&lt;="&amp;$A6042)</f>
        <v/>
      </c>
      <c r="G6042" s="15">
        <f>IF($D6042=1,$B6042*100+$C6042,-1)</f>
        <v/>
      </c>
      <c r="H6042" s="15">
        <f>IF($D6042=1,$B6042,-1)</f>
        <v/>
      </c>
      <c r="I6042" s="15">
        <f>IF($D6042=1,$C6042,-1)</f>
        <v/>
      </c>
    </row>
    <row r="6043">
      <c r="A6043" s="33" t="n">
        <v>45543.66666666666</v>
      </c>
      <c r="B6043" s="15">
        <f>WEEKDAY($A6043,2)</f>
        <v/>
      </c>
      <c r="C6043" s="15">
        <f>HOUR($A6043)</f>
        <v/>
      </c>
      <c r="D6043" s="15">
        <f>IF(AND($A6043&gt;=Instellingen!$B$6,$A6043&lt;Instellingen!$B$7),1,0)</f>
        <v/>
      </c>
      <c r="E6043" s="15">
        <f>COUNTIF(tData[BezoekStart],"&lt;"&amp;($A6043+1/24))-COUNTIF(tData[BezoekEind],"&lt;="&amp;$A6043)</f>
        <v/>
      </c>
      <c r="F6043" s="15">
        <f>COUNTIF(tData[BezoekLangStart],"&lt;"&amp;($A6043+1/24))-COUNTIF(tData[BezoekLangEind],"&lt;="&amp;$A6043)</f>
        <v/>
      </c>
      <c r="G6043" s="15">
        <f>IF($D6043=1,$B6043*100+$C6043,-1)</f>
        <v/>
      </c>
      <c r="H6043" s="15">
        <f>IF($D6043=1,$B6043,-1)</f>
        <v/>
      </c>
      <c r="I6043" s="15">
        <f>IF($D6043=1,$C6043,-1)</f>
        <v/>
      </c>
    </row>
    <row r="6044">
      <c r="A6044" s="33" t="n">
        <v>45543.70833333334</v>
      </c>
      <c r="B6044" s="15">
        <f>WEEKDAY($A6044,2)</f>
        <v/>
      </c>
      <c r="C6044" s="15">
        <f>HOUR($A6044)</f>
        <v/>
      </c>
      <c r="D6044" s="15">
        <f>IF(AND($A6044&gt;=Instellingen!$B$6,$A6044&lt;Instellingen!$B$7),1,0)</f>
        <v/>
      </c>
      <c r="E6044" s="15">
        <f>COUNTIF(tData[BezoekStart],"&lt;"&amp;($A6044+1/24))-COUNTIF(tData[BezoekEind],"&lt;="&amp;$A6044)</f>
        <v/>
      </c>
      <c r="F6044" s="15">
        <f>COUNTIF(tData[BezoekLangStart],"&lt;"&amp;($A6044+1/24))-COUNTIF(tData[BezoekLangEind],"&lt;="&amp;$A6044)</f>
        <v/>
      </c>
      <c r="G6044" s="15">
        <f>IF($D6044=1,$B6044*100+$C6044,-1)</f>
        <v/>
      </c>
      <c r="H6044" s="15">
        <f>IF($D6044=1,$B6044,-1)</f>
        <v/>
      </c>
      <c r="I6044" s="15">
        <f>IF($D6044=1,$C6044,-1)</f>
        <v/>
      </c>
    </row>
    <row r="6045">
      <c r="A6045" s="33" t="n">
        <v>45543.75</v>
      </c>
      <c r="B6045" s="15">
        <f>WEEKDAY($A6045,2)</f>
        <v/>
      </c>
      <c r="C6045" s="15">
        <f>HOUR($A6045)</f>
        <v/>
      </c>
      <c r="D6045" s="15">
        <f>IF(AND($A6045&gt;=Instellingen!$B$6,$A6045&lt;Instellingen!$B$7),1,0)</f>
        <v/>
      </c>
      <c r="E6045" s="15">
        <f>COUNTIF(tData[BezoekStart],"&lt;"&amp;($A6045+1/24))-COUNTIF(tData[BezoekEind],"&lt;="&amp;$A6045)</f>
        <v/>
      </c>
      <c r="F6045" s="15">
        <f>COUNTIF(tData[BezoekLangStart],"&lt;"&amp;($A6045+1/24))-COUNTIF(tData[BezoekLangEind],"&lt;="&amp;$A6045)</f>
        <v/>
      </c>
      <c r="G6045" s="15">
        <f>IF($D6045=1,$B6045*100+$C6045,-1)</f>
        <v/>
      </c>
      <c r="H6045" s="15">
        <f>IF($D6045=1,$B6045,-1)</f>
        <v/>
      </c>
      <c r="I6045" s="15">
        <f>IF($D6045=1,$C6045,-1)</f>
        <v/>
      </c>
    </row>
    <row r="6046">
      <c r="A6046" s="33" t="n">
        <v>45543.79166666666</v>
      </c>
      <c r="B6046" s="15">
        <f>WEEKDAY($A6046,2)</f>
        <v/>
      </c>
      <c r="C6046" s="15">
        <f>HOUR($A6046)</f>
        <v/>
      </c>
      <c r="D6046" s="15">
        <f>IF(AND($A6046&gt;=Instellingen!$B$6,$A6046&lt;Instellingen!$B$7),1,0)</f>
        <v/>
      </c>
      <c r="E6046" s="15">
        <f>COUNTIF(tData[BezoekStart],"&lt;"&amp;($A6046+1/24))-COUNTIF(tData[BezoekEind],"&lt;="&amp;$A6046)</f>
        <v/>
      </c>
      <c r="F6046" s="15">
        <f>COUNTIF(tData[BezoekLangStart],"&lt;"&amp;($A6046+1/24))-COUNTIF(tData[BezoekLangEind],"&lt;="&amp;$A6046)</f>
        <v/>
      </c>
      <c r="G6046" s="15">
        <f>IF($D6046=1,$B6046*100+$C6046,-1)</f>
        <v/>
      </c>
      <c r="H6046" s="15">
        <f>IF($D6046=1,$B6046,-1)</f>
        <v/>
      </c>
      <c r="I6046" s="15">
        <f>IF($D6046=1,$C6046,-1)</f>
        <v/>
      </c>
    </row>
    <row r="6047">
      <c r="A6047" s="33" t="n">
        <v>45543.83333333334</v>
      </c>
      <c r="B6047" s="15">
        <f>WEEKDAY($A6047,2)</f>
        <v/>
      </c>
      <c r="C6047" s="15">
        <f>HOUR($A6047)</f>
        <v/>
      </c>
      <c r="D6047" s="15">
        <f>IF(AND($A6047&gt;=Instellingen!$B$6,$A6047&lt;Instellingen!$B$7),1,0)</f>
        <v/>
      </c>
      <c r="E6047" s="15">
        <f>COUNTIF(tData[BezoekStart],"&lt;"&amp;($A6047+1/24))-COUNTIF(tData[BezoekEind],"&lt;="&amp;$A6047)</f>
        <v/>
      </c>
      <c r="F6047" s="15">
        <f>COUNTIF(tData[BezoekLangStart],"&lt;"&amp;($A6047+1/24))-COUNTIF(tData[BezoekLangEind],"&lt;="&amp;$A6047)</f>
        <v/>
      </c>
      <c r="G6047" s="15">
        <f>IF($D6047=1,$B6047*100+$C6047,-1)</f>
        <v/>
      </c>
      <c r="H6047" s="15">
        <f>IF($D6047=1,$B6047,-1)</f>
        <v/>
      </c>
      <c r="I6047" s="15">
        <f>IF($D6047=1,$C6047,-1)</f>
        <v/>
      </c>
    </row>
    <row r="6048">
      <c r="A6048" s="33" t="n">
        <v>45543.875</v>
      </c>
      <c r="B6048" s="15">
        <f>WEEKDAY($A6048,2)</f>
        <v/>
      </c>
      <c r="C6048" s="15">
        <f>HOUR($A6048)</f>
        <v/>
      </c>
      <c r="D6048" s="15">
        <f>IF(AND($A6048&gt;=Instellingen!$B$6,$A6048&lt;Instellingen!$B$7),1,0)</f>
        <v/>
      </c>
      <c r="E6048" s="15">
        <f>COUNTIF(tData[BezoekStart],"&lt;"&amp;($A6048+1/24))-COUNTIF(tData[BezoekEind],"&lt;="&amp;$A6048)</f>
        <v/>
      </c>
      <c r="F6048" s="15">
        <f>COUNTIF(tData[BezoekLangStart],"&lt;"&amp;($A6048+1/24))-COUNTIF(tData[BezoekLangEind],"&lt;="&amp;$A6048)</f>
        <v/>
      </c>
      <c r="G6048" s="15">
        <f>IF($D6048=1,$B6048*100+$C6048,-1)</f>
        <v/>
      </c>
      <c r="H6048" s="15">
        <f>IF($D6048=1,$B6048,-1)</f>
        <v/>
      </c>
      <c r="I6048" s="15">
        <f>IF($D6048=1,$C6048,-1)</f>
        <v/>
      </c>
    </row>
    <row r="6049">
      <c r="A6049" s="33" t="n">
        <v>45543.91666666666</v>
      </c>
      <c r="B6049" s="15">
        <f>WEEKDAY($A6049,2)</f>
        <v/>
      </c>
      <c r="C6049" s="15">
        <f>HOUR($A6049)</f>
        <v/>
      </c>
      <c r="D6049" s="15">
        <f>IF(AND($A6049&gt;=Instellingen!$B$6,$A6049&lt;Instellingen!$B$7),1,0)</f>
        <v/>
      </c>
      <c r="E6049" s="15">
        <f>COUNTIF(tData[BezoekStart],"&lt;"&amp;($A6049+1/24))-COUNTIF(tData[BezoekEind],"&lt;="&amp;$A6049)</f>
        <v/>
      </c>
      <c r="F6049" s="15">
        <f>COUNTIF(tData[BezoekLangStart],"&lt;"&amp;($A6049+1/24))-COUNTIF(tData[BezoekLangEind],"&lt;="&amp;$A6049)</f>
        <v/>
      </c>
      <c r="G6049" s="15">
        <f>IF($D6049=1,$B6049*100+$C6049,-1)</f>
        <v/>
      </c>
      <c r="H6049" s="15">
        <f>IF($D6049=1,$B6049,-1)</f>
        <v/>
      </c>
      <c r="I6049" s="15">
        <f>IF($D6049=1,$C6049,-1)</f>
        <v/>
      </c>
    </row>
    <row r="6050">
      <c r="A6050" s="33" t="n">
        <v>45543.95833333334</v>
      </c>
      <c r="B6050" s="15">
        <f>WEEKDAY($A6050,2)</f>
        <v/>
      </c>
      <c r="C6050" s="15">
        <f>HOUR($A6050)</f>
        <v/>
      </c>
      <c r="D6050" s="15">
        <f>IF(AND($A6050&gt;=Instellingen!$B$6,$A6050&lt;Instellingen!$B$7),1,0)</f>
        <v/>
      </c>
      <c r="E6050" s="15">
        <f>COUNTIF(tData[BezoekStart],"&lt;"&amp;($A6050+1/24))-COUNTIF(tData[BezoekEind],"&lt;="&amp;$A6050)</f>
        <v/>
      </c>
      <c r="F6050" s="15">
        <f>COUNTIF(tData[BezoekLangStart],"&lt;"&amp;($A6050+1/24))-COUNTIF(tData[BezoekLangEind],"&lt;="&amp;$A6050)</f>
        <v/>
      </c>
      <c r="G6050" s="15">
        <f>IF($D6050=1,$B6050*100+$C6050,-1)</f>
        <v/>
      </c>
      <c r="H6050" s="15">
        <f>IF($D6050=1,$B6050,-1)</f>
        <v/>
      </c>
      <c r="I6050" s="15">
        <f>IF($D6050=1,$C6050,-1)</f>
        <v/>
      </c>
    </row>
    <row r="6051">
      <c r="A6051" s="33" t="n">
        <v>45544</v>
      </c>
      <c r="B6051" s="15">
        <f>WEEKDAY($A6051,2)</f>
        <v/>
      </c>
      <c r="C6051" s="15">
        <f>HOUR($A6051)</f>
        <v/>
      </c>
      <c r="D6051" s="15">
        <f>IF(AND($A6051&gt;=Instellingen!$B$6,$A6051&lt;Instellingen!$B$7),1,0)</f>
        <v/>
      </c>
      <c r="E6051" s="15">
        <f>COUNTIF(tData[BezoekStart],"&lt;"&amp;($A6051+1/24))-COUNTIF(tData[BezoekEind],"&lt;="&amp;$A6051)</f>
        <v/>
      </c>
      <c r="F6051" s="15">
        <f>COUNTIF(tData[BezoekLangStart],"&lt;"&amp;($A6051+1/24))-COUNTIF(tData[BezoekLangEind],"&lt;="&amp;$A6051)</f>
        <v/>
      </c>
      <c r="G6051" s="15">
        <f>IF($D6051=1,$B6051*100+$C6051,-1)</f>
        <v/>
      </c>
      <c r="H6051" s="15">
        <f>IF($D6051=1,$B6051,-1)</f>
        <v/>
      </c>
      <c r="I6051" s="15">
        <f>IF($D6051=1,$C6051,-1)</f>
        <v/>
      </c>
    </row>
    <row r="6052">
      <c r="A6052" s="33" t="n">
        <v>45544.04166666666</v>
      </c>
      <c r="B6052" s="15">
        <f>WEEKDAY($A6052,2)</f>
        <v/>
      </c>
      <c r="C6052" s="15">
        <f>HOUR($A6052)</f>
        <v/>
      </c>
      <c r="D6052" s="15">
        <f>IF(AND($A6052&gt;=Instellingen!$B$6,$A6052&lt;Instellingen!$B$7),1,0)</f>
        <v/>
      </c>
      <c r="E6052" s="15">
        <f>COUNTIF(tData[BezoekStart],"&lt;"&amp;($A6052+1/24))-COUNTIF(tData[BezoekEind],"&lt;="&amp;$A6052)</f>
        <v/>
      </c>
      <c r="F6052" s="15">
        <f>COUNTIF(tData[BezoekLangStart],"&lt;"&amp;($A6052+1/24))-COUNTIF(tData[BezoekLangEind],"&lt;="&amp;$A6052)</f>
        <v/>
      </c>
      <c r="G6052" s="15">
        <f>IF($D6052=1,$B6052*100+$C6052,-1)</f>
        <v/>
      </c>
      <c r="H6052" s="15">
        <f>IF($D6052=1,$B6052,-1)</f>
        <v/>
      </c>
      <c r="I6052" s="15">
        <f>IF($D6052=1,$C6052,-1)</f>
        <v/>
      </c>
    </row>
    <row r="6053">
      <c r="A6053" s="33" t="n">
        <v>45544.08333333334</v>
      </c>
      <c r="B6053" s="15">
        <f>WEEKDAY($A6053,2)</f>
        <v/>
      </c>
      <c r="C6053" s="15">
        <f>HOUR($A6053)</f>
        <v/>
      </c>
      <c r="D6053" s="15">
        <f>IF(AND($A6053&gt;=Instellingen!$B$6,$A6053&lt;Instellingen!$B$7),1,0)</f>
        <v/>
      </c>
      <c r="E6053" s="15">
        <f>COUNTIF(tData[BezoekStart],"&lt;"&amp;($A6053+1/24))-COUNTIF(tData[BezoekEind],"&lt;="&amp;$A6053)</f>
        <v/>
      </c>
      <c r="F6053" s="15">
        <f>COUNTIF(tData[BezoekLangStart],"&lt;"&amp;($A6053+1/24))-COUNTIF(tData[BezoekLangEind],"&lt;="&amp;$A6053)</f>
        <v/>
      </c>
      <c r="G6053" s="15">
        <f>IF($D6053=1,$B6053*100+$C6053,-1)</f>
        <v/>
      </c>
      <c r="H6053" s="15">
        <f>IF($D6053=1,$B6053,-1)</f>
        <v/>
      </c>
      <c r="I6053" s="15">
        <f>IF($D6053=1,$C6053,-1)</f>
        <v/>
      </c>
    </row>
    <row r="6054">
      <c r="A6054" s="33" t="n">
        <v>45544.125</v>
      </c>
      <c r="B6054" s="15">
        <f>WEEKDAY($A6054,2)</f>
        <v/>
      </c>
      <c r="C6054" s="15">
        <f>HOUR($A6054)</f>
        <v/>
      </c>
      <c r="D6054" s="15">
        <f>IF(AND($A6054&gt;=Instellingen!$B$6,$A6054&lt;Instellingen!$B$7),1,0)</f>
        <v/>
      </c>
      <c r="E6054" s="15">
        <f>COUNTIF(tData[BezoekStart],"&lt;"&amp;($A6054+1/24))-COUNTIF(tData[BezoekEind],"&lt;="&amp;$A6054)</f>
        <v/>
      </c>
      <c r="F6054" s="15">
        <f>COUNTIF(tData[BezoekLangStart],"&lt;"&amp;($A6054+1/24))-COUNTIF(tData[BezoekLangEind],"&lt;="&amp;$A6054)</f>
        <v/>
      </c>
      <c r="G6054" s="15">
        <f>IF($D6054=1,$B6054*100+$C6054,-1)</f>
        <v/>
      </c>
      <c r="H6054" s="15">
        <f>IF($D6054=1,$B6054,-1)</f>
        <v/>
      </c>
      <c r="I6054" s="15">
        <f>IF($D6054=1,$C6054,-1)</f>
        <v/>
      </c>
    </row>
    <row r="6055">
      <c r="A6055" s="33" t="n">
        <v>45544.16666666666</v>
      </c>
      <c r="B6055" s="15">
        <f>WEEKDAY($A6055,2)</f>
        <v/>
      </c>
      <c r="C6055" s="15">
        <f>HOUR($A6055)</f>
        <v/>
      </c>
      <c r="D6055" s="15">
        <f>IF(AND($A6055&gt;=Instellingen!$B$6,$A6055&lt;Instellingen!$B$7),1,0)</f>
        <v/>
      </c>
      <c r="E6055" s="15">
        <f>COUNTIF(tData[BezoekStart],"&lt;"&amp;($A6055+1/24))-COUNTIF(tData[BezoekEind],"&lt;="&amp;$A6055)</f>
        <v/>
      </c>
      <c r="F6055" s="15">
        <f>COUNTIF(tData[BezoekLangStart],"&lt;"&amp;($A6055+1/24))-COUNTIF(tData[BezoekLangEind],"&lt;="&amp;$A6055)</f>
        <v/>
      </c>
      <c r="G6055" s="15">
        <f>IF($D6055=1,$B6055*100+$C6055,-1)</f>
        <v/>
      </c>
      <c r="H6055" s="15">
        <f>IF($D6055=1,$B6055,-1)</f>
        <v/>
      </c>
      <c r="I6055" s="15">
        <f>IF($D6055=1,$C6055,-1)</f>
        <v/>
      </c>
    </row>
    <row r="6056">
      <c r="A6056" s="33" t="n">
        <v>45544.20833333334</v>
      </c>
      <c r="B6056" s="15">
        <f>WEEKDAY($A6056,2)</f>
        <v/>
      </c>
      <c r="C6056" s="15">
        <f>HOUR($A6056)</f>
        <v/>
      </c>
      <c r="D6056" s="15">
        <f>IF(AND($A6056&gt;=Instellingen!$B$6,$A6056&lt;Instellingen!$B$7),1,0)</f>
        <v/>
      </c>
      <c r="E6056" s="15">
        <f>COUNTIF(tData[BezoekStart],"&lt;"&amp;($A6056+1/24))-COUNTIF(tData[BezoekEind],"&lt;="&amp;$A6056)</f>
        <v/>
      </c>
      <c r="F6056" s="15">
        <f>COUNTIF(tData[BezoekLangStart],"&lt;"&amp;($A6056+1/24))-COUNTIF(tData[BezoekLangEind],"&lt;="&amp;$A6056)</f>
        <v/>
      </c>
      <c r="G6056" s="15">
        <f>IF($D6056=1,$B6056*100+$C6056,-1)</f>
        <v/>
      </c>
      <c r="H6056" s="15">
        <f>IF($D6056=1,$B6056,-1)</f>
        <v/>
      </c>
      <c r="I6056" s="15">
        <f>IF($D6056=1,$C6056,-1)</f>
        <v/>
      </c>
    </row>
    <row r="6057">
      <c r="A6057" s="33" t="n">
        <v>45544.25</v>
      </c>
      <c r="B6057" s="15">
        <f>WEEKDAY($A6057,2)</f>
        <v/>
      </c>
      <c r="C6057" s="15">
        <f>HOUR($A6057)</f>
        <v/>
      </c>
      <c r="D6057" s="15">
        <f>IF(AND($A6057&gt;=Instellingen!$B$6,$A6057&lt;Instellingen!$B$7),1,0)</f>
        <v/>
      </c>
      <c r="E6057" s="15">
        <f>COUNTIF(tData[BezoekStart],"&lt;"&amp;($A6057+1/24))-COUNTIF(tData[BezoekEind],"&lt;="&amp;$A6057)</f>
        <v/>
      </c>
      <c r="F6057" s="15">
        <f>COUNTIF(tData[BezoekLangStart],"&lt;"&amp;($A6057+1/24))-COUNTIF(tData[BezoekLangEind],"&lt;="&amp;$A6057)</f>
        <v/>
      </c>
      <c r="G6057" s="15">
        <f>IF($D6057=1,$B6057*100+$C6057,-1)</f>
        <v/>
      </c>
      <c r="H6057" s="15">
        <f>IF($D6057=1,$B6057,-1)</f>
        <v/>
      </c>
      <c r="I6057" s="15">
        <f>IF($D6057=1,$C6057,-1)</f>
        <v/>
      </c>
    </row>
    <row r="6058">
      <c r="A6058" s="33" t="n">
        <v>45544.29166666666</v>
      </c>
      <c r="B6058" s="15">
        <f>WEEKDAY($A6058,2)</f>
        <v/>
      </c>
      <c r="C6058" s="15">
        <f>HOUR($A6058)</f>
        <v/>
      </c>
      <c r="D6058" s="15">
        <f>IF(AND($A6058&gt;=Instellingen!$B$6,$A6058&lt;Instellingen!$B$7),1,0)</f>
        <v/>
      </c>
      <c r="E6058" s="15">
        <f>COUNTIF(tData[BezoekStart],"&lt;"&amp;($A6058+1/24))-COUNTIF(tData[BezoekEind],"&lt;="&amp;$A6058)</f>
        <v/>
      </c>
      <c r="F6058" s="15">
        <f>COUNTIF(tData[BezoekLangStart],"&lt;"&amp;($A6058+1/24))-COUNTIF(tData[BezoekLangEind],"&lt;="&amp;$A6058)</f>
        <v/>
      </c>
      <c r="G6058" s="15">
        <f>IF($D6058=1,$B6058*100+$C6058,-1)</f>
        <v/>
      </c>
      <c r="H6058" s="15">
        <f>IF($D6058=1,$B6058,-1)</f>
        <v/>
      </c>
      <c r="I6058" s="15">
        <f>IF($D6058=1,$C6058,-1)</f>
        <v/>
      </c>
    </row>
    <row r="6059">
      <c r="A6059" s="33" t="n">
        <v>45544.33333333334</v>
      </c>
      <c r="B6059" s="15">
        <f>WEEKDAY($A6059,2)</f>
        <v/>
      </c>
      <c r="C6059" s="15">
        <f>HOUR($A6059)</f>
        <v/>
      </c>
      <c r="D6059" s="15">
        <f>IF(AND($A6059&gt;=Instellingen!$B$6,$A6059&lt;Instellingen!$B$7),1,0)</f>
        <v/>
      </c>
      <c r="E6059" s="15">
        <f>COUNTIF(tData[BezoekStart],"&lt;"&amp;($A6059+1/24))-COUNTIF(tData[BezoekEind],"&lt;="&amp;$A6059)</f>
        <v/>
      </c>
      <c r="F6059" s="15">
        <f>COUNTIF(tData[BezoekLangStart],"&lt;"&amp;($A6059+1/24))-COUNTIF(tData[BezoekLangEind],"&lt;="&amp;$A6059)</f>
        <v/>
      </c>
      <c r="G6059" s="15">
        <f>IF($D6059=1,$B6059*100+$C6059,-1)</f>
        <v/>
      </c>
      <c r="H6059" s="15">
        <f>IF($D6059=1,$B6059,-1)</f>
        <v/>
      </c>
      <c r="I6059" s="15">
        <f>IF($D6059=1,$C6059,-1)</f>
        <v/>
      </c>
    </row>
    <row r="6060">
      <c r="A6060" s="33" t="n">
        <v>45544.375</v>
      </c>
      <c r="B6060" s="15">
        <f>WEEKDAY($A6060,2)</f>
        <v/>
      </c>
      <c r="C6060" s="15">
        <f>HOUR($A6060)</f>
        <v/>
      </c>
      <c r="D6060" s="15">
        <f>IF(AND($A6060&gt;=Instellingen!$B$6,$A6060&lt;Instellingen!$B$7),1,0)</f>
        <v/>
      </c>
      <c r="E6060" s="15">
        <f>COUNTIF(tData[BezoekStart],"&lt;"&amp;($A6060+1/24))-COUNTIF(tData[BezoekEind],"&lt;="&amp;$A6060)</f>
        <v/>
      </c>
      <c r="F6060" s="15">
        <f>COUNTIF(tData[BezoekLangStart],"&lt;"&amp;($A6060+1/24))-COUNTIF(tData[BezoekLangEind],"&lt;="&amp;$A6060)</f>
        <v/>
      </c>
      <c r="G6060" s="15">
        <f>IF($D6060=1,$B6060*100+$C6060,-1)</f>
        <v/>
      </c>
      <c r="H6060" s="15">
        <f>IF($D6060=1,$B6060,-1)</f>
        <v/>
      </c>
      <c r="I6060" s="15">
        <f>IF($D6060=1,$C6060,-1)</f>
        <v/>
      </c>
    </row>
    <row r="6061">
      <c r="A6061" s="33" t="n">
        <v>45544.41666666666</v>
      </c>
      <c r="B6061" s="15">
        <f>WEEKDAY($A6061,2)</f>
        <v/>
      </c>
      <c r="C6061" s="15">
        <f>HOUR($A6061)</f>
        <v/>
      </c>
      <c r="D6061" s="15">
        <f>IF(AND($A6061&gt;=Instellingen!$B$6,$A6061&lt;Instellingen!$B$7),1,0)</f>
        <v/>
      </c>
      <c r="E6061" s="15">
        <f>COUNTIF(tData[BezoekStart],"&lt;"&amp;($A6061+1/24))-COUNTIF(tData[BezoekEind],"&lt;="&amp;$A6061)</f>
        <v/>
      </c>
      <c r="F6061" s="15">
        <f>COUNTIF(tData[BezoekLangStart],"&lt;"&amp;($A6061+1/24))-COUNTIF(tData[BezoekLangEind],"&lt;="&amp;$A6061)</f>
        <v/>
      </c>
      <c r="G6061" s="15">
        <f>IF($D6061=1,$B6061*100+$C6061,-1)</f>
        <v/>
      </c>
      <c r="H6061" s="15">
        <f>IF($D6061=1,$B6061,-1)</f>
        <v/>
      </c>
      <c r="I6061" s="15">
        <f>IF($D6061=1,$C6061,-1)</f>
        <v/>
      </c>
    </row>
    <row r="6062">
      <c r="A6062" s="33" t="n">
        <v>45544.45833333334</v>
      </c>
      <c r="B6062" s="15">
        <f>WEEKDAY($A6062,2)</f>
        <v/>
      </c>
      <c r="C6062" s="15">
        <f>HOUR($A6062)</f>
        <v/>
      </c>
      <c r="D6062" s="15">
        <f>IF(AND($A6062&gt;=Instellingen!$B$6,$A6062&lt;Instellingen!$B$7),1,0)</f>
        <v/>
      </c>
      <c r="E6062" s="15">
        <f>COUNTIF(tData[BezoekStart],"&lt;"&amp;($A6062+1/24))-COUNTIF(tData[BezoekEind],"&lt;="&amp;$A6062)</f>
        <v/>
      </c>
      <c r="F6062" s="15">
        <f>COUNTIF(tData[BezoekLangStart],"&lt;"&amp;($A6062+1/24))-COUNTIF(tData[BezoekLangEind],"&lt;="&amp;$A6062)</f>
        <v/>
      </c>
      <c r="G6062" s="15">
        <f>IF($D6062=1,$B6062*100+$C6062,-1)</f>
        <v/>
      </c>
      <c r="H6062" s="15">
        <f>IF($D6062=1,$B6062,-1)</f>
        <v/>
      </c>
      <c r="I6062" s="15">
        <f>IF($D6062=1,$C6062,-1)</f>
        <v/>
      </c>
    </row>
    <row r="6063">
      <c r="A6063" s="33" t="n">
        <v>45544.5</v>
      </c>
      <c r="B6063" s="15">
        <f>WEEKDAY($A6063,2)</f>
        <v/>
      </c>
      <c r="C6063" s="15">
        <f>HOUR($A6063)</f>
        <v/>
      </c>
      <c r="D6063" s="15">
        <f>IF(AND($A6063&gt;=Instellingen!$B$6,$A6063&lt;Instellingen!$B$7),1,0)</f>
        <v/>
      </c>
      <c r="E6063" s="15">
        <f>COUNTIF(tData[BezoekStart],"&lt;"&amp;($A6063+1/24))-COUNTIF(tData[BezoekEind],"&lt;="&amp;$A6063)</f>
        <v/>
      </c>
      <c r="F6063" s="15">
        <f>COUNTIF(tData[BezoekLangStart],"&lt;"&amp;($A6063+1/24))-COUNTIF(tData[BezoekLangEind],"&lt;="&amp;$A6063)</f>
        <v/>
      </c>
      <c r="G6063" s="15">
        <f>IF($D6063=1,$B6063*100+$C6063,-1)</f>
        <v/>
      </c>
      <c r="H6063" s="15">
        <f>IF($D6063=1,$B6063,-1)</f>
        <v/>
      </c>
      <c r="I6063" s="15">
        <f>IF($D6063=1,$C6063,-1)</f>
        <v/>
      </c>
    </row>
    <row r="6064">
      <c r="A6064" s="33" t="n">
        <v>45544.54166666666</v>
      </c>
      <c r="B6064" s="15">
        <f>WEEKDAY($A6064,2)</f>
        <v/>
      </c>
      <c r="C6064" s="15">
        <f>HOUR($A6064)</f>
        <v/>
      </c>
      <c r="D6064" s="15">
        <f>IF(AND($A6064&gt;=Instellingen!$B$6,$A6064&lt;Instellingen!$B$7),1,0)</f>
        <v/>
      </c>
      <c r="E6064" s="15">
        <f>COUNTIF(tData[BezoekStart],"&lt;"&amp;($A6064+1/24))-COUNTIF(tData[BezoekEind],"&lt;="&amp;$A6064)</f>
        <v/>
      </c>
      <c r="F6064" s="15">
        <f>COUNTIF(tData[BezoekLangStart],"&lt;"&amp;($A6064+1/24))-COUNTIF(tData[BezoekLangEind],"&lt;="&amp;$A6064)</f>
        <v/>
      </c>
      <c r="G6064" s="15">
        <f>IF($D6064=1,$B6064*100+$C6064,-1)</f>
        <v/>
      </c>
      <c r="H6064" s="15">
        <f>IF($D6064=1,$B6064,-1)</f>
        <v/>
      </c>
      <c r="I6064" s="15">
        <f>IF($D6064=1,$C6064,-1)</f>
        <v/>
      </c>
    </row>
    <row r="6065">
      <c r="A6065" s="33" t="n">
        <v>45544.58333333334</v>
      </c>
      <c r="B6065" s="15">
        <f>WEEKDAY($A6065,2)</f>
        <v/>
      </c>
      <c r="C6065" s="15">
        <f>HOUR($A6065)</f>
        <v/>
      </c>
      <c r="D6065" s="15">
        <f>IF(AND($A6065&gt;=Instellingen!$B$6,$A6065&lt;Instellingen!$B$7),1,0)</f>
        <v/>
      </c>
      <c r="E6065" s="15">
        <f>COUNTIF(tData[BezoekStart],"&lt;"&amp;($A6065+1/24))-COUNTIF(tData[BezoekEind],"&lt;="&amp;$A6065)</f>
        <v/>
      </c>
      <c r="F6065" s="15">
        <f>COUNTIF(tData[BezoekLangStart],"&lt;"&amp;($A6065+1/24))-COUNTIF(tData[BezoekLangEind],"&lt;="&amp;$A6065)</f>
        <v/>
      </c>
      <c r="G6065" s="15">
        <f>IF($D6065=1,$B6065*100+$C6065,-1)</f>
        <v/>
      </c>
      <c r="H6065" s="15">
        <f>IF($D6065=1,$B6065,-1)</f>
        <v/>
      </c>
      <c r="I6065" s="15">
        <f>IF($D6065=1,$C6065,-1)</f>
        <v/>
      </c>
    </row>
    <row r="6066">
      <c r="A6066" s="33" t="n">
        <v>45544.625</v>
      </c>
      <c r="B6066" s="15">
        <f>WEEKDAY($A6066,2)</f>
        <v/>
      </c>
      <c r="C6066" s="15">
        <f>HOUR($A6066)</f>
        <v/>
      </c>
      <c r="D6066" s="15">
        <f>IF(AND($A6066&gt;=Instellingen!$B$6,$A6066&lt;Instellingen!$B$7),1,0)</f>
        <v/>
      </c>
      <c r="E6066" s="15">
        <f>COUNTIF(tData[BezoekStart],"&lt;"&amp;($A6066+1/24))-COUNTIF(tData[BezoekEind],"&lt;="&amp;$A6066)</f>
        <v/>
      </c>
      <c r="F6066" s="15">
        <f>COUNTIF(tData[BezoekLangStart],"&lt;"&amp;($A6066+1/24))-COUNTIF(tData[BezoekLangEind],"&lt;="&amp;$A6066)</f>
        <v/>
      </c>
      <c r="G6066" s="15">
        <f>IF($D6066=1,$B6066*100+$C6066,-1)</f>
        <v/>
      </c>
      <c r="H6066" s="15">
        <f>IF($D6066=1,$B6066,-1)</f>
        <v/>
      </c>
      <c r="I6066" s="15">
        <f>IF($D6066=1,$C6066,-1)</f>
        <v/>
      </c>
    </row>
    <row r="6067">
      <c r="A6067" s="33" t="n">
        <v>45544.66666666666</v>
      </c>
      <c r="B6067" s="15">
        <f>WEEKDAY($A6067,2)</f>
        <v/>
      </c>
      <c r="C6067" s="15">
        <f>HOUR($A6067)</f>
        <v/>
      </c>
      <c r="D6067" s="15">
        <f>IF(AND($A6067&gt;=Instellingen!$B$6,$A6067&lt;Instellingen!$B$7),1,0)</f>
        <v/>
      </c>
      <c r="E6067" s="15">
        <f>COUNTIF(tData[BezoekStart],"&lt;"&amp;($A6067+1/24))-COUNTIF(tData[BezoekEind],"&lt;="&amp;$A6067)</f>
        <v/>
      </c>
      <c r="F6067" s="15">
        <f>COUNTIF(tData[BezoekLangStart],"&lt;"&amp;($A6067+1/24))-COUNTIF(tData[BezoekLangEind],"&lt;="&amp;$A6067)</f>
        <v/>
      </c>
      <c r="G6067" s="15">
        <f>IF($D6067=1,$B6067*100+$C6067,-1)</f>
        <v/>
      </c>
      <c r="H6067" s="15">
        <f>IF($D6067=1,$B6067,-1)</f>
        <v/>
      </c>
      <c r="I6067" s="15">
        <f>IF($D6067=1,$C6067,-1)</f>
        <v/>
      </c>
    </row>
    <row r="6068">
      <c r="A6068" s="33" t="n">
        <v>45544.70833333334</v>
      </c>
      <c r="B6068" s="15">
        <f>WEEKDAY($A6068,2)</f>
        <v/>
      </c>
      <c r="C6068" s="15">
        <f>HOUR($A6068)</f>
        <v/>
      </c>
      <c r="D6068" s="15">
        <f>IF(AND($A6068&gt;=Instellingen!$B$6,$A6068&lt;Instellingen!$B$7),1,0)</f>
        <v/>
      </c>
      <c r="E6068" s="15">
        <f>COUNTIF(tData[BezoekStart],"&lt;"&amp;($A6068+1/24))-COUNTIF(tData[BezoekEind],"&lt;="&amp;$A6068)</f>
        <v/>
      </c>
      <c r="F6068" s="15">
        <f>COUNTIF(tData[BezoekLangStart],"&lt;"&amp;($A6068+1/24))-COUNTIF(tData[BezoekLangEind],"&lt;="&amp;$A6068)</f>
        <v/>
      </c>
      <c r="G6068" s="15">
        <f>IF($D6068=1,$B6068*100+$C6068,-1)</f>
        <v/>
      </c>
      <c r="H6068" s="15">
        <f>IF($D6068=1,$B6068,-1)</f>
        <v/>
      </c>
      <c r="I6068" s="15">
        <f>IF($D6068=1,$C6068,-1)</f>
        <v/>
      </c>
    </row>
    <row r="6069">
      <c r="A6069" s="33" t="n">
        <v>45544.75</v>
      </c>
      <c r="B6069" s="15">
        <f>WEEKDAY($A6069,2)</f>
        <v/>
      </c>
      <c r="C6069" s="15">
        <f>HOUR($A6069)</f>
        <v/>
      </c>
      <c r="D6069" s="15">
        <f>IF(AND($A6069&gt;=Instellingen!$B$6,$A6069&lt;Instellingen!$B$7),1,0)</f>
        <v/>
      </c>
      <c r="E6069" s="15">
        <f>COUNTIF(tData[BezoekStart],"&lt;"&amp;($A6069+1/24))-COUNTIF(tData[BezoekEind],"&lt;="&amp;$A6069)</f>
        <v/>
      </c>
      <c r="F6069" s="15">
        <f>COUNTIF(tData[BezoekLangStart],"&lt;"&amp;($A6069+1/24))-COUNTIF(tData[BezoekLangEind],"&lt;="&amp;$A6069)</f>
        <v/>
      </c>
      <c r="G6069" s="15">
        <f>IF($D6069=1,$B6069*100+$C6069,-1)</f>
        <v/>
      </c>
      <c r="H6069" s="15">
        <f>IF($D6069=1,$B6069,-1)</f>
        <v/>
      </c>
      <c r="I6069" s="15">
        <f>IF($D6069=1,$C6069,-1)</f>
        <v/>
      </c>
    </row>
    <row r="6070">
      <c r="A6070" s="33" t="n">
        <v>45544.79166666666</v>
      </c>
      <c r="B6070" s="15">
        <f>WEEKDAY($A6070,2)</f>
        <v/>
      </c>
      <c r="C6070" s="15">
        <f>HOUR($A6070)</f>
        <v/>
      </c>
      <c r="D6070" s="15">
        <f>IF(AND($A6070&gt;=Instellingen!$B$6,$A6070&lt;Instellingen!$B$7),1,0)</f>
        <v/>
      </c>
      <c r="E6070" s="15">
        <f>COUNTIF(tData[BezoekStart],"&lt;"&amp;($A6070+1/24))-COUNTIF(tData[BezoekEind],"&lt;="&amp;$A6070)</f>
        <v/>
      </c>
      <c r="F6070" s="15">
        <f>COUNTIF(tData[BezoekLangStart],"&lt;"&amp;($A6070+1/24))-COUNTIF(tData[BezoekLangEind],"&lt;="&amp;$A6070)</f>
        <v/>
      </c>
      <c r="G6070" s="15">
        <f>IF($D6070=1,$B6070*100+$C6070,-1)</f>
        <v/>
      </c>
      <c r="H6070" s="15">
        <f>IF($D6070=1,$B6070,-1)</f>
        <v/>
      </c>
      <c r="I6070" s="15">
        <f>IF($D6070=1,$C6070,-1)</f>
        <v/>
      </c>
    </row>
    <row r="6071">
      <c r="A6071" s="33" t="n">
        <v>45544.83333333334</v>
      </c>
      <c r="B6071" s="15">
        <f>WEEKDAY($A6071,2)</f>
        <v/>
      </c>
      <c r="C6071" s="15">
        <f>HOUR($A6071)</f>
        <v/>
      </c>
      <c r="D6071" s="15">
        <f>IF(AND($A6071&gt;=Instellingen!$B$6,$A6071&lt;Instellingen!$B$7),1,0)</f>
        <v/>
      </c>
      <c r="E6071" s="15">
        <f>COUNTIF(tData[BezoekStart],"&lt;"&amp;($A6071+1/24))-COUNTIF(tData[BezoekEind],"&lt;="&amp;$A6071)</f>
        <v/>
      </c>
      <c r="F6071" s="15">
        <f>COUNTIF(tData[BezoekLangStart],"&lt;"&amp;($A6071+1/24))-COUNTIF(tData[BezoekLangEind],"&lt;="&amp;$A6071)</f>
        <v/>
      </c>
      <c r="G6071" s="15">
        <f>IF($D6071=1,$B6071*100+$C6071,-1)</f>
        <v/>
      </c>
      <c r="H6071" s="15">
        <f>IF($D6071=1,$B6071,-1)</f>
        <v/>
      </c>
      <c r="I6071" s="15">
        <f>IF($D6071=1,$C6071,-1)</f>
        <v/>
      </c>
    </row>
    <row r="6072">
      <c r="A6072" s="33" t="n">
        <v>45544.875</v>
      </c>
      <c r="B6072" s="15">
        <f>WEEKDAY($A6072,2)</f>
        <v/>
      </c>
      <c r="C6072" s="15">
        <f>HOUR($A6072)</f>
        <v/>
      </c>
      <c r="D6072" s="15">
        <f>IF(AND($A6072&gt;=Instellingen!$B$6,$A6072&lt;Instellingen!$B$7),1,0)</f>
        <v/>
      </c>
      <c r="E6072" s="15">
        <f>COUNTIF(tData[BezoekStart],"&lt;"&amp;($A6072+1/24))-COUNTIF(tData[BezoekEind],"&lt;="&amp;$A6072)</f>
        <v/>
      </c>
      <c r="F6072" s="15">
        <f>COUNTIF(tData[BezoekLangStart],"&lt;"&amp;($A6072+1/24))-COUNTIF(tData[BezoekLangEind],"&lt;="&amp;$A6072)</f>
        <v/>
      </c>
      <c r="G6072" s="15">
        <f>IF($D6072=1,$B6072*100+$C6072,-1)</f>
        <v/>
      </c>
      <c r="H6072" s="15">
        <f>IF($D6072=1,$B6072,-1)</f>
        <v/>
      </c>
      <c r="I6072" s="15">
        <f>IF($D6072=1,$C6072,-1)</f>
        <v/>
      </c>
    </row>
    <row r="6073">
      <c r="A6073" s="33" t="n">
        <v>45544.91666666666</v>
      </c>
      <c r="B6073" s="15">
        <f>WEEKDAY($A6073,2)</f>
        <v/>
      </c>
      <c r="C6073" s="15">
        <f>HOUR($A6073)</f>
        <v/>
      </c>
      <c r="D6073" s="15">
        <f>IF(AND($A6073&gt;=Instellingen!$B$6,$A6073&lt;Instellingen!$B$7),1,0)</f>
        <v/>
      </c>
      <c r="E6073" s="15">
        <f>COUNTIF(tData[BezoekStart],"&lt;"&amp;($A6073+1/24))-COUNTIF(tData[BezoekEind],"&lt;="&amp;$A6073)</f>
        <v/>
      </c>
      <c r="F6073" s="15">
        <f>COUNTIF(tData[BezoekLangStart],"&lt;"&amp;($A6073+1/24))-COUNTIF(tData[BezoekLangEind],"&lt;="&amp;$A6073)</f>
        <v/>
      </c>
      <c r="G6073" s="15">
        <f>IF($D6073=1,$B6073*100+$C6073,-1)</f>
        <v/>
      </c>
      <c r="H6073" s="15">
        <f>IF($D6073=1,$B6073,-1)</f>
        <v/>
      </c>
      <c r="I6073" s="15">
        <f>IF($D6073=1,$C6073,-1)</f>
        <v/>
      </c>
    </row>
    <row r="6074">
      <c r="A6074" s="33" t="n">
        <v>45544.95833333334</v>
      </c>
      <c r="B6074" s="15">
        <f>WEEKDAY($A6074,2)</f>
        <v/>
      </c>
      <c r="C6074" s="15">
        <f>HOUR($A6074)</f>
        <v/>
      </c>
      <c r="D6074" s="15">
        <f>IF(AND($A6074&gt;=Instellingen!$B$6,$A6074&lt;Instellingen!$B$7),1,0)</f>
        <v/>
      </c>
      <c r="E6074" s="15">
        <f>COUNTIF(tData[BezoekStart],"&lt;"&amp;($A6074+1/24))-COUNTIF(tData[BezoekEind],"&lt;="&amp;$A6074)</f>
        <v/>
      </c>
      <c r="F6074" s="15">
        <f>COUNTIF(tData[BezoekLangStart],"&lt;"&amp;($A6074+1/24))-COUNTIF(tData[BezoekLangEind],"&lt;="&amp;$A6074)</f>
        <v/>
      </c>
      <c r="G6074" s="15">
        <f>IF($D6074=1,$B6074*100+$C6074,-1)</f>
        <v/>
      </c>
      <c r="H6074" s="15">
        <f>IF($D6074=1,$B6074,-1)</f>
        <v/>
      </c>
      <c r="I6074" s="15">
        <f>IF($D6074=1,$C6074,-1)</f>
        <v/>
      </c>
    </row>
    <row r="6075">
      <c r="A6075" s="33" t="n">
        <v>45545</v>
      </c>
      <c r="B6075" s="15">
        <f>WEEKDAY($A6075,2)</f>
        <v/>
      </c>
      <c r="C6075" s="15">
        <f>HOUR($A6075)</f>
        <v/>
      </c>
      <c r="D6075" s="15">
        <f>IF(AND($A6075&gt;=Instellingen!$B$6,$A6075&lt;Instellingen!$B$7),1,0)</f>
        <v/>
      </c>
      <c r="E6075" s="15">
        <f>COUNTIF(tData[BezoekStart],"&lt;"&amp;($A6075+1/24))-COUNTIF(tData[BezoekEind],"&lt;="&amp;$A6075)</f>
        <v/>
      </c>
      <c r="F6075" s="15">
        <f>COUNTIF(tData[BezoekLangStart],"&lt;"&amp;($A6075+1/24))-COUNTIF(tData[BezoekLangEind],"&lt;="&amp;$A6075)</f>
        <v/>
      </c>
      <c r="G6075" s="15">
        <f>IF($D6075=1,$B6075*100+$C6075,-1)</f>
        <v/>
      </c>
      <c r="H6075" s="15">
        <f>IF($D6075=1,$B6075,-1)</f>
        <v/>
      </c>
      <c r="I6075" s="15">
        <f>IF($D6075=1,$C6075,-1)</f>
        <v/>
      </c>
    </row>
    <row r="6076">
      <c r="A6076" s="33" t="n">
        <v>45545.04166666666</v>
      </c>
      <c r="B6076" s="15">
        <f>WEEKDAY($A6076,2)</f>
        <v/>
      </c>
      <c r="C6076" s="15">
        <f>HOUR($A6076)</f>
        <v/>
      </c>
      <c r="D6076" s="15">
        <f>IF(AND($A6076&gt;=Instellingen!$B$6,$A6076&lt;Instellingen!$B$7),1,0)</f>
        <v/>
      </c>
      <c r="E6076" s="15">
        <f>COUNTIF(tData[BezoekStart],"&lt;"&amp;($A6076+1/24))-COUNTIF(tData[BezoekEind],"&lt;="&amp;$A6076)</f>
        <v/>
      </c>
      <c r="F6076" s="15">
        <f>COUNTIF(tData[BezoekLangStart],"&lt;"&amp;($A6076+1/24))-COUNTIF(tData[BezoekLangEind],"&lt;="&amp;$A6076)</f>
        <v/>
      </c>
      <c r="G6076" s="15">
        <f>IF($D6076=1,$B6076*100+$C6076,-1)</f>
        <v/>
      </c>
      <c r="H6076" s="15">
        <f>IF($D6076=1,$B6076,-1)</f>
        <v/>
      </c>
      <c r="I6076" s="15">
        <f>IF($D6076=1,$C6076,-1)</f>
        <v/>
      </c>
    </row>
    <row r="6077">
      <c r="A6077" s="33" t="n">
        <v>45545.08333333334</v>
      </c>
      <c r="B6077" s="15">
        <f>WEEKDAY($A6077,2)</f>
        <v/>
      </c>
      <c r="C6077" s="15">
        <f>HOUR($A6077)</f>
        <v/>
      </c>
      <c r="D6077" s="15">
        <f>IF(AND($A6077&gt;=Instellingen!$B$6,$A6077&lt;Instellingen!$B$7),1,0)</f>
        <v/>
      </c>
      <c r="E6077" s="15">
        <f>COUNTIF(tData[BezoekStart],"&lt;"&amp;($A6077+1/24))-COUNTIF(tData[BezoekEind],"&lt;="&amp;$A6077)</f>
        <v/>
      </c>
      <c r="F6077" s="15">
        <f>COUNTIF(tData[BezoekLangStart],"&lt;"&amp;($A6077+1/24))-COUNTIF(tData[BezoekLangEind],"&lt;="&amp;$A6077)</f>
        <v/>
      </c>
      <c r="G6077" s="15">
        <f>IF($D6077=1,$B6077*100+$C6077,-1)</f>
        <v/>
      </c>
      <c r="H6077" s="15">
        <f>IF($D6077=1,$B6077,-1)</f>
        <v/>
      </c>
      <c r="I6077" s="15">
        <f>IF($D6077=1,$C6077,-1)</f>
        <v/>
      </c>
    </row>
    <row r="6078">
      <c r="A6078" s="33" t="n">
        <v>45545.125</v>
      </c>
      <c r="B6078" s="15">
        <f>WEEKDAY($A6078,2)</f>
        <v/>
      </c>
      <c r="C6078" s="15">
        <f>HOUR($A6078)</f>
        <v/>
      </c>
      <c r="D6078" s="15">
        <f>IF(AND($A6078&gt;=Instellingen!$B$6,$A6078&lt;Instellingen!$B$7),1,0)</f>
        <v/>
      </c>
      <c r="E6078" s="15">
        <f>COUNTIF(tData[BezoekStart],"&lt;"&amp;($A6078+1/24))-COUNTIF(tData[BezoekEind],"&lt;="&amp;$A6078)</f>
        <v/>
      </c>
      <c r="F6078" s="15">
        <f>COUNTIF(tData[BezoekLangStart],"&lt;"&amp;($A6078+1/24))-COUNTIF(tData[BezoekLangEind],"&lt;="&amp;$A6078)</f>
        <v/>
      </c>
      <c r="G6078" s="15">
        <f>IF($D6078=1,$B6078*100+$C6078,-1)</f>
        <v/>
      </c>
      <c r="H6078" s="15">
        <f>IF($D6078=1,$B6078,-1)</f>
        <v/>
      </c>
      <c r="I6078" s="15">
        <f>IF($D6078=1,$C6078,-1)</f>
        <v/>
      </c>
    </row>
    <row r="6079">
      <c r="A6079" s="33" t="n">
        <v>45545.16666666666</v>
      </c>
      <c r="B6079" s="15">
        <f>WEEKDAY($A6079,2)</f>
        <v/>
      </c>
      <c r="C6079" s="15">
        <f>HOUR($A6079)</f>
        <v/>
      </c>
      <c r="D6079" s="15">
        <f>IF(AND($A6079&gt;=Instellingen!$B$6,$A6079&lt;Instellingen!$B$7),1,0)</f>
        <v/>
      </c>
      <c r="E6079" s="15">
        <f>COUNTIF(tData[BezoekStart],"&lt;"&amp;($A6079+1/24))-COUNTIF(tData[BezoekEind],"&lt;="&amp;$A6079)</f>
        <v/>
      </c>
      <c r="F6079" s="15">
        <f>COUNTIF(tData[BezoekLangStart],"&lt;"&amp;($A6079+1/24))-COUNTIF(tData[BezoekLangEind],"&lt;="&amp;$A6079)</f>
        <v/>
      </c>
      <c r="G6079" s="15">
        <f>IF($D6079=1,$B6079*100+$C6079,-1)</f>
        <v/>
      </c>
      <c r="H6079" s="15">
        <f>IF($D6079=1,$B6079,-1)</f>
        <v/>
      </c>
      <c r="I6079" s="15">
        <f>IF($D6079=1,$C6079,-1)</f>
        <v/>
      </c>
    </row>
    <row r="6080">
      <c r="A6080" s="33" t="n">
        <v>45545.20833333334</v>
      </c>
      <c r="B6080" s="15">
        <f>WEEKDAY($A6080,2)</f>
        <v/>
      </c>
      <c r="C6080" s="15">
        <f>HOUR($A6080)</f>
        <v/>
      </c>
      <c r="D6080" s="15">
        <f>IF(AND($A6080&gt;=Instellingen!$B$6,$A6080&lt;Instellingen!$B$7),1,0)</f>
        <v/>
      </c>
      <c r="E6080" s="15">
        <f>COUNTIF(tData[BezoekStart],"&lt;"&amp;($A6080+1/24))-COUNTIF(tData[BezoekEind],"&lt;="&amp;$A6080)</f>
        <v/>
      </c>
      <c r="F6080" s="15">
        <f>COUNTIF(tData[BezoekLangStart],"&lt;"&amp;($A6080+1/24))-COUNTIF(tData[BezoekLangEind],"&lt;="&amp;$A6080)</f>
        <v/>
      </c>
      <c r="G6080" s="15">
        <f>IF($D6080=1,$B6080*100+$C6080,-1)</f>
        <v/>
      </c>
      <c r="H6080" s="15">
        <f>IF($D6080=1,$B6080,-1)</f>
        <v/>
      </c>
      <c r="I6080" s="15">
        <f>IF($D6080=1,$C6080,-1)</f>
        <v/>
      </c>
    </row>
    <row r="6081">
      <c r="A6081" s="33" t="n">
        <v>45545.25</v>
      </c>
      <c r="B6081" s="15">
        <f>WEEKDAY($A6081,2)</f>
        <v/>
      </c>
      <c r="C6081" s="15">
        <f>HOUR($A6081)</f>
        <v/>
      </c>
      <c r="D6081" s="15">
        <f>IF(AND($A6081&gt;=Instellingen!$B$6,$A6081&lt;Instellingen!$B$7),1,0)</f>
        <v/>
      </c>
      <c r="E6081" s="15">
        <f>COUNTIF(tData[BezoekStart],"&lt;"&amp;($A6081+1/24))-COUNTIF(tData[BezoekEind],"&lt;="&amp;$A6081)</f>
        <v/>
      </c>
      <c r="F6081" s="15">
        <f>COUNTIF(tData[BezoekLangStart],"&lt;"&amp;($A6081+1/24))-COUNTIF(tData[BezoekLangEind],"&lt;="&amp;$A6081)</f>
        <v/>
      </c>
      <c r="G6081" s="15">
        <f>IF($D6081=1,$B6081*100+$C6081,-1)</f>
        <v/>
      </c>
      <c r="H6081" s="15">
        <f>IF($D6081=1,$B6081,-1)</f>
        <v/>
      </c>
      <c r="I6081" s="15">
        <f>IF($D6081=1,$C6081,-1)</f>
        <v/>
      </c>
    </row>
    <row r="6082">
      <c r="A6082" s="33" t="n">
        <v>45545.29166666666</v>
      </c>
      <c r="B6082" s="15">
        <f>WEEKDAY($A6082,2)</f>
        <v/>
      </c>
      <c r="C6082" s="15">
        <f>HOUR($A6082)</f>
        <v/>
      </c>
      <c r="D6082" s="15">
        <f>IF(AND($A6082&gt;=Instellingen!$B$6,$A6082&lt;Instellingen!$B$7),1,0)</f>
        <v/>
      </c>
      <c r="E6082" s="15">
        <f>COUNTIF(tData[BezoekStart],"&lt;"&amp;($A6082+1/24))-COUNTIF(tData[BezoekEind],"&lt;="&amp;$A6082)</f>
        <v/>
      </c>
      <c r="F6082" s="15">
        <f>COUNTIF(tData[BezoekLangStart],"&lt;"&amp;($A6082+1/24))-COUNTIF(tData[BezoekLangEind],"&lt;="&amp;$A6082)</f>
        <v/>
      </c>
      <c r="G6082" s="15">
        <f>IF($D6082=1,$B6082*100+$C6082,-1)</f>
        <v/>
      </c>
      <c r="H6082" s="15">
        <f>IF($D6082=1,$B6082,-1)</f>
        <v/>
      </c>
      <c r="I6082" s="15">
        <f>IF($D6082=1,$C6082,-1)</f>
        <v/>
      </c>
    </row>
    <row r="6083">
      <c r="A6083" s="33" t="n">
        <v>45545.33333333334</v>
      </c>
      <c r="B6083" s="15">
        <f>WEEKDAY($A6083,2)</f>
        <v/>
      </c>
      <c r="C6083" s="15">
        <f>HOUR($A6083)</f>
        <v/>
      </c>
      <c r="D6083" s="15">
        <f>IF(AND($A6083&gt;=Instellingen!$B$6,$A6083&lt;Instellingen!$B$7),1,0)</f>
        <v/>
      </c>
      <c r="E6083" s="15">
        <f>COUNTIF(tData[BezoekStart],"&lt;"&amp;($A6083+1/24))-COUNTIF(tData[BezoekEind],"&lt;="&amp;$A6083)</f>
        <v/>
      </c>
      <c r="F6083" s="15">
        <f>COUNTIF(tData[BezoekLangStart],"&lt;"&amp;($A6083+1/24))-COUNTIF(tData[BezoekLangEind],"&lt;="&amp;$A6083)</f>
        <v/>
      </c>
      <c r="G6083" s="15">
        <f>IF($D6083=1,$B6083*100+$C6083,-1)</f>
        <v/>
      </c>
      <c r="H6083" s="15">
        <f>IF($D6083=1,$B6083,-1)</f>
        <v/>
      </c>
      <c r="I6083" s="15">
        <f>IF($D6083=1,$C6083,-1)</f>
        <v/>
      </c>
    </row>
    <row r="6084">
      <c r="A6084" s="33" t="n">
        <v>45545.375</v>
      </c>
      <c r="B6084" s="15">
        <f>WEEKDAY($A6084,2)</f>
        <v/>
      </c>
      <c r="C6084" s="15">
        <f>HOUR($A6084)</f>
        <v/>
      </c>
      <c r="D6084" s="15">
        <f>IF(AND($A6084&gt;=Instellingen!$B$6,$A6084&lt;Instellingen!$B$7),1,0)</f>
        <v/>
      </c>
      <c r="E6084" s="15">
        <f>COUNTIF(tData[BezoekStart],"&lt;"&amp;($A6084+1/24))-COUNTIF(tData[BezoekEind],"&lt;="&amp;$A6084)</f>
        <v/>
      </c>
      <c r="F6084" s="15">
        <f>COUNTIF(tData[BezoekLangStart],"&lt;"&amp;($A6084+1/24))-COUNTIF(tData[BezoekLangEind],"&lt;="&amp;$A6084)</f>
        <v/>
      </c>
      <c r="G6084" s="15">
        <f>IF($D6084=1,$B6084*100+$C6084,-1)</f>
        <v/>
      </c>
      <c r="H6084" s="15">
        <f>IF($D6084=1,$B6084,-1)</f>
        <v/>
      </c>
      <c r="I6084" s="15">
        <f>IF($D6084=1,$C6084,-1)</f>
        <v/>
      </c>
    </row>
    <row r="6085">
      <c r="A6085" s="33" t="n">
        <v>45545.41666666666</v>
      </c>
      <c r="B6085" s="15">
        <f>WEEKDAY($A6085,2)</f>
        <v/>
      </c>
      <c r="C6085" s="15">
        <f>HOUR($A6085)</f>
        <v/>
      </c>
      <c r="D6085" s="15">
        <f>IF(AND($A6085&gt;=Instellingen!$B$6,$A6085&lt;Instellingen!$B$7),1,0)</f>
        <v/>
      </c>
      <c r="E6085" s="15">
        <f>COUNTIF(tData[BezoekStart],"&lt;"&amp;($A6085+1/24))-COUNTIF(tData[BezoekEind],"&lt;="&amp;$A6085)</f>
        <v/>
      </c>
      <c r="F6085" s="15">
        <f>COUNTIF(tData[BezoekLangStart],"&lt;"&amp;($A6085+1/24))-COUNTIF(tData[BezoekLangEind],"&lt;="&amp;$A6085)</f>
        <v/>
      </c>
      <c r="G6085" s="15">
        <f>IF($D6085=1,$B6085*100+$C6085,-1)</f>
        <v/>
      </c>
      <c r="H6085" s="15">
        <f>IF($D6085=1,$B6085,-1)</f>
        <v/>
      </c>
      <c r="I6085" s="15">
        <f>IF($D6085=1,$C6085,-1)</f>
        <v/>
      </c>
    </row>
    <row r="6086">
      <c r="A6086" s="33" t="n">
        <v>45545.45833333334</v>
      </c>
      <c r="B6086" s="15">
        <f>WEEKDAY($A6086,2)</f>
        <v/>
      </c>
      <c r="C6086" s="15">
        <f>HOUR($A6086)</f>
        <v/>
      </c>
      <c r="D6086" s="15">
        <f>IF(AND($A6086&gt;=Instellingen!$B$6,$A6086&lt;Instellingen!$B$7),1,0)</f>
        <v/>
      </c>
      <c r="E6086" s="15">
        <f>COUNTIF(tData[BezoekStart],"&lt;"&amp;($A6086+1/24))-COUNTIF(tData[BezoekEind],"&lt;="&amp;$A6086)</f>
        <v/>
      </c>
      <c r="F6086" s="15">
        <f>COUNTIF(tData[BezoekLangStart],"&lt;"&amp;($A6086+1/24))-COUNTIF(tData[BezoekLangEind],"&lt;="&amp;$A6086)</f>
        <v/>
      </c>
      <c r="G6086" s="15">
        <f>IF($D6086=1,$B6086*100+$C6086,-1)</f>
        <v/>
      </c>
      <c r="H6086" s="15">
        <f>IF($D6086=1,$B6086,-1)</f>
        <v/>
      </c>
      <c r="I6086" s="15">
        <f>IF($D6086=1,$C6086,-1)</f>
        <v/>
      </c>
    </row>
    <row r="6087">
      <c r="A6087" s="33" t="n">
        <v>45545.5</v>
      </c>
      <c r="B6087" s="15">
        <f>WEEKDAY($A6087,2)</f>
        <v/>
      </c>
      <c r="C6087" s="15">
        <f>HOUR($A6087)</f>
        <v/>
      </c>
      <c r="D6087" s="15">
        <f>IF(AND($A6087&gt;=Instellingen!$B$6,$A6087&lt;Instellingen!$B$7),1,0)</f>
        <v/>
      </c>
      <c r="E6087" s="15">
        <f>COUNTIF(tData[BezoekStart],"&lt;"&amp;($A6087+1/24))-COUNTIF(tData[BezoekEind],"&lt;="&amp;$A6087)</f>
        <v/>
      </c>
      <c r="F6087" s="15">
        <f>COUNTIF(tData[BezoekLangStart],"&lt;"&amp;($A6087+1/24))-COUNTIF(tData[BezoekLangEind],"&lt;="&amp;$A6087)</f>
        <v/>
      </c>
      <c r="G6087" s="15">
        <f>IF($D6087=1,$B6087*100+$C6087,-1)</f>
        <v/>
      </c>
      <c r="H6087" s="15">
        <f>IF($D6087=1,$B6087,-1)</f>
        <v/>
      </c>
      <c r="I6087" s="15">
        <f>IF($D6087=1,$C6087,-1)</f>
        <v/>
      </c>
    </row>
    <row r="6088">
      <c r="A6088" s="33" t="n">
        <v>45545.54166666666</v>
      </c>
      <c r="B6088" s="15">
        <f>WEEKDAY($A6088,2)</f>
        <v/>
      </c>
      <c r="C6088" s="15">
        <f>HOUR($A6088)</f>
        <v/>
      </c>
      <c r="D6088" s="15">
        <f>IF(AND($A6088&gt;=Instellingen!$B$6,$A6088&lt;Instellingen!$B$7),1,0)</f>
        <v/>
      </c>
      <c r="E6088" s="15">
        <f>COUNTIF(tData[BezoekStart],"&lt;"&amp;($A6088+1/24))-COUNTIF(tData[BezoekEind],"&lt;="&amp;$A6088)</f>
        <v/>
      </c>
      <c r="F6088" s="15">
        <f>COUNTIF(tData[BezoekLangStart],"&lt;"&amp;($A6088+1/24))-COUNTIF(tData[BezoekLangEind],"&lt;="&amp;$A6088)</f>
        <v/>
      </c>
      <c r="G6088" s="15">
        <f>IF($D6088=1,$B6088*100+$C6088,-1)</f>
        <v/>
      </c>
      <c r="H6088" s="15">
        <f>IF($D6088=1,$B6088,-1)</f>
        <v/>
      </c>
      <c r="I6088" s="15">
        <f>IF($D6088=1,$C6088,-1)</f>
        <v/>
      </c>
    </row>
    <row r="6089">
      <c r="A6089" s="33" t="n">
        <v>45545.58333333334</v>
      </c>
      <c r="B6089" s="15">
        <f>WEEKDAY($A6089,2)</f>
        <v/>
      </c>
      <c r="C6089" s="15">
        <f>HOUR($A6089)</f>
        <v/>
      </c>
      <c r="D6089" s="15">
        <f>IF(AND($A6089&gt;=Instellingen!$B$6,$A6089&lt;Instellingen!$B$7),1,0)</f>
        <v/>
      </c>
      <c r="E6089" s="15">
        <f>COUNTIF(tData[BezoekStart],"&lt;"&amp;($A6089+1/24))-COUNTIF(tData[BezoekEind],"&lt;="&amp;$A6089)</f>
        <v/>
      </c>
      <c r="F6089" s="15">
        <f>COUNTIF(tData[BezoekLangStart],"&lt;"&amp;($A6089+1/24))-COUNTIF(tData[BezoekLangEind],"&lt;="&amp;$A6089)</f>
        <v/>
      </c>
      <c r="G6089" s="15">
        <f>IF($D6089=1,$B6089*100+$C6089,-1)</f>
        <v/>
      </c>
      <c r="H6089" s="15">
        <f>IF($D6089=1,$B6089,-1)</f>
        <v/>
      </c>
      <c r="I6089" s="15">
        <f>IF($D6089=1,$C6089,-1)</f>
        <v/>
      </c>
    </row>
    <row r="6090">
      <c r="A6090" s="33" t="n">
        <v>45545.625</v>
      </c>
      <c r="B6090" s="15">
        <f>WEEKDAY($A6090,2)</f>
        <v/>
      </c>
      <c r="C6090" s="15">
        <f>HOUR($A6090)</f>
        <v/>
      </c>
      <c r="D6090" s="15">
        <f>IF(AND($A6090&gt;=Instellingen!$B$6,$A6090&lt;Instellingen!$B$7),1,0)</f>
        <v/>
      </c>
      <c r="E6090" s="15">
        <f>COUNTIF(tData[BezoekStart],"&lt;"&amp;($A6090+1/24))-COUNTIF(tData[BezoekEind],"&lt;="&amp;$A6090)</f>
        <v/>
      </c>
      <c r="F6090" s="15">
        <f>COUNTIF(tData[BezoekLangStart],"&lt;"&amp;($A6090+1/24))-COUNTIF(tData[BezoekLangEind],"&lt;="&amp;$A6090)</f>
        <v/>
      </c>
      <c r="G6090" s="15">
        <f>IF($D6090=1,$B6090*100+$C6090,-1)</f>
        <v/>
      </c>
      <c r="H6090" s="15">
        <f>IF($D6090=1,$B6090,-1)</f>
        <v/>
      </c>
      <c r="I6090" s="15">
        <f>IF($D6090=1,$C6090,-1)</f>
        <v/>
      </c>
    </row>
    <row r="6091">
      <c r="A6091" s="33" t="n">
        <v>45545.66666666666</v>
      </c>
      <c r="B6091" s="15">
        <f>WEEKDAY($A6091,2)</f>
        <v/>
      </c>
      <c r="C6091" s="15">
        <f>HOUR($A6091)</f>
        <v/>
      </c>
      <c r="D6091" s="15">
        <f>IF(AND($A6091&gt;=Instellingen!$B$6,$A6091&lt;Instellingen!$B$7),1,0)</f>
        <v/>
      </c>
      <c r="E6091" s="15">
        <f>COUNTIF(tData[BezoekStart],"&lt;"&amp;($A6091+1/24))-COUNTIF(tData[BezoekEind],"&lt;="&amp;$A6091)</f>
        <v/>
      </c>
      <c r="F6091" s="15">
        <f>COUNTIF(tData[BezoekLangStart],"&lt;"&amp;($A6091+1/24))-COUNTIF(tData[BezoekLangEind],"&lt;="&amp;$A6091)</f>
        <v/>
      </c>
      <c r="G6091" s="15">
        <f>IF($D6091=1,$B6091*100+$C6091,-1)</f>
        <v/>
      </c>
      <c r="H6091" s="15">
        <f>IF($D6091=1,$B6091,-1)</f>
        <v/>
      </c>
      <c r="I6091" s="15">
        <f>IF($D6091=1,$C6091,-1)</f>
        <v/>
      </c>
    </row>
    <row r="6092">
      <c r="A6092" s="33" t="n">
        <v>45545.70833333334</v>
      </c>
      <c r="B6092" s="15">
        <f>WEEKDAY($A6092,2)</f>
        <v/>
      </c>
      <c r="C6092" s="15">
        <f>HOUR($A6092)</f>
        <v/>
      </c>
      <c r="D6092" s="15">
        <f>IF(AND($A6092&gt;=Instellingen!$B$6,$A6092&lt;Instellingen!$B$7),1,0)</f>
        <v/>
      </c>
      <c r="E6092" s="15">
        <f>COUNTIF(tData[BezoekStart],"&lt;"&amp;($A6092+1/24))-COUNTIF(tData[BezoekEind],"&lt;="&amp;$A6092)</f>
        <v/>
      </c>
      <c r="F6092" s="15">
        <f>COUNTIF(tData[BezoekLangStart],"&lt;"&amp;($A6092+1/24))-COUNTIF(tData[BezoekLangEind],"&lt;="&amp;$A6092)</f>
        <v/>
      </c>
      <c r="G6092" s="15">
        <f>IF($D6092=1,$B6092*100+$C6092,-1)</f>
        <v/>
      </c>
      <c r="H6092" s="15">
        <f>IF($D6092=1,$B6092,-1)</f>
        <v/>
      </c>
      <c r="I6092" s="15">
        <f>IF($D6092=1,$C6092,-1)</f>
        <v/>
      </c>
    </row>
    <row r="6093">
      <c r="A6093" s="33" t="n">
        <v>45545.75</v>
      </c>
      <c r="B6093" s="15">
        <f>WEEKDAY($A6093,2)</f>
        <v/>
      </c>
      <c r="C6093" s="15">
        <f>HOUR($A6093)</f>
        <v/>
      </c>
      <c r="D6093" s="15">
        <f>IF(AND($A6093&gt;=Instellingen!$B$6,$A6093&lt;Instellingen!$B$7),1,0)</f>
        <v/>
      </c>
      <c r="E6093" s="15">
        <f>COUNTIF(tData[BezoekStart],"&lt;"&amp;($A6093+1/24))-COUNTIF(tData[BezoekEind],"&lt;="&amp;$A6093)</f>
        <v/>
      </c>
      <c r="F6093" s="15">
        <f>COUNTIF(tData[BezoekLangStart],"&lt;"&amp;($A6093+1/24))-COUNTIF(tData[BezoekLangEind],"&lt;="&amp;$A6093)</f>
        <v/>
      </c>
      <c r="G6093" s="15">
        <f>IF($D6093=1,$B6093*100+$C6093,-1)</f>
        <v/>
      </c>
      <c r="H6093" s="15">
        <f>IF($D6093=1,$B6093,-1)</f>
        <v/>
      </c>
      <c r="I6093" s="15">
        <f>IF($D6093=1,$C6093,-1)</f>
        <v/>
      </c>
    </row>
    <row r="6094">
      <c r="A6094" s="33" t="n">
        <v>45545.79166666666</v>
      </c>
      <c r="B6094" s="15">
        <f>WEEKDAY($A6094,2)</f>
        <v/>
      </c>
      <c r="C6094" s="15">
        <f>HOUR($A6094)</f>
        <v/>
      </c>
      <c r="D6094" s="15">
        <f>IF(AND($A6094&gt;=Instellingen!$B$6,$A6094&lt;Instellingen!$B$7),1,0)</f>
        <v/>
      </c>
      <c r="E6094" s="15">
        <f>COUNTIF(tData[BezoekStart],"&lt;"&amp;($A6094+1/24))-COUNTIF(tData[BezoekEind],"&lt;="&amp;$A6094)</f>
        <v/>
      </c>
      <c r="F6094" s="15">
        <f>COUNTIF(tData[BezoekLangStart],"&lt;"&amp;($A6094+1/24))-COUNTIF(tData[BezoekLangEind],"&lt;="&amp;$A6094)</f>
        <v/>
      </c>
      <c r="G6094" s="15">
        <f>IF($D6094=1,$B6094*100+$C6094,-1)</f>
        <v/>
      </c>
      <c r="H6094" s="15">
        <f>IF($D6094=1,$B6094,-1)</f>
        <v/>
      </c>
      <c r="I6094" s="15">
        <f>IF($D6094=1,$C6094,-1)</f>
        <v/>
      </c>
    </row>
    <row r="6095">
      <c r="A6095" s="33" t="n">
        <v>45545.83333333334</v>
      </c>
      <c r="B6095" s="15">
        <f>WEEKDAY($A6095,2)</f>
        <v/>
      </c>
      <c r="C6095" s="15">
        <f>HOUR($A6095)</f>
        <v/>
      </c>
      <c r="D6095" s="15">
        <f>IF(AND($A6095&gt;=Instellingen!$B$6,$A6095&lt;Instellingen!$B$7),1,0)</f>
        <v/>
      </c>
      <c r="E6095" s="15">
        <f>COUNTIF(tData[BezoekStart],"&lt;"&amp;($A6095+1/24))-COUNTIF(tData[BezoekEind],"&lt;="&amp;$A6095)</f>
        <v/>
      </c>
      <c r="F6095" s="15">
        <f>COUNTIF(tData[BezoekLangStart],"&lt;"&amp;($A6095+1/24))-COUNTIF(tData[BezoekLangEind],"&lt;="&amp;$A6095)</f>
        <v/>
      </c>
      <c r="G6095" s="15">
        <f>IF($D6095=1,$B6095*100+$C6095,-1)</f>
        <v/>
      </c>
      <c r="H6095" s="15">
        <f>IF($D6095=1,$B6095,-1)</f>
        <v/>
      </c>
      <c r="I6095" s="15">
        <f>IF($D6095=1,$C6095,-1)</f>
        <v/>
      </c>
    </row>
    <row r="6096">
      <c r="A6096" s="33" t="n">
        <v>45545.875</v>
      </c>
      <c r="B6096" s="15">
        <f>WEEKDAY($A6096,2)</f>
        <v/>
      </c>
      <c r="C6096" s="15">
        <f>HOUR($A6096)</f>
        <v/>
      </c>
      <c r="D6096" s="15">
        <f>IF(AND($A6096&gt;=Instellingen!$B$6,$A6096&lt;Instellingen!$B$7),1,0)</f>
        <v/>
      </c>
      <c r="E6096" s="15">
        <f>COUNTIF(tData[BezoekStart],"&lt;"&amp;($A6096+1/24))-COUNTIF(tData[BezoekEind],"&lt;="&amp;$A6096)</f>
        <v/>
      </c>
      <c r="F6096" s="15">
        <f>COUNTIF(tData[BezoekLangStart],"&lt;"&amp;($A6096+1/24))-COUNTIF(tData[BezoekLangEind],"&lt;="&amp;$A6096)</f>
        <v/>
      </c>
      <c r="G6096" s="15">
        <f>IF($D6096=1,$B6096*100+$C6096,-1)</f>
        <v/>
      </c>
      <c r="H6096" s="15">
        <f>IF($D6096=1,$B6096,-1)</f>
        <v/>
      </c>
      <c r="I6096" s="15">
        <f>IF($D6096=1,$C6096,-1)</f>
        <v/>
      </c>
    </row>
    <row r="6097">
      <c r="A6097" s="33" t="n">
        <v>45545.91666666666</v>
      </c>
      <c r="B6097" s="15">
        <f>WEEKDAY($A6097,2)</f>
        <v/>
      </c>
      <c r="C6097" s="15">
        <f>HOUR($A6097)</f>
        <v/>
      </c>
      <c r="D6097" s="15">
        <f>IF(AND($A6097&gt;=Instellingen!$B$6,$A6097&lt;Instellingen!$B$7),1,0)</f>
        <v/>
      </c>
      <c r="E6097" s="15">
        <f>COUNTIF(tData[BezoekStart],"&lt;"&amp;($A6097+1/24))-COUNTIF(tData[BezoekEind],"&lt;="&amp;$A6097)</f>
        <v/>
      </c>
      <c r="F6097" s="15">
        <f>COUNTIF(tData[BezoekLangStart],"&lt;"&amp;($A6097+1/24))-COUNTIF(tData[BezoekLangEind],"&lt;="&amp;$A6097)</f>
        <v/>
      </c>
      <c r="G6097" s="15">
        <f>IF($D6097=1,$B6097*100+$C6097,-1)</f>
        <v/>
      </c>
      <c r="H6097" s="15">
        <f>IF($D6097=1,$B6097,-1)</f>
        <v/>
      </c>
      <c r="I6097" s="15">
        <f>IF($D6097=1,$C6097,-1)</f>
        <v/>
      </c>
    </row>
    <row r="6098">
      <c r="A6098" s="33" t="n">
        <v>45545.95833333334</v>
      </c>
      <c r="B6098" s="15">
        <f>WEEKDAY($A6098,2)</f>
        <v/>
      </c>
      <c r="C6098" s="15">
        <f>HOUR($A6098)</f>
        <v/>
      </c>
      <c r="D6098" s="15">
        <f>IF(AND($A6098&gt;=Instellingen!$B$6,$A6098&lt;Instellingen!$B$7),1,0)</f>
        <v/>
      </c>
      <c r="E6098" s="15">
        <f>COUNTIF(tData[BezoekStart],"&lt;"&amp;($A6098+1/24))-COUNTIF(tData[BezoekEind],"&lt;="&amp;$A6098)</f>
        <v/>
      </c>
      <c r="F6098" s="15">
        <f>COUNTIF(tData[BezoekLangStart],"&lt;"&amp;($A6098+1/24))-COUNTIF(tData[BezoekLangEind],"&lt;="&amp;$A6098)</f>
        <v/>
      </c>
      <c r="G6098" s="15">
        <f>IF($D6098=1,$B6098*100+$C6098,-1)</f>
        <v/>
      </c>
      <c r="H6098" s="15">
        <f>IF($D6098=1,$B6098,-1)</f>
        <v/>
      </c>
      <c r="I6098" s="15">
        <f>IF($D6098=1,$C6098,-1)</f>
        <v/>
      </c>
    </row>
    <row r="6099">
      <c r="A6099" s="33" t="n">
        <v>45546</v>
      </c>
      <c r="B6099" s="15">
        <f>WEEKDAY($A6099,2)</f>
        <v/>
      </c>
      <c r="C6099" s="15">
        <f>HOUR($A6099)</f>
        <v/>
      </c>
      <c r="D6099" s="15">
        <f>IF(AND($A6099&gt;=Instellingen!$B$6,$A6099&lt;Instellingen!$B$7),1,0)</f>
        <v/>
      </c>
      <c r="E6099" s="15">
        <f>COUNTIF(tData[BezoekStart],"&lt;"&amp;($A6099+1/24))-COUNTIF(tData[BezoekEind],"&lt;="&amp;$A6099)</f>
        <v/>
      </c>
      <c r="F6099" s="15">
        <f>COUNTIF(tData[BezoekLangStart],"&lt;"&amp;($A6099+1/24))-COUNTIF(tData[BezoekLangEind],"&lt;="&amp;$A6099)</f>
        <v/>
      </c>
      <c r="G6099" s="15">
        <f>IF($D6099=1,$B6099*100+$C6099,-1)</f>
        <v/>
      </c>
      <c r="H6099" s="15">
        <f>IF($D6099=1,$B6099,-1)</f>
        <v/>
      </c>
      <c r="I6099" s="15">
        <f>IF($D6099=1,$C6099,-1)</f>
        <v/>
      </c>
    </row>
    <row r="6100">
      <c r="A6100" s="33" t="n">
        <v>45546.04166666666</v>
      </c>
      <c r="B6100" s="15">
        <f>WEEKDAY($A6100,2)</f>
        <v/>
      </c>
      <c r="C6100" s="15">
        <f>HOUR($A6100)</f>
        <v/>
      </c>
      <c r="D6100" s="15">
        <f>IF(AND($A6100&gt;=Instellingen!$B$6,$A6100&lt;Instellingen!$B$7),1,0)</f>
        <v/>
      </c>
      <c r="E6100" s="15">
        <f>COUNTIF(tData[BezoekStart],"&lt;"&amp;($A6100+1/24))-COUNTIF(tData[BezoekEind],"&lt;="&amp;$A6100)</f>
        <v/>
      </c>
      <c r="F6100" s="15">
        <f>COUNTIF(tData[BezoekLangStart],"&lt;"&amp;($A6100+1/24))-COUNTIF(tData[BezoekLangEind],"&lt;="&amp;$A6100)</f>
        <v/>
      </c>
      <c r="G6100" s="15">
        <f>IF($D6100=1,$B6100*100+$C6100,-1)</f>
        <v/>
      </c>
      <c r="H6100" s="15">
        <f>IF($D6100=1,$B6100,-1)</f>
        <v/>
      </c>
      <c r="I6100" s="15">
        <f>IF($D6100=1,$C6100,-1)</f>
        <v/>
      </c>
    </row>
    <row r="6101">
      <c r="A6101" s="33" t="n">
        <v>45546.08333333334</v>
      </c>
      <c r="B6101" s="15">
        <f>WEEKDAY($A6101,2)</f>
        <v/>
      </c>
      <c r="C6101" s="15">
        <f>HOUR($A6101)</f>
        <v/>
      </c>
      <c r="D6101" s="15">
        <f>IF(AND($A6101&gt;=Instellingen!$B$6,$A6101&lt;Instellingen!$B$7),1,0)</f>
        <v/>
      </c>
      <c r="E6101" s="15">
        <f>COUNTIF(tData[BezoekStart],"&lt;"&amp;($A6101+1/24))-COUNTIF(tData[BezoekEind],"&lt;="&amp;$A6101)</f>
        <v/>
      </c>
      <c r="F6101" s="15">
        <f>COUNTIF(tData[BezoekLangStart],"&lt;"&amp;($A6101+1/24))-COUNTIF(tData[BezoekLangEind],"&lt;="&amp;$A6101)</f>
        <v/>
      </c>
      <c r="G6101" s="15">
        <f>IF($D6101=1,$B6101*100+$C6101,-1)</f>
        <v/>
      </c>
      <c r="H6101" s="15">
        <f>IF($D6101=1,$B6101,-1)</f>
        <v/>
      </c>
      <c r="I6101" s="15">
        <f>IF($D6101=1,$C6101,-1)</f>
        <v/>
      </c>
    </row>
    <row r="6102">
      <c r="A6102" s="33" t="n">
        <v>45546.125</v>
      </c>
      <c r="B6102" s="15">
        <f>WEEKDAY($A6102,2)</f>
        <v/>
      </c>
      <c r="C6102" s="15">
        <f>HOUR($A6102)</f>
        <v/>
      </c>
      <c r="D6102" s="15">
        <f>IF(AND($A6102&gt;=Instellingen!$B$6,$A6102&lt;Instellingen!$B$7),1,0)</f>
        <v/>
      </c>
      <c r="E6102" s="15">
        <f>COUNTIF(tData[BezoekStart],"&lt;"&amp;($A6102+1/24))-COUNTIF(tData[BezoekEind],"&lt;="&amp;$A6102)</f>
        <v/>
      </c>
      <c r="F6102" s="15">
        <f>COUNTIF(tData[BezoekLangStart],"&lt;"&amp;($A6102+1/24))-COUNTIF(tData[BezoekLangEind],"&lt;="&amp;$A6102)</f>
        <v/>
      </c>
      <c r="G6102" s="15">
        <f>IF($D6102=1,$B6102*100+$C6102,-1)</f>
        <v/>
      </c>
      <c r="H6102" s="15">
        <f>IF($D6102=1,$B6102,-1)</f>
        <v/>
      </c>
      <c r="I6102" s="15">
        <f>IF($D6102=1,$C6102,-1)</f>
        <v/>
      </c>
    </row>
    <row r="6103">
      <c r="A6103" s="33" t="n">
        <v>45546.16666666666</v>
      </c>
      <c r="B6103" s="15">
        <f>WEEKDAY($A6103,2)</f>
        <v/>
      </c>
      <c r="C6103" s="15">
        <f>HOUR($A6103)</f>
        <v/>
      </c>
      <c r="D6103" s="15">
        <f>IF(AND($A6103&gt;=Instellingen!$B$6,$A6103&lt;Instellingen!$B$7),1,0)</f>
        <v/>
      </c>
      <c r="E6103" s="15">
        <f>COUNTIF(tData[BezoekStart],"&lt;"&amp;($A6103+1/24))-COUNTIF(tData[BezoekEind],"&lt;="&amp;$A6103)</f>
        <v/>
      </c>
      <c r="F6103" s="15">
        <f>COUNTIF(tData[BezoekLangStart],"&lt;"&amp;($A6103+1/24))-COUNTIF(tData[BezoekLangEind],"&lt;="&amp;$A6103)</f>
        <v/>
      </c>
      <c r="G6103" s="15">
        <f>IF($D6103=1,$B6103*100+$C6103,-1)</f>
        <v/>
      </c>
      <c r="H6103" s="15">
        <f>IF($D6103=1,$B6103,-1)</f>
        <v/>
      </c>
      <c r="I6103" s="15">
        <f>IF($D6103=1,$C6103,-1)</f>
        <v/>
      </c>
    </row>
    <row r="6104">
      <c r="A6104" s="33" t="n">
        <v>45546.20833333334</v>
      </c>
      <c r="B6104" s="15">
        <f>WEEKDAY($A6104,2)</f>
        <v/>
      </c>
      <c r="C6104" s="15">
        <f>HOUR($A6104)</f>
        <v/>
      </c>
      <c r="D6104" s="15">
        <f>IF(AND($A6104&gt;=Instellingen!$B$6,$A6104&lt;Instellingen!$B$7),1,0)</f>
        <v/>
      </c>
      <c r="E6104" s="15">
        <f>COUNTIF(tData[BezoekStart],"&lt;"&amp;($A6104+1/24))-COUNTIF(tData[BezoekEind],"&lt;="&amp;$A6104)</f>
        <v/>
      </c>
      <c r="F6104" s="15">
        <f>COUNTIF(tData[BezoekLangStart],"&lt;"&amp;($A6104+1/24))-COUNTIF(tData[BezoekLangEind],"&lt;="&amp;$A6104)</f>
        <v/>
      </c>
      <c r="G6104" s="15">
        <f>IF($D6104=1,$B6104*100+$C6104,-1)</f>
        <v/>
      </c>
      <c r="H6104" s="15">
        <f>IF($D6104=1,$B6104,-1)</f>
        <v/>
      </c>
      <c r="I6104" s="15">
        <f>IF($D6104=1,$C6104,-1)</f>
        <v/>
      </c>
    </row>
    <row r="6105">
      <c r="A6105" s="33" t="n">
        <v>45546.25</v>
      </c>
      <c r="B6105" s="15">
        <f>WEEKDAY($A6105,2)</f>
        <v/>
      </c>
      <c r="C6105" s="15">
        <f>HOUR($A6105)</f>
        <v/>
      </c>
      <c r="D6105" s="15">
        <f>IF(AND($A6105&gt;=Instellingen!$B$6,$A6105&lt;Instellingen!$B$7),1,0)</f>
        <v/>
      </c>
      <c r="E6105" s="15">
        <f>COUNTIF(tData[BezoekStart],"&lt;"&amp;($A6105+1/24))-COUNTIF(tData[BezoekEind],"&lt;="&amp;$A6105)</f>
        <v/>
      </c>
      <c r="F6105" s="15">
        <f>COUNTIF(tData[BezoekLangStart],"&lt;"&amp;($A6105+1/24))-COUNTIF(tData[BezoekLangEind],"&lt;="&amp;$A6105)</f>
        <v/>
      </c>
      <c r="G6105" s="15">
        <f>IF($D6105=1,$B6105*100+$C6105,-1)</f>
        <v/>
      </c>
      <c r="H6105" s="15">
        <f>IF($D6105=1,$B6105,-1)</f>
        <v/>
      </c>
      <c r="I6105" s="15">
        <f>IF($D6105=1,$C6105,-1)</f>
        <v/>
      </c>
    </row>
    <row r="6106">
      <c r="A6106" s="33" t="n">
        <v>45546.29166666666</v>
      </c>
      <c r="B6106" s="15">
        <f>WEEKDAY($A6106,2)</f>
        <v/>
      </c>
      <c r="C6106" s="15">
        <f>HOUR($A6106)</f>
        <v/>
      </c>
      <c r="D6106" s="15">
        <f>IF(AND($A6106&gt;=Instellingen!$B$6,$A6106&lt;Instellingen!$B$7),1,0)</f>
        <v/>
      </c>
      <c r="E6106" s="15">
        <f>COUNTIF(tData[BezoekStart],"&lt;"&amp;($A6106+1/24))-COUNTIF(tData[BezoekEind],"&lt;="&amp;$A6106)</f>
        <v/>
      </c>
      <c r="F6106" s="15">
        <f>COUNTIF(tData[BezoekLangStart],"&lt;"&amp;($A6106+1/24))-COUNTIF(tData[BezoekLangEind],"&lt;="&amp;$A6106)</f>
        <v/>
      </c>
      <c r="G6106" s="15">
        <f>IF($D6106=1,$B6106*100+$C6106,-1)</f>
        <v/>
      </c>
      <c r="H6106" s="15">
        <f>IF($D6106=1,$B6106,-1)</f>
        <v/>
      </c>
      <c r="I6106" s="15">
        <f>IF($D6106=1,$C6106,-1)</f>
        <v/>
      </c>
    </row>
    <row r="6107">
      <c r="A6107" s="33" t="n">
        <v>45546.33333333334</v>
      </c>
      <c r="B6107" s="15">
        <f>WEEKDAY($A6107,2)</f>
        <v/>
      </c>
      <c r="C6107" s="15">
        <f>HOUR($A6107)</f>
        <v/>
      </c>
      <c r="D6107" s="15">
        <f>IF(AND($A6107&gt;=Instellingen!$B$6,$A6107&lt;Instellingen!$B$7),1,0)</f>
        <v/>
      </c>
      <c r="E6107" s="15">
        <f>COUNTIF(tData[BezoekStart],"&lt;"&amp;($A6107+1/24))-COUNTIF(tData[BezoekEind],"&lt;="&amp;$A6107)</f>
        <v/>
      </c>
      <c r="F6107" s="15">
        <f>COUNTIF(tData[BezoekLangStart],"&lt;"&amp;($A6107+1/24))-COUNTIF(tData[BezoekLangEind],"&lt;="&amp;$A6107)</f>
        <v/>
      </c>
      <c r="G6107" s="15">
        <f>IF($D6107=1,$B6107*100+$C6107,-1)</f>
        <v/>
      </c>
      <c r="H6107" s="15">
        <f>IF($D6107=1,$B6107,-1)</f>
        <v/>
      </c>
      <c r="I6107" s="15">
        <f>IF($D6107=1,$C6107,-1)</f>
        <v/>
      </c>
    </row>
    <row r="6108">
      <c r="A6108" s="33" t="n">
        <v>45546.375</v>
      </c>
      <c r="B6108" s="15">
        <f>WEEKDAY($A6108,2)</f>
        <v/>
      </c>
      <c r="C6108" s="15">
        <f>HOUR($A6108)</f>
        <v/>
      </c>
      <c r="D6108" s="15">
        <f>IF(AND($A6108&gt;=Instellingen!$B$6,$A6108&lt;Instellingen!$B$7),1,0)</f>
        <v/>
      </c>
      <c r="E6108" s="15">
        <f>COUNTIF(tData[BezoekStart],"&lt;"&amp;($A6108+1/24))-COUNTIF(tData[BezoekEind],"&lt;="&amp;$A6108)</f>
        <v/>
      </c>
      <c r="F6108" s="15">
        <f>COUNTIF(tData[BezoekLangStart],"&lt;"&amp;($A6108+1/24))-COUNTIF(tData[BezoekLangEind],"&lt;="&amp;$A6108)</f>
        <v/>
      </c>
      <c r="G6108" s="15">
        <f>IF($D6108=1,$B6108*100+$C6108,-1)</f>
        <v/>
      </c>
      <c r="H6108" s="15">
        <f>IF($D6108=1,$B6108,-1)</f>
        <v/>
      </c>
      <c r="I6108" s="15">
        <f>IF($D6108=1,$C6108,-1)</f>
        <v/>
      </c>
    </row>
    <row r="6109">
      <c r="A6109" s="33" t="n">
        <v>45546.41666666666</v>
      </c>
      <c r="B6109" s="15">
        <f>WEEKDAY($A6109,2)</f>
        <v/>
      </c>
      <c r="C6109" s="15">
        <f>HOUR($A6109)</f>
        <v/>
      </c>
      <c r="D6109" s="15">
        <f>IF(AND($A6109&gt;=Instellingen!$B$6,$A6109&lt;Instellingen!$B$7),1,0)</f>
        <v/>
      </c>
      <c r="E6109" s="15">
        <f>COUNTIF(tData[BezoekStart],"&lt;"&amp;($A6109+1/24))-COUNTIF(tData[BezoekEind],"&lt;="&amp;$A6109)</f>
        <v/>
      </c>
      <c r="F6109" s="15">
        <f>COUNTIF(tData[BezoekLangStart],"&lt;"&amp;($A6109+1/24))-COUNTIF(tData[BezoekLangEind],"&lt;="&amp;$A6109)</f>
        <v/>
      </c>
      <c r="G6109" s="15">
        <f>IF($D6109=1,$B6109*100+$C6109,-1)</f>
        <v/>
      </c>
      <c r="H6109" s="15">
        <f>IF($D6109=1,$B6109,-1)</f>
        <v/>
      </c>
      <c r="I6109" s="15">
        <f>IF($D6109=1,$C6109,-1)</f>
        <v/>
      </c>
    </row>
    <row r="6110">
      <c r="A6110" s="33" t="n">
        <v>45546.45833333334</v>
      </c>
      <c r="B6110" s="15">
        <f>WEEKDAY($A6110,2)</f>
        <v/>
      </c>
      <c r="C6110" s="15">
        <f>HOUR($A6110)</f>
        <v/>
      </c>
      <c r="D6110" s="15">
        <f>IF(AND($A6110&gt;=Instellingen!$B$6,$A6110&lt;Instellingen!$B$7),1,0)</f>
        <v/>
      </c>
      <c r="E6110" s="15">
        <f>COUNTIF(tData[BezoekStart],"&lt;"&amp;($A6110+1/24))-COUNTIF(tData[BezoekEind],"&lt;="&amp;$A6110)</f>
        <v/>
      </c>
      <c r="F6110" s="15">
        <f>COUNTIF(tData[BezoekLangStart],"&lt;"&amp;($A6110+1/24))-COUNTIF(tData[BezoekLangEind],"&lt;="&amp;$A6110)</f>
        <v/>
      </c>
      <c r="G6110" s="15">
        <f>IF($D6110=1,$B6110*100+$C6110,-1)</f>
        <v/>
      </c>
      <c r="H6110" s="15">
        <f>IF($D6110=1,$B6110,-1)</f>
        <v/>
      </c>
      <c r="I6110" s="15">
        <f>IF($D6110=1,$C6110,-1)</f>
        <v/>
      </c>
    </row>
    <row r="6111">
      <c r="A6111" s="33" t="n">
        <v>45546.5</v>
      </c>
      <c r="B6111" s="15">
        <f>WEEKDAY($A6111,2)</f>
        <v/>
      </c>
      <c r="C6111" s="15">
        <f>HOUR($A6111)</f>
        <v/>
      </c>
      <c r="D6111" s="15">
        <f>IF(AND($A6111&gt;=Instellingen!$B$6,$A6111&lt;Instellingen!$B$7),1,0)</f>
        <v/>
      </c>
      <c r="E6111" s="15">
        <f>COUNTIF(tData[BezoekStart],"&lt;"&amp;($A6111+1/24))-COUNTIF(tData[BezoekEind],"&lt;="&amp;$A6111)</f>
        <v/>
      </c>
      <c r="F6111" s="15">
        <f>COUNTIF(tData[BezoekLangStart],"&lt;"&amp;($A6111+1/24))-COUNTIF(tData[BezoekLangEind],"&lt;="&amp;$A6111)</f>
        <v/>
      </c>
      <c r="G6111" s="15">
        <f>IF($D6111=1,$B6111*100+$C6111,-1)</f>
        <v/>
      </c>
      <c r="H6111" s="15">
        <f>IF($D6111=1,$B6111,-1)</f>
        <v/>
      </c>
      <c r="I6111" s="15">
        <f>IF($D6111=1,$C6111,-1)</f>
        <v/>
      </c>
    </row>
    <row r="6112">
      <c r="A6112" s="33" t="n">
        <v>45546.54166666666</v>
      </c>
      <c r="B6112" s="15">
        <f>WEEKDAY($A6112,2)</f>
        <v/>
      </c>
      <c r="C6112" s="15">
        <f>HOUR($A6112)</f>
        <v/>
      </c>
      <c r="D6112" s="15">
        <f>IF(AND($A6112&gt;=Instellingen!$B$6,$A6112&lt;Instellingen!$B$7),1,0)</f>
        <v/>
      </c>
      <c r="E6112" s="15">
        <f>COUNTIF(tData[BezoekStart],"&lt;"&amp;($A6112+1/24))-COUNTIF(tData[BezoekEind],"&lt;="&amp;$A6112)</f>
        <v/>
      </c>
      <c r="F6112" s="15">
        <f>COUNTIF(tData[BezoekLangStart],"&lt;"&amp;($A6112+1/24))-COUNTIF(tData[BezoekLangEind],"&lt;="&amp;$A6112)</f>
        <v/>
      </c>
      <c r="G6112" s="15">
        <f>IF($D6112=1,$B6112*100+$C6112,-1)</f>
        <v/>
      </c>
      <c r="H6112" s="15">
        <f>IF($D6112=1,$B6112,-1)</f>
        <v/>
      </c>
      <c r="I6112" s="15">
        <f>IF($D6112=1,$C6112,-1)</f>
        <v/>
      </c>
    </row>
    <row r="6113">
      <c r="A6113" s="33" t="n">
        <v>45546.58333333334</v>
      </c>
      <c r="B6113" s="15">
        <f>WEEKDAY($A6113,2)</f>
        <v/>
      </c>
      <c r="C6113" s="15">
        <f>HOUR($A6113)</f>
        <v/>
      </c>
      <c r="D6113" s="15">
        <f>IF(AND($A6113&gt;=Instellingen!$B$6,$A6113&lt;Instellingen!$B$7),1,0)</f>
        <v/>
      </c>
      <c r="E6113" s="15">
        <f>COUNTIF(tData[BezoekStart],"&lt;"&amp;($A6113+1/24))-COUNTIF(tData[BezoekEind],"&lt;="&amp;$A6113)</f>
        <v/>
      </c>
      <c r="F6113" s="15">
        <f>COUNTIF(tData[BezoekLangStart],"&lt;"&amp;($A6113+1/24))-COUNTIF(tData[BezoekLangEind],"&lt;="&amp;$A6113)</f>
        <v/>
      </c>
      <c r="G6113" s="15">
        <f>IF($D6113=1,$B6113*100+$C6113,-1)</f>
        <v/>
      </c>
      <c r="H6113" s="15">
        <f>IF($D6113=1,$B6113,-1)</f>
        <v/>
      </c>
      <c r="I6113" s="15">
        <f>IF($D6113=1,$C6113,-1)</f>
        <v/>
      </c>
    </row>
    <row r="6114">
      <c r="A6114" s="33" t="n">
        <v>45546.625</v>
      </c>
      <c r="B6114" s="15">
        <f>WEEKDAY($A6114,2)</f>
        <v/>
      </c>
      <c r="C6114" s="15">
        <f>HOUR($A6114)</f>
        <v/>
      </c>
      <c r="D6114" s="15">
        <f>IF(AND($A6114&gt;=Instellingen!$B$6,$A6114&lt;Instellingen!$B$7),1,0)</f>
        <v/>
      </c>
      <c r="E6114" s="15">
        <f>COUNTIF(tData[BezoekStart],"&lt;"&amp;($A6114+1/24))-COUNTIF(tData[BezoekEind],"&lt;="&amp;$A6114)</f>
        <v/>
      </c>
      <c r="F6114" s="15">
        <f>COUNTIF(tData[BezoekLangStart],"&lt;"&amp;($A6114+1/24))-COUNTIF(tData[BezoekLangEind],"&lt;="&amp;$A6114)</f>
        <v/>
      </c>
      <c r="G6114" s="15">
        <f>IF($D6114=1,$B6114*100+$C6114,-1)</f>
        <v/>
      </c>
      <c r="H6114" s="15">
        <f>IF($D6114=1,$B6114,-1)</f>
        <v/>
      </c>
      <c r="I6114" s="15">
        <f>IF($D6114=1,$C6114,-1)</f>
        <v/>
      </c>
    </row>
    <row r="6115">
      <c r="A6115" s="33" t="n">
        <v>45546.66666666666</v>
      </c>
      <c r="B6115" s="15">
        <f>WEEKDAY($A6115,2)</f>
        <v/>
      </c>
      <c r="C6115" s="15">
        <f>HOUR($A6115)</f>
        <v/>
      </c>
      <c r="D6115" s="15">
        <f>IF(AND($A6115&gt;=Instellingen!$B$6,$A6115&lt;Instellingen!$B$7),1,0)</f>
        <v/>
      </c>
      <c r="E6115" s="15">
        <f>COUNTIF(tData[BezoekStart],"&lt;"&amp;($A6115+1/24))-COUNTIF(tData[BezoekEind],"&lt;="&amp;$A6115)</f>
        <v/>
      </c>
      <c r="F6115" s="15">
        <f>COUNTIF(tData[BezoekLangStart],"&lt;"&amp;($A6115+1/24))-COUNTIF(tData[BezoekLangEind],"&lt;="&amp;$A6115)</f>
        <v/>
      </c>
      <c r="G6115" s="15">
        <f>IF($D6115=1,$B6115*100+$C6115,-1)</f>
        <v/>
      </c>
      <c r="H6115" s="15">
        <f>IF($D6115=1,$B6115,-1)</f>
        <v/>
      </c>
      <c r="I6115" s="15">
        <f>IF($D6115=1,$C6115,-1)</f>
        <v/>
      </c>
    </row>
    <row r="6116">
      <c r="A6116" s="33" t="n">
        <v>45546.70833333334</v>
      </c>
      <c r="B6116" s="15">
        <f>WEEKDAY($A6116,2)</f>
        <v/>
      </c>
      <c r="C6116" s="15">
        <f>HOUR($A6116)</f>
        <v/>
      </c>
      <c r="D6116" s="15">
        <f>IF(AND($A6116&gt;=Instellingen!$B$6,$A6116&lt;Instellingen!$B$7),1,0)</f>
        <v/>
      </c>
      <c r="E6116" s="15">
        <f>COUNTIF(tData[BezoekStart],"&lt;"&amp;($A6116+1/24))-COUNTIF(tData[BezoekEind],"&lt;="&amp;$A6116)</f>
        <v/>
      </c>
      <c r="F6116" s="15">
        <f>COUNTIF(tData[BezoekLangStart],"&lt;"&amp;($A6116+1/24))-COUNTIF(tData[BezoekLangEind],"&lt;="&amp;$A6116)</f>
        <v/>
      </c>
      <c r="G6116" s="15">
        <f>IF($D6116=1,$B6116*100+$C6116,-1)</f>
        <v/>
      </c>
      <c r="H6116" s="15">
        <f>IF($D6116=1,$B6116,-1)</f>
        <v/>
      </c>
      <c r="I6116" s="15">
        <f>IF($D6116=1,$C6116,-1)</f>
        <v/>
      </c>
    </row>
    <row r="6117">
      <c r="A6117" s="33" t="n">
        <v>45546.75</v>
      </c>
      <c r="B6117" s="15">
        <f>WEEKDAY($A6117,2)</f>
        <v/>
      </c>
      <c r="C6117" s="15">
        <f>HOUR($A6117)</f>
        <v/>
      </c>
      <c r="D6117" s="15">
        <f>IF(AND($A6117&gt;=Instellingen!$B$6,$A6117&lt;Instellingen!$B$7),1,0)</f>
        <v/>
      </c>
      <c r="E6117" s="15">
        <f>COUNTIF(tData[BezoekStart],"&lt;"&amp;($A6117+1/24))-COUNTIF(tData[BezoekEind],"&lt;="&amp;$A6117)</f>
        <v/>
      </c>
      <c r="F6117" s="15">
        <f>COUNTIF(tData[BezoekLangStart],"&lt;"&amp;($A6117+1/24))-COUNTIF(tData[BezoekLangEind],"&lt;="&amp;$A6117)</f>
        <v/>
      </c>
      <c r="G6117" s="15">
        <f>IF($D6117=1,$B6117*100+$C6117,-1)</f>
        <v/>
      </c>
      <c r="H6117" s="15">
        <f>IF($D6117=1,$B6117,-1)</f>
        <v/>
      </c>
      <c r="I6117" s="15">
        <f>IF($D6117=1,$C6117,-1)</f>
        <v/>
      </c>
    </row>
    <row r="6118">
      <c r="A6118" s="33" t="n">
        <v>45546.79166666666</v>
      </c>
      <c r="B6118" s="15">
        <f>WEEKDAY($A6118,2)</f>
        <v/>
      </c>
      <c r="C6118" s="15">
        <f>HOUR($A6118)</f>
        <v/>
      </c>
      <c r="D6118" s="15">
        <f>IF(AND($A6118&gt;=Instellingen!$B$6,$A6118&lt;Instellingen!$B$7),1,0)</f>
        <v/>
      </c>
      <c r="E6118" s="15">
        <f>COUNTIF(tData[BezoekStart],"&lt;"&amp;($A6118+1/24))-COUNTIF(tData[BezoekEind],"&lt;="&amp;$A6118)</f>
        <v/>
      </c>
      <c r="F6118" s="15">
        <f>COUNTIF(tData[BezoekLangStart],"&lt;"&amp;($A6118+1/24))-COUNTIF(tData[BezoekLangEind],"&lt;="&amp;$A6118)</f>
        <v/>
      </c>
      <c r="G6118" s="15">
        <f>IF($D6118=1,$B6118*100+$C6118,-1)</f>
        <v/>
      </c>
      <c r="H6118" s="15">
        <f>IF($D6118=1,$B6118,-1)</f>
        <v/>
      </c>
      <c r="I6118" s="15">
        <f>IF($D6118=1,$C6118,-1)</f>
        <v/>
      </c>
    </row>
    <row r="6119">
      <c r="A6119" s="33" t="n">
        <v>45546.83333333334</v>
      </c>
      <c r="B6119" s="15">
        <f>WEEKDAY($A6119,2)</f>
        <v/>
      </c>
      <c r="C6119" s="15">
        <f>HOUR($A6119)</f>
        <v/>
      </c>
      <c r="D6119" s="15">
        <f>IF(AND($A6119&gt;=Instellingen!$B$6,$A6119&lt;Instellingen!$B$7),1,0)</f>
        <v/>
      </c>
      <c r="E6119" s="15">
        <f>COUNTIF(tData[BezoekStart],"&lt;"&amp;($A6119+1/24))-COUNTIF(tData[BezoekEind],"&lt;="&amp;$A6119)</f>
        <v/>
      </c>
      <c r="F6119" s="15">
        <f>COUNTIF(tData[BezoekLangStart],"&lt;"&amp;($A6119+1/24))-COUNTIF(tData[BezoekLangEind],"&lt;="&amp;$A6119)</f>
        <v/>
      </c>
      <c r="G6119" s="15">
        <f>IF($D6119=1,$B6119*100+$C6119,-1)</f>
        <v/>
      </c>
      <c r="H6119" s="15">
        <f>IF($D6119=1,$B6119,-1)</f>
        <v/>
      </c>
      <c r="I6119" s="15">
        <f>IF($D6119=1,$C6119,-1)</f>
        <v/>
      </c>
    </row>
    <row r="6120">
      <c r="A6120" s="33" t="n">
        <v>45546.875</v>
      </c>
      <c r="B6120" s="15">
        <f>WEEKDAY($A6120,2)</f>
        <v/>
      </c>
      <c r="C6120" s="15">
        <f>HOUR($A6120)</f>
        <v/>
      </c>
      <c r="D6120" s="15">
        <f>IF(AND($A6120&gt;=Instellingen!$B$6,$A6120&lt;Instellingen!$B$7),1,0)</f>
        <v/>
      </c>
      <c r="E6120" s="15">
        <f>COUNTIF(tData[BezoekStart],"&lt;"&amp;($A6120+1/24))-COUNTIF(tData[BezoekEind],"&lt;="&amp;$A6120)</f>
        <v/>
      </c>
      <c r="F6120" s="15">
        <f>COUNTIF(tData[BezoekLangStart],"&lt;"&amp;($A6120+1/24))-COUNTIF(tData[BezoekLangEind],"&lt;="&amp;$A6120)</f>
        <v/>
      </c>
      <c r="G6120" s="15">
        <f>IF($D6120=1,$B6120*100+$C6120,-1)</f>
        <v/>
      </c>
      <c r="H6120" s="15">
        <f>IF($D6120=1,$B6120,-1)</f>
        <v/>
      </c>
      <c r="I6120" s="15">
        <f>IF($D6120=1,$C6120,-1)</f>
        <v/>
      </c>
    </row>
    <row r="6121">
      <c r="A6121" s="33" t="n">
        <v>45546.91666666666</v>
      </c>
      <c r="B6121" s="15">
        <f>WEEKDAY($A6121,2)</f>
        <v/>
      </c>
      <c r="C6121" s="15">
        <f>HOUR($A6121)</f>
        <v/>
      </c>
      <c r="D6121" s="15">
        <f>IF(AND($A6121&gt;=Instellingen!$B$6,$A6121&lt;Instellingen!$B$7),1,0)</f>
        <v/>
      </c>
      <c r="E6121" s="15">
        <f>COUNTIF(tData[BezoekStart],"&lt;"&amp;($A6121+1/24))-COUNTIF(tData[BezoekEind],"&lt;="&amp;$A6121)</f>
        <v/>
      </c>
      <c r="F6121" s="15">
        <f>COUNTIF(tData[BezoekLangStart],"&lt;"&amp;($A6121+1/24))-COUNTIF(tData[BezoekLangEind],"&lt;="&amp;$A6121)</f>
        <v/>
      </c>
      <c r="G6121" s="15">
        <f>IF($D6121=1,$B6121*100+$C6121,-1)</f>
        <v/>
      </c>
      <c r="H6121" s="15">
        <f>IF($D6121=1,$B6121,-1)</f>
        <v/>
      </c>
      <c r="I6121" s="15">
        <f>IF($D6121=1,$C6121,-1)</f>
        <v/>
      </c>
    </row>
    <row r="6122">
      <c r="A6122" s="33" t="n">
        <v>45546.95833333334</v>
      </c>
      <c r="B6122" s="15">
        <f>WEEKDAY($A6122,2)</f>
        <v/>
      </c>
      <c r="C6122" s="15">
        <f>HOUR($A6122)</f>
        <v/>
      </c>
      <c r="D6122" s="15">
        <f>IF(AND($A6122&gt;=Instellingen!$B$6,$A6122&lt;Instellingen!$B$7),1,0)</f>
        <v/>
      </c>
      <c r="E6122" s="15">
        <f>COUNTIF(tData[BezoekStart],"&lt;"&amp;($A6122+1/24))-COUNTIF(tData[BezoekEind],"&lt;="&amp;$A6122)</f>
        <v/>
      </c>
      <c r="F6122" s="15">
        <f>COUNTIF(tData[BezoekLangStart],"&lt;"&amp;($A6122+1/24))-COUNTIF(tData[BezoekLangEind],"&lt;="&amp;$A6122)</f>
        <v/>
      </c>
      <c r="G6122" s="15">
        <f>IF($D6122=1,$B6122*100+$C6122,-1)</f>
        <v/>
      </c>
      <c r="H6122" s="15">
        <f>IF($D6122=1,$B6122,-1)</f>
        <v/>
      </c>
      <c r="I6122" s="15">
        <f>IF($D6122=1,$C6122,-1)</f>
        <v/>
      </c>
    </row>
    <row r="6123">
      <c r="A6123" s="33" t="n">
        <v>45547</v>
      </c>
      <c r="B6123" s="15">
        <f>WEEKDAY($A6123,2)</f>
        <v/>
      </c>
      <c r="C6123" s="15">
        <f>HOUR($A6123)</f>
        <v/>
      </c>
      <c r="D6123" s="15">
        <f>IF(AND($A6123&gt;=Instellingen!$B$6,$A6123&lt;Instellingen!$B$7),1,0)</f>
        <v/>
      </c>
      <c r="E6123" s="15">
        <f>COUNTIF(tData[BezoekStart],"&lt;"&amp;($A6123+1/24))-COUNTIF(tData[BezoekEind],"&lt;="&amp;$A6123)</f>
        <v/>
      </c>
      <c r="F6123" s="15">
        <f>COUNTIF(tData[BezoekLangStart],"&lt;"&amp;($A6123+1/24))-COUNTIF(tData[BezoekLangEind],"&lt;="&amp;$A6123)</f>
        <v/>
      </c>
      <c r="G6123" s="15">
        <f>IF($D6123=1,$B6123*100+$C6123,-1)</f>
        <v/>
      </c>
      <c r="H6123" s="15">
        <f>IF($D6123=1,$B6123,-1)</f>
        <v/>
      </c>
      <c r="I6123" s="15">
        <f>IF($D6123=1,$C6123,-1)</f>
        <v/>
      </c>
    </row>
    <row r="6124">
      <c r="A6124" s="33" t="n">
        <v>45547.04166666666</v>
      </c>
      <c r="B6124" s="15">
        <f>WEEKDAY($A6124,2)</f>
        <v/>
      </c>
      <c r="C6124" s="15">
        <f>HOUR($A6124)</f>
        <v/>
      </c>
      <c r="D6124" s="15">
        <f>IF(AND($A6124&gt;=Instellingen!$B$6,$A6124&lt;Instellingen!$B$7),1,0)</f>
        <v/>
      </c>
      <c r="E6124" s="15">
        <f>COUNTIF(tData[BezoekStart],"&lt;"&amp;($A6124+1/24))-COUNTIF(tData[BezoekEind],"&lt;="&amp;$A6124)</f>
        <v/>
      </c>
      <c r="F6124" s="15">
        <f>COUNTIF(tData[BezoekLangStart],"&lt;"&amp;($A6124+1/24))-COUNTIF(tData[BezoekLangEind],"&lt;="&amp;$A6124)</f>
        <v/>
      </c>
      <c r="G6124" s="15">
        <f>IF($D6124=1,$B6124*100+$C6124,-1)</f>
        <v/>
      </c>
      <c r="H6124" s="15">
        <f>IF($D6124=1,$B6124,-1)</f>
        <v/>
      </c>
      <c r="I6124" s="15">
        <f>IF($D6124=1,$C6124,-1)</f>
        <v/>
      </c>
    </row>
    <row r="6125">
      <c r="A6125" s="33" t="n">
        <v>45547.08333333334</v>
      </c>
      <c r="B6125" s="15">
        <f>WEEKDAY($A6125,2)</f>
        <v/>
      </c>
      <c r="C6125" s="15">
        <f>HOUR($A6125)</f>
        <v/>
      </c>
      <c r="D6125" s="15">
        <f>IF(AND($A6125&gt;=Instellingen!$B$6,$A6125&lt;Instellingen!$B$7),1,0)</f>
        <v/>
      </c>
      <c r="E6125" s="15">
        <f>COUNTIF(tData[BezoekStart],"&lt;"&amp;($A6125+1/24))-COUNTIF(tData[BezoekEind],"&lt;="&amp;$A6125)</f>
        <v/>
      </c>
      <c r="F6125" s="15">
        <f>COUNTIF(tData[BezoekLangStart],"&lt;"&amp;($A6125+1/24))-COUNTIF(tData[BezoekLangEind],"&lt;="&amp;$A6125)</f>
        <v/>
      </c>
      <c r="G6125" s="15">
        <f>IF($D6125=1,$B6125*100+$C6125,-1)</f>
        <v/>
      </c>
      <c r="H6125" s="15">
        <f>IF($D6125=1,$B6125,-1)</f>
        <v/>
      </c>
      <c r="I6125" s="15">
        <f>IF($D6125=1,$C6125,-1)</f>
        <v/>
      </c>
    </row>
    <row r="6126">
      <c r="A6126" s="33" t="n">
        <v>45547.125</v>
      </c>
      <c r="B6126" s="15">
        <f>WEEKDAY($A6126,2)</f>
        <v/>
      </c>
      <c r="C6126" s="15">
        <f>HOUR($A6126)</f>
        <v/>
      </c>
      <c r="D6126" s="15">
        <f>IF(AND($A6126&gt;=Instellingen!$B$6,$A6126&lt;Instellingen!$B$7),1,0)</f>
        <v/>
      </c>
      <c r="E6126" s="15">
        <f>COUNTIF(tData[BezoekStart],"&lt;"&amp;($A6126+1/24))-COUNTIF(tData[BezoekEind],"&lt;="&amp;$A6126)</f>
        <v/>
      </c>
      <c r="F6126" s="15">
        <f>COUNTIF(tData[BezoekLangStart],"&lt;"&amp;($A6126+1/24))-COUNTIF(tData[BezoekLangEind],"&lt;="&amp;$A6126)</f>
        <v/>
      </c>
      <c r="G6126" s="15">
        <f>IF($D6126=1,$B6126*100+$C6126,-1)</f>
        <v/>
      </c>
      <c r="H6126" s="15">
        <f>IF($D6126=1,$B6126,-1)</f>
        <v/>
      </c>
      <c r="I6126" s="15">
        <f>IF($D6126=1,$C6126,-1)</f>
        <v/>
      </c>
    </row>
    <row r="6127">
      <c r="A6127" s="33" t="n">
        <v>45547.16666666666</v>
      </c>
      <c r="B6127" s="15">
        <f>WEEKDAY($A6127,2)</f>
        <v/>
      </c>
      <c r="C6127" s="15">
        <f>HOUR($A6127)</f>
        <v/>
      </c>
      <c r="D6127" s="15">
        <f>IF(AND($A6127&gt;=Instellingen!$B$6,$A6127&lt;Instellingen!$B$7),1,0)</f>
        <v/>
      </c>
      <c r="E6127" s="15">
        <f>COUNTIF(tData[BezoekStart],"&lt;"&amp;($A6127+1/24))-COUNTIF(tData[BezoekEind],"&lt;="&amp;$A6127)</f>
        <v/>
      </c>
      <c r="F6127" s="15">
        <f>COUNTIF(tData[BezoekLangStart],"&lt;"&amp;($A6127+1/24))-COUNTIF(tData[BezoekLangEind],"&lt;="&amp;$A6127)</f>
        <v/>
      </c>
      <c r="G6127" s="15">
        <f>IF($D6127=1,$B6127*100+$C6127,-1)</f>
        <v/>
      </c>
      <c r="H6127" s="15">
        <f>IF($D6127=1,$B6127,-1)</f>
        <v/>
      </c>
      <c r="I6127" s="15">
        <f>IF($D6127=1,$C6127,-1)</f>
        <v/>
      </c>
    </row>
    <row r="6128">
      <c r="A6128" s="33" t="n">
        <v>45547.20833333334</v>
      </c>
      <c r="B6128" s="15">
        <f>WEEKDAY($A6128,2)</f>
        <v/>
      </c>
      <c r="C6128" s="15">
        <f>HOUR($A6128)</f>
        <v/>
      </c>
      <c r="D6128" s="15">
        <f>IF(AND($A6128&gt;=Instellingen!$B$6,$A6128&lt;Instellingen!$B$7),1,0)</f>
        <v/>
      </c>
      <c r="E6128" s="15">
        <f>COUNTIF(tData[BezoekStart],"&lt;"&amp;($A6128+1/24))-COUNTIF(tData[BezoekEind],"&lt;="&amp;$A6128)</f>
        <v/>
      </c>
      <c r="F6128" s="15">
        <f>COUNTIF(tData[BezoekLangStart],"&lt;"&amp;($A6128+1/24))-COUNTIF(tData[BezoekLangEind],"&lt;="&amp;$A6128)</f>
        <v/>
      </c>
      <c r="G6128" s="15">
        <f>IF($D6128=1,$B6128*100+$C6128,-1)</f>
        <v/>
      </c>
      <c r="H6128" s="15">
        <f>IF($D6128=1,$B6128,-1)</f>
        <v/>
      </c>
      <c r="I6128" s="15">
        <f>IF($D6128=1,$C6128,-1)</f>
        <v/>
      </c>
    </row>
    <row r="6129">
      <c r="A6129" s="33" t="n">
        <v>45547.25</v>
      </c>
      <c r="B6129" s="15">
        <f>WEEKDAY($A6129,2)</f>
        <v/>
      </c>
      <c r="C6129" s="15">
        <f>HOUR($A6129)</f>
        <v/>
      </c>
      <c r="D6129" s="15">
        <f>IF(AND($A6129&gt;=Instellingen!$B$6,$A6129&lt;Instellingen!$B$7),1,0)</f>
        <v/>
      </c>
      <c r="E6129" s="15">
        <f>COUNTIF(tData[BezoekStart],"&lt;"&amp;($A6129+1/24))-COUNTIF(tData[BezoekEind],"&lt;="&amp;$A6129)</f>
        <v/>
      </c>
      <c r="F6129" s="15">
        <f>COUNTIF(tData[BezoekLangStart],"&lt;"&amp;($A6129+1/24))-COUNTIF(tData[BezoekLangEind],"&lt;="&amp;$A6129)</f>
        <v/>
      </c>
      <c r="G6129" s="15">
        <f>IF($D6129=1,$B6129*100+$C6129,-1)</f>
        <v/>
      </c>
      <c r="H6129" s="15">
        <f>IF($D6129=1,$B6129,-1)</f>
        <v/>
      </c>
      <c r="I6129" s="15">
        <f>IF($D6129=1,$C6129,-1)</f>
        <v/>
      </c>
    </row>
    <row r="6130">
      <c r="A6130" s="33" t="n">
        <v>45547.29166666666</v>
      </c>
      <c r="B6130" s="15">
        <f>WEEKDAY($A6130,2)</f>
        <v/>
      </c>
      <c r="C6130" s="15">
        <f>HOUR($A6130)</f>
        <v/>
      </c>
      <c r="D6130" s="15">
        <f>IF(AND($A6130&gt;=Instellingen!$B$6,$A6130&lt;Instellingen!$B$7),1,0)</f>
        <v/>
      </c>
      <c r="E6130" s="15">
        <f>COUNTIF(tData[BezoekStart],"&lt;"&amp;($A6130+1/24))-COUNTIF(tData[BezoekEind],"&lt;="&amp;$A6130)</f>
        <v/>
      </c>
      <c r="F6130" s="15">
        <f>COUNTIF(tData[BezoekLangStart],"&lt;"&amp;($A6130+1/24))-COUNTIF(tData[BezoekLangEind],"&lt;="&amp;$A6130)</f>
        <v/>
      </c>
      <c r="G6130" s="15">
        <f>IF($D6130=1,$B6130*100+$C6130,-1)</f>
        <v/>
      </c>
      <c r="H6130" s="15">
        <f>IF($D6130=1,$B6130,-1)</f>
        <v/>
      </c>
      <c r="I6130" s="15">
        <f>IF($D6130=1,$C6130,-1)</f>
        <v/>
      </c>
    </row>
    <row r="6131">
      <c r="A6131" s="33" t="n">
        <v>45547.33333333334</v>
      </c>
      <c r="B6131" s="15">
        <f>WEEKDAY($A6131,2)</f>
        <v/>
      </c>
      <c r="C6131" s="15">
        <f>HOUR($A6131)</f>
        <v/>
      </c>
      <c r="D6131" s="15">
        <f>IF(AND($A6131&gt;=Instellingen!$B$6,$A6131&lt;Instellingen!$B$7),1,0)</f>
        <v/>
      </c>
      <c r="E6131" s="15">
        <f>COUNTIF(tData[BezoekStart],"&lt;"&amp;($A6131+1/24))-COUNTIF(tData[BezoekEind],"&lt;="&amp;$A6131)</f>
        <v/>
      </c>
      <c r="F6131" s="15">
        <f>COUNTIF(tData[BezoekLangStart],"&lt;"&amp;($A6131+1/24))-COUNTIF(tData[BezoekLangEind],"&lt;="&amp;$A6131)</f>
        <v/>
      </c>
      <c r="G6131" s="15">
        <f>IF($D6131=1,$B6131*100+$C6131,-1)</f>
        <v/>
      </c>
      <c r="H6131" s="15">
        <f>IF($D6131=1,$B6131,-1)</f>
        <v/>
      </c>
      <c r="I6131" s="15">
        <f>IF($D6131=1,$C6131,-1)</f>
        <v/>
      </c>
    </row>
    <row r="6132">
      <c r="A6132" s="33" t="n">
        <v>45547.375</v>
      </c>
      <c r="B6132" s="15">
        <f>WEEKDAY($A6132,2)</f>
        <v/>
      </c>
      <c r="C6132" s="15">
        <f>HOUR($A6132)</f>
        <v/>
      </c>
      <c r="D6132" s="15">
        <f>IF(AND($A6132&gt;=Instellingen!$B$6,$A6132&lt;Instellingen!$B$7),1,0)</f>
        <v/>
      </c>
      <c r="E6132" s="15">
        <f>COUNTIF(tData[BezoekStart],"&lt;"&amp;($A6132+1/24))-COUNTIF(tData[BezoekEind],"&lt;="&amp;$A6132)</f>
        <v/>
      </c>
      <c r="F6132" s="15">
        <f>COUNTIF(tData[BezoekLangStart],"&lt;"&amp;($A6132+1/24))-COUNTIF(tData[BezoekLangEind],"&lt;="&amp;$A6132)</f>
        <v/>
      </c>
      <c r="G6132" s="15">
        <f>IF($D6132=1,$B6132*100+$C6132,-1)</f>
        <v/>
      </c>
      <c r="H6132" s="15">
        <f>IF($D6132=1,$B6132,-1)</f>
        <v/>
      </c>
      <c r="I6132" s="15">
        <f>IF($D6132=1,$C6132,-1)</f>
        <v/>
      </c>
    </row>
    <row r="6133">
      <c r="A6133" s="33" t="n">
        <v>45547.41666666666</v>
      </c>
      <c r="B6133" s="15">
        <f>WEEKDAY($A6133,2)</f>
        <v/>
      </c>
      <c r="C6133" s="15">
        <f>HOUR($A6133)</f>
        <v/>
      </c>
      <c r="D6133" s="15">
        <f>IF(AND($A6133&gt;=Instellingen!$B$6,$A6133&lt;Instellingen!$B$7),1,0)</f>
        <v/>
      </c>
      <c r="E6133" s="15">
        <f>COUNTIF(tData[BezoekStart],"&lt;"&amp;($A6133+1/24))-COUNTIF(tData[BezoekEind],"&lt;="&amp;$A6133)</f>
        <v/>
      </c>
      <c r="F6133" s="15">
        <f>COUNTIF(tData[BezoekLangStart],"&lt;"&amp;($A6133+1/24))-COUNTIF(tData[BezoekLangEind],"&lt;="&amp;$A6133)</f>
        <v/>
      </c>
      <c r="G6133" s="15">
        <f>IF($D6133=1,$B6133*100+$C6133,-1)</f>
        <v/>
      </c>
      <c r="H6133" s="15">
        <f>IF($D6133=1,$B6133,-1)</f>
        <v/>
      </c>
      <c r="I6133" s="15">
        <f>IF($D6133=1,$C6133,-1)</f>
        <v/>
      </c>
    </row>
    <row r="6134">
      <c r="A6134" s="33" t="n">
        <v>45547.45833333334</v>
      </c>
      <c r="B6134" s="15">
        <f>WEEKDAY($A6134,2)</f>
        <v/>
      </c>
      <c r="C6134" s="15">
        <f>HOUR($A6134)</f>
        <v/>
      </c>
      <c r="D6134" s="15">
        <f>IF(AND($A6134&gt;=Instellingen!$B$6,$A6134&lt;Instellingen!$B$7),1,0)</f>
        <v/>
      </c>
      <c r="E6134" s="15">
        <f>COUNTIF(tData[BezoekStart],"&lt;"&amp;($A6134+1/24))-COUNTIF(tData[BezoekEind],"&lt;="&amp;$A6134)</f>
        <v/>
      </c>
      <c r="F6134" s="15">
        <f>COUNTIF(tData[BezoekLangStart],"&lt;"&amp;($A6134+1/24))-COUNTIF(tData[BezoekLangEind],"&lt;="&amp;$A6134)</f>
        <v/>
      </c>
      <c r="G6134" s="15">
        <f>IF($D6134=1,$B6134*100+$C6134,-1)</f>
        <v/>
      </c>
      <c r="H6134" s="15">
        <f>IF($D6134=1,$B6134,-1)</f>
        <v/>
      </c>
      <c r="I6134" s="15">
        <f>IF($D6134=1,$C6134,-1)</f>
        <v/>
      </c>
    </row>
    <row r="6135">
      <c r="A6135" s="33" t="n">
        <v>45547.5</v>
      </c>
      <c r="B6135" s="15">
        <f>WEEKDAY($A6135,2)</f>
        <v/>
      </c>
      <c r="C6135" s="15">
        <f>HOUR($A6135)</f>
        <v/>
      </c>
      <c r="D6135" s="15">
        <f>IF(AND($A6135&gt;=Instellingen!$B$6,$A6135&lt;Instellingen!$B$7),1,0)</f>
        <v/>
      </c>
      <c r="E6135" s="15">
        <f>COUNTIF(tData[BezoekStart],"&lt;"&amp;($A6135+1/24))-COUNTIF(tData[BezoekEind],"&lt;="&amp;$A6135)</f>
        <v/>
      </c>
      <c r="F6135" s="15">
        <f>COUNTIF(tData[BezoekLangStart],"&lt;"&amp;($A6135+1/24))-COUNTIF(tData[BezoekLangEind],"&lt;="&amp;$A6135)</f>
        <v/>
      </c>
      <c r="G6135" s="15">
        <f>IF($D6135=1,$B6135*100+$C6135,-1)</f>
        <v/>
      </c>
      <c r="H6135" s="15">
        <f>IF($D6135=1,$B6135,-1)</f>
        <v/>
      </c>
      <c r="I6135" s="15">
        <f>IF($D6135=1,$C6135,-1)</f>
        <v/>
      </c>
    </row>
    <row r="6136">
      <c r="A6136" s="33" t="n">
        <v>45547.54166666666</v>
      </c>
      <c r="B6136" s="15">
        <f>WEEKDAY($A6136,2)</f>
        <v/>
      </c>
      <c r="C6136" s="15">
        <f>HOUR($A6136)</f>
        <v/>
      </c>
      <c r="D6136" s="15">
        <f>IF(AND($A6136&gt;=Instellingen!$B$6,$A6136&lt;Instellingen!$B$7),1,0)</f>
        <v/>
      </c>
      <c r="E6136" s="15">
        <f>COUNTIF(tData[BezoekStart],"&lt;"&amp;($A6136+1/24))-COUNTIF(tData[BezoekEind],"&lt;="&amp;$A6136)</f>
        <v/>
      </c>
      <c r="F6136" s="15">
        <f>COUNTIF(tData[BezoekLangStart],"&lt;"&amp;($A6136+1/24))-COUNTIF(tData[BezoekLangEind],"&lt;="&amp;$A6136)</f>
        <v/>
      </c>
      <c r="G6136" s="15">
        <f>IF($D6136=1,$B6136*100+$C6136,-1)</f>
        <v/>
      </c>
      <c r="H6136" s="15">
        <f>IF($D6136=1,$B6136,-1)</f>
        <v/>
      </c>
      <c r="I6136" s="15">
        <f>IF($D6136=1,$C6136,-1)</f>
        <v/>
      </c>
    </row>
    <row r="6137">
      <c r="A6137" s="33" t="n">
        <v>45547.58333333334</v>
      </c>
      <c r="B6137" s="15">
        <f>WEEKDAY($A6137,2)</f>
        <v/>
      </c>
      <c r="C6137" s="15">
        <f>HOUR($A6137)</f>
        <v/>
      </c>
      <c r="D6137" s="15">
        <f>IF(AND($A6137&gt;=Instellingen!$B$6,$A6137&lt;Instellingen!$B$7),1,0)</f>
        <v/>
      </c>
      <c r="E6137" s="15">
        <f>COUNTIF(tData[BezoekStart],"&lt;"&amp;($A6137+1/24))-COUNTIF(tData[BezoekEind],"&lt;="&amp;$A6137)</f>
        <v/>
      </c>
      <c r="F6137" s="15">
        <f>COUNTIF(tData[BezoekLangStart],"&lt;"&amp;($A6137+1/24))-COUNTIF(tData[BezoekLangEind],"&lt;="&amp;$A6137)</f>
        <v/>
      </c>
      <c r="G6137" s="15">
        <f>IF($D6137=1,$B6137*100+$C6137,-1)</f>
        <v/>
      </c>
      <c r="H6137" s="15">
        <f>IF($D6137=1,$B6137,-1)</f>
        <v/>
      </c>
      <c r="I6137" s="15">
        <f>IF($D6137=1,$C6137,-1)</f>
        <v/>
      </c>
    </row>
    <row r="6138">
      <c r="A6138" s="33" t="n">
        <v>45547.625</v>
      </c>
      <c r="B6138" s="15">
        <f>WEEKDAY($A6138,2)</f>
        <v/>
      </c>
      <c r="C6138" s="15">
        <f>HOUR($A6138)</f>
        <v/>
      </c>
      <c r="D6138" s="15">
        <f>IF(AND($A6138&gt;=Instellingen!$B$6,$A6138&lt;Instellingen!$B$7),1,0)</f>
        <v/>
      </c>
      <c r="E6138" s="15">
        <f>COUNTIF(tData[BezoekStart],"&lt;"&amp;($A6138+1/24))-COUNTIF(tData[BezoekEind],"&lt;="&amp;$A6138)</f>
        <v/>
      </c>
      <c r="F6138" s="15">
        <f>COUNTIF(tData[BezoekLangStart],"&lt;"&amp;($A6138+1/24))-COUNTIF(tData[BezoekLangEind],"&lt;="&amp;$A6138)</f>
        <v/>
      </c>
      <c r="G6138" s="15">
        <f>IF($D6138=1,$B6138*100+$C6138,-1)</f>
        <v/>
      </c>
      <c r="H6138" s="15">
        <f>IF($D6138=1,$B6138,-1)</f>
        <v/>
      </c>
      <c r="I6138" s="15">
        <f>IF($D6138=1,$C6138,-1)</f>
        <v/>
      </c>
    </row>
    <row r="6139">
      <c r="A6139" s="33" t="n">
        <v>45547.66666666666</v>
      </c>
      <c r="B6139" s="15">
        <f>WEEKDAY($A6139,2)</f>
        <v/>
      </c>
      <c r="C6139" s="15">
        <f>HOUR($A6139)</f>
        <v/>
      </c>
      <c r="D6139" s="15">
        <f>IF(AND($A6139&gt;=Instellingen!$B$6,$A6139&lt;Instellingen!$B$7),1,0)</f>
        <v/>
      </c>
      <c r="E6139" s="15">
        <f>COUNTIF(tData[BezoekStart],"&lt;"&amp;($A6139+1/24))-COUNTIF(tData[BezoekEind],"&lt;="&amp;$A6139)</f>
        <v/>
      </c>
      <c r="F6139" s="15">
        <f>COUNTIF(tData[BezoekLangStart],"&lt;"&amp;($A6139+1/24))-COUNTIF(tData[BezoekLangEind],"&lt;="&amp;$A6139)</f>
        <v/>
      </c>
      <c r="G6139" s="15">
        <f>IF($D6139=1,$B6139*100+$C6139,-1)</f>
        <v/>
      </c>
      <c r="H6139" s="15">
        <f>IF($D6139=1,$B6139,-1)</f>
        <v/>
      </c>
      <c r="I6139" s="15">
        <f>IF($D6139=1,$C6139,-1)</f>
        <v/>
      </c>
    </row>
    <row r="6140">
      <c r="A6140" s="33" t="n">
        <v>45547.70833333334</v>
      </c>
      <c r="B6140" s="15">
        <f>WEEKDAY($A6140,2)</f>
        <v/>
      </c>
      <c r="C6140" s="15">
        <f>HOUR($A6140)</f>
        <v/>
      </c>
      <c r="D6140" s="15">
        <f>IF(AND($A6140&gt;=Instellingen!$B$6,$A6140&lt;Instellingen!$B$7),1,0)</f>
        <v/>
      </c>
      <c r="E6140" s="15">
        <f>COUNTIF(tData[BezoekStart],"&lt;"&amp;($A6140+1/24))-COUNTIF(tData[BezoekEind],"&lt;="&amp;$A6140)</f>
        <v/>
      </c>
      <c r="F6140" s="15">
        <f>COUNTIF(tData[BezoekLangStart],"&lt;"&amp;($A6140+1/24))-COUNTIF(tData[BezoekLangEind],"&lt;="&amp;$A6140)</f>
        <v/>
      </c>
      <c r="G6140" s="15">
        <f>IF($D6140=1,$B6140*100+$C6140,-1)</f>
        <v/>
      </c>
      <c r="H6140" s="15">
        <f>IF($D6140=1,$B6140,-1)</f>
        <v/>
      </c>
      <c r="I6140" s="15">
        <f>IF($D6140=1,$C6140,-1)</f>
        <v/>
      </c>
    </row>
    <row r="6141">
      <c r="A6141" s="33" t="n">
        <v>45547.75</v>
      </c>
      <c r="B6141" s="15">
        <f>WEEKDAY($A6141,2)</f>
        <v/>
      </c>
      <c r="C6141" s="15">
        <f>HOUR($A6141)</f>
        <v/>
      </c>
      <c r="D6141" s="15">
        <f>IF(AND($A6141&gt;=Instellingen!$B$6,$A6141&lt;Instellingen!$B$7),1,0)</f>
        <v/>
      </c>
      <c r="E6141" s="15">
        <f>COUNTIF(tData[BezoekStart],"&lt;"&amp;($A6141+1/24))-COUNTIF(tData[BezoekEind],"&lt;="&amp;$A6141)</f>
        <v/>
      </c>
      <c r="F6141" s="15">
        <f>COUNTIF(tData[BezoekLangStart],"&lt;"&amp;($A6141+1/24))-COUNTIF(tData[BezoekLangEind],"&lt;="&amp;$A6141)</f>
        <v/>
      </c>
      <c r="G6141" s="15">
        <f>IF($D6141=1,$B6141*100+$C6141,-1)</f>
        <v/>
      </c>
      <c r="H6141" s="15">
        <f>IF($D6141=1,$B6141,-1)</f>
        <v/>
      </c>
      <c r="I6141" s="15">
        <f>IF($D6141=1,$C6141,-1)</f>
        <v/>
      </c>
    </row>
    <row r="6142">
      <c r="A6142" s="33" t="n">
        <v>45547.79166666666</v>
      </c>
      <c r="B6142" s="15">
        <f>WEEKDAY($A6142,2)</f>
        <v/>
      </c>
      <c r="C6142" s="15">
        <f>HOUR($A6142)</f>
        <v/>
      </c>
      <c r="D6142" s="15">
        <f>IF(AND($A6142&gt;=Instellingen!$B$6,$A6142&lt;Instellingen!$B$7),1,0)</f>
        <v/>
      </c>
      <c r="E6142" s="15">
        <f>COUNTIF(tData[BezoekStart],"&lt;"&amp;($A6142+1/24))-COUNTIF(tData[BezoekEind],"&lt;="&amp;$A6142)</f>
        <v/>
      </c>
      <c r="F6142" s="15">
        <f>COUNTIF(tData[BezoekLangStart],"&lt;"&amp;($A6142+1/24))-COUNTIF(tData[BezoekLangEind],"&lt;="&amp;$A6142)</f>
        <v/>
      </c>
      <c r="G6142" s="15">
        <f>IF($D6142=1,$B6142*100+$C6142,-1)</f>
        <v/>
      </c>
      <c r="H6142" s="15">
        <f>IF($D6142=1,$B6142,-1)</f>
        <v/>
      </c>
      <c r="I6142" s="15">
        <f>IF($D6142=1,$C6142,-1)</f>
        <v/>
      </c>
    </row>
    <row r="6143">
      <c r="A6143" s="33" t="n">
        <v>45547.83333333334</v>
      </c>
      <c r="B6143" s="15">
        <f>WEEKDAY($A6143,2)</f>
        <v/>
      </c>
      <c r="C6143" s="15">
        <f>HOUR($A6143)</f>
        <v/>
      </c>
      <c r="D6143" s="15">
        <f>IF(AND($A6143&gt;=Instellingen!$B$6,$A6143&lt;Instellingen!$B$7),1,0)</f>
        <v/>
      </c>
      <c r="E6143" s="15">
        <f>COUNTIF(tData[BezoekStart],"&lt;"&amp;($A6143+1/24))-COUNTIF(tData[BezoekEind],"&lt;="&amp;$A6143)</f>
        <v/>
      </c>
      <c r="F6143" s="15">
        <f>COUNTIF(tData[BezoekLangStart],"&lt;"&amp;($A6143+1/24))-COUNTIF(tData[BezoekLangEind],"&lt;="&amp;$A6143)</f>
        <v/>
      </c>
      <c r="G6143" s="15">
        <f>IF($D6143=1,$B6143*100+$C6143,-1)</f>
        <v/>
      </c>
      <c r="H6143" s="15">
        <f>IF($D6143=1,$B6143,-1)</f>
        <v/>
      </c>
      <c r="I6143" s="15">
        <f>IF($D6143=1,$C6143,-1)</f>
        <v/>
      </c>
    </row>
    <row r="6144">
      <c r="A6144" s="33" t="n">
        <v>45547.875</v>
      </c>
      <c r="B6144" s="15">
        <f>WEEKDAY($A6144,2)</f>
        <v/>
      </c>
      <c r="C6144" s="15">
        <f>HOUR($A6144)</f>
        <v/>
      </c>
      <c r="D6144" s="15">
        <f>IF(AND($A6144&gt;=Instellingen!$B$6,$A6144&lt;Instellingen!$B$7),1,0)</f>
        <v/>
      </c>
      <c r="E6144" s="15">
        <f>COUNTIF(tData[BezoekStart],"&lt;"&amp;($A6144+1/24))-COUNTIF(tData[BezoekEind],"&lt;="&amp;$A6144)</f>
        <v/>
      </c>
      <c r="F6144" s="15">
        <f>COUNTIF(tData[BezoekLangStart],"&lt;"&amp;($A6144+1/24))-COUNTIF(tData[BezoekLangEind],"&lt;="&amp;$A6144)</f>
        <v/>
      </c>
      <c r="G6144" s="15">
        <f>IF($D6144=1,$B6144*100+$C6144,-1)</f>
        <v/>
      </c>
      <c r="H6144" s="15">
        <f>IF($D6144=1,$B6144,-1)</f>
        <v/>
      </c>
      <c r="I6144" s="15">
        <f>IF($D6144=1,$C6144,-1)</f>
        <v/>
      </c>
    </row>
    <row r="6145">
      <c r="A6145" s="33" t="n">
        <v>45547.91666666666</v>
      </c>
      <c r="B6145" s="15">
        <f>WEEKDAY($A6145,2)</f>
        <v/>
      </c>
      <c r="C6145" s="15">
        <f>HOUR($A6145)</f>
        <v/>
      </c>
      <c r="D6145" s="15">
        <f>IF(AND($A6145&gt;=Instellingen!$B$6,$A6145&lt;Instellingen!$B$7),1,0)</f>
        <v/>
      </c>
      <c r="E6145" s="15">
        <f>COUNTIF(tData[BezoekStart],"&lt;"&amp;($A6145+1/24))-COUNTIF(tData[BezoekEind],"&lt;="&amp;$A6145)</f>
        <v/>
      </c>
      <c r="F6145" s="15">
        <f>COUNTIF(tData[BezoekLangStart],"&lt;"&amp;($A6145+1/24))-COUNTIF(tData[BezoekLangEind],"&lt;="&amp;$A6145)</f>
        <v/>
      </c>
      <c r="G6145" s="15">
        <f>IF($D6145=1,$B6145*100+$C6145,-1)</f>
        <v/>
      </c>
      <c r="H6145" s="15">
        <f>IF($D6145=1,$B6145,-1)</f>
        <v/>
      </c>
      <c r="I6145" s="15">
        <f>IF($D6145=1,$C6145,-1)</f>
        <v/>
      </c>
    </row>
    <row r="6146">
      <c r="A6146" s="33" t="n">
        <v>45547.95833333334</v>
      </c>
      <c r="B6146" s="15">
        <f>WEEKDAY($A6146,2)</f>
        <v/>
      </c>
      <c r="C6146" s="15">
        <f>HOUR($A6146)</f>
        <v/>
      </c>
      <c r="D6146" s="15">
        <f>IF(AND($A6146&gt;=Instellingen!$B$6,$A6146&lt;Instellingen!$B$7),1,0)</f>
        <v/>
      </c>
      <c r="E6146" s="15">
        <f>COUNTIF(tData[BezoekStart],"&lt;"&amp;($A6146+1/24))-COUNTIF(tData[BezoekEind],"&lt;="&amp;$A6146)</f>
        <v/>
      </c>
      <c r="F6146" s="15">
        <f>COUNTIF(tData[BezoekLangStart],"&lt;"&amp;($A6146+1/24))-COUNTIF(tData[BezoekLangEind],"&lt;="&amp;$A6146)</f>
        <v/>
      </c>
      <c r="G6146" s="15">
        <f>IF($D6146=1,$B6146*100+$C6146,-1)</f>
        <v/>
      </c>
      <c r="H6146" s="15">
        <f>IF($D6146=1,$B6146,-1)</f>
        <v/>
      </c>
      <c r="I6146" s="15">
        <f>IF($D6146=1,$C6146,-1)</f>
        <v/>
      </c>
    </row>
    <row r="6147">
      <c r="A6147" s="33" t="n">
        <v>45548</v>
      </c>
      <c r="B6147" s="15">
        <f>WEEKDAY($A6147,2)</f>
        <v/>
      </c>
      <c r="C6147" s="15">
        <f>HOUR($A6147)</f>
        <v/>
      </c>
      <c r="D6147" s="15">
        <f>IF(AND($A6147&gt;=Instellingen!$B$6,$A6147&lt;Instellingen!$B$7),1,0)</f>
        <v/>
      </c>
      <c r="E6147" s="15">
        <f>COUNTIF(tData[BezoekStart],"&lt;"&amp;($A6147+1/24))-COUNTIF(tData[BezoekEind],"&lt;="&amp;$A6147)</f>
        <v/>
      </c>
      <c r="F6147" s="15">
        <f>COUNTIF(tData[BezoekLangStart],"&lt;"&amp;($A6147+1/24))-COUNTIF(tData[BezoekLangEind],"&lt;="&amp;$A6147)</f>
        <v/>
      </c>
      <c r="G6147" s="15">
        <f>IF($D6147=1,$B6147*100+$C6147,-1)</f>
        <v/>
      </c>
      <c r="H6147" s="15">
        <f>IF($D6147=1,$B6147,-1)</f>
        <v/>
      </c>
      <c r="I6147" s="15">
        <f>IF($D6147=1,$C6147,-1)</f>
        <v/>
      </c>
    </row>
    <row r="6148">
      <c r="A6148" s="33" t="n">
        <v>45548.04166666666</v>
      </c>
      <c r="B6148" s="15">
        <f>WEEKDAY($A6148,2)</f>
        <v/>
      </c>
      <c r="C6148" s="15">
        <f>HOUR($A6148)</f>
        <v/>
      </c>
      <c r="D6148" s="15">
        <f>IF(AND($A6148&gt;=Instellingen!$B$6,$A6148&lt;Instellingen!$B$7),1,0)</f>
        <v/>
      </c>
      <c r="E6148" s="15">
        <f>COUNTIF(tData[BezoekStart],"&lt;"&amp;($A6148+1/24))-COUNTIF(tData[BezoekEind],"&lt;="&amp;$A6148)</f>
        <v/>
      </c>
      <c r="F6148" s="15">
        <f>COUNTIF(tData[BezoekLangStart],"&lt;"&amp;($A6148+1/24))-COUNTIF(tData[BezoekLangEind],"&lt;="&amp;$A6148)</f>
        <v/>
      </c>
      <c r="G6148" s="15">
        <f>IF($D6148=1,$B6148*100+$C6148,-1)</f>
        <v/>
      </c>
      <c r="H6148" s="15">
        <f>IF($D6148=1,$B6148,-1)</f>
        <v/>
      </c>
      <c r="I6148" s="15">
        <f>IF($D6148=1,$C6148,-1)</f>
        <v/>
      </c>
    </row>
    <row r="6149">
      <c r="A6149" s="33" t="n">
        <v>45548.08333333334</v>
      </c>
      <c r="B6149" s="15">
        <f>WEEKDAY($A6149,2)</f>
        <v/>
      </c>
      <c r="C6149" s="15">
        <f>HOUR($A6149)</f>
        <v/>
      </c>
      <c r="D6149" s="15">
        <f>IF(AND($A6149&gt;=Instellingen!$B$6,$A6149&lt;Instellingen!$B$7),1,0)</f>
        <v/>
      </c>
      <c r="E6149" s="15">
        <f>COUNTIF(tData[BezoekStart],"&lt;"&amp;($A6149+1/24))-COUNTIF(tData[BezoekEind],"&lt;="&amp;$A6149)</f>
        <v/>
      </c>
      <c r="F6149" s="15">
        <f>COUNTIF(tData[BezoekLangStart],"&lt;"&amp;($A6149+1/24))-COUNTIF(tData[BezoekLangEind],"&lt;="&amp;$A6149)</f>
        <v/>
      </c>
      <c r="G6149" s="15">
        <f>IF($D6149=1,$B6149*100+$C6149,-1)</f>
        <v/>
      </c>
      <c r="H6149" s="15">
        <f>IF($D6149=1,$B6149,-1)</f>
        <v/>
      </c>
      <c r="I6149" s="15">
        <f>IF($D6149=1,$C6149,-1)</f>
        <v/>
      </c>
    </row>
    <row r="6150">
      <c r="A6150" s="33" t="n">
        <v>45548.125</v>
      </c>
      <c r="B6150" s="15">
        <f>WEEKDAY($A6150,2)</f>
        <v/>
      </c>
      <c r="C6150" s="15">
        <f>HOUR($A6150)</f>
        <v/>
      </c>
      <c r="D6150" s="15">
        <f>IF(AND($A6150&gt;=Instellingen!$B$6,$A6150&lt;Instellingen!$B$7),1,0)</f>
        <v/>
      </c>
      <c r="E6150" s="15">
        <f>COUNTIF(tData[BezoekStart],"&lt;"&amp;($A6150+1/24))-COUNTIF(tData[BezoekEind],"&lt;="&amp;$A6150)</f>
        <v/>
      </c>
      <c r="F6150" s="15">
        <f>COUNTIF(tData[BezoekLangStart],"&lt;"&amp;($A6150+1/24))-COUNTIF(tData[BezoekLangEind],"&lt;="&amp;$A6150)</f>
        <v/>
      </c>
      <c r="G6150" s="15">
        <f>IF($D6150=1,$B6150*100+$C6150,-1)</f>
        <v/>
      </c>
      <c r="H6150" s="15">
        <f>IF($D6150=1,$B6150,-1)</f>
        <v/>
      </c>
      <c r="I6150" s="15">
        <f>IF($D6150=1,$C6150,-1)</f>
        <v/>
      </c>
    </row>
    <row r="6151">
      <c r="A6151" s="33" t="n">
        <v>45548.16666666666</v>
      </c>
      <c r="B6151" s="15">
        <f>WEEKDAY($A6151,2)</f>
        <v/>
      </c>
      <c r="C6151" s="15">
        <f>HOUR($A6151)</f>
        <v/>
      </c>
      <c r="D6151" s="15">
        <f>IF(AND($A6151&gt;=Instellingen!$B$6,$A6151&lt;Instellingen!$B$7),1,0)</f>
        <v/>
      </c>
      <c r="E6151" s="15">
        <f>COUNTIF(tData[BezoekStart],"&lt;"&amp;($A6151+1/24))-COUNTIF(tData[BezoekEind],"&lt;="&amp;$A6151)</f>
        <v/>
      </c>
      <c r="F6151" s="15">
        <f>COUNTIF(tData[BezoekLangStart],"&lt;"&amp;($A6151+1/24))-COUNTIF(tData[BezoekLangEind],"&lt;="&amp;$A6151)</f>
        <v/>
      </c>
      <c r="G6151" s="15">
        <f>IF($D6151=1,$B6151*100+$C6151,-1)</f>
        <v/>
      </c>
      <c r="H6151" s="15">
        <f>IF($D6151=1,$B6151,-1)</f>
        <v/>
      </c>
      <c r="I6151" s="15">
        <f>IF($D6151=1,$C6151,-1)</f>
        <v/>
      </c>
    </row>
    <row r="6152">
      <c r="A6152" s="33" t="n">
        <v>45548.20833333334</v>
      </c>
      <c r="B6152" s="15">
        <f>WEEKDAY($A6152,2)</f>
        <v/>
      </c>
      <c r="C6152" s="15">
        <f>HOUR($A6152)</f>
        <v/>
      </c>
      <c r="D6152" s="15">
        <f>IF(AND($A6152&gt;=Instellingen!$B$6,$A6152&lt;Instellingen!$B$7),1,0)</f>
        <v/>
      </c>
      <c r="E6152" s="15">
        <f>COUNTIF(tData[BezoekStart],"&lt;"&amp;($A6152+1/24))-COUNTIF(tData[BezoekEind],"&lt;="&amp;$A6152)</f>
        <v/>
      </c>
      <c r="F6152" s="15">
        <f>COUNTIF(tData[BezoekLangStart],"&lt;"&amp;($A6152+1/24))-COUNTIF(tData[BezoekLangEind],"&lt;="&amp;$A6152)</f>
        <v/>
      </c>
      <c r="G6152" s="15">
        <f>IF($D6152=1,$B6152*100+$C6152,-1)</f>
        <v/>
      </c>
      <c r="H6152" s="15">
        <f>IF($D6152=1,$B6152,-1)</f>
        <v/>
      </c>
      <c r="I6152" s="15">
        <f>IF($D6152=1,$C6152,-1)</f>
        <v/>
      </c>
    </row>
    <row r="6153">
      <c r="A6153" s="33" t="n">
        <v>45548.25</v>
      </c>
      <c r="B6153" s="15">
        <f>WEEKDAY($A6153,2)</f>
        <v/>
      </c>
      <c r="C6153" s="15">
        <f>HOUR($A6153)</f>
        <v/>
      </c>
      <c r="D6153" s="15">
        <f>IF(AND($A6153&gt;=Instellingen!$B$6,$A6153&lt;Instellingen!$B$7),1,0)</f>
        <v/>
      </c>
      <c r="E6153" s="15">
        <f>COUNTIF(tData[BezoekStart],"&lt;"&amp;($A6153+1/24))-COUNTIF(tData[BezoekEind],"&lt;="&amp;$A6153)</f>
        <v/>
      </c>
      <c r="F6153" s="15">
        <f>COUNTIF(tData[BezoekLangStart],"&lt;"&amp;($A6153+1/24))-COUNTIF(tData[BezoekLangEind],"&lt;="&amp;$A6153)</f>
        <v/>
      </c>
      <c r="G6153" s="15">
        <f>IF($D6153=1,$B6153*100+$C6153,-1)</f>
        <v/>
      </c>
      <c r="H6153" s="15">
        <f>IF($D6153=1,$B6153,-1)</f>
        <v/>
      </c>
      <c r="I6153" s="15">
        <f>IF($D6153=1,$C6153,-1)</f>
        <v/>
      </c>
    </row>
    <row r="6154">
      <c r="A6154" s="33" t="n">
        <v>45548.29166666666</v>
      </c>
      <c r="B6154" s="15">
        <f>WEEKDAY($A6154,2)</f>
        <v/>
      </c>
      <c r="C6154" s="15">
        <f>HOUR($A6154)</f>
        <v/>
      </c>
      <c r="D6154" s="15">
        <f>IF(AND($A6154&gt;=Instellingen!$B$6,$A6154&lt;Instellingen!$B$7),1,0)</f>
        <v/>
      </c>
      <c r="E6154" s="15">
        <f>COUNTIF(tData[BezoekStart],"&lt;"&amp;($A6154+1/24))-COUNTIF(tData[BezoekEind],"&lt;="&amp;$A6154)</f>
        <v/>
      </c>
      <c r="F6154" s="15">
        <f>COUNTIF(tData[BezoekLangStart],"&lt;"&amp;($A6154+1/24))-COUNTIF(tData[BezoekLangEind],"&lt;="&amp;$A6154)</f>
        <v/>
      </c>
      <c r="G6154" s="15">
        <f>IF($D6154=1,$B6154*100+$C6154,-1)</f>
        <v/>
      </c>
      <c r="H6154" s="15">
        <f>IF($D6154=1,$B6154,-1)</f>
        <v/>
      </c>
      <c r="I6154" s="15">
        <f>IF($D6154=1,$C6154,-1)</f>
        <v/>
      </c>
    </row>
    <row r="6155">
      <c r="A6155" s="33" t="n">
        <v>45548.33333333334</v>
      </c>
      <c r="B6155" s="15">
        <f>WEEKDAY($A6155,2)</f>
        <v/>
      </c>
      <c r="C6155" s="15">
        <f>HOUR($A6155)</f>
        <v/>
      </c>
      <c r="D6155" s="15">
        <f>IF(AND($A6155&gt;=Instellingen!$B$6,$A6155&lt;Instellingen!$B$7),1,0)</f>
        <v/>
      </c>
      <c r="E6155" s="15">
        <f>COUNTIF(tData[BezoekStart],"&lt;"&amp;($A6155+1/24))-COUNTIF(tData[BezoekEind],"&lt;="&amp;$A6155)</f>
        <v/>
      </c>
      <c r="F6155" s="15">
        <f>COUNTIF(tData[BezoekLangStart],"&lt;"&amp;($A6155+1/24))-COUNTIF(tData[BezoekLangEind],"&lt;="&amp;$A6155)</f>
        <v/>
      </c>
      <c r="G6155" s="15">
        <f>IF($D6155=1,$B6155*100+$C6155,-1)</f>
        <v/>
      </c>
      <c r="H6155" s="15">
        <f>IF($D6155=1,$B6155,-1)</f>
        <v/>
      </c>
      <c r="I6155" s="15">
        <f>IF($D6155=1,$C6155,-1)</f>
        <v/>
      </c>
    </row>
    <row r="6156">
      <c r="A6156" s="33" t="n">
        <v>45548.375</v>
      </c>
      <c r="B6156" s="15">
        <f>WEEKDAY($A6156,2)</f>
        <v/>
      </c>
      <c r="C6156" s="15">
        <f>HOUR($A6156)</f>
        <v/>
      </c>
      <c r="D6156" s="15">
        <f>IF(AND($A6156&gt;=Instellingen!$B$6,$A6156&lt;Instellingen!$B$7),1,0)</f>
        <v/>
      </c>
      <c r="E6156" s="15">
        <f>COUNTIF(tData[BezoekStart],"&lt;"&amp;($A6156+1/24))-COUNTIF(tData[BezoekEind],"&lt;="&amp;$A6156)</f>
        <v/>
      </c>
      <c r="F6156" s="15">
        <f>COUNTIF(tData[BezoekLangStart],"&lt;"&amp;($A6156+1/24))-COUNTIF(tData[BezoekLangEind],"&lt;="&amp;$A6156)</f>
        <v/>
      </c>
      <c r="G6156" s="15">
        <f>IF($D6156=1,$B6156*100+$C6156,-1)</f>
        <v/>
      </c>
      <c r="H6156" s="15">
        <f>IF($D6156=1,$B6156,-1)</f>
        <v/>
      </c>
      <c r="I6156" s="15">
        <f>IF($D6156=1,$C6156,-1)</f>
        <v/>
      </c>
    </row>
    <row r="6157">
      <c r="A6157" s="33" t="n">
        <v>45548.41666666666</v>
      </c>
      <c r="B6157" s="15">
        <f>WEEKDAY($A6157,2)</f>
        <v/>
      </c>
      <c r="C6157" s="15">
        <f>HOUR($A6157)</f>
        <v/>
      </c>
      <c r="D6157" s="15">
        <f>IF(AND($A6157&gt;=Instellingen!$B$6,$A6157&lt;Instellingen!$B$7),1,0)</f>
        <v/>
      </c>
      <c r="E6157" s="15">
        <f>COUNTIF(tData[BezoekStart],"&lt;"&amp;($A6157+1/24))-COUNTIF(tData[BezoekEind],"&lt;="&amp;$A6157)</f>
        <v/>
      </c>
      <c r="F6157" s="15">
        <f>COUNTIF(tData[BezoekLangStart],"&lt;"&amp;($A6157+1/24))-COUNTIF(tData[BezoekLangEind],"&lt;="&amp;$A6157)</f>
        <v/>
      </c>
      <c r="G6157" s="15">
        <f>IF($D6157=1,$B6157*100+$C6157,-1)</f>
        <v/>
      </c>
      <c r="H6157" s="15">
        <f>IF($D6157=1,$B6157,-1)</f>
        <v/>
      </c>
      <c r="I6157" s="15">
        <f>IF($D6157=1,$C6157,-1)</f>
        <v/>
      </c>
    </row>
    <row r="6158">
      <c r="A6158" s="33" t="n">
        <v>45548.45833333334</v>
      </c>
      <c r="B6158" s="15">
        <f>WEEKDAY($A6158,2)</f>
        <v/>
      </c>
      <c r="C6158" s="15">
        <f>HOUR($A6158)</f>
        <v/>
      </c>
      <c r="D6158" s="15">
        <f>IF(AND($A6158&gt;=Instellingen!$B$6,$A6158&lt;Instellingen!$B$7),1,0)</f>
        <v/>
      </c>
      <c r="E6158" s="15">
        <f>COUNTIF(tData[BezoekStart],"&lt;"&amp;($A6158+1/24))-COUNTIF(tData[BezoekEind],"&lt;="&amp;$A6158)</f>
        <v/>
      </c>
      <c r="F6158" s="15">
        <f>COUNTIF(tData[BezoekLangStart],"&lt;"&amp;($A6158+1/24))-COUNTIF(tData[BezoekLangEind],"&lt;="&amp;$A6158)</f>
        <v/>
      </c>
      <c r="G6158" s="15">
        <f>IF($D6158=1,$B6158*100+$C6158,-1)</f>
        <v/>
      </c>
      <c r="H6158" s="15">
        <f>IF($D6158=1,$B6158,-1)</f>
        <v/>
      </c>
      <c r="I6158" s="15">
        <f>IF($D6158=1,$C6158,-1)</f>
        <v/>
      </c>
    </row>
    <row r="6159">
      <c r="A6159" s="33" t="n">
        <v>45548.5</v>
      </c>
      <c r="B6159" s="15">
        <f>WEEKDAY($A6159,2)</f>
        <v/>
      </c>
      <c r="C6159" s="15">
        <f>HOUR($A6159)</f>
        <v/>
      </c>
      <c r="D6159" s="15">
        <f>IF(AND($A6159&gt;=Instellingen!$B$6,$A6159&lt;Instellingen!$B$7),1,0)</f>
        <v/>
      </c>
      <c r="E6159" s="15">
        <f>COUNTIF(tData[BezoekStart],"&lt;"&amp;($A6159+1/24))-COUNTIF(tData[BezoekEind],"&lt;="&amp;$A6159)</f>
        <v/>
      </c>
      <c r="F6159" s="15">
        <f>COUNTIF(tData[BezoekLangStart],"&lt;"&amp;($A6159+1/24))-COUNTIF(tData[BezoekLangEind],"&lt;="&amp;$A6159)</f>
        <v/>
      </c>
      <c r="G6159" s="15">
        <f>IF($D6159=1,$B6159*100+$C6159,-1)</f>
        <v/>
      </c>
      <c r="H6159" s="15">
        <f>IF($D6159=1,$B6159,-1)</f>
        <v/>
      </c>
      <c r="I6159" s="15">
        <f>IF($D6159=1,$C6159,-1)</f>
        <v/>
      </c>
    </row>
    <row r="6160">
      <c r="A6160" s="33" t="n">
        <v>45548.54166666666</v>
      </c>
      <c r="B6160" s="15">
        <f>WEEKDAY($A6160,2)</f>
        <v/>
      </c>
      <c r="C6160" s="15">
        <f>HOUR($A6160)</f>
        <v/>
      </c>
      <c r="D6160" s="15">
        <f>IF(AND($A6160&gt;=Instellingen!$B$6,$A6160&lt;Instellingen!$B$7),1,0)</f>
        <v/>
      </c>
      <c r="E6160" s="15">
        <f>COUNTIF(tData[BezoekStart],"&lt;"&amp;($A6160+1/24))-COUNTIF(tData[BezoekEind],"&lt;="&amp;$A6160)</f>
        <v/>
      </c>
      <c r="F6160" s="15">
        <f>COUNTIF(tData[BezoekLangStart],"&lt;"&amp;($A6160+1/24))-COUNTIF(tData[BezoekLangEind],"&lt;="&amp;$A6160)</f>
        <v/>
      </c>
      <c r="G6160" s="15">
        <f>IF($D6160=1,$B6160*100+$C6160,-1)</f>
        <v/>
      </c>
      <c r="H6160" s="15">
        <f>IF($D6160=1,$B6160,-1)</f>
        <v/>
      </c>
      <c r="I6160" s="15">
        <f>IF($D6160=1,$C6160,-1)</f>
        <v/>
      </c>
    </row>
    <row r="6161">
      <c r="A6161" s="33" t="n">
        <v>45548.58333333334</v>
      </c>
      <c r="B6161" s="15">
        <f>WEEKDAY($A6161,2)</f>
        <v/>
      </c>
      <c r="C6161" s="15">
        <f>HOUR($A6161)</f>
        <v/>
      </c>
      <c r="D6161" s="15">
        <f>IF(AND($A6161&gt;=Instellingen!$B$6,$A6161&lt;Instellingen!$B$7),1,0)</f>
        <v/>
      </c>
      <c r="E6161" s="15">
        <f>COUNTIF(tData[BezoekStart],"&lt;"&amp;($A6161+1/24))-COUNTIF(tData[BezoekEind],"&lt;="&amp;$A6161)</f>
        <v/>
      </c>
      <c r="F6161" s="15">
        <f>COUNTIF(tData[BezoekLangStart],"&lt;"&amp;($A6161+1/24))-COUNTIF(tData[BezoekLangEind],"&lt;="&amp;$A6161)</f>
        <v/>
      </c>
      <c r="G6161" s="15">
        <f>IF($D6161=1,$B6161*100+$C6161,-1)</f>
        <v/>
      </c>
      <c r="H6161" s="15">
        <f>IF($D6161=1,$B6161,-1)</f>
        <v/>
      </c>
      <c r="I6161" s="15">
        <f>IF($D6161=1,$C6161,-1)</f>
        <v/>
      </c>
    </row>
    <row r="6162">
      <c r="A6162" s="33" t="n">
        <v>45548.625</v>
      </c>
      <c r="B6162" s="15">
        <f>WEEKDAY($A6162,2)</f>
        <v/>
      </c>
      <c r="C6162" s="15">
        <f>HOUR($A6162)</f>
        <v/>
      </c>
      <c r="D6162" s="15">
        <f>IF(AND($A6162&gt;=Instellingen!$B$6,$A6162&lt;Instellingen!$B$7),1,0)</f>
        <v/>
      </c>
      <c r="E6162" s="15">
        <f>COUNTIF(tData[BezoekStart],"&lt;"&amp;($A6162+1/24))-COUNTIF(tData[BezoekEind],"&lt;="&amp;$A6162)</f>
        <v/>
      </c>
      <c r="F6162" s="15">
        <f>COUNTIF(tData[BezoekLangStart],"&lt;"&amp;($A6162+1/24))-COUNTIF(tData[BezoekLangEind],"&lt;="&amp;$A6162)</f>
        <v/>
      </c>
      <c r="G6162" s="15">
        <f>IF($D6162=1,$B6162*100+$C6162,-1)</f>
        <v/>
      </c>
      <c r="H6162" s="15">
        <f>IF($D6162=1,$B6162,-1)</f>
        <v/>
      </c>
      <c r="I6162" s="15">
        <f>IF($D6162=1,$C6162,-1)</f>
        <v/>
      </c>
    </row>
    <row r="6163">
      <c r="A6163" s="33" t="n">
        <v>45548.66666666666</v>
      </c>
      <c r="B6163" s="15">
        <f>WEEKDAY($A6163,2)</f>
        <v/>
      </c>
      <c r="C6163" s="15">
        <f>HOUR($A6163)</f>
        <v/>
      </c>
      <c r="D6163" s="15">
        <f>IF(AND($A6163&gt;=Instellingen!$B$6,$A6163&lt;Instellingen!$B$7),1,0)</f>
        <v/>
      </c>
      <c r="E6163" s="15">
        <f>COUNTIF(tData[BezoekStart],"&lt;"&amp;($A6163+1/24))-COUNTIF(tData[BezoekEind],"&lt;="&amp;$A6163)</f>
        <v/>
      </c>
      <c r="F6163" s="15">
        <f>COUNTIF(tData[BezoekLangStart],"&lt;"&amp;($A6163+1/24))-COUNTIF(tData[BezoekLangEind],"&lt;="&amp;$A6163)</f>
        <v/>
      </c>
      <c r="G6163" s="15">
        <f>IF($D6163=1,$B6163*100+$C6163,-1)</f>
        <v/>
      </c>
      <c r="H6163" s="15">
        <f>IF($D6163=1,$B6163,-1)</f>
        <v/>
      </c>
      <c r="I6163" s="15">
        <f>IF($D6163=1,$C6163,-1)</f>
        <v/>
      </c>
    </row>
    <row r="6164">
      <c r="A6164" s="33" t="n">
        <v>45548.70833333334</v>
      </c>
      <c r="B6164" s="15">
        <f>WEEKDAY($A6164,2)</f>
        <v/>
      </c>
      <c r="C6164" s="15">
        <f>HOUR($A6164)</f>
        <v/>
      </c>
      <c r="D6164" s="15">
        <f>IF(AND($A6164&gt;=Instellingen!$B$6,$A6164&lt;Instellingen!$B$7),1,0)</f>
        <v/>
      </c>
      <c r="E6164" s="15">
        <f>COUNTIF(tData[BezoekStart],"&lt;"&amp;($A6164+1/24))-COUNTIF(tData[BezoekEind],"&lt;="&amp;$A6164)</f>
        <v/>
      </c>
      <c r="F6164" s="15">
        <f>COUNTIF(tData[BezoekLangStart],"&lt;"&amp;($A6164+1/24))-COUNTIF(tData[BezoekLangEind],"&lt;="&amp;$A6164)</f>
        <v/>
      </c>
      <c r="G6164" s="15">
        <f>IF($D6164=1,$B6164*100+$C6164,-1)</f>
        <v/>
      </c>
      <c r="H6164" s="15">
        <f>IF($D6164=1,$B6164,-1)</f>
        <v/>
      </c>
      <c r="I6164" s="15">
        <f>IF($D6164=1,$C6164,-1)</f>
        <v/>
      </c>
    </row>
    <row r="6165">
      <c r="A6165" s="33" t="n">
        <v>45548.75</v>
      </c>
      <c r="B6165" s="15">
        <f>WEEKDAY($A6165,2)</f>
        <v/>
      </c>
      <c r="C6165" s="15">
        <f>HOUR($A6165)</f>
        <v/>
      </c>
      <c r="D6165" s="15">
        <f>IF(AND($A6165&gt;=Instellingen!$B$6,$A6165&lt;Instellingen!$B$7),1,0)</f>
        <v/>
      </c>
      <c r="E6165" s="15">
        <f>COUNTIF(tData[BezoekStart],"&lt;"&amp;($A6165+1/24))-COUNTIF(tData[BezoekEind],"&lt;="&amp;$A6165)</f>
        <v/>
      </c>
      <c r="F6165" s="15">
        <f>COUNTIF(tData[BezoekLangStart],"&lt;"&amp;($A6165+1/24))-COUNTIF(tData[BezoekLangEind],"&lt;="&amp;$A6165)</f>
        <v/>
      </c>
      <c r="G6165" s="15">
        <f>IF($D6165=1,$B6165*100+$C6165,-1)</f>
        <v/>
      </c>
      <c r="H6165" s="15">
        <f>IF($D6165=1,$B6165,-1)</f>
        <v/>
      </c>
      <c r="I6165" s="15">
        <f>IF($D6165=1,$C6165,-1)</f>
        <v/>
      </c>
    </row>
    <row r="6166">
      <c r="A6166" s="33" t="n">
        <v>45548.79166666666</v>
      </c>
      <c r="B6166" s="15">
        <f>WEEKDAY($A6166,2)</f>
        <v/>
      </c>
      <c r="C6166" s="15">
        <f>HOUR($A6166)</f>
        <v/>
      </c>
      <c r="D6166" s="15">
        <f>IF(AND($A6166&gt;=Instellingen!$B$6,$A6166&lt;Instellingen!$B$7),1,0)</f>
        <v/>
      </c>
      <c r="E6166" s="15">
        <f>COUNTIF(tData[BezoekStart],"&lt;"&amp;($A6166+1/24))-COUNTIF(tData[BezoekEind],"&lt;="&amp;$A6166)</f>
        <v/>
      </c>
      <c r="F6166" s="15">
        <f>COUNTIF(tData[BezoekLangStart],"&lt;"&amp;($A6166+1/24))-COUNTIF(tData[BezoekLangEind],"&lt;="&amp;$A6166)</f>
        <v/>
      </c>
      <c r="G6166" s="15">
        <f>IF($D6166=1,$B6166*100+$C6166,-1)</f>
        <v/>
      </c>
      <c r="H6166" s="15">
        <f>IF($D6166=1,$B6166,-1)</f>
        <v/>
      </c>
      <c r="I6166" s="15">
        <f>IF($D6166=1,$C6166,-1)</f>
        <v/>
      </c>
    </row>
    <row r="6167">
      <c r="A6167" s="33" t="n">
        <v>45548.83333333334</v>
      </c>
      <c r="B6167" s="15">
        <f>WEEKDAY($A6167,2)</f>
        <v/>
      </c>
      <c r="C6167" s="15">
        <f>HOUR($A6167)</f>
        <v/>
      </c>
      <c r="D6167" s="15">
        <f>IF(AND($A6167&gt;=Instellingen!$B$6,$A6167&lt;Instellingen!$B$7),1,0)</f>
        <v/>
      </c>
      <c r="E6167" s="15">
        <f>COUNTIF(tData[BezoekStart],"&lt;"&amp;($A6167+1/24))-COUNTIF(tData[BezoekEind],"&lt;="&amp;$A6167)</f>
        <v/>
      </c>
      <c r="F6167" s="15">
        <f>COUNTIF(tData[BezoekLangStart],"&lt;"&amp;($A6167+1/24))-COUNTIF(tData[BezoekLangEind],"&lt;="&amp;$A6167)</f>
        <v/>
      </c>
      <c r="G6167" s="15">
        <f>IF($D6167=1,$B6167*100+$C6167,-1)</f>
        <v/>
      </c>
      <c r="H6167" s="15">
        <f>IF($D6167=1,$B6167,-1)</f>
        <v/>
      </c>
      <c r="I6167" s="15">
        <f>IF($D6167=1,$C6167,-1)</f>
        <v/>
      </c>
    </row>
    <row r="6168">
      <c r="A6168" s="33" t="n">
        <v>45548.875</v>
      </c>
      <c r="B6168" s="15">
        <f>WEEKDAY($A6168,2)</f>
        <v/>
      </c>
      <c r="C6168" s="15">
        <f>HOUR($A6168)</f>
        <v/>
      </c>
      <c r="D6168" s="15">
        <f>IF(AND($A6168&gt;=Instellingen!$B$6,$A6168&lt;Instellingen!$B$7),1,0)</f>
        <v/>
      </c>
      <c r="E6168" s="15">
        <f>COUNTIF(tData[BezoekStart],"&lt;"&amp;($A6168+1/24))-COUNTIF(tData[BezoekEind],"&lt;="&amp;$A6168)</f>
        <v/>
      </c>
      <c r="F6168" s="15">
        <f>COUNTIF(tData[BezoekLangStart],"&lt;"&amp;($A6168+1/24))-COUNTIF(tData[BezoekLangEind],"&lt;="&amp;$A6168)</f>
        <v/>
      </c>
      <c r="G6168" s="15">
        <f>IF($D6168=1,$B6168*100+$C6168,-1)</f>
        <v/>
      </c>
      <c r="H6168" s="15">
        <f>IF($D6168=1,$B6168,-1)</f>
        <v/>
      </c>
      <c r="I6168" s="15">
        <f>IF($D6168=1,$C6168,-1)</f>
        <v/>
      </c>
    </row>
    <row r="6169">
      <c r="A6169" s="33" t="n">
        <v>45548.91666666666</v>
      </c>
      <c r="B6169" s="15">
        <f>WEEKDAY($A6169,2)</f>
        <v/>
      </c>
      <c r="C6169" s="15">
        <f>HOUR($A6169)</f>
        <v/>
      </c>
      <c r="D6169" s="15">
        <f>IF(AND($A6169&gt;=Instellingen!$B$6,$A6169&lt;Instellingen!$B$7),1,0)</f>
        <v/>
      </c>
      <c r="E6169" s="15">
        <f>COUNTIF(tData[BezoekStart],"&lt;"&amp;($A6169+1/24))-COUNTIF(tData[BezoekEind],"&lt;="&amp;$A6169)</f>
        <v/>
      </c>
      <c r="F6169" s="15">
        <f>COUNTIF(tData[BezoekLangStart],"&lt;"&amp;($A6169+1/24))-COUNTIF(tData[BezoekLangEind],"&lt;="&amp;$A6169)</f>
        <v/>
      </c>
      <c r="G6169" s="15">
        <f>IF($D6169=1,$B6169*100+$C6169,-1)</f>
        <v/>
      </c>
      <c r="H6169" s="15">
        <f>IF($D6169=1,$B6169,-1)</f>
        <v/>
      </c>
      <c r="I6169" s="15">
        <f>IF($D6169=1,$C6169,-1)</f>
        <v/>
      </c>
    </row>
    <row r="6170">
      <c r="A6170" s="33" t="n">
        <v>45548.95833333334</v>
      </c>
      <c r="B6170" s="15">
        <f>WEEKDAY($A6170,2)</f>
        <v/>
      </c>
      <c r="C6170" s="15">
        <f>HOUR($A6170)</f>
        <v/>
      </c>
      <c r="D6170" s="15">
        <f>IF(AND($A6170&gt;=Instellingen!$B$6,$A6170&lt;Instellingen!$B$7),1,0)</f>
        <v/>
      </c>
      <c r="E6170" s="15">
        <f>COUNTIF(tData[BezoekStart],"&lt;"&amp;($A6170+1/24))-COUNTIF(tData[BezoekEind],"&lt;="&amp;$A6170)</f>
        <v/>
      </c>
      <c r="F6170" s="15">
        <f>COUNTIF(tData[BezoekLangStart],"&lt;"&amp;($A6170+1/24))-COUNTIF(tData[BezoekLangEind],"&lt;="&amp;$A6170)</f>
        <v/>
      </c>
      <c r="G6170" s="15">
        <f>IF($D6170=1,$B6170*100+$C6170,-1)</f>
        <v/>
      </c>
      <c r="H6170" s="15">
        <f>IF($D6170=1,$B6170,-1)</f>
        <v/>
      </c>
      <c r="I6170" s="15">
        <f>IF($D6170=1,$C6170,-1)</f>
        <v/>
      </c>
    </row>
    <row r="6171">
      <c r="A6171" s="33" t="n">
        <v>45549</v>
      </c>
      <c r="B6171" s="15">
        <f>WEEKDAY($A6171,2)</f>
        <v/>
      </c>
      <c r="C6171" s="15">
        <f>HOUR($A6171)</f>
        <v/>
      </c>
      <c r="D6171" s="15">
        <f>IF(AND($A6171&gt;=Instellingen!$B$6,$A6171&lt;Instellingen!$B$7),1,0)</f>
        <v/>
      </c>
      <c r="E6171" s="15">
        <f>COUNTIF(tData[BezoekStart],"&lt;"&amp;($A6171+1/24))-COUNTIF(tData[BezoekEind],"&lt;="&amp;$A6171)</f>
        <v/>
      </c>
      <c r="F6171" s="15">
        <f>COUNTIF(tData[BezoekLangStart],"&lt;"&amp;($A6171+1/24))-COUNTIF(tData[BezoekLangEind],"&lt;="&amp;$A6171)</f>
        <v/>
      </c>
      <c r="G6171" s="15">
        <f>IF($D6171=1,$B6171*100+$C6171,-1)</f>
        <v/>
      </c>
      <c r="H6171" s="15">
        <f>IF($D6171=1,$B6171,-1)</f>
        <v/>
      </c>
      <c r="I6171" s="15">
        <f>IF($D6171=1,$C6171,-1)</f>
        <v/>
      </c>
    </row>
    <row r="6172">
      <c r="A6172" s="33" t="n">
        <v>45549.04166666666</v>
      </c>
      <c r="B6172" s="15">
        <f>WEEKDAY($A6172,2)</f>
        <v/>
      </c>
      <c r="C6172" s="15">
        <f>HOUR($A6172)</f>
        <v/>
      </c>
      <c r="D6172" s="15">
        <f>IF(AND($A6172&gt;=Instellingen!$B$6,$A6172&lt;Instellingen!$B$7),1,0)</f>
        <v/>
      </c>
      <c r="E6172" s="15">
        <f>COUNTIF(tData[BezoekStart],"&lt;"&amp;($A6172+1/24))-COUNTIF(tData[BezoekEind],"&lt;="&amp;$A6172)</f>
        <v/>
      </c>
      <c r="F6172" s="15">
        <f>COUNTIF(tData[BezoekLangStart],"&lt;"&amp;($A6172+1/24))-COUNTIF(tData[BezoekLangEind],"&lt;="&amp;$A6172)</f>
        <v/>
      </c>
      <c r="G6172" s="15">
        <f>IF($D6172=1,$B6172*100+$C6172,-1)</f>
        <v/>
      </c>
      <c r="H6172" s="15">
        <f>IF($D6172=1,$B6172,-1)</f>
        <v/>
      </c>
      <c r="I6172" s="15">
        <f>IF($D6172=1,$C6172,-1)</f>
        <v/>
      </c>
    </row>
    <row r="6173">
      <c r="A6173" s="33" t="n">
        <v>45549.08333333334</v>
      </c>
      <c r="B6173" s="15">
        <f>WEEKDAY($A6173,2)</f>
        <v/>
      </c>
      <c r="C6173" s="15">
        <f>HOUR($A6173)</f>
        <v/>
      </c>
      <c r="D6173" s="15">
        <f>IF(AND($A6173&gt;=Instellingen!$B$6,$A6173&lt;Instellingen!$B$7),1,0)</f>
        <v/>
      </c>
      <c r="E6173" s="15">
        <f>COUNTIF(tData[BezoekStart],"&lt;"&amp;($A6173+1/24))-COUNTIF(tData[BezoekEind],"&lt;="&amp;$A6173)</f>
        <v/>
      </c>
      <c r="F6173" s="15">
        <f>COUNTIF(tData[BezoekLangStart],"&lt;"&amp;($A6173+1/24))-COUNTIF(tData[BezoekLangEind],"&lt;="&amp;$A6173)</f>
        <v/>
      </c>
      <c r="G6173" s="15">
        <f>IF($D6173=1,$B6173*100+$C6173,-1)</f>
        <v/>
      </c>
      <c r="H6173" s="15">
        <f>IF($D6173=1,$B6173,-1)</f>
        <v/>
      </c>
      <c r="I6173" s="15">
        <f>IF($D6173=1,$C6173,-1)</f>
        <v/>
      </c>
    </row>
    <row r="6174">
      <c r="A6174" s="33" t="n">
        <v>45549.125</v>
      </c>
      <c r="B6174" s="15">
        <f>WEEKDAY($A6174,2)</f>
        <v/>
      </c>
      <c r="C6174" s="15">
        <f>HOUR($A6174)</f>
        <v/>
      </c>
      <c r="D6174" s="15">
        <f>IF(AND($A6174&gt;=Instellingen!$B$6,$A6174&lt;Instellingen!$B$7),1,0)</f>
        <v/>
      </c>
      <c r="E6174" s="15">
        <f>COUNTIF(tData[BezoekStart],"&lt;"&amp;($A6174+1/24))-COUNTIF(tData[BezoekEind],"&lt;="&amp;$A6174)</f>
        <v/>
      </c>
      <c r="F6174" s="15">
        <f>COUNTIF(tData[BezoekLangStart],"&lt;"&amp;($A6174+1/24))-COUNTIF(tData[BezoekLangEind],"&lt;="&amp;$A6174)</f>
        <v/>
      </c>
      <c r="G6174" s="15">
        <f>IF($D6174=1,$B6174*100+$C6174,-1)</f>
        <v/>
      </c>
      <c r="H6174" s="15">
        <f>IF($D6174=1,$B6174,-1)</f>
        <v/>
      </c>
      <c r="I6174" s="15">
        <f>IF($D6174=1,$C6174,-1)</f>
        <v/>
      </c>
    </row>
    <row r="6175">
      <c r="A6175" s="33" t="n">
        <v>45549.16666666666</v>
      </c>
      <c r="B6175" s="15">
        <f>WEEKDAY($A6175,2)</f>
        <v/>
      </c>
      <c r="C6175" s="15">
        <f>HOUR($A6175)</f>
        <v/>
      </c>
      <c r="D6175" s="15">
        <f>IF(AND($A6175&gt;=Instellingen!$B$6,$A6175&lt;Instellingen!$B$7),1,0)</f>
        <v/>
      </c>
      <c r="E6175" s="15">
        <f>COUNTIF(tData[BezoekStart],"&lt;"&amp;($A6175+1/24))-COUNTIF(tData[BezoekEind],"&lt;="&amp;$A6175)</f>
        <v/>
      </c>
      <c r="F6175" s="15">
        <f>COUNTIF(tData[BezoekLangStart],"&lt;"&amp;($A6175+1/24))-COUNTIF(tData[BezoekLangEind],"&lt;="&amp;$A6175)</f>
        <v/>
      </c>
      <c r="G6175" s="15">
        <f>IF($D6175=1,$B6175*100+$C6175,-1)</f>
        <v/>
      </c>
      <c r="H6175" s="15">
        <f>IF($D6175=1,$B6175,-1)</f>
        <v/>
      </c>
      <c r="I6175" s="15">
        <f>IF($D6175=1,$C6175,-1)</f>
        <v/>
      </c>
    </row>
    <row r="6176">
      <c r="A6176" s="33" t="n">
        <v>45549.20833333334</v>
      </c>
      <c r="B6176" s="15">
        <f>WEEKDAY($A6176,2)</f>
        <v/>
      </c>
      <c r="C6176" s="15">
        <f>HOUR($A6176)</f>
        <v/>
      </c>
      <c r="D6176" s="15">
        <f>IF(AND($A6176&gt;=Instellingen!$B$6,$A6176&lt;Instellingen!$B$7),1,0)</f>
        <v/>
      </c>
      <c r="E6176" s="15">
        <f>COUNTIF(tData[BezoekStart],"&lt;"&amp;($A6176+1/24))-COUNTIF(tData[BezoekEind],"&lt;="&amp;$A6176)</f>
        <v/>
      </c>
      <c r="F6176" s="15">
        <f>COUNTIF(tData[BezoekLangStart],"&lt;"&amp;($A6176+1/24))-COUNTIF(tData[BezoekLangEind],"&lt;="&amp;$A6176)</f>
        <v/>
      </c>
      <c r="G6176" s="15">
        <f>IF($D6176=1,$B6176*100+$C6176,-1)</f>
        <v/>
      </c>
      <c r="H6176" s="15">
        <f>IF($D6176=1,$B6176,-1)</f>
        <v/>
      </c>
      <c r="I6176" s="15">
        <f>IF($D6176=1,$C6176,-1)</f>
        <v/>
      </c>
    </row>
    <row r="6177">
      <c r="A6177" s="33" t="n">
        <v>45549.25</v>
      </c>
      <c r="B6177" s="15">
        <f>WEEKDAY($A6177,2)</f>
        <v/>
      </c>
      <c r="C6177" s="15">
        <f>HOUR($A6177)</f>
        <v/>
      </c>
      <c r="D6177" s="15">
        <f>IF(AND($A6177&gt;=Instellingen!$B$6,$A6177&lt;Instellingen!$B$7),1,0)</f>
        <v/>
      </c>
      <c r="E6177" s="15">
        <f>COUNTIF(tData[BezoekStart],"&lt;"&amp;($A6177+1/24))-COUNTIF(tData[BezoekEind],"&lt;="&amp;$A6177)</f>
        <v/>
      </c>
      <c r="F6177" s="15">
        <f>COUNTIF(tData[BezoekLangStart],"&lt;"&amp;($A6177+1/24))-COUNTIF(tData[BezoekLangEind],"&lt;="&amp;$A6177)</f>
        <v/>
      </c>
      <c r="G6177" s="15">
        <f>IF($D6177=1,$B6177*100+$C6177,-1)</f>
        <v/>
      </c>
      <c r="H6177" s="15">
        <f>IF($D6177=1,$B6177,-1)</f>
        <v/>
      </c>
      <c r="I6177" s="15">
        <f>IF($D6177=1,$C6177,-1)</f>
        <v/>
      </c>
    </row>
    <row r="6178">
      <c r="A6178" s="33" t="n">
        <v>45549.29166666666</v>
      </c>
      <c r="B6178" s="15">
        <f>WEEKDAY($A6178,2)</f>
        <v/>
      </c>
      <c r="C6178" s="15">
        <f>HOUR($A6178)</f>
        <v/>
      </c>
      <c r="D6178" s="15">
        <f>IF(AND($A6178&gt;=Instellingen!$B$6,$A6178&lt;Instellingen!$B$7),1,0)</f>
        <v/>
      </c>
      <c r="E6178" s="15">
        <f>COUNTIF(tData[BezoekStart],"&lt;"&amp;($A6178+1/24))-COUNTIF(tData[BezoekEind],"&lt;="&amp;$A6178)</f>
        <v/>
      </c>
      <c r="F6178" s="15">
        <f>COUNTIF(tData[BezoekLangStart],"&lt;"&amp;($A6178+1/24))-COUNTIF(tData[BezoekLangEind],"&lt;="&amp;$A6178)</f>
        <v/>
      </c>
      <c r="G6178" s="15">
        <f>IF($D6178=1,$B6178*100+$C6178,-1)</f>
        <v/>
      </c>
      <c r="H6178" s="15">
        <f>IF($D6178=1,$B6178,-1)</f>
        <v/>
      </c>
      <c r="I6178" s="15">
        <f>IF($D6178=1,$C6178,-1)</f>
        <v/>
      </c>
    </row>
    <row r="6179">
      <c r="A6179" s="33" t="n">
        <v>45549.33333333334</v>
      </c>
      <c r="B6179" s="15">
        <f>WEEKDAY($A6179,2)</f>
        <v/>
      </c>
      <c r="C6179" s="15">
        <f>HOUR($A6179)</f>
        <v/>
      </c>
      <c r="D6179" s="15">
        <f>IF(AND($A6179&gt;=Instellingen!$B$6,$A6179&lt;Instellingen!$B$7),1,0)</f>
        <v/>
      </c>
      <c r="E6179" s="15">
        <f>COUNTIF(tData[BezoekStart],"&lt;"&amp;($A6179+1/24))-COUNTIF(tData[BezoekEind],"&lt;="&amp;$A6179)</f>
        <v/>
      </c>
      <c r="F6179" s="15">
        <f>COUNTIF(tData[BezoekLangStart],"&lt;"&amp;($A6179+1/24))-COUNTIF(tData[BezoekLangEind],"&lt;="&amp;$A6179)</f>
        <v/>
      </c>
      <c r="G6179" s="15">
        <f>IF($D6179=1,$B6179*100+$C6179,-1)</f>
        <v/>
      </c>
      <c r="H6179" s="15">
        <f>IF($D6179=1,$B6179,-1)</f>
        <v/>
      </c>
      <c r="I6179" s="15">
        <f>IF($D6179=1,$C6179,-1)</f>
        <v/>
      </c>
    </row>
    <row r="6180">
      <c r="A6180" s="33" t="n">
        <v>45549.375</v>
      </c>
      <c r="B6180" s="15">
        <f>WEEKDAY($A6180,2)</f>
        <v/>
      </c>
      <c r="C6180" s="15">
        <f>HOUR($A6180)</f>
        <v/>
      </c>
      <c r="D6180" s="15">
        <f>IF(AND($A6180&gt;=Instellingen!$B$6,$A6180&lt;Instellingen!$B$7),1,0)</f>
        <v/>
      </c>
      <c r="E6180" s="15">
        <f>COUNTIF(tData[BezoekStart],"&lt;"&amp;($A6180+1/24))-COUNTIF(tData[BezoekEind],"&lt;="&amp;$A6180)</f>
        <v/>
      </c>
      <c r="F6180" s="15">
        <f>COUNTIF(tData[BezoekLangStart],"&lt;"&amp;($A6180+1/24))-COUNTIF(tData[BezoekLangEind],"&lt;="&amp;$A6180)</f>
        <v/>
      </c>
      <c r="G6180" s="15">
        <f>IF($D6180=1,$B6180*100+$C6180,-1)</f>
        <v/>
      </c>
      <c r="H6180" s="15">
        <f>IF($D6180=1,$B6180,-1)</f>
        <v/>
      </c>
      <c r="I6180" s="15">
        <f>IF($D6180=1,$C6180,-1)</f>
        <v/>
      </c>
    </row>
    <row r="6181">
      <c r="A6181" s="33" t="n">
        <v>45549.41666666666</v>
      </c>
      <c r="B6181" s="15">
        <f>WEEKDAY($A6181,2)</f>
        <v/>
      </c>
      <c r="C6181" s="15">
        <f>HOUR($A6181)</f>
        <v/>
      </c>
      <c r="D6181" s="15">
        <f>IF(AND($A6181&gt;=Instellingen!$B$6,$A6181&lt;Instellingen!$B$7),1,0)</f>
        <v/>
      </c>
      <c r="E6181" s="15">
        <f>COUNTIF(tData[BezoekStart],"&lt;"&amp;($A6181+1/24))-COUNTIF(tData[BezoekEind],"&lt;="&amp;$A6181)</f>
        <v/>
      </c>
      <c r="F6181" s="15">
        <f>COUNTIF(tData[BezoekLangStart],"&lt;"&amp;($A6181+1/24))-COUNTIF(tData[BezoekLangEind],"&lt;="&amp;$A6181)</f>
        <v/>
      </c>
      <c r="G6181" s="15">
        <f>IF($D6181=1,$B6181*100+$C6181,-1)</f>
        <v/>
      </c>
      <c r="H6181" s="15">
        <f>IF($D6181=1,$B6181,-1)</f>
        <v/>
      </c>
      <c r="I6181" s="15">
        <f>IF($D6181=1,$C6181,-1)</f>
        <v/>
      </c>
    </row>
    <row r="6182">
      <c r="A6182" s="33" t="n">
        <v>45549.45833333334</v>
      </c>
      <c r="B6182" s="15">
        <f>WEEKDAY($A6182,2)</f>
        <v/>
      </c>
      <c r="C6182" s="15">
        <f>HOUR($A6182)</f>
        <v/>
      </c>
      <c r="D6182" s="15">
        <f>IF(AND($A6182&gt;=Instellingen!$B$6,$A6182&lt;Instellingen!$B$7),1,0)</f>
        <v/>
      </c>
      <c r="E6182" s="15">
        <f>COUNTIF(tData[BezoekStart],"&lt;"&amp;($A6182+1/24))-COUNTIF(tData[BezoekEind],"&lt;="&amp;$A6182)</f>
        <v/>
      </c>
      <c r="F6182" s="15">
        <f>COUNTIF(tData[BezoekLangStart],"&lt;"&amp;($A6182+1/24))-COUNTIF(tData[BezoekLangEind],"&lt;="&amp;$A6182)</f>
        <v/>
      </c>
      <c r="G6182" s="15">
        <f>IF($D6182=1,$B6182*100+$C6182,-1)</f>
        <v/>
      </c>
      <c r="H6182" s="15">
        <f>IF($D6182=1,$B6182,-1)</f>
        <v/>
      </c>
      <c r="I6182" s="15">
        <f>IF($D6182=1,$C6182,-1)</f>
        <v/>
      </c>
    </row>
    <row r="6183">
      <c r="A6183" s="33" t="n">
        <v>45549.5</v>
      </c>
      <c r="B6183" s="15">
        <f>WEEKDAY($A6183,2)</f>
        <v/>
      </c>
      <c r="C6183" s="15">
        <f>HOUR($A6183)</f>
        <v/>
      </c>
      <c r="D6183" s="15">
        <f>IF(AND($A6183&gt;=Instellingen!$B$6,$A6183&lt;Instellingen!$B$7),1,0)</f>
        <v/>
      </c>
      <c r="E6183" s="15">
        <f>COUNTIF(tData[BezoekStart],"&lt;"&amp;($A6183+1/24))-COUNTIF(tData[BezoekEind],"&lt;="&amp;$A6183)</f>
        <v/>
      </c>
      <c r="F6183" s="15">
        <f>COUNTIF(tData[BezoekLangStart],"&lt;"&amp;($A6183+1/24))-COUNTIF(tData[BezoekLangEind],"&lt;="&amp;$A6183)</f>
        <v/>
      </c>
      <c r="G6183" s="15">
        <f>IF($D6183=1,$B6183*100+$C6183,-1)</f>
        <v/>
      </c>
      <c r="H6183" s="15">
        <f>IF($D6183=1,$B6183,-1)</f>
        <v/>
      </c>
      <c r="I6183" s="15">
        <f>IF($D6183=1,$C6183,-1)</f>
        <v/>
      </c>
    </row>
    <row r="6184">
      <c r="A6184" s="33" t="n">
        <v>45549.54166666666</v>
      </c>
      <c r="B6184" s="15">
        <f>WEEKDAY($A6184,2)</f>
        <v/>
      </c>
      <c r="C6184" s="15">
        <f>HOUR($A6184)</f>
        <v/>
      </c>
      <c r="D6184" s="15">
        <f>IF(AND($A6184&gt;=Instellingen!$B$6,$A6184&lt;Instellingen!$B$7),1,0)</f>
        <v/>
      </c>
      <c r="E6184" s="15">
        <f>COUNTIF(tData[BezoekStart],"&lt;"&amp;($A6184+1/24))-COUNTIF(tData[BezoekEind],"&lt;="&amp;$A6184)</f>
        <v/>
      </c>
      <c r="F6184" s="15">
        <f>COUNTIF(tData[BezoekLangStart],"&lt;"&amp;($A6184+1/24))-COUNTIF(tData[BezoekLangEind],"&lt;="&amp;$A6184)</f>
        <v/>
      </c>
      <c r="G6184" s="15">
        <f>IF($D6184=1,$B6184*100+$C6184,-1)</f>
        <v/>
      </c>
      <c r="H6184" s="15">
        <f>IF($D6184=1,$B6184,-1)</f>
        <v/>
      </c>
      <c r="I6184" s="15">
        <f>IF($D6184=1,$C6184,-1)</f>
        <v/>
      </c>
    </row>
    <row r="6185">
      <c r="A6185" s="33" t="n">
        <v>45549.58333333334</v>
      </c>
      <c r="B6185" s="15">
        <f>WEEKDAY($A6185,2)</f>
        <v/>
      </c>
      <c r="C6185" s="15">
        <f>HOUR($A6185)</f>
        <v/>
      </c>
      <c r="D6185" s="15">
        <f>IF(AND($A6185&gt;=Instellingen!$B$6,$A6185&lt;Instellingen!$B$7),1,0)</f>
        <v/>
      </c>
      <c r="E6185" s="15">
        <f>COUNTIF(tData[BezoekStart],"&lt;"&amp;($A6185+1/24))-COUNTIF(tData[BezoekEind],"&lt;="&amp;$A6185)</f>
        <v/>
      </c>
      <c r="F6185" s="15">
        <f>COUNTIF(tData[BezoekLangStart],"&lt;"&amp;($A6185+1/24))-COUNTIF(tData[BezoekLangEind],"&lt;="&amp;$A6185)</f>
        <v/>
      </c>
      <c r="G6185" s="15">
        <f>IF($D6185=1,$B6185*100+$C6185,-1)</f>
        <v/>
      </c>
      <c r="H6185" s="15">
        <f>IF($D6185=1,$B6185,-1)</f>
        <v/>
      </c>
      <c r="I6185" s="15">
        <f>IF($D6185=1,$C6185,-1)</f>
        <v/>
      </c>
    </row>
    <row r="6186">
      <c r="A6186" s="33" t="n">
        <v>45549.625</v>
      </c>
      <c r="B6186" s="15">
        <f>WEEKDAY($A6186,2)</f>
        <v/>
      </c>
      <c r="C6186" s="15">
        <f>HOUR($A6186)</f>
        <v/>
      </c>
      <c r="D6186" s="15">
        <f>IF(AND($A6186&gt;=Instellingen!$B$6,$A6186&lt;Instellingen!$B$7),1,0)</f>
        <v/>
      </c>
      <c r="E6186" s="15">
        <f>COUNTIF(tData[BezoekStart],"&lt;"&amp;($A6186+1/24))-COUNTIF(tData[BezoekEind],"&lt;="&amp;$A6186)</f>
        <v/>
      </c>
      <c r="F6186" s="15">
        <f>COUNTIF(tData[BezoekLangStart],"&lt;"&amp;($A6186+1/24))-COUNTIF(tData[BezoekLangEind],"&lt;="&amp;$A6186)</f>
        <v/>
      </c>
      <c r="G6186" s="15">
        <f>IF($D6186=1,$B6186*100+$C6186,-1)</f>
        <v/>
      </c>
      <c r="H6186" s="15">
        <f>IF($D6186=1,$B6186,-1)</f>
        <v/>
      </c>
      <c r="I6186" s="15">
        <f>IF($D6186=1,$C6186,-1)</f>
        <v/>
      </c>
    </row>
    <row r="6187">
      <c r="A6187" s="33" t="n">
        <v>45549.66666666666</v>
      </c>
      <c r="B6187" s="15">
        <f>WEEKDAY($A6187,2)</f>
        <v/>
      </c>
      <c r="C6187" s="15">
        <f>HOUR($A6187)</f>
        <v/>
      </c>
      <c r="D6187" s="15">
        <f>IF(AND($A6187&gt;=Instellingen!$B$6,$A6187&lt;Instellingen!$B$7),1,0)</f>
        <v/>
      </c>
      <c r="E6187" s="15">
        <f>COUNTIF(tData[BezoekStart],"&lt;"&amp;($A6187+1/24))-COUNTIF(tData[BezoekEind],"&lt;="&amp;$A6187)</f>
        <v/>
      </c>
      <c r="F6187" s="15">
        <f>COUNTIF(tData[BezoekLangStart],"&lt;"&amp;($A6187+1/24))-COUNTIF(tData[BezoekLangEind],"&lt;="&amp;$A6187)</f>
        <v/>
      </c>
      <c r="G6187" s="15">
        <f>IF($D6187=1,$B6187*100+$C6187,-1)</f>
        <v/>
      </c>
      <c r="H6187" s="15">
        <f>IF($D6187=1,$B6187,-1)</f>
        <v/>
      </c>
      <c r="I6187" s="15">
        <f>IF($D6187=1,$C6187,-1)</f>
        <v/>
      </c>
    </row>
    <row r="6188">
      <c r="A6188" s="33" t="n">
        <v>45549.70833333334</v>
      </c>
      <c r="B6188" s="15">
        <f>WEEKDAY($A6188,2)</f>
        <v/>
      </c>
      <c r="C6188" s="15">
        <f>HOUR($A6188)</f>
        <v/>
      </c>
      <c r="D6188" s="15">
        <f>IF(AND($A6188&gt;=Instellingen!$B$6,$A6188&lt;Instellingen!$B$7),1,0)</f>
        <v/>
      </c>
      <c r="E6188" s="15">
        <f>COUNTIF(tData[BezoekStart],"&lt;"&amp;($A6188+1/24))-COUNTIF(tData[BezoekEind],"&lt;="&amp;$A6188)</f>
        <v/>
      </c>
      <c r="F6188" s="15">
        <f>COUNTIF(tData[BezoekLangStart],"&lt;"&amp;($A6188+1/24))-COUNTIF(tData[BezoekLangEind],"&lt;="&amp;$A6188)</f>
        <v/>
      </c>
      <c r="G6188" s="15">
        <f>IF($D6188=1,$B6188*100+$C6188,-1)</f>
        <v/>
      </c>
      <c r="H6188" s="15">
        <f>IF($D6188=1,$B6188,-1)</f>
        <v/>
      </c>
      <c r="I6188" s="15">
        <f>IF($D6188=1,$C6188,-1)</f>
        <v/>
      </c>
    </row>
    <row r="6189">
      <c r="A6189" s="33" t="n">
        <v>45549.75</v>
      </c>
      <c r="B6189" s="15">
        <f>WEEKDAY($A6189,2)</f>
        <v/>
      </c>
      <c r="C6189" s="15">
        <f>HOUR($A6189)</f>
        <v/>
      </c>
      <c r="D6189" s="15">
        <f>IF(AND($A6189&gt;=Instellingen!$B$6,$A6189&lt;Instellingen!$B$7),1,0)</f>
        <v/>
      </c>
      <c r="E6189" s="15">
        <f>COUNTIF(tData[BezoekStart],"&lt;"&amp;($A6189+1/24))-COUNTIF(tData[BezoekEind],"&lt;="&amp;$A6189)</f>
        <v/>
      </c>
      <c r="F6189" s="15">
        <f>COUNTIF(tData[BezoekLangStart],"&lt;"&amp;($A6189+1/24))-COUNTIF(tData[BezoekLangEind],"&lt;="&amp;$A6189)</f>
        <v/>
      </c>
      <c r="G6189" s="15">
        <f>IF($D6189=1,$B6189*100+$C6189,-1)</f>
        <v/>
      </c>
      <c r="H6189" s="15">
        <f>IF($D6189=1,$B6189,-1)</f>
        <v/>
      </c>
      <c r="I6189" s="15">
        <f>IF($D6189=1,$C6189,-1)</f>
        <v/>
      </c>
    </row>
    <row r="6190">
      <c r="A6190" s="33" t="n">
        <v>45549.79166666666</v>
      </c>
      <c r="B6190" s="15">
        <f>WEEKDAY($A6190,2)</f>
        <v/>
      </c>
      <c r="C6190" s="15">
        <f>HOUR($A6190)</f>
        <v/>
      </c>
      <c r="D6190" s="15">
        <f>IF(AND($A6190&gt;=Instellingen!$B$6,$A6190&lt;Instellingen!$B$7),1,0)</f>
        <v/>
      </c>
      <c r="E6190" s="15">
        <f>COUNTIF(tData[BezoekStart],"&lt;"&amp;($A6190+1/24))-COUNTIF(tData[BezoekEind],"&lt;="&amp;$A6190)</f>
        <v/>
      </c>
      <c r="F6190" s="15">
        <f>COUNTIF(tData[BezoekLangStart],"&lt;"&amp;($A6190+1/24))-COUNTIF(tData[BezoekLangEind],"&lt;="&amp;$A6190)</f>
        <v/>
      </c>
      <c r="G6190" s="15">
        <f>IF($D6190=1,$B6190*100+$C6190,-1)</f>
        <v/>
      </c>
      <c r="H6190" s="15">
        <f>IF($D6190=1,$B6190,-1)</f>
        <v/>
      </c>
      <c r="I6190" s="15">
        <f>IF($D6190=1,$C6190,-1)</f>
        <v/>
      </c>
    </row>
    <row r="6191">
      <c r="A6191" s="33" t="n">
        <v>45549.83333333334</v>
      </c>
      <c r="B6191" s="15">
        <f>WEEKDAY($A6191,2)</f>
        <v/>
      </c>
      <c r="C6191" s="15">
        <f>HOUR($A6191)</f>
        <v/>
      </c>
      <c r="D6191" s="15">
        <f>IF(AND($A6191&gt;=Instellingen!$B$6,$A6191&lt;Instellingen!$B$7),1,0)</f>
        <v/>
      </c>
      <c r="E6191" s="15">
        <f>COUNTIF(tData[BezoekStart],"&lt;"&amp;($A6191+1/24))-COUNTIF(tData[BezoekEind],"&lt;="&amp;$A6191)</f>
        <v/>
      </c>
      <c r="F6191" s="15">
        <f>COUNTIF(tData[BezoekLangStart],"&lt;"&amp;($A6191+1/24))-COUNTIF(tData[BezoekLangEind],"&lt;="&amp;$A6191)</f>
        <v/>
      </c>
      <c r="G6191" s="15">
        <f>IF($D6191=1,$B6191*100+$C6191,-1)</f>
        <v/>
      </c>
      <c r="H6191" s="15">
        <f>IF($D6191=1,$B6191,-1)</f>
        <v/>
      </c>
      <c r="I6191" s="15">
        <f>IF($D6191=1,$C6191,-1)</f>
        <v/>
      </c>
    </row>
    <row r="6192">
      <c r="A6192" s="33" t="n">
        <v>45549.875</v>
      </c>
      <c r="B6192" s="15">
        <f>WEEKDAY($A6192,2)</f>
        <v/>
      </c>
      <c r="C6192" s="15">
        <f>HOUR($A6192)</f>
        <v/>
      </c>
      <c r="D6192" s="15">
        <f>IF(AND($A6192&gt;=Instellingen!$B$6,$A6192&lt;Instellingen!$B$7),1,0)</f>
        <v/>
      </c>
      <c r="E6192" s="15">
        <f>COUNTIF(tData[BezoekStart],"&lt;"&amp;($A6192+1/24))-COUNTIF(tData[BezoekEind],"&lt;="&amp;$A6192)</f>
        <v/>
      </c>
      <c r="F6192" s="15">
        <f>COUNTIF(tData[BezoekLangStart],"&lt;"&amp;($A6192+1/24))-COUNTIF(tData[BezoekLangEind],"&lt;="&amp;$A6192)</f>
        <v/>
      </c>
      <c r="G6192" s="15">
        <f>IF($D6192=1,$B6192*100+$C6192,-1)</f>
        <v/>
      </c>
      <c r="H6192" s="15">
        <f>IF($D6192=1,$B6192,-1)</f>
        <v/>
      </c>
      <c r="I6192" s="15">
        <f>IF($D6192=1,$C6192,-1)</f>
        <v/>
      </c>
    </row>
    <row r="6193">
      <c r="A6193" s="33" t="n">
        <v>45549.91666666666</v>
      </c>
      <c r="B6193" s="15">
        <f>WEEKDAY($A6193,2)</f>
        <v/>
      </c>
      <c r="C6193" s="15">
        <f>HOUR($A6193)</f>
        <v/>
      </c>
      <c r="D6193" s="15">
        <f>IF(AND($A6193&gt;=Instellingen!$B$6,$A6193&lt;Instellingen!$B$7),1,0)</f>
        <v/>
      </c>
      <c r="E6193" s="15">
        <f>COUNTIF(tData[BezoekStart],"&lt;"&amp;($A6193+1/24))-COUNTIF(tData[BezoekEind],"&lt;="&amp;$A6193)</f>
        <v/>
      </c>
      <c r="F6193" s="15">
        <f>COUNTIF(tData[BezoekLangStart],"&lt;"&amp;($A6193+1/24))-COUNTIF(tData[BezoekLangEind],"&lt;="&amp;$A6193)</f>
        <v/>
      </c>
      <c r="G6193" s="15">
        <f>IF($D6193=1,$B6193*100+$C6193,-1)</f>
        <v/>
      </c>
      <c r="H6193" s="15">
        <f>IF($D6193=1,$B6193,-1)</f>
        <v/>
      </c>
      <c r="I6193" s="15">
        <f>IF($D6193=1,$C6193,-1)</f>
        <v/>
      </c>
    </row>
    <row r="6194">
      <c r="A6194" s="33" t="n">
        <v>45549.95833333334</v>
      </c>
      <c r="B6194" s="15">
        <f>WEEKDAY($A6194,2)</f>
        <v/>
      </c>
      <c r="C6194" s="15">
        <f>HOUR($A6194)</f>
        <v/>
      </c>
      <c r="D6194" s="15">
        <f>IF(AND($A6194&gt;=Instellingen!$B$6,$A6194&lt;Instellingen!$B$7),1,0)</f>
        <v/>
      </c>
      <c r="E6194" s="15">
        <f>COUNTIF(tData[BezoekStart],"&lt;"&amp;($A6194+1/24))-COUNTIF(tData[BezoekEind],"&lt;="&amp;$A6194)</f>
        <v/>
      </c>
      <c r="F6194" s="15">
        <f>COUNTIF(tData[BezoekLangStart],"&lt;"&amp;($A6194+1/24))-COUNTIF(tData[BezoekLangEind],"&lt;="&amp;$A6194)</f>
        <v/>
      </c>
      <c r="G6194" s="15">
        <f>IF($D6194=1,$B6194*100+$C6194,-1)</f>
        <v/>
      </c>
      <c r="H6194" s="15">
        <f>IF($D6194=1,$B6194,-1)</f>
        <v/>
      </c>
      <c r="I6194" s="15">
        <f>IF($D6194=1,$C6194,-1)</f>
        <v/>
      </c>
    </row>
    <row r="6195">
      <c r="A6195" s="33" t="n">
        <v>45550</v>
      </c>
      <c r="B6195" s="15">
        <f>WEEKDAY($A6195,2)</f>
        <v/>
      </c>
      <c r="C6195" s="15">
        <f>HOUR($A6195)</f>
        <v/>
      </c>
      <c r="D6195" s="15">
        <f>IF(AND($A6195&gt;=Instellingen!$B$6,$A6195&lt;Instellingen!$B$7),1,0)</f>
        <v/>
      </c>
      <c r="E6195" s="15">
        <f>COUNTIF(tData[BezoekStart],"&lt;"&amp;($A6195+1/24))-COUNTIF(tData[BezoekEind],"&lt;="&amp;$A6195)</f>
        <v/>
      </c>
      <c r="F6195" s="15">
        <f>COUNTIF(tData[BezoekLangStart],"&lt;"&amp;($A6195+1/24))-COUNTIF(tData[BezoekLangEind],"&lt;="&amp;$A6195)</f>
        <v/>
      </c>
      <c r="G6195" s="15">
        <f>IF($D6195=1,$B6195*100+$C6195,-1)</f>
        <v/>
      </c>
      <c r="H6195" s="15">
        <f>IF($D6195=1,$B6195,-1)</f>
        <v/>
      </c>
      <c r="I6195" s="15">
        <f>IF($D6195=1,$C6195,-1)</f>
        <v/>
      </c>
    </row>
    <row r="6196">
      <c r="A6196" s="33" t="n">
        <v>45550.04166666666</v>
      </c>
      <c r="B6196" s="15">
        <f>WEEKDAY($A6196,2)</f>
        <v/>
      </c>
      <c r="C6196" s="15">
        <f>HOUR($A6196)</f>
        <v/>
      </c>
      <c r="D6196" s="15">
        <f>IF(AND($A6196&gt;=Instellingen!$B$6,$A6196&lt;Instellingen!$B$7),1,0)</f>
        <v/>
      </c>
      <c r="E6196" s="15">
        <f>COUNTIF(tData[BezoekStart],"&lt;"&amp;($A6196+1/24))-COUNTIF(tData[BezoekEind],"&lt;="&amp;$A6196)</f>
        <v/>
      </c>
      <c r="F6196" s="15">
        <f>COUNTIF(tData[BezoekLangStart],"&lt;"&amp;($A6196+1/24))-COUNTIF(tData[BezoekLangEind],"&lt;="&amp;$A6196)</f>
        <v/>
      </c>
      <c r="G6196" s="15">
        <f>IF($D6196=1,$B6196*100+$C6196,-1)</f>
        <v/>
      </c>
      <c r="H6196" s="15">
        <f>IF($D6196=1,$B6196,-1)</f>
        <v/>
      </c>
      <c r="I6196" s="15">
        <f>IF($D6196=1,$C6196,-1)</f>
        <v/>
      </c>
    </row>
    <row r="6197">
      <c r="A6197" s="33" t="n">
        <v>45550.08333333334</v>
      </c>
      <c r="B6197" s="15">
        <f>WEEKDAY($A6197,2)</f>
        <v/>
      </c>
      <c r="C6197" s="15">
        <f>HOUR($A6197)</f>
        <v/>
      </c>
      <c r="D6197" s="15">
        <f>IF(AND($A6197&gt;=Instellingen!$B$6,$A6197&lt;Instellingen!$B$7),1,0)</f>
        <v/>
      </c>
      <c r="E6197" s="15">
        <f>COUNTIF(tData[BezoekStart],"&lt;"&amp;($A6197+1/24))-COUNTIF(tData[BezoekEind],"&lt;="&amp;$A6197)</f>
        <v/>
      </c>
      <c r="F6197" s="15">
        <f>COUNTIF(tData[BezoekLangStart],"&lt;"&amp;($A6197+1/24))-COUNTIF(tData[BezoekLangEind],"&lt;="&amp;$A6197)</f>
        <v/>
      </c>
      <c r="G6197" s="15">
        <f>IF($D6197=1,$B6197*100+$C6197,-1)</f>
        <v/>
      </c>
      <c r="H6197" s="15">
        <f>IF($D6197=1,$B6197,-1)</f>
        <v/>
      </c>
      <c r="I6197" s="15">
        <f>IF($D6197=1,$C6197,-1)</f>
        <v/>
      </c>
    </row>
    <row r="6198">
      <c r="A6198" s="33" t="n">
        <v>45550.125</v>
      </c>
      <c r="B6198" s="15">
        <f>WEEKDAY($A6198,2)</f>
        <v/>
      </c>
      <c r="C6198" s="15">
        <f>HOUR($A6198)</f>
        <v/>
      </c>
      <c r="D6198" s="15">
        <f>IF(AND($A6198&gt;=Instellingen!$B$6,$A6198&lt;Instellingen!$B$7),1,0)</f>
        <v/>
      </c>
      <c r="E6198" s="15">
        <f>COUNTIF(tData[BezoekStart],"&lt;"&amp;($A6198+1/24))-COUNTIF(tData[BezoekEind],"&lt;="&amp;$A6198)</f>
        <v/>
      </c>
      <c r="F6198" s="15">
        <f>COUNTIF(tData[BezoekLangStart],"&lt;"&amp;($A6198+1/24))-COUNTIF(tData[BezoekLangEind],"&lt;="&amp;$A6198)</f>
        <v/>
      </c>
      <c r="G6198" s="15">
        <f>IF($D6198=1,$B6198*100+$C6198,-1)</f>
        <v/>
      </c>
      <c r="H6198" s="15">
        <f>IF($D6198=1,$B6198,-1)</f>
        <v/>
      </c>
      <c r="I6198" s="15">
        <f>IF($D6198=1,$C6198,-1)</f>
        <v/>
      </c>
    </row>
    <row r="6199">
      <c r="A6199" s="33" t="n">
        <v>45550.16666666666</v>
      </c>
      <c r="B6199" s="15">
        <f>WEEKDAY($A6199,2)</f>
        <v/>
      </c>
      <c r="C6199" s="15">
        <f>HOUR($A6199)</f>
        <v/>
      </c>
      <c r="D6199" s="15">
        <f>IF(AND($A6199&gt;=Instellingen!$B$6,$A6199&lt;Instellingen!$B$7),1,0)</f>
        <v/>
      </c>
      <c r="E6199" s="15">
        <f>COUNTIF(tData[BezoekStart],"&lt;"&amp;($A6199+1/24))-COUNTIF(tData[BezoekEind],"&lt;="&amp;$A6199)</f>
        <v/>
      </c>
      <c r="F6199" s="15">
        <f>COUNTIF(tData[BezoekLangStart],"&lt;"&amp;($A6199+1/24))-COUNTIF(tData[BezoekLangEind],"&lt;="&amp;$A6199)</f>
        <v/>
      </c>
      <c r="G6199" s="15">
        <f>IF($D6199=1,$B6199*100+$C6199,-1)</f>
        <v/>
      </c>
      <c r="H6199" s="15">
        <f>IF($D6199=1,$B6199,-1)</f>
        <v/>
      </c>
      <c r="I6199" s="15">
        <f>IF($D6199=1,$C6199,-1)</f>
        <v/>
      </c>
    </row>
    <row r="6200">
      <c r="A6200" s="33" t="n">
        <v>45550.20833333334</v>
      </c>
      <c r="B6200" s="15">
        <f>WEEKDAY($A6200,2)</f>
        <v/>
      </c>
      <c r="C6200" s="15">
        <f>HOUR($A6200)</f>
        <v/>
      </c>
      <c r="D6200" s="15">
        <f>IF(AND($A6200&gt;=Instellingen!$B$6,$A6200&lt;Instellingen!$B$7),1,0)</f>
        <v/>
      </c>
      <c r="E6200" s="15">
        <f>COUNTIF(tData[BezoekStart],"&lt;"&amp;($A6200+1/24))-COUNTIF(tData[BezoekEind],"&lt;="&amp;$A6200)</f>
        <v/>
      </c>
      <c r="F6200" s="15">
        <f>COUNTIF(tData[BezoekLangStart],"&lt;"&amp;($A6200+1/24))-COUNTIF(tData[BezoekLangEind],"&lt;="&amp;$A6200)</f>
        <v/>
      </c>
      <c r="G6200" s="15">
        <f>IF($D6200=1,$B6200*100+$C6200,-1)</f>
        <v/>
      </c>
      <c r="H6200" s="15">
        <f>IF($D6200=1,$B6200,-1)</f>
        <v/>
      </c>
      <c r="I6200" s="15">
        <f>IF($D6200=1,$C6200,-1)</f>
        <v/>
      </c>
    </row>
    <row r="6201">
      <c r="A6201" s="33" t="n">
        <v>45550.25</v>
      </c>
      <c r="B6201" s="15">
        <f>WEEKDAY($A6201,2)</f>
        <v/>
      </c>
      <c r="C6201" s="15">
        <f>HOUR($A6201)</f>
        <v/>
      </c>
      <c r="D6201" s="15">
        <f>IF(AND($A6201&gt;=Instellingen!$B$6,$A6201&lt;Instellingen!$B$7),1,0)</f>
        <v/>
      </c>
      <c r="E6201" s="15">
        <f>COUNTIF(tData[BezoekStart],"&lt;"&amp;($A6201+1/24))-COUNTIF(tData[BezoekEind],"&lt;="&amp;$A6201)</f>
        <v/>
      </c>
      <c r="F6201" s="15">
        <f>COUNTIF(tData[BezoekLangStart],"&lt;"&amp;($A6201+1/24))-COUNTIF(tData[BezoekLangEind],"&lt;="&amp;$A6201)</f>
        <v/>
      </c>
      <c r="G6201" s="15">
        <f>IF($D6201=1,$B6201*100+$C6201,-1)</f>
        <v/>
      </c>
      <c r="H6201" s="15">
        <f>IF($D6201=1,$B6201,-1)</f>
        <v/>
      </c>
      <c r="I6201" s="15">
        <f>IF($D6201=1,$C6201,-1)</f>
        <v/>
      </c>
    </row>
    <row r="6202">
      <c r="A6202" s="33" t="n">
        <v>45550.29166666666</v>
      </c>
      <c r="B6202" s="15">
        <f>WEEKDAY($A6202,2)</f>
        <v/>
      </c>
      <c r="C6202" s="15">
        <f>HOUR($A6202)</f>
        <v/>
      </c>
      <c r="D6202" s="15">
        <f>IF(AND($A6202&gt;=Instellingen!$B$6,$A6202&lt;Instellingen!$B$7),1,0)</f>
        <v/>
      </c>
      <c r="E6202" s="15">
        <f>COUNTIF(tData[BezoekStart],"&lt;"&amp;($A6202+1/24))-COUNTIF(tData[BezoekEind],"&lt;="&amp;$A6202)</f>
        <v/>
      </c>
      <c r="F6202" s="15">
        <f>COUNTIF(tData[BezoekLangStart],"&lt;"&amp;($A6202+1/24))-COUNTIF(tData[BezoekLangEind],"&lt;="&amp;$A6202)</f>
        <v/>
      </c>
      <c r="G6202" s="15">
        <f>IF($D6202=1,$B6202*100+$C6202,-1)</f>
        <v/>
      </c>
      <c r="H6202" s="15">
        <f>IF($D6202=1,$B6202,-1)</f>
        <v/>
      </c>
      <c r="I6202" s="15">
        <f>IF($D6202=1,$C6202,-1)</f>
        <v/>
      </c>
    </row>
    <row r="6203">
      <c r="A6203" s="33" t="n">
        <v>45550.33333333334</v>
      </c>
      <c r="B6203" s="15">
        <f>WEEKDAY($A6203,2)</f>
        <v/>
      </c>
      <c r="C6203" s="15">
        <f>HOUR($A6203)</f>
        <v/>
      </c>
      <c r="D6203" s="15">
        <f>IF(AND($A6203&gt;=Instellingen!$B$6,$A6203&lt;Instellingen!$B$7),1,0)</f>
        <v/>
      </c>
      <c r="E6203" s="15">
        <f>COUNTIF(tData[BezoekStart],"&lt;"&amp;($A6203+1/24))-COUNTIF(tData[BezoekEind],"&lt;="&amp;$A6203)</f>
        <v/>
      </c>
      <c r="F6203" s="15">
        <f>COUNTIF(tData[BezoekLangStart],"&lt;"&amp;($A6203+1/24))-COUNTIF(tData[BezoekLangEind],"&lt;="&amp;$A6203)</f>
        <v/>
      </c>
      <c r="G6203" s="15">
        <f>IF($D6203=1,$B6203*100+$C6203,-1)</f>
        <v/>
      </c>
      <c r="H6203" s="15">
        <f>IF($D6203=1,$B6203,-1)</f>
        <v/>
      </c>
      <c r="I6203" s="15">
        <f>IF($D6203=1,$C6203,-1)</f>
        <v/>
      </c>
    </row>
    <row r="6204">
      <c r="A6204" s="33" t="n">
        <v>45550.375</v>
      </c>
      <c r="B6204" s="15">
        <f>WEEKDAY($A6204,2)</f>
        <v/>
      </c>
      <c r="C6204" s="15">
        <f>HOUR($A6204)</f>
        <v/>
      </c>
      <c r="D6204" s="15">
        <f>IF(AND($A6204&gt;=Instellingen!$B$6,$A6204&lt;Instellingen!$B$7),1,0)</f>
        <v/>
      </c>
      <c r="E6204" s="15">
        <f>COUNTIF(tData[BezoekStart],"&lt;"&amp;($A6204+1/24))-COUNTIF(tData[BezoekEind],"&lt;="&amp;$A6204)</f>
        <v/>
      </c>
      <c r="F6204" s="15">
        <f>COUNTIF(tData[BezoekLangStart],"&lt;"&amp;($A6204+1/24))-COUNTIF(tData[BezoekLangEind],"&lt;="&amp;$A6204)</f>
        <v/>
      </c>
      <c r="G6204" s="15">
        <f>IF($D6204=1,$B6204*100+$C6204,-1)</f>
        <v/>
      </c>
      <c r="H6204" s="15">
        <f>IF($D6204=1,$B6204,-1)</f>
        <v/>
      </c>
      <c r="I6204" s="15">
        <f>IF($D6204=1,$C6204,-1)</f>
        <v/>
      </c>
    </row>
    <row r="6205">
      <c r="A6205" s="33" t="n">
        <v>45550.41666666666</v>
      </c>
      <c r="B6205" s="15">
        <f>WEEKDAY($A6205,2)</f>
        <v/>
      </c>
      <c r="C6205" s="15">
        <f>HOUR($A6205)</f>
        <v/>
      </c>
      <c r="D6205" s="15">
        <f>IF(AND($A6205&gt;=Instellingen!$B$6,$A6205&lt;Instellingen!$B$7),1,0)</f>
        <v/>
      </c>
      <c r="E6205" s="15">
        <f>COUNTIF(tData[BezoekStart],"&lt;"&amp;($A6205+1/24))-COUNTIF(tData[BezoekEind],"&lt;="&amp;$A6205)</f>
        <v/>
      </c>
      <c r="F6205" s="15">
        <f>COUNTIF(tData[BezoekLangStart],"&lt;"&amp;($A6205+1/24))-COUNTIF(tData[BezoekLangEind],"&lt;="&amp;$A6205)</f>
        <v/>
      </c>
      <c r="G6205" s="15">
        <f>IF($D6205=1,$B6205*100+$C6205,-1)</f>
        <v/>
      </c>
      <c r="H6205" s="15">
        <f>IF($D6205=1,$B6205,-1)</f>
        <v/>
      </c>
      <c r="I6205" s="15">
        <f>IF($D6205=1,$C6205,-1)</f>
        <v/>
      </c>
    </row>
    <row r="6206">
      <c r="A6206" s="33" t="n">
        <v>45550.45833333334</v>
      </c>
      <c r="B6206" s="15">
        <f>WEEKDAY($A6206,2)</f>
        <v/>
      </c>
      <c r="C6206" s="15">
        <f>HOUR($A6206)</f>
        <v/>
      </c>
      <c r="D6206" s="15">
        <f>IF(AND($A6206&gt;=Instellingen!$B$6,$A6206&lt;Instellingen!$B$7),1,0)</f>
        <v/>
      </c>
      <c r="E6206" s="15">
        <f>COUNTIF(tData[BezoekStart],"&lt;"&amp;($A6206+1/24))-COUNTIF(tData[BezoekEind],"&lt;="&amp;$A6206)</f>
        <v/>
      </c>
      <c r="F6206" s="15">
        <f>COUNTIF(tData[BezoekLangStart],"&lt;"&amp;($A6206+1/24))-COUNTIF(tData[BezoekLangEind],"&lt;="&amp;$A6206)</f>
        <v/>
      </c>
      <c r="G6206" s="15">
        <f>IF($D6206=1,$B6206*100+$C6206,-1)</f>
        <v/>
      </c>
      <c r="H6206" s="15">
        <f>IF($D6206=1,$B6206,-1)</f>
        <v/>
      </c>
      <c r="I6206" s="15">
        <f>IF($D6206=1,$C6206,-1)</f>
        <v/>
      </c>
    </row>
    <row r="6207">
      <c r="A6207" s="33" t="n">
        <v>45550.5</v>
      </c>
      <c r="B6207" s="15">
        <f>WEEKDAY($A6207,2)</f>
        <v/>
      </c>
      <c r="C6207" s="15">
        <f>HOUR($A6207)</f>
        <v/>
      </c>
      <c r="D6207" s="15">
        <f>IF(AND($A6207&gt;=Instellingen!$B$6,$A6207&lt;Instellingen!$B$7),1,0)</f>
        <v/>
      </c>
      <c r="E6207" s="15">
        <f>COUNTIF(tData[BezoekStart],"&lt;"&amp;($A6207+1/24))-COUNTIF(tData[BezoekEind],"&lt;="&amp;$A6207)</f>
        <v/>
      </c>
      <c r="F6207" s="15">
        <f>COUNTIF(tData[BezoekLangStart],"&lt;"&amp;($A6207+1/24))-COUNTIF(tData[BezoekLangEind],"&lt;="&amp;$A6207)</f>
        <v/>
      </c>
      <c r="G6207" s="15">
        <f>IF($D6207=1,$B6207*100+$C6207,-1)</f>
        <v/>
      </c>
      <c r="H6207" s="15">
        <f>IF($D6207=1,$B6207,-1)</f>
        <v/>
      </c>
      <c r="I6207" s="15">
        <f>IF($D6207=1,$C6207,-1)</f>
        <v/>
      </c>
    </row>
    <row r="6208">
      <c r="A6208" s="33" t="n">
        <v>45550.54166666666</v>
      </c>
      <c r="B6208" s="15">
        <f>WEEKDAY($A6208,2)</f>
        <v/>
      </c>
      <c r="C6208" s="15">
        <f>HOUR($A6208)</f>
        <v/>
      </c>
      <c r="D6208" s="15">
        <f>IF(AND($A6208&gt;=Instellingen!$B$6,$A6208&lt;Instellingen!$B$7),1,0)</f>
        <v/>
      </c>
      <c r="E6208" s="15">
        <f>COUNTIF(tData[BezoekStart],"&lt;"&amp;($A6208+1/24))-COUNTIF(tData[BezoekEind],"&lt;="&amp;$A6208)</f>
        <v/>
      </c>
      <c r="F6208" s="15">
        <f>COUNTIF(tData[BezoekLangStart],"&lt;"&amp;($A6208+1/24))-COUNTIF(tData[BezoekLangEind],"&lt;="&amp;$A6208)</f>
        <v/>
      </c>
      <c r="G6208" s="15">
        <f>IF($D6208=1,$B6208*100+$C6208,-1)</f>
        <v/>
      </c>
      <c r="H6208" s="15">
        <f>IF($D6208=1,$B6208,-1)</f>
        <v/>
      </c>
      <c r="I6208" s="15">
        <f>IF($D6208=1,$C6208,-1)</f>
        <v/>
      </c>
    </row>
    <row r="6209">
      <c r="A6209" s="33" t="n">
        <v>45550.58333333334</v>
      </c>
      <c r="B6209" s="15">
        <f>WEEKDAY($A6209,2)</f>
        <v/>
      </c>
      <c r="C6209" s="15">
        <f>HOUR($A6209)</f>
        <v/>
      </c>
      <c r="D6209" s="15">
        <f>IF(AND($A6209&gt;=Instellingen!$B$6,$A6209&lt;Instellingen!$B$7),1,0)</f>
        <v/>
      </c>
      <c r="E6209" s="15">
        <f>COUNTIF(tData[BezoekStart],"&lt;"&amp;($A6209+1/24))-COUNTIF(tData[BezoekEind],"&lt;="&amp;$A6209)</f>
        <v/>
      </c>
      <c r="F6209" s="15">
        <f>COUNTIF(tData[BezoekLangStart],"&lt;"&amp;($A6209+1/24))-COUNTIF(tData[BezoekLangEind],"&lt;="&amp;$A6209)</f>
        <v/>
      </c>
      <c r="G6209" s="15">
        <f>IF($D6209=1,$B6209*100+$C6209,-1)</f>
        <v/>
      </c>
      <c r="H6209" s="15">
        <f>IF($D6209=1,$B6209,-1)</f>
        <v/>
      </c>
      <c r="I6209" s="15">
        <f>IF($D6209=1,$C6209,-1)</f>
        <v/>
      </c>
    </row>
    <row r="6210">
      <c r="A6210" s="33" t="n">
        <v>45550.625</v>
      </c>
      <c r="B6210" s="15">
        <f>WEEKDAY($A6210,2)</f>
        <v/>
      </c>
      <c r="C6210" s="15">
        <f>HOUR($A6210)</f>
        <v/>
      </c>
      <c r="D6210" s="15">
        <f>IF(AND($A6210&gt;=Instellingen!$B$6,$A6210&lt;Instellingen!$B$7),1,0)</f>
        <v/>
      </c>
      <c r="E6210" s="15">
        <f>COUNTIF(tData[BezoekStart],"&lt;"&amp;($A6210+1/24))-COUNTIF(tData[BezoekEind],"&lt;="&amp;$A6210)</f>
        <v/>
      </c>
      <c r="F6210" s="15">
        <f>COUNTIF(tData[BezoekLangStart],"&lt;"&amp;($A6210+1/24))-COUNTIF(tData[BezoekLangEind],"&lt;="&amp;$A6210)</f>
        <v/>
      </c>
      <c r="G6210" s="15">
        <f>IF($D6210=1,$B6210*100+$C6210,-1)</f>
        <v/>
      </c>
      <c r="H6210" s="15">
        <f>IF($D6210=1,$B6210,-1)</f>
        <v/>
      </c>
      <c r="I6210" s="15">
        <f>IF($D6210=1,$C6210,-1)</f>
        <v/>
      </c>
    </row>
    <row r="6211">
      <c r="A6211" s="33" t="n">
        <v>45550.66666666666</v>
      </c>
      <c r="B6211" s="15">
        <f>WEEKDAY($A6211,2)</f>
        <v/>
      </c>
      <c r="C6211" s="15">
        <f>HOUR($A6211)</f>
        <v/>
      </c>
      <c r="D6211" s="15">
        <f>IF(AND($A6211&gt;=Instellingen!$B$6,$A6211&lt;Instellingen!$B$7),1,0)</f>
        <v/>
      </c>
      <c r="E6211" s="15">
        <f>COUNTIF(tData[BezoekStart],"&lt;"&amp;($A6211+1/24))-COUNTIF(tData[BezoekEind],"&lt;="&amp;$A6211)</f>
        <v/>
      </c>
      <c r="F6211" s="15">
        <f>COUNTIF(tData[BezoekLangStart],"&lt;"&amp;($A6211+1/24))-COUNTIF(tData[BezoekLangEind],"&lt;="&amp;$A6211)</f>
        <v/>
      </c>
      <c r="G6211" s="15">
        <f>IF($D6211=1,$B6211*100+$C6211,-1)</f>
        <v/>
      </c>
      <c r="H6211" s="15">
        <f>IF($D6211=1,$B6211,-1)</f>
        <v/>
      </c>
      <c r="I6211" s="15">
        <f>IF($D6211=1,$C6211,-1)</f>
        <v/>
      </c>
    </row>
    <row r="6212">
      <c r="A6212" s="33" t="n">
        <v>45550.70833333334</v>
      </c>
      <c r="B6212" s="15">
        <f>WEEKDAY($A6212,2)</f>
        <v/>
      </c>
      <c r="C6212" s="15">
        <f>HOUR($A6212)</f>
        <v/>
      </c>
      <c r="D6212" s="15">
        <f>IF(AND($A6212&gt;=Instellingen!$B$6,$A6212&lt;Instellingen!$B$7),1,0)</f>
        <v/>
      </c>
      <c r="E6212" s="15">
        <f>COUNTIF(tData[BezoekStart],"&lt;"&amp;($A6212+1/24))-COUNTIF(tData[BezoekEind],"&lt;="&amp;$A6212)</f>
        <v/>
      </c>
      <c r="F6212" s="15">
        <f>COUNTIF(tData[BezoekLangStart],"&lt;"&amp;($A6212+1/24))-COUNTIF(tData[BezoekLangEind],"&lt;="&amp;$A6212)</f>
        <v/>
      </c>
      <c r="G6212" s="15">
        <f>IF($D6212=1,$B6212*100+$C6212,-1)</f>
        <v/>
      </c>
      <c r="H6212" s="15">
        <f>IF($D6212=1,$B6212,-1)</f>
        <v/>
      </c>
      <c r="I6212" s="15">
        <f>IF($D6212=1,$C6212,-1)</f>
        <v/>
      </c>
    </row>
    <row r="6213">
      <c r="A6213" s="33" t="n">
        <v>45550.75</v>
      </c>
      <c r="B6213" s="15">
        <f>WEEKDAY($A6213,2)</f>
        <v/>
      </c>
      <c r="C6213" s="15">
        <f>HOUR($A6213)</f>
        <v/>
      </c>
      <c r="D6213" s="15">
        <f>IF(AND($A6213&gt;=Instellingen!$B$6,$A6213&lt;Instellingen!$B$7),1,0)</f>
        <v/>
      </c>
      <c r="E6213" s="15">
        <f>COUNTIF(tData[BezoekStart],"&lt;"&amp;($A6213+1/24))-COUNTIF(tData[BezoekEind],"&lt;="&amp;$A6213)</f>
        <v/>
      </c>
      <c r="F6213" s="15">
        <f>COUNTIF(tData[BezoekLangStart],"&lt;"&amp;($A6213+1/24))-COUNTIF(tData[BezoekLangEind],"&lt;="&amp;$A6213)</f>
        <v/>
      </c>
      <c r="G6213" s="15">
        <f>IF($D6213=1,$B6213*100+$C6213,-1)</f>
        <v/>
      </c>
      <c r="H6213" s="15">
        <f>IF($D6213=1,$B6213,-1)</f>
        <v/>
      </c>
      <c r="I6213" s="15">
        <f>IF($D6213=1,$C6213,-1)</f>
        <v/>
      </c>
    </row>
    <row r="6214">
      <c r="A6214" s="33" t="n">
        <v>45550.79166666666</v>
      </c>
      <c r="B6214" s="15">
        <f>WEEKDAY($A6214,2)</f>
        <v/>
      </c>
      <c r="C6214" s="15">
        <f>HOUR($A6214)</f>
        <v/>
      </c>
      <c r="D6214" s="15">
        <f>IF(AND($A6214&gt;=Instellingen!$B$6,$A6214&lt;Instellingen!$B$7),1,0)</f>
        <v/>
      </c>
      <c r="E6214" s="15">
        <f>COUNTIF(tData[BezoekStart],"&lt;"&amp;($A6214+1/24))-COUNTIF(tData[BezoekEind],"&lt;="&amp;$A6214)</f>
        <v/>
      </c>
      <c r="F6214" s="15">
        <f>COUNTIF(tData[BezoekLangStart],"&lt;"&amp;($A6214+1/24))-COUNTIF(tData[BezoekLangEind],"&lt;="&amp;$A6214)</f>
        <v/>
      </c>
      <c r="G6214" s="15">
        <f>IF($D6214=1,$B6214*100+$C6214,-1)</f>
        <v/>
      </c>
      <c r="H6214" s="15">
        <f>IF($D6214=1,$B6214,-1)</f>
        <v/>
      </c>
      <c r="I6214" s="15">
        <f>IF($D6214=1,$C6214,-1)</f>
        <v/>
      </c>
    </row>
    <row r="6215">
      <c r="A6215" s="33" t="n">
        <v>45550.83333333334</v>
      </c>
      <c r="B6215" s="15">
        <f>WEEKDAY($A6215,2)</f>
        <v/>
      </c>
      <c r="C6215" s="15">
        <f>HOUR($A6215)</f>
        <v/>
      </c>
      <c r="D6215" s="15">
        <f>IF(AND($A6215&gt;=Instellingen!$B$6,$A6215&lt;Instellingen!$B$7),1,0)</f>
        <v/>
      </c>
      <c r="E6215" s="15">
        <f>COUNTIF(tData[BezoekStart],"&lt;"&amp;($A6215+1/24))-COUNTIF(tData[BezoekEind],"&lt;="&amp;$A6215)</f>
        <v/>
      </c>
      <c r="F6215" s="15">
        <f>COUNTIF(tData[BezoekLangStart],"&lt;"&amp;($A6215+1/24))-COUNTIF(tData[BezoekLangEind],"&lt;="&amp;$A6215)</f>
        <v/>
      </c>
      <c r="G6215" s="15">
        <f>IF($D6215=1,$B6215*100+$C6215,-1)</f>
        <v/>
      </c>
      <c r="H6215" s="15">
        <f>IF($D6215=1,$B6215,-1)</f>
        <v/>
      </c>
      <c r="I6215" s="15">
        <f>IF($D6215=1,$C6215,-1)</f>
        <v/>
      </c>
    </row>
    <row r="6216">
      <c r="A6216" s="33" t="n">
        <v>45550.875</v>
      </c>
      <c r="B6216" s="15">
        <f>WEEKDAY($A6216,2)</f>
        <v/>
      </c>
      <c r="C6216" s="15">
        <f>HOUR($A6216)</f>
        <v/>
      </c>
      <c r="D6216" s="15">
        <f>IF(AND($A6216&gt;=Instellingen!$B$6,$A6216&lt;Instellingen!$B$7),1,0)</f>
        <v/>
      </c>
      <c r="E6216" s="15">
        <f>COUNTIF(tData[BezoekStart],"&lt;"&amp;($A6216+1/24))-COUNTIF(tData[BezoekEind],"&lt;="&amp;$A6216)</f>
        <v/>
      </c>
      <c r="F6216" s="15">
        <f>COUNTIF(tData[BezoekLangStart],"&lt;"&amp;($A6216+1/24))-COUNTIF(tData[BezoekLangEind],"&lt;="&amp;$A6216)</f>
        <v/>
      </c>
      <c r="G6216" s="15">
        <f>IF($D6216=1,$B6216*100+$C6216,-1)</f>
        <v/>
      </c>
      <c r="H6216" s="15">
        <f>IF($D6216=1,$B6216,-1)</f>
        <v/>
      </c>
      <c r="I6216" s="15">
        <f>IF($D6216=1,$C6216,-1)</f>
        <v/>
      </c>
    </row>
    <row r="6217">
      <c r="A6217" s="33" t="n">
        <v>45550.91666666666</v>
      </c>
      <c r="B6217" s="15">
        <f>WEEKDAY($A6217,2)</f>
        <v/>
      </c>
      <c r="C6217" s="15">
        <f>HOUR($A6217)</f>
        <v/>
      </c>
      <c r="D6217" s="15">
        <f>IF(AND($A6217&gt;=Instellingen!$B$6,$A6217&lt;Instellingen!$B$7),1,0)</f>
        <v/>
      </c>
      <c r="E6217" s="15">
        <f>COUNTIF(tData[BezoekStart],"&lt;"&amp;($A6217+1/24))-COUNTIF(tData[BezoekEind],"&lt;="&amp;$A6217)</f>
        <v/>
      </c>
      <c r="F6217" s="15">
        <f>COUNTIF(tData[BezoekLangStart],"&lt;"&amp;($A6217+1/24))-COUNTIF(tData[BezoekLangEind],"&lt;="&amp;$A6217)</f>
        <v/>
      </c>
      <c r="G6217" s="15">
        <f>IF($D6217=1,$B6217*100+$C6217,-1)</f>
        <v/>
      </c>
      <c r="H6217" s="15">
        <f>IF($D6217=1,$B6217,-1)</f>
        <v/>
      </c>
      <c r="I6217" s="15">
        <f>IF($D6217=1,$C6217,-1)</f>
        <v/>
      </c>
    </row>
    <row r="6218">
      <c r="A6218" s="33" t="n">
        <v>45550.95833333334</v>
      </c>
      <c r="B6218" s="15">
        <f>WEEKDAY($A6218,2)</f>
        <v/>
      </c>
      <c r="C6218" s="15">
        <f>HOUR($A6218)</f>
        <v/>
      </c>
      <c r="D6218" s="15">
        <f>IF(AND($A6218&gt;=Instellingen!$B$6,$A6218&lt;Instellingen!$B$7),1,0)</f>
        <v/>
      </c>
      <c r="E6218" s="15">
        <f>COUNTIF(tData[BezoekStart],"&lt;"&amp;($A6218+1/24))-COUNTIF(tData[BezoekEind],"&lt;="&amp;$A6218)</f>
        <v/>
      </c>
      <c r="F6218" s="15">
        <f>COUNTIF(tData[BezoekLangStart],"&lt;"&amp;($A6218+1/24))-COUNTIF(tData[BezoekLangEind],"&lt;="&amp;$A6218)</f>
        <v/>
      </c>
      <c r="G6218" s="15">
        <f>IF($D6218=1,$B6218*100+$C6218,-1)</f>
        <v/>
      </c>
      <c r="H6218" s="15">
        <f>IF($D6218=1,$B6218,-1)</f>
        <v/>
      </c>
      <c r="I6218" s="15">
        <f>IF($D6218=1,$C6218,-1)</f>
        <v/>
      </c>
    </row>
    <row r="6219">
      <c r="A6219" s="33" t="n">
        <v>45551</v>
      </c>
      <c r="B6219" s="15">
        <f>WEEKDAY($A6219,2)</f>
        <v/>
      </c>
      <c r="C6219" s="15">
        <f>HOUR($A6219)</f>
        <v/>
      </c>
      <c r="D6219" s="15">
        <f>IF(AND($A6219&gt;=Instellingen!$B$6,$A6219&lt;Instellingen!$B$7),1,0)</f>
        <v/>
      </c>
      <c r="E6219" s="15">
        <f>COUNTIF(tData[BezoekStart],"&lt;"&amp;($A6219+1/24))-COUNTIF(tData[BezoekEind],"&lt;="&amp;$A6219)</f>
        <v/>
      </c>
      <c r="F6219" s="15">
        <f>COUNTIF(tData[BezoekLangStart],"&lt;"&amp;($A6219+1/24))-COUNTIF(tData[BezoekLangEind],"&lt;="&amp;$A6219)</f>
        <v/>
      </c>
      <c r="G6219" s="15">
        <f>IF($D6219=1,$B6219*100+$C6219,-1)</f>
        <v/>
      </c>
      <c r="H6219" s="15">
        <f>IF($D6219=1,$B6219,-1)</f>
        <v/>
      </c>
      <c r="I6219" s="15">
        <f>IF($D6219=1,$C6219,-1)</f>
        <v/>
      </c>
    </row>
    <row r="6220">
      <c r="A6220" s="33" t="n">
        <v>45551.04166666666</v>
      </c>
      <c r="B6220" s="15">
        <f>WEEKDAY($A6220,2)</f>
        <v/>
      </c>
      <c r="C6220" s="15">
        <f>HOUR($A6220)</f>
        <v/>
      </c>
      <c r="D6220" s="15">
        <f>IF(AND($A6220&gt;=Instellingen!$B$6,$A6220&lt;Instellingen!$B$7),1,0)</f>
        <v/>
      </c>
      <c r="E6220" s="15">
        <f>COUNTIF(tData[BezoekStart],"&lt;"&amp;($A6220+1/24))-COUNTIF(tData[BezoekEind],"&lt;="&amp;$A6220)</f>
        <v/>
      </c>
      <c r="F6220" s="15">
        <f>COUNTIF(tData[BezoekLangStart],"&lt;"&amp;($A6220+1/24))-COUNTIF(tData[BezoekLangEind],"&lt;="&amp;$A6220)</f>
        <v/>
      </c>
      <c r="G6220" s="15">
        <f>IF($D6220=1,$B6220*100+$C6220,-1)</f>
        <v/>
      </c>
      <c r="H6220" s="15">
        <f>IF($D6220=1,$B6220,-1)</f>
        <v/>
      </c>
      <c r="I6220" s="15">
        <f>IF($D6220=1,$C6220,-1)</f>
        <v/>
      </c>
    </row>
    <row r="6221">
      <c r="A6221" s="33" t="n">
        <v>45551.08333333334</v>
      </c>
      <c r="B6221" s="15">
        <f>WEEKDAY($A6221,2)</f>
        <v/>
      </c>
      <c r="C6221" s="15">
        <f>HOUR($A6221)</f>
        <v/>
      </c>
      <c r="D6221" s="15">
        <f>IF(AND($A6221&gt;=Instellingen!$B$6,$A6221&lt;Instellingen!$B$7),1,0)</f>
        <v/>
      </c>
      <c r="E6221" s="15">
        <f>COUNTIF(tData[BezoekStart],"&lt;"&amp;($A6221+1/24))-COUNTIF(tData[BezoekEind],"&lt;="&amp;$A6221)</f>
        <v/>
      </c>
      <c r="F6221" s="15">
        <f>COUNTIF(tData[BezoekLangStart],"&lt;"&amp;($A6221+1/24))-COUNTIF(tData[BezoekLangEind],"&lt;="&amp;$A6221)</f>
        <v/>
      </c>
      <c r="G6221" s="15">
        <f>IF($D6221=1,$B6221*100+$C6221,-1)</f>
        <v/>
      </c>
      <c r="H6221" s="15">
        <f>IF($D6221=1,$B6221,-1)</f>
        <v/>
      </c>
      <c r="I6221" s="15">
        <f>IF($D6221=1,$C6221,-1)</f>
        <v/>
      </c>
    </row>
    <row r="6222">
      <c r="A6222" s="33" t="n">
        <v>45551.125</v>
      </c>
      <c r="B6222" s="15">
        <f>WEEKDAY($A6222,2)</f>
        <v/>
      </c>
      <c r="C6222" s="15">
        <f>HOUR($A6222)</f>
        <v/>
      </c>
      <c r="D6222" s="15">
        <f>IF(AND($A6222&gt;=Instellingen!$B$6,$A6222&lt;Instellingen!$B$7),1,0)</f>
        <v/>
      </c>
      <c r="E6222" s="15">
        <f>COUNTIF(tData[BezoekStart],"&lt;"&amp;($A6222+1/24))-COUNTIF(tData[BezoekEind],"&lt;="&amp;$A6222)</f>
        <v/>
      </c>
      <c r="F6222" s="15">
        <f>COUNTIF(tData[BezoekLangStart],"&lt;"&amp;($A6222+1/24))-COUNTIF(tData[BezoekLangEind],"&lt;="&amp;$A6222)</f>
        <v/>
      </c>
      <c r="G6222" s="15">
        <f>IF($D6222=1,$B6222*100+$C6222,-1)</f>
        <v/>
      </c>
      <c r="H6222" s="15">
        <f>IF($D6222=1,$B6222,-1)</f>
        <v/>
      </c>
      <c r="I6222" s="15">
        <f>IF($D6222=1,$C6222,-1)</f>
        <v/>
      </c>
    </row>
    <row r="6223">
      <c r="A6223" s="33" t="n">
        <v>45551.16666666666</v>
      </c>
      <c r="B6223" s="15">
        <f>WEEKDAY($A6223,2)</f>
        <v/>
      </c>
      <c r="C6223" s="15">
        <f>HOUR($A6223)</f>
        <v/>
      </c>
      <c r="D6223" s="15">
        <f>IF(AND($A6223&gt;=Instellingen!$B$6,$A6223&lt;Instellingen!$B$7),1,0)</f>
        <v/>
      </c>
      <c r="E6223" s="15">
        <f>COUNTIF(tData[BezoekStart],"&lt;"&amp;($A6223+1/24))-COUNTIF(tData[BezoekEind],"&lt;="&amp;$A6223)</f>
        <v/>
      </c>
      <c r="F6223" s="15">
        <f>COUNTIF(tData[BezoekLangStart],"&lt;"&amp;($A6223+1/24))-COUNTIF(tData[BezoekLangEind],"&lt;="&amp;$A6223)</f>
        <v/>
      </c>
      <c r="G6223" s="15">
        <f>IF($D6223=1,$B6223*100+$C6223,-1)</f>
        <v/>
      </c>
      <c r="H6223" s="15">
        <f>IF($D6223=1,$B6223,-1)</f>
        <v/>
      </c>
      <c r="I6223" s="15">
        <f>IF($D6223=1,$C6223,-1)</f>
        <v/>
      </c>
    </row>
    <row r="6224">
      <c r="A6224" s="33" t="n">
        <v>45551.20833333334</v>
      </c>
      <c r="B6224" s="15">
        <f>WEEKDAY($A6224,2)</f>
        <v/>
      </c>
      <c r="C6224" s="15">
        <f>HOUR($A6224)</f>
        <v/>
      </c>
      <c r="D6224" s="15">
        <f>IF(AND($A6224&gt;=Instellingen!$B$6,$A6224&lt;Instellingen!$B$7),1,0)</f>
        <v/>
      </c>
      <c r="E6224" s="15">
        <f>COUNTIF(tData[BezoekStart],"&lt;"&amp;($A6224+1/24))-COUNTIF(tData[BezoekEind],"&lt;="&amp;$A6224)</f>
        <v/>
      </c>
      <c r="F6224" s="15">
        <f>COUNTIF(tData[BezoekLangStart],"&lt;"&amp;($A6224+1/24))-COUNTIF(tData[BezoekLangEind],"&lt;="&amp;$A6224)</f>
        <v/>
      </c>
      <c r="G6224" s="15">
        <f>IF($D6224=1,$B6224*100+$C6224,-1)</f>
        <v/>
      </c>
      <c r="H6224" s="15">
        <f>IF($D6224=1,$B6224,-1)</f>
        <v/>
      </c>
      <c r="I6224" s="15">
        <f>IF($D6224=1,$C6224,-1)</f>
        <v/>
      </c>
    </row>
    <row r="6225">
      <c r="A6225" s="33" t="n">
        <v>45551.25</v>
      </c>
      <c r="B6225" s="15">
        <f>WEEKDAY($A6225,2)</f>
        <v/>
      </c>
      <c r="C6225" s="15">
        <f>HOUR($A6225)</f>
        <v/>
      </c>
      <c r="D6225" s="15">
        <f>IF(AND($A6225&gt;=Instellingen!$B$6,$A6225&lt;Instellingen!$B$7),1,0)</f>
        <v/>
      </c>
      <c r="E6225" s="15">
        <f>COUNTIF(tData[BezoekStart],"&lt;"&amp;($A6225+1/24))-COUNTIF(tData[BezoekEind],"&lt;="&amp;$A6225)</f>
        <v/>
      </c>
      <c r="F6225" s="15">
        <f>COUNTIF(tData[BezoekLangStart],"&lt;"&amp;($A6225+1/24))-COUNTIF(tData[BezoekLangEind],"&lt;="&amp;$A6225)</f>
        <v/>
      </c>
      <c r="G6225" s="15">
        <f>IF($D6225=1,$B6225*100+$C6225,-1)</f>
        <v/>
      </c>
      <c r="H6225" s="15">
        <f>IF($D6225=1,$B6225,-1)</f>
        <v/>
      </c>
      <c r="I6225" s="15">
        <f>IF($D6225=1,$C6225,-1)</f>
        <v/>
      </c>
    </row>
    <row r="6226">
      <c r="A6226" s="33" t="n">
        <v>45551.29166666666</v>
      </c>
      <c r="B6226" s="15">
        <f>WEEKDAY($A6226,2)</f>
        <v/>
      </c>
      <c r="C6226" s="15">
        <f>HOUR($A6226)</f>
        <v/>
      </c>
      <c r="D6226" s="15">
        <f>IF(AND($A6226&gt;=Instellingen!$B$6,$A6226&lt;Instellingen!$B$7),1,0)</f>
        <v/>
      </c>
      <c r="E6226" s="15">
        <f>COUNTIF(tData[BezoekStart],"&lt;"&amp;($A6226+1/24))-COUNTIF(tData[BezoekEind],"&lt;="&amp;$A6226)</f>
        <v/>
      </c>
      <c r="F6226" s="15">
        <f>COUNTIF(tData[BezoekLangStart],"&lt;"&amp;($A6226+1/24))-COUNTIF(tData[BezoekLangEind],"&lt;="&amp;$A6226)</f>
        <v/>
      </c>
      <c r="G6226" s="15">
        <f>IF($D6226=1,$B6226*100+$C6226,-1)</f>
        <v/>
      </c>
      <c r="H6226" s="15">
        <f>IF($D6226=1,$B6226,-1)</f>
        <v/>
      </c>
      <c r="I6226" s="15">
        <f>IF($D6226=1,$C6226,-1)</f>
        <v/>
      </c>
    </row>
    <row r="6227">
      <c r="A6227" s="33" t="n">
        <v>45551.33333333334</v>
      </c>
      <c r="B6227" s="15">
        <f>WEEKDAY($A6227,2)</f>
        <v/>
      </c>
      <c r="C6227" s="15">
        <f>HOUR($A6227)</f>
        <v/>
      </c>
      <c r="D6227" s="15">
        <f>IF(AND($A6227&gt;=Instellingen!$B$6,$A6227&lt;Instellingen!$B$7),1,0)</f>
        <v/>
      </c>
      <c r="E6227" s="15">
        <f>COUNTIF(tData[BezoekStart],"&lt;"&amp;($A6227+1/24))-COUNTIF(tData[BezoekEind],"&lt;="&amp;$A6227)</f>
        <v/>
      </c>
      <c r="F6227" s="15">
        <f>COUNTIF(tData[BezoekLangStart],"&lt;"&amp;($A6227+1/24))-COUNTIF(tData[BezoekLangEind],"&lt;="&amp;$A6227)</f>
        <v/>
      </c>
      <c r="G6227" s="15">
        <f>IF($D6227=1,$B6227*100+$C6227,-1)</f>
        <v/>
      </c>
      <c r="H6227" s="15">
        <f>IF($D6227=1,$B6227,-1)</f>
        <v/>
      </c>
      <c r="I6227" s="15">
        <f>IF($D6227=1,$C6227,-1)</f>
        <v/>
      </c>
    </row>
    <row r="6228">
      <c r="A6228" s="33" t="n">
        <v>45551.375</v>
      </c>
      <c r="B6228" s="15">
        <f>WEEKDAY($A6228,2)</f>
        <v/>
      </c>
      <c r="C6228" s="15">
        <f>HOUR($A6228)</f>
        <v/>
      </c>
      <c r="D6228" s="15">
        <f>IF(AND($A6228&gt;=Instellingen!$B$6,$A6228&lt;Instellingen!$B$7),1,0)</f>
        <v/>
      </c>
      <c r="E6228" s="15">
        <f>COUNTIF(tData[BezoekStart],"&lt;"&amp;($A6228+1/24))-COUNTIF(tData[BezoekEind],"&lt;="&amp;$A6228)</f>
        <v/>
      </c>
      <c r="F6228" s="15">
        <f>COUNTIF(tData[BezoekLangStart],"&lt;"&amp;($A6228+1/24))-COUNTIF(tData[BezoekLangEind],"&lt;="&amp;$A6228)</f>
        <v/>
      </c>
      <c r="G6228" s="15">
        <f>IF($D6228=1,$B6228*100+$C6228,-1)</f>
        <v/>
      </c>
      <c r="H6228" s="15">
        <f>IF($D6228=1,$B6228,-1)</f>
        <v/>
      </c>
      <c r="I6228" s="15">
        <f>IF($D6228=1,$C6228,-1)</f>
        <v/>
      </c>
    </row>
    <row r="6229">
      <c r="A6229" s="33" t="n">
        <v>45551.41666666666</v>
      </c>
      <c r="B6229" s="15">
        <f>WEEKDAY($A6229,2)</f>
        <v/>
      </c>
      <c r="C6229" s="15">
        <f>HOUR($A6229)</f>
        <v/>
      </c>
      <c r="D6229" s="15">
        <f>IF(AND($A6229&gt;=Instellingen!$B$6,$A6229&lt;Instellingen!$B$7),1,0)</f>
        <v/>
      </c>
      <c r="E6229" s="15">
        <f>COUNTIF(tData[BezoekStart],"&lt;"&amp;($A6229+1/24))-COUNTIF(tData[BezoekEind],"&lt;="&amp;$A6229)</f>
        <v/>
      </c>
      <c r="F6229" s="15">
        <f>COUNTIF(tData[BezoekLangStart],"&lt;"&amp;($A6229+1/24))-COUNTIF(tData[BezoekLangEind],"&lt;="&amp;$A6229)</f>
        <v/>
      </c>
      <c r="G6229" s="15">
        <f>IF($D6229=1,$B6229*100+$C6229,-1)</f>
        <v/>
      </c>
      <c r="H6229" s="15">
        <f>IF($D6229=1,$B6229,-1)</f>
        <v/>
      </c>
      <c r="I6229" s="15">
        <f>IF($D6229=1,$C6229,-1)</f>
        <v/>
      </c>
    </row>
    <row r="6230">
      <c r="A6230" s="33" t="n">
        <v>45551.45833333334</v>
      </c>
      <c r="B6230" s="15">
        <f>WEEKDAY($A6230,2)</f>
        <v/>
      </c>
      <c r="C6230" s="15">
        <f>HOUR($A6230)</f>
        <v/>
      </c>
      <c r="D6230" s="15">
        <f>IF(AND($A6230&gt;=Instellingen!$B$6,$A6230&lt;Instellingen!$B$7),1,0)</f>
        <v/>
      </c>
      <c r="E6230" s="15">
        <f>COUNTIF(tData[BezoekStart],"&lt;"&amp;($A6230+1/24))-COUNTIF(tData[BezoekEind],"&lt;="&amp;$A6230)</f>
        <v/>
      </c>
      <c r="F6230" s="15">
        <f>COUNTIF(tData[BezoekLangStart],"&lt;"&amp;($A6230+1/24))-COUNTIF(tData[BezoekLangEind],"&lt;="&amp;$A6230)</f>
        <v/>
      </c>
      <c r="G6230" s="15">
        <f>IF($D6230=1,$B6230*100+$C6230,-1)</f>
        <v/>
      </c>
      <c r="H6230" s="15">
        <f>IF($D6230=1,$B6230,-1)</f>
        <v/>
      </c>
      <c r="I6230" s="15">
        <f>IF($D6230=1,$C6230,-1)</f>
        <v/>
      </c>
    </row>
    <row r="6231">
      <c r="A6231" s="33" t="n">
        <v>45551.5</v>
      </c>
      <c r="B6231" s="15">
        <f>WEEKDAY($A6231,2)</f>
        <v/>
      </c>
      <c r="C6231" s="15">
        <f>HOUR($A6231)</f>
        <v/>
      </c>
      <c r="D6231" s="15">
        <f>IF(AND($A6231&gt;=Instellingen!$B$6,$A6231&lt;Instellingen!$B$7),1,0)</f>
        <v/>
      </c>
      <c r="E6231" s="15">
        <f>COUNTIF(tData[BezoekStart],"&lt;"&amp;($A6231+1/24))-COUNTIF(tData[BezoekEind],"&lt;="&amp;$A6231)</f>
        <v/>
      </c>
      <c r="F6231" s="15">
        <f>COUNTIF(tData[BezoekLangStart],"&lt;"&amp;($A6231+1/24))-COUNTIF(tData[BezoekLangEind],"&lt;="&amp;$A6231)</f>
        <v/>
      </c>
      <c r="G6231" s="15">
        <f>IF($D6231=1,$B6231*100+$C6231,-1)</f>
        <v/>
      </c>
      <c r="H6231" s="15">
        <f>IF($D6231=1,$B6231,-1)</f>
        <v/>
      </c>
      <c r="I6231" s="15">
        <f>IF($D6231=1,$C6231,-1)</f>
        <v/>
      </c>
    </row>
    <row r="6232">
      <c r="A6232" s="33" t="n">
        <v>45551.54166666666</v>
      </c>
      <c r="B6232" s="15">
        <f>WEEKDAY($A6232,2)</f>
        <v/>
      </c>
      <c r="C6232" s="15">
        <f>HOUR($A6232)</f>
        <v/>
      </c>
      <c r="D6232" s="15">
        <f>IF(AND($A6232&gt;=Instellingen!$B$6,$A6232&lt;Instellingen!$B$7),1,0)</f>
        <v/>
      </c>
      <c r="E6232" s="15">
        <f>COUNTIF(tData[BezoekStart],"&lt;"&amp;($A6232+1/24))-COUNTIF(tData[BezoekEind],"&lt;="&amp;$A6232)</f>
        <v/>
      </c>
      <c r="F6232" s="15">
        <f>COUNTIF(tData[BezoekLangStart],"&lt;"&amp;($A6232+1/24))-COUNTIF(tData[BezoekLangEind],"&lt;="&amp;$A6232)</f>
        <v/>
      </c>
      <c r="G6232" s="15">
        <f>IF($D6232=1,$B6232*100+$C6232,-1)</f>
        <v/>
      </c>
      <c r="H6232" s="15">
        <f>IF($D6232=1,$B6232,-1)</f>
        <v/>
      </c>
      <c r="I6232" s="15">
        <f>IF($D6232=1,$C6232,-1)</f>
        <v/>
      </c>
    </row>
    <row r="6233">
      <c r="A6233" s="33" t="n">
        <v>45551.58333333334</v>
      </c>
      <c r="B6233" s="15">
        <f>WEEKDAY($A6233,2)</f>
        <v/>
      </c>
      <c r="C6233" s="15">
        <f>HOUR($A6233)</f>
        <v/>
      </c>
      <c r="D6233" s="15">
        <f>IF(AND($A6233&gt;=Instellingen!$B$6,$A6233&lt;Instellingen!$B$7),1,0)</f>
        <v/>
      </c>
      <c r="E6233" s="15">
        <f>COUNTIF(tData[BezoekStart],"&lt;"&amp;($A6233+1/24))-COUNTIF(tData[BezoekEind],"&lt;="&amp;$A6233)</f>
        <v/>
      </c>
      <c r="F6233" s="15">
        <f>COUNTIF(tData[BezoekLangStart],"&lt;"&amp;($A6233+1/24))-COUNTIF(tData[BezoekLangEind],"&lt;="&amp;$A6233)</f>
        <v/>
      </c>
      <c r="G6233" s="15">
        <f>IF($D6233=1,$B6233*100+$C6233,-1)</f>
        <v/>
      </c>
      <c r="H6233" s="15">
        <f>IF($D6233=1,$B6233,-1)</f>
        <v/>
      </c>
      <c r="I6233" s="15">
        <f>IF($D6233=1,$C6233,-1)</f>
        <v/>
      </c>
    </row>
    <row r="6234">
      <c r="A6234" s="33" t="n">
        <v>45551.625</v>
      </c>
      <c r="B6234" s="15">
        <f>WEEKDAY($A6234,2)</f>
        <v/>
      </c>
      <c r="C6234" s="15">
        <f>HOUR($A6234)</f>
        <v/>
      </c>
      <c r="D6234" s="15">
        <f>IF(AND($A6234&gt;=Instellingen!$B$6,$A6234&lt;Instellingen!$B$7),1,0)</f>
        <v/>
      </c>
      <c r="E6234" s="15">
        <f>COUNTIF(tData[BezoekStart],"&lt;"&amp;($A6234+1/24))-COUNTIF(tData[BezoekEind],"&lt;="&amp;$A6234)</f>
        <v/>
      </c>
      <c r="F6234" s="15">
        <f>COUNTIF(tData[BezoekLangStart],"&lt;"&amp;($A6234+1/24))-COUNTIF(tData[BezoekLangEind],"&lt;="&amp;$A6234)</f>
        <v/>
      </c>
      <c r="G6234" s="15">
        <f>IF($D6234=1,$B6234*100+$C6234,-1)</f>
        <v/>
      </c>
      <c r="H6234" s="15">
        <f>IF($D6234=1,$B6234,-1)</f>
        <v/>
      </c>
      <c r="I6234" s="15">
        <f>IF($D6234=1,$C6234,-1)</f>
        <v/>
      </c>
    </row>
    <row r="6235">
      <c r="A6235" s="33" t="n">
        <v>45551.66666666666</v>
      </c>
      <c r="B6235" s="15">
        <f>WEEKDAY($A6235,2)</f>
        <v/>
      </c>
      <c r="C6235" s="15">
        <f>HOUR($A6235)</f>
        <v/>
      </c>
      <c r="D6235" s="15">
        <f>IF(AND($A6235&gt;=Instellingen!$B$6,$A6235&lt;Instellingen!$B$7),1,0)</f>
        <v/>
      </c>
      <c r="E6235" s="15">
        <f>COUNTIF(tData[BezoekStart],"&lt;"&amp;($A6235+1/24))-COUNTIF(tData[BezoekEind],"&lt;="&amp;$A6235)</f>
        <v/>
      </c>
      <c r="F6235" s="15">
        <f>COUNTIF(tData[BezoekLangStart],"&lt;"&amp;($A6235+1/24))-COUNTIF(tData[BezoekLangEind],"&lt;="&amp;$A6235)</f>
        <v/>
      </c>
      <c r="G6235" s="15">
        <f>IF($D6235=1,$B6235*100+$C6235,-1)</f>
        <v/>
      </c>
      <c r="H6235" s="15">
        <f>IF($D6235=1,$B6235,-1)</f>
        <v/>
      </c>
      <c r="I6235" s="15">
        <f>IF($D6235=1,$C6235,-1)</f>
        <v/>
      </c>
    </row>
    <row r="6236">
      <c r="A6236" s="33" t="n">
        <v>45551.70833333334</v>
      </c>
      <c r="B6236" s="15">
        <f>WEEKDAY($A6236,2)</f>
        <v/>
      </c>
      <c r="C6236" s="15">
        <f>HOUR($A6236)</f>
        <v/>
      </c>
      <c r="D6236" s="15">
        <f>IF(AND($A6236&gt;=Instellingen!$B$6,$A6236&lt;Instellingen!$B$7),1,0)</f>
        <v/>
      </c>
      <c r="E6236" s="15">
        <f>COUNTIF(tData[BezoekStart],"&lt;"&amp;($A6236+1/24))-COUNTIF(tData[BezoekEind],"&lt;="&amp;$A6236)</f>
        <v/>
      </c>
      <c r="F6236" s="15">
        <f>COUNTIF(tData[BezoekLangStart],"&lt;"&amp;($A6236+1/24))-COUNTIF(tData[BezoekLangEind],"&lt;="&amp;$A6236)</f>
        <v/>
      </c>
      <c r="G6236" s="15">
        <f>IF($D6236=1,$B6236*100+$C6236,-1)</f>
        <v/>
      </c>
      <c r="H6236" s="15">
        <f>IF($D6236=1,$B6236,-1)</f>
        <v/>
      </c>
      <c r="I6236" s="15">
        <f>IF($D6236=1,$C6236,-1)</f>
        <v/>
      </c>
    </row>
    <row r="6237">
      <c r="A6237" s="33" t="n">
        <v>45551.75</v>
      </c>
      <c r="B6237" s="15">
        <f>WEEKDAY($A6237,2)</f>
        <v/>
      </c>
      <c r="C6237" s="15">
        <f>HOUR($A6237)</f>
        <v/>
      </c>
      <c r="D6237" s="15">
        <f>IF(AND($A6237&gt;=Instellingen!$B$6,$A6237&lt;Instellingen!$B$7),1,0)</f>
        <v/>
      </c>
      <c r="E6237" s="15">
        <f>COUNTIF(tData[BezoekStart],"&lt;"&amp;($A6237+1/24))-COUNTIF(tData[BezoekEind],"&lt;="&amp;$A6237)</f>
        <v/>
      </c>
      <c r="F6237" s="15">
        <f>COUNTIF(tData[BezoekLangStart],"&lt;"&amp;($A6237+1/24))-COUNTIF(tData[BezoekLangEind],"&lt;="&amp;$A6237)</f>
        <v/>
      </c>
      <c r="G6237" s="15">
        <f>IF($D6237=1,$B6237*100+$C6237,-1)</f>
        <v/>
      </c>
      <c r="H6237" s="15">
        <f>IF($D6237=1,$B6237,-1)</f>
        <v/>
      </c>
      <c r="I6237" s="15">
        <f>IF($D6237=1,$C6237,-1)</f>
        <v/>
      </c>
    </row>
    <row r="6238">
      <c r="A6238" s="33" t="n">
        <v>45551.79166666666</v>
      </c>
      <c r="B6238" s="15">
        <f>WEEKDAY($A6238,2)</f>
        <v/>
      </c>
      <c r="C6238" s="15">
        <f>HOUR($A6238)</f>
        <v/>
      </c>
      <c r="D6238" s="15">
        <f>IF(AND($A6238&gt;=Instellingen!$B$6,$A6238&lt;Instellingen!$B$7),1,0)</f>
        <v/>
      </c>
      <c r="E6238" s="15">
        <f>COUNTIF(tData[BezoekStart],"&lt;"&amp;($A6238+1/24))-COUNTIF(tData[BezoekEind],"&lt;="&amp;$A6238)</f>
        <v/>
      </c>
      <c r="F6238" s="15">
        <f>COUNTIF(tData[BezoekLangStart],"&lt;"&amp;($A6238+1/24))-COUNTIF(tData[BezoekLangEind],"&lt;="&amp;$A6238)</f>
        <v/>
      </c>
      <c r="G6238" s="15">
        <f>IF($D6238=1,$B6238*100+$C6238,-1)</f>
        <v/>
      </c>
      <c r="H6238" s="15">
        <f>IF($D6238=1,$B6238,-1)</f>
        <v/>
      </c>
      <c r="I6238" s="15">
        <f>IF($D6238=1,$C6238,-1)</f>
        <v/>
      </c>
    </row>
    <row r="6239">
      <c r="A6239" s="33" t="n">
        <v>45551.83333333334</v>
      </c>
      <c r="B6239" s="15">
        <f>WEEKDAY($A6239,2)</f>
        <v/>
      </c>
      <c r="C6239" s="15">
        <f>HOUR($A6239)</f>
        <v/>
      </c>
      <c r="D6239" s="15">
        <f>IF(AND($A6239&gt;=Instellingen!$B$6,$A6239&lt;Instellingen!$B$7),1,0)</f>
        <v/>
      </c>
      <c r="E6239" s="15">
        <f>COUNTIF(tData[BezoekStart],"&lt;"&amp;($A6239+1/24))-COUNTIF(tData[BezoekEind],"&lt;="&amp;$A6239)</f>
        <v/>
      </c>
      <c r="F6239" s="15">
        <f>COUNTIF(tData[BezoekLangStart],"&lt;"&amp;($A6239+1/24))-COUNTIF(tData[BezoekLangEind],"&lt;="&amp;$A6239)</f>
        <v/>
      </c>
      <c r="G6239" s="15">
        <f>IF($D6239=1,$B6239*100+$C6239,-1)</f>
        <v/>
      </c>
      <c r="H6239" s="15">
        <f>IF($D6239=1,$B6239,-1)</f>
        <v/>
      </c>
      <c r="I6239" s="15">
        <f>IF($D6239=1,$C6239,-1)</f>
        <v/>
      </c>
    </row>
    <row r="6240">
      <c r="A6240" s="33" t="n">
        <v>45551.875</v>
      </c>
      <c r="B6240" s="15">
        <f>WEEKDAY($A6240,2)</f>
        <v/>
      </c>
      <c r="C6240" s="15">
        <f>HOUR($A6240)</f>
        <v/>
      </c>
      <c r="D6240" s="15">
        <f>IF(AND($A6240&gt;=Instellingen!$B$6,$A6240&lt;Instellingen!$B$7),1,0)</f>
        <v/>
      </c>
      <c r="E6240" s="15">
        <f>COUNTIF(tData[BezoekStart],"&lt;"&amp;($A6240+1/24))-COUNTIF(tData[BezoekEind],"&lt;="&amp;$A6240)</f>
        <v/>
      </c>
      <c r="F6240" s="15">
        <f>COUNTIF(tData[BezoekLangStart],"&lt;"&amp;($A6240+1/24))-COUNTIF(tData[BezoekLangEind],"&lt;="&amp;$A6240)</f>
        <v/>
      </c>
      <c r="G6240" s="15">
        <f>IF($D6240=1,$B6240*100+$C6240,-1)</f>
        <v/>
      </c>
      <c r="H6240" s="15">
        <f>IF($D6240=1,$B6240,-1)</f>
        <v/>
      </c>
      <c r="I6240" s="15">
        <f>IF($D6240=1,$C6240,-1)</f>
        <v/>
      </c>
    </row>
    <row r="6241">
      <c r="A6241" s="33" t="n">
        <v>45551.91666666666</v>
      </c>
      <c r="B6241" s="15">
        <f>WEEKDAY($A6241,2)</f>
        <v/>
      </c>
      <c r="C6241" s="15">
        <f>HOUR($A6241)</f>
        <v/>
      </c>
      <c r="D6241" s="15">
        <f>IF(AND($A6241&gt;=Instellingen!$B$6,$A6241&lt;Instellingen!$B$7),1,0)</f>
        <v/>
      </c>
      <c r="E6241" s="15">
        <f>COUNTIF(tData[BezoekStart],"&lt;"&amp;($A6241+1/24))-COUNTIF(tData[BezoekEind],"&lt;="&amp;$A6241)</f>
        <v/>
      </c>
      <c r="F6241" s="15">
        <f>COUNTIF(tData[BezoekLangStart],"&lt;"&amp;($A6241+1/24))-COUNTIF(tData[BezoekLangEind],"&lt;="&amp;$A6241)</f>
        <v/>
      </c>
      <c r="G6241" s="15">
        <f>IF($D6241=1,$B6241*100+$C6241,-1)</f>
        <v/>
      </c>
      <c r="H6241" s="15">
        <f>IF($D6241=1,$B6241,-1)</f>
        <v/>
      </c>
      <c r="I6241" s="15">
        <f>IF($D6241=1,$C6241,-1)</f>
        <v/>
      </c>
    </row>
    <row r="6242">
      <c r="A6242" s="33" t="n">
        <v>45551.95833333334</v>
      </c>
      <c r="B6242" s="15">
        <f>WEEKDAY($A6242,2)</f>
        <v/>
      </c>
      <c r="C6242" s="15">
        <f>HOUR($A6242)</f>
        <v/>
      </c>
      <c r="D6242" s="15">
        <f>IF(AND($A6242&gt;=Instellingen!$B$6,$A6242&lt;Instellingen!$B$7),1,0)</f>
        <v/>
      </c>
      <c r="E6242" s="15">
        <f>COUNTIF(tData[BezoekStart],"&lt;"&amp;($A6242+1/24))-COUNTIF(tData[BezoekEind],"&lt;="&amp;$A6242)</f>
        <v/>
      </c>
      <c r="F6242" s="15">
        <f>COUNTIF(tData[BezoekLangStart],"&lt;"&amp;($A6242+1/24))-COUNTIF(tData[BezoekLangEind],"&lt;="&amp;$A6242)</f>
        <v/>
      </c>
      <c r="G6242" s="15">
        <f>IF($D6242=1,$B6242*100+$C6242,-1)</f>
        <v/>
      </c>
      <c r="H6242" s="15">
        <f>IF($D6242=1,$B6242,-1)</f>
        <v/>
      </c>
      <c r="I6242" s="15">
        <f>IF($D6242=1,$C6242,-1)</f>
        <v/>
      </c>
    </row>
    <row r="6243">
      <c r="A6243" s="33" t="n">
        <v>45552</v>
      </c>
      <c r="B6243" s="15">
        <f>WEEKDAY($A6243,2)</f>
        <v/>
      </c>
      <c r="C6243" s="15">
        <f>HOUR($A6243)</f>
        <v/>
      </c>
      <c r="D6243" s="15">
        <f>IF(AND($A6243&gt;=Instellingen!$B$6,$A6243&lt;Instellingen!$B$7),1,0)</f>
        <v/>
      </c>
      <c r="E6243" s="15">
        <f>COUNTIF(tData[BezoekStart],"&lt;"&amp;($A6243+1/24))-COUNTIF(tData[BezoekEind],"&lt;="&amp;$A6243)</f>
        <v/>
      </c>
      <c r="F6243" s="15">
        <f>COUNTIF(tData[BezoekLangStart],"&lt;"&amp;($A6243+1/24))-COUNTIF(tData[BezoekLangEind],"&lt;="&amp;$A6243)</f>
        <v/>
      </c>
      <c r="G6243" s="15">
        <f>IF($D6243=1,$B6243*100+$C6243,-1)</f>
        <v/>
      </c>
      <c r="H6243" s="15">
        <f>IF($D6243=1,$B6243,-1)</f>
        <v/>
      </c>
      <c r="I6243" s="15">
        <f>IF($D6243=1,$C6243,-1)</f>
        <v/>
      </c>
    </row>
    <row r="6244">
      <c r="A6244" s="33" t="n">
        <v>45552.04166666666</v>
      </c>
      <c r="B6244" s="15">
        <f>WEEKDAY($A6244,2)</f>
        <v/>
      </c>
      <c r="C6244" s="15">
        <f>HOUR($A6244)</f>
        <v/>
      </c>
      <c r="D6244" s="15">
        <f>IF(AND($A6244&gt;=Instellingen!$B$6,$A6244&lt;Instellingen!$B$7),1,0)</f>
        <v/>
      </c>
      <c r="E6244" s="15">
        <f>COUNTIF(tData[BezoekStart],"&lt;"&amp;($A6244+1/24))-COUNTIF(tData[BezoekEind],"&lt;="&amp;$A6244)</f>
        <v/>
      </c>
      <c r="F6244" s="15">
        <f>COUNTIF(tData[BezoekLangStart],"&lt;"&amp;($A6244+1/24))-COUNTIF(tData[BezoekLangEind],"&lt;="&amp;$A6244)</f>
        <v/>
      </c>
      <c r="G6244" s="15">
        <f>IF($D6244=1,$B6244*100+$C6244,-1)</f>
        <v/>
      </c>
      <c r="H6244" s="15">
        <f>IF($D6244=1,$B6244,-1)</f>
        <v/>
      </c>
      <c r="I6244" s="15">
        <f>IF($D6244=1,$C6244,-1)</f>
        <v/>
      </c>
    </row>
    <row r="6245">
      <c r="A6245" s="33" t="n">
        <v>45552.08333333334</v>
      </c>
      <c r="B6245" s="15">
        <f>WEEKDAY($A6245,2)</f>
        <v/>
      </c>
      <c r="C6245" s="15">
        <f>HOUR($A6245)</f>
        <v/>
      </c>
      <c r="D6245" s="15">
        <f>IF(AND($A6245&gt;=Instellingen!$B$6,$A6245&lt;Instellingen!$B$7),1,0)</f>
        <v/>
      </c>
      <c r="E6245" s="15">
        <f>COUNTIF(tData[BezoekStart],"&lt;"&amp;($A6245+1/24))-COUNTIF(tData[BezoekEind],"&lt;="&amp;$A6245)</f>
        <v/>
      </c>
      <c r="F6245" s="15">
        <f>COUNTIF(tData[BezoekLangStart],"&lt;"&amp;($A6245+1/24))-COUNTIF(tData[BezoekLangEind],"&lt;="&amp;$A6245)</f>
        <v/>
      </c>
      <c r="G6245" s="15">
        <f>IF($D6245=1,$B6245*100+$C6245,-1)</f>
        <v/>
      </c>
      <c r="H6245" s="15">
        <f>IF($D6245=1,$B6245,-1)</f>
        <v/>
      </c>
      <c r="I6245" s="15">
        <f>IF($D6245=1,$C6245,-1)</f>
        <v/>
      </c>
    </row>
    <row r="6246">
      <c r="A6246" s="33" t="n">
        <v>45552.125</v>
      </c>
      <c r="B6246" s="15">
        <f>WEEKDAY($A6246,2)</f>
        <v/>
      </c>
      <c r="C6246" s="15">
        <f>HOUR($A6246)</f>
        <v/>
      </c>
      <c r="D6246" s="15">
        <f>IF(AND($A6246&gt;=Instellingen!$B$6,$A6246&lt;Instellingen!$B$7),1,0)</f>
        <v/>
      </c>
      <c r="E6246" s="15">
        <f>COUNTIF(tData[BezoekStart],"&lt;"&amp;($A6246+1/24))-COUNTIF(tData[BezoekEind],"&lt;="&amp;$A6246)</f>
        <v/>
      </c>
      <c r="F6246" s="15">
        <f>COUNTIF(tData[BezoekLangStart],"&lt;"&amp;($A6246+1/24))-COUNTIF(tData[BezoekLangEind],"&lt;="&amp;$A6246)</f>
        <v/>
      </c>
      <c r="G6246" s="15">
        <f>IF($D6246=1,$B6246*100+$C6246,-1)</f>
        <v/>
      </c>
      <c r="H6246" s="15">
        <f>IF($D6246=1,$B6246,-1)</f>
        <v/>
      </c>
      <c r="I6246" s="15">
        <f>IF($D6246=1,$C6246,-1)</f>
        <v/>
      </c>
    </row>
    <row r="6247">
      <c r="A6247" s="33" t="n">
        <v>45552.16666666666</v>
      </c>
      <c r="B6247" s="15">
        <f>WEEKDAY($A6247,2)</f>
        <v/>
      </c>
      <c r="C6247" s="15">
        <f>HOUR($A6247)</f>
        <v/>
      </c>
      <c r="D6247" s="15">
        <f>IF(AND($A6247&gt;=Instellingen!$B$6,$A6247&lt;Instellingen!$B$7),1,0)</f>
        <v/>
      </c>
      <c r="E6247" s="15">
        <f>COUNTIF(tData[BezoekStart],"&lt;"&amp;($A6247+1/24))-COUNTIF(tData[BezoekEind],"&lt;="&amp;$A6247)</f>
        <v/>
      </c>
      <c r="F6247" s="15">
        <f>COUNTIF(tData[BezoekLangStart],"&lt;"&amp;($A6247+1/24))-COUNTIF(tData[BezoekLangEind],"&lt;="&amp;$A6247)</f>
        <v/>
      </c>
      <c r="G6247" s="15">
        <f>IF($D6247=1,$B6247*100+$C6247,-1)</f>
        <v/>
      </c>
      <c r="H6247" s="15">
        <f>IF($D6247=1,$B6247,-1)</f>
        <v/>
      </c>
      <c r="I6247" s="15">
        <f>IF($D6247=1,$C6247,-1)</f>
        <v/>
      </c>
    </row>
    <row r="6248">
      <c r="A6248" s="33" t="n">
        <v>45552.20833333334</v>
      </c>
      <c r="B6248" s="15">
        <f>WEEKDAY($A6248,2)</f>
        <v/>
      </c>
      <c r="C6248" s="15">
        <f>HOUR($A6248)</f>
        <v/>
      </c>
      <c r="D6248" s="15">
        <f>IF(AND($A6248&gt;=Instellingen!$B$6,$A6248&lt;Instellingen!$B$7),1,0)</f>
        <v/>
      </c>
      <c r="E6248" s="15">
        <f>COUNTIF(tData[BezoekStart],"&lt;"&amp;($A6248+1/24))-COUNTIF(tData[BezoekEind],"&lt;="&amp;$A6248)</f>
        <v/>
      </c>
      <c r="F6248" s="15">
        <f>COUNTIF(tData[BezoekLangStart],"&lt;"&amp;($A6248+1/24))-COUNTIF(tData[BezoekLangEind],"&lt;="&amp;$A6248)</f>
        <v/>
      </c>
      <c r="G6248" s="15">
        <f>IF($D6248=1,$B6248*100+$C6248,-1)</f>
        <v/>
      </c>
      <c r="H6248" s="15">
        <f>IF($D6248=1,$B6248,-1)</f>
        <v/>
      </c>
      <c r="I6248" s="15">
        <f>IF($D6248=1,$C6248,-1)</f>
        <v/>
      </c>
    </row>
    <row r="6249">
      <c r="A6249" s="33" t="n">
        <v>45552.25</v>
      </c>
      <c r="B6249" s="15">
        <f>WEEKDAY($A6249,2)</f>
        <v/>
      </c>
      <c r="C6249" s="15">
        <f>HOUR($A6249)</f>
        <v/>
      </c>
      <c r="D6249" s="15">
        <f>IF(AND($A6249&gt;=Instellingen!$B$6,$A6249&lt;Instellingen!$B$7),1,0)</f>
        <v/>
      </c>
      <c r="E6249" s="15">
        <f>COUNTIF(tData[BezoekStart],"&lt;"&amp;($A6249+1/24))-COUNTIF(tData[BezoekEind],"&lt;="&amp;$A6249)</f>
        <v/>
      </c>
      <c r="F6249" s="15">
        <f>COUNTIF(tData[BezoekLangStart],"&lt;"&amp;($A6249+1/24))-COUNTIF(tData[BezoekLangEind],"&lt;="&amp;$A6249)</f>
        <v/>
      </c>
      <c r="G6249" s="15">
        <f>IF($D6249=1,$B6249*100+$C6249,-1)</f>
        <v/>
      </c>
      <c r="H6249" s="15">
        <f>IF($D6249=1,$B6249,-1)</f>
        <v/>
      </c>
      <c r="I6249" s="15">
        <f>IF($D6249=1,$C6249,-1)</f>
        <v/>
      </c>
    </row>
    <row r="6250">
      <c r="A6250" s="33" t="n">
        <v>45552.29166666666</v>
      </c>
      <c r="B6250" s="15">
        <f>WEEKDAY($A6250,2)</f>
        <v/>
      </c>
      <c r="C6250" s="15">
        <f>HOUR($A6250)</f>
        <v/>
      </c>
      <c r="D6250" s="15">
        <f>IF(AND($A6250&gt;=Instellingen!$B$6,$A6250&lt;Instellingen!$B$7),1,0)</f>
        <v/>
      </c>
      <c r="E6250" s="15">
        <f>COUNTIF(tData[BezoekStart],"&lt;"&amp;($A6250+1/24))-COUNTIF(tData[BezoekEind],"&lt;="&amp;$A6250)</f>
        <v/>
      </c>
      <c r="F6250" s="15">
        <f>COUNTIF(tData[BezoekLangStart],"&lt;"&amp;($A6250+1/24))-COUNTIF(tData[BezoekLangEind],"&lt;="&amp;$A6250)</f>
        <v/>
      </c>
      <c r="G6250" s="15">
        <f>IF($D6250=1,$B6250*100+$C6250,-1)</f>
        <v/>
      </c>
      <c r="H6250" s="15">
        <f>IF($D6250=1,$B6250,-1)</f>
        <v/>
      </c>
      <c r="I6250" s="15">
        <f>IF($D6250=1,$C6250,-1)</f>
        <v/>
      </c>
    </row>
    <row r="6251">
      <c r="A6251" s="33" t="n">
        <v>45552.33333333334</v>
      </c>
      <c r="B6251" s="15">
        <f>WEEKDAY($A6251,2)</f>
        <v/>
      </c>
      <c r="C6251" s="15">
        <f>HOUR($A6251)</f>
        <v/>
      </c>
      <c r="D6251" s="15">
        <f>IF(AND($A6251&gt;=Instellingen!$B$6,$A6251&lt;Instellingen!$B$7),1,0)</f>
        <v/>
      </c>
      <c r="E6251" s="15">
        <f>COUNTIF(tData[BezoekStart],"&lt;"&amp;($A6251+1/24))-COUNTIF(tData[BezoekEind],"&lt;="&amp;$A6251)</f>
        <v/>
      </c>
      <c r="F6251" s="15">
        <f>COUNTIF(tData[BezoekLangStart],"&lt;"&amp;($A6251+1/24))-COUNTIF(tData[BezoekLangEind],"&lt;="&amp;$A6251)</f>
        <v/>
      </c>
      <c r="G6251" s="15">
        <f>IF($D6251=1,$B6251*100+$C6251,-1)</f>
        <v/>
      </c>
      <c r="H6251" s="15">
        <f>IF($D6251=1,$B6251,-1)</f>
        <v/>
      </c>
      <c r="I6251" s="15">
        <f>IF($D6251=1,$C6251,-1)</f>
        <v/>
      </c>
    </row>
    <row r="6252">
      <c r="A6252" s="33" t="n">
        <v>45552.375</v>
      </c>
      <c r="B6252" s="15">
        <f>WEEKDAY($A6252,2)</f>
        <v/>
      </c>
      <c r="C6252" s="15">
        <f>HOUR($A6252)</f>
        <v/>
      </c>
      <c r="D6252" s="15">
        <f>IF(AND($A6252&gt;=Instellingen!$B$6,$A6252&lt;Instellingen!$B$7),1,0)</f>
        <v/>
      </c>
      <c r="E6252" s="15">
        <f>COUNTIF(tData[BezoekStart],"&lt;"&amp;($A6252+1/24))-COUNTIF(tData[BezoekEind],"&lt;="&amp;$A6252)</f>
        <v/>
      </c>
      <c r="F6252" s="15">
        <f>COUNTIF(tData[BezoekLangStart],"&lt;"&amp;($A6252+1/24))-COUNTIF(tData[BezoekLangEind],"&lt;="&amp;$A6252)</f>
        <v/>
      </c>
      <c r="G6252" s="15">
        <f>IF($D6252=1,$B6252*100+$C6252,-1)</f>
        <v/>
      </c>
      <c r="H6252" s="15">
        <f>IF($D6252=1,$B6252,-1)</f>
        <v/>
      </c>
      <c r="I6252" s="15">
        <f>IF($D6252=1,$C6252,-1)</f>
        <v/>
      </c>
    </row>
    <row r="6253">
      <c r="A6253" s="33" t="n">
        <v>45552.41666666666</v>
      </c>
      <c r="B6253" s="15">
        <f>WEEKDAY($A6253,2)</f>
        <v/>
      </c>
      <c r="C6253" s="15">
        <f>HOUR($A6253)</f>
        <v/>
      </c>
      <c r="D6253" s="15">
        <f>IF(AND($A6253&gt;=Instellingen!$B$6,$A6253&lt;Instellingen!$B$7),1,0)</f>
        <v/>
      </c>
      <c r="E6253" s="15">
        <f>COUNTIF(tData[BezoekStart],"&lt;"&amp;($A6253+1/24))-COUNTIF(tData[BezoekEind],"&lt;="&amp;$A6253)</f>
        <v/>
      </c>
      <c r="F6253" s="15">
        <f>COUNTIF(tData[BezoekLangStart],"&lt;"&amp;($A6253+1/24))-COUNTIF(tData[BezoekLangEind],"&lt;="&amp;$A6253)</f>
        <v/>
      </c>
      <c r="G6253" s="15">
        <f>IF($D6253=1,$B6253*100+$C6253,-1)</f>
        <v/>
      </c>
      <c r="H6253" s="15">
        <f>IF($D6253=1,$B6253,-1)</f>
        <v/>
      </c>
      <c r="I6253" s="15">
        <f>IF($D6253=1,$C6253,-1)</f>
        <v/>
      </c>
    </row>
    <row r="6254">
      <c r="A6254" s="33" t="n">
        <v>45552.45833333334</v>
      </c>
      <c r="B6254" s="15">
        <f>WEEKDAY($A6254,2)</f>
        <v/>
      </c>
      <c r="C6254" s="15">
        <f>HOUR($A6254)</f>
        <v/>
      </c>
      <c r="D6254" s="15">
        <f>IF(AND($A6254&gt;=Instellingen!$B$6,$A6254&lt;Instellingen!$B$7),1,0)</f>
        <v/>
      </c>
      <c r="E6254" s="15">
        <f>COUNTIF(tData[BezoekStart],"&lt;"&amp;($A6254+1/24))-COUNTIF(tData[BezoekEind],"&lt;="&amp;$A6254)</f>
        <v/>
      </c>
      <c r="F6254" s="15">
        <f>COUNTIF(tData[BezoekLangStart],"&lt;"&amp;($A6254+1/24))-COUNTIF(tData[BezoekLangEind],"&lt;="&amp;$A6254)</f>
        <v/>
      </c>
      <c r="G6254" s="15">
        <f>IF($D6254=1,$B6254*100+$C6254,-1)</f>
        <v/>
      </c>
      <c r="H6254" s="15">
        <f>IF($D6254=1,$B6254,-1)</f>
        <v/>
      </c>
      <c r="I6254" s="15">
        <f>IF($D6254=1,$C6254,-1)</f>
        <v/>
      </c>
    </row>
    <row r="6255">
      <c r="A6255" s="33" t="n">
        <v>45552.5</v>
      </c>
      <c r="B6255" s="15">
        <f>WEEKDAY($A6255,2)</f>
        <v/>
      </c>
      <c r="C6255" s="15">
        <f>HOUR($A6255)</f>
        <v/>
      </c>
      <c r="D6255" s="15">
        <f>IF(AND($A6255&gt;=Instellingen!$B$6,$A6255&lt;Instellingen!$B$7),1,0)</f>
        <v/>
      </c>
      <c r="E6255" s="15">
        <f>COUNTIF(tData[BezoekStart],"&lt;"&amp;($A6255+1/24))-COUNTIF(tData[BezoekEind],"&lt;="&amp;$A6255)</f>
        <v/>
      </c>
      <c r="F6255" s="15">
        <f>COUNTIF(tData[BezoekLangStart],"&lt;"&amp;($A6255+1/24))-COUNTIF(tData[BezoekLangEind],"&lt;="&amp;$A6255)</f>
        <v/>
      </c>
      <c r="G6255" s="15">
        <f>IF($D6255=1,$B6255*100+$C6255,-1)</f>
        <v/>
      </c>
      <c r="H6255" s="15">
        <f>IF($D6255=1,$B6255,-1)</f>
        <v/>
      </c>
      <c r="I6255" s="15">
        <f>IF($D6255=1,$C6255,-1)</f>
        <v/>
      </c>
    </row>
    <row r="6256">
      <c r="A6256" s="33" t="n">
        <v>45552.54166666666</v>
      </c>
      <c r="B6256" s="15">
        <f>WEEKDAY($A6256,2)</f>
        <v/>
      </c>
      <c r="C6256" s="15">
        <f>HOUR($A6256)</f>
        <v/>
      </c>
      <c r="D6256" s="15">
        <f>IF(AND($A6256&gt;=Instellingen!$B$6,$A6256&lt;Instellingen!$B$7),1,0)</f>
        <v/>
      </c>
      <c r="E6256" s="15">
        <f>COUNTIF(tData[BezoekStart],"&lt;"&amp;($A6256+1/24))-COUNTIF(tData[BezoekEind],"&lt;="&amp;$A6256)</f>
        <v/>
      </c>
      <c r="F6256" s="15">
        <f>COUNTIF(tData[BezoekLangStart],"&lt;"&amp;($A6256+1/24))-COUNTIF(tData[BezoekLangEind],"&lt;="&amp;$A6256)</f>
        <v/>
      </c>
      <c r="G6256" s="15">
        <f>IF($D6256=1,$B6256*100+$C6256,-1)</f>
        <v/>
      </c>
      <c r="H6256" s="15">
        <f>IF($D6256=1,$B6256,-1)</f>
        <v/>
      </c>
      <c r="I6256" s="15">
        <f>IF($D6256=1,$C6256,-1)</f>
        <v/>
      </c>
    </row>
    <row r="6257">
      <c r="A6257" s="33" t="n">
        <v>45552.58333333334</v>
      </c>
      <c r="B6257" s="15">
        <f>WEEKDAY($A6257,2)</f>
        <v/>
      </c>
      <c r="C6257" s="15">
        <f>HOUR($A6257)</f>
        <v/>
      </c>
      <c r="D6257" s="15">
        <f>IF(AND($A6257&gt;=Instellingen!$B$6,$A6257&lt;Instellingen!$B$7),1,0)</f>
        <v/>
      </c>
      <c r="E6257" s="15">
        <f>COUNTIF(tData[BezoekStart],"&lt;"&amp;($A6257+1/24))-COUNTIF(tData[BezoekEind],"&lt;="&amp;$A6257)</f>
        <v/>
      </c>
      <c r="F6257" s="15">
        <f>COUNTIF(tData[BezoekLangStart],"&lt;"&amp;($A6257+1/24))-COUNTIF(tData[BezoekLangEind],"&lt;="&amp;$A6257)</f>
        <v/>
      </c>
      <c r="G6257" s="15">
        <f>IF($D6257=1,$B6257*100+$C6257,-1)</f>
        <v/>
      </c>
      <c r="H6257" s="15">
        <f>IF($D6257=1,$B6257,-1)</f>
        <v/>
      </c>
      <c r="I6257" s="15">
        <f>IF($D6257=1,$C6257,-1)</f>
        <v/>
      </c>
    </row>
    <row r="6258">
      <c r="A6258" s="33" t="n">
        <v>45552.625</v>
      </c>
      <c r="B6258" s="15">
        <f>WEEKDAY($A6258,2)</f>
        <v/>
      </c>
      <c r="C6258" s="15">
        <f>HOUR($A6258)</f>
        <v/>
      </c>
      <c r="D6258" s="15">
        <f>IF(AND($A6258&gt;=Instellingen!$B$6,$A6258&lt;Instellingen!$B$7),1,0)</f>
        <v/>
      </c>
      <c r="E6258" s="15">
        <f>COUNTIF(tData[BezoekStart],"&lt;"&amp;($A6258+1/24))-COUNTIF(tData[BezoekEind],"&lt;="&amp;$A6258)</f>
        <v/>
      </c>
      <c r="F6258" s="15">
        <f>COUNTIF(tData[BezoekLangStart],"&lt;"&amp;($A6258+1/24))-COUNTIF(tData[BezoekLangEind],"&lt;="&amp;$A6258)</f>
        <v/>
      </c>
      <c r="G6258" s="15">
        <f>IF($D6258=1,$B6258*100+$C6258,-1)</f>
        <v/>
      </c>
      <c r="H6258" s="15">
        <f>IF($D6258=1,$B6258,-1)</f>
        <v/>
      </c>
      <c r="I6258" s="15">
        <f>IF($D6258=1,$C6258,-1)</f>
        <v/>
      </c>
    </row>
    <row r="6259">
      <c r="A6259" s="33" t="n">
        <v>45552.66666666666</v>
      </c>
      <c r="B6259" s="15">
        <f>WEEKDAY($A6259,2)</f>
        <v/>
      </c>
      <c r="C6259" s="15">
        <f>HOUR($A6259)</f>
        <v/>
      </c>
      <c r="D6259" s="15">
        <f>IF(AND($A6259&gt;=Instellingen!$B$6,$A6259&lt;Instellingen!$B$7),1,0)</f>
        <v/>
      </c>
      <c r="E6259" s="15">
        <f>COUNTIF(tData[BezoekStart],"&lt;"&amp;($A6259+1/24))-COUNTIF(tData[BezoekEind],"&lt;="&amp;$A6259)</f>
        <v/>
      </c>
      <c r="F6259" s="15">
        <f>COUNTIF(tData[BezoekLangStart],"&lt;"&amp;($A6259+1/24))-COUNTIF(tData[BezoekLangEind],"&lt;="&amp;$A6259)</f>
        <v/>
      </c>
      <c r="G6259" s="15">
        <f>IF($D6259=1,$B6259*100+$C6259,-1)</f>
        <v/>
      </c>
      <c r="H6259" s="15">
        <f>IF($D6259=1,$B6259,-1)</f>
        <v/>
      </c>
      <c r="I6259" s="15">
        <f>IF($D6259=1,$C6259,-1)</f>
        <v/>
      </c>
    </row>
    <row r="6260">
      <c r="A6260" s="33" t="n">
        <v>45552.70833333334</v>
      </c>
      <c r="B6260" s="15">
        <f>WEEKDAY($A6260,2)</f>
        <v/>
      </c>
      <c r="C6260" s="15">
        <f>HOUR($A6260)</f>
        <v/>
      </c>
      <c r="D6260" s="15">
        <f>IF(AND($A6260&gt;=Instellingen!$B$6,$A6260&lt;Instellingen!$B$7),1,0)</f>
        <v/>
      </c>
      <c r="E6260" s="15">
        <f>COUNTIF(tData[BezoekStart],"&lt;"&amp;($A6260+1/24))-COUNTIF(tData[BezoekEind],"&lt;="&amp;$A6260)</f>
        <v/>
      </c>
      <c r="F6260" s="15">
        <f>COUNTIF(tData[BezoekLangStart],"&lt;"&amp;($A6260+1/24))-COUNTIF(tData[BezoekLangEind],"&lt;="&amp;$A6260)</f>
        <v/>
      </c>
      <c r="G6260" s="15">
        <f>IF($D6260=1,$B6260*100+$C6260,-1)</f>
        <v/>
      </c>
      <c r="H6260" s="15">
        <f>IF($D6260=1,$B6260,-1)</f>
        <v/>
      </c>
      <c r="I6260" s="15">
        <f>IF($D6260=1,$C6260,-1)</f>
        <v/>
      </c>
    </row>
    <row r="6261">
      <c r="A6261" s="33" t="n">
        <v>45552.75</v>
      </c>
      <c r="B6261" s="15">
        <f>WEEKDAY($A6261,2)</f>
        <v/>
      </c>
      <c r="C6261" s="15">
        <f>HOUR($A6261)</f>
        <v/>
      </c>
      <c r="D6261" s="15">
        <f>IF(AND($A6261&gt;=Instellingen!$B$6,$A6261&lt;Instellingen!$B$7),1,0)</f>
        <v/>
      </c>
      <c r="E6261" s="15">
        <f>COUNTIF(tData[BezoekStart],"&lt;"&amp;($A6261+1/24))-COUNTIF(tData[BezoekEind],"&lt;="&amp;$A6261)</f>
        <v/>
      </c>
      <c r="F6261" s="15">
        <f>COUNTIF(tData[BezoekLangStart],"&lt;"&amp;($A6261+1/24))-COUNTIF(tData[BezoekLangEind],"&lt;="&amp;$A6261)</f>
        <v/>
      </c>
      <c r="G6261" s="15">
        <f>IF($D6261=1,$B6261*100+$C6261,-1)</f>
        <v/>
      </c>
      <c r="H6261" s="15">
        <f>IF($D6261=1,$B6261,-1)</f>
        <v/>
      </c>
      <c r="I6261" s="15">
        <f>IF($D6261=1,$C6261,-1)</f>
        <v/>
      </c>
    </row>
    <row r="6262">
      <c r="A6262" s="33" t="n">
        <v>45552.79166666666</v>
      </c>
      <c r="B6262" s="15">
        <f>WEEKDAY($A6262,2)</f>
        <v/>
      </c>
      <c r="C6262" s="15">
        <f>HOUR($A6262)</f>
        <v/>
      </c>
      <c r="D6262" s="15">
        <f>IF(AND($A6262&gt;=Instellingen!$B$6,$A6262&lt;Instellingen!$B$7),1,0)</f>
        <v/>
      </c>
      <c r="E6262" s="15">
        <f>COUNTIF(tData[BezoekStart],"&lt;"&amp;($A6262+1/24))-COUNTIF(tData[BezoekEind],"&lt;="&amp;$A6262)</f>
        <v/>
      </c>
      <c r="F6262" s="15">
        <f>COUNTIF(tData[BezoekLangStart],"&lt;"&amp;($A6262+1/24))-COUNTIF(tData[BezoekLangEind],"&lt;="&amp;$A6262)</f>
        <v/>
      </c>
      <c r="G6262" s="15">
        <f>IF($D6262=1,$B6262*100+$C6262,-1)</f>
        <v/>
      </c>
      <c r="H6262" s="15">
        <f>IF($D6262=1,$B6262,-1)</f>
        <v/>
      </c>
      <c r="I6262" s="15">
        <f>IF($D6262=1,$C6262,-1)</f>
        <v/>
      </c>
    </row>
    <row r="6263">
      <c r="A6263" s="33" t="n">
        <v>45552.83333333334</v>
      </c>
      <c r="B6263" s="15">
        <f>WEEKDAY($A6263,2)</f>
        <v/>
      </c>
      <c r="C6263" s="15">
        <f>HOUR($A6263)</f>
        <v/>
      </c>
      <c r="D6263" s="15">
        <f>IF(AND($A6263&gt;=Instellingen!$B$6,$A6263&lt;Instellingen!$B$7),1,0)</f>
        <v/>
      </c>
      <c r="E6263" s="15">
        <f>COUNTIF(tData[BezoekStart],"&lt;"&amp;($A6263+1/24))-COUNTIF(tData[BezoekEind],"&lt;="&amp;$A6263)</f>
        <v/>
      </c>
      <c r="F6263" s="15">
        <f>COUNTIF(tData[BezoekLangStart],"&lt;"&amp;($A6263+1/24))-COUNTIF(tData[BezoekLangEind],"&lt;="&amp;$A6263)</f>
        <v/>
      </c>
      <c r="G6263" s="15">
        <f>IF($D6263=1,$B6263*100+$C6263,-1)</f>
        <v/>
      </c>
      <c r="H6263" s="15">
        <f>IF($D6263=1,$B6263,-1)</f>
        <v/>
      </c>
      <c r="I6263" s="15">
        <f>IF($D6263=1,$C6263,-1)</f>
        <v/>
      </c>
    </row>
    <row r="6264">
      <c r="A6264" s="33" t="n">
        <v>45552.875</v>
      </c>
      <c r="B6264" s="15">
        <f>WEEKDAY($A6264,2)</f>
        <v/>
      </c>
      <c r="C6264" s="15">
        <f>HOUR($A6264)</f>
        <v/>
      </c>
      <c r="D6264" s="15">
        <f>IF(AND($A6264&gt;=Instellingen!$B$6,$A6264&lt;Instellingen!$B$7),1,0)</f>
        <v/>
      </c>
      <c r="E6264" s="15">
        <f>COUNTIF(tData[BezoekStart],"&lt;"&amp;($A6264+1/24))-COUNTIF(tData[BezoekEind],"&lt;="&amp;$A6264)</f>
        <v/>
      </c>
      <c r="F6264" s="15">
        <f>COUNTIF(tData[BezoekLangStart],"&lt;"&amp;($A6264+1/24))-COUNTIF(tData[BezoekLangEind],"&lt;="&amp;$A6264)</f>
        <v/>
      </c>
      <c r="G6264" s="15">
        <f>IF($D6264=1,$B6264*100+$C6264,-1)</f>
        <v/>
      </c>
      <c r="H6264" s="15">
        <f>IF($D6264=1,$B6264,-1)</f>
        <v/>
      </c>
      <c r="I6264" s="15">
        <f>IF($D6264=1,$C6264,-1)</f>
        <v/>
      </c>
    </row>
    <row r="6265">
      <c r="A6265" s="33" t="n">
        <v>45552.91666666666</v>
      </c>
      <c r="B6265" s="15">
        <f>WEEKDAY($A6265,2)</f>
        <v/>
      </c>
      <c r="C6265" s="15">
        <f>HOUR($A6265)</f>
        <v/>
      </c>
      <c r="D6265" s="15">
        <f>IF(AND($A6265&gt;=Instellingen!$B$6,$A6265&lt;Instellingen!$B$7),1,0)</f>
        <v/>
      </c>
      <c r="E6265" s="15">
        <f>COUNTIF(tData[BezoekStart],"&lt;"&amp;($A6265+1/24))-COUNTIF(tData[BezoekEind],"&lt;="&amp;$A6265)</f>
        <v/>
      </c>
      <c r="F6265" s="15">
        <f>COUNTIF(tData[BezoekLangStart],"&lt;"&amp;($A6265+1/24))-COUNTIF(tData[BezoekLangEind],"&lt;="&amp;$A6265)</f>
        <v/>
      </c>
      <c r="G6265" s="15">
        <f>IF($D6265=1,$B6265*100+$C6265,-1)</f>
        <v/>
      </c>
      <c r="H6265" s="15">
        <f>IF($D6265=1,$B6265,-1)</f>
        <v/>
      </c>
      <c r="I6265" s="15">
        <f>IF($D6265=1,$C6265,-1)</f>
        <v/>
      </c>
    </row>
    <row r="6266">
      <c r="A6266" s="33" t="n">
        <v>45552.95833333334</v>
      </c>
      <c r="B6266" s="15">
        <f>WEEKDAY($A6266,2)</f>
        <v/>
      </c>
      <c r="C6266" s="15">
        <f>HOUR($A6266)</f>
        <v/>
      </c>
      <c r="D6266" s="15">
        <f>IF(AND($A6266&gt;=Instellingen!$B$6,$A6266&lt;Instellingen!$B$7),1,0)</f>
        <v/>
      </c>
      <c r="E6266" s="15">
        <f>COUNTIF(tData[BezoekStart],"&lt;"&amp;($A6266+1/24))-COUNTIF(tData[BezoekEind],"&lt;="&amp;$A6266)</f>
        <v/>
      </c>
      <c r="F6266" s="15">
        <f>COUNTIF(tData[BezoekLangStart],"&lt;"&amp;($A6266+1/24))-COUNTIF(tData[BezoekLangEind],"&lt;="&amp;$A6266)</f>
        <v/>
      </c>
      <c r="G6266" s="15">
        <f>IF($D6266=1,$B6266*100+$C6266,-1)</f>
        <v/>
      </c>
      <c r="H6266" s="15">
        <f>IF($D6266=1,$B6266,-1)</f>
        <v/>
      </c>
      <c r="I6266" s="15">
        <f>IF($D6266=1,$C6266,-1)</f>
        <v/>
      </c>
    </row>
    <row r="6267">
      <c r="A6267" s="33" t="n">
        <v>45553</v>
      </c>
      <c r="B6267" s="15">
        <f>WEEKDAY($A6267,2)</f>
        <v/>
      </c>
      <c r="C6267" s="15">
        <f>HOUR($A6267)</f>
        <v/>
      </c>
      <c r="D6267" s="15">
        <f>IF(AND($A6267&gt;=Instellingen!$B$6,$A6267&lt;Instellingen!$B$7),1,0)</f>
        <v/>
      </c>
      <c r="E6267" s="15">
        <f>COUNTIF(tData[BezoekStart],"&lt;"&amp;($A6267+1/24))-COUNTIF(tData[BezoekEind],"&lt;="&amp;$A6267)</f>
        <v/>
      </c>
      <c r="F6267" s="15">
        <f>COUNTIF(tData[BezoekLangStart],"&lt;"&amp;($A6267+1/24))-COUNTIF(tData[BezoekLangEind],"&lt;="&amp;$A6267)</f>
        <v/>
      </c>
      <c r="G6267" s="15">
        <f>IF($D6267=1,$B6267*100+$C6267,-1)</f>
        <v/>
      </c>
      <c r="H6267" s="15">
        <f>IF($D6267=1,$B6267,-1)</f>
        <v/>
      </c>
      <c r="I6267" s="15">
        <f>IF($D6267=1,$C6267,-1)</f>
        <v/>
      </c>
    </row>
    <row r="6268">
      <c r="A6268" s="33" t="n">
        <v>45553.04166666666</v>
      </c>
      <c r="B6268" s="15">
        <f>WEEKDAY($A6268,2)</f>
        <v/>
      </c>
      <c r="C6268" s="15">
        <f>HOUR($A6268)</f>
        <v/>
      </c>
      <c r="D6268" s="15">
        <f>IF(AND($A6268&gt;=Instellingen!$B$6,$A6268&lt;Instellingen!$B$7),1,0)</f>
        <v/>
      </c>
      <c r="E6268" s="15">
        <f>COUNTIF(tData[BezoekStart],"&lt;"&amp;($A6268+1/24))-COUNTIF(tData[BezoekEind],"&lt;="&amp;$A6268)</f>
        <v/>
      </c>
      <c r="F6268" s="15">
        <f>COUNTIF(tData[BezoekLangStart],"&lt;"&amp;($A6268+1/24))-COUNTIF(tData[BezoekLangEind],"&lt;="&amp;$A6268)</f>
        <v/>
      </c>
      <c r="G6268" s="15">
        <f>IF($D6268=1,$B6268*100+$C6268,-1)</f>
        <v/>
      </c>
      <c r="H6268" s="15">
        <f>IF($D6268=1,$B6268,-1)</f>
        <v/>
      </c>
      <c r="I6268" s="15">
        <f>IF($D6268=1,$C6268,-1)</f>
        <v/>
      </c>
    </row>
    <row r="6269">
      <c r="A6269" s="33" t="n">
        <v>45553.08333333334</v>
      </c>
      <c r="B6269" s="15">
        <f>WEEKDAY($A6269,2)</f>
        <v/>
      </c>
      <c r="C6269" s="15">
        <f>HOUR($A6269)</f>
        <v/>
      </c>
      <c r="D6269" s="15">
        <f>IF(AND($A6269&gt;=Instellingen!$B$6,$A6269&lt;Instellingen!$B$7),1,0)</f>
        <v/>
      </c>
      <c r="E6269" s="15">
        <f>COUNTIF(tData[BezoekStart],"&lt;"&amp;($A6269+1/24))-COUNTIF(tData[BezoekEind],"&lt;="&amp;$A6269)</f>
        <v/>
      </c>
      <c r="F6269" s="15">
        <f>COUNTIF(tData[BezoekLangStart],"&lt;"&amp;($A6269+1/24))-COUNTIF(tData[BezoekLangEind],"&lt;="&amp;$A6269)</f>
        <v/>
      </c>
      <c r="G6269" s="15">
        <f>IF($D6269=1,$B6269*100+$C6269,-1)</f>
        <v/>
      </c>
      <c r="H6269" s="15">
        <f>IF($D6269=1,$B6269,-1)</f>
        <v/>
      </c>
      <c r="I6269" s="15">
        <f>IF($D6269=1,$C6269,-1)</f>
        <v/>
      </c>
    </row>
    <row r="6270">
      <c r="A6270" s="33" t="n">
        <v>45553.125</v>
      </c>
      <c r="B6270" s="15">
        <f>WEEKDAY($A6270,2)</f>
        <v/>
      </c>
      <c r="C6270" s="15">
        <f>HOUR($A6270)</f>
        <v/>
      </c>
      <c r="D6270" s="15">
        <f>IF(AND($A6270&gt;=Instellingen!$B$6,$A6270&lt;Instellingen!$B$7),1,0)</f>
        <v/>
      </c>
      <c r="E6270" s="15">
        <f>COUNTIF(tData[BezoekStart],"&lt;"&amp;($A6270+1/24))-COUNTIF(tData[BezoekEind],"&lt;="&amp;$A6270)</f>
        <v/>
      </c>
      <c r="F6270" s="15">
        <f>COUNTIF(tData[BezoekLangStart],"&lt;"&amp;($A6270+1/24))-COUNTIF(tData[BezoekLangEind],"&lt;="&amp;$A6270)</f>
        <v/>
      </c>
      <c r="G6270" s="15">
        <f>IF($D6270=1,$B6270*100+$C6270,-1)</f>
        <v/>
      </c>
      <c r="H6270" s="15">
        <f>IF($D6270=1,$B6270,-1)</f>
        <v/>
      </c>
      <c r="I6270" s="15">
        <f>IF($D6270=1,$C6270,-1)</f>
        <v/>
      </c>
    </row>
    <row r="6271">
      <c r="A6271" s="33" t="n">
        <v>45553.16666666666</v>
      </c>
      <c r="B6271" s="15">
        <f>WEEKDAY($A6271,2)</f>
        <v/>
      </c>
      <c r="C6271" s="15">
        <f>HOUR($A6271)</f>
        <v/>
      </c>
      <c r="D6271" s="15">
        <f>IF(AND($A6271&gt;=Instellingen!$B$6,$A6271&lt;Instellingen!$B$7),1,0)</f>
        <v/>
      </c>
      <c r="E6271" s="15">
        <f>COUNTIF(tData[BezoekStart],"&lt;"&amp;($A6271+1/24))-COUNTIF(tData[BezoekEind],"&lt;="&amp;$A6271)</f>
        <v/>
      </c>
      <c r="F6271" s="15">
        <f>COUNTIF(tData[BezoekLangStart],"&lt;"&amp;($A6271+1/24))-COUNTIF(tData[BezoekLangEind],"&lt;="&amp;$A6271)</f>
        <v/>
      </c>
      <c r="G6271" s="15">
        <f>IF($D6271=1,$B6271*100+$C6271,-1)</f>
        <v/>
      </c>
      <c r="H6271" s="15">
        <f>IF($D6271=1,$B6271,-1)</f>
        <v/>
      </c>
      <c r="I6271" s="15">
        <f>IF($D6271=1,$C6271,-1)</f>
        <v/>
      </c>
    </row>
    <row r="6272">
      <c r="A6272" s="33" t="n">
        <v>45553.20833333334</v>
      </c>
      <c r="B6272" s="15">
        <f>WEEKDAY($A6272,2)</f>
        <v/>
      </c>
      <c r="C6272" s="15">
        <f>HOUR($A6272)</f>
        <v/>
      </c>
      <c r="D6272" s="15">
        <f>IF(AND($A6272&gt;=Instellingen!$B$6,$A6272&lt;Instellingen!$B$7),1,0)</f>
        <v/>
      </c>
      <c r="E6272" s="15">
        <f>COUNTIF(tData[BezoekStart],"&lt;"&amp;($A6272+1/24))-COUNTIF(tData[BezoekEind],"&lt;="&amp;$A6272)</f>
        <v/>
      </c>
      <c r="F6272" s="15">
        <f>COUNTIF(tData[BezoekLangStart],"&lt;"&amp;($A6272+1/24))-COUNTIF(tData[BezoekLangEind],"&lt;="&amp;$A6272)</f>
        <v/>
      </c>
      <c r="G6272" s="15">
        <f>IF($D6272=1,$B6272*100+$C6272,-1)</f>
        <v/>
      </c>
      <c r="H6272" s="15">
        <f>IF($D6272=1,$B6272,-1)</f>
        <v/>
      </c>
      <c r="I6272" s="15">
        <f>IF($D6272=1,$C6272,-1)</f>
        <v/>
      </c>
    </row>
    <row r="6273">
      <c r="A6273" s="33" t="n">
        <v>45553.25</v>
      </c>
      <c r="B6273" s="15">
        <f>WEEKDAY($A6273,2)</f>
        <v/>
      </c>
      <c r="C6273" s="15">
        <f>HOUR($A6273)</f>
        <v/>
      </c>
      <c r="D6273" s="15">
        <f>IF(AND($A6273&gt;=Instellingen!$B$6,$A6273&lt;Instellingen!$B$7),1,0)</f>
        <v/>
      </c>
      <c r="E6273" s="15">
        <f>COUNTIF(tData[BezoekStart],"&lt;"&amp;($A6273+1/24))-COUNTIF(tData[BezoekEind],"&lt;="&amp;$A6273)</f>
        <v/>
      </c>
      <c r="F6273" s="15">
        <f>COUNTIF(tData[BezoekLangStart],"&lt;"&amp;($A6273+1/24))-COUNTIF(tData[BezoekLangEind],"&lt;="&amp;$A6273)</f>
        <v/>
      </c>
      <c r="G6273" s="15">
        <f>IF($D6273=1,$B6273*100+$C6273,-1)</f>
        <v/>
      </c>
      <c r="H6273" s="15">
        <f>IF($D6273=1,$B6273,-1)</f>
        <v/>
      </c>
      <c r="I6273" s="15">
        <f>IF($D6273=1,$C6273,-1)</f>
        <v/>
      </c>
    </row>
    <row r="6274">
      <c r="A6274" s="33" t="n">
        <v>45553.29166666666</v>
      </c>
      <c r="B6274" s="15">
        <f>WEEKDAY($A6274,2)</f>
        <v/>
      </c>
      <c r="C6274" s="15">
        <f>HOUR($A6274)</f>
        <v/>
      </c>
      <c r="D6274" s="15">
        <f>IF(AND($A6274&gt;=Instellingen!$B$6,$A6274&lt;Instellingen!$B$7),1,0)</f>
        <v/>
      </c>
      <c r="E6274" s="15">
        <f>COUNTIF(tData[BezoekStart],"&lt;"&amp;($A6274+1/24))-COUNTIF(tData[BezoekEind],"&lt;="&amp;$A6274)</f>
        <v/>
      </c>
      <c r="F6274" s="15">
        <f>COUNTIF(tData[BezoekLangStart],"&lt;"&amp;($A6274+1/24))-COUNTIF(tData[BezoekLangEind],"&lt;="&amp;$A6274)</f>
        <v/>
      </c>
      <c r="G6274" s="15">
        <f>IF($D6274=1,$B6274*100+$C6274,-1)</f>
        <v/>
      </c>
      <c r="H6274" s="15">
        <f>IF($D6274=1,$B6274,-1)</f>
        <v/>
      </c>
      <c r="I6274" s="15">
        <f>IF($D6274=1,$C6274,-1)</f>
        <v/>
      </c>
    </row>
    <row r="6275">
      <c r="A6275" s="33" t="n">
        <v>45553.33333333334</v>
      </c>
      <c r="B6275" s="15">
        <f>WEEKDAY($A6275,2)</f>
        <v/>
      </c>
      <c r="C6275" s="15">
        <f>HOUR($A6275)</f>
        <v/>
      </c>
      <c r="D6275" s="15">
        <f>IF(AND($A6275&gt;=Instellingen!$B$6,$A6275&lt;Instellingen!$B$7),1,0)</f>
        <v/>
      </c>
      <c r="E6275" s="15">
        <f>COUNTIF(tData[BezoekStart],"&lt;"&amp;($A6275+1/24))-COUNTIF(tData[BezoekEind],"&lt;="&amp;$A6275)</f>
        <v/>
      </c>
      <c r="F6275" s="15">
        <f>COUNTIF(tData[BezoekLangStart],"&lt;"&amp;($A6275+1/24))-COUNTIF(tData[BezoekLangEind],"&lt;="&amp;$A6275)</f>
        <v/>
      </c>
      <c r="G6275" s="15">
        <f>IF($D6275=1,$B6275*100+$C6275,-1)</f>
        <v/>
      </c>
      <c r="H6275" s="15">
        <f>IF($D6275=1,$B6275,-1)</f>
        <v/>
      </c>
      <c r="I6275" s="15">
        <f>IF($D6275=1,$C6275,-1)</f>
        <v/>
      </c>
    </row>
    <row r="6276">
      <c r="A6276" s="33" t="n">
        <v>45553.375</v>
      </c>
      <c r="B6276" s="15">
        <f>WEEKDAY($A6276,2)</f>
        <v/>
      </c>
      <c r="C6276" s="15">
        <f>HOUR($A6276)</f>
        <v/>
      </c>
      <c r="D6276" s="15">
        <f>IF(AND($A6276&gt;=Instellingen!$B$6,$A6276&lt;Instellingen!$B$7),1,0)</f>
        <v/>
      </c>
      <c r="E6276" s="15">
        <f>COUNTIF(tData[BezoekStart],"&lt;"&amp;($A6276+1/24))-COUNTIF(tData[BezoekEind],"&lt;="&amp;$A6276)</f>
        <v/>
      </c>
      <c r="F6276" s="15">
        <f>COUNTIF(tData[BezoekLangStart],"&lt;"&amp;($A6276+1/24))-COUNTIF(tData[BezoekLangEind],"&lt;="&amp;$A6276)</f>
        <v/>
      </c>
      <c r="G6276" s="15">
        <f>IF($D6276=1,$B6276*100+$C6276,-1)</f>
        <v/>
      </c>
      <c r="H6276" s="15">
        <f>IF($D6276=1,$B6276,-1)</f>
        <v/>
      </c>
      <c r="I6276" s="15">
        <f>IF($D6276=1,$C6276,-1)</f>
        <v/>
      </c>
    </row>
    <row r="6277">
      <c r="A6277" s="33" t="n">
        <v>45553.41666666666</v>
      </c>
      <c r="B6277" s="15">
        <f>WEEKDAY($A6277,2)</f>
        <v/>
      </c>
      <c r="C6277" s="15">
        <f>HOUR($A6277)</f>
        <v/>
      </c>
      <c r="D6277" s="15">
        <f>IF(AND($A6277&gt;=Instellingen!$B$6,$A6277&lt;Instellingen!$B$7),1,0)</f>
        <v/>
      </c>
      <c r="E6277" s="15">
        <f>COUNTIF(tData[BezoekStart],"&lt;"&amp;($A6277+1/24))-COUNTIF(tData[BezoekEind],"&lt;="&amp;$A6277)</f>
        <v/>
      </c>
      <c r="F6277" s="15">
        <f>COUNTIF(tData[BezoekLangStart],"&lt;"&amp;($A6277+1/24))-COUNTIF(tData[BezoekLangEind],"&lt;="&amp;$A6277)</f>
        <v/>
      </c>
      <c r="G6277" s="15">
        <f>IF($D6277=1,$B6277*100+$C6277,-1)</f>
        <v/>
      </c>
      <c r="H6277" s="15">
        <f>IF($D6277=1,$B6277,-1)</f>
        <v/>
      </c>
      <c r="I6277" s="15">
        <f>IF($D6277=1,$C6277,-1)</f>
        <v/>
      </c>
    </row>
    <row r="6278">
      <c r="A6278" s="33" t="n">
        <v>45553.45833333334</v>
      </c>
      <c r="B6278" s="15">
        <f>WEEKDAY($A6278,2)</f>
        <v/>
      </c>
      <c r="C6278" s="15">
        <f>HOUR($A6278)</f>
        <v/>
      </c>
      <c r="D6278" s="15">
        <f>IF(AND($A6278&gt;=Instellingen!$B$6,$A6278&lt;Instellingen!$B$7),1,0)</f>
        <v/>
      </c>
      <c r="E6278" s="15">
        <f>COUNTIF(tData[BezoekStart],"&lt;"&amp;($A6278+1/24))-COUNTIF(tData[BezoekEind],"&lt;="&amp;$A6278)</f>
        <v/>
      </c>
      <c r="F6278" s="15">
        <f>COUNTIF(tData[BezoekLangStart],"&lt;"&amp;($A6278+1/24))-COUNTIF(tData[BezoekLangEind],"&lt;="&amp;$A6278)</f>
        <v/>
      </c>
      <c r="G6278" s="15">
        <f>IF($D6278=1,$B6278*100+$C6278,-1)</f>
        <v/>
      </c>
      <c r="H6278" s="15">
        <f>IF($D6278=1,$B6278,-1)</f>
        <v/>
      </c>
      <c r="I6278" s="15">
        <f>IF($D6278=1,$C6278,-1)</f>
        <v/>
      </c>
    </row>
    <row r="6279">
      <c r="A6279" s="33" t="n">
        <v>45553.5</v>
      </c>
      <c r="B6279" s="15">
        <f>WEEKDAY($A6279,2)</f>
        <v/>
      </c>
      <c r="C6279" s="15">
        <f>HOUR($A6279)</f>
        <v/>
      </c>
      <c r="D6279" s="15">
        <f>IF(AND($A6279&gt;=Instellingen!$B$6,$A6279&lt;Instellingen!$B$7),1,0)</f>
        <v/>
      </c>
      <c r="E6279" s="15">
        <f>COUNTIF(tData[BezoekStart],"&lt;"&amp;($A6279+1/24))-COUNTIF(tData[BezoekEind],"&lt;="&amp;$A6279)</f>
        <v/>
      </c>
      <c r="F6279" s="15">
        <f>COUNTIF(tData[BezoekLangStart],"&lt;"&amp;($A6279+1/24))-COUNTIF(tData[BezoekLangEind],"&lt;="&amp;$A6279)</f>
        <v/>
      </c>
      <c r="G6279" s="15">
        <f>IF($D6279=1,$B6279*100+$C6279,-1)</f>
        <v/>
      </c>
      <c r="H6279" s="15">
        <f>IF($D6279=1,$B6279,-1)</f>
        <v/>
      </c>
      <c r="I6279" s="15">
        <f>IF($D6279=1,$C6279,-1)</f>
        <v/>
      </c>
    </row>
    <row r="6280">
      <c r="A6280" s="33" t="n">
        <v>45553.54166666666</v>
      </c>
      <c r="B6280" s="15">
        <f>WEEKDAY($A6280,2)</f>
        <v/>
      </c>
      <c r="C6280" s="15">
        <f>HOUR($A6280)</f>
        <v/>
      </c>
      <c r="D6280" s="15">
        <f>IF(AND($A6280&gt;=Instellingen!$B$6,$A6280&lt;Instellingen!$B$7),1,0)</f>
        <v/>
      </c>
      <c r="E6280" s="15">
        <f>COUNTIF(tData[BezoekStart],"&lt;"&amp;($A6280+1/24))-COUNTIF(tData[BezoekEind],"&lt;="&amp;$A6280)</f>
        <v/>
      </c>
      <c r="F6280" s="15">
        <f>COUNTIF(tData[BezoekLangStart],"&lt;"&amp;($A6280+1/24))-COUNTIF(tData[BezoekLangEind],"&lt;="&amp;$A6280)</f>
        <v/>
      </c>
      <c r="G6280" s="15">
        <f>IF($D6280=1,$B6280*100+$C6280,-1)</f>
        <v/>
      </c>
      <c r="H6280" s="15">
        <f>IF($D6280=1,$B6280,-1)</f>
        <v/>
      </c>
      <c r="I6280" s="15">
        <f>IF($D6280=1,$C6280,-1)</f>
        <v/>
      </c>
    </row>
    <row r="6281">
      <c r="A6281" s="33" t="n">
        <v>45553.58333333334</v>
      </c>
      <c r="B6281" s="15">
        <f>WEEKDAY($A6281,2)</f>
        <v/>
      </c>
      <c r="C6281" s="15">
        <f>HOUR($A6281)</f>
        <v/>
      </c>
      <c r="D6281" s="15">
        <f>IF(AND($A6281&gt;=Instellingen!$B$6,$A6281&lt;Instellingen!$B$7),1,0)</f>
        <v/>
      </c>
      <c r="E6281" s="15">
        <f>COUNTIF(tData[BezoekStart],"&lt;"&amp;($A6281+1/24))-COUNTIF(tData[BezoekEind],"&lt;="&amp;$A6281)</f>
        <v/>
      </c>
      <c r="F6281" s="15">
        <f>COUNTIF(tData[BezoekLangStart],"&lt;"&amp;($A6281+1/24))-COUNTIF(tData[BezoekLangEind],"&lt;="&amp;$A6281)</f>
        <v/>
      </c>
      <c r="G6281" s="15">
        <f>IF($D6281=1,$B6281*100+$C6281,-1)</f>
        <v/>
      </c>
      <c r="H6281" s="15">
        <f>IF($D6281=1,$B6281,-1)</f>
        <v/>
      </c>
      <c r="I6281" s="15">
        <f>IF($D6281=1,$C6281,-1)</f>
        <v/>
      </c>
    </row>
    <row r="6282">
      <c r="A6282" s="33" t="n">
        <v>45553.625</v>
      </c>
      <c r="B6282" s="15">
        <f>WEEKDAY($A6282,2)</f>
        <v/>
      </c>
      <c r="C6282" s="15">
        <f>HOUR($A6282)</f>
        <v/>
      </c>
      <c r="D6282" s="15">
        <f>IF(AND($A6282&gt;=Instellingen!$B$6,$A6282&lt;Instellingen!$B$7),1,0)</f>
        <v/>
      </c>
      <c r="E6282" s="15">
        <f>COUNTIF(tData[BezoekStart],"&lt;"&amp;($A6282+1/24))-COUNTIF(tData[BezoekEind],"&lt;="&amp;$A6282)</f>
        <v/>
      </c>
      <c r="F6282" s="15">
        <f>COUNTIF(tData[BezoekLangStart],"&lt;"&amp;($A6282+1/24))-COUNTIF(tData[BezoekLangEind],"&lt;="&amp;$A6282)</f>
        <v/>
      </c>
      <c r="G6282" s="15">
        <f>IF($D6282=1,$B6282*100+$C6282,-1)</f>
        <v/>
      </c>
      <c r="H6282" s="15">
        <f>IF($D6282=1,$B6282,-1)</f>
        <v/>
      </c>
      <c r="I6282" s="15">
        <f>IF($D6282=1,$C6282,-1)</f>
        <v/>
      </c>
    </row>
    <row r="6283">
      <c r="A6283" s="33" t="n">
        <v>45553.66666666666</v>
      </c>
      <c r="B6283" s="15">
        <f>WEEKDAY($A6283,2)</f>
        <v/>
      </c>
      <c r="C6283" s="15">
        <f>HOUR($A6283)</f>
        <v/>
      </c>
      <c r="D6283" s="15">
        <f>IF(AND($A6283&gt;=Instellingen!$B$6,$A6283&lt;Instellingen!$B$7),1,0)</f>
        <v/>
      </c>
      <c r="E6283" s="15">
        <f>COUNTIF(tData[BezoekStart],"&lt;"&amp;($A6283+1/24))-COUNTIF(tData[BezoekEind],"&lt;="&amp;$A6283)</f>
        <v/>
      </c>
      <c r="F6283" s="15">
        <f>COUNTIF(tData[BezoekLangStart],"&lt;"&amp;($A6283+1/24))-COUNTIF(tData[BezoekLangEind],"&lt;="&amp;$A6283)</f>
        <v/>
      </c>
      <c r="G6283" s="15">
        <f>IF($D6283=1,$B6283*100+$C6283,-1)</f>
        <v/>
      </c>
      <c r="H6283" s="15">
        <f>IF($D6283=1,$B6283,-1)</f>
        <v/>
      </c>
      <c r="I6283" s="15">
        <f>IF($D6283=1,$C6283,-1)</f>
        <v/>
      </c>
    </row>
    <row r="6284">
      <c r="A6284" s="33" t="n">
        <v>45553.70833333334</v>
      </c>
      <c r="B6284" s="15">
        <f>WEEKDAY($A6284,2)</f>
        <v/>
      </c>
      <c r="C6284" s="15">
        <f>HOUR($A6284)</f>
        <v/>
      </c>
      <c r="D6284" s="15">
        <f>IF(AND($A6284&gt;=Instellingen!$B$6,$A6284&lt;Instellingen!$B$7),1,0)</f>
        <v/>
      </c>
      <c r="E6284" s="15">
        <f>COUNTIF(tData[BezoekStart],"&lt;"&amp;($A6284+1/24))-COUNTIF(tData[BezoekEind],"&lt;="&amp;$A6284)</f>
        <v/>
      </c>
      <c r="F6284" s="15">
        <f>COUNTIF(tData[BezoekLangStart],"&lt;"&amp;($A6284+1/24))-COUNTIF(tData[BezoekLangEind],"&lt;="&amp;$A6284)</f>
        <v/>
      </c>
      <c r="G6284" s="15">
        <f>IF($D6284=1,$B6284*100+$C6284,-1)</f>
        <v/>
      </c>
      <c r="H6284" s="15">
        <f>IF($D6284=1,$B6284,-1)</f>
        <v/>
      </c>
      <c r="I6284" s="15">
        <f>IF($D6284=1,$C6284,-1)</f>
        <v/>
      </c>
    </row>
    <row r="6285">
      <c r="A6285" s="33" t="n">
        <v>45553.75</v>
      </c>
      <c r="B6285" s="15">
        <f>WEEKDAY($A6285,2)</f>
        <v/>
      </c>
      <c r="C6285" s="15">
        <f>HOUR($A6285)</f>
        <v/>
      </c>
      <c r="D6285" s="15">
        <f>IF(AND($A6285&gt;=Instellingen!$B$6,$A6285&lt;Instellingen!$B$7),1,0)</f>
        <v/>
      </c>
      <c r="E6285" s="15">
        <f>COUNTIF(tData[BezoekStart],"&lt;"&amp;($A6285+1/24))-COUNTIF(tData[BezoekEind],"&lt;="&amp;$A6285)</f>
        <v/>
      </c>
      <c r="F6285" s="15">
        <f>COUNTIF(tData[BezoekLangStart],"&lt;"&amp;($A6285+1/24))-COUNTIF(tData[BezoekLangEind],"&lt;="&amp;$A6285)</f>
        <v/>
      </c>
      <c r="G6285" s="15">
        <f>IF($D6285=1,$B6285*100+$C6285,-1)</f>
        <v/>
      </c>
      <c r="H6285" s="15">
        <f>IF($D6285=1,$B6285,-1)</f>
        <v/>
      </c>
      <c r="I6285" s="15">
        <f>IF($D6285=1,$C6285,-1)</f>
        <v/>
      </c>
    </row>
    <row r="6286">
      <c r="A6286" s="33" t="n">
        <v>45553.79166666666</v>
      </c>
      <c r="B6286" s="15">
        <f>WEEKDAY($A6286,2)</f>
        <v/>
      </c>
      <c r="C6286" s="15">
        <f>HOUR($A6286)</f>
        <v/>
      </c>
      <c r="D6286" s="15">
        <f>IF(AND($A6286&gt;=Instellingen!$B$6,$A6286&lt;Instellingen!$B$7),1,0)</f>
        <v/>
      </c>
      <c r="E6286" s="15">
        <f>COUNTIF(tData[BezoekStart],"&lt;"&amp;($A6286+1/24))-COUNTIF(tData[BezoekEind],"&lt;="&amp;$A6286)</f>
        <v/>
      </c>
      <c r="F6286" s="15">
        <f>COUNTIF(tData[BezoekLangStart],"&lt;"&amp;($A6286+1/24))-COUNTIF(tData[BezoekLangEind],"&lt;="&amp;$A6286)</f>
        <v/>
      </c>
      <c r="G6286" s="15">
        <f>IF($D6286=1,$B6286*100+$C6286,-1)</f>
        <v/>
      </c>
      <c r="H6286" s="15">
        <f>IF($D6286=1,$B6286,-1)</f>
        <v/>
      </c>
      <c r="I6286" s="15">
        <f>IF($D6286=1,$C6286,-1)</f>
        <v/>
      </c>
    </row>
    <row r="6287">
      <c r="A6287" s="33" t="n">
        <v>45553.83333333334</v>
      </c>
      <c r="B6287" s="15">
        <f>WEEKDAY($A6287,2)</f>
        <v/>
      </c>
      <c r="C6287" s="15">
        <f>HOUR($A6287)</f>
        <v/>
      </c>
      <c r="D6287" s="15">
        <f>IF(AND($A6287&gt;=Instellingen!$B$6,$A6287&lt;Instellingen!$B$7),1,0)</f>
        <v/>
      </c>
      <c r="E6287" s="15">
        <f>COUNTIF(tData[BezoekStart],"&lt;"&amp;($A6287+1/24))-COUNTIF(tData[BezoekEind],"&lt;="&amp;$A6287)</f>
        <v/>
      </c>
      <c r="F6287" s="15">
        <f>COUNTIF(tData[BezoekLangStart],"&lt;"&amp;($A6287+1/24))-COUNTIF(tData[BezoekLangEind],"&lt;="&amp;$A6287)</f>
        <v/>
      </c>
      <c r="G6287" s="15">
        <f>IF($D6287=1,$B6287*100+$C6287,-1)</f>
        <v/>
      </c>
      <c r="H6287" s="15">
        <f>IF($D6287=1,$B6287,-1)</f>
        <v/>
      </c>
      <c r="I6287" s="15">
        <f>IF($D6287=1,$C6287,-1)</f>
        <v/>
      </c>
    </row>
    <row r="6288">
      <c r="A6288" s="33" t="n">
        <v>45553.875</v>
      </c>
      <c r="B6288" s="15">
        <f>WEEKDAY($A6288,2)</f>
        <v/>
      </c>
      <c r="C6288" s="15">
        <f>HOUR($A6288)</f>
        <v/>
      </c>
      <c r="D6288" s="15">
        <f>IF(AND($A6288&gt;=Instellingen!$B$6,$A6288&lt;Instellingen!$B$7),1,0)</f>
        <v/>
      </c>
      <c r="E6288" s="15">
        <f>COUNTIF(tData[BezoekStart],"&lt;"&amp;($A6288+1/24))-COUNTIF(tData[BezoekEind],"&lt;="&amp;$A6288)</f>
        <v/>
      </c>
      <c r="F6288" s="15">
        <f>COUNTIF(tData[BezoekLangStart],"&lt;"&amp;($A6288+1/24))-COUNTIF(tData[BezoekLangEind],"&lt;="&amp;$A6288)</f>
        <v/>
      </c>
      <c r="G6288" s="15">
        <f>IF($D6288=1,$B6288*100+$C6288,-1)</f>
        <v/>
      </c>
      <c r="H6288" s="15">
        <f>IF($D6288=1,$B6288,-1)</f>
        <v/>
      </c>
      <c r="I6288" s="15">
        <f>IF($D6288=1,$C6288,-1)</f>
        <v/>
      </c>
    </row>
    <row r="6289">
      <c r="A6289" s="33" t="n">
        <v>45553.91666666666</v>
      </c>
      <c r="B6289" s="15">
        <f>WEEKDAY($A6289,2)</f>
        <v/>
      </c>
      <c r="C6289" s="15">
        <f>HOUR($A6289)</f>
        <v/>
      </c>
      <c r="D6289" s="15">
        <f>IF(AND($A6289&gt;=Instellingen!$B$6,$A6289&lt;Instellingen!$B$7),1,0)</f>
        <v/>
      </c>
      <c r="E6289" s="15">
        <f>COUNTIF(tData[BezoekStart],"&lt;"&amp;($A6289+1/24))-COUNTIF(tData[BezoekEind],"&lt;="&amp;$A6289)</f>
        <v/>
      </c>
      <c r="F6289" s="15">
        <f>COUNTIF(tData[BezoekLangStart],"&lt;"&amp;($A6289+1/24))-COUNTIF(tData[BezoekLangEind],"&lt;="&amp;$A6289)</f>
        <v/>
      </c>
      <c r="G6289" s="15">
        <f>IF($D6289=1,$B6289*100+$C6289,-1)</f>
        <v/>
      </c>
      <c r="H6289" s="15">
        <f>IF($D6289=1,$B6289,-1)</f>
        <v/>
      </c>
      <c r="I6289" s="15">
        <f>IF($D6289=1,$C6289,-1)</f>
        <v/>
      </c>
    </row>
    <row r="6290">
      <c r="A6290" s="33" t="n">
        <v>45553.95833333334</v>
      </c>
      <c r="B6290" s="15">
        <f>WEEKDAY($A6290,2)</f>
        <v/>
      </c>
      <c r="C6290" s="15">
        <f>HOUR($A6290)</f>
        <v/>
      </c>
      <c r="D6290" s="15">
        <f>IF(AND($A6290&gt;=Instellingen!$B$6,$A6290&lt;Instellingen!$B$7),1,0)</f>
        <v/>
      </c>
      <c r="E6290" s="15">
        <f>COUNTIF(tData[BezoekStart],"&lt;"&amp;($A6290+1/24))-COUNTIF(tData[BezoekEind],"&lt;="&amp;$A6290)</f>
        <v/>
      </c>
      <c r="F6290" s="15">
        <f>COUNTIF(tData[BezoekLangStart],"&lt;"&amp;($A6290+1/24))-COUNTIF(tData[BezoekLangEind],"&lt;="&amp;$A6290)</f>
        <v/>
      </c>
      <c r="G6290" s="15">
        <f>IF($D6290=1,$B6290*100+$C6290,-1)</f>
        <v/>
      </c>
      <c r="H6290" s="15">
        <f>IF($D6290=1,$B6290,-1)</f>
        <v/>
      </c>
      <c r="I6290" s="15">
        <f>IF($D6290=1,$C6290,-1)</f>
        <v/>
      </c>
    </row>
    <row r="6291">
      <c r="A6291" s="33" t="n">
        <v>45554</v>
      </c>
      <c r="B6291" s="15">
        <f>WEEKDAY($A6291,2)</f>
        <v/>
      </c>
      <c r="C6291" s="15">
        <f>HOUR($A6291)</f>
        <v/>
      </c>
      <c r="D6291" s="15">
        <f>IF(AND($A6291&gt;=Instellingen!$B$6,$A6291&lt;Instellingen!$B$7),1,0)</f>
        <v/>
      </c>
      <c r="E6291" s="15">
        <f>COUNTIF(tData[BezoekStart],"&lt;"&amp;($A6291+1/24))-COUNTIF(tData[BezoekEind],"&lt;="&amp;$A6291)</f>
        <v/>
      </c>
      <c r="F6291" s="15">
        <f>COUNTIF(tData[BezoekLangStart],"&lt;"&amp;($A6291+1/24))-COUNTIF(tData[BezoekLangEind],"&lt;="&amp;$A6291)</f>
        <v/>
      </c>
      <c r="G6291" s="15">
        <f>IF($D6291=1,$B6291*100+$C6291,-1)</f>
        <v/>
      </c>
      <c r="H6291" s="15">
        <f>IF($D6291=1,$B6291,-1)</f>
        <v/>
      </c>
      <c r="I6291" s="15">
        <f>IF($D6291=1,$C6291,-1)</f>
        <v/>
      </c>
    </row>
    <row r="6292">
      <c r="A6292" s="33" t="n">
        <v>45554.04166666666</v>
      </c>
      <c r="B6292" s="15">
        <f>WEEKDAY($A6292,2)</f>
        <v/>
      </c>
      <c r="C6292" s="15">
        <f>HOUR($A6292)</f>
        <v/>
      </c>
      <c r="D6292" s="15">
        <f>IF(AND($A6292&gt;=Instellingen!$B$6,$A6292&lt;Instellingen!$B$7),1,0)</f>
        <v/>
      </c>
      <c r="E6292" s="15">
        <f>COUNTIF(tData[BezoekStart],"&lt;"&amp;($A6292+1/24))-COUNTIF(tData[BezoekEind],"&lt;="&amp;$A6292)</f>
        <v/>
      </c>
      <c r="F6292" s="15">
        <f>COUNTIF(tData[BezoekLangStart],"&lt;"&amp;($A6292+1/24))-COUNTIF(tData[BezoekLangEind],"&lt;="&amp;$A6292)</f>
        <v/>
      </c>
      <c r="G6292" s="15">
        <f>IF($D6292=1,$B6292*100+$C6292,-1)</f>
        <v/>
      </c>
      <c r="H6292" s="15">
        <f>IF($D6292=1,$B6292,-1)</f>
        <v/>
      </c>
      <c r="I6292" s="15">
        <f>IF($D6292=1,$C6292,-1)</f>
        <v/>
      </c>
    </row>
    <row r="6293">
      <c r="A6293" s="33" t="n">
        <v>45554.08333333334</v>
      </c>
      <c r="B6293" s="15">
        <f>WEEKDAY($A6293,2)</f>
        <v/>
      </c>
      <c r="C6293" s="15">
        <f>HOUR($A6293)</f>
        <v/>
      </c>
      <c r="D6293" s="15">
        <f>IF(AND($A6293&gt;=Instellingen!$B$6,$A6293&lt;Instellingen!$B$7),1,0)</f>
        <v/>
      </c>
      <c r="E6293" s="15">
        <f>COUNTIF(tData[BezoekStart],"&lt;"&amp;($A6293+1/24))-COUNTIF(tData[BezoekEind],"&lt;="&amp;$A6293)</f>
        <v/>
      </c>
      <c r="F6293" s="15">
        <f>COUNTIF(tData[BezoekLangStart],"&lt;"&amp;($A6293+1/24))-COUNTIF(tData[BezoekLangEind],"&lt;="&amp;$A6293)</f>
        <v/>
      </c>
      <c r="G6293" s="15">
        <f>IF($D6293=1,$B6293*100+$C6293,-1)</f>
        <v/>
      </c>
      <c r="H6293" s="15">
        <f>IF($D6293=1,$B6293,-1)</f>
        <v/>
      </c>
      <c r="I6293" s="15">
        <f>IF($D6293=1,$C6293,-1)</f>
        <v/>
      </c>
    </row>
    <row r="6294">
      <c r="A6294" s="33" t="n">
        <v>45554.125</v>
      </c>
      <c r="B6294" s="15">
        <f>WEEKDAY($A6294,2)</f>
        <v/>
      </c>
      <c r="C6294" s="15">
        <f>HOUR($A6294)</f>
        <v/>
      </c>
      <c r="D6294" s="15">
        <f>IF(AND($A6294&gt;=Instellingen!$B$6,$A6294&lt;Instellingen!$B$7),1,0)</f>
        <v/>
      </c>
      <c r="E6294" s="15">
        <f>COUNTIF(tData[BezoekStart],"&lt;"&amp;($A6294+1/24))-COUNTIF(tData[BezoekEind],"&lt;="&amp;$A6294)</f>
        <v/>
      </c>
      <c r="F6294" s="15">
        <f>COUNTIF(tData[BezoekLangStart],"&lt;"&amp;($A6294+1/24))-COUNTIF(tData[BezoekLangEind],"&lt;="&amp;$A6294)</f>
        <v/>
      </c>
      <c r="G6294" s="15">
        <f>IF($D6294=1,$B6294*100+$C6294,-1)</f>
        <v/>
      </c>
      <c r="H6294" s="15">
        <f>IF($D6294=1,$B6294,-1)</f>
        <v/>
      </c>
      <c r="I6294" s="15">
        <f>IF($D6294=1,$C6294,-1)</f>
        <v/>
      </c>
    </row>
    <row r="6295">
      <c r="A6295" s="33" t="n">
        <v>45554.16666666666</v>
      </c>
      <c r="B6295" s="15">
        <f>WEEKDAY($A6295,2)</f>
        <v/>
      </c>
      <c r="C6295" s="15">
        <f>HOUR($A6295)</f>
        <v/>
      </c>
      <c r="D6295" s="15">
        <f>IF(AND($A6295&gt;=Instellingen!$B$6,$A6295&lt;Instellingen!$B$7),1,0)</f>
        <v/>
      </c>
      <c r="E6295" s="15">
        <f>COUNTIF(tData[BezoekStart],"&lt;"&amp;($A6295+1/24))-COUNTIF(tData[BezoekEind],"&lt;="&amp;$A6295)</f>
        <v/>
      </c>
      <c r="F6295" s="15">
        <f>COUNTIF(tData[BezoekLangStart],"&lt;"&amp;($A6295+1/24))-COUNTIF(tData[BezoekLangEind],"&lt;="&amp;$A6295)</f>
        <v/>
      </c>
      <c r="G6295" s="15">
        <f>IF($D6295=1,$B6295*100+$C6295,-1)</f>
        <v/>
      </c>
      <c r="H6295" s="15">
        <f>IF($D6295=1,$B6295,-1)</f>
        <v/>
      </c>
      <c r="I6295" s="15">
        <f>IF($D6295=1,$C6295,-1)</f>
        <v/>
      </c>
    </row>
    <row r="6296">
      <c r="A6296" s="33" t="n">
        <v>45554.20833333334</v>
      </c>
      <c r="B6296" s="15">
        <f>WEEKDAY($A6296,2)</f>
        <v/>
      </c>
      <c r="C6296" s="15">
        <f>HOUR($A6296)</f>
        <v/>
      </c>
      <c r="D6296" s="15">
        <f>IF(AND($A6296&gt;=Instellingen!$B$6,$A6296&lt;Instellingen!$B$7),1,0)</f>
        <v/>
      </c>
      <c r="E6296" s="15">
        <f>COUNTIF(tData[BezoekStart],"&lt;"&amp;($A6296+1/24))-COUNTIF(tData[BezoekEind],"&lt;="&amp;$A6296)</f>
        <v/>
      </c>
      <c r="F6296" s="15">
        <f>COUNTIF(tData[BezoekLangStart],"&lt;"&amp;($A6296+1/24))-COUNTIF(tData[BezoekLangEind],"&lt;="&amp;$A6296)</f>
        <v/>
      </c>
      <c r="G6296" s="15">
        <f>IF($D6296=1,$B6296*100+$C6296,-1)</f>
        <v/>
      </c>
      <c r="H6296" s="15">
        <f>IF($D6296=1,$B6296,-1)</f>
        <v/>
      </c>
      <c r="I6296" s="15">
        <f>IF($D6296=1,$C6296,-1)</f>
        <v/>
      </c>
    </row>
    <row r="6297">
      <c r="A6297" s="33" t="n">
        <v>45554.25</v>
      </c>
      <c r="B6297" s="15">
        <f>WEEKDAY($A6297,2)</f>
        <v/>
      </c>
      <c r="C6297" s="15">
        <f>HOUR($A6297)</f>
        <v/>
      </c>
      <c r="D6297" s="15">
        <f>IF(AND($A6297&gt;=Instellingen!$B$6,$A6297&lt;Instellingen!$B$7),1,0)</f>
        <v/>
      </c>
      <c r="E6297" s="15">
        <f>COUNTIF(tData[BezoekStart],"&lt;"&amp;($A6297+1/24))-COUNTIF(tData[BezoekEind],"&lt;="&amp;$A6297)</f>
        <v/>
      </c>
      <c r="F6297" s="15">
        <f>COUNTIF(tData[BezoekLangStart],"&lt;"&amp;($A6297+1/24))-COUNTIF(tData[BezoekLangEind],"&lt;="&amp;$A6297)</f>
        <v/>
      </c>
      <c r="G6297" s="15">
        <f>IF($D6297=1,$B6297*100+$C6297,-1)</f>
        <v/>
      </c>
      <c r="H6297" s="15">
        <f>IF($D6297=1,$B6297,-1)</f>
        <v/>
      </c>
      <c r="I6297" s="15">
        <f>IF($D6297=1,$C6297,-1)</f>
        <v/>
      </c>
    </row>
    <row r="6298">
      <c r="A6298" s="33" t="n">
        <v>45554.29166666666</v>
      </c>
      <c r="B6298" s="15">
        <f>WEEKDAY($A6298,2)</f>
        <v/>
      </c>
      <c r="C6298" s="15">
        <f>HOUR($A6298)</f>
        <v/>
      </c>
      <c r="D6298" s="15">
        <f>IF(AND($A6298&gt;=Instellingen!$B$6,$A6298&lt;Instellingen!$B$7),1,0)</f>
        <v/>
      </c>
      <c r="E6298" s="15">
        <f>COUNTIF(tData[BezoekStart],"&lt;"&amp;($A6298+1/24))-COUNTIF(tData[BezoekEind],"&lt;="&amp;$A6298)</f>
        <v/>
      </c>
      <c r="F6298" s="15">
        <f>COUNTIF(tData[BezoekLangStart],"&lt;"&amp;($A6298+1/24))-COUNTIF(tData[BezoekLangEind],"&lt;="&amp;$A6298)</f>
        <v/>
      </c>
      <c r="G6298" s="15">
        <f>IF($D6298=1,$B6298*100+$C6298,-1)</f>
        <v/>
      </c>
      <c r="H6298" s="15">
        <f>IF($D6298=1,$B6298,-1)</f>
        <v/>
      </c>
      <c r="I6298" s="15">
        <f>IF($D6298=1,$C6298,-1)</f>
        <v/>
      </c>
    </row>
    <row r="6299">
      <c r="A6299" s="33" t="n">
        <v>45554.33333333334</v>
      </c>
      <c r="B6299" s="15">
        <f>WEEKDAY($A6299,2)</f>
        <v/>
      </c>
      <c r="C6299" s="15">
        <f>HOUR($A6299)</f>
        <v/>
      </c>
      <c r="D6299" s="15">
        <f>IF(AND($A6299&gt;=Instellingen!$B$6,$A6299&lt;Instellingen!$B$7),1,0)</f>
        <v/>
      </c>
      <c r="E6299" s="15">
        <f>COUNTIF(tData[BezoekStart],"&lt;"&amp;($A6299+1/24))-COUNTIF(tData[BezoekEind],"&lt;="&amp;$A6299)</f>
        <v/>
      </c>
      <c r="F6299" s="15">
        <f>COUNTIF(tData[BezoekLangStart],"&lt;"&amp;($A6299+1/24))-COUNTIF(tData[BezoekLangEind],"&lt;="&amp;$A6299)</f>
        <v/>
      </c>
      <c r="G6299" s="15">
        <f>IF($D6299=1,$B6299*100+$C6299,-1)</f>
        <v/>
      </c>
      <c r="H6299" s="15">
        <f>IF($D6299=1,$B6299,-1)</f>
        <v/>
      </c>
      <c r="I6299" s="15">
        <f>IF($D6299=1,$C6299,-1)</f>
        <v/>
      </c>
    </row>
    <row r="6300">
      <c r="A6300" s="33" t="n">
        <v>45554.375</v>
      </c>
      <c r="B6300" s="15">
        <f>WEEKDAY($A6300,2)</f>
        <v/>
      </c>
      <c r="C6300" s="15">
        <f>HOUR($A6300)</f>
        <v/>
      </c>
      <c r="D6300" s="15">
        <f>IF(AND($A6300&gt;=Instellingen!$B$6,$A6300&lt;Instellingen!$B$7),1,0)</f>
        <v/>
      </c>
      <c r="E6300" s="15">
        <f>COUNTIF(tData[BezoekStart],"&lt;"&amp;($A6300+1/24))-COUNTIF(tData[BezoekEind],"&lt;="&amp;$A6300)</f>
        <v/>
      </c>
      <c r="F6300" s="15">
        <f>COUNTIF(tData[BezoekLangStart],"&lt;"&amp;($A6300+1/24))-COUNTIF(tData[BezoekLangEind],"&lt;="&amp;$A6300)</f>
        <v/>
      </c>
      <c r="G6300" s="15">
        <f>IF($D6300=1,$B6300*100+$C6300,-1)</f>
        <v/>
      </c>
      <c r="H6300" s="15">
        <f>IF($D6300=1,$B6300,-1)</f>
        <v/>
      </c>
      <c r="I6300" s="15">
        <f>IF($D6300=1,$C6300,-1)</f>
        <v/>
      </c>
    </row>
    <row r="6301">
      <c r="A6301" s="33" t="n">
        <v>45554.41666666666</v>
      </c>
      <c r="B6301" s="15">
        <f>WEEKDAY($A6301,2)</f>
        <v/>
      </c>
      <c r="C6301" s="15">
        <f>HOUR($A6301)</f>
        <v/>
      </c>
      <c r="D6301" s="15">
        <f>IF(AND($A6301&gt;=Instellingen!$B$6,$A6301&lt;Instellingen!$B$7),1,0)</f>
        <v/>
      </c>
      <c r="E6301" s="15">
        <f>COUNTIF(tData[BezoekStart],"&lt;"&amp;($A6301+1/24))-COUNTIF(tData[BezoekEind],"&lt;="&amp;$A6301)</f>
        <v/>
      </c>
      <c r="F6301" s="15">
        <f>COUNTIF(tData[BezoekLangStart],"&lt;"&amp;($A6301+1/24))-COUNTIF(tData[BezoekLangEind],"&lt;="&amp;$A6301)</f>
        <v/>
      </c>
      <c r="G6301" s="15">
        <f>IF($D6301=1,$B6301*100+$C6301,-1)</f>
        <v/>
      </c>
      <c r="H6301" s="15">
        <f>IF($D6301=1,$B6301,-1)</f>
        <v/>
      </c>
      <c r="I6301" s="15">
        <f>IF($D6301=1,$C6301,-1)</f>
        <v/>
      </c>
    </row>
    <row r="6302">
      <c r="A6302" s="33" t="n">
        <v>45554.45833333334</v>
      </c>
      <c r="B6302" s="15">
        <f>WEEKDAY($A6302,2)</f>
        <v/>
      </c>
      <c r="C6302" s="15">
        <f>HOUR($A6302)</f>
        <v/>
      </c>
      <c r="D6302" s="15">
        <f>IF(AND($A6302&gt;=Instellingen!$B$6,$A6302&lt;Instellingen!$B$7),1,0)</f>
        <v/>
      </c>
      <c r="E6302" s="15">
        <f>COUNTIF(tData[BezoekStart],"&lt;"&amp;($A6302+1/24))-COUNTIF(tData[BezoekEind],"&lt;="&amp;$A6302)</f>
        <v/>
      </c>
      <c r="F6302" s="15">
        <f>COUNTIF(tData[BezoekLangStart],"&lt;"&amp;($A6302+1/24))-COUNTIF(tData[BezoekLangEind],"&lt;="&amp;$A6302)</f>
        <v/>
      </c>
      <c r="G6302" s="15">
        <f>IF($D6302=1,$B6302*100+$C6302,-1)</f>
        <v/>
      </c>
      <c r="H6302" s="15">
        <f>IF($D6302=1,$B6302,-1)</f>
        <v/>
      </c>
      <c r="I6302" s="15">
        <f>IF($D6302=1,$C6302,-1)</f>
        <v/>
      </c>
    </row>
    <row r="6303">
      <c r="A6303" s="33" t="n">
        <v>45554.5</v>
      </c>
      <c r="B6303" s="15">
        <f>WEEKDAY($A6303,2)</f>
        <v/>
      </c>
      <c r="C6303" s="15">
        <f>HOUR($A6303)</f>
        <v/>
      </c>
      <c r="D6303" s="15">
        <f>IF(AND($A6303&gt;=Instellingen!$B$6,$A6303&lt;Instellingen!$B$7),1,0)</f>
        <v/>
      </c>
      <c r="E6303" s="15">
        <f>COUNTIF(tData[BezoekStart],"&lt;"&amp;($A6303+1/24))-COUNTIF(tData[BezoekEind],"&lt;="&amp;$A6303)</f>
        <v/>
      </c>
      <c r="F6303" s="15">
        <f>COUNTIF(tData[BezoekLangStart],"&lt;"&amp;($A6303+1/24))-COUNTIF(tData[BezoekLangEind],"&lt;="&amp;$A6303)</f>
        <v/>
      </c>
      <c r="G6303" s="15">
        <f>IF($D6303=1,$B6303*100+$C6303,-1)</f>
        <v/>
      </c>
      <c r="H6303" s="15">
        <f>IF($D6303=1,$B6303,-1)</f>
        <v/>
      </c>
      <c r="I6303" s="15">
        <f>IF($D6303=1,$C6303,-1)</f>
        <v/>
      </c>
    </row>
    <row r="6304">
      <c r="A6304" s="33" t="n">
        <v>45554.54166666666</v>
      </c>
      <c r="B6304" s="15">
        <f>WEEKDAY($A6304,2)</f>
        <v/>
      </c>
      <c r="C6304" s="15">
        <f>HOUR($A6304)</f>
        <v/>
      </c>
      <c r="D6304" s="15">
        <f>IF(AND($A6304&gt;=Instellingen!$B$6,$A6304&lt;Instellingen!$B$7),1,0)</f>
        <v/>
      </c>
      <c r="E6304" s="15">
        <f>COUNTIF(tData[BezoekStart],"&lt;"&amp;($A6304+1/24))-COUNTIF(tData[BezoekEind],"&lt;="&amp;$A6304)</f>
        <v/>
      </c>
      <c r="F6304" s="15">
        <f>COUNTIF(tData[BezoekLangStart],"&lt;"&amp;($A6304+1/24))-COUNTIF(tData[BezoekLangEind],"&lt;="&amp;$A6304)</f>
        <v/>
      </c>
      <c r="G6304" s="15">
        <f>IF($D6304=1,$B6304*100+$C6304,-1)</f>
        <v/>
      </c>
      <c r="H6304" s="15">
        <f>IF($D6304=1,$B6304,-1)</f>
        <v/>
      </c>
      <c r="I6304" s="15">
        <f>IF($D6304=1,$C6304,-1)</f>
        <v/>
      </c>
    </row>
    <row r="6305">
      <c r="A6305" s="33" t="n">
        <v>45554.58333333334</v>
      </c>
      <c r="B6305" s="15">
        <f>WEEKDAY($A6305,2)</f>
        <v/>
      </c>
      <c r="C6305" s="15">
        <f>HOUR($A6305)</f>
        <v/>
      </c>
      <c r="D6305" s="15">
        <f>IF(AND($A6305&gt;=Instellingen!$B$6,$A6305&lt;Instellingen!$B$7),1,0)</f>
        <v/>
      </c>
      <c r="E6305" s="15">
        <f>COUNTIF(tData[BezoekStart],"&lt;"&amp;($A6305+1/24))-COUNTIF(tData[BezoekEind],"&lt;="&amp;$A6305)</f>
        <v/>
      </c>
      <c r="F6305" s="15">
        <f>COUNTIF(tData[BezoekLangStart],"&lt;"&amp;($A6305+1/24))-COUNTIF(tData[BezoekLangEind],"&lt;="&amp;$A6305)</f>
        <v/>
      </c>
      <c r="G6305" s="15">
        <f>IF($D6305=1,$B6305*100+$C6305,-1)</f>
        <v/>
      </c>
      <c r="H6305" s="15">
        <f>IF($D6305=1,$B6305,-1)</f>
        <v/>
      </c>
      <c r="I6305" s="15">
        <f>IF($D6305=1,$C6305,-1)</f>
        <v/>
      </c>
    </row>
    <row r="6306">
      <c r="A6306" s="33" t="n">
        <v>45554.625</v>
      </c>
      <c r="B6306" s="15">
        <f>WEEKDAY($A6306,2)</f>
        <v/>
      </c>
      <c r="C6306" s="15">
        <f>HOUR($A6306)</f>
        <v/>
      </c>
      <c r="D6306" s="15">
        <f>IF(AND($A6306&gt;=Instellingen!$B$6,$A6306&lt;Instellingen!$B$7),1,0)</f>
        <v/>
      </c>
      <c r="E6306" s="15">
        <f>COUNTIF(tData[BezoekStart],"&lt;"&amp;($A6306+1/24))-COUNTIF(tData[BezoekEind],"&lt;="&amp;$A6306)</f>
        <v/>
      </c>
      <c r="F6306" s="15">
        <f>COUNTIF(tData[BezoekLangStart],"&lt;"&amp;($A6306+1/24))-COUNTIF(tData[BezoekLangEind],"&lt;="&amp;$A6306)</f>
        <v/>
      </c>
      <c r="G6306" s="15">
        <f>IF($D6306=1,$B6306*100+$C6306,-1)</f>
        <v/>
      </c>
      <c r="H6306" s="15">
        <f>IF($D6306=1,$B6306,-1)</f>
        <v/>
      </c>
      <c r="I6306" s="15">
        <f>IF($D6306=1,$C6306,-1)</f>
        <v/>
      </c>
    </row>
    <row r="6307">
      <c r="A6307" s="33" t="n">
        <v>45554.66666666666</v>
      </c>
      <c r="B6307" s="15">
        <f>WEEKDAY($A6307,2)</f>
        <v/>
      </c>
      <c r="C6307" s="15">
        <f>HOUR($A6307)</f>
        <v/>
      </c>
      <c r="D6307" s="15">
        <f>IF(AND($A6307&gt;=Instellingen!$B$6,$A6307&lt;Instellingen!$B$7),1,0)</f>
        <v/>
      </c>
      <c r="E6307" s="15">
        <f>COUNTIF(tData[BezoekStart],"&lt;"&amp;($A6307+1/24))-COUNTIF(tData[BezoekEind],"&lt;="&amp;$A6307)</f>
        <v/>
      </c>
      <c r="F6307" s="15">
        <f>COUNTIF(tData[BezoekLangStart],"&lt;"&amp;($A6307+1/24))-COUNTIF(tData[BezoekLangEind],"&lt;="&amp;$A6307)</f>
        <v/>
      </c>
      <c r="G6307" s="15">
        <f>IF($D6307=1,$B6307*100+$C6307,-1)</f>
        <v/>
      </c>
      <c r="H6307" s="15">
        <f>IF($D6307=1,$B6307,-1)</f>
        <v/>
      </c>
      <c r="I6307" s="15">
        <f>IF($D6307=1,$C6307,-1)</f>
        <v/>
      </c>
    </row>
    <row r="6308">
      <c r="A6308" s="33" t="n">
        <v>45554.70833333334</v>
      </c>
      <c r="B6308" s="15">
        <f>WEEKDAY($A6308,2)</f>
        <v/>
      </c>
      <c r="C6308" s="15">
        <f>HOUR($A6308)</f>
        <v/>
      </c>
      <c r="D6308" s="15">
        <f>IF(AND($A6308&gt;=Instellingen!$B$6,$A6308&lt;Instellingen!$B$7),1,0)</f>
        <v/>
      </c>
      <c r="E6308" s="15">
        <f>COUNTIF(tData[BezoekStart],"&lt;"&amp;($A6308+1/24))-COUNTIF(tData[BezoekEind],"&lt;="&amp;$A6308)</f>
        <v/>
      </c>
      <c r="F6308" s="15">
        <f>COUNTIF(tData[BezoekLangStart],"&lt;"&amp;($A6308+1/24))-COUNTIF(tData[BezoekLangEind],"&lt;="&amp;$A6308)</f>
        <v/>
      </c>
      <c r="G6308" s="15">
        <f>IF($D6308=1,$B6308*100+$C6308,-1)</f>
        <v/>
      </c>
      <c r="H6308" s="15">
        <f>IF($D6308=1,$B6308,-1)</f>
        <v/>
      </c>
      <c r="I6308" s="15">
        <f>IF($D6308=1,$C6308,-1)</f>
        <v/>
      </c>
    </row>
    <row r="6309">
      <c r="A6309" s="33" t="n">
        <v>45554.75</v>
      </c>
      <c r="B6309" s="15">
        <f>WEEKDAY($A6309,2)</f>
        <v/>
      </c>
      <c r="C6309" s="15">
        <f>HOUR($A6309)</f>
        <v/>
      </c>
      <c r="D6309" s="15">
        <f>IF(AND($A6309&gt;=Instellingen!$B$6,$A6309&lt;Instellingen!$B$7),1,0)</f>
        <v/>
      </c>
      <c r="E6309" s="15">
        <f>COUNTIF(tData[BezoekStart],"&lt;"&amp;($A6309+1/24))-COUNTIF(tData[BezoekEind],"&lt;="&amp;$A6309)</f>
        <v/>
      </c>
      <c r="F6309" s="15">
        <f>COUNTIF(tData[BezoekLangStart],"&lt;"&amp;($A6309+1/24))-COUNTIF(tData[BezoekLangEind],"&lt;="&amp;$A6309)</f>
        <v/>
      </c>
      <c r="G6309" s="15">
        <f>IF($D6309=1,$B6309*100+$C6309,-1)</f>
        <v/>
      </c>
      <c r="H6309" s="15">
        <f>IF($D6309=1,$B6309,-1)</f>
        <v/>
      </c>
      <c r="I6309" s="15">
        <f>IF($D6309=1,$C6309,-1)</f>
        <v/>
      </c>
    </row>
    <row r="6310">
      <c r="A6310" s="33" t="n">
        <v>45554.79166666666</v>
      </c>
      <c r="B6310" s="15">
        <f>WEEKDAY($A6310,2)</f>
        <v/>
      </c>
      <c r="C6310" s="15">
        <f>HOUR($A6310)</f>
        <v/>
      </c>
      <c r="D6310" s="15">
        <f>IF(AND($A6310&gt;=Instellingen!$B$6,$A6310&lt;Instellingen!$B$7),1,0)</f>
        <v/>
      </c>
      <c r="E6310" s="15">
        <f>COUNTIF(tData[BezoekStart],"&lt;"&amp;($A6310+1/24))-COUNTIF(tData[BezoekEind],"&lt;="&amp;$A6310)</f>
        <v/>
      </c>
      <c r="F6310" s="15">
        <f>COUNTIF(tData[BezoekLangStart],"&lt;"&amp;($A6310+1/24))-COUNTIF(tData[BezoekLangEind],"&lt;="&amp;$A6310)</f>
        <v/>
      </c>
      <c r="G6310" s="15">
        <f>IF($D6310=1,$B6310*100+$C6310,-1)</f>
        <v/>
      </c>
      <c r="H6310" s="15">
        <f>IF($D6310=1,$B6310,-1)</f>
        <v/>
      </c>
      <c r="I6310" s="15">
        <f>IF($D6310=1,$C6310,-1)</f>
        <v/>
      </c>
    </row>
    <row r="6311">
      <c r="A6311" s="33" t="n">
        <v>45554.83333333334</v>
      </c>
      <c r="B6311" s="15">
        <f>WEEKDAY($A6311,2)</f>
        <v/>
      </c>
      <c r="C6311" s="15">
        <f>HOUR($A6311)</f>
        <v/>
      </c>
      <c r="D6311" s="15">
        <f>IF(AND($A6311&gt;=Instellingen!$B$6,$A6311&lt;Instellingen!$B$7),1,0)</f>
        <v/>
      </c>
      <c r="E6311" s="15">
        <f>COUNTIF(tData[BezoekStart],"&lt;"&amp;($A6311+1/24))-COUNTIF(tData[BezoekEind],"&lt;="&amp;$A6311)</f>
        <v/>
      </c>
      <c r="F6311" s="15">
        <f>COUNTIF(tData[BezoekLangStart],"&lt;"&amp;($A6311+1/24))-COUNTIF(tData[BezoekLangEind],"&lt;="&amp;$A6311)</f>
        <v/>
      </c>
      <c r="G6311" s="15">
        <f>IF($D6311=1,$B6311*100+$C6311,-1)</f>
        <v/>
      </c>
      <c r="H6311" s="15">
        <f>IF($D6311=1,$B6311,-1)</f>
        <v/>
      </c>
      <c r="I6311" s="15">
        <f>IF($D6311=1,$C6311,-1)</f>
        <v/>
      </c>
    </row>
    <row r="6312">
      <c r="A6312" s="33" t="n">
        <v>45554.875</v>
      </c>
      <c r="B6312" s="15">
        <f>WEEKDAY($A6312,2)</f>
        <v/>
      </c>
      <c r="C6312" s="15">
        <f>HOUR($A6312)</f>
        <v/>
      </c>
      <c r="D6312" s="15">
        <f>IF(AND($A6312&gt;=Instellingen!$B$6,$A6312&lt;Instellingen!$B$7),1,0)</f>
        <v/>
      </c>
      <c r="E6312" s="15">
        <f>COUNTIF(tData[BezoekStart],"&lt;"&amp;($A6312+1/24))-COUNTIF(tData[BezoekEind],"&lt;="&amp;$A6312)</f>
        <v/>
      </c>
      <c r="F6312" s="15">
        <f>COUNTIF(tData[BezoekLangStart],"&lt;"&amp;($A6312+1/24))-COUNTIF(tData[BezoekLangEind],"&lt;="&amp;$A6312)</f>
        <v/>
      </c>
      <c r="G6312" s="15">
        <f>IF($D6312=1,$B6312*100+$C6312,-1)</f>
        <v/>
      </c>
      <c r="H6312" s="15">
        <f>IF($D6312=1,$B6312,-1)</f>
        <v/>
      </c>
      <c r="I6312" s="15">
        <f>IF($D6312=1,$C6312,-1)</f>
        <v/>
      </c>
    </row>
    <row r="6313">
      <c r="A6313" s="33" t="n">
        <v>45554.91666666666</v>
      </c>
      <c r="B6313" s="15">
        <f>WEEKDAY($A6313,2)</f>
        <v/>
      </c>
      <c r="C6313" s="15">
        <f>HOUR($A6313)</f>
        <v/>
      </c>
      <c r="D6313" s="15">
        <f>IF(AND($A6313&gt;=Instellingen!$B$6,$A6313&lt;Instellingen!$B$7),1,0)</f>
        <v/>
      </c>
      <c r="E6313" s="15">
        <f>COUNTIF(tData[BezoekStart],"&lt;"&amp;($A6313+1/24))-COUNTIF(tData[BezoekEind],"&lt;="&amp;$A6313)</f>
        <v/>
      </c>
      <c r="F6313" s="15">
        <f>COUNTIF(tData[BezoekLangStart],"&lt;"&amp;($A6313+1/24))-COUNTIF(tData[BezoekLangEind],"&lt;="&amp;$A6313)</f>
        <v/>
      </c>
      <c r="G6313" s="15">
        <f>IF($D6313=1,$B6313*100+$C6313,-1)</f>
        <v/>
      </c>
      <c r="H6313" s="15">
        <f>IF($D6313=1,$B6313,-1)</f>
        <v/>
      </c>
      <c r="I6313" s="15">
        <f>IF($D6313=1,$C6313,-1)</f>
        <v/>
      </c>
    </row>
    <row r="6314">
      <c r="A6314" s="33" t="n">
        <v>45554.95833333334</v>
      </c>
      <c r="B6314" s="15">
        <f>WEEKDAY($A6314,2)</f>
        <v/>
      </c>
      <c r="C6314" s="15">
        <f>HOUR($A6314)</f>
        <v/>
      </c>
      <c r="D6314" s="15">
        <f>IF(AND($A6314&gt;=Instellingen!$B$6,$A6314&lt;Instellingen!$B$7),1,0)</f>
        <v/>
      </c>
      <c r="E6314" s="15">
        <f>COUNTIF(tData[BezoekStart],"&lt;"&amp;($A6314+1/24))-COUNTIF(tData[BezoekEind],"&lt;="&amp;$A6314)</f>
        <v/>
      </c>
      <c r="F6314" s="15">
        <f>COUNTIF(tData[BezoekLangStart],"&lt;"&amp;($A6314+1/24))-COUNTIF(tData[BezoekLangEind],"&lt;="&amp;$A6314)</f>
        <v/>
      </c>
      <c r="G6314" s="15">
        <f>IF($D6314=1,$B6314*100+$C6314,-1)</f>
        <v/>
      </c>
      <c r="H6314" s="15">
        <f>IF($D6314=1,$B6314,-1)</f>
        <v/>
      </c>
      <c r="I6314" s="15">
        <f>IF($D6314=1,$C6314,-1)</f>
        <v/>
      </c>
    </row>
    <row r="6315">
      <c r="A6315" s="33" t="n">
        <v>45555</v>
      </c>
      <c r="B6315" s="15">
        <f>WEEKDAY($A6315,2)</f>
        <v/>
      </c>
      <c r="C6315" s="15">
        <f>HOUR($A6315)</f>
        <v/>
      </c>
      <c r="D6315" s="15">
        <f>IF(AND($A6315&gt;=Instellingen!$B$6,$A6315&lt;Instellingen!$B$7),1,0)</f>
        <v/>
      </c>
      <c r="E6315" s="15">
        <f>COUNTIF(tData[BezoekStart],"&lt;"&amp;($A6315+1/24))-COUNTIF(tData[BezoekEind],"&lt;="&amp;$A6315)</f>
        <v/>
      </c>
      <c r="F6315" s="15">
        <f>COUNTIF(tData[BezoekLangStart],"&lt;"&amp;($A6315+1/24))-COUNTIF(tData[BezoekLangEind],"&lt;="&amp;$A6315)</f>
        <v/>
      </c>
      <c r="G6315" s="15">
        <f>IF($D6315=1,$B6315*100+$C6315,-1)</f>
        <v/>
      </c>
      <c r="H6315" s="15">
        <f>IF($D6315=1,$B6315,-1)</f>
        <v/>
      </c>
      <c r="I6315" s="15">
        <f>IF($D6315=1,$C6315,-1)</f>
        <v/>
      </c>
    </row>
    <row r="6316">
      <c r="A6316" s="33" t="n">
        <v>45555.04166666666</v>
      </c>
      <c r="B6316" s="15">
        <f>WEEKDAY($A6316,2)</f>
        <v/>
      </c>
      <c r="C6316" s="15">
        <f>HOUR($A6316)</f>
        <v/>
      </c>
      <c r="D6316" s="15">
        <f>IF(AND($A6316&gt;=Instellingen!$B$6,$A6316&lt;Instellingen!$B$7),1,0)</f>
        <v/>
      </c>
      <c r="E6316" s="15">
        <f>COUNTIF(tData[BezoekStart],"&lt;"&amp;($A6316+1/24))-COUNTIF(tData[BezoekEind],"&lt;="&amp;$A6316)</f>
        <v/>
      </c>
      <c r="F6316" s="15">
        <f>COUNTIF(tData[BezoekLangStart],"&lt;"&amp;($A6316+1/24))-COUNTIF(tData[BezoekLangEind],"&lt;="&amp;$A6316)</f>
        <v/>
      </c>
      <c r="G6316" s="15">
        <f>IF($D6316=1,$B6316*100+$C6316,-1)</f>
        <v/>
      </c>
      <c r="H6316" s="15">
        <f>IF($D6316=1,$B6316,-1)</f>
        <v/>
      </c>
      <c r="I6316" s="15">
        <f>IF($D6316=1,$C6316,-1)</f>
        <v/>
      </c>
    </row>
    <row r="6317">
      <c r="A6317" s="33" t="n">
        <v>45555.08333333334</v>
      </c>
      <c r="B6317" s="15">
        <f>WEEKDAY($A6317,2)</f>
        <v/>
      </c>
      <c r="C6317" s="15">
        <f>HOUR($A6317)</f>
        <v/>
      </c>
      <c r="D6317" s="15">
        <f>IF(AND($A6317&gt;=Instellingen!$B$6,$A6317&lt;Instellingen!$B$7),1,0)</f>
        <v/>
      </c>
      <c r="E6317" s="15">
        <f>COUNTIF(tData[BezoekStart],"&lt;"&amp;($A6317+1/24))-COUNTIF(tData[BezoekEind],"&lt;="&amp;$A6317)</f>
        <v/>
      </c>
      <c r="F6317" s="15">
        <f>COUNTIF(tData[BezoekLangStart],"&lt;"&amp;($A6317+1/24))-COUNTIF(tData[BezoekLangEind],"&lt;="&amp;$A6317)</f>
        <v/>
      </c>
      <c r="G6317" s="15">
        <f>IF($D6317=1,$B6317*100+$C6317,-1)</f>
        <v/>
      </c>
      <c r="H6317" s="15">
        <f>IF($D6317=1,$B6317,-1)</f>
        <v/>
      </c>
      <c r="I6317" s="15">
        <f>IF($D6317=1,$C6317,-1)</f>
        <v/>
      </c>
    </row>
    <row r="6318">
      <c r="A6318" s="33" t="n">
        <v>45555.125</v>
      </c>
      <c r="B6318" s="15">
        <f>WEEKDAY($A6318,2)</f>
        <v/>
      </c>
      <c r="C6318" s="15">
        <f>HOUR($A6318)</f>
        <v/>
      </c>
      <c r="D6318" s="15">
        <f>IF(AND($A6318&gt;=Instellingen!$B$6,$A6318&lt;Instellingen!$B$7),1,0)</f>
        <v/>
      </c>
      <c r="E6318" s="15">
        <f>COUNTIF(tData[BezoekStart],"&lt;"&amp;($A6318+1/24))-COUNTIF(tData[BezoekEind],"&lt;="&amp;$A6318)</f>
        <v/>
      </c>
      <c r="F6318" s="15">
        <f>COUNTIF(tData[BezoekLangStart],"&lt;"&amp;($A6318+1/24))-COUNTIF(tData[BezoekLangEind],"&lt;="&amp;$A6318)</f>
        <v/>
      </c>
      <c r="G6318" s="15">
        <f>IF($D6318=1,$B6318*100+$C6318,-1)</f>
        <v/>
      </c>
      <c r="H6318" s="15">
        <f>IF($D6318=1,$B6318,-1)</f>
        <v/>
      </c>
      <c r="I6318" s="15">
        <f>IF($D6318=1,$C6318,-1)</f>
        <v/>
      </c>
    </row>
    <row r="6319">
      <c r="A6319" s="33" t="n">
        <v>45555.16666666666</v>
      </c>
      <c r="B6319" s="15">
        <f>WEEKDAY($A6319,2)</f>
        <v/>
      </c>
      <c r="C6319" s="15">
        <f>HOUR($A6319)</f>
        <v/>
      </c>
      <c r="D6319" s="15">
        <f>IF(AND($A6319&gt;=Instellingen!$B$6,$A6319&lt;Instellingen!$B$7),1,0)</f>
        <v/>
      </c>
      <c r="E6319" s="15">
        <f>COUNTIF(tData[BezoekStart],"&lt;"&amp;($A6319+1/24))-COUNTIF(tData[BezoekEind],"&lt;="&amp;$A6319)</f>
        <v/>
      </c>
      <c r="F6319" s="15">
        <f>COUNTIF(tData[BezoekLangStart],"&lt;"&amp;($A6319+1/24))-COUNTIF(tData[BezoekLangEind],"&lt;="&amp;$A6319)</f>
        <v/>
      </c>
      <c r="G6319" s="15">
        <f>IF($D6319=1,$B6319*100+$C6319,-1)</f>
        <v/>
      </c>
      <c r="H6319" s="15">
        <f>IF($D6319=1,$B6319,-1)</f>
        <v/>
      </c>
      <c r="I6319" s="15">
        <f>IF($D6319=1,$C6319,-1)</f>
        <v/>
      </c>
    </row>
    <row r="6320">
      <c r="A6320" s="33" t="n">
        <v>45555.20833333334</v>
      </c>
      <c r="B6320" s="15">
        <f>WEEKDAY($A6320,2)</f>
        <v/>
      </c>
      <c r="C6320" s="15">
        <f>HOUR($A6320)</f>
        <v/>
      </c>
      <c r="D6320" s="15">
        <f>IF(AND($A6320&gt;=Instellingen!$B$6,$A6320&lt;Instellingen!$B$7),1,0)</f>
        <v/>
      </c>
      <c r="E6320" s="15">
        <f>COUNTIF(tData[BezoekStart],"&lt;"&amp;($A6320+1/24))-COUNTIF(tData[BezoekEind],"&lt;="&amp;$A6320)</f>
        <v/>
      </c>
      <c r="F6320" s="15">
        <f>COUNTIF(tData[BezoekLangStart],"&lt;"&amp;($A6320+1/24))-COUNTIF(tData[BezoekLangEind],"&lt;="&amp;$A6320)</f>
        <v/>
      </c>
      <c r="G6320" s="15">
        <f>IF($D6320=1,$B6320*100+$C6320,-1)</f>
        <v/>
      </c>
      <c r="H6320" s="15">
        <f>IF($D6320=1,$B6320,-1)</f>
        <v/>
      </c>
      <c r="I6320" s="15">
        <f>IF($D6320=1,$C6320,-1)</f>
        <v/>
      </c>
    </row>
    <row r="6321">
      <c r="A6321" s="33" t="n">
        <v>45555.25</v>
      </c>
      <c r="B6321" s="15">
        <f>WEEKDAY($A6321,2)</f>
        <v/>
      </c>
      <c r="C6321" s="15">
        <f>HOUR($A6321)</f>
        <v/>
      </c>
      <c r="D6321" s="15">
        <f>IF(AND($A6321&gt;=Instellingen!$B$6,$A6321&lt;Instellingen!$B$7),1,0)</f>
        <v/>
      </c>
      <c r="E6321" s="15">
        <f>COUNTIF(tData[BezoekStart],"&lt;"&amp;($A6321+1/24))-COUNTIF(tData[BezoekEind],"&lt;="&amp;$A6321)</f>
        <v/>
      </c>
      <c r="F6321" s="15">
        <f>COUNTIF(tData[BezoekLangStart],"&lt;"&amp;($A6321+1/24))-COUNTIF(tData[BezoekLangEind],"&lt;="&amp;$A6321)</f>
        <v/>
      </c>
      <c r="G6321" s="15">
        <f>IF($D6321=1,$B6321*100+$C6321,-1)</f>
        <v/>
      </c>
      <c r="H6321" s="15">
        <f>IF($D6321=1,$B6321,-1)</f>
        <v/>
      </c>
      <c r="I6321" s="15">
        <f>IF($D6321=1,$C6321,-1)</f>
        <v/>
      </c>
    </row>
    <row r="6322">
      <c r="A6322" s="33" t="n">
        <v>45555.29166666666</v>
      </c>
      <c r="B6322" s="15">
        <f>WEEKDAY($A6322,2)</f>
        <v/>
      </c>
      <c r="C6322" s="15">
        <f>HOUR($A6322)</f>
        <v/>
      </c>
      <c r="D6322" s="15">
        <f>IF(AND($A6322&gt;=Instellingen!$B$6,$A6322&lt;Instellingen!$B$7),1,0)</f>
        <v/>
      </c>
      <c r="E6322" s="15">
        <f>COUNTIF(tData[BezoekStart],"&lt;"&amp;($A6322+1/24))-COUNTIF(tData[BezoekEind],"&lt;="&amp;$A6322)</f>
        <v/>
      </c>
      <c r="F6322" s="15">
        <f>COUNTIF(tData[BezoekLangStart],"&lt;"&amp;($A6322+1/24))-COUNTIF(tData[BezoekLangEind],"&lt;="&amp;$A6322)</f>
        <v/>
      </c>
      <c r="G6322" s="15">
        <f>IF($D6322=1,$B6322*100+$C6322,-1)</f>
        <v/>
      </c>
      <c r="H6322" s="15">
        <f>IF($D6322=1,$B6322,-1)</f>
        <v/>
      </c>
      <c r="I6322" s="15">
        <f>IF($D6322=1,$C6322,-1)</f>
        <v/>
      </c>
    </row>
    <row r="6323">
      <c r="A6323" s="33" t="n">
        <v>45555.33333333334</v>
      </c>
      <c r="B6323" s="15">
        <f>WEEKDAY($A6323,2)</f>
        <v/>
      </c>
      <c r="C6323" s="15">
        <f>HOUR($A6323)</f>
        <v/>
      </c>
      <c r="D6323" s="15">
        <f>IF(AND($A6323&gt;=Instellingen!$B$6,$A6323&lt;Instellingen!$B$7),1,0)</f>
        <v/>
      </c>
      <c r="E6323" s="15">
        <f>COUNTIF(tData[BezoekStart],"&lt;"&amp;($A6323+1/24))-COUNTIF(tData[BezoekEind],"&lt;="&amp;$A6323)</f>
        <v/>
      </c>
      <c r="F6323" s="15">
        <f>COUNTIF(tData[BezoekLangStart],"&lt;"&amp;($A6323+1/24))-COUNTIF(tData[BezoekLangEind],"&lt;="&amp;$A6323)</f>
        <v/>
      </c>
      <c r="G6323" s="15">
        <f>IF($D6323=1,$B6323*100+$C6323,-1)</f>
        <v/>
      </c>
      <c r="H6323" s="15">
        <f>IF($D6323=1,$B6323,-1)</f>
        <v/>
      </c>
      <c r="I6323" s="15">
        <f>IF($D6323=1,$C6323,-1)</f>
        <v/>
      </c>
    </row>
    <row r="6324">
      <c r="A6324" s="33" t="n">
        <v>45555.375</v>
      </c>
      <c r="B6324" s="15">
        <f>WEEKDAY($A6324,2)</f>
        <v/>
      </c>
      <c r="C6324" s="15">
        <f>HOUR($A6324)</f>
        <v/>
      </c>
      <c r="D6324" s="15">
        <f>IF(AND($A6324&gt;=Instellingen!$B$6,$A6324&lt;Instellingen!$B$7),1,0)</f>
        <v/>
      </c>
      <c r="E6324" s="15">
        <f>COUNTIF(tData[BezoekStart],"&lt;"&amp;($A6324+1/24))-COUNTIF(tData[BezoekEind],"&lt;="&amp;$A6324)</f>
        <v/>
      </c>
      <c r="F6324" s="15">
        <f>COUNTIF(tData[BezoekLangStart],"&lt;"&amp;($A6324+1/24))-COUNTIF(tData[BezoekLangEind],"&lt;="&amp;$A6324)</f>
        <v/>
      </c>
      <c r="G6324" s="15">
        <f>IF($D6324=1,$B6324*100+$C6324,-1)</f>
        <v/>
      </c>
      <c r="H6324" s="15">
        <f>IF($D6324=1,$B6324,-1)</f>
        <v/>
      </c>
      <c r="I6324" s="15">
        <f>IF($D6324=1,$C6324,-1)</f>
        <v/>
      </c>
    </row>
    <row r="6325">
      <c r="A6325" s="33" t="n">
        <v>45555.41666666666</v>
      </c>
      <c r="B6325" s="15">
        <f>WEEKDAY($A6325,2)</f>
        <v/>
      </c>
      <c r="C6325" s="15">
        <f>HOUR($A6325)</f>
        <v/>
      </c>
      <c r="D6325" s="15">
        <f>IF(AND($A6325&gt;=Instellingen!$B$6,$A6325&lt;Instellingen!$B$7),1,0)</f>
        <v/>
      </c>
      <c r="E6325" s="15">
        <f>COUNTIF(tData[BezoekStart],"&lt;"&amp;($A6325+1/24))-COUNTIF(tData[BezoekEind],"&lt;="&amp;$A6325)</f>
        <v/>
      </c>
      <c r="F6325" s="15">
        <f>COUNTIF(tData[BezoekLangStart],"&lt;"&amp;($A6325+1/24))-COUNTIF(tData[BezoekLangEind],"&lt;="&amp;$A6325)</f>
        <v/>
      </c>
      <c r="G6325" s="15">
        <f>IF($D6325=1,$B6325*100+$C6325,-1)</f>
        <v/>
      </c>
      <c r="H6325" s="15">
        <f>IF($D6325=1,$B6325,-1)</f>
        <v/>
      </c>
      <c r="I6325" s="15">
        <f>IF($D6325=1,$C6325,-1)</f>
        <v/>
      </c>
    </row>
    <row r="6326">
      <c r="A6326" s="33" t="n">
        <v>45555.45833333334</v>
      </c>
      <c r="B6326" s="15">
        <f>WEEKDAY($A6326,2)</f>
        <v/>
      </c>
      <c r="C6326" s="15">
        <f>HOUR($A6326)</f>
        <v/>
      </c>
      <c r="D6326" s="15">
        <f>IF(AND($A6326&gt;=Instellingen!$B$6,$A6326&lt;Instellingen!$B$7),1,0)</f>
        <v/>
      </c>
      <c r="E6326" s="15">
        <f>COUNTIF(tData[BezoekStart],"&lt;"&amp;($A6326+1/24))-COUNTIF(tData[BezoekEind],"&lt;="&amp;$A6326)</f>
        <v/>
      </c>
      <c r="F6326" s="15">
        <f>COUNTIF(tData[BezoekLangStart],"&lt;"&amp;($A6326+1/24))-COUNTIF(tData[BezoekLangEind],"&lt;="&amp;$A6326)</f>
        <v/>
      </c>
      <c r="G6326" s="15">
        <f>IF($D6326=1,$B6326*100+$C6326,-1)</f>
        <v/>
      </c>
      <c r="H6326" s="15">
        <f>IF($D6326=1,$B6326,-1)</f>
        <v/>
      </c>
      <c r="I6326" s="15">
        <f>IF($D6326=1,$C6326,-1)</f>
        <v/>
      </c>
    </row>
    <row r="6327">
      <c r="A6327" s="33" t="n">
        <v>45555.5</v>
      </c>
      <c r="B6327" s="15">
        <f>WEEKDAY($A6327,2)</f>
        <v/>
      </c>
      <c r="C6327" s="15">
        <f>HOUR($A6327)</f>
        <v/>
      </c>
      <c r="D6327" s="15">
        <f>IF(AND($A6327&gt;=Instellingen!$B$6,$A6327&lt;Instellingen!$B$7),1,0)</f>
        <v/>
      </c>
      <c r="E6327" s="15">
        <f>COUNTIF(tData[BezoekStart],"&lt;"&amp;($A6327+1/24))-COUNTIF(tData[BezoekEind],"&lt;="&amp;$A6327)</f>
        <v/>
      </c>
      <c r="F6327" s="15">
        <f>COUNTIF(tData[BezoekLangStart],"&lt;"&amp;($A6327+1/24))-COUNTIF(tData[BezoekLangEind],"&lt;="&amp;$A6327)</f>
        <v/>
      </c>
      <c r="G6327" s="15">
        <f>IF($D6327=1,$B6327*100+$C6327,-1)</f>
        <v/>
      </c>
      <c r="H6327" s="15">
        <f>IF($D6327=1,$B6327,-1)</f>
        <v/>
      </c>
      <c r="I6327" s="15">
        <f>IF($D6327=1,$C6327,-1)</f>
        <v/>
      </c>
    </row>
    <row r="6328">
      <c r="A6328" s="33" t="n">
        <v>45555.54166666666</v>
      </c>
      <c r="B6328" s="15">
        <f>WEEKDAY($A6328,2)</f>
        <v/>
      </c>
      <c r="C6328" s="15">
        <f>HOUR($A6328)</f>
        <v/>
      </c>
      <c r="D6328" s="15">
        <f>IF(AND($A6328&gt;=Instellingen!$B$6,$A6328&lt;Instellingen!$B$7),1,0)</f>
        <v/>
      </c>
      <c r="E6328" s="15">
        <f>COUNTIF(tData[BezoekStart],"&lt;"&amp;($A6328+1/24))-COUNTIF(tData[BezoekEind],"&lt;="&amp;$A6328)</f>
        <v/>
      </c>
      <c r="F6328" s="15">
        <f>COUNTIF(tData[BezoekLangStart],"&lt;"&amp;($A6328+1/24))-COUNTIF(tData[BezoekLangEind],"&lt;="&amp;$A6328)</f>
        <v/>
      </c>
      <c r="G6328" s="15">
        <f>IF($D6328=1,$B6328*100+$C6328,-1)</f>
        <v/>
      </c>
      <c r="H6328" s="15">
        <f>IF($D6328=1,$B6328,-1)</f>
        <v/>
      </c>
      <c r="I6328" s="15">
        <f>IF($D6328=1,$C6328,-1)</f>
        <v/>
      </c>
    </row>
    <row r="6329">
      <c r="A6329" s="33" t="n">
        <v>45555.58333333334</v>
      </c>
      <c r="B6329" s="15">
        <f>WEEKDAY($A6329,2)</f>
        <v/>
      </c>
      <c r="C6329" s="15">
        <f>HOUR($A6329)</f>
        <v/>
      </c>
      <c r="D6329" s="15">
        <f>IF(AND($A6329&gt;=Instellingen!$B$6,$A6329&lt;Instellingen!$B$7),1,0)</f>
        <v/>
      </c>
      <c r="E6329" s="15">
        <f>COUNTIF(tData[BezoekStart],"&lt;"&amp;($A6329+1/24))-COUNTIF(tData[BezoekEind],"&lt;="&amp;$A6329)</f>
        <v/>
      </c>
      <c r="F6329" s="15">
        <f>COUNTIF(tData[BezoekLangStart],"&lt;"&amp;($A6329+1/24))-COUNTIF(tData[BezoekLangEind],"&lt;="&amp;$A6329)</f>
        <v/>
      </c>
      <c r="G6329" s="15">
        <f>IF($D6329=1,$B6329*100+$C6329,-1)</f>
        <v/>
      </c>
      <c r="H6329" s="15">
        <f>IF($D6329=1,$B6329,-1)</f>
        <v/>
      </c>
      <c r="I6329" s="15">
        <f>IF($D6329=1,$C6329,-1)</f>
        <v/>
      </c>
    </row>
    <row r="6330">
      <c r="A6330" s="33" t="n">
        <v>45555.625</v>
      </c>
      <c r="B6330" s="15">
        <f>WEEKDAY($A6330,2)</f>
        <v/>
      </c>
      <c r="C6330" s="15">
        <f>HOUR($A6330)</f>
        <v/>
      </c>
      <c r="D6330" s="15">
        <f>IF(AND($A6330&gt;=Instellingen!$B$6,$A6330&lt;Instellingen!$B$7),1,0)</f>
        <v/>
      </c>
      <c r="E6330" s="15">
        <f>COUNTIF(tData[BezoekStart],"&lt;"&amp;($A6330+1/24))-COUNTIF(tData[BezoekEind],"&lt;="&amp;$A6330)</f>
        <v/>
      </c>
      <c r="F6330" s="15">
        <f>COUNTIF(tData[BezoekLangStart],"&lt;"&amp;($A6330+1/24))-COUNTIF(tData[BezoekLangEind],"&lt;="&amp;$A6330)</f>
        <v/>
      </c>
      <c r="G6330" s="15">
        <f>IF($D6330=1,$B6330*100+$C6330,-1)</f>
        <v/>
      </c>
      <c r="H6330" s="15">
        <f>IF($D6330=1,$B6330,-1)</f>
        <v/>
      </c>
      <c r="I6330" s="15">
        <f>IF($D6330=1,$C6330,-1)</f>
        <v/>
      </c>
    </row>
    <row r="6331">
      <c r="A6331" s="33" t="n">
        <v>45555.66666666666</v>
      </c>
      <c r="B6331" s="15">
        <f>WEEKDAY($A6331,2)</f>
        <v/>
      </c>
      <c r="C6331" s="15">
        <f>HOUR($A6331)</f>
        <v/>
      </c>
      <c r="D6331" s="15">
        <f>IF(AND($A6331&gt;=Instellingen!$B$6,$A6331&lt;Instellingen!$B$7),1,0)</f>
        <v/>
      </c>
      <c r="E6331" s="15">
        <f>COUNTIF(tData[BezoekStart],"&lt;"&amp;($A6331+1/24))-COUNTIF(tData[BezoekEind],"&lt;="&amp;$A6331)</f>
        <v/>
      </c>
      <c r="F6331" s="15">
        <f>COUNTIF(tData[BezoekLangStart],"&lt;"&amp;($A6331+1/24))-COUNTIF(tData[BezoekLangEind],"&lt;="&amp;$A6331)</f>
        <v/>
      </c>
      <c r="G6331" s="15">
        <f>IF($D6331=1,$B6331*100+$C6331,-1)</f>
        <v/>
      </c>
      <c r="H6331" s="15">
        <f>IF($D6331=1,$B6331,-1)</f>
        <v/>
      </c>
      <c r="I6331" s="15">
        <f>IF($D6331=1,$C6331,-1)</f>
        <v/>
      </c>
    </row>
    <row r="6332">
      <c r="A6332" s="33" t="n">
        <v>45555.70833333334</v>
      </c>
      <c r="B6332" s="15">
        <f>WEEKDAY($A6332,2)</f>
        <v/>
      </c>
      <c r="C6332" s="15">
        <f>HOUR($A6332)</f>
        <v/>
      </c>
      <c r="D6332" s="15">
        <f>IF(AND($A6332&gt;=Instellingen!$B$6,$A6332&lt;Instellingen!$B$7),1,0)</f>
        <v/>
      </c>
      <c r="E6332" s="15">
        <f>COUNTIF(tData[BezoekStart],"&lt;"&amp;($A6332+1/24))-COUNTIF(tData[BezoekEind],"&lt;="&amp;$A6332)</f>
        <v/>
      </c>
      <c r="F6332" s="15">
        <f>COUNTIF(tData[BezoekLangStart],"&lt;"&amp;($A6332+1/24))-COUNTIF(tData[BezoekLangEind],"&lt;="&amp;$A6332)</f>
        <v/>
      </c>
      <c r="G6332" s="15">
        <f>IF($D6332=1,$B6332*100+$C6332,-1)</f>
        <v/>
      </c>
      <c r="H6332" s="15">
        <f>IF($D6332=1,$B6332,-1)</f>
        <v/>
      </c>
      <c r="I6332" s="15">
        <f>IF($D6332=1,$C6332,-1)</f>
        <v/>
      </c>
    </row>
    <row r="6333">
      <c r="A6333" s="33" t="n">
        <v>45555.75</v>
      </c>
      <c r="B6333" s="15">
        <f>WEEKDAY($A6333,2)</f>
        <v/>
      </c>
      <c r="C6333" s="15">
        <f>HOUR($A6333)</f>
        <v/>
      </c>
      <c r="D6333" s="15">
        <f>IF(AND($A6333&gt;=Instellingen!$B$6,$A6333&lt;Instellingen!$B$7),1,0)</f>
        <v/>
      </c>
      <c r="E6333" s="15">
        <f>COUNTIF(tData[BezoekStart],"&lt;"&amp;($A6333+1/24))-COUNTIF(tData[BezoekEind],"&lt;="&amp;$A6333)</f>
        <v/>
      </c>
      <c r="F6333" s="15">
        <f>COUNTIF(tData[BezoekLangStart],"&lt;"&amp;($A6333+1/24))-COUNTIF(tData[BezoekLangEind],"&lt;="&amp;$A6333)</f>
        <v/>
      </c>
      <c r="G6333" s="15">
        <f>IF($D6333=1,$B6333*100+$C6333,-1)</f>
        <v/>
      </c>
      <c r="H6333" s="15">
        <f>IF($D6333=1,$B6333,-1)</f>
        <v/>
      </c>
      <c r="I6333" s="15">
        <f>IF($D6333=1,$C6333,-1)</f>
        <v/>
      </c>
    </row>
    <row r="6334">
      <c r="A6334" s="33" t="n">
        <v>45555.79166666666</v>
      </c>
      <c r="B6334" s="15">
        <f>WEEKDAY($A6334,2)</f>
        <v/>
      </c>
      <c r="C6334" s="15">
        <f>HOUR($A6334)</f>
        <v/>
      </c>
      <c r="D6334" s="15">
        <f>IF(AND($A6334&gt;=Instellingen!$B$6,$A6334&lt;Instellingen!$B$7),1,0)</f>
        <v/>
      </c>
      <c r="E6334" s="15">
        <f>COUNTIF(tData[BezoekStart],"&lt;"&amp;($A6334+1/24))-COUNTIF(tData[BezoekEind],"&lt;="&amp;$A6334)</f>
        <v/>
      </c>
      <c r="F6334" s="15">
        <f>COUNTIF(tData[BezoekLangStart],"&lt;"&amp;($A6334+1/24))-COUNTIF(tData[BezoekLangEind],"&lt;="&amp;$A6334)</f>
        <v/>
      </c>
      <c r="G6334" s="15">
        <f>IF($D6334=1,$B6334*100+$C6334,-1)</f>
        <v/>
      </c>
      <c r="H6334" s="15">
        <f>IF($D6334=1,$B6334,-1)</f>
        <v/>
      </c>
      <c r="I6334" s="15">
        <f>IF($D6334=1,$C6334,-1)</f>
        <v/>
      </c>
    </row>
    <row r="6335">
      <c r="A6335" s="33" t="n">
        <v>45555.83333333334</v>
      </c>
      <c r="B6335" s="15">
        <f>WEEKDAY($A6335,2)</f>
        <v/>
      </c>
      <c r="C6335" s="15">
        <f>HOUR($A6335)</f>
        <v/>
      </c>
      <c r="D6335" s="15">
        <f>IF(AND($A6335&gt;=Instellingen!$B$6,$A6335&lt;Instellingen!$B$7),1,0)</f>
        <v/>
      </c>
      <c r="E6335" s="15">
        <f>COUNTIF(tData[BezoekStart],"&lt;"&amp;($A6335+1/24))-COUNTIF(tData[BezoekEind],"&lt;="&amp;$A6335)</f>
        <v/>
      </c>
      <c r="F6335" s="15">
        <f>COUNTIF(tData[BezoekLangStart],"&lt;"&amp;($A6335+1/24))-COUNTIF(tData[BezoekLangEind],"&lt;="&amp;$A6335)</f>
        <v/>
      </c>
      <c r="G6335" s="15">
        <f>IF($D6335=1,$B6335*100+$C6335,-1)</f>
        <v/>
      </c>
      <c r="H6335" s="15">
        <f>IF($D6335=1,$B6335,-1)</f>
        <v/>
      </c>
      <c r="I6335" s="15">
        <f>IF($D6335=1,$C6335,-1)</f>
        <v/>
      </c>
    </row>
    <row r="6336">
      <c r="A6336" s="33" t="n">
        <v>45555.875</v>
      </c>
      <c r="B6336" s="15">
        <f>WEEKDAY($A6336,2)</f>
        <v/>
      </c>
      <c r="C6336" s="15">
        <f>HOUR($A6336)</f>
        <v/>
      </c>
      <c r="D6336" s="15">
        <f>IF(AND($A6336&gt;=Instellingen!$B$6,$A6336&lt;Instellingen!$B$7),1,0)</f>
        <v/>
      </c>
      <c r="E6336" s="15">
        <f>COUNTIF(tData[BezoekStart],"&lt;"&amp;($A6336+1/24))-COUNTIF(tData[BezoekEind],"&lt;="&amp;$A6336)</f>
        <v/>
      </c>
      <c r="F6336" s="15">
        <f>COUNTIF(tData[BezoekLangStart],"&lt;"&amp;($A6336+1/24))-COUNTIF(tData[BezoekLangEind],"&lt;="&amp;$A6336)</f>
        <v/>
      </c>
      <c r="G6336" s="15">
        <f>IF($D6336=1,$B6336*100+$C6336,-1)</f>
        <v/>
      </c>
      <c r="H6336" s="15">
        <f>IF($D6336=1,$B6336,-1)</f>
        <v/>
      </c>
      <c r="I6336" s="15">
        <f>IF($D6336=1,$C6336,-1)</f>
        <v/>
      </c>
    </row>
    <row r="6337">
      <c r="A6337" s="33" t="n">
        <v>45555.91666666666</v>
      </c>
      <c r="B6337" s="15">
        <f>WEEKDAY($A6337,2)</f>
        <v/>
      </c>
      <c r="C6337" s="15">
        <f>HOUR($A6337)</f>
        <v/>
      </c>
      <c r="D6337" s="15">
        <f>IF(AND($A6337&gt;=Instellingen!$B$6,$A6337&lt;Instellingen!$B$7),1,0)</f>
        <v/>
      </c>
      <c r="E6337" s="15">
        <f>COUNTIF(tData[BezoekStart],"&lt;"&amp;($A6337+1/24))-COUNTIF(tData[BezoekEind],"&lt;="&amp;$A6337)</f>
        <v/>
      </c>
      <c r="F6337" s="15">
        <f>COUNTIF(tData[BezoekLangStart],"&lt;"&amp;($A6337+1/24))-COUNTIF(tData[BezoekLangEind],"&lt;="&amp;$A6337)</f>
        <v/>
      </c>
      <c r="G6337" s="15">
        <f>IF($D6337=1,$B6337*100+$C6337,-1)</f>
        <v/>
      </c>
      <c r="H6337" s="15">
        <f>IF($D6337=1,$B6337,-1)</f>
        <v/>
      </c>
      <c r="I6337" s="15">
        <f>IF($D6337=1,$C6337,-1)</f>
        <v/>
      </c>
    </row>
    <row r="6338">
      <c r="A6338" s="33" t="n">
        <v>45555.95833333334</v>
      </c>
      <c r="B6338" s="15">
        <f>WEEKDAY($A6338,2)</f>
        <v/>
      </c>
      <c r="C6338" s="15">
        <f>HOUR($A6338)</f>
        <v/>
      </c>
      <c r="D6338" s="15">
        <f>IF(AND($A6338&gt;=Instellingen!$B$6,$A6338&lt;Instellingen!$B$7),1,0)</f>
        <v/>
      </c>
      <c r="E6338" s="15">
        <f>COUNTIF(tData[BezoekStart],"&lt;"&amp;($A6338+1/24))-COUNTIF(tData[BezoekEind],"&lt;="&amp;$A6338)</f>
        <v/>
      </c>
      <c r="F6338" s="15">
        <f>COUNTIF(tData[BezoekLangStart],"&lt;"&amp;($A6338+1/24))-COUNTIF(tData[BezoekLangEind],"&lt;="&amp;$A6338)</f>
        <v/>
      </c>
      <c r="G6338" s="15">
        <f>IF($D6338=1,$B6338*100+$C6338,-1)</f>
        <v/>
      </c>
      <c r="H6338" s="15">
        <f>IF($D6338=1,$B6338,-1)</f>
        <v/>
      </c>
      <c r="I6338" s="15">
        <f>IF($D6338=1,$C6338,-1)</f>
        <v/>
      </c>
    </row>
    <row r="6339">
      <c r="A6339" s="33" t="n">
        <v>45556</v>
      </c>
      <c r="B6339" s="15">
        <f>WEEKDAY($A6339,2)</f>
        <v/>
      </c>
      <c r="C6339" s="15">
        <f>HOUR($A6339)</f>
        <v/>
      </c>
      <c r="D6339" s="15">
        <f>IF(AND($A6339&gt;=Instellingen!$B$6,$A6339&lt;Instellingen!$B$7),1,0)</f>
        <v/>
      </c>
      <c r="E6339" s="15">
        <f>COUNTIF(tData[BezoekStart],"&lt;"&amp;($A6339+1/24))-COUNTIF(tData[BezoekEind],"&lt;="&amp;$A6339)</f>
        <v/>
      </c>
      <c r="F6339" s="15">
        <f>COUNTIF(tData[BezoekLangStart],"&lt;"&amp;($A6339+1/24))-COUNTIF(tData[BezoekLangEind],"&lt;="&amp;$A6339)</f>
        <v/>
      </c>
      <c r="G6339" s="15">
        <f>IF($D6339=1,$B6339*100+$C6339,-1)</f>
        <v/>
      </c>
      <c r="H6339" s="15">
        <f>IF($D6339=1,$B6339,-1)</f>
        <v/>
      </c>
      <c r="I6339" s="15">
        <f>IF($D6339=1,$C6339,-1)</f>
        <v/>
      </c>
    </row>
    <row r="6340">
      <c r="A6340" s="33" t="n">
        <v>45556.04166666666</v>
      </c>
      <c r="B6340" s="15">
        <f>WEEKDAY($A6340,2)</f>
        <v/>
      </c>
      <c r="C6340" s="15">
        <f>HOUR($A6340)</f>
        <v/>
      </c>
      <c r="D6340" s="15">
        <f>IF(AND($A6340&gt;=Instellingen!$B$6,$A6340&lt;Instellingen!$B$7),1,0)</f>
        <v/>
      </c>
      <c r="E6340" s="15">
        <f>COUNTIF(tData[BezoekStart],"&lt;"&amp;($A6340+1/24))-COUNTIF(tData[BezoekEind],"&lt;="&amp;$A6340)</f>
        <v/>
      </c>
      <c r="F6340" s="15">
        <f>COUNTIF(tData[BezoekLangStart],"&lt;"&amp;($A6340+1/24))-COUNTIF(tData[BezoekLangEind],"&lt;="&amp;$A6340)</f>
        <v/>
      </c>
      <c r="G6340" s="15">
        <f>IF($D6340=1,$B6340*100+$C6340,-1)</f>
        <v/>
      </c>
      <c r="H6340" s="15">
        <f>IF($D6340=1,$B6340,-1)</f>
        <v/>
      </c>
      <c r="I6340" s="15">
        <f>IF($D6340=1,$C6340,-1)</f>
        <v/>
      </c>
    </row>
    <row r="6341">
      <c r="A6341" s="33" t="n">
        <v>45556.08333333334</v>
      </c>
      <c r="B6341" s="15">
        <f>WEEKDAY($A6341,2)</f>
        <v/>
      </c>
      <c r="C6341" s="15">
        <f>HOUR($A6341)</f>
        <v/>
      </c>
      <c r="D6341" s="15">
        <f>IF(AND($A6341&gt;=Instellingen!$B$6,$A6341&lt;Instellingen!$B$7),1,0)</f>
        <v/>
      </c>
      <c r="E6341" s="15">
        <f>COUNTIF(tData[BezoekStart],"&lt;"&amp;($A6341+1/24))-COUNTIF(tData[BezoekEind],"&lt;="&amp;$A6341)</f>
        <v/>
      </c>
      <c r="F6341" s="15">
        <f>COUNTIF(tData[BezoekLangStart],"&lt;"&amp;($A6341+1/24))-COUNTIF(tData[BezoekLangEind],"&lt;="&amp;$A6341)</f>
        <v/>
      </c>
      <c r="G6341" s="15">
        <f>IF($D6341=1,$B6341*100+$C6341,-1)</f>
        <v/>
      </c>
      <c r="H6341" s="15">
        <f>IF($D6341=1,$B6341,-1)</f>
        <v/>
      </c>
      <c r="I6341" s="15">
        <f>IF($D6341=1,$C6341,-1)</f>
        <v/>
      </c>
    </row>
    <row r="6342">
      <c r="A6342" s="33" t="n">
        <v>45556.125</v>
      </c>
      <c r="B6342" s="15">
        <f>WEEKDAY($A6342,2)</f>
        <v/>
      </c>
      <c r="C6342" s="15">
        <f>HOUR($A6342)</f>
        <v/>
      </c>
      <c r="D6342" s="15">
        <f>IF(AND($A6342&gt;=Instellingen!$B$6,$A6342&lt;Instellingen!$B$7),1,0)</f>
        <v/>
      </c>
      <c r="E6342" s="15">
        <f>COUNTIF(tData[BezoekStart],"&lt;"&amp;($A6342+1/24))-COUNTIF(tData[BezoekEind],"&lt;="&amp;$A6342)</f>
        <v/>
      </c>
      <c r="F6342" s="15">
        <f>COUNTIF(tData[BezoekLangStart],"&lt;"&amp;($A6342+1/24))-COUNTIF(tData[BezoekLangEind],"&lt;="&amp;$A6342)</f>
        <v/>
      </c>
      <c r="G6342" s="15">
        <f>IF($D6342=1,$B6342*100+$C6342,-1)</f>
        <v/>
      </c>
      <c r="H6342" s="15">
        <f>IF($D6342=1,$B6342,-1)</f>
        <v/>
      </c>
      <c r="I6342" s="15">
        <f>IF($D6342=1,$C6342,-1)</f>
        <v/>
      </c>
    </row>
    <row r="6343">
      <c r="A6343" s="33" t="n">
        <v>45556.16666666666</v>
      </c>
      <c r="B6343" s="15">
        <f>WEEKDAY($A6343,2)</f>
        <v/>
      </c>
      <c r="C6343" s="15">
        <f>HOUR($A6343)</f>
        <v/>
      </c>
      <c r="D6343" s="15">
        <f>IF(AND($A6343&gt;=Instellingen!$B$6,$A6343&lt;Instellingen!$B$7),1,0)</f>
        <v/>
      </c>
      <c r="E6343" s="15">
        <f>COUNTIF(tData[BezoekStart],"&lt;"&amp;($A6343+1/24))-COUNTIF(tData[BezoekEind],"&lt;="&amp;$A6343)</f>
        <v/>
      </c>
      <c r="F6343" s="15">
        <f>COUNTIF(tData[BezoekLangStart],"&lt;"&amp;($A6343+1/24))-COUNTIF(tData[BezoekLangEind],"&lt;="&amp;$A6343)</f>
        <v/>
      </c>
      <c r="G6343" s="15">
        <f>IF($D6343=1,$B6343*100+$C6343,-1)</f>
        <v/>
      </c>
      <c r="H6343" s="15">
        <f>IF($D6343=1,$B6343,-1)</f>
        <v/>
      </c>
      <c r="I6343" s="15">
        <f>IF($D6343=1,$C6343,-1)</f>
        <v/>
      </c>
    </row>
    <row r="6344">
      <c r="A6344" s="33" t="n">
        <v>45556.20833333334</v>
      </c>
      <c r="B6344" s="15">
        <f>WEEKDAY($A6344,2)</f>
        <v/>
      </c>
      <c r="C6344" s="15">
        <f>HOUR($A6344)</f>
        <v/>
      </c>
      <c r="D6344" s="15">
        <f>IF(AND($A6344&gt;=Instellingen!$B$6,$A6344&lt;Instellingen!$B$7),1,0)</f>
        <v/>
      </c>
      <c r="E6344" s="15">
        <f>COUNTIF(tData[BezoekStart],"&lt;"&amp;($A6344+1/24))-COUNTIF(tData[BezoekEind],"&lt;="&amp;$A6344)</f>
        <v/>
      </c>
      <c r="F6344" s="15">
        <f>COUNTIF(tData[BezoekLangStart],"&lt;"&amp;($A6344+1/24))-COUNTIF(tData[BezoekLangEind],"&lt;="&amp;$A6344)</f>
        <v/>
      </c>
      <c r="G6344" s="15">
        <f>IF($D6344=1,$B6344*100+$C6344,-1)</f>
        <v/>
      </c>
      <c r="H6344" s="15">
        <f>IF($D6344=1,$B6344,-1)</f>
        <v/>
      </c>
      <c r="I6344" s="15">
        <f>IF($D6344=1,$C6344,-1)</f>
        <v/>
      </c>
    </row>
    <row r="6345">
      <c r="A6345" s="33" t="n">
        <v>45556.25</v>
      </c>
      <c r="B6345" s="15">
        <f>WEEKDAY($A6345,2)</f>
        <v/>
      </c>
      <c r="C6345" s="15">
        <f>HOUR($A6345)</f>
        <v/>
      </c>
      <c r="D6345" s="15">
        <f>IF(AND($A6345&gt;=Instellingen!$B$6,$A6345&lt;Instellingen!$B$7),1,0)</f>
        <v/>
      </c>
      <c r="E6345" s="15">
        <f>COUNTIF(tData[BezoekStart],"&lt;"&amp;($A6345+1/24))-COUNTIF(tData[BezoekEind],"&lt;="&amp;$A6345)</f>
        <v/>
      </c>
      <c r="F6345" s="15">
        <f>COUNTIF(tData[BezoekLangStart],"&lt;"&amp;($A6345+1/24))-COUNTIF(tData[BezoekLangEind],"&lt;="&amp;$A6345)</f>
        <v/>
      </c>
      <c r="G6345" s="15">
        <f>IF($D6345=1,$B6345*100+$C6345,-1)</f>
        <v/>
      </c>
      <c r="H6345" s="15">
        <f>IF($D6345=1,$B6345,-1)</f>
        <v/>
      </c>
      <c r="I6345" s="15">
        <f>IF($D6345=1,$C6345,-1)</f>
        <v/>
      </c>
    </row>
    <row r="6346">
      <c r="A6346" s="33" t="n">
        <v>45556.29166666666</v>
      </c>
      <c r="B6346" s="15">
        <f>WEEKDAY($A6346,2)</f>
        <v/>
      </c>
      <c r="C6346" s="15">
        <f>HOUR($A6346)</f>
        <v/>
      </c>
      <c r="D6346" s="15">
        <f>IF(AND($A6346&gt;=Instellingen!$B$6,$A6346&lt;Instellingen!$B$7),1,0)</f>
        <v/>
      </c>
      <c r="E6346" s="15">
        <f>COUNTIF(tData[BezoekStart],"&lt;"&amp;($A6346+1/24))-COUNTIF(tData[BezoekEind],"&lt;="&amp;$A6346)</f>
        <v/>
      </c>
      <c r="F6346" s="15">
        <f>COUNTIF(tData[BezoekLangStart],"&lt;"&amp;($A6346+1/24))-COUNTIF(tData[BezoekLangEind],"&lt;="&amp;$A6346)</f>
        <v/>
      </c>
      <c r="G6346" s="15">
        <f>IF($D6346=1,$B6346*100+$C6346,-1)</f>
        <v/>
      </c>
      <c r="H6346" s="15">
        <f>IF($D6346=1,$B6346,-1)</f>
        <v/>
      </c>
      <c r="I6346" s="15">
        <f>IF($D6346=1,$C6346,-1)</f>
        <v/>
      </c>
    </row>
    <row r="6347">
      <c r="A6347" s="33" t="n">
        <v>45556.33333333334</v>
      </c>
      <c r="B6347" s="15">
        <f>WEEKDAY($A6347,2)</f>
        <v/>
      </c>
      <c r="C6347" s="15">
        <f>HOUR($A6347)</f>
        <v/>
      </c>
      <c r="D6347" s="15">
        <f>IF(AND($A6347&gt;=Instellingen!$B$6,$A6347&lt;Instellingen!$B$7),1,0)</f>
        <v/>
      </c>
      <c r="E6347" s="15">
        <f>COUNTIF(tData[BezoekStart],"&lt;"&amp;($A6347+1/24))-COUNTIF(tData[BezoekEind],"&lt;="&amp;$A6347)</f>
        <v/>
      </c>
      <c r="F6347" s="15">
        <f>COUNTIF(tData[BezoekLangStart],"&lt;"&amp;($A6347+1/24))-COUNTIF(tData[BezoekLangEind],"&lt;="&amp;$A6347)</f>
        <v/>
      </c>
      <c r="G6347" s="15">
        <f>IF($D6347=1,$B6347*100+$C6347,-1)</f>
        <v/>
      </c>
      <c r="H6347" s="15">
        <f>IF($D6347=1,$B6347,-1)</f>
        <v/>
      </c>
      <c r="I6347" s="15">
        <f>IF($D6347=1,$C6347,-1)</f>
        <v/>
      </c>
    </row>
    <row r="6348">
      <c r="A6348" s="33" t="n">
        <v>45556.375</v>
      </c>
      <c r="B6348" s="15">
        <f>WEEKDAY($A6348,2)</f>
        <v/>
      </c>
      <c r="C6348" s="15">
        <f>HOUR($A6348)</f>
        <v/>
      </c>
      <c r="D6348" s="15">
        <f>IF(AND($A6348&gt;=Instellingen!$B$6,$A6348&lt;Instellingen!$B$7),1,0)</f>
        <v/>
      </c>
      <c r="E6348" s="15">
        <f>COUNTIF(tData[BezoekStart],"&lt;"&amp;($A6348+1/24))-COUNTIF(tData[BezoekEind],"&lt;="&amp;$A6348)</f>
        <v/>
      </c>
      <c r="F6348" s="15">
        <f>COUNTIF(tData[BezoekLangStart],"&lt;"&amp;($A6348+1/24))-COUNTIF(tData[BezoekLangEind],"&lt;="&amp;$A6348)</f>
        <v/>
      </c>
      <c r="G6348" s="15">
        <f>IF($D6348=1,$B6348*100+$C6348,-1)</f>
        <v/>
      </c>
      <c r="H6348" s="15">
        <f>IF($D6348=1,$B6348,-1)</f>
        <v/>
      </c>
      <c r="I6348" s="15">
        <f>IF($D6348=1,$C6348,-1)</f>
        <v/>
      </c>
    </row>
    <row r="6349">
      <c r="A6349" s="33" t="n">
        <v>45556.41666666666</v>
      </c>
      <c r="B6349" s="15">
        <f>WEEKDAY($A6349,2)</f>
        <v/>
      </c>
      <c r="C6349" s="15">
        <f>HOUR($A6349)</f>
        <v/>
      </c>
      <c r="D6349" s="15">
        <f>IF(AND($A6349&gt;=Instellingen!$B$6,$A6349&lt;Instellingen!$B$7),1,0)</f>
        <v/>
      </c>
      <c r="E6349" s="15">
        <f>COUNTIF(tData[BezoekStart],"&lt;"&amp;($A6349+1/24))-COUNTIF(tData[BezoekEind],"&lt;="&amp;$A6349)</f>
        <v/>
      </c>
      <c r="F6349" s="15">
        <f>COUNTIF(tData[BezoekLangStart],"&lt;"&amp;($A6349+1/24))-COUNTIF(tData[BezoekLangEind],"&lt;="&amp;$A6349)</f>
        <v/>
      </c>
      <c r="G6349" s="15">
        <f>IF($D6349=1,$B6349*100+$C6349,-1)</f>
        <v/>
      </c>
      <c r="H6349" s="15">
        <f>IF($D6349=1,$B6349,-1)</f>
        <v/>
      </c>
      <c r="I6349" s="15">
        <f>IF($D6349=1,$C6349,-1)</f>
        <v/>
      </c>
    </row>
    <row r="6350">
      <c r="A6350" s="33" t="n">
        <v>45556.45833333334</v>
      </c>
      <c r="B6350" s="15">
        <f>WEEKDAY($A6350,2)</f>
        <v/>
      </c>
      <c r="C6350" s="15">
        <f>HOUR($A6350)</f>
        <v/>
      </c>
      <c r="D6350" s="15">
        <f>IF(AND($A6350&gt;=Instellingen!$B$6,$A6350&lt;Instellingen!$B$7),1,0)</f>
        <v/>
      </c>
      <c r="E6350" s="15">
        <f>COUNTIF(tData[BezoekStart],"&lt;"&amp;($A6350+1/24))-COUNTIF(tData[BezoekEind],"&lt;="&amp;$A6350)</f>
        <v/>
      </c>
      <c r="F6350" s="15">
        <f>COUNTIF(tData[BezoekLangStart],"&lt;"&amp;($A6350+1/24))-COUNTIF(tData[BezoekLangEind],"&lt;="&amp;$A6350)</f>
        <v/>
      </c>
      <c r="G6350" s="15">
        <f>IF($D6350=1,$B6350*100+$C6350,-1)</f>
        <v/>
      </c>
      <c r="H6350" s="15">
        <f>IF($D6350=1,$B6350,-1)</f>
        <v/>
      </c>
      <c r="I6350" s="15">
        <f>IF($D6350=1,$C6350,-1)</f>
        <v/>
      </c>
    </row>
    <row r="6351">
      <c r="A6351" s="33" t="n">
        <v>45556.5</v>
      </c>
      <c r="B6351" s="15">
        <f>WEEKDAY($A6351,2)</f>
        <v/>
      </c>
      <c r="C6351" s="15">
        <f>HOUR($A6351)</f>
        <v/>
      </c>
      <c r="D6351" s="15">
        <f>IF(AND($A6351&gt;=Instellingen!$B$6,$A6351&lt;Instellingen!$B$7),1,0)</f>
        <v/>
      </c>
      <c r="E6351" s="15">
        <f>COUNTIF(tData[BezoekStart],"&lt;"&amp;($A6351+1/24))-COUNTIF(tData[BezoekEind],"&lt;="&amp;$A6351)</f>
        <v/>
      </c>
      <c r="F6351" s="15">
        <f>COUNTIF(tData[BezoekLangStart],"&lt;"&amp;($A6351+1/24))-COUNTIF(tData[BezoekLangEind],"&lt;="&amp;$A6351)</f>
        <v/>
      </c>
      <c r="G6351" s="15">
        <f>IF($D6351=1,$B6351*100+$C6351,-1)</f>
        <v/>
      </c>
      <c r="H6351" s="15">
        <f>IF($D6351=1,$B6351,-1)</f>
        <v/>
      </c>
      <c r="I6351" s="15">
        <f>IF($D6351=1,$C6351,-1)</f>
        <v/>
      </c>
    </row>
    <row r="6352">
      <c r="A6352" s="33" t="n">
        <v>45556.54166666666</v>
      </c>
      <c r="B6352" s="15">
        <f>WEEKDAY($A6352,2)</f>
        <v/>
      </c>
      <c r="C6352" s="15">
        <f>HOUR($A6352)</f>
        <v/>
      </c>
      <c r="D6352" s="15">
        <f>IF(AND($A6352&gt;=Instellingen!$B$6,$A6352&lt;Instellingen!$B$7),1,0)</f>
        <v/>
      </c>
      <c r="E6352" s="15">
        <f>COUNTIF(tData[BezoekStart],"&lt;"&amp;($A6352+1/24))-COUNTIF(tData[BezoekEind],"&lt;="&amp;$A6352)</f>
        <v/>
      </c>
      <c r="F6352" s="15">
        <f>COUNTIF(tData[BezoekLangStart],"&lt;"&amp;($A6352+1/24))-COUNTIF(tData[BezoekLangEind],"&lt;="&amp;$A6352)</f>
        <v/>
      </c>
      <c r="G6352" s="15">
        <f>IF($D6352=1,$B6352*100+$C6352,-1)</f>
        <v/>
      </c>
      <c r="H6352" s="15">
        <f>IF($D6352=1,$B6352,-1)</f>
        <v/>
      </c>
      <c r="I6352" s="15">
        <f>IF($D6352=1,$C6352,-1)</f>
        <v/>
      </c>
    </row>
    <row r="6353">
      <c r="A6353" s="33" t="n">
        <v>45556.58333333334</v>
      </c>
      <c r="B6353" s="15">
        <f>WEEKDAY($A6353,2)</f>
        <v/>
      </c>
      <c r="C6353" s="15">
        <f>HOUR($A6353)</f>
        <v/>
      </c>
      <c r="D6353" s="15">
        <f>IF(AND($A6353&gt;=Instellingen!$B$6,$A6353&lt;Instellingen!$B$7),1,0)</f>
        <v/>
      </c>
      <c r="E6353" s="15">
        <f>COUNTIF(tData[BezoekStart],"&lt;"&amp;($A6353+1/24))-COUNTIF(tData[BezoekEind],"&lt;="&amp;$A6353)</f>
        <v/>
      </c>
      <c r="F6353" s="15">
        <f>COUNTIF(tData[BezoekLangStart],"&lt;"&amp;($A6353+1/24))-COUNTIF(tData[BezoekLangEind],"&lt;="&amp;$A6353)</f>
        <v/>
      </c>
      <c r="G6353" s="15">
        <f>IF($D6353=1,$B6353*100+$C6353,-1)</f>
        <v/>
      </c>
      <c r="H6353" s="15">
        <f>IF($D6353=1,$B6353,-1)</f>
        <v/>
      </c>
      <c r="I6353" s="15">
        <f>IF($D6353=1,$C6353,-1)</f>
        <v/>
      </c>
    </row>
    <row r="6354">
      <c r="A6354" s="33" t="n">
        <v>45556.625</v>
      </c>
      <c r="B6354" s="15">
        <f>WEEKDAY($A6354,2)</f>
        <v/>
      </c>
      <c r="C6354" s="15">
        <f>HOUR($A6354)</f>
        <v/>
      </c>
      <c r="D6354" s="15">
        <f>IF(AND($A6354&gt;=Instellingen!$B$6,$A6354&lt;Instellingen!$B$7),1,0)</f>
        <v/>
      </c>
      <c r="E6354" s="15">
        <f>COUNTIF(tData[BezoekStart],"&lt;"&amp;($A6354+1/24))-COUNTIF(tData[BezoekEind],"&lt;="&amp;$A6354)</f>
        <v/>
      </c>
      <c r="F6354" s="15">
        <f>COUNTIF(tData[BezoekLangStart],"&lt;"&amp;($A6354+1/24))-COUNTIF(tData[BezoekLangEind],"&lt;="&amp;$A6354)</f>
        <v/>
      </c>
      <c r="G6354" s="15">
        <f>IF($D6354=1,$B6354*100+$C6354,-1)</f>
        <v/>
      </c>
      <c r="H6354" s="15">
        <f>IF($D6354=1,$B6354,-1)</f>
        <v/>
      </c>
      <c r="I6354" s="15">
        <f>IF($D6354=1,$C6354,-1)</f>
        <v/>
      </c>
    </row>
    <row r="6355">
      <c r="A6355" s="33" t="n">
        <v>45556.66666666666</v>
      </c>
      <c r="B6355" s="15">
        <f>WEEKDAY($A6355,2)</f>
        <v/>
      </c>
      <c r="C6355" s="15">
        <f>HOUR($A6355)</f>
        <v/>
      </c>
      <c r="D6355" s="15">
        <f>IF(AND($A6355&gt;=Instellingen!$B$6,$A6355&lt;Instellingen!$B$7),1,0)</f>
        <v/>
      </c>
      <c r="E6355" s="15">
        <f>COUNTIF(tData[BezoekStart],"&lt;"&amp;($A6355+1/24))-COUNTIF(tData[BezoekEind],"&lt;="&amp;$A6355)</f>
        <v/>
      </c>
      <c r="F6355" s="15">
        <f>COUNTIF(tData[BezoekLangStart],"&lt;"&amp;($A6355+1/24))-COUNTIF(tData[BezoekLangEind],"&lt;="&amp;$A6355)</f>
        <v/>
      </c>
      <c r="G6355" s="15">
        <f>IF($D6355=1,$B6355*100+$C6355,-1)</f>
        <v/>
      </c>
      <c r="H6355" s="15">
        <f>IF($D6355=1,$B6355,-1)</f>
        <v/>
      </c>
      <c r="I6355" s="15">
        <f>IF($D6355=1,$C6355,-1)</f>
        <v/>
      </c>
    </row>
    <row r="6356">
      <c r="A6356" s="33" t="n">
        <v>45556.70833333334</v>
      </c>
      <c r="B6356" s="15">
        <f>WEEKDAY($A6356,2)</f>
        <v/>
      </c>
      <c r="C6356" s="15">
        <f>HOUR($A6356)</f>
        <v/>
      </c>
      <c r="D6356" s="15">
        <f>IF(AND($A6356&gt;=Instellingen!$B$6,$A6356&lt;Instellingen!$B$7),1,0)</f>
        <v/>
      </c>
      <c r="E6356" s="15">
        <f>COUNTIF(tData[BezoekStart],"&lt;"&amp;($A6356+1/24))-COUNTIF(tData[BezoekEind],"&lt;="&amp;$A6356)</f>
        <v/>
      </c>
      <c r="F6356" s="15">
        <f>COUNTIF(tData[BezoekLangStart],"&lt;"&amp;($A6356+1/24))-COUNTIF(tData[BezoekLangEind],"&lt;="&amp;$A6356)</f>
        <v/>
      </c>
      <c r="G6356" s="15">
        <f>IF($D6356=1,$B6356*100+$C6356,-1)</f>
        <v/>
      </c>
      <c r="H6356" s="15">
        <f>IF($D6356=1,$B6356,-1)</f>
        <v/>
      </c>
      <c r="I6356" s="15">
        <f>IF($D6356=1,$C6356,-1)</f>
        <v/>
      </c>
    </row>
    <row r="6357">
      <c r="A6357" s="33" t="n">
        <v>45556.75</v>
      </c>
      <c r="B6357" s="15">
        <f>WEEKDAY($A6357,2)</f>
        <v/>
      </c>
      <c r="C6357" s="15">
        <f>HOUR($A6357)</f>
        <v/>
      </c>
      <c r="D6357" s="15">
        <f>IF(AND($A6357&gt;=Instellingen!$B$6,$A6357&lt;Instellingen!$B$7),1,0)</f>
        <v/>
      </c>
      <c r="E6357" s="15">
        <f>COUNTIF(tData[BezoekStart],"&lt;"&amp;($A6357+1/24))-COUNTIF(tData[BezoekEind],"&lt;="&amp;$A6357)</f>
        <v/>
      </c>
      <c r="F6357" s="15">
        <f>COUNTIF(tData[BezoekLangStart],"&lt;"&amp;($A6357+1/24))-COUNTIF(tData[BezoekLangEind],"&lt;="&amp;$A6357)</f>
        <v/>
      </c>
      <c r="G6357" s="15">
        <f>IF($D6357=1,$B6357*100+$C6357,-1)</f>
        <v/>
      </c>
      <c r="H6357" s="15">
        <f>IF($D6357=1,$B6357,-1)</f>
        <v/>
      </c>
      <c r="I6357" s="15">
        <f>IF($D6357=1,$C6357,-1)</f>
        <v/>
      </c>
    </row>
    <row r="6358">
      <c r="A6358" s="33" t="n">
        <v>45556.79166666666</v>
      </c>
      <c r="B6358" s="15">
        <f>WEEKDAY($A6358,2)</f>
        <v/>
      </c>
      <c r="C6358" s="15">
        <f>HOUR($A6358)</f>
        <v/>
      </c>
      <c r="D6358" s="15">
        <f>IF(AND($A6358&gt;=Instellingen!$B$6,$A6358&lt;Instellingen!$B$7),1,0)</f>
        <v/>
      </c>
      <c r="E6358" s="15">
        <f>COUNTIF(tData[BezoekStart],"&lt;"&amp;($A6358+1/24))-COUNTIF(tData[BezoekEind],"&lt;="&amp;$A6358)</f>
        <v/>
      </c>
      <c r="F6358" s="15">
        <f>COUNTIF(tData[BezoekLangStart],"&lt;"&amp;($A6358+1/24))-COUNTIF(tData[BezoekLangEind],"&lt;="&amp;$A6358)</f>
        <v/>
      </c>
      <c r="G6358" s="15">
        <f>IF($D6358=1,$B6358*100+$C6358,-1)</f>
        <v/>
      </c>
      <c r="H6358" s="15">
        <f>IF($D6358=1,$B6358,-1)</f>
        <v/>
      </c>
      <c r="I6358" s="15">
        <f>IF($D6358=1,$C6358,-1)</f>
        <v/>
      </c>
    </row>
    <row r="6359">
      <c r="A6359" s="33" t="n">
        <v>45556.83333333334</v>
      </c>
      <c r="B6359" s="15">
        <f>WEEKDAY($A6359,2)</f>
        <v/>
      </c>
      <c r="C6359" s="15">
        <f>HOUR($A6359)</f>
        <v/>
      </c>
      <c r="D6359" s="15">
        <f>IF(AND($A6359&gt;=Instellingen!$B$6,$A6359&lt;Instellingen!$B$7),1,0)</f>
        <v/>
      </c>
      <c r="E6359" s="15">
        <f>COUNTIF(tData[BezoekStart],"&lt;"&amp;($A6359+1/24))-COUNTIF(tData[BezoekEind],"&lt;="&amp;$A6359)</f>
        <v/>
      </c>
      <c r="F6359" s="15">
        <f>COUNTIF(tData[BezoekLangStart],"&lt;"&amp;($A6359+1/24))-COUNTIF(tData[BezoekLangEind],"&lt;="&amp;$A6359)</f>
        <v/>
      </c>
      <c r="G6359" s="15">
        <f>IF($D6359=1,$B6359*100+$C6359,-1)</f>
        <v/>
      </c>
      <c r="H6359" s="15">
        <f>IF($D6359=1,$B6359,-1)</f>
        <v/>
      </c>
      <c r="I6359" s="15">
        <f>IF($D6359=1,$C6359,-1)</f>
        <v/>
      </c>
    </row>
    <row r="6360">
      <c r="A6360" s="33" t="n">
        <v>45556.875</v>
      </c>
      <c r="B6360" s="15">
        <f>WEEKDAY($A6360,2)</f>
        <v/>
      </c>
      <c r="C6360" s="15">
        <f>HOUR($A6360)</f>
        <v/>
      </c>
      <c r="D6360" s="15">
        <f>IF(AND($A6360&gt;=Instellingen!$B$6,$A6360&lt;Instellingen!$B$7),1,0)</f>
        <v/>
      </c>
      <c r="E6360" s="15">
        <f>COUNTIF(tData[BezoekStart],"&lt;"&amp;($A6360+1/24))-COUNTIF(tData[BezoekEind],"&lt;="&amp;$A6360)</f>
        <v/>
      </c>
      <c r="F6360" s="15">
        <f>COUNTIF(tData[BezoekLangStart],"&lt;"&amp;($A6360+1/24))-COUNTIF(tData[BezoekLangEind],"&lt;="&amp;$A6360)</f>
        <v/>
      </c>
      <c r="G6360" s="15">
        <f>IF($D6360=1,$B6360*100+$C6360,-1)</f>
        <v/>
      </c>
      <c r="H6360" s="15">
        <f>IF($D6360=1,$B6360,-1)</f>
        <v/>
      </c>
      <c r="I6360" s="15">
        <f>IF($D6360=1,$C6360,-1)</f>
        <v/>
      </c>
    </row>
    <row r="6361">
      <c r="A6361" s="33" t="n">
        <v>45556.91666666666</v>
      </c>
      <c r="B6361" s="15">
        <f>WEEKDAY($A6361,2)</f>
        <v/>
      </c>
      <c r="C6361" s="15">
        <f>HOUR($A6361)</f>
        <v/>
      </c>
      <c r="D6361" s="15">
        <f>IF(AND($A6361&gt;=Instellingen!$B$6,$A6361&lt;Instellingen!$B$7),1,0)</f>
        <v/>
      </c>
      <c r="E6361" s="15">
        <f>COUNTIF(tData[BezoekStart],"&lt;"&amp;($A6361+1/24))-COUNTIF(tData[BezoekEind],"&lt;="&amp;$A6361)</f>
        <v/>
      </c>
      <c r="F6361" s="15">
        <f>COUNTIF(tData[BezoekLangStart],"&lt;"&amp;($A6361+1/24))-COUNTIF(tData[BezoekLangEind],"&lt;="&amp;$A6361)</f>
        <v/>
      </c>
      <c r="G6361" s="15">
        <f>IF($D6361=1,$B6361*100+$C6361,-1)</f>
        <v/>
      </c>
      <c r="H6361" s="15">
        <f>IF($D6361=1,$B6361,-1)</f>
        <v/>
      </c>
      <c r="I6361" s="15">
        <f>IF($D6361=1,$C6361,-1)</f>
        <v/>
      </c>
    </row>
    <row r="6362">
      <c r="A6362" s="33" t="n">
        <v>45556.95833333334</v>
      </c>
      <c r="B6362" s="15">
        <f>WEEKDAY($A6362,2)</f>
        <v/>
      </c>
      <c r="C6362" s="15">
        <f>HOUR($A6362)</f>
        <v/>
      </c>
      <c r="D6362" s="15">
        <f>IF(AND($A6362&gt;=Instellingen!$B$6,$A6362&lt;Instellingen!$B$7),1,0)</f>
        <v/>
      </c>
      <c r="E6362" s="15">
        <f>COUNTIF(tData[BezoekStart],"&lt;"&amp;($A6362+1/24))-COUNTIF(tData[BezoekEind],"&lt;="&amp;$A6362)</f>
        <v/>
      </c>
      <c r="F6362" s="15">
        <f>COUNTIF(tData[BezoekLangStart],"&lt;"&amp;($A6362+1/24))-COUNTIF(tData[BezoekLangEind],"&lt;="&amp;$A6362)</f>
        <v/>
      </c>
      <c r="G6362" s="15">
        <f>IF($D6362=1,$B6362*100+$C6362,-1)</f>
        <v/>
      </c>
      <c r="H6362" s="15">
        <f>IF($D6362=1,$B6362,-1)</f>
        <v/>
      </c>
      <c r="I6362" s="15">
        <f>IF($D6362=1,$C6362,-1)</f>
        <v/>
      </c>
    </row>
    <row r="6363">
      <c r="A6363" s="33" t="n">
        <v>45557</v>
      </c>
      <c r="B6363" s="15">
        <f>WEEKDAY($A6363,2)</f>
        <v/>
      </c>
      <c r="C6363" s="15">
        <f>HOUR($A6363)</f>
        <v/>
      </c>
      <c r="D6363" s="15">
        <f>IF(AND($A6363&gt;=Instellingen!$B$6,$A6363&lt;Instellingen!$B$7),1,0)</f>
        <v/>
      </c>
      <c r="E6363" s="15">
        <f>COUNTIF(tData[BezoekStart],"&lt;"&amp;($A6363+1/24))-COUNTIF(tData[BezoekEind],"&lt;="&amp;$A6363)</f>
        <v/>
      </c>
      <c r="F6363" s="15">
        <f>COUNTIF(tData[BezoekLangStart],"&lt;"&amp;($A6363+1/24))-COUNTIF(tData[BezoekLangEind],"&lt;="&amp;$A6363)</f>
        <v/>
      </c>
      <c r="G6363" s="15">
        <f>IF($D6363=1,$B6363*100+$C6363,-1)</f>
        <v/>
      </c>
      <c r="H6363" s="15">
        <f>IF($D6363=1,$B6363,-1)</f>
        <v/>
      </c>
      <c r="I6363" s="15">
        <f>IF($D6363=1,$C6363,-1)</f>
        <v/>
      </c>
    </row>
    <row r="6364">
      <c r="A6364" s="33" t="n">
        <v>45557.04166666666</v>
      </c>
      <c r="B6364" s="15">
        <f>WEEKDAY($A6364,2)</f>
        <v/>
      </c>
      <c r="C6364" s="15">
        <f>HOUR($A6364)</f>
        <v/>
      </c>
      <c r="D6364" s="15">
        <f>IF(AND($A6364&gt;=Instellingen!$B$6,$A6364&lt;Instellingen!$B$7),1,0)</f>
        <v/>
      </c>
      <c r="E6364" s="15">
        <f>COUNTIF(tData[BezoekStart],"&lt;"&amp;($A6364+1/24))-COUNTIF(tData[BezoekEind],"&lt;="&amp;$A6364)</f>
        <v/>
      </c>
      <c r="F6364" s="15">
        <f>COUNTIF(tData[BezoekLangStart],"&lt;"&amp;($A6364+1/24))-COUNTIF(tData[BezoekLangEind],"&lt;="&amp;$A6364)</f>
        <v/>
      </c>
      <c r="G6364" s="15">
        <f>IF($D6364=1,$B6364*100+$C6364,-1)</f>
        <v/>
      </c>
      <c r="H6364" s="15">
        <f>IF($D6364=1,$B6364,-1)</f>
        <v/>
      </c>
      <c r="I6364" s="15">
        <f>IF($D6364=1,$C6364,-1)</f>
        <v/>
      </c>
    </row>
    <row r="6365">
      <c r="A6365" s="33" t="n">
        <v>45557.08333333334</v>
      </c>
      <c r="B6365" s="15">
        <f>WEEKDAY($A6365,2)</f>
        <v/>
      </c>
      <c r="C6365" s="15">
        <f>HOUR($A6365)</f>
        <v/>
      </c>
      <c r="D6365" s="15">
        <f>IF(AND($A6365&gt;=Instellingen!$B$6,$A6365&lt;Instellingen!$B$7),1,0)</f>
        <v/>
      </c>
      <c r="E6365" s="15">
        <f>COUNTIF(tData[BezoekStart],"&lt;"&amp;($A6365+1/24))-COUNTIF(tData[BezoekEind],"&lt;="&amp;$A6365)</f>
        <v/>
      </c>
      <c r="F6365" s="15">
        <f>COUNTIF(tData[BezoekLangStart],"&lt;"&amp;($A6365+1/24))-COUNTIF(tData[BezoekLangEind],"&lt;="&amp;$A6365)</f>
        <v/>
      </c>
      <c r="G6365" s="15">
        <f>IF($D6365=1,$B6365*100+$C6365,-1)</f>
        <v/>
      </c>
      <c r="H6365" s="15">
        <f>IF($D6365=1,$B6365,-1)</f>
        <v/>
      </c>
      <c r="I6365" s="15">
        <f>IF($D6365=1,$C6365,-1)</f>
        <v/>
      </c>
    </row>
    <row r="6366">
      <c r="A6366" s="33" t="n">
        <v>45557.125</v>
      </c>
      <c r="B6366" s="15">
        <f>WEEKDAY($A6366,2)</f>
        <v/>
      </c>
      <c r="C6366" s="15">
        <f>HOUR($A6366)</f>
        <v/>
      </c>
      <c r="D6366" s="15">
        <f>IF(AND($A6366&gt;=Instellingen!$B$6,$A6366&lt;Instellingen!$B$7),1,0)</f>
        <v/>
      </c>
      <c r="E6366" s="15">
        <f>COUNTIF(tData[BezoekStart],"&lt;"&amp;($A6366+1/24))-COUNTIF(tData[BezoekEind],"&lt;="&amp;$A6366)</f>
        <v/>
      </c>
      <c r="F6366" s="15">
        <f>COUNTIF(tData[BezoekLangStart],"&lt;"&amp;($A6366+1/24))-COUNTIF(tData[BezoekLangEind],"&lt;="&amp;$A6366)</f>
        <v/>
      </c>
      <c r="G6366" s="15">
        <f>IF($D6366=1,$B6366*100+$C6366,-1)</f>
        <v/>
      </c>
      <c r="H6366" s="15">
        <f>IF($D6366=1,$B6366,-1)</f>
        <v/>
      </c>
      <c r="I6366" s="15">
        <f>IF($D6366=1,$C6366,-1)</f>
        <v/>
      </c>
    </row>
    <row r="6367">
      <c r="A6367" s="33" t="n">
        <v>45557.16666666666</v>
      </c>
      <c r="B6367" s="15">
        <f>WEEKDAY($A6367,2)</f>
        <v/>
      </c>
      <c r="C6367" s="15">
        <f>HOUR($A6367)</f>
        <v/>
      </c>
      <c r="D6367" s="15">
        <f>IF(AND($A6367&gt;=Instellingen!$B$6,$A6367&lt;Instellingen!$B$7),1,0)</f>
        <v/>
      </c>
      <c r="E6367" s="15">
        <f>COUNTIF(tData[BezoekStart],"&lt;"&amp;($A6367+1/24))-COUNTIF(tData[BezoekEind],"&lt;="&amp;$A6367)</f>
        <v/>
      </c>
      <c r="F6367" s="15">
        <f>COUNTIF(tData[BezoekLangStart],"&lt;"&amp;($A6367+1/24))-COUNTIF(tData[BezoekLangEind],"&lt;="&amp;$A6367)</f>
        <v/>
      </c>
      <c r="G6367" s="15">
        <f>IF($D6367=1,$B6367*100+$C6367,-1)</f>
        <v/>
      </c>
      <c r="H6367" s="15">
        <f>IF($D6367=1,$B6367,-1)</f>
        <v/>
      </c>
      <c r="I6367" s="15">
        <f>IF($D6367=1,$C6367,-1)</f>
        <v/>
      </c>
    </row>
    <row r="6368">
      <c r="A6368" s="33" t="n">
        <v>45557.20833333334</v>
      </c>
      <c r="B6368" s="15">
        <f>WEEKDAY($A6368,2)</f>
        <v/>
      </c>
      <c r="C6368" s="15">
        <f>HOUR($A6368)</f>
        <v/>
      </c>
      <c r="D6368" s="15">
        <f>IF(AND($A6368&gt;=Instellingen!$B$6,$A6368&lt;Instellingen!$B$7),1,0)</f>
        <v/>
      </c>
      <c r="E6368" s="15">
        <f>COUNTIF(tData[BezoekStart],"&lt;"&amp;($A6368+1/24))-COUNTIF(tData[BezoekEind],"&lt;="&amp;$A6368)</f>
        <v/>
      </c>
      <c r="F6368" s="15">
        <f>COUNTIF(tData[BezoekLangStart],"&lt;"&amp;($A6368+1/24))-COUNTIF(tData[BezoekLangEind],"&lt;="&amp;$A6368)</f>
        <v/>
      </c>
      <c r="G6368" s="15">
        <f>IF($D6368=1,$B6368*100+$C6368,-1)</f>
        <v/>
      </c>
      <c r="H6368" s="15">
        <f>IF($D6368=1,$B6368,-1)</f>
        <v/>
      </c>
      <c r="I6368" s="15">
        <f>IF($D6368=1,$C6368,-1)</f>
        <v/>
      </c>
    </row>
    <row r="6369">
      <c r="A6369" s="33" t="n">
        <v>45557.25</v>
      </c>
      <c r="B6369" s="15">
        <f>WEEKDAY($A6369,2)</f>
        <v/>
      </c>
      <c r="C6369" s="15">
        <f>HOUR($A6369)</f>
        <v/>
      </c>
      <c r="D6369" s="15">
        <f>IF(AND($A6369&gt;=Instellingen!$B$6,$A6369&lt;Instellingen!$B$7),1,0)</f>
        <v/>
      </c>
      <c r="E6369" s="15">
        <f>COUNTIF(tData[BezoekStart],"&lt;"&amp;($A6369+1/24))-COUNTIF(tData[BezoekEind],"&lt;="&amp;$A6369)</f>
        <v/>
      </c>
      <c r="F6369" s="15">
        <f>COUNTIF(tData[BezoekLangStart],"&lt;"&amp;($A6369+1/24))-COUNTIF(tData[BezoekLangEind],"&lt;="&amp;$A6369)</f>
        <v/>
      </c>
      <c r="G6369" s="15">
        <f>IF($D6369=1,$B6369*100+$C6369,-1)</f>
        <v/>
      </c>
      <c r="H6369" s="15">
        <f>IF($D6369=1,$B6369,-1)</f>
        <v/>
      </c>
      <c r="I6369" s="15">
        <f>IF($D6369=1,$C6369,-1)</f>
        <v/>
      </c>
    </row>
    <row r="6370">
      <c r="A6370" s="33" t="n">
        <v>45557.29166666666</v>
      </c>
      <c r="B6370" s="15">
        <f>WEEKDAY($A6370,2)</f>
        <v/>
      </c>
      <c r="C6370" s="15">
        <f>HOUR($A6370)</f>
        <v/>
      </c>
      <c r="D6370" s="15">
        <f>IF(AND($A6370&gt;=Instellingen!$B$6,$A6370&lt;Instellingen!$B$7),1,0)</f>
        <v/>
      </c>
      <c r="E6370" s="15">
        <f>COUNTIF(tData[BezoekStart],"&lt;"&amp;($A6370+1/24))-COUNTIF(tData[BezoekEind],"&lt;="&amp;$A6370)</f>
        <v/>
      </c>
      <c r="F6370" s="15">
        <f>COUNTIF(tData[BezoekLangStart],"&lt;"&amp;($A6370+1/24))-COUNTIF(tData[BezoekLangEind],"&lt;="&amp;$A6370)</f>
        <v/>
      </c>
      <c r="G6370" s="15">
        <f>IF($D6370=1,$B6370*100+$C6370,-1)</f>
        <v/>
      </c>
      <c r="H6370" s="15">
        <f>IF($D6370=1,$B6370,-1)</f>
        <v/>
      </c>
      <c r="I6370" s="15">
        <f>IF($D6370=1,$C6370,-1)</f>
        <v/>
      </c>
    </row>
    <row r="6371">
      <c r="A6371" s="33" t="n">
        <v>45557.33333333334</v>
      </c>
      <c r="B6371" s="15">
        <f>WEEKDAY($A6371,2)</f>
        <v/>
      </c>
      <c r="C6371" s="15">
        <f>HOUR($A6371)</f>
        <v/>
      </c>
      <c r="D6371" s="15">
        <f>IF(AND($A6371&gt;=Instellingen!$B$6,$A6371&lt;Instellingen!$B$7),1,0)</f>
        <v/>
      </c>
      <c r="E6371" s="15">
        <f>COUNTIF(tData[BezoekStart],"&lt;"&amp;($A6371+1/24))-COUNTIF(tData[BezoekEind],"&lt;="&amp;$A6371)</f>
        <v/>
      </c>
      <c r="F6371" s="15">
        <f>COUNTIF(tData[BezoekLangStart],"&lt;"&amp;($A6371+1/24))-COUNTIF(tData[BezoekLangEind],"&lt;="&amp;$A6371)</f>
        <v/>
      </c>
      <c r="G6371" s="15">
        <f>IF($D6371=1,$B6371*100+$C6371,-1)</f>
        <v/>
      </c>
      <c r="H6371" s="15">
        <f>IF($D6371=1,$B6371,-1)</f>
        <v/>
      </c>
      <c r="I6371" s="15">
        <f>IF($D6371=1,$C6371,-1)</f>
        <v/>
      </c>
    </row>
    <row r="6372">
      <c r="A6372" s="33" t="n">
        <v>45557.375</v>
      </c>
      <c r="B6372" s="15">
        <f>WEEKDAY($A6372,2)</f>
        <v/>
      </c>
      <c r="C6372" s="15">
        <f>HOUR($A6372)</f>
        <v/>
      </c>
      <c r="D6372" s="15">
        <f>IF(AND($A6372&gt;=Instellingen!$B$6,$A6372&lt;Instellingen!$B$7),1,0)</f>
        <v/>
      </c>
      <c r="E6372" s="15">
        <f>COUNTIF(tData[BezoekStart],"&lt;"&amp;($A6372+1/24))-COUNTIF(tData[BezoekEind],"&lt;="&amp;$A6372)</f>
        <v/>
      </c>
      <c r="F6372" s="15">
        <f>COUNTIF(tData[BezoekLangStart],"&lt;"&amp;($A6372+1/24))-COUNTIF(tData[BezoekLangEind],"&lt;="&amp;$A6372)</f>
        <v/>
      </c>
      <c r="G6372" s="15">
        <f>IF($D6372=1,$B6372*100+$C6372,-1)</f>
        <v/>
      </c>
      <c r="H6372" s="15">
        <f>IF($D6372=1,$B6372,-1)</f>
        <v/>
      </c>
      <c r="I6372" s="15">
        <f>IF($D6372=1,$C6372,-1)</f>
        <v/>
      </c>
    </row>
    <row r="6373">
      <c r="A6373" s="33" t="n">
        <v>45557.41666666666</v>
      </c>
      <c r="B6373" s="15">
        <f>WEEKDAY($A6373,2)</f>
        <v/>
      </c>
      <c r="C6373" s="15">
        <f>HOUR($A6373)</f>
        <v/>
      </c>
      <c r="D6373" s="15">
        <f>IF(AND($A6373&gt;=Instellingen!$B$6,$A6373&lt;Instellingen!$B$7),1,0)</f>
        <v/>
      </c>
      <c r="E6373" s="15">
        <f>COUNTIF(tData[BezoekStart],"&lt;"&amp;($A6373+1/24))-COUNTIF(tData[BezoekEind],"&lt;="&amp;$A6373)</f>
        <v/>
      </c>
      <c r="F6373" s="15">
        <f>COUNTIF(tData[BezoekLangStart],"&lt;"&amp;($A6373+1/24))-COUNTIF(tData[BezoekLangEind],"&lt;="&amp;$A6373)</f>
        <v/>
      </c>
      <c r="G6373" s="15">
        <f>IF($D6373=1,$B6373*100+$C6373,-1)</f>
        <v/>
      </c>
      <c r="H6373" s="15">
        <f>IF($D6373=1,$B6373,-1)</f>
        <v/>
      </c>
      <c r="I6373" s="15">
        <f>IF($D6373=1,$C6373,-1)</f>
        <v/>
      </c>
    </row>
    <row r="6374">
      <c r="A6374" s="33" t="n">
        <v>45557.45833333334</v>
      </c>
      <c r="B6374" s="15">
        <f>WEEKDAY($A6374,2)</f>
        <v/>
      </c>
      <c r="C6374" s="15">
        <f>HOUR($A6374)</f>
        <v/>
      </c>
      <c r="D6374" s="15">
        <f>IF(AND($A6374&gt;=Instellingen!$B$6,$A6374&lt;Instellingen!$B$7),1,0)</f>
        <v/>
      </c>
      <c r="E6374" s="15">
        <f>COUNTIF(tData[BezoekStart],"&lt;"&amp;($A6374+1/24))-COUNTIF(tData[BezoekEind],"&lt;="&amp;$A6374)</f>
        <v/>
      </c>
      <c r="F6374" s="15">
        <f>COUNTIF(tData[BezoekLangStart],"&lt;"&amp;($A6374+1/24))-COUNTIF(tData[BezoekLangEind],"&lt;="&amp;$A6374)</f>
        <v/>
      </c>
      <c r="G6374" s="15">
        <f>IF($D6374=1,$B6374*100+$C6374,-1)</f>
        <v/>
      </c>
      <c r="H6374" s="15">
        <f>IF($D6374=1,$B6374,-1)</f>
        <v/>
      </c>
      <c r="I6374" s="15">
        <f>IF($D6374=1,$C6374,-1)</f>
        <v/>
      </c>
    </row>
    <row r="6375">
      <c r="A6375" s="33" t="n">
        <v>45557.5</v>
      </c>
      <c r="B6375" s="15">
        <f>WEEKDAY($A6375,2)</f>
        <v/>
      </c>
      <c r="C6375" s="15">
        <f>HOUR($A6375)</f>
        <v/>
      </c>
      <c r="D6375" s="15">
        <f>IF(AND($A6375&gt;=Instellingen!$B$6,$A6375&lt;Instellingen!$B$7),1,0)</f>
        <v/>
      </c>
      <c r="E6375" s="15">
        <f>COUNTIF(tData[BezoekStart],"&lt;"&amp;($A6375+1/24))-COUNTIF(tData[BezoekEind],"&lt;="&amp;$A6375)</f>
        <v/>
      </c>
      <c r="F6375" s="15">
        <f>COUNTIF(tData[BezoekLangStart],"&lt;"&amp;($A6375+1/24))-COUNTIF(tData[BezoekLangEind],"&lt;="&amp;$A6375)</f>
        <v/>
      </c>
      <c r="G6375" s="15">
        <f>IF($D6375=1,$B6375*100+$C6375,-1)</f>
        <v/>
      </c>
      <c r="H6375" s="15">
        <f>IF($D6375=1,$B6375,-1)</f>
        <v/>
      </c>
      <c r="I6375" s="15">
        <f>IF($D6375=1,$C6375,-1)</f>
        <v/>
      </c>
    </row>
    <row r="6376">
      <c r="A6376" s="33" t="n">
        <v>45557.54166666666</v>
      </c>
      <c r="B6376" s="15">
        <f>WEEKDAY($A6376,2)</f>
        <v/>
      </c>
      <c r="C6376" s="15">
        <f>HOUR($A6376)</f>
        <v/>
      </c>
      <c r="D6376" s="15">
        <f>IF(AND($A6376&gt;=Instellingen!$B$6,$A6376&lt;Instellingen!$B$7),1,0)</f>
        <v/>
      </c>
      <c r="E6376" s="15">
        <f>COUNTIF(tData[BezoekStart],"&lt;"&amp;($A6376+1/24))-COUNTIF(tData[BezoekEind],"&lt;="&amp;$A6376)</f>
        <v/>
      </c>
      <c r="F6376" s="15">
        <f>COUNTIF(tData[BezoekLangStart],"&lt;"&amp;($A6376+1/24))-COUNTIF(tData[BezoekLangEind],"&lt;="&amp;$A6376)</f>
        <v/>
      </c>
      <c r="G6376" s="15">
        <f>IF($D6376=1,$B6376*100+$C6376,-1)</f>
        <v/>
      </c>
      <c r="H6376" s="15">
        <f>IF($D6376=1,$B6376,-1)</f>
        <v/>
      </c>
      <c r="I6376" s="15">
        <f>IF($D6376=1,$C6376,-1)</f>
        <v/>
      </c>
    </row>
    <row r="6377">
      <c r="A6377" s="33" t="n">
        <v>45557.58333333334</v>
      </c>
      <c r="B6377" s="15">
        <f>WEEKDAY($A6377,2)</f>
        <v/>
      </c>
      <c r="C6377" s="15">
        <f>HOUR($A6377)</f>
        <v/>
      </c>
      <c r="D6377" s="15">
        <f>IF(AND($A6377&gt;=Instellingen!$B$6,$A6377&lt;Instellingen!$B$7),1,0)</f>
        <v/>
      </c>
      <c r="E6377" s="15">
        <f>COUNTIF(tData[BezoekStart],"&lt;"&amp;($A6377+1/24))-COUNTIF(tData[BezoekEind],"&lt;="&amp;$A6377)</f>
        <v/>
      </c>
      <c r="F6377" s="15">
        <f>COUNTIF(tData[BezoekLangStart],"&lt;"&amp;($A6377+1/24))-COUNTIF(tData[BezoekLangEind],"&lt;="&amp;$A6377)</f>
        <v/>
      </c>
      <c r="G6377" s="15">
        <f>IF($D6377=1,$B6377*100+$C6377,-1)</f>
        <v/>
      </c>
      <c r="H6377" s="15">
        <f>IF($D6377=1,$B6377,-1)</f>
        <v/>
      </c>
      <c r="I6377" s="15">
        <f>IF($D6377=1,$C6377,-1)</f>
        <v/>
      </c>
    </row>
    <row r="6378">
      <c r="A6378" s="33" t="n">
        <v>45557.625</v>
      </c>
      <c r="B6378" s="15">
        <f>WEEKDAY($A6378,2)</f>
        <v/>
      </c>
      <c r="C6378" s="15">
        <f>HOUR($A6378)</f>
        <v/>
      </c>
      <c r="D6378" s="15">
        <f>IF(AND($A6378&gt;=Instellingen!$B$6,$A6378&lt;Instellingen!$B$7),1,0)</f>
        <v/>
      </c>
      <c r="E6378" s="15">
        <f>COUNTIF(tData[BezoekStart],"&lt;"&amp;($A6378+1/24))-COUNTIF(tData[BezoekEind],"&lt;="&amp;$A6378)</f>
        <v/>
      </c>
      <c r="F6378" s="15">
        <f>COUNTIF(tData[BezoekLangStart],"&lt;"&amp;($A6378+1/24))-COUNTIF(tData[BezoekLangEind],"&lt;="&amp;$A6378)</f>
        <v/>
      </c>
      <c r="G6378" s="15">
        <f>IF($D6378=1,$B6378*100+$C6378,-1)</f>
        <v/>
      </c>
      <c r="H6378" s="15">
        <f>IF($D6378=1,$B6378,-1)</f>
        <v/>
      </c>
      <c r="I6378" s="15">
        <f>IF($D6378=1,$C6378,-1)</f>
        <v/>
      </c>
    </row>
    <row r="6379">
      <c r="A6379" s="33" t="n">
        <v>45557.66666666666</v>
      </c>
      <c r="B6379" s="15">
        <f>WEEKDAY($A6379,2)</f>
        <v/>
      </c>
      <c r="C6379" s="15">
        <f>HOUR($A6379)</f>
        <v/>
      </c>
      <c r="D6379" s="15">
        <f>IF(AND($A6379&gt;=Instellingen!$B$6,$A6379&lt;Instellingen!$B$7),1,0)</f>
        <v/>
      </c>
      <c r="E6379" s="15">
        <f>COUNTIF(tData[BezoekStart],"&lt;"&amp;($A6379+1/24))-COUNTIF(tData[BezoekEind],"&lt;="&amp;$A6379)</f>
        <v/>
      </c>
      <c r="F6379" s="15">
        <f>COUNTIF(tData[BezoekLangStart],"&lt;"&amp;($A6379+1/24))-COUNTIF(tData[BezoekLangEind],"&lt;="&amp;$A6379)</f>
        <v/>
      </c>
      <c r="G6379" s="15">
        <f>IF($D6379=1,$B6379*100+$C6379,-1)</f>
        <v/>
      </c>
      <c r="H6379" s="15">
        <f>IF($D6379=1,$B6379,-1)</f>
        <v/>
      </c>
      <c r="I6379" s="15">
        <f>IF($D6379=1,$C6379,-1)</f>
        <v/>
      </c>
    </row>
    <row r="6380">
      <c r="A6380" s="33" t="n">
        <v>45557.70833333334</v>
      </c>
      <c r="B6380" s="15">
        <f>WEEKDAY($A6380,2)</f>
        <v/>
      </c>
      <c r="C6380" s="15">
        <f>HOUR($A6380)</f>
        <v/>
      </c>
      <c r="D6380" s="15">
        <f>IF(AND($A6380&gt;=Instellingen!$B$6,$A6380&lt;Instellingen!$B$7),1,0)</f>
        <v/>
      </c>
      <c r="E6380" s="15">
        <f>COUNTIF(tData[BezoekStart],"&lt;"&amp;($A6380+1/24))-COUNTIF(tData[BezoekEind],"&lt;="&amp;$A6380)</f>
        <v/>
      </c>
      <c r="F6380" s="15">
        <f>COUNTIF(tData[BezoekLangStart],"&lt;"&amp;($A6380+1/24))-COUNTIF(tData[BezoekLangEind],"&lt;="&amp;$A6380)</f>
        <v/>
      </c>
      <c r="G6380" s="15">
        <f>IF($D6380=1,$B6380*100+$C6380,-1)</f>
        <v/>
      </c>
      <c r="H6380" s="15">
        <f>IF($D6380=1,$B6380,-1)</f>
        <v/>
      </c>
      <c r="I6380" s="15">
        <f>IF($D6380=1,$C6380,-1)</f>
        <v/>
      </c>
    </row>
    <row r="6381">
      <c r="A6381" s="33" t="n">
        <v>45557.75</v>
      </c>
      <c r="B6381" s="15">
        <f>WEEKDAY($A6381,2)</f>
        <v/>
      </c>
      <c r="C6381" s="15">
        <f>HOUR($A6381)</f>
        <v/>
      </c>
      <c r="D6381" s="15">
        <f>IF(AND($A6381&gt;=Instellingen!$B$6,$A6381&lt;Instellingen!$B$7),1,0)</f>
        <v/>
      </c>
      <c r="E6381" s="15">
        <f>COUNTIF(tData[BezoekStart],"&lt;"&amp;($A6381+1/24))-COUNTIF(tData[BezoekEind],"&lt;="&amp;$A6381)</f>
        <v/>
      </c>
      <c r="F6381" s="15">
        <f>COUNTIF(tData[BezoekLangStart],"&lt;"&amp;($A6381+1/24))-COUNTIF(tData[BezoekLangEind],"&lt;="&amp;$A6381)</f>
        <v/>
      </c>
      <c r="G6381" s="15">
        <f>IF($D6381=1,$B6381*100+$C6381,-1)</f>
        <v/>
      </c>
      <c r="H6381" s="15">
        <f>IF($D6381=1,$B6381,-1)</f>
        <v/>
      </c>
      <c r="I6381" s="15">
        <f>IF($D6381=1,$C6381,-1)</f>
        <v/>
      </c>
    </row>
    <row r="6382">
      <c r="A6382" s="33" t="n">
        <v>45557.79166666666</v>
      </c>
      <c r="B6382" s="15">
        <f>WEEKDAY($A6382,2)</f>
        <v/>
      </c>
      <c r="C6382" s="15">
        <f>HOUR($A6382)</f>
        <v/>
      </c>
      <c r="D6382" s="15">
        <f>IF(AND($A6382&gt;=Instellingen!$B$6,$A6382&lt;Instellingen!$B$7),1,0)</f>
        <v/>
      </c>
      <c r="E6382" s="15">
        <f>COUNTIF(tData[BezoekStart],"&lt;"&amp;($A6382+1/24))-COUNTIF(tData[BezoekEind],"&lt;="&amp;$A6382)</f>
        <v/>
      </c>
      <c r="F6382" s="15">
        <f>COUNTIF(tData[BezoekLangStart],"&lt;"&amp;($A6382+1/24))-COUNTIF(tData[BezoekLangEind],"&lt;="&amp;$A6382)</f>
        <v/>
      </c>
      <c r="G6382" s="15">
        <f>IF($D6382=1,$B6382*100+$C6382,-1)</f>
        <v/>
      </c>
      <c r="H6382" s="15">
        <f>IF($D6382=1,$B6382,-1)</f>
        <v/>
      </c>
      <c r="I6382" s="15">
        <f>IF($D6382=1,$C6382,-1)</f>
        <v/>
      </c>
    </row>
    <row r="6383">
      <c r="A6383" s="33" t="n">
        <v>45557.83333333334</v>
      </c>
      <c r="B6383" s="15">
        <f>WEEKDAY($A6383,2)</f>
        <v/>
      </c>
      <c r="C6383" s="15">
        <f>HOUR($A6383)</f>
        <v/>
      </c>
      <c r="D6383" s="15">
        <f>IF(AND($A6383&gt;=Instellingen!$B$6,$A6383&lt;Instellingen!$B$7),1,0)</f>
        <v/>
      </c>
      <c r="E6383" s="15">
        <f>COUNTIF(tData[BezoekStart],"&lt;"&amp;($A6383+1/24))-COUNTIF(tData[BezoekEind],"&lt;="&amp;$A6383)</f>
        <v/>
      </c>
      <c r="F6383" s="15">
        <f>COUNTIF(tData[BezoekLangStart],"&lt;"&amp;($A6383+1/24))-COUNTIF(tData[BezoekLangEind],"&lt;="&amp;$A6383)</f>
        <v/>
      </c>
      <c r="G6383" s="15">
        <f>IF($D6383=1,$B6383*100+$C6383,-1)</f>
        <v/>
      </c>
      <c r="H6383" s="15">
        <f>IF($D6383=1,$B6383,-1)</f>
        <v/>
      </c>
      <c r="I6383" s="15">
        <f>IF($D6383=1,$C6383,-1)</f>
        <v/>
      </c>
    </row>
    <row r="6384">
      <c r="A6384" s="33" t="n">
        <v>45557.875</v>
      </c>
      <c r="B6384" s="15">
        <f>WEEKDAY($A6384,2)</f>
        <v/>
      </c>
      <c r="C6384" s="15">
        <f>HOUR($A6384)</f>
        <v/>
      </c>
      <c r="D6384" s="15">
        <f>IF(AND($A6384&gt;=Instellingen!$B$6,$A6384&lt;Instellingen!$B$7),1,0)</f>
        <v/>
      </c>
      <c r="E6384" s="15">
        <f>COUNTIF(tData[BezoekStart],"&lt;"&amp;($A6384+1/24))-COUNTIF(tData[BezoekEind],"&lt;="&amp;$A6384)</f>
        <v/>
      </c>
      <c r="F6384" s="15">
        <f>COUNTIF(tData[BezoekLangStart],"&lt;"&amp;($A6384+1/24))-COUNTIF(tData[BezoekLangEind],"&lt;="&amp;$A6384)</f>
        <v/>
      </c>
      <c r="G6384" s="15">
        <f>IF($D6384=1,$B6384*100+$C6384,-1)</f>
        <v/>
      </c>
      <c r="H6384" s="15">
        <f>IF($D6384=1,$B6384,-1)</f>
        <v/>
      </c>
      <c r="I6384" s="15">
        <f>IF($D6384=1,$C6384,-1)</f>
        <v/>
      </c>
    </row>
    <row r="6385">
      <c r="A6385" s="33" t="n">
        <v>45557.91666666666</v>
      </c>
      <c r="B6385" s="15">
        <f>WEEKDAY($A6385,2)</f>
        <v/>
      </c>
      <c r="C6385" s="15">
        <f>HOUR($A6385)</f>
        <v/>
      </c>
      <c r="D6385" s="15">
        <f>IF(AND($A6385&gt;=Instellingen!$B$6,$A6385&lt;Instellingen!$B$7),1,0)</f>
        <v/>
      </c>
      <c r="E6385" s="15">
        <f>COUNTIF(tData[BezoekStart],"&lt;"&amp;($A6385+1/24))-COUNTIF(tData[BezoekEind],"&lt;="&amp;$A6385)</f>
        <v/>
      </c>
      <c r="F6385" s="15">
        <f>COUNTIF(tData[BezoekLangStart],"&lt;"&amp;($A6385+1/24))-COUNTIF(tData[BezoekLangEind],"&lt;="&amp;$A6385)</f>
        <v/>
      </c>
      <c r="G6385" s="15">
        <f>IF($D6385=1,$B6385*100+$C6385,-1)</f>
        <v/>
      </c>
      <c r="H6385" s="15">
        <f>IF($D6385=1,$B6385,-1)</f>
        <v/>
      </c>
      <c r="I6385" s="15">
        <f>IF($D6385=1,$C6385,-1)</f>
        <v/>
      </c>
    </row>
    <row r="6386">
      <c r="A6386" s="33" t="n">
        <v>45557.95833333334</v>
      </c>
      <c r="B6386" s="15">
        <f>WEEKDAY($A6386,2)</f>
        <v/>
      </c>
      <c r="C6386" s="15">
        <f>HOUR($A6386)</f>
        <v/>
      </c>
      <c r="D6386" s="15">
        <f>IF(AND($A6386&gt;=Instellingen!$B$6,$A6386&lt;Instellingen!$B$7),1,0)</f>
        <v/>
      </c>
      <c r="E6386" s="15">
        <f>COUNTIF(tData[BezoekStart],"&lt;"&amp;($A6386+1/24))-COUNTIF(tData[BezoekEind],"&lt;="&amp;$A6386)</f>
        <v/>
      </c>
      <c r="F6386" s="15">
        <f>COUNTIF(tData[BezoekLangStart],"&lt;"&amp;($A6386+1/24))-COUNTIF(tData[BezoekLangEind],"&lt;="&amp;$A6386)</f>
        <v/>
      </c>
      <c r="G6386" s="15">
        <f>IF($D6386=1,$B6386*100+$C6386,-1)</f>
        <v/>
      </c>
      <c r="H6386" s="15">
        <f>IF($D6386=1,$B6386,-1)</f>
        <v/>
      </c>
      <c r="I6386" s="15">
        <f>IF($D6386=1,$C6386,-1)</f>
        <v/>
      </c>
    </row>
    <row r="6387">
      <c r="A6387" s="33" t="n">
        <v>45558</v>
      </c>
      <c r="B6387" s="15">
        <f>WEEKDAY($A6387,2)</f>
        <v/>
      </c>
      <c r="C6387" s="15">
        <f>HOUR($A6387)</f>
        <v/>
      </c>
      <c r="D6387" s="15">
        <f>IF(AND($A6387&gt;=Instellingen!$B$6,$A6387&lt;Instellingen!$B$7),1,0)</f>
        <v/>
      </c>
      <c r="E6387" s="15">
        <f>COUNTIF(tData[BezoekStart],"&lt;"&amp;($A6387+1/24))-COUNTIF(tData[BezoekEind],"&lt;="&amp;$A6387)</f>
        <v/>
      </c>
      <c r="F6387" s="15">
        <f>COUNTIF(tData[BezoekLangStart],"&lt;"&amp;($A6387+1/24))-COUNTIF(tData[BezoekLangEind],"&lt;="&amp;$A6387)</f>
        <v/>
      </c>
      <c r="G6387" s="15">
        <f>IF($D6387=1,$B6387*100+$C6387,-1)</f>
        <v/>
      </c>
      <c r="H6387" s="15">
        <f>IF($D6387=1,$B6387,-1)</f>
        <v/>
      </c>
      <c r="I6387" s="15">
        <f>IF($D6387=1,$C6387,-1)</f>
        <v/>
      </c>
    </row>
    <row r="6388">
      <c r="A6388" s="33" t="n">
        <v>45558.04166666666</v>
      </c>
      <c r="B6388" s="15">
        <f>WEEKDAY($A6388,2)</f>
        <v/>
      </c>
      <c r="C6388" s="15">
        <f>HOUR($A6388)</f>
        <v/>
      </c>
      <c r="D6388" s="15">
        <f>IF(AND($A6388&gt;=Instellingen!$B$6,$A6388&lt;Instellingen!$B$7),1,0)</f>
        <v/>
      </c>
      <c r="E6388" s="15">
        <f>COUNTIF(tData[BezoekStart],"&lt;"&amp;($A6388+1/24))-COUNTIF(tData[BezoekEind],"&lt;="&amp;$A6388)</f>
        <v/>
      </c>
      <c r="F6388" s="15">
        <f>COUNTIF(tData[BezoekLangStart],"&lt;"&amp;($A6388+1/24))-COUNTIF(tData[BezoekLangEind],"&lt;="&amp;$A6388)</f>
        <v/>
      </c>
      <c r="G6388" s="15">
        <f>IF($D6388=1,$B6388*100+$C6388,-1)</f>
        <v/>
      </c>
      <c r="H6388" s="15">
        <f>IF($D6388=1,$B6388,-1)</f>
        <v/>
      </c>
      <c r="I6388" s="15">
        <f>IF($D6388=1,$C6388,-1)</f>
        <v/>
      </c>
    </row>
    <row r="6389">
      <c r="A6389" s="33" t="n">
        <v>45558.08333333334</v>
      </c>
      <c r="B6389" s="15">
        <f>WEEKDAY($A6389,2)</f>
        <v/>
      </c>
      <c r="C6389" s="15">
        <f>HOUR($A6389)</f>
        <v/>
      </c>
      <c r="D6389" s="15">
        <f>IF(AND($A6389&gt;=Instellingen!$B$6,$A6389&lt;Instellingen!$B$7),1,0)</f>
        <v/>
      </c>
      <c r="E6389" s="15">
        <f>COUNTIF(tData[BezoekStart],"&lt;"&amp;($A6389+1/24))-COUNTIF(tData[BezoekEind],"&lt;="&amp;$A6389)</f>
        <v/>
      </c>
      <c r="F6389" s="15">
        <f>COUNTIF(tData[BezoekLangStart],"&lt;"&amp;($A6389+1/24))-COUNTIF(tData[BezoekLangEind],"&lt;="&amp;$A6389)</f>
        <v/>
      </c>
      <c r="G6389" s="15">
        <f>IF($D6389=1,$B6389*100+$C6389,-1)</f>
        <v/>
      </c>
      <c r="H6389" s="15">
        <f>IF($D6389=1,$B6389,-1)</f>
        <v/>
      </c>
      <c r="I6389" s="15">
        <f>IF($D6389=1,$C6389,-1)</f>
        <v/>
      </c>
    </row>
    <row r="6390">
      <c r="A6390" s="33" t="n">
        <v>45558.125</v>
      </c>
      <c r="B6390" s="15">
        <f>WEEKDAY($A6390,2)</f>
        <v/>
      </c>
      <c r="C6390" s="15">
        <f>HOUR($A6390)</f>
        <v/>
      </c>
      <c r="D6390" s="15">
        <f>IF(AND($A6390&gt;=Instellingen!$B$6,$A6390&lt;Instellingen!$B$7),1,0)</f>
        <v/>
      </c>
      <c r="E6390" s="15">
        <f>COUNTIF(tData[BezoekStart],"&lt;"&amp;($A6390+1/24))-COUNTIF(tData[BezoekEind],"&lt;="&amp;$A6390)</f>
        <v/>
      </c>
      <c r="F6390" s="15">
        <f>COUNTIF(tData[BezoekLangStart],"&lt;"&amp;($A6390+1/24))-COUNTIF(tData[BezoekLangEind],"&lt;="&amp;$A6390)</f>
        <v/>
      </c>
      <c r="G6390" s="15">
        <f>IF($D6390=1,$B6390*100+$C6390,-1)</f>
        <v/>
      </c>
      <c r="H6390" s="15">
        <f>IF($D6390=1,$B6390,-1)</f>
        <v/>
      </c>
      <c r="I6390" s="15">
        <f>IF($D6390=1,$C6390,-1)</f>
        <v/>
      </c>
    </row>
    <row r="6391">
      <c r="A6391" s="33" t="n">
        <v>45558.16666666666</v>
      </c>
      <c r="B6391" s="15">
        <f>WEEKDAY($A6391,2)</f>
        <v/>
      </c>
      <c r="C6391" s="15">
        <f>HOUR($A6391)</f>
        <v/>
      </c>
      <c r="D6391" s="15">
        <f>IF(AND($A6391&gt;=Instellingen!$B$6,$A6391&lt;Instellingen!$B$7),1,0)</f>
        <v/>
      </c>
      <c r="E6391" s="15">
        <f>COUNTIF(tData[BezoekStart],"&lt;"&amp;($A6391+1/24))-COUNTIF(tData[BezoekEind],"&lt;="&amp;$A6391)</f>
        <v/>
      </c>
      <c r="F6391" s="15">
        <f>COUNTIF(tData[BezoekLangStart],"&lt;"&amp;($A6391+1/24))-COUNTIF(tData[BezoekLangEind],"&lt;="&amp;$A6391)</f>
        <v/>
      </c>
      <c r="G6391" s="15">
        <f>IF($D6391=1,$B6391*100+$C6391,-1)</f>
        <v/>
      </c>
      <c r="H6391" s="15">
        <f>IF($D6391=1,$B6391,-1)</f>
        <v/>
      </c>
      <c r="I6391" s="15">
        <f>IF($D6391=1,$C6391,-1)</f>
        <v/>
      </c>
    </row>
    <row r="6392">
      <c r="A6392" s="33" t="n">
        <v>45558.20833333334</v>
      </c>
      <c r="B6392" s="15">
        <f>WEEKDAY($A6392,2)</f>
        <v/>
      </c>
      <c r="C6392" s="15">
        <f>HOUR($A6392)</f>
        <v/>
      </c>
      <c r="D6392" s="15">
        <f>IF(AND($A6392&gt;=Instellingen!$B$6,$A6392&lt;Instellingen!$B$7),1,0)</f>
        <v/>
      </c>
      <c r="E6392" s="15">
        <f>COUNTIF(tData[BezoekStart],"&lt;"&amp;($A6392+1/24))-COUNTIF(tData[BezoekEind],"&lt;="&amp;$A6392)</f>
        <v/>
      </c>
      <c r="F6392" s="15">
        <f>COUNTIF(tData[BezoekLangStart],"&lt;"&amp;($A6392+1/24))-COUNTIF(tData[BezoekLangEind],"&lt;="&amp;$A6392)</f>
        <v/>
      </c>
      <c r="G6392" s="15">
        <f>IF($D6392=1,$B6392*100+$C6392,-1)</f>
        <v/>
      </c>
      <c r="H6392" s="15">
        <f>IF($D6392=1,$B6392,-1)</f>
        <v/>
      </c>
      <c r="I6392" s="15">
        <f>IF($D6392=1,$C6392,-1)</f>
        <v/>
      </c>
    </row>
    <row r="6393">
      <c r="A6393" s="33" t="n">
        <v>45558.25</v>
      </c>
      <c r="B6393" s="15">
        <f>WEEKDAY($A6393,2)</f>
        <v/>
      </c>
      <c r="C6393" s="15">
        <f>HOUR($A6393)</f>
        <v/>
      </c>
      <c r="D6393" s="15">
        <f>IF(AND($A6393&gt;=Instellingen!$B$6,$A6393&lt;Instellingen!$B$7),1,0)</f>
        <v/>
      </c>
      <c r="E6393" s="15">
        <f>COUNTIF(tData[BezoekStart],"&lt;"&amp;($A6393+1/24))-COUNTIF(tData[BezoekEind],"&lt;="&amp;$A6393)</f>
        <v/>
      </c>
      <c r="F6393" s="15">
        <f>COUNTIF(tData[BezoekLangStart],"&lt;"&amp;($A6393+1/24))-COUNTIF(tData[BezoekLangEind],"&lt;="&amp;$A6393)</f>
        <v/>
      </c>
      <c r="G6393" s="15">
        <f>IF($D6393=1,$B6393*100+$C6393,-1)</f>
        <v/>
      </c>
      <c r="H6393" s="15">
        <f>IF($D6393=1,$B6393,-1)</f>
        <v/>
      </c>
      <c r="I6393" s="15">
        <f>IF($D6393=1,$C6393,-1)</f>
        <v/>
      </c>
    </row>
    <row r="6394">
      <c r="A6394" s="33" t="n">
        <v>45558.29166666666</v>
      </c>
      <c r="B6394" s="15">
        <f>WEEKDAY($A6394,2)</f>
        <v/>
      </c>
      <c r="C6394" s="15">
        <f>HOUR($A6394)</f>
        <v/>
      </c>
      <c r="D6394" s="15">
        <f>IF(AND($A6394&gt;=Instellingen!$B$6,$A6394&lt;Instellingen!$B$7),1,0)</f>
        <v/>
      </c>
      <c r="E6394" s="15">
        <f>COUNTIF(tData[BezoekStart],"&lt;"&amp;($A6394+1/24))-COUNTIF(tData[BezoekEind],"&lt;="&amp;$A6394)</f>
        <v/>
      </c>
      <c r="F6394" s="15">
        <f>COUNTIF(tData[BezoekLangStart],"&lt;"&amp;($A6394+1/24))-COUNTIF(tData[BezoekLangEind],"&lt;="&amp;$A6394)</f>
        <v/>
      </c>
      <c r="G6394" s="15">
        <f>IF($D6394=1,$B6394*100+$C6394,-1)</f>
        <v/>
      </c>
      <c r="H6394" s="15">
        <f>IF($D6394=1,$B6394,-1)</f>
        <v/>
      </c>
      <c r="I6394" s="15">
        <f>IF($D6394=1,$C6394,-1)</f>
        <v/>
      </c>
    </row>
    <row r="6395">
      <c r="A6395" s="33" t="n">
        <v>45558.33333333334</v>
      </c>
      <c r="B6395" s="15">
        <f>WEEKDAY($A6395,2)</f>
        <v/>
      </c>
      <c r="C6395" s="15">
        <f>HOUR($A6395)</f>
        <v/>
      </c>
      <c r="D6395" s="15">
        <f>IF(AND($A6395&gt;=Instellingen!$B$6,$A6395&lt;Instellingen!$B$7),1,0)</f>
        <v/>
      </c>
      <c r="E6395" s="15">
        <f>COUNTIF(tData[BezoekStart],"&lt;"&amp;($A6395+1/24))-COUNTIF(tData[BezoekEind],"&lt;="&amp;$A6395)</f>
        <v/>
      </c>
      <c r="F6395" s="15">
        <f>COUNTIF(tData[BezoekLangStart],"&lt;"&amp;($A6395+1/24))-COUNTIF(tData[BezoekLangEind],"&lt;="&amp;$A6395)</f>
        <v/>
      </c>
      <c r="G6395" s="15">
        <f>IF($D6395=1,$B6395*100+$C6395,-1)</f>
        <v/>
      </c>
      <c r="H6395" s="15">
        <f>IF($D6395=1,$B6395,-1)</f>
        <v/>
      </c>
      <c r="I6395" s="15">
        <f>IF($D6395=1,$C6395,-1)</f>
        <v/>
      </c>
    </row>
    <row r="6396">
      <c r="A6396" s="33" t="n">
        <v>45558.375</v>
      </c>
      <c r="B6396" s="15">
        <f>WEEKDAY($A6396,2)</f>
        <v/>
      </c>
      <c r="C6396" s="15">
        <f>HOUR($A6396)</f>
        <v/>
      </c>
      <c r="D6396" s="15">
        <f>IF(AND($A6396&gt;=Instellingen!$B$6,$A6396&lt;Instellingen!$B$7),1,0)</f>
        <v/>
      </c>
      <c r="E6396" s="15">
        <f>COUNTIF(tData[BezoekStart],"&lt;"&amp;($A6396+1/24))-COUNTIF(tData[BezoekEind],"&lt;="&amp;$A6396)</f>
        <v/>
      </c>
      <c r="F6396" s="15">
        <f>COUNTIF(tData[BezoekLangStart],"&lt;"&amp;($A6396+1/24))-COUNTIF(tData[BezoekLangEind],"&lt;="&amp;$A6396)</f>
        <v/>
      </c>
      <c r="G6396" s="15">
        <f>IF($D6396=1,$B6396*100+$C6396,-1)</f>
        <v/>
      </c>
      <c r="H6396" s="15">
        <f>IF($D6396=1,$B6396,-1)</f>
        <v/>
      </c>
      <c r="I6396" s="15">
        <f>IF($D6396=1,$C6396,-1)</f>
        <v/>
      </c>
    </row>
    <row r="6397">
      <c r="A6397" s="33" t="n">
        <v>45558.41666666666</v>
      </c>
      <c r="B6397" s="15">
        <f>WEEKDAY($A6397,2)</f>
        <v/>
      </c>
      <c r="C6397" s="15">
        <f>HOUR($A6397)</f>
        <v/>
      </c>
      <c r="D6397" s="15">
        <f>IF(AND($A6397&gt;=Instellingen!$B$6,$A6397&lt;Instellingen!$B$7),1,0)</f>
        <v/>
      </c>
      <c r="E6397" s="15">
        <f>COUNTIF(tData[BezoekStart],"&lt;"&amp;($A6397+1/24))-COUNTIF(tData[BezoekEind],"&lt;="&amp;$A6397)</f>
        <v/>
      </c>
      <c r="F6397" s="15">
        <f>COUNTIF(tData[BezoekLangStart],"&lt;"&amp;($A6397+1/24))-COUNTIF(tData[BezoekLangEind],"&lt;="&amp;$A6397)</f>
        <v/>
      </c>
      <c r="G6397" s="15">
        <f>IF($D6397=1,$B6397*100+$C6397,-1)</f>
        <v/>
      </c>
      <c r="H6397" s="15">
        <f>IF($D6397=1,$B6397,-1)</f>
        <v/>
      </c>
      <c r="I6397" s="15">
        <f>IF($D6397=1,$C6397,-1)</f>
        <v/>
      </c>
    </row>
    <row r="6398">
      <c r="A6398" s="33" t="n">
        <v>45558.45833333334</v>
      </c>
      <c r="B6398" s="15">
        <f>WEEKDAY($A6398,2)</f>
        <v/>
      </c>
      <c r="C6398" s="15">
        <f>HOUR($A6398)</f>
        <v/>
      </c>
      <c r="D6398" s="15">
        <f>IF(AND($A6398&gt;=Instellingen!$B$6,$A6398&lt;Instellingen!$B$7),1,0)</f>
        <v/>
      </c>
      <c r="E6398" s="15">
        <f>COUNTIF(tData[BezoekStart],"&lt;"&amp;($A6398+1/24))-COUNTIF(tData[BezoekEind],"&lt;="&amp;$A6398)</f>
        <v/>
      </c>
      <c r="F6398" s="15">
        <f>COUNTIF(tData[BezoekLangStart],"&lt;"&amp;($A6398+1/24))-COUNTIF(tData[BezoekLangEind],"&lt;="&amp;$A6398)</f>
        <v/>
      </c>
      <c r="G6398" s="15">
        <f>IF($D6398=1,$B6398*100+$C6398,-1)</f>
        <v/>
      </c>
      <c r="H6398" s="15">
        <f>IF($D6398=1,$B6398,-1)</f>
        <v/>
      </c>
      <c r="I6398" s="15">
        <f>IF($D6398=1,$C6398,-1)</f>
        <v/>
      </c>
    </row>
    <row r="6399">
      <c r="A6399" s="33" t="n">
        <v>45558.5</v>
      </c>
      <c r="B6399" s="15">
        <f>WEEKDAY($A6399,2)</f>
        <v/>
      </c>
      <c r="C6399" s="15">
        <f>HOUR($A6399)</f>
        <v/>
      </c>
      <c r="D6399" s="15">
        <f>IF(AND($A6399&gt;=Instellingen!$B$6,$A6399&lt;Instellingen!$B$7),1,0)</f>
        <v/>
      </c>
      <c r="E6399" s="15">
        <f>COUNTIF(tData[BezoekStart],"&lt;"&amp;($A6399+1/24))-COUNTIF(tData[BezoekEind],"&lt;="&amp;$A6399)</f>
        <v/>
      </c>
      <c r="F6399" s="15">
        <f>COUNTIF(tData[BezoekLangStart],"&lt;"&amp;($A6399+1/24))-COUNTIF(tData[BezoekLangEind],"&lt;="&amp;$A6399)</f>
        <v/>
      </c>
      <c r="G6399" s="15">
        <f>IF($D6399=1,$B6399*100+$C6399,-1)</f>
        <v/>
      </c>
      <c r="H6399" s="15">
        <f>IF($D6399=1,$B6399,-1)</f>
        <v/>
      </c>
      <c r="I6399" s="15">
        <f>IF($D6399=1,$C6399,-1)</f>
        <v/>
      </c>
    </row>
    <row r="6400">
      <c r="A6400" s="33" t="n">
        <v>45558.54166666666</v>
      </c>
      <c r="B6400" s="15">
        <f>WEEKDAY($A6400,2)</f>
        <v/>
      </c>
      <c r="C6400" s="15">
        <f>HOUR($A6400)</f>
        <v/>
      </c>
      <c r="D6400" s="15">
        <f>IF(AND($A6400&gt;=Instellingen!$B$6,$A6400&lt;Instellingen!$B$7),1,0)</f>
        <v/>
      </c>
      <c r="E6400" s="15">
        <f>COUNTIF(tData[BezoekStart],"&lt;"&amp;($A6400+1/24))-COUNTIF(tData[BezoekEind],"&lt;="&amp;$A6400)</f>
        <v/>
      </c>
      <c r="F6400" s="15">
        <f>COUNTIF(tData[BezoekLangStart],"&lt;"&amp;($A6400+1/24))-COUNTIF(tData[BezoekLangEind],"&lt;="&amp;$A6400)</f>
        <v/>
      </c>
      <c r="G6400" s="15">
        <f>IF($D6400=1,$B6400*100+$C6400,-1)</f>
        <v/>
      </c>
      <c r="H6400" s="15">
        <f>IF($D6400=1,$B6400,-1)</f>
        <v/>
      </c>
      <c r="I6400" s="15">
        <f>IF($D6400=1,$C6400,-1)</f>
        <v/>
      </c>
    </row>
    <row r="6401">
      <c r="A6401" s="33" t="n">
        <v>45558.58333333334</v>
      </c>
      <c r="B6401" s="15">
        <f>WEEKDAY($A6401,2)</f>
        <v/>
      </c>
      <c r="C6401" s="15">
        <f>HOUR($A6401)</f>
        <v/>
      </c>
      <c r="D6401" s="15">
        <f>IF(AND($A6401&gt;=Instellingen!$B$6,$A6401&lt;Instellingen!$B$7),1,0)</f>
        <v/>
      </c>
      <c r="E6401" s="15">
        <f>COUNTIF(tData[BezoekStart],"&lt;"&amp;($A6401+1/24))-COUNTIF(tData[BezoekEind],"&lt;="&amp;$A6401)</f>
        <v/>
      </c>
      <c r="F6401" s="15">
        <f>COUNTIF(tData[BezoekLangStart],"&lt;"&amp;($A6401+1/24))-COUNTIF(tData[BezoekLangEind],"&lt;="&amp;$A6401)</f>
        <v/>
      </c>
      <c r="G6401" s="15">
        <f>IF($D6401=1,$B6401*100+$C6401,-1)</f>
        <v/>
      </c>
      <c r="H6401" s="15">
        <f>IF($D6401=1,$B6401,-1)</f>
        <v/>
      </c>
      <c r="I6401" s="15">
        <f>IF($D6401=1,$C6401,-1)</f>
        <v/>
      </c>
    </row>
    <row r="6402">
      <c r="A6402" s="33" t="n">
        <v>45558.625</v>
      </c>
      <c r="B6402" s="15">
        <f>WEEKDAY($A6402,2)</f>
        <v/>
      </c>
      <c r="C6402" s="15">
        <f>HOUR($A6402)</f>
        <v/>
      </c>
      <c r="D6402" s="15">
        <f>IF(AND($A6402&gt;=Instellingen!$B$6,$A6402&lt;Instellingen!$B$7),1,0)</f>
        <v/>
      </c>
      <c r="E6402" s="15">
        <f>COUNTIF(tData[BezoekStart],"&lt;"&amp;($A6402+1/24))-COUNTIF(tData[BezoekEind],"&lt;="&amp;$A6402)</f>
        <v/>
      </c>
      <c r="F6402" s="15">
        <f>COUNTIF(tData[BezoekLangStart],"&lt;"&amp;($A6402+1/24))-COUNTIF(tData[BezoekLangEind],"&lt;="&amp;$A6402)</f>
        <v/>
      </c>
      <c r="G6402" s="15">
        <f>IF($D6402=1,$B6402*100+$C6402,-1)</f>
        <v/>
      </c>
      <c r="H6402" s="15">
        <f>IF($D6402=1,$B6402,-1)</f>
        <v/>
      </c>
      <c r="I6402" s="15">
        <f>IF($D6402=1,$C6402,-1)</f>
        <v/>
      </c>
    </row>
    <row r="6403">
      <c r="A6403" s="33" t="n">
        <v>45558.66666666666</v>
      </c>
      <c r="B6403" s="15">
        <f>WEEKDAY($A6403,2)</f>
        <v/>
      </c>
      <c r="C6403" s="15">
        <f>HOUR($A6403)</f>
        <v/>
      </c>
      <c r="D6403" s="15">
        <f>IF(AND($A6403&gt;=Instellingen!$B$6,$A6403&lt;Instellingen!$B$7),1,0)</f>
        <v/>
      </c>
      <c r="E6403" s="15">
        <f>COUNTIF(tData[BezoekStart],"&lt;"&amp;($A6403+1/24))-COUNTIF(tData[BezoekEind],"&lt;="&amp;$A6403)</f>
        <v/>
      </c>
      <c r="F6403" s="15">
        <f>COUNTIF(tData[BezoekLangStart],"&lt;"&amp;($A6403+1/24))-COUNTIF(tData[BezoekLangEind],"&lt;="&amp;$A6403)</f>
        <v/>
      </c>
      <c r="G6403" s="15">
        <f>IF($D6403=1,$B6403*100+$C6403,-1)</f>
        <v/>
      </c>
      <c r="H6403" s="15">
        <f>IF($D6403=1,$B6403,-1)</f>
        <v/>
      </c>
      <c r="I6403" s="15">
        <f>IF($D6403=1,$C6403,-1)</f>
        <v/>
      </c>
    </row>
    <row r="6404">
      <c r="A6404" s="33" t="n">
        <v>45558.70833333334</v>
      </c>
      <c r="B6404" s="15">
        <f>WEEKDAY($A6404,2)</f>
        <v/>
      </c>
      <c r="C6404" s="15">
        <f>HOUR($A6404)</f>
        <v/>
      </c>
      <c r="D6404" s="15">
        <f>IF(AND($A6404&gt;=Instellingen!$B$6,$A6404&lt;Instellingen!$B$7),1,0)</f>
        <v/>
      </c>
      <c r="E6404" s="15">
        <f>COUNTIF(tData[BezoekStart],"&lt;"&amp;($A6404+1/24))-COUNTIF(tData[BezoekEind],"&lt;="&amp;$A6404)</f>
        <v/>
      </c>
      <c r="F6404" s="15">
        <f>COUNTIF(tData[BezoekLangStart],"&lt;"&amp;($A6404+1/24))-COUNTIF(tData[BezoekLangEind],"&lt;="&amp;$A6404)</f>
        <v/>
      </c>
      <c r="G6404" s="15">
        <f>IF($D6404=1,$B6404*100+$C6404,-1)</f>
        <v/>
      </c>
      <c r="H6404" s="15">
        <f>IF($D6404=1,$B6404,-1)</f>
        <v/>
      </c>
      <c r="I6404" s="15">
        <f>IF($D6404=1,$C6404,-1)</f>
        <v/>
      </c>
    </row>
    <row r="6405">
      <c r="A6405" s="33" t="n">
        <v>45558.75</v>
      </c>
      <c r="B6405" s="15">
        <f>WEEKDAY($A6405,2)</f>
        <v/>
      </c>
      <c r="C6405" s="15">
        <f>HOUR($A6405)</f>
        <v/>
      </c>
      <c r="D6405" s="15">
        <f>IF(AND($A6405&gt;=Instellingen!$B$6,$A6405&lt;Instellingen!$B$7),1,0)</f>
        <v/>
      </c>
      <c r="E6405" s="15">
        <f>COUNTIF(tData[BezoekStart],"&lt;"&amp;($A6405+1/24))-COUNTIF(tData[BezoekEind],"&lt;="&amp;$A6405)</f>
        <v/>
      </c>
      <c r="F6405" s="15">
        <f>COUNTIF(tData[BezoekLangStart],"&lt;"&amp;($A6405+1/24))-COUNTIF(tData[BezoekLangEind],"&lt;="&amp;$A6405)</f>
        <v/>
      </c>
      <c r="G6405" s="15">
        <f>IF($D6405=1,$B6405*100+$C6405,-1)</f>
        <v/>
      </c>
      <c r="H6405" s="15">
        <f>IF($D6405=1,$B6405,-1)</f>
        <v/>
      </c>
      <c r="I6405" s="15">
        <f>IF($D6405=1,$C6405,-1)</f>
        <v/>
      </c>
    </row>
    <row r="6406">
      <c r="A6406" s="33" t="n">
        <v>45558.79166666666</v>
      </c>
      <c r="B6406" s="15">
        <f>WEEKDAY($A6406,2)</f>
        <v/>
      </c>
      <c r="C6406" s="15">
        <f>HOUR($A6406)</f>
        <v/>
      </c>
      <c r="D6406" s="15">
        <f>IF(AND($A6406&gt;=Instellingen!$B$6,$A6406&lt;Instellingen!$B$7),1,0)</f>
        <v/>
      </c>
      <c r="E6406" s="15">
        <f>COUNTIF(tData[BezoekStart],"&lt;"&amp;($A6406+1/24))-COUNTIF(tData[BezoekEind],"&lt;="&amp;$A6406)</f>
        <v/>
      </c>
      <c r="F6406" s="15">
        <f>COUNTIF(tData[BezoekLangStart],"&lt;"&amp;($A6406+1/24))-COUNTIF(tData[BezoekLangEind],"&lt;="&amp;$A6406)</f>
        <v/>
      </c>
      <c r="G6406" s="15">
        <f>IF($D6406=1,$B6406*100+$C6406,-1)</f>
        <v/>
      </c>
      <c r="H6406" s="15">
        <f>IF($D6406=1,$B6406,-1)</f>
        <v/>
      </c>
      <c r="I6406" s="15">
        <f>IF($D6406=1,$C6406,-1)</f>
        <v/>
      </c>
    </row>
    <row r="6407">
      <c r="A6407" s="33" t="n">
        <v>45558.83333333334</v>
      </c>
      <c r="B6407" s="15">
        <f>WEEKDAY($A6407,2)</f>
        <v/>
      </c>
      <c r="C6407" s="15">
        <f>HOUR($A6407)</f>
        <v/>
      </c>
      <c r="D6407" s="15">
        <f>IF(AND($A6407&gt;=Instellingen!$B$6,$A6407&lt;Instellingen!$B$7),1,0)</f>
        <v/>
      </c>
      <c r="E6407" s="15">
        <f>COUNTIF(tData[BezoekStart],"&lt;"&amp;($A6407+1/24))-COUNTIF(tData[BezoekEind],"&lt;="&amp;$A6407)</f>
        <v/>
      </c>
      <c r="F6407" s="15">
        <f>COUNTIF(tData[BezoekLangStart],"&lt;"&amp;($A6407+1/24))-COUNTIF(tData[BezoekLangEind],"&lt;="&amp;$A6407)</f>
        <v/>
      </c>
      <c r="G6407" s="15">
        <f>IF($D6407=1,$B6407*100+$C6407,-1)</f>
        <v/>
      </c>
      <c r="H6407" s="15">
        <f>IF($D6407=1,$B6407,-1)</f>
        <v/>
      </c>
      <c r="I6407" s="15">
        <f>IF($D6407=1,$C6407,-1)</f>
        <v/>
      </c>
    </row>
    <row r="6408">
      <c r="A6408" s="33" t="n">
        <v>45558.875</v>
      </c>
      <c r="B6408" s="15">
        <f>WEEKDAY($A6408,2)</f>
        <v/>
      </c>
      <c r="C6408" s="15">
        <f>HOUR($A6408)</f>
        <v/>
      </c>
      <c r="D6408" s="15">
        <f>IF(AND($A6408&gt;=Instellingen!$B$6,$A6408&lt;Instellingen!$B$7),1,0)</f>
        <v/>
      </c>
      <c r="E6408" s="15">
        <f>COUNTIF(tData[BezoekStart],"&lt;"&amp;($A6408+1/24))-COUNTIF(tData[BezoekEind],"&lt;="&amp;$A6408)</f>
        <v/>
      </c>
      <c r="F6408" s="15">
        <f>COUNTIF(tData[BezoekLangStart],"&lt;"&amp;($A6408+1/24))-COUNTIF(tData[BezoekLangEind],"&lt;="&amp;$A6408)</f>
        <v/>
      </c>
      <c r="G6408" s="15">
        <f>IF($D6408=1,$B6408*100+$C6408,-1)</f>
        <v/>
      </c>
      <c r="H6408" s="15">
        <f>IF($D6408=1,$B6408,-1)</f>
        <v/>
      </c>
      <c r="I6408" s="15">
        <f>IF($D6408=1,$C6408,-1)</f>
        <v/>
      </c>
    </row>
    <row r="6409">
      <c r="A6409" s="33" t="n">
        <v>45558.91666666666</v>
      </c>
      <c r="B6409" s="15">
        <f>WEEKDAY($A6409,2)</f>
        <v/>
      </c>
      <c r="C6409" s="15">
        <f>HOUR($A6409)</f>
        <v/>
      </c>
      <c r="D6409" s="15">
        <f>IF(AND($A6409&gt;=Instellingen!$B$6,$A6409&lt;Instellingen!$B$7),1,0)</f>
        <v/>
      </c>
      <c r="E6409" s="15">
        <f>COUNTIF(tData[BezoekStart],"&lt;"&amp;($A6409+1/24))-COUNTIF(tData[BezoekEind],"&lt;="&amp;$A6409)</f>
        <v/>
      </c>
      <c r="F6409" s="15">
        <f>COUNTIF(tData[BezoekLangStart],"&lt;"&amp;($A6409+1/24))-COUNTIF(tData[BezoekLangEind],"&lt;="&amp;$A6409)</f>
        <v/>
      </c>
      <c r="G6409" s="15">
        <f>IF($D6409=1,$B6409*100+$C6409,-1)</f>
        <v/>
      </c>
      <c r="H6409" s="15">
        <f>IF($D6409=1,$B6409,-1)</f>
        <v/>
      </c>
      <c r="I6409" s="15">
        <f>IF($D6409=1,$C6409,-1)</f>
        <v/>
      </c>
    </row>
    <row r="6410">
      <c r="A6410" s="33" t="n">
        <v>45558.95833333334</v>
      </c>
      <c r="B6410" s="15">
        <f>WEEKDAY($A6410,2)</f>
        <v/>
      </c>
      <c r="C6410" s="15">
        <f>HOUR($A6410)</f>
        <v/>
      </c>
      <c r="D6410" s="15">
        <f>IF(AND($A6410&gt;=Instellingen!$B$6,$A6410&lt;Instellingen!$B$7),1,0)</f>
        <v/>
      </c>
      <c r="E6410" s="15">
        <f>COUNTIF(tData[BezoekStart],"&lt;"&amp;($A6410+1/24))-COUNTIF(tData[BezoekEind],"&lt;="&amp;$A6410)</f>
        <v/>
      </c>
      <c r="F6410" s="15">
        <f>COUNTIF(tData[BezoekLangStart],"&lt;"&amp;($A6410+1/24))-COUNTIF(tData[BezoekLangEind],"&lt;="&amp;$A6410)</f>
        <v/>
      </c>
      <c r="G6410" s="15">
        <f>IF($D6410=1,$B6410*100+$C6410,-1)</f>
        <v/>
      </c>
      <c r="H6410" s="15">
        <f>IF($D6410=1,$B6410,-1)</f>
        <v/>
      </c>
      <c r="I6410" s="15">
        <f>IF($D6410=1,$C6410,-1)</f>
        <v/>
      </c>
    </row>
    <row r="6411">
      <c r="A6411" s="33" t="n">
        <v>45559</v>
      </c>
      <c r="B6411" s="15">
        <f>WEEKDAY($A6411,2)</f>
        <v/>
      </c>
      <c r="C6411" s="15">
        <f>HOUR($A6411)</f>
        <v/>
      </c>
      <c r="D6411" s="15">
        <f>IF(AND($A6411&gt;=Instellingen!$B$6,$A6411&lt;Instellingen!$B$7),1,0)</f>
        <v/>
      </c>
      <c r="E6411" s="15">
        <f>COUNTIF(tData[BezoekStart],"&lt;"&amp;($A6411+1/24))-COUNTIF(tData[BezoekEind],"&lt;="&amp;$A6411)</f>
        <v/>
      </c>
      <c r="F6411" s="15">
        <f>COUNTIF(tData[BezoekLangStart],"&lt;"&amp;($A6411+1/24))-COUNTIF(tData[BezoekLangEind],"&lt;="&amp;$A6411)</f>
        <v/>
      </c>
      <c r="G6411" s="15">
        <f>IF($D6411=1,$B6411*100+$C6411,-1)</f>
        <v/>
      </c>
      <c r="H6411" s="15">
        <f>IF($D6411=1,$B6411,-1)</f>
        <v/>
      </c>
      <c r="I6411" s="15">
        <f>IF($D6411=1,$C6411,-1)</f>
        <v/>
      </c>
    </row>
    <row r="6412">
      <c r="A6412" s="33" t="n">
        <v>45559.04166666666</v>
      </c>
      <c r="B6412" s="15">
        <f>WEEKDAY($A6412,2)</f>
        <v/>
      </c>
      <c r="C6412" s="15">
        <f>HOUR($A6412)</f>
        <v/>
      </c>
      <c r="D6412" s="15">
        <f>IF(AND($A6412&gt;=Instellingen!$B$6,$A6412&lt;Instellingen!$B$7),1,0)</f>
        <v/>
      </c>
      <c r="E6412" s="15">
        <f>COUNTIF(tData[BezoekStart],"&lt;"&amp;($A6412+1/24))-COUNTIF(tData[BezoekEind],"&lt;="&amp;$A6412)</f>
        <v/>
      </c>
      <c r="F6412" s="15">
        <f>COUNTIF(tData[BezoekLangStart],"&lt;"&amp;($A6412+1/24))-COUNTIF(tData[BezoekLangEind],"&lt;="&amp;$A6412)</f>
        <v/>
      </c>
      <c r="G6412" s="15">
        <f>IF($D6412=1,$B6412*100+$C6412,-1)</f>
        <v/>
      </c>
      <c r="H6412" s="15">
        <f>IF($D6412=1,$B6412,-1)</f>
        <v/>
      </c>
      <c r="I6412" s="15">
        <f>IF($D6412=1,$C6412,-1)</f>
        <v/>
      </c>
    </row>
    <row r="6413">
      <c r="A6413" s="33" t="n">
        <v>45559.08333333334</v>
      </c>
      <c r="B6413" s="15">
        <f>WEEKDAY($A6413,2)</f>
        <v/>
      </c>
      <c r="C6413" s="15">
        <f>HOUR($A6413)</f>
        <v/>
      </c>
      <c r="D6413" s="15">
        <f>IF(AND($A6413&gt;=Instellingen!$B$6,$A6413&lt;Instellingen!$B$7),1,0)</f>
        <v/>
      </c>
      <c r="E6413" s="15">
        <f>COUNTIF(tData[BezoekStart],"&lt;"&amp;($A6413+1/24))-COUNTIF(tData[BezoekEind],"&lt;="&amp;$A6413)</f>
        <v/>
      </c>
      <c r="F6413" s="15">
        <f>COUNTIF(tData[BezoekLangStart],"&lt;"&amp;($A6413+1/24))-COUNTIF(tData[BezoekLangEind],"&lt;="&amp;$A6413)</f>
        <v/>
      </c>
      <c r="G6413" s="15">
        <f>IF($D6413=1,$B6413*100+$C6413,-1)</f>
        <v/>
      </c>
      <c r="H6413" s="15">
        <f>IF($D6413=1,$B6413,-1)</f>
        <v/>
      </c>
      <c r="I6413" s="15">
        <f>IF($D6413=1,$C6413,-1)</f>
        <v/>
      </c>
    </row>
    <row r="6414">
      <c r="A6414" s="33" t="n">
        <v>45559.125</v>
      </c>
      <c r="B6414" s="15">
        <f>WEEKDAY($A6414,2)</f>
        <v/>
      </c>
      <c r="C6414" s="15">
        <f>HOUR($A6414)</f>
        <v/>
      </c>
      <c r="D6414" s="15">
        <f>IF(AND($A6414&gt;=Instellingen!$B$6,$A6414&lt;Instellingen!$B$7),1,0)</f>
        <v/>
      </c>
      <c r="E6414" s="15">
        <f>COUNTIF(tData[BezoekStart],"&lt;"&amp;($A6414+1/24))-COUNTIF(tData[BezoekEind],"&lt;="&amp;$A6414)</f>
        <v/>
      </c>
      <c r="F6414" s="15">
        <f>COUNTIF(tData[BezoekLangStart],"&lt;"&amp;($A6414+1/24))-COUNTIF(tData[BezoekLangEind],"&lt;="&amp;$A6414)</f>
        <v/>
      </c>
      <c r="G6414" s="15">
        <f>IF($D6414=1,$B6414*100+$C6414,-1)</f>
        <v/>
      </c>
      <c r="H6414" s="15">
        <f>IF($D6414=1,$B6414,-1)</f>
        <v/>
      </c>
      <c r="I6414" s="15">
        <f>IF($D6414=1,$C6414,-1)</f>
        <v/>
      </c>
    </row>
    <row r="6415">
      <c r="A6415" s="33" t="n">
        <v>45559.16666666666</v>
      </c>
      <c r="B6415" s="15">
        <f>WEEKDAY($A6415,2)</f>
        <v/>
      </c>
      <c r="C6415" s="15">
        <f>HOUR($A6415)</f>
        <v/>
      </c>
      <c r="D6415" s="15">
        <f>IF(AND($A6415&gt;=Instellingen!$B$6,$A6415&lt;Instellingen!$B$7),1,0)</f>
        <v/>
      </c>
      <c r="E6415" s="15">
        <f>COUNTIF(tData[BezoekStart],"&lt;"&amp;($A6415+1/24))-COUNTIF(tData[BezoekEind],"&lt;="&amp;$A6415)</f>
        <v/>
      </c>
      <c r="F6415" s="15">
        <f>COUNTIF(tData[BezoekLangStart],"&lt;"&amp;($A6415+1/24))-COUNTIF(tData[BezoekLangEind],"&lt;="&amp;$A6415)</f>
        <v/>
      </c>
      <c r="G6415" s="15">
        <f>IF($D6415=1,$B6415*100+$C6415,-1)</f>
        <v/>
      </c>
      <c r="H6415" s="15">
        <f>IF($D6415=1,$B6415,-1)</f>
        <v/>
      </c>
      <c r="I6415" s="15">
        <f>IF($D6415=1,$C6415,-1)</f>
        <v/>
      </c>
    </row>
    <row r="6416">
      <c r="A6416" s="33" t="n">
        <v>45559.20833333334</v>
      </c>
      <c r="B6416" s="15">
        <f>WEEKDAY($A6416,2)</f>
        <v/>
      </c>
      <c r="C6416" s="15">
        <f>HOUR($A6416)</f>
        <v/>
      </c>
      <c r="D6416" s="15">
        <f>IF(AND($A6416&gt;=Instellingen!$B$6,$A6416&lt;Instellingen!$B$7),1,0)</f>
        <v/>
      </c>
      <c r="E6416" s="15">
        <f>COUNTIF(tData[BezoekStart],"&lt;"&amp;($A6416+1/24))-COUNTIF(tData[BezoekEind],"&lt;="&amp;$A6416)</f>
        <v/>
      </c>
      <c r="F6416" s="15">
        <f>COUNTIF(tData[BezoekLangStart],"&lt;"&amp;($A6416+1/24))-COUNTIF(tData[BezoekLangEind],"&lt;="&amp;$A6416)</f>
        <v/>
      </c>
      <c r="G6416" s="15">
        <f>IF($D6416=1,$B6416*100+$C6416,-1)</f>
        <v/>
      </c>
      <c r="H6416" s="15">
        <f>IF($D6416=1,$B6416,-1)</f>
        <v/>
      </c>
      <c r="I6416" s="15">
        <f>IF($D6416=1,$C6416,-1)</f>
        <v/>
      </c>
    </row>
    <row r="6417">
      <c r="A6417" s="33" t="n">
        <v>45559.25</v>
      </c>
      <c r="B6417" s="15">
        <f>WEEKDAY($A6417,2)</f>
        <v/>
      </c>
      <c r="C6417" s="15">
        <f>HOUR($A6417)</f>
        <v/>
      </c>
      <c r="D6417" s="15">
        <f>IF(AND($A6417&gt;=Instellingen!$B$6,$A6417&lt;Instellingen!$B$7),1,0)</f>
        <v/>
      </c>
      <c r="E6417" s="15">
        <f>COUNTIF(tData[BezoekStart],"&lt;"&amp;($A6417+1/24))-COUNTIF(tData[BezoekEind],"&lt;="&amp;$A6417)</f>
        <v/>
      </c>
      <c r="F6417" s="15">
        <f>COUNTIF(tData[BezoekLangStart],"&lt;"&amp;($A6417+1/24))-COUNTIF(tData[BezoekLangEind],"&lt;="&amp;$A6417)</f>
        <v/>
      </c>
      <c r="G6417" s="15">
        <f>IF($D6417=1,$B6417*100+$C6417,-1)</f>
        <v/>
      </c>
      <c r="H6417" s="15">
        <f>IF($D6417=1,$B6417,-1)</f>
        <v/>
      </c>
      <c r="I6417" s="15">
        <f>IF($D6417=1,$C6417,-1)</f>
        <v/>
      </c>
    </row>
    <row r="6418">
      <c r="A6418" s="33" t="n">
        <v>45559.29166666666</v>
      </c>
      <c r="B6418" s="15">
        <f>WEEKDAY($A6418,2)</f>
        <v/>
      </c>
      <c r="C6418" s="15">
        <f>HOUR($A6418)</f>
        <v/>
      </c>
      <c r="D6418" s="15">
        <f>IF(AND($A6418&gt;=Instellingen!$B$6,$A6418&lt;Instellingen!$B$7),1,0)</f>
        <v/>
      </c>
      <c r="E6418" s="15">
        <f>COUNTIF(tData[BezoekStart],"&lt;"&amp;($A6418+1/24))-COUNTIF(tData[BezoekEind],"&lt;="&amp;$A6418)</f>
        <v/>
      </c>
      <c r="F6418" s="15">
        <f>COUNTIF(tData[BezoekLangStart],"&lt;"&amp;($A6418+1/24))-COUNTIF(tData[BezoekLangEind],"&lt;="&amp;$A6418)</f>
        <v/>
      </c>
      <c r="G6418" s="15">
        <f>IF($D6418=1,$B6418*100+$C6418,-1)</f>
        <v/>
      </c>
      <c r="H6418" s="15">
        <f>IF($D6418=1,$B6418,-1)</f>
        <v/>
      </c>
      <c r="I6418" s="15">
        <f>IF($D6418=1,$C6418,-1)</f>
        <v/>
      </c>
    </row>
    <row r="6419">
      <c r="A6419" s="33" t="n">
        <v>45559.33333333334</v>
      </c>
      <c r="B6419" s="15">
        <f>WEEKDAY($A6419,2)</f>
        <v/>
      </c>
      <c r="C6419" s="15">
        <f>HOUR($A6419)</f>
        <v/>
      </c>
      <c r="D6419" s="15">
        <f>IF(AND($A6419&gt;=Instellingen!$B$6,$A6419&lt;Instellingen!$B$7),1,0)</f>
        <v/>
      </c>
      <c r="E6419" s="15">
        <f>COUNTIF(tData[BezoekStart],"&lt;"&amp;($A6419+1/24))-COUNTIF(tData[BezoekEind],"&lt;="&amp;$A6419)</f>
        <v/>
      </c>
      <c r="F6419" s="15">
        <f>COUNTIF(tData[BezoekLangStart],"&lt;"&amp;($A6419+1/24))-COUNTIF(tData[BezoekLangEind],"&lt;="&amp;$A6419)</f>
        <v/>
      </c>
      <c r="G6419" s="15">
        <f>IF($D6419=1,$B6419*100+$C6419,-1)</f>
        <v/>
      </c>
      <c r="H6419" s="15">
        <f>IF($D6419=1,$B6419,-1)</f>
        <v/>
      </c>
      <c r="I6419" s="15">
        <f>IF($D6419=1,$C6419,-1)</f>
        <v/>
      </c>
    </row>
    <row r="6420">
      <c r="A6420" s="33" t="n">
        <v>45559.375</v>
      </c>
      <c r="B6420" s="15">
        <f>WEEKDAY($A6420,2)</f>
        <v/>
      </c>
      <c r="C6420" s="15">
        <f>HOUR($A6420)</f>
        <v/>
      </c>
      <c r="D6420" s="15">
        <f>IF(AND($A6420&gt;=Instellingen!$B$6,$A6420&lt;Instellingen!$B$7),1,0)</f>
        <v/>
      </c>
      <c r="E6420" s="15">
        <f>COUNTIF(tData[BezoekStart],"&lt;"&amp;($A6420+1/24))-COUNTIF(tData[BezoekEind],"&lt;="&amp;$A6420)</f>
        <v/>
      </c>
      <c r="F6420" s="15">
        <f>COUNTIF(tData[BezoekLangStart],"&lt;"&amp;($A6420+1/24))-COUNTIF(tData[BezoekLangEind],"&lt;="&amp;$A6420)</f>
        <v/>
      </c>
      <c r="G6420" s="15">
        <f>IF($D6420=1,$B6420*100+$C6420,-1)</f>
        <v/>
      </c>
      <c r="H6420" s="15">
        <f>IF($D6420=1,$B6420,-1)</f>
        <v/>
      </c>
      <c r="I6420" s="15">
        <f>IF($D6420=1,$C6420,-1)</f>
        <v/>
      </c>
    </row>
    <row r="6421">
      <c r="A6421" s="33" t="n">
        <v>45559.41666666666</v>
      </c>
      <c r="B6421" s="15">
        <f>WEEKDAY($A6421,2)</f>
        <v/>
      </c>
      <c r="C6421" s="15">
        <f>HOUR($A6421)</f>
        <v/>
      </c>
      <c r="D6421" s="15">
        <f>IF(AND($A6421&gt;=Instellingen!$B$6,$A6421&lt;Instellingen!$B$7),1,0)</f>
        <v/>
      </c>
      <c r="E6421" s="15">
        <f>COUNTIF(tData[BezoekStart],"&lt;"&amp;($A6421+1/24))-COUNTIF(tData[BezoekEind],"&lt;="&amp;$A6421)</f>
        <v/>
      </c>
      <c r="F6421" s="15">
        <f>COUNTIF(tData[BezoekLangStart],"&lt;"&amp;($A6421+1/24))-COUNTIF(tData[BezoekLangEind],"&lt;="&amp;$A6421)</f>
        <v/>
      </c>
      <c r="G6421" s="15">
        <f>IF($D6421=1,$B6421*100+$C6421,-1)</f>
        <v/>
      </c>
      <c r="H6421" s="15">
        <f>IF($D6421=1,$B6421,-1)</f>
        <v/>
      </c>
      <c r="I6421" s="15">
        <f>IF($D6421=1,$C6421,-1)</f>
        <v/>
      </c>
    </row>
    <row r="6422">
      <c r="A6422" s="33" t="n">
        <v>45559.45833333334</v>
      </c>
      <c r="B6422" s="15">
        <f>WEEKDAY($A6422,2)</f>
        <v/>
      </c>
      <c r="C6422" s="15">
        <f>HOUR($A6422)</f>
        <v/>
      </c>
      <c r="D6422" s="15">
        <f>IF(AND($A6422&gt;=Instellingen!$B$6,$A6422&lt;Instellingen!$B$7),1,0)</f>
        <v/>
      </c>
      <c r="E6422" s="15">
        <f>COUNTIF(tData[BezoekStart],"&lt;"&amp;($A6422+1/24))-COUNTIF(tData[BezoekEind],"&lt;="&amp;$A6422)</f>
        <v/>
      </c>
      <c r="F6422" s="15">
        <f>COUNTIF(tData[BezoekLangStart],"&lt;"&amp;($A6422+1/24))-COUNTIF(tData[BezoekLangEind],"&lt;="&amp;$A6422)</f>
        <v/>
      </c>
      <c r="G6422" s="15">
        <f>IF($D6422=1,$B6422*100+$C6422,-1)</f>
        <v/>
      </c>
      <c r="H6422" s="15">
        <f>IF($D6422=1,$B6422,-1)</f>
        <v/>
      </c>
      <c r="I6422" s="15">
        <f>IF($D6422=1,$C6422,-1)</f>
        <v/>
      </c>
    </row>
    <row r="6423">
      <c r="A6423" s="33" t="n">
        <v>45559.5</v>
      </c>
      <c r="B6423" s="15">
        <f>WEEKDAY($A6423,2)</f>
        <v/>
      </c>
      <c r="C6423" s="15">
        <f>HOUR($A6423)</f>
        <v/>
      </c>
      <c r="D6423" s="15">
        <f>IF(AND($A6423&gt;=Instellingen!$B$6,$A6423&lt;Instellingen!$B$7),1,0)</f>
        <v/>
      </c>
      <c r="E6423" s="15">
        <f>COUNTIF(tData[BezoekStart],"&lt;"&amp;($A6423+1/24))-COUNTIF(tData[BezoekEind],"&lt;="&amp;$A6423)</f>
        <v/>
      </c>
      <c r="F6423" s="15">
        <f>COUNTIF(tData[BezoekLangStart],"&lt;"&amp;($A6423+1/24))-COUNTIF(tData[BezoekLangEind],"&lt;="&amp;$A6423)</f>
        <v/>
      </c>
      <c r="G6423" s="15">
        <f>IF($D6423=1,$B6423*100+$C6423,-1)</f>
        <v/>
      </c>
      <c r="H6423" s="15">
        <f>IF($D6423=1,$B6423,-1)</f>
        <v/>
      </c>
      <c r="I6423" s="15">
        <f>IF($D6423=1,$C6423,-1)</f>
        <v/>
      </c>
    </row>
    <row r="6424">
      <c r="A6424" s="33" t="n">
        <v>45559.54166666666</v>
      </c>
      <c r="B6424" s="15">
        <f>WEEKDAY($A6424,2)</f>
        <v/>
      </c>
      <c r="C6424" s="15">
        <f>HOUR($A6424)</f>
        <v/>
      </c>
      <c r="D6424" s="15">
        <f>IF(AND($A6424&gt;=Instellingen!$B$6,$A6424&lt;Instellingen!$B$7),1,0)</f>
        <v/>
      </c>
      <c r="E6424" s="15">
        <f>COUNTIF(tData[BezoekStart],"&lt;"&amp;($A6424+1/24))-COUNTIF(tData[BezoekEind],"&lt;="&amp;$A6424)</f>
        <v/>
      </c>
      <c r="F6424" s="15">
        <f>COUNTIF(tData[BezoekLangStart],"&lt;"&amp;($A6424+1/24))-COUNTIF(tData[BezoekLangEind],"&lt;="&amp;$A6424)</f>
        <v/>
      </c>
      <c r="G6424" s="15">
        <f>IF($D6424=1,$B6424*100+$C6424,-1)</f>
        <v/>
      </c>
      <c r="H6424" s="15">
        <f>IF($D6424=1,$B6424,-1)</f>
        <v/>
      </c>
      <c r="I6424" s="15">
        <f>IF($D6424=1,$C6424,-1)</f>
        <v/>
      </c>
    </row>
    <row r="6425">
      <c r="A6425" s="33" t="n">
        <v>45559.58333333334</v>
      </c>
      <c r="B6425" s="15">
        <f>WEEKDAY($A6425,2)</f>
        <v/>
      </c>
      <c r="C6425" s="15">
        <f>HOUR($A6425)</f>
        <v/>
      </c>
      <c r="D6425" s="15">
        <f>IF(AND($A6425&gt;=Instellingen!$B$6,$A6425&lt;Instellingen!$B$7),1,0)</f>
        <v/>
      </c>
      <c r="E6425" s="15">
        <f>COUNTIF(tData[BezoekStart],"&lt;"&amp;($A6425+1/24))-COUNTIF(tData[BezoekEind],"&lt;="&amp;$A6425)</f>
        <v/>
      </c>
      <c r="F6425" s="15">
        <f>COUNTIF(tData[BezoekLangStart],"&lt;"&amp;($A6425+1/24))-COUNTIF(tData[BezoekLangEind],"&lt;="&amp;$A6425)</f>
        <v/>
      </c>
      <c r="G6425" s="15">
        <f>IF($D6425=1,$B6425*100+$C6425,-1)</f>
        <v/>
      </c>
      <c r="H6425" s="15">
        <f>IF($D6425=1,$B6425,-1)</f>
        <v/>
      </c>
      <c r="I6425" s="15">
        <f>IF($D6425=1,$C6425,-1)</f>
        <v/>
      </c>
    </row>
    <row r="6426">
      <c r="A6426" s="33" t="n">
        <v>45559.625</v>
      </c>
      <c r="B6426" s="15">
        <f>WEEKDAY($A6426,2)</f>
        <v/>
      </c>
      <c r="C6426" s="15">
        <f>HOUR($A6426)</f>
        <v/>
      </c>
      <c r="D6426" s="15">
        <f>IF(AND($A6426&gt;=Instellingen!$B$6,$A6426&lt;Instellingen!$B$7),1,0)</f>
        <v/>
      </c>
      <c r="E6426" s="15">
        <f>COUNTIF(tData[BezoekStart],"&lt;"&amp;($A6426+1/24))-COUNTIF(tData[BezoekEind],"&lt;="&amp;$A6426)</f>
        <v/>
      </c>
      <c r="F6426" s="15">
        <f>COUNTIF(tData[BezoekLangStart],"&lt;"&amp;($A6426+1/24))-COUNTIF(tData[BezoekLangEind],"&lt;="&amp;$A6426)</f>
        <v/>
      </c>
      <c r="G6426" s="15">
        <f>IF($D6426=1,$B6426*100+$C6426,-1)</f>
        <v/>
      </c>
      <c r="H6426" s="15">
        <f>IF($D6426=1,$B6426,-1)</f>
        <v/>
      </c>
      <c r="I6426" s="15">
        <f>IF($D6426=1,$C6426,-1)</f>
        <v/>
      </c>
    </row>
    <row r="6427">
      <c r="A6427" s="33" t="n">
        <v>45559.66666666666</v>
      </c>
      <c r="B6427" s="15">
        <f>WEEKDAY($A6427,2)</f>
        <v/>
      </c>
      <c r="C6427" s="15">
        <f>HOUR($A6427)</f>
        <v/>
      </c>
      <c r="D6427" s="15">
        <f>IF(AND($A6427&gt;=Instellingen!$B$6,$A6427&lt;Instellingen!$B$7),1,0)</f>
        <v/>
      </c>
      <c r="E6427" s="15">
        <f>COUNTIF(tData[BezoekStart],"&lt;"&amp;($A6427+1/24))-COUNTIF(tData[BezoekEind],"&lt;="&amp;$A6427)</f>
        <v/>
      </c>
      <c r="F6427" s="15">
        <f>COUNTIF(tData[BezoekLangStart],"&lt;"&amp;($A6427+1/24))-COUNTIF(tData[BezoekLangEind],"&lt;="&amp;$A6427)</f>
        <v/>
      </c>
      <c r="G6427" s="15">
        <f>IF($D6427=1,$B6427*100+$C6427,-1)</f>
        <v/>
      </c>
      <c r="H6427" s="15">
        <f>IF($D6427=1,$B6427,-1)</f>
        <v/>
      </c>
      <c r="I6427" s="15">
        <f>IF($D6427=1,$C6427,-1)</f>
        <v/>
      </c>
    </row>
    <row r="6428">
      <c r="A6428" s="33" t="n">
        <v>45559.70833333334</v>
      </c>
      <c r="B6428" s="15">
        <f>WEEKDAY($A6428,2)</f>
        <v/>
      </c>
      <c r="C6428" s="15">
        <f>HOUR($A6428)</f>
        <v/>
      </c>
      <c r="D6428" s="15">
        <f>IF(AND($A6428&gt;=Instellingen!$B$6,$A6428&lt;Instellingen!$B$7),1,0)</f>
        <v/>
      </c>
      <c r="E6428" s="15">
        <f>COUNTIF(tData[BezoekStart],"&lt;"&amp;($A6428+1/24))-COUNTIF(tData[BezoekEind],"&lt;="&amp;$A6428)</f>
        <v/>
      </c>
      <c r="F6428" s="15">
        <f>COUNTIF(tData[BezoekLangStart],"&lt;"&amp;($A6428+1/24))-COUNTIF(tData[BezoekLangEind],"&lt;="&amp;$A6428)</f>
        <v/>
      </c>
      <c r="G6428" s="15">
        <f>IF($D6428=1,$B6428*100+$C6428,-1)</f>
        <v/>
      </c>
      <c r="H6428" s="15">
        <f>IF($D6428=1,$B6428,-1)</f>
        <v/>
      </c>
      <c r="I6428" s="15">
        <f>IF($D6428=1,$C6428,-1)</f>
        <v/>
      </c>
    </row>
    <row r="6429">
      <c r="A6429" s="33" t="n">
        <v>45559.75</v>
      </c>
      <c r="B6429" s="15">
        <f>WEEKDAY($A6429,2)</f>
        <v/>
      </c>
      <c r="C6429" s="15">
        <f>HOUR($A6429)</f>
        <v/>
      </c>
      <c r="D6429" s="15">
        <f>IF(AND($A6429&gt;=Instellingen!$B$6,$A6429&lt;Instellingen!$B$7),1,0)</f>
        <v/>
      </c>
      <c r="E6429" s="15">
        <f>COUNTIF(tData[BezoekStart],"&lt;"&amp;($A6429+1/24))-COUNTIF(tData[BezoekEind],"&lt;="&amp;$A6429)</f>
        <v/>
      </c>
      <c r="F6429" s="15">
        <f>COUNTIF(tData[BezoekLangStart],"&lt;"&amp;($A6429+1/24))-COUNTIF(tData[BezoekLangEind],"&lt;="&amp;$A6429)</f>
        <v/>
      </c>
      <c r="G6429" s="15">
        <f>IF($D6429=1,$B6429*100+$C6429,-1)</f>
        <v/>
      </c>
      <c r="H6429" s="15">
        <f>IF($D6429=1,$B6429,-1)</f>
        <v/>
      </c>
      <c r="I6429" s="15">
        <f>IF($D6429=1,$C6429,-1)</f>
        <v/>
      </c>
    </row>
    <row r="6430">
      <c r="A6430" s="33" t="n">
        <v>45559.79166666666</v>
      </c>
      <c r="B6430" s="15">
        <f>WEEKDAY($A6430,2)</f>
        <v/>
      </c>
      <c r="C6430" s="15">
        <f>HOUR($A6430)</f>
        <v/>
      </c>
      <c r="D6430" s="15">
        <f>IF(AND($A6430&gt;=Instellingen!$B$6,$A6430&lt;Instellingen!$B$7),1,0)</f>
        <v/>
      </c>
      <c r="E6430" s="15">
        <f>COUNTIF(tData[BezoekStart],"&lt;"&amp;($A6430+1/24))-COUNTIF(tData[BezoekEind],"&lt;="&amp;$A6430)</f>
        <v/>
      </c>
      <c r="F6430" s="15">
        <f>COUNTIF(tData[BezoekLangStart],"&lt;"&amp;($A6430+1/24))-COUNTIF(tData[BezoekLangEind],"&lt;="&amp;$A6430)</f>
        <v/>
      </c>
      <c r="G6430" s="15">
        <f>IF($D6430=1,$B6430*100+$C6430,-1)</f>
        <v/>
      </c>
      <c r="H6430" s="15">
        <f>IF($D6430=1,$B6430,-1)</f>
        <v/>
      </c>
      <c r="I6430" s="15">
        <f>IF($D6430=1,$C6430,-1)</f>
        <v/>
      </c>
    </row>
    <row r="6431">
      <c r="A6431" s="33" t="n">
        <v>45559.83333333334</v>
      </c>
      <c r="B6431" s="15">
        <f>WEEKDAY($A6431,2)</f>
        <v/>
      </c>
      <c r="C6431" s="15">
        <f>HOUR($A6431)</f>
        <v/>
      </c>
      <c r="D6431" s="15">
        <f>IF(AND($A6431&gt;=Instellingen!$B$6,$A6431&lt;Instellingen!$B$7),1,0)</f>
        <v/>
      </c>
      <c r="E6431" s="15">
        <f>COUNTIF(tData[BezoekStart],"&lt;"&amp;($A6431+1/24))-COUNTIF(tData[BezoekEind],"&lt;="&amp;$A6431)</f>
        <v/>
      </c>
      <c r="F6431" s="15">
        <f>COUNTIF(tData[BezoekLangStart],"&lt;"&amp;($A6431+1/24))-COUNTIF(tData[BezoekLangEind],"&lt;="&amp;$A6431)</f>
        <v/>
      </c>
      <c r="G6431" s="15">
        <f>IF($D6431=1,$B6431*100+$C6431,-1)</f>
        <v/>
      </c>
      <c r="H6431" s="15">
        <f>IF($D6431=1,$B6431,-1)</f>
        <v/>
      </c>
      <c r="I6431" s="15">
        <f>IF($D6431=1,$C6431,-1)</f>
        <v/>
      </c>
    </row>
    <row r="6432">
      <c r="A6432" s="33" t="n">
        <v>45559.875</v>
      </c>
      <c r="B6432" s="15">
        <f>WEEKDAY($A6432,2)</f>
        <v/>
      </c>
      <c r="C6432" s="15">
        <f>HOUR($A6432)</f>
        <v/>
      </c>
      <c r="D6432" s="15">
        <f>IF(AND($A6432&gt;=Instellingen!$B$6,$A6432&lt;Instellingen!$B$7),1,0)</f>
        <v/>
      </c>
      <c r="E6432" s="15">
        <f>COUNTIF(tData[BezoekStart],"&lt;"&amp;($A6432+1/24))-COUNTIF(tData[BezoekEind],"&lt;="&amp;$A6432)</f>
        <v/>
      </c>
      <c r="F6432" s="15">
        <f>COUNTIF(tData[BezoekLangStart],"&lt;"&amp;($A6432+1/24))-COUNTIF(tData[BezoekLangEind],"&lt;="&amp;$A6432)</f>
        <v/>
      </c>
      <c r="G6432" s="15">
        <f>IF($D6432=1,$B6432*100+$C6432,-1)</f>
        <v/>
      </c>
      <c r="H6432" s="15">
        <f>IF($D6432=1,$B6432,-1)</f>
        <v/>
      </c>
      <c r="I6432" s="15">
        <f>IF($D6432=1,$C6432,-1)</f>
        <v/>
      </c>
    </row>
    <row r="6433">
      <c r="A6433" s="33" t="n">
        <v>45559.91666666666</v>
      </c>
      <c r="B6433" s="15">
        <f>WEEKDAY($A6433,2)</f>
        <v/>
      </c>
      <c r="C6433" s="15">
        <f>HOUR($A6433)</f>
        <v/>
      </c>
      <c r="D6433" s="15">
        <f>IF(AND($A6433&gt;=Instellingen!$B$6,$A6433&lt;Instellingen!$B$7),1,0)</f>
        <v/>
      </c>
      <c r="E6433" s="15">
        <f>COUNTIF(tData[BezoekStart],"&lt;"&amp;($A6433+1/24))-COUNTIF(tData[BezoekEind],"&lt;="&amp;$A6433)</f>
        <v/>
      </c>
      <c r="F6433" s="15">
        <f>COUNTIF(tData[BezoekLangStart],"&lt;"&amp;($A6433+1/24))-COUNTIF(tData[BezoekLangEind],"&lt;="&amp;$A6433)</f>
        <v/>
      </c>
      <c r="G6433" s="15">
        <f>IF($D6433=1,$B6433*100+$C6433,-1)</f>
        <v/>
      </c>
      <c r="H6433" s="15">
        <f>IF($D6433=1,$B6433,-1)</f>
        <v/>
      </c>
      <c r="I6433" s="15">
        <f>IF($D6433=1,$C6433,-1)</f>
        <v/>
      </c>
    </row>
    <row r="6434">
      <c r="A6434" s="33" t="n">
        <v>45559.95833333334</v>
      </c>
      <c r="B6434" s="15">
        <f>WEEKDAY($A6434,2)</f>
        <v/>
      </c>
      <c r="C6434" s="15">
        <f>HOUR($A6434)</f>
        <v/>
      </c>
      <c r="D6434" s="15">
        <f>IF(AND($A6434&gt;=Instellingen!$B$6,$A6434&lt;Instellingen!$B$7),1,0)</f>
        <v/>
      </c>
      <c r="E6434" s="15">
        <f>COUNTIF(tData[BezoekStart],"&lt;"&amp;($A6434+1/24))-COUNTIF(tData[BezoekEind],"&lt;="&amp;$A6434)</f>
        <v/>
      </c>
      <c r="F6434" s="15">
        <f>COUNTIF(tData[BezoekLangStart],"&lt;"&amp;($A6434+1/24))-COUNTIF(tData[BezoekLangEind],"&lt;="&amp;$A6434)</f>
        <v/>
      </c>
      <c r="G6434" s="15">
        <f>IF($D6434=1,$B6434*100+$C6434,-1)</f>
        <v/>
      </c>
      <c r="H6434" s="15">
        <f>IF($D6434=1,$B6434,-1)</f>
        <v/>
      </c>
      <c r="I6434" s="15">
        <f>IF($D6434=1,$C6434,-1)</f>
        <v/>
      </c>
    </row>
    <row r="6435">
      <c r="A6435" s="33" t="n">
        <v>45560</v>
      </c>
      <c r="B6435" s="15">
        <f>WEEKDAY($A6435,2)</f>
        <v/>
      </c>
      <c r="C6435" s="15">
        <f>HOUR($A6435)</f>
        <v/>
      </c>
      <c r="D6435" s="15">
        <f>IF(AND($A6435&gt;=Instellingen!$B$6,$A6435&lt;Instellingen!$B$7),1,0)</f>
        <v/>
      </c>
      <c r="E6435" s="15">
        <f>COUNTIF(tData[BezoekStart],"&lt;"&amp;($A6435+1/24))-COUNTIF(tData[BezoekEind],"&lt;="&amp;$A6435)</f>
        <v/>
      </c>
      <c r="F6435" s="15">
        <f>COUNTIF(tData[BezoekLangStart],"&lt;"&amp;($A6435+1/24))-COUNTIF(tData[BezoekLangEind],"&lt;="&amp;$A6435)</f>
        <v/>
      </c>
      <c r="G6435" s="15">
        <f>IF($D6435=1,$B6435*100+$C6435,-1)</f>
        <v/>
      </c>
      <c r="H6435" s="15">
        <f>IF($D6435=1,$B6435,-1)</f>
        <v/>
      </c>
      <c r="I6435" s="15">
        <f>IF($D6435=1,$C6435,-1)</f>
        <v/>
      </c>
    </row>
    <row r="6436">
      <c r="A6436" s="33" t="n">
        <v>45560.04166666666</v>
      </c>
      <c r="B6436" s="15">
        <f>WEEKDAY($A6436,2)</f>
        <v/>
      </c>
      <c r="C6436" s="15">
        <f>HOUR($A6436)</f>
        <v/>
      </c>
      <c r="D6436" s="15">
        <f>IF(AND($A6436&gt;=Instellingen!$B$6,$A6436&lt;Instellingen!$B$7),1,0)</f>
        <v/>
      </c>
      <c r="E6436" s="15">
        <f>COUNTIF(tData[BezoekStart],"&lt;"&amp;($A6436+1/24))-COUNTIF(tData[BezoekEind],"&lt;="&amp;$A6436)</f>
        <v/>
      </c>
      <c r="F6436" s="15">
        <f>COUNTIF(tData[BezoekLangStart],"&lt;"&amp;($A6436+1/24))-COUNTIF(tData[BezoekLangEind],"&lt;="&amp;$A6436)</f>
        <v/>
      </c>
      <c r="G6436" s="15">
        <f>IF($D6436=1,$B6436*100+$C6436,-1)</f>
        <v/>
      </c>
      <c r="H6436" s="15">
        <f>IF($D6436=1,$B6436,-1)</f>
        <v/>
      </c>
      <c r="I6436" s="15">
        <f>IF($D6436=1,$C6436,-1)</f>
        <v/>
      </c>
    </row>
    <row r="6437">
      <c r="A6437" s="33" t="n">
        <v>45560.08333333334</v>
      </c>
      <c r="B6437" s="15">
        <f>WEEKDAY($A6437,2)</f>
        <v/>
      </c>
      <c r="C6437" s="15">
        <f>HOUR($A6437)</f>
        <v/>
      </c>
      <c r="D6437" s="15">
        <f>IF(AND($A6437&gt;=Instellingen!$B$6,$A6437&lt;Instellingen!$B$7),1,0)</f>
        <v/>
      </c>
      <c r="E6437" s="15">
        <f>COUNTIF(tData[BezoekStart],"&lt;"&amp;($A6437+1/24))-COUNTIF(tData[BezoekEind],"&lt;="&amp;$A6437)</f>
        <v/>
      </c>
      <c r="F6437" s="15">
        <f>COUNTIF(tData[BezoekLangStart],"&lt;"&amp;($A6437+1/24))-COUNTIF(tData[BezoekLangEind],"&lt;="&amp;$A6437)</f>
        <v/>
      </c>
      <c r="G6437" s="15">
        <f>IF($D6437=1,$B6437*100+$C6437,-1)</f>
        <v/>
      </c>
      <c r="H6437" s="15">
        <f>IF($D6437=1,$B6437,-1)</f>
        <v/>
      </c>
      <c r="I6437" s="15">
        <f>IF($D6437=1,$C6437,-1)</f>
        <v/>
      </c>
    </row>
    <row r="6438">
      <c r="A6438" s="33" t="n">
        <v>45560.125</v>
      </c>
      <c r="B6438" s="15">
        <f>WEEKDAY($A6438,2)</f>
        <v/>
      </c>
      <c r="C6438" s="15">
        <f>HOUR($A6438)</f>
        <v/>
      </c>
      <c r="D6438" s="15">
        <f>IF(AND($A6438&gt;=Instellingen!$B$6,$A6438&lt;Instellingen!$B$7),1,0)</f>
        <v/>
      </c>
      <c r="E6438" s="15">
        <f>COUNTIF(tData[BezoekStart],"&lt;"&amp;($A6438+1/24))-COUNTIF(tData[BezoekEind],"&lt;="&amp;$A6438)</f>
        <v/>
      </c>
      <c r="F6438" s="15">
        <f>COUNTIF(tData[BezoekLangStart],"&lt;"&amp;($A6438+1/24))-COUNTIF(tData[BezoekLangEind],"&lt;="&amp;$A6438)</f>
        <v/>
      </c>
      <c r="G6438" s="15">
        <f>IF($D6438=1,$B6438*100+$C6438,-1)</f>
        <v/>
      </c>
      <c r="H6438" s="15">
        <f>IF($D6438=1,$B6438,-1)</f>
        <v/>
      </c>
      <c r="I6438" s="15">
        <f>IF($D6438=1,$C6438,-1)</f>
        <v/>
      </c>
    </row>
    <row r="6439">
      <c r="A6439" s="33" t="n">
        <v>45560.16666666666</v>
      </c>
      <c r="B6439" s="15">
        <f>WEEKDAY($A6439,2)</f>
        <v/>
      </c>
      <c r="C6439" s="15">
        <f>HOUR($A6439)</f>
        <v/>
      </c>
      <c r="D6439" s="15">
        <f>IF(AND($A6439&gt;=Instellingen!$B$6,$A6439&lt;Instellingen!$B$7),1,0)</f>
        <v/>
      </c>
      <c r="E6439" s="15">
        <f>COUNTIF(tData[BezoekStart],"&lt;"&amp;($A6439+1/24))-COUNTIF(tData[BezoekEind],"&lt;="&amp;$A6439)</f>
        <v/>
      </c>
      <c r="F6439" s="15">
        <f>COUNTIF(tData[BezoekLangStart],"&lt;"&amp;($A6439+1/24))-COUNTIF(tData[BezoekLangEind],"&lt;="&amp;$A6439)</f>
        <v/>
      </c>
      <c r="G6439" s="15">
        <f>IF($D6439=1,$B6439*100+$C6439,-1)</f>
        <v/>
      </c>
      <c r="H6439" s="15">
        <f>IF($D6439=1,$B6439,-1)</f>
        <v/>
      </c>
      <c r="I6439" s="15">
        <f>IF($D6439=1,$C6439,-1)</f>
        <v/>
      </c>
    </row>
    <row r="6440">
      <c r="A6440" s="33" t="n">
        <v>45560.20833333334</v>
      </c>
      <c r="B6440" s="15">
        <f>WEEKDAY($A6440,2)</f>
        <v/>
      </c>
      <c r="C6440" s="15">
        <f>HOUR($A6440)</f>
        <v/>
      </c>
      <c r="D6440" s="15">
        <f>IF(AND($A6440&gt;=Instellingen!$B$6,$A6440&lt;Instellingen!$B$7),1,0)</f>
        <v/>
      </c>
      <c r="E6440" s="15">
        <f>COUNTIF(tData[BezoekStart],"&lt;"&amp;($A6440+1/24))-COUNTIF(tData[BezoekEind],"&lt;="&amp;$A6440)</f>
        <v/>
      </c>
      <c r="F6440" s="15">
        <f>COUNTIF(tData[BezoekLangStart],"&lt;"&amp;($A6440+1/24))-COUNTIF(tData[BezoekLangEind],"&lt;="&amp;$A6440)</f>
        <v/>
      </c>
      <c r="G6440" s="15">
        <f>IF($D6440=1,$B6440*100+$C6440,-1)</f>
        <v/>
      </c>
      <c r="H6440" s="15">
        <f>IF($D6440=1,$B6440,-1)</f>
        <v/>
      </c>
      <c r="I6440" s="15">
        <f>IF($D6440=1,$C6440,-1)</f>
        <v/>
      </c>
    </row>
    <row r="6441">
      <c r="A6441" s="33" t="n">
        <v>45560.25</v>
      </c>
      <c r="B6441" s="15">
        <f>WEEKDAY($A6441,2)</f>
        <v/>
      </c>
      <c r="C6441" s="15">
        <f>HOUR($A6441)</f>
        <v/>
      </c>
      <c r="D6441" s="15">
        <f>IF(AND($A6441&gt;=Instellingen!$B$6,$A6441&lt;Instellingen!$B$7),1,0)</f>
        <v/>
      </c>
      <c r="E6441" s="15">
        <f>COUNTIF(tData[BezoekStart],"&lt;"&amp;($A6441+1/24))-COUNTIF(tData[BezoekEind],"&lt;="&amp;$A6441)</f>
        <v/>
      </c>
      <c r="F6441" s="15">
        <f>COUNTIF(tData[BezoekLangStart],"&lt;"&amp;($A6441+1/24))-COUNTIF(tData[BezoekLangEind],"&lt;="&amp;$A6441)</f>
        <v/>
      </c>
      <c r="G6441" s="15">
        <f>IF($D6441=1,$B6441*100+$C6441,-1)</f>
        <v/>
      </c>
      <c r="H6441" s="15">
        <f>IF($D6441=1,$B6441,-1)</f>
        <v/>
      </c>
      <c r="I6441" s="15">
        <f>IF($D6441=1,$C6441,-1)</f>
        <v/>
      </c>
    </row>
    <row r="6442">
      <c r="A6442" s="33" t="n">
        <v>45560.29166666666</v>
      </c>
      <c r="B6442" s="15">
        <f>WEEKDAY($A6442,2)</f>
        <v/>
      </c>
      <c r="C6442" s="15">
        <f>HOUR($A6442)</f>
        <v/>
      </c>
      <c r="D6442" s="15">
        <f>IF(AND($A6442&gt;=Instellingen!$B$6,$A6442&lt;Instellingen!$B$7),1,0)</f>
        <v/>
      </c>
      <c r="E6442" s="15">
        <f>COUNTIF(tData[BezoekStart],"&lt;"&amp;($A6442+1/24))-COUNTIF(tData[BezoekEind],"&lt;="&amp;$A6442)</f>
        <v/>
      </c>
      <c r="F6442" s="15">
        <f>COUNTIF(tData[BezoekLangStart],"&lt;"&amp;($A6442+1/24))-COUNTIF(tData[BezoekLangEind],"&lt;="&amp;$A6442)</f>
        <v/>
      </c>
      <c r="G6442" s="15">
        <f>IF($D6442=1,$B6442*100+$C6442,-1)</f>
        <v/>
      </c>
      <c r="H6442" s="15">
        <f>IF($D6442=1,$B6442,-1)</f>
        <v/>
      </c>
      <c r="I6442" s="15">
        <f>IF($D6442=1,$C6442,-1)</f>
        <v/>
      </c>
    </row>
    <row r="6443">
      <c r="A6443" s="33" t="n">
        <v>45560.33333333334</v>
      </c>
      <c r="B6443" s="15">
        <f>WEEKDAY($A6443,2)</f>
        <v/>
      </c>
      <c r="C6443" s="15">
        <f>HOUR($A6443)</f>
        <v/>
      </c>
      <c r="D6443" s="15">
        <f>IF(AND($A6443&gt;=Instellingen!$B$6,$A6443&lt;Instellingen!$B$7),1,0)</f>
        <v/>
      </c>
      <c r="E6443" s="15">
        <f>COUNTIF(tData[BezoekStart],"&lt;"&amp;($A6443+1/24))-COUNTIF(tData[BezoekEind],"&lt;="&amp;$A6443)</f>
        <v/>
      </c>
      <c r="F6443" s="15">
        <f>COUNTIF(tData[BezoekLangStart],"&lt;"&amp;($A6443+1/24))-COUNTIF(tData[BezoekLangEind],"&lt;="&amp;$A6443)</f>
        <v/>
      </c>
      <c r="G6443" s="15">
        <f>IF($D6443=1,$B6443*100+$C6443,-1)</f>
        <v/>
      </c>
      <c r="H6443" s="15">
        <f>IF($D6443=1,$B6443,-1)</f>
        <v/>
      </c>
      <c r="I6443" s="15">
        <f>IF($D6443=1,$C6443,-1)</f>
        <v/>
      </c>
    </row>
    <row r="6444">
      <c r="A6444" s="33" t="n">
        <v>45560.375</v>
      </c>
      <c r="B6444" s="15">
        <f>WEEKDAY($A6444,2)</f>
        <v/>
      </c>
      <c r="C6444" s="15">
        <f>HOUR($A6444)</f>
        <v/>
      </c>
      <c r="D6444" s="15">
        <f>IF(AND($A6444&gt;=Instellingen!$B$6,$A6444&lt;Instellingen!$B$7),1,0)</f>
        <v/>
      </c>
      <c r="E6444" s="15">
        <f>COUNTIF(tData[BezoekStart],"&lt;"&amp;($A6444+1/24))-COUNTIF(tData[BezoekEind],"&lt;="&amp;$A6444)</f>
        <v/>
      </c>
      <c r="F6444" s="15">
        <f>COUNTIF(tData[BezoekLangStart],"&lt;"&amp;($A6444+1/24))-COUNTIF(tData[BezoekLangEind],"&lt;="&amp;$A6444)</f>
        <v/>
      </c>
      <c r="G6444" s="15">
        <f>IF($D6444=1,$B6444*100+$C6444,-1)</f>
        <v/>
      </c>
      <c r="H6444" s="15">
        <f>IF($D6444=1,$B6444,-1)</f>
        <v/>
      </c>
      <c r="I6444" s="15">
        <f>IF($D6444=1,$C6444,-1)</f>
        <v/>
      </c>
    </row>
    <row r="6445">
      <c r="A6445" s="33" t="n">
        <v>45560.41666666666</v>
      </c>
      <c r="B6445" s="15">
        <f>WEEKDAY($A6445,2)</f>
        <v/>
      </c>
      <c r="C6445" s="15">
        <f>HOUR($A6445)</f>
        <v/>
      </c>
      <c r="D6445" s="15">
        <f>IF(AND($A6445&gt;=Instellingen!$B$6,$A6445&lt;Instellingen!$B$7),1,0)</f>
        <v/>
      </c>
      <c r="E6445" s="15">
        <f>COUNTIF(tData[BezoekStart],"&lt;"&amp;($A6445+1/24))-COUNTIF(tData[BezoekEind],"&lt;="&amp;$A6445)</f>
        <v/>
      </c>
      <c r="F6445" s="15">
        <f>COUNTIF(tData[BezoekLangStart],"&lt;"&amp;($A6445+1/24))-COUNTIF(tData[BezoekLangEind],"&lt;="&amp;$A6445)</f>
        <v/>
      </c>
      <c r="G6445" s="15">
        <f>IF($D6445=1,$B6445*100+$C6445,-1)</f>
        <v/>
      </c>
      <c r="H6445" s="15">
        <f>IF($D6445=1,$B6445,-1)</f>
        <v/>
      </c>
      <c r="I6445" s="15">
        <f>IF($D6445=1,$C6445,-1)</f>
        <v/>
      </c>
    </row>
    <row r="6446">
      <c r="A6446" s="33" t="n">
        <v>45560.45833333334</v>
      </c>
      <c r="B6446" s="15">
        <f>WEEKDAY($A6446,2)</f>
        <v/>
      </c>
      <c r="C6446" s="15">
        <f>HOUR($A6446)</f>
        <v/>
      </c>
      <c r="D6446" s="15">
        <f>IF(AND($A6446&gt;=Instellingen!$B$6,$A6446&lt;Instellingen!$B$7),1,0)</f>
        <v/>
      </c>
      <c r="E6446" s="15">
        <f>COUNTIF(tData[BezoekStart],"&lt;"&amp;($A6446+1/24))-COUNTIF(tData[BezoekEind],"&lt;="&amp;$A6446)</f>
        <v/>
      </c>
      <c r="F6446" s="15">
        <f>COUNTIF(tData[BezoekLangStart],"&lt;"&amp;($A6446+1/24))-COUNTIF(tData[BezoekLangEind],"&lt;="&amp;$A6446)</f>
        <v/>
      </c>
      <c r="G6446" s="15">
        <f>IF($D6446=1,$B6446*100+$C6446,-1)</f>
        <v/>
      </c>
      <c r="H6446" s="15">
        <f>IF($D6446=1,$B6446,-1)</f>
        <v/>
      </c>
      <c r="I6446" s="15">
        <f>IF($D6446=1,$C6446,-1)</f>
        <v/>
      </c>
    </row>
    <row r="6447">
      <c r="A6447" s="33" t="n">
        <v>45560.5</v>
      </c>
      <c r="B6447" s="15">
        <f>WEEKDAY($A6447,2)</f>
        <v/>
      </c>
      <c r="C6447" s="15">
        <f>HOUR($A6447)</f>
        <v/>
      </c>
      <c r="D6447" s="15">
        <f>IF(AND($A6447&gt;=Instellingen!$B$6,$A6447&lt;Instellingen!$B$7),1,0)</f>
        <v/>
      </c>
      <c r="E6447" s="15">
        <f>COUNTIF(tData[BezoekStart],"&lt;"&amp;($A6447+1/24))-COUNTIF(tData[BezoekEind],"&lt;="&amp;$A6447)</f>
        <v/>
      </c>
      <c r="F6447" s="15">
        <f>COUNTIF(tData[BezoekLangStart],"&lt;"&amp;($A6447+1/24))-COUNTIF(tData[BezoekLangEind],"&lt;="&amp;$A6447)</f>
        <v/>
      </c>
      <c r="G6447" s="15">
        <f>IF($D6447=1,$B6447*100+$C6447,-1)</f>
        <v/>
      </c>
      <c r="H6447" s="15">
        <f>IF($D6447=1,$B6447,-1)</f>
        <v/>
      </c>
      <c r="I6447" s="15">
        <f>IF($D6447=1,$C6447,-1)</f>
        <v/>
      </c>
    </row>
    <row r="6448">
      <c r="A6448" s="33" t="n">
        <v>45560.54166666666</v>
      </c>
      <c r="B6448" s="15">
        <f>WEEKDAY($A6448,2)</f>
        <v/>
      </c>
      <c r="C6448" s="15">
        <f>HOUR($A6448)</f>
        <v/>
      </c>
      <c r="D6448" s="15">
        <f>IF(AND($A6448&gt;=Instellingen!$B$6,$A6448&lt;Instellingen!$B$7),1,0)</f>
        <v/>
      </c>
      <c r="E6448" s="15">
        <f>COUNTIF(tData[BezoekStart],"&lt;"&amp;($A6448+1/24))-COUNTIF(tData[BezoekEind],"&lt;="&amp;$A6448)</f>
        <v/>
      </c>
      <c r="F6448" s="15">
        <f>COUNTIF(tData[BezoekLangStart],"&lt;"&amp;($A6448+1/24))-COUNTIF(tData[BezoekLangEind],"&lt;="&amp;$A6448)</f>
        <v/>
      </c>
      <c r="G6448" s="15">
        <f>IF($D6448=1,$B6448*100+$C6448,-1)</f>
        <v/>
      </c>
      <c r="H6448" s="15">
        <f>IF($D6448=1,$B6448,-1)</f>
        <v/>
      </c>
      <c r="I6448" s="15">
        <f>IF($D6448=1,$C6448,-1)</f>
        <v/>
      </c>
    </row>
    <row r="6449">
      <c r="A6449" s="33" t="n">
        <v>45560.58333333334</v>
      </c>
      <c r="B6449" s="15">
        <f>WEEKDAY($A6449,2)</f>
        <v/>
      </c>
      <c r="C6449" s="15">
        <f>HOUR($A6449)</f>
        <v/>
      </c>
      <c r="D6449" s="15">
        <f>IF(AND($A6449&gt;=Instellingen!$B$6,$A6449&lt;Instellingen!$B$7),1,0)</f>
        <v/>
      </c>
      <c r="E6449" s="15">
        <f>COUNTIF(tData[BezoekStart],"&lt;"&amp;($A6449+1/24))-COUNTIF(tData[BezoekEind],"&lt;="&amp;$A6449)</f>
        <v/>
      </c>
      <c r="F6449" s="15">
        <f>COUNTIF(tData[BezoekLangStart],"&lt;"&amp;($A6449+1/24))-COUNTIF(tData[BezoekLangEind],"&lt;="&amp;$A6449)</f>
        <v/>
      </c>
      <c r="G6449" s="15">
        <f>IF($D6449=1,$B6449*100+$C6449,-1)</f>
        <v/>
      </c>
      <c r="H6449" s="15">
        <f>IF($D6449=1,$B6449,-1)</f>
        <v/>
      </c>
      <c r="I6449" s="15">
        <f>IF($D6449=1,$C6449,-1)</f>
        <v/>
      </c>
    </row>
    <row r="6450">
      <c r="A6450" s="33" t="n">
        <v>45560.625</v>
      </c>
      <c r="B6450" s="15">
        <f>WEEKDAY($A6450,2)</f>
        <v/>
      </c>
      <c r="C6450" s="15">
        <f>HOUR($A6450)</f>
        <v/>
      </c>
      <c r="D6450" s="15">
        <f>IF(AND($A6450&gt;=Instellingen!$B$6,$A6450&lt;Instellingen!$B$7),1,0)</f>
        <v/>
      </c>
      <c r="E6450" s="15">
        <f>COUNTIF(tData[BezoekStart],"&lt;"&amp;($A6450+1/24))-COUNTIF(tData[BezoekEind],"&lt;="&amp;$A6450)</f>
        <v/>
      </c>
      <c r="F6450" s="15">
        <f>COUNTIF(tData[BezoekLangStart],"&lt;"&amp;($A6450+1/24))-COUNTIF(tData[BezoekLangEind],"&lt;="&amp;$A6450)</f>
        <v/>
      </c>
      <c r="G6450" s="15">
        <f>IF($D6450=1,$B6450*100+$C6450,-1)</f>
        <v/>
      </c>
      <c r="H6450" s="15">
        <f>IF($D6450=1,$B6450,-1)</f>
        <v/>
      </c>
      <c r="I6450" s="15">
        <f>IF($D6450=1,$C6450,-1)</f>
        <v/>
      </c>
    </row>
    <row r="6451">
      <c r="A6451" s="33" t="n">
        <v>45560.66666666666</v>
      </c>
      <c r="B6451" s="15">
        <f>WEEKDAY($A6451,2)</f>
        <v/>
      </c>
      <c r="C6451" s="15">
        <f>HOUR($A6451)</f>
        <v/>
      </c>
      <c r="D6451" s="15">
        <f>IF(AND($A6451&gt;=Instellingen!$B$6,$A6451&lt;Instellingen!$B$7),1,0)</f>
        <v/>
      </c>
      <c r="E6451" s="15">
        <f>COUNTIF(tData[BezoekStart],"&lt;"&amp;($A6451+1/24))-COUNTIF(tData[BezoekEind],"&lt;="&amp;$A6451)</f>
        <v/>
      </c>
      <c r="F6451" s="15">
        <f>COUNTIF(tData[BezoekLangStart],"&lt;"&amp;($A6451+1/24))-COUNTIF(tData[BezoekLangEind],"&lt;="&amp;$A6451)</f>
        <v/>
      </c>
      <c r="G6451" s="15">
        <f>IF($D6451=1,$B6451*100+$C6451,-1)</f>
        <v/>
      </c>
      <c r="H6451" s="15">
        <f>IF($D6451=1,$B6451,-1)</f>
        <v/>
      </c>
      <c r="I6451" s="15">
        <f>IF($D6451=1,$C6451,-1)</f>
        <v/>
      </c>
    </row>
    <row r="6452">
      <c r="A6452" s="33" t="n">
        <v>45560.70833333334</v>
      </c>
      <c r="B6452" s="15">
        <f>WEEKDAY($A6452,2)</f>
        <v/>
      </c>
      <c r="C6452" s="15">
        <f>HOUR($A6452)</f>
        <v/>
      </c>
      <c r="D6452" s="15">
        <f>IF(AND($A6452&gt;=Instellingen!$B$6,$A6452&lt;Instellingen!$B$7),1,0)</f>
        <v/>
      </c>
      <c r="E6452" s="15">
        <f>COUNTIF(tData[BezoekStart],"&lt;"&amp;($A6452+1/24))-COUNTIF(tData[BezoekEind],"&lt;="&amp;$A6452)</f>
        <v/>
      </c>
      <c r="F6452" s="15">
        <f>COUNTIF(tData[BezoekLangStart],"&lt;"&amp;($A6452+1/24))-COUNTIF(tData[BezoekLangEind],"&lt;="&amp;$A6452)</f>
        <v/>
      </c>
      <c r="G6452" s="15">
        <f>IF($D6452=1,$B6452*100+$C6452,-1)</f>
        <v/>
      </c>
      <c r="H6452" s="15">
        <f>IF($D6452=1,$B6452,-1)</f>
        <v/>
      </c>
      <c r="I6452" s="15">
        <f>IF($D6452=1,$C6452,-1)</f>
        <v/>
      </c>
    </row>
    <row r="6453">
      <c r="A6453" s="33" t="n">
        <v>45560.75</v>
      </c>
      <c r="B6453" s="15">
        <f>WEEKDAY($A6453,2)</f>
        <v/>
      </c>
      <c r="C6453" s="15">
        <f>HOUR($A6453)</f>
        <v/>
      </c>
      <c r="D6453" s="15">
        <f>IF(AND($A6453&gt;=Instellingen!$B$6,$A6453&lt;Instellingen!$B$7),1,0)</f>
        <v/>
      </c>
      <c r="E6453" s="15">
        <f>COUNTIF(tData[BezoekStart],"&lt;"&amp;($A6453+1/24))-COUNTIF(tData[BezoekEind],"&lt;="&amp;$A6453)</f>
        <v/>
      </c>
      <c r="F6453" s="15">
        <f>COUNTIF(tData[BezoekLangStart],"&lt;"&amp;($A6453+1/24))-COUNTIF(tData[BezoekLangEind],"&lt;="&amp;$A6453)</f>
        <v/>
      </c>
      <c r="G6453" s="15">
        <f>IF($D6453=1,$B6453*100+$C6453,-1)</f>
        <v/>
      </c>
      <c r="H6453" s="15">
        <f>IF($D6453=1,$B6453,-1)</f>
        <v/>
      </c>
      <c r="I6453" s="15">
        <f>IF($D6453=1,$C6453,-1)</f>
        <v/>
      </c>
    </row>
    <row r="6454">
      <c r="A6454" s="33" t="n">
        <v>45560.79166666666</v>
      </c>
      <c r="B6454" s="15">
        <f>WEEKDAY($A6454,2)</f>
        <v/>
      </c>
      <c r="C6454" s="15">
        <f>HOUR($A6454)</f>
        <v/>
      </c>
      <c r="D6454" s="15">
        <f>IF(AND($A6454&gt;=Instellingen!$B$6,$A6454&lt;Instellingen!$B$7),1,0)</f>
        <v/>
      </c>
      <c r="E6454" s="15">
        <f>COUNTIF(tData[BezoekStart],"&lt;"&amp;($A6454+1/24))-COUNTIF(tData[BezoekEind],"&lt;="&amp;$A6454)</f>
        <v/>
      </c>
      <c r="F6454" s="15">
        <f>COUNTIF(tData[BezoekLangStart],"&lt;"&amp;($A6454+1/24))-COUNTIF(tData[BezoekLangEind],"&lt;="&amp;$A6454)</f>
        <v/>
      </c>
      <c r="G6454" s="15">
        <f>IF($D6454=1,$B6454*100+$C6454,-1)</f>
        <v/>
      </c>
      <c r="H6454" s="15">
        <f>IF($D6454=1,$B6454,-1)</f>
        <v/>
      </c>
      <c r="I6454" s="15">
        <f>IF($D6454=1,$C6454,-1)</f>
        <v/>
      </c>
    </row>
    <row r="6455">
      <c r="A6455" s="33" t="n">
        <v>45560.83333333334</v>
      </c>
      <c r="B6455" s="15">
        <f>WEEKDAY($A6455,2)</f>
        <v/>
      </c>
      <c r="C6455" s="15">
        <f>HOUR($A6455)</f>
        <v/>
      </c>
      <c r="D6455" s="15">
        <f>IF(AND($A6455&gt;=Instellingen!$B$6,$A6455&lt;Instellingen!$B$7),1,0)</f>
        <v/>
      </c>
      <c r="E6455" s="15">
        <f>COUNTIF(tData[BezoekStart],"&lt;"&amp;($A6455+1/24))-COUNTIF(tData[BezoekEind],"&lt;="&amp;$A6455)</f>
        <v/>
      </c>
      <c r="F6455" s="15">
        <f>COUNTIF(tData[BezoekLangStart],"&lt;"&amp;($A6455+1/24))-COUNTIF(tData[BezoekLangEind],"&lt;="&amp;$A6455)</f>
        <v/>
      </c>
      <c r="G6455" s="15">
        <f>IF($D6455=1,$B6455*100+$C6455,-1)</f>
        <v/>
      </c>
      <c r="H6455" s="15">
        <f>IF($D6455=1,$B6455,-1)</f>
        <v/>
      </c>
      <c r="I6455" s="15">
        <f>IF($D6455=1,$C6455,-1)</f>
        <v/>
      </c>
    </row>
    <row r="6456">
      <c r="A6456" s="33" t="n">
        <v>45560.875</v>
      </c>
      <c r="B6456" s="15">
        <f>WEEKDAY($A6456,2)</f>
        <v/>
      </c>
      <c r="C6456" s="15">
        <f>HOUR($A6456)</f>
        <v/>
      </c>
      <c r="D6456" s="15">
        <f>IF(AND($A6456&gt;=Instellingen!$B$6,$A6456&lt;Instellingen!$B$7),1,0)</f>
        <v/>
      </c>
      <c r="E6456" s="15">
        <f>COUNTIF(tData[BezoekStart],"&lt;"&amp;($A6456+1/24))-COUNTIF(tData[BezoekEind],"&lt;="&amp;$A6456)</f>
        <v/>
      </c>
      <c r="F6456" s="15">
        <f>COUNTIF(tData[BezoekLangStart],"&lt;"&amp;($A6456+1/24))-COUNTIF(tData[BezoekLangEind],"&lt;="&amp;$A6456)</f>
        <v/>
      </c>
      <c r="G6456" s="15">
        <f>IF($D6456=1,$B6456*100+$C6456,-1)</f>
        <v/>
      </c>
      <c r="H6456" s="15">
        <f>IF($D6456=1,$B6456,-1)</f>
        <v/>
      </c>
      <c r="I6456" s="15">
        <f>IF($D6456=1,$C6456,-1)</f>
        <v/>
      </c>
    </row>
    <row r="6457">
      <c r="A6457" s="33" t="n">
        <v>45560.91666666666</v>
      </c>
      <c r="B6457" s="15">
        <f>WEEKDAY($A6457,2)</f>
        <v/>
      </c>
      <c r="C6457" s="15">
        <f>HOUR($A6457)</f>
        <v/>
      </c>
      <c r="D6457" s="15">
        <f>IF(AND($A6457&gt;=Instellingen!$B$6,$A6457&lt;Instellingen!$B$7),1,0)</f>
        <v/>
      </c>
      <c r="E6457" s="15">
        <f>COUNTIF(tData[BezoekStart],"&lt;"&amp;($A6457+1/24))-COUNTIF(tData[BezoekEind],"&lt;="&amp;$A6457)</f>
        <v/>
      </c>
      <c r="F6457" s="15">
        <f>COUNTIF(tData[BezoekLangStart],"&lt;"&amp;($A6457+1/24))-COUNTIF(tData[BezoekLangEind],"&lt;="&amp;$A6457)</f>
        <v/>
      </c>
      <c r="G6457" s="15">
        <f>IF($D6457=1,$B6457*100+$C6457,-1)</f>
        <v/>
      </c>
      <c r="H6457" s="15">
        <f>IF($D6457=1,$B6457,-1)</f>
        <v/>
      </c>
      <c r="I6457" s="15">
        <f>IF($D6457=1,$C6457,-1)</f>
        <v/>
      </c>
    </row>
    <row r="6458">
      <c r="A6458" s="33" t="n">
        <v>45560.95833333334</v>
      </c>
      <c r="B6458" s="15">
        <f>WEEKDAY($A6458,2)</f>
        <v/>
      </c>
      <c r="C6458" s="15">
        <f>HOUR($A6458)</f>
        <v/>
      </c>
      <c r="D6458" s="15">
        <f>IF(AND($A6458&gt;=Instellingen!$B$6,$A6458&lt;Instellingen!$B$7),1,0)</f>
        <v/>
      </c>
      <c r="E6458" s="15">
        <f>COUNTIF(tData[BezoekStart],"&lt;"&amp;($A6458+1/24))-COUNTIF(tData[BezoekEind],"&lt;="&amp;$A6458)</f>
        <v/>
      </c>
      <c r="F6458" s="15">
        <f>COUNTIF(tData[BezoekLangStart],"&lt;"&amp;($A6458+1/24))-COUNTIF(tData[BezoekLangEind],"&lt;="&amp;$A6458)</f>
        <v/>
      </c>
      <c r="G6458" s="15">
        <f>IF($D6458=1,$B6458*100+$C6458,-1)</f>
        <v/>
      </c>
      <c r="H6458" s="15">
        <f>IF($D6458=1,$B6458,-1)</f>
        <v/>
      </c>
      <c r="I6458" s="15">
        <f>IF($D6458=1,$C6458,-1)</f>
        <v/>
      </c>
    </row>
    <row r="6459">
      <c r="A6459" s="33" t="n">
        <v>45561</v>
      </c>
      <c r="B6459" s="15">
        <f>WEEKDAY($A6459,2)</f>
        <v/>
      </c>
      <c r="C6459" s="15">
        <f>HOUR($A6459)</f>
        <v/>
      </c>
      <c r="D6459" s="15">
        <f>IF(AND($A6459&gt;=Instellingen!$B$6,$A6459&lt;Instellingen!$B$7),1,0)</f>
        <v/>
      </c>
      <c r="E6459" s="15">
        <f>COUNTIF(tData[BezoekStart],"&lt;"&amp;($A6459+1/24))-COUNTIF(tData[BezoekEind],"&lt;="&amp;$A6459)</f>
        <v/>
      </c>
      <c r="F6459" s="15">
        <f>COUNTIF(tData[BezoekLangStart],"&lt;"&amp;($A6459+1/24))-COUNTIF(tData[BezoekLangEind],"&lt;="&amp;$A6459)</f>
        <v/>
      </c>
      <c r="G6459" s="15">
        <f>IF($D6459=1,$B6459*100+$C6459,-1)</f>
        <v/>
      </c>
      <c r="H6459" s="15">
        <f>IF($D6459=1,$B6459,-1)</f>
        <v/>
      </c>
      <c r="I6459" s="15">
        <f>IF($D6459=1,$C6459,-1)</f>
        <v/>
      </c>
    </row>
    <row r="6460">
      <c r="A6460" s="33" t="n">
        <v>45561.04166666666</v>
      </c>
      <c r="B6460" s="15">
        <f>WEEKDAY($A6460,2)</f>
        <v/>
      </c>
      <c r="C6460" s="15">
        <f>HOUR($A6460)</f>
        <v/>
      </c>
      <c r="D6460" s="15">
        <f>IF(AND($A6460&gt;=Instellingen!$B$6,$A6460&lt;Instellingen!$B$7),1,0)</f>
        <v/>
      </c>
      <c r="E6460" s="15">
        <f>COUNTIF(tData[BezoekStart],"&lt;"&amp;($A6460+1/24))-COUNTIF(tData[BezoekEind],"&lt;="&amp;$A6460)</f>
        <v/>
      </c>
      <c r="F6460" s="15">
        <f>COUNTIF(tData[BezoekLangStart],"&lt;"&amp;($A6460+1/24))-COUNTIF(tData[BezoekLangEind],"&lt;="&amp;$A6460)</f>
        <v/>
      </c>
      <c r="G6460" s="15">
        <f>IF($D6460=1,$B6460*100+$C6460,-1)</f>
        <v/>
      </c>
      <c r="H6460" s="15">
        <f>IF($D6460=1,$B6460,-1)</f>
        <v/>
      </c>
      <c r="I6460" s="15">
        <f>IF($D6460=1,$C6460,-1)</f>
        <v/>
      </c>
    </row>
    <row r="6461">
      <c r="A6461" s="33" t="n">
        <v>45561.08333333334</v>
      </c>
      <c r="B6461" s="15">
        <f>WEEKDAY($A6461,2)</f>
        <v/>
      </c>
      <c r="C6461" s="15">
        <f>HOUR($A6461)</f>
        <v/>
      </c>
      <c r="D6461" s="15">
        <f>IF(AND($A6461&gt;=Instellingen!$B$6,$A6461&lt;Instellingen!$B$7),1,0)</f>
        <v/>
      </c>
      <c r="E6461" s="15">
        <f>COUNTIF(tData[BezoekStart],"&lt;"&amp;($A6461+1/24))-COUNTIF(tData[BezoekEind],"&lt;="&amp;$A6461)</f>
        <v/>
      </c>
      <c r="F6461" s="15">
        <f>COUNTIF(tData[BezoekLangStart],"&lt;"&amp;($A6461+1/24))-COUNTIF(tData[BezoekLangEind],"&lt;="&amp;$A6461)</f>
        <v/>
      </c>
      <c r="G6461" s="15">
        <f>IF($D6461=1,$B6461*100+$C6461,-1)</f>
        <v/>
      </c>
      <c r="H6461" s="15">
        <f>IF($D6461=1,$B6461,-1)</f>
        <v/>
      </c>
      <c r="I6461" s="15">
        <f>IF($D6461=1,$C6461,-1)</f>
        <v/>
      </c>
    </row>
    <row r="6462">
      <c r="A6462" s="33" t="n">
        <v>45561.125</v>
      </c>
      <c r="B6462" s="15">
        <f>WEEKDAY($A6462,2)</f>
        <v/>
      </c>
      <c r="C6462" s="15">
        <f>HOUR($A6462)</f>
        <v/>
      </c>
      <c r="D6462" s="15">
        <f>IF(AND($A6462&gt;=Instellingen!$B$6,$A6462&lt;Instellingen!$B$7),1,0)</f>
        <v/>
      </c>
      <c r="E6462" s="15">
        <f>COUNTIF(tData[BezoekStart],"&lt;"&amp;($A6462+1/24))-COUNTIF(tData[BezoekEind],"&lt;="&amp;$A6462)</f>
        <v/>
      </c>
      <c r="F6462" s="15">
        <f>COUNTIF(tData[BezoekLangStart],"&lt;"&amp;($A6462+1/24))-COUNTIF(tData[BezoekLangEind],"&lt;="&amp;$A6462)</f>
        <v/>
      </c>
      <c r="G6462" s="15">
        <f>IF($D6462=1,$B6462*100+$C6462,-1)</f>
        <v/>
      </c>
      <c r="H6462" s="15">
        <f>IF($D6462=1,$B6462,-1)</f>
        <v/>
      </c>
      <c r="I6462" s="15">
        <f>IF($D6462=1,$C6462,-1)</f>
        <v/>
      </c>
    </row>
    <row r="6463">
      <c r="A6463" s="33" t="n">
        <v>45561.16666666666</v>
      </c>
      <c r="B6463" s="15">
        <f>WEEKDAY($A6463,2)</f>
        <v/>
      </c>
      <c r="C6463" s="15">
        <f>HOUR($A6463)</f>
        <v/>
      </c>
      <c r="D6463" s="15">
        <f>IF(AND($A6463&gt;=Instellingen!$B$6,$A6463&lt;Instellingen!$B$7),1,0)</f>
        <v/>
      </c>
      <c r="E6463" s="15">
        <f>COUNTIF(tData[BezoekStart],"&lt;"&amp;($A6463+1/24))-COUNTIF(tData[BezoekEind],"&lt;="&amp;$A6463)</f>
        <v/>
      </c>
      <c r="F6463" s="15">
        <f>COUNTIF(tData[BezoekLangStart],"&lt;"&amp;($A6463+1/24))-COUNTIF(tData[BezoekLangEind],"&lt;="&amp;$A6463)</f>
        <v/>
      </c>
      <c r="G6463" s="15">
        <f>IF($D6463=1,$B6463*100+$C6463,-1)</f>
        <v/>
      </c>
      <c r="H6463" s="15">
        <f>IF($D6463=1,$B6463,-1)</f>
        <v/>
      </c>
      <c r="I6463" s="15">
        <f>IF($D6463=1,$C6463,-1)</f>
        <v/>
      </c>
    </row>
    <row r="6464">
      <c r="A6464" s="33" t="n">
        <v>45561.20833333334</v>
      </c>
      <c r="B6464" s="15">
        <f>WEEKDAY($A6464,2)</f>
        <v/>
      </c>
      <c r="C6464" s="15">
        <f>HOUR($A6464)</f>
        <v/>
      </c>
      <c r="D6464" s="15">
        <f>IF(AND($A6464&gt;=Instellingen!$B$6,$A6464&lt;Instellingen!$B$7),1,0)</f>
        <v/>
      </c>
      <c r="E6464" s="15">
        <f>COUNTIF(tData[BezoekStart],"&lt;"&amp;($A6464+1/24))-COUNTIF(tData[BezoekEind],"&lt;="&amp;$A6464)</f>
        <v/>
      </c>
      <c r="F6464" s="15">
        <f>COUNTIF(tData[BezoekLangStart],"&lt;"&amp;($A6464+1/24))-COUNTIF(tData[BezoekLangEind],"&lt;="&amp;$A6464)</f>
        <v/>
      </c>
      <c r="G6464" s="15">
        <f>IF($D6464=1,$B6464*100+$C6464,-1)</f>
        <v/>
      </c>
      <c r="H6464" s="15">
        <f>IF($D6464=1,$B6464,-1)</f>
        <v/>
      </c>
      <c r="I6464" s="15">
        <f>IF($D6464=1,$C6464,-1)</f>
        <v/>
      </c>
    </row>
    <row r="6465">
      <c r="A6465" s="33" t="n">
        <v>45561.25</v>
      </c>
      <c r="B6465" s="15">
        <f>WEEKDAY($A6465,2)</f>
        <v/>
      </c>
      <c r="C6465" s="15">
        <f>HOUR($A6465)</f>
        <v/>
      </c>
      <c r="D6465" s="15">
        <f>IF(AND($A6465&gt;=Instellingen!$B$6,$A6465&lt;Instellingen!$B$7),1,0)</f>
        <v/>
      </c>
      <c r="E6465" s="15">
        <f>COUNTIF(tData[BezoekStart],"&lt;"&amp;($A6465+1/24))-COUNTIF(tData[BezoekEind],"&lt;="&amp;$A6465)</f>
        <v/>
      </c>
      <c r="F6465" s="15">
        <f>COUNTIF(tData[BezoekLangStart],"&lt;"&amp;($A6465+1/24))-COUNTIF(tData[BezoekLangEind],"&lt;="&amp;$A6465)</f>
        <v/>
      </c>
      <c r="G6465" s="15">
        <f>IF($D6465=1,$B6465*100+$C6465,-1)</f>
        <v/>
      </c>
      <c r="H6465" s="15">
        <f>IF($D6465=1,$B6465,-1)</f>
        <v/>
      </c>
      <c r="I6465" s="15">
        <f>IF($D6465=1,$C6465,-1)</f>
        <v/>
      </c>
    </row>
    <row r="6466">
      <c r="A6466" s="33" t="n">
        <v>45561.29166666666</v>
      </c>
      <c r="B6466" s="15">
        <f>WEEKDAY($A6466,2)</f>
        <v/>
      </c>
      <c r="C6466" s="15">
        <f>HOUR($A6466)</f>
        <v/>
      </c>
      <c r="D6466" s="15">
        <f>IF(AND($A6466&gt;=Instellingen!$B$6,$A6466&lt;Instellingen!$B$7),1,0)</f>
        <v/>
      </c>
      <c r="E6466" s="15">
        <f>COUNTIF(tData[BezoekStart],"&lt;"&amp;($A6466+1/24))-COUNTIF(tData[BezoekEind],"&lt;="&amp;$A6466)</f>
        <v/>
      </c>
      <c r="F6466" s="15">
        <f>COUNTIF(tData[BezoekLangStart],"&lt;"&amp;($A6466+1/24))-COUNTIF(tData[BezoekLangEind],"&lt;="&amp;$A6466)</f>
        <v/>
      </c>
      <c r="G6466" s="15">
        <f>IF($D6466=1,$B6466*100+$C6466,-1)</f>
        <v/>
      </c>
      <c r="H6466" s="15">
        <f>IF($D6466=1,$B6466,-1)</f>
        <v/>
      </c>
      <c r="I6466" s="15">
        <f>IF($D6466=1,$C6466,-1)</f>
        <v/>
      </c>
    </row>
    <row r="6467">
      <c r="A6467" s="33" t="n">
        <v>45561.33333333334</v>
      </c>
      <c r="B6467" s="15">
        <f>WEEKDAY($A6467,2)</f>
        <v/>
      </c>
      <c r="C6467" s="15">
        <f>HOUR($A6467)</f>
        <v/>
      </c>
      <c r="D6467" s="15">
        <f>IF(AND($A6467&gt;=Instellingen!$B$6,$A6467&lt;Instellingen!$B$7),1,0)</f>
        <v/>
      </c>
      <c r="E6467" s="15">
        <f>COUNTIF(tData[BezoekStart],"&lt;"&amp;($A6467+1/24))-COUNTIF(tData[BezoekEind],"&lt;="&amp;$A6467)</f>
        <v/>
      </c>
      <c r="F6467" s="15">
        <f>COUNTIF(tData[BezoekLangStart],"&lt;"&amp;($A6467+1/24))-COUNTIF(tData[BezoekLangEind],"&lt;="&amp;$A6467)</f>
        <v/>
      </c>
      <c r="G6467" s="15">
        <f>IF($D6467=1,$B6467*100+$C6467,-1)</f>
        <v/>
      </c>
      <c r="H6467" s="15">
        <f>IF($D6467=1,$B6467,-1)</f>
        <v/>
      </c>
      <c r="I6467" s="15">
        <f>IF($D6467=1,$C6467,-1)</f>
        <v/>
      </c>
    </row>
    <row r="6468">
      <c r="A6468" s="33" t="n">
        <v>45561.375</v>
      </c>
      <c r="B6468" s="15">
        <f>WEEKDAY($A6468,2)</f>
        <v/>
      </c>
      <c r="C6468" s="15">
        <f>HOUR($A6468)</f>
        <v/>
      </c>
      <c r="D6468" s="15">
        <f>IF(AND($A6468&gt;=Instellingen!$B$6,$A6468&lt;Instellingen!$B$7),1,0)</f>
        <v/>
      </c>
      <c r="E6468" s="15">
        <f>COUNTIF(tData[BezoekStart],"&lt;"&amp;($A6468+1/24))-COUNTIF(tData[BezoekEind],"&lt;="&amp;$A6468)</f>
        <v/>
      </c>
      <c r="F6468" s="15">
        <f>COUNTIF(tData[BezoekLangStart],"&lt;"&amp;($A6468+1/24))-COUNTIF(tData[BezoekLangEind],"&lt;="&amp;$A6468)</f>
        <v/>
      </c>
      <c r="G6468" s="15">
        <f>IF($D6468=1,$B6468*100+$C6468,-1)</f>
        <v/>
      </c>
      <c r="H6468" s="15">
        <f>IF($D6468=1,$B6468,-1)</f>
        <v/>
      </c>
      <c r="I6468" s="15">
        <f>IF($D6468=1,$C6468,-1)</f>
        <v/>
      </c>
    </row>
    <row r="6469">
      <c r="A6469" s="33" t="n">
        <v>45561.41666666666</v>
      </c>
      <c r="B6469" s="15">
        <f>WEEKDAY($A6469,2)</f>
        <v/>
      </c>
      <c r="C6469" s="15">
        <f>HOUR($A6469)</f>
        <v/>
      </c>
      <c r="D6469" s="15">
        <f>IF(AND($A6469&gt;=Instellingen!$B$6,$A6469&lt;Instellingen!$B$7),1,0)</f>
        <v/>
      </c>
      <c r="E6469" s="15">
        <f>COUNTIF(tData[BezoekStart],"&lt;"&amp;($A6469+1/24))-COUNTIF(tData[BezoekEind],"&lt;="&amp;$A6469)</f>
        <v/>
      </c>
      <c r="F6469" s="15">
        <f>COUNTIF(tData[BezoekLangStart],"&lt;"&amp;($A6469+1/24))-COUNTIF(tData[BezoekLangEind],"&lt;="&amp;$A6469)</f>
        <v/>
      </c>
      <c r="G6469" s="15">
        <f>IF($D6469=1,$B6469*100+$C6469,-1)</f>
        <v/>
      </c>
      <c r="H6469" s="15">
        <f>IF($D6469=1,$B6469,-1)</f>
        <v/>
      </c>
      <c r="I6469" s="15">
        <f>IF($D6469=1,$C6469,-1)</f>
        <v/>
      </c>
    </row>
    <row r="6470">
      <c r="A6470" s="33" t="n">
        <v>45561.45833333334</v>
      </c>
      <c r="B6470" s="15">
        <f>WEEKDAY($A6470,2)</f>
        <v/>
      </c>
      <c r="C6470" s="15">
        <f>HOUR($A6470)</f>
        <v/>
      </c>
      <c r="D6470" s="15">
        <f>IF(AND($A6470&gt;=Instellingen!$B$6,$A6470&lt;Instellingen!$B$7),1,0)</f>
        <v/>
      </c>
      <c r="E6470" s="15">
        <f>COUNTIF(tData[BezoekStart],"&lt;"&amp;($A6470+1/24))-COUNTIF(tData[BezoekEind],"&lt;="&amp;$A6470)</f>
        <v/>
      </c>
      <c r="F6470" s="15">
        <f>COUNTIF(tData[BezoekLangStart],"&lt;"&amp;($A6470+1/24))-COUNTIF(tData[BezoekLangEind],"&lt;="&amp;$A6470)</f>
        <v/>
      </c>
      <c r="G6470" s="15">
        <f>IF($D6470=1,$B6470*100+$C6470,-1)</f>
        <v/>
      </c>
      <c r="H6470" s="15">
        <f>IF($D6470=1,$B6470,-1)</f>
        <v/>
      </c>
      <c r="I6470" s="15">
        <f>IF($D6470=1,$C6470,-1)</f>
        <v/>
      </c>
    </row>
    <row r="6471">
      <c r="A6471" s="33" t="n">
        <v>45561.5</v>
      </c>
      <c r="B6471" s="15">
        <f>WEEKDAY($A6471,2)</f>
        <v/>
      </c>
      <c r="C6471" s="15">
        <f>HOUR($A6471)</f>
        <v/>
      </c>
      <c r="D6471" s="15">
        <f>IF(AND($A6471&gt;=Instellingen!$B$6,$A6471&lt;Instellingen!$B$7),1,0)</f>
        <v/>
      </c>
      <c r="E6471" s="15">
        <f>COUNTIF(tData[BezoekStart],"&lt;"&amp;($A6471+1/24))-COUNTIF(tData[BezoekEind],"&lt;="&amp;$A6471)</f>
        <v/>
      </c>
      <c r="F6471" s="15">
        <f>COUNTIF(tData[BezoekLangStart],"&lt;"&amp;($A6471+1/24))-COUNTIF(tData[BezoekLangEind],"&lt;="&amp;$A6471)</f>
        <v/>
      </c>
      <c r="G6471" s="15">
        <f>IF($D6471=1,$B6471*100+$C6471,-1)</f>
        <v/>
      </c>
      <c r="H6471" s="15">
        <f>IF($D6471=1,$B6471,-1)</f>
        <v/>
      </c>
      <c r="I6471" s="15">
        <f>IF($D6471=1,$C6471,-1)</f>
        <v/>
      </c>
    </row>
    <row r="6472">
      <c r="A6472" s="33" t="n">
        <v>45561.54166666666</v>
      </c>
      <c r="B6472" s="15">
        <f>WEEKDAY($A6472,2)</f>
        <v/>
      </c>
      <c r="C6472" s="15">
        <f>HOUR($A6472)</f>
        <v/>
      </c>
      <c r="D6472" s="15">
        <f>IF(AND($A6472&gt;=Instellingen!$B$6,$A6472&lt;Instellingen!$B$7),1,0)</f>
        <v/>
      </c>
      <c r="E6472" s="15">
        <f>COUNTIF(tData[BezoekStart],"&lt;"&amp;($A6472+1/24))-COUNTIF(tData[BezoekEind],"&lt;="&amp;$A6472)</f>
        <v/>
      </c>
      <c r="F6472" s="15">
        <f>COUNTIF(tData[BezoekLangStart],"&lt;"&amp;($A6472+1/24))-COUNTIF(tData[BezoekLangEind],"&lt;="&amp;$A6472)</f>
        <v/>
      </c>
      <c r="G6472" s="15">
        <f>IF($D6472=1,$B6472*100+$C6472,-1)</f>
        <v/>
      </c>
      <c r="H6472" s="15">
        <f>IF($D6472=1,$B6472,-1)</f>
        <v/>
      </c>
      <c r="I6472" s="15">
        <f>IF($D6472=1,$C6472,-1)</f>
        <v/>
      </c>
    </row>
    <row r="6473">
      <c r="A6473" s="33" t="n">
        <v>45561.58333333334</v>
      </c>
      <c r="B6473" s="15">
        <f>WEEKDAY($A6473,2)</f>
        <v/>
      </c>
      <c r="C6473" s="15">
        <f>HOUR($A6473)</f>
        <v/>
      </c>
      <c r="D6473" s="15">
        <f>IF(AND($A6473&gt;=Instellingen!$B$6,$A6473&lt;Instellingen!$B$7),1,0)</f>
        <v/>
      </c>
      <c r="E6473" s="15">
        <f>COUNTIF(tData[BezoekStart],"&lt;"&amp;($A6473+1/24))-COUNTIF(tData[BezoekEind],"&lt;="&amp;$A6473)</f>
        <v/>
      </c>
      <c r="F6473" s="15">
        <f>COUNTIF(tData[BezoekLangStart],"&lt;"&amp;($A6473+1/24))-COUNTIF(tData[BezoekLangEind],"&lt;="&amp;$A6473)</f>
        <v/>
      </c>
      <c r="G6473" s="15">
        <f>IF($D6473=1,$B6473*100+$C6473,-1)</f>
        <v/>
      </c>
      <c r="H6473" s="15">
        <f>IF($D6473=1,$B6473,-1)</f>
        <v/>
      </c>
      <c r="I6473" s="15">
        <f>IF($D6473=1,$C6473,-1)</f>
        <v/>
      </c>
    </row>
    <row r="6474">
      <c r="A6474" s="33" t="n">
        <v>45561.625</v>
      </c>
      <c r="B6474" s="15">
        <f>WEEKDAY($A6474,2)</f>
        <v/>
      </c>
      <c r="C6474" s="15">
        <f>HOUR($A6474)</f>
        <v/>
      </c>
      <c r="D6474" s="15">
        <f>IF(AND($A6474&gt;=Instellingen!$B$6,$A6474&lt;Instellingen!$B$7),1,0)</f>
        <v/>
      </c>
      <c r="E6474" s="15">
        <f>COUNTIF(tData[BezoekStart],"&lt;"&amp;($A6474+1/24))-COUNTIF(tData[BezoekEind],"&lt;="&amp;$A6474)</f>
        <v/>
      </c>
      <c r="F6474" s="15">
        <f>COUNTIF(tData[BezoekLangStart],"&lt;"&amp;($A6474+1/24))-COUNTIF(tData[BezoekLangEind],"&lt;="&amp;$A6474)</f>
        <v/>
      </c>
      <c r="G6474" s="15">
        <f>IF($D6474=1,$B6474*100+$C6474,-1)</f>
        <v/>
      </c>
      <c r="H6474" s="15">
        <f>IF($D6474=1,$B6474,-1)</f>
        <v/>
      </c>
      <c r="I6474" s="15">
        <f>IF($D6474=1,$C6474,-1)</f>
        <v/>
      </c>
    </row>
    <row r="6475">
      <c r="A6475" s="33" t="n">
        <v>45561.66666666666</v>
      </c>
      <c r="B6475" s="15">
        <f>WEEKDAY($A6475,2)</f>
        <v/>
      </c>
      <c r="C6475" s="15">
        <f>HOUR($A6475)</f>
        <v/>
      </c>
      <c r="D6475" s="15">
        <f>IF(AND($A6475&gt;=Instellingen!$B$6,$A6475&lt;Instellingen!$B$7),1,0)</f>
        <v/>
      </c>
      <c r="E6475" s="15">
        <f>COUNTIF(tData[BezoekStart],"&lt;"&amp;($A6475+1/24))-COUNTIF(tData[BezoekEind],"&lt;="&amp;$A6475)</f>
        <v/>
      </c>
      <c r="F6475" s="15">
        <f>COUNTIF(tData[BezoekLangStart],"&lt;"&amp;($A6475+1/24))-COUNTIF(tData[BezoekLangEind],"&lt;="&amp;$A6475)</f>
        <v/>
      </c>
      <c r="G6475" s="15">
        <f>IF($D6475=1,$B6475*100+$C6475,-1)</f>
        <v/>
      </c>
      <c r="H6475" s="15">
        <f>IF($D6475=1,$B6475,-1)</f>
        <v/>
      </c>
      <c r="I6475" s="15">
        <f>IF($D6475=1,$C6475,-1)</f>
        <v/>
      </c>
    </row>
    <row r="6476">
      <c r="A6476" s="33" t="n">
        <v>45561.70833333334</v>
      </c>
      <c r="B6476" s="15">
        <f>WEEKDAY($A6476,2)</f>
        <v/>
      </c>
      <c r="C6476" s="15">
        <f>HOUR($A6476)</f>
        <v/>
      </c>
      <c r="D6476" s="15">
        <f>IF(AND($A6476&gt;=Instellingen!$B$6,$A6476&lt;Instellingen!$B$7),1,0)</f>
        <v/>
      </c>
      <c r="E6476" s="15">
        <f>COUNTIF(tData[BezoekStart],"&lt;"&amp;($A6476+1/24))-COUNTIF(tData[BezoekEind],"&lt;="&amp;$A6476)</f>
        <v/>
      </c>
      <c r="F6476" s="15">
        <f>COUNTIF(tData[BezoekLangStart],"&lt;"&amp;($A6476+1/24))-COUNTIF(tData[BezoekLangEind],"&lt;="&amp;$A6476)</f>
        <v/>
      </c>
      <c r="G6476" s="15">
        <f>IF($D6476=1,$B6476*100+$C6476,-1)</f>
        <v/>
      </c>
      <c r="H6476" s="15">
        <f>IF($D6476=1,$B6476,-1)</f>
        <v/>
      </c>
      <c r="I6476" s="15">
        <f>IF($D6476=1,$C6476,-1)</f>
        <v/>
      </c>
    </row>
    <row r="6477">
      <c r="A6477" s="33" t="n">
        <v>45561.75</v>
      </c>
      <c r="B6477" s="15">
        <f>WEEKDAY($A6477,2)</f>
        <v/>
      </c>
      <c r="C6477" s="15">
        <f>HOUR($A6477)</f>
        <v/>
      </c>
      <c r="D6477" s="15">
        <f>IF(AND($A6477&gt;=Instellingen!$B$6,$A6477&lt;Instellingen!$B$7),1,0)</f>
        <v/>
      </c>
      <c r="E6477" s="15">
        <f>COUNTIF(tData[BezoekStart],"&lt;"&amp;($A6477+1/24))-COUNTIF(tData[BezoekEind],"&lt;="&amp;$A6477)</f>
        <v/>
      </c>
      <c r="F6477" s="15">
        <f>COUNTIF(tData[BezoekLangStart],"&lt;"&amp;($A6477+1/24))-COUNTIF(tData[BezoekLangEind],"&lt;="&amp;$A6477)</f>
        <v/>
      </c>
      <c r="G6477" s="15">
        <f>IF($D6477=1,$B6477*100+$C6477,-1)</f>
        <v/>
      </c>
      <c r="H6477" s="15">
        <f>IF($D6477=1,$B6477,-1)</f>
        <v/>
      </c>
      <c r="I6477" s="15">
        <f>IF($D6477=1,$C6477,-1)</f>
        <v/>
      </c>
    </row>
    <row r="6478">
      <c r="A6478" s="33" t="n">
        <v>45561.79166666666</v>
      </c>
      <c r="B6478" s="15">
        <f>WEEKDAY($A6478,2)</f>
        <v/>
      </c>
      <c r="C6478" s="15">
        <f>HOUR($A6478)</f>
        <v/>
      </c>
      <c r="D6478" s="15">
        <f>IF(AND($A6478&gt;=Instellingen!$B$6,$A6478&lt;Instellingen!$B$7),1,0)</f>
        <v/>
      </c>
      <c r="E6478" s="15">
        <f>COUNTIF(tData[BezoekStart],"&lt;"&amp;($A6478+1/24))-COUNTIF(tData[BezoekEind],"&lt;="&amp;$A6478)</f>
        <v/>
      </c>
      <c r="F6478" s="15">
        <f>COUNTIF(tData[BezoekLangStart],"&lt;"&amp;($A6478+1/24))-COUNTIF(tData[BezoekLangEind],"&lt;="&amp;$A6478)</f>
        <v/>
      </c>
      <c r="G6478" s="15">
        <f>IF($D6478=1,$B6478*100+$C6478,-1)</f>
        <v/>
      </c>
      <c r="H6478" s="15">
        <f>IF($D6478=1,$B6478,-1)</f>
        <v/>
      </c>
      <c r="I6478" s="15">
        <f>IF($D6478=1,$C6478,-1)</f>
        <v/>
      </c>
    </row>
    <row r="6479">
      <c r="A6479" s="33" t="n">
        <v>45561.83333333334</v>
      </c>
      <c r="B6479" s="15">
        <f>WEEKDAY($A6479,2)</f>
        <v/>
      </c>
      <c r="C6479" s="15">
        <f>HOUR($A6479)</f>
        <v/>
      </c>
      <c r="D6479" s="15">
        <f>IF(AND($A6479&gt;=Instellingen!$B$6,$A6479&lt;Instellingen!$B$7),1,0)</f>
        <v/>
      </c>
      <c r="E6479" s="15">
        <f>COUNTIF(tData[BezoekStart],"&lt;"&amp;($A6479+1/24))-COUNTIF(tData[BezoekEind],"&lt;="&amp;$A6479)</f>
        <v/>
      </c>
      <c r="F6479" s="15">
        <f>COUNTIF(tData[BezoekLangStart],"&lt;"&amp;($A6479+1/24))-COUNTIF(tData[BezoekLangEind],"&lt;="&amp;$A6479)</f>
        <v/>
      </c>
      <c r="G6479" s="15">
        <f>IF($D6479=1,$B6479*100+$C6479,-1)</f>
        <v/>
      </c>
      <c r="H6479" s="15">
        <f>IF($D6479=1,$B6479,-1)</f>
        <v/>
      </c>
      <c r="I6479" s="15">
        <f>IF($D6479=1,$C6479,-1)</f>
        <v/>
      </c>
    </row>
    <row r="6480">
      <c r="A6480" s="33" t="n">
        <v>45561.875</v>
      </c>
      <c r="B6480" s="15">
        <f>WEEKDAY($A6480,2)</f>
        <v/>
      </c>
      <c r="C6480" s="15">
        <f>HOUR($A6480)</f>
        <v/>
      </c>
      <c r="D6480" s="15">
        <f>IF(AND($A6480&gt;=Instellingen!$B$6,$A6480&lt;Instellingen!$B$7),1,0)</f>
        <v/>
      </c>
      <c r="E6480" s="15">
        <f>COUNTIF(tData[BezoekStart],"&lt;"&amp;($A6480+1/24))-COUNTIF(tData[BezoekEind],"&lt;="&amp;$A6480)</f>
        <v/>
      </c>
      <c r="F6480" s="15">
        <f>COUNTIF(tData[BezoekLangStart],"&lt;"&amp;($A6480+1/24))-COUNTIF(tData[BezoekLangEind],"&lt;="&amp;$A6480)</f>
        <v/>
      </c>
      <c r="G6480" s="15">
        <f>IF($D6480=1,$B6480*100+$C6480,-1)</f>
        <v/>
      </c>
      <c r="H6480" s="15">
        <f>IF($D6480=1,$B6480,-1)</f>
        <v/>
      </c>
      <c r="I6480" s="15">
        <f>IF($D6480=1,$C6480,-1)</f>
        <v/>
      </c>
    </row>
    <row r="6481">
      <c r="A6481" s="33" t="n">
        <v>45561.91666666666</v>
      </c>
      <c r="B6481" s="15">
        <f>WEEKDAY($A6481,2)</f>
        <v/>
      </c>
      <c r="C6481" s="15">
        <f>HOUR($A6481)</f>
        <v/>
      </c>
      <c r="D6481" s="15">
        <f>IF(AND($A6481&gt;=Instellingen!$B$6,$A6481&lt;Instellingen!$B$7),1,0)</f>
        <v/>
      </c>
      <c r="E6481" s="15">
        <f>COUNTIF(tData[BezoekStart],"&lt;"&amp;($A6481+1/24))-COUNTIF(tData[BezoekEind],"&lt;="&amp;$A6481)</f>
        <v/>
      </c>
      <c r="F6481" s="15">
        <f>COUNTIF(tData[BezoekLangStart],"&lt;"&amp;($A6481+1/24))-COUNTIF(tData[BezoekLangEind],"&lt;="&amp;$A6481)</f>
        <v/>
      </c>
      <c r="G6481" s="15">
        <f>IF($D6481=1,$B6481*100+$C6481,-1)</f>
        <v/>
      </c>
      <c r="H6481" s="15">
        <f>IF($D6481=1,$B6481,-1)</f>
        <v/>
      </c>
      <c r="I6481" s="15">
        <f>IF($D6481=1,$C6481,-1)</f>
        <v/>
      </c>
    </row>
    <row r="6482">
      <c r="A6482" s="33" t="n">
        <v>45561.95833333334</v>
      </c>
      <c r="B6482" s="15">
        <f>WEEKDAY($A6482,2)</f>
        <v/>
      </c>
      <c r="C6482" s="15">
        <f>HOUR($A6482)</f>
        <v/>
      </c>
      <c r="D6482" s="15">
        <f>IF(AND($A6482&gt;=Instellingen!$B$6,$A6482&lt;Instellingen!$B$7),1,0)</f>
        <v/>
      </c>
      <c r="E6482" s="15">
        <f>COUNTIF(tData[BezoekStart],"&lt;"&amp;($A6482+1/24))-COUNTIF(tData[BezoekEind],"&lt;="&amp;$A6482)</f>
        <v/>
      </c>
      <c r="F6482" s="15">
        <f>COUNTIF(tData[BezoekLangStart],"&lt;"&amp;($A6482+1/24))-COUNTIF(tData[BezoekLangEind],"&lt;="&amp;$A6482)</f>
        <v/>
      </c>
      <c r="G6482" s="15">
        <f>IF($D6482=1,$B6482*100+$C6482,-1)</f>
        <v/>
      </c>
      <c r="H6482" s="15">
        <f>IF($D6482=1,$B6482,-1)</f>
        <v/>
      </c>
      <c r="I6482" s="15">
        <f>IF($D6482=1,$C6482,-1)</f>
        <v/>
      </c>
    </row>
    <row r="6483">
      <c r="A6483" s="33" t="n">
        <v>45562</v>
      </c>
      <c r="B6483" s="15">
        <f>WEEKDAY($A6483,2)</f>
        <v/>
      </c>
      <c r="C6483" s="15">
        <f>HOUR($A6483)</f>
        <v/>
      </c>
      <c r="D6483" s="15">
        <f>IF(AND($A6483&gt;=Instellingen!$B$6,$A6483&lt;Instellingen!$B$7),1,0)</f>
        <v/>
      </c>
      <c r="E6483" s="15">
        <f>COUNTIF(tData[BezoekStart],"&lt;"&amp;($A6483+1/24))-COUNTIF(tData[BezoekEind],"&lt;="&amp;$A6483)</f>
        <v/>
      </c>
      <c r="F6483" s="15">
        <f>COUNTIF(tData[BezoekLangStart],"&lt;"&amp;($A6483+1/24))-COUNTIF(tData[BezoekLangEind],"&lt;="&amp;$A6483)</f>
        <v/>
      </c>
      <c r="G6483" s="15">
        <f>IF($D6483=1,$B6483*100+$C6483,-1)</f>
        <v/>
      </c>
      <c r="H6483" s="15">
        <f>IF($D6483=1,$B6483,-1)</f>
        <v/>
      </c>
      <c r="I6483" s="15">
        <f>IF($D6483=1,$C6483,-1)</f>
        <v/>
      </c>
    </row>
    <row r="6484">
      <c r="A6484" s="33" t="n">
        <v>45562.04166666666</v>
      </c>
      <c r="B6484" s="15">
        <f>WEEKDAY($A6484,2)</f>
        <v/>
      </c>
      <c r="C6484" s="15">
        <f>HOUR($A6484)</f>
        <v/>
      </c>
      <c r="D6484" s="15">
        <f>IF(AND($A6484&gt;=Instellingen!$B$6,$A6484&lt;Instellingen!$B$7),1,0)</f>
        <v/>
      </c>
      <c r="E6484" s="15">
        <f>COUNTIF(tData[BezoekStart],"&lt;"&amp;($A6484+1/24))-COUNTIF(tData[BezoekEind],"&lt;="&amp;$A6484)</f>
        <v/>
      </c>
      <c r="F6484" s="15">
        <f>COUNTIF(tData[BezoekLangStart],"&lt;"&amp;($A6484+1/24))-COUNTIF(tData[BezoekLangEind],"&lt;="&amp;$A6484)</f>
        <v/>
      </c>
      <c r="G6484" s="15">
        <f>IF($D6484=1,$B6484*100+$C6484,-1)</f>
        <v/>
      </c>
      <c r="H6484" s="15">
        <f>IF($D6484=1,$B6484,-1)</f>
        <v/>
      </c>
      <c r="I6484" s="15">
        <f>IF($D6484=1,$C6484,-1)</f>
        <v/>
      </c>
    </row>
    <row r="6485">
      <c r="A6485" s="33" t="n">
        <v>45562.08333333334</v>
      </c>
      <c r="B6485" s="15">
        <f>WEEKDAY($A6485,2)</f>
        <v/>
      </c>
      <c r="C6485" s="15">
        <f>HOUR($A6485)</f>
        <v/>
      </c>
      <c r="D6485" s="15">
        <f>IF(AND($A6485&gt;=Instellingen!$B$6,$A6485&lt;Instellingen!$B$7),1,0)</f>
        <v/>
      </c>
      <c r="E6485" s="15">
        <f>COUNTIF(tData[BezoekStart],"&lt;"&amp;($A6485+1/24))-COUNTIF(tData[BezoekEind],"&lt;="&amp;$A6485)</f>
        <v/>
      </c>
      <c r="F6485" s="15">
        <f>COUNTIF(tData[BezoekLangStart],"&lt;"&amp;($A6485+1/24))-COUNTIF(tData[BezoekLangEind],"&lt;="&amp;$A6485)</f>
        <v/>
      </c>
      <c r="G6485" s="15">
        <f>IF($D6485=1,$B6485*100+$C6485,-1)</f>
        <v/>
      </c>
      <c r="H6485" s="15">
        <f>IF($D6485=1,$B6485,-1)</f>
        <v/>
      </c>
      <c r="I6485" s="15">
        <f>IF($D6485=1,$C6485,-1)</f>
        <v/>
      </c>
    </row>
    <row r="6486">
      <c r="A6486" s="33" t="n">
        <v>45562.125</v>
      </c>
      <c r="B6486" s="15">
        <f>WEEKDAY($A6486,2)</f>
        <v/>
      </c>
      <c r="C6486" s="15">
        <f>HOUR($A6486)</f>
        <v/>
      </c>
      <c r="D6486" s="15">
        <f>IF(AND($A6486&gt;=Instellingen!$B$6,$A6486&lt;Instellingen!$B$7),1,0)</f>
        <v/>
      </c>
      <c r="E6486" s="15">
        <f>COUNTIF(tData[BezoekStart],"&lt;"&amp;($A6486+1/24))-COUNTIF(tData[BezoekEind],"&lt;="&amp;$A6486)</f>
        <v/>
      </c>
      <c r="F6486" s="15">
        <f>COUNTIF(tData[BezoekLangStart],"&lt;"&amp;($A6486+1/24))-COUNTIF(tData[BezoekLangEind],"&lt;="&amp;$A6486)</f>
        <v/>
      </c>
      <c r="G6486" s="15">
        <f>IF($D6486=1,$B6486*100+$C6486,-1)</f>
        <v/>
      </c>
      <c r="H6486" s="15">
        <f>IF($D6486=1,$B6486,-1)</f>
        <v/>
      </c>
      <c r="I6486" s="15">
        <f>IF($D6486=1,$C6486,-1)</f>
        <v/>
      </c>
    </row>
    <row r="6487">
      <c r="A6487" s="33" t="n">
        <v>45562.16666666666</v>
      </c>
      <c r="B6487" s="15">
        <f>WEEKDAY($A6487,2)</f>
        <v/>
      </c>
      <c r="C6487" s="15">
        <f>HOUR($A6487)</f>
        <v/>
      </c>
      <c r="D6487" s="15">
        <f>IF(AND($A6487&gt;=Instellingen!$B$6,$A6487&lt;Instellingen!$B$7),1,0)</f>
        <v/>
      </c>
      <c r="E6487" s="15">
        <f>COUNTIF(tData[BezoekStart],"&lt;"&amp;($A6487+1/24))-COUNTIF(tData[BezoekEind],"&lt;="&amp;$A6487)</f>
        <v/>
      </c>
      <c r="F6487" s="15">
        <f>COUNTIF(tData[BezoekLangStart],"&lt;"&amp;($A6487+1/24))-COUNTIF(tData[BezoekLangEind],"&lt;="&amp;$A6487)</f>
        <v/>
      </c>
      <c r="G6487" s="15">
        <f>IF($D6487=1,$B6487*100+$C6487,-1)</f>
        <v/>
      </c>
      <c r="H6487" s="15">
        <f>IF($D6487=1,$B6487,-1)</f>
        <v/>
      </c>
      <c r="I6487" s="15">
        <f>IF($D6487=1,$C6487,-1)</f>
        <v/>
      </c>
    </row>
    <row r="6488">
      <c r="A6488" s="33" t="n">
        <v>45562.20833333334</v>
      </c>
      <c r="B6488" s="15">
        <f>WEEKDAY($A6488,2)</f>
        <v/>
      </c>
      <c r="C6488" s="15">
        <f>HOUR($A6488)</f>
        <v/>
      </c>
      <c r="D6488" s="15">
        <f>IF(AND($A6488&gt;=Instellingen!$B$6,$A6488&lt;Instellingen!$B$7),1,0)</f>
        <v/>
      </c>
      <c r="E6488" s="15">
        <f>COUNTIF(tData[BezoekStart],"&lt;"&amp;($A6488+1/24))-COUNTIF(tData[BezoekEind],"&lt;="&amp;$A6488)</f>
        <v/>
      </c>
      <c r="F6488" s="15">
        <f>COUNTIF(tData[BezoekLangStart],"&lt;"&amp;($A6488+1/24))-COUNTIF(tData[BezoekLangEind],"&lt;="&amp;$A6488)</f>
        <v/>
      </c>
      <c r="G6488" s="15">
        <f>IF($D6488=1,$B6488*100+$C6488,-1)</f>
        <v/>
      </c>
      <c r="H6488" s="15">
        <f>IF($D6488=1,$B6488,-1)</f>
        <v/>
      </c>
      <c r="I6488" s="15">
        <f>IF($D6488=1,$C6488,-1)</f>
        <v/>
      </c>
    </row>
    <row r="6489">
      <c r="A6489" s="33" t="n">
        <v>45562.25</v>
      </c>
      <c r="B6489" s="15">
        <f>WEEKDAY($A6489,2)</f>
        <v/>
      </c>
      <c r="C6489" s="15">
        <f>HOUR($A6489)</f>
        <v/>
      </c>
      <c r="D6489" s="15">
        <f>IF(AND($A6489&gt;=Instellingen!$B$6,$A6489&lt;Instellingen!$B$7),1,0)</f>
        <v/>
      </c>
      <c r="E6489" s="15">
        <f>COUNTIF(tData[BezoekStart],"&lt;"&amp;($A6489+1/24))-COUNTIF(tData[BezoekEind],"&lt;="&amp;$A6489)</f>
        <v/>
      </c>
      <c r="F6489" s="15">
        <f>COUNTIF(tData[BezoekLangStart],"&lt;"&amp;($A6489+1/24))-COUNTIF(tData[BezoekLangEind],"&lt;="&amp;$A6489)</f>
        <v/>
      </c>
      <c r="G6489" s="15">
        <f>IF($D6489=1,$B6489*100+$C6489,-1)</f>
        <v/>
      </c>
      <c r="H6489" s="15">
        <f>IF($D6489=1,$B6489,-1)</f>
        <v/>
      </c>
      <c r="I6489" s="15">
        <f>IF($D6489=1,$C6489,-1)</f>
        <v/>
      </c>
    </row>
    <row r="6490">
      <c r="A6490" s="33" t="n">
        <v>45562.29166666666</v>
      </c>
      <c r="B6490" s="15">
        <f>WEEKDAY($A6490,2)</f>
        <v/>
      </c>
      <c r="C6490" s="15">
        <f>HOUR($A6490)</f>
        <v/>
      </c>
      <c r="D6490" s="15">
        <f>IF(AND($A6490&gt;=Instellingen!$B$6,$A6490&lt;Instellingen!$B$7),1,0)</f>
        <v/>
      </c>
      <c r="E6490" s="15">
        <f>COUNTIF(tData[BezoekStart],"&lt;"&amp;($A6490+1/24))-COUNTIF(tData[BezoekEind],"&lt;="&amp;$A6490)</f>
        <v/>
      </c>
      <c r="F6490" s="15">
        <f>COUNTIF(tData[BezoekLangStart],"&lt;"&amp;($A6490+1/24))-COUNTIF(tData[BezoekLangEind],"&lt;="&amp;$A6490)</f>
        <v/>
      </c>
      <c r="G6490" s="15">
        <f>IF($D6490=1,$B6490*100+$C6490,-1)</f>
        <v/>
      </c>
      <c r="H6490" s="15">
        <f>IF($D6490=1,$B6490,-1)</f>
        <v/>
      </c>
      <c r="I6490" s="15">
        <f>IF($D6490=1,$C6490,-1)</f>
        <v/>
      </c>
    </row>
    <row r="6491">
      <c r="A6491" s="33" t="n">
        <v>45562.33333333334</v>
      </c>
      <c r="B6491" s="15">
        <f>WEEKDAY($A6491,2)</f>
        <v/>
      </c>
      <c r="C6491" s="15">
        <f>HOUR($A6491)</f>
        <v/>
      </c>
      <c r="D6491" s="15">
        <f>IF(AND($A6491&gt;=Instellingen!$B$6,$A6491&lt;Instellingen!$B$7),1,0)</f>
        <v/>
      </c>
      <c r="E6491" s="15">
        <f>COUNTIF(tData[BezoekStart],"&lt;"&amp;($A6491+1/24))-COUNTIF(tData[BezoekEind],"&lt;="&amp;$A6491)</f>
        <v/>
      </c>
      <c r="F6491" s="15">
        <f>COUNTIF(tData[BezoekLangStart],"&lt;"&amp;($A6491+1/24))-COUNTIF(tData[BezoekLangEind],"&lt;="&amp;$A6491)</f>
        <v/>
      </c>
      <c r="G6491" s="15">
        <f>IF($D6491=1,$B6491*100+$C6491,-1)</f>
        <v/>
      </c>
      <c r="H6491" s="15">
        <f>IF($D6491=1,$B6491,-1)</f>
        <v/>
      </c>
      <c r="I6491" s="15">
        <f>IF($D6491=1,$C6491,-1)</f>
        <v/>
      </c>
    </row>
    <row r="6492">
      <c r="A6492" s="33" t="n">
        <v>45562.375</v>
      </c>
      <c r="B6492" s="15">
        <f>WEEKDAY($A6492,2)</f>
        <v/>
      </c>
      <c r="C6492" s="15">
        <f>HOUR($A6492)</f>
        <v/>
      </c>
      <c r="D6492" s="15">
        <f>IF(AND($A6492&gt;=Instellingen!$B$6,$A6492&lt;Instellingen!$B$7),1,0)</f>
        <v/>
      </c>
      <c r="E6492" s="15">
        <f>COUNTIF(tData[BezoekStart],"&lt;"&amp;($A6492+1/24))-COUNTIF(tData[BezoekEind],"&lt;="&amp;$A6492)</f>
        <v/>
      </c>
      <c r="F6492" s="15">
        <f>COUNTIF(tData[BezoekLangStart],"&lt;"&amp;($A6492+1/24))-COUNTIF(tData[BezoekLangEind],"&lt;="&amp;$A6492)</f>
        <v/>
      </c>
      <c r="G6492" s="15">
        <f>IF($D6492=1,$B6492*100+$C6492,-1)</f>
        <v/>
      </c>
      <c r="H6492" s="15">
        <f>IF($D6492=1,$B6492,-1)</f>
        <v/>
      </c>
      <c r="I6492" s="15">
        <f>IF($D6492=1,$C6492,-1)</f>
        <v/>
      </c>
    </row>
    <row r="6493">
      <c r="A6493" s="33" t="n">
        <v>45562.41666666666</v>
      </c>
      <c r="B6493" s="15">
        <f>WEEKDAY($A6493,2)</f>
        <v/>
      </c>
      <c r="C6493" s="15">
        <f>HOUR($A6493)</f>
        <v/>
      </c>
      <c r="D6493" s="15">
        <f>IF(AND($A6493&gt;=Instellingen!$B$6,$A6493&lt;Instellingen!$B$7),1,0)</f>
        <v/>
      </c>
      <c r="E6493" s="15">
        <f>COUNTIF(tData[BezoekStart],"&lt;"&amp;($A6493+1/24))-COUNTIF(tData[BezoekEind],"&lt;="&amp;$A6493)</f>
        <v/>
      </c>
      <c r="F6493" s="15">
        <f>COUNTIF(tData[BezoekLangStart],"&lt;"&amp;($A6493+1/24))-COUNTIF(tData[BezoekLangEind],"&lt;="&amp;$A6493)</f>
        <v/>
      </c>
      <c r="G6493" s="15">
        <f>IF($D6493=1,$B6493*100+$C6493,-1)</f>
        <v/>
      </c>
      <c r="H6493" s="15">
        <f>IF($D6493=1,$B6493,-1)</f>
        <v/>
      </c>
      <c r="I6493" s="15">
        <f>IF($D6493=1,$C6493,-1)</f>
        <v/>
      </c>
    </row>
    <row r="6494">
      <c r="A6494" s="33" t="n">
        <v>45562.45833333334</v>
      </c>
      <c r="B6494" s="15">
        <f>WEEKDAY($A6494,2)</f>
        <v/>
      </c>
      <c r="C6494" s="15">
        <f>HOUR($A6494)</f>
        <v/>
      </c>
      <c r="D6494" s="15">
        <f>IF(AND($A6494&gt;=Instellingen!$B$6,$A6494&lt;Instellingen!$B$7),1,0)</f>
        <v/>
      </c>
      <c r="E6494" s="15">
        <f>COUNTIF(tData[BezoekStart],"&lt;"&amp;($A6494+1/24))-COUNTIF(tData[BezoekEind],"&lt;="&amp;$A6494)</f>
        <v/>
      </c>
      <c r="F6494" s="15">
        <f>COUNTIF(tData[BezoekLangStart],"&lt;"&amp;($A6494+1/24))-COUNTIF(tData[BezoekLangEind],"&lt;="&amp;$A6494)</f>
        <v/>
      </c>
      <c r="G6494" s="15">
        <f>IF($D6494=1,$B6494*100+$C6494,-1)</f>
        <v/>
      </c>
      <c r="H6494" s="15">
        <f>IF($D6494=1,$B6494,-1)</f>
        <v/>
      </c>
      <c r="I6494" s="15">
        <f>IF($D6494=1,$C6494,-1)</f>
        <v/>
      </c>
    </row>
    <row r="6495">
      <c r="A6495" s="33" t="n">
        <v>45562.5</v>
      </c>
      <c r="B6495" s="15">
        <f>WEEKDAY($A6495,2)</f>
        <v/>
      </c>
      <c r="C6495" s="15">
        <f>HOUR($A6495)</f>
        <v/>
      </c>
      <c r="D6495" s="15">
        <f>IF(AND($A6495&gt;=Instellingen!$B$6,$A6495&lt;Instellingen!$B$7),1,0)</f>
        <v/>
      </c>
      <c r="E6495" s="15">
        <f>COUNTIF(tData[BezoekStart],"&lt;"&amp;($A6495+1/24))-COUNTIF(tData[BezoekEind],"&lt;="&amp;$A6495)</f>
        <v/>
      </c>
      <c r="F6495" s="15">
        <f>COUNTIF(tData[BezoekLangStart],"&lt;"&amp;($A6495+1/24))-COUNTIF(tData[BezoekLangEind],"&lt;="&amp;$A6495)</f>
        <v/>
      </c>
      <c r="G6495" s="15">
        <f>IF($D6495=1,$B6495*100+$C6495,-1)</f>
        <v/>
      </c>
      <c r="H6495" s="15">
        <f>IF($D6495=1,$B6495,-1)</f>
        <v/>
      </c>
      <c r="I6495" s="15">
        <f>IF($D6495=1,$C6495,-1)</f>
        <v/>
      </c>
    </row>
    <row r="6496">
      <c r="A6496" s="33" t="n">
        <v>45562.54166666666</v>
      </c>
      <c r="B6496" s="15">
        <f>WEEKDAY($A6496,2)</f>
        <v/>
      </c>
      <c r="C6496" s="15">
        <f>HOUR($A6496)</f>
        <v/>
      </c>
      <c r="D6496" s="15">
        <f>IF(AND($A6496&gt;=Instellingen!$B$6,$A6496&lt;Instellingen!$B$7),1,0)</f>
        <v/>
      </c>
      <c r="E6496" s="15">
        <f>COUNTIF(tData[BezoekStart],"&lt;"&amp;($A6496+1/24))-COUNTIF(tData[BezoekEind],"&lt;="&amp;$A6496)</f>
        <v/>
      </c>
      <c r="F6496" s="15">
        <f>COUNTIF(tData[BezoekLangStart],"&lt;"&amp;($A6496+1/24))-COUNTIF(tData[BezoekLangEind],"&lt;="&amp;$A6496)</f>
        <v/>
      </c>
      <c r="G6496" s="15">
        <f>IF($D6496=1,$B6496*100+$C6496,-1)</f>
        <v/>
      </c>
      <c r="H6496" s="15">
        <f>IF($D6496=1,$B6496,-1)</f>
        <v/>
      </c>
      <c r="I6496" s="15">
        <f>IF($D6496=1,$C6496,-1)</f>
        <v/>
      </c>
    </row>
    <row r="6497">
      <c r="A6497" s="33" t="n">
        <v>45562.58333333334</v>
      </c>
      <c r="B6497" s="15">
        <f>WEEKDAY($A6497,2)</f>
        <v/>
      </c>
      <c r="C6497" s="15">
        <f>HOUR($A6497)</f>
        <v/>
      </c>
      <c r="D6497" s="15">
        <f>IF(AND($A6497&gt;=Instellingen!$B$6,$A6497&lt;Instellingen!$B$7),1,0)</f>
        <v/>
      </c>
      <c r="E6497" s="15">
        <f>COUNTIF(tData[BezoekStart],"&lt;"&amp;($A6497+1/24))-COUNTIF(tData[BezoekEind],"&lt;="&amp;$A6497)</f>
        <v/>
      </c>
      <c r="F6497" s="15">
        <f>COUNTIF(tData[BezoekLangStart],"&lt;"&amp;($A6497+1/24))-COUNTIF(tData[BezoekLangEind],"&lt;="&amp;$A6497)</f>
        <v/>
      </c>
      <c r="G6497" s="15">
        <f>IF($D6497=1,$B6497*100+$C6497,-1)</f>
        <v/>
      </c>
      <c r="H6497" s="15">
        <f>IF($D6497=1,$B6497,-1)</f>
        <v/>
      </c>
      <c r="I6497" s="15">
        <f>IF($D6497=1,$C6497,-1)</f>
        <v/>
      </c>
    </row>
    <row r="6498">
      <c r="A6498" s="33" t="n">
        <v>45562.625</v>
      </c>
      <c r="B6498" s="15">
        <f>WEEKDAY($A6498,2)</f>
        <v/>
      </c>
      <c r="C6498" s="15">
        <f>HOUR($A6498)</f>
        <v/>
      </c>
      <c r="D6498" s="15">
        <f>IF(AND($A6498&gt;=Instellingen!$B$6,$A6498&lt;Instellingen!$B$7),1,0)</f>
        <v/>
      </c>
      <c r="E6498" s="15">
        <f>COUNTIF(tData[BezoekStart],"&lt;"&amp;($A6498+1/24))-COUNTIF(tData[BezoekEind],"&lt;="&amp;$A6498)</f>
        <v/>
      </c>
      <c r="F6498" s="15">
        <f>COUNTIF(tData[BezoekLangStart],"&lt;"&amp;($A6498+1/24))-COUNTIF(tData[BezoekLangEind],"&lt;="&amp;$A6498)</f>
        <v/>
      </c>
      <c r="G6498" s="15">
        <f>IF($D6498=1,$B6498*100+$C6498,-1)</f>
        <v/>
      </c>
      <c r="H6498" s="15">
        <f>IF($D6498=1,$B6498,-1)</f>
        <v/>
      </c>
      <c r="I6498" s="15">
        <f>IF($D6498=1,$C6498,-1)</f>
        <v/>
      </c>
    </row>
    <row r="6499">
      <c r="A6499" s="33" t="n">
        <v>45562.66666666666</v>
      </c>
      <c r="B6499" s="15">
        <f>WEEKDAY($A6499,2)</f>
        <v/>
      </c>
      <c r="C6499" s="15">
        <f>HOUR($A6499)</f>
        <v/>
      </c>
      <c r="D6499" s="15">
        <f>IF(AND($A6499&gt;=Instellingen!$B$6,$A6499&lt;Instellingen!$B$7),1,0)</f>
        <v/>
      </c>
      <c r="E6499" s="15">
        <f>COUNTIF(tData[BezoekStart],"&lt;"&amp;($A6499+1/24))-COUNTIF(tData[BezoekEind],"&lt;="&amp;$A6499)</f>
        <v/>
      </c>
      <c r="F6499" s="15">
        <f>COUNTIF(tData[BezoekLangStart],"&lt;"&amp;($A6499+1/24))-COUNTIF(tData[BezoekLangEind],"&lt;="&amp;$A6499)</f>
        <v/>
      </c>
      <c r="G6499" s="15">
        <f>IF($D6499=1,$B6499*100+$C6499,-1)</f>
        <v/>
      </c>
      <c r="H6499" s="15">
        <f>IF($D6499=1,$B6499,-1)</f>
        <v/>
      </c>
      <c r="I6499" s="15">
        <f>IF($D6499=1,$C6499,-1)</f>
        <v/>
      </c>
    </row>
    <row r="6500">
      <c r="A6500" s="33" t="n">
        <v>45562.70833333334</v>
      </c>
      <c r="B6500" s="15">
        <f>WEEKDAY($A6500,2)</f>
        <v/>
      </c>
      <c r="C6500" s="15">
        <f>HOUR($A6500)</f>
        <v/>
      </c>
      <c r="D6500" s="15">
        <f>IF(AND($A6500&gt;=Instellingen!$B$6,$A6500&lt;Instellingen!$B$7),1,0)</f>
        <v/>
      </c>
      <c r="E6500" s="15">
        <f>COUNTIF(tData[BezoekStart],"&lt;"&amp;($A6500+1/24))-COUNTIF(tData[BezoekEind],"&lt;="&amp;$A6500)</f>
        <v/>
      </c>
      <c r="F6500" s="15">
        <f>COUNTIF(tData[BezoekLangStart],"&lt;"&amp;($A6500+1/24))-COUNTIF(tData[BezoekLangEind],"&lt;="&amp;$A6500)</f>
        <v/>
      </c>
      <c r="G6500" s="15">
        <f>IF($D6500=1,$B6500*100+$C6500,-1)</f>
        <v/>
      </c>
      <c r="H6500" s="15">
        <f>IF($D6500=1,$B6500,-1)</f>
        <v/>
      </c>
      <c r="I6500" s="15">
        <f>IF($D6500=1,$C6500,-1)</f>
        <v/>
      </c>
    </row>
    <row r="6501">
      <c r="A6501" s="33" t="n">
        <v>45562.75</v>
      </c>
      <c r="B6501" s="15">
        <f>WEEKDAY($A6501,2)</f>
        <v/>
      </c>
      <c r="C6501" s="15">
        <f>HOUR($A6501)</f>
        <v/>
      </c>
      <c r="D6501" s="15">
        <f>IF(AND($A6501&gt;=Instellingen!$B$6,$A6501&lt;Instellingen!$B$7),1,0)</f>
        <v/>
      </c>
      <c r="E6501" s="15">
        <f>COUNTIF(tData[BezoekStart],"&lt;"&amp;($A6501+1/24))-COUNTIF(tData[BezoekEind],"&lt;="&amp;$A6501)</f>
        <v/>
      </c>
      <c r="F6501" s="15">
        <f>COUNTIF(tData[BezoekLangStart],"&lt;"&amp;($A6501+1/24))-COUNTIF(tData[BezoekLangEind],"&lt;="&amp;$A6501)</f>
        <v/>
      </c>
      <c r="G6501" s="15">
        <f>IF($D6501=1,$B6501*100+$C6501,-1)</f>
        <v/>
      </c>
      <c r="H6501" s="15">
        <f>IF($D6501=1,$B6501,-1)</f>
        <v/>
      </c>
      <c r="I6501" s="15">
        <f>IF($D6501=1,$C6501,-1)</f>
        <v/>
      </c>
    </row>
    <row r="6502">
      <c r="A6502" s="33" t="n">
        <v>45562.79166666666</v>
      </c>
      <c r="B6502" s="15">
        <f>WEEKDAY($A6502,2)</f>
        <v/>
      </c>
      <c r="C6502" s="15">
        <f>HOUR($A6502)</f>
        <v/>
      </c>
      <c r="D6502" s="15">
        <f>IF(AND($A6502&gt;=Instellingen!$B$6,$A6502&lt;Instellingen!$B$7),1,0)</f>
        <v/>
      </c>
      <c r="E6502" s="15">
        <f>COUNTIF(tData[BezoekStart],"&lt;"&amp;($A6502+1/24))-COUNTIF(tData[BezoekEind],"&lt;="&amp;$A6502)</f>
        <v/>
      </c>
      <c r="F6502" s="15">
        <f>COUNTIF(tData[BezoekLangStart],"&lt;"&amp;($A6502+1/24))-COUNTIF(tData[BezoekLangEind],"&lt;="&amp;$A6502)</f>
        <v/>
      </c>
      <c r="G6502" s="15">
        <f>IF($D6502=1,$B6502*100+$C6502,-1)</f>
        <v/>
      </c>
      <c r="H6502" s="15">
        <f>IF($D6502=1,$B6502,-1)</f>
        <v/>
      </c>
      <c r="I6502" s="15">
        <f>IF($D6502=1,$C6502,-1)</f>
        <v/>
      </c>
    </row>
    <row r="6503">
      <c r="A6503" s="33" t="n">
        <v>45562.83333333334</v>
      </c>
      <c r="B6503" s="15">
        <f>WEEKDAY($A6503,2)</f>
        <v/>
      </c>
      <c r="C6503" s="15">
        <f>HOUR($A6503)</f>
        <v/>
      </c>
      <c r="D6503" s="15">
        <f>IF(AND($A6503&gt;=Instellingen!$B$6,$A6503&lt;Instellingen!$B$7),1,0)</f>
        <v/>
      </c>
      <c r="E6503" s="15">
        <f>COUNTIF(tData[BezoekStart],"&lt;"&amp;($A6503+1/24))-COUNTIF(tData[BezoekEind],"&lt;="&amp;$A6503)</f>
        <v/>
      </c>
      <c r="F6503" s="15">
        <f>COUNTIF(tData[BezoekLangStart],"&lt;"&amp;($A6503+1/24))-COUNTIF(tData[BezoekLangEind],"&lt;="&amp;$A6503)</f>
        <v/>
      </c>
      <c r="G6503" s="15">
        <f>IF($D6503=1,$B6503*100+$C6503,-1)</f>
        <v/>
      </c>
      <c r="H6503" s="15">
        <f>IF($D6503=1,$B6503,-1)</f>
        <v/>
      </c>
      <c r="I6503" s="15">
        <f>IF($D6503=1,$C6503,-1)</f>
        <v/>
      </c>
    </row>
    <row r="6504">
      <c r="A6504" s="33" t="n">
        <v>45562.875</v>
      </c>
      <c r="B6504" s="15">
        <f>WEEKDAY($A6504,2)</f>
        <v/>
      </c>
      <c r="C6504" s="15">
        <f>HOUR($A6504)</f>
        <v/>
      </c>
      <c r="D6504" s="15">
        <f>IF(AND($A6504&gt;=Instellingen!$B$6,$A6504&lt;Instellingen!$B$7),1,0)</f>
        <v/>
      </c>
      <c r="E6504" s="15">
        <f>COUNTIF(tData[BezoekStart],"&lt;"&amp;($A6504+1/24))-COUNTIF(tData[BezoekEind],"&lt;="&amp;$A6504)</f>
        <v/>
      </c>
      <c r="F6504" s="15">
        <f>COUNTIF(tData[BezoekLangStart],"&lt;"&amp;($A6504+1/24))-COUNTIF(tData[BezoekLangEind],"&lt;="&amp;$A6504)</f>
        <v/>
      </c>
      <c r="G6504" s="15">
        <f>IF($D6504=1,$B6504*100+$C6504,-1)</f>
        <v/>
      </c>
      <c r="H6504" s="15">
        <f>IF($D6504=1,$B6504,-1)</f>
        <v/>
      </c>
      <c r="I6504" s="15">
        <f>IF($D6504=1,$C6504,-1)</f>
        <v/>
      </c>
    </row>
    <row r="6505">
      <c r="A6505" s="33" t="n">
        <v>45562.91666666666</v>
      </c>
      <c r="B6505" s="15">
        <f>WEEKDAY($A6505,2)</f>
        <v/>
      </c>
      <c r="C6505" s="15">
        <f>HOUR($A6505)</f>
        <v/>
      </c>
      <c r="D6505" s="15">
        <f>IF(AND($A6505&gt;=Instellingen!$B$6,$A6505&lt;Instellingen!$B$7),1,0)</f>
        <v/>
      </c>
      <c r="E6505" s="15">
        <f>COUNTIF(tData[BezoekStart],"&lt;"&amp;($A6505+1/24))-COUNTIF(tData[BezoekEind],"&lt;="&amp;$A6505)</f>
        <v/>
      </c>
      <c r="F6505" s="15">
        <f>COUNTIF(tData[BezoekLangStart],"&lt;"&amp;($A6505+1/24))-COUNTIF(tData[BezoekLangEind],"&lt;="&amp;$A6505)</f>
        <v/>
      </c>
      <c r="G6505" s="15">
        <f>IF($D6505=1,$B6505*100+$C6505,-1)</f>
        <v/>
      </c>
      <c r="H6505" s="15">
        <f>IF($D6505=1,$B6505,-1)</f>
        <v/>
      </c>
      <c r="I6505" s="15">
        <f>IF($D6505=1,$C6505,-1)</f>
        <v/>
      </c>
    </row>
    <row r="6506">
      <c r="A6506" s="33" t="n">
        <v>45562.95833333334</v>
      </c>
      <c r="B6506" s="15">
        <f>WEEKDAY($A6506,2)</f>
        <v/>
      </c>
      <c r="C6506" s="15">
        <f>HOUR($A6506)</f>
        <v/>
      </c>
      <c r="D6506" s="15">
        <f>IF(AND($A6506&gt;=Instellingen!$B$6,$A6506&lt;Instellingen!$B$7),1,0)</f>
        <v/>
      </c>
      <c r="E6506" s="15">
        <f>COUNTIF(tData[BezoekStart],"&lt;"&amp;($A6506+1/24))-COUNTIF(tData[BezoekEind],"&lt;="&amp;$A6506)</f>
        <v/>
      </c>
      <c r="F6506" s="15">
        <f>COUNTIF(tData[BezoekLangStart],"&lt;"&amp;($A6506+1/24))-COUNTIF(tData[BezoekLangEind],"&lt;="&amp;$A6506)</f>
        <v/>
      </c>
      <c r="G6506" s="15">
        <f>IF($D6506=1,$B6506*100+$C6506,-1)</f>
        <v/>
      </c>
      <c r="H6506" s="15">
        <f>IF($D6506=1,$B6506,-1)</f>
        <v/>
      </c>
      <c r="I6506" s="15">
        <f>IF($D6506=1,$C6506,-1)</f>
        <v/>
      </c>
    </row>
    <row r="6507">
      <c r="A6507" s="33" t="n">
        <v>45563</v>
      </c>
      <c r="B6507" s="15">
        <f>WEEKDAY($A6507,2)</f>
        <v/>
      </c>
      <c r="C6507" s="15">
        <f>HOUR($A6507)</f>
        <v/>
      </c>
      <c r="D6507" s="15">
        <f>IF(AND($A6507&gt;=Instellingen!$B$6,$A6507&lt;Instellingen!$B$7),1,0)</f>
        <v/>
      </c>
      <c r="E6507" s="15">
        <f>COUNTIF(tData[BezoekStart],"&lt;"&amp;($A6507+1/24))-COUNTIF(tData[BezoekEind],"&lt;="&amp;$A6507)</f>
        <v/>
      </c>
      <c r="F6507" s="15">
        <f>COUNTIF(tData[BezoekLangStart],"&lt;"&amp;($A6507+1/24))-COUNTIF(tData[BezoekLangEind],"&lt;="&amp;$A6507)</f>
        <v/>
      </c>
      <c r="G6507" s="15">
        <f>IF($D6507=1,$B6507*100+$C6507,-1)</f>
        <v/>
      </c>
      <c r="H6507" s="15">
        <f>IF($D6507=1,$B6507,-1)</f>
        <v/>
      </c>
      <c r="I6507" s="15">
        <f>IF($D6507=1,$C6507,-1)</f>
        <v/>
      </c>
    </row>
    <row r="6508">
      <c r="A6508" s="33" t="n">
        <v>45563.04166666666</v>
      </c>
      <c r="B6508" s="15">
        <f>WEEKDAY($A6508,2)</f>
        <v/>
      </c>
      <c r="C6508" s="15">
        <f>HOUR($A6508)</f>
        <v/>
      </c>
      <c r="D6508" s="15">
        <f>IF(AND($A6508&gt;=Instellingen!$B$6,$A6508&lt;Instellingen!$B$7),1,0)</f>
        <v/>
      </c>
      <c r="E6508" s="15">
        <f>COUNTIF(tData[BezoekStart],"&lt;"&amp;($A6508+1/24))-COUNTIF(tData[BezoekEind],"&lt;="&amp;$A6508)</f>
        <v/>
      </c>
      <c r="F6508" s="15">
        <f>COUNTIF(tData[BezoekLangStart],"&lt;"&amp;($A6508+1/24))-COUNTIF(tData[BezoekLangEind],"&lt;="&amp;$A6508)</f>
        <v/>
      </c>
      <c r="G6508" s="15">
        <f>IF($D6508=1,$B6508*100+$C6508,-1)</f>
        <v/>
      </c>
      <c r="H6508" s="15">
        <f>IF($D6508=1,$B6508,-1)</f>
        <v/>
      </c>
      <c r="I6508" s="15">
        <f>IF($D6508=1,$C6508,-1)</f>
        <v/>
      </c>
    </row>
    <row r="6509">
      <c r="A6509" s="33" t="n">
        <v>45563.08333333334</v>
      </c>
      <c r="B6509" s="15">
        <f>WEEKDAY($A6509,2)</f>
        <v/>
      </c>
      <c r="C6509" s="15">
        <f>HOUR($A6509)</f>
        <v/>
      </c>
      <c r="D6509" s="15">
        <f>IF(AND($A6509&gt;=Instellingen!$B$6,$A6509&lt;Instellingen!$B$7),1,0)</f>
        <v/>
      </c>
      <c r="E6509" s="15">
        <f>COUNTIF(tData[BezoekStart],"&lt;"&amp;($A6509+1/24))-COUNTIF(tData[BezoekEind],"&lt;="&amp;$A6509)</f>
        <v/>
      </c>
      <c r="F6509" s="15">
        <f>COUNTIF(tData[BezoekLangStart],"&lt;"&amp;($A6509+1/24))-COUNTIF(tData[BezoekLangEind],"&lt;="&amp;$A6509)</f>
        <v/>
      </c>
      <c r="G6509" s="15">
        <f>IF($D6509=1,$B6509*100+$C6509,-1)</f>
        <v/>
      </c>
      <c r="H6509" s="15">
        <f>IF($D6509=1,$B6509,-1)</f>
        <v/>
      </c>
      <c r="I6509" s="15">
        <f>IF($D6509=1,$C6509,-1)</f>
        <v/>
      </c>
    </row>
    <row r="6510">
      <c r="A6510" s="33" t="n">
        <v>45563.125</v>
      </c>
      <c r="B6510" s="15">
        <f>WEEKDAY($A6510,2)</f>
        <v/>
      </c>
      <c r="C6510" s="15">
        <f>HOUR($A6510)</f>
        <v/>
      </c>
      <c r="D6510" s="15">
        <f>IF(AND($A6510&gt;=Instellingen!$B$6,$A6510&lt;Instellingen!$B$7),1,0)</f>
        <v/>
      </c>
      <c r="E6510" s="15">
        <f>COUNTIF(tData[BezoekStart],"&lt;"&amp;($A6510+1/24))-COUNTIF(tData[BezoekEind],"&lt;="&amp;$A6510)</f>
        <v/>
      </c>
      <c r="F6510" s="15">
        <f>COUNTIF(tData[BezoekLangStart],"&lt;"&amp;($A6510+1/24))-COUNTIF(tData[BezoekLangEind],"&lt;="&amp;$A6510)</f>
        <v/>
      </c>
      <c r="G6510" s="15">
        <f>IF($D6510=1,$B6510*100+$C6510,-1)</f>
        <v/>
      </c>
      <c r="H6510" s="15">
        <f>IF($D6510=1,$B6510,-1)</f>
        <v/>
      </c>
      <c r="I6510" s="15">
        <f>IF($D6510=1,$C6510,-1)</f>
        <v/>
      </c>
    </row>
    <row r="6511">
      <c r="A6511" s="33" t="n">
        <v>45563.16666666666</v>
      </c>
      <c r="B6511" s="15">
        <f>WEEKDAY($A6511,2)</f>
        <v/>
      </c>
      <c r="C6511" s="15">
        <f>HOUR($A6511)</f>
        <v/>
      </c>
      <c r="D6511" s="15">
        <f>IF(AND($A6511&gt;=Instellingen!$B$6,$A6511&lt;Instellingen!$B$7),1,0)</f>
        <v/>
      </c>
      <c r="E6511" s="15">
        <f>COUNTIF(tData[BezoekStart],"&lt;"&amp;($A6511+1/24))-COUNTIF(tData[BezoekEind],"&lt;="&amp;$A6511)</f>
        <v/>
      </c>
      <c r="F6511" s="15">
        <f>COUNTIF(tData[BezoekLangStart],"&lt;"&amp;($A6511+1/24))-COUNTIF(tData[BezoekLangEind],"&lt;="&amp;$A6511)</f>
        <v/>
      </c>
      <c r="G6511" s="15">
        <f>IF($D6511=1,$B6511*100+$C6511,-1)</f>
        <v/>
      </c>
      <c r="H6511" s="15">
        <f>IF($D6511=1,$B6511,-1)</f>
        <v/>
      </c>
      <c r="I6511" s="15">
        <f>IF($D6511=1,$C6511,-1)</f>
        <v/>
      </c>
    </row>
    <row r="6512">
      <c r="A6512" s="33" t="n">
        <v>45563.20833333334</v>
      </c>
      <c r="B6512" s="15">
        <f>WEEKDAY($A6512,2)</f>
        <v/>
      </c>
      <c r="C6512" s="15">
        <f>HOUR($A6512)</f>
        <v/>
      </c>
      <c r="D6512" s="15">
        <f>IF(AND($A6512&gt;=Instellingen!$B$6,$A6512&lt;Instellingen!$B$7),1,0)</f>
        <v/>
      </c>
      <c r="E6512" s="15">
        <f>COUNTIF(tData[BezoekStart],"&lt;"&amp;($A6512+1/24))-COUNTIF(tData[BezoekEind],"&lt;="&amp;$A6512)</f>
        <v/>
      </c>
      <c r="F6512" s="15">
        <f>COUNTIF(tData[BezoekLangStart],"&lt;"&amp;($A6512+1/24))-COUNTIF(tData[BezoekLangEind],"&lt;="&amp;$A6512)</f>
        <v/>
      </c>
      <c r="G6512" s="15">
        <f>IF($D6512=1,$B6512*100+$C6512,-1)</f>
        <v/>
      </c>
      <c r="H6512" s="15">
        <f>IF($D6512=1,$B6512,-1)</f>
        <v/>
      </c>
      <c r="I6512" s="15">
        <f>IF($D6512=1,$C6512,-1)</f>
        <v/>
      </c>
    </row>
    <row r="6513">
      <c r="A6513" s="33" t="n">
        <v>45563.25</v>
      </c>
      <c r="B6513" s="15">
        <f>WEEKDAY($A6513,2)</f>
        <v/>
      </c>
      <c r="C6513" s="15">
        <f>HOUR($A6513)</f>
        <v/>
      </c>
      <c r="D6513" s="15">
        <f>IF(AND($A6513&gt;=Instellingen!$B$6,$A6513&lt;Instellingen!$B$7),1,0)</f>
        <v/>
      </c>
      <c r="E6513" s="15">
        <f>COUNTIF(tData[BezoekStart],"&lt;"&amp;($A6513+1/24))-COUNTIF(tData[BezoekEind],"&lt;="&amp;$A6513)</f>
        <v/>
      </c>
      <c r="F6513" s="15">
        <f>COUNTIF(tData[BezoekLangStart],"&lt;"&amp;($A6513+1/24))-COUNTIF(tData[BezoekLangEind],"&lt;="&amp;$A6513)</f>
        <v/>
      </c>
      <c r="G6513" s="15">
        <f>IF($D6513=1,$B6513*100+$C6513,-1)</f>
        <v/>
      </c>
      <c r="H6513" s="15">
        <f>IF($D6513=1,$B6513,-1)</f>
        <v/>
      </c>
      <c r="I6513" s="15">
        <f>IF($D6513=1,$C6513,-1)</f>
        <v/>
      </c>
    </row>
    <row r="6514">
      <c r="A6514" s="33" t="n">
        <v>45563.29166666666</v>
      </c>
      <c r="B6514" s="15">
        <f>WEEKDAY($A6514,2)</f>
        <v/>
      </c>
      <c r="C6514" s="15">
        <f>HOUR($A6514)</f>
        <v/>
      </c>
      <c r="D6514" s="15">
        <f>IF(AND($A6514&gt;=Instellingen!$B$6,$A6514&lt;Instellingen!$B$7),1,0)</f>
        <v/>
      </c>
      <c r="E6514" s="15">
        <f>COUNTIF(tData[BezoekStart],"&lt;"&amp;($A6514+1/24))-COUNTIF(tData[BezoekEind],"&lt;="&amp;$A6514)</f>
        <v/>
      </c>
      <c r="F6514" s="15">
        <f>COUNTIF(tData[BezoekLangStart],"&lt;"&amp;($A6514+1/24))-COUNTIF(tData[BezoekLangEind],"&lt;="&amp;$A6514)</f>
        <v/>
      </c>
      <c r="G6514" s="15">
        <f>IF($D6514=1,$B6514*100+$C6514,-1)</f>
        <v/>
      </c>
      <c r="H6514" s="15">
        <f>IF($D6514=1,$B6514,-1)</f>
        <v/>
      </c>
      <c r="I6514" s="15">
        <f>IF($D6514=1,$C6514,-1)</f>
        <v/>
      </c>
    </row>
    <row r="6515">
      <c r="A6515" s="33" t="n">
        <v>45563.33333333334</v>
      </c>
      <c r="B6515" s="15">
        <f>WEEKDAY($A6515,2)</f>
        <v/>
      </c>
      <c r="C6515" s="15">
        <f>HOUR($A6515)</f>
        <v/>
      </c>
      <c r="D6515" s="15">
        <f>IF(AND($A6515&gt;=Instellingen!$B$6,$A6515&lt;Instellingen!$B$7),1,0)</f>
        <v/>
      </c>
      <c r="E6515" s="15">
        <f>COUNTIF(tData[BezoekStart],"&lt;"&amp;($A6515+1/24))-COUNTIF(tData[BezoekEind],"&lt;="&amp;$A6515)</f>
        <v/>
      </c>
      <c r="F6515" s="15">
        <f>COUNTIF(tData[BezoekLangStart],"&lt;"&amp;($A6515+1/24))-COUNTIF(tData[BezoekLangEind],"&lt;="&amp;$A6515)</f>
        <v/>
      </c>
      <c r="G6515" s="15">
        <f>IF($D6515=1,$B6515*100+$C6515,-1)</f>
        <v/>
      </c>
      <c r="H6515" s="15">
        <f>IF($D6515=1,$B6515,-1)</f>
        <v/>
      </c>
      <c r="I6515" s="15">
        <f>IF($D6515=1,$C6515,-1)</f>
        <v/>
      </c>
    </row>
    <row r="6516">
      <c r="A6516" s="33" t="n">
        <v>45563.375</v>
      </c>
      <c r="B6516" s="15">
        <f>WEEKDAY($A6516,2)</f>
        <v/>
      </c>
      <c r="C6516" s="15">
        <f>HOUR($A6516)</f>
        <v/>
      </c>
      <c r="D6516" s="15">
        <f>IF(AND($A6516&gt;=Instellingen!$B$6,$A6516&lt;Instellingen!$B$7),1,0)</f>
        <v/>
      </c>
      <c r="E6516" s="15">
        <f>COUNTIF(tData[BezoekStart],"&lt;"&amp;($A6516+1/24))-COUNTIF(tData[BezoekEind],"&lt;="&amp;$A6516)</f>
        <v/>
      </c>
      <c r="F6516" s="15">
        <f>COUNTIF(tData[BezoekLangStart],"&lt;"&amp;($A6516+1/24))-COUNTIF(tData[BezoekLangEind],"&lt;="&amp;$A6516)</f>
        <v/>
      </c>
      <c r="G6516" s="15">
        <f>IF($D6516=1,$B6516*100+$C6516,-1)</f>
        <v/>
      </c>
      <c r="H6516" s="15">
        <f>IF($D6516=1,$B6516,-1)</f>
        <v/>
      </c>
      <c r="I6516" s="15">
        <f>IF($D6516=1,$C6516,-1)</f>
        <v/>
      </c>
    </row>
    <row r="6517">
      <c r="A6517" s="33" t="n">
        <v>45563.41666666666</v>
      </c>
      <c r="B6517" s="15">
        <f>WEEKDAY($A6517,2)</f>
        <v/>
      </c>
      <c r="C6517" s="15">
        <f>HOUR($A6517)</f>
        <v/>
      </c>
      <c r="D6517" s="15">
        <f>IF(AND($A6517&gt;=Instellingen!$B$6,$A6517&lt;Instellingen!$B$7),1,0)</f>
        <v/>
      </c>
      <c r="E6517" s="15">
        <f>COUNTIF(tData[BezoekStart],"&lt;"&amp;($A6517+1/24))-COUNTIF(tData[BezoekEind],"&lt;="&amp;$A6517)</f>
        <v/>
      </c>
      <c r="F6517" s="15">
        <f>COUNTIF(tData[BezoekLangStart],"&lt;"&amp;($A6517+1/24))-COUNTIF(tData[BezoekLangEind],"&lt;="&amp;$A6517)</f>
        <v/>
      </c>
      <c r="G6517" s="15">
        <f>IF($D6517=1,$B6517*100+$C6517,-1)</f>
        <v/>
      </c>
      <c r="H6517" s="15">
        <f>IF($D6517=1,$B6517,-1)</f>
        <v/>
      </c>
      <c r="I6517" s="15">
        <f>IF($D6517=1,$C6517,-1)</f>
        <v/>
      </c>
    </row>
    <row r="6518">
      <c r="A6518" s="33" t="n">
        <v>45563.45833333334</v>
      </c>
      <c r="B6518" s="15">
        <f>WEEKDAY($A6518,2)</f>
        <v/>
      </c>
      <c r="C6518" s="15">
        <f>HOUR($A6518)</f>
        <v/>
      </c>
      <c r="D6518" s="15">
        <f>IF(AND($A6518&gt;=Instellingen!$B$6,$A6518&lt;Instellingen!$B$7),1,0)</f>
        <v/>
      </c>
      <c r="E6518" s="15">
        <f>COUNTIF(tData[BezoekStart],"&lt;"&amp;($A6518+1/24))-COUNTIF(tData[BezoekEind],"&lt;="&amp;$A6518)</f>
        <v/>
      </c>
      <c r="F6518" s="15">
        <f>COUNTIF(tData[BezoekLangStart],"&lt;"&amp;($A6518+1/24))-COUNTIF(tData[BezoekLangEind],"&lt;="&amp;$A6518)</f>
        <v/>
      </c>
      <c r="G6518" s="15">
        <f>IF($D6518=1,$B6518*100+$C6518,-1)</f>
        <v/>
      </c>
      <c r="H6518" s="15">
        <f>IF($D6518=1,$B6518,-1)</f>
        <v/>
      </c>
      <c r="I6518" s="15">
        <f>IF($D6518=1,$C6518,-1)</f>
        <v/>
      </c>
    </row>
    <row r="6519">
      <c r="A6519" s="33" t="n">
        <v>45563.5</v>
      </c>
      <c r="B6519" s="15">
        <f>WEEKDAY($A6519,2)</f>
        <v/>
      </c>
      <c r="C6519" s="15">
        <f>HOUR($A6519)</f>
        <v/>
      </c>
      <c r="D6519" s="15">
        <f>IF(AND($A6519&gt;=Instellingen!$B$6,$A6519&lt;Instellingen!$B$7),1,0)</f>
        <v/>
      </c>
      <c r="E6519" s="15">
        <f>COUNTIF(tData[BezoekStart],"&lt;"&amp;($A6519+1/24))-COUNTIF(tData[BezoekEind],"&lt;="&amp;$A6519)</f>
        <v/>
      </c>
      <c r="F6519" s="15">
        <f>COUNTIF(tData[BezoekLangStart],"&lt;"&amp;($A6519+1/24))-COUNTIF(tData[BezoekLangEind],"&lt;="&amp;$A6519)</f>
        <v/>
      </c>
      <c r="G6519" s="15">
        <f>IF($D6519=1,$B6519*100+$C6519,-1)</f>
        <v/>
      </c>
      <c r="H6519" s="15">
        <f>IF($D6519=1,$B6519,-1)</f>
        <v/>
      </c>
      <c r="I6519" s="15">
        <f>IF($D6519=1,$C6519,-1)</f>
        <v/>
      </c>
    </row>
    <row r="6520">
      <c r="A6520" s="33" t="n">
        <v>45563.54166666666</v>
      </c>
      <c r="B6520" s="15">
        <f>WEEKDAY($A6520,2)</f>
        <v/>
      </c>
      <c r="C6520" s="15">
        <f>HOUR($A6520)</f>
        <v/>
      </c>
      <c r="D6520" s="15">
        <f>IF(AND($A6520&gt;=Instellingen!$B$6,$A6520&lt;Instellingen!$B$7),1,0)</f>
        <v/>
      </c>
      <c r="E6520" s="15">
        <f>COUNTIF(tData[BezoekStart],"&lt;"&amp;($A6520+1/24))-COUNTIF(tData[BezoekEind],"&lt;="&amp;$A6520)</f>
        <v/>
      </c>
      <c r="F6520" s="15">
        <f>COUNTIF(tData[BezoekLangStart],"&lt;"&amp;($A6520+1/24))-COUNTIF(tData[BezoekLangEind],"&lt;="&amp;$A6520)</f>
        <v/>
      </c>
      <c r="G6520" s="15">
        <f>IF($D6520=1,$B6520*100+$C6520,-1)</f>
        <v/>
      </c>
      <c r="H6520" s="15">
        <f>IF($D6520=1,$B6520,-1)</f>
        <v/>
      </c>
      <c r="I6520" s="15">
        <f>IF($D6520=1,$C6520,-1)</f>
        <v/>
      </c>
    </row>
    <row r="6521">
      <c r="A6521" s="33" t="n">
        <v>45563.58333333334</v>
      </c>
      <c r="B6521" s="15">
        <f>WEEKDAY($A6521,2)</f>
        <v/>
      </c>
      <c r="C6521" s="15">
        <f>HOUR($A6521)</f>
        <v/>
      </c>
      <c r="D6521" s="15">
        <f>IF(AND($A6521&gt;=Instellingen!$B$6,$A6521&lt;Instellingen!$B$7),1,0)</f>
        <v/>
      </c>
      <c r="E6521" s="15">
        <f>COUNTIF(tData[BezoekStart],"&lt;"&amp;($A6521+1/24))-COUNTIF(tData[BezoekEind],"&lt;="&amp;$A6521)</f>
        <v/>
      </c>
      <c r="F6521" s="15">
        <f>COUNTIF(tData[BezoekLangStart],"&lt;"&amp;($A6521+1/24))-COUNTIF(tData[BezoekLangEind],"&lt;="&amp;$A6521)</f>
        <v/>
      </c>
      <c r="G6521" s="15">
        <f>IF($D6521=1,$B6521*100+$C6521,-1)</f>
        <v/>
      </c>
      <c r="H6521" s="15">
        <f>IF($D6521=1,$B6521,-1)</f>
        <v/>
      </c>
      <c r="I6521" s="15">
        <f>IF($D6521=1,$C6521,-1)</f>
        <v/>
      </c>
    </row>
    <row r="6522">
      <c r="A6522" s="33" t="n">
        <v>45563.625</v>
      </c>
      <c r="B6522" s="15">
        <f>WEEKDAY($A6522,2)</f>
        <v/>
      </c>
      <c r="C6522" s="15">
        <f>HOUR($A6522)</f>
        <v/>
      </c>
      <c r="D6522" s="15">
        <f>IF(AND($A6522&gt;=Instellingen!$B$6,$A6522&lt;Instellingen!$B$7),1,0)</f>
        <v/>
      </c>
      <c r="E6522" s="15">
        <f>COUNTIF(tData[BezoekStart],"&lt;"&amp;($A6522+1/24))-COUNTIF(tData[BezoekEind],"&lt;="&amp;$A6522)</f>
        <v/>
      </c>
      <c r="F6522" s="15">
        <f>COUNTIF(tData[BezoekLangStart],"&lt;"&amp;($A6522+1/24))-COUNTIF(tData[BezoekLangEind],"&lt;="&amp;$A6522)</f>
        <v/>
      </c>
      <c r="G6522" s="15">
        <f>IF($D6522=1,$B6522*100+$C6522,-1)</f>
        <v/>
      </c>
      <c r="H6522" s="15">
        <f>IF($D6522=1,$B6522,-1)</f>
        <v/>
      </c>
      <c r="I6522" s="15">
        <f>IF($D6522=1,$C6522,-1)</f>
        <v/>
      </c>
    </row>
    <row r="6523">
      <c r="A6523" s="33" t="n">
        <v>45563.66666666666</v>
      </c>
      <c r="B6523" s="15">
        <f>WEEKDAY($A6523,2)</f>
        <v/>
      </c>
      <c r="C6523" s="15">
        <f>HOUR($A6523)</f>
        <v/>
      </c>
      <c r="D6523" s="15">
        <f>IF(AND($A6523&gt;=Instellingen!$B$6,$A6523&lt;Instellingen!$B$7),1,0)</f>
        <v/>
      </c>
      <c r="E6523" s="15">
        <f>COUNTIF(tData[BezoekStart],"&lt;"&amp;($A6523+1/24))-COUNTIF(tData[BezoekEind],"&lt;="&amp;$A6523)</f>
        <v/>
      </c>
      <c r="F6523" s="15">
        <f>COUNTIF(tData[BezoekLangStart],"&lt;"&amp;($A6523+1/24))-COUNTIF(tData[BezoekLangEind],"&lt;="&amp;$A6523)</f>
        <v/>
      </c>
      <c r="G6523" s="15">
        <f>IF($D6523=1,$B6523*100+$C6523,-1)</f>
        <v/>
      </c>
      <c r="H6523" s="15">
        <f>IF($D6523=1,$B6523,-1)</f>
        <v/>
      </c>
      <c r="I6523" s="15">
        <f>IF($D6523=1,$C6523,-1)</f>
        <v/>
      </c>
    </row>
    <row r="6524">
      <c r="A6524" s="33" t="n">
        <v>45563.70833333334</v>
      </c>
      <c r="B6524" s="15">
        <f>WEEKDAY($A6524,2)</f>
        <v/>
      </c>
      <c r="C6524" s="15">
        <f>HOUR($A6524)</f>
        <v/>
      </c>
      <c r="D6524" s="15">
        <f>IF(AND($A6524&gt;=Instellingen!$B$6,$A6524&lt;Instellingen!$B$7),1,0)</f>
        <v/>
      </c>
      <c r="E6524" s="15">
        <f>COUNTIF(tData[BezoekStart],"&lt;"&amp;($A6524+1/24))-COUNTIF(tData[BezoekEind],"&lt;="&amp;$A6524)</f>
        <v/>
      </c>
      <c r="F6524" s="15">
        <f>COUNTIF(tData[BezoekLangStart],"&lt;"&amp;($A6524+1/24))-COUNTIF(tData[BezoekLangEind],"&lt;="&amp;$A6524)</f>
        <v/>
      </c>
      <c r="G6524" s="15">
        <f>IF($D6524=1,$B6524*100+$C6524,-1)</f>
        <v/>
      </c>
      <c r="H6524" s="15">
        <f>IF($D6524=1,$B6524,-1)</f>
        <v/>
      </c>
      <c r="I6524" s="15">
        <f>IF($D6524=1,$C6524,-1)</f>
        <v/>
      </c>
    </row>
    <row r="6525">
      <c r="A6525" s="33" t="n">
        <v>45563.75</v>
      </c>
      <c r="B6525" s="15">
        <f>WEEKDAY($A6525,2)</f>
        <v/>
      </c>
      <c r="C6525" s="15">
        <f>HOUR($A6525)</f>
        <v/>
      </c>
      <c r="D6525" s="15">
        <f>IF(AND($A6525&gt;=Instellingen!$B$6,$A6525&lt;Instellingen!$B$7),1,0)</f>
        <v/>
      </c>
      <c r="E6525" s="15">
        <f>COUNTIF(tData[BezoekStart],"&lt;"&amp;($A6525+1/24))-COUNTIF(tData[BezoekEind],"&lt;="&amp;$A6525)</f>
        <v/>
      </c>
      <c r="F6525" s="15">
        <f>COUNTIF(tData[BezoekLangStart],"&lt;"&amp;($A6525+1/24))-COUNTIF(tData[BezoekLangEind],"&lt;="&amp;$A6525)</f>
        <v/>
      </c>
      <c r="G6525" s="15">
        <f>IF($D6525=1,$B6525*100+$C6525,-1)</f>
        <v/>
      </c>
      <c r="H6525" s="15">
        <f>IF($D6525=1,$B6525,-1)</f>
        <v/>
      </c>
      <c r="I6525" s="15">
        <f>IF($D6525=1,$C6525,-1)</f>
        <v/>
      </c>
    </row>
    <row r="6526">
      <c r="A6526" s="33" t="n">
        <v>45563.79166666666</v>
      </c>
      <c r="B6526" s="15">
        <f>WEEKDAY($A6526,2)</f>
        <v/>
      </c>
      <c r="C6526" s="15">
        <f>HOUR($A6526)</f>
        <v/>
      </c>
      <c r="D6526" s="15">
        <f>IF(AND($A6526&gt;=Instellingen!$B$6,$A6526&lt;Instellingen!$B$7),1,0)</f>
        <v/>
      </c>
      <c r="E6526" s="15">
        <f>COUNTIF(tData[BezoekStart],"&lt;"&amp;($A6526+1/24))-COUNTIF(tData[BezoekEind],"&lt;="&amp;$A6526)</f>
        <v/>
      </c>
      <c r="F6526" s="15">
        <f>COUNTIF(tData[BezoekLangStart],"&lt;"&amp;($A6526+1/24))-COUNTIF(tData[BezoekLangEind],"&lt;="&amp;$A6526)</f>
        <v/>
      </c>
      <c r="G6526" s="15">
        <f>IF($D6526=1,$B6526*100+$C6526,-1)</f>
        <v/>
      </c>
      <c r="H6526" s="15">
        <f>IF($D6526=1,$B6526,-1)</f>
        <v/>
      </c>
      <c r="I6526" s="15">
        <f>IF($D6526=1,$C6526,-1)</f>
        <v/>
      </c>
    </row>
    <row r="6527">
      <c r="A6527" s="33" t="n">
        <v>45563.83333333334</v>
      </c>
      <c r="B6527" s="15">
        <f>WEEKDAY($A6527,2)</f>
        <v/>
      </c>
      <c r="C6527" s="15">
        <f>HOUR($A6527)</f>
        <v/>
      </c>
      <c r="D6527" s="15">
        <f>IF(AND($A6527&gt;=Instellingen!$B$6,$A6527&lt;Instellingen!$B$7),1,0)</f>
        <v/>
      </c>
      <c r="E6527" s="15">
        <f>COUNTIF(tData[BezoekStart],"&lt;"&amp;($A6527+1/24))-COUNTIF(tData[BezoekEind],"&lt;="&amp;$A6527)</f>
        <v/>
      </c>
      <c r="F6527" s="15">
        <f>COUNTIF(tData[BezoekLangStart],"&lt;"&amp;($A6527+1/24))-COUNTIF(tData[BezoekLangEind],"&lt;="&amp;$A6527)</f>
        <v/>
      </c>
      <c r="G6527" s="15">
        <f>IF($D6527=1,$B6527*100+$C6527,-1)</f>
        <v/>
      </c>
      <c r="H6527" s="15">
        <f>IF($D6527=1,$B6527,-1)</f>
        <v/>
      </c>
      <c r="I6527" s="15">
        <f>IF($D6527=1,$C6527,-1)</f>
        <v/>
      </c>
    </row>
    <row r="6528">
      <c r="A6528" s="33" t="n">
        <v>45563.875</v>
      </c>
      <c r="B6528" s="15">
        <f>WEEKDAY($A6528,2)</f>
        <v/>
      </c>
      <c r="C6528" s="15">
        <f>HOUR($A6528)</f>
        <v/>
      </c>
      <c r="D6528" s="15">
        <f>IF(AND($A6528&gt;=Instellingen!$B$6,$A6528&lt;Instellingen!$B$7),1,0)</f>
        <v/>
      </c>
      <c r="E6528" s="15">
        <f>COUNTIF(tData[BezoekStart],"&lt;"&amp;($A6528+1/24))-COUNTIF(tData[BezoekEind],"&lt;="&amp;$A6528)</f>
        <v/>
      </c>
      <c r="F6528" s="15">
        <f>COUNTIF(tData[BezoekLangStart],"&lt;"&amp;($A6528+1/24))-COUNTIF(tData[BezoekLangEind],"&lt;="&amp;$A6528)</f>
        <v/>
      </c>
      <c r="G6528" s="15">
        <f>IF($D6528=1,$B6528*100+$C6528,-1)</f>
        <v/>
      </c>
      <c r="H6528" s="15">
        <f>IF($D6528=1,$B6528,-1)</f>
        <v/>
      </c>
      <c r="I6528" s="15">
        <f>IF($D6528=1,$C6528,-1)</f>
        <v/>
      </c>
    </row>
    <row r="6529">
      <c r="A6529" s="33" t="n">
        <v>45563.91666666666</v>
      </c>
      <c r="B6529" s="15">
        <f>WEEKDAY($A6529,2)</f>
        <v/>
      </c>
      <c r="C6529" s="15">
        <f>HOUR($A6529)</f>
        <v/>
      </c>
      <c r="D6529" s="15">
        <f>IF(AND($A6529&gt;=Instellingen!$B$6,$A6529&lt;Instellingen!$B$7),1,0)</f>
        <v/>
      </c>
      <c r="E6529" s="15">
        <f>COUNTIF(tData[BezoekStart],"&lt;"&amp;($A6529+1/24))-COUNTIF(tData[BezoekEind],"&lt;="&amp;$A6529)</f>
        <v/>
      </c>
      <c r="F6529" s="15">
        <f>COUNTIF(tData[BezoekLangStart],"&lt;"&amp;($A6529+1/24))-COUNTIF(tData[BezoekLangEind],"&lt;="&amp;$A6529)</f>
        <v/>
      </c>
      <c r="G6529" s="15">
        <f>IF($D6529=1,$B6529*100+$C6529,-1)</f>
        <v/>
      </c>
      <c r="H6529" s="15">
        <f>IF($D6529=1,$B6529,-1)</f>
        <v/>
      </c>
      <c r="I6529" s="15">
        <f>IF($D6529=1,$C6529,-1)</f>
        <v/>
      </c>
    </row>
    <row r="6530">
      <c r="A6530" s="33" t="n">
        <v>45563.95833333334</v>
      </c>
      <c r="B6530" s="15">
        <f>WEEKDAY($A6530,2)</f>
        <v/>
      </c>
      <c r="C6530" s="15">
        <f>HOUR($A6530)</f>
        <v/>
      </c>
      <c r="D6530" s="15">
        <f>IF(AND($A6530&gt;=Instellingen!$B$6,$A6530&lt;Instellingen!$B$7),1,0)</f>
        <v/>
      </c>
      <c r="E6530" s="15">
        <f>COUNTIF(tData[BezoekStart],"&lt;"&amp;($A6530+1/24))-COUNTIF(tData[BezoekEind],"&lt;="&amp;$A6530)</f>
        <v/>
      </c>
      <c r="F6530" s="15">
        <f>COUNTIF(tData[BezoekLangStart],"&lt;"&amp;($A6530+1/24))-COUNTIF(tData[BezoekLangEind],"&lt;="&amp;$A6530)</f>
        <v/>
      </c>
      <c r="G6530" s="15">
        <f>IF($D6530=1,$B6530*100+$C6530,-1)</f>
        <v/>
      </c>
      <c r="H6530" s="15">
        <f>IF($D6530=1,$B6530,-1)</f>
        <v/>
      </c>
      <c r="I6530" s="15">
        <f>IF($D6530=1,$C6530,-1)</f>
        <v/>
      </c>
    </row>
    <row r="6531">
      <c r="A6531" s="33" t="n">
        <v>45564</v>
      </c>
      <c r="B6531" s="15">
        <f>WEEKDAY($A6531,2)</f>
        <v/>
      </c>
      <c r="C6531" s="15">
        <f>HOUR($A6531)</f>
        <v/>
      </c>
      <c r="D6531" s="15">
        <f>IF(AND($A6531&gt;=Instellingen!$B$6,$A6531&lt;Instellingen!$B$7),1,0)</f>
        <v/>
      </c>
      <c r="E6531" s="15">
        <f>COUNTIF(tData[BezoekStart],"&lt;"&amp;($A6531+1/24))-COUNTIF(tData[BezoekEind],"&lt;="&amp;$A6531)</f>
        <v/>
      </c>
      <c r="F6531" s="15">
        <f>COUNTIF(tData[BezoekLangStart],"&lt;"&amp;($A6531+1/24))-COUNTIF(tData[BezoekLangEind],"&lt;="&amp;$A6531)</f>
        <v/>
      </c>
      <c r="G6531" s="15">
        <f>IF($D6531=1,$B6531*100+$C6531,-1)</f>
        <v/>
      </c>
      <c r="H6531" s="15">
        <f>IF($D6531=1,$B6531,-1)</f>
        <v/>
      </c>
      <c r="I6531" s="15">
        <f>IF($D6531=1,$C6531,-1)</f>
        <v/>
      </c>
    </row>
    <row r="6532">
      <c r="A6532" s="33" t="n">
        <v>45564.04166666666</v>
      </c>
      <c r="B6532" s="15">
        <f>WEEKDAY($A6532,2)</f>
        <v/>
      </c>
      <c r="C6532" s="15">
        <f>HOUR($A6532)</f>
        <v/>
      </c>
      <c r="D6532" s="15">
        <f>IF(AND($A6532&gt;=Instellingen!$B$6,$A6532&lt;Instellingen!$B$7),1,0)</f>
        <v/>
      </c>
      <c r="E6532" s="15">
        <f>COUNTIF(tData[BezoekStart],"&lt;"&amp;($A6532+1/24))-COUNTIF(tData[BezoekEind],"&lt;="&amp;$A6532)</f>
        <v/>
      </c>
      <c r="F6532" s="15">
        <f>COUNTIF(tData[BezoekLangStart],"&lt;"&amp;($A6532+1/24))-COUNTIF(tData[BezoekLangEind],"&lt;="&amp;$A6532)</f>
        <v/>
      </c>
      <c r="G6532" s="15">
        <f>IF($D6532=1,$B6532*100+$C6532,-1)</f>
        <v/>
      </c>
      <c r="H6532" s="15">
        <f>IF($D6532=1,$B6532,-1)</f>
        <v/>
      </c>
      <c r="I6532" s="15">
        <f>IF($D6532=1,$C6532,-1)</f>
        <v/>
      </c>
    </row>
    <row r="6533">
      <c r="A6533" s="33" t="n">
        <v>45564.08333333334</v>
      </c>
      <c r="B6533" s="15">
        <f>WEEKDAY($A6533,2)</f>
        <v/>
      </c>
      <c r="C6533" s="15">
        <f>HOUR($A6533)</f>
        <v/>
      </c>
      <c r="D6533" s="15">
        <f>IF(AND($A6533&gt;=Instellingen!$B$6,$A6533&lt;Instellingen!$B$7),1,0)</f>
        <v/>
      </c>
      <c r="E6533" s="15">
        <f>COUNTIF(tData[BezoekStart],"&lt;"&amp;($A6533+1/24))-COUNTIF(tData[BezoekEind],"&lt;="&amp;$A6533)</f>
        <v/>
      </c>
      <c r="F6533" s="15">
        <f>COUNTIF(tData[BezoekLangStart],"&lt;"&amp;($A6533+1/24))-COUNTIF(tData[BezoekLangEind],"&lt;="&amp;$A6533)</f>
        <v/>
      </c>
      <c r="G6533" s="15">
        <f>IF($D6533=1,$B6533*100+$C6533,-1)</f>
        <v/>
      </c>
      <c r="H6533" s="15">
        <f>IF($D6533=1,$B6533,-1)</f>
        <v/>
      </c>
      <c r="I6533" s="15">
        <f>IF($D6533=1,$C6533,-1)</f>
        <v/>
      </c>
    </row>
    <row r="6534">
      <c r="A6534" s="33" t="n">
        <v>45564.125</v>
      </c>
      <c r="B6534" s="15">
        <f>WEEKDAY($A6534,2)</f>
        <v/>
      </c>
      <c r="C6534" s="15">
        <f>HOUR($A6534)</f>
        <v/>
      </c>
      <c r="D6534" s="15">
        <f>IF(AND($A6534&gt;=Instellingen!$B$6,$A6534&lt;Instellingen!$B$7),1,0)</f>
        <v/>
      </c>
      <c r="E6534" s="15">
        <f>COUNTIF(tData[BezoekStart],"&lt;"&amp;($A6534+1/24))-COUNTIF(tData[BezoekEind],"&lt;="&amp;$A6534)</f>
        <v/>
      </c>
      <c r="F6534" s="15">
        <f>COUNTIF(tData[BezoekLangStart],"&lt;"&amp;($A6534+1/24))-COUNTIF(tData[BezoekLangEind],"&lt;="&amp;$A6534)</f>
        <v/>
      </c>
      <c r="G6534" s="15">
        <f>IF($D6534=1,$B6534*100+$C6534,-1)</f>
        <v/>
      </c>
      <c r="H6534" s="15">
        <f>IF($D6534=1,$B6534,-1)</f>
        <v/>
      </c>
      <c r="I6534" s="15">
        <f>IF($D6534=1,$C6534,-1)</f>
        <v/>
      </c>
    </row>
    <row r="6535">
      <c r="A6535" s="33" t="n">
        <v>45564.16666666666</v>
      </c>
      <c r="B6535" s="15">
        <f>WEEKDAY($A6535,2)</f>
        <v/>
      </c>
      <c r="C6535" s="15">
        <f>HOUR($A6535)</f>
        <v/>
      </c>
      <c r="D6535" s="15">
        <f>IF(AND($A6535&gt;=Instellingen!$B$6,$A6535&lt;Instellingen!$B$7),1,0)</f>
        <v/>
      </c>
      <c r="E6535" s="15">
        <f>COUNTIF(tData[BezoekStart],"&lt;"&amp;($A6535+1/24))-COUNTIF(tData[BezoekEind],"&lt;="&amp;$A6535)</f>
        <v/>
      </c>
      <c r="F6535" s="15">
        <f>COUNTIF(tData[BezoekLangStart],"&lt;"&amp;($A6535+1/24))-COUNTIF(tData[BezoekLangEind],"&lt;="&amp;$A6535)</f>
        <v/>
      </c>
      <c r="G6535" s="15">
        <f>IF($D6535=1,$B6535*100+$C6535,-1)</f>
        <v/>
      </c>
      <c r="H6535" s="15">
        <f>IF($D6535=1,$B6535,-1)</f>
        <v/>
      </c>
      <c r="I6535" s="15">
        <f>IF($D6535=1,$C6535,-1)</f>
        <v/>
      </c>
    </row>
    <row r="6536">
      <c r="A6536" s="33" t="n">
        <v>45564.20833333334</v>
      </c>
      <c r="B6536" s="15">
        <f>WEEKDAY($A6536,2)</f>
        <v/>
      </c>
      <c r="C6536" s="15">
        <f>HOUR($A6536)</f>
        <v/>
      </c>
      <c r="D6536" s="15">
        <f>IF(AND($A6536&gt;=Instellingen!$B$6,$A6536&lt;Instellingen!$B$7),1,0)</f>
        <v/>
      </c>
      <c r="E6536" s="15">
        <f>COUNTIF(tData[BezoekStart],"&lt;"&amp;($A6536+1/24))-COUNTIF(tData[BezoekEind],"&lt;="&amp;$A6536)</f>
        <v/>
      </c>
      <c r="F6536" s="15">
        <f>COUNTIF(tData[BezoekLangStart],"&lt;"&amp;($A6536+1/24))-COUNTIF(tData[BezoekLangEind],"&lt;="&amp;$A6536)</f>
        <v/>
      </c>
      <c r="G6536" s="15">
        <f>IF($D6536=1,$B6536*100+$C6536,-1)</f>
        <v/>
      </c>
      <c r="H6536" s="15">
        <f>IF($D6536=1,$B6536,-1)</f>
        <v/>
      </c>
      <c r="I6536" s="15">
        <f>IF($D6536=1,$C6536,-1)</f>
        <v/>
      </c>
    </row>
    <row r="6537">
      <c r="A6537" s="33" t="n">
        <v>45564.25</v>
      </c>
      <c r="B6537" s="15">
        <f>WEEKDAY($A6537,2)</f>
        <v/>
      </c>
      <c r="C6537" s="15">
        <f>HOUR($A6537)</f>
        <v/>
      </c>
      <c r="D6537" s="15">
        <f>IF(AND($A6537&gt;=Instellingen!$B$6,$A6537&lt;Instellingen!$B$7),1,0)</f>
        <v/>
      </c>
      <c r="E6537" s="15">
        <f>COUNTIF(tData[BezoekStart],"&lt;"&amp;($A6537+1/24))-COUNTIF(tData[BezoekEind],"&lt;="&amp;$A6537)</f>
        <v/>
      </c>
      <c r="F6537" s="15">
        <f>COUNTIF(tData[BezoekLangStart],"&lt;"&amp;($A6537+1/24))-COUNTIF(tData[BezoekLangEind],"&lt;="&amp;$A6537)</f>
        <v/>
      </c>
      <c r="G6537" s="15">
        <f>IF($D6537=1,$B6537*100+$C6537,-1)</f>
        <v/>
      </c>
      <c r="H6537" s="15">
        <f>IF($D6537=1,$B6537,-1)</f>
        <v/>
      </c>
      <c r="I6537" s="15">
        <f>IF($D6537=1,$C6537,-1)</f>
        <v/>
      </c>
    </row>
    <row r="6538">
      <c r="A6538" s="33" t="n">
        <v>45564.29166666666</v>
      </c>
      <c r="B6538" s="15">
        <f>WEEKDAY($A6538,2)</f>
        <v/>
      </c>
      <c r="C6538" s="15">
        <f>HOUR($A6538)</f>
        <v/>
      </c>
      <c r="D6538" s="15">
        <f>IF(AND($A6538&gt;=Instellingen!$B$6,$A6538&lt;Instellingen!$B$7),1,0)</f>
        <v/>
      </c>
      <c r="E6538" s="15">
        <f>COUNTIF(tData[BezoekStart],"&lt;"&amp;($A6538+1/24))-COUNTIF(tData[BezoekEind],"&lt;="&amp;$A6538)</f>
        <v/>
      </c>
      <c r="F6538" s="15">
        <f>COUNTIF(tData[BezoekLangStart],"&lt;"&amp;($A6538+1/24))-COUNTIF(tData[BezoekLangEind],"&lt;="&amp;$A6538)</f>
        <v/>
      </c>
      <c r="G6538" s="15">
        <f>IF($D6538=1,$B6538*100+$C6538,-1)</f>
        <v/>
      </c>
      <c r="H6538" s="15">
        <f>IF($D6538=1,$B6538,-1)</f>
        <v/>
      </c>
      <c r="I6538" s="15">
        <f>IF($D6538=1,$C6538,-1)</f>
        <v/>
      </c>
    </row>
    <row r="6539">
      <c r="A6539" s="33" t="n">
        <v>45564.33333333334</v>
      </c>
      <c r="B6539" s="15">
        <f>WEEKDAY($A6539,2)</f>
        <v/>
      </c>
      <c r="C6539" s="15">
        <f>HOUR($A6539)</f>
        <v/>
      </c>
      <c r="D6539" s="15">
        <f>IF(AND($A6539&gt;=Instellingen!$B$6,$A6539&lt;Instellingen!$B$7),1,0)</f>
        <v/>
      </c>
      <c r="E6539" s="15">
        <f>COUNTIF(tData[BezoekStart],"&lt;"&amp;($A6539+1/24))-COUNTIF(tData[BezoekEind],"&lt;="&amp;$A6539)</f>
        <v/>
      </c>
      <c r="F6539" s="15">
        <f>COUNTIF(tData[BezoekLangStart],"&lt;"&amp;($A6539+1/24))-COUNTIF(tData[BezoekLangEind],"&lt;="&amp;$A6539)</f>
        <v/>
      </c>
      <c r="G6539" s="15">
        <f>IF($D6539=1,$B6539*100+$C6539,-1)</f>
        <v/>
      </c>
      <c r="H6539" s="15">
        <f>IF($D6539=1,$B6539,-1)</f>
        <v/>
      </c>
      <c r="I6539" s="15">
        <f>IF($D6539=1,$C6539,-1)</f>
        <v/>
      </c>
    </row>
    <row r="6540">
      <c r="A6540" s="33" t="n">
        <v>45564.375</v>
      </c>
      <c r="B6540" s="15">
        <f>WEEKDAY($A6540,2)</f>
        <v/>
      </c>
      <c r="C6540" s="15">
        <f>HOUR($A6540)</f>
        <v/>
      </c>
      <c r="D6540" s="15">
        <f>IF(AND($A6540&gt;=Instellingen!$B$6,$A6540&lt;Instellingen!$B$7),1,0)</f>
        <v/>
      </c>
      <c r="E6540" s="15">
        <f>COUNTIF(tData[BezoekStart],"&lt;"&amp;($A6540+1/24))-COUNTIF(tData[BezoekEind],"&lt;="&amp;$A6540)</f>
        <v/>
      </c>
      <c r="F6540" s="15">
        <f>COUNTIF(tData[BezoekLangStart],"&lt;"&amp;($A6540+1/24))-COUNTIF(tData[BezoekLangEind],"&lt;="&amp;$A6540)</f>
        <v/>
      </c>
      <c r="G6540" s="15">
        <f>IF($D6540=1,$B6540*100+$C6540,-1)</f>
        <v/>
      </c>
      <c r="H6540" s="15">
        <f>IF($D6540=1,$B6540,-1)</f>
        <v/>
      </c>
      <c r="I6540" s="15">
        <f>IF($D6540=1,$C6540,-1)</f>
        <v/>
      </c>
    </row>
    <row r="6541">
      <c r="A6541" s="33" t="n">
        <v>45564.41666666666</v>
      </c>
      <c r="B6541" s="15">
        <f>WEEKDAY($A6541,2)</f>
        <v/>
      </c>
      <c r="C6541" s="15">
        <f>HOUR($A6541)</f>
        <v/>
      </c>
      <c r="D6541" s="15">
        <f>IF(AND($A6541&gt;=Instellingen!$B$6,$A6541&lt;Instellingen!$B$7),1,0)</f>
        <v/>
      </c>
      <c r="E6541" s="15">
        <f>COUNTIF(tData[BezoekStart],"&lt;"&amp;($A6541+1/24))-COUNTIF(tData[BezoekEind],"&lt;="&amp;$A6541)</f>
        <v/>
      </c>
      <c r="F6541" s="15">
        <f>COUNTIF(tData[BezoekLangStart],"&lt;"&amp;($A6541+1/24))-COUNTIF(tData[BezoekLangEind],"&lt;="&amp;$A6541)</f>
        <v/>
      </c>
      <c r="G6541" s="15">
        <f>IF($D6541=1,$B6541*100+$C6541,-1)</f>
        <v/>
      </c>
      <c r="H6541" s="15">
        <f>IF($D6541=1,$B6541,-1)</f>
        <v/>
      </c>
      <c r="I6541" s="15">
        <f>IF($D6541=1,$C6541,-1)</f>
        <v/>
      </c>
    </row>
    <row r="6542">
      <c r="A6542" s="33" t="n">
        <v>45564.45833333334</v>
      </c>
      <c r="B6542" s="15">
        <f>WEEKDAY($A6542,2)</f>
        <v/>
      </c>
      <c r="C6542" s="15">
        <f>HOUR($A6542)</f>
        <v/>
      </c>
      <c r="D6542" s="15">
        <f>IF(AND($A6542&gt;=Instellingen!$B$6,$A6542&lt;Instellingen!$B$7),1,0)</f>
        <v/>
      </c>
      <c r="E6542" s="15">
        <f>COUNTIF(tData[BezoekStart],"&lt;"&amp;($A6542+1/24))-COUNTIF(tData[BezoekEind],"&lt;="&amp;$A6542)</f>
        <v/>
      </c>
      <c r="F6542" s="15">
        <f>COUNTIF(tData[BezoekLangStart],"&lt;"&amp;($A6542+1/24))-COUNTIF(tData[BezoekLangEind],"&lt;="&amp;$A6542)</f>
        <v/>
      </c>
      <c r="G6542" s="15">
        <f>IF($D6542=1,$B6542*100+$C6542,-1)</f>
        <v/>
      </c>
      <c r="H6542" s="15">
        <f>IF($D6542=1,$B6542,-1)</f>
        <v/>
      </c>
      <c r="I6542" s="15">
        <f>IF($D6542=1,$C6542,-1)</f>
        <v/>
      </c>
    </row>
    <row r="6543">
      <c r="A6543" s="33" t="n">
        <v>45564.5</v>
      </c>
      <c r="B6543" s="15">
        <f>WEEKDAY($A6543,2)</f>
        <v/>
      </c>
      <c r="C6543" s="15">
        <f>HOUR($A6543)</f>
        <v/>
      </c>
      <c r="D6543" s="15">
        <f>IF(AND($A6543&gt;=Instellingen!$B$6,$A6543&lt;Instellingen!$B$7),1,0)</f>
        <v/>
      </c>
      <c r="E6543" s="15">
        <f>COUNTIF(tData[BezoekStart],"&lt;"&amp;($A6543+1/24))-COUNTIF(tData[BezoekEind],"&lt;="&amp;$A6543)</f>
        <v/>
      </c>
      <c r="F6543" s="15">
        <f>COUNTIF(tData[BezoekLangStart],"&lt;"&amp;($A6543+1/24))-COUNTIF(tData[BezoekLangEind],"&lt;="&amp;$A6543)</f>
        <v/>
      </c>
      <c r="G6543" s="15">
        <f>IF($D6543=1,$B6543*100+$C6543,-1)</f>
        <v/>
      </c>
      <c r="H6543" s="15">
        <f>IF($D6543=1,$B6543,-1)</f>
        <v/>
      </c>
      <c r="I6543" s="15">
        <f>IF($D6543=1,$C6543,-1)</f>
        <v/>
      </c>
    </row>
    <row r="6544">
      <c r="A6544" s="33" t="n">
        <v>45564.54166666666</v>
      </c>
      <c r="B6544" s="15">
        <f>WEEKDAY($A6544,2)</f>
        <v/>
      </c>
      <c r="C6544" s="15">
        <f>HOUR($A6544)</f>
        <v/>
      </c>
      <c r="D6544" s="15">
        <f>IF(AND($A6544&gt;=Instellingen!$B$6,$A6544&lt;Instellingen!$B$7),1,0)</f>
        <v/>
      </c>
      <c r="E6544" s="15">
        <f>COUNTIF(tData[BezoekStart],"&lt;"&amp;($A6544+1/24))-COUNTIF(tData[BezoekEind],"&lt;="&amp;$A6544)</f>
        <v/>
      </c>
      <c r="F6544" s="15">
        <f>COUNTIF(tData[BezoekLangStart],"&lt;"&amp;($A6544+1/24))-COUNTIF(tData[BezoekLangEind],"&lt;="&amp;$A6544)</f>
        <v/>
      </c>
      <c r="G6544" s="15">
        <f>IF($D6544=1,$B6544*100+$C6544,-1)</f>
        <v/>
      </c>
      <c r="H6544" s="15">
        <f>IF($D6544=1,$B6544,-1)</f>
        <v/>
      </c>
      <c r="I6544" s="15">
        <f>IF($D6544=1,$C6544,-1)</f>
        <v/>
      </c>
    </row>
    <row r="6545">
      <c r="A6545" s="33" t="n">
        <v>45564.58333333334</v>
      </c>
      <c r="B6545" s="15">
        <f>WEEKDAY($A6545,2)</f>
        <v/>
      </c>
      <c r="C6545" s="15">
        <f>HOUR($A6545)</f>
        <v/>
      </c>
      <c r="D6545" s="15">
        <f>IF(AND($A6545&gt;=Instellingen!$B$6,$A6545&lt;Instellingen!$B$7),1,0)</f>
        <v/>
      </c>
      <c r="E6545" s="15">
        <f>COUNTIF(tData[BezoekStart],"&lt;"&amp;($A6545+1/24))-COUNTIF(tData[BezoekEind],"&lt;="&amp;$A6545)</f>
        <v/>
      </c>
      <c r="F6545" s="15">
        <f>COUNTIF(tData[BezoekLangStart],"&lt;"&amp;($A6545+1/24))-COUNTIF(tData[BezoekLangEind],"&lt;="&amp;$A6545)</f>
        <v/>
      </c>
      <c r="G6545" s="15">
        <f>IF($D6545=1,$B6545*100+$C6545,-1)</f>
        <v/>
      </c>
      <c r="H6545" s="15">
        <f>IF($D6545=1,$B6545,-1)</f>
        <v/>
      </c>
      <c r="I6545" s="15">
        <f>IF($D6545=1,$C6545,-1)</f>
        <v/>
      </c>
    </row>
    <row r="6546">
      <c r="A6546" s="33" t="n">
        <v>45564.625</v>
      </c>
      <c r="B6546" s="15">
        <f>WEEKDAY($A6546,2)</f>
        <v/>
      </c>
      <c r="C6546" s="15">
        <f>HOUR($A6546)</f>
        <v/>
      </c>
      <c r="D6546" s="15">
        <f>IF(AND($A6546&gt;=Instellingen!$B$6,$A6546&lt;Instellingen!$B$7),1,0)</f>
        <v/>
      </c>
      <c r="E6546" s="15">
        <f>COUNTIF(tData[BezoekStart],"&lt;"&amp;($A6546+1/24))-COUNTIF(tData[BezoekEind],"&lt;="&amp;$A6546)</f>
        <v/>
      </c>
      <c r="F6546" s="15">
        <f>COUNTIF(tData[BezoekLangStart],"&lt;"&amp;($A6546+1/24))-COUNTIF(tData[BezoekLangEind],"&lt;="&amp;$A6546)</f>
        <v/>
      </c>
      <c r="G6546" s="15">
        <f>IF($D6546=1,$B6546*100+$C6546,-1)</f>
        <v/>
      </c>
      <c r="H6546" s="15">
        <f>IF($D6546=1,$B6546,-1)</f>
        <v/>
      </c>
      <c r="I6546" s="15">
        <f>IF($D6546=1,$C6546,-1)</f>
        <v/>
      </c>
    </row>
    <row r="6547">
      <c r="A6547" s="33" t="n">
        <v>45564.66666666666</v>
      </c>
      <c r="B6547" s="15">
        <f>WEEKDAY($A6547,2)</f>
        <v/>
      </c>
      <c r="C6547" s="15">
        <f>HOUR($A6547)</f>
        <v/>
      </c>
      <c r="D6547" s="15">
        <f>IF(AND($A6547&gt;=Instellingen!$B$6,$A6547&lt;Instellingen!$B$7),1,0)</f>
        <v/>
      </c>
      <c r="E6547" s="15">
        <f>COUNTIF(tData[BezoekStart],"&lt;"&amp;($A6547+1/24))-COUNTIF(tData[BezoekEind],"&lt;="&amp;$A6547)</f>
        <v/>
      </c>
      <c r="F6547" s="15">
        <f>COUNTIF(tData[BezoekLangStart],"&lt;"&amp;($A6547+1/24))-COUNTIF(tData[BezoekLangEind],"&lt;="&amp;$A6547)</f>
        <v/>
      </c>
      <c r="G6547" s="15">
        <f>IF($D6547=1,$B6547*100+$C6547,-1)</f>
        <v/>
      </c>
      <c r="H6547" s="15">
        <f>IF($D6547=1,$B6547,-1)</f>
        <v/>
      </c>
      <c r="I6547" s="15">
        <f>IF($D6547=1,$C6547,-1)</f>
        <v/>
      </c>
    </row>
    <row r="6548">
      <c r="A6548" s="33" t="n">
        <v>45564.70833333334</v>
      </c>
      <c r="B6548" s="15">
        <f>WEEKDAY($A6548,2)</f>
        <v/>
      </c>
      <c r="C6548" s="15">
        <f>HOUR($A6548)</f>
        <v/>
      </c>
      <c r="D6548" s="15">
        <f>IF(AND($A6548&gt;=Instellingen!$B$6,$A6548&lt;Instellingen!$B$7),1,0)</f>
        <v/>
      </c>
      <c r="E6548" s="15">
        <f>COUNTIF(tData[BezoekStart],"&lt;"&amp;($A6548+1/24))-COUNTIF(tData[BezoekEind],"&lt;="&amp;$A6548)</f>
        <v/>
      </c>
      <c r="F6548" s="15">
        <f>COUNTIF(tData[BezoekLangStart],"&lt;"&amp;($A6548+1/24))-COUNTIF(tData[BezoekLangEind],"&lt;="&amp;$A6548)</f>
        <v/>
      </c>
      <c r="G6548" s="15">
        <f>IF($D6548=1,$B6548*100+$C6548,-1)</f>
        <v/>
      </c>
      <c r="H6548" s="15">
        <f>IF($D6548=1,$B6548,-1)</f>
        <v/>
      </c>
      <c r="I6548" s="15">
        <f>IF($D6548=1,$C6548,-1)</f>
        <v/>
      </c>
    </row>
    <row r="6549">
      <c r="A6549" s="33" t="n">
        <v>45564.75</v>
      </c>
      <c r="B6549" s="15">
        <f>WEEKDAY($A6549,2)</f>
        <v/>
      </c>
      <c r="C6549" s="15">
        <f>HOUR($A6549)</f>
        <v/>
      </c>
      <c r="D6549" s="15">
        <f>IF(AND($A6549&gt;=Instellingen!$B$6,$A6549&lt;Instellingen!$B$7),1,0)</f>
        <v/>
      </c>
      <c r="E6549" s="15">
        <f>COUNTIF(tData[BezoekStart],"&lt;"&amp;($A6549+1/24))-COUNTIF(tData[BezoekEind],"&lt;="&amp;$A6549)</f>
        <v/>
      </c>
      <c r="F6549" s="15">
        <f>COUNTIF(tData[BezoekLangStart],"&lt;"&amp;($A6549+1/24))-COUNTIF(tData[BezoekLangEind],"&lt;="&amp;$A6549)</f>
        <v/>
      </c>
      <c r="G6549" s="15">
        <f>IF($D6549=1,$B6549*100+$C6549,-1)</f>
        <v/>
      </c>
      <c r="H6549" s="15">
        <f>IF($D6549=1,$B6549,-1)</f>
        <v/>
      </c>
      <c r="I6549" s="15">
        <f>IF($D6549=1,$C6549,-1)</f>
        <v/>
      </c>
    </row>
    <row r="6550">
      <c r="A6550" s="33" t="n">
        <v>45564.79166666666</v>
      </c>
      <c r="B6550" s="15">
        <f>WEEKDAY($A6550,2)</f>
        <v/>
      </c>
      <c r="C6550" s="15">
        <f>HOUR($A6550)</f>
        <v/>
      </c>
      <c r="D6550" s="15">
        <f>IF(AND($A6550&gt;=Instellingen!$B$6,$A6550&lt;Instellingen!$B$7),1,0)</f>
        <v/>
      </c>
      <c r="E6550" s="15">
        <f>COUNTIF(tData[BezoekStart],"&lt;"&amp;($A6550+1/24))-COUNTIF(tData[BezoekEind],"&lt;="&amp;$A6550)</f>
        <v/>
      </c>
      <c r="F6550" s="15">
        <f>COUNTIF(tData[BezoekLangStart],"&lt;"&amp;($A6550+1/24))-COUNTIF(tData[BezoekLangEind],"&lt;="&amp;$A6550)</f>
        <v/>
      </c>
      <c r="G6550" s="15">
        <f>IF($D6550=1,$B6550*100+$C6550,-1)</f>
        <v/>
      </c>
      <c r="H6550" s="15">
        <f>IF($D6550=1,$B6550,-1)</f>
        <v/>
      </c>
      <c r="I6550" s="15">
        <f>IF($D6550=1,$C6550,-1)</f>
        <v/>
      </c>
    </row>
    <row r="6551">
      <c r="A6551" s="33" t="n">
        <v>45564.83333333334</v>
      </c>
      <c r="B6551" s="15">
        <f>WEEKDAY($A6551,2)</f>
        <v/>
      </c>
      <c r="C6551" s="15">
        <f>HOUR($A6551)</f>
        <v/>
      </c>
      <c r="D6551" s="15">
        <f>IF(AND($A6551&gt;=Instellingen!$B$6,$A6551&lt;Instellingen!$B$7),1,0)</f>
        <v/>
      </c>
      <c r="E6551" s="15">
        <f>COUNTIF(tData[BezoekStart],"&lt;"&amp;($A6551+1/24))-COUNTIF(tData[BezoekEind],"&lt;="&amp;$A6551)</f>
        <v/>
      </c>
      <c r="F6551" s="15">
        <f>COUNTIF(tData[BezoekLangStart],"&lt;"&amp;($A6551+1/24))-COUNTIF(tData[BezoekLangEind],"&lt;="&amp;$A6551)</f>
        <v/>
      </c>
      <c r="G6551" s="15">
        <f>IF($D6551=1,$B6551*100+$C6551,-1)</f>
        <v/>
      </c>
      <c r="H6551" s="15">
        <f>IF($D6551=1,$B6551,-1)</f>
        <v/>
      </c>
      <c r="I6551" s="15">
        <f>IF($D6551=1,$C6551,-1)</f>
        <v/>
      </c>
    </row>
    <row r="6552">
      <c r="A6552" s="33" t="n">
        <v>45564.875</v>
      </c>
      <c r="B6552" s="15">
        <f>WEEKDAY($A6552,2)</f>
        <v/>
      </c>
      <c r="C6552" s="15">
        <f>HOUR($A6552)</f>
        <v/>
      </c>
      <c r="D6552" s="15">
        <f>IF(AND($A6552&gt;=Instellingen!$B$6,$A6552&lt;Instellingen!$B$7),1,0)</f>
        <v/>
      </c>
      <c r="E6552" s="15">
        <f>COUNTIF(tData[BezoekStart],"&lt;"&amp;($A6552+1/24))-COUNTIF(tData[BezoekEind],"&lt;="&amp;$A6552)</f>
        <v/>
      </c>
      <c r="F6552" s="15">
        <f>COUNTIF(tData[BezoekLangStart],"&lt;"&amp;($A6552+1/24))-COUNTIF(tData[BezoekLangEind],"&lt;="&amp;$A6552)</f>
        <v/>
      </c>
      <c r="G6552" s="15">
        <f>IF($D6552=1,$B6552*100+$C6552,-1)</f>
        <v/>
      </c>
      <c r="H6552" s="15">
        <f>IF($D6552=1,$B6552,-1)</f>
        <v/>
      </c>
      <c r="I6552" s="15">
        <f>IF($D6552=1,$C6552,-1)</f>
        <v/>
      </c>
    </row>
    <row r="6553">
      <c r="A6553" s="33" t="n">
        <v>45564.91666666666</v>
      </c>
      <c r="B6553" s="15">
        <f>WEEKDAY($A6553,2)</f>
        <v/>
      </c>
      <c r="C6553" s="15">
        <f>HOUR($A6553)</f>
        <v/>
      </c>
      <c r="D6553" s="15">
        <f>IF(AND($A6553&gt;=Instellingen!$B$6,$A6553&lt;Instellingen!$B$7),1,0)</f>
        <v/>
      </c>
      <c r="E6553" s="15">
        <f>COUNTIF(tData[BezoekStart],"&lt;"&amp;($A6553+1/24))-COUNTIF(tData[BezoekEind],"&lt;="&amp;$A6553)</f>
        <v/>
      </c>
      <c r="F6553" s="15">
        <f>COUNTIF(tData[BezoekLangStart],"&lt;"&amp;($A6553+1/24))-COUNTIF(tData[BezoekLangEind],"&lt;="&amp;$A6553)</f>
        <v/>
      </c>
      <c r="G6553" s="15">
        <f>IF($D6553=1,$B6553*100+$C6553,-1)</f>
        <v/>
      </c>
      <c r="H6553" s="15">
        <f>IF($D6553=1,$B6553,-1)</f>
        <v/>
      </c>
      <c r="I6553" s="15">
        <f>IF($D6553=1,$C6553,-1)</f>
        <v/>
      </c>
    </row>
    <row r="6554">
      <c r="A6554" s="33" t="n">
        <v>45564.95833333334</v>
      </c>
      <c r="B6554" s="15">
        <f>WEEKDAY($A6554,2)</f>
        <v/>
      </c>
      <c r="C6554" s="15">
        <f>HOUR($A6554)</f>
        <v/>
      </c>
      <c r="D6554" s="15">
        <f>IF(AND($A6554&gt;=Instellingen!$B$6,$A6554&lt;Instellingen!$B$7),1,0)</f>
        <v/>
      </c>
      <c r="E6554" s="15">
        <f>COUNTIF(tData[BezoekStart],"&lt;"&amp;($A6554+1/24))-COUNTIF(tData[BezoekEind],"&lt;="&amp;$A6554)</f>
        <v/>
      </c>
      <c r="F6554" s="15">
        <f>COUNTIF(tData[BezoekLangStart],"&lt;"&amp;($A6554+1/24))-COUNTIF(tData[BezoekLangEind],"&lt;="&amp;$A6554)</f>
        <v/>
      </c>
      <c r="G6554" s="15">
        <f>IF($D6554=1,$B6554*100+$C6554,-1)</f>
        <v/>
      </c>
      <c r="H6554" s="15">
        <f>IF($D6554=1,$B6554,-1)</f>
        <v/>
      </c>
      <c r="I6554" s="15">
        <f>IF($D6554=1,$C6554,-1)</f>
        <v/>
      </c>
    </row>
    <row r="6555">
      <c r="A6555" s="33" t="n">
        <v>45565</v>
      </c>
      <c r="B6555" s="15">
        <f>WEEKDAY($A6555,2)</f>
        <v/>
      </c>
      <c r="C6555" s="15">
        <f>HOUR($A6555)</f>
        <v/>
      </c>
      <c r="D6555" s="15">
        <f>IF(AND($A6555&gt;=Instellingen!$B$6,$A6555&lt;Instellingen!$B$7),1,0)</f>
        <v/>
      </c>
      <c r="E6555" s="15">
        <f>COUNTIF(tData[BezoekStart],"&lt;"&amp;($A6555+1/24))-COUNTIF(tData[BezoekEind],"&lt;="&amp;$A6555)</f>
        <v/>
      </c>
      <c r="F6555" s="15">
        <f>COUNTIF(tData[BezoekLangStart],"&lt;"&amp;($A6555+1/24))-COUNTIF(tData[BezoekLangEind],"&lt;="&amp;$A6555)</f>
        <v/>
      </c>
      <c r="G6555" s="15">
        <f>IF($D6555=1,$B6555*100+$C6555,-1)</f>
        <v/>
      </c>
      <c r="H6555" s="15">
        <f>IF($D6555=1,$B6555,-1)</f>
        <v/>
      </c>
      <c r="I6555" s="15">
        <f>IF($D6555=1,$C6555,-1)</f>
        <v/>
      </c>
    </row>
    <row r="6556">
      <c r="A6556" s="33" t="n">
        <v>45565.04166666666</v>
      </c>
      <c r="B6556" s="15">
        <f>WEEKDAY($A6556,2)</f>
        <v/>
      </c>
      <c r="C6556" s="15">
        <f>HOUR($A6556)</f>
        <v/>
      </c>
      <c r="D6556" s="15">
        <f>IF(AND($A6556&gt;=Instellingen!$B$6,$A6556&lt;Instellingen!$B$7),1,0)</f>
        <v/>
      </c>
      <c r="E6556" s="15">
        <f>COUNTIF(tData[BezoekStart],"&lt;"&amp;($A6556+1/24))-COUNTIF(tData[BezoekEind],"&lt;="&amp;$A6556)</f>
        <v/>
      </c>
      <c r="F6556" s="15">
        <f>COUNTIF(tData[BezoekLangStart],"&lt;"&amp;($A6556+1/24))-COUNTIF(tData[BezoekLangEind],"&lt;="&amp;$A6556)</f>
        <v/>
      </c>
      <c r="G6556" s="15">
        <f>IF($D6556=1,$B6556*100+$C6556,-1)</f>
        <v/>
      </c>
      <c r="H6556" s="15">
        <f>IF($D6556=1,$B6556,-1)</f>
        <v/>
      </c>
      <c r="I6556" s="15">
        <f>IF($D6556=1,$C6556,-1)</f>
        <v/>
      </c>
    </row>
    <row r="6557">
      <c r="A6557" s="33" t="n">
        <v>45565.08333333334</v>
      </c>
      <c r="B6557" s="15">
        <f>WEEKDAY($A6557,2)</f>
        <v/>
      </c>
      <c r="C6557" s="15">
        <f>HOUR($A6557)</f>
        <v/>
      </c>
      <c r="D6557" s="15">
        <f>IF(AND($A6557&gt;=Instellingen!$B$6,$A6557&lt;Instellingen!$B$7),1,0)</f>
        <v/>
      </c>
      <c r="E6557" s="15">
        <f>COUNTIF(tData[BezoekStart],"&lt;"&amp;($A6557+1/24))-COUNTIF(tData[BezoekEind],"&lt;="&amp;$A6557)</f>
        <v/>
      </c>
      <c r="F6557" s="15">
        <f>COUNTIF(tData[BezoekLangStart],"&lt;"&amp;($A6557+1/24))-COUNTIF(tData[BezoekLangEind],"&lt;="&amp;$A6557)</f>
        <v/>
      </c>
      <c r="G6557" s="15">
        <f>IF($D6557=1,$B6557*100+$C6557,-1)</f>
        <v/>
      </c>
      <c r="H6557" s="15">
        <f>IF($D6557=1,$B6557,-1)</f>
        <v/>
      </c>
      <c r="I6557" s="15">
        <f>IF($D6557=1,$C6557,-1)</f>
        <v/>
      </c>
    </row>
    <row r="6558">
      <c r="A6558" s="33" t="n">
        <v>45565.125</v>
      </c>
      <c r="B6558" s="15">
        <f>WEEKDAY($A6558,2)</f>
        <v/>
      </c>
      <c r="C6558" s="15">
        <f>HOUR($A6558)</f>
        <v/>
      </c>
      <c r="D6558" s="15">
        <f>IF(AND($A6558&gt;=Instellingen!$B$6,$A6558&lt;Instellingen!$B$7),1,0)</f>
        <v/>
      </c>
      <c r="E6558" s="15">
        <f>COUNTIF(tData[BezoekStart],"&lt;"&amp;($A6558+1/24))-COUNTIF(tData[BezoekEind],"&lt;="&amp;$A6558)</f>
        <v/>
      </c>
      <c r="F6558" s="15">
        <f>COUNTIF(tData[BezoekLangStart],"&lt;"&amp;($A6558+1/24))-COUNTIF(tData[BezoekLangEind],"&lt;="&amp;$A6558)</f>
        <v/>
      </c>
      <c r="G6558" s="15">
        <f>IF($D6558=1,$B6558*100+$C6558,-1)</f>
        <v/>
      </c>
      <c r="H6558" s="15">
        <f>IF($D6558=1,$B6558,-1)</f>
        <v/>
      </c>
      <c r="I6558" s="15">
        <f>IF($D6558=1,$C6558,-1)</f>
        <v/>
      </c>
    </row>
    <row r="6559">
      <c r="A6559" s="33" t="n">
        <v>45565.16666666666</v>
      </c>
      <c r="B6559" s="15">
        <f>WEEKDAY($A6559,2)</f>
        <v/>
      </c>
      <c r="C6559" s="15">
        <f>HOUR($A6559)</f>
        <v/>
      </c>
      <c r="D6559" s="15">
        <f>IF(AND($A6559&gt;=Instellingen!$B$6,$A6559&lt;Instellingen!$B$7),1,0)</f>
        <v/>
      </c>
      <c r="E6559" s="15">
        <f>COUNTIF(tData[BezoekStart],"&lt;"&amp;($A6559+1/24))-COUNTIF(tData[BezoekEind],"&lt;="&amp;$A6559)</f>
        <v/>
      </c>
      <c r="F6559" s="15">
        <f>COUNTIF(tData[BezoekLangStart],"&lt;"&amp;($A6559+1/24))-COUNTIF(tData[BezoekLangEind],"&lt;="&amp;$A6559)</f>
        <v/>
      </c>
      <c r="G6559" s="15">
        <f>IF($D6559=1,$B6559*100+$C6559,-1)</f>
        <v/>
      </c>
      <c r="H6559" s="15">
        <f>IF($D6559=1,$B6559,-1)</f>
        <v/>
      </c>
      <c r="I6559" s="15">
        <f>IF($D6559=1,$C6559,-1)</f>
        <v/>
      </c>
    </row>
    <row r="6560">
      <c r="A6560" s="33" t="n">
        <v>45565.20833333334</v>
      </c>
      <c r="B6560" s="15">
        <f>WEEKDAY($A6560,2)</f>
        <v/>
      </c>
      <c r="C6560" s="15">
        <f>HOUR($A6560)</f>
        <v/>
      </c>
      <c r="D6560" s="15">
        <f>IF(AND($A6560&gt;=Instellingen!$B$6,$A6560&lt;Instellingen!$B$7),1,0)</f>
        <v/>
      </c>
      <c r="E6560" s="15">
        <f>COUNTIF(tData[BezoekStart],"&lt;"&amp;($A6560+1/24))-COUNTIF(tData[BezoekEind],"&lt;="&amp;$A6560)</f>
        <v/>
      </c>
      <c r="F6560" s="15">
        <f>COUNTIF(tData[BezoekLangStart],"&lt;"&amp;($A6560+1/24))-COUNTIF(tData[BezoekLangEind],"&lt;="&amp;$A6560)</f>
        <v/>
      </c>
      <c r="G6560" s="15">
        <f>IF($D6560=1,$B6560*100+$C6560,-1)</f>
        <v/>
      </c>
      <c r="H6560" s="15">
        <f>IF($D6560=1,$B6560,-1)</f>
        <v/>
      </c>
      <c r="I6560" s="15">
        <f>IF($D6560=1,$C6560,-1)</f>
        <v/>
      </c>
    </row>
    <row r="6561">
      <c r="A6561" s="33" t="n">
        <v>45565.25</v>
      </c>
      <c r="B6561" s="15">
        <f>WEEKDAY($A6561,2)</f>
        <v/>
      </c>
      <c r="C6561" s="15">
        <f>HOUR($A6561)</f>
        <v/>
      </c>
      <c r="D6561" s="15">
        <f>IF(AND($A6561&gt;=Instellingen!$B$6,$A6561&lt;Instellingen!$B$7),1,0)</f>
        <v/>
      </c>
      <c r="E6561" s="15">
        <f>COUNTIF(tData[BezoekStart],"&lt;"&amp;($A6561+1/24))-COUNTIF(tData[BezoekEind],"&lt;="&amp;$A6561)</f>
        <v/>
      </c>
      <c r="F6561" s="15">
        <f>COUNTIF(tData[BezoekLangStart],"&lt;"&amp;($A6561+1/24))-COUNTIF(tData[BezoekLangEind],"&lt;="&amp;$A6561)</f>
        <v/>
      </c>
      <c r="G6561" s="15">
        <f>IF($D6561=1,$B6561*100+$C6561,-1)</f>
        <v/>
      </c>
      <c r="H6561" s="15">
        <f>IF($D6561=1,$B6561,-1)</f>
        <v/>
      </c>
      <c r="I6561" s="15">
        <f>IF($D6561=1,$C6561,-1)</f>
        <v/>
      </c>
    </row>
    <row r="6562">
      <c r="A6562" s="33" t="n">
        <v>45565.29166666666</v>
      </c>
      <c r="B6562" s="15">
        <f>WEEKDAY($A6562,2)</f>
        <v/>
      </c>
      <c r="C6562" s="15">
        <f>HOUR($A6562)</f>
        <v/>
      </c>
      <c r="D6562" s="15">
        <f>IF(AND($A6562&gt;=Instellingen!$B$6,$A6562&lt;Instellingen!$B$7),1,0)</f>
        <v/>
      </c>
      <c r="E6562" s="15">
        <f>COUNTIF(tData[BezoekStart],"&lt;"&amp;($A6562+1/24))-COUNTIF(tData[BezoekEind],"&lt;="&amp;$A6562)</f>
        <v/>
      </c>
      <c r="F6562" s="15">
        <f>COUNTIF(tData[BezoekLangStart],"&lt;"&amp;($A6562+1/24))-COUNTIF(tData[BezoekLangEind],"&lt;="&amp;$A6562)</f>
        <v/>
      </c>
      <c r="G6562" s="15">
        <f>IF($D6562=1,$B6562*100+$C6562,-1)</f>
        <v/>
      </c>
      <c r="H6562" s="15">
        <f>IF($D6562=1,$B6562,-1)</f>
        <v/>
      </c>
      <c r="I6562" s="15">
        <f>IF($D6562=1,$C6562,-1)</f>
        <v/>
      </c>
    </row>
    <row r="6563">
      <c r="A6563" s="33" t="n">
        <v>45565.33333333334</v>
      </c>
      <c r="B6563" s="15">
        <f>WEEKDAY($A6563,2)</f>
        <v/>
      </c>
      <c r="C6563" s="15">
        <f>HOUR($A6563)</f>
        <v/>
      </c>
      <c r="D6563" s="15">
        <f>IF(AND($A6563&gt;=Instellingen!$B$6,$A6563&lt;Instellingen!$B$7),1,0)</f>
        <v/>
      </c>
      <c r="E6563" s="15">
        <f>COUNTIF(tData[BezoekStart],"&lt;"&amp;($A6563+1/24))-COUNTIF(tData[BezoekEind],"&lt;="&amp;$A6563)</f>
        <v/>
      </c>
      <c r="F6563" s="15">
        <f>COUNTIF(tData[BezoekLangStart],"&lt;"&amp;($A6563+1/24))-COUNTIF(tData[BezoekLangEind],"&lt;="&amp;$A6563)</f>
        <v/>
      </c>
      <c r="G6563" s="15">
        <f>IF($D6563=1,$B6563*100+$C6563,-1)</f>
        <v/>
      </c>
      <c r="H6563" s="15">
        <f>IF($D6563=1,$B6563,-1)</f>
        <v/>
      </c>
      <c r="I6563" s="15">
        <f>IF($D6563=1,$C6563,-1)</f>
        <v/>
      </c>
    </row>
    <row r="6564">
      <c r="A6564" s="33" t="n">
        <v>45565.375</v>
      </c>
      <c r="B6564" s="15">
        <f>WEEKDAY($A6564,2)</f>
        <v/>
      </c>
      <c r="C6564" s="15">
        <f>HOUR($A6564)</f>
        <v/>
      </c>
      <c r="D6564" s="15">
        <f>IF(AND($A6564&gt;=Instellingen!$B$6,$A6564&lt;Instellingen!$B$7),1,0)</f>
        <v/>
      </c>
      <c r="E6564" s="15">
        <f>COUNTIF(tData[BezoekStart],"&lt;"&amp;($A6564+1/24))-COUNTIF(tData[BezoekEind],"&lt;="&amp;$A6564)</f>
        <v/>
      </c>
      <c r="F6564" s="15">
        <f>COUNTIF(tData[BezoekLangStart],"&lt;"&amp;($A6564+1/24))-COUNTIF(tData[BezoekLangEind],"&lt;="&amp;$A6564)</f>
        <v/>
      </c>
      <c r="G6564" s="15">
        <f>IF($D6564=1,$B6564*100+$C6564,-1)</f>
        <v/>
      </c>
      <c r="H6564" s="15">
        <f>IF($D6564=1,$B6564,-1)</f>
        <v/>
      </c>
      <c r="I6564" s="15">
        <f>IF($D6564=1,$C6564,-1)</f>
        <v/>
      </c>
    </row>
    <row r="6565">
      <c r="A6565" s="33" t="n">
        <v>45565.41666666666</v>
      </c>
      <c r="B6565" s="15">
        <f>WEEKDAY($A6565,2)</f>
        <v/>
      </c>
      <c r="C6565" s="15">
        <f>HOUR($A6565)</f>
        <v/>
      </c>
      <c r="D6565" s="15">
        <f>IF(AND($A6565&gt;=Instellingen!$B$6,$A6565&lt;Instellingen!$B$7),1,0)</f>
        <v/>
      </c>
      <c r="E6565" s="15">
        <f>COUNTIF(tData[BezoekStart],"&lt;"&amp;($A6565+1/24))-COUNTIF(tData[BezoekEind],"&lt;="&amp;$A6565)</f>
        <v/>
      </c>
      <c r="F6565" s="15">
        <f>COUNTIF(tData[BezoekLangStart],"&lt;"&amp;($A6565+1/24))-COUNTIF(tData[BezoekLangEind],"&lt;="&amp;$A6565)</f>
        <v/>
      </c>
      <c r="G6565" s="15">
        <f>IF($D6565=1,$B6565*100+$C6565,-1)</f>
        <v/>
      </c>
      <c r="H6565" s="15">
        <f>IF($D6565=1,$B6565,-1)</f>
        <v/>
      </c>
      <c r="I6565" s="15">
        <f>IF($D6565=1,$C6565,-1)</f>
        <v/>
      </c>
    </row>
    <row r="6566">
      <c r="A6566" s="33" t="n">
        <v>45565.45833333334</v>
      </c>
      <c r="B6566" s="15">
        <f>WEEKDAY($A6566,2)</f>
        <v/>
      </c>
      <c r="C6566" s="15">
        <f>HOUR($A6566)</f>
        <v/>
      </c>
      <c r="D6566" s="15">
        <f>IF(AND($A6566&gt;=Instellingen!$B$6,$A6566&lt;Instellingen!$B$7),1,0)</f>
        <v/>
      </c>
      <c r="E6566" s="15">
        <f>COUNTIF(tData[BezoekStart],"&lt;"&amp;($A6566+1/24))-COUNTIF(tData[BezoekEind],"&lt;="&amp;$A6566)</f>
        <v/>
      </c>
      <c r="F6566" s="15">
        <f>COUNTIF(tData[BezoekLangStart],"&lt;"&amp;($A6566+1/24))-COUNTIF(tData[BezoekLangEind],"&lt;="&amp;$A6566)</f>
        <v/>
      </c>
      <c r="G6566" s="15">
        <f>IF($D6566=1,$B6566*100+$C6566,-1)</f>
        <v/>
      </c>
      <c r="H6566" s="15">
        <f>IF($D6566=1,$B6566,-1)</f>
        <v/>
      </c>
      <c r="I6566" s="15">
        <f>IF($D6566=1,$C6566,-1)</f>
        <v/>
      </c>
    </row>
    <row r="6567">
      <c r="A6567" s="33" t="n">
        <v>45565.5</v>
      </c>
      <c r="B6567" s="15">
        <f>WEEKDAY($A6567,2)</f>
        <v/>
      </c>
      <c r="C6567" s="15">
        <f>HOUR($A6567)</f>
        <v/>
      </c>
      <c r="D6567" s="15">
        <f>IF(AND($A6567&gt;=Instellingen!$B$6,$A6567&lt;Instellingen!$B$7),1,0)</f>
        <v/>
      </c>
      <c r="E6567" s="15">
        <f>COUNTIF(tData[BezoekStart],"&lt;"&amp;($A6567+1/24))-COUNTIF(tData[BezoekEind],"&lt;="&amp;$A6567)</f>
        <v/>
      </c>
      <c r="F6567" s="15">
        <f>COUNTIF(tData[BezoekLangStart],"&lt;"&amp;($A6567+1/24))-COUNTIF(tData[BezoekLangEind],"&lt;="&amp;$A6567)</f>
        <v/>
      </c>
      <c r="G6567" s="15">
        <f>IF($D6567=1,$B6567*100+$C6567,-1)</f>
        <v/>
      </c>
      <c r="H6567" s="15">
        <f>IF($D6567=1,$B6567,-1)</f>
        <v/>
      </c>
      <c r="I6567" s="15">
        <f>IF($D6567=1,$C6567,-1)</f>
        <v/>
      </c>
    </row>
    <row r="6568">
      <c r="A6568" s="33" t="n">
        <v>45565.54166666666</v>
      </c>
      <c r="B6568" s="15">
        <f>WEEKDAY($A6568,2)</f>
        <v/>
      </c>
      <c r="C6568" s="15">
        <f>HOUR($A6568)</f>
        <v/>
      </c>
      <c r="D6568" s="15">
        <f>IF(AND($A6568&gt;=Instellingen!$B$6,$A6568&lt;Instellingen!$B$7),1,0)</f>
        <v/>
      </c>
      <c r="E6568" s="15">
        <f>COUNTIF(tData[BezoekStart],"&lt;"&amp;($A6568+1/24))-COUNTIF(tData[BezoekEind],"&lt;="&amp;$A6568)</f>
        <v/>
      </c>
      <c r="F6568" s="15">
        <f>COUNTIF(tData[BezoekLangStart],"&lt;"&amp;($A6568+1/24))-COUNTIF(tData[BezoekLangEind],"&lt;="&amp;$A6568)</f>
        <v/>
      </c>
      <c r="G6568" s="15">
        <f>IF($D6568=1,$B6568*100+$C6568,-1)</f>
        <v/>
      </c>
      <c r="H6568" s="15">
        <f>IF($D6568=1,$B6568,-1)</f>
        <v/>
      </c>
      <c r="I6568" s="15">
        <f>IF($D6568=1,$C6568,-1)</f>
        <v/>
      </c>
    </row>
    <row r="6569">
      <c r="A6569" s="33" t="n">
        <v>45565.58333333334</v>
      </c>
      <c r="B6569" s="15">
        <f>WEEKDAY($A6569,2)</f>
        <v/>
      </c>
      <c r="C6569" s="15">
        <f>HOUR($A6569)</f>
        <v/>
      </c>
      <c r="D6569" s="15">
        <f>IF(AND($A6569&gt;=Instellingen!$B$6,$A6569&lt;Instellingen!$B$7),1,0)</f>
        <v/>
      </c>
      <c r="E6569" s="15">
        <f>COUNTIF(tData[BezoekStart],"&lt;"&amp;($A6569+1/24))-COUNTIF(tData[BezoekEind],"&lt;="&amp;$A6569)</f>
        <v/>
      </c>
      <c r="F6569" s="15">
        <f>COUNTIF(tData[BezoekLangStart],"&lt;"&amp;($A6569+1/24))-COUNTIF(tData[BezoekLangEind],"&lt;="&amp;$A6569)</f>
        <v/>
      </c>
      <c r="G6569" s="15">
        <f>IF($D6569=1,$B6569*100+$C6569,-1)</f>
        <v/>
      </c>
      <c r="H6569" s="15">
        <f>IF($D6569=1,$B6569,-1)</f>
        <v/>
      </c>
      <c r="I6569" s="15">
        <f>IF($D6569=1,$C6569,-1)</f>
        <v/>
      </c>
    </row>
    <row r="6570">
      <c r="A6570" s="33" t="n">
        <v>45565.625</v>
      </c>
      <c r="B6570" s="15">
        <f>WEEKDAY($A6570,2)</f>
        <v/>
      </c>
      <c r="C6570" s="15">
        <f>HOUR($A6570)</f>
        <v/>
      </c>
      <c r="D6570" s="15">
        <f>IF(AND($A6570&gt;=Instellingen!$B$6,$A6570&lt;Instellingen!$B$7),1,0)</f>
        <v/>
      </c>
      <c r="E6570" s="15">
        <f>COUNTIF(tData[BezoekStart],"&lt;"&amp;($A6570+1/24))-COUNTIF(tData[BezoekEind],"&lt;="&amp;$A6570)</f>
        <v/>
      </c>
      <c r="F6570" s="15">
        <f>COUNTIF(tData[BezoekLangStart],"&lt;"&amp;($A6570+1/24))-COUNTIF(tData[BezoekLangEind],"&lt;="&amp;$A6570)</f>
        <v/>
      </c>
      <c r="G6570" s="15">
        <f>IF($D6570=1,$B6570*100+$C6570,-1)</f>
        <v/>
      </c>
      <c r="H6570" s="15">
        <f>IF($D6570=1,$B6570,-1)</f>
        <v/>
      </c>
      <c r="I6570" s="15">
        <f>IF($D6570=1,$C6570,-1)</f>
        <v/>
      </c>
    </row>
    <row r="6571">
      <c r="A6571" s="33" t="n">
        <v>45565.66666666666</v>
      </c>
      <c r="B6571" s="15">
        <f>WEEKDAY($A6571,2)</f>
        <v/>
      </c>
      <c r="C6571" s="15">
        <f>HOUR($A6571)</f>
        <v/>
      </c>
      <c r="D6571" s="15">
        <f>IF(AND($A6571&gt;=Instellingen!$B$6,$A6571&lt;Instellingen!$B$7),1,0)</f>
        <v/>
      </c>
      <c r="E6571" s="15">
        <f>COUNTIF(tData[BezoekStart],"&lt;"&amp;($A6571+1/24))-COUNTIF(tData[BezoekEind],"&lt;="&amp;$A6571)</f>
        <v/>
      </c>
      <c r="F6571" s="15">
        <f>COUNTIF(tData[BezoekLangStart],"&lt;"&amp;($A6571+1/24))-COUNTIF(tData[BezoekLangEind],"&lt;="&amp;$A6571)</f>
        <v/>
      </c>
      <c r="G6571" s="15">
        <f>IF($D6571=1,$B6571*100+$C6571,-1)</f>
        <v/>
      </c>
      <c r="H6571" s="15">
        <f>IF($D6571=1,$B6571,-1)</f>
        <v/>
      </c>
      <c r="I6571" s="15">
        <f>IF($D6571=1,$C6571,-1)</f>
        <v/>
      </c>
    </row>
    <row r="6572">
      <c r="A6572" s="33" t="n">
        <v>45565.70833333334</v>
      </c>
      <c r="B6572" s="15">
        <f>WEEKDAY($A6572,2)</f>
        <v/>
      </c>
      <c r="C6572" s="15">
        <f>HOUR($A6572)</f>
        <v/>
      </c>
      <c r="D6572" s="15">
        <f>IF(AND($A6572&gt;=Instellingen!$B$6,$A6572&lt;Instellingen!$B$7),1,0)</f>
        <v/>
      </c>
      <c r="E6572" s="15">
        <f>COUNTIF(tData[BezoekStart],"&lt;"&amp;($A6572+1/24))-COUNTIF(tData[BezoekEind],"&lt;="&amp;$A6572)</f>
        <v/>
      </c>
      <c r="F6572" s="15">
        <f>COUNTIF(tData[BezoekLangStart],"&lt;"&amp;($A6572+1/24))-COUNTIF(tData[BezoekLangEind],"&lt;="&amp;$A6572)</f>
        <v/>
      </c>
      <c r="G6572" s="15">
        <f>IF($D6572=1,$B6572*100+$C6572,-1)</f>
        <v/>
      </c>
      <c r="H6572" s="15">
        <f>IF($D6572=1,$B6572,-1)</f>
        <v/>
      </c>
      <c r="I6572" s="15">
        <f>IF($D6572=1,$C6572,-1)</f>
        <v/>
      </c>
    </row>
    <row r="6573">
      <c r="A6573" s="33" t="n">
        <v>45565.75</v>
      </c>
      <c r="B6573" s="15">
        <f>WEEKDAY($A6573,2)</f>
        <v/>
      </c>
      <c r="C6573" s="15">
        <f>HOUR($A6573)</f>
        <v/>
      </c>
      <c r="D6573" s="15">
        <f>IF(AND($A6573&gt;=Instellingen!$B$6,$A6573&lt;Instellingen!$B$7),1,0)</f>
        <v/>
      </c>
      <c r="E6573" s="15">
        <f>COUNTIF(tData[BezoekStart],"&lt;"&amp;($A6573+1/24))-COUNTIF(tData[BezoekEind],"&lt;="&amp;$A6573)</f>
        <v/>
      </c>
      <c r="F6573" s="15">
        <f>COUNTIF(tData[BezoekLangStart],"&lt;"&amp;($A6573+1/24))-COUNTIF(tData[BezoekLangEind],"&lt;="&amp;$A6573)</f>
        <v/>
      </c>
      <c r="G6573" s="15">
        <f>IF($D6573=1,$B6573*100+$C6573,-1)</f>
        <v/>
      </c>
      <c r="H6573" s="15">
        <f>IF($D6573=1,$B6573,-1)</f>
        <v/>
      </c>
      <c r="I6573" s="15">
        <f>IF($D6573=1,$C6573,-1)</f>
        <v/>
      </c>
    </row>
    <row r="6574">
      <c r="A6574" s="33" t="n">
        <v>45565.79166666666</v>
      </c>
      <c r="B6574" s="15">
        <f>WEEKDAY($A6574,2)</f>
        <v/>
      </c>
      <c r="C6574" s="15">
        <f>HOUR($A6574)</f>
        <v/>
      </c>
      <c r="D6574" s="15">
        <f>IF(AND($A6574&gt;=Instellingen!$B$6,$A6574&lt;Instellingen!$B$7),1,0)</f>
        <v/>
      </c>
      <c r="E6574" s="15">
        <f>COUNTIF(tData[BezoekStart],"&lt;"&amp;($A6574+1/24))-COUNTIF(tData[BezoekEind],"&lt;="&amp;$A6574)</f>
        <v/>
      </c>
      <c r="F6574" s="15">
        <f>COUNTIF(tData[BezoekLangStart],"&lt;"&amp;($A6574+1/24))-COUNTIF(tData[BezoekLangEind],"&lt;="&amp;$A6574)</f>
        <v/>
      </c>
      <c r="G6574" s="15">
        <f>IF($D6574=1,$B6574*100+$C6574,-1)</f>
        <v/>
      </c>
      <c r="H6574" s="15">
        <f>IF($D6574=1,$B6574,-1)</f>
        <v/>
      </c>
      <c r="I6574" s="15">
        <f>IF($D6574=1,$C6574,-1)</f>
        <v/>
      </c>
    </row>
    <row r="6575">
      <c r="A6575" s="33" t="n">
        <v>45565.83333333334</v>
      </c>
      <c r="B6575" s="15">
        <f>WEEKDAY($A6575,2)</f>
        <v/>
      </c>
      <c r="C6575" s="15">
        <f>HOUR($A6575)</f>
        <v/>
      </c>
      <c r="D6575" s="15">
        <f>IF(AND($A6575&gt;=Instellingen!$B$6,$A6575&lt;Instellingen!$B$7),1,0)</f>
        <v/>
      </c>
      <c r="E6575" s="15">
        <f>COUNTIF(tData[BezoekStart],"&lt;"&amp;($A6575+1/24))-COUNTIF(tData[BezoekEind],"&lt;="&amp;$A6575)</f>
        <v/>
      </c>
      <c r="F6575" s="15">
        <f>COUNTIF(tData[BezoekLangStart],"&lt;"&amp;($A6575+1/24))-COUNTIF(tData[BezoekLangEind],"&lt;="&amp;$A6575)</f>
        <v/>
      </c>
      <c r="G6575" s="15">
        <f>IF($D6575=1,$B6575*100+$C6575,-1)</f>
        <v/>
      </c>
      <c r="H6575" s="15">
        <f>IF($D6575=1,$B6575,-1)</f>
        <v/>
      </c>
      <c r="I6575" s="15">
        <f>IF($D6575=1,$C6575,-1)</f>
        <v/>
      </c>
    </row>
    <row r="6576">
      <c r="A6576" s="33" t="n">
        <v>45565.875</v>
      </c>
      <c r="B6576" s="15">
        <f>WEEKDAY($A6576,2)</f>
        <v/>
      </c>
      <c r="C6576" s="15">
        <f>HOUR($A6576)</f>
        <v/>
      </c>
      <c r="D6576" s="15">
        <f>IF(AND($A6576&gt;=Instellingen!$B$6,$A6576&lt;Instellingen!$B$7),1,0)</f>
        <v/>
      </c>
      <c r="E6576" s="15">
        <f>COUNTIF(tData[BezoekStart],"&lt;"&amp;($A6576+1/24))-COUNTIF(tData[BezoekEind],"&lt;="&amp;$A6576)</f>
        <v/>
      </c>
      <c r="F6576" s="15">
        <f>COUNTIF(tData[BezoekLangStart],"&lt;"&amp;($A6576+1/24))-COUNTIF(tData[BezoekLangEind],"&lt;="&amp;$A6576)</f>
        <v/>
      </c>
      <c r="G6576" s="15">
        <f>IF($D6576=1,$B6576*100+$C6576,-1)</f>
        <v/>
      </c>
      <c r="H6576" s="15">
        <f>IF($D6576=1,$B6576,-1)</f>
        <v/>
      </c>
      <c r="I6576" s="15">
        <f>IF($D6576=1,$C6576,-1)</f>
        <v/>
      </c>
    </row>
    <row r="6577">
      <c r="A6577" s="33" t="n">
        <v>45565.91666666666</v>
      </c>
      <c r="B6577" s="15">
        <f>WEEKDAY($A6577,2)</f>
        <v/>
      </c>
      <c r="C6577" s="15">
        <f>HOUR($A6577)</f>
        <v/>
      </c>
      <c r="D6577" s="15">
        <f>IF(AND($A6577&gt;=Instellingen!$B$6,$A6577&lt;Instellingen!$B$7),1,0)</f>
        <v/>
      </c>
      <c r="E6577" s="15">
        <f>COUNTIF(tData[BezoekStart],"&lt;"&amp;($A6577+1/24))-COUNTIF(tData[BezoekEind],"&lt;="&amp;$A6577)</f>
        <v/>
      </c>
      <c r="F6577" s="15">
        <f>COUNTIF(tData[BezoekLangStart],"&lt;"&amp;($A6577+1/24))-COUNTIF(tData[BezoekLangEind],"&lt;="&amp;$A6577)</f>
        <v/>
      </c>
      <c r="G6577" s="15">
        <f>IF($D6577=1,$B6577*100+$C6577,-1)</f>
        <v/>
      </c>
      <c r="H6577" s="15">
        <f>IF($D6577=1,$B6577,-1)</f>
        <v/>
      </c>
      <c r="I6577" s="15">
        <f>IF($D6577=1,$C6577,-1)</f>
        <v/>
      </c>
    </row>
    <row r="6578">
      <c r="A6578" s="33" t="n">
        <v>45565.95833333334</v>
      </c>
      <c r="B6578" s="15">
        <f>WEEKDAY($A6578,2)</f>
        <v/>
      </c>
      <c r="C6578" s="15">
        <f>HOUR($A6578)</f>
        <v/>
      </c>
      <c r="D6578" s="15">
        <f>IF(AND($A6578&gt;=Instellingen!$B$6,$A6578&lt;Instellingen!$B$7),1,0)</f>
        <v/>
      </c>
      <c r="E6578" s="15">
        <f>COUNTIF(tData[BezoekStart],"&lt;"&amp;($A6578+1/24))-COUNTIF(tData[BezoekEind],"&lt;="&amp;$A6578)</f>
        <v/>
      </c>
      <c r="F6578" s="15">
        <f>COUNTIF(tData[BezoekLangStart],"&lt;"&amp;($A6578+1/24))-COUNTIF(tData[BezoekLangEind],"&lt;="&amp;$A6578)</f>
        <v/>
      </c>
      <c r="G6578" s="15">
        <f>IF($D6578=1,$B6578*100+$C6578,-1)</f>
        <v/>
      </c>
      <c r="H6578" s="15">
        <f>IF($D6578=1,$B6578,-1)</f>
        <v/>
      </c>
      <c r="I6578" s="15">
        <f>IF($D6578=1,$C6578,-1)</f>
        <v/>
      </c>
    </row>
    <row r="6579">
      <c r="A6579" s="33" t="n">
        <v>45566</v>
      </c>
      <c r="B6579" s="15">
        <f>WEEKDAY($A6579,2)</f>
        <v/>
      </c>
      <c r="C6579" s="15">
        <f>HOUR($A6579)</f>
        <v/>
      </c>
      <c r="D6579" s="15">
        <f>IF(AND($A6579&gt;=Instellingen!$B$6,$A6579&lt;Instellingen!$B$7),1,0)</f>
        <v/>
      </c>
      <c r="E6579" s="15">
        <f>COUNTIF(tData[BezoekStart],"&lt;"&amp;($A6579+1/24))-COUNTIF(tData[BezoekEind],"&lt;="&amp;$A6579)</f>
        <v/>
      </c>
      <c r="F6579" s="15">
        <f>COUNTIF(tData[BezoekLangStart],"&lt;"&amp;($A6579+1/24))-COUNTIF(tData[BezoekLangEind],"&lt;="&amp;$A6579)</f>
        <v/>
      </c>
      <c r="G6579" s="15">
        <f>IF($D6579=1,$B6579*100+$C6579,-1)</f>
        <v/>
      </c>
      <c r="H6579" s="15">
        <f>IF($D6579=1,$B6579,-1)</f>
        <v/>
      </c>
      <c r="I6579" s="15">
        <f>IF($D6579=1,$C6579,-1)</f>
        <v/>
      </c>
    </row>
    <row r="6580">
      <c r="A6580" s="33" t="n">
        <v>45566.04166666666</v>
      </c>
      <c r="B6580" s="15">
        <f>WEEKDAY($A6580,2)</f>
        <v/>
      </c>
      <c r="C6580" s="15">
        <f>HOUR($A6580)</f>
        <v/>
      </c>
      <c r="D6580" s="15">
        <f>IF(AND($A6580&gt;=Instellingen!$B$6,$A6580&lt;Instellingen!$B$7),1,0)</f>
        <v/>
      </c>
      <c r="E6580" s="15">
        <f>COUNTIF(tData[BezoekStart],"&lt;"&amp;($A6580+1/24))-COUNTIF(tData[BezoekEind],"&lt;="&amp;$A6580)</f>
        <v/>
      </c>
      <c r="F6580" s="15">
        <f>COUNTIF(tData[BezoekLangStart],"&lt;"&amp;($A6580+1/24))-COUNTIF(tData[BezoekLangEind],"&lt;="&amp;$A6580)</f>
        <v/>
      </c>
      <c r="G6580" s="15">
        <f>IF($D6580=1,$B6580*100+$C6580,-1)</f>
        <v/>
      </c>
      <c r="H6580" s="15">
        <f>IF($D6580=1,$B6580,-1)</f>
        <v/>
      </c>
      <c r="I6580" s="15">
        <f>IF($D6580=1,$C6580,-1)</f>
        <v/>
      </c>
    </row>
    <row r="6581">
      <c r="A6581" s="33" t="n">
        <v>45566.08333333334</v>
      </c>
      <c r="B6581" s="15">
        <f>WEEKDAY($A6581,2)</f>
        <v/>
      </c>
      <c r="C6581" s="15">
        <f>HOUR($A6581)</f>
        <v/>
      </c>
      <c r="D6581" s="15">
        <f>IF(AND($A6581&gt;=Instellingen!$B$6,$A6581&lt;Instellingen!$B$7),1,0)</f>
        <v/>
      </c>
      <c r="E6581" s="15">
        <f>COUNTIF(tData[BezoekStart],"&lt;"&amp;($A6581+1/24))-COUNTIF(tData[BezoekEind],"&lt;="&amp;$A6581)</f>
        <v/>
      </c>
      <c r="F6581" s="15">
        <f>COUNTIF(tData[BezoekLangStart],"&lt;"&amp;($A6581+1/24))-COUNTIF(tData[BezoekLangEind],"&lt;="&amp;$A6581)</f>
        <v/>
      </c>
      <c r="G6581" s="15">
        <f>IF($D6581=1,$B6581*100+$C6581,-1)</f>
        <v/>
      </c>
      <c r="H6581" s="15">
        <f>IF($D6581=1,$B6581,-1)</f>
        <v/>
      </c>
      <c r="I6581" s="15">
        <f>IF($D6581=1,$C6581,-1)</f>
        <v/>
      </c>
    </row>
    <row r="6582">
      <c r="A6582" s="33" t="n">
        <v>45566.125</v>
      </c>
      <c r="B6582" s="15">
        <f>WEEKDAY($A6582,2)</f>
        <v/>
      </c>
      <c r="C6582" s="15">
        <f>HOUR($A6582)</f>
        <v/>
      </c>
      <c r="D6582" s="15">
        <f>IF(AND($A6582&gt;=Instellingen!$B$6,$A6582&lt;Instellingen!$B$7),1,0)</f>
        <v/>
      </c>
      <c r="E6582" s="15">
        <f>COUNTIF(tData[BezoekStart],"&lt;"&amp;($A6582+1/24))-COUNTIF(tData[BezoekEind],"&lt;="&amp;$A6582)</f>
        <v/>
      </c>
      <c r="F6582" s="15">
        <f>COUNTIF(tData[BezoekLangStart],"&lt;"&amp;($A6582+1/24))-COUNTIF(tData[BezoekLangEind],"&lt;="&amp;$A6582)</f>
        <v/>
      </c>
      <c r="G6582" s="15">
        <f>IF($D6582=1,$B6582*100+$C6582,-1)</f>
        <v/>
      </c>
      <c r="H6582" s="15">
        <f>IF($D6582=1,$B6582,-1)</f>
        <v/>
      </c>
      <c r="I6582" s="15">
        <f>IF($D6582=1,$C6582,-1)</f>
        <v/>
      </c>
    </row>
    <row r="6583">
      <c r="A6583" s="33" t="n">
        <v>45566.16666666666</v>
      </c>
      <c r="B6583" s="15">
        <f>WEEKDAY($A6583,2)</f>
        <v/>
      </c>
      <c r="C6583" s="15">
        <f>HOUR($A6583)</f>
        <v/>
      </c>
      <c r="D6583" s="15">
        <f>IF(AND($A6583&gt;=Instellingen!$B$6,$A6583&lt;Instellingen!$B$7),1,0)</f>
        <v/>
      </c>
      <c r="E6583" s="15">
        <f>COUNTIF(tData[BezoekStart],"&lt;"&amp;($A6583+1/24))-COUNTIF(tData[BezoekEind],"&lt;="&amp;$A6583)</f>
        <v/>
      </c>
      <c r="F6583" s="15">
        <f>COUNTIF(tData[BezoekLangStart],"&lt;"&amp;($A6583+1/24))-COUNTIF(tData[BezoekLangEind],"&lt;="&amp;$A6583)</f>
        <v/>
      </c>
      <c r="G6583" s="15">
        <f>IF($D6583=1,$B6583*100+$C6583,-1)</f>
        <v/>
      </c>
      <c r="H6583" s="15">
        <f>IF($D6583=1,$B6583,-1)</f>
        <v/>
      </c>
      <c r="I6583" s="15">
        <f>IF($D6583=1,$C6583,-1)</f>
        <v/>
      </c>
    </row>
    <row r="6584">
      <c r="A6584" s="33" t="n">
        <v>45566.20833333334</v>
      </c>
      <c r="B6584" s="15">
        <f>WEEKDAY($A6584,2)</f>
        <v/>
      </c>
      <c r="C6584" s="15">
        <f>HOUR($A6584)</f>
        <v/>
      </c>
      <c r="D6584" s="15">
        <f>IF(AND($A6584&gt;=Instellingen!$B$6,$A6584&lt;Instellingen!$B$7),1,0)</f>
        <v/>
      </c>
      <c r="E6584" s="15">
        <f>COUNTIF(tData[BezoekStart],"&lt;"&amp;($A6584+1/24))-COUNTIF(tData[BezoekEind],"&lt;="&amp;$A6584)</f>
        <v/>
      </c>
      <c r="F6584" s="15">
        <f>COUNTIF(tData[BezoekLangStart],"&lt;"&amp;($A6584+1/24))-COUNTIF(tData[BezoekLangEind],"&lt;="&amp;$A6584)</f>
        <v/>
      </c>
      <c r="G6584" s="15">
        <f>IF($D6584=1,$B6584*100+$C6584,-1)</f>
        <v/>
      </c>
      <c r="H6584" s="15">
        <f>IF($D6584=1,$B6584,-1)</f>
        <v/>
      </c>
      <c r="I6584" s="15">
        <f>IF($D6584=1,$C6584,-1)</f>
        <v/>
      </c>
    </row>
    <row r="6585">
      <c r="A6585" s="33" t="n">
        <v>45566.25</v>
      </c>
      <c r="B6585" s="15">
        <f>WEEKDAY($A6585,2)</f>
        <v/>
      </c>
      <c r="C6585" s="15">
        <f>HOUR($A6585)</f>
        <v/>
      </c>
      <c r="D6585" s="15">
        <f>IF(AND($A6585&gt;=Instellingen!$B$6,$A6585&lt;Instellingen!$B$7),1,0)</f>
        <v/>
      </c>
      <c r="E6585" s="15">
        <f>COUNTIF(tData[BezoekStart],"&lt;"&amp;($A6585+1/24))-COUNTIF(tData[BezoekEind],"&lt;="&amp;$A6585)</f>
        <v/>
      </c>
      <c r="F6585" s="15">
        <f>COUNTIF(tData[BezoekLangStart],"&lt;"&amp;($A6585+1/24))-COUNTIF(tData[BezoekLangEind],"&lt;="&amp;$A6585)</f>
        <v/>
      </c>
      <c r="G6585" s="15">
        <f>IF($D6585=1,$B6585*100+$C6585,-1)</f>
        <v/>
      </c>
      <c r="H6585" s="15">
        <f>IF($D6585=1,$B6585,-1)</f>
        <v/>
      </c>
      <c r="I6585" s="15">
        <f>IF($D6585=1,$C6585,-1)</f>
        <v/>
      </c>
    </row>
    <row r="6586">
      <c r="A6586" s="33" t="n">
        <v>45566.29166666666</v>
      </c>
      <c r="B6586" s="15">
        <f>WEEKDAY($A6586,2)</f>
        <v/>
      </c>
      <c r="C6586" s="15">
        <f>HOUR($A6586)</f>
        <v/>
      </c>
      <c r="D6586" s="15">
        <f>IF(AND($A6586&gt;=Instellingen!$B$6,$A6586&lt;Instellingen!$B$7),1,0)</f>
        <v/>
      </c>
      <c r="E6586" s="15">
        <f>COUNTIF(tData[BezoekStart],"&lt;"&amp;($A6586+1/24))-COUNTIF(tData[BezoekEind],"&lt;="&amp;$A6586)</f>
        <v/>
      </c>
      <c r="F6586" s="15">
        <f>COUNTIF(tData[BezoekLangStart],"&lt;"&amp;($A6586+1/24))-COUNTIF(tData[BezoekLangEind],"&lt;="&amp;$A6586)</f>
        <v/>
      </c>
      <c r="G6586" s="15">
        <f>IF($D6586=1,$B6586*100+$C6586,-1)</f>
        <v/>
      </c>
      <c r="H6586" s="15">
        <f>IF($D6586=1,$B6586,-1)</f>
        <v/>
      </c>
      <c r="I6586" s="15">
        <f>IF($D6586=1,$C6586,-1)</f>
        <v/>
      </c>
    </row>
    <row r="6587">
      <c r="A6587" s="33" t="n">
        <v>45566.33333333334</v>
      </c>
      <c r="B6587" s="15">
        <f>WEEKDAY($A6587,2)</f>
        <v/>
      </c>
      <c r="C6587" s="15">
        <f>HOUR($A6587)</f>
        <v/>
      </c>
      <c r="D6587" s="15">
        <f>IF(AND($A6587&gt;=Instellingen!$B$6,$A6587&lt;Instellingen!$B$7),1,0)</f>
        <v/>
      </c>
      <c r="E6587" s="15">
        <f>COUNTIF(tData[BezoekStart],"&lt;"&amp;($A6587+1/24))-COUNTIF(tData[BezoekEind],"&lt;="&amp;$A6587)</f>
        <v/>
      </c>
      <c r="F6587" s="15">
        <f>COUNTIF(tData[BezoekLangStart],"&lt;"&amp;($A6587+1/24))-COUNTIF(tData[BezoekLangEind],"&lt;="&amp;$A6587)</f>
        <v/>
      </c>
      <c r="G6587" s="15">
        <f>IF($D6587=1,$B6587*100+$C6587,-1)</f>
        <v/>
      </c>
      <c r="H6587" s="15">
        <f>IF($D6587=1,$B6587,-1)</f>
        <v/>
      </c>
      <c r="I6587" s="15">
        <f>IF($D6587=1,$C6587,-1)</f>
        <v/>
      </c>
    </row>
    <row r="6588">
      <c r="A6588" s="33" t="n">
        <v>45566.375</v>
      </c>
      <c r="B6588" s="15">
        <f>WEEKDAY($A6588,2)</f>
        <v/>
      </c>
      <c r="C6588" s="15">
        <f>HOUR($A6588)</f>
        <v/>
      </c>
      <c r="D6588" s="15">
        <f>IF(AND($A6588&gt;=Instellingen!$B$6,$A6588&lt;Instellingen!$B$7),1,0)</f>
        <v/>
      </c>
      <c r="E6588" s="15">
        <f>COUNTIF(tData[BezoekStart],"&lt;"&amp;($A6588+1/24))-COUNTIF(tData[BezoekEind],"&lt;="&amp;$A6588)</f>
        <v/>
      </c>
      <c r="F6588" s="15">
        <f>COUNTIF(tData[BezoekLangStart],"&lt;"&amp;($A6588+1/24))-COUNTIF(tData[BezoekLangEind],"&lt;="&amp;$A6588)</f>
        <v/>
      </c>
      <c r="G6588" s="15">
        <f>IF($D6588=1,$B6588*100+$C6588,-1)</f>
        <v/>
      </c>
      <c r="H6588" s="15">
        <f>IF($D6588=1,$B6588,-1)</f>
        <v/>
      </c>
      <c r="I6588" s="15">
        <f>IF($D6588=1,$C6588,-1)</f>
        <v/>
      </c>
    </row>
    <row r="6589">
      <c r="A6589" s="33" t="n">
        <v>45566.41666666666</v>
      </c>
      <c r="B6589" s="15">
        <f>WEEKDAY($A6589,2)</f>
        <v/>
      </c>
      <c r="C6589" s="15">
        <f>HOUR($A6589)</f>
        <v/>
      </c>
      <c r="D6589" s="15">
        <f>IF(AND($A6589&gt;=Instellingen!$B$6,$A6589&lt;Instellingen!$B$7),1,0)</f>
        <v/>
      </c>
      <c r="E6589" s="15">
        <f>COUNTIF(tData[BezoekStart],"&lt;"&amp;($A6589+1/24))-COUNTIF(tData[BezoekEind],"&lt;="&amp;$A6589)</f>
        <v/>
      </c>
      <c r="F6589" s="15">
        <f>COUNTIF(tData[BezoekLangStart],"&lt;"&amp;($A6589+1/24))-COUNTIF(tData[BezoekLangEind],"&lt;="&amp;$A6589)</f>
        <v/>
      </c>
      <c r="G6589" s="15">
        <f>IF($D6589=1,$B6589*100+$C6589,-1)</f>
        <v/>
      </c>
      <c r="H6589" s="15">
        <f>IF($D6589=1,$B6589,-1)</f>
        <v/>
      </c>
      <c r="I6589" s="15">
        <f>IF($D6589=1,$C6589,-1)</f>
        <v/>
      </c>
    </row>
    <row r="6590">
      <c r="A6590" s="33" t="n">
        <v>45566.45833333334</v>
      </c>
      <c r="B6590" s="15">
        <f>WEEKDAY($A6590,2)</f>
        <v/>
      </c>
      <c r="C6590" s="15">
        <f>HOUR($A6590)</f>
        <v/>
      </c>
      <c r="D6590" s="15">
        <f>IF(AND($A6590&gt;=Instellingen!$B$6,$A6590&lt;Instellingen!$B$7),1,0)</f>
        <v/>
      </c>
      <c r="E6590" s="15">
        <f>COUNTIF(tData[BezoekStart],"&lt;"&amp;($A6590+1/24))-COUNTIF(tData[BezoekEind],"&lt;="&amp;$A6590)</f>
        <v/>
      </c>
      <c r="F6590" s="15">
        <f>COUNTIF(tData[BezoekLangStart],"&lt;"&amp;($A6590+1/24))-COUNTIF(tData[BezoekLangEind],"&lt;="&amp;$A6590)</f>
        <v/>
      </c>
      <c r="G6590" s="15">
        <f>IF($D6590=1,$B6590*100+$C6590,-1)</f>
        <v/>
      </c>
      <c r="H6590" s="15">
        <f>IF($D6590=1,$B6590,-1)</f>
        <v/>
      </c>
      <c r="I6590" s="15">
        <f>IF($D6590=1,$C6590,-1)</f>
        <v/>
      </c>
    </row>
    <row r="6591">
      <c r="A6591" s="33" t="n">
        <v>45566.5</v>
      </c>
      <c r="B6591" s="15">
        <f>WEEKDAY($A6591,2)</f>
        <v/>
      </c>
      <c r="C6591" s="15">
        <f>HOUR($A6591)</f>
        <v/>
      </c>
      <c r="D6591" s="15">
        <f>IF(AND($A6591&gt;=Instellingen!$B$6,$A6591&lt;Instellingen!$B$7),1,0)</f>
        <v/>
      </c>
      <c r="E6591" s="15">
        <f>COUNTIF(tData[BezoekStart],"&lt;"&amp;($A6591+1/24))-COUNTIF(tData[BezoekEind],"&lt;="&amp;$A6591)</f>
        <v/>
      </c>
      <c r="F6591" s="15">
        <f>COUNTIF(tData[BezoekLangStart],"&lt;"&amp;($A6591+1/24))-COUNTIF(tData[BezoekLangEind],"&lt;="&amp;$A6591)</f>
        <v/>
      </c>
      <c r="G6591" s="15">
        <f>IF($D6591=1,$B6591*100+$C6591,-1)</f>
        <v/>
      </c>
      <c r="H6591" s="15">
        <f>IF($D6591=1,$B6591,-1)</f>
        <v/>
      </c>
      <c r="I6591" s="15">
        <f>IF($D6591=1,$C6591,-1)</f>
        <v/>
      </c>
    </row>
    <row r="6592">
      <c r="A6592" s="33" t="n">
        <v>45566.54166666666</v>
      </c>
      <c r="B6592" s="15">
        <f>WEEKDAY($A6592,2)</f>
        <v/>
      </c>
      <c r="C6592" s="15">
        <f>HOUR($A6592)</f>
        <v/>
      </c>
      <c r="D6592" s="15">
        <f>IF(AND($A6592&gt;=Instellingen!$B$6,$A6592&lt;Instellingen!$B$7),1,0)</f>
        <v/>
      </c>
      <c r="E6592" s="15">
        <f>COUNTIF(tData[BezoekStart],"&lt;"&amp;($A6592+1/24))-COUNTIF(tData[BezoekEind],"&lt;="&amp;$A6592)</f>
        <v/>
      </c>
      <c r="F6592" s="15">
        <f>COUNTIF(tData[BezoekLangStart],"&lt;"&amp;($A6592+1/24))-COUNTIF(tData[BezoekLangEind],"&lt;="&amp;$A6592)</f>
        <v/>
      </c>
      <c r="G6592" s="15">
        <f>IF($D6592=1,$B6592*100+$C6592,-1)</f>
        <v/>
      </c>
      <c r="H6592" s="15">
        <f>IF($D6592=1,$B6592,-1)</f>
        <v/>
      </c>
      <c r="I6592" s="15">
        <f>IF($D6592=1,$C6592,-1)</f>
        <v/>
      </c>
    </row>
    <row r="6593">
      <c r="A6593" s="33" t="n">
        <v>45566.58333333334</v>
      </c>
      <c r="B6593" s="15">
        <f>WEEKDAY($A6593,2)</f>
        <v/>
      </c>
      <c r="C6593" s="15">
        <f>HOUR($A6593)</f>
        <v/>
      </c>
      <c r="D6593" s="15">
        <f>IF(AND($A6593&gt;=Instellingen!$B$6,$A6593&lt;Instellingen!$B$7),1,0)</f>
        <v/>
      </c>
      <c r="E6593" s="15">
        <f>COUNTIF(tData[BezoekStart],"&lt;"&amp;($A6593+1/24))-COUNTIF(tData[BezoekEind],"&lt;="&amp;$A6593)</f>
        <v/>
      </c>
      <c r="F6593" s="15">
        <f>COUNTIF(tData[BezoekLangStart],"&lt;"&amp;($A6593+1/24))-COUNTIF(tData[BezoekLangEind],"&lt;="&amp;$A6593)</f>
        <v/>
      </c>
      <c r="G6593" s="15">
        <f>IF($D6593=1,$B6593*100+$C6593,-1)</f>
        <v/>
      </c>
      <c r="H6593" s="15">
        <f>IF($D6593=1,$B6593,-1)</f>
        <v/>
      </c>
      <c r="I6593" s="15">
        <f>IF($D6593=1,$C6593,-1)</f>
        <v/>
      </c>
    </row>
    <row r="6594">
      <c r="A6594" s="33" t="n">
        <v>45566.625</v>
      </c>
      <c r="B6594" s="15">
        <f>WEEKDAY($A6594,2)</f>
        <v/>
      </c>
      <c r="C6594" s="15">
        <f>HOUR($A6594)</f>
        <v/>
      </c>
      <c r="D6594" s="15">
        <f>IF(AND($A6594&gt;=Instellingen!$B$6,$A6594&lt;Instellingen!$B$7),1,0)</f>
        <v/>
      </c>
      <c r="E6594" s="15">
        <f>COUNTIF(tData[BezoekStart],"&lt;"&amp;($A6594+1/24))-COUNTIF(tData[BezoekEind],"&lt;="&amp;$A6594)</f>
        <v/>
      </c>
      <c r="F6594" s="15">
        <f>COUNTIF(tData[BezoekLangStart],"&lt;"&amp;($A6594+1/24))-COUNTIF(tData[BezoekLangEind],"&lt;="&amp;$A6594)</f>
        <v/>
      </c>
      <c r="G6594" s="15">
        <f>IF($D6594=1,$B6594*100+$C6594,-1)</f>
        <v/>
      </c>
      <c r="H6594" s="15">
        <f>IF($D6594=1,$B6594,-1)</f>
        <v/>
      </c>
      <c r="I6594" s="15">
        <f>IF($D6594=1,$C6594,-1)</f>
        <v/>
      </c>
    </row>
    <row r="6595">
      <c r="A6595" s="33" t="n">
        <v>45566.66666666666</v>
      </c>
      <c r="B6595" s="15">
        <f>WEEKDAY($A6595,2)</f>
        <v/>
      </c>
      <c r="C6595" s="15">
        <f>HOUR($A6595)</f>
        <v/>
      </c>
      <c r="D6595" s="15">
        <f>IF(AND($A6595&gt;=Instellingen!$B$6,$A6595&lt;Instellingen!$B$7),1,0)</f>
        <v/>
      </c>
      <c r="E6595" s="15">
        <f>COUNTIF(tData[BezoekStart],"&lt;"&amp;($A6595+1/24))-COUNTIF(tData[BezoekEind],"&lt;="&amp;$A6595)</f>
        <v/>
      </c>
      <c r="F6595" s="15">
        <f>COUNTIF(tData[BezoekLangStart],"&lt;"&amp;($A6595+1/24))-COUNTIF(tData[BezoekLangEind],"&lt;="&amp;$A6595)</f>
        <v/>
      </c>
      <c r="G6595" s="15">
        <f>IF($D6595=1,$B6595*100+$C6595,-1)</f>
        <v/>
      </c>
      <c r="H6595" s="15">
        <f>IF($D6595=1,$B6595,-1)</f>
        <v/>
      </c>
      <c r="I6595" s="15">
        <f>IF($D6595=1,$C6595,-1)</f>
        <v/>
      </c>
    </row>
    <row r="6596">
      <c r="A6596" s="33" t="n">
        <v>45566.70833333334</v>
      </c>
      <c r="B6596" s="15">
        <f>WEEKDAY($A6596,2)</f>
        <v/>
      </c>
      <c r="C6596" s="15">
        <f>HOUR($A6596)</f>
        <v/>
      </c>
      <c r="D6596" s="15">
        <f>IF(AND($A6596&gt;=Instellingen!$B$6,$A6596&lt;Instellingen!$B$7),1,0)</f>
        <v/>
      </c>
      <c r="E6596" s="15">
        <f>COUNTIF(tData[BezoekStart],"&lt;"&amp;($A6596+1/24))-COUNTIF(tData[BezoekEind],"&lt;="&amp;$A6596)</f>
        <v/>
      </c>
      <c r="F6596" s="15">
        <f>COUNTIF(tData[BezoekLangStart],"&lt;"&amp;($A6596+1/24))-COUNTIF(tData[BezoekLangEind],"&lt;="&amp;$A6596)</f>
        <v/>
      </c>
      <c r="G6596" s="15">
        <f>IF($D6596=1,$B6596*100+$C6596,-1)</f>
        <v/>
      </c>
      <c r="H6596" s="15">
        <f>IF($D6596=1,$B6596,-1)</f>
        <v/>
      </c>
      <c r="I6596" s="15">
        <f>IF($D6596=1,$C6596,-1)</f>
        <v/>
      </c>
    </row>
    <row r="6597">
      <c r="A6597" s="33" t="n">
        <v>45566.75</v>
      </c>
      <c r="B6597" s="15">
        <f>WEEKDAY($A6597,2)</f>
        <v/>
      </c>
      <c r="C6597" s="15">
        <f>HOUR($A6597)</f>
        <v/>
      </c>
      <c r="D6597" s="15">
        <f>IF(AND($A6597&gt;=Instellingen!$B$6,$A6597&lt;Instellingen!$B$7),1,0)</f>
        <v/>
      </c>
      <c r="E6597" s="15">
        <f>COUNTIF(tData[BezoekStart],"&lt;"&amp;($A6597+1/24))-COUNTIF(tData[BezoekEind],"&lt;="&amp;$A6597)</f>
        <v/>
      </c>
      <c r="F6597" s="15">
        <f>COUNTIF(tData[BezoekLangStart],"&lt;"&amp;($A6597+1/24))-COUNTIF(tData[BezoekLangEind],"&lt;="&amp;$A6597)</f>
        <v/>
      </c>
      <c r="G6597" s="15">
        <f>IF($D6597=1,$B6597*100+$C6597,-1)</f>
        <v/>
      </c>
      <c r="H6597" s="15">
        <f>IF($D6597=1,$B6597,-1)</f>
        <v/>
      </c>
      <c r="I6597" s="15">
        <f>IF($D6597=1,$C6597,-1)</f>
        <v/>
      </c>
    </row>
    <row r="6598">
      <c r="A6598" s="33" t="n">
        <v>45566.79166666666</v>
      </c>
      <c r="B6598" s="15">
        <f>WEEKDAY($A6598,2)</f>
        <v/>
      </c>
      <c r="C6598" s="15">
        <f>HOUR($A6598)</f>
        <v/>
      </c>
      <c r="D6598" s="15">
        <f>IF(AND($A6598&gt;=Instellingen!$B$6,$A6598&lt;Instellingen!$B$7),1,0)</f>
        <v/>
      </c>
      <c r="E6598" s="15">
        <f>COUNTIF(tData[BezoekStart],"&lt;"&amp;($A6598+1/24))-COUNTIF(tData[BezoekEind],"&lt;="&amp;$A6598)</f>
        <v/>
      </c>
      <c r="F6598" s="15">
        <f>COUNTIF(tData[BezoekLangStart],"&lt;"&amp;($A6598+1/24))-COUNTIF(tData[BezoekLangEind],"&lt;="&amp;$A6598)</f>
        <v/>
      </c>
      <c r="G6598" s="15">
        <f>IF($D6598=1,$B6598*100+$C6598,-1)</f>
        <v/>
      </c>
      <c r="H6598" s="15">
        <f>IF($D6598=1,$B6598,-1)</f>
        <v/>
      </c>
      <c r="I6598" s="15">
        <f>IF($D6598=1,$C6598,-1)</f>
        <v/>
      </c>
    </row>
    <row r="6599">
      <c r="A6599" s="33" t="n">
        <v>45566.83333333334</v>
      </c>
      <c r="B6599" s="15">
        <f>WEEKDAY($A6599,2)</f>
        <v/>
      </c>
      <c r="C6599" s="15">
        <f>HOUR($A6599)</f>
        <v/>
      </c>
      <c r="D6599" s="15">
        <f>IF(AND($A6599&gt;=Instellingen!$B$6,$A6599&lt;Instellingen!$B$7),1,0)</f>
        <v/>
      </c>
      <c r="E6599" s="15">
        <f>COUNTIF(tData[BezoekStart],"&lt;"&amp;($A6599+1/24))-COUNTIF(tData[BezoekEind],"&lt;="&amp;$A6599)</f>
        <v/>
      </c>
      <c r="F6599" s="15">
        <f>COUNTIF(tData[BezoekLangStart],"&lt;"&amp;($A6599+1/24))-COUNTIF(tData[BezoekLangEind],"&lt;="&amp;$A6599)</f>
        <v/>
      </c>
      <c r="G6599" s="15">
        <f>IF($D6599=1,$B6599*100+$C6599,-1)</f>
        <v/>
      </c>
      <c r="H6599" s="15">
        <f>IF($D6599=1,$B6599,-1)</f>
        <v/>
      </c>
      <c r="I6599" s="15">
        <f>IF($D6599=1,$C6599,-1)</f>
        <v/>
      </c>
    </row>
    <row r="6600">
      <c r="A6600" s="33" t="n">
        <v>45566.875</v>
      </c>
      <c r="B6600" s="15">
        <f>WEEKDAY($A6600,2)</f>
        <v/>
      </c>
      <c r="C6600" s="15">
        <f>HOUR($A6600)</f>
        <v/>
      </c>
      <c r="D6600" s="15">
        <f>IF(AND($A6600&gt;=Instellingen!$B$6,$A6600&lt;Instellingen!$B$7),1,0)</f>
        <v/>
      </c>
      <c r="E6600" s="15">
        <f>COUNTIF(tData[BezoekStart],"&lt;"&amp;($A6600+1/24))-COUNTIF(tData[BezoekEind],"&lt;="&amp;$A6600)</f>
        <v/>
      </c>
      <c r="F6600" s="15">
        <f>COUNTIF(tData[BezoekLangStart],"&lt;"&amp;($A6600+1/24))-COUNTIF(tData[BezoekLangEind],"&lt;="&amp;$A6600)</f>
        <v/>
      </c>
      <c r="G6600" s="15">
        <f>IF($D6600=1,$B6600*100+$C6600,-1)</f>
        <v/>
      </c>
      <c r="H6600" s="15">
        <f>IF($D6600=1,$B6600,-1)</f>
        <v/>
      </c>
      <c r="I6600" s="15">
        <f>IF($D6600=1,$C6600,-1)</f>
        <v/>
      </c>
    </row>
    <row r="6601">
      <c r="A6601" s="33" t="n">
        <v>45566.91666666666</v>
      </c>
      <c r="B6601" s="15">
        <f>WEEKDAY($A6601,2)</f>
        <v/>
      </c>
      <c r="C6601" s="15">
        <f>HOUR($A6601)</f>
        <v/>
      </c>
      <c r="D6601" s="15">
        <f>IF(AND($A6601&gt;=Instellingen!$B$6,$A6601&lt;Instellingen!$B$7),1,0)</f>
        <v/>
      </c>
      <c r="E6601" s="15">
        <f>COUNTIF(tData[BezoekStart],"&lt;"&amp;($A6601+1/24))-COUNTIF(tData[BezoekEind],"&lt;="&amp;$A6601)</f>
        <v/>
      </c>
      <c r="F6601" s="15">
        <f>COUNTIF(tData[BezoekLangStart],"&lt;"&amp;($A6601+1/24))-COUNTIF(tData[BezoekLangEind],"&lt;="&amp;$A6601)</f>
        <v/>
      </c>
      <c r="G6601" s="15">
        <f>IF($D6601=1,$B6601*100+$C6601,-1)</f>
        <v/>
      </c>
      <c r="H6601" s="15">
        <f>IF($D6601=1,$B6601,-1)</f>
        <v/>
      </c>
      <c r="I6601" s="15">
        <f>IF($D6601=1,$C6601,-1)</f>
        <v/>
      </c>
    </row>
    <row r="6602">
      <c r="A6602" s="33" t="n">
        <v>45566.95833333334</v>
      </c>
      <c r="B6602" s="15">
        <f>WEEKDAY($A6602,2)</f>
        <v/>
      </c>
      <c r="C6602" s="15">
        <f>HOUR($A6602)</f>
        <v/>
      </c>
      <c r="D6602" s="15">
        <f>IF(AND($A6602&gt;=Instellingen!$B$6,$A6602&lt;Instellingen!$B$7),1,0)</f>
        <v/>
      </c>
      <c r="E6602" s="15">
        <f>COUNTIF(tData[BezoekStart],"&lt;"&amp;($A6602+1/24))-COUNTIF(tData[BezoekEind],"&lt;="&amp;$A6602)</f>
        <v/>
      </c>
      <c r="F6602" s="15">
        <f>COUNTIF(tData[BezoekLangStart],"&lt;"&amp;($A6602+1/24))-COUNTIF(tData[BezoekLangEind],"&lt;="&amp;$A6602)</f>
        <v/>
      </c>
      <c r="G6602" s="15">
        <f>IF($D6602=1,$B6602*100+$C6602,-1)</f>
        <v/>
      </c>
      <c r="H6602" s="15">
        <f>IF($D6602=1,$B6602,-1)</f>
        <v/>
      </c>
      <c r="I6602" s="15">
        <f>IF($D6602=1,$C6602,-1)</f>
        <v/>
      </c>
    </row>
    <row r="6603">
      <c r="A6603" s="33" t="n">
        <v>45567</v>
      </c>
      <c r="B6603" s="15">
        <f>WEEKDAY($A6603,2)</f>
        <v/>
      </c>
      <c r="C6603" s="15">
        <f>HOUR($A6603)</f>
        <v/>
      </c>
      <c r="D6603" s="15">
        <f>IF(AND($A6603&gt;=Instellingen!$B$6,$A6603&lt;Instellingen!$B$7),1,0)</f>
        <v/>
      </c>
      <c r="E6603" s="15">
        <f>COUNTIF(tData[BezoekStart],"&lt;"&amp;($A6603+1/24))-COUNTIF(tData[BezoekEind],"&lt;="&amp;$A6603)</f>
        <v/>
      </c>
      <c r="F6603" s="15">
        <f>COUNTIF(tData[BezoekLangStart],"&lt;"&amp;($A6603+1/24))-COUNTIF(tData[BezoekLangEind],"&lt;="&amp;$A6603)</f>
        <v/>
      </c>
      <c r="G6603" s="15">
        <f>IF($D6603=1,$B6603*100+$C6603,-1)</f>
        <v/>
      </c>
      <c r="H6603" s="15">
        <f>IF($D6603=1,$B6603,-1)</f>
        <v/>
      </c>
      <c r="I6603" s="15">
        <f>IF($D6603=1,$C6603,-1)</f>
        <v/>
      </c>
    </row>
    <row r="6604">
      <c r="A6604" s="33" t="n">
        <v>45567.04166666666</v>
      </c>
      <c r="B6604" s="15">
        <f>WEEKDAY($A6604,2)</f>
        <v/>
      </c>
      <c r="C6604" s="15">
        <f>HOUR($A6604)</f>
        <v/>
      </c>
      <c r="D6604" s="15">
        <f>IF(AND($A6604&gt;=Instellingen!$B$6,$A6604&lt;Instellingen!$B$7),1,0)</f>
        <v/>
      </c>
      <c r="E6604" s="15">
        <f>COUNTIF(tData[BezoekStart],"&lt;"&amp;($A6604+1/24))-COUNTIF(tData[BezoekEind],"&lt;="&amp;$A6604)</f>
        <v/>
      </c>
      <c r="F6604" s="15">
        <f>COUNTIF(tData[BezoekLangStart],"&lt;"&amp;($A6604+1/24))-COUNTIF(tData[BezoekLangEind],"&lt;="&amp;$A6604)</f>
        <v/>
      </c>
      <c r="G6604" s="15">
        <f>IF($D6604=1,$B6604*100+$C6604,-1)</f>
        <v/>
      </c>
      <c r="H6604" s="15">
        <f>IF($D6604=1,$B6604,-1)</f>
        <v/>
      </c>
      <c r="I6604" s="15">
        <f>IF($D6604=1,$C6604,-1)</f>
        <v/>
      </c>
    </row>
    <row r="6605">
      <c r="A6605" s="33" t="n">
        <v>45567.08333333334</v>
      </c>
      <c r="B6605" s="15">
        <f>WEEKDAY($A6605,2)</f>
        <v/>
      </c>
      <c r="C6605" s="15">
        <f>HOUR($A6605)</f>
        <v/>
      </c>
      <c r="D6605" s="15">
        <f>IF(AND($A6605&gt;=Instellingen!$B$6,$A6605&lt;Instellingen!$B$7),1,0)</f>
        <v/>
      </c>
      <c r="E6605" s="15">
        <f>COUNTIF(tData[BezoekStart],"&lt;"&amp;($A6605+1/24))-COUNTIF(tData[BezoekEind],"&lt;="&amp;$A6605)</f>
        <v/>
      </c>
      <c r="F6605" s="15">
        <f>COUNTIF(tData[BezoekLangStart],"&lt;"&amp;($A6605+1/24))-COUNTIF(tData[BezoekLangEind],"&lt;="&amp;$A6605)</f>
        <v/>
      </c>
      <c r="G6605" s="15">
        <f>IF($D6605=1,$B6605*100+$C6605,-1)</f>
        <v/>
      </c>
      <c r="H6605" s="15">
        <f>IF($D6605=1,$B6605,-1)</f>
        <v/>
      </c>
      <c r="I6605" s="15">
        <f>IF($D6605=1,$C6605,-1)</f>
        <v/>
      </c>
    </row>
    <row r="6606">
      <c r="A6606" s="33" t="n">
        <v>45567.125</v>
      </c>
      <c r="B6606" s="15">
        <f>WEEKDAY($A6606,2)</f>
        <v/>
      </c>
      <c r="C6606" s="15">
        <f>HOUR($A6606)</f>
        <v/>
      </c>
      <c r="D6606" s="15">
        <f>IF(AND($A6606&gt;=Instellingen!$B$6,$A6606&lt;Instellingen!$B$7),1,0)</f>
        <v/>
      </c>
      <c r="E6606" s="15">
        <f>COUNTIF(tData[BezoekStart],"&lt;"&amp;($A6606+1/24))-COUNTIF(tData[BezoekEind],"&lt;="&amp;$A6606)</f>
        <v/>
      </c>
      <c r="F6606" s="15">
        <f>COUNTIF(tData[BezoekLangStart],"&lt;"&amp;($A6606+1/24))-COUNTIF(tData[BezoekLangEind],"&lt;="&amp;$A6606)</f>
        <v/>
      </c>
      <c r="G6606" s="15">
        <f>IF($D6606=1,$B6606*100+$C6606,-1)</f>
        <v/>
      </c>
      <c r="H6606" s="15">
        <f>IF($D6606=1,$B6606,-1)</f>
        <v/>
      </c>
      <c r="I6606" s="15">
        <f>IF($D6606=1,$C6606,-1)</f>
        <v/>
      </c>
    </row>
    <row r="6607">
      <c r="A6607" s="33" t="n">
        <v>45567.16666666666</v>
      </c>
      <c r="B6607" s="15">
        <f>WEEKDAY($A6607,2)</f>
        <v/>
      </c>
      <c r="C6607" s="15">
        <f>HOUR($A6607)</f>
        <v/>
      </c>
      <c r="D6607" s="15">
        <f>IF(AND($A6607&gt;=Instellingen!$B$6,$A6607&lt;Instellingen!$B$7),1,0)</f>
        <v/>
      </c>
      <c r="E6607" s="15">
        <f>COUNTIF(tData[BezoekStart],"&lt;"&amp;($A6607+1/24))-COUNTIF(tData[BezoekEind],"&lt;="&amp;$A6607)</f>
        <v/>
      </c>
      <c r="F6607" s="15">
        <f>COUNTIF(tData[BezoekLangStart],"&lt;"&amp;($A6607+1/24))-COUNTIF(tData[BezoekLangEind],"&lt;="&amp;$A6607)</f>
        <v/>
      </c>
      <c r="G6607" s="15">
        <f>IF($D6607=1,$B6607*100+$C6607,-1)</f>
        <v/>
      </c>
      <c r="H6607" s="15">
        <f>IF($D6607=1,$B6607,-1)</f>
        <v/>
      </c>
      <c r="I6607" s="15">
        <f>IF($D6607=1,$C6607,-1)</f>
        <v/>
      </c>
    </row>
    <row r="6608">
      <c r="A6608" s="33" t="n">
        <v>45567.20833333334</v>
      </c>
      <c r="B6608" s="15">
        <f>WEEKDAY($A6608,2)</f>
        <v/>
      </c>
      <c r="C6608" s="15">
        <f>HOUR($A6608)</f>
        <v/>
      </c>
      <c r="D6608" s="15">
        <f>IF(AND($A6608&gt;=Instellingen!$B$6,$A6608&lt;Instellingen!$B$7),1,0)</f>
        <v/>
      </c>
      <c r="E6608" s="15">
        <f>COUNTIF(tData[BezoekStart],"&lt;"&amp;($A6608+1/24))-COUNTIF(tData[BezoekEind],"&lt;="&amp;$A6608)</f>
        <v/>
      </c>
      <c r="F6608" s="15">
        <f>COUNTIF(tData[BezoekLangStart],"&lt;"&amp;($A6608+1/24))-COUNTIF(tData[BezoekLangEind],"&lt;="&amp;$A6608)</f>
        <v/>
      </c>
      <c r="G6608" s="15">
        <f>IF($D6608=1,$B6608*100+$C6608,-1)</f>
        <v/>
      </c>
      <c r="H6608" s="15">
        <f>IF($D6608=1,$B6608,-1)</f>
        <v/>
      </c>
      <c r="I6608" s="15">
        <f>IF($D6608=1,$C6608,-1)</f>
        <v/>
      </c>
    </row>
    <row r="6609">
      <c r="A6609" s="33" t="n">
        <v>45567.25</v>
      </c>
      <c r="B6609" s="15">
        <f>WEEKDAY($A6609,2)</f>
        <v/>
      </c>
      <c r="C6609" s="15">
        <f>HOUR($A6609)</f>
        <v/>
      </c>
      <c r="D6609" s="15">
        <f>IF(AND($A6609&gt;=Instellingen!$B$6,$A6609&lt;Instellingen!$B$7),1,0)</f>
        <v/>
      </c>
      <c r="E6609" s="15">
        <f>COUNTIF(tData[BezoekStart],"&lt;"&amp;($A6609+1/24))-COUNTIF(tData[BezoekEind],"&lt;="&amp;$A6609)</f>
        <v/>
      </c>
      <c r="F6609" s="15">
        <f>COUNTIF(tData[BezoekLangStart],"&lt;"&amp;($A6609+1/24))-COUNTIF(tData[BezoekLangEind],"&lt;="&amp;$A6609)</f>
        <v/>
      </c>
      <c r="G6609" s="15">
        <f>IF($D6609=1,$B6609*100+$C6609,-1)</f>
        <v/>
      </c>
      <c r="H6609" s="15">
        <f>IF($D6609=1,$B6609,-1)</f>
        <v/>
      </c>
      <c r="I6609" s="15">
        <f>IF($D6609=1,$C6609,-1)</f>
        <v/>
      </c>
    </row>
    <row r="6610">
      <c r="A6610" s="33" t="n">
        <v>45567.29166666666</v>
      </c>
      <c r="B6610" s="15">
        <f>WEEKDAY($A6610,2)</f>
        <v/>
      </c>
      <c r="C6610" s="15">
        <f>HOUR($A6610)</f>
        <v/>
      </c>
      <c r="D6610" s="15">
        <f>IF(AND($A6610&gt;=Instellingen!$B$6,$A6610&lt;Instellingen!$B$7),1,0)</f>
        <v/>
      </c>
      <c r="E6610" s="15">
        <f>COUNTIF(tData[BezoekStart],"&lt;"&amp;($A6610+1/24))-COUNTIF(tData[BezoekEind],"&lt;="&amp;$A6610)</f>
        <v/>
      </c>
      <c r="F6610" s="15">
        <f>COUNTIF(tData[BezoekLangStart],"&lt;"&amp;($A6610+1/24))-COUNTIF(tData[BezoekLangEind],"&lt;="&amp;$A6610)</f>
        <v/>
      </c>
      <c r="G6610" s="15">
        <f>IF($D6610=1,$B6610*100+$C6610,-1)</f>
        <v/>
      </c>
      <c r="H6610" s="15">
        <f>IF($D6610=1,$B6610,-1)</f>
        <v/>
      </c>
      <c r="I6610" s="15">
        <f>IF($D6610=1,$C6610,-1)</f>
        <v/>
      </c>
    </row>
    <row r="6611">
      <c r="A6611" s="33" t="n">
        <v>45567.33333333334</v>
      </c>
      <c r="B6611" s="15">
        <f>WEEKDAY($A6611,2)</f>
        <v/>
      </c>
      <c r="C6611" s="15">
        <f>HOUR($A6611)</f>
        <v/>
      </c>
      <c r="D6611" s="15">
        <f>IF(AND($A6611&gt;=Instellingen!$B$6,$A6611&lt;Instellingen!$B$7),1,0)</f>
        <v/>
      </c>
      <c r="E6611" s="15">
        <f>COUNTIF(tData[BezoekStart],"&lt;"&amp;($A6611+1/24))-COUNTIF(tData[BezoekEind],"&lt;="&amp;$A6611)</f>
        <v/>
      </c>
      <c r="F6611" s="15">
        <f>COUNTIF(tData[BezoekLangStart],"&lt;"&amp;($A6611+1/24))-COUNTIF(tData[BezoekLangEind],"&lt;="&amp;$A6611)</f>
        <v/>
      </c>
      <c r="G6611" s="15">
        <f>IF($D6611=1,$B6611*100+$C6611,-1)</f>
        <v/>
      </c>
      <c r="H6611" s="15">
        <f>IF($D6611=1,$B6611,-1)</f>
        <v/>
      </c>
      <c r="I6611" s="15">
        <f>IF($D6611=1,$C6611,-1)</f>
        <v/>
      </c>
    </row>
    <row r="6612">
      <c r="A6612" s="33" t="n">
        <v>45567.375</v>
      </c>
      <c r="B6612" s="15">
        <f>WEEKDAY($A6612,2)</f>
        <v/>
      </c>
      <c r="C6612" s="15">
        <f>HOUR($A6612)</f>
        <v/>
      </c>
      <c r="D6612" s="15">
        <f>IF(AND($A6612&gt;=Instellingen!$B$6,$A6612&lt;Instellingen!$B$7),1,0)</f>
        <v/>
      </c>
      <c r="E6612" s="15">
        <f>COUNTIF(tData[BezoekStart],"&lt;"&amp;($A6612+1/24))-COUNTIF(tData[BezoekEind],"&lt;="&amp;$A6612)</f>
        <v/>
      </c>
      <c r="F6612" s="15">
        <f>COUNTIF(tData[BezoekLangStart],"&lt;"&amp;($A6612+1/24))-COUNTIF(tData[BezoekLangEind],"&lt;="&amp;$A6612)</f>
        <v/>
      </c>
      <c r="G6612" s="15">
        <f>IF($D6612=1,$B6612*100+$C6612,-1)</f>
        <v/>
      </c>
      <c r="H6612" s="15">
        <f>IF($D6612=1,$B6612,-1)</f>
        <v/>
      </c>
      <c r="I6612" s="15">
        <f>IF($D6612=1,$C6612,-1)</f>
        <v/>
      </c>
    </row>
    <row r="6613">
      <c r="A6613" s="33" t="n">
        <v>45567.41666666666</v>
      </c>
      <c r="B6613" s="15">
        <f>WEEKDAY($A6613,2)</f>
        <v/>
      </c>
      <c r="C6613" s="15">
        <f>HOUR($A6613)</f>
        <v/>
      </c>
      <c r="D6613" s="15">
        <f>IF(AND($A6613&gt;=Instellingen!$B$6,$A6613&lt;Instellingen!$B$7),1,0)</f>
        <v/>
      </c>
      <c r="E6613" s="15">
        <f>COUNTIF(tData[BezoekStart],"&lt;"&amp;($A6613+1/24))-COUNTIF(tData[BezoekEind],"&lt;="&amp;$A6613)</f>
        <v/>
      </c>
      <c r="F6613" s="15">
        <f>COUNTIF(tData[BezoekLangStart],"&lt;"&amp;($A6613+1/24))-COUNTIF(tData[BezoekLangEind],"&lt;="&amp;$A6613)</f>
        <v/>
      </c>
      <c r="G6613" s="15">
        <f>IF($D6613=1,$B6613*100+$C6613,-1)</f>
        <v/>
      </c>
      <c r="H6613" s="15">
        <f>IF($D6613=1,$B6613,-1)</f>
        <v/>
      </c>
      <c r="I6613" s="15">
        <f>IF($D6613=1,$C6613,-1)</f>
        <v/>
      </c>
    </row>
    <row r="6614">
      <c r="A6614" s="33" t="n">
        <v>45567.45833333334</v>
      </c>
      <c r="B6614" s="15">
        <f>WEEKDAY($A6614,2)</f>
        <v/>
      </c>
      <c r="C6614" s="15">
        <f>HOUR($A6614)</f>
        <v/>
      </c>
      <c r="D6614" s="15">
        <f>IF(AND($A6614&gt;=Instellingen!$B$6,$A6614&lt;Instellingen!$B$7),1,0)</f>
        <v/>
      </c>
      <c r="E6614" s="15">
        <f>COUNTIF(tData[BezoekStart],"&lt;"&amp;($A6614+1/24))-COUNTIF(tData[BezoekEind],"&lt;="&amp;$A6614)</f>
        <v/>
      </c>
      <c r="F6614" s="15">
        <f>COUNTIF(tData[BezoekLangStart],"&lt;"&amp;($A6614+1/24))-COUNTIF(tData[BezoekLangEind],"&lt;="&amp;$A6614)</f>
        <v/>
      </c>
      <c r="G6614" s="15">
        <f>IF($D6614=1,$B6614*100+$C6614,-1)</f>
        <v/>
      </c>
      <c r="H6614" s="15">
        <f>IF($D6614=1,$B6614,-1)</f>
        <v/>
      </c>
      <c r="I6614" s="15">
        <f>IF($D6614=1,$C6614,-1)</f>
        <v/>
      </c>
    </row>
    <row r="6615">
      <c r="A6615" s="33" t="n">
        <v>45567.5</v>
      </c>
      <c r="B6615" s="15">
        <f>WEEKDAY($A6615,2)</f>
        <v/>
      </c>
      <c r="C6615" s="15">
        <f>HOUR($A6615)</f>
        <v/>
      </c>
      <c r="D6615" s="15">
        <f>IF(AND($A6615&gt;=Instellingen!$B$6,$A6615&lt;Instellingen!$B$7),1,0)</f>
        <v/>
      </c>
      <c r="E6615" s="15">
        <f>COUNTIF(tData[BezoekStart],"&lt;"&amp;($A6615+1/24))-COUNTIF(tData[BezoekEind],"&lt;="&amp;$A6615)</f>
        <v/>
      </c>
      <c r="F6615" s="15">
        <f>COUNTIF(tData[BezoekLangStart],"&lt;"&amp;($A6615+1/24))-COUNTIF(tData[BezoekLangEind],"&lt;="&amp;$A6615)</f>
        <v/>
      </c>
      <c r="G6615" s="15">
        <f>IF($D6615=1,$B6615*100+$C6615,-1)</f>
        <v/>
      </c>
      <c r="H6615" s="15">
        <f>IF($D6615=1,$B6615,-1)</f>
        <v/>
      </c>
      <c r="I6615" s="15">
        <f>IF($D6615=1,$C6615,-1)</f>
        <v/>
      </c>
    </row>
    <row r="6616">
      <c r="A6616" s="33" t="n">
        <v>45567.54166666666</v>
      </c>
      <c r="B6616" s="15">
        <f>WEEKDAY($A6616,2)</f>
        <v/>
      </c>
      <c r="C6616" s="15">
        <f>HOUR($A6616)</f>
        <v/>
      </c>
      <c r="D6616" s="15">
        <f>IF(AND($A6616&gt;=Instellingen!$B$6,$A6616&lt;Instellingen!$B$7),1,0)</f>
        <v/>
      </c>
      <c r="E6616" s="15">
        <f>COUNTIF(tData[BezoekStart],"&lt;"&amp;($A6616+1/24))-COUNTIF(tData[BezoekEind],"&lt;="&amp;$A6616)</f>
        <v/>
      </c>
      <c r="F6616" s="15">
        <f>COUNTIF(tData[BezoekLangStart],"&lt;"&amp;($A6616+1/24))-COUNTIF(tData[BezoekLangEind],"&lt;="&amp;$A6616)</f>
        <v/>
      </c>
      <c r="G6616" s="15">
        <f>IF($D6616=1,$B6616*100+$C6616,-1)</f>
        <v/>
      </c>
      <c r="H6616" s="15">
        <f>IF($D6616=1,$B6616,-1)</f>
        <v/>
      </c>
      <c r="I6616" s="15">
        <f>IF($D6616=1,$C6616,-1)</f>
        <v/>
      </c>
    </row>
    <row r="6617">
      <c r="A6617" s="33" t="n">
        <v>45567.58333333334</v>
      </c>
      <c r="B6617" s="15">
        <f>WEEKDAY($A6617,2)</f>
        <v/>
      </c>
      <c r="C6617" s="15">
        <f>HOUR($A6617)</f>
        <v/>
      </c>
      <c r="D6617" s="15">
        <f>IF(AND($A6617&gt;=Instellingen!$B$6,$A6617&lt;Instellingen!$B$7),1,0)</f>
        <v/>
      </c>
      <c r="E6617" s="15">
        <f>COUNTIF(tData[BezoekStart],"&lt;"&amp;($A6617+1/24))-COUNTIF(tData[BezoekEind],"&lt;="&amp;$A6617)</f>
        <v/>
      </c>
      <c r="F6617" s="15">
        <f>COUNTIF(tData[BezoekLangStart],"&lt;"&amp;($A6617+1/24))-COUNTIF(tData[BezoekLangEind],"&lt;="&amp;$A6617)</f>
        <v/>
      </c>
      <c r="G6617" s="15">
        <f>IF($D6617=1,$B6617*100+$C6617,-1)</f>
        <v/>
      </c>
      <c r="H6617" s="15">
        <f>IF($D6617=1,$B6617,-1)</f>
        <v/>
      </c>
      <c r="I6617" s="15">
        <f>IF($D6617=1,$C6617,-1)</f>
        <v/>
      </c>
    </row>
    <row r="6618">
      <c r="A6618" s="33" t="n">
        <v>45567.625</v>
      </c>
      <c r="B6618" s="15">
        <f>WEEKDAY($A6618,2)</f>
        <v/>
      </c>
      <c r="C6618" s="15">
        <f>HOUR($A6618)</f>
        <v/>
      </c>
      <c r="D6618" s="15">
        <f>IF(AND($A6618&gt;=Instellingen!$B$6,$A6618&lt;Instellingen!$B$7),1,0)</f>
        <v/>
      </c>
      <c r="E6618" s="15">
        <f>COUNTIF(tData[BezoekStart],"&lt;"&amp;($A6618+1/24))-COUNTIF(tData[BezoekEind],"&lt;="&amp;$A6618)</f>
        <v/>
      </c>
      <c r="F6618" s="15">
        <f>COUNTIF(tData[BezoekLangStart],"&lt;"&amp;($A6618+1/24))-COUNTIF(tData[BezoekLangEind],"&lt;="&amp;$A6618)</f>
        <v/>
      </c>
      <c r="G6618" s="15">
        <f>IF($D6618=1,$B6618*100+$C6618,-1)</f>
        <v/>
      </c>
      <c r="H6618" s="15">
        <f>IF($D6618=1,$B6618,-1)</f>
        <v/>
      </c>
      <c r="I6618" s="15">
        <f>IF($D6618=1,$C6618,-1)</f>
        <v/>
      </c>
    </row>
    <row r="6619">
      <c r="A6619" s="33" t="n">
        <v>45567.66666666666</v>
      </c>
      <c r="B6619" s="15">
        <f>WEEKDAY($A6619,2)</f>
        <v/>
      </c>
      <c r="C6619" s="15">
        <f>HOUR($A6619)</f>
        <v/>
      </c>
      <c r="D6619" s="15">
        <f>IF(AND($A6619&gt;=Instellingen!$B$6,$A6619&lt;Instellingen!$B$7),1,0)</f>
        <v/>
      </c>
      <c r="E6619" s="15">
        <f>COUNTIF(tData[BezoekStart],"&lt;"&amp;($A6619+1/24))-COUNTIF(tData[BezoekEind],"&lt;="&amp;$A6619)</f>
        <v/>
      </c>
      <c r="F6619" s="15">
        <f>COUNTIF(tData[BezoekLangStart],"&lt;"&amp;($A6619+1/24))-COUNTIF(tData[BezoekLangEind],"&lt;="&amp;$A6619)</f>
        <v/>
      </c>
      <c r="G6619" s="15">
        <f>IF($D6619=1,$B6619*100+$C6619,-1)</f>
        <v/>
      </c>
      <c r="H6619" s="15">
        <f>IF($D6619=1,$B6619,-1)</f>
        <v/>
      </c>
      <c r="I6619" s="15">
        <f>IF($D6619=1,$C6619,-1)</f>
        <v/>
      </c>
    </row>
    <row r="6620">
      <c r="A6620" s="33" t="n">
        <v>45567.70833333334</v>
      </c>
      <c r="B6620" s="15">
        <f>WEEKDAY($A6620,2)</f>
        <v/>
      </c>
      <c r="C6620" s="15">
        <f>HOUR($A6620)</f>
        <v/>
      </c>
      <c r="D6620" s="15">
        <f>IF(AND($A6620&gt;=Instellingen!$B$6,$A6620&lt;Instellingen!$B$7),1,0)</f>
        <v/>
      </c>
      <c r="E6620" s="15">
        <f>COUNTIF(tData[BezoekStart],"&lt;"&amp;($A6620+1/24))-COUNTIF(tData[BezoekEind],"&lt;="&amp;$A6620)</f>
        <v/>
      </c>
      <c r="F6620" s="15">
        <f>COUNTIF(tData[BezoekLangStart],"&lt;"&amp;($A6620+1/24))-COUNTIF(tData[BezoekLangEind],"&lt;="&amp;$A6620)</f>
        <v/>
      </c>
      <c r="G6620" s="15">
        <f>IF($D6620=1,$B6620*100+$C6620,-1)</f>
        <v/>
      </c>
      <c r="H6620" s="15">
        <f>IF($D6620=1,$B6620,-1)</f>
        <v/>
      </c>
      <c r="I6620" s="15">
        <f>IF($D6620=1,$C6620,-1)</f>
        <v/>
      </c>
    </row>
    <row r="6621">
      <c r="A6621" s="33" t="n">
        <v>45567.75</v>
      </c>
      <c r="B6621" s="15">
        <f>WEEKDAY($A6621,2)</f>
        <v/>
      </c>
      <c r="C6621" s="15">
        <f>HOUR($A6621)</f>
        <v/>
      </c>
      <c r="D6621" s="15">
        <f>IF(AND($A6621&gt;=Instellingen!$B$6,$A6621&lt;Instellingen!$B$7),1,0)</f>
        <v/>
      </c>
      <c r="E6621" s="15">
        <f>COUNTIF(tData[BezoekStart],"&lt;"&amp;($A6621+1/24))-COUNTIF(tData[BezoekEind],"&lt;="&amp;$A6621)</f>
        <v/>
      </c>
      <c r="F6621" s="15">
        <f>COUNTIF(tData[BezoekLangStart],"&lt;"&amp;($A6621+1/24))-COUNTIF(tData[BezoekLangEind],"&lt;="&amp;$A6621)</f>
        <v/>
      </c>
      <c r="G6621" s="15">
        <f>IF($D6621=1,$B6621*100+$C6621,-1)</f>
        <v/>
      </c>
      <c r="H6621" s="15">
        <f>IF($D6621=1,$B6621,-1)</f>
        <v/>
      </c>
      <c r="I6621" s="15">
        <f>IF($D6621=1,$C6621,-1)</f>
        <v/>
      </c>
    </row>
    <row r="6622">
      <c r="A6622" s="33" t="n">
        <v>45567.79166666666</v>
      </c>
      <c r="B6622" s="15">
        <f>WEEKDAY($A6622,2)</f>
        <v/>
      </c>
      <c r="C6622" s="15">
        <f>HOUR($A6622)</f>
        <v/>
      </c>
      <c r="D6622" s="15">
        <f>IF(AND($A6622&gt;=Instellingen!$B$6,$A6622&lt;Instellingen!$B$7),1,0)</f>
        <v/>
      </c>
      <c r="E6622" s="15">
        <f>COUNTIF(tData[BezoekStart],"&lt;"&amp;($A6622+1/24))-COUNTIF(tData[BezoekEind],"&lt;="&amp;$A6622)</f>
        <v/>
      </c>
      <c r="F6622" s="15">
        <f>COUNTIF(tData[BezoekLangStart],"&lt;"&amp;($A6622+1/24))-COUNTIF(tData[BezoekLangEind],"&lt;="&amp;$A6622)</f>
        <v/>
      </c>
      <c r="G6622" s="15">
        <f>IF($D6622=1,$B6622*100+$C6622,-1)</f>
        <v/>
      </c>
      <c r="H6622" s="15">
        <f>IF($D6622=1,$B6622,-1)</f>
        <v/>
      </c>
      <c r="I6622" s="15">
        <f>IF($D6622=1,$C6622,-1)</f>
        <v/>
      </c>
    </row>
    <row r="6623">
      <c r="A6623" s="33" t="n">
        <v>45567.83333333334</v>
      </c>
      <c r="B6623" s="15">
        <f>WEEKDAY($A6623,2)</f>
        <v/>
      </c>
      <c r="C6623" s="15">
        <f>HOUR($A6623)</f>
        <v/>
      </c>
      <c r="D6623" s="15">
        <f>IF(AND($A6623&gt;=Instellingen!$B$6,$A6623&lt;Instellingen!$B$7),1,0)</f>
        <v/>
      </c>
      <c r="E6623" s="15">
        <f>COUNTIF(tData[BezoekStart],"&lt;"&amp;($A6623+1/24))-COUNTIF(tData[BezoekEind],"&lt;="&amp;$A6623)</f>
        <v/>
      </c>
      <c r="F6623" s="15">
        <f>COUNTIF(tData[BezoekLangStart],"&lt;"&amp;($A6623+1/24))-COUNTIF(tData[BezoekLangEind],"&lt;="&amp;$A6623)</f>
        <v/>
      </c>
      <c r="G6623" s="15">
        <f>IF($D6623=1,$B6623*100+$C6623,-1)</f>
        <v/>
      </c>
      <c r="H6623" s="15">
        <f>IF($D6623=1,$B6623,-1)</f>
        <v/>
      </c>
      <c r="I6623" s="15">
        <f>IF($D6623=1,$C6623,-1)</f>
        <v/>
      </c>
    </row>
    <row r="6624">
      <c r="A6624" s="33" t="n">
        <v>45567.875</v>
      </c>
      <c r="B6624" s="15">
        <f>WEEKDAY($A6624,2)</f>
        <v/>
      </c>
      <c r="C6624" s="15">
        <f>HOUR($A6624)</f>
        <v/>
      </c>
      <c r="D6624" s="15">
        <f>IF(AND($A6624&gt;=Instellingen!$B$6,$A6624&lt;Instellingen!$B$7),1,0)</f>
        <v/>
      </c>
      <c r="E6624" s="15">
        <f>COUNTIF(tData[BezoekStart],"&lt;"&amp;($A6624+1/24))-COUNTIF(tData[BezoekEind],"&lt;="&amp;$A6624)</f>
        <v/>
      </c>
      <c r="F6624" s="15">
        <f>COUNTIF(tData[BezoekLangStart],"&lt;"&amp;($A6624+1/24))-COUNTIF(tData[BezoekLangEind],"&lt;="&amp;$A6624)</f>
        <v/>
      </c>
      <c r="G6624" s="15">
        <f>IF($D6624=1,$B6624*100+$C6624,-1)</f>
        <v/>
      </c>
      <c r="H6624" s="15">
        <f>IF($D6624=1,$B6624,-1)</f>
        <v/>
      </c>
      <c r="I6624" s="15">
        <f>IF($D6624=1,$C6624,-1)</f>
        <v/>
      </c>
    </row>
    <row r="6625">
      <c r="A6625" s="33" t="n">
        <v>45567.91666666666</v>
      </c>
      <c r="B6625" s="15">
        <f>WEEKDAY($A6625,2)</f>
        <v/>
      </c>
      <c r="C6625" s="15">
        <f>HOUR($A6625)</f>
        <v/>
      </c>
      <c r="D6625" s="15">
        <f>IF(AND($A6625&gt;=Instellingen!$B$6,$A6625&lt;Instellingen!$B$7),1,0)</f>
        <v/>
      </c>
      <c r="E6625" s="15">
        <f>COUNTIF(tData[BezoekStart],"&lt;"&amp;($A6625+1/24))-COUNTIF(tData[BezoekEind],"&lt;="&amp;$A6625)</f>
        <v/>
      </c>
      <c r="F6625" s="15">
        <f>COUNTIF(tData[BezoekLangStart],"&lt;"&amp;($A6625+1/24))-COUNTIF(tData[BezoekLangEind],"&lt;="&amp;$A6625)</f>
        <v/>
      </c>
      <c r="G6625" s="15">
        <f>IF($D6625=1,$B6625*100+$C6625,-1)</f>
        <v/>
      </c>
      <c r="H6625" s="15">
        <f>IF($D6625=1,$B6625,-1)</f>
        <v/>
      </c>
      <c r="I6625" s="15">
        <f>IF($D6625=1,$C6625,-1)</f>
        <v/>
      </c>
    </row>
    <row r="6626">
      <c r="A6626" s="33" t="n">
        <v>45567.95833333334</v>
      </c>
      <c r="B6626" s="15">
        <f>WEEKDAY($A6626,2)</f>
        <v/>
      </c>
      <c r="C6626" s="15">
        <f>HOUR($A6626)</f>
        <v/>
      </c>
      <c r="D6626" s="15">
        <f>IF(AND($A6626&gt;=Instellingen!$B$6,$A6626&lt;Instellingen!$B$7),1,0)</f>
        <v/>
      </c>
      <c r="E6626" s="15">
        <f>COUNTIF(tData[BezoekStart],"&lt;"&amp;($A6626+1/24))-COUNTIF(tData[BezoekEind],"&lt;="&amp;$A6626)</f>
        <v/>
      </c>
      <c r="F6626" s="15">
        <f>COUNTIF(tData[BezoekLangStart],"&lt;"&amp;($A6626+1/24))-COUNTIF(tData[BezoekLangEind],"&lt;="&amp;$A6626)</f>
        <v/>
      </c>
      <c r="G6626" s="15">
        <f>IF($D6626=1,$B6626*100+$C6626,-1)</f>
        <v/>
      </c>
      <c r="H6626" s="15">
        <f>IF($D6626=1,$B6626,-1)</f>
        <v/>
      </c>
      <c r="I6626" s="15">
        <f>IF($D6626=1,$C6626,-1)</f>
        <v/>
      </c>
    </row>
    <row r="6627">
      <c r="A6627" s="33" t="n">
        <v>45568</v>
      </c>
      <c r="B6627" s="15">
        <f>WEEKDAY($A6627,2)</f>
        <v/>
      </c>
      <c r="C6627" s="15">
        <f>HOUR($A6627)</f>
        <v/>
      </c>
      <c r="D6627" s="15">
        <f>IF(AND($A6627&gt;=Instellingen!$B$6,$A6627&lt;Instellingen!$B$7),1,0)</f>
        <v/>
      </c>
      <c r="E6627" s="15">
        <f>COUNTIF(tData[BezoekStart],"&lt;"&amp;($A6627+1/24))-COUNTIF(tData[BezoekEind],"&lt;="&amp;$A6627)</f>
        <v/>
      </c>
      <c r="F6627" s="15">
        <f>COUNTIF(tData[BezoekLangStart],"&lt;"&amp;($A6627+1/24))-COUNTIF(tData[BezoekLangEind],"&lt;="&amp;$A6627)</f>
        <v/>
      </c>
      <c r="G6627" s="15">
        <f>IF($D6627=1,$B6627*100+$C6627,-1)</f>
        <v/>
      </c>
      <c r="H6627" s="15">
        <f>IF($D6627=1,$B6627,-1)</f>
        <v/>
      </c>
      <c r="I6627" s="15">
        <f>IF($D6627=1,$C6627,-1)</f>
        <v/>
      </c>
    </row>
    <row r="6628">
      <c r="A6628" s="33" t="n">
        <v>45568.04166666666</v>
      </c>
      <c r="B6628" s="15">
        <f>WEEKDAY($A6628,2)</f>
        <v/>
      </c>
      <c r="C6628" s="15">
        <f>HOUR($A6628)</f>
        <v/>
      </c>
      <c r="D6628" s="15">
        <f>IF(AND($A6628&gt;=Instellingen!$B$6,$A6628&lt;Instellingen!$B$7),1,0)</f>
        <v/>
      </c>
      <c r="E6628" s="15">
        <f>COUNTIF(tData[BezoekStart],"&lt;"&amp;($A6628+1/24))-COUNTIF(tData[BezoekEind],"&lt;="&amp;$A6628)</f>
        <v/>
      </c>
      <c r="F6628" s="15">
        <f>COUNTIF(tData[BezoekLangStart],"&lt;"&amp;($A6628+1/24))-COUNTIF(tData[BezoekLangEind],"&lt;="&amp;$A6628)</f>
        <v/>
      </c>
      <c r="G6628" s="15">
        <f>IF($D6628=1,$B6628*100+$C6628,-1)</f>
        <v/>
      </c>
      <c r="H6628" s="15">
        <f>IF($D6628=1,$B6628,-1)</f>
        <v/>
      </c>
      <c r="I6628" s="15">
        <f>IF($D6628=1,$C6628,-1)</f>
        <v/>
      </c>
    </row>
    <row r="6629">
      <c r="A6629" s="33" t="n">
        <v>45568.08333333334</v>
      </c>
      <c r="B6629" s="15">
        <f>WEEKDAY($A6629,2)</f>
        <v/>
      </c>
      <c r="C6629" s="15">
        <f>HOUR($A6629)</f>
        <v/>
      </c>
      <c r="D6629" s="15">
        <f>IF(AND($A6629&gt;=Instellingen!$B$6,$A6629&lt;Instellingen!$B$7),1,0)</f>
        <v/>
      </c>
      <c r="E6629" s="15">
        <f>COUNTIF(tData[BezoekStart],"&lt;"&amp;($A6629+1/24))-COUNTIF(tData[BezoekEind],"&lt;="&amp;$A6629)</f>
        <v/>
      </c>
      <c r="F6629" s="15">
        <f>COUNTIF(tData[BezoekLangStart],"&lt;"&amp;($A6629+1/24))-COUNTIF(tData[BezoekLangEind],"&lt;="&amp;$A6629)</f>
        <v/>
      </c>
      <c r="G6629" s="15">
        <f>IF($D6629=1,$B6629*100+$C6629,-1)</f>
        <v/>
      </c>
      <c r="H6629" s="15">
        <f>IF($D6629=1,$B6629,-1)</f>
        <v/>
      </c>
      <c r="I6629" s="15">
        <f>IF($D6629=1,$C6629,-1)</f>
        <v/>
      </c>
    </row>
    <row r="6630">
      <c r="A6630" s="33" t="n">
        <v>45568.125</v>
      </c>
      <c r="B6630" s="15">
        <f>WEEKDAY($A6630,2)</f>
        <v/>
      </c>
      <c r="C6630" s="15">
        <f>HOUR($A6630)</f>
        <v/>
      </c>
      <c r="D6630" s="15">
        <f>IF(AND($A6630&gt;=Instellingen!$B$6,$A6630&lt;Instellingen!$B$7),1,0)</f>
        <v/>
      </c>
      <c r="E6630" s="15">
        <f>COUNTIF(tData[BezoekStart],"&lt;"&amp;($A6630+1/24))-COUNTIF(tData[BezoekEind],"&lt;="&amp;$A6630)</f>
        <v/>
      </c>
      <c r="F6630" s="15">
        <f>COUNTIF(tData[BezoekLangStart],"&lt;"&amp;($A6630+1/24))-COUNTIF(tData[BezoekLangEind],"&lt;="&amp;$A6630)</f>
        <v/>
      </c>
      <c r="G6630" s="15">
        <f>IF($D6630=1,$B6630*100+$C6630,-1)</f>
        <v/>
      </c>
      <c r="H6630" s="15">
        <f>IF($D6630=1,$B6630,-1)</f>
        <v/>
      </c>
      <c r="I6630" s="15">
        <f>IF($D6630=1,$C6630,-1)</f>
        <v/>
      </c>
    </row>
    <row r="6631">
      <c r="A6631" s="33" t="n">
        <v>45568.16666666666</v>
      </c>
      <c r="B6631" s="15">
        <f>WEEKDAY($A6631,2)</f>
        <v/>
      </c>
      <c r="C6631" s="15">
        <f>HOUR($A6631)</f>
        <v/>
      </c>
      <c r="D6631" s="15">
        <f>IF(AND($A6631&gt;=Instellingen!$B$6,$A6631&lt;Instellingen!$B$7),1,0)</f>
        <v/>
      </c>
      <c r="E6631" s="15">
        <f>COUNTIF(tData[BezoekStart],"&lt;"&amp;($A6631+1/24))-COUNTIF(tData[BezoekEind],"&lt;="&amp;$A6631)</f>
        <v/>
      </c>
      <c r="F6631" s="15">
        <f>COUNTIF(tData[BezoekLangStart],"&lt;"&amp;($A6631+1/24))-COUNTIF(tData[BezoekLangEind],"&lt;="&amp;$A6631)</f>
        <v/>
      </c>
      <c r="G6631" s="15">
        <f>IF($D6631=1,$B6631*100+$C6631,-1)</f>
        <v/>
      </c>
      <c r="H6631" s="15">
        <f>IF($D6631=1,$B6631,-1)</f>
        <v/>
      </c>
      <c r="I6631" s="15">
        <f>IF($D6631=1,$C6631,-1)</f>
        <v/>
      </c>
    </row>
    <row r="6632">
      <c r="A6632" s="33" t="n">
        <v>45568.20833333334</v>
      </c>
      <c r="B6632" s="15">
        <f>WEEKDAY($A6632,2)</f>
        <v/>
      </c>
      <c r="C6632" s="15">
        <f>HOUR($A6632)</f>
        <v/>
      </c>
      <c r="D6632" s="15">
        <f>IF(AND($A6632&gt;=Instellingen!$B$6,$A6632&lt;Instellingen!$B$7),1,0)</f>
        <v/>
      </c>
      <c r="E6632" s="15">
        <f>COUNTIF(tData[BezoekStart],"&lt;"&amp;($A6632+1/24))-COUNTIF(tData[BezoekEind],"&lt;="&amp;$A6632)</f>
        <v/>
      </c>
      <c r="F6632" s="15">
        <f>COUNTIF(tData[BezoekLangStart],"&lt;"&amp;($A6632+1/24))-COUNTIF(tData[BezoekLangEind],"&lt;="&amp;$A6632)</f>
        <v/>
      </c>
      <c r="G6632" s="15">
        <f>IF($D6632=1,$B6632*100+$C6632,-1)</f>
        <v/>
      </c>
      <c r="H6632" s="15">
        <f>IF($D6632=1,$B6632,-1)</f>
        <v/>
      </c>
      <c r="I6632" s="15">
        <f>IF($D6632=1,$C6632,-1)</f>
        <v/>
      </c>
    </row>
    <row r="6633">
      <c r="A6633" s="33" t="n">
        <v>45568.25</v>
      </c>
      <c r="B6633" s="15">
        <f>WEEKDAY($A6633,2)</f>
        <v/>
      </c>
      <c r="C6633" s="15">
        <f>HOUR($A6633)</f>
        <v/>
      </c>
      <c r="D6633" s="15">
        <f>IF(AND($A6633&gt;=Instellingen!$B$6,$A6633&lt;Instellingen!$B$7),1,0)</f>
        <v/>
      </c>
      <c r="E6633" s="15">
        <f>COUNTIF(tData[BezoekStart],"&lt;"&amp;($A6633+1/24))-COUNTIF(tData[BezoekEind],"&lt;="&amp;$A6633)</f>
        <v/>
      </c>
      <c r="F6633" s="15">
        <f>COUNTIF(tData[BezoekLangStart],"&lt;"&amp;($A6633+1/24))-COUNTIF(tData[BezoekLangEind],"&lt;="&amp;$A6633)</f>
        <v/>
      </c>
      <c r="G6633" s="15">
        <f>IF($D6633=1,$B6633*100+$C6633,-1)</f>
        <v/>
      </c>
      <c r="H6633" s="15">
        <f>IF($D6633=1,$B6633,-1)</f>
        <v/>
      </c>
      <c r="I6633" s="15">
        <f>IF($D6633=1,$C6633,-1)</f>
        <v/>
      </c>
    </row>
    <row r="6634">
      <c r="A6634" s="33" t="n">
        <v>45568.29166666666</v>
      </c>
      <c r="B6634" s="15">
        <f>WEEKDAY($A6634,2)</f>
        <v/>
      </c>
      <c r="C6634" s="15">
        <f>HOUR($A6634)</f>
        <v/>
      </c>
      <c r="D6634" s="15">
        <f>IF(AND($A6634&gt;=Instellingen!$B$6,$A6634&lt;Instellingen!$B$7),1,0)</f>
        <v/>
      </c>
      <c r="E6634" s="15">
        <f>COUNTIF(tData[BezoekStart],"&lt;"&amp;($A6634+1/24))-COUNTIF(tData[BezoekEind],"&lt;="&amp;$A6634)</f>
        <v/>
      </c>
      <c r="F6634" s="15">
        <f>COUNTIF(tData[BezoekLangStart],"&lt;"&amp;($A6634+1/24))-COUNTIF(tData[BezoekLangEind],"&lt;="&amp;$A6634)</f>
        <v/>
      </c>
      <c r="G6634" s="15">
        <f>IF($D6634=1,$B6634*100+$C6634,-1)</f>
        <v/>
      </c>
      <c r="H6634" s="15">
        <f>IF($D6634=1,$B6634,-1)</f>
        <v/>
      </c>
      <c r="I6634" s="15">
        <f>IF($D6634=1,$C6634,-1)</f>
        <v/>
      </c>
    </row>
    <row r="6635">
      <c r="A6635" s="33" t="n">
        <v>45568.33333333334</v>
      </c>
      <c r="B6635" s="15">
        <f>WEEKDAY($A6635,2)</f>
        <v/>
      </c>
      <c r="C6635" s="15">
        <f>HOUR($A6635)</f>
        <v/>
      </c>
      <c r="D6635" s="15">
        <f>IF(AND($A6635&gt;=Instellingen!$B$6,$A6635&lt;Instellingen!$B$7),1,0)</f>
        <v/>
      </c>
      <c r="E6635" s="15">
        <f>COUNTIF(tData[BezoekStart],"&lt;"&amp;($A6635+1/24))-COUNTIF(tData[BezoekEind],"&lt;="&amp;$A6635)</f>
        <v/>
      </c>
      <c r="F6635" s="15">
        <f>COUNTIF(tData[BezoekLangStart],"&lt;"&amp;($A6635+1/24))-COUNTIF(tData[BezoekLangEind],"&lt;="&amp;$A6635)</f>
        <v/>
      </c>
      <c r="G6635" s="15">
        <f>IF($D6635=1,$B6635*100+$C6635,-1)</f>
        <v/>
      </c>
      <c r="H6635" s="15">
        <f>IF($D6635=1,$B6635,-1)</f>
        <v/>
      </c>
      <c r="I6635" s="15">
        <f>IF($D6635=1,$C6635,-1)</f>
        <v/>
      </c>
    </row>
    <row r="6636">
      <c r="A6636" s="33" t="n">
        <v>45568.375</v>
      </c>
      <c r="B6636" s="15">
        <f>WEEKDAY($A6636,2)</f>
        <v/>
      </c>
      <c r="C6636" s="15">
        <f>HOUR($A6636)</f>
        <v/>
      </c>
      <c r="D6636" s="15">
        <f>IF(AND($A6636&gt;=Instellingen!$B$6,$A6636&lt;Instellingen!$B$7),1,0)</f>
        <v/>
      </c>
      <c r="E6636" s="15">
        <f>COUNTIF(tData[BezoekStart],"&lt;"&amp;($A6636+1/24))-COUNTIF(tData[BezoekEind],"&lt;="&amp;$A6636)</f>
        <v/>
      </c>
      <c r="F6636" s="15">
        <f>COUNTIF(tData[BezoekLangStart],"&lt;"&amp;($A6636+1/24))-COUNTIF(tData[BezoekLangEind],"&lt;="&amp;$A6636)</f>
        <v/>
      </c>
      <c r="G6636" s="15">
        <f>IF($D6636=1,$B6636*100+$C6636,-1)</f>
        <v/>
      </c>
      <c r="H6636" s="15">
        <f>IF($D6636=1,$B6636,-1)</f>
        <v/>
      </c>
      <c r="I6636" s="15">
        <f>IF($D6636=1,$C6636,-1)</f>
        <v/>
      </c>
    </row>
    <row r="6637">
      <c r="A6637" s="33" t="n">
        <v>45568.41666666666</v>
      </c>
      <c r="B6637" s="15">
        <f>WEEKDAY($A6637,2)</f>
        <v/>
      </c>
      <c r="C6637" s="15">
        <f>HOUR($A6637)</f>
        <v/>
      </c>
      <c r="D6637" s="15">
        <f>IF(AND($A6637&gt;=Instellingen!$B$6,$A6637&lt;Instellingen!$B$7),1,0)</f>
        <v/>
      </c>
      <c r="E6637" s="15">
        <f>COUNTIF(tData[BezoekStart],"&lt;"&amp;($A6637+1/24))-COUNTIF(tData[BezoekEind],"&lt;="&amp;$A6637)</f>
        <v/>
      </c>
      <c r="F6637" s="15">
        <f>COUNTIF(tData[BezoekLangStart],"&lt;"&amp;($A6637+1/24))-COUNTIF(tData[BezoekLangEind],"&lt;="&amp;$A6637)</f>
        <v/>
      </c>
      <c r="G6637" s="15">
        <f>IF($D6637=1,$B6637*100+$C6637,-1)</f>
        <v/>
      </c>
      <c r="H6637" s="15">
        <f>IF($D6637=1,$B6637,-1)</f>
        <v/>
      </c>
      <c r="I6637" s="15">
        <f>IF($D6637=1,$C6637,-1)</f>
        <v/>
      </c>
    </row>
    <row r="6638">
      <c r="A6638" s="33" t="n">
        <v>45568.45833333334</v>
      </c>
      <c r="B6638" s="15">
        <f>WEEKDAY($A6638,2)</f>
        <v/>
      </c>
      <c r="C6638" s="15">
        <f>HOUR($A6638)</f>
        <v/>
      </c>
      <c r="D6638" s="15">
        <f>IF(AND($A6638&gt;=Instellingen!$B$6,$A6638&lt;Instellingen!$B$7),1,0)</f>
        <v/>
      </c>
      <c r="E6638" s="15">
        <f>COUNTIF(tData[BezoekStart],"&lt;"&amp;($A6638+1/24))-COUNTIF(tData[BezoekEind],"&lt;="&amp;$A6638)</f>
        <v/>
      </c>
      <c r="F6638" s="15">
        <f>COUNTIF(tData[BezoekLangStart],"&lt;"&amp;($A6638+1/24))-COUNTIF(tData[BezoekLangEind],"&lt;="&amp;$A6638)</f>
        <v/>
      </c>
      <c r="G6638" s="15">
        <f>IF($D6638=1,$B6638*100+$C6638,-1)</f>
        <v/>
      </c>
      <c r="H6638" s="15">
        <f>IF($D6638=1,$B6638,-1)</f>
        <v/>
      </c>
      <c r="I6638" s="15">
        <f>IF($D6638=1,$C6638,-1)</f>
        <v/>
      </c>
    </row>
    <row r="6639">
      <c r="A6639" s="33" t="n">
        <v>45568.5</v>
      </c>
      <c r="B6639" s="15">
        <f>WEEKDAY($A6639,2)</f>
        <v/>
      </c>
      <c r="C6639" s="15">
        <f>HOUR($A6639)</f>
        <v/>
      </c>
      <c r="D6639" s="15">
        <f>IF(AND($A6639&gt;=Instellingen!$B$6,$A6639&lt;Instellingen!$B$7),1,0)</f>
        <v/>
      </c>
      <c r="E6639" s="15">
        <f>COUNTIF(tData[BezoekStart],"&lt;"&amp;($A6639+1/24))-COUNTIF(tData[BezoekEind],"&lt;="&amp;$A6639)</f>
        <v/>
      </c>
      <c r="F6639" s="15">
        <f>COUNTIF(tData[BezoekLangStart],"&lt;"&amp;($A6639+1/24))-COUNTIF(tData[BezoekLangEind],"&lt;="&amp;$A6639)</f>
        <v/>
      </c>
      <c r="G6639" s="15">
        <f>IF($D6639=1,$B6639*100+$C6639,-1)</f>
        <v/>
      </c>
      <c r="H6639" s="15">
        <f>IF($D6639=1,$B6639,-1)</f>
        <v/>
      </c>
      <c r="I6639" s="15">
        <f>IF($D6639=1,$C6639,-1)</f>
        <v/>
      </c>
    </row>
    <row r="6640">
      <c r="A6640" s="33" t="n">
        <v>45568.54166666666</v>
      </c>
      <c r="B6640" s="15">
        <f>WEEKDAY($A6640,2)</f>
        <v/>
      </c>
      <c r="C6640" s="15">
        <f>HOUR($A6640)</f>
        <v/>
      </c>
      <c r="D6640" s="15">
        <f>IF(AND($A6640&gt;=Instellingen!$B$6,$A6640&lt;Instellingen!$B$7),1,0)</f>
        <v/>
      </c>
      <c r="E6640" s="15">
        <f>COUNTIF(tData[BezoekStart],"&lt;"&amp;($A6640+1/24))-COUNTIF(tData[BezoekEind],"&lt;="&amp;$A6640)</f>
        <v/>
      </c>
      <c r="F6640" s="15">
        <f>COUNTIF(tData[BezoekLangStart],"&lt;"&amp;($A6640+1/24))-COUNTIF(tData[BezoekLangEind],"&lt;="&amp;$A6640)</f>
        <v/>
      </c>
      <c r="G6640" s="15">
        <f>IF($D6640=1,$B6640*100+$C6640,-1)</f>
        <v/>
      </c>
      <c r="H6640" s="15">
        <f>IF($D6640=1,$B6640,-1)</f>
        <v/>
      </c>
      <c r="I6640" s="15">
        <f>IF($D6640=1,$C6640,-1)</f>
        <v/>
      </c>
    </row>
    <row r="6641">
      <c r="A6641" s="33" t="n">
        <v>45568.58333333334</v>
      </c>
      <c r="B6641" s="15">
        <f>WEEKDAY($A6641,2)</f>
        <v/>
      </c>
      <c r="C6641" s="15">
        <f>HOUR($A6641)</f>
        <v/>
      </c>
      <c r="D6641" s="15">
        <f>IF(AND($A6641&gt;=Instellingen!$B$6,$A6641&lt;Instellingen!$B$7),1,0)</f>
        <v/>
      </c>
      <c r="E6641" s="15">
        <f>COUNTIF(tData[BezoekStart],"&lt;"&amp;($A6641+1/24))-COUNTIF(tData[BezoekEind],"&lt;="&amp;$A6641)</f>
        <v/>
      </c>
      <c r="F6641" s="15">
        <f>COUNTIF(tData[BezoekLangStart],"&lt;"&amp;($A6641+1/24))-COUNTIF(tData[BezoekLangEind],"&lt;="&amp;$A6641)</f>
        <v/>
      </c>
      <c r="G6641" s="15">
        <f>IF($D6641=1,$B6641*100+$C6641,-1)</f>
        <v/>
      </c>
      <c r="H6641" s="15">
        <f>IF($D6641=1,$B6641,-1)</f>
        <v/>
      </c>
      <c r="I6641" s="15">
        <f>IF($D6641=1,$C6641,-1)</f>
        <v/>
      </c>
    </row>
    <row r="6642">
      <c r="A6642" s="33" t="n">
        <v>45568.625</v>
      </c>
      <c r="B6642" s="15">
        <f>WEEKDAY($A6642,2)</f>
        <v/>
      </c>
      <c r="C6642" s="15">
        <f>HOUR($A6642)</f>
        <v/>
      </c>
      <c r="D6642" s="15">
        <f>IF(AND($A6642&gt;=Instellingen!$B$6,$A6642&lt;Instellingen!$B$7),1,0)</f>
        <v/>
      </c>
      <c r="E6642" s="15">
        <f>COUNTIF(tData[BezoekStart],"&lt;"&amp;($A6642+1/24))-COUNTIF(tData[BezoekEind],"&lt;="&amp;$A6642)</f>
        <v/>
      </c>
      <c r="F6642" s="15">
        <f>COUNTIF(tData[BezoekLangStart],"&lt;"&amp;($A6642+1/24))-COUNTIF(tData[BezoekLangEind],"&lt;="&amp;$A6642)</f>
        <v/>
      </c>
      <c r="G6642" s="15">
        <f>IF($D6642=1,$B6642*100+$C6642,-1)</f>
        <v/>
      </c>
      <c r="H6642" s="15">
        <f>IF($D6642=1,$B6642,-1)</f>
        <v/>
      </c>
      <c r="I6642" s="15">
        <f>IF($D6642=1,$C6642,-1)</f>
        <v/>
      </c>
    </row>
    <row r="6643">
      <c r="A6643" s="33" t="n">
        <v>45568.66666666666</v>
      </c>
      <c r="B6643" s="15">
        <f>WEEKDAY($A6643,2)</f>
        <v/>
      </c>
      <c r="C6643" s="15">
        <f>HOUR($A6643)</f>
        <v/>
      </c>
      <c r="D6643" s="15">
        <f>IF(AND($A6643&gt;=Instellingen!$B$6,$A6643&lt;Instellingen!$B$7),1,0)</f>
        <v/>
      </c>
      <c r="E6643" s="15">
        <f>COUNTIF(tData[BezoekStart],"&lt;"&amp;($A6643+1/24))-COUNTIF(tData[BezoekEind],"&lt;="&amp;$A6643)</f>
        <v/>
      </c>
      <c r="F6643" s="15">
        <f>COUNTIF(tData[BezoekLangStart],"&lt;"&amp;($A6643+1/24))-COUNTIF(tData[BezoekLangEind],"&lt;="&amp;$A6643)</f>
        <v/>
      </c>
      <c r="G6643" s="15">
        <f>IF($D6643=1,$B6643*100+$C6643,-1)</f>
        <v/>
      </c>
      <c r="H6643" s="15">
        <f>IF($D6643=1,$B6643,-1)</f>
        <v/>
      </c>
      <c r="I6643" s="15">
        <f>IF($D6643=1,$C6643,-1)</f>
        <v/>
      </c>
    </row>
    <row r="6644">
      <c r="A6644" s="33" t="n">
        <v>45568.70833333334</v>
      </c>
      <c r="B6644" s="15">
        <f>WEEKDAY($A6644,2)</f>
        <v/>
      </c>
      <c r="C6644" s="15">
        <f>HOUR($A6644)</f>
        <v/>
      </c>
      <c r="D6644" s="15">
        <f>IF(AND($A6644&gt;=Instellingen!$B$6,$A6644&lt;Instellingen!$B$7),1,0)</f>
        <v/>
      </c>
      <c r="E6644" s="15">
        <f>COUNTIF(tData[BezoekStart],"&lt;"&amp;($A6644+1/24))-COUNTIF(tData[BezoekEind],"&lt;="&amp;$A6644)</f>
        <v/>
      </c>
      <c r="F6644" s="15">
        <f>COUNTIF(tData[BezoekLangStart],"&lt;"&amp;($A6644+1/24))-COUNTIF(tData[BezoekLangEind],"&lt;="&amp;$A6644)</f>
        <v/>
      </c>
      <c r="G6644" s="15">
        <f>IF($D6644=1,$B6644*100+$C6644,-1)</f>
        <v/>
      </c>
      <c r="H6644" s="15">
        <f>IF($D6644=1,$B6644,-1)</f>
        <v/>
      </c>
      <c r="I6644" s="15">
        <f>IF($D6644=1,$C6644,-1)</f>
        <v/>
      </c>
    </row>
    <row r="6645">
      <c r="A6645" s="33" t="n">
        <v>45568.75</v>
      </c>
      <c r="B6645" s="15">
        <f>WEEKDAY($A6645,2)</f>
        <v/>
      </c>
      <c r="C6645" s="15">
        <f>HOUR($A6645)</f>
        <v/>
      </c>
      <c r="D6645" s="15">
        <f>IF(AND($A6645&gt;=Instellingen!$B$6,$A6645&lt;Instellingen!$B$7),1,0)</f>
        <v/>
      </c>
      <c r="E6645" s="15">
        <f>COUNTIF(tData[BezoekStart],"&lt;"&amp;($A6645+1/24))-COUNTIF(tData[BezoekEind],"&lt;="&amp;$A6645)</f>
        <v/>
      </c>
      <c r="F6645" s="15">
        <f>COUNTIF(tData[BezoekLangStart],"&lt;"&amp;($A6645+1/24))-COUNTIF(tData[BezoekLangEind],"&lt;="&amp;$A6645)</f>
        <v/>
      </c>
      <c r="G6645" s="15">
        <f>IF($D6645=1,$B6645*100+$C6645,-1)</f>
        <v/>
      </c>
      <c r="H6645" s="15">
        <f>IF($D6645=1,$B6645,-1)</f>
        <v/>
      </c>
      <c r="I6645" s="15">
        <f>IF($D6645=1,$C6645,-1)</f>
        <v/>
      </c>
    </row>
    <row r="6646">
      <c r="A6646" s="33" t="n">
        <v>45568.79166666666</v>
      </c>
      <c r="B6646" s="15">
        <f>WEEKDAY($A6646,2)</f>
        <v/>
      </c>
      <c r="C6646" s="15">
        <f>HOUR($A6646)</f>
        <v/>
      </c>
      <c r="D6646" s="15">
        <f>IF(AND($A6646&gt;=Instellingen!$B$6,$A6646&lt;Instellingen!$B$7),1,0)</f>
        <v/>
      </c>
      <c r="E6646" s="15">
        <f>COUNTIF(tData[BezoekStart],"&lt;"&amp;($A6646+1/24))-COUNTIF(tData[BezoekEind],"&lt;="&amp;$A6646)</f>
        <v/>
      </c>
      <c r="F6646" s="15">
        <f>COUNTIF(tData[BezoekLangStart],"&lt;"&amp;($A6646+1/24))-COUNTIF(tData[BezoekLangEind],"&lt;="&amp;$A6646)</f>
        <v/>
      </c>
      <c r="G6646" s="15">
        <f>IF($D6646=1,$B6646*100+$C6646,-1)</f>
        <v/>
      </c>
      <c r="H6646" s="15">
        <f>IF($D6646=1,$B6646,-1)</f>
        <v/>
      </c>
      <c r="I6646" s="15">
        <f>IF($D6646=1,$C6646,-1)</f>
        <v/>
      </c>
    </row>
    <row r="6647">
      <c r="A6647" s="33" t="n">
        <v>45568.83333333334</v>
      </c>
      <c r="B6647" s="15">
        <f>WEEKDAY($A6647,2)</f>
        <v/>
      </c>
      <c r="C6647" s="15">
        <f>HOUR($A6647)</f>
        <v/>
      </c>
      <c r="D6647" s="15">
        <f>IF(AND($A6647&gt;=Instellingen!$B$6,$A6647&lt;Instellingen!$B$7),1,0)</f>
        <v/>
      </c>
      <c r="E6647" s="15">
        <f>COUNTIF(tData[BezoekStart],"&lt;"&amp;($A6647+1/24))-COUNTIF(tData[BezoekEind],"&lt;="&amp;$A6647)</f>
        <v/>
      </c>
      <c r="F6647" s="15">
        <f>COUNTIF(tData[BezoekLangStart],"&lt;"&amp;($A6647+1/24))-COUNTIF(tData[BezoekLangEind],"&lt;="&amp;$A6647)</f>
        <v/>
      </c>
      <c r="G6647" s="15">
        <f>IF($D6647=1,$B6647*100+$C6647,-1)</f>
        <v/>
      </c>
      <c r="H6647" s="15">
        <f>IF($D6647=1,$B6647,-1)</f>
        <v/>
      </c>
      <c r="I6647" s="15">
        <f>IF($D6647=1,$C6647,-1)</f>
        <v/>
      </c>
    </row>
    <row r="6648">
      <c r="A6648" s="33" t="n">
        <v>45568.875</v>
      </c>
      <c r="B6648" s="15">
        <f>WEEKDAY($A6648,2)</f>
        <v/>
      </c>
      <c r="C6648" s="15">
        <f>HOUR($A6648)</f>
        <v/>
      </c>
      <c r="D6648" s="15">
        <f>IF(AND($A6648&gt;=Instellingen!$B$6,$A6648&lt;Instellingen!$B$7),1,0)</f>
        <v/>
      </c>
      <c r="E6648" s="15">
        <f>COUNTIF(tData[BezoekStart],"&lt;"&amp;($A6648+1/24))-COUNTIF(tData[BezoekEind],"&lt;="&amp;$A6648)</f>
        <v/>
      </c>
      <c r="F6648" s="15">
        <f>COUNTIF(tData[BezoekLangStart],"&lt;"&amp;($A6648+1/24))-COUNTIF(tData[BezoekLangEind],"&lt;="&amp;$A6648)</f>
        <v/>
      </c>
      <c r="G6648" s="15">
        <f>IF($D6648=1,$B6648*100+$C6648,-1)</f>
        <v/>
      </c>
      <c r="H6648" s="15">
        <f>IF($D6648=1,$B6648,-1)</f>
        <v/>
      </c>
      <c r="I6648" s="15">
        <f>IF($D6648=1,$C6648,-1)</f>
        <v/>
      </c>
    </row>
    <row r="6649">
      <c r="A6649" s="33" t="n">
        <v>45568.91666666666</v>
      </c>
      <c r="B6649" s="15">
        <f>WEEKDAY($A6649,2)</f>
        <v/>
      </c>
      <c r="C6649" s="15">
        <f>HOUR($A6649)</f>
        <v/>
      </c>
      <c r="D6649" s="15">
        <f>IF(AND($A6649&gt;=Instellingen!$B$6,$A6649&lt;Instellingen!$B$7),1,0)</f>
        <v/>
      </c>
      <c r="E6649" s="15">
        <f>COUNTIF(tData[BezoekStart],"&lt;"&amp;($A6649+1/24))-COUNTIF(tData[BezoekEind],"&lt;="&amp;$A6649)</f>
        <v/>
      </c>
      <c r="F6649" s="15">
        <f>COUNTIF(tData[BezoekLangStart],"&lt;"&amp;($A6649+1/24))-COUNTIF(tData[BezoekLangEind],"&lt;="&amp;$A6649)</f>
        <v/>
      </c>
      <c r="G6649" s="15">
        <f>IF($D6649=1,$B6649*100+$C6649,-1)</f>
        <v/>
      </c>
      <c r="H6649" s="15">
        <f>IF($D6649=1,$B6649,-1)</f>
        <v/>
      </c>
      <c r="I6649" s="15">
        <f>IF($D6649=1,$C6649,-1)</f>
        <v/>
      </c>
    </row>
    <row r="6650">
      <c r="A6650" s="33" t="n">
        <v>45568.95833333334</v>
      </c>
      <c r="B6650" s="15">
        <f>WEEKDAY($A6650,2)</f>
        <v/>
      </c>
      <c r="C6650" s="15">
        <f>HOUR($A6650)</f>
        <v/>
      </c>
      <c r="D6650" s="15">
        <f>IF(AND($A6650&gt;=Instellingen!$B$6,$A6650&lt;Instellingen!$B$7),1,0)</f>
        <v/>
      </c>
      <c r="E6650" s="15">
        <f>COUNTIF(tData[BezoekStart],"&lt;"&amp;($A6650+1/24))-COUNTIF(tData[BezoekEind],"&lt;="&amp;$A6650)</f>
        <v/>
      </c>
      <c r="F6650" s="15">
        <f>COUNTIF(tData[BezoekLangStart],"&lt;"&amp;($A6650+1/24))-COUNTIF(tData[BezoekLangEind],"&lt;="&amp;$A6650)</f>
        <v/>
      </c>
      <c r="G6650" s="15">
        <f>IF($D6650=1,$B6650*100+$C6650,-1)</f>
        <v/>
      </c>
      <c r="H6650" s="15">
        <f>IF($D6650=1,$B6650,-1)</f>
        <v/>
      </c>
      <c r="I6650" s="15">
        <f>IF($D6650=1,$C6650,-1)</f>
        <v/>
      </c>
    </row>
    <row r="6651">
      <c r="A6651" s="33" t="n">
        <v>45569</v>
      </c>
      <c r="B6651" s="15">
        <f>WEEKDAY($A6651,2)</f>
        <v/>
      </c>
      <c r="C6651" s="15">
        <f>HOUR($A6651)</f>
        <v/>
      </c>
      <c r="D6651" s="15">
        <f>IF(AND($A6651&gt;=Instellingen!$B$6,$A6651&lt;Instellingen!$B$7),1,0)</f>
        <v/>
      </c>
      <c r="E6651" s="15">
        <f>COUNTIF(tData[BezoekStart],"&lt;"&amp;($A6651+1/24))-COUNTIF(tData[BezoekEind],"&lt;="&amp;$A6651)</f>
        <v/>
      </c>
      <c r="F6651" s="15">
        <f>COUNTIF(tData[BezoekLangStart],"&lt;"&amp;($A6651+1/24))-COUNTIF(tData[BezoekLangEind],"&lt;="&amp;$A6651)</f>
        <v/>
      </c>
      <c r="G6651" s="15">
        <f>IF($D6651=1,$B6651*100+$C6651,-1)</f>
        <v/>
      </c>
      <c r="H6651" s="15">
        <f>IF($D6651=1,$B6651,-1)</f>
        <v/>
      </c>
      <c r="I6651" s="15">
        <f>IF($D6651=1,$C6651,-1)</f>
        <v/>
      </c>
    </row>
    <row r="6652">
      <c r="A6652" s="33" t="n">
        <v>45569.04166666666</v>
      </c>
      <c r="B6652" s="15">
        <f>WEEKDAY($A6652,2)</f>
        <v/>
      </c>
      <c r="C6652" s="15">
        <f>HOUR($A6652)</f>
        <v/>
      </c>
      <c r="D6652" s="15">
        <f>IF(AND($A6652&gt;=Instellingen!$B$6,$A6652&lt;Instellingen!$B$7),1,0)</f>
        <v/>
      </c>
      <c r="E6652" s="15">
        <f>COUNTIF(tData[BezoekStart],"&lt;"&amp;($A6652+1/24))-COUNTIF(tData[BezoekEind],"&lt;="&amp;$A6652)</f>
        <v/>
      </c>
      <c r="F6652" s="15">
        <f>COUNTIF(tData[BezoekLangStart],"&lt;"&amp;($A6652+1/24))-COUNTIF(tData[BezoekLangEind],"&lt;="&amp;$A6652)</f>
        <v/>
      </c>
      <c r="G6652" s="15">
        <f>IF($D6652=1,$B6652*100+$C6652,-1)</f>
        <v/>
      </c>
      <c r="H6652" s="15">
        <f>IF($D6652=1,$B6652,-1)</f>
        <v/>
      </c>
      <c r="I6652" s="15">
        <f>IF($D6652=1,$C6652,-1)</f>
        <v/>
      </c>
    </row>
    <row r="6653">
      <c r="A6653" s="33" t="n">
        <v>45569.08333333334</v>
      </c>
      <c r="B6653" s="15">
        <f>WEEKDAY($A6653,2)</f>
        <v/>
      </c>
      <c r="C6653" s="15">
        <f>HOUR($A6653)</f>
        <v/>
      </c>
      <c r="D6653" s="15">
        <f>IF(AND($A6653&gt;=Instellingen!$B$6,$A6653&lt;Instellingen!$B$7),1,0)</f>
        <v/>
      </c>
      <c r="E6653" s="15">
        <f>COUNTIF(tData[BezoekStart],"&lt;"&amp;($A6653+1/24))-COUNTIF(tData[BezoekEind],"&lt;="&amp;$A6653)</f>
        <v/>
      </c>
      <c r="F6653" s="15">
        <f>COUNTIF(tData[BezoekLangStart],"&lt;"&amp;($A6653+1/24))-COUNTIF(tData[BezoekLangEind],"&lt;="&amp;$A6653)</f>
        <v/>
      </c>
      <c r="G6653" s="15">
        <f>IF($D6653=1,$B6653*100+$C6653,-1)</f>
        <v/>
      </c>
      <c r="H6653" s="15">
        <f>IF($D6653=1,$B6653,-1)</f>
        <v/>
      </c>
      <c r="I6653" s="15">
        <f>IF($D6653=1,$C6653,-1)</f>
        <v/>
      </c>
    </row>
    <row r="6654">
      <c r="A6654" s="33" t="n">
        <v>45569.125</v>
      </c>
      <c r="B6654" s="15">
        <f>WEEKDAY($A6654,2)</f>
        <v/>
      </c>
      <c r="C6654" s="15">
        <f>HOUR($A6654)</f>
        <v/>
      </c>
      <c r="D6654" s="15">
        <f>IF(AND($A6654&gt;=Instellingen!$B$6,$A6654&lt;Instellingen!$B$7),1,0)</f>
        <v/>
      </c>
      <c r="E6654" s="15">
        <f>COUNTIF(tData[BezoekStart],"&lt;"&amp;($A6654+1/24))-COUNTIF(tData[BezoekEind],"&lt;="&amp;$A6654)</f>
        <v/>
      </c>
      <c r="F6654" s="15">
        <f>COUNTIF(tData[BezoekLangStart],"&lt;"&amp;($A6654+1/24))-COUNTIF(tData[BezoekLangEind],"&lt;="&amp;$A6654)</f>
        <v/>
      </c>
      <c r="G6654" s="15">
        <f>IF($D6654=1,$B6654*100+$C6654,-1)</f>
        <v/>
      </c>
      <c r="H6654" s="15">
        <f>IF($D6654=1,$B6654,-1)</f>
        <v/>
      </c>
      <c r="I6654" s="15">
        <f>IF($D6654=1,$C6654,-1)</f>
        <v/>
      </c>
    </row>
    <row r="6655">
      <c r="A6655" s="33" t="n">
        <v>45569.16666666666</v>
      </c>
      <c r="B6655" s="15">
        <f>WEEKDAY($A6655,2)</f>
        <v/>
      </c>
      <c r="C6655" s="15">
        <f>HOUR($A6655)</f>
        <v/>
      </c>
      <c r="D6655" s="15">
        <f>IF(AND($A6655&gt;=Instellingen!$B$6,$A6655&lt;Instellingen!$B$7),1,0)</f>
        <v/>
      </c>
      <c r="E6655" s="15">
        <f>COUNTIF(tData[BezoekStart],"&lt;"&amp;($A6655+1/24))-COUNTIF(tData[BezoekEind],"&lt;="&amp;$A6655)</f>
        <v/>
      </c>
      <c r="F6655" s="15">
        <f>COUNTIF(tData[BezoekLangStart],"&lt;"&amp;($A6655+1/24))-COUNTIF(tData[BezoekLangEind],"&lt;="&amp;$A6655)</f>
        <v/>
      </c>
      <c r="G6655" s="15">
        <f>IF($D6655=1,$B6655*100+$C6655,-1)</f>
        <v/>
      </c>
      <c r="H6655" s="15">
        <f>IF($D6655=1,$B6655,-1)</f>
        <v/>
      </c>
      <c r="I6655" s="15">
        <f>IF($D6655=1,$C6655,-1)</f>
        <v/>
      </c>
    </row>
    <row r="6656">
      <c r="A6656" s="33" t="n">
        <v>45569.20833333334</v>
      </c>
      <c r="B6656" s="15">
        <f>WEEKDAY($A6656,2)</f>
        <v/>
      </c>
      <c r="C6656" s="15">
        <f>HOUR($A6656)</f>
        <v/>
      </c>
      <c r="D6656" s="15">
        <f>IF(AND($A6656&gt;=Instellingen!$B$6,$A6656&lt;Instellingen!$B$7),1,0)</f>
        <v/>
      </c>
      <c r="E6656" s="15">
        <f>COUNTIF(tData[BezoekStart],"&lt;"&amp;($A6656+1/24))-COUNTIF(tData[BezoekEind],"&lt;="&amp;$A6656)</f>
        <v/>
      </c>
      <c r="F6656" s="15">
        <f>COUNTIF(tData[BezoekLangStart],"&lt;"&amp;($A6656+1/24))-COUNTIF(tData[BezoekLangEind],"&lt;="&amp;$A6656)</f>
        <v/>
      </c>
      <c r="G6656" s="15">
        <f>IF($D6656=1,$B6656*100+$C6656,-1)</f>
        <v/>
      </c>
      <c r="H6656" s="15">
        <f>IF($D6656=1,$B6656,-1)</f>
        <v/>
      </c>
      <c r="I6656" s="15">
        <f>IF($D6656=1,$C6656,-1)</f>
        <v/>
      </c>
    </row>
    <row r="6657">
      <c r="A6657" s="33" t="n">
        <v>45569.25</v>
      </c>
      <c r="B6657" s="15">
        <f>WEEKDAY($A6657,2)</f>
        <v/>
      </c>
      <c r="C6657" s="15">
        <f>HOUR($A6657)</f>
        <v/>
      </c>
      <c r="D6657" s="15">
        <f>IF(AND($A6657&gt;=Instellingen!$B$6,$A6657&lt;Instellingen!$B$7),1,0)</f>
        <v/>
      </c>
      <c r="E6657" s="15">
        <f>COUNTIF(tData[BezoekStart],"&lt;"&amp;($A6657+1/24))-COUNTIF(tData[BezoekEind],"&lt;="&amp;$A6657)</f>
        <v/>
      </c>
      <c r="F6657" s="15">
        <f>COUNTIF(tData[BezoekLangStart],"&lt;"&amp;($A6657+1/24))-COUNTIF(tData[BezoekLangEind],"&lt;="&amp;$A6657)</f>
        <v/>
      </c>
      <c r="G6657" s="15">
        <f>IF($D6657=1,$B6657*100+$C6657,-1)</f>
        <v/>
      </c>
      <c r="H6657" s="15">
        <f>IF($D6657=1,$B6657,-1)</f>
        <v/>
      </c>
      <c r="I6657" s="15">
        <f>IF($D6657=1,$C6657,-1)</f>
        <v/>
      </c>
    </row>
    <row r="6658">
      <c r="A6658" s="33" t="n">
        <v>45569.29166666666</v>
      </c>
      <c r="B6658" s="15">
        <f>WEEKDAY($A6658,2)</f>
        <v/>
      </c>
      <c r="C6658" s="15">
        <f>HOUR($A6658)</f>
        <v/>
      </c>
      <c r="D6658" s="15">
        <f>IF(AND($A6658&gt;=Instellingen!$B$6,$A6658&lt;Instellingen!$B$7),1,0)</f>
        <v/>
      </c>
      <c r="E6658" s="15">
        <f>COUNTIF(tData[BezoekStart],"&lt;"&amp;($A6658+1/24))-COUNTIF(tData[BezoekEind],"&lt;="&amp;$A6658)</f>
        <v/>
      </c>
      <c r="F6658" s="15">
        <f>COUNTIF(tData[BezoekLangStart],"&lt;"&amp;($A6658+1/24))-COUNTIF(tData[BezoekLangEind],"&lt;="&amp;$A6658)</f>
        <v/>
      </c>
      <c r="G6658" s="15">
        <f>IF($D6658=1,$B6658*100+$C6658,-1)</f>
        <v/>
      </c>
      <c r="H6658" s="15">
        <f>IF($D6658=1,$B6658,-1)</f>
        <v/>
      </c>
      <c r="I6658" s="15">
        <f>IF($D6658=1,$C6658,-1)</f>
        <v/>
      </c>
    </row>
    <row r="6659">
      <c r="A6659" s="33" t="n">
        <v>45569.33333333334</v>
      </c>
      <c r="B6659" s="15">
        <f>WEEKDAY($A6659,2)</f>
        <v/>
      </c>
      <c r="C6659" s="15">
        <f>HOUR($A6659)</f>
        <v/>
      </c>
      <c r="D6659" s="15">
        <f>IF(AND($A6659&gt;=Instellingen!$B$6,$A6659&lt;Instellingen!$B$7),1,0)</f>
        <v/>
      </c>
      <c r="E6659" s="15">
        <f>COUNTIF(tData[BezoekStart],"&lt;"&amp;($A6659+1/24))-COUNTIF(tData[BezoekEind],"&lt;="&amp;$A6659)</f>
        <v/>
      </c>
      <c r="F6659" s="15">
        <f>COUNTIF(tData[BezoekLangStart],"&lt;"&amp;($A6659+1/24))-COUNTIF(tData[BezoekLangEind],"&lt;="&amp;$A6659)</f>
        <v/>
      </c>
      <c r="G6659" s="15">
        <f>IF($D6659=1,$B6659*100+$C6659,-1)</f>
        <v/>
      </c>
      <c r="H6659" s="15">
        <f>IF($D6659=1,$B6659,-1)</f>
        <v/>
      </c>
      <c r="I6659" s="15">
        <f>IF($D6659=1,$C6659,-1)</f>
        <v/>
      </c>
    </row>
    <row r="6660">
      <c r="A6660" s="33" t="n">
        <v>45569.375</v>
      </c>
      <c r="B6660" s="15">
        <f>WEEKDAY($A6660,2)</f>
        <v/>
      </c>
      <c r="C6660" s="15">
        <f>HOUR($A6660)</f>
        <v/>
      </c>
      <c r="D6660" s="15">
        <f>IF(AND($A6660&gt;=Instellingen!$B$6,$A6660&lt;Instellingen!$B$7),1,0)</f>
        <v/>
      </c>
      <c r="E6660" s="15">
        <f>COUNTIF(tData[BezoekStart],"&lt;"&amp;($A6660+1/24))-COUNTIF(tData[BezoekEind],"&lt;="&amp;$A6660)</f>
        <v/>
      </c>
      <c r="F6660" s="15">
        <f>COUNTIF(tData[BezoekLangStart],"&lt;"&amp;($A6660+1/24))-COUNTIF(tData[BezoekLangEind],"&lt;="&amp;$A6660)</f>
        <v/>
      </c>
      <c r="G6660" s="15">
        <f>IF($D6660=1,$B6660*100+$C6660,-1)</f>
        <v/>
      </c>
      <c r="H6660" s="15">
        <f>IF($D6660=1,$B6660,-1)</f>
        <v/>
      </c>
      <c r="I6660" s="15">
        <f>IF($D6660=1,$C6660,-1)</f>
        <v/>
      </c>
    </row>
    <row r="6661">
      <c r="A6661" s="33" t="n">
        <v>45569.41666666666</v>
      </c>
      <c r="B6661" s="15">
        <f>WEEKDAY($A6661,2)</f>
        <v/>
      </c>
      <c r="C6661" s="15">
        <f>HOUR($A6661)</f>
        <v/>
      </c>
      <c r="D6661" s="15">
        <f>IF(AND($A6661&gt;=Instellingen!$B$6,$A6661&lt;Instellingen!$B$7),1,0)</f>
        <v/>
      </c>
      <c r="E6661" s="15">
        <f>COUNTIF(tData[BezoekStart],"&lt;"&amp;($A6661+1/24))-COUNTIF(tData[BezoekEind],"&lt;="&amp;$A6661)</f>
        <v/>
      </c>
      <c r="F6661" s="15">
        <f>COUNTIF(tData[BezoekLangStart],"&lt;"&amp;($A6661+1/24))-COUNTIF(tData[BezoekLangEind],"&lt;="&amp;$A6661)</f>
        <v/>
      </c>
      <c r="G6661" s="15">
        <f>IF($D6661=1,$B6661*100+$C6661,-1)</f>
        <v/>
      </c>
      <c r="H6661" s="15">
        <f>IF($D6661=1,$B6661,-1)</f>
        <v/>
      </c>
      <c r="I6661" s="15">
        <f>IF($D6661=1,$C6661,-1)</f>
        <v/>
      </c>
    </row>
    <row r="6662">
      <c r="A6662" s="33" t="n">
        <v>45569.45833333334</v>
      </c>
      <c r="B6662" s="15">
        <f>WEEKDAY($A6662,2)</f>
        <v/>
      </c>
      <c r="C6662" s="15">
        <f>HOUR($A6662)</f>
        <v/>
      </c>
      <c r="D6662" s="15">
        <f>IF(AND($A6662&gt;=Instellingen!$B$6,$A6662&lt;Instellingen!$B$7),1,0)</f>
        <v/>
      </c>
      <c r="E6662" s="15">
        <f>COUNTIF(tData[BezoekStart],"&lt;"&amp;($A6662+1/24))-COUNTIF(tData[BezoekEind],"&lt;="&amp;$A6662)</f>
        <v/>
      </c>
      <c r="F6662" s="15">
        <f>COUNTIF(tData[BezoekLangStart],"&lt;"&amp;($A6662+1/24))-COUNTIF(tData[BezoekLangEind],"&lt;="&amp;$A6662)</f>
        <v/>
      </c>
      <c r="G6662" s="15">
        <f>IF($D6662=1,$B6662*100+$C6662,-1)</f>
        <v/>
      </c>
      <c r="H6662" s="15">
        <f>IF($D6662=1,$B6662,-1)</f>
        <v/>
      </c>
      <c r="I6662" s="15">
        <f>IF($D6662=1,$C6662,-1)</f>
        <v/>
      </c>
    </row>
    <row r="6663">
      <c r="A6663" s="33" t="n">
        <v>45569.5</v>
      </c>
      <c r="B6663" s="15">
        <f>WEEKDAY($A6663,2)</f>
        <v/>
      </c>
      <c r="C6663" s="15">
        <f>HOUR($A6663)</f>
        <v/>
      </c>
      <c r="D6663" s="15">
        <f>IF(AND($A6663&gt;=Instellingen!$B$6,$A6663&lt;Instellingen!$B$7),1,0)</f>
        <v/>
      </c>
      <c r="E6663" s="15">
        <f>COUNTIF(tData[BezoekStart],"&lt;"&amp;($A6663+1/24))-COUNTIF(tData[BezoekEind],"&lt;="&amp;$A6663)</f>
        <v/>
      </c>
      <c r="F6663" s="15">
        <f>COUNTIF(tData[BezoekLangStart],"&lt;"&amp;($A6663+1/24))-COUNTIF(tData[BezoekLangEind],"&lt;="&amp;$A6663)</f>
        <v/>
      </c>
      <c r="G6663" s="15">
        <f>IF($D6663=1,$B6663*100+$C6663,-1)</f>
        <v/>
      </c>
      <c r="H6663" s="15">
        <f>IF($D6663=1,$B6663,-1)</f>
        <v/>
      </c>
      <c r="I6663" s="15">
        <f>IF($D6663=1,$C6663,-1)</f>
        <v/>
      </c>
    </row>
    <row r="6664">
      <c r="A6664" s="33" t="n">
        <v>45569.54166666666</v>
      </c>
      <c r="B6664" s="15">
        <f>WEEKDAY($A6664,2)</f>
        <v/>
      </c>
      <c r="C6664" s="15">
        <f>HOUR($A6664)</f>
        <v/>
      </c>
      <c r="D6664" s="15">
        <f>IF(AND($A6664&gt;=Instellingen!$B$6,$A6664&lt;Instellingen!$B$7),1,0)</f>
        <v/>
      </c>
      <c r="E6664" s="15">
        <f>COUNTIF(tData[BezoekStart],"&lt;"&amp;($A6664+1/24))-COUNTIF(tData[BezoekEind],"&lt;="&amp;$A6664)</f>
        <v/>
      </c>
      <c r="F6664" s="15">
        <f>COUNTIF(tData[BezoekLangStart],"&lt;"&amp;($A6664+1/24))-COUNTIF(tData[BezoekLangEind],"&lt;="&amp;$A6664)</f>
        <v/>
      </c>
      <c r="G6664" s="15">
        <f>IF($D6664=1,$B6664*100+$C6664,-1)</f>
        <v/>
      </c>
      <c r="H6664" s="15">
        <f>IF($D6664=1,$B6664,-1)</f>
        <v/>
      </c>
      <c r="I6664" s="15">
        <f>IF($D6664=1,$C6664,-1)</f>
        <v/>
      </c>
    </row>
    <row r="6665">
      <c r="A6665" s="33" t="n">
        <v>45569.58333333334</v>
      </c>
      <c r="B6665" s="15">
        <f>WEEKDAY($A6665,2)</f>
        <v/>
      </c>
      <c r="C6665" s="15">
        <f>HOUR($A6665)</f>
        <v/>
      </c>
      <c r="D6665" s="15">
        <f>IF(AND($A6665&gt;=Instellingen!$B$6,$A6665&lt;Instellingen!$B$7),1,0)</f>
        <v/>
      </c>
      <c r="E6665" s="15">
        <f>COUNTIF(tData[BezoekStart],"&lt;"&amp;($A6665+1/24))-COUNTIF(tData[BezoekEind],"&lt;="&amp;$A6665)</f>
        <v/>
      </c>
      <c r="F6665" s="15">
        <f>COUNTIF(tData[BezoekLangStart],"&lt;"&amp;($A6665+1/24))-COUNTIF(tData[BezoekLangEind],"&lt;="&amp;$A6665)</f>
        <v/>
      </c>
      <c r="G6665" s="15">
        <f>IF($D6665=1,$B6665*100+$C6665,-1)</f>
        <v/>
      </c>
      <c r="H6665" s="15">
        <f>IF($D6665=1,$B6665,-1)</f>
        <v/>
      </c>
      <c r="I6665" s="15">
        <f>IF($D6665=1,$C6665,-1)</f>
        <v/>
      </c>
    </row>
    <row r="6666">
      <c r="A6666" s="33" t="n">
        <v>45569.625</v>
      </c>
      <c r="B6666" s="15">
        <f>WEEKDAY($A6666,2)</f>
        <v/>
      </c>
      <c r="C6666" s="15">
        <f>HOUR($A6666)</f>
        <v/>
      </c>
      <c r="D6666" s="15">
        <f>IF(AND($A6666&gt;=Instellingen!$B$6,$A6666&lt;Instellingen!$B$7),1,0)</f>
        <v/>
      </c>
      <c r="E6666" s="15">
        <f>COUNTIF(tData[BezoekStart],"&lt;"&amp;($A6666+1/24))-COUNTIF(tData[BezoekEind],"&lt;="&amp;$A6666)</f>
        <v/>
      </c>
      <c r="F6666" s="15">
        <f>COUNTIF(tData[BezoekLangStart],"&lt;"&amp;($A6666+1/24))-COUNTIF(tData[BezoekLangEind],"&lt;="&amp;$A6666)</f>
        <v/>
      </c>
      <c r="G6666" s="15">
        <f>IF($D6666=1,$B6666*100+$C6666,-1)</f>
        <v/>
      </c>
      <c r="H6666" s="15">
        <f>IF($D6666=1,$B6666,-1)</f>
        <v/>
      </c>
      <c r="I6666" s="15">
        <f>IF($D6666=1,$C6666,-1)</f>
        <v/>
      </c>
    </row>
    <row r="6667">
      <c r="A6667" s="33" t="n">
        <v>45569.66666666666</v>
      </c>
      <c r="B6667" s="15">
        <f>WEEKDAY($A6667,2)</f>
        <v/>
      </c>
      <c r="C6667" s="15">
        <f>HOUR($A6667)</f>
        <v/>
      </c>
      <c r="D6667" s="15">
        <f>IF(AND($A6667&gt;=Instellingen!$B$6,$A6667&lt;Instellingen!$B$7),1,0)</f>
        <v/>
      </c>
      <c r="E6667" s="15">
        <f>COUNTIF(tData[BezoekStart],"&lt;"&amp;($A6667+1/24))-COUNTIF(tData[BezoekEind],"&lt;="&amp;$A6667)</f>
        <v/>
      </c>
      <c r="F6667" s="15">
        <f>COUNTIF(tData[BezoekLangStart],"&lt;"&amp;($A6667+1/24))-COUNTIF(tData[BezoekLangEind],"&lt;="&amp;$A6667)</f>
        <v/>
      </c>
      <c r="G6667" s="15">
        <f>IF($D6667=1,$B6667*100+$C6667,-1)</f>
        <v/>
      </c>
      <c r="H6667" s="15">
        <f>IF($D6667=1,$B6667,-1)</f>
        <v/>
      </c>
      <c r="I6667" s="15">
        <f>IF($D6667=1,$C6667,-1)</f>
        <v/>
      </c>
    </row>
    <row r="6668">
      <c r="A6668" s="33" t="n">
        <v>45569.70833333334</v>
      </c>
      <c r="B6668" s="15">
        <f>WEEKDAY($A6668,2)</f>
        <v/>
      </c>
      <c r="C6668" s="15">
        <f>HOUR($A6668)</f>
        <v/>
      </c>
      <c r="D6668" s="15">
        <f>IF(AND($A6668&gt;=Instellingen!$B$6,$A6668&lt;Instellingen!$B$7),1,0)</f>
        <v/>
      </c>
      <c r="E6668" s="15">
        <f>COUNTIF(tData[BezoekStart],"&lt;"&amp;($A6668+1/24))-COUNTIF(tData[BezoekEind],"&lt;="&amp;$A6668)</f>
        <v/>
      </c>
      <c r="F6668" s="15">
        <f>COUNTIF(tData[BezoekLangStart],"&lt;"&amp;($A6668+1/24))-COUNTIF(tData[BezoekLangEind],"&lt;="&amp;$A6668)</f>
        <v/>
      </c>
      <c r="G6668" s="15">
        <f>IF($D6668=1,$B6668*100+$C6668,-1)</f>
        <v/>
      </c>
      <c r="H6668" s="15">
        <f>IF($D6668=1,$B6668,-1)</f>
        <v/>
      </c>
      <c r="I6668" s="15">
        <f>IF($D6668=1,$C6668,-1)</f>
        <v/>
      </c>
    </row>
    <row r="6669">
      <c r="A6669" s="33" t="n">
        <v>45569.75</v>
      </c>
      <c r="B6669" s="15">
        <f>WEEKDAY($A6669,2)</f>
        <v/>
      </c>
      <c r="C6669" s="15">
        <f>HOUR($A6669)</f>
        <v/>
      </c>
      <c r="D6669" s="15">
        <f>IF(AND($A6669&gt;=Instellingen!$B$6,$A6669&lt;Instellingen!$B$7),1,0)</f>
        <v/>
      </c>
      <c r="E6669" s="15">
        <f>COUNTIF(tData[BezoekStart],"&lt;"&amp;($A6669+1/24))-COUNTIF(tData[BezoekEind],"&lt;="&amp;$A6669)</f>
        <v/>
      </c>
      <c r="F6669" s="15">
        <f>COUNTIF(tData[BezoekLangStart],"&lt;"&amp;($A6669+1/24))-COUNTIF(tData[BezoekLangEind],"&lt;="&amp;$A6669)</f>
        <v/>
      </c>
      <c r="G6669" s="15">
        <f>IF($D6669=1,$B6669*100+$C6669,-1)</f>
        <v/>
      </c>
      <c r="H6669" s="15">
        <f>IF($D6669=1,$B6669,-1)</f>
        <v/>
      </c>
      <c r="I6669" s="15">
        <f>IF($D6669=1,$C6669,-1)</f>
        <v/>
      </c>
    </row>
    <row r="6670">
      <c r="A6670" s="33" t="n">
        <v>45569.79166666666</v>
      </c>
      <c r="B6670" s="15">
        <f>WEEKDAY($A6670,2)</f>
        <v/>
      </c>
      <c r="C6670" s="15">
        <f>HOUR($A6670)</f>
        <v/>
      </c>
      <c r="D6670" s="15">
        <f>IF(AND($A6670&gt;=Instellingen!$B$6,$A6670&lt;Instellingen!$B$7),1,0)</f>
        <v/>
      </c>
      <c r="E6670" s="15">
        <f>COUNTIF(tData[BezoekStart],"&lt;"&amp;($A6670+1/24))-COUNTIF(tData[BezoekEind],"&lt;="&amp;$A6670)</f>
        <v/>
      </c>
      <c r="F6670" s="15">
        <f>COUNTIF(tData[BezoekLangStart],"&lt;"&amp;($A6670+1/24))-COUNTIF(tData[BezoekLangEind],"&lt;="&amp;$A6670)</f>
        <v/>
      </c>
      <c r="G6670" s="15">
        <f>IF($D6670=1,$B6670*100+$C6670,-1)</f>
        <v/>
      </c>
      <c r="H6670" s="15">
        <f>IF($D6670=1,$B6670,-1)</f>
        <v/>
      </c>
      <c r="I6670" s="15">
        <f>IF($D6670=1,$C6670,-1)</f>
        <v/>
      </c>
    </row>
    <row r="6671">
      <c r="A6671" s="33" t="n">
        <v>45569.83333333334</v>
      </c>
      <c r="B6671" s="15">
        <f>WEEKDAY($A6671,2)</f>
        <v/>
      </c>
      <c r="C6671" s="15">
        <f>HOUR($A6671)</f>
        <v/>
      </c>
      <c r="D6671" s="15">
        <f>IF(AND($A6671&gt;=Instellingen!$B$6,$A6671&lt;Instellingen!$B$7),1,0)</f>
        <v/>
      </c>
      <c r="E6671" s="15">
        <f>COUNTIF(tData[BezoekStart],"&lt;"&amp;($A6671+1/24))-COUNTIF(tData[BezoekEind],"&lt;="&amp;$A6671)</f>
        <v/>
      </c>
      <c r="F6671" s="15">
        <f>COUNTIF(tData[BezoekLangStart],"&lt;"&amp;($A6671+1/24))-COUNTIF(tData[BezoekLangEind],"&lt;="&amp;$A6671)</f>
        <v/>
      </c>
      <c r="G6671" s="15">
        <f>IF($D6671=1,$B6671*100+$C6671,-1)</f>
        <v/>
      </c>
      <c r="H6671" s="15">
        <f>IF($D6671=1,$B6671,-1)</f>
        <v/>
      </c>
      <c r="I6671" s="15">
        <f>IF($D6671=1,$C6671,-1)</f>
        <v/>
      </c>
    </row>
    <row r="6672">
      <c r="A6672" s="33" t="n">
        <v>45569.875</v>
      </c>
      <c r="B6672" s="15">
        <f>WEEKDAY($A6672,2)</f>
        <v/>
      </c>
      <c r="C6672" s="15">
        <f>HOUR($A6672)</f>
        <v/>
      </c>
      <c r="D6672" s="15">
        <f>IF(AND($A6672&gt;=Instellingen!$B$6,$A6672&lt;Instellingen!$B$7),1,0)</f>
        <v/>
      </c>
      <c r="E6672" s="15">
        <f>COUNTIF(tData[BezoekStart],"&lt;"&amp;($A6672+1/24))-COUNTIF(tData[BezoekEind],"&lt;="&amp;$A6672)</f>
        <v/>
      </c>
      <c r="F6672" s="15">
        <f>COUNTIF(tData[BezoekLangStart],"&lt;"&amp;($A6672+1/24))-COUNTIF(tData[BezoekLangEind],"&lt;="&amp;$A6672)</f>
        <v/>
      </c>
      <c r="G6672" s="15">
        <f>IF($D6672=1,$B6672*100+$C6672,-1)</f>
        <v/>
      </c>
      <c r="H6672" s="15">
        <f>IF($D6672=1,$B6672,-1)</f>
        <v/>
      </c>
      <c r="I6672" s="15">
        <f>IF($D6672=1,$C6672,-1)</f>
        <v/>
      </c>
    </row>
    <row r="6673">
      <c r="A6673" s="33" t="n">
        <v>45569.91666666666</v>
      </c>
      <c r="B6673" s="15">
        <f>WEEKDAY($A6673,2)</f>
        <v/>
      </c>
      <c r="C6673" s="15">
        <f>HOUR($A6673)</f>
        <v/>
      </c>
      <c r="D6673" s="15">
        <f>IF(AND($A6673&gt;=Instellingen!$B$6,$A6673&lt;Instellingen!$B$7),1,0)</f>
        <v/>
      </c>
      <c r="E6673" s="15">
        <f>COUNTIF(tData[BezoekStart],"&lt;"&amp;($A6673+1/24))-COUNTIF(tData[BezoekEind],"&lt;="&amp;$A6673)</f>
        <v/>
      </c>
      <c r="F6673" s="15">
        <f>COUNTIF(tData[BezoekLangStart],"&lt;"&amp;($A6673+1/24))-COUNTIF(tData[BezoekLangEind],"&lt;="&amp;$A6673)</f>
        <v/>
      </c>
      <c r="G6673" s="15">
        <f>IF($D6673=1,$B6673*100+$C6673,-1)</f>
        <v/>
      </c>
      <c r="H6673" s="15">
        <f>IF($D6673=1,$B6673,-1)</f>
        <v/>
      </c>
      <c r="I6673" s="15">
        <f>IF($D6673=1,$C6673,-1)</f>
        <v/>
      </c>
    </row>
    <row r="6674">
      <c r="A6674" s="33" t="n">
        <v>45569.95833333334</v>
      </c>
      <c r="B6674" s="15">
        <f>WEEKDAY($A6674,2)</f>
        <v/>
      </c>
      <c r="C6674" s="15">
        <f>HOUR($A6674)</f>
        <v/>
      </c>
      <c r="D6674" s="15">
        <f>IF(AND($A6674&gt;=Instellingen!$B$6,$A6674&lt;Instellingen!$B$7),1,0)</f>
        <v/>
      </c>
      <c r="E6674" s="15">
        <f>COUNTIF(tData[BezoekStart],"&lt;"&amp;($A6674+1/24))-COUNTIF(tData[BezoekEind],"&lt;="&amp;$A6674)</f>
        <v/>
      </c>
      <c r="F6674" s="15">
        <f>COUNTIF(tData[BezoekLangStart],"&lt;"&amp;($A6674+1/24))-COUNTIF(tData[BezoekLangEind],"&lt;="&amp;$A6674)</f>
        <v/>
      </c>
      <c r="G6674" s="15">
        <f>IF($D6674=1,$B6674*100+$C6674,-1)</f>
        <v/>
      </c>
      <c r="H6674" s="15">
        <f>IF($D6674=1,$B6674,-1)</f>
        <v/>
      </c>
      <c r="I6674" s="15">
        <f>IF($D6674=1,$C6674,-1)</f>
        <v/>
      </c>
    </row>
    <row r="6675">
      <c r="A6675" s="33" t="n">
        <v>45570</v>
      </c>
      <c r="B6675" s="15">
        <f>WEEKDAY($A6675,2)</f>
        <v/>
      </c>
      <c r="C6675" s="15">
        <f>HOUR($A6675)</f>
        <v/>
      </c>
      <c r="D6675" s="15">
        <f>IF(AND($A6675&gt;=Instellingen!$B$6,$A6675&lt;Instellingen!$B$7),1,0)</f>
        <v/>
      </c>
      <c r="E6675" s="15">
        <f>COUNTIF(tData[BezoekStart],"&lt;"&amp;($A6675+1/24))-COUNTIF(tData[BezoekEind],"&lt;="&amp;$A6675)</f>
        <v/>
      </c>
      <c r="F6675" s="15">
        <f>COUNTIF(tData[BezoekLangStart],"&lt;"&amp;($A6675+1/24))-COUNTIF(tData[BezoekLangEind],"&lt;="&amp;$A6675)</f>
        <v/>
      </c>
      <c r="G6675" s="15">
        <f>IF($D6675=1,$B6675*100+$C6675,-1)</f>
        <v/>
      </c>
      <c r="H6675" s="15">
        <f>IF($D6675=1,$B6675,-1)</f>
        <v/>
      </c>
      <c r="I6675" s="15">
        <f>IF($D6675=1,$C6675,-1)</f>
        <v/>
      </c>
    </row>
    <row r="6676">
      <c r="A6676" s="33" t="n">
        <v>45570.04166666666</v>
      </c>
      <c r="B6676" s="15">
        <f>WEEKDAY($A6676,2)</f>
        <v/>
      </c>
      <c r="C6676" s="15">
        <f>HOUR($A6676)</f>
        <v/>
      </c>
      <c r="D6676" s="15">
        <f>IF(AND($A6676&gt;=Instellingen!$B$6,$A6676&lt;Instellingen!$B$7),1,0)</f>
        <v/>
      </c>
      <c r="E6676" s="15">
        <f>COUNTIF(tData[BezoekStart],"&lt;"&amp;($A6676+1/24))-COUNTIF(tData[BezoekEind],"&lt;="&amp;$A6676)</f>
        <v/>
      </c>
      <c r="F6676" s="15">
        <f>COUNTIF(tData[BezoekLangStart],"&lt;"&amp;($A6676+1/24))-COUNTIF(tData[BezoekLangEind],"&lt;="&amp;$A6676)</f>
        <v/>
      </c>
      <c r="G6676" s="15">
        <f>IF($D6676=1,$B6676*100+$C6676,-1)</f>
        <v/>
      </c>
      <c r="H6676" s="15">
        <f>IF($D6676=1,$B6676,-1)</f>
        <v/>
      </c>
      <c r="I6676" s="15">
        <f>IF($D6676=1,$C6676,-1)</f>
        <v/>
      </c>
    </row>
    <row r="6677">
      <c r="A6677" s="33" t="n">
        <v>45570.08333333334</v>
      </c>
      <c r="B6677" s="15">
        <f>WEEKDAY($A6677,2)</f>
        <v/>
      </c>
      <c r="C6677" s="15">
        <f>HOUR($A6677)</f>
        <v/>
      </c>
      <c r="D6677" s="15">
        <f>IF(AND($A6677&gt;=Instellingen!$B$6,$A6677&lt;Instellingen!$B$7),1,0)</f>
        <v/>
      </c>
      <c r="E6677" s="15">
        <f>COUNTIF(tData[BezoekStart],"&lt;"&amp;($A6677+1/24))-COUNTIF(tData[BezoekEind],"&lt;="&amp;$A6677)</f>
        <v/>
      </c>
      <c r="F6677" s="15">
        <f>COUNTIF(tData[BezoekLangStart],"&lt;"&amp;($A6677+1/24))-COUNTIF(tData[BezoekLangEind],"&lt;="&amp;$A6677)</f>
        <v/>
      </c>
      <c r="G6677" s="15">
        <f>IF($D6677=1,$B6677*100+$C6677,-1)</f>
        <v/>
      </c>
      <c r="H6677" s="15">
        <f>IF($D6677=1,$B6677,-1)</f>
        <v/>
      </c>
      <c r="I6677" s="15">
        <f>IF($D6677=1,$C6677,-1)</f>
        <v/>
      </c>
    </row>
    <row r="6678">
      <c r="A6678" s="33" t="n">
        <v>45570.125</v>
      </c>
      <c r="B6678" s="15">
        <f>WEEKDAY($A6678,2)</f>
        <v/>
      </c>
      <c r="C6678" s="15">
        <f>HOUR($A6678)</f>
        <v/>
      </c>
      <c r="D6678" s="15">
        <f>IF(AND($A6678&gt;=Instellingen!$B$6,$A6678&lt;Instellingen!$B$7),1,0)</f>
        <v/>
      </c>
      <c r="E6678" s="15">
        <f>COUNTIF(tData[BezoekStart],"&lt;"&amp;($A6678+1/24))-COUNTIF(tData[BezoekEind],"&lt;="&amp;$A6678)</f>
        <v/>
      </c>
      <c r="F6678" s="15">
        <f>COUNTIF(tData[BezoekLangStart],"&lt;"&amp;($A6678+1/24))-COUNTIF(tData[BezoekLangEind],"&lt;="&amp;$A6678)</f>
        <v/>
      </c>
      <c r="G6678" s="15">
        <f>IF($D6678=1,$B6678*100+$C6678,-1)</f>
        <v/>
      </c>
      <c r="H6678" s="15">
        <f>IF($D6678=1,$B6678,-1)</f>
        <v/>
      </c>
      <c r="I6678" s="15">
        <f>IF($D6678=1,$C6678,-1)</f>
        <v/>
      </c>
    </row>
    <row r="6679">
      <c r="A6679" s="33" t="n">
        <v>45570.16666666666</v>
      </c>
      <c r="B6679" s="15">
        <f>WEEKDAY($A6679,2)</f>
        <v/>
      </c>
      <c r="C6679" s="15">
        <f>HOUR($A6679)</f>
        <v/>
      </c>
      <c r="D6679" s="15">
        <f>IF(AND($A6679&gt;=Instellingen!$B$6,$A6679&lt;Instellingen!$B$7),1,0)</f>
        <v/>
      </c>
      <c r="E6679" s="15">
        <f>COUNTIF(tData[BezoekStart],"&lt;"&amp;($A6679+1/24))-COUNTIF(tData[BezoekEind],"&lt;="&amp;$A6679)</f>
        <v/>
      </c>
      <c r="F6679" s="15">
        <f>COUNTIF(tData[BezoekLangStart],"&lt;"&amp;($A6679+1/24))-COUNTIF(tData[BezoekLangEind],"&lt;="&amp;$A6679)</f>
        <v/>
      </c>
      <c r="G6679" s="15">
        <f>IF($D6679=1,$B6679*100+$C6679,-1)</f>
        <v/>
      </c>
      <c r="H6679" s="15">
        <f>IF($D6679=1,$B6679,-1)</f>
        <v/>
      </c>
      <c r="I6679" s="15">
        <f>IF($D6679=1,$C6679,-1)</f>
        <v/>
      </c>
    </row>
    <row r="6680">
      <c r="A6680" s="33" t="n">
        <v>45570.20833333334</v>
      </c>
      <c r="B6680" s="15">
        <f>WEEKDAY($A6680,2)</f>
        <v/>
      </c>
      <c r="C6680" s="15">
        <f>HOUR($A6680)</f>
        <v/>
      </c>
      <c r="D6680" s="15">
        <f>IF(AND($A6680&gt;=Instellingen!$B$6,$A6680&lt;Instellingen!$B$7),1,0)</f>
        <v/>
      </c>
      <c r="E6680" s="15">
        <f>COUNTIF(tData[BezoekStart],"&lt;"&amp;($A6680+1/24))-COUNTIF(tData[BezoekEind],"&lt;="&amp;$A6680)</f>
        <v/>
      </c>
      <c r="F6680" s="15">
        <f>COUNTIF(tData[BezoekLangStart],"&lt;"&amp;($A6680+1/24))-COUNTIF(tData[BezoekLangEind],"&lt;="&amp;$A6680)</f>
        <v/>
      </c>
      <c r="G6680" s="15">
        <f>IF($D6680=1,$B6680*100+$C6680,-1)</f>
        <v/>
      </c>
      <c r="H6680" s="15">
        <f>IF($D6680=1,$B6680,-1)</f>
        <v/>
      </c>
      <c r="I6680" s="15">
        <f>IF($D6680=1,$C6680,-1)</f>
        <v/>
      </c>
    </row>
    <row r="6681">
      <c r="A6681" s="33" t="n">
        <v>45570.25</v>
      </c>
      <c r="B6681" s="15">
        <f>WEEKDAY($A6681,2)</f>
        <v/>
      </c>
      <c r="C6681" s="15">
        <f>HOUR($A6681)</f>
        <v/>
      </c>
      <c r="D6681" s="15">
        <f>IF(AND($A6681&gt;=Instellingen!$B$6,$A6681&lt;Instellingen!$B$7),1,0)</f>
        <v/>
      </c>
      <c r="E6681" s="15">
        <f>COUNTIF(tData[BezoekStart],"&lt;"&amp;($A6681+1/24))-COUNTIF(tData[BezoekEind],"&lt;="&amp;$A6681)</f>
        <v/>
      </c>
      <c r="F6681" s="15">
        <f>COUNTIF(tData[BezoekLangStart],"&lt;"&amp;($A6681+1/24))-COUNTIF(tData[BezoekLangEind],"&lt;="&amp;$A6681)</f>
        <v/>
      </c>
      <c r="G6681" s="15">
        <f>IF($D6681=1,$B6681*100+$C6681,-1)</f>
        <v/>
      </c>
      <c r="H6681" s="15">
        <f>IF($D6681=1,$B6681,-1)</f>
        <v/>
      </c>
      <c r="I6681" s="15">
        <f>IF($D6681=1,$C6681,-1)</f>
        <v/>
      </c>
    </row>
    <row r="6682">
      <c r="A6682" s="33" t="n">
        <v>45570.29166666666</v>
      </c>
      <c r="B6682" s="15">
        <f>WEEKDAY($A6682,2)</f>
        <v/>
      </c>
      <c r="C6682" s="15">
        <f>HOUR($A6682)</f>
        <v/>
      </c>
      <c r="D6682" s="15">
        <f>IF(AND($A6682&gt;=Instellingen!$B$6,$A6682&lt;Instellingen!$B$7),1,0)</f>
        <v/>
      </c>
      <c r="E6682" s="15">
        <f>COUNTIF(tData[BezoekStart],"&lt;"&amp;($A6682+1/24))-COUNTIF(tData[BezoekEind],"&lt;="&amp;$A6682)</f>
        <v/>
      </c>
      <c r="F6682" s="15">
        <f>COUNTIF(tData[BezoekLangStart],"&lt;"&amp;($A6682+1/24))-COUNTIF(tData[BezoekLangEind],"&lt;="&amp;$A6682)</f>
        <v/>
      </c>
      <c r="G6682" s="15">
        <f>IF($D6682=1,$B6682*100+$C6682,-1)</f>
        <v/>
      </c>
      <c r="H6682" s="15">
        <f>IF($D6682=1,$B6682,-1)</f>
        <v/>
      </c>
      <c r="I6682" s="15">
        <f>IF($D6682=1,$C6682,-1)</f>
        <v/>
      </c>
    </row>
    <row r="6683">
      <c r="A6683" s="33" t="n">
        <v>45570.33333333334</v>
      </c>
      <c r="B6683" s="15">
        <f>WEEKDAY($A6683,2)</f>
        <v/>
      </c>
      <c r="C6683" s="15">
        <f>HOUR($A6683)</f>
        <v/>
      </c>
      <c r="D6683" s="15">
        <f>IF(AND($A6683&gt;=Instellingen!$B$6,$A6683&lt;Instellingen!$B$7),1,0)</f>
        <v/>
      </c>
      <c r="E6683" s="15">
        <f>COUNTIF(tData[BezoekStart],"&lt;"&amp;($A6683+1/24))-COUNTIF(tData[BezoekEind],"&lt;="&amp;$A6683)</f>
        <v/>
      </c>
      <c r="F6683" s="15">
        <f>COUNTIF(tData[BezoekLangStart],"&lt;"&amp;($A6683+1/24))-COUNTIF(tData[BezoekLangEind],"&lt;="&amp;$A6683)</f>
        <v/>
      </c>
      <c r="G6683" s="15">
        <f>IF($D6683=1,$B6683*100+$C6683,-1)</f>
        <v/>
      </c>
      <c r="H6683" s="15">
        <f>IF($D6683=1,$B6683,-1)</f>
        <v/>
      </c>
      <c r="I6683" s="15">
        <f>IF($D6683=1,$C6683,-1)</f>
        <v/>
      </c>
    </row>
    <row r="6684">
      <c r="A6684" s="33" t="n">
        <v>45570.375</v>
      </c>
      <c r="B6684" s="15">
        <f>WEEKDAY($A6684,2)</f>
        <v/>
      </c>
      <c r="C6684" s="15">
        <f>HOUR($A6684)</f>
        <v/>
      </c>
      <c r="D6684" s="15">
        <f>IF(AND($A6684&gt;=Instellingen!$B$6,$A6684&lt;Instellingen!$B$7),1,0)</f>
        <v/>
      </c>
      <c r="E6684" s="15">
        <f>COUNTIF(tData[BezoekStart],"&lt;"&amp;($A6684+1/24))-COUNTIF(tData[BezoekEind],"&lt;="&amp;$A6684)</f>
        <v/>
      </c>
      <c r="F6684" s="15">
        <f>COUNTIF(tData[BezoekLangStart],"&lt;"&amp;($A6684+1/24))-COUNTIF(tData[BezoekLangEind],"&lt;="&amp;$A6684)</f>
        <v/>
      </c>
      <c r="G6684" s="15">
        <f>IF($D6684=1,$B6684*100+$C6684,-1)</f>
        <v/>
      </c>
      <c r="H6684" s="15">
        <f>IF($D6684=1,$B6684,-1)</f>
        <v/>
      </c>
      <c r="I6684" s="15">
        <f>IF($D6684=1,$C6684,-1)</f>
        <v/>
      </c>
    </row>
    <row r="6685">
      <c r="A6685" s="33" t="n">
        <v>45570.41666666666</v>
      </c>
      <c r="B6685" s="15">
        <f>WEEKDAY($A6685,2)</f>
        <v/>
      </c>
      <c r="C6685" s="15">
        <f>HOUR($A6685)</f>
        <v/>
      </c>
      <c r="D6685" s="15">
        <f>IF(AND($A6685&gt;=Instellingen!$B$6,$A6685&lt;Instellingen!$B$7),1,0)</f>
        <v/>
      </c>
      <c r="E6685" s="15">
        <f>COUNTIF(tData[BezoekStart],"&lt;"&amp;($A6685+1/24))-COUNTIF(tData[BezoekEind],"&lt;="&amp;$A6685)</f>
        <v/>
      </c>
      <c r="F6685" s="15">
        <f>COUNTIF(tData[BezoekLangStart],"&lt;"&amp;($A6685+1/24))-COUNTIF(tData[BezoekLangEind],"&lt;="&amp;$A6685)</f>
        <v/>
      </c>
      <c r="G6685" s="15">
        <f>IF($D6685=1,$B6685*100+$C6685,-1)</f>
        <v/>
      </c>
      <c r="H6685" s="15">
        <f>IF($D6685=1,$B6685,-1)</f>
        <v/>
      </c>
      <c r="I6685" s="15">
        <f>IF($D6685=1,$C6685,-1)</f>
        <v/>
      </c>
    </row>
    <row r="6686">
      <c r="A6686" s="33" t="n">
        <v>45570.45833333334</v>
      </c>
      <c r="B6686" s="15">
        <f>WEEKDAY($A6686,2)</f>
        <v/>
      </c>
      <c r="C6686" s="15">
        <f>HOUR($A6686)</f>
        <v/>
      </c>
      <c r="D6686" s="15">
        <f>IF(AND($A6686&gt;=Instellingen!$B$6,$A6686&lt;Instellingen!$B$7),1,0)</f>
        <v/>
      </c>
      <c r="E6686" s="15">
        <f>COUNTIF(tData[BezoekStart],"&lt;"&amp;($A6686+1/24))-COUNTIF(tData[BezoekEind],"&lt;="&amp;$A6686)</f>
        <v/>
      </c>
      <c r="F6686" s="15">
        <f>COUNTIF(tData[BezoekLangStart],"&lt;"&amp;($A6686+1/24))-COUNTIF(tData[BezoekLangEind],"&lt;="&amp;$A6686)</f>
        <v/>
      </c>
      <c r="G6686" s="15">
        <f>IF($D6686=1,$B6686*100+$C6686,-1)</f>
        <v/>
      </c>
      <c r="H6686" s="15">
        <f>IF($D6686=1,$B6686,-1)</f>
        <v/>
      </c>
      <c r="I6686" s="15">
        <f>IF($D6686=1,$C6686,-1)</f>
        <v/>
      </c>
    </row>
    <row r="6687">
      <c r="A6687" s="33" t="n">
        <v>45570.5</v>
      </c>
      <c r="B6687" s="15">
        <f>WEEKDAY($A6687,2)</f>
        <v/>
      </c>
      <c r="C6687" s="15">
        <f>HOUR($A6687)</f>
        <v/>
      </c>
      <c r="D6687" s="15">
        <f>IF(AND($A6687&gt;=Instellingen!$B$6,$A6687&lt;Instellingen!$B$7),1,0)</f>
        <v/>
      </c>
      <c r="E6687" s="15">
        <f>COUNTIF(tData[BezoekStart],"&lt;"&amp;($A6687+1/24))-COUNTIF(tData[BezoekEind],"&lt;="&amp;$A6687)</f>
        <v/>
      </c>
      <c r="F6687" s="15">
        <f>COUNTIF(tData[BezoekLangStart],"&lt;"&amp;($A6687+1/24))-COUNTIF(tData[BezoekLangEind],"&lt;="&amp;$A6687)</f>
        <v/>
      </c>
      <c r="G6687" s="15">
        <f>IF($D6687=1,$B6687*100+$C6687,-1)</f>
        <v/>
      </c>
      <c r="H6687" s="15">
        <f>IF($D6687=1,$B6687,-1)</f>
        <v/>
      </c>
      <c r="I6687" s="15">
        <f>IF($D6687=1,$C6687,-1)</f>
        <v/>
      </c>
    </row>
    <row r="6688">
      <c r="A6688" s="33" t="n">
        <v>45570.54166666666</v>
      </c>
      <c r="B6688" s="15">
        <f>WEEKDAY($A6688,2)</f>
        <v/>
      </c>
      <c r="C6688" s="15">
        <f>HOUR($A6688)</f>
        <v/>
      </c>
      <c r="D6688" s="15">
        <f>IF(AND($A6688&gt;=Instellingen!$B$6,$A6688&lt;Instellingen!$B$7),1,0)</f>
        <v/>
      </c>
      <c r="E6688" s="15">
        <f>COUNTIF(tData[BezoekStart],"&lt;"&amp;($A6688+1/24))-COUNTIF(tData[BezoekEind],"&lt;="&amp;$A6688)</f>
        <v/>
      </c>
      <c r="F6688" s="15">
        <f>COUNTIF(tData[BezoekLangStart],"&lt;"&amp;($A6688+1/24))-COUNTIF(tData[BezoekLangEind],"&lt;="&amp;$A6688)</f>
        <v/>
      </c>
      <c r="G6688" s="15">
        <f>IF($D6688=1,$B6688*100+$C6688,-1)</f>
        <v/>
      </c>
      <c r="H6688" s="15">
        <f>IF($D6688=1,$B6688,-1)</f>
        <v/>
      </c>
      <c r="I6688" s="15">
        <f>IF($D6688=1,$C6688,-1)</f>
        <v/>
      </c>
    </row>
    <row r="6689">
      <c r="A6689" s="33" t="n">
        <v>45570.58333333334</v>
      </c>
      <c r="B6689" s="15">
        <f>WEEKDAY($A6689,2)</f>
        <v/>
      </c>
      <c r="C6689" s="15">
        <f>HOUR($A6689)</f>
        <v/>
      </c>
      <c r="D6689" s="15">
        <f>IF(AND($A6689&gt;=Instellingen!$B$6,$A6689&lt;Instellingen!$B$7),1,0)</f>
        <v/>
      </c>
      <c r="E6689" s="15">
        <f>COUNTIF(tData[BezoekStart],"&lt;"&amp;($A6689+1/24))-COUNTIF(tData[BezoekEind],"&lt;="&amp;$A6689)</f>
        <v/>
      </c>
      <c r="F6689" s="15">
        <f>COUNTIF(tData[BezoekLangStart],"&lt;"&amp;($A6689+1/24))-COUNTIF(tData[BezoekLangEind],"&lt;="&amp;$A6689)</f>
        <v/>
      </c>
      <c r="G6689" s="15">
        <f>IF($D6689=1,$B6689*100+$C6689,-1)</f>
        <v/>
      </c>
      <c r="H6689" s="15">
        <f>IF($D6689=1,$B6689,-1)</f>
        <v/>
      </c>
      <c r="I6689" s="15">
        <f>IF($D6689=1,$C6689,-1)</f>
        <v/>
      </c>
    </row>
    <row r="6690">
      <c r="A6690" s="33" t="n">
        <v>45570.625</v>
      </c>
      <c r="B6690" s="15">
        <f>WEEKDAY($A6690,2)</f>
        <v/>
      </c>
      <c r="C6690" s="15">
        <f>HOUR($A6690)</f>
        <v/>
      </c>
      <c r="D6690" s="15">
        <f>IF(AND($A6690&gt;=Instellingen!$B$6,$A6690&lt;Instellingen!$B$7),1,0)</f>
        <v/>
      </c>
      <c r="E6690" s="15">
        <f>COUNTIF(tData[BezoekStart],"&lt;"&amp;($A6690+1/24))-COUNTIF(tData[BezoekEind],"&lt;="&amp;$A6690)</f>
        <v/>
      </c>
      <c r="F6690" s="15">
        <f>COUNTIF(tData[BezoekLangStart],"&lt;"&amp;($A6690+1/24))-COUNTIF(tData[BezoekLangEind],"&lt;="&amp;$A6690)</f>
        <v/>
      </c>
      <c r="G6690" s="15">
        <f>IF($D6690=1,$B6690*100+$C6690,-1)</f>
        <v/>
      </c>
      <c r="H6690" s="15">
        <f>IF($D6690=1,$B6690,-1)</f>
        <v/>
      </c>
      <c r="I6690" s="15">
        <f>IF($D6690=1,$C6690,-1)</f>
        <v/>
      </c>
    </row>
    <row r="6691">
      <c r="A6691" s="33" t="n">
        <v>45570.66666666666</v>
      </c>
      <c r="B6691" s="15">
        <f>WEEKDAY($A6691,2)</f>
        <v/>
      </c>
      <c r="C6691" s="15">
        <f>HOUR($A6691)</f>
        <v/>
      </c>
      <c r="D6691" s="15">
        <f>IF(AND($A6691&gt;=Instellingen!$B$6,$A6691&lt;Instellingen!$B$7),1,0)</f>
        <v/>
      </c>
      <c r="E6691" s="15">
        <f>COUNTIF(tData[BezoekStart],"&lt;"&amp;($A6691+1/24))-COUNTIF(tData[BezoekEind],"&lt;="&amp;$A6691)</f>
        <v/>
      </c>
      <c r="F6691" s="15">
        <f>COUNTIF(tData[BezoekLangStart],"&lt;"&amp;($A6691+1/24))-COUNTIF(tData[BezoekLangEind],"&lt;="&amp;$A6691)</f>
        <v/>
      </c>
      <c r="G6691" s="15">
        <f>IF($D6691=1,$B6691*100+$C6691,-1)</f>
        <v/>
      </c>
      <c r="H6691" s="15">
        <f>IF($D6691=1,$B6691,-1)</f>
        <v/>
      </c>
      <c r="I6691" s="15">
        <f>IF($D6691=1,$C6691,-1)</f>
        <v/>
      </c>
    </row>
    <row r="6692">
      <c r="A6692" s="33" t="n">
        <v>45570.70833333334</v>
      </c>
      <c r="B6692" s="15">
        <f>WEEKDAY($A6692,2)</f>
        <v/>
      </c>
      <c r="C6692" s="15">
        <f>HOUR($A6692)</f>
        <v/>
      </c>
      <c r="D6692" s="15">
        <f>IF(AND($A6692&gt;=Instellingen!$B$6,$A6692&lt;Instellingen!$B$7),1,0)</f>
        <v/>
      </c>
      <c r="E6692" s="15">
        <f>COUNTIF(tData[BezoekStart],"&lt;"&amp;($A6692+1/24))-COUNTIF(tData[BezoekEind],"&lt;="&amp;$A6692)</f>
        <v/>
      </c>
      <c r="F6692" s="15">
        <f>COUNTIF(tData[BezoekLangStart],"&lt;"&amp;($A6692+1/24))-COUNTIF(tData[BezoekLangEind],"&lt;="&amp;$A6692)</f>
        <v/>
      </c>
      <c r="G6692" s="15">
        <f>IF($D6692=1,$B6692*100+$C6692,-1)</f>
        <v/>
      </c>
      <c r="H6692" s="15">
        <f>IF($D6692=1,$B6692,-1)</f>
        <v/>
      </c>
      <c r="I6692" s="15">
        <f>IF($D6692=1,$C6692,-1)</f>
        <v/>
      </c>
    </row>
    <row r="6693">
      <c r="A6693" s="33" t="n">
        <v>45570.75</v>
      </c>
      <c r="B6693" s="15">
        <f>WEEKDAY($A6693,2)</f>
        <v/>
      </c>
      <c r="C6693" s="15">
        <f>HOUR($A6693)</f>
        <v/>
      </c>
      <c r="D6693" s="15">
        <f>IF(AND($A6693&gt;=Instellingen!$B$6,$A6693&lt;Instellingen!$B$7),1,0)</f>
        <v/>
      </c>
      <c r="E6693" s="15">
        <f>COUNTIF(tData[BezoekStart],"&lt;"&amp;($A6693+1/24))-COUNTIF(tData[BezoekEind],"&lt;="&amp;$A6693)</f>
        <v/>
      </c>
      <c r="F6693" s="15">
        <f>COUNTIF(tData[BezoekLangStart],"&lt;"&amp;($A6693+1/24))-COUNTIF(tData[BezoekLangEind],"&lt;="&amp;$A6693)</f>
        <v/>
      </c>
      <c r="G6693" s="15">
        <f>IF($D6693=1,$B6693*100+$C6693,-1)</f>
        <v/>
      </c>
      <c r="H6693" s="15">
        <f>IF($D6693=1,$B6693,-1)</f>
        <v/>
      </c>
      <c r="I6693" s="15">
        <f>IF($D6693=1,$C6693,-1)</f>
        <v/>
      </c>
    </row>
    <row r="6694">
      <c r="A6694" s="33" t="n">
        <v>45570.79166666666</v>
      </c>
      <c r="B6694" s="15">
        <f>WEEKDAY($A6694,2)</f>
        <v/>
      </c>
      <c r="C6694" s="15">
        <f>HOUR($A6694)</f>
        <v/>
      </c>
      <c r="D6694" s="15">
        <f>IF(AND($A6694&gt;=Instellingen!$B$6,$A6694&lt;Instellingen!$B$7),1,0)</f>
        <v/>
      </c>
      <c r="E6694" s="15">
        <f>COUNTIF(tData[BezoekStart],"&lt;"&amp;($A6694+1/24))-COUNTIF(tData[BezoekEind],"&lt;="&amp;$A6694)</f>
        <v/>
      </c>
      <c r="F6694" s="15">
        <f>COUNTIF(tData[BezoekLangStart],"&lt;"&amp;($A6694+1/24))-COUNTIF(tData[BezoekLangEind],"&lt;="&amp;$A6694)</f>
        <v/>
      </c>
      <c r="G6694" s="15">
        <f>IF($D6694=1,$B6694*100+$C6694,-1)</f>
        <v/>
      </c>
      <c r="H6694" s="15">
        <f>IF($D6694=1,$B6694,-1)</f>
        <v/>
      </c>
      <c r="I6694" s="15">
        <f>IF($D6694=1,$C6694,-1)</f>
        <v/>
      </c>
    </row>
    <row r="6695">
      <c r="A6695" s="33" t="n">
        <v>45570.83333333334</v>
      </c>
      <c r="B6695" s="15">
        <f>WEEKDAY($A6695,2)</f>
        <v/>
      </c>
      <c r="C6695" s="15">
        <f>HOUR($A6695)</f>
        <v/>
      </c>
      <c r="D6695" s="15">
        <f>IF(AND($A6695&gt;=Instellingen!$B$6,$A6695&lt;Instellingen!$B$7),1,0)</f>
        <v/>
      </c>
      <c r="E6695" s="15">
        <f>COUNTIF(tData[BezoekStart],"&lt;"&amp;($A6695+1/24))-COUNTIF(tData[BezoekEind],"&lt;="&amp;$A6695)</f>
        <v/>
      </c>
      <c r="F6695" s="15">
        <f>COUNTIF(tData[BezoekLangStart],"&lt;"&amp;($A6695+1/24))-COUNTIF(tData[BezoekLangEind],"&lt;="&amp;$A6695)</f>
        <v/>
      </c>
      <c r="G6695" s="15">
        <f>IF($D6695=1,$B6695*100+$C6695,-1)</f>
        <v/>
      </c>
      <c r="H6695" s="15">
        <f>IF($D6695=1,$B6695,-1)</f>
        <v/>
      </c>
      <c r="I6695" s="15">
        <f>IF($D6695=1,$C6695,-1)</f>
        <v/>
      </c>
    </row>
    <row r="6696">
      <c r="A6696" s="33" t="n">
        <v>45570.875</v>
      </c>
      <c r="B6696" s="15">
        <f>WEEKDAY($A6696,2)</f>
        <v/>
      </c>
      <c r="C6696" s="15">
        <f>HOUR($A6696)</f>
        <v/>
      </c>
      <c r="D6696" s="15">
        <f>IF(AND($A6696&gt;=Instellingen!$B$6,$A6696&lt;Instellingen!$B$7),1,0)</f>
        <v/>
      </c>
      <c r="E6696" s="15">
        <f>COUNTIF(tData[BezoekStart],"&lt;"&amp;($A6696+1/24))-COUNTIF(tData[BezoekEind],"&lt;="&amp;$A6696)</f>
        <v/>
      </c>
      <c r="F6696" s="15">
        <f>COUNTIF(tData[BezoekLangStart],"&lt;"&amp;($A6696+1/24))-COUNTIF(tData[BezoekLangEind],"&lt;="&amp;$A6696)</f>
        <v/>
      </c>
      <c r="G6696" s="15">
        <f>IF($D6696=1,$B6696*100+$C6696,-1)</f>
        <v/>
      </c>
      <c r="H6696" s="15">
        <f>IF($D6696=1,$B6696,-1)</f>
        <v/>
      </c>
      <c r="I6696" s="15">
        <f>IF($D6696=1,$C6696,-1)</f>
        <v/>
      </c>
    </row>
    <row r="6697">
      <c r="A6697" s="33" t="n">
        <v>45570.91666666666</v>
      </c>
      <c r="B6697" s="15">
        <f>WEEKDAY($A6697,2)</f>
        <v/>
      </c>
      <c r="C6697" s="15">
        <f>HOUR($A6697)</f>
        <v/>
      </c>
      <c r="D6697" s="15">
        <f>IF(AND($A6697&gt;=Instellingen!$B$6,$A6697&lt;Instellingen!$B$7),1,0)</f>
        <v/>
      </c>
      <c r="E6697" s="15">
        <f>COUNTIF(tData[BezoekStart],"&lt;"&amp;($A6697+1/24))-COUNTIF(tData[BezoekEind],"&lt;="&amp;$A6697)</f>
        <v/>
      </c>
      <c r="F6697" s="15">
        <f>COUNTIF(tData[BezoekLangStart],"&lt;"&amp;($A6697+1/24))-COUNTIF(tData[BezoekLangEind],"&lt;="&amp;$A6697)</f>
        <v/>
      </c>
      <c r="G6697" s="15">
        <f>IF($D6697=1,$B6697*100+$C6697,-1)</f>
        <v/>
      </c>
      <c r="H6697" s="15">
        <f>IF($D6697=1,$B6697,-1)</f>
        <v/>
      </c>
      <c r="I6697" s="15">
        <f>IF($D6697=1,$C6697,-1)</f>
        <v/>
      </c>
    </row>
    <row r="6698">
      <c r="A6698" s="33" t="n">
        <v>45570.95833333334</v>
      </c>
      <c r="B6698" s="15">
        <f>WEEKDAY($A6698,2)</f>
        <v/>
      </c>
      <c r="C6698" s="15">
        <f>HOUR($A6698)</f>
        <v/>
      </c>
      <c r="D6698" s="15">
        <f>IF(AND($A6698&gt;=Instellingen!$B$6,$A6698&lt;Instellingen!$B$7),1,0)</f>
        <v/>
      </c>
      <c r="E6698" s="15">
        <f>COUNTIF(tData[BezoekStart],"&lt;"&amp;($A6698+1/24))-COUNTIF(tData[BezoekEind],"&lt;="&amp;$A6698)</f>
        <v/>
      </c>
      <c r="F6698" s="15">
        <f>COUNTIF(tData[BezoekLangStart],"&lt;"&amp;($A6698+1/24))-COUNTIF(tData[BezoekLangEind],"&lt;="&amp;$A6698)</f>
        <v/>
      </c>
      <c r="G6698" s="15">
        <f>IF($D6698=1,$B6698*100+$C6698,-1)</f>
        <v/>
      </c>
      <c r="H6698" s="15">
        <f>IF($D6698=1,$B6698,-1)</f>
        <v/>
      </c>
      <c r="I6698" s="15">
        <f>IF($D6698=1,$C6698,-1)</f>
        <v/>
      </c>
    </row>
    <row r="6699">
      <c r="A6699" s="33" t="n">
        <v>45571</v>
      </c>
      <c r="B6699" s="15">
        <f>WEEKDAY($A6699,2)</f>
        <v/>
      </c>
      <c r="C6699" s="15">
        <f>HOUR($A6699)</f>
        <v/>
      </c>
      <c r="D6699" s="15">
        <f>IF(AND($A6699&gt;=Instellingen!$B$6,$A6699&lt;Instellingen!$B$7),1,0)</f>
        <v/>
      </c>
      <c r="E6699" s="15">
        <f>COUNTIF(tData[BezoekStart],"&lt;"&amp;($A6699+1/24))-COUNTIF(tData[BezoekEind],"&lt;="&amp;$A6699)</f>
        <v/>
      </c>
      <c r="F6699" s="15">
        <f>COUNTIF(tData[BezoekLangStart],"&lt;"&amp;($A6699+1/24))-COUNTIF(tData[BezoekLangEind],"&lt;="&amp;$A6699)</f>
        <v/>
      </c>
      <c r="G6699" s="15">
        <f>IF($D6699=1,$B6699*100+$C6699,-1)</f>
        <v/>
      </c>
      <c r="H6699" s="15">
        <f>IF($D6699=1,$B6699,-1)</f>
        <v/>
      </c>
      <c r="I6699" s="15">
        <f>IF($D6699=1,$C6699,-1)</f>
        <v/>
      </c>
    </row>
    <row r="6700">
      <c r="A6700" s="33" t="n">
        <v>45571.04166666666</v>
      </c>
      <c r="B6700" s="15">
        <f>WEEKDAY($A6700,2)</f>
        <v/>
      </c>
      <c r="C6700" s="15">
        <f>HOUR($A6700)</f>
        <v/>
      </c>
      <c r="D6700" s="15">
        <f>IF(AND($A6700&gt;=Instellingen!$B$6,$A6700&lt;Instellingen!$B$7),1,0)</f>
        <v/>
      </c>
      <c r="E6700" s="15">
        <f>COUNTIF(tData[BezoekStart],"&lt;"&amp;($A6700+1/24))-COUNTIF(tData[BezoekEind],"&lt;="&amp;$A6700)</f>
        <v/>
      </c>
      <c r="F6700" s="15">
        <f>COUNTIF(tData[BezoekLangStart],"&lt;"&amp;($A6700+1/24))-COUNTIF(tData[BezoekLangEind],"&lt;="&amp;$A6700)</f>
        <v/>
      </c>
      <c r="G6700" s="15">
        <f>IF($D6700=1,$B6700*100+$C6700,-1)</f>
        <v/>
      </c>
      <c r="H6700" s="15">
        <f>IF($D6700=1,$B6700,-1)</f>
        <v/>
      </c>
      <c r="I6700" s="15">
        <f>IF($D6700=1,$C6700,-1)</f>
        <v/>
      </c>
    </row>
    <row r="6701">
      <c r="A6701" s="33" t="n">
        <v>45571.08333333334</v>
      </c>
      <c r="B6701" s="15">
        <f>WEEKDAY($A6701,2)</f>
        <v/>
      </c>
      <c r="C6701" s="15">
        <f>HOUR($A6701)</f>
        <v/>
      </c>
      <c r="D6701" s="15">
        <f>IF(AND($A6701&gt;=Instellingen!$B$6,$A6701&lt;Instellingen!$B$7),1,0)</f>
        <v/>
      </c>
      <c r="E6701" s="15">
        <f>COUNTIF(tData[BezoekStart],"&lt;"&amp;($A6701+1/24))-COUNTIF(tData[BezoekEind],"&lt;="&amp;$A6701)</f>
        <v/>
      </c>
      <c r="F6701" s="15">
        <f>COUNTIF(tData[BezoekLangStart],"&lt;"&amp;($A6701+1/24))-COUNTIF(tData[BezoekLangEind],"&lt;="&amp;$A6701)</f>
        <v/>
      </c>
      <c r="G6701" s="15">
        <f>IF($D6701=1,$B6701*100+$C6701,-1)</f>
        <v/>
      </c>
      <c r="H6701" s="15">
        <f>IF($D6701=1,$B6701,-1)</f>
        <v/>
      </c>
      <c r="I6701" s="15">
        <f>IF($D6701=1,$C6701,-1)</f>
        <v/>
      </c>
    </row>
    <row r="6702">
      <c r="A6702" s="33" t="n">
        <v>45571.125</v>
      </c>
      <c r="B6702" s="15">
        <f>WEEKDAY($A6702,2)</f>
        <v/>
      </c>
      <c r="C6702" s="15">
        <f>HOUR($A6702)</f>
        <v/>
      </c>
      <c r="D6702" s="15">
        <f>IF(AND($A6702&gt;=Instellingen!$B$6,$A6702&lt;Instellingen!$B$7),1,0)</f>
        <v/>
      </c>
      <c r="E6702" s="15">
        <f>COUNTIF(tData[BezoekStart],"&lt;"&amp;($A6702+1/24))-COUNTIF(tData[BezoekEind],"&lt;="&amp;$A6702)</f>
        <v/>
      </c>
      <c r="F6702" s="15">
        <f>COUNTIF(tData[BezoekLangStart],"&lt;"&amp;($A6702+1/24))-COUNTIF(tData[BezoekLangEind],"&lt;="&amp;$A6702)</f>
        <v/>
      </c>
      <c r="G6702" s="15">
        <f>IF($D6702=1,$B6702*100+$C6702,-1)</f>
        <v/>
      </c>
      <c r="H6702" s="15">
        <f>IF($D6702=1,$B6702,-1)</f>
        <v/>
      </c>
      <c r="I6702" s="15">
        <f>IF($D6702=1,$C6702,-1)</f>
        <v/>
      </c>
    </row>
    <row r="6703">
      <c r="A6703" s="33" t="n">
        <v>45571.16666666666</v>
      </c>
      <c r="B6703" s="15">
        <f>WEEKDAY($A6703,2)</f>
        <v/>
      </c>
      <c r="C6703" s="15">
        <f>HOUR($A6703)</f>
        <v/>
      </c>
      <c r="D6703" s="15">
        <f>IF(AND($A6703&gt;=Instellingen!$B$6,$A6703&lt;Instellingen!$B$7),1,0)</f>
        <v/>
      </c>
      <c r="E6703" s="15">
        <f>COUNTIF(tData[BezoekStart],"&lt;"&amp;($A6703+1/24))-COUNTIF(tData[BezoekEind],"&lt;="&amp;$A6703)</f>
        <v/>
      </c>
      <c r="F6703" s="15">
        <f>COUNTIF(tData[BezoekLangStart],"&lt;"&amp;($A6703+1/24))-COUNTIF(tData[BezoekLangEind],"&lt;="&amp;$A6703)</f>
        <v/>
      </c>
      <c r="G6703" s="15">
        <f>IF($D6703=1,$B6703*100+$C6703,-1)</f>
        <v/>
      </c>
      <c r="H6703" s="15">
        <f>IF($D6703=1,$B6703,-1)</f>
        <v/>
      </c>
      <c r="I6703" s="15">
        <f>IF($D6703=1,$C6703,-1)</f>
        <v/>
      </c>
    </row>
    <row r="6704">
      <c r="A6704" s="33" t="n">
        <v>45571.20833333334</v>
      </c>
      <c r="B6704" s="15">
        <f>WEEKDAY($A6704,2)</f>
        <v/>
      </c>
      <c r="C6704" s="15">
        <f>HOUR($A6704)</f>
        <v/>
      </c>
      <c r="D6704" s="15">
        <f>IF(AND($A6704&gt;=Instellingen!$B$6,$A6704&lt;Instellingen!$B$7),1,0)</f>
        <v/>
      </c>
      <c r="E6704" s="15">
        <f>COUNTIF(tData[BezoekStart],"&lt;"&amp;($A6704+1/24))-COUNTIF(tData[BezoekEind],"&lt;="&amp;$A6704)</f>
        <v/>
      </c>
      <c r="F6704" s="15">
        <f>COUNTIF(tData[BezoekLangStart],"&lt;"&amp;($A6704+1/24))-COUNTIF(tData[BezoekLangEind],"&lt;="&amp;$A6704)</f>
        <v/>
      </c>
      <c r="G6704" s="15">
        <f>IF($D6704=1,$B6704*100+$C6704,-1)</f>
        <v/>
      </c>
      <c r="H6704" s="15">
        <f>IF($D6704=1,$B6704,-1)</f>
        <v/>
      </c>
      <c r="I6704" s="15">
        <f>IF($D6704=1,$C6704,-1)</f>
        <v/>
      </c>
    </row>
    <row r="6705">
      <c r="A6705" s="33" t="n">
        <v>45571.25</v>
      </c>
      <c r="B6705" s="15">
        <f>WEEKDAY($A6705,2)</f>
        <v/>
      </c>
      <c r="C6705" s="15">
        <f>HOUR($A6705)</f>
        <v/>
      </c>
      <c r="D6705" s="15">
        <f>IF(AND($A6705&gt;=Instellingen!$B$6,$A6705&lt;Instellingen!$B$7),1,0)</f>
        <v/>
      </c>
      <c r="E6705" s="15">
        <f>COUNTIF(tData[BezoekStart],"&lt;"&amp;($A6705+1/24))-COUNTIF(tData[BezoekEind],"&lt;="&amp;$A6705)</f>
        <v/>
      </c>
      <c r="F6705" s="15">
        <f>COUNTIF(tData[BezoekLangStart],"&lt;"&amp;($A6705+1/24))-COUNTIF(tData[BezoekLangEind],"&lt;="&amp;$A6705)</f>
        <v/>
      </c>
      <c r="G6705" s="15">
        <f>IF($D6705=1,$B6705*100+$C6705,-1)</f>
        <v/>
      </c>
      <c r="H6705" s="15">
        <f>IF($D6705=1,$B6705,-1)</f>
        <v/>
      </c>
      <c r="I6705" s="15">
        <f>IF($D6705=1,$C6705,-1)</f>
        <v/>
      </c>
    </row>
    <row r="6706">
      <c r="A6706" s="33" t="n">
        <v>45571.29166666666</v>
      </c>
      <c r="B6706" s="15">
        <f>WEEKDAY($A6706,2)</f>
        <v/>
      </c>
      <c r="C6706" s="15">
        <f>HOUR($A6706)</f>
        <v/>
      </c>
      <c r="D6706" s="15">
        <f>IF(AND($A6706&gt;=Instellingen!$B$6,$A6706&lt;Instellingen!$B$7),1,0)</f>
        <v/>
      </c>
      <c r="E6706" s="15">
        <f>COUNTIF(tData[BezoekStart],"&lt;"&amp;($A6706+1/24))-COUNTIF(tData[BezoekEind],"&lt;="&amp;$A6706)</f>
        <v/>
      </c>
      <c r="F6706" s="15">
        <f>COUNTIF(tData[BezoekLangStart],"&lt;"&amp;($A6706+1/24))-COUNTIF(tData[BezoekLangEind],"&lt;="&amp;$A6706)</f>
        <v/>
      </c>
      <c r="G6706" s="15">
        <f>IF($D6706=1,$B6706*100+$C6706,-1)</f>
        <v/>
      </c>
      <c r="H6706" s="15">
        <f>IF($D6706=1,$B6706,-1)</f>
        <v/>
      </c>
      <c r="I6706" s="15">
        <f>IF($D6706=1,$C6706,-1)</f>
        <v/>
      </c>
    </row>
    <row r="6707">
      <c r="A6707" s="33" t="n">
        <v>45571.33333333334</v>
      </c>
      <c r="B6707" s="15">
        <f>WEEKDAY($A6707,2)</f>
        <v/>
      </c>
      <c r="C6707" s="15">
        <f>HOUR($A6707)</f>
        <v/>
      </c>
      <c r="D6707" s="15">
        <f>IF(AND($A6707&gt;=Instellingen!$B$6,$A6707&lt;Instellingen!$B$7),1,0)</f>
        <v/>
      </c>
      <c r="E6707" s="15">
        <f>COUNTIF(tData[BezoekStart],"&lt;"&amp;($A6707+1/24))-COUNTIF(tData[BezoekEind],"&lt;="&amp;$A6707)</f>
        <v/>
      </c>
      <c r="F6707" s="15">
        <f>COUNTIF(tData[BezoekLangStart],"&lt;"&amp;($A6707+1/24))-COUNTIF(tData[BezoekLangEind],"&lt;="&amp;$A6707)</f>
        <v/>
      </c>
      <c r="G6707" s="15">
        <f>IF($D6707=1,$B6707*100+$C6707,-1)</f>
        <v/>
      </c>
      <c r="H6707" s="15">
        <f>IF($D6707=1,$B6707,-1)</f>
        <v/>
      </c>
      <c r="I6707" s="15">
        <f>IF($D6707=1,$C6707,-1)</f>
        <v/>
      </c>
    </row>
    <row r="6708">
      <c r="A6708" s="33" t="n">
        <v>45571.375</v>
      </c>
      <c r="B6708" s="15">
        <f>WEEKDAY($A6708,2)</f>
        <v/>
      </c>
      <c r="C6708" s="15">
        <f>HOUR($A6708)</f>
        <v/>
      </c>
      <c r="D6708" s="15">
        <f>IF(AND($A6708&gt;=Instellingen!$B$6,$A6708&lt;Instellingen!$B$7),1,0)</f>
        <v/>
      </c>
      <c r="E6708" s="15">
        <f>COUNTIF(tData[BezoekStart],"&lt;"&amp;($A6708+1/24))-COUNTIF(tData[BezoekEind],"&lt;="&amp;$A6708)</f>
        <v/>
      </c>
      <c r="F6708" s="15">
        <f>COUNTIF(tData[BezoekLangStart],"&lt;"&amp;($A6708+1/24))-COUNTIF(tData[BezoekLangEind],"&lt;="&amp;$A6708)</f>
        <v/>
      </c>
      <c r="G6708" s="15">
        <f>IF($D6708=1,$B6708*100+$C6708,-1)</f>
        <v/>
      </c>
      <c r="H6708" s="15">
        <f>IF($D6708=1,$B6708,-1)</f>
        <v/>
      </c>
      <c r="I6708" s="15">
        <f>IF($D6708=1,$C6708,-1)</f>
        <v/>
      </c>
    </row>
    <row r="6709">
      <c r="A6709" s="33" t="n">
        <v>45571.41666666666</v>
      </c>
      <c r="B6709" s="15">
        <f>WEEKDAY($A6709,2)</f>
        <v/>
      </c>
      <c r="C6709" s="15">
        <f>HOUR($A6709)</f>
        <v/>
      </c>
      <c r="D6709" s="15">
        <f>IF(AND($A6709&gt;=Instellingen!$B$6,$A6709&lt;Instellingen!$B$7),1,0)</f>
        <v/>
      </c>
      <c r="E6709" s="15">
        <f>COUNTIF(tData[BezoekStart],"&lt;"&amp;($A6709+1/24))-COUNTIF(tData[BezoekEind],"&lt;="&amp;$A6709)</f>
        <v/>
      </c>
      <c r="F6709" s="15">
        <f>COUNTIF(tData[BezoekLangStart],"&lt;"&amp;($A6709+1/24))-COUNTIF(tData[BezoekLangEind],"&lt;="&amp;$A6709)</f>
        <v/>
      </c>
      <c r="G6709" s="15">
        <f>IF($D6709=1,$B6709*100+$C6709,-1)</f>
        <v/>
      </c>
      <c r="H6709" s="15">
        <f>IF($D6709=1,$B6709,-1)</f>
        <v/>
      </c>
      <c r="I6709" s="15">
        <f>IF($D6709=1,$C6709,-1)</f>
        <v/>
      </c>
    </row>
    <row r="6710">
      <c r="A6710" s="33" t="n">
        <v>45571.45833333334</v>
      </c>
      <c r="B6710" s="15">
        <f>WEEKDAY($A6710,2)</f>
        <v/>
      </c>
      <c r="C6710" s="15">
        <f>HOUR($A6710)</f>
        <v/>
      </c>
      <c r="D6710" s="15">
        <f>IF(AND($A6710&gt;=Instellingen!$B$6,$A6710&lt;Instellingen!$B$7),1,0)</f>
        <v/>
      </c>
      <c r="E6710" s="15">
        <f>COUNTIF(tData[BezoekStart],"&lt;"&amp;($A6710+1/24))-COUNTIF(tData[BezoekEind],"&lt;="&amp;$A6710)</f>
        <v/>
      </c>
      <c r="F6710" s="15">
        <f>COUNTIF(tData[BezoekLangStart],"&lt;"&amp;($A6710+1/24))-COUNTIF(tData[BezoekLangEind],"&lt;="&amp;$A6710)</f>
        <v/>
      </c>
      <c r="G6710" s="15">
        <f>IF($D6710=1,$B6710*100+$C6710,-1)</f>
        <v/>
      </c>
      <c r="H6710" s="15">
        <f>IF($D6710=1,$B6710,-1)</f>
        <v/>
      </c>
      <c r="I6710" s="15">
        <f>IF($D6710=1,$C6710,-1)</f>
        <v/>
      </c>
    </row>
    <row r="6711">
      <c r="A6711" s="33" t="n">
        <v>45571.5</v>
      </c>
      <c r="B6711" s="15">
        <f>WEEKDAY($A6711,2)</f>
        <v/>
      </c>
      <c r="C6711" s="15">
        <f>HOUR($A6711)</f>
        <v/>
      </c>
      <c r="D6711" s="15">
        <f>IF(AND($A6711&gt;=Instellingen!$B$6,$A6711&lt;Instellingen!$B$7),1,0)</f>
        <v/>
      </c>
      <c r="E6711" s="15">
        <f>COUNTIF(tData[BezoekStart],"&lt;"&amp;($A6711+1/24))-COUNTIF(tData[BezoekEind],"&lt;="&amp;$A6711)</f>
        <v/>
      </c>
      <c r="F6711" s="15">
        <f>COUNTIF(tData[BezoekLangStart],"&lt;"&amp;($A6711+1/24))-COUNTIF(tData[BezoekLangEind],"&lt;="&amp;$A6711)</f>
        <v/>
      </c>
      <c r="G6711" s="15">
        <f>IF($D6711=1,$B6711*100+$C6711,-1)</f>
        <v/>
      </c>
      <c r="H6711" s="15">
        <f>IF($D6711=1,$B6711,-1)</f>
        <v/>
      </c>
      <c r="I6711" s="15">
        <f>IF($D6711=1,$C6711,-1)</f>
        <v/>
      </c>
    </row>
    <row r="6712">
      <c r="A6712" s="33" t="n">
        <v>45571.54166666666</v>
      </c>
      <c r="B6712" s="15">
        <f>WEEKDAY($A6712,2)</f>
        <v/>
      </c>
      <c r="C6712" s="15">
        <f>HOUR($A6712)</f>
        <v/>
      </c>
      <c r="D6712" s="15">
        <f>IF(AND($A6712&gt;=Instellingen!$B$6,$A6712&lt;Instellingen!$B$7),1,0)</f>
        <v/>
      </c>
      <c r="E6712" s="15">
        <f>COUNTIF(tData[BezoekStart],"&lt;"&amp;($A6712+1/24))-COUNTIF(tData[BezoekEind],"&lt;="&amp;$A6712)</f>
        <v/>
      </c>
      <c r="F6712" s="15">
        <f>COUNTIF(tData[BezoekLangStart],"&lt;"&amp;($A6712+1/24))-COUNTIF(tData[BezoekLangEind],"&lt;="&amp;$A6712)</f>
        <v/>
      </c>
      <c r="G6712" s="15">
        <f>IF($D6712=1,$B6712*100+$C6712,-1)</f>
        <v/>
      </c>
      <c r="H6712" s="15">
        <f>IF($D6712=1,$B6712,-1)</f>
        <v/>
      </c>
      <c r="I6712" s="15">
        <f>IF($D6712=1,$C6712,-1)</f>
        <v/>
      </c>
    </row>
    <row r="6713">
      <c r="A6713" s="33" t="n">
        <v>45571.58333333334</v>
      </c>
      <c r="B6713" s="15">
        <f>WEEKDAY($A6713,2)</f>
        <v/>
      </c>
      <c r="C6713" s="15">
        <f>HOUR($A6713)</f>
        <v/>
      </c>
      <c r="D6713" s="15">
        <f>IF(AND($A6713&gt;=Instellingen!$B$6,$A6713&lt;Instellingen!$B$7),1,0)</f>
        <v/>
      </c>
      <c r="E6713" s="15">
        <f>COUNTIF(tData[BezoekStart],"&lt;"&amp;($A6713+1/24))-COUNTIF(tData[BezoekEind],"&lt;="&amp;$A6713)</f>
        <v/>
      </c>
      <c r="F6713" s="15">
        <f>COUNTIF(tData[BezoekLangStart],"&lt;"&amp;($A6713+1/24))-COUNTIF(tData[BezoekLangEind],"&lt;="&amp;$A6713)</f>
        <v/>
      </c>
      <c r="G6713" s="15">
        <f>IF($D6713=1,$B6713*100+$C6713,-1)</f>
        <v/>
      </c>
      <c r="H6713" s="15">
        <f>IF($D6713=1,$B6713,-1)</f>
        <v/>
      </c>
      <c r="I6713" s="15">
        <f>IF($D6713=1,$C6713,-1)</f>
        <v/>
      </c>
    </row>
    <row r="6714">
      <c r="A6714" s="33" t="n">
        <v>45571.625</v>
      </c>
      <c r="B6714" s="15">
        <f>WEEKDAY($A6714,2)</f>
        <v/>
      </c>
      <c r="C6714" s="15">
        <f>HOUR($A6714)</f>
        <v/>
      </c>
      <c r="D6714" s="15">
        <f>IF(AND($A6714&gt;=Instellingen!$B$6,$A6714&lt;Instellingen!$B$7),1,0)</f>
        <v/>
      </c>
      <c r="E6714" s="15">
        <f>COUNTIF(tData[BezoekStart],"&lt;"&amp;($A6714+1/24))-COUNTIF(tData[BezoekEind],"&lt;="&amp;$A6714)</f>
        <v/>
      </c>
      <c r="F6714" s="15">
        <f>COUNTIF(tData[BezoekLangStart],"&lt;"&amp;($A6714+1/24))-COUNTIF(tData[BezoekLangEind],"&lt;="&amp;$A6714)</f>
        <v/>
      </c>
      <c r="G6714" s="15">
        <f>IF($D6714=1,$B6714*100+$C6714,-1)</f>
        <v/>
      </c>
      <c r="H6714" s="15">
        <f>IF($D6714=1,$B6714,-1)</f>
        <v/>
      </c>
      <c r="I6714" s="15">
        <f>IF($D6714=1,$C6714,-1)</f>
        <v/>
      </c>
    </row>
    <row r="6715">
      <c r="A6715" s="33" t="n">
        <v>45571.66666666666</v>
      </c>
      <c r="B6715" s="15">
        <f>WEEKDAY($A6715,2)</f>
        <v/>
      </c>
      <c r="C6715" s="15">
        <f>HOUR($A6715)</f>
        <v/>
      </c>
      <c r="D6715" s="15">
        <f>IF(AND($A6715&gt;=Instellingen!$B$6,$A6715&lt;Instellingen!$B$7),1,0)</f>
        <v/>
      </c>
      <c r="E6715" s="15">
        <f>COUNTIF(tData[BezoekStart],"&lt;"&amp;($A6715+1/24))-COUNTIF(tData[BezoekEind],"&lt;="&amp;$A6715)</f>
        <v/>
      </c>
      <c r="F6715" s="15">
        <f>COUNTIF(tData[BezoekLangStart],"&lt;"&amp;($A6715+1/24))-COUNTIF(tData[BezoekLangEind],"&lt;="&amp;$A6715)</f>
        <v/>
      </c>
      <c r="G6715" s="15">
        <f>IF($D6715=1,$B6715*100+$C6715,-1)</f>
        <v/>
      </c>
      <c r="H6715" s="15">
        <f>IF($D6715=1,$B6715,-1)</f>
        <v/>
      </c>
      <c r="I6715" s="15">
        <f>IF($D6715=1,$C6715,-1)</f>
        <v/>
      </c>
    </row>
    <row r="6716">
      <c r="A6716" s="33" t="n">
        <v>45571.70833333334</v>
      </c>
      <c r="B6716" s="15">
        <f>WEEKDAY($A6716,2)</f>
        <v/>
      </c>
      <c r="C6716" s="15">
        <f>HOUR($A6716)</f>
        <v/>
      </c>
      <c r="D6716" s="15">
        <f>IF(AND($A6716&gt;=Instellingen!$B$6,$A6716&lt;Instellingen!$B$7),1,0)</f>
        <v/>
      </c>
      <c r="E6716" s="15">
        <f>COUNTIF(tData[BezoekStart],"&lt;"&amp;($A6716+1/24))-COUNTIF(tData[BezoekEind],"&lt;="&amp;$A6716)</f>
        <v/>
      </c>
      <c r="F6716" s="15">
        <f>COUNTIF(tData[BezoekLangStart],"&lt;"&amp;($A6716+1/24))-COUNTIF(tData[BezoekLangEind],"&lt;="&amp;$A6716)</f>
        <v/>
      </c>
      <c r="G6716" s="15">
        <f>IF($D6716=1,$B6716*100+$C6716,-1)</f>
        <v/>
      </c>
      <c r="H6716" s="15">
        <f>IF($D6716=1,$B6716,-1)</f>
        <v/>
      </c>
      <c r="I6716" s="15">
        <f>IF($D6716=1,$C6716,-1)</f>
        <v/>
      </c>
    </row>
    <row r="6717">
      <c r="A6717" s="33" t="n">
        <v>45571.75</v>
      </c>
      <c r="B6717" s="15">
        <f>WEEKDAY($A6717,2)</f>
        <v/>
      </c>
      <c r="C6717" s="15">
        <f>HOUR($A6717)</f>
        <v/>
      </c>
      <c r="D6717" s="15">
        <f>IF(AND($A6717&gt;=Instellingen!$B$6,$A6717&lt;Instellingen!$B$7),1,0)</f>
        <v/>
      </c>
      <c r="E6717" s="15">
        <f>COUNTIF(tData[BezoekStart],"&lt;"&amp;($A6717+1/24))-COUNTIF(tData[BezoekEind],"&lt;="&amp;$A6717)</f>
        <v/>
      </c>
      <c r="F6717" s="15">
        <f>COUNTIF(tData[BezoekLangStart],"&lt;"&amp;($A6717+1/24))-COUNTIF(tData[BezoekLangEind],"&lt;="&amp;$A6717)</f>
        <v/>
      </c>
      <c r="G6717" s="15">
        <f>IF($D6717=1,$B6717*100+$C6717,-1)</f>
        <v/>
      </c>
      <c r="H6717" s="15">
        <f>IF($D6717=1,$B6717,-1)</f>
        <v/>
      </c>
      <c r="I6717" s="15">
        <f>IF($D6717=1,$C6717,-1)</f>
        <v/>
      </c>
    </row>
    <row r="6718">
      <c r="A6718" s="33" t="n">
        <v>45571.79166666666</v>
      </c>
      <c r="B6718" s="15">
        <f>WEEKDAY($A6718,2)</f>
        <v/>
      </c>
      <c r="C6718" s="15">
        <f>HOUR($A6718)</f>
        <v/>
      </c>
      <c r="D6718" s="15">
        <f>IF(AND($A6718&gt;=Instellingen!$B$6,$A6718&lt;Instellingen!$B$7),1,0)</f>
        <v/>
      </c>
      <c r="E6718" s="15">
        <f>COUNTIF(tData[BezoekStart],"&lt;"&amp;($A6718+1/24))-COUNTIF(tData[BezoekEind],"&lt;="&amp;$A6718)</f>
        <v/>
      </c>
      <c r="F6718" s="15">
        <f>COUNTIF(tData[BezoekLangStart],"&lt;"&amp;($A6718+1/24))-COUNTIF(tData[BezoekLangEind],"&lt;="&amp;$A6718)</f>
        <v/>
      </c>
      <c r="G6718" s="15">
        <f>IF($D6718=1,$B6718*100+$C6718,-1)</f>
        <v/>
      </c>
      <c r="H6718" s="15">
        <f>IF($D6718=1,$B6718,-1)</f>
        <v/>
      </c>
      <c r="I6718" s="15">
        <f>IF($D6718=1,$C6718,-1)</f>
        <v/>
      </c>
    </row>
    <row r="6719">
      <c r="A6719" s="33" t="n">
        <v>45571.83333333334</v>
      </c>
      <c r="B6719" s="15">
        <f>WEEKDAY($A6719,2)</f>
        <v/>
      </c>
      <c r="C6719" s="15">
        <f>HOUR($A6719)</f>
        <v/>
      </c>
      <c r="D6719" s="15">
        <f>IF(AND($A6719&gt;=Instellingen!$B$6,$A6719&lt;Instellingen!$B$7),1,0)</f>
        <v/>
      </c>
      <c r="E6719" s="15">
        <f>COUNTIF(tData[BezoekStart],"&lt;"&amp;($A6719+1/24))-COUNTIF(tData[BezoekEind],"&lt;="&amp;$A6719)</f>
        <v/>
      </c>
      <c r="F6719" s="15">
        <f>COUNTIF(tData[BezoekLangStart],"&lt;"&amp;($A6719+1/24))-COUNTIF(tData[BezoekLangEind],"&lt;="&amp;$A6719)</f>
        <v/>
      </c>
      <c r="G6719" s="15">
        <f>IF($D6719=1,$B6719*100+$C6719,-1)</f>
        <v/>
      </c>
      <c r="H6719" s="15">
        <f>IF($D6719=1,$B6719,-1)</f>
        <v/>
      </c>
      <c r="I6719" s="15">
        <f>IF($D6719=1,$C6719,-1)</f>
        <v/>
      </c>
    </row>
    <row r="6720">
      <c r="A6720" s="33" t="n">
        <v>45571.875</v>
      </c>
      <c r="B6720" s="15">
        <f>WEEKDAY($A6720,2)</f>
        <v/>
      </c>
      <c r="C6720" s="15">
        <f>HOUR($A6720)</f>
        <v/>
      </c>
      <c r="D6720" s="15">
        <f>IF(AND($A6720&gt;=Instellingen!$B$6,$A6720&lt;Instellingen!$B$7),1,0)</f>
        <v/>
      </c>
      <c r="E6720" s="15">
        <f>COUNTIF(tData[BezoekStart],"&lt;"&amp;($A6720+1/24))-COUNTIF(tData[BezoekEind],"&lt;="&amp;$A6720)</f>
        <v/>
      </c>
      <c r="F6720" s="15">
        <f>COUNTIF(tData[BezoekLangStart],"&lt;"&amp;($A6720+1/24))-COUNTIF(tData[BezoekLangEind],"&lt;="&amp;$A6720)</f>
        <v/>
      </c>
      <c r="G6720" s="15">
        <f>IF($D6720=1,$B6720*100+$C6720,-1)</f>
        <v/>
      </c>
      <c r="H6720" s="15">
        <f>IF($D6720=1,$B6720,-1)</f>
        <v/>
      </c>
      <c r="I6720" s="15">
        <f>IF($D6720=1,$C6720,-1)</f>
        <v/>
      </c>
    </row>
    <row r="6721">
      <c r="A6721" s="33" t="n">
        <v>45571.91666666666</v>
      </c>
      <c r="B6721" s="15">
        <f>WEEKDAY($A6721,2)</f>
        <v/>
      </c>
      <c r="C6721" s="15">
        <f>HOUR($A6721)</f>
        <v/>
      </c>
      <c r="D6721" s="15">
        <f>IF(AND($A6721&gt;=Instellingen!$B$6,$A6721&lt;Instellingen!$B$7),1,0)</f>
        <v/>
      </c>
      <c r="E6721" s="15">
        <f>COUNTIF(tData[BezoekStart],"&lt;"&amp;($A6721+1/24))-COUNTIF(tData[BezoekEind],"&lt;="&amp;$A6721)</f>
        <v/>
      </c>
      <c r="F6721" s="15">
        <f>COUNTIF(tData[BezoekLangStart],"&lt;"&amp;($A6721+1/24))-COUNTIF(tData[BezoekLangEind],"&lt;="&amp;$A6721)</f>
        <v/>
      </c>
      <c r="G6721" s="15">
        <f>IF($D6721=1,$B6721*100+$C6721,-1)</f>
        <v/>
      </c>
      <c r="H6721" s="15">
        <f>IF($D6721=1,$B6721,-1)</f>
        <v/>
      </c>
      <c r="I6721" s="15">
        <f>IF($D6721=1,$C6721,-1)</f>
        <v/>
      </c>
    </row>
    <row r="6722">
      <c r="A6722" s="33" t="n">
        <v>45571.95833333334</v>
      </c>
      <c r="B6722" s="15">
        <f>WEEKDAY($A6722,2)</f>
        <v/>
      </c>
      <c r="C6722" s="15">
        <f>HOUR($A6722)</f>
        <v/>
      </c>
      <c r="D6722" s="15">
        <f>IF(AND($A6722&gt;=Instellingen!$B$6,$A6722&lt;Instellingen!$B$7),1,0)</f>
        <v/>
      </c>
      <c r="E6722" s="15">
        <f>COUNTIF(tData[BezoekStart],"&lt;"&amp;($A6722+1/24))-COUNTIF(tData[BezoekEind],"&lt;="&amp;$A6722)</f>
        <v/>
      </c>
      <c r="F6722" s="15">
        <f>COUNTIF(tData[BezoekLangStart],"&lt;"&amp;($A6722+1/24))-COUNTIF(tData[BezoekLangEind],"&lt;="&amp;$A6722)</f>
        <v/>
      </c>
      <c r="G6722" s="15">
        <f>IF($D6722=1,$B6722*100+$C6722,-1)</f>
        <v/>
      </c>
      <c r="H6722" s="15">
        <f>IF($D6722=1,$B6722,-1)</f>
        <v/>
      </c>
      <c r="I6722" s="15">
        <f>IF($D6722=1,$C6722,-1)</f>
        <v/>
      </c>
    </row>
    <row r="6723">
      <c r="A6723" s="33" t="n">
        <v>45572</v>
      </c>
      <c r="B6723" s="15">
        <f>WEEKDAY($A6723,2)</f>
        <v/>
      </c>
      <c r="C6723" s="15">
        <f>HOUR($A6723)</f>
        <v/>
      </c>
      <c r="D6723" s="15">
        <f>IF(AND($A6723&gt;=Instellingen!$B$6,$A6723&lt;Instellingen!$B$7),1,0)</f>
        <v/>
      </c>
      <c r="E6723" s="15">
        <f>COUNTIF(tData[BezoekStart],"&lt;"&amp;($A6723+1/24))-COUNTIF(tData[BezoekEind],"&lt;="&amp;$A6723)</f>
        <v/>
      </c>
      <c r="F6723" s="15">
        <f>COUNTIF(tData[BezoekLangStart],"&lt;"&amp;($A6723+1/24))-COUNTIF(tData[BezoekLangEind],"&lt;="&amp;$A6723)</f>
        <v/>
      </c>
      <c r="G6723" s="15">
        <f>IF($D6723=1,$B6723*100+$C6723,-1)</f>
        <v/>
      </c>
      <c r="H6723" s="15">
        <f>IF($D6723=1,$B6723,-1)</f>
        <v/>
      </c>
      <c r="I6723" s="15">
        <f>IF($D6723=1,$C6723,-1)</f>
        <v/>
      </c>
    </row>
    <row r="6724">
      <c r="A6724" s="33" t="n">
        <v>45572.04166666666</v>
      </c>
      <c r="B6724" s="15">
        <f>WEEKDAY($A6724,2)</f>
        <v/>
      </c>
      <c r="C6724" s="15">
        <f>HOUR($A6724)</f>
        <v/>
      </c>
      <c r="D6724" s="15">
        <f>IF(AND($A6724&gt;=Instellingen!$B$6,$A6724&lt;Instellingen!$B$7),1,0)</f>
        <v/>
      </c>
      <c r="E6724" s="15">
        <f>COUNTIF(tData[BezoekStart],"&lt;"&amp;($A6724+1/24))-COUNTIF(tData[BezoekEind],"&lt;="&amp;$A6724)</f>
        <v/>
      </c>
      <c r="F6724" s="15">
        <f>COUNTIF(tData[BezoekLangStart],"&lt;"&amp;($A6724+1/24))-COUNTIF(tData[BezoekLangEind],"&lt;="&amp;$A6724)</f>
        <v/>
      </c>
      <c r="G6724" s="15">
        <f>IF($D6724=1,$B6724*100+$C6724,-1)</f>
        <v/>
      </c>
      <c r="H6724" s="15">
        <f>IF($D6724=1,$B6724,-1)</f>
        <v/>
      </c>
      <c r="I6724" s="15">
        <f>IF($D6724=1,$C6724,-1)</f>
        <v/>
      </c>
    </row>
    <row r="6725">
      <c r="A6725" s="33" t="n">
        <v>45572.08333333334</v>
      </c>
      <c r="B6725" s="15">
        <f>WEEKDAY($A6725,2)</f>
        <v/>
      </c>
      <c r="C6725" s="15">
        <f>HOUR($A6725)</f>
        <v/>
      </c>
      <c r="D6725" s="15">
        <f>IF(AND($A6725&gt;=Instellingen!$B$6,$A6725&lt;Instellingen!$B$7),1,0)</f>
        <v/>
      </c>
      <c r="E6725" s="15">
        <f>COUNTIF(tData[BezoekStart],"&lt;"&amp;($A6725+1/24))-COUNTIF(tData[BezoekEind],"&lt;="&amp;$A6725)</f>
        <v/>
      </c>
      <c r="F6725" s="15">
        <f>COUNTIF(tData[BezoekLangStart],"&lt;"&amp;($A6725+1/24))-COUNTIF(tData[BezoekLangEind],"&lt;="&amp;$A6725)</f>
        <v/>
      </c>
      <c r="G6725" s="15">
        <f>IF($D6725=1,$B6725*100+$C6725,-1)</f>
        <v/>
      </c>
      <c r="H6725" s="15">
        <f>IF($D6725=1,$B6725,-1)</f>
        <v/>
      </c>
      <c r="I6725" s="15">
        <f>IF($D6725=1,$C6725,-1)</f>
        <v/>
      </c>
    </row>
    <row r="6726">
      <c r="A6726" s="33" t="n">
        <v>45572.125</v>
      </c>
      <c r="B6726" s="15">
        <f>WEEKDAY($A6726,2)</f>
        <v/>
      </c>
      <c r="C6726" s="15">
        <f>HOUR($A6726)</f>
        <v/>
      </c>
      <c r="D6726" s="15">
        <f>IF(AND($A6726&gt;=Instellingen!$B$6,$A6726&lt;Instellingen!$B$7),1,0)</f>
        <v/>
      </c>
      <c r="E6726" s="15">
        <f>COUNTIF(tData[BezoekStart],"&lt;"&amp;($A6726+1/24))-COUNTIF(tData[BezoekEind],"&lt;="&amp;$A6726)</f>
        <v/>
      </c>
      <c r="F6726" s="15">
        <f>COUNTIF(tData[BezoekLangStart],"&lt;"&amp;($A6726+1/24))-COUNTIF(tData[BezoekLangEind],"&lt;="&amp;$A6726)</f>
        <v/>
      </c>
      <c r="G6726" s="15">
        <f>IF($D6726=1,$B6726*100+$C6726,-1)</f>
        <v/>
      </c>
      <c r="H6726" s="15">
        <f>IF($D6726=1,$B6726,-1)</f>
        <v/>
      </c>
      <c r="I6726" s="15">
        <f>IF($D6726=1,$C6726,-1)</f>
        <v/>
      </c>
    </row>
    <row r="6727">
      <c r="A6727" s="33" t="n">
        <v>45572.16666666666</v>
      </c>
      <c r="B6727" s="15">
        <f>WEEKDAY($A6727,2)</f>
        <v/>
      </c>
      <c r="C6727" s="15">
        <f>HOUR($A6727)</f>
        <v/>
      </c>
      <c r="D6727" s="15">
        <f>IF(AND($A6727&gt;=Instellingen!$B$6,$A6727&lt;Instellingen!$B$7),1,0)</f>
        <v/>
      </c>
      <c r="E6727" s="15">
        <f>COUNTIF(tData[BezoekStart],"&lt;"&amp;($A6727+1/24))-COUNTIF(tData[BezoekEind],"&lt;="&amp;$A6727)</f>
        <v/>
      </c>
      <c r="F6727" s="15">
        <f>COUNTIF(tData[BezoekLangStart],"&lt;"&amp;($A6727+1/24))-COUNTIF(tData[BezoekLangEind],"&lt;="&amp;$A6727)</f>
        <v/>
      </c>
      <c r="G6727" s="15">
        <f>IF($D6727=1,$B6727*100+$C6727,-1)</f>
        <v/>
      </c>
      <c r="H6727" s="15">
        <f>IF($D6727=1,$B6727,-1)</f>
        <v/>
      </c>
      <c r="I6727" s="15">
        <f>IF($D6727=1,$C6727,-1)</f>
        <v/>
      </c>
    </row>
    <row r="6728">
      <c r="A6728" s="33" t="n">
        <v>45572.20833333334</v>
      </c>
      <c r="B6728" s="15">
        <f>WEEKDAY($A6728,2)</f>
        <v/>
      </c>
      <c r="C6728" s="15">
        <f>HOUR($A6728)</f>
        <v/>
      </c>
      <c r="D6728" s="15">
        <f>IF(AND($A6728&gt;=Instellingen!$B$6,$A6728&lt;Instellingen!$B$7),1,0)</f>
        <v/>
      </c>
      <c r="E6728" s="15">
        <f>COUNTIF(tData[BezoekStart],"&lt;"&amp;($A6728+1/24))-COUNTIF(tData[BezoekEind],"&lt;="&amp;$A6728)</f>
        <v/>
      </c>
      <c r="F6728" s="15">
        <f>COUNTIF(tData[BezoekLangStart],"&lt;"&amp;($A6728+1/24))-COUNTIF(tData[BezoekLangEind],"&lt;="&amp;$A6728)</f>
        <v/>
      </c>
      <c r="G6728" s="15">
        <f>IF($D6728=1,$B6728*100+$C6728,-1)</f>
        <v/>
      </c>
      <c r="H6728" s="15">
        <f>IF($D6728=1,$B6728,-1)</f>
        <v/>
      </c>
      <c r="I6728" s="15">
        <f>IF($D6728=1,$C6728,-1)</f>
        <v/>
      </c>
    </row>
    <row r="6729">
      <c r="A6729" s="33" t="n">
        <v>45572.25</v>
      </c>
      <c r="B6729" s="15">
        <f>WEEKDAY($A6729,2)</f>
        <v/>
      </c>
      <c r="C6729" s="15">
        <f>HOUR($A6729)</f>
        <v/>
      </c>
      <c r="D6729" s="15">
        <f>IF(AND($A6729&gt;=Instellingen!$B$6,$A6729&lt;Instellingen!$B$7),1,0)</f>
        <v/>
      </c>
      <c r="E6729" s="15">
        <f>COUNTIF(tData[BezoekStart],"&lt;"&amp;($A6729+1/24))-COUNTIF(tData[BezoekEind],"&lt;="&amp;$A6729)</f>
        <v/>
      </c>
      <c r="F6729" s="15">
        <f>COUNTIF(tData[BezoekLangStart],"&lt;"&amp;($A6729+1/24))-COUNTIF(tData[BezoekLangEind],"&lt;="&amp;$A6729)</f>
        <v/>
      </c>
      <c r="G6729" s="15">
        <f>IF($D6729=1,$B6729*100+$C6729,-1)</f>
        <v/>
      </c>
      <c r="H6729" s="15">
        <f>IF($D6729=1,$B6729,-1)</f>
        <v/>
      </c>
      <c r="I6729" s="15">
        <f>IF($D6729=1,$C6729,-1)</f>
        <v/>
      </c>
    </row>
    <row r="6730">
      <c r="A6730" s="33" t="n">
        <v>45572.29166666666</v>
      </c>
      <c r="B6730" s="15">
        <f>WEEKDAY($A6730,2)</f>
        <v/>
      </c>
      <c r="C6730" s="15">
        <f>HOUR($A6730)</f>
        <v/>
      </c>
      <c r="D6730" s="15">
        <f>IF(AND($A6730&gt;=Instellingen!$B$6,$A6730&lt;Instellingen!$B$7),1,0)</f>
        <v/>
      </c>
      <c r="E6730" s="15">
        <f>COUNTIF(tData[BezoekStart],"&lt;"&amp;($A6730+1/24))-COUNTIF(tData[BezoekEind],"&lt;="&amp;$A6730)</f>
        <v/>
      </c>
      <c r="F6730" s="15">
        <f>COUNTIF(tData[BezoekLangStart],"&lt;"&amp;($A6730+1/24))-COUNTIF(tData[BezoekLangEind],"&lt;="&amp;$A6730)</f>
        <v/>
      </c>
      <c r="G6730" s="15">
        <f>IF($D6730=1,$B6730*100+$C6730,-1)</f>
        <v/>
      </c>
      <c r="H6730" s="15">
        <f>IF($D6730=1,$B6730,-1)</f>
        <v/>
      </c>
      <c r="I6730" s="15">
        <f>IF($D6730=1,$C6730,-1)</f>
        <v/>
      </c>
    </row>
    <row r="6731">
      <c r="A6731" s="33" t="n">
        <v>45572.33333333334</v>
      </c>
      <c r="B6731" s="15">
        <f>WEEKDAY($A6731,2)</f>
        <v/>
      </c>
      <c r="C6731" s="15">
        <f>HOUR($A6731)</f>
        <v/>
      </c>
      <c r="D6731" s="15">
        <f>IF(AND($A6731&gt;=Instellingen!$B$6,$A6731&lt;Instellingen!$B$7),1,0)</f>
        <v/>
      </c>
      <c r="E6731" s="15">
        <f>COUNTIF(tData[BezoekStart],"&lt;"&amp;($A6731+1/24))-COUNTIF(tData[BezoekEind],"&lt;="&amp;$A6731)</f>
        <v/>
      </c>
      <c r="F6731" s="15">
        <f>COUNTIF(tData[BezoekLangStart],"&lt;"&amp;($A6731+1/24))-COUNTIF(tData[BezoekLangEind],"&lt;="&amp;$A6731)</f>
        <v/>
      </c>
      <c r="G6731" s="15">
        <f>IF($D6731=1,$B6731*100+$C6731,-1)</f>
        <v/>
      </c>
      <c r="H6731" s="15">
        <f>IF($D6731=1,$B6731,-1)</f>
        <v/>
      </c>
      <c r="I6731" s="15">
        <f>IF($D6731=1,$C6731,-1)</f>
        <v/>
      </c>
    </row>
    <row r="6732">
      <c r="A6732" s="33" t="n">
        <v>45572.375</v>
      </c>
      <c r="B6732" s="15">
        <f>WEEKDAY($A6732,2)</f>
        <v/>
      </c>
      <c r="C6732" s="15">
        <f>HOUR($A6732)</f>
        <v/>
      </c>
      <c r="D6732" s="15">
        <f>IF(AND($A6732&gt;=Instellingen!$B$6,$A6732&lt;Instellingen!$B$7),1,0)</f>
        <v/>
      </c>
      <c r="E6732" s="15">
        <f>COUNTIF(tData[BezoekStart],"&lt;"&amp;($A6732+1/24))-COUNTIF(tData[BezoekEind],"&lt;="&amp;$A6732)</f>
        <v/>
      </c>
      <c r="F6732" s="15">
        <f>COUNTIF(tData[BezoekLangStart],"&lt;"&amp;($A6732+1/24))-COUNTIF(tData[BezoekLangEind],"&lt;="&amp;$A6732)</f>
        <v/>
      </c>
      <c r="G6732" s="15">
        <f>IF($D6732=1,$B6732*100+$C6732,-1)</f>
        <v/>
      </c>
      <c r="H6732" s="15">
        <f>IF($D6732=1,$B6732,-1)</f>
        <v/>
      </c>
      <c r="I6732" s="15">
        <f>IF($D6732=1,$C6732,-1)</f>
        <v/>
      </c>
    </row>
    <row r="6733">
      <c r="A6733" s="33" t="n">
        <v>45572.41666666666</v>
      </c>
      <c r="B6733" s="15">
        <f>WEEKDAY($A6733,2)</f>
        <v/>
      </c>
      <c r="C6733" s="15">
        <f>HOUR($A6733)</f>
        <v/>
      </c>
      <c r="D6733" s="15">
        <f>IF(AND($A6733&gt;=Instellingen!$B$6,$A6733&lt;Instellingen!$B$7),1,0)</f>
        <v/>
      </c>
      <c r="E6733" s="15">
        <f>COUNTIF(tData[BezoekStart],"&lt;"&amp;($A6733+1/24))-COUNTIF(tData[BezoekEind],"&lt;="&amp;$A6733)</f>
        <v/>
      </c>
      <c r="F6733" s="15">
        <f>COUNTIF(tData[BezoekLangStart],"&lt;"&amp;($A6733+1/24))-COUNTIF(tData[BezoekLangEind],"&lt;="&amp;$A6733)</f>
        <v/>
      </c>
      <c r="G6733" s="15">
        <f>IF($D6733=1,$B6733*100+$C6733,-1)</f>
        <v/>
      </c>
      <c r="H6733" s="15">
        <f>IF($D6733=1,$B6733,-1)</f>
        <v/>
      </c>
      <c r="I6733" s="15">
        <f>IF($D6733=1,$C6733,-1)</f>
        <v/>
      </c>
    </row>
    <row r="6734">
      <c r="A6734" s="33" t="n">
        <v>45572.45833333334</v>
      </c>
      <c r="B6734" s="15">
        <f>WEEKDAY($A6734,2)</f>
        <v/>
      </c>
      <c r="C6734" s="15">
        <f>HOUR($A6734)</f>
        <v/>
      </c>
      <c r="D6734" s="15">
        <f>IF(AND($A6734&gt;=Instellingen!$B$6,$A6734&lt;Instellingen!$B$7),1,0)</f>
        <v/>
      </c>
      <c r="E6734" s="15">
        <f>COUNTIF(tData[BezoekStart],"&lt;"&amp;($A6734+1/24))-COUNTIF(tData[BezoekEind],"&lt;="&amp;$A6734)</f>
        <v/>
      </c>
      <c r="F6734" s="15">
        <f>COUNTIF(tData[BezoekLangStart],"&lt;"&amp;($A6734+1/24))-COUNTIF(tData[BezoekLangEind],"&lt;="&amp;$A6734)</f>
        <v/>
      </c>
      <c r="G6734" s="15">
        <f>IF($D6734=1,$B6734*100+$C6734,-1)</f>
        <v/>
      </c>
      <c r="H6734" s="15">
        <f>IF($D6734=1,$B6734,-1)</f>
        <v/>
      </c>
      <c r="I6734" s="15">
        <f>IF($D6734=1,$C6734,-1)</f>
        <v/>
      </c>
    </row>
    <row r="6735">
      <c r="A6735" s="33" t="n">
        <v>45572.5</v>
      </c>
      <c r="B6735" s="15">
        <f>WEEKDAY($A6735,2)</f>
        <v/>
      </c>
      <c r="C6735" s="15">
        <f>HOUR($A6735)</f>
        <v/>
      </c>
      <c r="D6735" s="15">
        <f>IF(AND($A6735&gt;=Instellingen!$B$6,$A6735&lt;Instellingen!$B$7),1,0)</f>
        <v/>
      </c>
      <c r="E6735" s="15">
        <f>COUNTIF(tData[BezoekStart],"&lt;"&amp;($A6735+1/24))-COUNTIF(tData[BezoekEind],"&lt;="&amp;$A6735)</f>
        <v/>
      </c>
      <c r="F6735" s="15">
        <f>COUNTIF(tData[BezoekLangStart],"&lt;"&amp;($A6735+1/24))-COUNTIF(tData[BezoekLangEind],"&lt;="&amp;$A6735)</f>
        <v/>
      </c>
      <c r="G6735" s="15">
        <f>IF($D6735=1,$B6735*100+$C6735,-1)</f>
        <v/>
      </c>
      <c r="H6735" s="15">
        <f>IF($D6735=1,$B6735,-1)</f>
        <v/>
      </c>
      <c r="I6735" s="15">
        <f>IF($D6735=1,$C6735,-1)</f>
        <v/>
      </c>
    </row>
    <row r="6736">
      <c r="A6736" s="33" t="n">
        <v>45572.54166666666</v>
      </c>
      <c r="B6736" s="15">
        <f>WEEKDAY($A6736,2)</f>
        <v/>
      </c>
      <c r="C6736" s="15">
        <f>HOUR($A6736)</f>
        <v/>
      </c>
      <c r="D6736" s="15">
        <f>IF(AND($A6736&gt;=Instellingen!$B$6,$A6736&lt;Instellingen!$B$7),1,0)</f>
        <v/>
      </c>
      <c r="E6736" s="15">
        <f>COUNTIF(tData[BezoekStart],"&lt;"&amp;($A6736+1/24))-COUNTIF(tData[BezoekEind],"&lt;="&amp;$A6736)</f>
        <v/>
      </c>
      <c r="F6736" s="15">
        <f>COUNTIF(tData[BezoekLangStart],"&lt;"&amp;($A6736+1/24))-COUNTIF(tData[BezoekLangEind],"&lt;="&amp;$A6736)</f>
        <v/>
      </c>
      <c r="G6736" s="15">
        <f>IF($D6736=1,$B6736*100+$C6736,-1)</f>
        <v/>
      </c>
      <c r="H6736" s="15">
        <f>IF($D6736=1,$B6736,-1)</f>
        <v/>
      </c>
      <c r="I6736" s="15">
        <f>IF($D6736=1,$C6736,-1)</f>
        <v/>
      </c>
    </row>
    <row r="6737">
      <c r="A6737" s="33" t="n">
        <v>45572.58333333334</v>
      </c>
      <c r="B6737" s="15">
        <f>WEEKDAY($A6737,2)</f>
        <v/>
      </c>
      <c r="C6737" s="15">
        <f>HOUR($A6737)</f>
        <v/>
      </c>
      <c r="D6737" s="15">
        <f>IF(AND($A6737&gt;=Instellingen!$B$6,$A6737&lt;Instellingen!$B$7),1,0)</f>
        <v/>
      </c>
      <c r="E6737" s="15">
        <f>COUNTIF(tData[BezoekStart],"&lt;"&amp;($A6737+1/24))-COUNTIF(tData[BezoekEind],"&lt;="&amp;$A6737)</f>
        <v/>
      </c>
      <c r="F6737" s="15">
        <f>COUNTIF(tData[BezoekLangStart],"&lt;"&amp;($A6737+1/24))-COUNTIF(tData[BezoekLangEind],"&lt;="&amp;$A6737)</f>
        <v/>
      </c>
      <c r="G6737" s="15">
        <f>IF($D6737=1,$B6737*100+$C6737,-1)</f>
        <v/>
      </c>
      <c r="H6737" s="15">
        <f>IF($D6737=1,$B6737,-1)</f>
        <v/>
      </c>
      <c r="I6737" s="15">
        <f>IF($D6737=1,$C6737,-1)</f>
        <v/>
      </c>
    </row>
    <row r="6738">
      <c r="A6738" s="33" t="n">
        <v>45572.625</v>
      </c>
      <c r="B6738" s="15">
        <f>WEEKDAY($A6738,2)</f>
        <v/>
      </c>
      <c r="C6738" s="15">
        <f>HOUR($A6738)</f>
        <v/>
      </c>
      <c r="D6738" s="15">
        <f>IF(AND($A6738&gt;=Instellingen!$B$6,$A6738&lt;Instellingen!$B$7),1,0)</f>
        <v/>
      </c>
      <c r="E6738" s="15">
        <f>COUNTIF(tData[BezoekStart],"&lt;"&amp;($A6738+1/24))-COUNTIF(tData[BezoekEind],"&lt;="&amp;$A6738)</f>
        <v/>
      </c>
      <c r="F6738" s="15">
        <f>COUNTIF(tData[BezoekLangStart],"&lt;"&amp;($A6738+1/24))-COUNTIF(tData[BezoekLangEind],"&lt;="&amp;$A6738)</f>
        <v/>
      </c>
      <c r="G6738" s="15">
        <f>IF($D6738=1,$B6738*100+$C6738,-1)</f>
        <v/>
      </c>
      <c r="H6738" s="15">
        <f>IF($D6738=1,$B6738,-1)</f>
        <v/>
      </c>
      <c r="I6738" s="15">
        <f>IF($D6738=1,$C6738,-1)</f>
        <v/>
      </c>
    </row>
    <row r="6739">
      <c r="A6739" s="33" t="n">
        <v>45572.66666666666</v>
      </c>
      <c r="B6739" s="15">
        <f>WEEKDAY($A6739,2)</f>
        <v/>
      </c>
      <c r="C6739" s="15">
        <f>HOUR($A6739)</f>
        <v/>
      </c>
      <c r="D6739" s="15">
        <f>IF(AND($A6739&gt;=Instellingen!$B$6,$A6739&lt;Instellingen!$B$7),1,0)</f>
        <v/>
      </c>
      <c r="E6739" s="15">
        <f>COUNTIF(tData[BezoekStart],"&lt;"&amp;($A6739+1/24))-COUNTIF(tData[BezoekEind],"&lt;="&amp;$A6739)</f>
        <v/>
      </c>
      <c r="F6739" s="15">
        <f>COUNTIF(tData[BezoekLangStart],"&lt;"&amp;($A6739+1/24))-COUNTIF(tData[BezoekLangEind],"&lt;="&amp;$A6739)</f>
        <v/>
      </c>
      <c r="G6739" s="15">
        <f>IF($D6739=1,$B6739*100+$C6739,-1)</f>
        <v/>
      </c>
      <c r="H6739" s="15">
        <f>IF($D6739=1,$B6739,-1)</f>
        <v/>
      </c>
      <c r="I6739" s="15">
        <f>IF($D6739=1,$C6739,-1)</f>
        <v/>
      </c>
    </row>
    <row r="6740">
      <c r="A6740" s="33" t="n">
        <v>45572.70833333334</v>
      </c>
      <c r="B6740" s="15">
        <f>WEEKDAY($A6740,2)</f>
        <v/>
      </c>
      <c r="C6740" s="15">
        <f>HOUR($A6740)</f>
        <v/>
      </c>
      <c r="D6740" s="15">
        <f>IF(AND($A6740&gt;=Instellingen!$B$6,$A6740&lt;Instellingen!$B$7),1,0)</f>
        <v/>
      </c>
      <c r="E6740" s="15">
        <f>COUNTIF(tData[BezoekStart],"&lt;"&amp;($A6740+1/24))-COUNTIF(tData[BezoekEind],"&lt;="&amp;$A6740)</f>
        <v/>
      </c>
      <c r="F6740" s="15">
        <f>COUNTIF(tData[BezoekLangStart],"&lt;"&amp;($A6740+1/24))-COUNTIF(tData[BezoekLangEind],"&lt;="&amp;$A6740)</f>
        <v/>
      </c>
      <c r="G6740" s="15">
        <f>IF($D6740=1,$B6740*100+$C6740,-1)</f>
        <v/>
      </c>
      <c r="H6740" s="15">
        <f>IF($D6740=1,$B6740,-1)</f>
        <v/>
      </c>
      <c r="I6740" s="15">
        <f>IF($D6740=1,$C6740,-1)</f>
        <v/>
      </c>
    </row>
    <row r="6741">
      <c r="A6741" s="33" t="n">
        <v>45572.75</v>
      </c>
      <c r="B6741" s="15">
        <f>WEEKDAY($A6741,2)</f>
        <v/>
      </c>
      <c r="C6741" s="15">
        <f>HOUR($A6741)</f>
        <v/>
      </c>
      <c r="D6741" s="15">
        <f>IF(AND($A6741&gt;=Instellingen!$B$6,$A6741&lt;Instellingen!$B$7),1,0)</f>
        <v/>
      </c>
      <c r="E6741" s="15">
        <f>COUNTIF(tData[BezoekStart],"&lt;"&amp;($A6741+1/24))-COUNTIF(tData[BezoekEind],"&lt;="&amp;$A6741)</f>
        <v/>
      </c>
      <c r="F6741" s="15">
        <f>COUNTIF(tData[BezoekLangStart],"&lt;"&amp;($A6741+1/24))-COUNTIF(tData[BezoekLangEind],"&lt;="&amp;$A6741)</f>
        <v/>
      </c>
      <c r="G6741" s="15">
        <f>IF($D6741=1,$B6741*100+$C6741,-1)</f>
        <v/>
      </c>
      <c r="H6741" s="15">
        <f>IF($D6741=1,$B6741,-1)</f>
        <v/>
      </c>
      <c r="I6741" s="15">
        <f>IF($D6741=1,$C6741,-1)</f>
        <v/>
      </c>
    </row>
    <row r="6742">
      <c r="A6742" s="33" t="n">
        <v>45572.79166666666</v>
      </c>
      <c r="B6742" s="15">
        <f>WEEKDAY($A6742,2)</f>
        <v/>
      </c>
      <c r="C6742" s="15">
        <f>HOUR($A6742)</f>
        <v/>
      </c>
      <c r="D6742" s="15">
        <f>IF(AND($A6742&gt;=Instellingen!$B$6,$A6742&lt;Instellingen!$B$7),1,0)</f>
        <v/>
      </c>
      <c r="E6742" s="15">
        <f>COUNTIF(tData[BezoekStart],"&lt;"&amp;($A6742+1/24))-COUNTIF(tData[BezoekEind],"&lt;="&amp;$A6742)</f>
        <v/>
      </c>
      <c r="F6742" s="15">
        <f>COUNTIF(tData[BezoekLangStart],"&lt;"&amp;($A6742+1/24))-COUNTIF(tData[BezoekLangEind],"&lt;="&amp;$A6742)</f>
        <v/>
      </c>
      <c r="G6742" s="15">
        <f>IF($D6742=1,$B6742*100+$C6742,-1)</f>
        <v/>
      </c>
      <c r="H6742" s="15">
        <f>IF($D6742=1,$B6742,-1)</f>
        <v/>
      </c>
      <c r="I6742" s="15">
        <f>IF($D6742=1,$C6742,-1)</f>
        <v/>
      </c>
    </row>
    <row r="6743">
      <c r="A6743" s="33" t="n">
        <v>45572.83333333334</v>
      </c>
      <c r="B6743" s="15">
        <f>WEEKDAY($A6743,2)</f>
        <v/>
      </c>
      <c r="C6743" s="15">
        <f>HOUR($A6743)</f>
        <v/>
      </c>
      <c r="D6743" s="15">
        <f>IF(AND($A6743&gt;=Instellingen!$B$6,$A6743&lt;Instellingen!$B$7),1,0)</f>
        <v/>
      </c>
      <c r="E6743" s="15">
        <f>COUNTIF(tData[BezoekStart],"&lt;"&amp;($A6743+1/24))-COUNTIF(tData[BezoekEind],"&lt;="&amp;$A6743)</f>
        <v/>
      </c>
      <c r="F6743" s="15">
        <f>COUNTIF(tData[BezoekLangStart],"&lt;"&amp;($A6743+1/24))-COUNTIF(tData[BezoekLangEind],"&lt;="&amp;$A6743)</f>
        <v/>
      </c>
      <c r="G6743" s="15">
        <f>IF($D6743=1,$B6743*100+$C6743,-1)</f>
        <v/>
      </c>
      <c r="H6743" s="15">
        <f>IF($D6743=1,$B6743,-1)</f>
        <v/>
      </c>
      <c r="I6743" s="15">
        <f>IF($D6743=1,$C6743,-1)</f>
        <v/>
      </c>
    </row>
    <row r="6744">
      <c r="A6744" s="33" t="n">
        <v>45572.875</v>
      </c>
      <c r="B6744" s="15">
        <f>WEEKDAY($A6744,2)</f>
        <v/>
      </c>
      <c r="C6744" s="15">
        <f>HOUR($A6744)</f>
        <v/>
      </c>
      <c r="D6744" s="15">
        <f>IF(AND($A6744&gt;=Instellingen!$B$6,$A6744&lt;Instellingen!$B$7),1,0)</f>
        <v/>
      </c>
      <c r="E6744" s="15">
        <f>COUNTIF(tData[BezoekStart],"&lt;"&amp;($A6744+1/24))-COUNTIF(tData[BezoekEind],"&lt;="&amp;$A6744)</f>
        <v/>
      </c>
      <c r="F6744" s="15">
        <f>COUNTIF(tData[BezoekLangStart],"&lt;"&amp;($A6744+1/24))-COUNTIF(tData[BezoekLangEind],"&lt;="&amp;$A6744)</f>
        <v/>
      </c>
      <c r="G6744" s="15">
        <f>IF($D6744=1,$B6744*100+$C6744,-1)</f>
        <v/>
      </c>
      <c r="H6744" s="15">
        <f>IF($D6744=1,$B6744,-1)</f>
        <v/>
      </c>
      <c r="I6744" s="15">
        <f>IF($D6744=1,$C6744,-1)</f>
        <v/>
      </c>
    </row>
    <row r="6745">
      <c r="A6745" s="33" t="n">
        <v>45572.91666666666</v>
      </c>
      <c r="B6745" s="15">
        <f>WEEKDAY($A6745,2)</f>
        <v/>
      </c>
      <c r="C6745" s="15">
        <f>HOUR($A6745)</f>
        <v/>
      </c>
      <c r="D6745" s="15">
        <f>IF(AND($A6745&gt;=Instellingen!$B$6,$A6745&lt;Instellingen!$B$7),1,0)</f>
        <v/>
      </c>
      <c r="E6745" s="15">
        <f>COUNTIF(tData[BezoekStart],"&lt;"&amp;($A6745+1/24))-COUNTIF(tData[BezoekEind],"&lt;="&amp;$A6745)</f>
        <v/>
      </c>
      <c r="F6745" s="15">
        <f>COUNTIF(tData[BezoekLangStart],"&lt;"&amp;($A6745+1/24))-COUNTIF(tData[BezoekLangEind],"&lt;="&amp;$A6745)</f>
        <v/>
      </c>
      <c r="G6745" s="15">
        <f>IF($D6745=1,$B6745*100+$C6745,-1)</f>
        <v/>
      </c>
      <c r="H6745" s="15">
        <f>IF($D6745=1,$B6745,-1)</f>
        <v/>
      </c>
      <c r="I6745" s="15">
        <f>IF($D6745=1,$C6745,-1)</f>
        <v/>
      </c>
    </row>
    <row r="6746">
      <c r="A6746" s="33" t="n">
        <v>45572.95833333334</v>
      </c>
      <c r="B6746" s="15">
        <f>WEEKDAY($A6746,2)</f>
        <v/>
      </c>
      <c r="C6746" s="15">
        <f>HOUR($A6746)</f>
        <v/>
      </c>
      <c r="D6746" s="15">
        <f>IF(AND($A6746&gt;=Instellingen!$B$6,$A6746&lt;Instellingen!$B$7),1,0)</f>
        <v/>
      </c>
      <c r="E6746" s="15">
        <f>COUNTIF(tData[BezoekStart],"&lt;"&amp;($A6746+1/24))-COUNTIF(tData[BezoekEind],"&lt;="&amp;$A6746)</f>
        <v/>
      </c>
      <c r="F6746" s="15">
        <f>COUNTIF(tData[BezoekLangStart],"&lt;"&amp;($A6746+1/24))-COUNTIF(tData[BezoekLangEind],"&lt;="&amp;$A6746)</f>
        <v/>
      </c>
      <c r="G6746" s="15">
        <f>IF($D6746=1,$B6746*100+$C6746,-1)</f>
        <v/>
      </c>
      <c r="H6746" s="15">
        <f>IF($D6746=1,$B6746,-1)</f>
        <v/>
      </c>
      <c r="I6746" s="15">
        <f>IF($D6746=1,$C6746,-1)</f>
        <v/>
      </c>
    </row>
    <row r="6747">
      <c r="A6747" s="33" t="n">
        <v>45573</v>
      </c>
      <c r="B6747" s="15">
        <f>WEEKDAY($A6747,2)</f>
        <v/>
      </c>
      <c r="C6747" s="15">
        <f>HOUR($A6747)</f>
        <v/>
      </c>
      <c r="D6747" s="15">
        <f>IF(AND($A6747&gt;=Instellingen!$B$6,$A6747&lt;Instellingen!$B$7),1,0)</f>
        <v/>
      </c>
      <c r="E6747" s="15">
        <f>COUNTIF(tData[BezoekStart],"&lt;"&amp;($A6747+1/24))-COUNTIF(tData[BezoekEind],"&lt;="&amp;$A6747)</f>
        <v/>
      </c>
      <c r="F6747" s="15">
        <f>COUNTIF(tData[BezoekLangStart],"&lt;"&amp;($A6747+1/24))-COUNTIF(tData[BezoekLangEind],"&lt;="&amp;$A6747)</f>
        <v/>
      </c>
      <c r="G6747" s="15">
        <f>IF($D6747=1,$B6747*100+$C6747,-1)</f>
        <v/>
      </c>
      <c r="H6747" s="15">
        <f>IF($D6747=1,$B6747,-1)</f>
        <v/>
      </c>
      <c r="I6747" s="15">
        <f>IF($D6747=1,$C6747,-1)</f>
        <v/>
      </c>
    </row>
    <row r="6748">
      <c r="A6748" s="33" t="n">
        <v>45573.04166666666</v>
      </c>
      <c r="B6748" s="15">
        <f>WEEKDAY($A6748,2)</f>
        <v/>
      </c>
      <c r="C6748" s="15">
        <f>HOUR($A6748)</f>
        <v/>
      </c>
      <c r="D6748" s="15">
        <f>IF(AND($A6748&gt;=Instellingen!$B$6,$A6748&lt;Instellingen!$B$7),1,0)</f>
        <v/>
      </c>
      <c r="E6748" s="15">
        <f>COUNTIF(tData[BezoekStart],"&lt;"&amp;($A6748+1/24))-COUNTIF(tData[BezoekEind],"&lt;="&amp;$A6748)</f>
        <v/>
      </c>
      <c r="F6748" s="15">
        <f>COUNTIF(tData[BezoekLangStart],"&lt;"&amp;($A6748+1/24))-COUNTIF(tData[BezoekLangEind],"&lt;="&amp;$A6748)</f>
        <v/>
      </c>
      <c r="G6748" s="15">
        <f>IF($D6748=1,$B6748*100+$C6748,-1)</f>
        <v/>
      </c>
      <c r="H6748" s="15">
        <f>IF($D6748=1,$B6748,-1)</f>
        <v/>
      </c>
      <c r="I6748" s="15">
        <f>IF($D6748=1,$C6748,-1)</f>
        <v/>
      </c>
    </row>
    <row r="6749">
      <c r="A6749" s="33" t="n">
        <v>45573.08333333334</v>
      </c>
      <c r="B6749" s="15">
        <f>WEEKDAY($A6749,2)</f>
        <v/>
      </c>
      <c r="C6749" s="15">
        <f>HOUR($A6749)</f>
        <v/>
      </c>
      <c r="D6749" s="15">
        <f>IF(AND($A6749&gt;=Instellingen!$B$6,$A6749&lt;Instellingen!$B$7),1,0)</f>
        <v/>
      </c>
      <c r="E6749" s="15">
        <f>COUNTIF(tData[BezoekStart],"&lt;"&amp;($A6749+1/24))-COUNTIF(tData[BezoekEind],"&lt;="&amp;$A6749)</f>
        <v/>
      </c>
      <c r="F6749" s="15">
        <f>COUNTIF(tData[BezoekLangStart],"&lt;"&amp;($A6749+1/24))-COUNTIF(tData[BezoekLangEind],"&lt;="&amp;$A6749)</f>
        <v/>
      </c>
      <c r="G6749" s="15">
        <f>IF($D6749=1,$B6749*100+$C6749,-1)</f>
        <v/>
      </c>
      <c r="H6749" s="15">
        <f>IF($D6749=1,$B6749,-1)</f>
        <v/>
      </c>
      <c r="I6749" s="15">
        <f>IF($D6749=1,$C6749,-1)</f>
        <v/>
      </c>
    </row>
    <row r="6750">
      <c r="A6750" s="33" t="n">
        <v>45573.125</v>
      </c>
      <c r="B6750" s="15">
        <f>WEEKDAY($A6750,2)</f>
        <v/>
      </c>
      <c r="C6750" s="15">
        <f>HOUR($A6750)</f>
        <v/>
      </c>
      <c r="D6750" s="15">
        <f>IF(AND($A6750&gt;=Instellingen!$B$6,$A6750&lt;Instellingen!$B$7),1,0)</f>
        <v/>
      </c>
      <c r="E6750" s="15">
        <f>COUNTIF(tData[BezoekStart],"&lt;"&amp;($A6750+1/24))-COUNTIF(tData[BezoekEind],"&lt;="&amp;$A6750)</f>
        <v/>
      </c>
      <c r="F6750" s="15">
        <f>COUNTIF(tData[BezoekLangStart],"&lt;"&amp;($A6750+1/24))-COUNTIF(tData[BezoekLangEind],"&lt;="&amp;$A6750)</f>
        <v/>
      </c>
      <c r="G6750" s="15">
        <f>IF($D6750=1,$B6750*100+$C6750,-1)</f>
        <v/>
      </c>
      <c r="H6750" s="15">
        <f>IF($D6750=1,$B6750,-1)</f>
        <v/>
      </c>
      <c r="I6750" s="15">
        <f>IF($D6750=1,$C6750,-1)</f>
        <v/>
      </c>
    </row>
    <row r="6751">
      <c r="A6751" s="33" t="n">
        <v>45573.16666666666</v>
      </c>
      <c r="B6751" s="15">
        <f>WEEKDAY($A6751,2)</f>
        <v/>
      </c>
      <c r="C6751" s="15">
        <f>HOUR($A6751)</f>
        <v/>
      </c>
      <c r="D6751" s="15">
        <f>IF(AND($A6751&gt;=Instellingen!$B$6,$A6751&lt;Instellingen!$B$7),1,0)</f>
        <v/>
      </c>
      <c r="E6751" s="15">
        <f>COUNTIF(tData[BezoekStart],"&lt;"&amp;($A6751+1/24))-COUNTIF(tData[BezoekEind],"&lt;="&amp;$A6751)</f>
        <v/>
      </c>
      <c r="F6751" s="15">
        <f>COUNTIF(tData[BezoekLangStart],"&lt;"&amp;($A6751+1/24))-COUNTIF(tData[BezoekLangEind],"&lt;="&amp;$A6751)</f>
        <v/>
      </c>
      <c r="G6751" s="15">
        <f>IF($D6751=1,$B6751*100+$C6751,-1)</f>
        <v/>
      </c>
      <c r="H6751" s="15">
        <f>IF($D6751=1,$B6751,-1)</f>
        <v/>
      </c>
      <c r="I6751" s="15">
        <f>IF($D6751=1,$C6751,-1)</f>
        <v/>
      </c>
    </row>
    <row r="6752">
      <c r="A6752" s="33" t="n">
        <v>45573.20833333334</v>
      </c>
      <c r="B6752" s="15">
        <f>WEEKDAY($A6752,2)</f>
        <v/>
      </c>
      <c r="C6752" s="15">
        <f>HOUR($A6752)</f>
        <v/>
      </c>
      <c r="D6752" s="15">
        <f>IF(AND($A6752&gt;=Instellingen!$B$6,$A6752&lt;Instellingen!$B$7),1,0)</f>
        <v/>
      </c>
      <c r="E6752" s="15">
        <f>COUNTIF(tData[BezoekStart],"&lt;"&amp;($A6752+1/24))-COUNTIF(tData[BezoekEind],"&lt;="&amp;$A6752)</f>
        <v/>
      </c>
      <c r="F6752" s="15">
        <f>COUNTIF(tData[BezoekLangStart],"&lt;"&amp;($A6752+1/24))-COUNTIF(tData[BezoekLangEind],"&lt;="&amp;$A6752)</f>
        <v/>
      </c>
      <c r="G6752" s="15">
        <f>IF($D6752=1,$B6752*100+$C6752,-1)</f>
        <v/>
      </c>
      <c r="H6752" s="15">
        <f>IF($D6752=1,$B6752,-1)</f>
        <v/>
      </c>
      <c r="I6752" s="15">
        <f>IF($D6752=1,$C6752,-1)</f>
        <v/>
      </c>
    </row>
    <row r="6753">
      <c r="A6753" s="33" t="n">
        <v>45573.25</v>
      </c>
      <c r="B6753" s="15">
        <f>WEEKDAY($A6753,2)</f>
        <v/>
      </c>
      <c r="C6753" s="15">
        <f>HOUR($A6753)</f>
        <v/>
      </c>
      <c r="D6753" s="15">
        <f>IF(AND($A6753&gt;=Instellingen!$B$6,$A6753&lt;Instellingen!$B$7),1,0)</f>
        <v/>
      </c>
      <c r="E6753" s="15">
        <f>COUNTIF(tData[BezoekStart],"&lt;"&amp;($A6753+1/24))-COUNTIF(tData[BezoekEind],"&lt;="&amp;$A6753)</f>
        <v/>
      </c>
      <c r="F6753" s="15">
        <f>COUNTIF(tData[BezoekLangStart],"&lt;"&amp;($A6753+1/24))-COUNTIF(tData[BezoekLangEind],"&lt;="&amp;$A6753)</f>
        <v/>
      </c>
      <c r="G6753" s="15">
        <f>IF($D6753=1,$B6753*100+$C6753,-1)</f>
        <v/>
      </c>
      <c r="H6753" s="15">
        <f>IF($D6753=1,$B6753,-1)</f>
        <v/>
      </c>
      <c r="I6753" s="15">
        <f>IF($D6753=1,$C6753,-1)</f>
        <v/>
      </c>
    </row>
    <row r="6754">
      <c r="A6754" s="33" t="n">
        <v>45573.29166666666</v>
      </c>
      <c r="B6754" s="15">
        <f>WEEKDAY($A6754,2)</f>
        <v/>
      </c>
      <c r="C6754" s="15">
        <f>HOUR($A6754)</f>
        <v/>
      </c>
      <c r="D6754" s="15">
        <f>IF(AND($A6754&gt;=Instellingen!$B$6,$A6754&lt;Instellingen!$B$7),1,0)</f>
        <v/>
      </c>
      <c r="E6754" s="15">
        <f>COUNTIF(tData[BezoekStart],"&lt;"&amp;($A6754+1/24))-COUNTIF(tData[BezoekEind],"&lt;="&amp;$A6754)</f>
        <v/>
      </c>
      <c r="F6754" s="15">
        <f>COUNTIF(tData[BezoekLangStart],"&lt;"&amp;($A6754+1/24))-COUNTIF(tData[BezoekLangEind],"&lt;="&amp;$A6754)</f>
        <v/>
      </c>
      <c r="G6754" s="15">
        <f>IF($D6754=1,$B6754*100+$C6754,-1)</f>
        <v/>
      </c>
      <c r="H6754" s="15">
        <f>IF($D6754=1,$B6754,-1)</f>
        <v/>
      </c>
      <c r="I6754" s="15">
        <f>IF($D6754=1,$C6754,-1)</f>
        <v/>
      </c>
    </row>
    <row r="6755">
      <c r="A6755" s="33" t="n">
        <v>45573.33333333334</v>
      </c>
      <c r="B6755" s="15">
        <f>WEEKDAY($A6755,2)</f>
        <v/>
      </c>
      <c r="C6755" s="15">
        <f>HOUR($A6755)</f>
        <v/>
      </c>
      <c r="D6755" s="15">
        <f>IF(AND($A6755&gt;=Instellingen!$B$6,$A6755&lt;Instellingen!$B$7),1,0)</f>
        <v/>
      </c>
      <c r="E6755" s="15">
        <f>COUNTIF(tData[BezoekStart],"&lt;"&amp;($A6755+1/24))-COUNTIF(tData[BezoekEind],"&lt;="&amp;$A6755)</f>
        <v/>
      </c>
      <c r="F6755" s="15">
        <f>COUNTIF(tData[BezoekLangStart],"&lt;"&amp;($A6755+1/24))-COUNTIF(tData[BezoekLangEind],"&lt;="&amp;$A6755)</f>
        <v/>
      </c>
      <c r="G6755" s="15">
        <f>IF($D6755=1,$B6755*100+$C6755,-1)</f>
        <v/>
      </c>
      <c r="H6755" s="15">
        <f>IF($D6755=1,$B6755,-1)</f>
        <v/>
      </c>
      <c r="I6755" s="15">
        <f>IF($D6755=1,$C6755,-1)</f>
        <v/>
      </c>
    </row>
    <row r="6756">
      <c r="A6756" s="33" t="n">
        <v>45573.375</v>
      </c>
      <c r="B6756" s="15">
        <f>WEEKDAY($A6756,2)</f>
        <v/>
      </c>
      <c r="C6756" s="15">
        <f>HOUR($A6756)</f>
        <v/>
      </c>
      <c r="D6756" s="15">
        <f>IF(AND($A6756&gt;=Instellingen!$B$6,$A6756&lt;Instellingen!$B$7),1,0)</f>
        <v/>
      </c>
      <c r="E6756" s="15">
        <f>COUNTIF(tData[BezoekStart],"&lt;"&amp;($A6756+1/24))-COUNTIF(tData[BezoekEind],"&lt;="&amp;$A6756)</f>
        <v/>
      </c>
      <c r="F6756" s="15">
        <f>COUNTIF(tData[BezoekLangStart],"&lt;"&amp;($A6756+1/24))-COUNTIF(tData[BezoekLangEind],"&lt;="&amp;$A6756)</f>
        <v/>
      </c>
      <c r="G6756" s="15">
        <f>IF($D6756=1,$B6756*100+$C6756,-1)</f>
        <v/>
      </c>
      <c r="H6756" s="15">
        <f>IF($D6756=1,$B6756,-1)</f>
        <v/>
      </c>
      <c r="I6756" s="15">
        <f>IF($D6756=1,$C6756,-1)</f>
        <v/>
      </c>
    </row>
    <row r="6757">
      <c r="A6757" s="33" t="n">
        <v>45573.41666666666</v>
      </c>
      <c r="B6757" s="15">
        <f>WEEKDAY($A6757,2)</f>
        <v/>
      </c>
      <c r="C6757" s="15">
        <f>HOUR($A6757)</f>
        <v/>
      </c>
      <c r="D6757" s="15">
        <f>IF(AND($A6757&gt;=Instellingen!$B$6,$A6757&lt;Instellingen!$B$7),1,0)</f>
        <v/>
      </c>
      <c r="E6757" s="15">
        <f>COUNTIF(tData[BezoekStart],"&lt;"&amp;($A6757+1/24))-COUNTIF(tData[BezoekEind],"&lt;="&amp;$A6757)</f>
        <v/>
      </c>
      <c r="F6757" s="15">
        <f>COUNTIF(tData[BezoekLangStart],"&lt;"&amp;($A6757+1/24))-COUNTIF(tData[BezoekLangEind],"&lt;="&amp;$A6757)</f>
        <v/>
      </c>
      <c r="G6757" s="15">
        <f>IF($D6757=1,$B6757*100+$C6757,-1)</f>
        <v/>
      </c>
      <c r="H6757" s="15">
        <f>IF($D6757=1,$B6757,-1)</f>
        <v/>
      </c>
      <c r="I6757" s="15">
        <f>IF($D6757=1,$C6757,-1)</f>
        <v/>
      </c>
    </row>
    <row r="6758">
      <c r="A6758" s="33" t="n">
        <v>45573.45833333334</v>
      </c>
      <c r="B6758" s="15">
        <f>WEEKDAY($A6758,2)</f>
        <v/>
      </c>
      <c r="C6758" s="15">
        <f>HOUR($A6758)</f>
        <v/>
      </c>
      <c r="D6758" s="15">
        <f>IF(AND($A6758&gt;=Instellingen!$B$6,$A6758&lt;Instellingen!$B$7),1,0)</f>
        <v/>
      </c>
      <c r="E6758" s="15">
        <f>COUNTIF(tData[BezoekStart],"&lt;"&amp;($A6758+1/24))-COUNTIF(tData[BezoekEind],"&lt;="&amp;$A6758)</f>
        <v/>
      </c>
      <c r="F6758" s="15">
        <f>COUNTIF(tData[BezoekLangStart],"&lt;"&amp;($A6758+1/24))-COUNTIF(tData[BezoekLangEind],"&lt;="&amp;$A6758)</f>
        <v/>
      </c>
      <c r="G6758" s="15">
        <f>IF($D6758=1,$B6758*100+$C6758,-1)</f>
        <v/>
      </c>
      <c r="H6758" s="15">
        <f>IF($D6758=1,$B6758,-1)</f>
        <v/>
      </c>
      <c r="I6758" s="15">
        <f>IF($D6758=1,$C6758,-1)</f>
        <v/>
      </c>
    </row>
    <row r="6759">
      <c r="A6759" s="33" t="n">
        <v>45573.5</v>
      </c>
      <c r="B6759" s="15">
        <f>WEEKDAY($A6759,2)</f>
        <v/>
      </c>
      <c r="C6759" s="15">
        <f>HOUR($A6759)</f>
        <v/>
      </c>
      <c r="D6759" s="15">
        <f>IF(AND($A6759&gt;=Instellingen!$B$6,$A6759&lt;Instellingen!$B$7),1,0)</f>
        <v/>
      </c>
      <c r="E6759" s="15">
        <f>COUNTIF(tData[BezoekStart],"&lt;"&amp;($A6759+1/24))-COUNTIF(tData[BezoekEind],"&lt;="&amp;$A6759)</f>
        <v/>
      </c>
      <c r="F6759" s="15">
        <f>COUNTIF(tData[BezoekLangStart],"&lt;"&amp;($A6759+1/24))-COUNTIF(tData[BezoekLangEind],"&lt;="&amp;$A6759)</f>
        <v/>
      </c>
      <c r="G6759" s="15">
        <f>IF($D6759=1,$B6759*100+$C6759,-1)</f>
        <v/>
      </c>
      <c r="H6759" s="15">
        <f>IF($D6759=1,$B6759,-1)</f>
        <v/>
      </c>
      <c r="I6759" s="15">
        <f>IF($D6759=1,$C6759,-1)</f>
        <v/>
      </c>
    </row>
    <row r="6760">
      <c r="A6760" s="33" t="n">
        <v>45573.54166666666</v>
      </c>
      <c r="B6760" s="15">
        <f>WEEKDAY($A6760,2)</f>
        <v/>
      </c>
      <c r="C6760" s="15">
        <f>HOUR($A6760)</f>
        <v/>
      </c>
      <c r="D6760" s="15">
        <f>IF(AND($A6760&gt;=Instellingen!$B$6,$A6760&lt;Instellingen!$B$7),1,0)</f>
        <v/>
      </c>
      <c r="E6760" s="15">
        <f>COUNTIF(tData[BezoekStart],"&lt;"&amp;($A6760+1/24))-COUNTIF(tData[BezoekEind],"&lt;="&amp;$A6760)</f>
        <v/>
      </c>
      <c r="F6760" s="15">
        <f>COUNTIF(tData[BezoekLangStart],"&lt;"&amp;($A6760+1/24))-COUNTIF(tData[BezoekLangEind],"&lt;="&amp;$A6760)</f>
        <v/>
      </c>
      <c r="G6760" s="15">
        <f>IF($D6760=1,$B6760*100+$C6760,-1)</f>
        <v/>
      </c>
      <c r="H6760" s="15">
        <f>IF($D6760=1,$B6760,-1)</f>
        <v/>
      </c>
      <c r="I6760" s="15">
        <f>IF($D6760=1,$C6760,-1)</f>
        <v/>
      </c>
    </row>
    <row r="6761">
      <c r="A6761" s="33" t="n">
        <v>45573.58333333334</v>
      </c>
      <c r="B6761" s="15">
        <f>WEEKDAY($A6761,2)</f>
        <v/>
      </c>
      <c r="C6761" s="15">
        <f>HOUR($A6761)</f>
        <v/>
      </c>
      <c r="D6761" s="15">
        <f>IF(AND($A6761&gt;=Instellingen!$B$6,$A6761&lt;Instellingen!$B$7),1,0)</f>
        <v/>
      </c>
      <c r="E6761" s="15">
        <f>COUNTIF(tData[BezoekStart],"&lt;"&amp;($A6761+1/24))-COUNTIF(tData[BezoekEind],"&lt;="&amp;$A6761)</f>
        <v/>
      </c>
      <c r="F6761" s="15">
        <f>COUNTIF(tData[BezoekLangStart],"&lt;"&amp;($A6761+1/24))-COUNTIF(tData[BezoekLangEind],"&lt;="&amp;$A6761)</f>
        <v/>
      </c>
      <c r="G6761" s="15">
        <f>IF($D6761=1,$B6761*100+$C6761,-1)</f>
        <v/>
      </c>
      <c r="H6761" s="15">
        <f>IF($D6761=1,$B6761,-1)</f>
        <v/>
      </c>
      <c r="I6761" s="15">
        <f>IF($D6761=1,$C6761,-1)</f>
        <v/>
      </c>
    </row>
    <row r="6762">
      <c r="A6762" s="33" t="n">
        <v>45573.625</v>
      </c>
      <c r="B6762" s="15">
        <f>WEEKDAY($A6762,2)</f>
        <v/>
      </c>
      <c r="C6762" s="15">
        <f>HOUR($A6762)</f>
        <v/>
      </c>
      <c r="D6762" s="15">
        <f>IF(AND($A6762&gt;=Instellingen!$B$6,$A6762&lt;Instellingen!$B$7),1,0)</f>
        <v/>
      </c>
      <c r="E6762" s="15">
        <f>COUNTIF(tData[BezoekStart],"&lt;"&amp;($A6762+1/24))-COUNTIF(tData[BezoekEind],"&lt;="&amp;$A6762)</f>
        <v/>
      </c>
      <c r="F6762" s="15">
        <f>COUNTIF(tData[BezoekLangStart],"&lt;"&amp;($A6762+1/24))-COUNTIF(tData[BezoekLangEind],"&lt;="&amp;$A6762)</f>
        <v/>
      </c>
      <c r="G6762" s="15">
        <f>IF($D6762=1,$B6762*100+$C6762,-1)</f>
        <v/>
      </c>
      <c r="H6762" s="15">
        <f>IF($D6762=1,$B6762,-1)</f>
        <v/>
      </c>
      <c r="I6762" s="15">
        <f>IF($D6762=1,$C6762,-1)</f>
        <v/>
      </c>
    </row>
    <row r="6763">
      <c r="A6763" s="33" t="n">
        <v>45573.66666666666</v>
      </c>
      <c r="B6763" s="15">
        <f>WEEKDAY($A6763,2)</f>
        <v/>
      </c>
      <c r="C6763" s="15">
        <f>HOUR($A6763)</f>
        <v/>
      </c>
      <c r="D6763" s="15">
        <f>IF(AND($A6763&gt;=Instellingen!$B$6,$A6763&lt;Instellingen!$B$7),1,0)</f>
        <v/>
      </c>
      <c r="E6763" s="15">
        <f>COUNTIF(tData[BezoekStart],"&lt;"&amp;($A6763+1/24))-COUNTIF(tData[BezoekEind],"&lt;="&amp;$A6763)</f>
        <v/>
      </c>
      <c r="F6763" s="15">
        <f>COUNTIF(tData[BezoekLangStart],"&lt;"&amp;($A6763+1/24))-COUNTIF(tData[BezoekLangEind],"&lt;="&amp;$A6763)</f>
        <v/>
      </c>
      <c r="G6763" s="15">
        <f>IF($D6763=1,$B6763*100+$C6763,-1)</f>
        <v/>
      </c>
      <c r="H6763" s="15">
        <f>IF($D6763=1,$B6763,-1)</f>
        <v/>
      </c>
      <c r="I6763" s="15">
        <f>IF($D6763=1,$C6763,-1)</f>
        <v/>
      </c>
    </row>
    <row r="6764">
      <c r="A6764" s="33" t="n">
        <v>45573.70833333334</v>
      </c>
      <c r="B6764" s="15">
        <f>WEEKDAY($A6764,2)</f>
        <v/>
      </c>
      <c r="C6764" s="15">
        <f>HOUR($A6764)</f>
        <v/>
      </c>
      <c r="D6764" s="15">
        <f>IF(AND($A6764&gt;=Instellingen!$B$6,$A6764&lt;Instellingen!$B$7),1,0)</f>
        <v/>
      </c>
      <c r="E6764" s="15">
        <f>COUNTIF(tData[BezoekStart],"&lt;"&amp;($A6764+1/24))-COUNTIF(tData[BezoekEind],"&lt;="&amp;$A6764)</f>
        <v/>
      </c>
      <c r="F6764" s="15">
        <f>COUNTIF(tData[BezoekLangStart],"&lt;"&amp;($A6764+1/24))-COUNTIF(tData[BezoekLangEind],"&lt;="&amp;$A6764)</f>
        <v/>
      </c>
      <c r="G6764" s="15">
        <f>IF($D6764=1,$B6764*100+$C6764,-1)</f>
        <v/>
      </c>
      <c r="H6764" s="15">
        <f>IF($D6764=1,$B6764,-1)</f>
        <v/>
      </c>
      <c r="I6764" s="15">
        <f>IF($D6764=1,$C6764,-1)</f>
        <v/>
      </c>
    </row>
    <row r="6765">
      <c r="A6765" s="33" t="n">
        <v>45573.75</v>
      </c>
      <c r="B6765" s="15">
        <f>WEEKDAY($A6765,2)</f>
        <v/>
      </c>
      <c r="C6765" s="15">
        <f>HOUR($A6765)</f>
        <v/>
      </c>
      <c r="D6765" s="15">
        <f>IF(AND($A6765&gt;=Instellingen!$B$6,$A6765&lt;Instellingen!$B$7),1,0)</f>
        <v/>
      </c>
      <c r="E6765" s="15">
        <f>COUNTIF(tData[BezoekStart],"&lt;"&amp;($A6765+1/24))-COUNTIF(tData[BezoekEind],"&lt;="&amp;$A6765)</f>
        <v/>
      </c>
      <c r="F6765" s="15">
        <f>COUNTIF(tData[BezoekLangStart],"&lt;"&amp;($A6765+1/24))-COUNTIF(tData[BezoekLangEind],"&lt;="&amp;$A6765)</f>
        <v/>
      </c>
      <c r="G6765" s="15">
        <f>IF($D6765=1,$B6765*100+$C6765,-1)</f>
        <v/>
      </c>
      <c r="H6765" s="15">
        <f>IF($D6765=1,$B6765,-1)</f>
        <v/>
      </c>
      <c r="I6765" s="15">
        <f>IF($D6765=1,$C6765,-1)</f>
        <v/>
      </c>
    </row>
    <row r="6766">
      <c r="A6766" s="33" t="n">
        <v>45573.79166666666</v>
      </c>
      <c r="B6766" s="15">
        <f>WEEKDAY($A6766,2)</f>
        <v/>
      </c>
      <c r="C6766" s="15">
        <f>HOUR($A6766)</f>
        <v/>
      </c>
      <c r="D6766" s="15">
        <f>IF(AND($A6766&gt;=Instellingen!$B$6,$A6766&lt;Instellingen!$B$7),1,0)</f>
        <v/>
      </c>
      <c r="E6766" s="15">
        <f>COUNTIF(tData[BezoekStart],"&lt;"&amp;($A6766+1/24))-COUNTIF(tData[BezoekEind],"&lt;="&amp;$A6766)</f>
        <v/>
      </c>
      <c r="F6766" s="15">
        <f>COUNTIF(tData[BezoekLangStart],"&lt;"&amp;($A6766+1/24))-COUNTIF(tData[BezoekLangEind],"&lt;="&amp;$A6766)</f>
        <v/>
      </c>
      <c r="G6766" s="15">
        <f>IF($D6766=1,$B6766*100+$C6766,-1)</f>
        <v/>
      </c>
      <c r="H6766" s="15">
        <f>IF($D6766=1,$B6766,-1)</f>
        <v/>
      </c>
      <c r="I6766" s="15">
        <f>IF($D6766=1,$C6766,-1)</f>
        <v/>
      </c>
    </row>
    <row r="6767">
      <c r="A6767" s="33" t="n">
        <v>45573.83333333334</v>
      </c>
      <c r="B6767" s="15">
        <f>WEEKDAY($A6767,2)</f>
        <v/>
      </c>
      <c r="C6767" s="15">
        <f>HOUR($A6767)</f>
        <v/>
      </c>
      <c r="D6767" s="15">
        <f>IF(AND($A6767&gt;=Instellingen!$B$6,$A6767&lt;Instellingen!$B$7),1,0)</f>
        <v/>
      </c>
      <c r="E6767" s="15">
        <f>COUNTIF(tData[BezoekStart],"&lt;"&amp;($A6767+1/24))-COUNTIF(tData[BezoekEind],"&lt;="&amp;$A6767)</f>
        <v/>
      </c>
      <c r="F6767" s="15">
        <f>COUNTIF(tData[BezoekLangStart],"&lt;"&amp;($A6767+1/24))-COUNTIF(tData[BezoekLangEind],"&lt;="&amp;$A6767)</f>
        <v/>
      </c>
      <c r="G6767" s="15">
        <f>IF($D6767=1,$B6767*100+$C6767,-1)</f>
        <v/>
      </c>
      <c r="H6767" s="15">
        <f>IF($D6767=1,$B6767,-1)</f>
        <v/>
      </c>
      <c r="I6767" s="15">
        <f>IF($D6767=1,$C6767,-1)</f>
        <v/>
      </c>
    </row>
    <row r="6768">
      <c r="A6768" s="33" t="n">
        <v>45573.875</v>
      </c>
      <c r="B6768" s="15">
        <f>WEEKDAY($A6768,2)</f>
        <v/>
      </c>
      <c r="C6768" s="15">
        <f>HOUR($A6768)</f>
        <v/>
      </c>
      <c r="D6768" s="15">
        <f>IF(AND($A6768&gt;=Instellingen!$B$6,$A6768&lt;Instellingen!$B$7),1,0)</f>
        <v/>
      </c>
      <c r="E6768" s="15">
        <f>COUNTIF(tData[BezoekStart],"&lt;"&amp;($A6768+1/24))-COUNTIF(tData[BezoekEind],"&lt;="&amp;$A6768)</f>
        <v/>
      </c>
      <c r="F6768" s="15">
        <f>COUNTIF(tData[BezoekLangStart],"&lt;"&amp;($A6768+1/24))-COUNTIF(tData[BezoekLangEind],"&lt;="&amp;$A6768)</f>
        <v/>
      </c>
      <c r="G6768" s="15">
        <f>IF($D6768=1,$B6768*100+$C6768,-1)</f>
        <v/>
      </c>
      <c r="H6768" s="15">
        <f>IF($D6768=1,$B6768,-1)</f>
        <v/>
      </c>
      <c r="I6768" s="15">
        <f>IF($D6768=1,$C6768,-1)</f>
        <v/>
      </c>
    </row>
    <row r="6769">
      <c r="A6769" s="33" t="n">
        <v>45573.91666666666</v>
      </c>
      <c r="B6769" s="15">
        <f>WEEKDAY($A6769,2)</f>
        <v/>
      </c>
      <c r="C6769" s="15">
        <f>HOUR($A6769)</f>
        <v/>
      </c>
      <c r="D6769" s="15">
        <f>IF(AND($A6769&gt;=Instellingen!$B$6,$A6769&lt;Instellingen!$B$7),1,0)</f>
        <v/>
      </c>
      <c r="E6769" s="15">
        <f>COUNTIF(tData[BezoekStart],"&lt;"&amp;($A6769+1/24))-COUNTIF(tData[BezoekEind],"&lt;="&amp;$A6769)</f>
        <v/>
      </c>
      <c r="F6769" s="15">
        <f>COUNTIF(tData[BezoekLangStart],"&lt;"&amp;($A6769+1/24))-COUNTIF(tData[BezoekLangEind],"&lt;="&amp;$A6769)</f>
        <v/>
      </c>
      <c r="G6769" s="15">
        <f>IF($D6769=1,$B6769*100+$C6769,-1)</f>
        <v/>
      </c>
      <c r="H6769" s="15">
        <f>IF($D6769=1,$B6769,-1)</f>
        <v/>
      </c>
      <c r="I6769" s="15">
        <f>IF($D6769=1,$C6769,-1)</f>
        <v/>
      </c>
    </row>
    <row r="6770">
      <c r="A6770" s="33" t="n">
        <v>45573.95833333334</v>
      </c>
      <c r="B6770" s="15">
        <f>WEEKDAY($A6770,2)</f>
        <v/>
      </c>
      <c r="C6770" s="15">
        <f>HOUR($A6770)</f>
        <v/>
      </c>
      <c r="D6770" s="15">
        <f>IF(AND($A6770&gt;=Instellingen!$B$6,$A6770&lt;Instellingen!$B$7),1,0)</f>
        <v/>
      </c>
      <c r="E6770" s="15">
        <f>COUNTIF(tData[BezoekStart],"&lt;"&amp;($A6770+1/24))-COUNTIF(tData[BezoekEind],"&lt;="&amp;$A6770)</f>
        <v/>
      </c>
      <c r="F6770" s="15">
        <f>COUNTIF(tData[BezoekLangStart],"&lt;"&amp;($A6770+1/24))-COUNTIF(tData[BezoekLangEind],"&lt;="&amp;$A6770)</f>
        <v/>
      </c>
      <c r="G6770" s="15">
        <f>IF($D6770=1,$B6770*100+$C6770,-1)</f>
        <v/>
      </c>
      <c r="H6770" s="15">
        <f>IF($D6770=1,$B6770,-1)</f>
        <v/>
      </c>
      <c r="I6770" s="15">
        <f>IF($D6770=1,$C6770,-1)</f>
        <v/>
      </c>
    </row>
    <row r="6771">
      <c r="A6771" s="33" t="n">
        <v>45574</v>
      </c>
      <c r="B6771" s="15">
        <f>WEEKDAY($A6771,2)</f>
        <v/>
      </c>
      <c r="C6771" s="15">
        <f>HOUR($A6771)</f>
        <v/>
      </c>
      <c r="D6771" s="15">
        <f>IF(AND($A6771&gt;=Instellingen!$B$6,$A6771&lt;Instellingen!$B$7),1,0)</f>
        <v/>
      </c>
      <c r="E6771" s="15">
        <f>COUNTIF(tData[BezoekStart],"&lt;"&amp;($A6771+1/24))-COUNTIF(tData[BezoekEind],"&lt;="&amp;$A6771)</f>
        <v/>
      </c>
      <c r="F6771" s="15">
        <f>COUNTIF(tData[BezoekLangStart],"&lt;"&amp;($A6771+1/24))-COUNTIF(tData[BezoekLangEind],"&lt;="&amp;$A6771)</f>
        <v/>
      </c>
      <c r="G6771" s="15">
        <f>IF($D6771=1,$B6771*100+$C6771,-1)</f>
        <v/>
      </c>
      <c r="H6771" s="15">
        <f>IF($D6771=1,$B6771,-1)</f>
        <v/>
      </c>
      <c r="I6771" s="15">
        <f>IF($D6771=1,$C6771,-1)</f>
        <v/>
      </c>
    </row>
    <row r="6772">
      <c r="A6772" s="33" t="n">
        <v>45574.04166666666</v>
      </c>
      <c r="B6772" s="15">
        <f>WEEKDAY($A6772,2)</f>
        <v/>
      </c>
      <c r="C6772" s="15">
        <f>HOUR($A6772)</f>
        <v/>
      </c>
      <c r="D6772" s="15">
        <f>IF(AND($A6772&gt;=Instellingen!$B$6,$A6772&lt;Instellingen!$B$7),1,0)</f>
        <v/>
      </c>
      <c r="E6772" s="15">
        <f>COUNTIF(tData[BezoekStart],"&lt;"&amp;($A6772+1/24))-COUNTIF(tData[BezoekEind],"&lt;="&amp;$A6772)</f>
        <v/>
      </c>
      <c r="F6772" s="15">
        <f>COUNTIF(tData[BezoekLangStart],"&lt;"&amp;($A6772+1/24))-COUNTIF(tData[BezoekLangEind],"&lt;="&amp;$A6772)</f>
        <v/>
      </c>
      <c r="G6772" s="15">
        <f>IF($D6772=1,$B6772*100+$C6772,-1)</f>
        <v/>
      </c>
      <c r="H6772" s="15">
        <f>IF($D6772=1,$B6772,-1)</f>
        <v/>
      </c>
      <c r="I6772" s="15">
        <f>IF($D6772=1,$C6772,-1)</f>
        <v/>
      </c>
    </row>
    <row r="6773">
      <c r="A6773" s="33" t="n">
        <v>45574.08333333334</v>
      </c>
      <c r="B6773" s="15">
        <f>WEEKDAY($A6773,2)</f>
        <v/>
      </c>
      <c r="C6773" s="15">
        <f>HOUR($A6773)</f>
        <v/>
      </c>
      <c r="D6773" s="15">
        <f>IF(AND($A6773&gt;=Instellingen!$B$6,$A6773&lt;Instellingen!$B$7),1,0)</f>
        <v/>
      </c>
      <c r="E6773" s="15">
        <f>COUNTIF(tData[BezoekStart],"&lt;"&amp;($A6773+1/24))-COUNTIF(tData[BezoekEind],"&lt;="&amp;$A6773)</f>
        <v/>
      </c>
      <c r="F6773" s="15">
        <f>COUNTIF(tData[BezoekLangStart],"&lt;"&amp;($A6773+1/24))-COUNTIF(tData[BezoekLangEind],"&lt;="&amp;$A6773)</f>
        <v/>
      </c>
      <c r="G6773" s="15">
        <f>IF($D6773=1,$B6773*100+$C6773,-1)</f>
        <v/>
      </c>
      <c r="H6773" s="15">
        <f>IF($D6773=1,$B6773,-1)</f>
        <v/>
      </c>
      <c r="I6773" s="15">
        <f>IF($D6773=1,$C6773,-1)</f>
        <v/>
      </c>
    </row>
    <row r="6774">
      <c r="A6774" s="33" t="n">
        <v>45574.125</v>
      </c>
      <c r="B6774" s="15">
        <f>WEEKDAY($A6774,2)</f>
        <v/>
      </c>
      <c r="C6774" s="15">
        <f>HOUR($A6774)</f>
        <v/>
      </c>
      <c r="D6774" s="15">
        <f>IF(AND($A6774&gt;=Instellingen!$B$6,$A6774&lt;Instellingen!$B$7),1,0)</f>
        <v/>
      </c>
      <c r="E6774" s="15">
        <f>COUNTIF(tData[BezoekStart],"&lt;"&amp;($A6774+1/24))-COUNTIF(tData[BezoekEind],"&lt;="&amp;$A6774)</f>
        <v/>
      </c>
      <c r="F6774" s="15">
        <f>COUNTIF(tData[BezoekLangStart],"&lt;"&amp;($A6774+1/24))-COUNTIF(tData[BezoekLangEind],"&lt;="&amp;$A6774)</f>
        <v/>
      </c>
      <c r="G6774" s="15">
        <f>IF($D6774=1,$B6774*100+$C6774,-1)</f>
        <v/>
      </c>
      <c r="H6774" s="15">
        <f>IF($D6774=1,$B6774,-1)</f>
        <v/>
      </c>
      <c r="I6774" s="15">
        <f>IF($D6774=1,$C6774,-1)</f>
        <v/>
      </c>
    </row>
    <row r="6775">
      <c r="A6775" s="33" t="n">
        <v>45574.16666666666</v>
      </c>
      <c r="B6775" s="15">
        <f>WEEKDAY($A6775,2)</f>
        <v/>
      </c>
      <c r="C6775" s="15">
        <f>HOUR($A6775)</f>
        <v/>
      </c>
      <c r="D6775" s="15">
        <f>IF(AND($A6775&gt;=Instellingen!$B$6,$A6775&lt;Instellingen!$B$7),1,0)</f>
        <v/>
      </c>
      <c r="E6775" s="15">
        <f>COUNTIF(tData[BezoekStart],"&lt;"&amp;($A6775+1/24))-COUNTIF(tData[BezoekEind],"&lt;="&amp;$A6775)</f>
        <v/>
      </c>
      <c r="F6775" s="15">
        <f>COUNTIF(tData[BezoekLangStart],"&lt;"&amp;($A6775+1/24))-COUNTIF(tData[BezoekLangEind],"&lt;="&amp;$A6775)</f>
        <v/>
      </c>
      <c r="G6775" s="15">
        <f>IF($D6775=1,$B6775*100+$C6775,-1)</f>
        <v/>
      </c>
      <c r="H6775" s="15">
        <f>IF($D6775=1,$B6775,-1)</f>
        <v/>
      </c>
      <c r="I6775" s="15">
        <f>IF($D6775=1,$C6775,-1)</f>
        <v/>
      </c>
    </row>
    <row r="6776">
      <c r="A6776" s="33" t="n">
        <v>45574.20833333334</v>
      </c>
      <c r="B6776" s="15">
        <f>WEEKDAY($A6776,2)</f>
        <v/>
      </c>
      <c r="C6776" s="15">
        <f>HOUR($A6776)</f>
        <v/>
      </c>
      <c r="D6776" s="15">
        <f>IF(AND($A6776&gt;=Instellingen!$B$6,$A6776&lt;Instellingen!$B$7),1,0)</f>
        <v/>
      </c>
      <c r="E6776" s="15">
        <f>COUNTIF(tData[BezoekStart],"&lt;"&amp;($A6776+1/24))-COUNTIF(tData[BezoekEind],"&lt;="&amp;$A6776)</f>
        <v/>
      </c>
      <c r="F6776" s="15">
        <f>COUNTIF(tData[BezoekLangStart],"&lt;"&amp;($A6776+1/24))-COUNTIF(tData[BezoekLangEind],"&lt;="&amp;$A6776)</f>
        <v/>
      </c>
      <c r="G6776" s="15">
        <f>IF($D6776=1,$B6776*100+$C6776,-1)</f>
        <v/>
      </c>
      <c r="H6776" s="15">
        <f>IF($D6776=1,$B6776,-1)</f>
        <v/>
      </c>
      <c r="I6776" s="15">
        <f>IF($D6776=1,$C6776,-1)</f>
        <v/>
      </c>
    </row>
    <row r="6777">
      <c r="A6777" s="33" t="n">
        <v>45574.25</v>
      </c>
      <c r="B6777" s="15">
        <f>WEEKDAY($A6777,2)</f>
        <v/>
      </c>
      <c r="C6777" s="15">
        <f>HOUR($A6777)</f>
        <v/>
      </c>
      <c r="D6777" s="15">
        <f>IF(AND($A6777&gt;=Instellingen!$B$6,$A6777&lt;Instellingen!$B$7),1,0)</f>
        <v/>
      </c>
      <c r="E6777" s="15">
        <f>COUNTIF(tData[BezoekStart],"&lt;"&amp;($A6777+1/24))-COUNTIF(tData[BezoekEind],"&lt;="&amp;$A6777)</f>
        <v/>
      </c>
      <c r="F6777" s="15">
        <f>COUNTIF(tData[BezoekLangStart],"&lt;"&amp;($A6777+1/24))-COUNTIF(tData[BezoekLangEind],"&lt;="&amp;$A6777)</f>
        <v/>
      </c>
      <c r="G6777" s="15">
        <f>IF($D6777=1,$B6777*100+$C6777,-1)</f>
        <v/>
      </c>
      <c r="H6777" s="15">
        <f>IF($D6777=1,$B6777,-1)</f>
        <v/>
      </c>
      <c r="I6777" s="15">
        <f>IF($D6777=1,$C6777,-1)</f>
        <v/>
      </c>
    </row>
    <row r="6778">
      <c r="A6778" s="33" t="n">
        <v>45574.29166666666</v>
      </c>
      <c r="B6778" s="15">
        <f>WEEKDAY($A6778,2)</f>
        <v/>
      </c>
      <c r="C6778" s="15">
        <f>HOUR($A6778)</f>
        <v/>
      </c>
      <c r="D6778" s="15">
        <f>IF(AND($A6778&gt;=Instellingen!$B$6,$A6778&lt;Instellingen!$B$7),1,0)</f>
        <v/>
      </c>
      <c r="E6778" s="15">
        <f>COUNTIF(tData[BezoekStart],"&lt;"&amp;($A6778+1/24))-COUNTIF(tData[BezoekEind],"&lt;="&amp;$A6778)</f>
        <v/>
      </c>
      <c r="F6778" s="15">
        <f>COUNTIF(tData[BezoekLangStart],"&lt;"&amp;($A6778+1/24))-COUNTIF(tData[BezoekLangEind],"&lt;="&amp;$A6778)</f>
        <v/>
      </c>
      <c r="G6778" s="15">
        <f>IF($D6778=1,$B6778*100+$C6778,-1)</f>
        <v/>
      </c>
      <c r="H6778" s="15">
        <f>IF($D6778=1,$B6778,-1)</f>
        <v/>
      </c>
      <c r="I6778" s="15">
        <f>IF($D6778=1,$C6778,-1)</f>
        <v/>
      </c>
    </row>
    <row r="6779">
      <c r="A6779" s="33" t="n">
        <v>45574.33333333334</v>
      </c>
      <c r="B6779" s="15">
        <f>WEEKDAY($A6779,2)</f>
        <v/>
      </c>
      <c r="C6779" s="15">
        <f>HOUR($A6779)</f>
        <v/>
      </c>
      <c r="D6779" s="15">
        <f>IF(AND($A6779&gt;=Instellingen!$B$6,$A6779&lt;Instellingen!$B$7),1,0)</f>
        <v/>
      </c>
      <c r="E6779" s="15">
        <f>COUNTIF(tData[BezoekStart],"&lt;"&amp;($A6779+1/24))-COUNTIF(tData[BezoekEind],"&lt;="&amp;$A6779)</f>
        <v/>
      </c>
      <c r="F6779" s="15">
        <f>COUNTIF(tData[BezoekLangStart],"&lt;"&amp;($A6779+1/24))-COUNTIF(tData[BezoekLangEind],"&lt;="&amp;$A6779)</f>
        <v/>
      </c>
      <c r="G6779" s="15">
        <f>IF($D6779=1,$B6779*100+$C6779,-1)</f>
        <v/>
      </c>
      <c r="H6779" s="15">
        <f>IF($D6779=1,$B6779,-1)</f>
        <v/>
      </c>
      <c r="I6779" s="15">
        <f>IF($D6779=1,$C6779,-1)</f>
        <v/>
      </c>
    </row>
    <row r="6780">
      <c r="A6780" s="33" t="n">
        <v>45574.375</v>
      </c>
      <c r="B6780" s="15">
        <f>WEEKDAY($A6780,2)</f>
        <v/>
      </c>
      <c r="C6780" s="15">
        <f>HOUR($A6780)</f>
        <v/>
      </c>
      <c r="D6780" s="15">
        <f>IF(AND($A6780&gt;=Instellingen!$B$6,$A6780&lt;Instellingen!$B$7),1,0)</f>
        <v/>
      </c>
      <c r="E6780" s="15">
        <f>COUNTIF(tData[BezoekStart],"&lt;"&amp;($A6780+1/24))-COUNTIF(tData[BezoekEind],"&lt;="&amp;$A6780)</f>
        <v/>
      </c>
      <c r="F6780" s="15">
        <f>COUNTIF(tData[BezoekLangStart],"&lt;"&amp;($A6780+1/24))-COUNTIF(tData[BezoekLangEind],"&lt;="&amp;$A6780)</f>
        <v/>
      </c>
      <c r="G6780" s="15">
        <f>IF($D6780=1,$B6780*100+$C6780,-1)</f>
        <v/>
      </c>
      <c r="H6780" s="15">
        <f>IF($D6780=1,$B6780,-1)</f>
        <v/>
      </c>
      <c r="I6780" s="15">
        <f>IF($D6780=1,$C6780,-1)</f>
        <v/>
      </c>
    </row>
    <row r="6781">
      <c r="A6781" s="33" t="n">
        <v>45574.41666666666</v>
      </c>
      <c r="B6781" s="15">
        <f>WEEKDAY($A6781,2)</f>
        <v/>
      </c>
      <c r="C6781" s="15">
        <f>HOUR($A6781)</f>
        <v/>
      </c>
      <c r="D6781" s="15">
        <f>IF(AND($A6781&gt;=Instellingen!$B$6,$A6781&lt;Instellingen!$B$7),1,0)</f>
        <v/>
      </c>
      <c r="E6781" s="15">
        <f>COUNTIF(tData[BezoekStart],"&lt;"&amp;($A6781+1/24))-COUNTIF(tData[BezoekEind],"&lt;="&amp;$A6781)</f>
        <v/>
      </c>
      <c r="F6781" s="15">
        <f>COUNTIF(tData[BezoekLangStart],"&lt;"&amp;($A6781+1/24))-COUNTIF(tData[BezoekLangEind],"&lt;="&amp;$A6781)</f>
        <v/>
      </c>
      <c r="G6781" s="15">
        <f>IF($D6781=1,$B6781*100+$C6781,-1)</f>
        <v/>
      </c>
      <c r="H6781" s="15">
        <f>IF($D6781=1,$B6781,-1)</f>
        <v/>
      </c>
      <c r="I6781" s="15">
        <f>IF($D6781=1,$C6781,-1)</f>
        <v/>
      </c>
    </row>
    <row r="6782">
      <c r="A6782" s="33" t="n">
        <v>45574.45833333334</v>
      </c>
      <c r="B6782" s="15">
        <f>WEEKDAY($A6782,2)</f>
        <v/>
      </c>
      <c r="C6782" s="15">
        <f>HOUR($A6782)</f>
        <v/>
      </c>
      <c r="D6782" s="15">
        <f>IF(AND($A6782&gt;=Instellingen!$B$6,$A6782&lt;Instellingen!$B$7),1,0)</f>
        <v/>
      </c>
      <c r="E6782" s="15">
        <f>COUNTIF(tData[BezoekStart],"&lt;"&amp;($A6782+1/24))-COUNTIF(tData[BezoekEind],"&lt;="&amp;$A6782)</f>
        <v/>
      </c>
      <c r="F6782" s="15">
        <f>COUNTIF(tData[BezoekLangStart],"&lt;"&amp;($A6782+1/24))-COUNTIF(tData[BezoekLangEind],"&lt;="&amp;$A6782)</f>
        <v/>
      </c>
      <c r="G6782" s="15">
        <f>IF($D6782=1,$B6782*100+$C6782,-1)</f>
        <v/>
      </c>
      <c r="H6782" s="15">
        <f>IF($D6782=1,$B6782,-1)</f>
        <v/>
      </c>
      <c r="I6782" s="15">
        <f>IF($D6782=1,$C6782,-1)</f>
        <v/>
      </c>
    </row>
    <row r="6783">
      <c r="A6783" s="33" t="n">
        <v>45574.5</v>
      </c>
      <c r="B6783" s="15">
        <f>WEEKDAY($A6783,2)</f>
        <v/>
      </c>
      <c r="C6783" s="15">
        <f>HOUR($A6783)</f>
        <v/>
      </c>
      <c r="D6783" s="15">
        <f>IF(AND($A6783&gt;=Instellingen!$B$6,$A6783&lt;Instellingen!$B$7),1,0)</f>
        <v/>
      </c>
      <c r="E6783" s="15">
        <f>COUNTIF(tData[BezoekStart],"&lt;"&amp;($A6783+1/24))-COUNTIF(tData[BezoekEind],"&lt;="&amp;$A6783)</f>
        <v/>
      </c>
      <c r="F6783" s="15">
        <f>COUNTIF(tData[BezoekLangStart],"&lt;"&amp;($A6783+1/24))-COUNTIF(tData[BezoekLangEind],"&lt;="&amp;$A6783)</f>
        <v/>
      </c>
      <c r="G6783" s="15">
        <f>IF($D6783=1,$B6783*100+$C6783,-1)</f>
        <v/>
      </c>
      <c r="H6783" s="15">
        <f>IF($D6783=1,$B6783,-1)</f>
        <v/>
      </c>
      <c r="I6783" s="15">
        <f>IF($D6783=1,$C6783,-1)</f>
        <v/>
      </c>
    </row>
    <row r="6784">
      <c r="A6784" s="33" t="n">
        <v>45574.54166666666</v>
      </c>
      <c r="B6784" s="15">
        <f>WEEKDAY($A6784,2)</f>
        <v/>
      </c>
      <c r="C6784" s="15">
        <f>HOUR($A6784)</f>
        <v/>
      </c>
      <c r="D6784" s="15">
        <f>IF(AND($A6784&gt;=Instellingen!$B$6,$A6784&lt;Instellingen!$B$7),1,0)</f>
        <v/>
      </c>
      <c r="E6784" s="15">
        <f>COUNTIF(tData[BezoekStart],"&lt;"&amp;($A6784+1/24))-COUNTIF(tData[BezoekEind],"&lt;="&amp;$A6784)</f>
        <v/>
      </c>
      <c r="F6784" s="15">
        <f>COUNTIF(tData[BezoekLangStart],"&lt;"&amp;($A6784+1/24))-COUNTIF(tData[BezoekLangEind],"&lt;="&amp;$A6784)</f>
        <v/>
      </c>
      <c r="G6784" s="15">
        <f>IF($D6784=1,$B6784*100+$C6784,-1)</f>
        <v/>
      </c>
      <c r="H6784" s="15">
        <f>IF($D6784=1,$B6784,-1)</f>
        <v/>
      </c>
      <c r="I6784" s="15">
        <f>IF($D6784=1,$C6784,-1)</f>
        <v/>
      </c>
    </row>
    <row r="6785">
      <c r="A6785" s="33" t="n">
        <v>45574.58333333334</v>
      </c>
      <c r="B6785" s="15">
        <f>WEEKDAY($A6785,2)</f>
        <v/>
      </c>
      <c r="C6785" s="15">
        <f>HOUR($A6785)</f>
        <v/>
      </c>
      <c r="D6785" s="15">
        <f>IF(AND($A6785&gt;=Instellingen!$B$6,$A6785&lt;Instellingen!$B$7),1,0)</f>
        <v/>
      </c>
      <c r="E6785" s="15">
        <f>COUNTIF(tData[BezoekStart],"&lt;"&amp;($A6785+1/24))-COUNTIF(tData[BezoekEind],"&lt;="&amp;$A6785)</f>
        <v/>
      </c>
      <c r="F6785" s="15">
        <f>COUNTIF(tData[BezoekLangStart],"&lt;"&amp;($A6785+1/24))-COUNTIF(tData[BezoekLangEind],"&lt;="&amp;$A6785)</f>
        <v/>
      </c>
      <c r="G6785" s="15">
        <f>IF($D6785=1,$B6785*100+$C6785,-1)</f>
        <v/>
      </c>
      <c r="H6785" s="15">
        <f>IF($D6785=1,$B6785,-1)</f>
        <v/>
      </c>
      <c r="I6785" s="15">
        <f>IF($D6785=1,$C6785,-1)</f>
        <v/>
      </c>
    </row>
    <row r="6786">
      <c r="A6786" s="33" t="n">
        <v>45574.625</v>
      </c>
      <c r="B6786" s="15">
        <f>WEEKDAY($A6786,2)</f>
        <v/>
      </c>
      <c r="C6786" s="15">
        <f>HOUR($A6786)</f>
        <v/>
      </c>
      <c r="D6786" s="15">
        <f>IF(AND($A6786&gt;=Instellingen!$B$6,$A6786&lt;Instellingen!$B$7),1,0)</f>
        <v/>
      </c>
      <c r="E6786" s="15">
        <f>COUNTIF(tData[BezoekStart],"&lt;"&amp;($A6786+1/24))-COUNTIF(tData[BezoekEind],"&lt;="&amp;$A6786)</f>
        <v/>
      </c>
      <c r="F6786" s="15">
        <f>COUNTIF(tData[BezoekLangStart],"&lt;"&amp;($A6786+1/24))-COUNTIF(tData[BezoekLangEind],"&lt;="&amp;$A6786)</f>
        <v/>
      </c>
      <c r="G6786" s="15">
        <f>IF($D6786=1,$B6786*100+$C6786,-1)</f>
        <v/>
      </c>
      <c r="H6786" s="15">
        <f>IF($D6786=1,$B6786,-1)</f>
        <v/>
      </c>
      <c r="I6786" s="15">
        <f>IF($D6786=1,$C6786,-1)</f>
        <v/>
      </c>
    </row>
    <row r="6787">
      <c r="A6787" s="33" t="n">
        <v>45574.66666666666</v>
      </c>
      <c r="B6787" s="15">
        <f>WEEKDAY($A6787,2)</f>
        <v/>
      </c>
      <c r="C6787" s="15">
        <f>HOUR($A6787)</f>
        <v/>
      </c>
      <c r="D6787" s="15">
        <f>IF(AND($A6787&gt;=Instellingen!$B$6,$A6787&lt;Instellingen!$B$7),1,0)</f>
        <v/>
      </c>
      <c r="E6787" s="15">
        <f>COUNTIF(tData[BezoekStart],"&lt;"&amp;($A6787+1/24))-COUNTIF(tData[BezoekEind],"&lt;="&amp;$A6787)</f>
        <v/>
      </c>
      <c r="F6787" s="15">
        <f>COUNTIF(tData[BezoekLangStart],"&lt;"&amp;($A6787+1/24))-COUNTIF(tData[BezoekLangEind],"&lt;="&amp;$A6787)</f>
        <v/>
      </c>
      <c r="G6787" s="15">
        <f>IF($D6787=1,$B6787*100+$C6787,-1)</f>
        <v/>
      </c>
      <c r="H6787" s="15">
        <f>IF($D6787=1,$B6787,-1)</f>
        <v/>
      </c>
      <c r="I6787" s="15">
        <f>IF($D6787=1,$C6787,-1)</f>
        <v/>
      </c>
    </row>
    <row r="6788">
      <c r="A6788" s="33" t="n">
        <v>45574.70833333334</v>
      </c>
      <c r="B6788" s="15">
        <f>WEEKDAY($A6788,2)</f>
        <v/>
      </c>
      <c r="C6788" s="15">
        <f>HOUR($A6788)</f>
        <v/>
      </c>
      <c r="D6788" s="15">
        <f>IF(AND($A6788&gt;=Instellingen!$B$6,$A6788&lt;Instellingen!$B$7),1,0)</f>
        <v/>
      </c>
      <c r="E6788" s="15">
        <f>COUNTIF(tData[BezoekStart],"&lt;"&amp;($A6788+1/24))-COUNTIF(tData[BezoekEind],"&lt;="&amp;$A6788)</f>
        <v/>
      </c>
      <c r="F6788" s="15">
        <f>COUNTIF(tData[BezoekLangStart],"&lt;"&amp;($A6788+1/24))-COUNTIF(tData[BezoekLangEind],"&lt;="&amp;$A6788)</f>
        <v/>
      </c>
      <c r="G6788" s="15">
        <f>IF($D6788=1,$B6788*100+$C6788,-1)</f>
        <v/>
      </c>
      <c r="H6788" s="15">
        <f>IF($D6788=1,$B6788,-1)</f>
        <v/>
      </c>
      <c r="I6788" s="15">
        <f>IF($D6788=1,$C6788,-1)</f>
        <v/>
      </c>
    </row>
    <row r="6789">
      <c r="A6789" s="33" t="n">
        <v>45574.75</v>
      </c>
      <c r="B6789" s="15">
        <f>WEEKDAY($A6789,2)</f>
        <v/>
      </c>
      <c r="C6789" s="15">
        <f>HOUR($A6789)</f>
        <v/>
      </c>
      <c r="D6789" s="15">
        <f>IF(AND($A6789&gt;=Instellingen!$B$6,$A6789&lt;Instellingen!$B$7),1,0)</f>
        <v/>
      </c>
      <c r="E6789" s="15">
        <f>COUNTIF(tData[BezoekStart],"&lt;"&amp;($A6789+1/24))-COUNTIF(tData[BezoekEind],"&lt;="&amp;$A6789)</f>
        <v/>
      </c>
      <c r="F6789" s="15">
        <f>COUNTIF(tData[BezoekLangStart],"&lt;"&amp;($A6789+1/24))-COUNTIF(tData[BezoekLangEind],"&lt;="&amp;$A6789)</f>
        <v/>
      </c>
      <c r="G6789" s="15">
        <f>IF($D6789=1,$B6789*100+$C6789,-1)</f>
        <v/>
      </c>
      <c r="H6789" s="15">
        <f>IF($D6789=1,$B6789,-1)</f>
        <v/>
      </c>
      <c r="I6789" s="15">
        <f>IF($D6789=1,$C6789,-1)</f>
        <v/>
      </c>
    </row>
    <row r="6790">
      <c r="A6790" s="33" t="n">
        <v>45574.79166666666</v>
      </c>
      <c r="B6790" s="15">
        <f>WEEKDAY($A6790,2)</f>
        <v/>
      </c>
      <c r="C6790" s="15">
        <f>HOUR($A6790)</f>
        <v/>
      </c>
      <c r="D6790" s="15">
        <f>IF(AND($A6790&gt;=Instellingen!$B$6,$A6790&lt;Instellingen!$B$7),1,0)</f>
        <v/>
      </c>
      <c r="E6790" s="15">
        <f>COUNTIF(tData[BezoekStart],"&lt;"&amp;($A6790+1/24))-COUNTIF(tData[BezoekEind],"&lt;="&amp;$A6790)</f>
        <v/>
      </c>
      <c r="F6790" s="15">
        <f>COUNTIF(tData[BezoekLangStart],"&lt;"&amp;($A6790+1/24))-COUNTIF(tData[BezoekLangEind],"&lt;="&amp;$A6790)</f>
        <v/>
      </c>
      <c r="G6790" s="15">
        <f>IF($D6790=1,$B6790*100+$C6790,-1)</f>
        <v/>
      </c>
      <c r="H6790" s="15">
        <f>IF($D6790=1,$B6790,-1)</f>
        <v/>
      </c>
      <c r="I6790" s="15">
        <f>IF($D6790=1,$C6790,-1)</f>
        <v/>
      </c>
    </row>
    <row r="6791">
      <c r="A6791" s="33" t="n">
        <v>45574.83333333334</v>
      </c>
      <c r="B6791" s="15">
        <f>WEEKDAY($A6791,2)</f>
        <v/>
      </c>
      <c r="C6791" s="15">
        <f>HOUR($A6791)</f>
        <v/>
      </c>
      <c r="D6791" s="15">
        <f>IF(AND($A6791&gt;=Instellingen!$B$6,$A6791&lt;Instellingen!$B$7),1,0)</f>
        <v/>
      </c>
      <c r="E6791" s="15">
        <f>COUNTIF(tData[BezoekStart],"&lt;"&amp;($A6791+1/24))-COUNTIF(tData[BezoekEind],"&lt;="&amp;$A6791)</f>
        <v/>
      </c>
      <c r="F6791" s="15">
        <f>COUNTIF(tData[BezoekLangStart],"&lt;"&amp;($A6791+1/24))-COUNTIF(tData[BezoekLangEind],"&lt;="&amp;$A6791)</f>
        <v/>
      </c>
      <c r="G6791" s="15">
        <f>IF($D6791=1,$B6791*100+$C6791,-1)</f>
        <v/>
      </c>
      <c r="H6791" s="15">
        <f>IF($D6791=1,$B6791,-1)</f>
        <v/>
      </c>
      <c r="I6791" s="15">
        <f>IF($D6791=1,$C6791,-1)</f>
        <v/>
      </c>
    </row>
    <row r="6792">
      <c r="A6792" s="33" t="n">
        <v>45574.875</v>
      </c>
      <c r="B6792" s="15">
        <f>WEEKDAY($A6792,2)</f>
        <v/>
      </c>
      <c r="C6792" s="15">
        <f>HOUR($A6792)</f>
        <v/>
      </c>
      <c r="D6792" s="15">
        <f>IF(AND($A6792&gt;=Instellingen!$B$6,$A6792&lt;Instellingen!$B$7),1,0)</f>
        <v/>
      </c>
      <c r="E6792" s="15">
        <f>COUNTIF(tData[BezoekStart],"&lt;"&amp;($A6792+1/24))-COUNTIF(tData[BezoekEind],"&lt;="&amp;$A6792)</f>
        <v/>
      </c>
      <c r="F6792" s="15">
        <f>COUNTIF(tData[BezoekLangStart],"&lt;"&amp;($A6792+1/24))-COUNTIF(tData[BezoekLangEind],"&lt;="&amp;$A6792)</f>
        <v/>
      </c>
      <c r="G6792" s="15">
        <f>IF($D6792=1,$B6792*100+$C6792,-1)</f>
        <v/>
      </c>
      <c r="H6792" s="15">
        <f>IF($D6792=1,$B6792,-1)</f>
        <v/>
      </c>
      <c r="I6792" s="15">
        <f>IF($D6792=1,$C6792,-1)</f>
        <v/>
      </c>
    </row>
    <row r="6793">
      <c r="A6793" s="33" t="n">
        <v>45574.91666666666</v>
      </c>
      <c r="B6793" s="15">
        <f>WEEKDAY($A6793,2)</f>
        <v/>
      </c>
      <c r="C6793" s="15">
        <f>HOUR($A6793)</f>
        <v/>
      </c>
      <c r="D6793" s="15">
        <f>IF(AND($A6793&gt;=Instellingen!$B$6,$A6793&lt;Instellingen!$B$7),1,0)</f>
        <v/>
      </c>
      <c r="E6793" s="15">
        <f>COUNTIF(tData[BezoekStart],"&lt;"&amp;($A6793+1/24))-COUNTIF(tData[BezoekEind],"&lt;="&amp;$A6793)</f>
        <v/>
      </c>
      <c r="F6793" s="15">
        <f>COUNTIF(tData[BezoekLangStart],"&lt;"&amp;($A6793+1/24))-COUNTIF(tData[BezoekLangEind],"&lt;="&amp;$A6793)</f>
        <v/>
      </c>
      <c r="G6793" s="15">
        <f>IF($D6793=1,$B6793*100+$C6793,-1)</f>
        <v/>
      </c>
      <c r="H6793" s="15">
        <f>IF($D6793=1,$B6793,-1)</f>
        <v/>
      </c>
      <c r="I6793" s="15">
        <f>IF($D6793=1,$C6793,-1)</f>
        <v/>
      </c>
    </row>
    <row r="6794">
      <c r="A6794" s="33" t="n">
        <v>45574.95833333334</v>
      </c>
      <c r="B6794" s="15">
        <f>WEEKDAY($A6794,2)</f>
        <v/>
      </c>
      <c r="C6794" s="15">
        <f>HOUR($A6794)</f>
        <v/>
      </c>
      <c r="D6794" s="15">
        <f>IF(AND($A6794&gt;=Instellingen!$B$6,$A6794&lt;Instellingen!$B$7),1,0)</f>
        <v/>
      </c>
      <c r="E6794" s="15">
        <f>COUNTIF(tData[BezoekStart],"&lt;"&amp;($A6794+1/24))-COUNTIF(tData[BezoekEind],"&lt;="&amp;$A6794)</f>
        <v/>
      </c>
      <c r="F6794" s="15">
        <f>COUNTIF(tData[BezoekLangStart],"&lt;"&amp;($A6794+1/24))-COUNTIF(tData[BezoekLangEind],"&lt;="&amp;$A6794)</f>
        <v/>
      </c>
      <c r="G6794" s="15">
        <f>IF($D6794=1,$B6794*100+$C6794,-1)</f>
        <v/>
      </c>
      <c r="H6794" s="15">
        <f>IF($D6794=1,$B6794,-1)</f>
        <v/>
      </c>
      <c r="I6794" s="15">
        <f>IF($D6794=1,$C6794,-1)</f>
        <v/>
      </c>
    </row>
    <row r="6795">
      <c r="A6795" s="33" t="n">
        <v>45575</v>
      </c>
      <c r="B6795" s="15">
        <f>WEEKDAY($A6795,2)</f>
        <v/>
      </c>
      <c r="C6795" s="15">
        <f>HOUR($A6795)</f>
        <v/>
      </c>
      <c r="D6795" s="15">
        <f>IF(AND($A6795&gt;=Instellingen!$B$6,$A6795&lt;Instellingen!$B$7),1,0)</f>
        <v/>
      </c>
      <c r="E6795" s="15">
        <f>COUNTIF(tData[BezoekStart],"&lt;"&amp;($A6795+1/24))-COUNTIF(tData[BezoekEind],"&lt;="&amp;$A6795)</f>
        <v/>
      </c>
      <c r="F6795" s="15">
        <f>COUNTIF(tData[BezoekLangStart],"&lt;"&amp;($A6795+1/24))-COUNTIF(tData[BezoekLangEind],"&lt;="&amp;$A6795)</f>
        <v/>
      </c>
      <c r="G6795" s="15">
        <f>IF($D6795=1,$B6795*100+$C6795,-1)</f>
        <v/>
      </c>
      <c r="H6795" s="15">
        <f>IF($D6795=1,$B6795,-1)</f>
        <v/>
      </c>
      <c r="I6795" s="15">
        <f>IF($D6795=1,$C6795,-1)</f>
        <v/>
      </c>
    </row>
    <row r="6796">
      <c r="A6796" s="33" t="n">
        <v>45575.04166666666</v>
      </c>
      <c r="B6796" s="15">
        <f>WEEKDAY($A6796,2)</f>
        <v/>
      </c>
      <c r="C6796" s="15">
        <f>HOUR($A6796)</f>
        <v/>
      </c>
      <c r="D6796" s="15">
        <f>IF(AND($A6796&gt;=Instellingen!$B$6,$A6796&lt;Instellingen!$B$7),1,0)</f>
        <v/>
      </c>
      <c r="E6796" s="15">
        <f>COUNTIF(tData[BezoekStart],"&lt;"&amp;($A6796+1/24))-COUNTIF(tData[BezoekEind],"&lt;="&amp;$A6796)</f>
        <v/>
      </c>
      <c r="F6796" s="15">
        <f>COUNTIF(tData[BezoekLangStart],"&lt;"&amp;($A6796+1/24))-COUNTIF(tData[BezoekLangEind],"&lt;="&amp;$A6796)</f>
        <v/>
      </c>
      <c r="G6796" s="15">
        <f>IF($D6796=1,$B6796*100+$C6796,-1)</f>
        <v/>
      </c>
      <c r="H6796" s="15">
        <f>IF($D6796=1,$B6796,-1)</f>
        <v/>
      </c>
      <c r="I6796" s="15">
        <f>IF($D6796=1,$C6796,-1)</f>
        <v/>
      </c>
    </row>
    <row r="6797">
      <c r="A6797" s="33" t="n">
        <v>45575.08333333334</v>
      </c>
      <c r="B6797" s="15">
        <f>WEEKDAY($A6797,2)</f>
        <v/>
      </c>
      <c r="C6797" s="15">
        <f>HOUR($A6797)</f>
        <v/>
      </c>
      <c r="D6797" s="15">
        <f>IF(AND($A6797&gt;=Instellingen!$B$6,$A6797&lt;Instellingen!$B$7),1,0)</f>
        <v/>
      </c>
      <c r="E6797" s="15">
        <f>COUNTIF(tData[BezoekStart],"&lt;"&amp;($A6797+1/24))-COUNTIF(tData[BezoekEind],"&lt;="&amp;$A6797)</f>
        <v/>
      </c>
      <c r="F6797" s="15">
        <f>COUNTIF(tData[BezoekLangStart],"&lt;"&amp;($A6797+1/24))-COUNTIF(tData[BezoekLangEind],"&lt;="&amp;$A6797)</f>
        <v/>
      </c>
      <c r="G6797" s="15">
        <f>IF($D6797=1,$B6797*100+$C6797,-1)</f>
        <v/>
      </c>
      <c r="H6797" s="15">
        <f>IF($D6797=1,$B6797,-1)</f>
        <v/>
      </c>
      <c r="I6797" s="15">
        <f>IF($D6797=1,$C6797,-1)</f>
        <v/>
      </c>
    </row>
    <row r="6798">
      <c r="A6798" s="33" t="n">
        <v>45575.125</v>
      </c>
      <c r="B6798" s="15">
        <f>WEEKDAY($A6798,2)</f>
        <v/>
      </c>
      <c r="C6798" s="15">
        <f>HOUR($A6798)</f>
        <v/>
      </c>
      <c r="D6798" s="15">
        <f>IF(AND($A6798&gt;=Instellingen!$B$6,$A6798&lt;Instellingen!$B$7),1,0)</f>
        <v/>
      </c>
      <c r="E6798" s="15">
        <f>COUNTIF(tData[BezoekStart],"&lt;"&amp;($A6798+1/24))-COUNTIF(tData[BezoekEind],"&lt;="&amp;$A6798)</f>
        <v/>
      </c>
      <c r="F6798" s="15">
        <f>COUNTIF(tData[BezoekLangStart],"&lt;"&amp;($A6798+1/24))-COUNTIF(tData[BezoekLangEind],"&lt;="&amp;$A6798)</f>
        <v/>
      </c>
      <c r="G6798" s="15">
        <f>IF($D6798=1,$B6798*100+$C6798,-1)</f>
        <v/>
      </c>
      <c r="H6798" s="15">
        <f>IF($D6798=1,$B6798,-1)</f>
        <v/>
      </c>
      <c r="I6798" s="15">
        <f>IF($D6798=1,$C6798,-1)</f>
        <v/>
      </c>
    </row>
    <row r="6799">
      <c r="A6799" s="33" t="n">
        <v>45575.16666666666</v>
      </c>
      <c r="B6799" s="15">
        <f>WEEKDAY($A6799,2)</f>
        <v/>
      </c>
      <c r="C6799" s="15">
        <f>HOUR($A6799)</f>
        <v/>
      </c>
      <c r="D6799" s="15">
        <f>IF(AND($A6799&gt;=Instellingen!$B$6,$A6799&lt;Instellingen!$B$7),1,0)</f>
        <v/>
      </c>
      <c r="E6799" s="15">
        <f>COUNTIF(tData[BezoekStart],"&lt;"&amp;($A6799+1/24))-COUNTIF(tData[BezoekEind],"&lt;="&amp;$A6799)</f>
        <v/>
      </c>
      <c r="F6799" s="15">
        <f>COUNTIF(tData[BezoekLangStart],"&lt;"&amp;($A6799+1/24))-COUNTIF(tData[BezoekLangEind],"&lt;="&amp;$A6799)</f>
        <v/>
      </c>
      <c r="G6799" s="15">
        <f>IF($D6799=1,$B6799*100+$C6799,-1)</f>
        <v/>
      </c>
      <c r="H6799" s="15">
        <f>IF($D6799=1,$B6799,-1)</f>
        <v/>
      </c>
      <c r="I6799" s="15">
        <f>IF($D6799=1,$C6799,-1)</f>
        <v/>
      </c>
    </row>
    <row r="6800">
      <c r="A6800" s="33" t="n">
        <v>45575.20833333334</v>
      </c>
      <c r="B6800" s="15">
        <f>WEEKDAY($A6800,2)</f>
        <v/>
      </c>
      <c r="C6800" s="15">
        <f>HOUR($A6800)</f>
        <v/>
      </c>
      <c r="D6800" s="15">
        <f>IF(AND($A6800&gt;=Instellingen!$B$6,$A6800&lt;Instellingen!$B$7),1,0)</f>
        <v/>
      </c>
      <c r="E6800" s="15">
        <f>COUNTIF(tData[BezoekStart],"&lt;"&amp;($A6800+1/24))-COUNTIF(tData[BezoekEind],"&lt;="&amp;$A6800)</f>
        <v/>
      </c>
      <c r="F6800" s="15">
        <f>COUNTIF(tData[BezoekLangStart],"&lt;"&amp;($A6800+1/24))-COUNTIF(tData[BezoekLangEind],"&lt;="&amp;$A6800)</f>
        <v/>
      </c>
      <c r="G6800" s="15">
        <f>IF($D6800=1,$B6800*100+$C6800,-1)</f>
        <v/>
      </c>
      <c r="H6800" s="15">
        <f>IF($D6800=1,$B6800,-1)</f>
        <v/>
      </c>
      <c r="I6800" s="15">
        <f>IF($D6800=1,$C6800,-1)</f>
        <v/>
      </c>
    </row>
    <row r="6801">
      <c r="A6801" s="33" t="n">
        <v>45575.25</v>
      </c>
      <c r="B6801" s="15">
        <f>WEEKDAY($A6801,2)</f>
        <v/>
      </c>
      <c r="C6801" s="15">
        <f>HOUR($A6801)</f>
        <v/>
      </c>
      <c r="D6801" s="15">
        <f>IF(AND($A6801&gt;=Instellingen!$B$6,$A6801&lt;Instellingen!$B$7),1,0)</f>
        <v/>
      </c>
      <c r="E6801" s="15">
        <f>COUNTIF(tData[BezoekStart],"&lt;"&amp;($A6801+1/24))-COUNTIF(tData[BezoekEind],"&lt;="&amp;$A6801)</f>
        <v/>
      </c>
      <c r="F6801" s="15">
        <f>COUNTIF(tData[BezoekLangStart],"&lt;"&amp;($A6801+1/24))-COUNTIF(tData[BezoekLangEind],"&lt;="&amp;$A6801)</f>
        <v/>
      </c>
      <c r="G6801" s="15">
        <f>IF($D6801=1,$B6801*100+$C6801,-1)</f>
        <v/>
      </c>
      <c r="H6801" s="15">
        <f>IF($D6801=1,$B6801,-1)</f>
        <v/>
      </c>
      <c r="I6801" s="15">
        <f>IF($D6801=1,$C6801,-1)</f>
        <v/>
      </c>
    </row>
    <row r="6802">
      <c r="A6802" s="33" t="n">
        <v>45575.29166666666</v>
      </c>
      <c r="B6802" s="15">
        <f>WEEKDAY($A6802,2)</f>
        <v/>
      </c>
      <c r="C6802" s="15">
        <f>HOUR($A6802)</f>
        <v/>
      </c>
      <c r="D6802" s="15">
        <f>IF(AND($A6802&gt;=Instellingen!$B$6,$A6802&lt;Instellingen!$B$7),1,0)</f>
        <v/>
      </c>
      <c r="E6802" s="15">
        <f>COUNTIF(tData[BezoekStart],"&lt;"&amp;($A6802+1/24))-COUNTIF(tData[BezoekEind],"&lt;="&amp;$A6802)</f>
        <v/>
      </c>
      <c r="F6802" s="15">
        <f>COUNTIF(tData[BezoekLangStart],"&lt;"&amp;($A6802+1/24))-COUNTIF(tData[BezoekLangEind],"&lt;="&amp;$A6802)</f>
        <v/>
      </c>
      <c r="G6802" s="15">
        <f>IF($D6802=1,$B6802*100+$C6802,-1)</f>
        <v/>
      </c>
      <c r="H6802" s="15">
        <f>IF($D6802=1,$B6802,-1)</f>
        <v/>
      </c>
      <c r="I6802" s="15">
        <f>IF($D6802=1,$C6802,-1)</f>
        <v/>
      </c>
    </row>
    <row r="6803">
      <c r="A6803" s="33" t="n">
        <v>45575.33333333334</v>
      </c>
      <c r="B6803" s="15">
        <f>WEEKDAY($A6803,2)</f>
        <v/>
      </c>
      <c r="C6803" s="15">
        <f>HOUR($A6803)</f>
        <v/>
      </c>
      <c r="D6803" s="15">
        <f>IF(AND($A6803&gt;=Instellingen!$B$6,$A6803&lt;Instellingen!$B$7),1,0)</f>
        <v/>
      </c>
      <c r="E6803" s="15">
        <f>COUNTIF(tData[BezoekStart],"&lt;"&amp;($A6803+1/24))-COUNTIF(tData[BezoekEind],"&lt;="&amp;$A6803)</f>
        <v/>
      </c>
      <c r="F6803" s="15">
        <f>COUNTIF(tData[BezoekLangStart],"&lt;"&amp;($A6803+1/24))-COUNTIF(tData[BezoekLangEind],"&lt;="&amp;$A6803)</f>
        <v/>
      </c>
      <c r="G6803" s="15">
        <f>IF($D6803=1,$B6803*100+$C6803,-1)</f>
        <v/>
      </c>
      <c r="H6803" s="15">
        <f>IF($D6803=1,$B6803,-1)</f>
        <v/>
      </c>
      <c r="I6803" s="15">
        <f>IF($D6803=1,$C6803,-1)</f>
        <v/>
      </c>
    </row>
    <row r="6804">
      <c r="A6804" s="33" t="n">
        <v>45575.375</v>
      </c>
      <c r="B6804" s="15">
        <f>WEEKDAY($A6804,2)</f>
        <v/>
      </c>
      <c r="C6804" s="15">
        <f>HOUR($A6804)</f>
        <v/>
      </c>
      <c r="D6804" s="15">
        <f>IF(AND($A6804&gt;=Instellingen!$B$6,$A6804&lt;Instellingen!$B$7),1,0)</f>
        <v/>
      </c>
      <c r="E6804" s="15">
        <f>COUNTIF(tData[BezoekStart],"&lt;"&amp;($A6804+1/24))-COUNTIF(tData[BezoekEind],"&lt;="&amp;$A6804)</f>
        <v/>
      </c>
      <c r="F6804" s="15">
        <f>COUNTIF(tData[BezoekLangStart],"&lt;"&amp;($A6804+1/24))-COUNTIF(tData[BezoekLangEind],"&lt;="&amp;$A6804)</f>
        <v/>
      </c>
      <c r="G6804" s="15">
        <f>IF($D6804=1,$B6804*100+$C6804,-1)</f>
        <v/>
      </c>
      <c r="H6804" s="15">
        <f>IF($D6804=1,$B6804,-1)</f>
        <v/>
      </c>
      <c r="I6804" s="15">
        <f>IF($D6804=1,$C6804,-1)</f>
        <v/>
      </c>
    </row>
    <row r="6805">
      <c r="A6805" s="33" t="n">
        <v>45575.41666666666</v>
      </c>
      <c r="B6805" s="15">
        <f>WEEKDAY($A6805,2)</f>
        <v/>
      </c>
      <c r="C6805" s="15">
        <f>HOUR($A6805)</f>
        <v/>
      </c>
      <c r="D6805" s="15">
        <f>IF(AND($A6805&gt;=Instellingen!$B$6,$A6805&lt;Instellingen!$B$7),1,0)</f>
        <v/>
      </c>
      <c r="E6805" s="15">
        <f>COUNTIF(tData[BezoekStart],"&lt;"&amp;($A6805+1/24))-COUNTIF(tData[BezoekEind],"&lt;="&amp;$A6805)</f>
        <v/>
      </c>
      <c r="F6805" s="15">
        <f>COUNTIF(tData[BezoekLangStart],"&lt;"&amp;($A6805+1/24))-COUNTIF(tData[BezoekLangEind],"&lt;="&amp;$A6805)</f>
        <v/>
      </c>
      <c r="G6805" s="15">
        <f>IF($D6805=1,$B6805*100+$C6805,-1)</f>
        <v/>
      </c>
      <c r="H6805" s="15">
        <f>IF($D6805=1,$B6805,-1)</f>
        <v/>
      </c>
      <c r="I6805" s="15">
        <f>IF($D6805=1,$C6805,-1)</f>
        <v/>
      </c>
    </row>
    <row r="6806">
      <c r="A6806" s="33" t="n">
        <v>45575.45833333334</v>
      </c>
      <c r="B6806" s="15">
        <f>WEEKDAY($A6806,2)</f>
        <v/>
      </c>
      <c r="C6806" s="15">
        <f>HOUR($A6806)</f>
        <v/>
      </c>
      <c r="D6806" s="15">
        <f>IF(AND($A6806&gt;=Instellingen!$B$6,$A6806&lt;Instellingen!$B$7),1,0)</f>
        <v/>
      </c>
      <c r="E6806" s="15">
        <f>COUNTIF(tData[BezoekStart],"&lt;"&amp;($A6806+1/24))-COUNTIF(tData[BezoekEind],"&lt;="&amp;$A6806)</f>
        <v/>
      </c>
      <c r="F6806" s="15">
        <f>COUNTIF(tData[BezoekLangStart],"&lt;"&amp;($A6806+1/24))-COUNTIF(tData[BezoekLangEind],"&lt;="&amp;$A6806)</f>
        <v/>
      </c>
      <c r="G6806" s="15">
        <f>IF($D6806=1,$B6806*100+$C6806,-1)</f>
        <v/>
      </c>
      <c r="H6806" s="15">
        <f>IF($D6806=1,$B6806,-1)</f>
        <v/>
      </c>
      <c r="I6806" s="15">
        <f>IF($D6806=1,$C6806,-1)</f>
        <v/>
      </c>
    </row>
    <row r="6807">
      <c r="A6807" s="33" t="n">
        <v>45575.5</v>
      </c>
      <c r="B6807" s="15">
        <f>WEEKDAY($A6807,2)</f>
        <v/>
      </c>
      <c r="C6807" s="15">
        <f>HOUR($A6807)</f>
        <v/>
      </c>
      <c r="D6807" s="15">
        <f>IF(AND($A6807&gt;=Instellingen!$B$6,$A6807&lt;Instellingen!$B$7),1,0)</f>
        <v/>
      </c>
      <c r="E6807" s="15">
        <f>COUNTIF(tData[BezoekStart],"&lt;"&amp;($A6807+1/24))-COUNTIF(tData[BezoekEind],"&lt;="&amp;$A6807)</f>
        <v/>
      </c>
      <c r="F6807" s="15">
        <f>COUNTIF(tData[BezoekLangStart],"&lt;"&amp;($A6807+1/24))-COUNTIF(tData[BezoekLangEind],"&lt;="&amp;$A6807)</f>
        <v/>
      </c>
      <c r="G6807" s="15">
        <f>IF($D6807=1,$B6807*100+$C6807,-1)</f>
        <v/>
      </c>
      <c r="H6807" s="15">
        <f>IF($D6807=1,$B6807,-1)</f>
        <v/>
      </c>
      <c r="I6807" s="15">
        <f>IF($D6807=1,$C6807,-1)</f>
        <v/>
      </c>
    </row>
    <row r="6808">
      <c r="A6808" s="33" t="n">
        <v>45575.54166666666</v>
      </c>
      <c r="B6808" s="15">
        <f>WEEKDAY($A6808,2)</f>
        <v/>
      </c>
      <c r="C6808" s="15">
        <f>HOUR($A6808)</f>
        <v/>
      </c>
      <c r="D6808" s="15">
        <f>IF(AND($A6808&gt;=Instellingen!$B$6,$A6808&lt;Instellingen!$B$7),1,0)</f>
        <v/>
      </c>
      <c r="E6808" s="15">
        <f>COUNTIF(tData[BezoekStart],"&lt;"&amp;($A6808+1/24))-COUNTIF(tData[BezoekEind],"&lt;="&amp;$A6808)</f>
        <v/>
      </c>
      <c r="F6808" s="15">
        <f>COUNTIF(tData[BezoekLangStart],"&lt;"&amp;($A6808+1/24))-COUNTIF(tData[BezoekLangEind],"&lt;="&amp;$A6808)</f>
        <v/>
      </c>
      <c r="G6808" s="15">
        <f>IF($D6808=1,$B6808*100+$C6808,-1)</f>
        <v/>
      </c>
      <c r="H6808" s="15">
        <f>IF($D6808=1,$B6808,-1)</f>
        <v/>
      </c>
      <c r="I6808" s="15">
        <f>IF($D6808=1,$C6808,-1)</f>
        <v/>
      </c>
    </row>
    <row r="6809">
      <c r="A6809" s="33" t="n">
        <v>45575.58333333334</v>
      </c>
      <c r="B6809" s="15">
        <f>WEEKDAY($A6809,2)</f>
        <v/>
      </c>
      <c r="C6809" s="15">
        <f>HOUR($A6809)</f>
        <v/>
      </c>
      <c r="D6809" s="15">
        <f>IF(AND($A6809&gt;=Instellingen!$B$6,$A6809&lt;Instellingen!$B$7),1,0)</f>
        <v/>
      </c>
      <c r="E6809" s="15">
        <f>COUNTIF(tData[BezoekStart],"&lt;"&amp;($A6809+1/24))-COUNTIF(tData[BezoekEind],"&lt;="&amp;$A6809)</f>
        <v/>
      </c>
      <c r="F6809" s="15">
        <f>COUNTIF(tData[BezoekLangStart],"&lt;"&amp;($A6809+1/24))-COUNTIF(tData[BezoekLangEind],"&lt;="&amp;$A6809)</f>
        <v/>
      </c>
      <c r="G6809" s="15">
        <f>IF($D6809=1,$B6809*100+$C6809,-1)</f>
        <v/>
      </c>
      <c r="H6809" s="15">
        <f>IF($D6809=1,$B6809,-1)</f>
        <v/>
      </c>
      <c r="I6809" s="15">
        <f>IF($D6809=1,$C6809,-1)</f>
        <v/>
      </c>
    </row>
    <row r="6810">
      <c r="A6810" s="33" t="n">
        <v>45575.625</v>
      </c>
      <c r="B6810" s="15">
        <f>WEEKDAY($A6810,2)</f>
        <v/>
      </c>
      <c r="C6810" s="15">
        <f>HOUR($A6810)</f>
        <v/>
      </c>
      <c r="D6810" s="15">
        <f>IF(AND($A6810&gt;=Instellingen!$B$6,$A6810&lt;Instellingen!$B$7),1,0)</f>
        <v/>
      </c>
      <c r="E6810" s="15">
        <f>COUNTIF(tData[BezoekStart],"&lt;"&amp;($A6810+1/24))-COUNTIF(tData[BezoekEind],"&lt;="&amp;$A6810)</f>
        <v/>
      </c>
      <c r="F6810" s="15">
        <f>COUNTIF(tData[BezoekLangStart],"&lt;"&amp;($A6810+1/24))-COUNTIF(tData[BezoekLangEind],"&lt;="&amp;$A6810)</f>
        <v/>
      </c>
      <c r="G6810" s="15">
        <f>IF($D6810=1,$B6810*100+$C6810,-1)</f>
        <v/>
      </c>
      <c r="H6810" s="15">
        <f>IF($D6810=1,$B6810,-1)</f>
        <v/>
      </c>
      <c r="I6810" s="15">
        <f>IF($D6810=1,$C6810,-1)</f>
        <v/>
      </c>
    </row>
    <row r="6811">
      <c r="A6811" s="33" t="n">
        <v>45575.66666666666</v>
      </c>
      <c r="B6811" s="15">
        <f>WEEKDAY($A6811,2)</f>
        <v/>
      </c>
      <c r="C6811" s="15">
        <f>HOUR($A6811)</f>
        <v/>
      </c>
      <c r="D6811" s="15">
        <f>IF(AND($A6811&gt;=Instellingen!$B$6,$A6811&lt;Instellingen!$B$7),1,0)</f>
        <v/>
      </c>
      <c r="E6811" s="15">
        <f>COUNTIF(tData[BezoekStart],"&lt;"&amp;($A6811+1/24))-COUNTIF(tData[BezoekEind],"&lt;="&amp;$A6811)</f>
        <v/>
      </c>
      <c r="F6811" s="15">
        <f>COUNTIF(tData[BezoekLangStart],"&lt;"&amp;($A6811+1/24))-COUNTIF(tData[BezoekLangEind],"&lt;="&amp;$A6811)</f>
        <v/>
      </c>
      <c r="G6811" s="15">
        <f>IF($D6811=1,$B6811*100+$C6811,-1)</f>
        <v/>
      </c>
      <c r="H6811" s="15">
        <f>IF($D6811=1,$B6811,-1)</f>
        <v/>
      </c>
      <c r="I6811" s="15">
        <f>IF($D6811=1,$C6811,-1)</f>
        <v/>
      </c>
    </row>
    <row r="6812">
      <c r="A6812" s="33" t="n">
        <v>45575.70833333334</v>
      </c>
      <c r="B6812" s="15">
        <f>WEEKDAY($A6812,2)</f>
        <v/>
      </c>
      <c r="C6812" s="15">
        <f>HOUR($A6812)</f>
        <v/>
      </c>
      <c r="D6812" s="15">
        <f>IF(AND($A6812&gt;=Instellingen!$B$6,$A6812&lt;Instellingen!$B$7),1,0)</f>
        <v/>
      </c>
      <c r="E6812" s="15">
        <f>COUNTIF(tData[BezoekStart],"&lt;"&amp;($A6812+1/24))-COUNTIF(tData[BezoekEind],"&lt;="&amp;$A6812)</f>
        <v/>
      </c>
      <c r="F6812" s="15">
        <f>COUNTIF(tData[BezoekLangStart],"&lt;"&amp;($A6812+1/24))-COUNTIF(tData[BezoekLangEind],"&lt;="&amp;$A6812)</f>
        <v/>
      </c>
      <c r="G6812" s="15">
        <f>IF($D6812=1,$B6812*100+$C6812,-1)</f>
        <v/>
      </c>
      <c r="H6812" s="15">
        <f>IF($D6812=1,$B6812,-1)</f>
        <v/>
      </c>
      <c r="I6812" s="15">
        <f>IF($D6812=1,$C6812,-1)</f>
        <v/>
      </c>
    </row>
    <row r="6813">
      <c r="A6813" s="33" t="n">
        <v>45575.75</v>
      </c>
      <c r="B6813" s="15">
        <f>WEEKDAY($A6813,2)</f>
        <v/>
      </c>
      <c r="C6813" s="15">
        <f>HOUR($A6813)</f>
        <v/>
      </c>
      <c r="D6813" s="15">
        <f>IF(AND($A6813&gt;=Instellingen!$B$6,$A6813&lt;Instellingen!$B$7),1,0)</f>
        <v/>
      </c>
      <c r="E6813" s="15">
        <f>COUNTIF(tData[BezoekStart],"&lt;"&amp;($A6813+1/24))-COUNTIF(tData[BezoekEind],"&lt;="&amp;$A6813)</f>
        <v/>
      </c>
      <c r="F6813" s="15">
        <f>COUNTIF(tData[BezoekLangStart],"&lt;"&amp;($A6813+1/24))-COUNTIF(tData[BezoekLangEind],"&lt;="&amp;$A6813)</f>
        <v/>
      </c>
      <c r="G6813" s="15">
        <f>IF($D6813=1,$B6813*100+$C6813,-1)</f>
        <v/>
      </c>
      <c r="H6813" s="15">
        <f>IF($D6813=1,$B6813,-1)</f>
        <v/>
      </c>
      <c r="I6813" s="15">
        <f>IF($D6813=1,$C6813,-1)</f>
        <v/>
      </c>
    </row>
    <row r="6814">
      <c r="A6814" s="33" t="n">
        <v>45575.79166666666</v>
      </c>
      <c r="B6814" s="15">
        <f>WEEKDAY($A6814,2)</f>
        <v/>
      </c>
      <c r="C6814" s="15">
        <f>HOUR($A6814)</f>
        <v/>
      </c>
      <c r="D6814" s="15">
        <f>IF(AND($A6814&gt;=Instellingen!$B$6,$A6814&lt;Instellingen!$B$7),1,0)</f>
        <v/>
      </c>
      <c r="E6814" s="15">
        <f>COUNTIF(tData[BezoekStart],"&lt;"&amp;($A6814+1/24))-COUNTIF(tData[BezoekEind],"&lt;="&amp;$A6814)</f>
        <v/>
      </c>
      <c r="F6814" s="15">
        <f>COUNTIF(tData[BezoekLangStart],"&lt;"&amp;($A6814+1/24))-COUNTIF(tData[BezoekLangEind],"&lt;="&amp;$A6814)</f>
        <v/>
      </c>
      <c r="G6814" s="15">
        <f>IF($D6814=1,$B6814*100+$C6814,-1)</f>
        <v/>
      </c>
      <c r="H6814" s="15">
        <f>IF($D6814=1,$B6814,-1)</f>
        <v/>
      </c>
      <c r="I6814" s="15">
        <f>IF($D6814=1,$C6814,-1)</f>
        <v/>
      </c>
    </row>
    <row r="6815">
      <c r="A6815" s="33" t="n">
        <v>45575.83333333334</v>
      </c>
      <c r="B6815" s="15">
        <f>WEEKDAY($A6815,2)</f>
        <v/>
      </c>
      <c r="C6815" s="15">
        <f>HOUR($A6815)</f>
        <v/>
      </c>
      <c r="D6815" s="15">
        <f>IF(AND($A6815&gt;=Instellingen!$B$6,$A6815&lt;Instellingen!$B$7),1,0)</f>
        <v/>
      </c>
      <c r="E6815" s="15">
        <f>COUNTIF(tData[BezoekStart],"&lt;"&amp;($A6815+1/24))-COUNTIF(tData[BezoekEind],"&lt;="&amp;$A6815)</f>
        <v/>
      </c>
      <c r="F6815" s="15">
        <f>COUNTIF(tData[BezoekLangStart],"&lt;"&amp;($A6815+1/24))-COUNTIF(tData[BezoekLangEind],"&lt;="&amp;$A6815)</f>
        <v/>
      </c>
      <c r="G6815" s="15">
        <f>IF($D6815=1,$B6815*100+$C6815,-1)</f>
        <v/>
      </c>
      <c r="H6815" s="15">
        <f>IF($D6815=1,$B6815,-1)</f>
        <v/>
      </c>
      <c r="I6815" s="15">
        <f>IF($D6815=1,$C6815,-1)</f>
        <v/>
      </c>
    </row>
    <row r="6816">
      <c r="A6816" s="33" t="n">
        <v>45575.875</v>
      </c>
      <c r="B6816" s="15">
        <f>WEEKDAY($A6816,2)</f>
        <v/>
      </c>
      <c r="C6816" s="15">
        <f>HOUR($A6816)</f>
        <v/>
      </c>
      <c r="D6816" s="15">
        <f>IF(AND($A6816&gt;=Instellingen!$B$6,$A6816&lt;Instellingen!$B$7),1,0)</f>
        <v/>
      </c>
      <c r="E6816" s="15">
        <f>COUNTIF(tData[BezoekStart],"&lt;"&amp;($A6816+1/24))-COUNTIF(tData[BezoekEind],"&lt;="&amp;$A6816)</f>
        <v/>
      </c>
      <c r="F6816" s="15">
        <f>COUNTIF(tData[BezoekLangStart],"&lt;"&amp;($A6816+1/24))-COUNTIF(tData[BezoekLangEind],"&lt;="&amp;$A6816)</f>
        <v/>
      </c>
      <c r="G6816" s="15">
        <f>IF($D6816=1,$B6816*100+$C6816,-1)</f>
        <v/>
      </c>
      <c r="H6816" s="15">
        <f>IF($D6816=1,$B6816,-1)</f>
        <v/>
      </c>
      <c r="I6816" s="15">
        <f>IF($D6816=1,$C6816,-1)</f>
        <v/>
      </c>
    </row>
    <row r="6817">
      <c r="A6817" s="33" t="n">
        <v>45575.91666666666</v>
      </c>
      <c r="B6817" s="15">
        <f>WEEKDAY($A6817,2)</f>
        <v/>
      </c>
      <c r="C6817" s="15">
        <f>HOUR($A6817)</f>
        <v/>
      </c>
      <c r="D6817" s="15">
        <f>IF(AND($A6817&gt;=Instellingen!$B$6,$A6817&lt;Instellingen!$B$7),1,0)</f>
        <v/>
      </c>
      <c r="E6817" s="15">
        <f>COUNTIF(tData[BezoekStart],"&lt;"&amp;($A6817+1/24))-COUNTIF(tData[BezoekEind],"&lt;="&amp;$A6817)</f>
        <v/>
      </c>
      <c r="F6817" s="15">
        <f>COUNTIF(tData[BezoekLangStart],"&lt;"&amp;($A6817+1/24))-COUNTIF(tData[BezoekLangEind],"&lt;="&amp;$A6817)</f>
        <v/>
      </c>
      <c r="G6817" s="15">
        <f>IF($D6817=1,$B6817*100+$C6817,-1)</f>
        <v/>
      </c>
      <c r="H6817" s="15">
        <f>IF($D6817=1,$B6817,-1)</f>
        <v/>
      </c>
      <c r="I6817" s="15">
        <f>IF($D6817=1,$C6817,-1)</f>
        <v/>
      </c>
    </row>
    <row r="6818">
      <c r="A6818" s="33" t="n">
        <v>45575.95833333334</v>
      </c>
      <c r="B6818" s="15">
        <f>WEEKDAY($A6818,2)</f>
        <v/>
      </c>
      <c r="C6818" s="15">
        <f>HOUR($A6818)</f>
        <v/>
      </c>
      <c r="D6818" s="15">
        <f>IF(AND($A6818&gt;=Instellingen!$B$6,$A6818&lt;Instellingen!$B$7),1,0)</f>
        <v/>
      </c>
      <c r="E6818" s="15">
        <f>COUNTIF(tData[BezoekStart],"&lt;"&amp;($A6818+1/24))-COUNTIF(tData[BezoekEind],"&lt;="&amp;$A6818)</f>
        <v/>
      </c>
      <c r="F6818" s="15">
        <f>COUNTIF(tData[BezoekLangStart],"&lt;"&amp;($A6818+1/24))-COUNTIF(tData[BezoekLangEind],"&lt;="&amp;$A6818)</f>
        <v/>
      </c>
      <c r="G6818" s="15">
        <f>IF($D6818=1,$B6818*100+$C6818,-1)</f>
        <v/>
      </c>
      <c r="H6818" s="15">
        <f>IF($D6818=1,$B6818,-1)</f>
        <v/>
      </c>
      <c r="I6818" s="15">
        <f>IF($D6818=1,$C6818,-1)</f>
        <v/>
      </c>
    </row>
    <row r="6819">
      <c r="A6819" s="33" t="n">
        <v>45576</v>
      </c>
      <c r="B6819" s="15">
        <f>WEEKDAY($A6819,2)</f>
        <v/>
      </c>
      <c r="C6819" s="15">
        <f>HOUR($A6819)</f>
        <v/>
      </c>
      <c r="D6819" s="15">
        <f>IF(AND($A6819&gt;=Instellingen!$B$6,$A6819&lt;Instellingen!$B$7),1,0)</f>
        <v/>
      </c>
      <c r="E6819" s="15">
        <f>COUNTIF(tData[BezoekStart],"&lt;"&amp;($A6819+1/24))-COUNTIF(tData[BezoekEind],"&lt;="&amp;$A6819)</f>
        <v/>
      </c>
      <c r="F6819" s="15">
        <f>COUNTIF(tData[BezoekLangStart],"&lt;"&amp;($A6819+1/24))-COUNTIF(tData[BezoekLangEind],"&lt;="&amp;$A6819)</f>
        <v/>
      </c>
      <c r="G6819" s="15">
        <f>IF($D6819=1,$B6819*100+$C6819,-1)</f>
        <v/>
      </c>
      <c r="H6819" s="15">
        <f>IF($D6819=1,$B6819,-1)</f>
        <v/>
      </c>
      <c r="I6819" s="15">
        <f>IF($D6819=1,$C6819,-1)</f>
        <v/>
      </c>
    </row>
    <row r="6820">
      <c r="A6820" s="33" t="n">
        <v>45576.04166666666</v>
      </c>
      <c r="B6820" s="15">
        <f>WEEKDAY($A6820,2)</f>
        <v/>
      </c>
      <c r="C6820" s="15">
        <f>HOUR($A6820)</f>
        <v/>
      </c>
      <c r="D6820" s="15">
        <f>IF(AND($A6820&gt;=Instellingen!$B$6,$A6820&lt;Instellingen!$B$7),1,0)</f>
        <v/>
      </c>
      <c r="E6820" s="15">
        <f>COUNTIF(tData[BezoekStart],"&lt;"&amp;($A6820+1/24))-COUNTIF(tData[BezoekEind],"&lt;="&amp;$A6820)</f>
        <v/>
      </c>
      <c r="F6820" s="15">
        <f>COUNTIF(tData[BezoekLangStart],"&lt;"&amp;($A6820+1/24))-COUNTIF(tData[BezoekLangEind],"&lt;="&amp;$A6820)</f>
        <v/>
      </c>
      <c r="G6820" s="15">
        <f>IF($D6820=1,$B6820*100+$C6820,-1)</f>
        <v/>
      </c>
      <c r="H6820" s="15">
        <f>IF($D6820=1,$B6820,-1)</f>
        <v/>
      </c>
      <c r="I6820" s="15">
        <f>IF($D6820=1,$C6820,-1)</f>
        <v/>
      </c>
    </row>
    <row r="6821">
      <c r="A6821" s="33" t="n">
        <v>45576.08333333334</v>
      </c>
      <c r="B6821" s="15">
        <f>WEEKDAY($A6821,2)</f>
        <v/>
      </c>
      <c r="C6821" s="15">
        <f>HOUR($A6821)</f>
        <v/>
      </c>
      <c r="D6821" s="15">
        <f>IF(AND($A6821&gt;=Instellingen!$B$6,$A6821&lt;Instellingen!$B$7),1,0)</f>
        <v/>
      </c>
      <c r="E6821" s="15">
        <f>COUNTIF(tData[BezoekStart],"&lt;"&amp;($A6821+1/24))-COUNTIF(tData[BezoekEind],"&lt;="&amp;$A6821)</f>
        <v/>
      </c>
      <c r="F6821" s="15">
        <f>COUNTIF(tData[BezoekLangStart],"&lt;"&amp;($A6821+1/24))-COUNTIF(tData[BezoekLangEind],"&lt;="&amp;$A6821)</f>
        <v/>
      </c>
      <c r="G6821" s="15">
        <f>IF($D6821=1,$B6821*100+$C6821,-1)</f>
        <v/>
      </c>
      <c r="H6821" s="15">
        <f>IF($D6821=1,$B6821,-1)</f>
        <v/>
      </c>
      <c r="I6821" s="15">
        <f>IF($D6821=1,$C6821,-1)</f>
        <v/>
      </c>
    </row>
    <row r="6822">
      <c r="A6822" s="33" t="n">
        <v>45576.125</v>
      </c>
      <c r="B6822" s="15">
        <f>WEEKDAY($A6822,2)</f>
        <v/>
      </c>
      <c r="C6822" s="15">
        <f>HOUR($A6822)</f>
        <v/>
      </c>
      <c r="D6822" s="15">
        <f>IF(AND($A6822&gt;=Instellingen!$B$6,$A6822&lt;Instellingen!$B$7),1,0)</f>
        <v/>
      </c>
      <c r="E6822" s="15">
        <f>COUNTIF(tData[BezoekStart],"&lt;"&amp;($A6822+1/24))-COUNTIF(tData[BezoekEind],"&lt;="&amp;$A6822)</f>
        <v/>
      </c>
      <c r="F6822" s="15">
        <f>COUNTIF(tData[BezoekLangStart],"&lt;"&amp;($A6822+1/24))-COUNTIF(tData[BezoekLangEind],"&lt;="&amp;$A6822)</f>
        <v/>
      </c>
      <c r="G6822" s="15">
        <f>IF($D6822=1,$B6822*100+$C6822,-1)</f>
        <v/>
      </c>
      <c r="H6822" s="15">
        <f>IF($D6822=1,$B6822,-1)</f>
        <v/>
      </c>
      <c r="I6822" s="15">
        <f>IF($D6822=1,$C6822,-1)</f>
        <v/>
      </c>
    </row>
    <row r="6823">
      <c r="A6823" s="33" t="n">
        <v>45576.16666666666</v>
      </c>
      <c r="B6823" s="15">
        <f>WEEKDAY($A6823,2)</f>
        <v/>
      </c>
      <c r="C6823" s="15">
        <f>HOUR($A6823)</f>
        <v/>
      </c>
      <c r="D6823" s="15">
        <f>IF(AND($A6823&gt;=Instellingen!$B$6,$A6823&lt;Instellingen!$B$7),1,0)</f>
        <v/>
      </c>
      <c r="E6823" s="15">
        <f>COUNTIF(tData[BezoekStart],"&lt;"&amp;($A6823+1/24))-COUNTIF(tData[BezoekEind],"&lt;="&amp;$A6823)</f>
        <v/>
      </c>
      <c r="F6823" s="15">
        <f>COUNTIF(tData[BezoekLangStart],"&lt;"&amp;($A6823+1/24))-COUNTIF(tData[BezoekLangEind],"&lt;="&amp;$A6823)</f>
        <v/>
      </c>
      <c r="G6823" s="15">
        <f>IF($D6823=1,$B6823*100+$C6823,-1)</f>
        <v/>
      </c>
      <c r="H6823" s="15">
        <f>IF($D6823=1,$B6823,-1)</f>
        <v/>
      </c>
      <c r="I6823" s="15">
        <f>IF($D6823=1,$C6823,-1)</f>
        <v/>
      </c>
    </row>
    <row r="6824">
      <c r="A6824" s="33" t="n">
        <v>45576.20833333334</v>
      </c>
      <c r="B6824" s="15">
        <f>WEEKDAY($A6824,2)</f>
        <v/>
      </c>
      <c r="C6824" s="15">
        <f>HOUR($A6824)</f>
        <v/>
      </c>
      <c r="D6824" s="15">
        <f>IF(AND($A6824&gt;=Instellingen!$B$6,$A6824&lt;Instellingen!$B$7),1,0)</f>
        <v/>
      </c>
      <c r="E6824" s="15">
        <f>COUNTIF(tData[BezoekStart],"&lt;"&amp;($A6824+1/24))-COUNTIF(tData[BezoekEind],"&lt;="&amp;$A6824)</f>
        <v/>
      </c>
      <c r="F6824" s="15">
        <f>COUNTIF(tData[BezoekLangStart],"&lt;"&amp;($A6824+1/24))-COUNTIF(tData[BezoekLangEind],"&lt;="&amp;$A6824)</f>
        <v/>
      </c>
      <c r="G6824" s="15">
        <f>IF($D6824=1,$B6824*100+$C6824,-1)</f>
        <v/>
      </c>
      <c r="H6824" s="15">
        <f>IF($D6824=1,$B6824,-1)</f>
        <v/>
      </c>
      <c r="I6824" s="15">
        <f>IF($D6824=1,$C6824,-1)</f>
        <v/>
      </c>
    </row>
    <row r="6825">
      <c r="A6825" s="33" t="n">
        <v>45576.25</v>
      </c>
      <c r="B6825" s="15">
        <f>WEEKDAY($A6825,2)</f>
        <v/>
      </c>
      <c r="C6825" s="15">
        <f>HOUR($A6825)</f>
        <v/>
      </c>
      <c r="D6825" s="15">
        <f>IF(AND($A6825&gt;=Instellingen!$B$6,$A6825&lt;Instellingen!$B$7),1,0)</f>
        <v/>
      </c>
      <c r="E6825" s="15">
        <f>COUNTIF(tData[BezoekStart],"&lt;"&amp;($A6825+1/24))-COUNTIF(tData[BezoekEind],"&lt;="&amp;$A6825)</f>
        <v/>
      </c>
      <c r="F6825" s="15">
        <f>COUNTIF(tData[BezoekLangStart],"&lt;"&amp;($A6825+1/24))-COUNTIF(tData[BezoekLangEind],"&lt;="&amp;$A6825)</f>
        <v/>
      </c>
      <c r="G6825" s="15">
        <f>IF($D6825=1,$B6825*100+$C6825,-1)</f>
        <v/>
      </c>
      <c r="H6825" s="15">
        <f>IF($D6825=1,$B6825,-1)</f>
        <v/>
      </c>
      <c r="I6825" s="15">
        <f>IF($D6825=1,$C6825,-1)</f>
        <v/>
      </c>
    </row>
    <row r="6826">
      <c r="A6826" s="33" t="n">
        <v>45576.29166666666</v>
      </c>
      <c r="B6826" s="15">
        <f>WEEKDAY($A6826,2)</f>
        <v/>
      </c>
      <c r="C6826" s="15">
        <f>HOUR($A6826)</f>
        <v/>
      </c>
      <c r="D6826" s="15">
        <f>IF(AND($A6826&gt;=Instellingen!$B$6,$A6826&lt;Instellingen!$B$7),1,0)</f>
        <v/>
      </c>
      <c r="E6826" s="15">
        <f>COUNTIF(tData[BezoekStart],"&lt;"&amp;($A6826+1/24))-COUNTIF(tData[BezoekEind],"&lt;="&amp;$A6826)</f>
        <v/>
      </c>
      <c r="F6826" s="15">
        <f>COUNTIF(tData[BezoekLangStart],"&lt;"&amp;($A6826+1/24))-COUNTIF(tData[BezoekLangEind],"&lt;="&amp;$A6826)</f>
        <v/>
      </c>
      <c r="G6826" s="15">
        <f>IF($D6826=1,$B6826*100+$C6826,-1)</f>
        <v/>
      </c>
      <c r="H6826" s="15">
        <f>IF($D6826=1,$B6826,-1)</f>
        <v/>
      </c>
      <c r="I6826" s="15">
        <f>IF($D6826=1,$C6826,-1)</f>
        <v/>
      </c>
    </row>
    <row r="6827">
      <c r="A6827" s="33" t="n">
        <v>45576.33333333334</v>
      </c>
      <c r="B6827" s="15">
        <f>WEEKDAY($A6827,2)</f>
        <v/>
      </c>
      <c r="C6827" s="15">
        <f>HOUR($A6827)</f>
        <v/>
      </c>
      <c r="D6827" s="15">
        <f>IF(AND($A6827&gt;=Instellingen!$B$6,$A6827&lt;Instellingen!$B$7),1,0)</f>
        <v/>
      </c>
      <c r="E6827" s="15">
        <f>COUNTIF(tData[BezoekStart],"&lt;"&amp;($A6827+1/24))-COUNTIF(tData[BezoekEind],"&lt;="&amp;$A6827)</f>
        <v/>
      </c>
      <c r="F6827" s="15">
        <f>COUNTIF(tData[BezoekLangStart],"&lt;"&amp;($A6827+1/24))-COUNTIF(tData[BezoekLangEind],"&lt;="&amp;$A6827)</f>
        <v/>
      </c>
      <c r="G6827" s="15">
        <f>IF($D6827=1,$B6827*100+$C6827,-1)</f>
        <v/>
      </c>
      <c r="H6827" s="15">
        <f>IF($D6827=1,$B6827,-1)</f>
        <v/>
      </c>
      <c r="I6827" s="15">
        <f>IF($D6827=1,$C6827,-1)</f>
        <v/>
      </c>
    </row>
    <row r="6828">
      <c r="A6828" s="33" t="n">
        <v>45576.375</v>
      </c>
      <c r="B6828" s="15">
        <f>WEEKDAY($A6828,2)</f>
        <v/>
      </c>
      <c r="C6828" s="15">
        <f>HOUR($A6828)</f>
        <v/>
      </c>
      <c r="D6828" s="15">
        <f>IF(AND($A6828&gt;=Instellingen!$B$6,$A6828&lt;Instellingen!$B$7),1,0)</f>
        <v/>
      </c>
      <c r="E6828" s="15">
        <f>COUNTIF(tData[BezoekStart],"&lt;"&amp;($A6828+1/24))-COUNTIF(tData[BezoekEind],"&lt;="&amp;$A6828)</f>
        <v/>
      </c>
      <c r="F6828" s="15">
        <f>COUNTIF(tData[BezoekLangStart],"&lt;"&amp;($A6828+1/24))-COUNTIF(tData[BezoekLangEind],"&lt;="&amp;$A6828)</f>
        <v/>
      </c>
      <c r="G6828" s="15">
        <f>IF($D6828=1,$B6828*100+$C6828,-1)</f>
        <v/>
      </c>
      <c r="H6828" s="15">
        <f>IF($D6828=1,$B6828,-1)</f>
        <v/>
      </c>
      <c r="I6828" s="15">
        <f>IF($D6828=1,$C6828,-1)</f>
        <v/>
      </c>
    </row>
    <row r="6829">
      <c r="A6829" s="33" t="n">
        <v>45576.41666666666</v>
      </c>
      <c r="B6829" s="15">
        <f>WEEKDAY($A6829,2)</f>
        <v/>
      </c>
      <c r="C6829" s="15">
        <f>HOUR($A6829)</f>
        <v/>
      </c>
      <c r="D6829" s="15">
        <f>IF(AND($A6829&gt;=Instellingen!$B$6,$A6829&lt;Instellingen!$B$7),1,0)</f>
        <v/>
      </c>
      <c r="E6829" s="15">
        <f>COUNTIF(tData[BezoekStart],"&lt;"&amp;($A6829+1/24))-COUNTIF(tData[BezoekEind],"&lt;="&amp;$A6829)</f>
        <v/>
      </c>
      <c r="F6829" s="15">
        <f>COUNTIF(tData[BezoekLangStart],"&lt;"&amp;($A6829+1/24))-COUNTIF(tData[BezoekLangEind],"&lt;="&amp;$A6829)</f>
        <v/>
      </c>
      <c r="G6829" s="15">
        <f>IF($D6829=1,$B6829*100+$C6829,-1)</f>
        <v/>
      </c>
      <c r="H6829" s="15">
        <f>IF($D6829=1,$B6829,-1)</f>
        <v/>
      </c>
      <c r="I6829" s="15">
        <f>IF($D6829=1,$C6829,-1)</f>
        <v/>
      </c>
    </row>
    <row r="6830">
      <c r="A6830" s="33" t="n">
        <v>45576.45833333334</v>
      </c>
      <c r="B6830" s="15">
        <f>WEEKDAY($A6830,2)</f>
        <v/>
      </c>
      <c r="C6830" s="15">
        <f>HOUR($A6830)</f>
        <v/>
      </c>
      <c r="D6830" s="15">
        <f>IF(AND($A6830&gt;=Instellingen!$B$6,$A6830&lt;Instellingen!$B$7),1,0)</f>
        <v/>
      </c>
      <c r="E6830" s="15">
        <f>COUNTIF(tData[BezoekStart],"&lt;"&amp;($A6830+1/24))-COUNTIF(tData[BezoekEind],"&lt;="&amp;$A6830)</f>
        <v/>
      </c>
      <c r="F6830" s="15">
        <f>COUNTIF(tData[BezoekLangStart],"&lt;"&amp;($A6830+1/24))-COUNTIF(tData[BezoekLangEind],"&lt;="&amp;$A6830)</f>
        <v/>
      </c>
      <c r="G6830" s="15">
        <f>IF($D6830=1,$B6830*100+$C6830,-1)</f>
        <v/>
      </c>
      <c r="H6830" s="15">
        <f>IF($D6830=1,$B6830,-1)</f>
        <v/>
      </c>
      <c r="I6830" s="15">
        <f>IF($D6830=1,$C6830,-1)</f>
        <v/>
      </c>
    </row>
    <row r="6831">
      <c r="A6831" s="33" t="n">
        <v>45576.5</v>
      </c>
      <c r="B6831" s="15">
        <f>WEEKDAY($A6831,2)</f>
        <v/>
      </c>
      <c r="C6831" s="15">
        <f>HOUR($A6831)</f>
        <v/>
      </c>
      <c r="D6831" s="15">
        <f>IF(AND($A6831&gt;=Instellingen!$B$6,$A6831&lt;Instellingen!$B$7),1,0)</f>
        <v/>
      </c>
      <c r="E6831" s="15">
        <f>COUNTIF(tData[BezoekStart],"&lt;"&amp;($A6831+1/24))-COUNTIF(tData[BezoekEind],"&lt;="&amp;$A6831)</f>
        <v/>
      </c>
      <c r="F6831" s="15">
        <f>COUNTIF(tData[BezoekLangStart],"&lt;"&amp;($A6831+1/24))-COUNTIF(tData[BezoekLangEind],"&lt;="&amp;$A6831)</f>
        <v/>
      </c>
      <c r="G6831" s="15">
        <f>IF($D6831=1,$B6831*100+$C6831,-1)</f>
        <v/>
      </c>
      <c r="H6831" s="15">
        <f>IF($D6831=1,$B6831,-1)</f>
        <v/>
      </c>
      <c r="I6831" s="15">
        <f>IF($D6831=1,$C6831,-1)</f>
        <v/>
      </c>
    </row>
    <row r="6832">
      <c r="A6832" s="33" t="n">
        <v>45576.54166666666</v>
      </c>
      <c r="B6832" s="15">
        <f>WEEKDAY($A6832,2)</f>
        <v/>
      </c>
      <c r="C6832" s="15">
        <f>HOUR($A6832)</f>
        <v/>
      </c>
      <c r="D6832" s="15">
        <f>IF(AND($A6832&gt;=Instellingen!$B$6,$A6832&lt;Instellingen!$B$7),1,0)</f>
        <v/>
      </c>
      <c r="E6832" s="15">
        <f>COUNTIF(tData[BezoekStart],"&lt;"&amp;($A6832+1/24))-COUNTIF(tData[BezoekEind],"&lt;="&amp;$A6832)</f>
        <v/>
      </c>
      <c r="F6832" s="15">
        <f>COUNTIF(tData[BezoekLangStart],"&lt;"&amp;($A6832+1/24))-COUNTIF(tData[BezoekLangEind],"&lt;="&amp;$A6832)</f>
        <v/>
      </c>
      <c r="G6832" s="15">
        <f>IF($D6832=1,$B6832*100+$C6832,-1)</f>
        <v/>
      </c>
      <c r="H6832" s="15">
        <f>IF($D6832=1,$B6832,-1)</f>
        <v/>
      </c>
      <c r="I6832" s="15">
        <f>IF($D6832=1,$C6832,-1)</f>
        <v/>
      </c>
    </row>
    <row r="6833">
      <c r="A6833" s="33" t="n">
        <v>45576.58333333334</v>
      </c>
      <c r="B6833" s="15">
        <f>WEEKDAY($A6833,2)</f>
        <v/>
      </c>
      <c r="C6833" s="15">
        <f>HOUR($A6833)</f>
        <v/>
      </c>
      <c r="D6833" s="15">
        <f>IF(AND($A6833&gt;=Instellingen!$B$6,$A6833&lt;Instellingen!$B$7),1,0)</f>
        <v/>
      </c>
      <c r="E6833" s="15">
        <f>COUNTIF(tData[BezoekStart],"&lt;"&amp;($A6833+1/24))-COUNTIF(tData[BezoekEind],"&lt;="&amp;$A6833)</f>
        <v/>
      </c>
      <c r="F6833" s="15">
        <f>COUNTIF(tData[BezoekLangStart],"&lt;"&amp;($A6833+1/24))-COUNTIF(tData[BezoekLangEind],"&lt;="&amp;$A6833)</f>
        <v/>
      </c>
      <c r="G6833" s="15">
        <f>IF($D6833=1,$B6833*100+$C6833,-1)</f>
        <v/>
      </c>
      <c r="H6833" s="15">
        <f>IF($D6833=1,$B6833,-1)</f>
        <v/>
      </c>
      <c r="I6833" s="15">
        <f>IF($D6833=1,$C6833,-1)</f>
        <v/>
      </c>
    </row>
    <row r="6834">
      <c r="A6834" s="33" t="n">
        <v>45576.625</v>
      </c>
      <c r="B6834" s="15">
        <f>WEEKDAY($A6834,2)</f>
        <v/>
      </c>
      <c r="C6834" s="15">
        <f>HOUR($A6834)</f>
        <v/>
      </c>
      <c r="D6834" s="15">
        <f>IF(AND($A6834&gt;=Instellingen!$B$6,$A6834&lt;Instellingen!$B$7),1,0)</f>
        <v/>
      </c>
      <c r="E6834" s="15">
        <f>COUNTIF(tData[BezoekStart],"&lt;"&amp;($A6834+1/24))-COUNTIF(tData[BezoekEind],"&lt;="&amp;$A6834)</f>
        <v/>
      </c>
      <c r="F6834" s="15">
        <f>COUNTIF(tData[BezoekLangStart],"&lt;"&amp;($A6834+1/24))-COUNTIF(tData[BezoekLangEind],"&lt;="&amp;$A6834)</f>
        <v/>
      </c>
      <c r="G6834" s="15">
        <f>IF($D6834=1,$B6834*100+$C6834,-1)</f>
        <v/>
      </c>
      <c r="H6834" s="15">
        <f>IF($D6834=1,$B6834,-1)</f>
        <v/>
      </c>
      <c r="I6834" s="15">
        <f>IF($D6834=1,$C6834,-1)</f>
        <v/>
      </c>
    </row>
    <row r="6835">
      <c r="A6835" s="33" t="n">
        <v>45576.66666666666</v>
      </c>
      <c r="B6835" s="15">
        <f>WEEKDAY($A6835,2)</f>
        <v/>
      </c>
      <c r="C6835" s="15">
        <f>HOUR($A6835)</f>
        <v/>
      </c>
      <c r="D6835" s="15">
        <f>IF(AND($A6835&gt;=Instellingen!$B$6,$A6835&lt;Instellingen!$B$7),1,0)</f>
        <v/>
      </c>
      <c r="E6835" s="15">
        <f>COUNTIF(tData[BezoekStart],"&lt;"&amp;($A6835+1/24))-COUNTIF(tData[BezoekEind],"&lt;="&amp;$A6835)</f>
        <v/>
      </c>
      <c r="F6835" s="15">
        <f>COUNTIF(tData[BezoekLangStart],"&lt;"&amp;($A6835+1/24))-COUNTIF(tData[BezoekLangEind],"&lt;="&amp;$A6835)</f>
        <v/>
      </c>
      <c r="G6835" s="15">
        <f>IF($D6835=1,$B6835*100+$C6835,-1)</f>
        <v/>
      </c>
      <c r="H6835" s="15">
        <f>IF($D6835=1,$B6835,-1)</f>
        <v/>
      </c>
      <c r="I6835" s="15">
        <f>IF($D6835=1,$C6835,-1)</f>
        <v/>
      </c>
    </row>
    <row r="6836">
      <c r="A6836" s="33" t="n">
        <v>45576.70833333334</v>
      </c>
      <c r="B6836" s="15">
        <f>WEEKDAY($A6836,2)</f>
        <v/>
      </c>
      <c r="C6836" s="15">
        <f>HOUR($A6836)</f>
        <v/>
      </c>
      <c r="D6836" s="15">
        <f>IF(AND($A6836&gt;=Instellingen!$B$6,$A6836&lt;Instellingen!$B$7),1,0)</f>
        <v/>
      </c>
      <c r="E6836" s="15">
        <f>COUNTIF(tData[BezoekStart],"&lt;"&amp;($A6836+1/24))-COUNTIF(tData[BezoekEind],"&lt;="&amp;$A6836)</f>
        <v/>
      </c>
      <c r="F6836" s="15">
        <f>COUNTIF(tData[BezoekLangStart],"&lt;"&amp;($A6836+1/24))-COUNTIF(tData[BezoekLangEind],"&lt;="&amp;$A6836)</f>
        <v/>
      </c>
      <c r="G6836" s="15">
        <f>IF($D6836=1,$B6836*100+$C6836,-1)</f>
        <v/>
      </c>
      <c r="H6836" s="15">
        <f>IF($D6836=1,$B6836,-1)</f>
        <v/>
      </c>
      <c r="I6836" s="15">
        <f>IF($D6836=1,$C6836,-1)</f>
        <v/>
      </c>
    </row>
    <row r="6837">
      <c r="A6837" s="33" t="n">
        <v>45576.75</v>
      </c>
      <c r="B6837" s="15">
        <f>WEEKDAY($A6837,2)</f>
        <v/>
      </c>
      <c r="C6837" s="15">
        <f>HOUR($A6837)</f>
        <v/>
      </c>
      <c r="D6837" s="15">
        <f>IF(AND($A6837&gt;=Instellingen!$B$6,$A6837&lt;Instellingen!$B$7),1,0)</f>
        <v/>
      </c>
      <c r="E6837" s="15">
        <f>COUNTIF(tData[BezoekStart],"&lt;"&amp;($A6837+1/24))-COUNTIF(tData[BezoekEind],"&lt;="&amp;$A6837)</f>
        <v/>
      </c>
      <c r="F6837" s="15">
        <f>COUNTIF(tData[BezoekLangStart],"&lt;"&amp;($A6837+1/24))-COUNTIF(tData[BezoekLangEind],"&lt;="&amp;$A6837)</f>
        <v/>
      </c>
      <c r="G6837" s="15">
        <f>IF($D6837=1,$B6837*100+$C6837,-1)</f>
        <v/>
      </c>
      <c r="H6837" s="15">
        <f>IF($D6837=1,$B6837,-1)</f>
        <v/>
      </c>
      <c r="I6837" s="15">
        <f>IF($D6837=1,$C6837,-1)</f>
        <v/>
      </c>
    </row>
    <row r="6838">
      <c r="A6838" s="33" t="n">
        <v>45576.79166666666</v>
      </c>
      <c r="B6838" s="15">
        <f>WEEKDAY($A6838,2)</f>
        <v/>
      </c>
      <c r="C6838" s="15">
        <f>HOUR($A6838)</f>
        <v/>
      </c>
      <c r="D6838" s="15">
        <f>IF(AND($A6838&gt;=Instellingen!$B$6,$A6838&lt;Instellingen!$B$7),1,0)</f>
        <v/>
      </c>
      <c r="E6838" s="15">
        <f>COUNTIF(tData[BezoekStart],"&lt;"&amp;($A6838+1/24))-COUNTIF(tData[BezoekEind],"&lt;="&amp;$A6838)</f>
        <v/>
      </c>
      <c r="F6838" s="15">
        <f>COUNTIF(tData[BezoekLangStart],"&lt;"&amp;($A6838+1/24))-COUNTIF(tData[BezoekLangEind],"&lt;="&amp;$A6838)</f>
        <v/>
      </c>
      <c r="G6838" s="15">
        <f>IF($D6838=1,$B6838*100+$C6838,-1)</f>
        <v/>
      </c>
      <c r="H6838" s="15">
        <f>IF($D6838=1,$B6838,-1)</f>
        <v/>
      </c>
      <c r="I6838" s="15">
        <f>IF($D6838=1,$C6838,-1)</f>
        <v/>
      </c>
    </row>
    <row r="6839">
      <c r="A6839" s="33" t="n">
        <v>45576.83333333334</v>
      </c>
      <c r="B6839" s="15">
        <f>WEEKDAY($A6839,2)</f>
        <v/>
      </c>
      <c r="C6839" s="15">
        <f>HOUR($A6839)</f>
        <v/>
      </c>
      <c r="D6839" s="15">
        <f>IF(AND($A6839&gt;=Instellingen!$B$6,$A6839&lt;Instellingen!$B$7),1,0)</f>
        <v/>
      </c>
      <c r="E6839" s="15">
        <f>COUNTIF(tData[BezoekStart],"&lt;"&amp;($A6839+1/24))-COUNTIF(tData[BezoekEind],"&lt;="&amp;$A6839)</f>
        <v/>
      </c>
      <c r="F6839" s="15">
        <f>COUNTIF(tData[BezoekLangStart],"&lt;"&amp;($A6839+1/24))-COUNTIF(tData[BezoekLangEind],"&lt;="&amp;$A6839)</f>
        <v/>
      </c>
      <c r="G6839" s="15">
        <f>IF($D6839=1,$B6839*100+$C6839,-1)</f>
        <v/>
      </c>
      <c r="H6839" s="15">
        <f>IF($D6839=1,$B6839,-1)</f>
        <v/>
      </c>
      <c r="I6839" s="15">
        <f>IF($D6839=1,$C6839,-1)</f>
        <v/>
      </c>
    </row>
    <row r="6840">
      <c r="A6840" s="33" t="n">
        <v>45576.875</v>
      </c>
      <c r="B6840" s="15">
        <f>WEEKDAY($A6840,2)</f>
        <v/>
      </c>
      <c r="C6840" s="15">
        <f>HOUR($A6840)</f>
        <v/>
      </c>
      <c r="D6840" s="15">
        <f>IF(AND($A6840&gt;=Instellingen!$B$6,$A6840&lt;Instellingen!$B$7),1,0)</f>
        <v/>
      </c>
      <c r="E6840" s="15">
        <f>COUNTIF(tData[BezoekStart],"&lt;"&amp;($A6840+1/24))-COUNTIF(tData[BezoekEind],"&lt;="&amp;$A6840)</f>
        <v/>
      </c>
      <c r="F6840" s="15">
        <f>COUNTIF(tData[BezoekLangStart],"&lt;"&amp;($A6840+1/24))-COUNTIF(tData[BezoekLangEind],"&lt;="&amp;$A6840)</f>
        <v/>
      </c>
      <c r="G6840" s="15">
        <f>IF($D6840=1,$B6840*100+$C6840,-1)</f>
        <v/>
      </c>
      <c r="H6840" s="15">
        <f>IF($D6840=1,$B6840,-1)</f>
        <v/>
      </c>
      <c r="I6840" s="15">
        <f>IF($D6840=1,$C6840,-1)</f>
        <v/>
      </c>
    </row>
    <row r="6841">
      <c r="A6841" s="33" t="n">
        <v>45576.91666666666</v>
      </c>
      <c r="B6841" s="15">
        <f>WEEKDAY($A6841,2)</f>
        <v/>
      </c>
      <c r="C6841" s="15">
        <f>HOUR($A6841)</f>
        <v/>
      </c>
      <c r="D6841" s="15">
        <f>IF(AND($A6841&gt;=Instellingen!$B$6,$A6841&lt;Instellingen!$B$7),1,0)</f>
        <v/>
      </c>
      <c r="E6841" s="15">
        <f>COUNTIF(tData[BezoekStart],"&lt;"&amp;($A6841+1/24))-COUNTIF(tData[BezoekEind],"&lt;="&amp;$A6841)</f>
        <v/>
      </c>
      <c r="F6841" s="15">
        <f>COUNTIF(tData[BezoekLangStart],"&lt;"&amp;($A6841+1/24))-COUNTIF(tData[BezoekLangEind],"&lt;="&amp;$A6841)</f>
        <v/>
      </c>
      <c r="G6841" s="15">
        <f>IF($D6841=1,$B6841*100+$C6841,-1)</f>
        <v/>
      </c>
      <c r="H6841" s="15">
        <f>IF($D6841=1,$B6841,-1)</f>
        <v/>
      </c>
      <c r="I6841" s="15">
        <f>IF($D6841=1,$C6841,-1)</f>
        <v/>
      </c>
    </row>
    <row r="6842">
      <c r="A6842" s="33" t="n">
        <v>45576.95833333334</v>
      </c>
      <c r="B6842" s="15">
        <f>WEEKDAY($A6842,2)</f>
        <v/>
      </c>
      <c r="C6842" s="15">
        <f>HOUR($A6842)</f>
        <v/>
      </c>
      <c r="D6842" s="15">
        <f>IF(AND($A6842&gt;=Instellingen!$B$6,$A6842&lt;Instellingen!$B$7),1,0)</f>
        <v/>
      </c>
      <c r="E6842" s="15">
        <f>COUNTIF(tData[BezoekStart],"&lt;"&amp;($A6842+1/24))-COUNTIF(tData[BezoekEind],"&lt;="&amp;$A6842)</f>
        <v/>
      </c>
      <c r="F6842" s="15">
        <f>COUNTIF(tData[BezoekLangStart],"&lt;"&amp;($A6842+1/24))-COUNTIF(tData[BezoekLangEind],"&lt;="&amp;$A6842)</f>
        <v/>
      </c>
      <c r="G6842" s="15">
        <f>IF($D6842=1,$B6842*100+$C6842,-1)</f>
        <v/>
      </c>
      <c r="H6842" s="15">
        <f>IF($D6842=1,$B6842,-1)</f>
        <v/>
      </c>
      <c r="I6842" s="15">
        <f>IF($D6842=1,$C6842,-1)</f>
        <v/>
      </c>
    </row>
    <row r="6843">
      <c r="A6843" s="33" t="n">
        <v>45577</v>
      </c>
      <c r="B6843" s="15">
        <f>WEEKDAY($A6843,2)</f>
        <v/>
      </c>
      <c r="C6843" s="15">
        <f>HOUR($A6843)</f>
        <v/>
      </c>
      <c r="D6843" s="15">
        <f>IF(AND($A6843&gt;=Instellingen!$B$6,$A6843&lt;Instellingen!$B$7),1,0)</f>
        <v/>
      </c>
      <c r="E6843" s="15">
        <f>COUNTIF(tData[BezoekStart],"&lt;"&amp;($A6843+1/24))-COUNTIF(tData[BezoekEind],"&lt;="&amp;$A6843)</f>
        <v/>
      </c>
      <c r="F6843" s="15">
        <f>COUNTIF(tData[BezoekLangStart],"&lt;"&amp;($A6843+1/24))-COUNTIF(tData[BezoekLangEind],"&lt;="&amp;$A6843)</f>
        <v/>
      </c>
      <c r="G6843" s="15">
        <f>IF($D6843=1,$B6843*100+$C6843,-1)</f>
        <v/>
      </c>
      <c r="H6843" s="15">
        <f>IF($D6843=1,$B6843,-1)</f>
        <v/>
      </c>
      <c r="I6843" s="15">
        <f>IF($D6843=1,$C6843,-1)</f>
        <v/>
      </c>
    </row>
    <row r="6844">
      <c r="A6844" s="33" t="n">
        <v>45577.04166666666</v>
      </c>
      <c r="B6844" s="15">
        <f>WEEKDAY($A6844,2)</f>
        <v/>
      </c>
      <c r="C6844" s="15">
        <f>HOUR($A6844)</f>
        <v/>
      </c>
      <c r="D6844" s="15">
        <f>IF(AND($A6844&gt;=Instellingen!$B$6,$A6844&lt;Instellingen!$B$7),1,0)</f>
        <v/>
      </c>
      <c r="E6844" s="15">
        <f>COUNTIF(tData[BezoekStart],"&lt;"&amp;($A6844+1/24))-COUNTIF(tData[BezoekEind],"&lt;="&amp;$A6844)</f>
        <v/>
      </c>
      <c r="F6844" s="15">
        <f>COUNTIF(tData[BezoekLangStart],"&lt;"&amp;($A6844+1/24))-COUNTIF(tData[BezoekLangEind],"&lt;="&amp;$A6844)</f>
        <v/>
      </c>
      <c r="G6844" s="15">
        <f>IF($D6844=1,$B6844*100+$C6844,-1)</f>
        <v/>
      </c>
      <c r="H6844" s="15">
        <f>IF($D6844=1,$B6844,-1)</f>
        <v/>
      </c>
      <c r="I6844" s="15">
        <f>IF($D6844=1,$C6844,-1)</f>
        <v/>
      </c>
    </row>
    <row r="6845">
      <c r="A6845" s="33" t="n">
        <v>45577.08333333334</v>
      </c>
      <c r="B6845" s="15">
        <f>WEEKDAY($A6845,2)</f>
        <v/>
      </c>
      <c r="C6845" s="15">
        <f>HOUR($A6845)</f>
        <v/>
      </c>
      <c r="D6845" s="15">
        <f>IF(AND($A6845&gt;=Instellingen!$B$6,$A6845&lt;Instellingen!$B$7),1,0)</f>
        <v/>
      </c>
      <c r="E6845" s="15">
        <f>COUNTIF(tData[BezoekStart],"&lt;"&amp;($A6845+1/24))-COUNTIF(tData[BezoekEind],"&lt;="&amp;$A6845)</f>
        <v/>
      </c>
      <c r="F6845" s="15">
        <f>COUNTIF(tData[BezoekLangStart],"&lt;"&amp;($A6845+1/24))-COUNTIF(tData[BezoekLangEind],"&lt;="&amp;$A6845)</f>
        <v/>
      </c>
      <c r="G6845" s="15">
        <f>IF($D6845=1,$B6845*100+$C6845,-1)</f>
        <v/>
      </c>
      <c r="H6845" s="15">
        <f>IF($D6845=1,$B6845,-1)</f>
        <v/>
      </c>
      <c r="I6845" s="15">
        <f>IF($D6845=1,$C6845,-1)</f>
        <v/>
      </c>
    </row>
    <row r="6846">
      <c r="A6846" s="33" t="n">
        <v>45577.125</v>
      </c>
      <c r="B6846" s="15">
        <f>WEEKDAY($A6846,2)</f>
        <v/>
      </c>
      <c r="C6846" s="15">
        <f>HOUR($A6846)</f>
        <v/>
      </c>
      <c r="D6846" s="15">
        <f>IF(AND($A6846&gt;=Instellingen!$B$6,$A6846&lt;Instellingen!$B$7),1,0)</f>
        <v/>
      </c>
      <c r="E6846" s="15">
        <f>COUNTIF(tData[BezoekStart],"&lt;"&amp;($A6846+1/24))-COUNTIF(tData[BezoekEind],"&lt;="&amp;$A6846)</f>
        <v/>
      </c>
      <c r="F6846" s="15">
        <f>COUNTIF(tData[BezoekLangStart],"&lt;"&amp;($A6846+1/24))-COUNTIF(tData[BezoekLangEind],"&lt;="&amp;$A6846)</f>
        <v/>
      </c>
      <c r="G6846" s="15">
        <f>IF($D6846=1,$B6846*100+$C6846,-1)</f>
        <v/>
      </c>
      <c r="H6846" s="15">
        <f>IF($D6846=1,$B6846,-1)</f>
        <v/>
      </c>
      <c r="I6846" s="15">
        <f>IF($D6846=1,$C6846,-1)</f>
        <v/>
      </c>
    </row>
    <row r="6847">
      <c r="A6847" s="33" t="n">
        <v>45577.16666666666</v>
      </c>
      <c r="B6847" s="15">
        <f>WEEKDAY($A6847,2)</f>
        <v/>
      </c>
      <c r="C6847" s="15">
        <f>HOUR($A6847)</f>
        <v/>
      </c>
      <c r="D6847" s="15">
        <f>IF(AND($A6847&gt;=Instellingen!$B$6,$A6847&lt;Instellingen!$B$7),1,0)</f>
        <v/>
      </c>
      <c r="E6847" s="15">
        <f>COUNTIF(tData[BezoekStart],"&lt;"&amp;($A6847+1/24))-COUNTIF(tData[BezoekEind],"&lt;="&amp;$A6847)</f>
        <v/>
      </c>
      <c r="F6847" s="15">
        <f>COUNTIF(tData[BezoekLangStart],"&lt;"&amp;($A6847+1/24))-COUNTIF(tData[BezoekLangEind],"&lt;="&amp;$A6847)</f>
        <v/>
      </c>
      <c r="G6847" s="15">
        <f>IF($D6847=1,$B6847*100+$C6847,-1)</f>
        <v/>
      </c>
      <c r="H6847" s="15">
        <f>IF($D6847=1,$B6847,-1)</f>
        <v/>
      </c>
      <c r="I6847" s="15">
        <f>IF($D6847=1,$C6847,-1)</f>
        <v/>
      </c>
    </row>
    <row r="6848">
      <c r="A6848" s="33" t="n">
        <v>45577.20833333334</v>
      </c>
      <c r="B6848" s="15">
        <f>WEEKDAY($A6848,2)</f>
        <v/>
      </c>
      <c r="C6848" s="15">
        <f>HOUR($A6848)</f>
        <v/>
      </c>
      <c r="D6848" s="15">
        <f>IF(AND($A6848&gt;=Instellingen!$B$6,$A6848&lt;Instellingen!$B$7),1,0)</f>
        <v/>
      </c>
      <c r="E6848" s="15">
        <f>COUNTIF(tData[BezoekStart],"&lt;"&amp;($A6848+1/24))-COUNTIF(tData[BezoekEind],"&lt;="&amp;$A6848)</f>
        <v/>
      </c>
      <c r="F6848" s="15">
        <f>COUNTIF(tData[BezoekLangStart],"&lt;"&amp;($A6848+1/24))-COUNTIF(tData[BezoekLangEind],"&lt;="&amp;$A6848)</f>
        <v/>
      </c>
      <c r="G6848" s="15">
        <f>IF($D6848=1,$B6848*100+$C6848,-1)</f>
        <v/>
      </c>
      <c r="H6848" s="15">
        <f>IF($D6848=1,$B6848,-1)</f>
        <v/>
      </c>
      <c r="I6848" s="15">
        <f>IF($D6848=1,$C6848,-1)</f>
        <v/>
      </c>
    </row>
    <row r="6849">
      <c r="A6849" s="33" t="n">
        <v>45577.25</v>
      </c>
      <c r="B6849" s="15">
        <f>WEEKDAY($A6849,2)</f>
        <v/>
      </c>
      <c r="C6849" s="15">
        <f>HOUR($A6849)</f>
        <v/>
      </c>
      <c r="D6849" s="15">
        <f>IF(AND($A6849&gt;=Instellingen!$B$6,$A6849&lt;Instellingen!$B$7),1,0)</f>
        <v/>
      </c>
      <c r="E6849" s="15">
        <f>COUNTIF(tData[BezoekStart],"&lt;"&amp;($A6849+1/24))-COUNTIF(tData[BezoekEind],"&lt;="&amp;$A6849)</f>
        <v/>
      </c>
      <c r="F6849" s="15">
        <f>COUNTIF(tData[BezoekLangStart],"&lt;"&amp;($A6849+1/24))-COUNTIF(tData[BezoekLangEind],"&lt;="&amp;$A6849)</f>
        <v/>
      </c>
      <c r="G6849" s="15">
        <f>IF($D6849=1,$B6849*100+$C6849,-1)</f>
        <v/>
      </c>
      <c r="H6849" s="15">
        <f>IF($D6849=1,$B6849,-1)</f>
        <v/>
      </c>
      <c r="I6849" s="15">
        <f>IF($D6849=1,$C6849,-1)</f>
        <v/>
      </c>
    </row>
    <row r="6850">
      <c r="A6850" s="33" t="n">
        <v>45577.29166666666</v>
      </c>
      <c r="B6850" s="15">
        <f>WEEKDAY($A6850,2)</f>
        <v/>
      </c>
      <c r="C6850" s="15">
        <f>HOUR($A6850)</f>
        <v/>
      </c>
      <c r="D6850" s="15">
        <f>IF(AND($A6850&gt;=Instellingen!$B$6,$A6850&lt;Instellingen!$B$7),1,0)</f>
        <v/>
      </c>
      <c r="E6850" s="15">
        <f>COUNTIF(tData[BezoekStart],"&lt;"&amp;($A6850+1/24))-COUNTIF(tData[BezoekEind],"&lt;="&amp;$A6850)</f>
        <v/>
      </c>
      <c r="F6850" s="15">
        <f>COUNTIF(tData[BezoekLangStart],"&lt;"&amp;($A6850+1/24))-COUNTIF(tData[BezoekLangEind],"&lt;="&amp;$A6850)</f>
        <v/>
      </c>
      <c r="G6850" s="15">
        <f>IF($D6850=1,$B6850*100+$C6850,-1)</f>
        <v/>
      </c>
      <c r="H6850" s="15">
        <f>IF($D6850=1,$B6850,-1)</f>
        <v/>
      </c>
      <c r="I6850" s="15">
        <f>IF($D6850=1,$C6850,-1)</f>
        <v/>
      </c>
    </row>
    <row r="6851">
      <c r="A6851" s="33" t="n">
        <v>45577.33333333334</v>
      </c>
      <c r="B6851" s="15">
        <f>WEEKDAY($A6851,2)</f>
        <v/>
      </c>
      <c r="C6851" s="15">
        <f>HOUR($A6851)</f>
        <v/>
      </c>
      <c r="D6851" s="15">
        <f>IF(AND($A6851&gt;=Instellingen!$B$6,$A6851&lt;Instellingen!$B$7),1,0)</f>
        <v/>
      </c>
      <c r="E6851" s="15">
        <f>COUNTIF(tData[BezoekStart],"&lt;"&amp;($A6851+1/24))-COUNTIF(tData[BezoekEind],"&lt;="&amp;$A6851)</f>
        <v/>
      </c>
      <c r="F6851" s="15">
        <f>COUNTIF(tData[BezoekLangStart],"&lt;"&amp;($A6851+1/24))-COUNTIF(tData[BezoekLangEind],"&lt;="&amp;$A6851)</f>
        <v/>
      </c>
      <c r="G6851" s="15">
        <f>IF($D6851=1,$B6851*100+$C6851,-1)</f>
        <v/>
      </c>
      <c r="H6851" s="15">
        <f>IF($D6851=1,$B6851,-1)</f>
        <v/>
      </c>
      <c r="I6851" s="15">
        <f>IF($D6851=1,$C6851,-1)</f>
        <v/>
      </c>
    </row>
    <row r="6852">
      <c r="A6852" s="33" t="n">
        <v>45577.375</v>
      </c>
      <c r="B6852" s="15">
        <f>WEEKDAY($A6852,2)</f>
        <v/>
      </c>
      <c r="C6852" s="15">
        <f>HOUR($A6852)</f>
        <v/>
      </c>
      <c r="D6852" s="15">
        <f>IF(AND($A6852&gt;=Instellingen!$B$6,$A6852&lt;Instellingen!$B$7),1,0)</f>
        <v/>
      </c>
      <c r="E6852" s="15">
        <f>COUNTIF(tData[BezoekStart],"&lt;"&amp;($A6852+1/24))-COUNTIF(tData[BezoekEind],"&lt;="&amp;$A6852)</f>
        <v/>
      </c>
      <c r="F6852" s="15">
        <f>COUNTIF(tData[BezoekLangStart],"&lt;"&amp;($A6852+1/24))-COUNTIF(tData[BezoekLangEind],"&lt;="&amp;$A6852)</f>
        <v/>
      </c>
      <c r="G6852" s="15">
        <f>IF($D6852=1,$B6852*100+$C6852,-1)</f>
        <v/>
      </c>
      <c r="H6852" s="15">
        <f>IF($D6852=1,$B6852,-1)</f>
        <v/>
      </c>
      <c r="I6852" s="15">
        <f>IF($D6852=1,$C6852,-1)</f>
        <v/>
      </c>
    </row>
    <row r="6853">
      <c r="A6853" s="33" t="n">
        <v>45577.41666666666</v>
      </c>
      <c r="B6853" s="15">
        <f>WEEKDAY($A6853,2)</f>
        <v/>
      </c>
      <c r="C6853" s="15">
        <f>HOUR($A6853)</f>
        <v/>
      </c>
      <c r="D6853" s="15">
        <f>IF(AND($A6853&gt;=Instellingen!$B$6,$A6853&lt;Instellingen!$B$7),1,0)</f>
        <v/>
      </c>
      <c r="E6853" s="15">
        <f>COUNTIF(tData[BezoekStart],"&lt;"&amp;($A6853+1/24))-COUNTIF(tData[BezoekEind],"&lt;="&amp;$A6853)</f>
        <v/>
      </c>
      <c r="F6853" s="15">
        <f>COUNTIF(tData[BezoekLangStart],"&lt;"&amp;($A6853+1/24))-COUNTIF(tData[BezoekLangEind],"&lt;="&amp;$A6853)</f>
        <v/>
      </c>
      <c r="G6853" s="15">
        <f>IF($D6853=1,$B6853*100+$C6853,-1)</f>
        <v/>
      </c>
      <c r="H6853" s="15">
        <f>IF($D6853=1,$B6853,-1)</f>
        <v/>
      </c>
      <c r="I6853" s="15">
        <f>IF($D6853=1,$C6853,-1)</f>
        <v/>
      </c>
    </row>
    <row r="6854">
      <c r="A6854" s="33" t="n">
        <v>45577.45833333334</v>
      </c>
      <c r="B6854" s="15">
        <f>WEEKDAY($A6854,2)</f>
        <v/>
      </c>
      <c r="C6854" s="15">
        <f>HOUR($A6854)</f>
        <v/>
      </c>
      <c r="D6854" s="15">
        <f>IF(AND($A6854&gt;=Instellingen!$B$6,$A6854&lt;Instellingen!$B$7),1,0)</f>
        <v/>
      </c>
      <c r="E6854" s="15">
        <f>COUNTIF(tData[BezoekStart],"&lt;"&amp;($A6854+1/24))-COUNTIF(tData[BezoekEind],"&lt;="&amp;$A6854)</f>
        <v/>
      </c>
      <c r="F6854" s="15">
        <f>COUNTIF(tData[BezoekLangStart],"&lt;"&amp;($A6854+1/24))-COUNTIF(tData[BezoekLangEind],"&lt;="&amp;$A6854)</f>
        <v/>
      </c>
      <c r="G6854" s="15">
        <f>IF($D6854=1,$B6854*100+$C6854,-1)</f>
        <v/>
      </c>
      <c r="H6854" s="15">
        <f>IF($D6854=1,$B6854,-1)</f>
        <v/>
      </c>
      <c r="I6854" s="15">
        <f>IF($D6854=1,$C6854,-1)</f>
        <v/>
      </c>
    </row>
    <row r="6855">
      <c r="A6855" s="33" t="n">
        <v>45577.5</v>
      </c>
      <c r="B6855" s="15">
        <f>WEEKDAY($A6855,2)</f>
        <v/>
      </c>
      <c r="C6855" s="15">
        <f>HOUR($A6855)</f>
        <v/>
      </c>
      <c r="D6855" s="15">
        <f>IF(AND($A6855&gt;=Instellingen!$B$6,$A6855&lt;Instellingen!$B$7),1,0)</f>
        <v/>
      </c>
      <c r="E6855" s="15">
        <f>COUNTIF(tData[BezoekStart],"&lt;"&amp;($A6855+1/24))-COUNTIF(tData[BezoekEind],"&lt;="&amp;$A6855)</f>
        <v/>
      </c>
      <c r="F6855" s="15">
        <f>COUNTIF(tData[BezoekLangStart],"&lt;"&amp;($A6855+1/24))-COUNTIF(tData[BezoekLangEind],"&lt;="&amp;$A6855)</f>
        <v/>
      </c>
      <c r="G6855" s="15">
        <f>IF($D6855=1,$B6855*100+$C6855,-1)</f>
        <v/>
      </c>
      <c r="H6855" s="15">
        <f>IF($D6855=1,$B6855,-1)</f>
        <v/>
      </c>
      <c r="I6855" s="15">
        <f>IF($D6855=1,$C6855,-1)</f>
        <v/>
      </c>
    </row>
    <row r="6856">
      <c r="A6856" s="33" t="n">
        <v>45577.54166666666</v>
      </c>
      <c r="B6856" s="15">
        <f>WEEKDAY($A6856,2)</f>
        <v/>
      </c>
      <c r="C6856" s="15">
        <f>HOUR($A6856)</f>
        <v/>
      </c>
      <c r="D6856" s="15">
        <f>IF(AND($A6856&gt;=Instellingen!$B$6,$A6856&lt;Instellingen!$B$7),1,0)</f>
        <v/>
      </c>
      <c r="E6856" s="15">
        <f>COUNTIF(tData[BezoekStart],"&lt;"&amp;($A6856+1/24))-COUNTIF(tData[BezoekEind],"&lt;="&amp;$A6856)</f>
        <v/>
      </c>
      <c r="F6856" s="15">
        <f>COUNTIF(tData[BezoekLangStart],"&lt;"&amp;($A6856+1/24))-COUNTIF(tData[BezoekLangEind],"&lt;="&amp;$A6856)</f>
        <v/>
      </c>
      <c r="G6856" s="15">
        <f>IF($D6856=1,$B6856*100+$C6856,-1)</f>
        <v/>
      </c>
      <c r="H6856" s="15">
        <f>IF($D6856=1,$B6856,-1)</f>
        <v/>
      </c>
      <c r="I6856" s="15">
        <f>IF($D6856=1,$C6856,-1)</f>
        <v/>
      </c>
    </row>
    <row r="6857">
      <c r="A6857" s="33" t="n">
        <v>45577.58333333334</v>
      </c>
      <c r="B6857" s="15">
        <f>WEEKDAY($A6857,2)</f>
        <v/>
      </c>
      <c r="C6857" s="15">
        <f>HOUR($A6857)</f>
        <v/>
      </c>
      <c r="D6857" s="15">
        <f>IF(AND($A6857&gt;=Instellingen!$B$6,$A6857&lt;Instellingen!$B$7),1,0)</f>
        <v/>
      </c>
      <c r="E6857" s="15">
        <f>COUNTIF(tData[BezoekStart],"&lt;"&amp;($A6857+1/24))-COUNTIF(tData[BezoekEind],"&lt;="&amp;$A6857)</f>
        <v/>
      </c>
      <c r="F6857" s="15">
        <f>COUNTIF(tData[BezoekLangStart],"&lt;"&amp;($A6857+1/24))-COUNTIF(tData[BezoekLangEind],"&lt;="&amp;$A6857)</f>
        <v/>
      </c>
      <c r="G6857" s="15">
        <f>IF($D6857=1,$B6857*100+$C6857,-1)</f>
        <v/>
      </c>
      <c r="H6857" s="15">
        <f>IF($D6857=1,$B6857,-1)</f>
        <v/>
      </c>
      <c r="I6857" s="15">
        <f>IF($D6857=1,$C6857,-1)</f>
        <v/>
      </c>
    </row>
    <row r="6858">
      <c r="A6858" s="33" t="n">
        <v>45577.625</v>
      </c>
      <c r="B6858" s="15">
        <f>WEEKDAY($A6858,2)</f>
        <v/>
      </c>
      <c r="C6858" s="15">
        <f>HOUR($A6858)</f>
        <v/>
      </c>
      <c r="D6858" s="15">
        <f>IF(AND($A6858&gt;=Instellingen!$B$6,$A6858&lt;Instellingen!$B$7),1,0)</f>
        <v/>
      </c>
      <c r="E6858" s="15">
        <f>COUNTIF(tData[BezoekStart],"&lt;"&amp;($A6858+1/24))-COUNTIF(tData[BezoekEind],"&lt;="&amp;$A6858)</f>
        <v/>
      </c>
      <c r="F6858" s="15">
        <f>COUNTIF(tData[BezoekLangStart],"&lt;"&amp;($A6858+1/24))-COUNTIF(tData[BezoekLangEind],"&lt;="&amp;$A6858)</f>
        <v/>
      </c>
      <c r="G6858" s="15">
        <f>IF($D6858=1,$B6858*100+$C6858,-1)</f>
        <v/>
      </c>
      <c r="H6858" s="15">
        <f>IF($D6858=1,$B6858,-1)</f>
        <v/>
      </c>
      <c r="I6858" s="15">
        <f>IF($D6858=1,$C6858,-1)</f>
        <v/>
      </c>
    </row>
    <row r="6859">
      <c r="A6859" s="33" t="n">
        <v>45577.66666666666</v>
      </c>
      <c r="B6859" s="15">
        <f>WEEKDAY($A6859,2)</f>
        <v/>
      </c>
      <c r="C6859" s="15">
        <f>HOUR($A6859)</f>
        <v/>
      </c>
      <c r="D6859" s="15">
        <f>IF(AND($A6859&gt;=Instellingen!$B$6,$A6859&lt;Instellingen!$B$7),1,0)</f>
        <v/>
      </c>
      <c r="E6859" s="15">
        <f>COUNTIF(tData[BezoekStart],"&lt;"&amp;($A6859+1/24))-COUNTIF(tData[BezoekEind],"&lt;="&amp;$A6859)</f>
        <v/>
      </c>
      <c r="F6859" s="15">
        <f>COUNTIF(tData[BezoekLangStart],"&lt;"&amp;($A6859+1/24))-COUNTIF(tData[BezoekLangEind],"&lt;="&amp;$A6859)</f>
        <v/>
      </c>
      <c r="G6859" s="15">
        <f>IF($D6859=1,$B6859*100+$C6859,-1)</f>
        <v/>
      </c>
      <c r="H6859" s="15">
        <f>IF($D6859=1,$B6859,-1)</f>
        <v/>
      </c>
      <c r="I6859" s="15">
        <f>IF($D6859=1,$C6859,-1)</f>
        <v/>
      </c>
    </row>
    <row r="6860">
      <c r="A6860" s="33" t="n">
        <v>45577.70833333334</v>
      </c>
      <c r="B6860" s="15">
        <f>WEEKDAY($A6860,2)</f>
        <v/>
      </c>
      <c r="C6860" s="15">
        <f>HOUR($A6860)</f>
        <v/>
      </c>
      <c r="D6860" s="15">
        <f>IF(AND($A6860&gt;=Instellingen!$B$6,$A6860&lt;Instellingen!$B$7),1,0)</f>
        <v/>
      </c>
      <c r="E6860" s="15">
        <f>COUNTIF(tData[BezoekStart],"&lt;"&amp;($A6860+1/24))-COUNTIF(tData[BezoekEind],"&lt;="&amp;$A6860)</f>
        <v/>
      </c>
      <c r="F6860" s="15">
        <f>COUNTIF(tData[BezoekLangStart],"&lt;"&amp;($A6860+1/24))-COUNTIF(tData[BezoekLangEind],"&lt;="&amp;$A6860)</f>
        <v/>
      </c>
      <c r="G6860" s="15">
        <f>IF($D6860=1,$B6860*100+$C6860,-1)</f>
        <v/>
      </c>
      <c r="H6860" s="15">
        <f>IF($D6860=1,$B6860,-1)</f>
        <v/>
      </c>
      <c r="I6860" s="15">
        <f>IF($D6860=1,$C6860,-1)</f>
        <v/>
      </c>
    </row>
    <row r="6861">
      <c r="A6861" s="33" t="n">
        <v>45577.75</v>
      </c>
      <c r="B6861" s="15">
        <f>WEEKDAY($A6861,2)</f>
        <v/>
      </c>
      <c r="C6861" s="15">
        <f>HOUR($A6861)</f>
        <v/>
      </c>
      <c r="D6861" s="15">
        <f>IF(AND($A6861&gt;=Instellingen!$B$6,$A6861&lt;Instellingen!$B$7),1,0)</f>
        <v/>
      </c>
      <c r="E6861" s="15">
        <f>COUNTIF(tData[BezoekStart],"&lt;"&amp;($A6861+1/24))-COUNTIF(tData[BezoekEind],"&lt;="&amp;$A6861)</f>
        <v/>
      </c>
      <c r="F6861" s="15">
        <f>COUNTIF(tData[BezoekLangStart],"&lt;"&amp;($A6861+1/24))-COUNTIF(tData[BezoekLangEind],"&lt;="&amp;$A6861)</f>
        <v/>
      </c>
      <c r="G6861" s="15">
        <f>IF($D6861=1,$B6861*100+$C6861,-1)</f>
        <v/>
      </c>
      <c r="H6861" s="15">
        <f>IF($D6861=1,$B6861,-1)</f>
        <v/>
      </c>
      <c r="I6861" s="15">
        <f>IF($D6861=1,$C6861,-1)</f>
        <v/>
      </c>
    </row>
    <row r="6862">
      <c r="A6862" s="33" t="n">
        <v>45577.79166666666</v>
      </c>
      <c r="B6862" s="15">
        <f>WEEKDAY($A6862,2)</f>
        <v/>
      </c>
      <c r="C6862" s="15">
        <f>HOUR($A6862)</f>
        <v/>
      </c>
      <c r="D6862" s="15">
        <f>IF(AND($A6862&gt;=Instellingen!$B$6,$A6862&lt;Instellingen!$B$7),1,0)</f>
        <v/>
      </c>
      <c r="E6862" s="15">
        <f>COUNTIF(tData[BezoekStart],"&lt;"&amp;($A6862+1/24))-COUNTIF(tData[BezoekEind],"&lt;="&amp;$A6862)</f>
        <v/>
      </c>
      <c r="F6862" s="15">
        <f>COUNTIF(tData[BezoekLangStart],"&lt;"&amp;($A6862+1/24))-COUNTIF(tData[BezoekLangEind],"&lt;="&amp;$A6862)</f>
        <v/>
      </c>
      <c r="G6862" s="15">
        <f>IF($D6862=1,$B6862*100+$C6862,-1)</f>
        <v/>
      </c>
      <c r="H6862" s="15">
        <f>IF($D6862=1,$B6862,-1)</f>
        <v/>
      </c>
      <c r="I6862" s="15">
        <f>IF($D6862=1,$C6862,-1)</f>
        <v/>
      </c>
    </row>
    <row r="6863">
      <c r="A6863" s="33" t="n">
        <v>45577.83333333334</v>
      </c>
      <c r="B6863" s="15">
        <f>WEEKDAY($A6863,2)</f>
        <v/>
      </c>
      <c r="C6863" s="15">
        <f>HOUR($A6863)</f>
        <v/>
      </c>
      <c r="D6863" s="15">
        <f>IF(AND($A6863&gt;=Instellingen!$B$6,$A6863&lt;Instellingen!$B$7),1,0)</f>
        <v/>
      </c>
      <c r="E6863" s="15">
        <f>COUNTIF(tData[BezoekStart],"&lt;"&amp;($A6863+1/24))-COUNTIF(tData[BezoekEind],"&lt;="&amp;$A6863)</f>
        <v/>
      </c>
      <c r="F6863" s="15">
        <f>COUNTIF(tData[BezoekLangStart],"&lt;"&amp;($A6863+1/24))-COUNTIF(tData[BezoekLangEind],"&lt;="&amp;$A6863)</f>
        <v/>
      </c>
      <c r="G6863" s="15">
        <f>IF($D6863=1,$B6863*100+$C6863,-1)</f>
        <v/>
      </c>
      <c r="H6863" s="15">
        <f>IF($D6863=1,$B6863,-1)</f>
        <v/>
      </c>
      <c r="I6863" s="15">
        <f>IF($D6863=1,$C6863,-1)</f>
        <v/>
      </c>
    </row>
    <row r="6864">
      <c r="A6864" s="33" t="n">
        <v>45577.875</v>
      </c>
      <c r="B6864" s="15">
        <f>WEEKDAY($A6864,2)</f>
        <v/>
      </c>
      <c r="C6864" s="15">
        <f>HOUR($A6864)</f>
        <v/>
      </c>
      <c r="D6864" s="15">
        <f>IF(AND($A6864&gt;=Instellingen!$B$6,$A6864&lt;Instellingen!$B$7),1,0)</f>
        <v/>
      </c>
      <c r="E6864" s="15">
        <f>COUNTIF(tData[BezoekStart],"&lt;"&amp;($A6864+1/24))-COUNTIF(tData[BezoekEind],"&lt;="&amp;$A6864)</f>
        <v/>
      </c>
      <c r="F6864" s="15">
        <f>COUNTIF(tData[BezoekLangStart],"&lt;"&amp;($A6864+1/24))-COUNTIF(tData[BezoekLangEind],"&lt;="&amp;$A6864)</f>
        <v/>
      </c>
      <c r="G6864" s="15">
        <f>IF($D6864=1,$B6864*100+$C6864,-1)</f>
        <v/>
      </c>
      <c r="H6864" s="15">
        <f>IF($D6864=1,$B6864,-1)</f>
        <v/>
      </c>
      <c r="I6864" s="15">
        <f>IF($D6864=1,$C6864,-1)</f>
        <v/>
      </c>
    </row>
    <row r="6865">
      <c r="A6865" s="33" t="n">
        <v>45577.91666666666</v>
      </c>
      <c r="B6865" s="15">
        <f>WEEKDAY($A6865,2)</f>
        <v/>
      </c>
      <c r="C6865" s="15">
        <f>HOUR($A6865)</f>
        <v/>
      </c>
      <c r="D6865" s="15">
        <f>IF(AND($A6865&gt;=Instellingen!$B$6,$A6865&lt;Instellingen!$B$7),1,0)</f>
        <v/>
      </c>
      <c r="E6865" s="15">
        <f>COUNTIF(tData[BezoekStart],"&lt;"&amp;($A6865+1/24))-COUNTIF(tData[BezoekEind],"&lt;="&amp;$A6865)</f>
        <v/>
      </c>
      <c r="F6865" s="15">
        <f>COUNTIF(tData[BezoekLangStart],"&lt;"&amp;($A6865+1/24))-COUNTIF(tData[BezoekLangEind],"&lt;="&amp;$A6865)</f>
        <v/>
      </c>
      <c r="G6865" s="15">
        <f>IF($D6865=1,$B6865*100+$C6865,-1)</f>
        <v/>
      </c>
      <c r="H6865" s="15">
        <f>IF($D6865=1,$B6865,-1)</f>
        <v/>
      </c>
      <c r="I6865" s="15">
        <f>IF($D6865=1,$C6865,-1)</f>
        <v/>
      </c>
    </row>
    <row r="6866">
      <c r="A6866" s="33" t="n">
        <v>45577.95833333334</v>
      </c>
      <c r="B6866" s="15">
        <f>WEEKDAY($A6866,2)</f>
        <v/>
      </c>
      <c r="C6866" s="15">
        <f>HOUR($A6866)</f>
        <v/>
      </c>
      <c r="D6866" s="15">
        <f>IF(AND($A6866&gt;=Instellingen!$B$6,$A6866&lt;Instellingen!$B$7),1,0)</f>
        <v/>
      </c>
      <c r="E6866" s="15">
        <f>COUNTIF(tData[BezoekStart],"&lt;"&amp;($A6866+1/24))-COUNTIF(tData[BezoekEind],"&lt;="&amp;$A6866)</f>
        <v/>
      </c>
      <c r="F6866" s="15">
        <f>COUNTIF(tData[BezoekLangStart],"&lt;"&amp;($A6866+1/24))-COUNTIF(tData[BezoekLangEind],"&lt;="&amp;$A6866)</f>
        <v/>
      </c>
      <c r="G6866" s="15">
        <f>IF($D6866=1,$B6866*100+$C6866,-1)</f>
        <v/>
      </c>
      <c r="H6866" s="15">
        <f>IF($D6866=1,$B6866,-1)</f>
        <v/>
      </c>
      <c r="I6866" s="15">
        <f>IF($D6866=1,$C6866,-1)</f>
        <v/>
      </c>
    </row>
    <row r="6867">
      <c r="A6867" s="33" t="n">
        <v>45578</v>
      </c>
      <c r="B6867" s="15">
        <f>WEEKDAY($A6867,2)</f>
        <v/>
      </c>
      <c r="C6867" s="15">
        <f>HOUR($A6867)</f>
        <v/>
      </c>
      <c r="D6867" s="15">
        <f>IF(AND($A6867&gt;=Instellingen!$B$6,$A6867&lt;Instellingen!$B$7),1,0)</f>
        <v/>
      </c>
      <c r="E6867" s="15">
        <f>COUNTIF(tData[BezoekStart],"&lt;"&amp;($A6867+1/24))-COUNTIF(tData[BezoekEind],"&lt;="&amp;$A6867)</f>
        <v/>
      </c>
      <c r="F6867" s="15">
        <f>COUNTIF(tData[BezoekLangStart],"&lt;"&amp;($A6867+1/24))-COUNTIF(tData[BezoekLangEind],"&lt;="&amp;$A6867)</f>
        <v/>
      </c>
      <c r="G6867" s="15">
        <f>IF($D6867=1,$B6867*100+$C6867,-1)</f>
        <v/>
      </c>
      <c r="H6867" s="15">
        <f>IF($D6867=1,$B6867,-1)</f>
        <v/>
      </c>
      <c r="I6867" s="15">
        <f>IF($D6867=1,$C6867,-1)</f>
        <v/>
      </c>
    </row>
    <row r="6868">
      <c r="A6868" s="33" t="n">
        <v>45578.04166666666</v>
      </c>
      <c r="B6868" s="15">
        <f>WEEKDAY($A6868,2)</f>
        <v/>
      </c>
      <c r="C6868" s="15">
        <f>HOUR($A6868)</f>
        <v/>
      </c>
      <c r="D6868" s="15">
        <f>IF(AND($A6868&gt;=Instellingen!$B$6,$A6868&lt;Instellingen!$B$7),1,0)</f>
        <v/>
      </c>
      <c r="E6868" s="15">
        <f>COUNTIF(tData[BezoekStart],"&lt;"&amp;($A6868+1/24))-COUNTIF(tData[BezoekEind],"&lt;="&amp;$A6868)</f>
        <v/>
      </c>
      <c r="F6868" s="15">
        <f>COUNTIF(tData[BezoekLangStart],"&lt;"&amp;($A6868+1/24))-COUNTIF(tData[BezoekLangEind],"&lt;="&amp;$A6868)</f>
        <v/>
      </c>
      <c r="G6868" s="15">
        <f>IF($D6868=1,$B6868*100+$C6868,-1)</f>
        <v/>
      </c>
      <c r="H6868" s="15">
        <f>IF($D6868=1,$B6868,-1)</f>
        <v/>
      </c>
      <c r="I6868" s="15">
        <f>IF($D6868=1,$C6868,-1)</f>
        <v/>
      </c>
    </row>
    <row r="6869">
      <c r="A6869" s="33" t="n">
        <v>45578.08333333334</v>
      </c>
      <c r="B6869" s="15">
        <f>WEEKDAY($A6869,2)</f>
        <v/>
      </c>
      <c r="C6869" s="15">
        <f>HOUR($A6869)</f>
        <v/>
      </c>
      <c r="D6869" s="15">
        <f>IF(AND($A6869&gt;=Instellingen!$B$6,$A6869&lt;Instellingen!$B$7),1,0)</f>
        <v/>
      </c>
      <c r="E6869" s="15">
        <f>COUNTIF(tData[BezoekStart],"&lt;"&amp;($A6869+1/24))-COUNTIF(tData[BezoekEind],"&lt;="&amp;$A6869)</f>
        <v/>
      </c>
      <c r="F6869" s="15">
        <f>COUNTIF(tData[BezoekLangStart],"&lt;"&amp;($A6869+1/24))-COUNTIF(tData[BezoekLangEind],"&lt;="&amp;$A6869)</f>
        <v/>
      </c>
      <c r="G6869" s="15">
        <f>IF($D6869=1,$B6869*100+$C6869,-1)</f>
        <v/>
      </c>
      <c r="H6869" s="15">
        <f>IF($D6869=1,$B6869,-1)</f>
        <v/>
      </c>
      <c r="I6869" s="15">
        <f>IF($D6869=1,$C6869,-1)</f>
        <v/>
      </c>
    </row>
    <row r="6870">
      <c r="A6870" s="33" t="n">
        <v>45578.125</v>
      </c>
      <c r="B6870" s="15">
        <f>WEEKDAY($A6870,2)</f>
        <v/>
      </c>
      <c r="C6870" s="15">
        <f>HOUR($A6870)</f>
        <v/>
      </c>
      <c r="D6870" s="15">
        <f>IF(AND($A6870&gt;=Instellingen!$B$6,$A6870&lt;Instellingen!$B$7),1,0)</f>
        <v/>
      </c>
      <c r="E6870" s="15">
        <f>COUNTIF(tData[BezoekStart],"&lt;"&amp;($A6870+1/24))-COUNTIF(tData[BezoekEind],"&lt;="&amp;$A6870)</f>
        <v/>
      </c>
      <c r="F6870" s="15">
        <f>COUNTIF(tData[BezoekLangStart],"&lt;"&amp;($A6870+1/24))-COUNTIF(tData[BezoekLangEind],"&lt;="&amp;$A6870)</f>
        <v/>
      </c>
      <c r="G6870" s="15">
        <f>IF($D6870=1,$B6870*100+$C6870,-1)</f>
        <v/>
      </c>
      <c r="H6870" s="15">
        <f>IF($D6870=1,$B6870,-1)</f>
        <v/>
      </c>
      <c r="I6870" s="15">
        <f>IF($D6870=1,$C6870,-1)</f>
        <v/>
      </c>
    </row>
    <row r="6871">
      <c r="A6871" s="33" t="n">
        <v>45578.16666666666</v>
      </c>
      <c r="B6871" s="15">
        <f>WEEKDAY($A6871,2)</f>
        <v/>
      </c>
      <c r="C6871" s="15">
        <f>HOUR($A6871)</f>
        <v/>
      </c>
      <c r="D6871" s="15">
        <f>IF(AND($A6871&gt;=Instellingen!$B$6,$A6871&lt;Instellingen!$B$7),1,0)</f>
        <v/>
      </c>
      <c r="E6871" s="15">
        <f>COUNTIF(tData[BezoekStart],"&lt;"&amp;($A6871+1/24))-COUNTIF(tData[BezoekEind],"&lt;="&amp;$A6871)</f>
        <v/>
      </c>
      <c r="F6871" s="15">
        <f>COUNTIF(tData[BezoekLangStart],"&lt;"&amp;($A6871+1/24))-COUNTIF(tData[BezoekLangEind],"&lt;="&amp;$A6871)</f>
        <v/>
      </c>
      <c r="G6871" s="15">
        <f>IF($D6871=1,$B6871*100+$C6871,-1)</f>
        <v/>
      </c>
      <c r="H6871" s="15">
        <f>IF($D6871=1,$B6871,-1)</f>
        <v/>
      </c>
      <c r="I6871" s="15">
        <f>IF($D6871=1,$C6871,-1)</f>
        <v/>
      </c>
    </row>
    <row r="6872">
      <c r="A6872" s="33" t="n">
        <v>45578.20833333334</v>
      </c>
      <c r="B6872" s="15">
        <f>WEEKDAY($A6872,2)</f>
        <v/>
      </c>
      <c r="C6872" s="15">
        <f>HOUR($A6872)</f>
        <v/>
      </c>
      <c r="D6872" s="15">
        <f>IF(AND($A6872&gt;=Instellingen!$B$6,$A6872&lt;Instellingen!$B$7),1,0)</f>
        <v/>
      </c>
      <c r="E6872" s="15">
        <f>COUNTIF(tData[BezoekStart],"&lt;"&amp;($A6872+1/24))-COUNTIF(tData[BezoekEind],"&lt;="&amp;$A6872)</f>
        <v/>
      </c>
      <c r="F6872" s="15">
        <f>COUNTIF(tData[BezoekLangStart],"&lt;"&amp;($A6872+1/24))-COUNTIF(tData[BezoekLangEind],"&lt;="&amp;$A6872)</f>
        <v/>
      </c>
      <c r="G6872" s="15">
        <f>IF($D6872=1,$B6872*100+$C6872,-1)</f>
        <v/>
      </c>
      <c r="H6872" s="15">
        <f>IF($D6872=1,$B6872,-1)</f>
        <v/>
      </c>
      <c r="I6872" s="15">
        <f>IF($D6872=1,$C6872,-1)</f>
        <v/>
      </c>
    </row>
    <row r="6873">
      <c r="A6873" s="33" t="n">
        <v>45578.25</v>
      </c>
      <c r="B6873" s="15">
        <f>WEEKDAY($A6873,2)</f>
        <v/>
      </c>
      <c r="C6873" s="15">
        <f>HOUR($A6873)</f>
        <v/>
      </c>
      <c r="D6873" s="15">
        <f>IF(AND($A6873&gt;=Instellingen!$B$6,$A6873&lt;Instellingen!$B$7),1,0)</f>
        <v/>
      </c>
      <c r="E6873" s="15">
        <f>COUNTIF(tData[BezoekStart],"&lt;"&amp;($A6873+1/24))-COUNTIF(tData[BezoekEind],"&lt;="&amp;$A6873)</f>
        <v/>
      </c>
      <c r="F6873" s="15">
        <f>COUNTIF(tData[BezoekLangStart],"&lt;"&amp;($A6873+1/24))-COUNTIF(tData[BezoekLangEind],"&lt;="&amp;$A6873)</f>
        <v/>
      </c>
      <c r="G6873" s="15">
        <f>IF($D6873=1,$B6873*100+$C6873,-1)</f>
        <v/>
      </c>
      <c r="H6873" s="15">
        <f>IF($D6873=1,$B6873,-1)</f>
        <v/>
      </c>
      <c r="I6873" s="15">
        <f>IF($D6873=1,$C6873,-1)</f>
        <v/>
      </c>
    </row>
    <row r="6874">
      <c r="A6874" s="33" t="n">
        <v>45578.29166666666</v>
      </c>
      <c r="B6874" s="15">
        <f>WEEKDAY($A6874,2)</f>
        <v/>
      </c>
      <c r="C6874" s="15">
        <f>HOUR($A6874)</f>
        <v/>
      </c>
      <c r="D6874" s="15">
        <f>IF(AND($A6874&gt;=Instellingen!$B$6,$A6874&lt;Instellingen!$B$7),1,0)</f>
        <v/>
      </c>
      <c r="E6874" s="15">
        <f>COUNTIF(tData[BezoekStart],"&lt;"&amp;($A6874+1/24))-COUNTIF(tData[BezoekEind],"&lt;="&amp;$A6874)</f>
        <v/>
      </c>
      <c r="F6874" s="15">
        <f>COUNTIF(tData[BezoekLangStart],"&lt;"&amp;($A6874+1/24))-COUNTIF(tData[BezoekLangEind],"&lt;="&amp;$A6874)</f>
        <v/>
      </c>
      <c r="G6874" s="15">
        <f>IF($D6874=1,$B6874*100+$C6874,-1)</f>
        <v/>
      </c>
      <c r="H6874" s="15">
        <f>IF($D6874=1,$B6874,-1)</f>
        <v/>
      </c>
      <c r="I6874" s="15">
        <f>IF($D6874=1,$C6874,-1)</f>
        <v/>
      </c>
    </row>
    <row r="6875">
      <c r="A6875" s="33" t="n">
        <v>45578.33333333334</v>
      </c>
      <c r="B6875" s="15">
        <f>WEEKDAY($A6875,2)</f>
        <v/>
      </c>
      <c r="C6875" s="15">
        <f>HOUR($A6875)</f>
        <v/>
      </c>
      <c r="D6875" s="15">
        <f>IF(AND($A6875&gt;=Instellingen!$B$6,$A6875&lt;Instellingen!$B$7),1,0)</f>
        <v/>
      </c>
      <c r="E6875" s="15">
        <f>COUNTIF(tData[BezoekStart],"&lt;"&amp;($A6875+1/24))-COUNTIF(tData[BezoekEind],"&lt;="&amp;$A6875)</f>
        <v/>
      </c>
      <c r="F6875" s="15">
        <f>COUNTIF(tData[BezoekLangStart],"&lt;"&amp;($A6875+1/24))-COUNTIF(tData[BezoekLangEind],"&lt;="&amp;$A6875)</f>
        <v/>
      </c>
      <c r="G6875" s="15">
        <f>IF($D6875=1,$B6875*100+$C6875,-1)</f>
        <v/>
      </c>
      <c r="H6875" s="15">
        <f>IF($D6875=1,$B6875,-1)</f>
        <v/>
      </c>
      <c r="I6875" s="15">
        <f>IF($D6875=1,$C6875,-1)</f>
        <v/>
      </c>
    </row>
    <row r="6876">
      <c r="A6876" s="33" t="n">
        <v>45578.375</v>
      </c>
      <c r="B6876" s="15">
        <f>WEEKDAY($A6876,2)</f>
        <v/>
      </c>
      <c r="C6876" s="15">
        <f>HOUR($A6876)</f>
        <v/>
      </c>
      <c r="D6876" s="15">
        <f>IF(AND($A6876&gt;=Instellingen!$B$6,$A6876&lt;Instellingen!$B$7),1,0)</f>
        <v/>
      </c>
      <c r="E6876" s="15">
        <f>COUNTIF(tData[BezoekStart],"&lt;"&amp;($A6876+1/24))-COUNTIF(tData[BezoekEind],"&lt;="&amp;$A6876)</f>
        <v/>
      </c>
      <c r="F6876" s="15">
        <f>COUNTIF(tData[BezoekLangStart],"&lt;"&amp;($A6876+1/24))-COUNTIF(tData[BezoekLangEind],"&lt;="&amp;$A6876)</f>
        <v/>
      </c>
      <c r="G6876" s="15">
        <f>IF($D6876=1,$B6876*100+$C6876,-1)</f>
        <v/>
      </c>
      <c r="H6876" s="15">
        <f>IF($D6876=1,$B6876,-1)</f>
        <v/>
      </c>
      <c r="I6876" s="15">
        <f>IF($D6876=1,$C6876,-1)</f>
        <v/>
      </c>
    </row>
    <row r="6877">
      <c r="A6877" s="33" t="n">
        <v>45578.41666666666</v>
      </c>
      <c r="B6877" s="15">
        <f>WEEKDAY($A6877,2)</f>
        <v/>
      </c>
      <c r="C6877" s="15">
        <f>HOUR($A6877)</f>
        <v/>
      </c>
      <c r="D6877" s="15">
        <f>IF(AND($A6877&gt;=Instellingen!$B$6,$A6877&lt;Instellingen!$B$7),1,0)</f>
        <v/>
      </c>
      <c r="E6877" s="15">
        <f>COUNTIF(tData[BezoekStart],"&lt;"&amp;($A6877+1/24))-COUNTIF(tData[BezoekEind],"&lt;="&amp;$A6877)</f>
        <v/>
      </c>
      <c r="F6877" s="15">
        <f>COUNTIF(tData[BezoekLangStart],"&lt;"&amp;($A6877+1/24))-COUNTIF(tData[BezoekLangEind],"&lt;="&amp;$A6877)</f>
        <v/>
      </c>
      <c r="G6877" s="15">
        <f>IF($D6877=1,$B6877*100+$C6877,-1)</f>
        <v/>
      </c>
      <c r="H6877" s="15">
        <f>IF($D6877=1,$B6877,-1)</f>
        <v/>
      </c>
      <c r="I6877" s="15">
        <f>IF($D6877=1,$C6877,-1)</f>
        <v/>
      </c>
    </row>
    <row r="6878">
      <c r="A6878" s="33" t="n">
        <v>45578.45833333334</v>
      </c>
      <c r="B6878" s="15">
        <f>WEEKDAY($A6878,2)</f>
        <v/>
      </c>
      <c r="C6878" s="15">
        <f>HOUR($A6878)</f>
        <v/>
      </c>
      <c r="D6878" s="15">
        <f>IF(AND($A6878&gt;=Instellingen!$B$6,$A6878&lt;Instellingen!$B$7),1,0)</f>
        <v/>
      </c>
      <c r="E6878" s="15">
        <f>COUNTIF(tData[BezoekStart],"&lt;"&amp;($A6878+1/24))-COUNTIF(tData[BezoekEind],"&lt;="&amp;$A6878)</f>
        <v/>
      </c>
      <c r="F6878" s="15">
        <f>COUNTIF(tData[BezoekLangStart],"&lt;"&amp;($A6878+1/24))-COUNTIF(tData[BezoekLangEind],"&lt;="&amp;$A6878)</f>
        <v/>
      </c>
      <c r="G6878" s="15">
        <f>IF($D6878=1,$B6878*100+$C6878,-1)</f>
        <v/>
      </c>
      <c r="H6878" s="15">
        <f>IF($D6878=1,$B6878,-1)</f>
        <v/>
      </c>
      <c r="I6878" s="15">
        <f>IF($D6878=1,$C6878,-1)</f>
        <v/>
      </c>
    </row>
    <row r="6879">
      <c r="A6879" s="33" t="n">
        <v>45578.5</v>
      </c>
      <c r="B6879" s="15">
        <f>WEEKDAY($A6879,2)</f>
        <v/>
      </c>
      <c r="C6879" s="15">
        <f>HOUR($A6879)</f>
        <v/>
      </c>
      <c r="D6879" s="15">
        <f>IF(AND($A6879&gt;=Instellingen!$B$6,$A6879&lt;Instellingen!$B$7),1,0)</f>
        <v/>
      </c>
      <c r="E6879" s="15">
        <f>COUNTIF(tData[BezoekStart],"&lt;"&amp;($A6879+1/24))-COUNTIF(tData[BezoekEind],"&lt;="&amp;$A6879)</f>
        <v/>
      </c>
      <c r="F6879" s="15">
        <f>COUNTIF(tData[BezoekLangStart],"&lt;"&amp;($A6879+1/24))-COUNTIF(tData[BezoekLangEind],"&lt;="&amp;$A6879)</f>
        <v/>
      </c>
      <c r="G6879" s="15">
        <f>IF($D6879=1,$B6879*100+$C6879,-1)</f>
        <v/>
      </c>
      <c r="H6879" s="15">
        <f>IF($D6879=1,$B6879,-1)</f>
        <v/>
      </c>
      <c r="I6879" s="15">
        <f>IF($D6879=1,$C6879,-1)</f>
        <v/>
      </c>
    </row>
    <row r="6880">
      <c r="A6880" s="33" t="n">
        <v>45578.54166666666</v>
      </c>
      <c r="B6880" s="15">
        <f>WEEKDAY($A6880,2)</f>
        <v/>
      </c>
      <c r="C6880" s="15">
        <f>HOUR($A6880)</f>
        <v/>
      </c>
      <c r="D6880" s="15">
        <f>IF(AND($A6880&gt;=Instellingen!$B$6,$A6880&lt;Instellingen!$B$7),1,0)</f>
        <v/>
      </c>
      <c r="E6880" s="15">
        <f>COUNTIF(tData[BezoekStart],"&lt;"&amp;($A6880+1/24))-COUNTIF(tData[BezoekEind],"&lt;="&amp;$A6880)</f>
        <v/>
      </c>
      <c r="F6880" s="15">
        <f>COUNTIF(tData[BezoekLangStart],"&lt;"&amp;($A6880+1/24))-COUNTIF(tData[BezoekLangEind],"&lt;="&amp;$A6880)</f>
        <v/>
      </c>
      <c r="G6880" s="15">
        <f>IF($D6880=1,$B6880*100+$C6880,-1)</f>
        <v/>
      </c>
      <c r="H6880" s="15">
        <f>IF($D6880=1,$B6880,-1)</f>
        <v/>
      </c>
      <c r="I6880" s="15">
        <f>IF($D6880=1,$C6880,-1)</f>
        <v/>
      </c>
    </row>
    <row r="6881">
      <c r="A6881" s="33" t="n">
        <v>45578.58333333334</v>
      </c>
      <c r="B6881" s="15">
        <f>WEEKDAY($A6881,2)</f>
        <v/>
      </c>
      <c r="C6881" s="15">
        <f>HOUR($A6881)</f>
        <v/>
      </c>
      <c r="D6881" s="15">
        <f>IF(AND($A6881&gt;=Instellingen!$B$6,$A6881&lt;Instellingen!$B$7),1,0)</f>
        <v/>
      </c>
      <c r="E6881" s="15">
        <f>COUNTIF(tData[BezoekStart],"&lt;"&amp;($A6881+1/24))-COUNTIF(tData[BezoekEind],"&lt;="&amp;$A6881)</f>
        <v/>
      </c>
      <c r="F6881" s="15">
        <f>COUNTIF(tData[BezoekLangStart],"&lt;"&amp;($A6881+1/24))-COUNTIF(tData[BezoekLangEind],"&lt;="&amp;$A6881)</f>
        <v/>
      </c>
      <c r="G6881" s="15">
        <f>IF($D6881=1,$B6881*100+$C6881,-1)</f>
        <v/>
      </c>
      <c r="H6881" s="15">
        <f>IF($D6881=1,$B6881,-1)</f>
        <v/>
      </c>
      <c r="I6881" s="15">
        <f>IF($D6881=1,$C6881,-1)</f>
        <v/>
      </c>
    </row>
    <row r="6882">
      <c r="A6882" s="33" t="n">
        <v>45578.625</v>
      </c>
      <c r="B6882" s="15">
        <f>WEEKDAY($A6882,2)</f>
        <v/>
      </c>
      <c r="C6882" s="15">
        <f>HOUR($A6882)</f>
        <v/>
      </c>
      <c r="D6882" s="15">
        <f>IF(AND($A6882&gt;=Instellingen!$B$6,$A6882&lt;Instellingen!$B$7),1,0)</f>
        <v/>
      </c>
      <c r="E6882" s="15">
        <f>COUNTIF(tData[BezoekStart],"&lt;"&amp;($A6882+1/24))-COUNTIF(tData[BezoekEind],"&lt;="&amp;$A6882)</f>
        <v/>
      </c>
      <c r="F6882" s="15">
        <f>COUNTIF(tData[BezoekLangStart],"&lt;"&amp;($A6882+1/24))-COUNTIF(tData[BezoekLangEind],"&lt;="&amp;$A6882)</f>
        <v/>
      </c>
      <c r="G6882" s="15">
        <f>IF($D6882=1,$B6882*100+$C6882,-1)</f>
        <v/>
      </c>
      <c r="H6882" s="15">
        <f>IF($D6882=1,$B6882,-1)</f>
        <v/>
      </c>
      <c r="I6882" s="15">
        <f>IF($D6882=1,$C6882,-1)</f>
        <v/>
      </c>
    </row>
    <row r="6883">
      <c r="A6883" s="33" t="n">
        <v>45578.66666666666</v>
      </c>
      <c r="B6883" s="15">
        <f>WEEKDAY($A6883,2)</f>
        <v/>
      </c>
      <c r="C6883" s="15">
        <f>HOUR($A6883)</f>
        <v/>
      </c>
      <c r="D6883" s="15">
        <f>IF(AND($A6883&gt;=Instellingen!$B$6,$A6883&lt;Instellingen!$B$7),1,0)</f>
        <v/>
      </c>
      <c r="E6883" s="15">
        <f>COUNTIF(tData[BezoekStart],"&lt;"&amp;($A6883+1/24))-COUNTIF(tData[BezoekEind],"&lt;="&amp;$A6883)</f>
        <v/>
      </c>
      <c r="F6883" s="15">
        <f>COUNTIF(tData[BezoekLangStart],"&lt;"&amp;($A6883+1/24))-COUNTIF(tData[BezoekLangEind],"&lt;="&amp;$A6883)</f>
        <v/>
      </c>
      <c r="G6883" s="15">
        <f>IF($D6883=1,$B6883*100+$C6883,-1)</f>
        <v/>
      </c>
      <c r="H6883" s="15">
        <f>IF($D6883=1,$B6883,-1)</f>
        <v/>
      </c>
      <c r="I6883" s="15">
        <f>IF($D6883=1,$C6883,-1)</f>
        <v/>
      </c>
    </row>
    <row r="6884">
      <c r="A6884" s="33" t="n">
        <v>45578.70833333334</v>
      </c>
      <c r="B6884" s="15">
        <f>WEEKDAY($A6884,2)</f>
        <v/>
      </c>
      <c r="C6884" s="15">
        <f>HOUR($A6884)</f>
        <v/>
      </c>
      <c r="D6884" s="15">
        <f>IF(AND($A6884&gt;=Instellingen!$B$6,$A6884&lt;Instellingen!$B$7),1,0)</f>
        <v/>
      </c>
      <c r="E6884" s="15">
        <f>COUNTIF(tData[BezoekStart],"&lt;"&amp;($A6884+1/24))-COUNTIF(tData[BezoekEind],"&lt;="&amp;$A6884)</f>
        <v/>
      </c>
      <c r="F6884" s="15">
        <f>COUNTIF(tData[BezoekLangStart],"&lt;"&amp;($A6884+1/24))-COUNTIF(tData[BezoekLangEind],"&lt;="&amp;$A6884)</f>
        <v/>
      </c>
      <c r="G6884" s="15">
        <f>IF($D6884=1,$B6884*100+$C6884,-1)</f>
        <v/>
      </c>
      <c r="H6884" s="15">
        <f>IF($D6884=1,$B6884,-1)</f>
        <v/>
      </c>
      <c r="I6884" s="15">
        <f>IF($D6884=1,$C6884,-1)</f>
        <v/>
      </c>
    </row>
    <row r="6885">
      <c r="A6885" s="33" t="n">
        <v>45578.75</v>
      </c>
      <c r="B6885" s="15">
        <f>WEEKDAY($A6885,2)</f>
        <v/>
      </c>
      <c r="C6885" s="15">
        <f>HOUR($A6885)</f>
        <v/>
      </c>
      <c r="D6885" s="15">
        <f>IF(AND($A6885&gt;=Instellingen!$B$6,$A6885&lt;Instellingen!$B$7),1,0)</f>
        <v/>
      </c>
      <c r="E6885" s="15">
        <f>COUNTIF(tData[BezoekStart],"&lt;"&amp;($A6885+1/24))-COUNTIF(tData[BezoekEind],"&lt;="&amp;$A6885)</f>
        <v/>
      </c>
      <c r="F6885" s="15">
        <f>COUNTIF(tData[BezoekLangStart],"&lt;"&amp;($A6885+1/24))-COUNTIF(tData[BezoekLangEind],"&lt;="&amp;$A6885)</f>
        <v/>
      </c>
      <c r="G6885" s="15">
        <f>IF($D6885=1,$B6885*100+$C6885,-1)</f>
        <v/>
      </c>
      <c r="H6885" s="15">
        <f>IF($D6885=1,$B6885,-1)</f>
        <v/>
      </c>
      <c r="I6885" s="15">
        <f>IF($D6885=1,$C6885,-1)</f>
        <v/>
      </c>
    </row>
    <row r="6886">
      <c r="A6886" s="33" t="n">
        <v>45578.79166666666</v>
      </c>
      <c r="B6886" s="15">
        <f>WEEKDAY($A6886,2)</f>
        <v/>
      </c>
      <c r="C6886" s="15">
        <f>HOUR($A6886)</f>
        <v/>
      </c>
      <c r="D6886" s="15">
        <f>IF(AND($A6886&gt;=Instellingen!$B$6,$A6886&lt;Instellingen!$B$7),1,0)</f>
        <v/>
      </c>
      <c r="E6886" s="15">
        <f>COUNTIF(tData[BezoekStart],"&lt;"&amp;($A6886+1/24))-COUNTIF(tData[BezoekEind],"&lt;="&amp;$A6886)</f>
        <v/>
      </c>
      <c r="F6886" s="15">
        <f>COUNTIF(tData[BezoekLangStart],"&lt;"&amp;($A6886+1/24))-COUNTIF(tData[BezoekLangEind],"&lt;="&amp;$A6886)</f>
        <v/>
      </c>
      <c r="G6886" s="15">
        <f>IF($D6886=1,$B6886*100+$C6886,-1)</f>
        <v/>
      </c>
      <c r="H6886" s="15">
        <f>IF($D6886=1,$B6886,-1)</f>
        <v/>
      </c>
      <c r="I6886" s="15">
        <f>IF($D6886=1,$C6886,-1)</f>
        <v/>
      </c>
    </row>
    <row r="6887">
      <c r="A6887" s="33" t="n">
        <v>45578.83333333334</v>
      </c>
      <c r="B6887" s="15">
        <f>WEEKDAY($A6887,2)</f>
        <v/>
      </c>
      <c r="C6887" s="15">
        <f>HOUR($A6887)</f>
        <v/>
      </c>
      <c r="D6887" s="15">
        <f>IF(AND($A6887&gt;=Instellingen!$B$6,$A6887&lt;Instellingen!$B$7),1,0)</f>
        <v/>
      </c>
      <c r="E6887" s="15">
        <f>COUNTIF(tData[BezoekStart],"&lt;"&amp;($A6887+1/24))-COUNTIF(tData[BezoekEind],"&lt;="&amp;$A6887)</f>
        <v/>
      </c>
      <c r="F6887" s="15">
        <f>COUNTIF(tData[BezoekLangStart],"&lt;"&amp;($A6887+1/24))-COUNTIF(tData[BezoekLangEind],"&lt;="&amp;$A6887)</f>
        <v/>
      </c>
      <c r="G6887" s="15">
        <f>IF($D6887=1,$B6887*100+$C6887,-1)</f>
        <v/>
      </c>
      <c r="H6887" s="15">
        <f>IF($D6887=1,$B6887,-1)</f>
        <v/>
      </c>
      <c r="I6887" s="15">
        <f>IF($D6887=1,$C6887,-1)</f>
        <v/>
      </c>
    </row>
    <row r="6888">
      <c r="A6888" s="33" t="n">
        <v>45578.875</v>
      </c>
      <c r="B6888" s="15">
        <f>WEEKDAY($A6888,2)</f>
        <v/>
      </c>
      <c r="C6888" s="15">
        <f>HOUR($A6888)</f>
        <v/>
      </c>
      <c r="D6888" s="15">
        <f>IF(AND($A6888&gt;=Instellingen!$B$6,$A6888&lt;Instellingen!$B$7),1,0)</f>
        <v/>
      </c>
      <c r="E6888" s="15">
        <f>COUNTIF(tData[BezoekStart],"&lt;"&amp;($A6888+1/24))-COUNTIF(tData[BezoekEind],"&lt;="&amp;$A6888)</f>
        <v/>
      </c>
      <c r="F6888" s="15">
        <f>COUNTIF(tData[BezoekLangStart],"&lt;"&amp;($A6888+1/24))-COUNTIF(tData[BezoekLangEind],"&lt;="&amp;$A6888)</f>
        <v/>
      </c>
      <c r="G6888" s="15">
        <f>IF($D6888=1,$B6888*100+$C6888,-1)</f>
        <v/>
      </c>
      <c r="H6888" s="15">
        <f>IF($D6888=1,$B6888,-1)</f>
        <v/>
      </c>
      <c r="I6888" s="15">
        <f>IF($D6888=1,$C6888,-1)</f>
        <v/>
      </c>
    </row>
    <row r="6889">
      <c r="A6889" s="33" t="n">
        <v>45578.91666666666</v>
      </c>
      <c r="B6889" s="15">
        <f>WEEKDAY($A6889,2)</f>
        <v/>
      </c>
      <c r="C6889" s="15">
        <f>HOUR($A6889)</f>
        <v/>
      </c>
      <c r="D6889" s="15">
        <f>IF(AND($A6889&gt;=Instellingen!$B$6,$A6889&lt;Instellingen!$B$7),1,0)</f>
        <v/>
      </c>
      <c r="E6889" s="15">
        <f>COUNTIF(tData[BezoekStart],"&lt;"&amp;($A6889+1/24))-COUNTIF(tData[BezoekEind],"&lt;="&amp;$A6889)</f>
        <v/>
      </c>
      <c r="F6889" s="15">
        <f>COUNTIF(tData[BezoekLangStart],"&lt;"&amp;($A6889+1/24))-COUNTIF(tData[BezoekLangEind],"&lt;="&amp;$A6889)</f>
        <v/>
      </c>
      <c r="G6889" s="15">
        <f>IF($D6889=1,$B6889*100+$C6889,-1)</f>
        <v/>
      </c>
      <c r="H6889" s="15">
        <f>IF($D6889=1,$B6889,-1)</f>
        <v/>
      </c>
      <c r="I6889" s="15">
        <f>IF($D6889=1,$C6889,-1)</f>
        <v/>
      </c>
    </row>
    <row r="6890">
      <c r="A6890" s="33" t="n">
        <v>45578.95833333334</v>
      </c>
      <c r="B6890" s="15">
        <f>WEEKDAY($A6890,2)</f>
        <v/>
      </c>
      <c r="C6890" s="15">
        <f>HOUR($A6890)</f>
        <v/>
      </c>
      <c r="D6890" s="15">
        <f>IF(AND($A6890&gt;=Instellingen!$B$6,$A6890&lt;Instellingen!$B$7),1,0)</f>
        <v/>
      </c>
      <c r="E6890" s="15">
        <f>COUNTIF(tData[BezoekStart],"&lt;"&amp;($A6890+1/24))-COUNTIF(tData[BezoekEind],"&lt;="&amp;$A6890)</f>
        <v/>
      </c>
      <c r="F6890" s="15">
        <f>COUNTIF(tData[BezoekLangStart],"&lt;"&amp;($A6890+1/24))-COUNTIF(tData[BezoekLangEind],"&lt;="&amp;$A6890)</f>
        <v/>
      </c>
      <c r="G6890" s="15">
        <f>IF($D6890=1,$B6890*100+$C6890,-1)</f>
        <v/>
      </c>
      <c r="H6890" s="15">
        <f>IF($D6890=1,$B6890,-1)</f>
        <v/>
      </c>
      <c r="I6890" s="15">
        <f>IF($D6890=1,$C6890,-1)</f>
        <v/>
      </c>
    </row>
    <row r="6891">
      <c r="A6891" s="33" t="n">
        <v>45579</v>
      </c>
      <c r="B6891" s="15">
        <f>WEEKDAY($A6891,2)</f>
        <v/>
      </c>
      <c r="C6891" s="15">
        <f>HOUR($A6891)</f>
        <v/>
      </c>
      <c r="D6891" s="15">
        <f>IF(AND($A6891&gt;=Instellingen!$B$6,$A6891&lt;Instellingen!$B$7),1,0)</f>
        <v/>
      </c>
      <c r="E6891" s="15">
        <f>COUNTIF(tData[BezoekStart],"&lt;"&amp;($A6891+1/24))-COUNTIF(tData[BezoekEind],"&lt;="&amp;$A6891)</f>
        <v/>
      </c>
      <c r="F6891" s="15">
        <f>COUNTIF(tData[BezoekLangStart],"&lt;"&amp;($A6891+1/24))-COUNTIF(tData[BezoekLangEind],"&lt;="&amp;$A6891)</f>
        <v/>
      </c>
      <c r="G6891" s="15">
        <f>IF($D6891=1,$B6891*100+$C6891,-1)</f>
        <v/>
      </c>
      <c r="H6891" s="15">
        <f>IF($D6891=1,$B6891,-1)</f>
        <v/>
      </c>
      <c r="I6891" s="15">
        <f>IF($D6891=1,$C6891,-1)</f>
        <v/>
      </c>
    </row>
    <row r="6892">
      <c r="A6892" s="33" t="n">
        <v>45579.04166666666</v>
      </c>
      <c r="B6892" s="15">
        <f>WEEKDAY($A6892,2)</f>
        <v/>
      </c>
      <c r="C6892" s="15">
        <f>HOUR($A6892)</f>
        <v/>
      </c>
      <c r="D6892" s="15">
        <f>IF(AND($A6892&gt;=Instellingen!$B$6,$A6892&lt;Instellingen!$B$7),1,0)</f>
        <v/>
      </c>
      <c r="E6892" s="15">
        <f>COUNTIF(tData[BezoekStart],"&lt;"&amp;($A6892+1/24))-COUNTIF(tData[BezoekEind],"&lt;="&amp;$A6892)</f>
        <v/>
      </c>
      <c r="F6892" s="15">
        <f>COUNTIF(tData[BezoekLangStart],"&lt;"&amp;($A6892+1/24))-COUNTIF(tData[BezoekLangEind],"&lt;="&amp;$A6892)</f>
        <v/>
      </c>
      <c r="G6892" s="15">
        <f>IF($D6892=1,$B6892*100+$C6892,-1)</f>
        <v/>
      </c>
      <c r="H6892" s="15">
        <f>IF($D6892=1,$B6892,-1)</f>
        <v/>
      </c>
      <c r="I6892" s="15">
        <f>IF($D6892=1,$C6892,-1)</f>
        <v/>
      </c>
    </row>
    <row r="6893">
      <c r="A6893" s="33" t="n">
        <v>45579.08333333334</v>
      </c>
      <c r="B6893" s="15">
        <f>WEEKDAY($A6893,2)</f>
        <v/>
      </c>
      <c r="C6893" s="15">
        <f>HOUR($A6893)</f>
        <v/>
      </c>
      <c r="D6893" s="15">
        <f>IF(AND($A6893&gt;=Instellingen!$B$6,$A6893&lt;Instellingen!$B$7),1,0)</f>
        <v/>
      </c>
      <c r="E6893" s="15">
        <f>COUNTIF(tData[BezoekStart],"&lt;"&amp;($A6893+1/24))-COUNTIF(tData[BezoekEind],"&lt;="&amp;$A6893)</f>
        <v/>
      </c>
      <c r="F6893" s="15">
        <f>COUNTIF(tData[BezoekLangStart],"&lt;"&amp;($A6893+1/24))-COUNTIF(tData[BezoekLangEind],"&lt;="&amp;$A6893)</f>
        <v/>
      </c>
      <c r="G6893" s="15">
        <f>IF($D6893=1,$B6893*100+$C6893,-1)</f>
        <v/>
      </c>
      <c r="H6893" s="15">
        <f>IF($D6893=1,$B6893,-1)</f>
        <v/>
      </c>
      <c r="I6893" s="15">
        <f>IF($D6893=1,$C6893,-1)</f>
        <v/>
      </c>
    </row>
    <row r="6894">
      <c r="A6894" s="33" t="n">
        <v>45579.125</v>
      </c>
      <c r="B6894" s="15">
        <f>WEEKDAY($A6894,2)</f>
        <v/>
      </c>
      <c r="C6894" s="15">
        <f>HOUR($A6894)</f>
        <v/>
      </c>
      <c r="D6894" s="15">
        <f>IF(AND($A6894&gt;=Instellingen!$B$6,$A6894&lt;Instellingen!$B$7),1,0)</f>
        <v/>
      </c>
      <c r="E6894" s="15">
        <f>COUNTIF(tData[BezoekStart],"&lt;"&amp;($A6894+1/24))-COUNTIF(tData[BezoekEind],"&lt;="&amp;$A6894)</f>
        <v/>
      </c>
      <c r="F6894" s="15">
        <f>COUNTIF(tData[BezoekLangStart],"&lt;"&amp;($A6894+1/24))-COUNTIF(tData[BezoekLangEind],"&lt;="&amp;$A6894)</f>
        <v/>
      </c>
      <c r="G6894" s="15">
        <f>IF($D6894=1,$B6894*100+$C6894,-1)</f>
        <v/>
      </c>
      <c r="H6894" s="15">
        <f>IF($D6894=1,$B6894,-1)</f>
        <v/>
      </c>
      <c r="I6894" s="15">
        <f>IF($D6894=1,$C6894,-1)</f>
        <v/>
      </c>
    </row>
    <row r="6895">
      <c r="A6895" s="33" t="n">
        <v>45579.16666666666</v>
      </c>
      <c r="B6895" s="15">
        <f>WEEKDAY($A6895,2)</f>
        <v/>
      </c>
      <c r="C6895" s="15">
        <f>HOUR($A6895)</f>
        <v/>
      </c>
      <c r="D6895" s="15">
        <f>IF(AND($A6895&gt;=Instellingen!$B$6,$A6895&lt;Instellingen!$B$7),1,0)</f>
        <v/>
      </c>
      <c r="E6895" s="15">
        <f>COUNTIF(tData[BezoekStart],"&lt;"&amp;($A6895+1/24))-COUNTIF(tData[BezoekEind],"&lt;="&amp;$A6895)</f>
        <v/>
      </c>
      <c r="F6895" s="15">
        <f>COUNTIF(tData[BezoekLangStart],"&lt;"&amp;($A6895+1/24))-COUNTIF(tData[BezoekLangEind],"&lt;="&amp;$A6895)</f>
        <v/>
      </c>
      <c r="G6895" s="15">
        <f>IF($D6895=1,$B6895*100+$C6895,-1)</f>
        <v/>
      </c>
      <c r="H6895" s="15">
        <f>IF($D6895=1,$B6895,-1)</f>
        <v/>
      </c>
      <c r="I6895" s="15">
        <f>IF($D6895=1,$C6895,-1)</f>
        <v/>
      </c>
    </row>
    <row r="6896">
      <c r="A6896" s="33" t="n">
        <v>45579.20833333334</v>
      </c>
      <c r="B6896" s="15">
        <f>WEEKDAY($A6896,2)</f>
        <v/>
      </c>
      <c r="C6896" s="15">
        <f>HOUR($A6896)</f>
        <v/>
      </c>
      <c r="D6896" s="15">
        <f>IF(AND($A6896&gt;=Instellingen!$B$6,$A6896&lt;Instellingen!$B$7),1,0)</f>
        <v/>
      </c>
      <c r="E6896" s="15">
        <f>COUNTIF(tData[BezoekStart],"&lt;"&amp;($A6896+1/24))-COUNTIF(tData[BezoekEind],"&lt;="&amp;$A6896)</f>
        <v/>
      </c>
      <c r="F6896" s="15">
        <f>COUNTIF(tData[BezoekLangStart],"&lt;"&amp;($A6896+1/24))-COUNTIF(tData[BezoekLangEind],"&lt;="&amp;$A6896)</f>
        <v/>
      </c>
      <c r="G6896" s="15">
        <f>IF($D6896=1,$B6896*100+$C6896,-1)</f>
        <v/>
      </c>
      <c r="H6896" s="15">
        <f>IF($D6896=1,$B6896,-1)</f>
        <v/>
      </c>
      <c r="I6896" s="15">
        <f>IF($D6896=1,$C6896,-1)</f>
        <v/>
      </c>
    </row>
    <row r="6897">
      <c r="A6897" s="33" t="n">
        <v>45579.25</v>
      </c>
      <c r="B6897" s="15">
        <f>WEEKDAY($A6897,2)</f>
        <v/>
      </c>
      <c r="C6897" s="15">
        <f>HOUR($A6897)</f>
        <v/>
      </c>
      <c r="D6897" s="15">
        <f>IF(AND($A6897&gt;=Instellingen!$B$6,$A6897&lt;Instellingen!$B$7),1,0)</f>
        <v/>
      </c>
      <c r="E6897" s="15">
        <f>COUNTIF(tData[BezoekStart],"&lt;"&amp;($A6897+1/24))-COUNTIF(tData[BezoekEind],"&lt;="&amp;$A6897)</f>
        <v/>
      </c>
      <c r="F6897" s="15">
        <f>COUNTIF(tData[BezoekLangStart],"&lt;"&amp;($A6897+1/24))-COUNTIF(tData[BezoekLangEind],"&lt;="&amp;$A6897)</f>
        <v/>
      </c>
      <c r="G6897" s="15">
        <f>IF($D6897=1,$B6897*100+$C6897,-1)</f>
        <v/>
      </c>
      <c r="H6897" s="15">
        <f>IF($D6897=1,$B6897,-1)</f>
        <v/>
      </c>
      <c r="I6897" s="15">
        <f>IF($D6897=1,$C6897,-1)</f>
        <v/>
      </c>
    </row>
    <row r="6898">
      <c r="A6898" s="33" t="n">
        <v>45579.29166666666</v>
      </c>
      <c r="B6898" s="15">
        <f>WEEKDAY($A6898,2)</f>
        <v/>
      </c>
      <c r="C6898" s="15">
        <f>HOUR($A6898)</f>
        <v/>
      </c>
      <c r="D6898" s="15">
        <f>IF(AND($A6898&gt;=Instellingen!$B$6,$A6898&lt;Instellingen!$B$7),1,0)</f>
        <v/>
      </c>
      <c r="E6898" s="15">
        <f>COUNTIF(tData[BezoekStart],"&lt;"&amp;($A6898+1/24))-COUNTIF(tData[BezoekEind],"&lt;="&amp;$A6898)</f>
        <v/>
      </c>
      <c r="F6898" s="15">
        <f>COUNTIF(tData[BezoekLangStart],"&lt;"&amp;($A6898+1/24))-COUNTIF(tData[BezoekLangEind],"&lt;="&amp;$A6898)</f>
        <v/>
      </c>
      <c r="G6898" s="15">
        <f>IF($D6898=1,$B6898*100+$C6898,-1)</f>
        <v/>
      </c>
      <c r="H6898" s="15">
        <f>IF($D6898=1,$B6898,-1)</f>
        <v/>
      </c>
      <c r="I6898" s="15">
        <f>IF($D6898=1,$C6898,-1)</f>
        <v/>
      </c>
    </row>
    <row r="6899">
      <c r="A6899" s="33" t="n">
        <v>45579.33333333334</v>
      </c>
      <c r="B6899" s="15">
        <f>WEEKDAY($A6899,2)</f>
        <v/>
      </c>
      <c r="C6899" s="15">
        <f>HOUR($A6899)</f>
        <v/>
      </c>
      <c r="D6899" s="15">
        <f>IF(AND($A6899&gt;=Instellingen!$B$6,$A6899&lt;Instellingen!$B$7),1,0)</f>
        <v/>
      </c>
      <c r="E6899" s="15">
        <f>COUNTIF(tData[BezoekStart],"&lt;"&amp;($A6899+1/24))-COUNTIF(tData[BezoekEind],"&lt;="&amp;$A6899)</f>
        <v/>
      </c>
      <c r="F6899" s="15">
        <f>COUNTIF(tData[BezoekLangStart],"&lt;"&amp;($A6899+1/24))-COUNTIF(tData[BezoekLangEind],"&lt;="&amp;$A6899)</f>
        <v/>
      </c>
      <c r="G6899" s="15">
        <f>IF($D6899=1,$B6899*100+$C6899,-1)</f>
        <v/>
      </c>
      <c r="H6899" s="15">
        <f>IF($D6899=1,$B6899,-1)</f>
        <v/>
      </c>
      <c r="I6899" s="15">
        <f>IF($D6899=1,$C6899,-1)</f>
        <v/>
      </c>
    </row>
    <row r="6900">
      <c r="A6900" s="33" t="n">
        <v>45579.375</v>
      </c>
      <c r="B6900" s="15">
        <f>WEEKDAY($A6900,2)</f>
        <v/>
      </c>
      <c r="C6900" s="15">
        <f>HOUR($A6900)</f>
        <v/>
      </c>
      <c r="D6900" s="15">
        <f>IF(AND($A6900&gt;=Instellingen!$B$6,$A6900&lt;Instellingen!$B$7),1,0)</f>
        <v/>
      </c>
      <c r="E6900" s="15">
        <f>COUNTIF(tData[BezoekStart],"&lt;"&amp;($A6900+1/24))-COUNTIF(tData[BezoekEind],"&lt;="&amp;$A6900)</f>
        <v/>
      </c>
      <c r="F6900" s="15">
        <f>COUNTIF(tData[BezoekLangStart],"&lt;"&amp;($A6900+1/24))-COUNTIF(tData[BezoekLangEind],"&lt;="&amp;$A6900)</f>
        <v/>
      </c>
      <c r="G6900" s="15">
        <f>IF($D6900=1,$B6900*100+$C6900,-1)</f>
        <v/>
      </c>
      <c r="H6900" s="15">
        <f>IF($D6900=1,$B6900,-1)</f>
        <v/>
      </c>
      <c r="I6900" s="15">
        <f>IF($D6900=1,$C6900,-1)</f>
        <v/>
      </c>
    </row>
    <row r="6901">
      <c r="A6901" s="33" t="n">
        <v>45579.41666666666</v>
      </c>
      <c r="B6901" s="15">
        <f>WEEKDAY($A6901,2)</f>
        <v/>
      </c>
      <c r="C6901" s="15">
        <f>HOUR($A6901)</f>
        <v/>
      </c>
      <c r="D6901" s="15">
        <f>IF(AND($A6901&gt;=Instellingen!$B$6,$A6901&lt;Instellingen!$B$7),1,0)</f>
        <v/>
      </c>
      <c r="E6901" s="15">
        <f>COUNTIF(tData[BezoekStart],"&lt;"&amp;($A6901+1/24))-COUNTIF(tData[BezoekEind],"&lt;="&amp;$A6901)</f>
        <v/>
      </c>
      <c r="F6901" s="15">
        <f>COUNTIF(tData[BezoekLangStart],"&lt;"&amp;($A6901+1/24))-COUNTIF(tData[BezoekLangEind],"&lt;="&amp;$A6901)</f>
        <v/>
      </c>
      <c r="G6901" s="15">
        <f>IF($D6901=1,$B6901*100+$C6901,-1)</f>
        <v/>
      </c>
      <c r="H6901" s="15">
        <f>IF($D6901=1,$B6901,-1)</f>
        <v/>
      </c>
      <c r="I6901" s="15">
        <f>IF($D6901=1,$C6901,-1)</f>
        <v/>
      </c>
    </row>
    <row r="6902">
      <c r="A6902" s="33" t="n">
        <v>45579.45833333334</v>
      </c>
      <c r="B6902" s="15">
        <f>WEEKDAY($A6902,2)</f>
        <v/>
      </c>
      <c r="C6902" s="15">
        <f>HOUR($A6902)</f>
        <v/>
      </c>
      <c r="D6902" s="15">
        <f>IF(AND($A6902&gt;=Instellingen!$B$6,$A6902&lt;Instellingen!$B$7),1,0)</f>
        <v/>
      </c>
      <c r="E6902" s="15">
        <f>COUNTIF(tData[BezoekStart],"&lt;"&amp;($A6902+1/24))-COUNTIF(tData[BezoekEind],"&lt;="&amp;$A6902)</f>
        <v/>
      </c>
      <c r="F6902" s="15">
        <f>COUNTIF(tData[BezoekLangStart],"&lt;"&amp;($A6902+1/24))-COUNTIF(tData[BezoekLangEind],"&lt;="&amp;$A6902)</f>
        <v/>
      </c>
      <c r="G6902" s="15">
        <f>IF($D6902=1,$B6902*100+$C6902,-1)</f>
        <v/>
      </c>
      <c r="H6902" s="15">
        <f>IF($D6902=1,$B6902,-1)</f>
        <v/>
      </c>
      <c r="I6902" s="15">
        <f>IF($D6902=1,$C6902,-1)</f>
        <v/>
      </c>
    </row>
    <row r="6903">
      <c r="A6903" s="33" t="n">
        <v>45579.5</v>
      </c>
      <c r="B6903" s="15">
        <f>WEEKDAY($A6903,2)</f>
        <v/>
      </c>
      <c r="C6903" s="15">
        <f>HOUR($A6903)</f>
        <v/>
      </c>
      <c r="D6903" s="15">
        <f>IF(AND($A6903&gt;=Instellingen!$B$6,$A6903&lt;Instellingen!$B$7),1,0)</f>
        <v/>
      </c>
      <c r="E6903" s="15">
        <f>COUNTIF(tData[BezoekStart],"&lt;"&amp;($A6903+1/24))-COUNTIF(tData[BezoekEind],"&lt;="&amp;$A6903)</f>
        <v/>
      </c>
      <c r="F6903" s="15">
        <f>COUNTIF(tData[BezoekLangStart],"&lt;"&amp;($A6903+1/24))-COUNTIF(tData[BezoekLangEind],"&lt;="&amp;$A6903)</f>
        <v/>
      </c>
      <c r="G6903" s="15">
        <f>IF($D6903=1,$B6903*100+$C6903,-1)</f>
        <v/>
      </c>
      <c r="H6903" s="15">
        <f>IF($D6903=1,$B6903,-1)</f>
        <v/>
      </c>
      <c r="I6903" s="15">
        <f>IF($D6903=1,$C6903,-1)</f>
        <v/>
      </c>
    </row>
    <row r="6904">
      <c r="A6904" s="33" t="n">
        <v>45579.54166666666</v>
      </c>
      <c r="B6904" s="15">
        <f>WEEKDAY($A6904,2)</f>
        <v/>
      </c>
      <c r="C6904" s="15">
        <f>HOUR($A6904)</f>
        <v/>
      </c>
      <c r="D6904" s="15">
        <f>IF(AND($A6904&gt;=Instellingen!$B$6,$A6904&lt;Instellingen!$B$7),1,0)</f>
        <v/>
      </c>
      <c r="E6904" s="15">
        <f>COUNTIF(tData[BezoekStart],"&lt;"&amp;($A6904+1/24))-COUNTIF(tData[BezoekEind],"&lt;="&amp;$A6904)</f>
        <v/>
      </c>
      <c r="F6904" s="15">
        <f>COUNTIF(tData[BezoekLangStart],"&lt;"&amp;($A6904+1/24))-COUNTIF(tData[BezoekLangEind],"&lt;="&amp;$A6904)</f>
        <v/>
      </c>
      <c r="G6904" s="15">
        <f>IF($D6904=1,$B6904*100+$C6904,-1)</f>
        <v/>
      </c>
      <c r="H6904" s="15">
        <f>IF($D6904=1,$B6904,-1)</f>
        <v/>
      </c>
      <c r="I6904" s="15">
        <f>IF($D6904=1,$C6904,-1)</f>
        <v/>
      </c>
    </row>
    <row r="6905">
      <c r="A6905" s="33" t="n">
        <v>45579.58333333334</v>
      </c>
      <c r="B6905" s="15">
        <f>WEEKDAY($A6905,2)</f>
        <v/>
      </c>
      <c r="C6905" s="15">
        <f>HOUR($A6905)</f>
        <v/>
      </c>
      <c r="D6905" s="15">
        <f>IF(AND($A6905&gt;=Instellingen!$B$6,$A6905&lt;Instellingen!$B$7),1,0)</f>
        <v/>
      </c>
      <c r="E6905" s="15">
        <f>COUNTIF(tData[BezoekStart],"&lt;"&amp;($A6905+1/24))-COUNTIF(tData[BezoekEind],"&lt;="&amp;$A6905)</f>
        <v/>
      </c>
      <c r="F6905" s="15">
        <f>COUNTIF(tData[BezoekLangStart],"&lt;"&amp;($A6905+1/24))-COUNTIF(tData[BezoekLangEind],"&lt;="&amp;$A6905)</f>
        <v/>
      </c>
      <c r="G6905" s="15">
        <f>IF($D6905=1,$B6905*100+$C6905,-1)</f>
        <v/>
      </c>
      <c r="H6905" s="15">
        <f>IF($D6905=1,$B6905,-1)</f>
        <v/>
      </c>
      <c r="I6905" s="15">
        <f>IF($D6905=1,$C6905,-1)</f>
        <v/>
      </c>
    </row>
    <row r="6906">
      <c r="A6906" s="33" t="n">
        <v>45579.625</v>
      </c>
      <c r="B6906" s="15">
        <f>WEEKDAY($A6906,2)</f>
        <v/>
      </c>
      <c r="C6906" s="15">
        <f>HOUR($A6906)</f>
        <v/>
      </c>
      <c r="D6906" s="15">
        <f>IF(AND($A6906&gt;=Instellingen!$B$6,$A6906&lt;Instellingen!$B$7),1,0)</f>
        <v/>
      </c>
      <c r="E6906" s="15">
        <f>COUNTIF(tData[BezoekStart],"&lt;"&amp;($A6906+1/24))-COUNTIF(tData[BezoekEind],"&lt;="&amp;$A6906)</f>
        <v/>
      </c>
      <c r="F6906" s="15">
        <f>COUNTIF(tData[BezoekLangStart],"&lt;"&amp;($A6906+1/24))-COUNTIF(tData[BezoekLangEind],"&lt;="&amp;$A6906)</f>
        <v/>
      </c>
      <c r="G6906" s="15">
        <f>IF($D6906=1,$B6906*100+$C6906,-1)</f>
        <v/>
      </c>
      <c r="H6906" s="15">
        <f>IF($D6906=1,$B6906,-1)</f>
        <v/>
      </c>
      <c r="I6906" s="15">
        <f>IF($D6906=1,$C6906,-1)</f>
        <v/>
      </c>
    </row>
    <row r="6907">
      <c r="A6907" s="33" t="n">
        <v>45579.66666666666</v>
      </c>
      <c r="B6907" s="15">
        <f>WEEKDAY($A6907,2)</f>
        <v/>
      </c>
      <c r="C6907" s="15">
        <f>HOUR($A6907)</f>
        <v/>
      </c>
      <c r="D6907" s="15">
        <f>IF(AND($A6907&gt;=Instellingen!$B$6,$A6907&lt;Instellingen!$B$7),1,0)</f>
        <v/>
      </c>
      <c r="E6907" s="15">
        <f>COUNTIF(tData[BezoekStart],"&lt;"&amp;($A6907+1/24))-COUNTIF(tData[BezoekEind],"&lt;="&amp;$A6907)</f>
        <v/>
      </c>
      <c r="F6907" s="15">
        <f>COUNTIF(tData[BezoekLangStart],"&lt;"&amp;($A6907+1/24))-COUNTIF(tData[BezoekLangEind],"&lt;="&amp;$A6907)</f>
        <v/>
      </c>
      <c r="G6907" s="15">
        <f>IF($D6907=1,$B6907*100+$C6907,-1)</f>
        <v/>
      </c>
      <c r="H6907" s="15">
        <f>IF($D6907=1,$B6907,-1)</f>
        <v/>
      </c>
      <c r="I6907" s="15">
        <f>IF($D6907=1,$C6907,-1)</f>
        <v/>
      </c>
    </row>
    <row r="6908">
      <c r="A6908" s="33" t="n">
        <v>45579.70833333334</v>
      </c>
      <c r="B6908" s="15">
        <f>WEEKDAY($A6908,2)</f>
        <v/>
      </c>
      <c r="C6908" s="15">
        <f>HOUR($A6908)</f>
        <v/>
      </c>
      <c r="D6908" s="15">
        <f>IF(AND($A6908&gt;=Instellingen!$B$6,$A6908&lt;Instellingen!$B$7),1,0)</f>
        <v/>
      </c>
      <c r="E6908" s="15">
        <f>COUNTIF(tData[BezoekStart],"&lt;"&amp;($A6908+1/24))-COUNTIF(tData[BezoekEind],"&lt;="&amp;$A6908)</f>
        <v/>
      </c>
      <c r="F6908" s="15">
        <f>COUNTIF(tData[BezoekLangStart],"&lt;"&amp;($A6908+1/24))-COUNTIF(tData[BezoekLangEind],"&lt;="&amp;$A6908)</f>
        <v/>
      </c>
      <c r="G6908" s="15">
        <f>IF($D6908=1,$B6908*100+$C6908,-1)</f>
        <v/>
      </c>
      <c r="H6908" s="15">
        <f>IF($D6908=1,$B6908,-1)</f>
        <v/>
      </c>
      <c r="I6908" s="15">
        <f>IF($D6908=1,$C6908,-1)</f>
        <v/>
      </c>
    </row>
    <row r="6909">
      <c r="A6909" s="33" t="n">
        <v>45579.75</v>
      </c>
      <c r="B6909" s="15">
        <f>WEEKDAY($A6909,2)</f>
        <v/>
      </c>
      <c r="C6909" s="15">
        <f>HOUR($A6909)</f>
        <v/>
      </c>
      <c r="D6909" s="15">
        <f>IF(AND($A6909&gt;=Instellingen!$B$6,$A6909&lt;Instellingen!$B$7),1,0)</f>
        <v/>
      </c>
      <c r="E6909" s="15">
        <f>COUNTIF(tData[BezoekStart],"&lt;"&amp;($A6909+1/24))-COUNTIF(tData[BezoekEind],"&lt;="&amp;$A6909)</f>
        <v/>
      </c>
      <c r="F6909" s="15">
        <f>COUNTIF(tData[BezoekLangStart],"&lt;"&amp;($A6909+1/24))-COUNTIF(tData[BezoekLangEind],"&lt;="&amp;$A6909)</f>
        <v/>
      </c>
      <c r="G6909" s="15">
        <f>IF($D6909=1,$B6909*100+$C6909,-1)</f>
        <v/>
      </c>
      <c r="H6909" s="15">
        <f>IF($D6909=1,$B6909,-1)</f>
        <v/>
      </c>
      <c r="I6909" s="15">
        <f>IF($D6909=1,$C6909,-1)</f>
        <v/>
      </c>
    </row>
    <row r="6910">
      <c r="A6910" s="33" t="n">
        <v>45579.79166666666</v>
      </c>
      <c r="B6910" s="15">
        <f>WEEKDAY($A6910,2)</f>
        <v/>
      </c>
      <c r="C6910" s="15">
        <f>HOUR($A6910)</f>
        <v/>
      </c>
      <c r="D6910" s="15">
        <f>IF(AND($A6910&gt;=Instellingen!$B$6,$A6910&lt;Instellingen!$B$7),1,0)</f>
        <v/>
      </c>
      <c r="E6910" s="15">
        <f>COUNTIF(tData[BezoekStart],"&lt;"&amp;($A6910+1/24))-COUNTIF(tData[BezoekEind],"&lt;="&amp;$A6910)</f>
        <v/>
      </c>
      <c r="F6910" s="15">
        <f>COUNTIF(tData[BezoekLangStart],"&lt;"&amp;($A6910+1/24))-COUNTIF(tData[BezoekLangEind],"&lt;="&amp;$A6910)</f>
        <v/>
      </c>
      <c r="G6910" s="15">
        <f>IF($D6910=1,$B6910*100+$C6910,-1)</f>
        <v/>
      </c>
      <c r="H6910" s="15">
        <f>IF($D6910=1,$B6910,-1)</f>
        <v/>
      </c>
      <c r="I6910" s="15">
        <f>IF($D6910=1,$C6910,-1)</f>
        <v/>
      </c>
    </row>
    <row r="6911">
      <c r="A6911" s="33" t="n">
        <v>45579.83333333334</v>
      </c>
      <c r="B6911" s="15">
        <f>WEEKDAY($A6911,2)</f>
        <v/>
      </c>
      <c r="C6911" s="15">
        <f>HOUR($A6911)</f>
        <v/>
      </c>
      <c r="D6911" s="15">
        <f>IF(AND($A6911&gt;=Instellingen!$B$6,$A6911&lt;Instellingen!$B$7),1,0)</f>
        <v/>
      </c>
      <c r="E6911" s="15">
        <f>COUNTIF(tData[BezoekStart],"&lt;"&amp;($A6911+1/24))-COUNTIF(tData[BezoekEind],"&lt;="&amp;$A6911)</f>
        <v/>
      </c>
      <c r="F6911" s="15">
        <f>COUNTIF(tData[BezoekLangStart],"&lt;"&amp;($A6911+1/24))-COUNTIF(tData[BezoekLangEind],"&lt;="&amp;$A6911)</f>
        <v/>
      </c>
      <c r="G6911" s="15">
        <f>IF($D6911=1,$B6911*100+$C6911,-1)</f>
        <v/>
      </c>
      <c r="H6911" s="15">
        <f>IF($D6911=1,$B6911,-1)</f>
        <v/>
      </c>
      <c r="I6911" s="15">
        <f>IF($D6911=1,$C6911,-1)</f>
        <v/>
      </c>
    </row>
    <row r="6912">
      <c r="A6912" s="33" t="n">
        <v>45579.875</v>
      </c>
      <c r="B6912" s="15">
        <f>WEEKDAY($A6912,2)</f>
        <v/>
      </c>
      <c r="C6912" s="15">
        <f>HOUR($A6912)</f>
        <v/>
      </c>
      <c r="D6912" s="15">
        <f>IF(AND($A6912&gt;=Instellingen!$B$6,$A6912&lt;Instellingen!$B$7),1,0)</f>
        <v/>
      </c>
      <c r="E6912" s="15">
        <f>COUNTIF(tData[BezoekStart],"&lt;"&amp;($A6912+1/24))-COUNTIF(tData[BezoekEind],"&lt;="&amp;$A6912)</f>
        <v/>
      </c>
      <c r="F6912" s="15">
        <f>COUNTIF(tData[BezoekLangStart],"&lt;"&amp;($A6912+1/24))-COUNTIF(tData[BezoekLangEind],"&lt;="&amp;$A6912)</f>
        <v/>
      </c>
      <c r="G6912" s="15">
        <f>IF($D6912=1,$B6912*100+$C6912,-1)</f>
        <v/>
      </c>
      <c r="H6912" s="15">
        <f>IF($D6912=1,$B6912,-1)</f>
        <v/>
      </c>
      <c r="I6912" s="15">
        <f>IF($D6912=1,$C6912,-1)</f>
        <v/>
      </c>
    </row>
    <row r="6913">
      <c r="A6913" s="33" t="n">
        <v>45579.91666666666</v>
      </c>
      <c r="B6913" s="15">
        <f>WEEKDAY($A6913,2)</f>
        <v/>
      </c>
      <c r="C6913" s="15">
        <f>HOUR($A6913)</f>
        <v/>
      </c>
      <c r="D6913" s="15">
        <f>IF(AND($A6913&gt;=Instellingen!$B$6,$A6913&lt;Instellingen!$B$7),1,0)</f>
        <v/>
      </c>
      <c r="E6913" s="15">
        <f>COUNTIF(tData[BezoekStart],"&lt;"&amp;($A6913+1/24))-COUNTIF(tData[BezoekEind],"&lt;="&amp;$A6913)</f>
        <v/>
      </c>
      <c r="F6913" s="15">
        <f>COUNTIF(tData[BezoekLangStart],"&lt;"&amp;($A6913+1/24))-COUNTIF(tData[BezoekLangEind],"&lt;="&amp;$A6913)</f>
        <v/>
      </c>
      <c r="G6913" s="15">
        <f>IF($D6913=1,$B6913*100+$C6913,-1)</f>
        <v/>
      </c>
      <c r="H6913" s="15">
        <f>IF($D6913=1,$B6913,-1)</f>
        <v/>
      </c>
      <c r="I6913" s="15">
        <f>IF($D6913=1,$C6913,-1)</f>
        <v/>
      </c>
    </row>
    <row r="6914">
      <c r="A6914" s="33" t="n">
        <v>45579.95833333334</v>
      </c>
      <c r="B6914" s="15">
        <f>WEEKDAY($A6914,2)</f>
        <v/>
      </c>
      <c r="C6914" s="15">
        <f>HOUR($A6914)</f>
        <v/>
      </c>
      <c r="D6914" s="15">
        <f>IF(AND($A6914&gt;=Instellingen!$B$6,$A6914&lt;Instellingen!$B$7),1,0)</f>
        <v/>
      </c>
      <c r="E6914" s="15">
        <f>COUNTIF(tData[BezoekStart],"&lt;"&amp;($A6914+1/24))-COUNTIF(tData[BezoekEind],"&lt;="&amp;$A6914)</f>
        <v/>
      </c>
      <c r="F6914" s="15">
        <f>COUNTIF(tData[BezoekLangStart],"&lt;"&amp;($A6914+1/24))-COUNTIF(tData[BezoekLangEind],"&lt;="&amp;$A6914)</f>
        <v/>
      </c>
      <c r="G6914" s="15">
        <f>IF($D6914=1,$B6914*100+$C6914,-1)</f>
        <v/>
      </c>
      <c r="H6914" s="15">
        <f>IF($D6914=1,$B6914,-1)</f>
        <v/>
      </c>
      <c r="I6914" s="15">
        <f>IF($D6914=1,$C6914,-1)</f>
        <v/>
      </c>
    </row>
    <row r="6915">
      <c r="A6915" s="33" t="n">
        <v>45580</v>
      </c>
      <c r="B6915" s="15">
        <f>WEEKDAY($A6915,2)</f>
        <v/>
      </c>
      <c r="C6915" s="15">
        <f>HOUR($A6915)</f>
        <v/>
      </c>
      <c r="D6915" s="15">
        <f>IF(AND($A6915&gt;=Instellingen!$B$6,$A6915&lt;Instellingen!$B$7),1,0)</f>
        <v/>
      </c>
      <c r="E6915" s="15">
        <f>COUNTIF(tData[BezoekStart],"&lt;"&amp;($A6915+1/24))-COUNTIF(tData[BezoekEind],"&lt;="&amp;$A6915)</f>
        <v/>
      </c>
      <c r="F6915" s="15">
        <f>COUNTIF(tData[BezoekLangStart],"&lt;"&amp;($A6915+1/24))-COUNTIF(tData[BezoekLangEind],"&lt;="&amp;$A6915)</f>
        <v/>
      </c>
      <c r="G6915" s="15">
        <f>IF($D6915=1,$B6915*100+$C6915,-1)</f>
        <v/>
      </c>
      <c r="H6915" s="15">
        <f>IF($D6915=1,$B6915,-1)</f>
        <v/>
      </c>
      <c r="I6915" s="15">
        <f>IF($D6915=1,$C6915,-1)</f>
        <v/>
      </c>
    </row>
    <row r="6916">
      <c r="A6916" s="33" t="n">
        <v>45580.04166666666</v>
      </c>
      <c r="B6916" s="15">
        <f>WEEKDAY($A6916,2)</f>
        <v/>
      </c>
      <c r="C6916" s="15">
        <f>HOUR($A6916)</f>
        <v/>
      </c>
      <c r="D6916" s="15">
        <f>IF(AND($A6916&gt;=Instellingen!$B$6,$A6916&lt;Instellingen!$B$7),1,0)</f>
        <v/>
      </c>
      <c r="E6916" s="15">
        <f>COUNTIF(tData[BezoekStart],"&lt;"&amp;($A6916+1/24))-COUNTIF(tData[BezoekEind],"&lt;="&amp;$A6916)</f>
        <v/>
      </c>
      <c r="F6916" s="15">
        <f>COUNTIF(tData[BezoekLangStart],"&lt;"&amp;($A6916+1/24))-COUNTIF(tData[BezoekLangEind],"&lt;="&amp;$A6916)</f>
        <v/>
      </c>
      <c r="G6916" s="15">
        <f>IF($D6916=1,$B6916*100+$C6916,-1)</f>
        <v/>
      </c>
      <c r="H6916" s="15">
        <f>IF($D6916=1,$B6916,-1)</f>
        <v/>
      </c>
      <c r="I6916" s="15">
        <f>IF($D6916=1,$C6916,-1)</f>
        <v/>
      </c>
    </row>
    <row r="6917">
      <c r="A6917" s="33" t="n">
        <v>45580.08333333334</v>
      </c>
      <c r="B6917" s="15">
        <f>WEEKDAY($A6917,2)</f>
        <v/>
      </c>
      <c r="C6917" s="15">
        <f>HOUR($A6917)</f>
        <v/>
      </c>
      <c r="D6917" s="15">
        <f>IF(AND($A6917&gt;=Instellingen!$B$6,$A6917&lt;Instellingen!$B$7),1,0)</f>
        <v/>
      </c>
      <c r="E6917" s="15">
        <f>COUNTIF(tData[BezoekStart],"&lt;"&amp;($A6917+1/24))-COUNTIF(tData[BezoekEind],"&lt;="&amp;$A6917)</f>
        <v/>
      </c>
      <c r="F6917" s="15">
        <f>COUNTIF(tData[BezoekLangStart],"&lt;"&amp;($A6917+1/24))-COUNTIF(tData[BezoekLangEind],"&lt;="&amp;$A6917)</f>
        <v/>
      </c>
      <c r="G6917" s="15">
        <f>IF($D6917=1,$B6917*100+$C6917,-1)</f>
        <v/>
      </c>
      <c r="H6917" s="15">
        <f>IF($D6917=1,$B6917,-1)</f>
        <v/>
      </c>
      <c r="I6917" s="15">
        <f>IF($D6917=1,$C6917,-1)</f>
        <v/>
      </c>
    </row>
    <row r="6918">
      <c r="A6918" s="33" t="n">
        <v>45580.125</v>
      </c>
      <c r="B6918" s="15">
        <f>WEEKDAY($A6918,2)</f>
        <v/>
      </c>
      <c r="C6918" s="15">
        <f>HOUR($A6918)</f>
        <v/>
      </c>
      <c r="D6918" s="15">
        <f>IF(AND($A6918&gt;=Instellingen!$B$6,$A6918&lt;Instellingen!$B$7),1,0)</f>
        <v/>
      </c>
      <c r="E6918" s="15">
        <f>COUNTIF(tData[BezoekStart],"&lt;"&amp;($A6918+1/24))-COUNTIF(tData[BezoekEind],"&lt;="&amp;$A6918)</f>
        <v/>
      </c>
      <c r="F6918" s="15">
        <f>COUNTIF(tData[BezoekLangStart],"&lt;"&amp;($A6918+1/24))-COUNTIF(tData[BezoekLangEind],"&lt;="&amp;$A6918)</f>
        <v/>
      </c>
      <c r="G6918" s="15">
        <f>IF($D6918=1,$B6918*100+$C6918,-1)</f>
        <v/>
      </c>
      <c r="H6918" s="15">
        <f>IF($D6918=1,$B6918,-1)</f>
        <v/>
      </c>
      <c r="I6918" s="15">
        <f>IF($D6918=1,$C6918,-1)</f>
        <v/>
      </c>
    </row>
    <row r="6919">
      <c r="A6919" s="33" t="n">
        <v>45580.16666666666</v>
      </c>
      <c r="B6919" s="15">
        <f>WEEKDAY($A6919,2)</f>
        <v/>
      </c>
      <c r="C6919" s="15">
        <f>HOUR($A6919)</f>
        <v/>
      </c>
      <c r="D6919" s="15">
        <f>IF(AND($A6919&gt;=Instellingen!$B$6,$A6919&lt;Instellingen!$B$7),1,0)</f>
        <v/>
      </c>
      <c r="E6919" s="15">
        <f>COUNTIF(tData[BezoekStart],"&lt;"&amp;($A6919+1/24))-COUNTIF(tData[BezoekEind],"&lt;="&amp;$A6919)</f>
        <v/>
      </c>
      <c r="F6919" s="15">
        <f>COUNTIF(tData[BezoekLangStart],"&lt;"&amp;($A6919+1/24))-COUNTIF(tData[BezoekLangEind],"&lt;="&amp;$A6919)</f>
        <v/>
      </c>
      <c r="G6919" s="15">
        <f>IF($D6919=1,$B6919*100+$C6919,-1)</f>
        <v/>
      </c>
      <c r="H6919" s="15">
        <f>IF($D6919=1,$B6919,-1)</f>
        <v/>
      </c>
      <c r="I6919" s="15">
        <f>IF($D6919=1,$C6919,-1)</f>
        <v/>
      </c>
    </row>
    <row r="6920">
      <c r="A6920" s="33" t="n">
        <v>45580.20833333334</v>
      </c>
      <c r="B6920" s="15">
        <f>WEEKDAY($A6920,2)</f>
        <v/>
      </c>
      <c r="C6920" s="15">
        <f>HOUR($A6920)</f>
        <v/>
      </c>
      <c r="D6920" s="15">
        <f>IF(AND($A6920&gt;=Instellingen!$B$6,$A6920&lt;Instellingen!$B$7),1,0)</f>
        <v/>
      </c>
      <c r="E6920" s="15">
        <f>COUNTIF(tData[BezoekStart],"&lt;"&amp;($A6920+1/24))-COUNTIF(tData[BezoekEind],"&lt;="&amp;$A6920)</f>
        <v/>
      </c>
      <c r="F6920" s="15">
        <f>COUNTIF(tData[BezoekLangStart],"&lt;"&amp;($A6920+1/24))-COUNTIF(tData[BezoekLangEind],"&lt;="&amp;$A6920)</f>
        <v/>
      </c>
      <c r="G6920" s="15">
        <f>IF($D6920=1,$B6920*100+$C6920,-1)</f>
        <v/>
      </c>
      <c r="H6920" s="15">
        <f>IF($D6920=1,$B6920,-1)</f>
        <v/>
      </c>
      <c r="I6920" s="15">
        <f>IF($D6920=1,$C6920,-1)</f>
        <v/>
      </c>
    </row>
    <row r="6921">
      <c r="A6921" s="33" t="n">
        <v>45580.25</v>
      </c>
      <c r="B6921" s="15">
        <f>WEEKDAY($A6921,2)</f>
        <v/>
      </c>
      <c r="C6921" s="15">
        <f>HOUR($A6921)</f>
        <v/>
      </c>
      <c r="D6921" s="15">
        <f>IF(AND($A6921&gt;=Instellingen!$B$6,$A6921&lt;Instellingen!$B$7),1,0)</f>
        <v/>
      </c>
      <c r="E6921" s="15">
        <f>COUNTIF(tData[BezoekStart],"&lt;"&amp;($A6921+1/24))-COUNTIF(tData[BezoekEind],"&lt;="&amp;$A6921)</f>
        <v/>
      </c>
      <c r="F6921" s="15">
        <f>COUNTIF(tData[BezoekLangStart],"&lt;"&amp;($A6921+1/24))-COUNTIF(tData[BezoekLangEind],"&lt;="&amp;$A6921)</f>
        <v/>
      </c>
      <c r="G6921" s="15">
        <f>IF($D6921=1,$B6921*100+$C6921,-1)</f>
        <v/>
      </c>
      <c r="H6921" s="15">
        <f>IF($D6921=1,$B6921,-1)</f>
        <v/>
      </c>
      <c r="I6921" s="15">
        <f>IF($D6921=1,$C6921,-1)</f>
        <v/>
      </c>
    </row>
    <row r="6922">
      <c r="A6922" s="33" t="n">
        <v>45580.29166666666</v>
      </c>
      <c r="B6922" s="15">
        <f>WEEKDAY($A6922,2)</f>
        <v/>
      </c>
      <c r="C6922" s="15">
        <f>HOUR($A6922)</f>
        <v/>
      </c>
      <c r="D6922" s="15">
        <f>IF(AND($A6922&gt;=Instellingen!$B$6,$A6922&lt;Instellingen!$B$7),1,0)</f>
        <v/>
      </c>
      <c r="E6922" s="15">
        <f>COUNTIF(tData[BezoekStart],"&lt;"&amp;($A6922+1/24))-COUNTIF(tData[BezoekEind],"&lt;="&amp;$A6922)</f>
        <v/>
      </c>
      <c r="F6922" s="15">
        <f>COUNTIF(tData[BezoekLangStart],"&lt;"&amp;($A6922+1/24))-COUNTIF(tData[BezoekLangEind],"&lt;="&amp;$A6922)</f>
        <v/>
      </c>
      <c r="G6922" s="15">
        <f>IF($D6922=1,$B6922*100+$C6922,-1)</f>
        <v/>
      </c>
      <c r="H6922" s="15">
        <f>IF($D6922=1,$B6922,-1)</f>
        <v/>
      </c>
      <c r="I6922" s="15">
        <f>IF($D6922=1,$C6922,-1)</f>
        <v/>
      </c>
    </row>
    <row r="6923">
      <c r="A6923" s="33" t="n">
        <v>45580.33333333334</v>
      </c>
      <c r="B6923" s="15">
        <f>WEEKDAY($A6923,2)</f>
        <v/>
      </c>
      <c r="C6923" s="15">
        <f>HOUR($A6923)</f>
        <v/>
      </c>
      <c r="D6923" s="15">
        <f>IF(AND($A6923&gt;=Instellingen!$B$6,$A6923&lt;Instellingen!$B$7),1,0)</f>
        <v/>
      </c>
      <c r="E6923" s="15">
        <f>COUNTIF(tData[BezoekStart],"&lt;"&amp;($A6923+1/24))-COUNTIF(tData[BezoekEind],"&lt;="&amp;$A6923)</f>
        <v/>
      </c>
      <c r="F6923" s="15">
        <f>COUNTIF(tData[BezoekLangStart],"&lt;"&amp;($A6923+1/24))-COUNTIF(tData[BezoekLangEind],"&lt;="&amp;$A6923)</f>
        <v/>
      </c>
      <c r="G6923" s="15">
        <f>IF($D6923=1,$B6923*100+$C6923,-1)</f>
        <v/>
      </c>
      <c r="H6923" s="15">
        <f>IF($D6923=1,$B6923,-1)</f>
        <v/>
      </c>
      <c r="I6923" s="15">
        <f>IF($D6923=1,$C6923,-1)</f>
        <v/>
      </c>
    </row>
    <row r="6924">
      <c r="A6924" s="33" t="n">
        <v>45580.375</v>
      </c>
      <c r="B6924" s="15">
        <f>WEEKDAY($A6924,2)</f>
        <v/>
      </c>
      <c r="C6924" s="15">
        <f>HOUR($A6924)</f>
        <v/>
      </c>
      <c r="D6924" s="15">
        <f>IF(AND($A6924&gt;=Instellingen!$B$6,$A6924&lt;Instellingen!$B$7),1,0)</f>
        <v/>
      </c>
      <c r="E6924" s="15">
        <f>COUNTIF(tData[BezoekStart],"&lt;"&amp;($A6924+1/24))-COUNTIF(tData[BezoekEind],"&lt;="&amp;$A6924)</f>
        <v/>
      </c>
      <c r="F6924" s="15">
        <f>COUNTIF(tData[BezoekLangStart],"&lt;"&amp;($A6924+1/24))-COUNTIF(tData[BezoekLangEind],"&lt;="&amp;$A6924)</f>
        <v/>
      </c>
      <c r="G6924" s="15">
        <f>IF($D6924=1,$B6924*100+$C6924,-1)</f>
        <v/>
      </c>
      <c r="H6924" s="15">
        <f>IF($D6924=1,$B6924,-1)</f>
        <v/>
      </c>
      <c r="I6924" s="15">
        <f>IF($D6924=1,$C6924,-1)</f>
        <v/>
      </c>
    </row>
    <row r="6925">
      <c r="A6925" s="33" t="n">
        <v>45580.41666666666</v>
      </c>
      <c r="B6925" s="15">
        <f>WEEKDAY($A6925,2)</f>
        <v/>
      </c>
      <c r="C6925" s="15">
        <f>HOUR($A6925)</f>
        <v/>
      </c>
      <c r="D6925" s="15">
        <f>IF(AND($A6925&gt;=Instellingen!$B$6,$A6925&lt;Instellingen!$B$7),1,0)</f>
        <v/>
      </c>
      <c r="E6925" s="15">
        <f>COUNTIF(tData[BezoekStart],"&lt;"&amp;($A6925+1/24))-COUNTIF(tData[BezoekEind],"&lt;="&amp;$A6925)</f>
        <v/>
      </c>
      <c r="F6925" s="15">
        <f>COUNTIF(tData[BezoekLangStart],"&lt;"&amp;($A6925+1/24))-COUNTIF(tData[BezoekLangEind],"&lt;="&amp;$A6925)</f>
        <v/>
      </c>
      <c r="G6925" s="15">
        <f>IF($D6925=1,$B6925*100+$C6925,-1)</f>
        <v/>
      </c>
      <c r="H6925" s="15">
        <f>IF($D6925=1,$B6925,-1)</f>
        <v/>
      </c>
      <c r="I6925" s="15">
        <f>IF($D6925=1,$C6925,-1)</f>
        <v/>
      </c>
    </row>
    <row r="6926">
      <c r="A6926" s="33" t="n">
        <v>45580.45833333334</v>
      </c>
      <c r="B6926" s="15">
        <f>WEEKDAY($A6926,2)</f>
        <v/>
      </c>
      <c r="C6926" s="15">
        <f>HOUR($A6926)</f>
        <v/>
      </c>
      <c r="D6926" s="15">
        <f>IF(AND($A6926&gt;=Instellingen!$B$6,$A6926&lt;Instellingen!$B$7),1,0)</f>
        <v/>
      </c>
      <c r="E6926" s="15">
        <f>COUNTIF(tData[BezoekStart],"&lt;"&amp;($A6926+1/24))-COUNTIF(tData[BezoekEind],"&lt;="&amp;$A6926)</f>
        <v/>
      </c>
      <c r="F6926" s="15">
        <f>COUNTIF(tData[BezoekLangStart],"&lt;"&amp;($A6926+1/24))-COUNTIF(tData[BezoekLangEind],"&lt;="&amp;$A6926)</f>
        <v/>
      </c>
      <c r="G6926" s="15">
        <f>IF($D6926=1,$B6926*100+$C6926,-1)</f>
        <v/>
      </c>
      <c r="H6926" s="15">
        <f>IF($D6926=1,$B6926,-1)</f>
        <v/>
      </c>
      <c r="I6926" s="15">
        <f>IF($D6926=1,$C6926,-1)</f>
        <v/>
      </c>
    </row>
    <row r="6927">
      <c r="A6927" s="33" t="n">
        <v>45580.5</v>
      </c>
      <c r="B6927" s="15">
        <f>WEEKDAY($A6927,2)</f>
        <v/>
      </c>
      <c r="C6927" s="15">
        <f>HOUR($A6927)</f>
        <v/>
      </c>
      <c r="D6927" s="15">
        <f>IF(AND($A6927&gt;=Instellingen!$B$6,$A6927&lt;Instellingen!$B$7),1,0)</f>
        <v/>
      </c>
      <c r="E6927" s="15">
        <f>COUNTIF(tData[BezoekStart],"&lt;"&amp;($A6927+1/24))-COUNTIF(tData[BezoekEind],"&lt;="&amp;$A6927)</f>
        <v/>
      </c>
      <c r="F6927" s="15">
        <f>COUNTIF(tData[BezoekLangStart],"&lt;"&amp;($A6927+1/24))-COUNTIF(tData[BezoekLangEind],"&lt;="&amp;$A6927)</f>
        <v/>
      </c>
      <c r="G6927" s="15">
        <f>IF($D6927=1,$B6927*100+$C6927,-1)</f>
        <v/>
      </c>
      <c r="H6927" s="15">
        <f>IF($D6927=1,$B6927,-1)</f>
        <v/>
      </c>
      <c r="I6927" s="15">
        <f>IF($D6927=1,$C6927,-1)</f>
        <v/>
      </c>
    </row>
    <row r="6928">
      <c r="A6928" s="33" t="n">
        <v>45580.54166666666</v>
      </c>
      <c r="B6928" s="15">
        <f>WEEKDAY($A6928,2)</f>
        <v/>
      </c>
      <c r="C6928" s="15">
        <f>HOUR($A6928)</f>
        <v/>
      </c>
      <c r="D6928" s="15">
        <f>IF(AND($A6928&gt;=Instellingen!$B$6,$A6928&lt;Instellingen!$B$7),1,0)</f>
        <v/>
      </c>
      <c r="E6928" s="15">
        <f>COUNTIF(tData[BezoekStart],"&lt;"&amp;($A6928+1/24))-COUNTIF(tData[BezoekEind],"&lt;="&amp;$A6928)</f>
        <v/>
      </c>
      <c r="F6928" s="15">
        <f>COUNTIF(tData[BezoekLangStart],"&lt;"&amp;($A6928+1/24))-COUNTIF(tData[BezoekLangEind],"&lt;="&amp;$A6928)</f>
        <v/>
      </c>
      <c r="G6928" s="15">
        <f>IF($D6928=1,$B6928*100+$C6928,-1)</f>
        <v/>
      </c>
      <c r="H6928" s="15">
        <f>IF($D6928=1,$B6928,-1)</f>
        <v/>
      </c>
      <c r="I6928" s="15">
        <f>IF($D6928=1,$C6928,-1)</f>
        <v/>
      </c>
    </row>
    <row r="6929">
      <c r="A6929" s="33" t="n">
        <v>45580.58333333334</v>
      </c>
      <c r="B6929" s="15">
        <f>WEEKDAY($A6929,2)</f>
        <v/>
      </c>
      <c r="C6929" s="15">
        <f>HOUR($A6929)</f>
        <v/>
      </c>
      <c r="D6929" s="15">
        <f>IF(AND($A6929&gt;=Instellingen!$B$6,$A6929&lt;Instellingen!$B$7),1,0)</f>
        <v/>
      </c>
      <c r="E6929" s="15">
        <f>COUNTIF(tData[BezoekStart],"&lt;"&amp;($A6929+1/24))-COUNTIF(tData[BezoekEind],"&lt;="&amp;$A6929)</f>
        <v/>
      </c>
      <c r="F6929" s="15">
        <f>COUNTIF(tData[BezoekLangStart],"&lt;"&amp;($A6929+1/24))-COUNTIF(tData[BezoekLangEind],"&lt;="&amp;$A6929)</f>
        <v/>
      </c>
      <c r="G6929" s="15">
        <f>IF($D6929=1,$B6929*100+$C6929,-1)</f>
        <v/>
      </c>
      <c r="H6929" s="15">
        <f>IF($D6929=1,$B6929,-1)</f>
        <v/>
      </c>
      <c r="I6929" s="15">
        <f>IF($D6929=1,$C6929,-1)</f>
        <v/>
      </c>
    </row>
    <row r="6930">
      <c r="A6930" s="33" t="n">
        <v>45580.625</v>
      </c>
      <c r="B6930" s="15">
        <f>WEEKDAY($A6930,2)</f>
        <v/>
      </c>
      <c r="C6930" s="15">
        <f>HOUR($A6930)</f>
        <v/>
      </c>
      <c r="D6930" s="15">
        <f>IF(AND($A6930&gt;=Instellingen!$B$6,$A6930&lt;Instellingen!$B$7),1,0)</f>
        <v/>
      </c>
      <c r="E6930" s="15">
        <f>COUNTIF(tData[BezoekStart],"&lt;"&amp;($A6930+1/24))-COUNTIF(tData[BezoekEind],"&lt;="&amp;$A6930)</f>
        <v/>
      </c>
      <c r="F6930" s="15">
        <f>COUNTIF(tData[BezoekLangStart],"&lt;"&amp;($A6930+1/24))-COUNTIF(tData[BezoekLangEind],"&lt;="&amp;$A6930)</f>
        <v/>
      </c>
      <c r="G6930" s="15">
        <f>IF($D6930=1,$B6930*100+$C6930,-1)</f>
        <v/>
      </c>
      <c r="H6930" s="15">
        <f>IF($D6930=1,$B6930,-1)</f>
        <v/>
      </c>
      <c r="I6930" s="15">
        <f>IF($D6930=1,$C6930,-1)</f>
        <v/>
      </c>
    </row>
    <row r="6931">
      <c r="A6931" s="33" t="n">
        <v>45580.66666666666</v>
      </c>
      <c r="B6931" s="15">
        <f>WEEKDAY($A6931,2)</f>
        <v/>
      </c>
      <c r="C6931" s="15">
        <f>HOUR($A6931)</f>
        <v/>
      </c>
      <c r="D6931" s="15">
        <f>IF(AND($A6931&gt;=Instellingen!$B$6,$A6931&lt;Instellingen!$B$7),1,0)</f>
        <v/>
      </c>
      <c r="E6931" s="15">
        <f>COUNTIF(tData[BezoekStart],"&lt;"&amp;($A6931+1/24))-COUNTIF(tData[BezoekEind],"&lt;="&amp;$A6931)</f>
        <v/>
      </c>
      <c r="F6931" s="15">
        <f>COUNTIF(tData[BezoekLangStart],"&lt;"&amp;($A6931+1/24))-COUNTIF(tData[BezoekLangEind],"&lt;="&amp;$A6931)</f>
        <v/>
      </c>
      <c r="G6931" s="15">
        <f>IF($D6931=1,$B6931*100+$C6931,-1)</f>
        <v/>
      </c>
      <c r="H6931" s="15">
        <f>IF($D6931=1,$B6931,-1)</f>
        <v/>
      </c>
      <c r="I6931" s="15">
        <f>IF($D6931=1,$C6931,-1)</f>
        <v/>
      </c>
    </row>
    <row r="6932">
      <c r="A6932" s="33" t="n">
        <v>45580.70833333334</v>
      </c>
      <c r="B6932" s="15">
        <f>WEEKDAY($A6932,2)</f>
        <v/>
      </c>
      <c r="C6932" s="15">
        <f>HOUR($A6932)</f>
        <v/>
      </c>
      <c r="D6932" s="15">
        <f>IF(AND($A6932&gt;=Instellingen!$B$6,$A6932&lt;Instellingen!$B$7),1,0)</f>
        <v/>
      </c>
      <c r="E6932" s="15">
        <f>COUNTIF(tData[BezoekStart],"&lt;"&amp;($A6932+1/24))-COUNTIF(tData[BezoekEind],"&lt;="&amp;$A6932)</f>
        <v/>
      </c>
      <c r="F6932" s="15">
        <f>COUNTIF(tData[BezoekLangStart],"&lt;"&amp;($A6932+1/24))-COUNTIF(tData[BezoekLangEind],"&lt;="&amp;$A6932)</f>
        <v/>
      </c>
      <c r="G6932" s="15">
        <f>IF($D6932=1,$B6932*100+$C6932,-1)</f>
        <v/>
      </c>
      <c r="H6932" s="15">
        <f>IF($D6932=1,$B6932,-1)</f>
        <v/>
      </c>
      <c r="I6932" s="15">
        <f>IF($D6932=1,$C6932,-1)</f>
        <v/>
      </c>
    </row>
    <row r="6933">
      <c r="A6933" s="33" t="n">
        <v>45580.75</v>
      </c>
      <c r="B6933" s="15">
        <f>WEEKDAY($A6933,2)</f>
        <v/>
      </c>
      <c r="C6933" s="15">
        <f>HOUR($A6933)</f>
        <v/>
      </c>
      <c r="D6933" s="15">
        <f>IF(AND($A6933&gt;=Instellingen!$B$6,$A6933&lt;Instellingen!$B$7),1,0)</f>
        <v/>
      </c>
      <c r="E6933" s="15">
        <f>COUNTIF(tData[BezoekStart],"&lt;"&amp;($A6933+1/24))-COUNTIF(tData[BezoekEind],"&lt;="&amp;$A6933)</f>
        <v/>
      </c>
      <c r="F6933" s="15">
        <f>COUNTIF(tData[BezoekLangStart],"&lt;"&amp;($A6933+1/24))-COUNTIF(tData[BezoekLangEind],"&lt;="&amp;$A6933)</f>
        <v/>
      </c>
      <c r="G6933" s="15">
        <f>IF($D6933=1,$B6933*100+$C6933,-1)</f>
        <v/>
      </c>
      <c r="H6933" s="15">
        <f>IF($D6933=1,$B6933,-1)</f>
        <v/>
      </c>
      <c r="I6933" s="15">
        <f>IF($D6933=1,$C6933,-1)</f>
        <v/>
      </c>
    </row>
    <row r="6934">
      <c r="A6934" s="33" t="n">
        <v>45580.79166666666</v>
      </c>
      <c r="B6934" s="15">
        <f>WEEKDAY($A6934,2)</f>
        <v/>
      </c>
      <c r="C6934" s="15">
        <f>HOUR($A6934)</f>
        <v/>
      </c>
      <c r="D6934" s="15">
        <f>IF(AND($A6934&gt;=Instellingen!$B$6,$A6934&lt;Instellingen!$B$7),1,0)</f>
        <v/>
      </c>
      <c r="E6934" s="15">
        <f>COUNTIF(tData[BezoekStart],"&lt;"&amp;($A6934+1/24))-COUNTIF(tData[BezoekEind],"&lt;="&amp;$A6934)</f>
        <v/>
      </c>
      <c r="F6934" s="15">
        <f>COUNTIF(tData[BezoekLangStart],"&lt;"&amp;($A6934+1/24))-COUNTIF(tData[BezoekLangEind],"&lt;="&amp;$A6934)</f>
        <v/>
      </c>
      <c r="G6934" s="15">
        <f>IF($D6934=1,$B6934*100+$C6934,-1)</f>
        <v/>
      </c>
      <c r="H6934" s="15">
        <f>IF($D6934=1,$B6934,-1)</f>
        <v/>
      </c>
      <c r="I6934" s="15">
        <f>IF($D6934=1,$C6934,-1)</f>
        <v/>
      </c>
    </row>
    <row r="6935">
      <c r="A6935" s="33" t="n">
        <v>45580.83333333334</v>
      </c>
      <c r="B6935" s="15">
        <f>WEEKDAY($A6935,2)</f>
        <v/>
      </c>
      <c r="C6935" s="15">
        <f>HOUR($A6935)</f>
        <v/>
      </c>
      <c r="D6935" s="15">
        <f>IF(AND($A6935&gt;=Instellingen!$B$6,$A6935&lt;Instellingen!$B$7),1,0)</f>
        <v/>
      </c>
      <c r="E6935" s="15">
        <f>COUNTIF(tData[BezoekStart],"&lt;"&amp;($A6935+1/24))-COUNTIF(tData[BezoekEind],"&lt;="&amp;$A6935)</f>
        <v/>
      </c>
      <c r="F6935" s="15">
        <f>COUNTIF(tData[BezoekLangStart],"&lt;"&amp;($A6935+1/24))-COUNTIF(tData[BezoekLangEind],"&lt;="&amp;$A6935)</f>
        <v/>
      </c>
      <c r="G6935" s="15">
        <f>IF($D6935=1,$B6935*100+$C6935,-1)</f>
        <v/>
      </c>
      <c r="H6935" s="15">
        <f>IF($D6935=1,$B6935,-1)</f>
        <v/>
      </c>
      <c r="I6935" s="15">
        <f>IF($D6935=1,$C6935,-1)</f>
        <v/>
      </c>
    </row>
    <row r="6936">
      <c r="A6936" s="33" t="n">
        <v>45580.875</v>
      </c>
      <c r="B6936" s="15">
        <f>WEEKDAY($A6936,2)</f>
        <v/>
      </c>
      <c r="C6936" s="15">
        <f>HOUR($A6936)</f>
        <v/>
      </c>
      <c r="D6936" s="15">
        <f>IF(AND($A6936&gt;=Instellingen!$B$6,$A6936&lt;Instellingen!$B$7),1,0)</f>
        <v/>
      </c>
      <c r="E6936" s="15">
        <f>COUNTIF(tData[BezoekStart],"&lt;"&amp;($A6936+1/24))-COUNTIF(tData[BezoekEind],"&lt;="&amp;$A6936)</f>
        <v/>
      </c>
      <c r="F6936" s="15">
        <f>COUNTIF(tData[BezoekLangStart],"&lt;"&amp;($A6936+1/24))-COUNTIF(tData[BezoekLangEind],"&lt;="&amp;$A6936)</f>
        <v/>
      </c>
      <c r="G6936" s="15">
        <f>IF($D6936=1,$B6936*100+$C6936,-1)</f>
        <v/>
      </c>
      <c r="H6936" s="15">
        <f>IF($D6936=1,$B6936,-1)</f>
        <v/>
      </c>
      <c r="I6936" s="15">
        <f>IF($D6936=1,$C6936,-1)</f>
        <v/>
      </c>
    </row>
    <row r="6937">
      <c r="A6937" s="33" t="n">
        <v>45580.91666666666</v>
      </c>
      <c r="B6937" s="15">
        <f>WEEKDAY($A6937,2)</f>
        <v/>
      </c>
      <c r="C6937" s="15">
        <f>HOUR($A6937)</f>
        <v/>
      </c>
      <c r="D6937" s="15">
        <f>IF(AND($A6937&gt;=Instellingen!$B$6,$A6937&lt;Instellingen!$B$7),1,0)</f>
        <v/>
      </c>
      <c r="E6937" s="15">
        <f>COUNTIF(tData[BezoekStart],"&lt;"&amp;($A6937+1/24))-COUNTIF(tData[BezoekEind],"&lt;="&amp;$A6937)</f>
        <v/>
      </c>
      <c r="F6937" s="15">
        <f>COUNTIF(tData[BezoekLangStart],"&lt;"&amp;($A6937+1/24))-COUNTIF(tData[BezoekLangEind],"&lt;="&amp;$A6937)</f>
        <v/>
      </c>
      <c r="G6937" s="15">
        <f>IF($D6937=1,$B6937*100+$C6937,-1)</f>
        <v/>
      </c>
      <c r="H6937" s="15">
        <f>IF($D6937=1,$B6937,-1)</f>
        <v/>
      </c>
      <c r="I6937" s="15">
        <f>IF($D6937=1,$C6937,-1)</f>
        <v/>
      </c>
    </row>
    <row r="6938">
      <c r="A6938" s="33" t="n">
        <v>45580.95833333334</v>
      </c>
      <c r="B6938" s="15">
        <f>WEEKDAY($A6938,2)</f>
        <v/>
      </c>
      <c r="C6938" s="15">
        <f>HOUR($A6938)</f>
        <v/>
      </c>
      <c r="D6938" s="15">
        <f>IF(AND($A6938&gt;=Instellingen!$B$6,$A6938&lt;Instellingen!$B$7),1,0)</f>
        <v/>
      </c>
      <c r="E6938" s="15">
        <f>COUNTIF(tData[BezoekStart],"&lt;"&amp;($A6938+1/24))-COUNTIF(tData[BezoekEind],"&lt;="&amp;$A6938)</f>
        <v/>
      </c>
      <c r="F6938" s="15">
        <f>COUNTIF(tData[BezoekLangStart],"&lt;"&amp;($A6938+1/24))-COUNTIF(tData[BezoekLangEind],"&lt;="&amp;$A6938)</f>
        <v/>
      </c>
      <c r="G6938" s="15">
        <f>IF($D6938=1,$B6938*100+$C6938,-1)</f>
        <v/>
      </c>
      <c r="H6938" s="15">
        <f>IF($D6938=1,$B6938,-1)</f>
        <v/>
      </c>
      <c r="I6938" s="15">
        <f>IF($D6938=1,$C6938,-1)</f>
        <v/>
      </c>
    </row>
    <row r="6939">
      <c r="A6939" s="33" t="n">
        <v>45581</v>
      </c>
      <c r="B6939" s="15">
        <f>WEEKDAY($A6939,2)</f>
        <v/>
      </c>
      <c r="C6939" s="15">
        <f>HOUR($A6939)</f>
        <v/>
      </c>
      <c r="D6939" s="15">
        <f>IF(AND($A6939&gt;=Instellingen!$B$6,$A6939&lt;Instellingen!$B$7),1,0)</f>
        <v/>
      </c>
      <c r="E6939" s="15">
        <f>COUNTIF(tData[BezoekStart],"&lt;"&amp;($A6939+1/24))-COUNTIF(tData[BezoekEind],"&lt;="&amp;$A6939)</f>
        <v/>
      </c>
      <c r="F6939" s="15">
        <f>COUNTIF(tData[BezoekLangStart],"&lt;"&amp;($A6939+1/24))-COUNTIF(tData[BezoekLangEind],"&lt;="&amp;$A6939)</f>
        <v/>
      </c>
      <c r="G6939" s="15">
        <f>IF($D6939=1,$B6939*100+$C6939,-1)</f>
        <v/>
      </c>
      <c r="H6939" s="15">
        <f>IF($D6939=1,$B6939,-1)</f>
        <v/>
      </c>
      <c r="I6939" s="15">
        <f>IF($D6939=1,$C6939,-1)</f>
        <v/>
      </c>
    </row>
    <row r="6940">
      <c r="A6940" s="33" t="n">
        <v>45581.04166666666</v>
      </c>
      <c r="B6940" s="15">
        <f>WEEKDAY($A6940,2)</f>
        <v/>
      </c>
      <c r="C6940" s="15">
        <f>HOUR($A6940)</f>
        <v/>
      </c>
      <c r="D6940" s="15">
        <f>IF(AND($A6940&gt;=Instellingen!$B$6,$A6940&lt;Instellingen!$B$7),1,0)</f>
        <v/>
      </c>
      <c r="E6940" s="15">
        <f>COUNTIF(tData[BezoekStart],"&lt;"&amp;($A6940+1/24))-COUNTIF(tData[BezoekEind],"&lt;="&amp;$A6940)</f>
        <v/>
      </c>
      <c r="F6940" s="15">
        <f>COUNTIF(tData[BezoekLangStart],"&lt;"&amp;($A6940+1/24))-COUNTIF(tData[BezoekLangEind],"&lt;="&amp;$A6940)</f>
        <v/>
      </c>
      <c r="G6940" s="15">
        <f>IF($D6940=1,$B6940*100+$C6940,-1)</f>
        <v/>
      </c>
      <c r="H6940" s="15">
        <f>IF($D6940=1,$B6940,-1)</f>
        <v/>
      </c>
      <c r="I6940" s="15">
        <f>IF($D6940=1,$C6940,-1)</f>
        <v/>
      </c>
    </row>
    <row r="6941">
      <c r="A6941" s="33" t="n">
        <v>45581.08333333334</v>
      </c>
      <c r="B6941" s="15">
        <f>WEEKDAY($A6941,2)</f>
        <v/>
      </c>
      <c r="C6941" s="15">
        <f>HOUR($A6941)</f>
        <v/>
      </c>
      <c r="D6941" s="15">
        <f>IF(AND($A6941&gt;=Instellingen!$B$6,$A6941&lt;Instellingen!$B$7),1,0)</f>
        <v/>
      </c>
      <c r="E6941" s="15">
        <f>COUNTIF(tData[BezoekStart],"&lt;"&amp;($A6941+1/24))-COUNTIF(tData[BezoekEind],"&lt;="&amp;$A6941)</f>
        <v/>
      </c>
      <c r="F6941" s="15">
        <f>COUNTIF(tData[BezoekLangStart],"&lt;"&amp;($A6941+1/24))-COUNTIF(tData[BezoekLangEind],"&lt;="&amp;$A6941)</f>
        <v/>
      </c>
      <c r="G6941" s="15">
        <f>IF($D6941=1,$B6941*100+$C6941,-1)</f>
        <v/>
      </c>
      <c r="H6941" s="15">
        <f>IF($D6941=1,$B6941,-1)</f>
        <v/>
      </c>
      <c r="I6941" s="15">
        <f>IF($D6941=1,$C6941,-1)</f>
        <v/>
      </c>
    </row>
    <row r="6942">
      <c r="A6942" s="33" t="n">
        <v>45581.125</v>
      </c>
      <c r="B6942" s="15">
        <f>WEEKDAY($A6942,2)</f>
        <v/>
      </c>
      <c r="C6942" s="15">
        <f>HOUR($A6942)</f>
        <v/>
      </c>
      <c r="D6942" s="15">
        <f>IF(AND($A6942&gt;=Instellingen!$B$6,$A6942&lt;Instellingen!$B$7),1,0)</f>
        <v/>
      </c>
      <c r="E6942" s="15">
        <f>COUNTIF(tData[BezoekStart],"&lt;"&amp;($A6942+1/24))-COUNTIF(tData[BezoekEind],"&lt;="&amp;$A6942)</f>
        <v/>
      </c>
      <c r="F6942" s="15">
        <f>COUNTIF(tData[BezoekLangStart],"&lt;"&amp;($A6942+1/24))-COUNTIF(tData[BezoekLangEind],"&lt;="&amp;$A6942)</f>
        <v/>
      </c>
      <c r="G6942" s="15">
        <f>IF($D6942=1,$B6942*100+$C6942,-1)</f>
        <v/>
      </c>
      <c r="H6942" s="15">
        <f>IF($D6942=1,$B6942,-1)</f>
        <v/>
      </c>
      <c r="I6942" s="15">
        <f>IF($D6942=1,$C6942,-1)</f>
        <v/>
      </c>
    </row>
    <row r="6943">
      <c r="A6943" s="33" t="n">
        <v>45581.16666666666</v>
      </c>
      <c r="B6943" s="15">
        <f>WEEKDAY($A6943,2)</f>
        <v/>
      </c>
      <c r="C6943" s="15">
        <f>HOUR($A6943)</f>
        <v/>
      </c>
      <c r="D6943" s="15">
        <f>IF(AND($A6943&gt;=Instellingen!$B$6,$A6943&lt;Instellingen!$B$7),1,0)</f>
        <v/>
      </c>
      <c r="E6943" s="15">
        <f>COUNTIF(tData[BezoekStart],"&lt;"&amp;($A6943+1/24))-COUNTIF(tData[BezoekEind],"&lt;="&amp;$A6943)</f>
        <v/>
      </c>
      <c r="F6943" s="15">
        <f>COUNTIF(tData[BezoekLangStart],"&lt;"&amp;($A6943+1/24))-COUNTIF(tData[BezoekLangEind],"&lt;="&amp;$A6943)</f>
        <v/>
      </c>
      <c r="G6943" s="15">
        <f>IF($D6943=1,$B6943*100+$C6943,-1)</f>
        <v/>
      </c>
      <c r="H6943" s="15">
        <f>IF($D6943=1,$B6943,-1)</f>
        <v/>
      </c>
      <c r="I6943" s="15">
        <f>IF($D6943=1,$C6943,-1)</f>
        <v/>
      </c>
    </row>
    <row r="6944">
      <c r="A6944" s="33" t="n">
        <v>45581.20833333334</v>
      </c>
      <c r="B6944" s="15">
        <f>WEEKDAY($A6944,2)</f>
        <v/>
      </c>
      <c r="C6944" s="15">
        <f>HOUR($A6944)</f>
        <v/>
      </c>
      <c r="D6944" s="15">
        <f>IF(AND($A6944&gt;=Instellingen!$B$6,$A6944&lt;Instellingen!$B$7),1,0)</f>
        <v/>
      </c>
      <c r="E6944" s="15">
        <f>COUNTIF(tData[BezoekStart],"&lt;"&amp;($A6944+1/24))-COUNTIF(tData[BezoekEind],"&lt;="&amp;$A6944)</f>
        <v/>
      </c>
      <c r="F6944" s="15">
        <f>COUNTIF(tData[BezoekLangStart],"&lt;"&amp;($A6944+1/24))-COUNTIF(tData[BezoekLangEind],"&lt;="&amp;$A6944)</f>
        <v/>
      </c>
      <c r="G6944" s="15">
        <f>IF($D6944=1,$B6944*100+$C6944,-1)</f>
        <v/>
      </c>
      <c r="H6944" s="15">
        <f>IF($D6944=1,$B6944,-1)</f>
        <v/>
      </c>
      <c r="I6944" s="15">
        <f>IF($D6944=1,$C6944,-1)</f>
        <v/>
      </c>
    </row>
    <row r="6945">
      <c r="A6945" s="33" t="n">
        <v>45581.25</v>
      </c>
      <c r="B6945" s="15">
        <f>WEEKDAY($A6945,2)</f>
        <v/>
      </c>
      <c r="C6945" s="15">
        <f>HOUR($A6945)</f>
        <v/>
      </c>
      <c r="D6945" s="15">
        <f>IF(AND($A6945&gt;=Instellingen!$B$6,$A6945&lt;Instellingen!$B$7),1,0)</f>
        <v/>
      </c>
      <c r="E6945" s="15">
        <f>COUNTIF(tData[BezoekStart],"&lt;"&amp;($A6945+1/24))-COUNTIF(tData[BezoekEind],"&lt;="&amp;$A6945)</f>
        <v/>
      </c>
      <c r="F6945" s="15">
        <f>COUNTIF(tData[BezoekLangStart],"&lt;"&amp;($A6945+1/24))-COUNTIF(tData[BezoekLangEind],"&lt;="&amp;$A6945)</f>
        <v/>
      </c>
      <c r="G6945" s="15">
        <f>IF($D6945=1,$B6945*100+$C6945,-1)</f>
        <v/>
      </c>
      <c r="H6945" s="15">
        <f>IF($D6945=1,$B6945,-1)</f>
        <v/>
      </c>
      <c r="I6945" s="15">
        <f>IF($D6945=1,$C6945,-1)</f>
        <v/>
      </c>
    </row>
    <row r="6946">
      <c r="A6946" s="33" t="n">
        <v>45581.29166666666</v>
      </c>
      <c r="B6946" s="15">
        <f>WEEKDAY($A6946,2)</f>
        <v/>
      </c>
      <c r="C6946" s="15">
        <f>HOUR($A6946)</f>
        <v/>
      </c>
      <c r="D6946" s="15">
        <f>IF(AND($A6946&gt;=Instellingen!$B$6,$A6946&lt;Instellingen!$B$7),1,0)</f>
        <v/>
      </c>
      <c r="E6946" s="15">
        <f>COUNTIF(tData[BezoekStart],"&lt;"&amp;($A6946+1/24))-COUNTIF(tData[BezoekEind],"&lt;="&amp;$A6946)</f>
        <v/>
      </c>
      <c r="F6946" s="15">
        <f>COUNTIF(tData[BezoekLangStart],"&lt;"&amp;($A6946+1/24))-COUNTIF(tData[BezoekLangEind],"&lt;="&amp;$A6946)</f>
        <v/>
      </c>
      <c r="G6946" s="15">
        <f>IF($D6946=1,$B6946*100+$C6946,-1)</f>
        <v/>
      </c>
      <c r="H6946" s="15">
        <f>IF($D6946=1,$B6946,-1)</f>
        <v/>
      </c>
      <c r="I6946" s="15">
        <f>IF($D6946=1,$C6946,-1)</f>
        <v/>
      </c>
    </row>
    <row r="6947">
      <c r="A6947" s="33" t="n">
        <v>45581.33333333334</v>
      </c>
      <c r="B6947" s="15">
        <f>WEEKDAY($A6947,2)</f>
        <v/>
      </c>
      <c r="C6947" s="15">
        <f>HOUR($A6947)</f>
        <v/>
      </c>
      <c r="D6947" s="15">
        <f>IF(AND($A6947&gt;=Instellingen!$B$6,$A6947&lt;Instellingen!$B$7),1,0)</f>
        <v/>
      </c>
      <c r="E6947" s="15">
        <f>COUNTIF(tData[BezoekStart],"&lt;"&amp;($A6947+1/24))-COUNTIF(tData[BezoekEind],"&lt;="&amp;$A6947)</f>
        <v/>
      </c>
      <c r="F6947" s="15">
        <f>COUNTIF(tData[BezoekLangStart],"&lt;"&amp;($A6947+1/24))-COUNTIF(tData[BezoekLangEind],"&lt;="&amp;$A6947)</f>
        <v/>
      </c>
      <c r="G6947" s="15">
        <f>IF($D6947=1,$B6947*100+$C6947,-1)</f>
        <v/>
      </c>
      <c r="H6947" s="15">
        <f>IF($D6947=1,$B6947,-1)</f>
        <v/>
      </c>
      <c r="I6947" s="15">
        <f>IF($D6947=1,$C6947,-1)</f>
        <v/>
      </c>
    </row>
    <row r="6948">
      <c r="A6948" s="33" t="n">
        <v>45581.375</v>
      </c>
      <c r="B6948" s="15">
        <f>WEEKDAY($A6948,2)</f>
        <v/>
      </c>
      <c r="C6948" s="15">
        <f>HOUR($A6948)</f>
        <v/>
      </c>
      <c r="D6948" s="15">
        <f>IF(AND($A6948&gt;=Instellingen!$B$6,$A6948&lt;Instellingen!$B$7),1,0)</f>
        <v/>
      </c>
      <c r="E6948" s="15">
        <f>COUNTIF(tData[BezoekStart],"&lt;"&amp;($A6948+1/24))-COUNTIF(tData[BezoekEind],"&lt;="&amp;$A6948)</f>
        <v/>
      </c>
      <c r="F6948" s="15">
        <f>COUNTIF(tData[BezoekLangStart],"&lt;"&amp;($A6948+1/24))-COUNTIF(tData[BezoekLangEind],"&lt;="&amp;$A6948)</f>
        <v/>
      </c>
      <c r="G6948" s="15">
        <f>IF($D6948=1,$B6948*100+$C6948,-1)</f>
        <v/>
      </c>
      <c r="H6948" s="15">
        <f>IF($D6948=1,$B6948,-1)</f>
        <v/>
      </c>
      <c r="I6948" s="15">
        <f>IF($D6948=1,$C6948,-1)</f>
        <v/>
      </c>
    </row>
    <row r="6949">
      <c r="A6949" s="33" t="n">
        <v>45581.41666666666</v>
      </c>
      <c r="B6949" s="15">
        <f>WEEKDAY($A6949,2)</f>
        <v/>
      </c>
      <c r="C6949" s="15">
        <f>HOUR($A6949)</f>
        <v/>
      </c>
      <c r="D6949" s="15">
        <f>IF(AND($A6949&gt;=Instellingen!$B$6,$A6949&lt;Instellingen!$B$7),1,0)</f>
        <v/>
      </c>
      <c r="E6949" s="15">
        <f>COUNTIF(tData[BezoekStart],"&lt;"&amp;($A6949+1/24))-COUNTIF(tData[BezoekEind],"&lt;="&amp;$A6949)</f>
        <v/>
      </c>
      <c r="F6949" s="15">
        <f>COUNTIF(tData[BezoekLangStart],"&lt;"&amp;($A6949+1/24))-COUNTIF(tData[BezoekLangEind],"&lt;="&amp;$A6949)</f>
        <v/>
      </c>
      <c r="G6949" s="15">
        <f>IF($D6949=1,$B6949*100+$C6949,-1)</f>
        <v/>
      </c>
      <c r="H6949" s="15">
        <f>IF($D6949=1,$B6949,-1)</f>
        <v/>
      </c>
      <c r="I6949" s="15">
        <f>IF($D6949=1,$C6949,-1)</f>
        <v/>
      </c>
    </row>
    <row r="6950">
      <c r="A6950" s="33" t="n">
        <v>45581.45833333334</v>
      </c>
      <c r="B6950" s="15">
        <f>WEEKDAY($A6950,2)</f>
        <v/>
      </c>
      <c r="C6950" s="15">
        <f>HOUR($A6950)</f>
        <v/>
      </c>
      <c r="D6950" s="15">
        <f>IF(AND($A6950&gt;=Instellingen!$B$6,$A6950&lt;Instellingen!$B$7),1,0)</f>
        <v/>
      </c>
      <c r="E6950" s="15">
        <f>COUNTIF(tData[BezoekStart],"&lt;"&amp;($A6950+1/24))-COUNTIF(tData[BezoekEind],"&lt;="&amp;$A6950)</f>
        <v/>
      </c>
      <c r="F6950" s="15">
        <f>COUNTIF(tData[BezoekLangStart],"&lt;"&amp;($A6950+1/24))-COUNTIF(tData[BezoekLangEind],"&lt;="&amp;$A6950)</f>
        <v/>
      </c>
      <c r="G6950" s="15">
        <f>IF($D6950=1,$B6950*100+$C6950,-1)</f>
        <v/>
      </c>
      <c r="H6950" s="15">
        <f>IF($D6950=1,$B6950,-1)</f>
        <v/>
      </c>
      <c r="I6950" s="15">
        <f>IF($D6950=1,$C6950,-1)</f>
        <v/>
      </c>
    </row>
    <row r="6951">
      <c r="A6951" s="33" t="n">
        <v>45581.5</v>
      </c>
      <c r="B6951" s="15">
        <f>WEEKDAY($A6951,2)</f>
        <v/>
      </c>
      <c r="C6951" s="15">
        <f>HOUR($A6951)</f>
        <v/>
      </c>
      <c r="D6951" s="15">
        <f>IF(AND($A6951&gt;=Instellingen!$B$6,$A6951&lt;Instellingen!$B$7),1,0)</f>
        <v/>
      </c>
      <c r="E6951" s="15">
        <f>COUNTIF(tData[BezoekStart],"&lt;"&amp;($A6951+1/24))-COUNTIF(tData[BezoekEind],"&lt;="&amp;$A6951)</f>
        <v/>
      </c>
      <c r="F6951" s="15">
        <f>COUNTIF(tData[BezoekLangStart],"&lt;"&amp;($A6951+1/24))-COUNTIF(tData[BezoekLangEind],"&lt;="&amp;$A6951)</f>
        <v/>
      </c>
      <c r="G6951" s="15">
        <f>IF($D6951=1,$B6951*100+$C6951,-1)</f>
        <v/>
      </c>
      <c r="H6951" s="15">
        <f>IF($D6951=1,$B6951,-1)</f>
        <v/>
      </c>
      <c r="I6951" s="15">
        <f>IF($D6951=1,$C6951,-1)</f>
        <v/>
      </c>
    </row>
    <row r="6952">
      <c r="A6952" s="33" t="n">
        <v>45581.54166666666</v>
      </c>
      <c r="B6952" s="15">
        <f>WEEKDAY($A6952,2)</f>
        <v/>
      </c>
      <c r="C6952" s="15">
        <f>HOUR($A6952)</f>
        <v/>
      </c>
      <c r="D6952" s="15">
        <f>IF(AND($A6952&gt;=Instellingen!$B$6,$A6952&lt;Instellingen!$B$7),1,0)</f>
        <v/>
      </c>
      <c r="E6952" s="15">
        <f>COUNTIF(tData[BezoekStart],"&lt;"&amp;($A6952+1/24))-COUNTIF(tData[BezoekEind],"&lt;="&amp;$A6952)</f>
        <v/>
      </c>
      <c r="F6952" s="15">
        <f>COUNTIF(tData[BezoekLangStart],"&lt;"&amp;($A6952+1/24))-COUNTIF(tData[BezoekLangEind],"&lt;="&amp;$A6952)</f>
        <v/>
      </c>
      <c r="G6952" s="15">
        <f>IF($D6952=1,$B6952*100+$C6952,-1)</f>
        <v/>
      </c>
      <c r="H6952" s="15">
        <f>IF($D6952=1,$B6952,-1)</f>
        <v/>
      </c>
      <c r="I6952" s="15">
        <f>IF($D6952=1,$C6952,-1)</f>
        <v/>
      </c>
    </row>
    <row r="6953">
      <c r="A6953" s="33" t="n">
        <v>45581.58333333334</v>
      </c>
      <c r="B6953" s="15">
        <f>WEEKDAY($A6953,2)</f>
        <v/>
      </c>
      <c r="C6953" s="15">
        <f>HOUR($A6953)</f>
        <v/>
      </c>
      <c r="D6953" s="15">
        <f>IF(AND($A6953&gt;=Instellingen!$B$6,$A6953&lt;Instellingen!$B$7),1,0)</f>
        <v/>
      </c>
      <c r="E6953" s="15">
        <f>COUNTIF(tData[BezoekStart],"&lt;"&amp;($A6953+1/24))-COUNTIF(tData[BezoekEind],"&lt;="&amp;$A6953)</f>
        <v/>
      </c>
      <c r="F6953" s="15">
        <f>COUNTIF(tData[BezoekLangStart],"&lt;"&amp;($A6953+1/24))-COUNTIF(tData[BezoekLangEind],"&lt;="&amp;$A6953)</f>
        <v/>
      </c>
      <c r="G6953" s="15">
        <f>IF($D6953=1,$B6953*100+$C6953,-1)</f>
        <v/>
      </c>
      <c r="H6953" s="15">
        <f>IF($D6953=1,$B6953,-1)</f>
        <v/>
      </c>
      <c r="I6953" s="15">
        <f>IF($D6953=1,$C6953,-1)</f>
        <v/>
      </c>
    </row>
    <row r="6954">
      <c r="A6954" s="33" t="n">
        <v>45581.625</v>
      </c>
      <c r="B6954" s="15">
        <f>WEEKDAY($A6954,2)</f>
        <v/>
      </c>
      <c r="C6954" s="15">
        <f>HOUR($A6954)</f>
        <v/>
      </c>
      <c r="D6954" s="15">
        <f>IF(AND($A6954&gt;=Instellingen!$B$6,$A6954&lt;Instellingen!$B$7),1,0)</f>
        <v/>
      </c>
      <c r="E6954" s="15">
        <f>COUNTIF(tData[BezoekStart],"&lt;"&amp;($A6954+1/24))-COUNTIF(tData[BezoekEind],"&lt;="&amp;$A6954)</f>
        <v/>
      </c>
      <c r="F6954" s="15">
        <f>COUNTIF(tData[BezoekLangStart],"&lt;"&amp;($A6954+1/24))-COUNTIF(tData[BezoekLangEind],"&lt;="&amp;$A6954)</f>
        <v/>
      </c>
      <c r="G6954" s="15">
        <f>IF($D6954=1,$B6954*100+$C6954,-1)</f>
        <v/>
      </c>
      <c r="H6954" s="15">
        <f>IF($D6954=1,$B6954,-1)</f>
        <v/>
      </c>
      <c r="I6954" s="15">
        <f>IF($D6954=1,$C6954,-1)</f>
        <v/>
      </c>
    </row>
    <row r="6955">
      <c r="A6955" s="33" t="n">
        <v>45581.66666666666</v>
      </c>
      <c r="B6955" s="15">
        <f>WEEKDAY($A6955,2)</f>
        <v/>
      </c>
      <c r="C6955" s="15">
        <f>HOUR($A6955)</f>
        <v/>
      </c>
      <c r="D6955" s="15">
        <f>IF(AND($A6955&gt;=Instellingen!$B$6,$A6955&lt;Instellingen!$B$7),1,0)</f>
        <v/>
      </c>
      <c r="E6955" s="15">
        <f>COUNTIF(tData[BezoekStart],"&lt;"&amp;($A6955+1/24))-COUNTIF(tData[BezoekEind],"&lt;="&amp;$A6955)</f>
        <v/>
      </c>
      <c r="F6955" s="15">
        <f>COUNTIF(tData[BezoekLangStart],"&lt;"&amp;($A6955+1/24))-COUNTIF(tData[BezoekLangEind],"&lt;="&amp;$A6955)</f>
        <v/>
      </c>
      <c r="G6955" s="15">
        <f>IF($D6955=1,$B6955*100+$C6955,-1)</f>
        <v/>
      </c>
      <c r="H6955" s="15">
        <f>IF($D6955=1,$B6955,-1)</f>
        <v/>
      </c>
      <c r="I6955" s="15">
        <f>IF($D6955=1,$C6955,-1)</f>
        <v/>
      </c>
    </row>
    <row r="6956">
      <c r="A6956" s="33" t="n">
        <v>45581.70833333334</v>
      </c>
      <c r="B6956" s="15">
        <f>WEEKDAY($A6956,2)</f>
        <v/>
      </c>
      <c r="C6956" s="15">
        <f>HOUR($A6956)</f>
        <v/>
      </c>
      <c r="D6956" s="15">
        <f>IF(AND($A6956&gt;=Instellingen!$B$6,$A6956&lt;Instellingen!$B$7),1,0)</f>
        <v/>
      </c>
      <c r="E6956" s="15">
        <f>COUNTIF(tData[BezoekStart],"&lt;"&amp;($A6956+1/24))-COUNTIF(tData[BezoekEind],"&lt;="&amp;$A6956)</f>
        <v/>
      </c>
      <c r="F6956" s="15">
        <f>COUNTIF(tData[BezoekLangStart],"&lt;"&amp;($A6956+1/24))-COUNTIF(tData[BezoekLangEind],"&lt;="&amp;$A6956)</f>
        <v/>
      </c>
      <c r="G6956" s="15">
        <f>IF($D6956=1,$B6956*100+$C6956,-1)</f>
        <v/>
      </c>
      <c r="H6956" s="15">
        <f>IF($D6956=1,$B6956,-1)</f>
        <v/>
      </c>
      <c r="I6956" s="15">
        <f>IF($D6956=1,$C6956,-1)</f>
        <v/>
      </c>
    </row>
    <row r="6957">
      <c r="A6957" s="33" t="n">
        <v>45581.75</v>
      </c>
      <c r="B6957" s="15">
        <f>WEEKDAY($A6957,2)</f>
        <v/>
      </c>
      <c r="C6957" s="15">
        <f>HOUR($A6957)</f>
        <v/>
      </c>
      <c r="D6957" s="15">
        <f>IF(AND($A6957&gt;=Instellingen!$B$6,$A6957&lt;Instellingen!$B$7),1,0)</f>
        <v/>
      </c>
      <c r="E6957" s="15">
        <f>COUNTIF(tData[BezoekStart],"&lt;"&amp;($A6957+1/24))-COUNTIF(tData[BezoekEind],"&lt;="&amp;$A6957)</f>
        <v/>
      </c>
      <c r="F6957" s="15">
        <f>COUNTIF(tData[BezoekLangStart],"&lt;"&amp;($A6957+1/24))-COUNTIF(tData[BezoekLangEind],"&lt;="&amp;$A6957)</f>
        <v/>
      </c>
      <c r="G6957" s="15">
        <f>IF($D6957=1,$B6957*100+$C6957,-1)</f>
        <v/>
      </c>
      <c r="H6957" s="15">
        <f>IF($D6957=1,$B6957,-1)</f>
        <v/>
      </c>
      <c r="I6957" s="15">
        <f>IF($D6957=1,$C6957,-1)</f>
        <v/>
      </c>
    </row>
    <row r="6958">
      <c r="A6958" s="33" t="n">
        <v>45581.79166666666</v>
      </c>
      <c r="B6958" s="15">
        <f>WEEKDAY($A6958,2)</f>
        <v/>
      </c>
      <c r="C6958" s="15">
        <f>HOUR($A6958)</f>
        <v/>
      </c>
      <c r="D6958" s="15">
        <f>IF(AND($A6958&gt;=Instellingen!$B$6,$A6958&lt;Instellingen!$B$7),1,0)</f>
        <v/>
      </c>
      <c r="E6958" s="15">
        <f>COUNTIF(tData[BezoekStart],"&lt;"&amp;($A6958+1/24))-COUNTIF(tData[BezoekEind],"&lt;="&amp;$A6958)</f>
        <v/>
      </c>
      <c r="F6958" s="15">
        <f>COUNTIF(tData[BezoekLangStart],"&lt;"&amp;($A6958+1/24))-COUNTIF(tData[BezoekLangEind],"&lt;="&amp;$A6958)</f>
        <v/>
      </c>
      <c r="G6958" s="15">
        <f>IF($D6958=1,$B6958*100+$C6958,-1)</f>
        <v/>
      </c>
      <c r="H6958" s="15">
        <f>IF($D6958=1,$B6958,-1)</f>
        <v/>
      </c>
      <c r="I6958" s="15">
        <f>IF($D6958=1,$C6958,-1)</f>
        <v/>
      </c>
    </row>
    <row r="6959">
      <c r="A6959" s="33" t="n">
        <v>45581.83333333334</v>
      </c>
      <c r="B6959" s="15">
        <f>WEEKDAY($A6959,2)</f>
        <v/>
      </c>
      <c r="C6959" s="15">
        <f>HOUR($A6959)</f>
        <v/>
      </c>
      <c r="D6959" s="15">
        <f>IF(AND($A6959&gt;=Instellingen!$B$6,$A6959&lt;Instellingen!$B$7),1,0)</f>
        <v/>
      </c>
      <c r="E6959" s="15">
        <f>COUNTIF(tData[BezoekStart],"&lt;"&amp;($A6959+1/24))-COUNTIF(tData[BezoekEind],"&lt;="&amp;$A6959)</f>
        <v/>
      </c>
      <c r="F6959" s="15">
        <f>COUNTIF(tData[BezoekLangStart],"&lt;"&amp;($A6959+1/24))-COUNTIF(tData[BezoekLangEind],"&lt;="&amp;$A6959)</f>
        <v/>
      </c>
      <c r="G6959" s="15">
        <f>IF($D6959=1,$B6959*100+$C6959,-1)</f>
        <v/>
      </c>
      <c r="H6959" s="15">
        <f>IF($D6959=1,$B6959,-1)</f>
        <v/>
      </c>
      <c r="I6959" s="15">
        <f>IF($D6959=1,$C6959,-1)</f>
        <v/>
      </c>
    </row>
    <row r="6960">
      <c r="A6960" s="33" t="n">
        <v>45581.875</v>
      </c>
      <c r="B6960" s="15">
        <f>WEEKDAY($A6960,2)</f>
        <v/>
      </c>
      <c r="C6960" s="15">
        <f>HOUR($A6960)</f>
        <v/>
      </c>
      <c r="D6960" s="15">
        <f>IF(AND($A6960&gt;=Instellingen!$B$6,$A6960&lt;Instellingen!$B$7),1,0)</f>
        <v/>
      </c>
      <c r="E6960" s="15">
        <f>COUNTIF(tData[BezoekStart],"&lt;"&amp;($A6960+1/24))-COUNTIF(tData[BezoekEind],"&lt;="&amp;$A6960)</f>
        <v/>
      </c>
      <c r="F6960" s="15">
        <f>COUNTIF(tData[BezoekLangStart],"&lt;"&amp;($A6960+1/24))-COUNTIF(tData[BezoekLangEind],"&lt;="&amp;$A6960)</f>
        <v/>
      </c>
      <c r="G6960" s="15">
        <f>IF($D6960=1,$B6960*100+$C6960,-1)</f>
        <v/>
      </c>
      <c r="H6960" s="15">
        <f>IF($D6960=1,$B6960,-1)</f>
        <v/>
      </c>
      <c r="I6960" s="15">
        <f>IF($D6960=1,$C6960,-1)</f>
        <v/>
      </c>
    </row>
    <row r="6961">
      <c r="A6961" s="33" t="n">
        <v>45581.91666666666</v>
      </c>
      <c r="B6961" s="15">
        <f>WEEKDAY($A6961,2)</f>
        <v/>
      </c>
      <c r="C6961" s="15">
        <f>HOUR($A6961)</f>
        <v/>
      </c>
      <c r="D6961" s="15">
        <f>IF(AND($A6961&gt;=Instellingen!$B$6,$A6961&lt;Instellingen!$B$7),1,0)</f>
        <v/>
      </c>
      <c r="E6961" s="15">
        <f>COUNTIF(tData[BezoekStart],"&lt;"&amp;($A6961+1/24))-COUNTIF(tData[BezoekEind],"&lt;="&amp;$A6961)</f>
        <v/>
      </c>
      <c r="F6961" s="15">
        <f>COUNTIF(tData[BezoekLangStart],"&lt;"&amp;($A6961+1/24))-COUNTIF(tData[BezoekLangEind],"&lt;="&amp;$A6961)</f>
        <v/>
      </c>
      <c r="G6961" s="15">
        <f>IF($D6961=1,$B6961*100+$C6961,-1)</f>
        <v/>
      </c>
      <c r="H6961" s="15">
        <f>IF($D6961=1,$B6961,-1)</f>
        <v/>
      </c>
      <c r="I6961" s="15">
        <f>IF($D6961=1,$C6961,-1)</f>
        <v/>
      </c>
    </row>
    <row r="6962">
      <c r="A6962" s="33" t="n">
        <v>45581.95833333334</v>
      </c>
      <c r="B6962" s="15">
        <f>WEEKDAY($A6962,2)</f>
        <v/>
      </c>
      <c r="C6962" s="15">
        <f>HOUR($A6962)</f>
        <v/>
      </c>
      <c r="D6962" s="15">
        <f>IF(AND($A6962&gt;=Instellingen!$B$6,$A6962&lt;Instellingen!$B$7),1,0)</f>
        <v/>
      </c>
      <c r="E6962" s="15">
        <f>COUNTIF(tData[BezoekStart],"&lt;"&amp;($A6962+1/24))-COUNTIF(tData[BezoekEind],"&lt;="&amp;$A6962)</f>
        <v/>
      </c>
      <c r="F6962" s="15">
        <f>COUNTIF(tData[BezoekLangStart],"&lt;"&amp;($A6962+1/24))-COUNTIF(tData[BezoekLangEind],"&lt;="&amp;$A6962)</f>
        <v/>
      </c>
      <c r="G6962" s="15">
        <f>IF($D6962=1,$B6962*100+$C6962,-1)</f>
        <v/>
      </c>
      <c r="H6962" s="15">
        <f>IF($D6962=1,$B6962,-1)</f>
        <v/>
      </c>
      <c r="I6962" s="15">
        <f>IF($D6962=1,$C6962,-1)</f>
        <v/>
      </c>
    </row>
    <row r="6963">
      <c r="A6963" s="33" t="n">
        <v>45582</v>
      </c>
      <c r="B6963" s="15">
        <f>WEEKDAY($A6963,2)</f>
        <v/>
      </c>
      <c r="C6963" s="15">
        <f>HOUR($A6963)</f>
        <v/>
      </c>
      <c r="D6963" s="15">
        <f>IF(AND($A6963&gt;=Instellingen!$B$6,$A6963&lt;Instellingen!$B$7),1,0)</f>
        <v/>
      </c>
      <c r="E6963" s="15">
        <f>COUNTIF(tData[BezoekStart],"&lt;"&amp;($A6963+1/24))-COUNTIF(tData[BezoekEind],"&lt;="&amp;$A6963)</f>
        <v/>
      </c>
      <c r="F6963" s="15">
        <f>COUNTIF(tData[BezoekLangStart],"&lt;"&amp;($A6963+1/24))-COUNTIF(tData[BezoekLangEind],"&lt;="&amp;$A6963)</f>
        <v/>
      </c>
      <c r="G6963" s="15">
        <f>IF($D6963=1,$B6963*100+$C6963,-1)</f>
        <v/>
      </c>
      <c r="H6963" s="15">
        <f>IF($D6963=1,$B6963,-1)</f>
        <v/>
      </c>
      <c r="I6963" s="15">
        <f>IF($D6963=1,$C6963,-1)</f>
        <v/>
      </c>
    </row>
    <row r="6964">
      <c r="A6964" s="33" t="n">
        <v>45582.04166666666</v>
      </c>
      <c r="B6964" s="15">
        <f>WEEKDAY($A6964,2)</f>
        <v/>
      </c>
      <c r="C6964" s="15">
        <f>HOUR($A6964)</f>
        <v/>
      </c>
      <c r="D6964" s="15">
        <f>IF(AND($A6964&gt;=Instellingen!$B$6,$A6964&lt;Instellingen!$B$7),1,0)</f>
        <v/>
      </c>
      <c r="E6964" s="15">
        <f>COUNTIF(tData[BezoekStart],"&lt;"&amp;($A6964+1/24))-COUNTIF(tData[BezoekEind],"&lt;="&amp;$A6964)</f>
        <v/>
      </c>
      <c r="F6964" s="15">
        <f>COUNTIF(tData[BezoekLangStart],"&lt;"&amp;($A6964+1/24))-COUNTIF(tData[BezoekLangEind],"&lt;="&amp;$A6964)</f>
        <v/>
      </c>
      <c r="G6964" s="15">
        <f>IF($D6964=1,$B6964*100+$C6964,-1)</f>
        <v/>
      </c>
      <c r="H6964" s="15">
        <f>IF($D6964=1,$B6964,-1)</f>
        <v/>
      </c>
      <c r="I6964" s="15">
        <f>IF($D6964=1,$C6964,-1)</f>
        <v/>
      </c>
    </row>
    <row r="6965">
      <c r="A6965" s="33" t="n">
        <v>45582.08333333334</v>
      </c>
      <c r="B6965" s="15">
        <f>WEEKDAY($A6965,2)</f>
        <v/>
      </c>
      <c r="C6965" s="15">
        <f>HOUR($A6965)</f>
        <v/>
      </c>
      <c r="D6965" s="15">
        <f>IF(AND($A6965&gt;=Instellingen!$B$6,$A6965&lt;Instellingen!$B$7),1,0)</f>
        <v/>
      </c>
      <c r="E6965" s="15">
        <f>COUNTIF(tData[BezoekStart],"&lt;"&amp;($A6965+1/24))-COUNTIF(tData[BezoekEind],"&lt;="&amp;$A6965)</f>
        <v/>
      </c>
      <c r="F6965" s="15">
        <f>COUNTIF(tData[BezoekLangStart],"&lt;"&amp;($A6965+1/24))-COUNTIF(tData[BezoekLangEind],"&lt;="&amp;$A6965)</f>
        <v/>
      </c>
      <c r="G6965" s="15">
        <f>IF($D6965=1,$B6965*100+$C6965,-1)</f>
        <v/>
      </c>
      <c r="H6965" s="15">
        <f>IF($D6965=1,$B6965,-1)</f>
        <v/>
      </c>
      <c r="I6965" s="15">
        <f>IF($D6965=1,$C6965,-1)</f>
        <v/>
      </c>
    </row>
    <row r="6966">
      <c r="A6966" s="33" t="n">
        <v>45582.125</v>
      </c>
      <c r="B6966" s="15">
        <f>WEEKDAY($A6966,2)</f>
        <v/>
      </c>
      <c r="C6966" s="15">
        <f>HOUR($A6966)</f>
        <v/>
      </c>
      <c r="D6966" s="15">
        <f>IF(AND($A6966&gt;=Instellingen!$B$6,$A6966&lt;Instellingen!$B$7),1,0)</f>
        <v/>
      </c>
      <c r="E6966" s="15">
        <f>COUNTIF(tData[BezoekStart],"&lt;"&amp;($A6966+1/24))-COUNTIF(tData[BezoekEind],"&lt;="&amp;$A6966)</f>
        <v/>
      </c>
      <c r="F6966" s="15">
        <f>COUNTIF(tData[BezoekLangStart],"&lt;"&amp;($A6966+1/24))-COUNTIF(tData[BezoekLangEind],"&lt;="&amp;$A6966)</f>
        <v/>
      </c>
      <c r="G6966" s="15">
        <f>IF($D6966=1,$B6966*100+$C6966,-1)</f>
        <v/>
      </c>
      <c r="H6966" s="15">
        <f>IF($D6966=1,$B6966,-1)</f>
        <v/>
      </c>
      <c r="I6966" s="15">
        <f>IF($D6966=1,$C6966,-1)</f>
        <v/>
      </c>
    </row>
    <row r="6967">
      <c r="A6967" s="33" t="n">
        <v>45582.16666666666</v>
      </c>
      <c r="B6967" s="15">
        <f>WEEKDAY($A6967,2)</f>
        <v/>
      </c>
      <c r="C6967" s="15">
        <f>HOUR($A6967)</f>
        <v/>
      </c>
      <c r="D6967" s="15">
        <f>IF(AND($A6967&gt;=Instellingen!$B$6,$A6967&lt;Instellingen!$B$7),1,0)</f>
        <v/>
      </c>
      <c r="E6967" s="15">
        <f>COUNTIF(tData[BezoekStart],"&lt;"&amp;($A6967+1/24))-COUNTIF(tData[BezoekEind],"&lt;="&amp;$A6967)</f>
        <v/>
      </c>
      <c r="F6967" s="15">
        <f>COUNTIF(tData[BezoekLangStart],"&lt;"&amp;($A6967+1/24))-COUNTIF(tData[BezoekLangEind],"&lt;="&amp;$A6967)</f>
        <v/>
      </c>
      <c r="G6967" s="15">
        <f>IF($D6967=1,$B6967*100+$C6967,-1)</f>
        <v/>
      </c>
      <c r="H6967" s="15">
        <f>IF($D6967=1,$B6967,-1)</f>
        <v/>
      </c>
      <c r="I6967" s="15">
        <f>IF($D6967=1,$C6967,-1)</f>
        <v/>
      </c>
    </row>
    <row r="6968">
      <c r="A6968" s="33" t="n">
        <v>45582.20833333334</v>
      </c>
      <c r="B6968" s="15">
        <f>WEEKDAY($A6968,2)</f>
        <v/>
      </c>
      <c r="C6968" s="15">
        <f>HOUR($A6968)</f>
        <v/>
      </c>
      <c r="D6968" s="15">
        <f>IF(AND($A6968&gt;=Instellingen!$B$6,$A6968&lt;Instellingen!$B$7),1,0)</f>
        <v/>
      </c>
      <c r="E6968" s="15">
        <f>COUNTIF(tData[BezoekStart],"&lt;"&amp;($A6968+1/24))-COUNTIF(tData[BezoekEind],"&lt;="&amp;$A6968)</f>
        <v/>
      </c>
      <c r="F6968" s="15">
        <f>COUNTIF(tData[BezoekLangStart],"&lt;"&amp;($A6968+1/24))-COUNTIF(tData[BezoekLangEind],"&lt;="&amp;$A6968)</f>
        <v/>
      </c>
      <c r="G6968" s="15">
        <f>IF($D6968=1,$B6968*100+$C6968,-1)</f>
        <v/>
      </c>
      <c r="H6968" s="15">
        <f>IF($D6968=1,$B6968,-1)</f>
        <v/>
      </c>
      <c r="I6968" s="15">
        <f>IF($D6968=1,$C6968,-1)</f>
        <v/>
      </c>
    </row>
    <row r="6969">
      <c r="A6969" s="33" t="n">
        <v>45582.25</v>
      </c>
      <c r="B6969" s="15">
        <f>WEEKDAY($A6969,2)</f>
        <v/>
      </c>
      <c r="C6969" s="15">
        <f>HOUR($A6969)</f>
        <v/>
      </c>
      <c r="D6969" s="15">
        <f>IF(AND($A6969&gt;=Instellingen!$B$6,$A6969&lt;Instellingen!$B$7),1,0)</f>
        <v/>
      </c>
      <c r="E6969" s="15">
        <f>COUNTIF(tData[BezoekStart],"&lt;"&amp;($A6969+1/24))-COUNTIF(tData[BezoekEind],"&lt;="&amp;$A6969)</f>
        <v/>
      </c>
      <c r="F6969" s="15">
        <f>COUNTIF(tData[BezoekLangStart],"&lt;"&amp;($A6969+1/24))-COUNTIF(tData[BezoekLangEind],"&lt;="&amp;$A6969)</f>
        <v/>
      </c>
      <c r="G6969" s="15">
        <f>IF($D6969=1,$B6969*100+$C6969,-1)</f>
        <v/>
      </c>
      <c r="H6969" s="15">
        <f>IF($D6969=1,$B6969,-1)</f>
        <v/>
      </c>
      <c r="I6969" s="15">
        <f>IF($D6969=1,$C6969,-1)</f>
        <v/>
      </c>
    </row>
    <row r="6970">
      <c r="A6970" s="33" t="n">
        <v>45582.29166666666</v>
      </c>
      <c r="B6970" s="15">
        <f>WEEKDAY($A6970,2)</f>
        <v/>
      </c>
      <c r="C6970" s="15">
        <f>HOUR($A6970)</f>
        <v/>
      </c>
      <c r="D6970" s="15">
        <f>IF(AND($A6970&gt;=Instellingen!$B$6,$A6970&lt;Instellingen!$B$7),1,0)</f>
        <v/>
      </c>
      <c r="E6970" s="15">
        <f>COUNTIF(tData[BezoekStart],"&lt;"&amp;($A6970+1/24))-COUNTIF(tData[BezoekEind],"&lt;="&amp;$A6970)</f>
        <v/>
      </c>
      <c r="F6970" s="15">
        <f>COUNTIF(tData[BezoekLangStart],"&lt;"&amp;($A6970+1/24))-COUNTIF(tData[BezoekLangEind],"&lt;="&amp;$A6970)</f>
        <v/>
      </c>
      <c r="G6970" s="15">
        <f>IF($D6970=1,$B6970*100+$C6970,-1)</f>
        <v/>
      </c>
      <c r="H6970" s="15">
        <f>IF($D6970=1,$B6970,-1)</f>
        <v/>
      </c>
      <c r="I6970" s="15">
        <f>IF($D6970=1,$C6970,-1)</f>
        <v/>
      </c>
    </row>
    <row r="6971">
      <c r="A6971" s="33" t="n">
        <v>45582.33333333334</v>
      </c>
      <c r="B6971" s="15">
        <f>WEEKDAY($A6971,2)</f>
        <v/>
      </c>
      <c r="C6971" s="15">
        <f>HOUR($A6971)</f>
        <v/>
      </c>
      <c r="D6971" s="15">
        <f>IF(AND($A6971&gt;=Instellingen!$B$6,$A6971&lt;Instellingen!$B$7),1,0)</f>
        <v/>
      </c>
      <c r="E6971" s="15">
        <f>COUNTIF(tData[BezoekStart],"&lt;"&amp;($A6971+1/24))-COUNTIF(tData[BezoekEind],"&lt;="&amp;$A6971)</f>
        <v/>
      </c>
      <c r="F6971" s="15">
        <f>COUNTIF(tData[BezoekLangStart],"&lt;"&amp;($A6971+1/24))-COUNTIF(tData[BezoekLangEind],"&lt;="&amp;$A6971)</f>
        <v/>
      </c>
      <c r="G6971" s="15">
        <f>IF($D6971=1,$B6971*100+$C6971,-1)</f>
        <v/>
      </c>
      <c r="H6971" s="15">
        <f>IF($D6971=1,$B6971,-1)</f>
        <v/>
      </c>
      <c r="I6971" s="15">
        <f>IF($D6971=1,$C6971,-1)</f>
        <v/>
      </c>
    </row>
    <row r="6972">
      <c r="A6972" s="33" t="n">
        <v>45582.375</v>
      </c>
      <c r="B6972" s="15">
        <f>WEEKDAY($A6972,2)</f>
        <v/>
      </c>
      <c r="C6972" s="15">
        <f>HOUR($A6972)</f>
        <v/>
      </c>
      <c r="D6972" s="15">
        <f>IF(AND($A6972&gt;=Instellingen!$B$6,$A6972&lt;Instellingen!$B$7),1,0)</f>
        <v/>
      </c>
      <c r="E6972" s="15">
        <f>COUNTIF(tData[BezoekStart],"&lt;"&amp;($A6972+1/24))-COUNTIF(tData[BezoekEind],"&lt;="&amp;$A6972)</f>
        <v/>
      </c>
      <c r="F6972" s="15">
        <f>COUNTIF(tData[BezoekLangStart],"&lt;"&amp;($A6972+1/24))-COUNTIF(tData[BezoekLangEind],"&lt;="&amp;$A6972)</f>
        <v/>
      </c>
      <c r="G6972" s="15">
        <f>IF($D6972=1,$B6972*100+$C6972,-1)</f>
        <v/>
      </c>
      <c r="H6972" s="15">
        <f>IF($D6972=1,$B6972,-1)</f>
        <v/>
      </c>
      <c r="I6972" s="15">
        <f>IF($D6972=1,$C6972,-1)</f>
        <v/>
      </c>
    </row>
    <row r="6973">
      <c r="A6973" s="33" t="n">
        <v>45582.41666666666</v>
      </c>
      <c r="B6973" s="15">
        <f>WEEKDAY($A6973,2)</f>
        <v/>
      </c>
      <c r="C6973" s="15">
        <f>HOUR($A6973)</f>
        <v/>
      </c>
      <c r="D6973" s="15">
        <f>IF(AND($A6973&gt;=Instellingen!$B$6,$A6973&lt;Instellingen!$B$7),1,0)</f>
        <v/>
      </c>
      <c r="E6973" s="15">
        <f>COUNTIF(tData[BezoekStart],"&lt;"&amp;($A6973+1/24))-COUNTIF(tData[BezoekEind],"&lt;="&amp;$A6973)</f>
        <v/>
      </c>
      <c r="F6973" s="15">
        <f>COUNTIF(tData[BezoekLangStart],"&lt;"&amp;($A6973+1/24))-COUNTIF(tData[BezoekLangEind],"&lt;="&amp;$A6973)</f>
        <v/>
      </c>
      <c r="G6973" s="15">
        <f>IF($D6973=1,$B6973*100+$C6973,-1)</f>
        <v/>
      </c>
      <c r="H6973" s="15">
        <f>IF($D6973=1,$B6973,-1)</f>
        <v/>
      </c>
      <c r="I6973" s="15">
        <f>IF($D6973=1,$C6973,-1)</f>
        <v/>
      </c>
    </row>
    <row r="6974">
      <c r="A6974" s="33" t="n">
        <v>45582.45833333334</v>
      </c>
      <c r="B6974" s="15">
        <f>WEEKDAY($A6974,2)</f>
        <v/>
      </c>
      <c r="C6974" s="15">
        <f>HOUR($A6974)</f>
        <v/>
      </c>
      <c r="D6974" s="15">
        <f>IF(AND($A6974&gt;=Instellingen!$B$6,$A6974&lt;Instellingen!$B$7),1,0)</f>
        <v/>
      </c>
      <c r="E6974" s="15">
        <f>COUNTIF(tData[BezoekStart],"&lt;"&amp;($A6974+1/24))-COUNTIF(tData[BezoekEind],"&lt;="&amp;$A6974)</f>
        <v/>
      </c>
      <c r="F6974" s="15">
        <f>COUNTIF(tData[BezoekLangStart],"&lt;"&amp;($A6974+1/24))-COUNTIF(tData[BezoekLangEind],"&lt;="&amp;$A6974)</f>
        <v/>
      </c>
      <c r="G6974" s="15">
        <f>IF($D6974=1,$B6974*100+$C6974,-1)</f>
        <v/>
      </c>
      <c r="H6974" s="15">
        <f>IF($D6974=1,$B6974,-1)</f>
        <v/>
      </c>
      <c r="I6974" s="15">
        <f>IF($D6974=1,$C6974,-1)</f>
        <v/>
      </c>
    </row>
    <row r="6975">
      <c r="A6975" s="33" t="n">
        <v>45582.5</v>
      </c>
      <c r="B6975" s="15">
        <f>WEEKDAY($A6975,2)</f>
        <v/>
      </c>
      <c r="C6975" s="15">
        <f>HOUR($A6975)</f>
        <v/>
      </c>
      <c r="D6975" s="15">
        <f>IF(AND($A6975&gt;=Instellingen!$B$6,$A6975&lt;Instellingen!$B$7),1,0)</f>
        <v/>
      </c>
      <c r="E6975" s="15">
        <f>COUNTIF(tData[BezoekStart],"&lt;"&amp;($A6975+1/24))-COUNTIF(tData[BezoekEind],"&lt;="&amp;$A6975)</f>
        <v/>
      </c>
      <c r="F6975" s="15">
        <f>COUNTIF(tData[BezoekLangStart],"&lt;"&amp;($A6975+1/24))-COUNTIF(tData[BezoekLangEind],"&lt;="&amp;$A6975)</f>
        <v/>
      </c>
      <c r="G6975" s="15">
        <f>IF($D6975=1,$B6975*100+$C6975,-1)</f>
        <v/>
      </c>
      <c r="H6975" s="15">
        <f>IF($D6975=1,$B6975,-1)</f>
        <v/>
      </c>
      <c r="I6975" s="15">
        <f>IF($D6975=1,$C6975,-1)</f>
        <v/>
      </c>
    </row>
    <row r="6976">
      <c r="A6976" s="33" t="n">
        <v>45582.54166666666</v>
      </c>
      <c r="B6976" s="15">
        <f>WEEKDAY($A6976,2)</f>
        <v/>
      </c>
      <c r="C6976" s="15">
        <f>HOUR($A6976)</f>
        <v/>
      </c>
      <c r="D6976" s="15">
        <f>IF(AND($A6976&gt;=Instellingen!$B$6,$A6976&lt;Instellingen!$B$7),1,0)</f>
        <v/>
      </c>
      <c r="E6976" s="15">
        <f>COUNTIF(tData[BezoekStart],"&lt;"&amp;($A6976+1/24))-COUNTIF(tData[BezoekEind],"&lt;="&amp;$A6976)</f>
        <v/>
      </c>
      <c r="F6976" s="15">
        <f>COUNTIF(tData[BezoekLangStart],"&lt;"&amp;($A6976+1/24))-COUNTIF(tData[BezoekLangEind],"&lt;="&amp;$A6976)</f>
        <v/>
      </c>
      <c r="G6976" s="15">
        <f>IF($D6976=1,$B6976*100+$C6976,-1)</f>
        <v/>
      </c>
      <c r="H6976" s="15">
        <f>IF($D6976=1,$B6976,-1)</f>
        <v/>
      </c>
      <c r="I6976" s="15">
        <f>IF($D6976=1,$C6976,-1)</f>
        <v/>
      </c>
    </row>
    <row r="6977">
      <c r="A6977" s="33" t="n">
        <v>45582.58333333334</v>
      </c>
      <c r="B6977" s="15">
        <f>WEEKDAY($A6977,2)</f>
        <v/>
      </c>
      <c r="C6977" s="15">
        <f>HOUR($A6977)</f>
        <v/>
      </c>
      <c r="D6977" s="15">
        <f>IF(AND($A6977&gt;=Instellingen!$B$6,$A6977&lt;Instellingen!$B$7),1,0)</f>
        <v/>
      </c>
      <c r="E6977" s="15">
        <f>COUNTIF(tData[BezoekStart],"&lt;"&amp;($A6977+1/24))-COUNTIF(tData[BezoekEind],"&lt;="&amp;$A6977)</f>
        <v/>
      </c>
      <c r="F6977" s="15">
        <f>COUNTIF(tData[BezoekLangStart],"&lt;"&amp;($A6977+1/24))-COUNTIF(tData[BezoekLangEind],"&lt;="&amp;$A6977)</f>
        <v/>
      </c>
      <c r="G6977" s="15">
        <f>IF($D6977=1,$B6977*100+$C6977,-1)</f>
        <v/>
      </c>
      <c r="H6977" s="15">
        <f>IF($D6977=1,$B6977,-1)</f>
        <v/>
      </c>
      <c r="I6977" s="15">
        <f>IF($D6977=1,$C6977,-1)</f>
        <v/>
      </c>
    </row>
    <row r="6978">
      <c r="A6978" s="33" t="n">
        <v>45582.625</v>
      </c>
      <c r="B6978" s="15">
        <f>WEEKDAY($A6978,2)</f>
        <v/>
      </c>
      <c r="C6978" s="15">
        <f>HOUR($A6978)</f>
        <v/>
      </c>
      <c r="D6978" s="15">
        <f>IF(AND($A6978&gt;=Instellingen!$B$6,$A6978&lt;Instellingen!$B$7),1,0)</f>
        <v/>
      </c>
      <c r="E6978" s="15">
        <f>COUNTIF(tData[BezoekStart],"&lt;"&amp;($A6978+1/24))-COUNTIF(tData[BezoekEind],"&lt;="&amp;$A6978)</f>
        <v/>
      </c>
      <c r="F6978" s="15">
        <f>COUNTIF(tData[BezoekLangStart],"&lt;"&amp;($A6978+1/24))-COUNTIF(tData[BezoekLangEind],"&lt;="&amp;$A6978)</f>
        <v/>
      </c>
      <c r="G6978" s="15">
        <f>IF($D6978=1,$B6978*100+$C6978,-1)</f>
        <v/>
      </c>
      <c r="H6978" s="15">
        <f>IF($D6978=1,$B6978,-1)</f>
        <v/>
      </c>
      <c r="I6978" s="15">
        <f>IF($D6978=1,$C6978,-1)</f>
        <v/>
      </c>
    </row>
    <row r="6979">
      <c r="A6979" s="33" t="n">
        <v>45582.66666666666</v>
      </c>
      <c r="B6979" s="15">
        <f>WEEKDAY($A6979,2)</f>
        <v/>
      </c>
      <c r="C6979" s="15">
        <f>HOUR($A6979)</f>
        <v/>
      </c>
      <c r="D6979" s="15">
        <f>IF(AND($A6979&gt;=Instellingen!$B$6,$A6979&lt;Instellingen!$B$7),1,0)</f>
        <v/>
      </c>
      <c r="E6979" s="15">
        <f>COUNTIF(tData[BezoekStart],"&lt;"&amp;($A6979+1/24))-COUNTIF(tData[BezoekEind],"&lt;="&amp;$A6979)</f>
        <v/>
      </c>
      <c r="F6979" s="15">
        <f>COUNTIF(tData[BezoekLangStart],"&lt;"&amp;($A6979+1/24))-COUNTIF(tData[BezoekLangEind],"&lt;="&amp;$A6979)</f>
        <v/>
      </c>
      <c r="G6979" s="15">
        <f>IF($D6979=1,$B6979*100+$C6979,-1)</f>
        <v/>
      </c>
      <c r="H6979" s="15">
        <f>IF($D6979=1,$B6979,-1)</f>
        <v/>
      </c>
      <c r="I6979" s="15">
        <f>IF($D6979=1,$C6979,-1)</f>
        <v/>
      </c>
    </row>
    <row r="6980">
      <c r="A6980" s="33" t="n">
        <v>45582.70833333334</v>
      </c>
      <c r="B6980" s="15">
        <f>WEEKDAY($A6980,2)</f>
        <v/>
      </c>
      <c r="C6980" s="15">
        <f>HOUR($A6980)</f>
        <v/>
      </c>
      <c r="D6980" s="15">
        <f>IF(AND($A6980&gt;=Instellingen!$B$6,$A6980&lt;Instellingen!$B$7),1,0)</f>
        <v/>
      </c>
      <c r="E6980" s="15">
        <f>COUNTIF(tData[BezoekStart],"&lt;"&amp;($A6980+1/24))-COUNTIF(tData[BezoekEind],"&lt;="&amp;$A6980)</f>
        <v/>
      </c>
      <c r="F6980" s="15">
        <f>COUNTIF(tData[BezoekLangStart],"&lt;"&amp;($A6980+1/24))-COUNTIF(tData[BezoekLangEind],"&lt;="&amp;$A6980)</f>
        <v/>
      </c>
      <c r="G6980" s="15">
        <f>IF($D6980=1,$B6980*100+$C6980,-1)</f>
        <v/>
      </c>
      <c r="H6980" s="15">
        <f>IF($D6980=1,$B6980,-1)</f>
        <v/>
      </c>
      <c r="I6980" s="15">
        <f>IF($D6980=1,$C6980,-1)</f>
        <v/>
      </c>
    </row>
    <row r="6981">
      <c r="A6981" s="33" t="n">
        <v>45582.75</v>
      </c>
      <c r="B6981" s="15">
        <f>WEEKDAY($A6981,2)</f>
        <v/>
      </c>
      <c r="C6981" s="15">
        <f>HOUR($A6981)</f>
        <v/>
      </c>
      <c r="D6981" s="15">
        <f>IF(AND($A6981&gt;=Instellingen!$B$6,$A6981&lt;Instellingen!$B$7),1,0)</f>
        <v/>
      </c>
      <c r="E6981" s="15">
        <f>COUNTIF(tData[BezoekStart],"&lt;"&amp;($A6981+1/24))-COUNTIF(tData[BezoekEind],"&lt;="&amp;$A6981)</f>
        <v/>
      </c>
      <c r="F6981" s="15">
        <f>COUNTIF(tData[BezoekLangStart],"&lt;"&amp;($A6981+1/24))-COUNTIF(tData[BezoekLangEind],"&lt;="&amp;$A6981)</f>
        <v/>
      </c>
      <c r="G6981" s="15">
        <f>IF($D6981=1,$B6981*100+$C6981,-1)</f>
        <v/>
      </c>
      <c r="H6981" s="15">
        <f>IF($D6981=1,$B6981,-1)</f>
        <v/>
      </c>
      <c r="I6981" s="15">
        <f>IF($D6981=1,$C6981,-1)</f>
        <v/>
      </c>
    </row>
    <row r="6982">
      <c r="A6982" s="33" t="n">
        <v>45582.79166666666</v>
      </c>
      <c r="B6982" s="15">
        <f>WEEKDAY($A6982,2)</f>
        <v/>
      </c>
      <c r="C6982" s="15">
        <f>HOUR($A6982)</f>
        <v/>
      </c>
      <c r="D6982" s="15">
        <f>IF(AND($A6982&gt;=Instellingen!$B$6,$A6982&lt;Instellingen!$B$7),1,0)</f>
        <v/>
      </c>
      <c r="E6982" s="15">
        <f>COUNTIF(tData[BezoekStart],"&lt;"&amp;($A6982+1/24))-COUNTIF(tData[BezoekEind],"&lt;="&amp;$A6982)</f>
        <v/>
      </c>
      <c r="F6982" s="15">
        <f>COUNTIF(tData[BezoekLangStart],"&lt;"&amp;($A6982+1/24))-COUNTIF(tData[BezoekLangEind],"&lt;="&amp;$A6982)</f>
        <v/>
      </c>
      <c r="G6982" s="15">
        <f>IF($D6982=1,$B6982*100+$C6982,-1)</f>
        <v/>
      </c>
      <c r="H6982" s="15">
        <f>IF($D6982=1,$B6982,-1)</f>
        <v/>
      </c>
      <c r="I6982" s="15">
        <f>IF($D6982=1,$C6982,-1)</f>
        <v/>
      </c>
    </row>
    <row r="6983">
      <c r="A6983" s="33" t="n">
        <v>45582.83333333334</v>
      </c>
      <c r="B6983" s="15">
        <f>WEEKDAY($A6983,2)</f>
        <v/>
      </c>
      <c r="C6983" s="15">
        <f>HOUR($A6983)</f>
        <v/>
      </c>
      <c r="D6983" s="15">
        <f>IF(AND($A6983&gt;=Instellingen!$B$6,$A6983&lt;Instellingen!$B$7),1,0)</f>
        <v/>
      </c>
      <c r="E6983" s="15">
        <f>COUNTIF(tData[BezoekStart],"&lt;"&amp;($A6983+1/24))-COUNTIF(tData[BezoekEind],"&lt;="&amp;$A6983)</f>
        <v/>
      </c>
      <c r="F6983" s="15">
        <f>COUNTIF(tData[BezoekLangStart],"&lt;"&amp;($A6983+1/24))-COUNTIF(tData[BezoekLangEind],"&lt;="&amp;$A6983)</f>
        <v/>
      </c>
      <c r="G6983" s="15">
        <f>IF($D6983=1,$B6983*100+$C6983,-1)</f>
        <v/>
      </c>
      <c r="H6983" s="15">
        <f>IF($D6983=1,$B6983,-1)</f>
        <v/>
      </c>
      <c r="I6983" s="15">
        <f>IF($D6983=1,$C6983,-1)</f>
        <v/>
      </c>
    </row>
    <row r="6984">
      <c r="A6984" s="33" t="n">
        <v>45582.875</v>
      </c>
      <c r="B6984" s="15">
        <f>WEEKDAY($A6984,2)</f>
        <v/>
      </c>
      <c r="C6984" s="15">
        <f>HOUR($A6984)</f>
        <v/>
      </c>
      <c r="D6984" s="15">
        <f>IF(AND($A6984&gt;=Instellingen!$B$6,$A6984&lt;Instellingen!$B$7),1,0)</f>
        <v/>
      </c>
      <c r="E6984" s="15">
        <f>COUNTIF(tData[BezoekStart],"&lt;"&amp;($A6984+1/24))-COUNTIF(tData[BezoekEind],"&lt;="&amp;$A6984)</f>
        <v/>
      </c>
      <c r="F6984" s="15">
        <f>COUNTIF(tData[BezoekLangStart],"&lt;"&amp;($A6984+1/24))-COUNTIF(tData[BezoekLangEind],"&lt;="&amp;$A6984)</f>
        <v/>
      </c>
      <c r="G6984" s="15">
        <f>IF($D6984=1,$B6984*100+$C6984,-1)</f>
        <v/>
      </c>
      <c r="H6984" s="15">
        <f>IF($D6984=1,$B6984,-1)</f>
        <v/>
      </c>
      <c r="I6984" s="15">
        <f>IF($D6984=1,$C6984,-1)</f>
        <v/>
      </c>
    </row>
    <row r="6985">
      <c r="A6985" s="33" t="n">
        <v>45582.91666666666</v>
      </c>
      <c r="B6985" s="15">
        <f>WEEKDAY($A6985,2)</f>
        <v/>
      </c>
      <c r="C6985" s="15">
        <f>HOUR($A6985)</f>
        <v/>
      </c>
      <c r="D6985" s="15">
        <f>IF(AND($A6985&gt;=Instellingen!$B$6,$A6985&lt;Instellingen!$B$7),1,0)</f>
        <v/>
      </c>
      <c r="E6985" s="15">
        <f>COUNTIF(tData[BezoekStart],"&lt;"&amp;($A6985+1/24))-COUNTIF(tData[BezoekEind],"&lt;="&amp;$A6985)</f>
        <v/>
      </c>
      <c r="F6985" s="15">
        <f>COUNTIF(tData[BezoekLangStart],"&lt;"&amp;($A6985+1/24))-COUNTIF(tData[BezoekLangEind],"&lt;="&amp;$A6985)</f>
        <v/>
      </c>
      <c r="G6985" s="15">
        <f>IF($D6985=1,$B6985*100+$C6985,-1)</f>
        <v/>
      </c>
      <c r="H6985" s="15">
        <f>IF($D6985=1,$B6985,-1)</f>
        <v/>
      </c>
      <c r="I6985" s="15">
        <f>IF($D6985=1,$C6985,-1)</f>
        <v/>
      </c>
    </row>
    <row r="6986">
      <c r="A6986" s="33" t="n">
        <v>45582.95833333334</v>
      </c>
      <c r="B6986" s="15">
        <f>WEEKDAY($A6986,2)</f>
        <v/>
      </c>
      <c r="C6986" s="15">
        <f>HOUR($A6986)</f>
        <v/>
      </c>
      <c r="D6986" s="15">
        <f>IF(AND($A6986&gt;=Instellingen!$B$6,$A6986&lt;Instellingen!$B$7),1,0)</f>
        <v/>
      </c>
      <c r="E6986" s="15">
        <f>COUNTIF(tData[BezoekStart],"&lt;"&amp;($A6986+1/24))-COUNTIF(tData[BezoekEind],"&lt;="&amp;$A6986)</f>
        <v/>
      </c>
      <c r="F6986" s="15">
        <f>COUNTIF(tData[BezoekLangStart],"&lt;"&amp;($A6986+1/24))-COUNTIF(tData[BezoekLangEind],"&lt;="&amp;$A6986)</f>
        <v/>
      </c>
      <c r="G6986" s="15">
        <f>IF($D6986=1,$B6986*100+$C6986,-1)</f>
        <v/>
      </c>
      <c r="H6986" s="15">
        <f>IF($D6986=1,$B6986,-1)</f>
        <v/>
      </c>
      <c r="I6986" s="15">
        <f>IF($D6986=1,$C6986,-1)</f>
        <v/>
      </c>
    </row>
    <row r="6987">
      <c r="A6987" s="33" t="n">
        <v>45583</v>
      </c>
      <c r="B6987" s="15">
        <f>WEEKDAY($A6987,2)</f>
        <v/>
      </c>
      <c r="C6987" s="15">
        <f>HOUR($A6987)</f>
        <v/>
      </c>
      <c r="D6987" s="15">
        <f>IF(AND($A6987&gt;=Instellingen!$B$6,$A6987&lt;Instellingen!$B$7),1,0)</f>
        <v/>
      </c>
      <c r="E6987" s="15">
        <f>COUNTIF(tData[BezoekStart],"&lt;"&amp;($A6987+1/24))-COUNTIF(tData[BezoekEind],"&lt;="&amp;$A6987)</f>
        <v/>
      </c>
      <c r="F6987" s="15">
        <f>COUNTIF(tData[BezoekLangStart],"&lt;"&amp;($A6987+1/24))-COUNTIF(tData[BezoekLangEind],"&lt;="&amp;$A6987)</f>
        <v/>
      </c>
      <c r="G6987" s="15">
        <f>IF($D6987=1,$B6987*100+$C6987,-1)</f>
        <v/>
      </c>
      <c r="H6987" s="15">
        <f>IF($D6987=1,$B6987,-1)</f>
        <v/>
      </c>
      <c r="I6987" s="15">
        <f>IF($D6987=1,$C6987,-1)</f>
        <v/>
      </c>
    </row>
    <row r="6988">
      <c r="A6988" s="33" t="n">
        <v>45583.04166666666</v>
      </c>
      <c r="B6988" s="15">
        <f>WEEKDAY($A6988,2)</f>
        <v/>
      </c>
      <c r="C6988" s="15">
        <f>HOUR($A6988)</f>
        <v/>
      </c>
      <c r="D6988" s="15">
        <f>IF(AND($A6988&gt;=Instellingen!$B$6,$A6988&lt;Instellingen!$B$7),1,0)</f>
        <v/>
      </c>
      <c r="E6988" s="15">
        <f>COUNTIF(tData[BezoekStart],"&lt;"&amp;($A6988+1/24))-COUNTIF(tData[BezoekEind],"&lt;="&amp;$A6988)</f>
        <v/>
      </c>
      <c r="F6988" s="15">
        <f>COUNTIF(tData[BezoekLangStart],"&lt;"&amp;($A6988+1/24))-COUNTIF(tData[BezoekLangEind],"&lt;="&amp;$A6988)</f>
        <v/>
      </c>
      <c r="G6988" s="15">
        <f>IF($D6988=1,$B6988*100+$C6988,-1)</f>
        <v/>
      </c>
      <c r="H6988" s="15">
        <f>IF($D6988=1,$B6988,-1)</f>
        <v/>
      </c>
      <c r="I6988" s="15">
        <f>IF($D6988=1,$C6988,-1)</f>
        <v/>
      </c>
    </row>
    <row r="6989">
      <c r="A6989" s="33" t="n">
        <v>45583.08333333334</v>
      </c>
      <c r="B6989" s="15">
        <f>WEEKDAY($A6989,2)</f>
        <v/>
      </c>
      <c r="C6989" s="15">
        <f>HOUR($A6989)</f>
        <v/>
      </c>
      <c r="D6989" s="15">
        <f>IF(AND($A6989&gt;=Instellingen!$B$6,$A6989&lt;Instellingen!$B$7),1,0)</f>
        <v/>
      </c>
      <c r="E6989" s="15">
        <f>COUNTIF(tData[BezoekStart],"&lt;"&amp;($A6989+1/24))-COUNTIF(tData[BezoekEind],"&lt;="&amp;$A6989)</f>
        <v/>
      </c>
      <c r="F6989" s="15">
        <f>COUNTIF(tData[BezoekLangStart],"&lt;"&amp;($A6989+1/24))-COUNTIF(tData[BezoekLangEind],"&lt;="&amp;$A6989)</f>
        <v/>
      </c>
      <c r="G6989" s="15">
        <f>IF($D6989=1,$B6989*100+$C6989,-1)</f>
        <v/>
      </c>
      <c r="H6989" s="15">
        <f>IF($D6989=1,$B6989,-1)</f>
        <v/>
      </c>
      <c r="I6989" s="15">
        <f>IF($D6989=1,$C6989,-1)</f>
        <v/>
      </c>
    </row>
    <row r="6990">
      <c r="A6990" s="33" t="n">
        <v>45583.125</v>
      </c>
      <c r="B6990" s="15">
        <f>WEEKDAY($A6990,2)</f>
        <v/>
      </c>
      <c r="C6990" s="15">
        <f>HOUR($A6990)</f>
        <v/>
      </c>
      <c r="D6990" s="15">
        <f>IF(AND($A6990&gt;=Instellingen!$B$6,$A6990&lt;Instellingen!$B$7),1,0)</f>
        <v/>
      </c>
      <c r="E6990" s="15">
        <f>COUNTIF(tData[BezoekStart],"&lt;"&amp;($A6990+1/24))-COUNTIF(tData[BezoekEind],"&lt;="&amp;$A6990)</f>
        <v/>
      </c>
      <c r="F6990" s="15">
        <f>COUNTIF(tData[BezoekLangStart],"&lt;"&amp;($A6990+1/24))-COUNTIF(tData[BezoekLangEind],"&lt;="&amp;$A6990)</f>
        <v/>
      </c>
      <c r="G6990" s="15">
        <f>IF($D6990=1,$B6990*100+$C6990,-1)</f>
        <v/>
      </c>
      <c r="H6990" s="15">
        <f>IF($D6990=1,$B6990,-1)</f>
        <v/>
      </c>
      <c r="I6990" s="15">
        <f>IF($D6990=1,$C6990,-1)</f>
        <v/>
      </c>
    </row>
    <row r="6991">
      <c r="A6991" s="33" t="n">
        <v>45583.16666666666</v>
      </c>
      <c r="B6991" s="15">
        <f>WEEKDAY($A6991,2)</f>
        <v/>
      </c>
      <c r="C6991" s="15">
        <f>HOUR($A6991)</f>
        <v/>
      </c>
      <c r="D6991" s="15">
        <f>IF(AND($A6991&gt;=Instellingen!$B$6,$A6991&lt;Instellingen!$B$7),1,0)</f>
        <v/>
      </c>
      <c r="E6991" s="15">
        <f>COUNTIF(tData[BezoekStart],"&lt;"&amp;($A6991+1/24))-COUNTIF(tData[BezoekEind],"&lt;="&amp;$A6991)</f>
        <v/>
      </c>
      <c r="F6991" s="15">
        <f>COUNTIF(tData[BezoekLangStart],"&lt;"&amp;($A6991+1/24))-COUNTIF(tData[BezoekLangEind],"&lt;="&amp;$A6991)</f>
        <v/>
      </c>
      <c r="G6991" s="15">
        <f>IF($D6991=1,$B6991*100+$C6991,-1)</f>
        <v/>
      </c>
      <c r="H6991" s="15">
        <f>IF($D6991=1,$B6991,-1)</f>
        <v/>
      </c>
      <c r="I6991" s="15">
        <f>IF($D6991=1,$C6991,-1)</f>
        <v/>
      </c>
    </row>
    <row r="6992">
      <c r="A6992" s="33" t="n">
        <v>45583.20833333334</v>
      </c>
      <c r="B6992" s="15">
        <f>WEEKDAY($A6992,2)</f>
        <v/>
      </c>
      <c r="C6992" s="15">
        <f>HOUR($A6992)</f>
        <v/>
      </c>
      <c r="D6992" s="15">
        <f>IF(AND($A6992&gt;=Instellingen!$B$6,$A6992&lt;Instellingen!$B$7),1,0)</f>
        <v/>
      </c>
      <c r="E6992" s="15">
        <f>COUNTIF(tData[BezoekStart],"&lt;"&amp;($A6992+1/24))-COUNTIF(tData[BezoekEind],"&lt;="&amp;$A6992)</f>
        <v/>
      </c>
      <c r="F6992" s="15">
        <f>COUNTIF(tData[BezoekLangStart],"&lt;"&amp;($A6992+1/24))-COUNTIF(tData[BezoekLangEind],"&lt;="&amp;$A6992)</f>
        <v/>
      </c>
      <c r="G6992" s="15">
        <f>IF($D6992=1,$B6992*100+$C6992,-1)</f>
        <v/>
      </c>
      <c r="H6992" s="15">
        <f>IF($D6992=1,$B6992,-1)</f>
        <v/>
      </c>
      <c r="I6992" s="15">
        <f>IF($D6992=1,$C6992,-1)</f>
        <v/>
      </c>
    </row>
    <row r="6993">
      <c r="A6993" s="33" t="n">
        <v>45583.25</v>
      </c>
      <c r="B6993" s="15">
        <f>WEEKDAY($A6993,2)</f>
        <v/>
      </c>
      <c r="C6993" s="15">
        <f>HOUR($A6993)</f>
        <v/>
      </c>
      <c r="D6993" s="15">
        <f>IF(AND($A6993&gt;=Instellingen!$B$6,$A6993&lt;Instellingen!$B$7),1,0)</f>
        <v/>
      </c>
      <c r="E6993" s="15">
        <f>COUNTIF(tData[BezoekStart],"&lt;"&amp;($A6993+1/24))-COUNTIF(tData[BezoekEind],"&lt;="&amp;$A6993)</f>
        <v/>
      </c>
      <c r="F6993" s="15">
        <f>COUNTIF(tData[BezoekLangStart],"&lt;"&amp;($A6993+1/24))-COUNTIF(tData[BezoekLangEind],"&lt;="&amp;$A6993)</f>
        <v/>
      </c>
      <c r="G6993" s="15">
        <f>IF($D6993=1,$B6993*100+$C6993,-1)</f>
        <v/>
      </c>
      <c r="H6993" s="15">
        <f>IF($D6993=1,$B6993,-1)</f>
        <v/>
      </c>
      <c r="I6993" s="15">
        <f>IF($D6993=1,$C6993,-1)</f>
        <v/>
      </c>
    </row>
    <row r="6994">
      <c r="A6994" s="33" t="n">
        <v>45583.29166666666</v>
      </c>
      <c r="B6994" s="15">
        <f>WEEKDAY($A6994,2)</f>
        <v/>
      </c>
      <c r="C6994" s="15">
        <f>HOUR($A6994)</f>
        <v/>
      </c>
      <c r="D6994" s="15">
        <f>IF(AND($A6994&gt;=Instellingen!$B$6,$A6994&lt;Instellingen!$B$7),1,0)</f>
        <v/>
      </c>
      <c r="E6994" s="15">
        <f>COUNTIF(tData[BezoekStart],"&lt;"&amp;($A6994+1/24))-COUNTIF(tData[BezoekEind],"&lt;="&amp;$A6994)</f>
        <v/>
      </c>
      <c r="F6994" s="15">
        <f>COUNTIF(tData[BezoekLangStart],"&lt;"&amp;($A6994+1/24))-COUNTIF(tData[BezoekLangEind],"&lt;="&amp;$A6994)</f>
        <v/>
      </c>
      <c r="G6994" s="15">
        <f>IF($D6994=1,$B6994*100+$C6994,-1)</f>
        <v/>
      </c>
      <c r="H6994" s="15">
        <f>IF($D6994=1,$B6994,-1)</f>
        <v/>
      </c>
      <c r="I6994" s="15">
        <f>IF($D6994=1,$C6994,-1)</f>
        <v/>
      </c>
    </row>
    <row r="6995">
      <c r="A6995" s="33" t="n">
        <v>45583.33333333334</v>
      </c>
      <c r="B6995" s="15">
        <f>WEEKDAY($A6995,2)</f>
        <v/>
      </c>
      <c r="C6995" s="15">
        <f>HOUR($A6995)</f>
        <v/>
      </c>
      <c r="D6995" s="15">
        <f>IF(AND($A6995&gt;=Instellingen!$B$6,$A6995&lt;Instellingen!$B$7),1,0)</f>
        <v/>
      </c>
      <c r="E6995" s="15">
        <f>COUNTIF(tData[BezoekStart],"&lt;"&amp;($A6995+1/24))-COUNTIF(tData[BezoekEind],"&lt;="&amp;$A6995)</f>
        <v/>
      </c>
      <c r="F6995" s="15">
        <f>COUNTIF(tData[BezoekLangStart],"&lt;"&amp;($A6995+1/24))-COUNTIF(tData[BezoekLangEind],"&lt;="&amp;$A6995)</f>
        <v/>
      </c>
      <c r="G6995" s="15">
        <f>IF($D6995=1,$B6995*100+$C6995,-1)</f>
        <v/>
      </c>
      <c r="H6995" s="15">
        <f>IF($D6995=1,$B6995,-1)</f>
        <v/>
      </c>
      <c r="I6995" s="15">
        <f>IF($D6995=1,$C6995,-1)</f>
        <v/>
      </c>
    </row>
    <row r="6996">
      <c r="A6996" s="33" t="n">
        <v>45583.375</v>
      </c>
      <c r="B6996" s="15">
        <f>WEEKDAY($A6996,2)</f>
        <v/>
      </c>
      <c r="C6996" s="15">
        <f>HOUR($A6996)</f>
        <v/>
      </c>
      <c r="D6996" s="15">
        <f>IF(AND($A6996&gt;=Instellingen!$B$6,$A6996&lt;Instellingen!$B$7),1,0)</f>
        <v/>
      </c>
      <c r="E6996" s="15">
        <f>COUNTIF(tData[BezoekStart],"&lt;"&amp;($A6996+1/24))-COUNTIF(tData[BezoekEind],"&lt;="&amp;$A6996)</f>
        <v/>
      </c>
      <c r="F6996" s="15">
        <f>COUNTIF(tData[BezoekLangStart],"&lt;"&amp;($A6996+1/24))-COUNTIF(tData[BezoekLangEind],"&lt;="&amp;$A6996)</f>
        <v/>
      </c>
      <c r="G6996" s="15">
        <f>IF($D6996=1,$B6996*100+$C6996,-1)</f>
        <v/>
      </c>
      <c r="H6996" s="15">
        <f>IF($D6996=1,$B6996,-1)</f>
        <v/>
      </c>
      <c r="I6996" s="15">
        <f>IF($D6996=1,$C6996,-1)</f>
        <v/>
      </c>
    </row>
    <row r="6997">
      <c r="A6997" s="33" t="n">
        <v>45583.41666666666</v>
      </c>
      <c r="B6997" s="15">
        <f>WEEKDAY($A6997,2)</f>
        <v/>
      </c>
      <c r="C6997" s="15">
        <f>HOUR($A6997)</f>
        <v/>
      </c>
      <c r="D6997" s="15">
        <f>IF(AND($A6997&gt;=Instellingen!$B$6,$A6997&lt;Instellingen!$B$7),1,0)</f>
        <v/>
      </c>
      <c r="E6997" s="15">
        <f>COUNTIF(tData[BezoekStart],"&lt;"&amp;($A6997+1/24))-COUNTIF(tData[BezoekEind],"&lt;="&amp;$A6997)</f>
        <v/>
      </c>
      <c r="F6997" s="15">
        <f>COUNTIF(tData[BezoekLangStart],"&lt;"&amp;($A6997+1/24))-COUNTIF(tData[BezoekLangEind],"&lt;="&amp;$A6997)</f>
        <v/>
      </c>
      <c r="G6997" s="15">
        <f>IF($D6997=1,$B6997*100+$C6997,-1)</f>
        <v/>
      </c>
      <c r="H6997" s="15">
        <f>IF($D6997=1,$B6997,-1)</f>
        <v/>
      </c>
      <c r="I6997" s="15">
        <f>IF($D6997=1,$C6997,-1)</f>
        <v/>
      </c>
    </row>
    <row r="6998">
      <c r="A6998" s="33" t="n">
        <v>45583.45833333334</v>
      </c>
      <c r="B6998" s="15">
        <f>WEEKDAY($A6998,2)</f>
        <v/>
      </c>
      <c r="C6998" s="15">
        <f>HOUR($A6998)</f>
        <v/>
      </c>
      <c r="D6998" s="15">
        <f>IF(AND($A6998&gt;=Instellingen!$B$6,$A6998&lt;Instellingen!$B$7),1,0)</f>
        <v/>
      </c>
      <c r="E6998" s="15">
        <f>COUNTIF(tData[BezoekStart],"&lt;"&amp;($A6998+1/24))-COUNTIF(tData[BezoekEind],"&lt;="&amp;$A6998)</f>
        <v/>
      </c>
      <c r="F6998" s="15">
        <f>COUNTIF(tData[BezoekLangStart],"&lt;"&amp;($A6998+1/24))-COUNTIF(tData[BezoekLangEind],"&lt;="&amp;$A6998)</f>
        <v/>
      </c>
      <c r="G6998" s="15">
        <f>IF($D6998=1,$B6998*100+$C6998,-1)</f>
        <v/>
      </c>
      <c r="H6998" s="15">
        <f>IF($D6998=1,$B6998,-1)</f>
        <v/>
      </c>
      <c r="I6998" s="15">
        <f>IF($D6998=1,$C6998,-1)</f>
        <v/>
      </c>
    </row>
    <row r="6999">
      <c r="A6999" s="33" t="n">
        <v>45583.5</v>
      </c>
      <c r="B6999" s="15">
        <f>WEEKDAY($A6999,2)</f>
        <v/>
      </c>
      <c r="C6999" s="15">
        <f>HOUR($A6999)</f>
        <v/>
      </c>
      <c r="D6999" s="15">
        <f>IF(AND($A6999&gt;=Instellingen!$B$6,$A6999&lt;Instellingen!$B$7),1,0)</f>
        <v/>
      </c>
      <c r="E6999" s="15">
        <f>COUNTIF(tData[BezoekStart],"&lt;"&amp;($A6999+1/24))-COUNTIF(tData[BezoekEind],"&lt;="&amp;$A6999)</f>
        <v/>
      </c>
      <c r="F6999" s="15">
        <f>COUNTIF(tData[BezoekLangStart],"&lt;"&amp;($A6999+1/24))-COUNTIF(tData[BezoekLangEind],"&lt;="&amp;$A6999)</f>
        <v/>
      </c>
      <c r="G6999" s="15">
        <f>IF($D6999=1,$B6999*100+$C6999,-1)</f>
        <v/>
      </c>
      <c r="H6999" s="15">
        <f>IF($D6999=1,$B6999,-1)</f>
        <v/>
      </c>
      <c r="I6999" s="15">
        <f>IF($D6999=1,$C6999,-1)</f>
        <v/>
      </c>
    </row>
    <row r="7000">
      <c r="A7000" s="33" t="n">
        <v>45583.54166666666</v>
      </c>
      <c r="B7000" s="15">
        <f>WEEKDAY($A7000,2)</f>
        <v/>
      </c>
      <c r="C7000" s="15">
        <f>HOUR($A7000)</f>
        <v/>
      </c>
      <c r="D7000" s="15">
        <f>IF(AND($A7000&gt;=Instellingen!$B$6,$A7000&lt;Instellingen!$B$7),1,0)</f>
        <v/>
      </c>
      <c r="E7000" s="15">
        <f>COUNTIF(tData[BezoekStart],"&lt;"&amp;($A7000+1/24))-COUNTIF(tData[BezoekEind],"&lt;="&amp;$A7000)</f>
        <v/>
      </c>
      <c r="F7000" s="15">
        <f>COUNTIF(tData[BezoekLangStart],"&lt;"&amp;($A7000+1/24))-COUNTIF(tData[BezoekLangEind],"&lt;="&amp;$A7000)</f>
        <v/>
      </c>
      <c r="G7000" s="15">
        <f>IF($D7000=1,$B7000*100+$C7000,-1)</f>
        <v/>
      </c>
      <c r="H7000" s="15">
        <f>IF($D7000=1,$B7000,-1)</f>
        <v/>
      </c>
      <c r="I7000" s="15">
        <f>IF($D7000=1,$C7000,-1)</f>
        <v/>
      </c>
    </row>
    <row r="7001">
      <c r="A7001" s="33" t="n">
        <v>45583.58333333334</v>
      </c>
      <c r="B7001" s="15">
        <f>WEEKDAY($A7001,2)</f>
        <v/>
      </c>
      <c r="C7001" s="15">
        <f>HOUR($A7001)</f>
        <v/>
      </c>
      <c r="D7001" s="15">
        <f>IF(AND($A7001&gt;=Instellingen!$B$6,$A7001&lt;Instellingen!$B$7),1,0)</f>
        <v/>
      </c>
      <c r="E7001" s="15">
        <f>COUNTIF(tData[BezoekStart],"&lt;"&amp;($A7001+1/24))-COUNTIF(tData[BezoekEind],"&lt;="&amp;$A7001)</f>
        <v/>
      </c>
      <c r="F7001" s="15">
        <f>COUNTIF(tData[BezoekLangStart],"&lt;"&amp;($A7001+1/24))-COUNTIF(tData[BezoekLangEind],"&lt;="&amp;$A7001)</f>
        <v/>
      </c>
      <c r="G7001" s="15">
        <f>IF($D7001=1,$B7001*100+$C7001,-1)</f>
        <v/>
      </c>
      <c r="H7001" s="15">
        <f>IF($D7001=1,$B7001,-1)</f>
        <v/>
      </c>
      <c r="I7001" s="15">
        <f>IF($D7001=1,$C7001,-1)</f>
        <v/>
      </c>
    </row>
    <row r="7002">
      <c r="A7002" s="33" t="n">
        <v>45583.625</v>
      </c>
      <c r="B7002" s="15">
        <f>WEEKDAY($A7002,2)</f>
        <v/>
      </c>
      <c r="C7002" s="15">
        <f>HOUR($A7002)</f>
        <v/>
      </c>
      <c r="D7002" s="15">
        <f>IF(AND($A7002&gt;=Instellingen!$B$6,$A7002&lt;Instellingen!$B$7),1,0)</f>
        <v/>
      </c>
      <c r="E7002" s="15">
        <f>COUNTIF(tData[BezoekStart],"&lt;"&amp;($A7002+1/24))-COUNTIF(tData[BezoekEind],"&lt;="&amp;$A7002)</f>
        <v/>
      </c>
      <c r="F7002" s="15">
        <f>COUNTIF(tData[BezoekLangStart],"&lt;"&amp;($A7002+1/24))-COUNTIF(tData[BezoekLangEind],"&lt;="&amp;$A7002)</f>
        <v/>
      </c>
      <c r="G7002" s="15">
        <f>IF($D7002=1,$B7002*100+$C7002,-1)</f>
        <v/>
      </c>
      <c r="H7002" s="15">
        <f>IF($D7002=1,$B7002,-1)</f>
        <v/>
      </c>
      <c r="I7002" s="15">
        <f>IF($D7002=1,$C7002,-1)</f>
        <v/>
      </c>
    </row>
    <row r="7003">
      <c r="A7003" s="33" t="n">
        <v>45583.66666666666</v>
      </c>
      <c r="B7003" s="15">
        <f>WEEKDAY($A7003,2)</f>
        <v/>
      </c>
      <c r="C7003" s="15">
        <f>HOUR($A7003)</f>
        <v/>
      </c>
      <c r="D7003" s="15">
        <f>IF(AND($A7003&gt;=Instellingen!$B$6,$A7003&lt;Instellingen!$B$7),1,0)</f>
        <v/>
      </c>
      <c r="E7003" s="15">
        <f>COUNTIF(tData[BezoekStart],"&lt;"&amp;($A7003+1/24))-COUNTIF(tData[BezoekEind],"&lt;="&amp;$A7003)</f>
        <v/>
      </c>
      <c r="F7003" s="15">
        <f>COUNTIF(tData[BezoekLangStart],"&lt;"&amp;($A7003+1/24))-COUNTIF(tData[BezoekLangEind],"&lt;="&amp;$A7003)</f>
        <v/>
      </c>
      <c r="G7003" s="15">
        <f>IF($D7003=1,$B7003*100+$C7003,-1)</f>
        <v/>
      </c>
      <c r="H7003" s="15">
        <f>IF($D7003=1,$B7003,-1)</f>
        <v/>
      </c>
      <c r="I7003" s="15">
        <f>IF($D7003=1,$C7003,-1)</f>
        <v/>
      </c>
    </row>
    <row r="7004">
      <c r="A7004" s="33" t="n">
        <v>45583.70833333334</v>
      </c>
      <c r="B7004" s="15">
        <f>WEEKDAY($A7004,2)</f>
        <v/>
      </c>
      <c r="C7004" s="15">
        <f>HOUR($A7004)</f>
        <v/>
      </c>
      <c r="D7004" s="15">
        <f>IF(AND($A7004&gt;=Instellingen!$B$6,$A7004&lt;Instellingen!$B$7),1,0)</f>
        <v/>
      </c>
      <c r="E7004" s="15">
        <f>COUNTIF(tData[BezoekStart],"&lt;"&amp;($A7004+1/24))-COUNTIF(tData[BezoekEind],"&lt;="&amp;$A7004)</f>
        <v/>
      </c>
      <c r="F7004" s="15">
        <f>COUNTIF(tData[BezoekLangStart],"&lt;"&amp;($A7004+1/24))-COUNTIF(tData[BezoekLangEind],"&lt;="&amp;$A7004)</f>
        <v/>
      </c>
      <c r="G7004" s="15">
        <f>IF($D7004=1,$B7004*100+$C7004,-1)</f>
        <v/>
      </c>
      <c r="H7004" s="15">
        <f>IF($D7004=1,$B7004,-1)</f>
        <v/>
      </c>
      <c r="I7004" s="15">
        <f>IF($D7004=1,$C7004,-1)</f>
        <v/>
      </c>
    </row>
    <row r="7005">
      <c r="A7005" s="33" t="n">
        <v>45583.75</v>
      </c>
      <c r="B7005" s="15">
        <f>WEEKDAY($A7005,2)</f>
        <v/>
      </c>
      <c r="C7005" s="15">
        <f>HOUR($A7005)</f>
        <v/>
      </c>
      <c r="D7005" s="15">
        <f>IF(AND($A7005&gt;=Instellingen!$B$6,$A7005&lt;Instellingen!$B$7),1,0)</f>
        <v/>
      </c>
      <c r="E7005" s="15">
        <f>COUNTIF(tData[BezoekStart],"&lt;"&amp;($A7005+1/24))-COUNTIF(tData[BezoekEind],"&lt;="&amp;$A7005)</f>
        <v/>
      </c>
      <c r="F7005" s="15">
        <f>COUNTIF(tData[BezoekLangStart],"&lt;"&amp;($A7005+1/24))-COUNTIF(tData[BezoekLangEind],"&lt;="&amp;$A7005)</f>
        <v/>
      </c>
      <c r="G7005" s="15">
        <f>IF($D7005=1,$B7005*100+$C7005,-1)</f>
        <v/>
      </c>
      <c r="H7005" s="15">
        <f>IF($D7005=1,$B7005,-1)</f>
        <v/>
      </c>
      <c r="I7005" s="15">
        <f>IF($D7005=1,$C7005,-1)</f>
        <v/>
      </c>
    </row>
    <row r="7006">
      <c r="A7006" s="33" t="n">
        <v>45583.79166666666</v>
      </c>
      <c r="B7006" s="15">
        <f>WEEKDAY($A7006,2)</f>
        <v/>
      </c>
      <c r="C7006" s="15">
        <f>HOUR($A7006)</f>
        <v/>
      </c>
      <c r="D7006" s="15">
        <f>IF(AND($A7006&gt;=Instellingen!$B$6,$A7006&lt;Instellingen!$B$7),1,0)</f>
        <v/>
      </c>
      <c r="E7006" s="15">
        <f>COUNTIF(tData[BezoekStart],"&lt;"&amp;($A7006+1/24))-COUNTIF(tData[BezoekEind],"&lt;="&amp;$A7006)</f>
        <v/>
      </c>
      <c r="F7006" s="15">
        <f>COUNTIF(tData[BezoekLangStart],"&lt;"&amp;($A7006+1/24))-COUNTIF(tData[BezoekLangEind],"&lt;="&amp;$A7006)</f>
        <v/>
      </c>
      <c r="G7006" s="15">
        <f>IF($D7006=1,$B7006*100+$C7006,-1)</f>
        <v/>
      </c>
      <c r="H7006" s="15">
        <f>IF($D7006=1,$B7006,-1)</f>
        <v/>
      </c>
      <c r="I7006" s="15">
        <f>IF($D7006=1,$C7006,-1)</f>
        <v/>
      </c>
    </row>
    <row r="7007">
      <c r="A7007" s="33" t="n">
        <v>45583.83333333334</v>
      </c>
      <c r="B7007" s="15">
        <f>WEEKDAY($A7007,2)</f>
        <v/>
      </c>
      <c r="C7007" s="15">
        <f>HOUR($A7007)</f>
        <v/>
      </c>
      <c r="D7007" s="15">
        <f>IF(AND($A7007&gt;=Instellingen!$B$6,$A7007&lt;Instellingen!$B$7),1,0)</f>
        <v/>
      </c>
      <c r="E7007" s="15">
        <f>COUNTIF(tData[BezoekStart],"&lt;"&amp;($A7007+1/24))-COUNTIF(tData[BezoekEind],"&lt;="&amp;$A7007)</f>
        <v/>
      </c>
      <c r="F7007" s="15">
        <f>COUNTIF(tData[BezoekLangStart],"&lt;"&amp;($A7007+1/24))-COUNTIF(tData[BezoekLangEind],"&lt;="&amp;$A7007)</f>
        <v/>
      </c>
      <c r="G7007" s="15">
        <f>IF($D7007=1,$B7007*100+$C7007,-1)</f>
        <v/>
      </c>
      <c r="H7007" s="15">
        <f>IF($D7007=1,$B7007,-1)</f>
        <v/>
      </c>
      <c r="I7007" s="15">
        <f>IF($D7007=1,$C7007,-1)</f>
        <v/>
      </c>
    </row>
    <row r="7008">
      <c r="A7008" s="33" t="n">
        <v>45583.875</v>
      </c>
      <c r="B7008" s="15">
        <f>WEEKDAY($A7008,2)</f>
        <v/>
      </c>
      <c r="C7008" s="15">
        <f>HOUR($A7008)</f>
        <v/>
      </c>
      <c r="D7008" s="15">
        <f>IF(AND($A7008&gt;=Instellingen!$B$6,$A7008&lt;Instellingen!$B$7),1,0)</f>
        <v/>
      </c>
      <c r="E7008" s="15">
        <f>COUNTIF(tData[BezoekStart],"&lt;"&amp;($A7008+1/24))-COUNTIF(tData[BezoekEind],"&lt;="&amp;$A7008)</f>
        <v/>
      </c>
      <c r="F7008" s="15">
        <f>COUNTIF(tData[BezoekLangStart],"&lt;"&amp;($A7008+1/24))-COUNTIF(tData[BezoekLangEind],"&lt;="&amp;$A7008)</f>
        <v/>
      </c>
      <c r="G7008" s="15">
        <f>IF($D7008=1,$B7008*100+$C7008,-1)</f>
        <v/>
      </c>
      <c r="H7008" s="15">
        <f>IF($D7008=1,$B7008,-1)</f>
        <v/>
      </c>
      <c r="I7008" s="15">
        <f>IF($D7008=1,$C7008,-1)</f>
        <v/>
      </c>
    </row>
    <row r="7009">
      <c r="A7009" s="33" t="n">
        <v>45583.91666666666</v>
      </c>
      <c r="B7009" s="15">
        <f>WEEKDAY($A7009,2)</f>
        <v/>
      </c>
      <c r="C7009" s="15">
        <f>HOUR($A7009)</f>
        <v/>
      </c>
      <c r="D7009" s="15">
        <f>IF(AND($A7009&gt;=Instellingen!$B$6,$A7009&lt;Instellingen!$B$7),1,0)</f>
        <v/>
      </c>
      <c r="E7009" s="15">
        <f>COUNTIF(tData[BezoekStart],"&lt;"&amp;($A7009+1/24))-COUNTIF(tData[BezoekEind],"&lt;="&amp;$A7009)</f>
        <v/>
      </c>
      <c r="F7009" s="15">
        <f>COUNTIF(tData[BezoekLangStart],"&lt;"&amp;($A7009+1/24))-COUNTIF(tData[BezoekLangEind],"&lt;="&amp;$A7009)</f>
        <v/>
      </c>
      <c r="G7009" s="15">
        <f>IF($D7009=1,$B7009*100+$C7009,-1)</f>
        <v/>
      </c>
      <c r="H7009" s="15">
        <f>IF($D7009=1,$B7009,-1)</f>
        <v/>
      </c>
      <c r="I7009" s="15">
        <f>IF($D7009=1,$C7009,-1)</f>
        <v/>
      </c>
    </row>
    <row r="7010">
      <c r="A7010" s="33" t="n">
        <v>45583.95833333334</v>
      </c>
      <c r="B7010" s="15">
        <f>WEEKDAY($A7010,2)</f>
        <v/>
      </c>
      <c r="C7010" s="15">
        <f>HOUR($A7010)</f>
        <v/>
      </c>
      <c r="D7010" s="15">
        <f>IF(AND($A7010&gt;=Instellingen!$B$6,$A7010&lt;Instellingen!$B$7),1,0)</f>
        <v/>
      </c>
      <c r="E7010" s="15">
        <f>COUNTIF(tData[BezoekStart],"&lt;"&amp;($A7010+1/24))-COUNTIF(tData[BezoekEind],"&lt;="&amp;$A7010)</f>
        <v/>
      </c>
      <c r="F7010" s="15">
        <f>COUNTIF(tData[BezoekLangStart],"&lt;"&amp;($A7010+1/24))-COUNTIF(tData[BezoekLangEind],"&lt;="&amp;$A7010)</f>
        <v/>
      </c>
      <c r="G7010" s="15">
        <f>IF($D7010=1,$B7010*100+$C7010,-1)</f>
        <v/>
      </c>
      <c r="H7010" s="15">
        <f>IF($D7010=1,$B7010,-1)</f>
        <v/>
      </c>
      <c r="I7010" s="15">
        <f>IF($D7010=1,$C7010,-1)</f>
        <v/>
      </c>
    </row>
    <row r="7011">
      <c r="A7011" s="33" t="n">
        <v>45584</v>
      </c>
      <c r="B7011" s="15">
        <f>WEEKDAY($A7011,2)</f>
        <v/>
      </c>
      <c r="C7011" s="15">
        <f>HOUR($A7011)</f>
        <v/>
      </c>
      <c r="D7011" s="15">
        <f>IF(AND($A7011&gt;=Instellingen!$B$6,$A7011&lt;Instellingen!$B$7),1,0)</f>
        <v/>
      </c>
      <c r="E7011" s="15">
        <f>COUNTIF(tData[BezoekStart],"&lt;"&amp;($A7011+1/24))-COUNTIF(tData[BezoekEind],"&lt;="&amp;$A7011)</f>
        <v/>
      </c>
      <c r="F7011" s="15">
        <f>COUNTIF(tData[BezoekLangStart],"&lt;"&amp;($A7011+1/24))-COUNTIF(tData[BezoekLangEind],"&lt;="&amp;$A7011)</f>
        <v/>
      </c>
      <c r="G7011" s="15">
        <f>IF($D7011=1,$B7011*100+$C7011,-1)</f>
        <v/>
      </c>
      <c r="H7011" s="15">
        <f>IF($D7011=1,$B7011,-1)</f>
        <v/>
      </c>
      <c r="I7011" s="15">
        <f>IF($D7011=1,$C7011,-1)</f>
        <v/>
      </c>
    </row>
    <row r="7012">
      <c r="A7012" s="33" t="n">
        <v>45584.04166666666</v>
      </c>
      <c r="B7012" s="15">
        <f>WEEKDAY($A7012,2)</f>
        <v/>
      </c>
      <c r="C7012" s="15">
        <f>HOUR($A7012)</f>
        <v/>
      </c>
      <c r="D7012" s="15">
        <f>IF(AND($A7012&gt;=Instellingen!$B$6,$A7012&lt;Instellingen!$B$7),1,0)</f>
        <v/>
      </c>
      <c r="E7012" s="15">
        <f>COUNTIF(tData[BezoekStart],"&lt;"&amp;($A7012+1/24))-COUNTIF(tData[BezoekEind],"&lt;="&amp;$A7012)</f>
        <v/>
      </c>
      <c r="F7012" s="15">
        <f>COUNTIF(tData[BezoekLangStart],"&lt;"&amp;($A7012+1/24))-COUNTIF(tData[BezoekLangEind],"&lt;="&amp;$A7012)</f>
        <v/>
      </c>
      <c r="G7012" s="15">
        <f>IF($D7012=1,$B7012*100+$C7012,-1)</f>
        <v/>
      </c>
      <c r="H7012" s="15">
        <f>IF($D7012=1,$B7012,-1)</f>
        <v/>
      </c>
      <c r="I7012" s="15">
        <f>IF($D7012=1,$C7012,-1)</f>
        <v/>
      </c>
    </row>
    <row r="7013">
      <c r="A7013" s="33" t="n">
        <v>45584.08333333334</v>
      </c>
      <c r="B7013" s="15">
        <f>WEEKDAY($A7013,2)</f>
        <v/>
      </c>
      <c r="C7013" s="15">
        <f>HOUR($A7013)</f>
        <v/>
      </c>
      <c r="D7013" s="15">
        <f>IF(AND($A7013&gt;=Instellingen!$B$6,$A7013&lt;Instellingen!$B$7),1,0)</f>
        <v/>
      </c>
      <c r="E7013" s="15">
        <f>COUNTIF(tData[BezoekStart],"&lt;"&amp;($A7013+1/24))-COUNTIF(tData[BezoekEind],"&lt;="&amp;$A7013)</f>
        <v/>
      </c>
      <c r="F7013" s="15">
        <f>COUNTIF(tData[BezoekLangStart],"&lt;"&amp;($A7013+1/24))-COUNTIF(tData[BezoekLangEind],"&lt;="&amp;$A7013)</f>
        <v/>
      </c>
      <c r="G7013" s="15">
        <f>IF($D7013=1,$B7013*100+$C7013,-1)</f>
        <v/>
      </c>
      <c r="H7013" s="15">
        <f>IF($D7013=1,$B7013,-1)</f>
        <v/>
      </c>
      <c r="I7013" s="15">
        <f>IF($D7013=1,$C7013,-1)</f>
        <v/>
      </c>
    </row>
    <row r="7014">
      <c r="A7014" s="33" t="n">
        <v>45584.125</v>
      </c>
      <c r="B7014" s="15">
        <f>WEEKDAY($A7014,2)</f>
        <v/>
      </c>
      <c r="C7014" s="15">
        <f>HOUR($A7014)</f>
        <v/>
      </c>
      <c r="D7014" s="15">
        <f>IF(AND($A7014&gt;=Instellingen!$B$6,$A7014&lt;Instellingen!$B$7),1,0)</f>
        <v/>
      </c>
      <c r="E7014" s="15">
        <f>COUNTIF(tData[BezoekStart],"&lt;"&amp;($A7014+1/24))-COUNTIF(tData[BezoekEind],"&lt;="&amp;$A7014)</f>
        <v/>
      </c>
      <c r="F7014" s="15">
        <f>COUNTIF(tData[BezoekLangStart],"&lt;"&amp;($A7014+1/24))-COUNTIF(tData[BezoekLangEind],"&lt;="&amp;$A7014)</f>
        <v/>
      </c>
      <c r="G7014" s="15">
        <f>IF($D7014=1,$B7014*100+$C7014,-1)</f>
        <v/>
      </c>
      <c r="H7014" s="15">
        <f>IF($D7014=1,$B7014,-1)</f>
        <v/>
      </c>
      <c r="I7014" s="15">
        <f>IF($D7014=1,$C7014,-1)</f>
        <v/>
      </c>
    </row>
    <row r="7015">
      <c r="A7015" s="33" t="n">
        <v>45584.16666666666</v>
      </c>
      <c r="B7015" s="15">
        <f>WEEKDAY($A7015,2)</f>
        <v/>
      </c>
      <c r="C7015" s="15">
        <f>HOUR($A7015)</f>
        <v/>
      </c>
      <c r="D7015" s="15">
        <f>IF(AND($A7015&gt;=Instellingen!$B$6,$A7015&lt;Instellingen!$B$7),1,0)</f>
        <v/>
      </c>
      <c r="E7015" s="15">
        <f>COUNTIF(tData[BezoekStart],"&lt;"&amp;($A7015+1/24))-COUNTIF(tData[BezoekEind],"&lt;="&amp;$A7015)</f>
        <v/>
      </c>
      <c r="F7015" s="15">
        <f>COUNTIF(tData[BezoekLangStart],"&lt;"&amp;($A7015+1/24))-COUNTIF(tData[BezoekLangEind],"&lt;="&amp;$A7015)</f>
        <v/>
      </c>
      <c r="G7015" s="15">
        <f>IF($D7015=1,$B7015*100+$C7015,-1)</f>
        <v/>
      </c>
      <c r="H7015" s="15">
        <f>IF($D7015=1,$B7015,-1)</f>
        <v/>
      </c>
      <c r="I7015" s="15">
        <f>IF($D7015=1,$C7015,-1)</f>
        <v/>
      </c>
    </row>
    <row r="7016">
      <c r="A7016" s="33" t="n">
        <v>45584.20833333334</v>
      </c>
      <c r="B7016" s="15">
        <f>WEEKDAY($A7016,2)</f>
        <v/>
      </c>
      <c r="C7016" s="15">
        <f>HOUR($A7016)</f>
        <v/>
      </c>
      <c r="D7016" s="15">
        <f>IF(AND($A7016&gt;=Instellingen!$B$6,$A7016&lt;Instellingen!$B$7),1,0)</f>
        <v/>
      </c>
      <c r="E7016" s="15">
        <f>COUNTIF(tData[BezoekStart],"&lt;"&amp;($A7016+1/24))-COUNTIF(tData[BezoekEind],"&lt;="&amp;$A7016)</f>
        <v/>
      </c>
      <c r="F7016" s="15">
        <f>COUNTIF(tData[BezoekLangStart],"&lt;"&amp;($A7016+1/24))-COUNTIF(tData[BezoekLangEind],"&lt;="&amp;$A7016)</f>
        <v/>
      </c>
      <c r="G7016" s="15">
        <f>IF($D7016=1,$B7016*100+$C7016,-1)</f>
        <v/>
      </c>
      <c r="H7016" s="15">
        <f>IF($D7016=1,$B7016,-1)</f>
        <v/>
      </c>
      <c r="I7016" s="15">
        <f>IF($D7016=1,$C7016,-1)</f>
        <v/>
      </c>
    </row>
    <row r="7017">
      <c r="A7017" s="33" t="n">
        <v>45584.25</v>
      </c>
      <c r="B7017" s="15">
        <f>WEEKDAY($A7017,2)</f>
        <v/>
      </c>
      <c r="C7017" s="15">
        <f>HOUR($A7017)</f>
        <v/>
      </c>
      <c r="D7017" s="15">
        <f>IF(AND($A7017&gt;=Instellingen!$B$6,$A7017&lt;Instellingen!$B$7),1,0)</f>
        <v/>
      </c>
      <c r="E7017" s="15">
        <f>COUNTIF(tData[BezoekStart],"&lt;"&amp;($A7017+1/24))-COUNTIF(tData[BezoekEind],"&lt;="&amp;$A7017)</f>
        <v/>
      </c>
      <c r="F7017" s="15">
        <f>COUNTIF(tData[BezoekLangStart],"&lt;"&amp;($A7017+1/24))-COUNTIF(tData[BezoekLangEind],"&lt;="&amp;$A7017)</f>
        <v/>
      </c>
      <c r="G7017" s="15">
        <f>IF($D7017=1,$B7017*100+$C7017,-1)</f>
        <v/>
      </c>
      <c r="H7017" s="15">
        <f>IF($D7017=1,$B7017,-1)</f>
        <v/>
      </c>
      <c r="I7017" s="15">
        <f>IF($D7017=1,$C7017,-1)</f>
        <v/>
      </c>
    </row>
    <row r="7018">
      <c r="A7018" s="33" t="n">
        <v>45584.29166666666</v>
      </c>
      <c r="B7018" s="15">
        <f>WEEKDAY($A7018,2)</f>
        <v/>
      </c>
      <c r="C7018" s="15">
        <f>HOUR($A7018)</f>
        <v/>
      </c>
      <c r="D7018" s="15">
        <f>IF(AND($A7018&gt;=Instellingen!$B$6,$A7018&lt;Instellingen!$B$7),1,0)</f>
        <v/>
      </c>
      <c r="E7018" s="15">
        <f>COUNTIF(tData[BezoekStart],"&lt;"&amp;($A7018+1/24))-COUNTIF(tData[BezoekEind],"&lt;="&amp;$A7018)</f>
        <v/>
      </c>
      <c r="F7018" s="15">
        <f>COUNTIF(tData[BezoekLangStart],"&lt;"&amp;($A7018+1/24))-COUNTIF(tData[BezoekLangEind],"&lt;="&amp;$A7018)</f>
        <v/>
      </c>
      <c r="G7018" s="15">
        <f>IF($D7018=1,$B7018*100+$C7018,-1)</f>
        <v/>
      </c>
      <c r="H7018" s="15">
        <f>IF($D7018=1,$B7018,-1)</f>
        <v/>
      </c>
      <c r="I7018" s="15">
        <f>IF($D7018=1,$C7018,-1)</f>
        <v/>
      </c>
    </row>
    <row r="7019">
      <c r="A7019" s="33" t="n">
        <v>45584.33333333334</v>
      </c>
      <c r="B7019" s="15">
        <f>WEEKDAY($A7019,2)</f>
        <v/>
      </c>
      <c r="C7019" s="15">
        <f>HOUR($A7019)</f>
        <v/>
      </c>
      <c r="D7019" s="15">
        <f>IF(AND($A7019&gt;=Instellingen!$B$6,$A7019&lt;Instellingen!$B$7),1,0)</f>
        <v/>
      </c>
      <c r="E7019" s="15">
        <f>COUNTIF(tData[BezoekStart],"&lt;"&amp;($A7019+1/24))-COUNTIF(tData[BezoekEind],"&lt;="&amp;$A7019)</f>
        <v/>
      </c>
      <c r="F7019" s="15">
        <f>COUNTIF(tData[BezoekLangStart],"&lt;"&amp;($A7019+1/24))-COUNTIF(tData[BezoekLangEind],"&lt;="&amp;$A7019)</f>
        <v/>
      </c>
      <c r="G7019" s="15">
        <f>IF($D7019=1,$B7019*100+$C7019,-1)</f>
        <v/>
      </c>
      <c r="H7019" s="15">
        <f>IF($D7019=1,$B7019,-1)</f>
        <v/>
      </c>
      <c r="I7019" s="15">
        <f>IF($D7019=1,$C7019,-1)</f>
        <v/>
      </c>
    </row>
    <row r="7020">
      <c r="A7020" s="33" t="n">
        <v>45584.375</v>
      </c>
      <c r="B7020" s="15">
        <f>WEEKDAY($A7020,2)</f>
        <v/>
      </c>
      <c r="C7020" s="15">
        <f>HOUR($A7020)</f>
        <v/>
      </c>
      <c r="D7020" s="15">
        <f>IF(AND($A7020&gt;=Instellingen!$B$6,$A7020&lt;Instellingen!$B$7),1,0)</f>
        <v/>
      </c>
      <c r="E7020" s="15">
        <f>COUNTIF(tData[BezoekStart],"&lt;"&amp;($A7020+1/24))-COUNTIF(tData[BezoekEind],"&lt;="&amp;$A7020)</f>
        <v/>
      </c>
      <c r="F7020" s="15">
        <f>COUNTIF(tData[BezoekLangStart],"&lt;"&amp;($A7020+1/24))-COUNTIF(tData[BezoekLangEind],"&lt;="&amp;$A7020)</f>
        <v/>
      </c>
      <c r="G7020" s="15">
        <f>IF($D7020=1,$B7020*100+$C7020,-1)</f>
        <v/>
      </c>
      <c r="H7020" s="15">
        <f>IF($D7020=1,$B7020,-1)</f>
        <v/>
      </c>
      <c r="I7020" s="15">
        <f>IF($D7020=1,$C7020,-1)</f>
        <v/>
      </c>
    </row>
    <row r="7021">
      <c r="A7021" s="33" t="n">
        <v>45584.41666666666</v>
      </c>
      <c r="B7021" s="15">
        <f>WEEKDAY($A7021,2)</f>
        <v/>
      </c>
      <c r="C7021" s="15">
        <f>HOUR($A7021)</f>
        <v/>
      </c>
      <c r="D7021" s="15">
        <f>IF(AND($A7021&gt;=Instellingen!$B$6,$A7021&lt;Instellingen!$B$7),1,0)</f>
        <v/>
      </c>
      <c r="E7021" s="15">
        <f>COUNTIF(tData[BezoekStart],"&lt;"&amp;($A7021+1/24))-COUNTIF(tData[BezoekEind],"&lt;="&amp;$A7021)</f>
        <v/>
      </c>
      <c r="F7021" s="15">
        <f>COUNTIF(tData[BezoekLangStart],"&lt;"&amp;($A7021+1/24))-COUNTIF(tData[BezoekLangEind],"&lt;="&amp;$A7021)</f>
        <v/>
      </c>
      <c r="G7021" s="15">
        <f>IF($D7021=1,$B7021*100+$C7021,-1)</f>
        <v/>
      </c>
      <c r="H7021" s="15">
        <f>IF($D7021=1,$B7021,-1)</f>
        <v/>
      </c>
      <c r="I7021" s="15">
        <f>IF($D7021=1,$C7021,-1)</f>
        <v/>
      </c>
    </row>
    <row r="7022">
      <c r="A7022" s="33" t="n">
        <v>45584.45833333334</v>
      </c>
      <c r="B7022" s="15">
        <f>WEEKDAY($A7022,2)</f>
        <v/>
      </c>
      <c r="C7022" s="15">
        <f>HOUR($A7022)</f>
        <v/>
      </c>
      <c r="D7022" s="15">
        <f>IF(AND($A7022&gt;=Instellingen!$B$6,$A7022&lt;Instellingen!$B$7),1,0)</f>
        <v/>
      </c>
      <c r="E7022" s="15">
        <f>COUNTIF(tData[BezoekStart],"&lt;"&amp;($A7022+1/24))-COUNTIF(tData[BezoekEind],"&lt;="&amp;$A7022)</f>
        <v/>
      </c>
      <c r="F7022" s="15">
        <f>COUNTIF(tData[BezoekLangStart],"&lt;"&amp;($A7022+1/24))-COUNTIF(tData[BezoekLangEind],"&lt;="&amp;$A7022)</f>
        <v/>
      </c>
      <c r="G7022" s="15">
        <f>IF($D7022=1,$B7022*100+$C7022,-1)</f>
        <v/>
      </c>
      <c r="H7022" s="15">
        <f>IF($D7022=1,$B7022,-1)</f>
        <v/>
      </c>
      <c r="I7022" s="15">
        <f>IF($D7022=1,$C7022,-1)</f>
        <v/>
      </c>
    </row>
    <row r="7023">
      <c r="A7023" s="33" t="n">
        <v>45584.5</v>
      </c>
      <c r="B7023" s="15">
        <f>WEEKDAY($A7023,2)</f>
        <v/>
      </c>
      <c r="C7023" s="15">
        <f>HOUR($A7023)</f>
        <v/>
      </c>
      <c r="D7023" s="15">
        <f>IF(AND($A7023&gt;=Instellingen!$B$6,$A7023&lt;Instellingen!$B$7),1,0)</f>
        <v/>
      </c>
      <c r="E7023" s="15">
        <f>COUNTIF(tData[BezoekStart],"&lt;"&amp;($A7023+1/24))-COUNTIF(tData[BezoekEind],"&lt;="&amp;$A7023)</f>
        <v/>
      </c>
      <c r="F7023" s="15">
        <f>COUNTIF(tData[BezoekLangStart],"&lt;"&amp;($A7023+1/24))-COUNTIF(tData[BezoekLangEind],"&lt;="&amp;$A7023)</f>
        <v/>
      </c>
      <c r="G7023" s="15">
        <f>IF($D7023=1,$B7023*100+$C7023,-1)</f>
        <v/>
      </c>
      <c r="H7023" s="15">
        <f>IF($D7023=1,$B7023,-1)</f>
        <v/>
      </c>
      <c r="I7023" s="15">
        <f>IF($D7023=1,$C7023,-1)</f>
        <v/>
      </c>
    </row>
    <row r="7024">
      <c r="A7024" s="33" t="n">
        <v>45584.54166666666</v>
      </c>
      <c r="B7024" s="15">
        <f>WEEKDAY($A7024,2)</f>
        <v/>
      </c>
      <c r="C7024" s="15">
        <f>HOUR($A7024)</f>
        <v/>
      </c>
      <c r="D7024" s="15">
        <f>IF(AND($A7024&gt;=Instellingen!$B$6,$A7024&lt;Instellingen!$B$7),1,0)</f>
        <v/>
      </c>
      <c r="E7024" s="15">
        <f>COUNTIF(tData[BezoekStart],"&lt;"&amp;($A7024+1/24))-COUNTIF(tData[BezoekEind],"&lt;="&amp;$A7024)</f>
        <v/>
      </c>
      <c r="F7024" s="15">
        <f>COUNTIF(tData[BezoekLangStart],"&lt;"&amp;($A7024+1/24))-COUNTIF(tData[BezoekLangEind],"&lt;="&amp;$A7024)</f>
        <v/>
      </c>
      <c r="G7024" s="15">
        <f>IF($D7024=1,$B7024*100+$C7024,-1)</f>
        <v/>
      </c>
      <c r="H7024" s="15">
        <f>IF($D7024=1,$B7024,-1)</f>
        <v/>
      </c>
      <c r="I7024" s="15">
        <f>IF($D7024=1,$C7024,-1)</f>
        <v/>
      </c>
    </row>
    <row r="7025">
      <c r="A7025" s="33" t="n">
        <v>45584.58333333334</v>
      </c>
      <c r="B7025" s="15">
        <f>WEEKDAY($A7025,2)</f>
        <v/>
      </c>
      <c r="C7025" s="15">
        <f>HOUR($A7025)</f>
        <v/>
      </c>
      <c r="D7025" s="15">
        <f>IF(AND($A7025&gt;=Instellingen!$B$6,$A7025&lt;Instellingen!$B$7),1,0)</f>
        <v/>
      </c>
      <c r="E7025" s="15">
        <f>COUNTIF(tData[BezoekStart],"&lt;"&amp;($A7025+1/24))-COUNTIF(tData[BezoekEind],"&lt;="&amp;$A7025)</f>
        <v/>
      </c>
      <c r="F7025" s="15">
        <f>COUNTIF(tData[BezoekLangStart],"&lt;"&amp;($A7025+1/24))-COUNTIF(tData[BezoekLangEind],"&lt;="&amp;$A7025)</f>
        <v/>
      </c>
      <c r="G7025" s="15">
        <f>IF($D7025=1,$B7025*100+$C7025,-1)</f>
        <v/>
      </c>
      <c r="H7025" s="15">
        <f>IF($D7025=1,$B7025,-1)</f>
        <v/>
      </c>
      <c r="I7025" s="15">
        <f>IF($D7025=1,$C7025,-1)</f>
        <v/>
      </c>
    </row>
    <row r="7026">
      <c r="A7026" s="33" t="n">
        <v>45584.625</v>
      </c>
      <c r="B7026" s="15">
        <f>WEEKDAY($A7026,2)</f>
        <v/>
      </c>
      <c r="C7026" s="15">
        <f>HOUR($A7026)</f>
        <v/>
      </c>
      <c r="D7026" s="15">
        <f>IF(AND($A7026&gt;=Instellingen!$B$6,$A7026&lt;Instellingen!$B$7),1,0)</f>
        <v/>
      </c>
      <c r="E7026" s="15">
        <f>COUNTIF(tData[BezoekStart],"&lt;"&amp;($A7026+1/24))-COUNTIF(tData[BezoekEind],"&lt;="&amp;$A7026)</f>
        <v/>
      </c>
      <c r="F7026" s="15">
        <f>COUNTIF(tData[BezoekLangStart],"&lt;"&amp;($A7026+1/24))-COUNTIF(tData[BezoekLangEind],"&lt;="&amp;$A7026)</f>
        <v/>
      </c>
      <c r="G7026" s="15">
        <f>IF($D7026=1,$B7026*100+$C7026,-1)</f>
        <v/>
      </c>
      <c r="H7026" s="15">
        <f>IF($D7026=1,$B7026,-1)</f>
        <v/>
      </c>
      <c r="I7026" s="15">
        <f>IF($D7026=1,$C7026,-1)</f>
        <v/>
      </c>
    </row>
    <row r="7027">
      <c r="A7027" s="33" t="n">
        <v>45584.66666666666</v>
      </c>
      <c r="B7027" s="15">
        <f>WEEKDAY($A7027,2)</f>
        <v/>
      </c>
      <c r="C7027" s="15">
        <f>HOUR($A7027)</f>
        <v/>
      </c>
      <c r="D7027" s="15">
        <f>IF(AND($A7027&gt;=Instellingen!$B$6,$A7027&lt;Instellingen!$B$7),1,0)</f>
        <v/>
      </c>
      <c r="E7027" s="15">
        <f>COUNTIF(tData[BezoekStart],"&lt;"&amp;($A7027+1/24))-COUNTIF(tData[BezoekEind],"&lt;="&amp;$A7027)</f>
        <v/>
      </c>
      <c r="F7027" s="15">
        <f>COUNTIF(tData[BezoekLangStart],"&lt;"&amp;($A7027+1/24))-COUNTIF(tData[BezoekLangEind],"&lt;="&amp;$A7027)</f>
        <v/>
      </c>
      <c r="G7027" s="15">
        <f>IF($D7027=1,$B7027*100+$C7027,-1)</f>
        <v/>
      </c>
      <c r="H7027" s="15">
        <f>IF($D7027=1,$B7027,-1)</f>
        <v/>
      </c>
      <c r="I7027" s="15">
        <f>IF($D7027=1,$C7027,-1)</f>
        <v/>
      </c>
    </row>
    <row r="7028">
      <c r="A7028" s="33" t="n">
        <v>45584.70833333334</v>
      </c>
      <c r="B7028" s="15">
        <f>WEEKDAY($A7028,2)</f>
        <v/>
      </c>
      <c r="C7028" s="15">
        <f>HOUR($A7028)</f>
        <v/>
      </c>
      <c r="D7028" s="15">
        <f>IF(AND($A7028&gt;=Instellingen!$B$6,$A7028&lt;Instellingen!$B$7),1,0)</f>
        <v/>
      </c>
      <c r="E7028" s="15">
        <f>COUNTIF(tData[BezoekStart],"&lt;"&amp;($A7028+1/24))-COUNTIF(tData[BezoekEind],"&lt;="&amp;$A7028)</f>
        <v/>
      </c>
      <c r="F7028" s="15">
        <f>COUNTIF(tData[BezoekLangStart],"&lt;"&amp;($A7028+1/24))-COUNTIF(tData[BezoekLangEind],"&lt;="&amp;$A7028)</f>
        <v/>
      </c>
      <c r="G7028" s="15">
        <f>IF($D7028=1,$B7028*100+$C7028,-1)</f>
        <v/>
      </c>
      <c r="H7028" s="15">
        <f>IF($D7028=1,$B7028,-1)</f>
        <v/>
      </c>
      <c r="I7028" s="15">
        <f>IF($D7028=1,$C7028,-1)</f>
        <v/>
      </c>
    </row>
    <row r="7029">
      <c r="A7029" s="33" t="n">
        <v>45584.75</v>
      </c>
      <c r="B7029" s="15">
        <f>WEEKDAY($A7029,2)</f>
        <v/>
      </c>
      <c r="C7029" s="15">
        <f>HOUR($A7029)</f>
        <v/>
      </c>
      <c r="D7029" s="15">
        <f>IF(AND($A7029&gt;=Instellingen!$B$6,$A7029&lt;Instellingen!$B$7),1,0)</f>
        <v/>
      </c>
      <c r="E7029" s="15">
        <f>COUNTIF(tData[BezoekStart],"&lt;"&amp;($A7029+1/24))-COUNTIF(tData[BezoekEind],"&lt;="&amp;$A7029)</f>
        <v/>
      </c>
      <c r="F7029" s="15">
        <f>COUNTIF(tData[BezoekLangStart],"&lt;"&amp;($A7029+1/24))-COUNTIF(tData[BezoekLangEind],"&lt;="&amp;$A7029)</f>
        <v/>
      </c>
      <c r="G7029" s="15">
        <f>IF($D7029=1,$B7029*100+$C7029,-1)</f>
        <v/>
      </c>
      <c r="H7029" s="15">
        <f>IF($D7029=1,$B7029,-1)</f>
        <v/>
      </c>
      <c r="I7029" s="15">
        <f>IF($D7029=1,$C7029,-1)</f>
        <v/>
      </c>
    </row>
    <row r="7030">
      <c r="A7030" s="33" t="n">
        <v>45584.79166666666</v>
      </c>
      <c r="B7030" s="15">
        <f>WEEKDAY($A7030,2)</f>
        <v/>
      </c>
      <c r="C7030" s="15">
        <f>HOUR($A7030)</f>
        <v/>
      </c>
      <c r="D7030" s="15">
        <f>IF(AND($A7030&gt;=Instellingen!$B$6,$A7030&lt;Instellingen!$B$7),1,0)</f>
        <v/>
      </c>
      <c r="E7030" s="15">
        <f>COUNTIF(tData[BezoekStart],"&lt;"&amp;($A7030+1/24))-COUNTIF(tData[BezoekEind],"&lt;="&amp;$A7030)</f>
        <v/>
      </c>
      <c r="F7030" s="15">
        <f>COUNTIF(tData[BezoekLangStart],"&lt;"&amp;($A7030+1/24))-COUNTIF(tData[BezoekLangEind],"&lt;="&amp;$A7030)</f>
        <v/>
      </c>
      <c r="G7030" s="15">
        <f>IF($D7030=1,$B7030*100+$C7030,-1)</f>
        <v/>
      </c>
      <c r="H7030" s="15">
        <f>IF($D7030=1,$B7030,-1)</f>
        <v/>
      </c>
      <c r="I7030" s="15">
        <f>IF($D7030=1,$C7030,-1)</f>
        <v/>
      </c>
    </row>
    <row r="7031">
      <c r="A7031" s="33" t="n">
        <v>45584.83333333334</v>
      </c>
      <c r="B7031" s="15">
        <f>WEEKDAY($A7031,2)</f>
        <v/>
      </c>
      <c r="C7031" s="15">
        <f>HOUR($A7031)</f>
        <v/>
      </c>
      <c r="D7031" s="15">
        <f>IF(AND($A7031&gt;=Instellingen!$B$6,$A7031&lt;Instellingen!$B$7),1,0)</f>
        <v/>
      </c>
      <c r="E7031" s="15">
        <f>COUNTIF(tData[BezoekStart],"&lt;"&amp;($A7031+1/24))-COUNTIF(tData[BezoekEind],"&lt;="&amp;$A7031)</f>
        <v/>
      </c>
      <c r="F7031" s="15">
        <f>COUNTIF(tData[BezoekLangStart],"&lt;"&amp;($A7031+1/24))-COUNTIF(tData[BezoekLangEind],"&lt;="&amp;$A7031)</f>
        <v/>
      </c>
      <c r="G7031" s="15">
        <f>IF($D7031=1,$B7031*100+$C7031,-1)</f>
        <v/>
      </c>
      <c r="H7031" s="15">
        <f>IF($D7031=1,$B7031,-1)</f>
        <v/>
      </c>
      <c r="I7031" s="15">
        <f>IF($D7031=1,$C7031,-1)</f>
        <v/>
      </c>
    </row>
    <row r="7032">
      <c r="A7032" s="33" t="n">
        <v>45584.875</v>
      </c>
      <c r="B7032" s="15">
        <f>WEEKDAY($A7032,2)</f>
        <v/>
      </c>
      <c r="C7032" s="15">
        <f>HOUR($A7032)</f>
        <v/>
      </c>
      <c r="D7032" s="15">
        <f>IF(AND($A7032&gt;=Instellingen!$B$6,$A7032&lt;Instellingen!$B$7),1,0)</f>
        <v/>
      </c>
      <c r="E7032" s="15">
        <f>COUNTIF(tData[BezoekStart],"&lt;"&amp;($A7032+1/24))-COUNTIF(tData[BezoekEind],"&lt;="&amp;$A7032)</f>
        <v/>
      </c>
      <c r="F7032" s="15">
        <f>COUNTIF(tData[BezoekLangStart],"&lt;"&amp;($A7032+1/24))-COUNTIF(tData[BezoekLangEind],"&lt;="&amp;$A7032)</f>
        <v/>
      </c>
      <c r="G7032" s="15">
        <f>IF($D7032=1,$B7032*100+$C7032,-1)</f>
        <v/>
      </c>
      <c r="H7032" s="15">
        <f>IF($D7032=1,$B7032,-1)</f>
        <v/>
      </c>
      <c r="I7032" s="15">
        <f>IF($D7032=1,$C7032,-1)</f>
        <v/>
      </c>
    </row>
    <row r="7033">
      <c r="A7033" s="33" t="n">
        <v>45584.91666666666</v>
      </c>
      <c r="B7033" s="15">
        <f>WEEKDAY($A7033,2)</f>
        <v/>
      </c>
      <c r="C7033" s="15">
        <f>HOUR($A7033)</f>
        <v/>
      </c>
      <c r="D7033" s="15">
        <f>IF(AND($A7033&gt;=Instellingen!$B$6,$A7033&lt;Instellingen!$B$7),1,0)</f>
        <v/>
      </c>
      <c r="E7033" s="15">
        <f>COUNTIF(tData[BezoekStart],"&lt;"&amp;($A7033+1/24))-COUNTIF(tData[BezoekEind],"&lt;="&amp;$A7033)</f>
        <v/>
      </c>
      <c r="F7033" s="15">
        <f>COUNTIF(tData[BezoekLangStart],"&lt;"&amp;($A7033+1/24))-COUNTIF(tData[BezoekLangEind],"&lt;="&amp;$A7033)</f>
        <v/>
      </c>
      <c r="G7033" s="15">
        <f>IF($D7033=1,$B7033*100+$C7033,-1)</f>
        <v/>
      </c>
      <c r="H7033" s="15">
        <f>IF($D7033=1,$B7033,-1)</f>
        <v/>
      </c>
      <c r="I7033" s="15">
        <f>IF($D7033=1,$C7033,-1)</f>
        <v/>
      </c>
    </row>
    <row r="7034">
      <c r="A7034" s="33" t="n">
        <v>45584.95833333334</v>
      </c>
      <c r="B7034" s="15">
        <f>WEEKDAY($A7034,2)</f>
        <v/>
      </c>
      <c r="C7034" s="15">
        <f>HOUR($A7034)</f>
        <v/>
      </c>
      <c r="D7034" s="15">
        <f>IF(AND($A7034&gt;=Instellingen!$B$6,$A7034&lt;Instellingen!$B$7),1,0)</f>
        <v/>
      </c>
      <c r="E7034" s="15">
        <f>COUNTIF(tData[BezoekStart],"&lt;"&amp;($A7034+1/24))-COUNTIF(tData[BezoekEind],"&lt;="&amp;$A7034)</f>
        <v/>
      </c>
      <c r="F7034" s="15">
        <f>COUNTIF(tData[BezoekLangStart],"&lt;"&amp;($A7034+1/24))-COUNTIF(tData[BezoekLangEind],"&lt;="&amp;$A7034)</f>
        <v/>
      </c>
      <c r="G7034" s="15">
        <f>IF($D7034=1,$B7034*100+$C7034,-1)</f>
        <v/>
      </c>
      <c r="H7034" s="15">
        <f>IF($D7034=1,$B7034,-1)</f>
        <v/>
      </c>
      <c r="I7034" s="15">
        <f>IF($D7034=1,$C7034,-1)</f>
        <v/>
      </c>
    </row>
    <row r="7035">
      <c r="A7035" s="33" t="n">
        <v>45585</v>
      </c>
      <c r="B7035" s="15">
        <f>WEEKDAY($A7035,2)</f>
        <v/>
      </c>
      <c r="C7035" s="15">
        <f>HOUR($A7035)</f>
        <v/>
      </c>
      <c r="D7035" s="15">
        <f>IF(AND($A7035&gt;=Instellingen!$B$6,$A7035&lt;Instellingen!$B$7),1,0)</f>
        <v/>
      </c>
      <c r="E7035" s="15">
        <f>COUNTIF(tData[BezoekStart],"&lt;"&amp;($A7035+1/24))-COUNTIF(tData[BezoekEind],"&lt;="&amp;$A7035)</f>
        <v/>
      </c>
      <c r="F7035" s="15">
        <f>COUNTIF(tData[BezoekLangStart],"&lt;"&amp;($A7035+1/24))-COUNTIF(tData[BezoekLangEind],"&lt;="&amp;$A7035)</f>
        <v/>
      </c>
      <c r="G7035" s="15">
        <f>IF($D7035=1,$B7035*100+$C7035,-1)</f>
        <v/>
      </c>
      <c r="H7035" s="15">
        <f>IF($D7035=1,$B7035,-1)</f>
        <v/>
      </c>
      <c r="I7035" s="15">
        <f>IF($D7035=1,$C7035,-1)</f>
        <v/>
      </c>
    </row>
    <row r="7036">
      <c r="A7036" s="33" t="n">
        <v>45585.04166666666</v>
      </c>
      <c r="B7036" s="15">
        <f>WEEKDAY($A7036,2)</f>
        <v/>
      </c>
      <c r="C7036" s="15">
        <f>HOUR($A7036)</f>
        <v/>
      </c>
      <c r="D7036" s="15">
        <f>IF(AND($A7036&gt;=Instellingen!$B$6,$A7036&lt;Instellingen!$B$7),1,0)</f>
        <v/>
      </c>
      <c r="E7036" s="15">
        <f>COUNTIF(tData[BezoekStart],"&lt;"&amp;($A7036+1/24))-COUNTIF(tData[BezoekEind],"&lt;="&amp;$A7036)</f>
        <v/>
      </c>
      <c r="F7036" s="15">
        <f>COUNTIF(tData[BezoekLangStart],"&lt;"&amp;($A7036+1/24))-COUNTIF(tData[BezoekLangEind],"&lt;="&amp;$A7036)</f>
        <v/>
      </c>
      <c r="G7036" s="15">
        <f>IF($D7036=1,$B7036*100+$C7036,-1)</f>
        <v/>
      </c>
      <c r="H7036" s="15">
        <f>IF($D7036=1,$B7036,-1)</f>
        <v/>
      </c>
      <c r="I7036" s="15">
        <f>IF($D7036=1,$C7036,-1)</f>
        <v/>
      </c>
    </row>
    <row r="7037">
      <c r="A7037" s="33" t="n">
        <v>45585.08333333334</v>
      </c>
      <c r="B7037" s="15">
        <f>WEEKDAY($A7037,2)</f>
        <v/>
      </c>
      <c r="C7037" s="15">
        <f>HOUR($A7037)</f>
        <v/>
      </c>
      <c r="D7037" s="15">
        <f>IF(AND($A7037&gt;=Instellingen!$B$6,$A7037&lt;Instellingen!$B$7),1,0)</f>
        <v/>
      </c>
      <c r="E7037" s="15">
        <f>COUNTIF(tData[BezoekStart],"&lt;"&amp;($A7037+1/24))-COUNTIF(tData[BezoekEind],"&lt;="&amp;$A7037)</f>
        <v/>
      </c>
      <c r="F7037" s="15">
        <f>COUNTIF(tData[BezoekLangStart],"&lt;"&amp;($A7037+1/24))-COUNTIF(tData[BezoekLangEind],"&lt;="&amp;$A7037)</f>
        <v/>
      </c>
      <c r="G7037" s="15">
        <f>IF($D7037=1,$B7037*100+$C7037,-1)</f>
        <v/>
      </c>
      <c r="H7037" s="15">
        <f>IF($D7037=1,$B7037,-1)</f>
        <v/>
      </c>
      <c r="I7037" s="15">
        <f>IF($D7037=1,$C7037,-1)</f>
        <v/>
      </c>
    </row>
    <row r="7038">
      <c r="A7038" s="33" t="n">
        <v>45585.125</v>
      </c>
      <c r="B7038" s="15">
        <f>WEEKDAY($A7038,2)</f>
        <v/>
      </c>
      <c r="C7038" s="15">
        <f>HOUR($A7038)</f>
        <v/>
      </c>
      <c r="D7038" s="15">
        <f>IF(AND($A7038&gt;=Instellingen!$B$6,$A7038&lt;Instellingen!$B$7),1,0)</f>
        <v/>
      </c>
      <c r="E7038" s="15">
        <f>COUNTIF(tData[BezoekStart],"&lt;"&amp;($A7038+1/24))-COUNTIF(tData[BezoekEind],"&lt;="&amp;$A7038)</f>
        <v/>
      </c>
      <c r="F7038" s="15">
        <f>COUNTIF(tData[BezoekLangStart],"&lt;"&amp;($A7038+1/24))-COUNTIF(tData[BezoekLangEind],"&lt;="&amp;$A7038)</f>
        <v/>
      </c>
      <c r="G7038" s="15">
        <f>IF($D7038=1,$B7038*100+$C7038,-1)</f>
        <v/>
      </c>
      <c r="H7038" s="15">
        <f>IF($D7038=1,$B7038,-1)</f>
        <v/>
      </c>
      <c r="I7038" s="15">
        <f>IF($D7038=1,$C7038,-1)</f>
        <v/>
      </c>
    </row>
    <row r="7039">
      <c r="A7039" s="33" t="n">
        <v>45585.16666666666</v>
      </c>
      <c r="B7039" s="15">
        <f>WEEKDAY($A7039,2)</f>
        <v/>
      </c>
      <c r="C7039" s="15">
        <f>HOUR($A7039)</f>
        <v/>
      </c>
      <c r="D7039" s="15">
        <f>IF(AND($A7039&gt;=Instellingen!$B$6,$A7039&lt;Instellingen!$B$7),1,0)</f>
        <v/>
      </c>
      <c r="E7039" s="15">
        <f>COUNTIF(tData[BezoekStart],"&lt;"&amp;($A7039+1/24))-COUNTIF(tData[BezoekEind],"&lt;="&amp;$A7039)</f>
        <v/>
      </c>
      <c r="F7039" s="15">
        <f>COUNTIF(tData[BezoekLangStart],"&lt;"&amp;($A7039+1/24))-COUNTIF(tData[BezoekLangEind],"&lt;="&amp;$A7039)</f>
        <v/>
      </c>
      <c r="G7039" s="15">
        <f>IF($D7039=1,$B7039*100+$C7039,-1)</f>
        <v/>
      </c>
      <c r="H7039" s="15">
        <f>IF($D7039=1,$B7039,-1)</f>
        <v/>
      </c>
      <c r="I7039" s="15">
        <f>IF($D7039=1,$C7039,-1)</f>
        <v/>
      </c>
    </row>
    <row r="7040">
      <c r="A7040" s="33" t="n">
        <v>45585.20833333334</v>
      </c>
      <c r="B7040" s="15">
        <f>WEEKDAY($A7040,2)</f>
        <v/>
      </c>
      <c r="C7040" s="15">
        <f>HOUR($A7040)</f>
        <v/>
      </c>
      <c r="D7040" s="15">
        <f>IF(AND($A7040&gt;=Instellingen!$B$6,$A7040&lt;Instellingen!$B$7),1,0)</f>
        <v/>
      </c>
      <c r="E7040" s="15">
        <f>COUNTIF(tData[BezoekStart],"&lt;"&amp;($A7040+1/24))-COUNTIF(tData[BezoekEind],"&lt;="&amp;$A7040)</f>
        <v/>
      </c>
      <c r="F7040" s="15">
        <f>COUNTIF(tData[BezoekLangStart],"&lt;"&amp;($A7040+1/24))-COUNTIF(tData[BezoekLangEind],"&lt;="&amp;$A7040)</f>
        <v/>
      </c>
      <c r="G7040" s="15">
        <f>IF($D7040=1,$B7040*100+$C7040,-1)</f>
        <v/>
      </c>
      <c r="H7040" s="15">
        <f>IF($D7040=1,$B7040,-1)</f>
        <v/>
      </c>
      <c r="I7040" s="15">
        <f>IF($D7040=1,$C7040,-1)</f>
        <v/>
      </c>
    </row>
    <row r="7041">
      <c r="A7041" s="33" t="n">
        <v>45585.25</v>
      </c>
      <c r="B7041" s="15">
        <f>WEEKDAY($A7041,2)</f>
        <v/>
      </c>
      <c r="C7041" s="15">
        <f>HOUR($A7041)</f>
        <v/>
      </c>
      <c r="D7041" s="15">
        <f>IF(AND($A7041&gt;=Instellingen!$B$6,$A7041&lt;Instellingen!$B$7),1,0)</f>
        <v/>
      </c>
      <c r="E7041" s="15">
        <f>COUNTIF(tData[BezoekStart],"&lt;"&amp;($A7041+1/24))-COUNTIF(tData[BezoekEind],"&lt;="&amp;$A7041)</f>
        <v/>
      </c>
      <c r="F7041" s="15">
        <f>COUNTIF(tData[BezoekLangStart],"&lt;"&amp;($A7041+1/24))-COUNTIF(tData[BezoekLangEind],"&lt;="&amp;$A7041)</f>
        <v/>
      </c>
      <c r="G7041" s="15">
        <f>IF($D7041=1,$B7041*100+$C7041,-1)</f>
        <v/>
      </c>
      <c r="H7041" s="15">
        <f>IF($D7041=1,$B7041,-1)</f>
        <v/>
      </c>
      <c r="I7041" s="15">
        <f>IF($D7041=1,$C7041,-1)</f>
        <v/>
      </c>
    </row>
    <row r="7042">
      <c r="A7042" s="33" t="n">
        <v>45585.29166666666</v>
      </c>
      <c r="B7042" s="15">
        <f>WEEKDAY($A7042,2)</f>
        <v/>
      </c>
      <c r="C7042" s="15">
        <f>HOUR($A7042)</f>
        <v/>
      </c>
      <c r="D7042" s="15">
        <f>IF(AND($A7042&gt;=Instellingen!$B$6,$A7042&lt;Instellingen!$B$7),1,0)</f>
        <v/>
      </c>
      <c r="E7042" s="15">
        <f>COUNTIF(tData[BezoekStart],"&lt;"&amp;($A7042+1/24))-COUNTIF(tData[BezoekEind],"&lt;="&amp;$A7042)</f>
        <v/>
      </c>
      <c r="F7042" s="15">
        <f>COUNTIF(tData[BezoekLangStart],"&lt;"&amp;($A7042+1/24))-COUNTIF(tData[BezoekLangEind],"&lt;="&amp;$A7042)</f>
        <v/>
      </c>
      <c r="G7042" s="15">
        <f>IF($D7042=1,$B7042*100+$C7042,-1)</f>
        <v/>
      </c>
      <c r="H7042" s="15">
        <f>IF($D7042=1,$B7042,-1)</f>
        <v/>
      </c>
      <c r="I7042" s="15">
        <f>IF($D7042=1,$C7042,-1)</f>
        <v/>
      </c>
    </row>
    <row r="7043">
      <c r="A7043" s="33" t="n">
        <v>45585.33333333334</v>
      </c>
      <c r="B7043" s="15">
        <f>WEEKDAY($A7043,2)</f>
        <v/>
      </c>
      <c r="C7043" s="15">
        <f>HOUR($A7043)</f>
        <v/>
      </c>
      <c r="D7043" s="15">
        <f>IF(AND($A7043&gt;=Instellingen!$B$6,$A7043&lt;Instellingen!$B$7),1,0)</f>
        <v/>
      </c>
      <c r="E7043" s="15">
        <f>COUNTIF(tData[BezoekStart],"&lt;"&amp;($A7043+1/24))-COUNTIF(tData[BezoekEind],"&lt;="&amp;$A7043)</f>
        <v/>
      </c>
      <c r="F7043" s="15">
        <f>COUNTIF(tData[BezoekLangStart],"&lt;"&amp;($A7043+1/24))-COUNTIF(tData[BezoekLangEind],"&lt;="&amp;$A7043)</f>
        <v/>
      </c>
      <c r="G7043" s="15">
        <f>IF($D7043=1,$B7043*100+$C7043,-1)</f>
        <v/>
      </c>
      <c r="H7043" s="15">
        <f>IF($D7043=1,$B7043,-1)</f>
        <v/>
      </c>
      <c r="I7043" s="15">
        <f>IF($D7043=1,$C7043,-1)</f>
        <v/>
      </c>
    </row>
    <row r="7044">
      <c r="A7044" s="33" t="n">
        <v>45585.375</v>
      </c>
      <c r="B7044" s="15">
        <f>WEEKDAY($A7044,2)</f>
        <v/>
      </c>
      <c r="C7044" s="15">
        <f>HOUR($A7044)</f>
        <v/>
      </c>
      <c r="D7044" s="15">
        <f>IF(AND($A7044&gt;=Instellingen!$B$6,$A7044&lt;Instellingen!$B$7),1,0)</f>
        <v/>
      </c>
      <c r="E7044" s="15">
        <f>COUNTIF(tData[BezoekStart],"&lt;"&amp;($A7044+1/24))-COUNTIF(tData[BezoekEind],"&lt;="&amp;$A7044)</f>
        <v/>
      </c>
      <c r="F7044" s="15">
        <f>COUNTIF(tData[BezoekLangStart],"&lt;"&amp;($A7044+1/24))-COUNTIF(tData[BezoekLangEind],"&lt;="&amp;$A7044)</f>
        <v/>
      </c>
      <c r="G7044" s="15">
        <f>IF($D7044=1,$B7044*100+$C7044,-1)</f>
        <v/>
      </c>
      <c r="H7044" s="15">
        <f>IF($D7044=1,$B7044,-1)</f>
        <v/>
      </c>
      <c r="I7044" s="15">
        <f>IF($D7044=1,$C7044,-1)</f>
        <v/>
      </c>
    </row>
    <row r="7045">
      <c r="A7045" s="33" t="n">
        <v>45585.41666666666</v>
      </c>
      <c r="B7045" s="15">
        <f>WEEKDAY($A7045,2)</f>
        <v/>
      </c>
      <c r="C7045" s="15">
        <f>HOUR($A7045)</f>
        <v/>
      </c>
      <c r="D7045" s="15">
        <f>IF(AND($A7045&gt;=Instellingen!$B$6,$A7045&lt;Instellingen!$B$7),1,0)</f>
        <v/>
      </c>
      <c r="E7045" s="15">
        <f>COUNTIF(tData[BezoekStart],"&lt;"&amp;($A7045+1/24))-COUNTIF(tData[BezoekEind],"&lt;="&amp;$A7045)</f>
        <v/>
      </c>
      <c r="F7045" s="15">
        <f>COUNTIF(tData[BezoekLangStart],"&lt;"&amp;($A7045+1/24))-COUNTIF(tData[BezoekLangEind],"&lt;="&amp;$A7045)</f>
        <v/>
      </c>
      <c r="G7045" s="15">
        <f>IF($D7045=1,$B7045*100+$C7045,-1)</f>
        <v/>
      </c>
      <c r="H7045" s="15">
        <f>IF($D7045=1,$B7045,-1)</f>
        <v/>
      </c>
      <c r="I7045" s="15">
        <f>IF($D7045=1,$C7045,-1)</f>
        <v/>
      </c>
    </row>
    <row r="7046">
      <c r="A7046" s="33" t="n">
        <v>45585.45833333334</v>
      </c>
      <c r="B7046" s="15">
        <f>WEEKDAY($A7046,2)</f>
        <v/>
      </c>
      <c r="C7046" s="15">
        <f>HOUR($A7046)</f>
        <v/>
      </c>
      <c r="D7046" s="15">
        <f>IF(AND($A7046&gt;=Instellingen!$B$6,$A7046&lt;Instellingen!$B$7),1,0)</f>
        <v/>
      </c>
      <c r="E7046" s="15">
        <f>COUNTIF(tData[BezoekStart],"&lt;"&amp;($A7046+1/24))-COUNTIF(tData[BezoekEind],"&lt;="&amp;$A7046)</f>
        <v/>
      </c>
      <c r="F7046" s="15">
        <f>COUNTIF(tData[BezoekLangStart],"&lt;"&amp;($A7046+1/24))-COUNTIF(tData[BezoekLangEind],"&lt;="&amp;$A7046)</f>
        <v/>
      </c>
      <c r="G7046" s="15">
        <f>IF($D7046=1,$B7046*100+$C7046,-1)</f>
        <v/>
      </c>
      <c r="H7046" s="15">
        <f>IF($D7046=1,$B7046,-1)</f>
        <v/>
      </c>
      <c r="I7046" s="15">
        <f>IF($D7046=1,$C7046,-1)</f>
        <v/>
      </c>
    </row>
    <row r="7047">
      <c r="A7047" s="33" t="n">
        <v>45585.5</v>
      </c>
      <c r="B7047" s="15">
        <f>WEEKDAY($A7047,2)</f>
        <v/>
      </c>
      <c r="C7047" s="15">
        <f>HOUR($A7047)</f>
        <v/>
      </c>
      <c r="D7047" s="15">
        <f>IF(AND($A7047&gt;=Instellingen!$B$6,$A7047&lt;Instellingen!$B$7),1,0)</f>
        <v/>
      </c>
      <c r="E7047" s="15">
        <f>COUNTIF(tData[BezoekStart],"&lt;"&amp;($A7047+1/24))-COUNTIF(tData[BezoekEind],"&lt;="&amp;$A7047)</f>
        <v/>
      </c>
      <c r="F7047" s="15">
        <f>COUNTIF(tData[BezoekLangStart],"&lt;"&amp;($A7047+1/24))-COUNTIF(tData[BezoekLangEind],"&lt;="&amp;$A7047)</f>
        <v/>
      </c>
      <c r="G7047" s="15">
        <f>IF($D7047=1,$B7047*100+$C7047,-1)</f>
        <v/>
      </c>
      <c r="H7047" s="15">
        <f>IF($D7047=1,$B7047,-1)</f>
        <v/>
      </c>
      <c r="I7047" s="15">
        <f>IF($D7047=1,$C7047,-1)</f>
        <v/>
      </c>
    </row>
    <row r="7048">
      <c r="A7048" s="33" t="n">
        <v>45585.54166666666</v>
      </c>
      <c r="B7048" s="15">
        <f>WEEKDAY($A7048,2)</f>
        <v/>
      </c>
      <c r="C7048" s="15">
        <f>HOUR($A7048)</f>
        <v/>
      </c>
      <c r="D7048" s="15">
        <f>IF(AND($A7048&gt;=Instellingen!$B$6,$A7048&lt;Instellingen!$B$7),1,0)</f>
        <v/>
      </c>
      <c r="E7048" s="15">
        <f>COUNTIF(tData[BezoekStart],"&lt;"&amp;($A7048+1/24))-COUNTIF(tData[BezoekEind],"&lt;="&amp;$A7048)</f>
        <v/>
      </c>
      <c r="F7048" s="15">
        <f>COUNTIF(tData[BezoekLangStart],"&lt;"&amp;($A7048+1/24))-COUNTIF(tData[BezoekLangEind],"&lt;="&amp;$A7048)</f>
        <v/>
      </c>
      <c r="G7048" s="15">
        <f>IF($D7048=1,$B7048*100+$C7048,-1)</f>
        <v/>
      </c>
      <c r="H7048" s="15">
        <f>IF($D7048=1,$B7048,-1)</f>
        <v/>
      </c>
      <c r="I7048" s="15">
        <f>IF($D7048=1,$C7048,-1)</f>
        <v/>
      </c>
    </row>
    <row r="7049">
      <c r="A7049" s="33" t="n">
        <v>45585.58333333334</v>
      </c>
      <c r="B7049" s="15">
        <f>WEEKDAY($A7049,2)</f>
        <v/>
      </c>
      <c r="C7049" s="15">
        <f>HOUR($A7049)</f>
        <v/>
      </c>
      <c r="D7049" s="15">
        <f>IF(AND($A7049&gt;=Instellingen!$B$6,$A7049&lt;Instellingen!$B$7),1,0)</f>
        <v/>
      </c>
      <c r="E7049" s="15">
        <f>COUNTIF(tData[BezoekStart],"&lt;"&amp;($A7049+1/24))-COUNTIF(tData[BezoekEind],"&lt;="&amp;$A7049)</f>
        <v/>
      </c>
      <c r="F7049" s="15">
        <f>COUNTIF(tData[BezoekLangStart],"&lt;"&amp;($A7049+1/24))-COUNTIF(tData[BezoekLangEind],"&lt;="&amp;$A7049)</f>
        <v/>
      </c>
      <c r="G7049" s="15">
        <f>IF($D7049=1,$B7049*100+$C7049,-1)</f>
        <v/>
      </c>
      <c r="H7049" s="15">
        <f>IF($D7049=1,$B7049,-1)</f>
        <v/>
      </c>
      <c r="I7049" s="15">
        <f>IF($D7049=1,$C7049,-1)</f>
        <v/>
      </c>
    </row>
    <row r="7050">
      <c r="A7050" s="33" t="n">
        <v>45585.625</v>
      </c>
      <c r="B7050" s="15">
        <f>WEEKDAY($A7050,2)</f>
        <v/>
      </c>
      <c r="C7050" s="15">
        <f>HOUR($A7050)</f>
        <v/>
      </c>
      <c r="D7050" s="15">
        <f>IF(AND($A7050&gt;=Instellingen!$B$6,$A7050&lt;Instellingen!$B$7),1,0)</f>
        <v/>
      </c>
      <c r="E7050" s="15">
        <f>COUNTIF(tData[BezoekStart],"&lt;"&amp;($A7050+1/24))-COUNTIF(tData[BezoekEind],"&lt;="&amp;$A7050)</f>
        <v/>
      </c>
      <c r="F7050" s="15">
        <f>COUNTIF(tData[BezoekLangStart],"&lt;"&amp;($A7050+1/24))-COUNTIF(tData[BezoekLangEind],"&lt;="&amp;$A7050)</f>
        <v/>
      </c>
      <c r="G7050" s="15">
        <f>IF($D7050=1,$B7050*100+$C7050,-1)</f>
        <v/>
      </c>
      <c r="H7050" s="15">
        <f>IF($D7050=1,$B7050,-1)</f>
        <v/>
      </c>
      <c r="I7050" s="15">
        <f>IF($D7050=1,$C7050,-1)</f>
        <v/>
      </c>
    </row>
    <row r="7051">
      <c r="A7051" s="33" t="n">
        <v>45585.66666666666</v>
      </c>
      <c r="B7051" s="15">
        <f>WEEKDAY($A7051,2)</f>
        <v/>
      </c>
      <c r="C7051" s="15">
        <f>HOUR($A7051)</f>
        <v/>
      </c>
      <c r="D7051" s="15">
        <f>IF(AND($A7051&gt;=Instellingen!$B$6,$A7051&lt;Instellingen!$B$7),1,0)</f>
        <v/>
      </c>
      <c r="E7051" s="15">
        <f>COUNTIF(tData[BezoekStart],"&lt;"&amp;($A7051+1/24))-COUNTIF(tData[BezoekEind],"&lt;="&amp;$A7051)</f>
        <v/>
      </c>
      <c r="F7051" s="15">
        <f>COUNTIF(tData[BezoekLangStart],"&lt;"&amp;($A7051+1/24))-COUNTIF(tData[BezoekLangEind],"&lt;="&amp;$A7051)</f>
        <v/>
      </c>
      <c r="G7051" s="15">
        <f>IF($D7051=1,$B7051*100+$C7051,-1)</f>
        <v/>
      </c>
      <c r="H7051" s="15">
        <f>IF($D7051=1,$B7051,-1)</f>
        <v/>
      </c>
      <c r="I7051" s="15">
        <f>IF($D7051=1,$C7051,-1)</f>
        <v/>
      </c>
    </row>
    <row r="7052">
      <c r="A7052" s="33" t="n">
        <v>45585.70833333334</v>
      </c>
      <c r="B7052" s="15">
        <f>WEEKDAY($A7052,2)</f>
        <v/>
      </c>
      <c r="C7052" s="15">
        <f>HOUR($A7052)</f>
        <v/>
      </c>
      <c r="D7052" s="15">
        <f>IF(AND($A7052&gt;=Instellingen!$B$6,$A7052&lt;Instellingen!$B$7),1,0)</f>
        <v/>
      </c>
      <c r="E7052" s="15">
        <f>COUNTIF(tData[BezoekStart],"&lt;"&amp;($A7052+1/24))-COUNTIF(tData[BezoekEind],"&lt;="&amp;$A7052)</f>
        <v/>
      </c>
      <c r="F7052" s="15">
        <f>COUNTIF(tData[BezoekLangStart],"&lt;"&amp;($A7052+1/24))-COUNTIF(tData[BezoekLangEind],"&lt;="&amp;$A7052)</f>
        <v/>
      </c>
      <c r="G7052" s="15">
        <f>IF($D7052=1,$B7052*100+$C7052,-1)</f>
        <v/>
      </c>
      <c r="H7052" s="15">
        <f>IF($D7052=1,$B7052,-1)</f>
        <v/>
      </c>
      <c r="I7052" s="15">
        <f>IF($D7052=1,$C7052,-1)</f>
        <v/>
      </c>
    </row>
    <row r="7053">
      <c r="A7053" s="33" t="n">
        <v>45585.75</v>
      </c>
      <c r="B7053" s="15">
        <f>WEEKDAY($A7053,2)</f>
        <v/>
      </c>
      <c r="C7053" s="15">
        <f>HOUR($A7053)</f>
        <v/>
      </c>
      <c r="D7053" s="15">
        <f>IF(AND($A7053&gt;=Instellingen!$B$6,$A7053&lt;Instellingen!$B$7),1,0)</f>
        <v/>
      </c>
      <c r="E7053" s="15">
        <f>COUNTIF(tData[BezoekStart],"&lt;"&amp;($A7053+1/24))-COUNTIF(tData[BezoekEind],"&lt;="&amp;$A7053)</f>
        <v/>
      </c>
      <c r="F7053" s="15">
        <f>COUNTIF(tData[BezoekLangStart],"&lt;"&amp;($A7053+1/24))-COUNTIF(tData[BezoekLangEind],"&lt;="&amp;$A7053)</f>
        <v/>
      </c>
      <c r="G7053" s="15">
        <f>IF($D7053=1,$B7053*100+$C7053,-1)</f>
        <v/>
      </c>
      <c r="H7053" s="15">
        <f>IF($D7053=1,$B7053,-1)</f>
        <v/>
      </c>
      <c r="I7053" s="15">
        <f>IF($D7053=1,$C7053,-1)</f>
        <v/>
      </c>
    </row>
    <row r="7054">
      <c r="A7054" s="33" t="n">
        <v>45585.79166666666</v>
      </c>
      <c r="B7054" s="15">
        <f>WEEKDAY($A7054,2)</f>
        <v/>
      </c>
      <c r="C7054" s="15">
        <f>HOUR($A7054)</f>
        <v/>
      </c>
      <c r="D7054" s="15">
        <f>IF(AND($A7054&gt;=Instellingen!$B$6,$A7054&lt;Instellingen!$B$7),1,0)</f>
        <v/>
      </c>
      <c r="E7054" s="15">
        <f>COUNTIF(tData[BezoekStart],"&lt;"&amp;($A7054+1/24))-COUNTIF(tData[BezoekEind],"&lt;="&amp;$A7054)</f>
        <v/>
      </c>
      <c r="F7054" s="15">
        <f>COUNTIF(tData[BezoekLangStart],"&lt;"&amp;($A7054+1/24))-COUNTIF(tData[BezoekLangEind],"&lt;="&amp;$A7054)</f>
        <v/>
      </c>
      <c r="G7054" s="15">
        <f>IF($D7054=1,$B7054*100+$C7054,-1)</f>
        <v/>
      </c>
      <c r="H7054" s="15">
        <f>IF($D7054=1,$B7054,-1)</f>
        <v/>
      </c>
      <c r="I7054" s="15">
        <f>IF($D7054=1,$C7054,-1)</f>
        <v/>
      </c>
    </row>
    <row r="7055">
      <c r="A7055" s="33" t="n">
        <v>45585.83333333334</v>
      </c>
      <c r="B7055" s="15">
        <f>WEEKDAY($A7055,2)</f>
        <v/>
      </c>
      <c r="C7055" s="15">
        <f>HOUR($A7055)</f>
        <v/>
      </c>
      <c r="D7055" s="15">
        <f>IF(AND($A7055&gt;=Instellingen!$B$6,$A7055&lt;Instellingen!$B$7),1,0)</f>
        <v/>
      </c>
      <c r="E7055" s="15">
        <f>COUNTIF(tData[BezoekStart],"&lt;"&amp;($A7055+1/24))-COUNTIF(tData[BezoekEind],"&lt;="&amp;$A7055)</f>
        <v/>
      </c>
      <c r="F7055" s="15">
        <f>COUNTIF(tData[BezoekLangStart],"&lt;"&amp;($A7055+1/24))-COUNTIF(tData[BezoekLangEind],"&lt;="&amp;$A7055)</f>
        <v/>
      </c>
      <c r="G7055" s="15">
        <f>IF($D7055=1,$B7055*100+$C7055,-1)</f>
        <v/>
      </c>
      <c r="H7055" s="15">
        <f>IF($D7055=1,$B7055,-1)</f>
        <v/>
      </c>
      <c r="I7055" s="15">
        <f>IF($D7055=1,$C7055,-1)</f>
        <v/>
      </c>
    </row>
    <row r="7056">
      <c r="A7056" s="33" t="n">
        <v>45585.875</v>
      </c>
      <c r="B7056" s="15">
        <f>WEEKDAY($A7056,2)</f>
        <v/>
      </c>
      <c r="C7056" s="15">
        <f>HOUR($A7056)</f>
        <v/>
      </c>
      <c r="D7056" s="15">
        <f>IF(AND($A7056&gt;=Instellingen!$B$6,$A7056&lt;Instellingen!$B$7),1,0)</f>
        <v/>
      </c>
      <c r="E7056" s="15">
        <f>COUNTIF(tData[BezoekStart],"&lt;"&amp;($A7056+1/24))-COUNTIF(tData[BezoekEind],"&lt;="&amp;$A7056)</f>
        <v/>
      </c>
      <c r="F7056" s="15">
        <f>COUNTIF(tData[BezoekLangStart],"&lt;"&amp;($A7056+1/24))-COUNTIF(tData[BezoekLangEind],"&lt;="&amp;$A7056)</f>
        <v/>
      </c>
      <c r="G7056" s="15">
        <f>IF($D7056=1,$B7056*100+$C7056,-1)</f>
        <v/>
      </c>
      <c r="H7056" s="15">
        <f>IF($D7056=1,$B7056,-1)</f>
        <v/>
      </c>
      <c r="I7056" s="15">
        <f>IF($D7056=1,$C7056,-1)</f>
        <v/>
      </c>
    </row>
    <row r="7057">
      <c r="A7057" s="33" t="n">
        <v>45585.91666666666</v>
      </c>
      <c r="B7057" s="15">
        <f>WEEKDAY($A7057,2)</f>
        <v/>
      </c>
      <c r="C7057" s="15">
        <f>HOUR($A7057)</f>
        <v/>
      </c>
      <c r="D7057" s="15">
        <f>IF(AND($A7057&gt;=Instellingen!$B$6,$A7057&lt;Instellingen!$B$7),1,0)</f>
        <v/>
      </c>
      <c r="E7057" s="15">
        <f>COUNTIF(tData[BezoekStart],"&lt;"&amp;($A7057+1/24))-COUNTIF(tData[BezoekEind],"&lt;="&amp;$A7057)</f>
        <v/>
      </c>
      <c r="F7057" s="15">
        <f>COUNTIF(tData[BezoekLangStart],"&lt;"&amp;($A7057+1/24))-COUNTIF(tData[BezoekLangEind],"&lt;="&amp;$A7057)</f>
        <v/>
      </c>
      <c r="G7057" s="15">
        <f>IF($D7057=1,$B7057*100+$C7057,-1)</f>
        <v/>
      </c>
      <c r="H7057" s="15">
        <f>IF($D7057=1,$B7057,-1)</f>
        <v/>
      </c>
      <c r="I7057" s="15">
        <f>IF($D7057=1,$C7057,-1)</f>
        <v/>
      </c>
    </row>
    <row r="7058">
      <c r="A7058" s="33" t="n">
        <v>45585.95833333334</v>
      </c>
      <c r="B7058" s="15">
        <f>WEEKDAY($A7058,2)</f>
        <v/>
      </c>
      <c r="C7058" s="15">
        <f>HOUR($A7058)</f>
        <v/>
      </c>
      <c r="D7058" s="15">
        <f>IF(AND($A7058&gt;=Instellingen!$B$6,$A7058&lt;Instellingen!$B$7),1,0)</f>
        <v/>
      </c>
      <c r="E7058" s="15">
        <f>COUNTIF(tData[BezoekStart],"&lt;"&amp;($A7058+1/24))-COUNTIF(tData[BezoekEind],"&lt;="&amp;$A7058)</f>
        <v/>
      </c>
      <c r="F7058" s="15">
        <f>COUNTIF(tData[BezoekLangStart],"&lt;"&amp;($A7058+1/24))-COUNTIF(tData[BezoekLangEind],"&lt;="&amp;$A7058)</f>
        <v/>
      </c>
      <c r="G7058" s="15">
        <f>IF($D7058=1,$B7058*100+$C7058,-1)</f>
        <v/>
      </c>
      <c r="H7058" s="15">
        <f>IF($D7058=1,$B7058,-1)</f>
        <v/>
      </c>
      <c r="I7058" s="15">
        <f>IF($D7058=1,$C7058,-1)</f>
        <v/>
      </c>
    </row>
    <row r="7059">
      <c r="A7059" s="33" t="n">
        <v>45586</v>
      </c>
      <c r="B7059" s="15">
        <f>WEEKDAY($A7059,2)</f>
        <v/>
      </c>
      <c r="C7059" s="15">
        <f>HOUR($A7059)</f>
        <v/>
      </c>
      <c r="D7059" s="15">
        <f>IF(AND($A7059&gt;=Instellingen!$B$6,$A7059&lt;Instellingen!$B$7),1,0)</f>
        <v/>
      </c>
      <c r="E7059" s="15">
        <f>COUNTIF(tData[BezoekStart],"&lt;"&amp;($A7059+1/24))-COUNTIF(tData[BezoekEind],"&lt;="&amp;$A7059)</f>
        <v/>
      </c>
      <c r="F7059" s="15">
        <f>COUNTIF(tData[BezoekLangStart],"&lt;"&amp;($A7059+1/24))-COUNTIF(tData[BezoekLangEind],"&lt;="&amp;$A7059)</f>
        <v/>
      </c>
      <c r="G7059" s="15">
        <f>IF($D7059=1,$B7059*100+$C7059,-1)</f>
        <v/>
      </c>
      <c r="H7059" s="15">
        <f>IF($D7059=1,$B7059,-1)</f>
        <v/>
      </c>
      <c r="I7059" s="15">
        <f>IF($D7059=1,$C7059,-1)</f>
        <v/>
      </c>
    </row>
    <row r="7060">
      <c r="A7060" s="33" t="n">
        <v>45586.04166666666</v>
      </c>
      <c r="B7060" s="15">
        <f>WEEKDAY($A7060,2)</f>
        <v/>
      </c>
      <c r="C7060" s="15">
        <f>HOUR($A7060)</f>
        <v/>
      </c>
      <c r="D7060" s="15">
        <f>IF(AND($A7060&gt;=Instellingen!$B$6,$A7060&lt;Instellingen!$B$7),1,0)</f>
        <v/>
      </c>
      <c r="E7060" s="15">
        <f>COUNTIF(tData[BezoekStart],"&lt;"&amp;($A7060+1/24))-COUNTIF(tData[BezoekEind],"&lt;="&amp;$A7060)</f>
        <v/>
      </c>
      <c r="F7060" s="15">
        <f>COUNTIF(tData[BezoekLangStart],"&lt;"&amp;($A7060+1/24))-COUNTIF(tData[BezoekLangEind],"&lt;="&amp;$A7060)</f>
        <v/>
      </c>
      <c r="G7060" s="15">
        <f>IF($D7060=1,$B7060*100+$C7060,-1)</f>
        <v/>
      </c>
      <c r="H7060" s="15">
        <f>IF($D7060=1,$B7060,-1)</f>
        <v/>
      </c>
      <c r="I7060" s="15">
        <f>IF($D7060=1,$C7060,-1)</f>
        <v/>
      </c>
    </row>
    <row r="7061">
      <c r="A7061" s="33" t="n">
        <v>45586.08333333334</v>
      </c>
      <c r="B7061" s="15">
        <f>WEEKDAY($A7061,2)</f>
        <v/>
      </c>
      <c r="C7061" s="15">
        <f>HOUR($A7061)</f>
        <v/>
      </c>
      <c r="D7061" s="15">
        <f>IF(AND($A7061&gt;=Instellingen!$B$6,$A7061&lt;Instellingen!$B$7),1,0)</f>
        <v/>
      </c>
      <c r="E7061" s="15">
        <f>COUNTIF(tData[BezoekStart],"&lt;"&amp;($A7061+1/24))-COUNTIF(tData[BezoekEind],"&lt;="&amp;$A7061)</f>
        <v/>
      </c>
      <c r="F7061" s="15">
        <f>COUNTIF(tData[BezoekLangStart],"&lt;"&amp;($A7061+1/24))-COUNTIF(tData[BezoekLangEind],"&lt;="&amp;$A7061)</f>
        <v/>
      </c>
      <c r="G7061" s="15">
        <f>IF($D7061=1,$B7061*100+$C7061,-1)</f>
        <v/>
      </c>
      <c r="H7061" s="15">
        <f>IF($D7061=1,$B7061,-1)</f>
        <v/>
      </c>
      <c r="I7061" s="15">
        <f>IF($D7061=1,$C7061,-1)</f>
        <v/>
      </c>
    </row>
    <row r="7062">
      <c r="A7062" s="33" t="n">
        <v>45586.125</v>
      </c>
      <c r="B7062" s="15">
        <f>WEEKDAY($A7062,2)</f>
        <v/>
      </c>
      <c r="C7062" s="15">
        <f>HOUR($A7062)</f>
        <v/>
      </c>
      <c r="D7062" s="15">
        <f>IF(AND($A7062&gt;=Instellingen!$B$6,$A7062&lt;Instellingen!$B$7),1,0)</f>
        <v/>
      </c>
      <c r="E7062" s="15">
        <f>COUNTIF(tData[BezoekStart],"&lt;"&amp;($A7062+1/24))-COUNTIF(tData[BezoekEind],"&lt;="&amp;$A7062)</f>
        <v/>
      </c>
      <c r="F7062" s="15">
        <f>COUNTIF(tData[BezoekLangStart],"&lt;"&amp;($A7062+1/24))-COUNTIF(tData[BezoekLangEind],"&lt;="&amp;$A7062)</f>
        <v/>
      </c>
      <c r="G7062" s="15">
        <f>IF($D7062=1,$B7062*100+$C7062,-1)</f>
        <v/>
      </c>
      <c r="H7062" s="15">
        <f>IF($D7062=1,$B7062,-1)</f>
        <v/>
      </c>
      <c r="I7062" s="15">
        <f>IF($D7062=1,$C7062,-1)</f>
        <v/>
      </c>
    </row>
    <row r="7063">
      <c r="A7063" s="33" t="n">
        <v>45586.16666666666</v>
      </c>
      <c r="B7063" s="15">
        <f>WEEKDAY($A7063,2)</f>
        <v/>
      </c>
      <c r="C7063" s="15">
        <f>HOUR($A7063)</f>
        <v/>
      </c>
      <c r="D7063" s="15">
        <f>IF(AND($A7063&gt;=Instellingen!$B$6,$A7063&lt;Instellingen!$B$7),1,0)</f>
        <v/>
      </c>
      <c r="E7063" s="15">
        <f>COUNTIF(tData[BezoekStart],"&lt;"&amp;($A7063+1/24))-COUNTIF(tData[BezoekEind],"&lt;="&amp;$A7063)</f>
        <v/>
      </c>
      <c r="F7063" s="15">
        <f>COUNTIF(tData[BezoekLangStart],"&lt;"&amp;($A7063+1/24))-COUNTIF(tData[BezoekLangEind],"&lt;="&amp;$A7063)</f>
        <v/>
      </c>
      <c r="G7063" s="15">
        <f>IF($D7063=1,$B7063*100+$C7063,-1)</f>
        <v/>
      </c>
      <c r="H7063" s="15">
        <f>IF($D7063=1,$B7063,-1)</f>
        <v/>
      </c>
      <c r="I7063" s="15">
        <f>IF($D7063=1,$C7063,-1)</f>
        <v/>
      </c>
    </row>
    <row r="7064">
      <c r="A7064" s="33" t="n">
        <v>45586.20833333334</v>
      </c>
      <c r="B7064" s="15">
        <f>WEEKDAY($A7064,2)</f>
        <v/>
      </c>
      <c r="C7064" s="15">
        <f>HOUR($A7064)</f>
        <v/>
      </c>
      <c r="D7064" s="15">
        <f>IF(AND($A7064&gt;=Instellingen!$B$6,$A7064&lt;Instellingen!$B$7),1,0)</f>
        <v/>
      </c>
      <c r="E7064" s="15">
        <f>COUNTIF(tData[BezoekStart],"&lt;"&amp;($A7064+1/24))-COUNTIF(tData[BezoekEind],"&lt;="&amp;$A7064)</f>
        <v/>
      </c>
      <c r="F7064" s="15">
        <f>COUNTIF(tData[BezoekLangStart],"&lt;"&amp;($A7064+1/24))-COUNTIF(tData[BezoekLangEind],"&lt;="&amp;$A7064)</f>
        <v/>
      </c>
      <c r="G7064" s="15">
        <f>IF($D7064=1,$B7064*100+$C7064,-1)</f>
        <v/>
      </c>
      <c r="H7064" s="15">
        <f>IF($D7064=1,$B7064,-1)</f>
        <v/>
      </c>
      <c r="I7064" s="15">
        <f>IF($D7064=1,$C7064,-1)</f>
        <v/>
      </c>
    </row>
    <row r="7065">
      <c r="A7065" s="33" t="n">
        <v>45586.25</v>
      </c>
      <c r="B7065" s="15">
        <f>WEEKDAY($A7065,2)</f>
        <v/>
      </c>
      <c r="C7065" s="15">
        <f>HOUR($A7065)</f>
        <v/>
      </c>
      <c r="D7065" s="15">
        <f>IF(AND($A7065&gt;=Instellingen!$B$6,$A7065&lt;Instellingen!$B$7),1,0)</f>
        <v/>
      </c>
      <c r="E7065" s="15">
        <f>COUNTIF(tData[BezoekStart],"&lt;"&amp;($A7065+1/24))-COUNTIF(tData[BezoekEind],"&lt;="&amp;$A7065)</f>
        <v/>
      </c>
      <c r="F7065" s="15">
        <f>COUNTIF(tData[BezoekLangStart],"&lt;"&amp;($A7065+1/24))-COUNTIF(tData[BezoekLangEind],"&lt;="&amp;$A7065)</f>
        <v/>
      </c>
      <c r="G7065" s="15">
        <f>IF($D7065=1,$B7065*100+$C7065,-1)</f>
        <v/>
      </c>
      <c r="H7065" s="15">
        <f>IF($D7065=1,$B7065,-1)</f>
        <v/>
      </c>
      <c r="I7065" s="15">
        <f>IF($D7065=1,$C7065,-1)</f>
        <v/>
      </c>
    </row>
    <row r="7066">
      <c r="A7066" s="33" t="n">
        <v>45586.29166666666</v>
      </c>
      <c r="B7066" s="15">
        <f>WEEKDAY($A7066,2)</f>
        <v/>
      </c>
      <c r="C7066" s="15">
        <f>HOUR($A7066)</f>
        <v/>
      </c>
      <c r="D7066" s="15">
        <f>IF(AND($A7066&gt;=Instellingen!$B$6,$A7066&lt;Instellingen!$B$7),1,0)</f>
        <v/>
      </c>
      <c r="E7066" s="15">
        <f>COUNTIF(tData[BezoekStart],"&lt;"&amp;($A7066+1/24))-COUNTIF(tData[BezoekEind],"&lt;="&amp;$A7066)</f>
        <v/>
      </c>
      <c r="F7066" s="15">
        <f>COUNTIF(tData[BezoekLangStart],"&lt;"&amp;($A7066+1/24))-COUNTIF(tData[BezoekLangEind],"&lt;="&amp;$A7066)</f>
        <v/>
      </c>
      <c r="G7066" s="15">
        <f>IF($D7066=1,$B7066*100+$C7066,-1)</f>
        <v/>
      </c>
      <c r="H7066" s="15">
        <f>IF($D7066=1,$B7066,-1)</f>
        <v/>
      </c>
      <c r="I7066" s="15">
        <f>IF($D7066=1,$C7066,-1)</f>
        <v/>
      </c>
    </row>
    <row r="7067">
      <c r="A7067" s="33" t="n">
        <v>45586.33333333334</v>
      </c>
      <c r="B7067" s="15">
        <f>WEEKDAY($A7067,2)</f>
        <v/>
      </c>
      <c r="C7067" s="15">
        <f>HOUR($A7067)</f>
        <v/>
      </c>
      <c r="D7067" s="15">
        <f>IF(AND($A7067&gt;=Instellingen!$B$6,$A7067&lt;Instellingen!$B$7),1,0)</f>
        <v/>
      </c>
      <c r="E7067" s="15">
        <f>COUNTIF(tData[BezoekStart],"&lt;"&amp;($A7067+1/24))-COUNTIF(tData[BezoekEind],"&lt;="&amp;$A7067)</f>
        <v/>
      </c>
      <c r="F7067" s="15">
        <f>COUNTIF(tData[BezoekLangStart],"&lt;"&amp;($A7067+1/24))-COUNTIF(tData[BezoekLangEind],"&lt;="&amp;$A7067)</f>
        <v/>
      </c>
      <c r="G7067" s="15">
        <f>IF($D7067=1,$B7067*100+$C7067,-1)</f>
        <v/>
      </c>
      <c r="H7067" s="15">
        <f>IF($D7067=1,$B7067,-1)</f>
        <v/>
      </c>
      <c r="I7067" s="15">
        <f>IF($D7067=1,$C7067,-1)</f>
        <v/>
      </c>
    </row>
    <row r="7068">
      <c r="A7068" s="33" t="n">
        <v>45586.375</v>
      </c>
      <c r="B7068" s="15">
        <f>WEEKDAY($A7068,2)</f>
        <v/>
      </c>
      <c r="C7068" s="15">
        <f>HOUR($A7068)</f>
        <v/>
      </c>
      <c r="D7068" s="15">
        <f>IF(AND($A7068&gt;=Instellingen!$B$6,$A7068&lt;Instellingen!$B$7),1,0)</f>
        <v/>
      </c>
      <c r="E7068" s="15">
        <f>COUNTIF(tData[BezoekStart],"&lt;"&amp;($A7068+1/24))-COUNTIF(tData[BezoekEind],"&lt;="&amp;$A7068)</f>
        <v/>
      </c>
      <c r="F7068" s="15">
        <f>COUNTIF(tData[BezoekLangStart],"&lt;"&amp;($A7068+1/24))-COUNTIF(tData[BezoekLangEind],"&lt;="&amp;$A7068)</f>
        <v/>
      </c>
      <c r="G7068" s="15">
        <f>IF($D7068=1,$B7068*100+$C7068,-1)</f>
        <v/>
      </c>
      <c r="H7068" s="15">
        <f>IF($D7068=1,$B7068,-1)</f>
        <v/>
      </c>
      <c r="I7068" s="15">
        <f>IF($D7068=1,$C7068,-1)</f>
        <v/>
      </c>
    </row>
    <row r="7069">
      <c r="A7069" s="33" t="n">
        <v>45586.41666666666</v>
      </c>
      <c r="B7069" s="15">
        <f>WEEKDAY($A7069,2)</f>
        <v/>
      </c>
      <c r="C7069" s="15">
        <f>HOUR($A7069)</f>
        <v/>
      </c>
      <c r="D7069" s="15">
        <f>IF(AND($A7069&gt;=Instellingen!$B$6,$A7069&lt;Instellingen!$B$7),1,0)</f>
        <v/>
      </c>
      <c r="E7069" s="15">
        <f>COUNTIF(tData[BezoekStart],"&lt;"&amp;($A7069+1/24))-COUNTIF(tData[BezoekEind],"&lt;="&amp;$A7069)</f>
        <v/>
      </c>
      <c r="F7069" s="15">
        <f>COUNTIF(tData[BezoekLangStart],"&lt;"&amp;($A7069+1/24))-COUNTIF(tData[BezoekLangEind],"&lt;="&amp;$A7069)</f>
        <v/>
      </c>
      <c r="G7069" s="15">
        <f>IF($D7069=1,$B7069*100+$C7069,-1)</f>
        <v/>
      </c>
      <c r="H7069" s="15">
        <f>IF($D7069=1,$B7069,-1)</f>
        <v/>
      </c>
      <c r="I7069" s="15">
        <f>IF($D7069=1,$C7069,-1)</f>
        <v/>
      </c>
    </row>
    <row r="7070">
      <c r="A7070" s="33" t="n">
        <v>45586.45833333334</v>
      </c>
      <c r="B7070" s="15">
        <f>WEEKDAY($A7070,2)</f>
        <v/>
      </c>
      <c r="C7070" s="15">
        <f>HOUR($A7070)</f>
        <v/>
      </c>
      <c r="D7070" s="15">
        <f>IF(AND($A7070&gt;=Instellingen!$B$6,$A7070&lt;Instellingen!$B$7),1,0)</f>
        <v/>
      </c>
      <c r="E7070" s="15">
        <f>COUNTIF(tData[BezoekStart],"&lt;"&amp;($A7070+1/24))-COUNTIF(tData[BezoekEind],"&lt;="&amp;$A7070)</f>
        <v/>
      </c>
      <c r="F7070" s="15">
        <f>COUNTIF(tData[BezoekLangStart],"&lt;"&amp;($A7070+1/24))-COUNTIF(tData[BezoekLangEind],"&lt;="&amp;$A7070)</f>
        <v/>
      </c>
      <c r="G7070" s="15">
        <f>IF($D7070=1,$B7070*100+$C7070,-1)</f>
        <v/>
      </c>
      <c r="H7070" s="15">
        <f>IF($D7070=1,$B7070,-1)</f>
        <v/>
      </c>
      <c r="I7070" s="15">
        <f>IF($D7070=1,$C7070,-1)</f>
        <v/>
      </c>
    </row>
    <row r="7071">
      <c r="A7071" s="33" t="n">
        <v>45586.5</v>
      </c>
      <c r="B7071" s="15">
        <f>WEEKDAY($A7071,2)</f>
        <v/>
      </c>
      <c r="C7071" s="15">
        <f>HOUR($A7071)</f>
        <v/>
      </c>
      <c r="D7071" s="15">
        <f>IF(AND($A7071&gt;=Instellingen!$B$6,$A7071&lt;Instellingen!$B$7),1,0)</f>
        <v/>
      </c>
      <c r="E7071" s="15">
        <f>COUNTIF(tData[BezoekStart],"&lt;"&amp;($A7071+1/24))-COUNTIF(tData[BezoekEind],"&lt;="&amp;$A7071)</f>
        <v/>
      </c>
      <c r="F7071" s="15">
        <f>COUNTIF(tData[BezoekLangStart],"&lt;"&amp;($A7071+1/24))-COUNTIF(tData[BezoekLangEind],"&lt;="&amp;$A7071)</f>
        <v/>
      </c>
      <c r="G7071" s="15">
        <f>IF($D7071=1,$B7071*100+$C7071,-1)</f>
        <v/>
      </c>
      <c r="H7071" s="15">
        <f>IF($D7071=1,$B7071,-1)</f>
        <v/>
      </c>
      <c r="I7071" s="15">
        <f>IF($D7071=1,$C7071,-1)</f>
        <v/>
      </c>
    </row>
    <row r="7072">
      <c r="A7072" s="33" t="n">
        <v>45586.54166666666</v>
      </c>
      <c r="B7072" s="15">
        <f>WEEKDAY($A7072,2)</f>
        <v/>
      </c>
      <c r="C7072" s="15">
        <f>HOUR($A7072)</f>
        <v/>
      </c>
      <c r="D7072" s="15">
        <f>IF(AND($A7072&gt;=Instellingen!$B$6,$A7072&lt;Instellingen!$B$7),1,0)</f>
        <v/>
      </c>
      <c r="E7072" s="15">
        <f>COUNTIF(tData[BezoekStart],"&lt;"&amp;($A7072+1/24))-COUNTIF(tData[BezoekEind],"&lt;="&amp;$A7072)</f>
        <v/>
      </c>
      <c r="F7072" s="15">
        <f>COUNTIF(tData[BezoekLangStart],"&lt;"&amp;($A7072+1/24))-COUNTIF(tData[BezoekLangEind],"&lt;="&amp;$A7072)</f>
        <v/>
      </c>
      <c r="G7072" s="15">
        <f>IF($D7072=1,$B7072*100+$C7072,-1)</f>
        <v/>
      </c>
      <c r="H7072" s="15">
        <f>IF($D7072=1,$B7072,-1)</f>
        <v/>
      </c>
      <c r="I7072" s="15">
        <f>IF($D7072=1,$C7072,-1)</f>
        <v/>
      </c>
    </row>
    <row r="7073">
      <c r="A7073" s="33" t="n">
        <v>45586.58333333334</v>
      </c>
      <c r="B7073" s="15">
        <f>WEEKDAY($A7073,2)</f>
        <v/>
      </c>
      <c r="C7073" s="15">
        <f>HOUR($A7073)</f>
        <v/>
      </c>
      <c r="D7073" s="15">
        <f>IF(AND($A7073&gt;=Instellingen!$B$6,$A7073&lt;Instellingen!$B$7),1,0)</f>
        <v/>
      </c>
      <c r="E7073" s="15">
        <f>COUNTIF(tData[BezoekStart],"&lt;"&amp;($A7073+1/24))-COUNTIF(tData[BezoekEind],"&lt;="&amp;$A7073)</f>
        <v/>
      </c>
      <c r="F7073" s="15">
        <f>COUNTIF(tData[BezoekLangStart],"&lt;"&amp;($A7073+1/24))-COUNTIF(tData[BezoekLangEind],"&lt;="&amp;$A7073)</f>
        <v/>
      </c>
      <c r="G7073" s="15">
        <f>IF($D7073=1,$B7073*100+$C7073,-1)</f>
        <v/>
      </c>
      <c r="H7073" s="15">
        <f>IF($D7073=1,$B7073,-1)</f>
        <v/>
      </c>
      <c r="I7073" s="15">
        <f>IF($D7073=1,$C7073,-1)</f>
        <v/>
      </c>
    </row>
    <row r="7074">
      <c r="A7074" s="33" t="n">
        <v>45586.625</v>
      </c>
      <c r="B7074" s="15">
        <f>WEEKDAY($A7074,2)</f>
        <v/>
      </c>
      <c r="C7074" s="15">
        <f>HOUR($A7074)</f>
        <v/>
      </c>
      <c r="D7074" s="15">
        <f>IF(AND($A7074&gt;=Instellingen!$B$6,$A7074&lt;Instellingen!$B$7),1,0)</f>
        <v/>
      </c>
      <c r="E7074" s="15">
        <f>COUNTIF(tData[BezoekStart],"&lt;"&amp;($A7074+1/24))-COUNTIF(tData[BezoekEind],"&lt;="&amp;$A7074)</f>
        <v/>
      </c>
      <c r="F7074" s="15">
        <f>COUNTIF(tData[BezoekLangStart],"&lt;"&amp;($A7074+1/24))-COUNTIF(tData[BezoekLangEind],"&lt;="&amp;$A7074)</f>
        <v/>
      </c>
      <c r="G7074" s="15">
        <f>IF($D7074=1,$B7074*100+$C7074,-1)</f>
        <v/>
      </c>
      <c r="H7074" s="15">
        <f>IF($D7074=1,$B7074,-1)</f>
        <v/>
      </c>
      <c r="I7074" s="15">
        <f>IF($D7074=1,$C7074,-1)</f>
        <v/>
      </c>
    </row>
    <row r="7075">
      <c r="A7075" s="33" t="n">
        <v>45586.66666666666</v>
      </c>
      <c r="B7075" s="15">
        <f>WEEKDAY($A7075,2)</f>
        <v/>
      </c>
      <c r="C7075" s="15">
        <f>HOUR($A7075)</f>
        <v/>
      </c>
      <c r="D7075" s="15">
        <f>IF(AND($A7075&gt;=Instellingen!$B$6,$A7075&lt;Instellingen!$B$7),1,0)</f>
        <v/>
      </c>
      <c r="E7075" s="15">
        <f>COUNTIF(tData[BezoekStart],"&lt;"&amp;($A7075+1/24))-COUNTIF(tData[BezoekEind],"&lt;="&amp;$A7075)</f>
        <v/>
      </c>
      <c r="F7075" s="15">
        <f>COUNTIF(tData[BezoekLangStart],"&lt;"&amp;($A7075+1/24))-COUNTIF(tData[BezoekLangEind],"&lt;="&amp;$A7075)</f>
        <v/>
      </c>
      <c r="G7075" s="15">
        <f>IF($D7075=1,$B7075*100+$C7075,-1)</f>
        <v/>
      </c>
      <c r="H7075" s="15">
        <f>IF($D7075=1,$B7075,-1)</f>
        <v/>
      </c>
      <c r="I7075" s="15">
        <f>IF($D7075=1,$C7075,-1)</f>
        <v/>
      </c>
    </row>
    <row r="7076">
      <c r="A7076" s="33" t="n">
        <v>45586.70833333334</v>
      </c>
      <c r="B7076" s="15">
        <f>WEEKDAY($A7076,2)</f>
        <v/>
      </c>
      <c r="C7076" s="15">
        <f>HOUR($A7076)</f>
        <v/>
      </c>
      <c r="D7076" s="15">
        <f>IF(AND($A7076&gt;=Instellingen!$B$6,$A7076&lt;Instellingen!$B$7),1,0)</f>
        <v/>
      </c>
      <c r="E7076" s="15">
        <f>COUNTIF(tData[BezoekStart],"&lt;"&amp;($A7076+1/24))-COUNTIF(tData[BezoekEind],"&lt;="&amp;$A7076)</f>
        <v/>
      </c>
      <c r="F7076" s="15">
        <f>COUNTIF(tData[BezoekLangStart],"&lt;"&amp;($A7076+1/24))-COUNTIF(tData[BezoekLangEind],"&lt;="&amp;$A7076)</f>
        <v/>
      </c>
      <c r="G7076" s="15">
        <f>IF($D7076=1,$B7076*100+$C7076,-1)</f>
        <v/>
      </c>
      <c r="H7076" s="15">
        <f>IF($D7076=1,$B7076,-1)</f>
        <v/>
      </c>
      <c r="I7076" s="15">
        <f>IF($D7076=1,$C7076,-1)</f>
        <v/>
      </c>
    </row>
    <row r="7077">
      <c r="A7077" s="33" t="n">
        <v>45586.75</v>
      </c>
      <c r="B7077" s="15">
        <f>WEEKDAY($A7077,2)</f>
        <v/>
      </c>
      <c r="C7077" s="15">
        <f>HOUR($A7077)</f>
        <v/>
      </c>
      <c r="D7077" s="15">
        <f>IF(AND($A7077&gt;=Instellingen!$B$6,$A7077&lt;Instellingen!$B$7),1,0)</f>
        <v/>
      </c>
      <c r="E7077" s="15">
        <f>COUNTIF(tData[BezoekStart],"&lt;"&amp;($A7077+1/24))-COUNTIF(tData[BezoekEind],"&lt;="&amp;$A7077)</f>
        <v/>
      </c>
      <c r="F7077" s="15">
        <f>COUNTIF(tData[BezoekLangStart],"&lt;"&amp;($A7077+1/24))-COUNTIF(tData[BezoekLangEind],"&lt;="&amp;$A7077)</f>
        <v/>
      </c>
      <c r="G7077" s="15">
        <f>IF($D7077=1,$B7077*100+$C7077,-1)</f>
        <v/>
      </c>
      <c r="H7077" s="15">
        <f>IF($D7077=1,$B7077,-1)</f>
        <v/>
      </c>
      <c r="I7077" s="15">
        <f>IF($D7077=1,$C7077,-1)</f>
        <v/>
      </c>
    </row>
    <row r="7078">
      <c r="A7078" s="33" t="n">
        <v>45586.79166666666</v>
      </c>
      <c r="B7078" s="15">
        <f>WEEKDAY($A7078,2)</f>
        <v/>
      </c>
      <c r="C7078" s="15">
        <f>HOUR($A7078)</f>
        <v/>
      </c>
      <c r="D7078" s="15">
        <f>IF(AND($A7078&gt;=Instellingen!$B$6,$A7078&lt;Instellingen!$B$7),1,0)</f>
        <v/>
      </c>
      <c r="E7078" s="15">
        <f>COUNTIF(tData[BezoekStart],"&lt;"&amp;($A7078+1/24))-COUNTIF(tData[BezoekEind],"&lt;="&amp;$A7078)</f>
        <v/>
      </c>
      <c r="F7078" s="15">
        <f>COUNTIF(tData[BezoekLangStart],"&lt;"&amp;($A7078+1/24))-COUNTIF(tData[BezoekLangEind],"&lt;="&amp;$A7078)</f>
        <v/>
      </c>
      <c r="G7078" s="15">
        <f>IF($D7078=1,$B7078*100+$C7078,-1)</f>
        <v/>
      </c>
      <c r="H7078" s="15">
        <f>IF($D7078=1,$B7078,-1)</f>
        <v/>
      </c>
      <c r="I7078" s="15">
        <f>IF($D7078=1,$C7078,-1)</f>
        <v/>
      </c>
    </row>
    <row r="7079">
      <c r="A7079" s="33" t="n">
        <v>45586.83333333334</v>
      </c>
      <c r="B7079" s="15">
        <f>WEEKDAY($A7079,2)</f>
        <v/>
      </c>
      <c r="C7079" s="15">
        <f>HOUR($A7079)</f>
        <v/>
      </c>
      <c r="D7079" s="15">
        <f>IF(AND($A7079&gt;=Instellingen!$B$6,$A7079&lt;Instellingen!$B$7),1,0)</f>
        <v/>
      </c>
      <c r="E7079" s="15">
        <f>COUNTIF(tData[BezoekStart],"&lt;"&amp;($A7079+1/24))-COUNTIF(tData[BezoekEind],"&lt;="&amp;$A7079)</f>
        <v/>
      </c>
      <c r="F7079" s="15">
        <f>COUNTIF(tData[BezoekLangStart],"&lt;"&amp;($A7079+1/24))-COUNTIF(tData[BezoekLangEind],"&lt;="&amp;$A7079)</f>
        <v/>
      </c>
      <c r="G7079" s="15">
        <f>IF($D7079=1,$B7079*100+$C7079,-1)</f>
        <v/>
      </c>
      <c r="H7079" s="15">
        <f>IF($D7079=1,$B7079,-1)</f>
        <v/>
      </c>
      <c r="I7079" s="15">
        <f>IF($D7079=1,$C7079,-1)</f>
        <v/>
      </c>
    </row>
    <row r="7080">
      <c r="A7080" s="33" t="n">
        <v>45586.875</v>
      </c>
      <c r="B7080" s="15">
        <f>WEEKDAY($A7080,2)</f>
        <v/>
      </c>
      <c r="C7080" s="15">
        <f>HOUR($A7080)</f>
        <v/>
      </c>
      <c r="D7080" s="15">
        <f>IF(AND($A7080&gt;=Instellingen!$B$6,$A7080&lt;Instellingen!$B$7),1,0)</f>
        <v/>
      </c>
      <c r="E7080" s="15">
        <f>COUNTIF(tData[BezoekStart],"&lt;"&amp;($A7080+1/24))-COUNTIF(tData[BezoekEind],"&lt;="&amp;$A7080)</f>
        <v/>
      </c>
      <c r="F7080" s="15">
        <f>COUNTIF(tData[BezoekLangStart],"&lt;"&amp;($A7080+1/24))-COUNTIF(tData[BezoekLangEind],"&lt;="&amp;$A7080)</f>
        <v/>
      </c>
      <c r="G7080" s="15">
        <f>IF($D7080=1,$B7080*100+$C7080,-1)</f>
        <v/>
      </c>
      <c r="H7080" s="15">
        <f>IF($D7080=1,$B7080,-1)</f>
        <v/>
      </c>
      <c r="I7080" s="15">
        <f>IF($D7080=1,$C7080,-1)</f>
        <v/>
      </c>
    </row>
    <row r="7081">
      <c r="A7081" s="33" t="n">
        <v>45586.91666666666</v>
      </c>
      <c r="B7081" s="15">
        <f>WEEKDAY($A7081,2)</f>
        <v/>
      </c>
      <c r="C7081" s="15">
        <f>HOUR($A7081)</f>
        <v/>
      </c>
      <c r="D7081" s="15">
        <f>IF(AND($A7081&gt;=Instellingen!$B$6,$A7081&lt;Instellingen!$B$7),1,0)</f>
        <v/>
      </c>
      <c r="E7081" s="15">
        <f>COUNTIF(tData[BezoekStart],"&lt;"&amp;($A7081+1/24))-COUNTIF(tData[BezoekEind],"&lt;="&amp;$A7081)</f>
        <v/>
      </c>
      <c r="F7081" s="15">
        <f>COUNTIF(tData[BezoekLangStart],"&lt;"&amp;($A7081+1/24))-COUNTIF(tData[BezoekLangEind],"&lt;="&amp;$A7081)</f>
        <v/>
      </c>
      <c r="G7081" s="15">
        <f>IF($D7081=1,$B7081*100+$C7081,-1)</f>
        <v/>
      </c>
      <c r="H7081" s="15">
        <f>IF($D7081=1,$B7081,-1)</f>
        <v/>
      </c>
      <c r="I7081" s="15">
        <f>IF($D7081=1,$C7081,-1)</f>
        <v/>
      </c>
    </row>
    <row r="7082">
      <c r="A7082" s="33" t="n">
        <v>45586.95833333334</v>
      </c>
      <c r="B7082" s="15">
        <f>WEEKDAY($A7082,2)</f>
        <v/>
      </c>
      <c r="C7082" s="15">
        <f>HOUR($A7082)</f>
        <v/>
      </c>
      <c r="D7082" s="15">
        <f>IF(AND($A7082&gt;=Instellingen!$B$6,$A7082&lt;Instellingen!$B$7),1,0)</f>
        <v/>
      </c>
      <c r="E7082" s="15">
        <f>COUNTIF(tData[BezoekStart],"&lt;"&amp;($A7082+1/24))-COUNTIF(tData[BezoekEind],"&lt;="&amp;$A7082)</f>
        <v/>
      </c>
      <c r="F7082" s="15">
        <f>COUNTIF(tData[BezoekLangStart],"&lt;"&amp;($A7082+1/24))-COUNTIF(tData[BezoekLangEind],"&lt;="&amp;$A7082)</f>
        <v/>
      </c>
      <c r="G7082" s="15">
        <f>IF($D7082=1,$B7082*100+$C7082,-1)</f>
        <v/>
      </c>
      <c r="H7082" s="15">
        <f>IF($D7082=1,$B7082,-1)</f>
        <v/>
      </c>
      <c r="I7082" s="15">
        <f>IF($D7082=1,$C7082,-1)</f>
        <v/>
      </c>
    </row>
    <row r="7083">
      <c r="A7083" s="33" t="n">
        <v>45587</v>
      </c>
      <c r="B7083" s="15">
        <f>WEEKDAY($A7083,2)</f>
        <v/>
      </c>
      <c r="C7083" s="15">
        <f>HOUR($A7083)</f>
        <v/>
      </c>
      <c r="D7083" s="15">
        <f>IF(AND($A7083&gt;=Instellingen!$B$6,$A7083&lt;Instellingen!$B$7),1,0)</f>
        <v/>
      </c>
      <c r="E7083" s="15">
        <f>COUNTIF(tData[BezoekStart],"&lt;"&amp;($A7083+1/24))-COUNTIF(tData[BezoekEind],"&lt;="&amp;$A7083)</f>
        <v/>
      </c>
      <c r="F7083" s="15">
        <f>COUNTIF(tData[BezoekLangStart],"&lt;"&amp;($A7083+1/24))-COUNTIF(tData[BezoekLangEind],"&lt;="&amp;$A7083)</f>
        <v/>
      </c>
      <c r="G7083" s="15">
        <f>IF($D7083=1,$B7083*100+$C7083,-1)</f>
        <v/>
      </c>
      <c r="H7083" s="15">
        <f>IF($D7083=1,$B7083,-1)</f>
        <v/>
      </c>
      <c r="I7083" s="15">
        <f>IF($D7083=1,$C7083,-1)</f>
        <v/>
      </c>
    </row>
    <row r="7084">
      <c r="A7084" s="33" t="n">
        <v>45587.04166666666</v>
      </c>
      <c r="B7084" s="15">
        <f>WEEKDAY($A7084,2)</f>
        <v/>
      </c>
      <c r="C7084" s="15">
        <f>HOUR($A7084)</f>
        <v/>
      </c>
      <c r="D7084" s="15">
        <f>IF(AND($A7084&gt;=Instellingen!$B$6,$A7084&lt;Instellingen!$B$7),1,0)</f>
        <v/>
      </c>
      <c r="E7084" s="15">
        <f>COUNTIF(tData[BezoekStart],"&lt;"&amp;($A7084+1/24))-COUNTIF(tData[BezoekEind],"&lt;="&amp;$A7084)</f>
        <v/>
      </c>
      <c r="F7084" s="15">
        <f>COUNTIF(tData[BezoekLangStart],"&lt;"&amp;($A7084+1/24))-COUNTIF(tData[BezoekLangEind],"&lt;="&amp;$A7084)</f>
        <v/>
      </c>
      <c r="G7084" s="15">
        <f>IF($D7084=1,$B7084*100+$C7084,-1)</f>
        <v/>
      </c>
      <c r="H7084" s="15">
        <f>IF($D7084=1,$B7084,-1)</f>
        <v/>
      </c>
      <c r="I7084" s="15">
        <f>IF($D7084=1,$C7084,-1)</f>
        <v/>
      </c>
    </row>
    <row r="7085">
      <c r="A7085" s="33" t="n">
        <v>45587.08333333334</v>
      </c>
      <c r="B7085" s="15">
        <f>WEEKDAY($A7085,2)</f>
        <v/>
      </c>
      <c r="C7085" s="15">
        <f>HOUR($A7085)</f>
        <v/>
      </c>
      <c r="D7085" s="15">
        <f>IF(AND($A7085&gt;=Instellingen!$B$6,$A7085&lt;Instellingen!$B$7),1,0)</f>
        <v/>
      </c>
      <c r="E7085" s="15">
        <f>COUNTIF(tData[BezoekStart],"&lt;"&amp;($A7085+1/24))-COUNTIF(tData[BezoekEind],"&lt;="&amp;$A7085)</f>
        <v/>
      </c>
      <c r="F7085" s="15">
        <f>COUNTIF(tData[BezoekLangStart],"&lt;"&amp;($A7085+1/24))-COUNTIF(tData[BezoekLangEind],"&lt;="&amp;$A7085)</f>
        <v/>
      </c>
      <c r="G7085" s="15">
        <f>IF($D7085=1,$B7085*100+$C7085,-1)</f>
        <v/>
      </c>
      <c r="H7085" s="15">
        <f>IF($D7085=1,$B7085,-1)</f>
        <v/>
      </c>
      <c r="I7085" s="15">
        <f>IF($D7085=1,$C7085,-1)</f>
        <v/>
      </c>
    </row>
    <row r="7086">
      <c r="A7086" s="33" t="n">
        <v>45587.125</v>
      </c>
      <c r="B7086" s="15">
        <f>WEEKDAY($A7086,2)</f>
        <v/>
      </c>
      <c r="C7086" s="15">
        <f>HOUR($A7086)</f>
        <v/>
      </c>
      <c r="D7086" s="15">
        <f>IF(AND($A7086&gt;=Instellingen!$B$6,$A7086&lt;Instellingen!$B$7),1,0)</f>
        <v/>
      </c>
      <c r="E7086" s="15">
        <f>COUNTIF(tData[BezoekStart],"&lt;"&amp;($A7086+1/24))-COUNTIF(tData[BezoekEind],"&lt;="&amp;$A7086)</f>
        <v/>
      </c>
      <c r="F7086" s="15">
        <f>COUNTIF(tData[BezoekLangStart],"&lt;"&amp;($A7086+1/24))-COUNTIF(tData[BezoekLangEind],"&lt;="&amp;$A7086)</f>
        <v/>
      </c>
      <c r="G7086" s="15">
        <f>IF($D7086=1,$B7086*100+$C7086,-1)</f>
        <v/>
      </c>
      <c r="H7086" s="15">
        <f>IF($D7086=1,$B7086,-1)</f>
        <v/>
      </c>
      <c r="I7086" s="15">
        <f>IF($D7086=1,$C7086,-1)</f>
        <v/>
      </c>
    </row>
    <row r="7087">
      <c r="A7087" s="33" t="n">
        <v>45587.16666666666</v>
      </c>
      <c r="B7087" s="15">
        <f>WEEKDAY($A7087,2)</f>
        <v/>
      </c>
      <c r="C7087" s="15">
        <f>HOUR($A7087)</f>
        <v/>
      </c>
      <c r="D7087" s="15">
        <f>IF(AND($A7087&gt;=Instellingen!$B$6,$A7087&lt;Instellingen!$B$7),1,0)</f>
        <v/>
      </c>
      <c r="E7087" s="15">
        <f>COUNTIF(tData[BezoekStart],"&lt;"&amp;($A7087+1/24))-COUNTIF(tData[BezoekEind],"&lt;="&amp;$A7087)</f>
        <v/>
      </c>
      <c r="F7087" s="15">
        <f>COUNTIF(tData[BezoekLangStart],"&lt;"&amp;($A7087+1/24))-COUNTIF(tData[BezoekLangEind],"&lt;="&amp;$A7087)</f>
        <v/>
      </c>
      <c r="G7087" s="15">
        <f>IF($D7087=1,$B7087*100+$C7087,-1)</f>
        <v/>
      </c>
      <c r="H7087" s="15">
        <f>IF($D7087=1,$B7087,-1)</f>
        <v/>
      </c>
      <c r="I7087" s="15">
        <f>IF($D7087=1,$C7087,-1)</f>
        <v/>
      </c>
    </row>
    <row r="7088">
      <c r="A7088" s="33" t="n">
        <v>45587.20833333334</v>
      </c>
      <c r="B7088" s="15">
        <f>WEEKDAY($A7088,2)</f>
        <v/>
      </c>
      <c r="C7088" s="15">
        <f>HOUR($A7088)</f>
        <v/>
      </c>
      <c r="D7088" s="15">
        <f>IF(AND($A7088&gt;=Instellingen!$B$6,$A7088&lt;Instellingen!$B$7),1,0)</f>
        <v/>
      </c>
      <c r="E7088" s="15">
        <f>COUNTIF(tData[BezoekStart],"&lt;"&amp;($A7088+1/24))-COUNTIF(tData[BezoekEind],"&lt;="&amp;$A7088)</f>
        <v/>
      </c>
      <c r="F7088" s="15">
        <f>COUNTIF(tData[BezoekLangStart],"&lt;"&amp;($A7088+1/24))-COUNTIF(tData[BezoekLangEind],"&lt;="&amp;$A7088)</f>
        <v/>
      </c>
      <c r="G7088" s="15">
        <f>IF($D7088=1,$B7088*100+$C7088,-1)</f>
        <v/>
      </c>
      <c r="H7088" s="15">
        <f>IF($D7088=1,$B7088,-1)</f>
        <v/>
      </c>
      <c r="I7088" s="15">
        <f>IF($D7088=1,$C7088,-1)</f>
        <v/>
      </c>
    </row>
    <row r="7089">
      <c r="A7089" s="33" t="n">
        <v>45587.25</v>
      </c>
      <c r="B7089" s="15">
        <f>WEEKDAY($A7089,2)</f>
        <v/>
      </c>
      <c r="C7089" s="15">
        <f>HOUR($A7089)</f>
        <v/>
      </c>
      <c r="D7089" s="15">
        <f>IF(AND($A7089&gt;=Instellingen!$B$6,$A7089&lt;Instellingen!$B$7),1,0)</f>
        <v/>
      </c>
      <c r="E7089" s="15">
        <f>COUNTIF(tData[BezoekStart],"&lt;"&amp;($A7089+1/24))-COUNTIF(tData[BezoekEind],"&lt;="&amp;$A7089)</f>
        <v/>
      </c>
      <c r="F7089" s="15">
        <f>COUNTIF(tData[BezoekLangStart],"&lt;"&amp;($A7089+1/24))-COUNTIF(tData[BezoekLangEind],"&lt;="&amp;$A7089)</f>
        <v/>
      </c>
      <c r="G7089" s="15">
        <f>IF($D7089=1,$B7089*100+$C7089,-1)</f>
        <v/>
      </c>
      <c r="H7089" s="15">
        <f>IF($D7089=1,$B7089,-1)</f>
        <v/>
      </c>
      <c r="I7089" s="15">
        <f>IF($D7089=1,$C7089,-1)</f>
        <v/>
      </c>
    </row>
    <row r="7090">
      <c r="A7090" s="33" t="n">
        <v>45587.29166666666</v>
      </c>
      <c r="B7090" s="15">
        <f>WEEKDAY($A7090,2)</f>
        <v/>
      </c>
      <c r="C7090" s="15">
        <f>HOUR($A7090)</f>
        <v/>
      </c>
      <c r="D7090" s="15">
        <f>IF(AND($A7090&gt;=Instellingen!$B$6,$A7090&lt;Instellingen!$B$7),1,0)</f>
        <v/>
      </c>
      <c r="E7090" s="15">
        <f>COUNTIF(tData[BezoekStart],"&lt;"&amp;($A7090+1/24))-COUNTIF(tData[BezoekEind],"&lt;="&amp;$A7090)</f>
        <v/>
      </c>
      <c r="F7090" s="15">
        <f>COUNTIF(tData[BezoekLangStart],"&lt;"&amp;($A7090+1/24))-COUNTIF(tData[BezoekLangEind],"&lt;="&amp;$A7090)</f>
        <v/>
      </c>
      <c r="G7090" s="15">
        <f>IF($D7090=1,$B7090*100+$C7090,-1)</f>
        <v/>
      </c>
      <c r="H7090" s="15">
        <f>IF($D7090=1,$B7090,-1)</f>
        <v/>
      </c>
      <c r="I7090" s="15">
        <f>IF($D7090=1,$C7090,-1)</f>
        <v/>
      </c>
    </row>
    <row r="7091">
      <c r="A7091" s="33" t="n">
        <v>45587.33333333334</v>
      </c>
      <c r="B7091" s="15">
        <f>WEEKDAY($A7091,2)</f>
        <v/>
      </c>
      <c r="C7091" s="15">
        <f>HOUR($A7091)</f>
        <v/>
      </c>
      <c r="D7091" s="15">
        <f>IF(AND($A7091&gt;=Instellingen!$B$6,$A7091&lt;Instellingen!$B$7),1,0)</f>
        <v/>
      </c>
      <c r="E7091" s="15">
        <f>COUNTIF(tData[BezoekStart],"&lt;"&amp;($A7091+1/24))-COUNTIF(tData[BezoekEind],"&lt;="&amp;$A7091)</f>
        <v/>
      </c>
      <c r="F7091" s="15">
        <f>COUNTIF(tData[BezoekLangStart],"&lt;"&amp;($A7091+1/24))-COUNTIF(tData[BezoekLangEind],"&lt;="&amp;$A7091)</f>
        <v/>
      </c>
      <c r="G7091" s="15">
        <f>IF($D7091=1,$B7091*100+$C7091,-1)</f>
        <v/>
      </c>
      <c r="H7091" s="15">
        <f>IF($D7091=1,$B7091,-1)</f>
        <v/>
      </c>
      <c r="I7091" s="15">
        <f>IF($D7091=1,$C7091,-1)</f>
        <v/>
      </c>
    </row>
    <row r="7092">
      <c r="A7092" s="33" t="n">
        <v>45587.375</v>
      </c>
      <c r="B7092" s="15">
        <f>WEEKDAY($A7092,2)</f>
        <v/>
      </c>
      <c r="C7092" s="15">
        <f>HOUR($A7092)</f>
        <v/>
      </c>
      <c r="D7092" s="15">
        <f>IF(AND($A7092&gt;=Instellingen!$B$6,$A7092&lt;Instellingen!$B$7),1,0)</f>
        <v/>
      </c>
      <c r="E7092" s="15">
        <f>COUNTIF(tData[BezoekStart],"&lt;"&amp;($A7092+1/24))-COUNTIF(tData[BezoekEind],"&lt;="&amp;$A7092)</f>
        <v/>
      </c>
      <c r="F7092" s="15">
        <f>COUNTIF(tData[BezoekLangStart],"&lt;"&amp;($A7092+1/24))-COUNTIF(tData[BezoekLangEind],"&lt;="&amp;$A7092)</f>
        <v/>
      </c>
      <c r="G7092" s="15">
        <f>IF($D7092=1,$B7092*100+$C7092,-1)</f>
        <v/>
      </c>
      <c r="H7092" s="15">
        <f>IF($D7092=1,$B7092,-1)</f>
        <v/>
      </c>
      <c r="I7092" s="15">
        <f>IF($D7092=1,$C7092,-1)</f>
        <v/>
      </c>
    </row>
    <row r="7093">
      <c r="A7093" s="33" t="n">
        <v>45587.41666666666</v>
      </c>
      <c r="B7093" s="15">
        <f>WEEKDAY($A7093,2)</f>
        <v/>
      </c>
      <c r="C7093" s="15">
        <f>HOUR($A7093)</f>
        <v/>
      </c>
      <c r="D7093" s="15">
        <f>IF(AND($A7093&gt;=Instellingen!$B$6,$A7093&lt;Instellingen!$B$7),1,0)</f>
        <v/>
      </c>
      <c r="E7093" s="15">
        <f>COUNTIF(tData[BezoekStart],"&lt;"&amp;($A7093+1/24))-COUNTIF(tData[BezoekEind],"&lt;="&amp;$A7093)</f>
        <v/>
      </c>
      <c r="F7093" s="15">
        <f>COUNTIF(tData[BezoekLangStart],"&lt;"&amp;($A7093+1/24))-COUNTIF(tData[BezoekLangEind],"&lt;="&amp;$A7093)</f>
        <v/>
      </c>
      <c r="G7093" s="15">
        <f>IF($D7093=1,$B7093*100+$C7093,-1)</f>
        <v/>
      </c>
      <c r="H7093" s="15">
        <f>IF($D7093=1,$B7093,-1)</f>
        <v/>
      </c>
      <c r="I7093" s="15">
        <f>IF($D7093=1,$C7093,-1)</f>
        <v/>
      </c>
    </row>
    <row r="7094">
      <c r="A7094" s="33" t="n">
        <v>45587.45833333334</v>
      </c>
      <c r="B7094" s="15">
        <f>WEEKDAY($A7094,2)</f>
        <v/>
      </c>
      <c r="C7094" s="15">
        <f>HOUR($A7094)</f>
        <v/>
      </c>
      <c r="D7094" s="15">
        <f>IF(AND($A7094&gt;=Instellingen!$B$6,$A7094&lt;Instellingen!$B$7),1,0)</f>
        <v/>
      </c>
      <c r="E7094" s="15">
        <f>COUNTIF(tData[BezoekStart],"&lt;"&amp;($A7094+1/24))-COUNTIF(tData[BezoekEind],"&lt;="&amp;$A7094)</f>
        <v/>
      </c>
      <c r="F7094" s="15">
        <f>COUNTIF(tData[BezoekLangStart],"&lt;"&amp;($A7094+1/24))-COUNTIF(tData[BezoekLangEind],"&lt;="&amp;$A7094)</f>
        <v/>
      </c>
      <c r="G7094" s="15">
        <f>IF($D7094=1,$B7094*100+$C7094,-1)</f>
        <v/>
      </c>
      <c r="H7094" s="15">
        <f>IF($D7094=1,$B7094,-1)</f>
        <v/>
      </c>
      <c r="I7094" s="15">
        <f>IF($D7094=1,$C7094,-1)</f>
        <v/>
      </c>
    </row>
    <row r="7095">
      <c r="A7095" s="33" t="n">
        <v>45587.5</v>
      </c>
      <c r="B7095" s="15">
        <f>WEEKDAY($A7095,2)</f>
        <v/>
      </c>
      <c r="C7095" s="15">
        <f>HOUR($A7095)</f>
        <v/>
      </c>
      <c r="D7095" s="15">
        <f>IF(AND($A7095&gt;=Instellingen!$B$6,$A7095&lt;Instellingen!$B$7),1,0)</f>
        <v/>
      </c>
      <c r="E7095" s="15">
        <f>COUNTIF(tData[BezoekStart],"&lt;"&amp;($A7095+1/24))-COUNTIF(tData[BezoekEind],"&lt;="&amp;$A7095)</f>
        <v/>
      </c>
      <c r="F7095" s="15">
        <f>COUNTIF(tData[BezoekLangStart],"&lt;"&amp;($A7095+1/24))-COUNTIF(tData[BezoekLangEind],"&lt;="&amp;$A7095)</f>
        <v/>
      </c>
      <c r="G7095" s="15">
        <f>IF($D7095=1,$B7095*100+$C7095,-1)</f>
        <v/>
      </c>
      <c r="H7095" s="15">
        <f>IF($D7095=1,$B7095,-1)</f>
        <v/>
      </c>
      <c r="I7095" s="15">
        <f>IF($D7095=1,$C7095,-1)</f>
        <v/>
      </c>
    </row>
    <row r="7096">
      <c r="A7096" s="33" t="n">
        <v>45587.54166666666</v>
      </c>
      <c r="B7096" s="15">
        <f>WEEKDAY($A7096,2)</f>
        <v/>
      </c>
      <c r="C7096" s="15">
        <f>HOUR($A7096)</f>
        <v/>
      </c>
      <c r="D7096" s="15">
        <f>IF(AND($A7096&gt;=Instellingen!$B$6,$A7096&lt;Instellingen!$B$7),1,0)</f>
        <v/>
      </c>
      <c r="E7096" s="15">
        <f>COUNTIF(tData[BezoekStart],"&lt;"&amp;($A7096+1/24))-COUNTIF(tData[BezoekEind],"&lt;="&amp;$A7096)</f>
        <v/>
      </c>
      <c r="F7096" s="15">
        <f>COUNTIF(tData[BezoekLangStart],"&lt;"&amp;($A7096+1/24))-COUNTIF(tData[BezoekLangEind],"&lt;="&amp;$A7096)</f>
        <v/>
      </c>
      <c r="G7096" s="15">
        <f>IF($D7096=1,$B7096*100+$C7096,-1)</f>
        <v/>
      </c>
      <c r="H7096" s="15">
        <f>IF($D7096=1,$B7096,-1)</f>
        <v/>
      </c>
      <c r="I7096" s="15">
        <f>IF($D7096=1,$C7096,-1)</f>
        <v/>
      </c>
    </row>
    <row r="7097">
      <c r="A7097" s="33" t="n">
        <v>45587.58333333334</v>
      </c>
      <c r="B7097" s="15">
        <f>WEEKDAY($A7097,2)</f>
        <v/>
      </c>
      <c r="C7097" s="15">
        <f>HOUR($A7097)</f>
        <v/>
      </c>
      <c r="D7097" s="15">
        <f>IF(AND($A7097&gt;=Instellingen!$B$6,$A7097&lt;Instellingen!$B$7),1,0)</f>
        <v/>
      </c>
      <c r="E7097" s="15">
        <f>COUNTIF(tData[BezoekStart],"&lt;"&amp;($A7097+1/24))-COUNTIF(tData[BezoekEind],"&lt;="&amp;$A7097)</f>
        <v/>
      </c>
      <c r="F7097" s="15">
        <f>COUNTIF(tData[BezoekLangStart],"&lt;"&amp;($A7097+1/24))-COUNTIF(tData[BezoekLangEind],"&lt;="&amp;$A7097)</f>
        <v/>
      </c>
      <c r="G7097" s="15">
        <f>IF($D7097=1,$B7097*100+$C7097,-1)</f>
        <v/>
      </c>
      <c r="H7097" s="15">
        <f>IF($D7097=1,$B7097,-1)</f>
        <v/>
      </c>
      <c r="I7097" s="15">
        <f>IF($D7097=1,$C7097,-1)</f>
        <v/>
      </c>
    </row>
    <row r="7098">
      <c r="A7098" s="33" t="n">
        <v>45587.625</v>
      </c>
      <c r="B7098" s="15">
        <f>WEEKDAY($A7098,2)</f>
        <v/>
      </c>
      <c r="C7098" s="15">
        <f>HOUR($A7098)</f>
        <v/>
      </c>
      <c r="D7098" s="15">
        <f>IF(AND($A7098&gt;=Instellingen!$B$6,$A7098&lt;Instellingen!$B$7),1,0)</f>
        <v/>
      </c>
      <c r="E7098" s="15">
        <f>COUNTIF(tData[BezoekStart],"&lt;"&amp;($A7098+1/24))-COUNTIF(tData[BezoekEind],"&lt;="&amp;$A7098)</f>
        <v/>
      </c>
      <c r="F7098" s="15">
        <f>COUNTIF(tData[BezoekLangStart],"&lt;"&amp;($A7098+1/24))-COUNTIF(tData[BezoekLangEind],"&lt;="&amp;$A7098)</f>
        <v/>
      </c>
      <c r="G7098" s="15">
        <f>IF($D7098=1,$B7098*100+$C7098,-1)</f>
        <v/>
      </c>
      <c r="H7098" s="15">
        <f>IF($D7098=1,$B7098,-1)</f>
        <v/>
      </c>
      <c r="I7098" s="15">
        <f>IF($D7098=1,$C7098,-1)</f>
        <v/>
      </c>
    </row>
    <row r="7099">
      <c r="A7099" s="33" t="n">
        <v>45587.66666666666</v>
      </c>
      <c r="B7099" s="15">
        <f>WEEKDAY($A7099,2)</f>
        <v/>
      </c>
      <c r="C7099" s="15">
        <f>HOUR($A7099)</f>
        <v/>
      </c>
      <c r="D7099" s="15">
        <f>IF(AND($A7099&gt;=Instellingen!$B$6,$A7099&lt;Instellingen!$B$7),1,0)</f>
        <v/>
      </c>
      <c r="E7099" s="15">
        <f>COUNTIF(tData[BezoekStart],"&lt;"&amp;($A7099+1/24))-COUNTIF(tData[BezoekEind],"&lt;="&amp;$A7099)</f>
        <v/>
      </c>
      <c r="F7099" s="15">
        <f>COUNTIF(tData[BezoekLangStart],"&lt;"&amp;($A7099+1/24))-COUNTIF(tData[BezoekLangEind],"&lt;="&amp;$A7099)</f>
        <v/>
      </c>
      <c r="G7099" s="15">
        <f>IF($D7099=1,$B7099*100+$C7099,-1)</f>
        <v/>
      </c>
      <c r="H7099" s="15">
        <f>IF($D7099=1,$B7099,-1)</f>
        <v/>
      </c>
      <c r="I7099" s="15">
        <f>IF($D7099=1,$C7099,-1)</f>
        <v/>
      </c>
    </row>
    <row r="7100">
      <c r="A7100" s="33" t="n">
        <v>45587.70833333334</v>
      </c>
      <c r="B7100" s="15">
        <f>WEEKDAY($A7100,2)</f>
        <v/>
      </c>
      <c r="C7100" s="15">
        <f>HOUR($A7100)</f>
        <v/>
      </c>
      <c r="D7100" s="15">
        <f>IF(AND($A7100&gt;=Instellingen!$B$6,$A7100&lt;Instellingen!$B$7),1,0)</f>
        <v/>
      </c>
      <c r="E7100" s="15">
        <f>COUNTIF(tData[BezoekStart],"&lt;"&amp;($A7100+1/24))-COUNTIF(tData[BezoekEind],"&lt;="&amp;$A7100)</f>
        <v/>
      </c>
      <c r="F7100" s="15">
        <f>COUNTIF(tData[BezoekLangStart],"&lt;"&amp;($A7100+1/24))-COUNTIF(tData[BezoekLangEind],"&lt;="&amp;$A7100)</f>
        <v/>
      </c>
      <c r="G7100" s="15">
        <f>IF($D7100=1,$B7100*100+$C7100,-1)</f>
        <v/>
      </c>
      <c r="H7100" s="15">
        <f>IF($D7100=1,$B7100,-1)</f>
        <v/>
      </c>
      <c r="I7100" s="15">
        <f>IF($D7100=1,$C7100,-1)</f>
        <v/>
      </c>
    </row>
    <row r="7101">
      <c r="A7101" s="33" t="n">
        <v>45587.75</v>
      </c>
      <c r="B7101" s="15">
        <f>WEEKDAY($A7101,2)</f>
        <v/>
      </c>
      <c r="C7101" s="15">
        <f>HOUR($A7101)</f>
        <v/>
      </c>
      <c r="D7101" s="15">
        <f>IF(AND($A7101&gt;=Instellingen!$B$6,$A7101&lt;Instellingen!$B$7),1,0)</f>
        <v/>
      </c>
      <c r="E7101" s="15">
        <f>COUNTIF(tData[BezoekStart],"&lt;"&amp;($A7101+1/24))-COUNTIF(tData[BezoekEind],"&lt;="&amp;$A7101)</f>
        <v/>
      </c>
      <c r="F7101" s="15">
        <f>COUNTIF(tData[BezoekLangStart],"&lt;"&amp;($A7101+1/24))-COUNTIF(tData[BezoekLangEind],"&lt;="&amp;$A7101)</f>
        <v/>
      </c>
      <c r="G7101" s="15">
        <f>IF($D7101=1,$B7101*100+$C7101,-1)</f>
        <v/>
      </c>
      <c r="H7101" s="15">
        <f>IF($D7101=1,$B7101,-1)</f>
        <v/>
      </c>
      <c r="I7101" s="15">
        <f>IF($D7101=1,$C7101,-1)</f>
        <v/>
      </c>
    </row>
    <row r="7102">
      <c r="A7102" s="33" t="n">
        <v>45587.79166666666</v>
      </c>
      <c r="B7102" s="15">
        <f>WEEKDAY($A7102,2)</f>
        <v/>
      </c>
      <c r="C7102" s="15">
        <f>HOUR($A7102)</f>
        <v/>
      </c>
      <c r="D7102" s="15">
        <f>IF(AND($A7102&gt;=Instellingen!$B$6,$A7102&lt;Instellingen!$B$7),1,0)</f>
        <v/>
      </c>
      <c r="E7102" s="15">
        <f>COUNTIF(tData[BezoekStart],"&lt;"&amp;($A7102+1/24))-COUNTIF(tData[BezoekEind],"&lt;="&amp;$A7102)</f>
        <v/>
      </c>
      <c r="F7102" s="15">
        <f>COUNTIF(tData[BezoekLangStart],"&lt;"&amp;($A7102+1/24))-COUNTIF(tData[BezoekLangEind],"&lt;="&amp;$A7102)</f>
        <v/>
      </c>
      <c r="G7102" s="15">
        <f>IF($D7102=1,$B7102*100+$C7102,-1)</f>
        <v/>
      </c>
      <c r="H7102" s="15">
        <f>IF($D7102=1,$B7102,-1)</f>
        <v/>
      </c>
      <c r="I7102" s="15">
        <f>IF($D7102=1,$C7102,-1)</f>
        <v/>
      </c>
    </row>
    <row r="7103">
      <c r="A7103" s="33" t="n">
        <v>45587.83333333334</v>
      </c>
      <c r="B7103" s="15">
        <f>WEEKDAY($A7103,2)</f>
        <v/>
      </c>
      <c r="C7103" s="15">
        <f>HOUR($A7103)</f>
        <v/>
      </c>
      <c r="D7103" s="15">
        <f>IF(AND($A7103&gt;=Instellingen!$B$6,$A7103&lt;Instellingen!$B$7),1,0)</f>
        <v/>
      </c>
      <c r="E7103" s="15">
        <f>COUNTIF(tData[BezoekStart],"&lt;"&amp;($A7103+1/24))-COUNTIF(tData[BezoekEind],"&lt;="&amp;$A7103)</f>
        <v/>
      </c>
      <c r="F7103" s="15">
        <f>COUNTIF(tData[BezoekLangStart],"&lt;"&amp;($A7103+1/24))-COUNTIF(tData[BezoekLangEind],"&lt;="&amp;$A7103)</f>
        <v/>
      </c>
      <c r="G7103" s="15">
        <f>IF($D7103=1,$B7103*100+$C7103,-1)</f>
        <v/>
      </c>
      <c r="H7103" s="15">
        <f>IF($D7103=1,$B7103,-1)</f>
        <v/>
      </c>
      <c r="I7103" s="15">
        <f>IF($D7103=1,$C7103,-1)</f>
        <v/>
      </c>
    </row>
    <row r="7104">
      <c r="A7104" s="33" t="n">
        <v>45587.875</v>
      </c>
      <c r="B7104" s="15">
        <f>WEEKDAY($A7104,2)</f>
        <v/>
      </c>
      <c r="C7104" s="15">
        <f>HOUR($A7104)</f>
        <v/>
      </c>
      <c r="D7104" s="15">
        <f>IF(AND($A7104&gt;=Instellingen!$B$6,$A7104&lt;Instellingen!$B$7),1,0)</f>
        <v/>
      </c>
      <c r="E7104" s="15">
        <f>COUNTIF(tData[BezoekStart],"&lt;"&amp;($A7104+1/24))-COUNTIF(tData[BezoekEind],"&lt;="&amp;$A7104)</f>
        <v/>
      </c>
      <c r="F7104" s="15">
        <f>COUNTIF(tData[BezoekLangStart],"&lt;"&amp;($A7104+1/24))-COUNTIF(tData[BezoekLangEind],"&lt;="&amp;$A7104)</f>
        <v/>
      </c>
      <c r="G7104" s="15">
        <f>IF($D7104=1,$B7104*100+$C7104,-1)</f>
        <v/>
      </c>
      <c r="H7104" s="15">
        <f>IF($D7104=1,$B7104,-1)</f>
        <v/>
      </c>
      <c r="I7104" s="15">
        <f>IF($D7104=1,$C7104,-1)</f>
        <v/>
      </c>
    </row>
    <row r="7105">
      <c r="A7105" s="33" t="n">
        <v>45587.91666666666</v>
      </c>
      <c r="B7105" s="15">
        <f>WEEKDAY($A7105,2)</f>
        <v/>
      </c>
      <c r="C7105" s="15">
        <f>HOUR($A7105)</f>
        <v/>
      </c>
      <c r="D7105" s="15">
        <f>IF(AND($A7105&gt;=Instellingen!$B$6,$A7105&lt;Instellingen!$B$7),1,0)</f>
        <v/>
      </c>
      <c r="E7105" s="15">
        <f>COUNTIF(tData[BezoekStart],"&lt;"&amp;($A7105+1/24))-COUNTIF(tData[BezoekEind],"&lt;="&amp;$A7105)</f>
        <v/>
      </c>
      <c r="F7105" s="15">
        <f>COUNTIF(tData[BezoekLangStart],"&lt;"&amp;($A7105+1/24))-COUNTIF(tData[BezoekLangEind],"&lt;="&amp;$A7105)</f>
        <v/>
      </c>
      <c r="G7105" s="15">
        <f>IF($D7105=1,$B7105*100+$C7105,-1)</f>
        <v/>
      </c>
      <c r="H7105" s="15">
        <f>IF($D7105=1,$B7105,-1)</f>
        <v/>
      </c>
      <c r="I7105" s="15">
        <f>IF($D7105=1,$C7105,-1)</f>
        <v/>
      </c>
    </row>
    <row r="7106">
      <c r="A7106" s="33" t="n">
        <v>45587.95833333334</v>
      </c>
      <c r="B7106" s="15">
        <f>WEEKDAY($A7106,2)</f>
        <v/>
      </c>
      <c r="C7106" s="15">
        <f>HOUR($A7106)</f>
        <v/>
      </c>
      <c r="D7106" s="15">
        <f>IF(AND($A7106&gt;=Instellingen!$B$6,$A7106&lt;Instellingen!$B$7),1,0)</f>
        <v/>
      </c>
      <c r="E7106" s="15">
        <f>COUNTIF(tData[BezoekStart],"&lt;"&amp;($A7106+1/24))-COUNTIF(tData[BezoekEind],"&lt;="&amp;$A7106)</f>
        <v/>
      </c>
      <c r="F7106" s="15">
        <f>COUNTIF(tData[BezoekLangStart],"&lt;"&amp;($A7106+1/24))-COUNTIF(tData[BezoekLangEind],"&lt;="&amp;$A7106)</f>
        <v/>
      </c>
      <c r="G7106" s="15">
        <f>IF($D7106=1,$B7106*100+$C7106,-1)</f>
        <v/>
      </c>
      <c r="H7106" s="15">
        <f>IF($D7106=1,$B7106,-1)</f>
        <v/>
      </c>
      <c r="I7106" s="15">
        <f>IF($D7106=1,$C7106,-1)</f>
        <v/>
      </c>
    </row>
    <row r="7107">
      <c r="A7107" s="33" t="n">
        <v>45588</v>
      </c>
      <c r="B7107" s="15">
        <f>WEEKDAY($A7107,2)</f>
        <v/>
      </c>
      <c r="C7107" s="15">
        <f>HOUR($A7107)</f>
        <v/>
      </c>
      <c r="D7107" s="15">
        <f>IF(AND($A7107&gt;=Instellingen!$B$6,$A7107&lt;Instellingen!$B$7),1,0)</f>
        <v/>
      </c>
      <c r="E7107" s="15">
        <f>COUNTIF(tData[BezoekStart],"&lt;"&amp;($A7107+1/24))-COUNTIF(tData[BezoekEind],"&lt;="&amp;$A7107)</f>
        <v/>
      </c>
      <c r="F7107" s="15">
        <f>COUNTIF(tData[BezoekLangStart],"&lt;"&amp;($A7107+1/24))-COUNTIF(tData[BezoekLangEind],"&lt;="&amp;$A7107)</f>
        <v/>
      </c>
      <c r="G7107" s="15">
        <f>IF($D7107=1,$B7107*100+$C7107,-1)</f>
        <v/>
      </c>
      <c r="H7107" s="15">
        <f>IF($D7107=1,$B7107,-1)</f>
        <v/>
      </c>
      <c r="I7107" s="15">
        <f>IF($D7107=1,$C7107,-1)</f>
        <v/>
      </c>
    </row>
    <row r="7108">
      <c r="A7108" s="33" t="n">
        <v>45588.04166666666</v>
      </c>
      <c r="B7108" s="15">
        <f>WEEKDAY($A7108,2)</f>
        <v/>
      </c>
      <c r="C7108" s="15">
        <f>HOUR($A7108)</f>
        <v/>
      </c>
      <c r="D7108" s="15">
        <f>IF(AND($A7108&gt;=Instellingen!$B$6,$A7108&lt;Instellingen!$B$7),1,0)</f>
        <v/>
      </c>
      <c r="E7108" s="15">
        <f>COUNTIF(tData[BezoekStart],"&lt;"&amp;($A7108+1/24))-COUNTIF(tData[BezoekEind],"&lt;="&amp;$A7108)</f>
        <v/>
      </c>
      <c r="F7108" s="15">
        <f>COUNTIF(tData[BezoekLangStart],"&lt;"&amp;($A7108+1/24))-COUNTIF(tData[BezoekLangEind],"&lt;="&amp;$A7108)</f>
        <v/>
      </c>
      <c r="G7108" s="15">
        <f>IF($D7108=1,$B7108*100+$C7108,-1)</f>
        <v/>
      </c>
      <c r="H7108" s="15">
        <f>IF($D7108=1,$B7108,-1)</f>
        <v/>
      </c>
      <c r="I7108" s="15">
        <f>IF($D7108=1,$C7108,-1)</f>
        <v/>
      </c>
    </row>
    <row r="7109">
      <c r="A7109" s="33" t="n">
        <v>45588.08333333334</v>
      </c>
      <c r="B7109" s="15">
        <f>WEEKDAY($A7109,2)</f>
        <v/>
      </c>
      <c r="C7109" s="15">
        <f>HOUR($A7109)</f>
        <v/>
      </c>
      <c r="D7109" s="15">
        <f>IF(AND($A7109&gt;=Instellingen!$B$6,$A7109&lt;Instellingen!$B$7),1,0)</f>
        <v/>
      </c>
      <c r="E7109" s="15">
        <f>COUNTIF(tData[BezoekStart],"&lt;"&amp;($A7109+1/24))-COUNTIF(tData[BezoekEind],"&lt;="&amp;$A7109)</f>
        <v/>
      </c>
      <c r="F7109" s="15">
        <f>COUNTIF(tData[BezoekLangStart],"&lt;"&amp;($A7109+1/24))-COUNTIF(tData[BezoekLangEind],"&lt;="&amp;$A7109)</f>
        <v/>
      </c>
      <c r="G7109" s="15">
        <f>IF($D7109=1,$B7109*100+$C7109,-1)</f>
        <v/>
      </c>
      <c r="H7109" s="15">
        <f>IF($D7109=1,$B7109,-1)</f>
        <v/>
      </c>
      <c r="I7109" s="15">
        <f>IF($D7109=1,$C7109,-1)</f>
        <v/>
      </c>
    </row>
    <row r="7110">
      <c r="A7110" s="33" t="n">
        <v>45588.125</v>
      </c>
      <c r="B7110" s="15">
        <f>WEEKDAY($A7110,2)</f>
        <v/>
      </c>
      <c r="C7110" s="15">
        <f>HOUR($A7110)</f>
        <v/>
      </c>
      <c r="D7110" s="15">
        <f>IF(AND($A7110&gt;=Instellingen!$B$6,$A7110&lt;Instellingen!$B$7),1,0)</f>
        <v/>
      </c>
      <c r="E7110" s="15">
        <f>COUNTIF(tData[BezoekStart],"&lt;"&amp;($A7110+1/24))-COUNTIF(tData[BezoekEind],"&lt;="&amp;$A7110)</f>
        <v/>
      </c>
      <c r="F7110" s="15">
        <f>COUNTIF(tData[BezoekLangStart],"&lt;"&amp;($A7110+1/24))-COUNTIF(tData[BezoekLangEind],"&lt;="&amp;$A7110)</f>
        <v/>
      </c>
      <c r="G7110" s="15">
        <f>IF($D7110=1,$B7110*100+$C7110,-1)</f>
        <v/>
      </c>
      <c r="H7110" s="15">
        <f>IF($D7110=1,$B7110,-1)</f>
        <v/>
      </c>
      <c r="I7110" s="15">
        <f>IF($D7110=1,$C7110,-1)</f>
        <v/>
      </c>
    </row>
    <row r="7111">
      <c r="A7111" s="33" t="n">
        <v>45588.16666666666</v>
      </c>
      <c r="B7111" s="15">
        <f>WEEKDAY($A7111,2)</f>
        <v/>
      </c>
      <c r="C7111" s="15">
        <f>HOUR($A7111)</f>
        <v/>
      </c>
      <c r="D7111" s="15">
        <f>IF(AND($A7111&gt;=Instellingen!$B$6,$A7111&lt;Instellingen!$B$7),1,0)</f>
        <v/>
      </c>
      <c r="E7111" s="15">
        <f>COUNTIF(tData[BezoekStart],"&lt;"&amp;($A7111+1/24))-COUNTIF(tData[BezoekEind],"&lt;="&amp;$A7111)</f>
        <v/>
      </c>
      <c r="F7111" s="15">
        <f>COUNTIF(tData[BezoekLangStart],"&lt;"&amp;($A7111+1/24))-COUNTIF(tData[BezoekLangEind],"&lt;="&amp;$A7111)</f>
        <v/>
      </c>
      <c r="G7111" s="15">
        <f>IF($D7111=1,$B7111*100+$C7111,-1)</f>
        <v/>
      </c>
      <c r="H7111" s="15">
        <f>IF($D7111=1,$B7111,-1)</f>
        <v/>
      </c>
      <c r="I7111" s="15">
        <f>IF($D7111=1,$C7111,-1)</f>
        <v/>
      </c>
    </row>
    <row r="7112">
      <c r="A7112" s="33" t="n">
        <v>45588.20833333334</v>
      </c>
      <c r="B7112" s="15">
        <f>WEEKDAY($A7112,2)</f>
        <v/>
      </c>
      <c r="C7112" s="15">
        <f>HOUR($A7112)</f>
        <v/>
      </c>
      <c r="D7112" s="15">
        <f>IF(AND($A7112&gt;=Instellingen!$B$6,$A7112&lt;Instellingen!$B$7),1,0)</f>
        <v/>
      </c>
      <c r="E7112" s="15">
        <f>COUNTIF(tData[BezoekStart],"&lt;"&amp;($A7112+1/24))-COUNTIF(tData[BezoekEind],"&lt;="&amp;$A7112)</f>
        <v/>
      </c>
      <c r="F7112" s="15">
        <f>COUNTIF(tData[BezoekLangStart],"&lt;"&amp;($A7112+1/24))-COUNTIF(tData[BezoekLangEind],"&lt;="&amp;$A7112)</f>
        <v/>
      </c>
      <c r="G7112" s="15">
        <f>IF($D7112=1,$B7112*100+$C7112,-1)</f>
        <v/>
      </c>
      <c r="H7112" s="15">
        <f>IF($D7112=1,$B7112,-1)</f>
        <v/>
      </c>
      <c r="I7112" s="15">
        <f>IF($D7112=1,$C7112,-1)</f>
        <v/>
      </c>
    </row>
    <row r="7113">
      <c r="A7113" s="33" t="n">
        <v>45588.25</v>
      </c>
      <c r="B7113" s="15">
        <f>WEEKDAY($A7113,2)</f>
        <v/>
      </c>
      <c r="C7113" s="15">
        <f>HOUR($A7113)</f>
        <v/>
      </c>
      <c r="D7113" s="15">
        <f>IF(AND($A7113&gt;=Instellingen!$B$6,$A7113&lt;Instellingen!$B$7),1,0)</f>
        <v/>
      </c>
      <c r="E7113" s="15">
        <f>COUNTIF(tData[BezoekStart],"&lt;"&amp;($A7113+1/24))-COUNTIF(tData[BezoekEind],"&lt;="&amp;$A7113)</f>
        <v/>
      </c>
      <c r="F7113" s="15">
        <f>COUNTIF(tData[BezoekLangStart],"&lt;"&amp;($A7113+1/24))-COUNTIF(tData[BezoekLangEind],"&lt;="&amp;$A7113)</f>
        <v/>
      </c>
      <c r="G7113" s="15">
        <f>IF($D7113=1,$B7113*100+$C7113,-1)</f>
        <v/>
      </c>
      <c r="H7113" s="15">
        <f>IF($D7113=1,$B7113,-1)</f>
        <v/>
      </c>
      <c r="I7113" s="15">
        <f>IF($D7113=1,$C7113,-1)</f>
        <v/>
      </c>
    </row>
    <row r="7114">
      <c r="A7114" s="33" t="n">
        <v>45588.29166666666</v>
      </c>
      <c r="B7114" s="15">
        <f>WEEKDAY($A7114,2)</f>
        <v/>
      </c>
      <c r="C7114" s="15">
        <f>HOUR($A7114)</f>
        <v/>
      </c>
      <c r="D7114" s="15">
        <f>IF(AND($A7114&gt;=Instellingen!$B$6,$A7114&lt;Instellingen!$B$7),1,0)</f>
        <v/>
      </c>
      <c r="E7114" s="15">
        <f>COUNTIF(tData[BezoekStart],"&lt;"&amp;($A7114+1/24))-COUNTIF(tData[BezoekEind],"&lt;="&amp;$A7114)</f>
        <v/>
      </c>
      <c r="F7114" s="15">
        <f>COUNTIF(tData[BezoekLangStart],"&lt;"&amp;($A7114+1/24))-COUNTIF(tData[BezoekLangEind],"&lt;="&amp;$A7114)</f>
        <v/>
      </c>
      <c r="G7114" s="15">
        <f>IF($D7114=1,$B7114*100+$C7114,-1)</f>
        <v/>
      </c>
      <c r="H7114" s="15">
        <f>IF($D7114=1,$B7114,-1)</f>
        <v/>
      </c>
      <c r="I7114" s="15">
        <f>IF($D7114=1,$C7114,-1)</f>
        <v/>
      </c>
    </row>
    <row r="7115">
      <c r="A7115" s="33" t="n">
        <v>45588.33333333334</v>
      </c>
      <c r="B7115" s="15">
        <f>WEEKDAY($A7115,2)</f>
        <v/>
      </c>
      <c r="C7115" s="15">
        <f>HOUR($A7115)</f>
        <v/>
      </c>
      <c r="D7115" s="15">
        <f>IF(AND($A7115&gt;=Instellingen!$B$6,$A7115&lt;Instellingen!$B$7),1,0)</f>
        <v/>
      </c>
      <c r="E7115" s="15">
        <f>COUNTIF(tData[BezoekStart],"&lt;"&amp;($A7115+1/24))-COUNTIF(tData[BezoekEind],"&lt;="&amp;$A7115)</f>
        <v/>
      </c>
      <c r="F7115" s="15">
        <f>COUNTIF(tData[BezoekLangStart],"&lt;"&amp;($A7115+1/24))-COUNTIF(tData[BezoekLangEind],"&lt;="&amp;$A7115)</f>
        <v/>
      </c>
      <c r="G7115" s="15">
        <f>IF($D7115=1,$B7115*100+$C7115,-1)</f>
        <v/>
      </c>
      <c r="H7115" s="15">
        <f>IF($D7115=1,$B7115,-1)</f>
        <v/>
      </c>
      <c r="I7115" s="15">
        <f>IF($D7115=1,$C7115,-1)</f>
        <v/>
      </c>
    </row>
    <row r="7116">
      <c r="A7116" s="33" t="n">
        <v>45588.375</v>
      </c>
      <c r="B7116" s="15">
        <f>WEEKDAY($A7116,2)</f>
        <v/>
      </c>
      <c r="C7116" s="15">
        <f>HOUR($A7116)</f>
        <v/>
      </c>
      <c r="D7116" s="15">
        <f>IF(AND($A7116&gt;=Instellingen!$B$6,$A7116&lt;Instellingen!$B$7),1,0)</f>
        <v/>
      </c>
      <c r="E7116" s="15">
        <f>COUNTIF(tData[BezoekStart],"&lt;"&amp;($A7116+1/24))-COUNTIF(tData[BezoekEind],"&lt;="&amp;$A7116)</f>
        <v/>
      </c>
      <c r="F7116" s="15">
        <f>COUNTIF(tData[BezoekLangStart],"&lt;"&amp;($A7116+1/24))-COUNTIF(tData[BezoekLangEind],"&lt;="&amp;$A7116)</f>
        <v/>
      </c>
      <c r="G7116" s="15">
        <f>IF($D7116=1,$B7116*100+$C7116,-1)</f>
        <v/>
      </c>
      <c r="H7116" s="15">
        <f>IF($D7116=1,$B7116,-1)</f>
        <v/>
      </c>
      <c r="I7116" s="15">
        <f>IF($D7116=1,$C7116,-1)</f>
        <v/>
      </c>
    </row>
    <row r="7117">
      <c r="A7117" s="33" t="n">
        <v>45588.41666666666</v>
      </c>
      <c r="B7117" s="15">
        <f>WEEKDAY($A7117,2)</f>
        <v/>
      </c>
      <c r="C7117" s="15">
        <f>HOUR($A7117)</f>
        <v/>
      </c>
      <c r="D7117" s="15">
        <f>IF(AND($A7117&gt;=Instellingen!$B$6,$A7117&lt;Instellingen!$B$7),1,0)</f>
        <v/>
      </c>
      <c r="E7117" s="15">
        <f>COUNTIF(tData[BezoekStart],"&lt;"&amp;($A7117+1/24))-COUNTIF(tData[BezoekEind],"&lt;="&amp;$A7117)</f>
        <v/>
      </c>
      <c r="F7117" s="15">
        <f>COUNTIF(tData[BezoekLangStart],"&lt;"&amp;($A7117+1/24))-COUNTIF(tData[BezoekLangEind],"&lt;="&amp;$A7117)</f>
        <v/>
      </c>
      <c r="G7117" s="15">
        <f>IF($D7117=1,$B7117*100+$C7117,-1)</f>
        <v/>
      </c>
      <c r="H7117" s="15">
        <f>IF($D7117=1,$B7117,-1)</f>
        <v/>
      </c>
      <c r="I7117" s="15">
        <f>IF($D7117=1,$C7117,-1)</f>
        <v/>
      </c>
    </row>
    <row r="7118">
      <c r="A7118" s="33" t="n">
        <v>45588.45833333334</v>
      </c>
      <c r="B7118" s="15">
        <f>WEEKDAY($A7118,2)</f>
        <v/>
      </c>
      <c r="C7118" s="15">
        <f>HOUR($A7118)</f>
        <v/>
      </c>
      <c r="D7118" s="15">
        <f>IF(AND($A7118&gt;=Instellingen!$B$6,$A7118&lt;Instellingen!$B$7),1,0)</f>
        <v/>
      </c>
      <c r="E7118" s="15">
        <f>COUNTIF(tData[BezoekStart],"&lt;"&amp;($A7118+1/24))-COUNTIF(tData[BezoekEind],"&lt;="&amp;$A7118)</f>
        <v/>
      </c>
      <c r="F7118" s="15">
        <f>COUNTIF(tData[BezoekLangStart],"&lt;"&amp;($A7118+1/24))-COUNTIF(tData[BezoekLangEind],"&lt;="&amp;$A7118)</f>
        <v/>
      </c>
      <c r="G7118" s="15">
        <f>IF($D7118=1,$B7118*100+$C7118,-1)</f>
        <v/>
      </c>
      <c r="H7118" s="15">
        <f>IF($D7118=1,$B7118,-1)</f>
        <v/>
      </c>
      <c r="I7118" s="15">
        <f>IF($D7118=1,$C7118,-1)</f>
        <v/>
      </c>
    </row>
    <row r="7119">
      <c r="A7119" s="33" t="n">
        <v>45588.5</v>
      </c>
      <c r="B7119" s="15">
        <f>WEEKDAY($A7119,2)</f>
        <v/>
      </c>
      <c r="C7119" s="15">
        <f>HOUR($A7119)</f>
        <v/>
      </c>
      <c r="D7119" s="15">
        <f>IF(AND($A7119&gt;=Instellingen!$B$6,$A7119&lt;Instellingen!$B$7),1,0)</f>
        <v/>
      </c>
      <c r="E7119" s="15">
        <f>COUNTIF(tData[BezoekStart],"&lt;"&amp;($A7119+1/24))-COUNTIF(tData[BezoekEind],"&lt;="&amp;$A7119)</f>
        <v/>
      </c>
      <c r="F7119" s="15">
        <f>COUNTIF(tData[BezoekLangStart],"&lt;"&amp;($A7119+1/24))-COUNTIF(tData[BezoekLangEind],"&lt;="&amp;$A7119)</f>
        <v/>
      </c>
      <c r="G7119" s="15">
        <f>IF($D7119=1,$B7119*100+$C7119,-1)</f>
        <v/>
      </c>
      <c r="H7119" s="15">
        <f>IF($D7119=1,$B7119,-1)</f>
        <v/>
      </c>
      <c r="I7119" s="15">
        <f>IF($D7119=1,$C7119,-1)</f>
        <v/>
      </c>
    </row>
    <row r="7120">
      <c r="A7120" s="33" t="n">
        <v>45588.54166666666</v>
      </c>
      <c r="B7120" s="15">
        <f>WEEKDAY($A7120,2)</f>
        <v/>
      </c>
      <c r="C7120" s="15">
        <f>HOUR($A7120)</f>
        <v/>
      </c>
      <c r="D7120" s="15">
        <f>IF(AND($A7120&gt;=Instellingen!$B$6,$A7120&lt;Instellingen!$B$7),1,0)</f>
        <v/>
      </c>
      <c r="E7120" s="15">
        <f>COUNTIF(tData[BezoekStart],"&lt;"&amp;($A7120+1/24))-COUNTIF(tData[BezoekEind],"&lt;="&amp;$A7120)</f>
        <v/>
      </c>
      <c r="F7120" s="15">
        <f>COUNTIF(tData[BezoekLangStart],"&lt;"&amp;($A7120+1/24))-COUNTIF(tData[BezoekLangEind],"&lt;="&amp;$A7120)</f>
        <v/>
      </c>
      <c r="G7120" s="15">
        <f>IF($D7120=1,$B7120*100+$C7120,-1)</f>
        <v/>
      </c>
      <c r="H7120" s="15">
        <f>IF($D7120=1,$B7120,-1)</f>
        <v/>
      </c>
      <c r="I7120" s="15">
        <f>IF($D7120=1,$C7120,-1)</f>
        <v/>
      </c>
    </row>
    <row r="7121">
      <c r="A7121" s="33" t="n">
        <v>45588.58333333334</v>
      </c>
      <c r="B7121" s="15">
        <f>WEEKDAY($A7121,2)</f>
        <v/>
      </c>
      <c r="C7121" s="15">
        <f>HOUR($A7121)</f>
        <v/>
      </c>
      <c r="D7121" s="15">
        <f>IF(AND($A7121&gt;=Instellingen!$B$6,$A7121&lt;Instellingen!$B$7),1,0)</f>
        <v/>
      </c>
      <c r="E7121" s="15">
        <f>COUNTIF(tData[BezoekStart],"&lt;"&amp;($A7121+1/24))-COUNTIF(tData[BezoekEind],"&lt;="&amp;$A7121)</f>
        <v/>
      </c>
      <c r="F7121" s="15">
        <f>COUNTIF(tData[BezoekLangStart],"&lt;"&amp;($A7121+1/24))-COUNTIF(tData[BezoekLangEind],"&lt;="&amp;$A7121)</f>
        <v/>
      </c>
      <c r="G7121" s="15">
        <f>IF($D7121=1,$B7121*100+$C7121,-1)</f>
        <v/>
      </c>
      <c r="H7121" s="15">
        <f>IF($D7121=1,$B7121,-1)</f>
        <v/>
      </c>
      <c r="I7121" s="15">
        <f>IF($D7121=1,$C7121,-1)</f>
        <v/>
      </c>
    </row>
    <row r="7122">
      <c r="A7122" s="33" t="n">
        <v>45588.625</v>
      </c>
      <c r="B7122" s="15">
        <f>WEEKDAY($A7122,2)</f>
        <v/>
      </c>
      <c r="C7122" s="15">
        <f>HOUR($A7122)</f>
        <v/>
      </c>
      <c r="D7122" s="15">
        <f>IF(AND($A7122&gt;=Instellingen!$B$6,$A7122&lt;Instellingen!$B$7),1,0)</f>
        <v/>
      </c>
      <c r="E7122" s="15">
        <f>COUNTIF(tData[BezoekStart],"&lt;"&amp;($A7122+1/24))-COUNTIF(tData[BezoekEind],"&lt;="&amp;$A7122)</f>
        <v/>
      </c>
      <c r="F7122" s="15">
        <f>COUNTIF(tData[BezoekLangStart],"&lt;"&amp;($A7122+1/24))-COUNTIF(tData[BezoekLangEind],"&lt;="&amp;$A7122)</f>
        <v/>
      </c>
      <c r="G7122" s="15">
        <f>IF($D7122=1,$B7122*100+$C7122,-1)</f>
        <v/>
      </c>
      <c r="H7122" s="15">
        <f>IF($D7122=1,$B7122,-1)</f>
        <v/>
      </c>
      <c r="I7122" s="15">
        <f>IF($D7122=1,$C7122,-1)</f>
        <v/>
      </c>
    </row>
    <row r="7123">
      <c r="A7123" s="33" t="n">
        <v>45588.66666666666</v>
      </c>
      <c r="B7123" s="15">
        <f>WEEKDAY($A7123,2)</f>
        <v/>
      </c>
      <c r="C7123" s="15">
        <f>HOUR($A7123)</f>
        <v/>
      </c>
      <c r="D7123" s="15">
        <f>IF(AND($A7123&gt;=Instellingen!$B$6,$A7123&lt;Instellingen!$B$7),1,0)</f>
        <v/>
      </c>
      <c r="E7123" s="15">
        <f>COUNTIF(tData[BezoekStart],"&lt;"&amp;($A7123+1/24))-COUNTIF(tData[BezoekEind],"&lt;="&amp;$A7123)</f>
        <v/>
      </c>
      <c r="F7123" s="15">
        <f>COUNTIF(tData[BezoekLangStart],"&lt;"&amp;($A7123+1/24))-COUNTIF(tData[BezoekLangEind],"&lt;="&amp;$A7123)</f>
        <v/>
      </c>
      <c r="G7123" s="15">
        <f>IF($D7123=1,$B7123*100+$C7123,-1)</f>
        <v/>
      </c>
      <c r="H7123" s="15">
        <f>IF($D7123=1,$B7123,-1)</f>
        <v/>
      </c>
      <c r="I7123" s="15">
        <f>IF($D7123=1,$C7123,-1)</f>
        <v/>
      </c>
    </row>
    <row r="7124">
      <c r="A7124" s="33" t="n">
        <v>45588.70833333334</v>
      </c>
      <c r="B7124" s="15">
        <f>WEEKDAY($A7124,2)</f>
        <v/>
      </c>
      <c r="C7124" s="15">
        <f>HOUR($A7124)</f>
        <v/>
      </c>
      <c r="D7124" s="15">
        <f>IF(AND($A7124&gt;=Instellingen!$B$6,$A7124&lt;Instellingen!$B$7),1,0)</f>
        <v/>
      </c>
      <c r="E7124" s="15">
        <f>COUNTIF(tData[BezoekStart],"&lt;"&amp;($A7124+1/24))-COUNTIF(tData[BezoekEind],"&lt;="&amp;$A7124)</f>
        <v/>
      </c>
      <c r="F7124" s="15">
        <f>COUNTIF(tData[BezoekLangStart],"&lt;"&amp;($A7124+1/24))-COUNTIF(tData[BezoekLangEind],"&lt;="&amp;$A7124)</f>
        <v/>
      </c>
      <c r="G7124" s="15">
        <f>IF($D7124=1,$B7124*100+$C7124,-1)</f>
        <v/>
      </c>
      <c r="H7124" s="15">
        <f>IF($D7124=1,$B7124,-1)</f>
        <v/>
      </c>
      <c r="I7124" s="15">
        <f>IF($D7124=1,$C7124,-1)</f>
        <v/>
      </c>
    </row>
    <row r="7125">
      <c r="A7125" s="33" t="n">
        <v>45588.75</v>
      </c>
      <c r="B7125" s="15">
        <f>WEEKDAY($A7125,2)</f>
        <v/>
      </c>
      <c r="C7125" s="15">
        <f>HOUR($A7125)</f>
        <v/>
      </c>
      <c r="D7125" s="15">
        <f>IF(AND($A7125&gt;=Instellingen!$B$6,$A7125&lt;Instellingen!$B$7),1,0)</f>
        <v/>
      </c>
      <c r="E7125" s="15">
        <f>COUNTIF(tData[BezoekStart],"&lt;"&amp;($A7125+1/24))-COUNTIF(tData[BezoekEind],"&lt;="&amp;$A7125)</f>
        <v/>
      </c>
      <c r="F7125" s="15">
        <f>COUNTIF(tData[BezoekLangStart],"&lt;"&amp;($A7125+1/24))-COUNTIF(tData[BezoekLangEind],"&lt;="&amp;$A7125)</f>
        <v/>
      </c>
      <c r="G7125" s="15">
        <f>IF($D7125=1,$B7125*100+$C7125,-1)</f>
        <v/>
      </c>
      <c r="H7125" s="15">
        <f>IF($D7125=1,$B7125,-1)</f>
        <v/>
      </c>
      <c r="I7125" s="15">
        <f>IF($D7125=1,$C7125,-1)</f>
        <v/>
      </c>
    </row>
    <row r="7126">
      <c r="A7126" s="33" t="n">
        <v>45588.79166666666</v>
      </c>
      <c r="B7126" s="15">
        <f>WEEKDAY($A7126,2)</f>
        <v/>
      </c>
      <c r="C7126" s="15">
        <f>HOUR($A7126)</f>
        <v/>
      </c>
      <c r="D7126" s="15">
        <f>IF(AND($A7126&gt;=Instellingen!$B$6,$A7126&lt;Instellingen!$B$7),1,0)</f>
        <v/>
      </c>
      <c r="E7126" s="15">
        <f>COUNTIF(tData[BezoekStart],"&lt;"&amp;($A7126+1/24))-COUNTIF(tData[BezoekEind],"&lt;="&amp;$A7126)</f>
        <v/>
      </c>
      <c r="F7126" s="15">
        <f>COUNTIF(tData[BezoekLangStart],"&lt;"&amp;($A7126+1/24))-COUNTIF(tData[BezoekLangEind],"&lt;="&amp;$A7126)</f>
        <v/>
      </c>
      <c r="G7126" s="15">
        <f>IF($D7126=1,$B7126*100+$C7126,-1)</f>
        <v/>
      </c>
      <c r="H7126" s="15">
        <f>IF($D7126=1,$B7126,-1)</f>
        <v/>
      </c>
      <c r="I7126" s="15">
        <f>IF($D7126=1,$C7126,-1)</f>
        <v/>
      </c>
    </row>
    <row r="7127">
      <c r="A7127" s="33" t="n">
        <v>45588.83333333334</v>
      </c>
      <c r="B7127" s="15">
        <f>WEEKDAY($A7127,2)</f>
        <v/>
      </c>
      <c r="C7127" s="15">
        <f>HOUR($A7127)</f>
        <v/>
      </c>
      <c r="D7127" s="15">
        <f>IF(AND($A7127&gt;=Instellingen!$B$6,$A7127&lt;Instellingen!$B$7),1,0)</f>
        <v/>
      </c>
      <c r="E7127" s="15">
        <f>COUNTIF(tData[BezoekStart],"&lt;"&amp;($A7127+1/24))-COUNTIF(tData[BezoekEind],"&lt;="&amp;$A7127)</f>
        <v/>
      </c>
      <c r="F7127" s="15">
        <f>COUNTIF(tData[BezoekLangStart],"&lt;"&amp;($A7127+1/24))-COUNTIF(tData[BezoekLangEind],"&lt;="&amp;$A7127)</f>
        <v/>
      </c>
      <c r="G7127" s="15">
        <f>IF($D7127=1,$B7127*100+$C7127,-1)</f>
        <v/>
      </c>
      <c r="H7127" s="15">
        <f>IF($D7127=1,$B7127,-1)</f>
        <v/>
      </c>
      <c r="I7127" s="15">
        <f>IF($D7127=1,$C7127,-1)</f>
        <v/>
      </c>
    </row>
    <row r="7128">
      <c r="A7128" s="33" t="n">
        <v>45588.875</v>
      </c>
      <c r="B7128" s="15">
        <f>WEEKDAY($A7128,2)</f>
        <v/>
      </c>
      <c r="C7128" s="15">
        <f>HOUR($A7128)</f>
        <v/>
      </c>
      <c r="D7128" s="15">
        <f>IF(AND($A7128&gt;=Instellingen!$B$6,$A7128&lt;Instellingen!$B$7),1,0)</f>
        <v/>
      </c>
      <c r="E7128" s="15">
        <f>COUNTIF(tData[BezoekStart],"&lt;"&amp;($A7128+1/24))-COUNTIF(tData[BezoekEind],"&lt;="&amp;$A7128)</f>
        <v/>
      </c>
      <c r="F7128" s="15">
        <f>COUNTIF(tData[BezoekLangStart],"&lt;"&amp;($A7128+1/24))-COUNTIF(tData[BezoekLangEind],"&lt;="&amp;$A7128)</f>
        <v/>
      </c>
      <c r="G7128" s="15">
        <f>IF($D7128=1,$B7128*100+$C7128,-1)</f>
        <v/>
      </c>
      <c r="H7128" s="15">
        <f>IF($D7128=1,$B7128,-1)</f>
        <v/>
      </c>
      <c r="I7128" s="15">
        <f>IF($D7128=1,$C7128,-1)</f>
        <v/>
      </c>
    </row>
    <row r="7129">
      <c r="A7129" s="33" t="n">
        <v>45588.91666666666</v>
      </c>
      <c r="B7129" s="15">
        <f>WEEKDAY($A7129,2)</f>
        <v/>
      </c>
      <c r="C7129" s="15">
        <f>HOUR($A7129)</f>
        <v/>
      </c>
      <c r="D7129" s="15">
        <f>IF(AND($A7129&gt;=Instellingen!$B$6,$A7129&lt;Instellingen!$B$7),1,0)</f>
        <v/>
      </c>
      <c r="E7129" s="15">
        <f>COUNTIF(tData[BezoekStart],"&lt;"&amp;($A7129+1/24))-COUNTIF(tData[BezoekEind],"&lt;="&amp;$A7129)</f>
        <v/>
      </c>
      <c r="F7129" s="15">
        <f>COUNTIF(tData[BezoekLangStart],"&lt;"&amp;($A7129+1/24))-COUNTIF(tData[BezoekLangEind],"&lt;="&amp;$A7129)</f>
        <v/>
      </c>
      <c r="G7129" s="15">
        <f>IF($D7129=1,$B7129*100+$C7129,-1)</f>
        <v/>
      </c>
      <c r="H7129" s="15">
        <f>IF($D7129=1,$B7129,-1)</f>
        <v/>
      </c>
      <c r="I7129" s="15">
        <f>IF($D7129=1,$C7129,-1)</f>
        <v/>
      </c>
    </row>
    <row r="7130">
      <c r="A7130" s="33" t="n">
        <v>45588.95833333334</v>
      </c>
      <c r="B7130" s="15">
        <f>WEEKDAY($A7130,2)</f>
        <v/>
      </c>
      <c r="C7130" s="15">
        <f>HOUR($A7130)</f>
        <v/>
      </c>
      <c r="D7130" s="15">
        <f>IF(AND($A7130&gt;=Instellingen!$B$6,$A7130&lt;Instellingen!$B$7),1,0)</f>
        <v/>
      </c>
      <c r="E7130" s="15">
        <f>COUNTIF(tData[BezoekStart],"&lt;"&amp;($A7130+1/24))-COUNTIF(tData[BezoekEind],"&lt;="&amp;$A7130)</f>
        <v/>
      </c>
      <c r="F7130" s="15">
        <f>COUNTIF(tData[BezoekLangStart],"&lt;"&amp;($A7130+1/24))-COUNTIF(tData[BezoekLangEind],"&lt;="&amp;$A7130)</f>
        <v/>
      </c>
      <c r="G7130" s="15">
        <f>IF($D7130=1,$B7130*100+$C7130,-1)</f>
        <v/>
      </c>
      <c r="H7130" s="15">
        <f>IF($D7130=1,$B7130,-1)</f>
        <v/>
      </c>
      <c r="I7130" s="15">
        <f>IF($D7130=1,$C7130,-1)</f>
        <v/>
      </c>
    </row>
    <row r="7131">
      <c r="A7131" s="33" t="n">
        <v>45589</v>
      </c>
      <c r="B7131" s="15">
        <f>WEEKDAY($A7131,2)</f>
        <v/>
      </c>
      <c r="C7131" s="15">
        <f>HOUR($A7131)</f>
        <v/>
      </c>
      <c r="D7131" s="15">
        <f>IF(AND($A7131&gt;=Instellingen!$B$6,$A7131&lt;Instellingen!$B$7),1,0)</f>
        <v/>
      </c>
      <c r="E7131" s="15">
        <f>COUNTIF(tData[BezoekStart],"&lt;"&amp;($A7131+1/24))-COUNTIF(tData[BezoekEind],"&lt;="&amp;$A7131)</f>
        <v/>
      </c>
      <c r="F7131" s="15">
        <f>COUNTIF(tData[BezoekLangStart],"&lt;"&amp;($A7131+1/24))-COUNTIF(tData[BezoekLangEind],"&lt;="&amp;$A7131)</f>
        <v/>
      </c>
      <c r="G7131" s="15">
        <f>IF($D7131=1,$B7131*100+$C7131,-1)</f>
        <v/>
      </c>
      <c r="H7131" s="15">
        <f>IF($D7131=1,$B7131,-1)</f>
        <v/>
      </c>
      <c r="I7131" s="15">
        <f>IF($D7131=1,$C7131,-1)</f>
        <v/>
      </c>
    </row>
    <row r="7132">
      <c r="A7132" s="33" t="n">
        <v>45589.04166666666</v>
      </c>
      <c r="B7132" s="15">
        <f>WEEKDAY($A7132,2)</f>
        <v/>
      </c>
      <c r="C7132" s="15">
        <f>HOUR($A7132)</f>
        <v/>
      </c>
      <c r="D7132" s="15">
        <f>IF(AND($A7132&gt;=Instellingen!$B$6,$A7132&lt;Instellingen!$B$7),1,0)</f>
        <v/>
      </c>
      <c r="E7132" s="15">
        <f>COUNTIF(tData[BezoekStart],"&lt;"&amp;($A7132+1/24))-COUNTIF(tData[BezoekEind],"&lt;="&amp;$A7132)</f>
        <v/>
      </c>
      <c r="F7132" s="15">
        <f>COUNTIF(tData[BezoekLangStart],"&lt;"&amp;($A7132+1/24))-COUNTIF(tData[BezoekLangEind],"&lt;="&amp;$A7132)</f>
        <v/>
      </c>
      <c r="G7132" s="15">
        <f>IF($D7132=1,$B7132*100+$C7132,-1)</f>
        <v/>
      </c>
      <c r="H7132" s="15">
        <f>IF($D7132=1,$B7132,-1)</f>
        <v/>
      </c>
      <c r="I7132" s="15">
        <f>IF($D7132=1,$C7132,-1)</f>
        <v/>
      </c>
    </row>
    <row r="7133">
      <c r="A7133" s="33" t="n">
        <v>45589.08333333334</v>
      </c>
      <c r="B7133" s="15">
        <f>WEEKDAY($A7133,2)</f>
        <v/>
      </c>
      <c r="C7133" s="15">
        <f>HOUR($A7133)</f>
        <v/>
      </c>
      <c r="D7133" s="15">
        <f>IF(AND($A7133&gt;=Instellingen!$B$6,$A7133&lt;Instellingen!$B$7),1,0)</f>
        <v/>
      </c>
      <c r="E7133" s="15">
        <f>COUNTIF(tData[BezoekStart],"&lt;"&amp;($A7133+1/24))-COUNTIF(tData[BezoekEind],"&lt;="&amp;$A7133)</f>
        <v/>
      </c>
      <c r="F7133" s="15">
        <f>COUNTIF(tData[BezoekLangStart],"&lt;"&amp;($A7133+1/24))-COUNTIF(tData[BezoekLangEind],"&lt;="&amp;$A7133)</f>
        <v/>
      </c>
      <c r="G7133" s="15">
        <f>IF($D7133=1,$B7133*100+$C7133,-1)</f>
        <v/>
      </c>
      <c r="H7133" s="15">
        <f>IF($D7133=1,$B7133,-1)</f>
        <v/>
      </c>
      <c r="I7133" s="15">
        <f>IF($D7133=1,$C7133,-1)</f>
        <v/>
      </c>
    </row>
    <row r="7134">
      <c r="A7134" s="33" t="n">
        <v>45589.125</v>
      </c>
      <c r="B7134" s="15">
        <f>WEEKDAY($A7134,2)</f>
        <v/>
      </c>
      <c r="C7134" s="15">
        <f>HOUR($A7134)</f>
        <v/>
      </c>
      <c r="D7134" s="15">
        <f>IF(AND($A7134&gt;=Instellingen!$B$6,$A7134&lt;Instellingen!$B$7),1,0)</f>
        <v/>
      </c>
      <c r="E7134" s="15">
        <f>COUNTIF(tData[BezoekStart],"&lt;"&amp;($A7134+1/24))-COUNTIF(tData[BezoekEind],"&lt;="&amp;$A7134)</f>
        <v/>
      </c>
      <c r="F7134" s="15">
        <f>COUNTIF(tData[BezoekLangStart],"&lt;"&amp;($A7134+1/24))-COUNTIF(tData[BezoekLangEind],"&lt;="&amp;$A7134)</f>
        <v/>
      </c>
      <c r="G7134" s="15">
        <f>IF($D7134=1,$B7134*100+$C7134,-1)</f>
        <v/>
      </c>
      <c r="H7134" s="15">
        <f>IF($D7134=1,$B7134,-1)</f>
        <v/>
      </c>
      <c r="I7134" s="15">
        <f>IF($D7134=1,$C7134,-1)</f>
        <v/>
      </c>
    </row>
    <row r="7135">
      <c r="A7135" s="33" t="n">
        <v>45589.16666666666</v>
      </c>
      <c r="B7135" s="15">
        <f>WEEKDAY($A7135,2)</f>
        <v/>
      </c>
      <c r="C7135" s="15">
        <f>HOUR($A7135)</f>
        <v/>
      </c>
      <c r="D7135" s="15">
        <f>IF(AND($A7135&gt;=Instellingen!$B$6,$A7135&lt;Instellingen!$B$7),1,0)</f>
        <v/>
      </c>
      <c r="E7135" s="15">
        <f>COUNTIF(tData[BezoekStart],"&lt;"&amp;($A7135+1/24))-COUNTIF(tData[BezoekEind],"&lt;="&amp;$A7135)</f>
        <v/>
      </c>
      <c r="F7135" s="15">
        <f>COUNTIF(tData[BezoekLangStart],"&lt;"&amp;($A7135+1/24))-COUNTIF(tData[BezoekLangEind],"&lt;="&amp;$A7135)</f>
        <v/>
      </c>
      <c r="G7135" s="15">
        <f>IF($D7135=1,$B7135*100+$C7135,-1)</f>
        <v/>
      </c>
      <c r="H7135" s="15">
        <f>IF($D7135=1,$B7135,-1)</f>
        <v/>
      </c>
      <c r="I7135" s="15">
        <f>IF($D7135=1,$C7135,-1)</f>
        <v/>
      </c>
    </row>
    <row r="7136">
      <c r="A7136" s="33" t="n">
        <v>45589.20833333334</v>
      </c>
      <c r="B7136" s="15">
        <f>WEEKDAY($A7136,2)</f>
        <v/>
      </c>
      <c r="C7136" s="15">
        <f>HOUR($A7136)</f>
        <v/>
      </c>
      <c r="D7136" s="15">
        <f>IF(AND($A7136&gt;=Instellingen!$B$6,$A7136&lt;Instellingen!$B$7),1,0)</f>
        <v/>
      </c>
      <c r="E7136" s="15">
        <f>COUNTIF(tData[BezoekStart],"&lt;"&amp;($A7136+1/24))-COUNTIF(tData[BezoekEind],"&lt;="&amp;$A7136)</f>
        <v/>
      </c>
      <c r="F7136" s="15">
        <f>COUNTIF(tData[BezoekLangStart],"&lt;"&amp;($A7136+1/24))-COUNTIF(tData[BezoekLangEind],"&lt;="&amp;$A7136)</f>
        <v/>
      </c>
      <c r="G7136" s="15">
        <f>IF($D7136=1,$B7136*100+$C7136,-1)</f>
        <v/>
      </c>
      <c r="H7136" s="15">
        <f>IF($D7136=1,$B7136,-1)</f>
        <v/>
      </c>
      <c r="I7136" s="15">
        <f>IF($D7136=1,$C7136,-1)</f>
        <v/>
      </c>
    </row>
    <row r="7137">
      <c r="A7137" s="33" t="n">
        <v>45589.25</v>
      </c>
      <c r="B7137" s="15">
        <f>WEEKDAY($A7137,2)</f>
        <v/>
      </c>
      <c r="C7137" s="15">
        <f>HOUR($A7137)</f>
        <v/>
      </c>
      <c r="D7137" s="15">
        <f>IF(AND($A7137&gt;=Instellingen!$B$6,$A7137&lt;Instellingen!$B$7),1,0)</f>
        <v/>
      </c>
      <c r="E7137" s="15">
        <f>COUNTIF(tData[BezoekStart],"&lt;"&amp;($A7137+1/24))-COUNTIF(tData[BezoekEind],"&lt;="&amp;$A7137)</f>
        <v/>
      </c>
      <c r="F7137" s="15">
        <f>COUNTIF(tData[BezoekLangStart],"&lt;"&amp;($A7137+1/24))-COUNTIF(tData[BezoekLangEind],"&lt;="&amp;$A7137)</f>
        <v/>
      </c>
      <c r="G7137" s="15">
        <f>IF($D7137=1,$B7137*100+$C7137,-1)</f>
        <v/>
      </c>
      <c r="H7137" s="15">
        <f>IF($D7137=1,$B7137,-1)</f>
        <v/>
      </c>
      <c r="I7137" s="15">
        <f>IF($D7137=1,$C7137,-1)</f>
        <v/>
      </c>
    </row>
    <row r="7138">
      <c r="A7138" s="33" t="n">
        <v>45589.29166666666</v>
      </c>
      <c r="B7138" s="15">
        <f>WEEKDAY($A7138,2)</f>
        <v/>
      </c>
      <c r="C7138" s="15">
        <f>HOUR($A7138)</f>
        <v/>
      </c>
      <c r="D7138" s="15">
        <f>IF(AND($A7138&gt;=Instellingen!$B$6,$A7138&lt;Instellingen!$B$7),1,0)</f>
        <v/>
      </c>
      <c r="E7138" s="15">
        <f>COUNTIF(tData[BezoekStart],"&lt;"&amp;($A7138+1/24))-COUNTIF(tData[BezoekEind],"&lt;="&amp;$A7138)</f>
        <v/>
      </c>
      <c r="F7138" s="15">
        <f>COUNTIF(tData[BezoekLangStart],"&lt;"&amp;($A7138+1/24))-COUNTIF(tData[BezoekLangEind],"&lt;="&amp;$A7138)</f>
        <v/>
      </c>
      <c r="G7138" s="15">
        <f>IF($D7138=1,$B7138*100+$C7138,-1)</f>
        <v/>
      </c>
      <c r="H7138" s="15">
        <f>IF($D7138=1,$B7138,-1)</f>
        <v/>
      </c>
      <c r="I7138" s="15">
        <f>IF($D7138=1,$C7138,-1)</f>
        <v/>
      </c>
    </row>
    <row r="7139">
      <c r="A7139" s="33" t="n">
        <v>45589.33333333334</v>
      </c>
      <c r="B7139" s="15">
        <f>WEEKDAY($A7139,2)</f>
        <v/>
      </c>
      <c r="C7139" s="15">
        <f>HOUR($A7139)</f>
        <v/>
      </c>
      <c r="D7139" s="15">
        <f>IF(AND($A7139&gt;=Instellingen!$B$6,$A7139&lt;Instellingen!$B$7),1,0)</f>
        <v/>
      </c>
      <c r="E7139" s="15">
        <f>COUNTIF(tData[BezoekStart],"&lt;"&amp;($A7139+1/24))-COUNTIF(tData[BezoekEind],"&lt;="&amp;$A7139)</f>
        <v/>
      </c>
      <c r="F7139" s="15">
        <f>COUNTIF(tData[BezoekLangStart],"&lt;"&amp;($A7139+1/24))-COUNTIF(tData[BezoekLangEind],"&lt;="&amp;$A7139)</f>
        <v/>
      </c>
      <c r="G7139" s="15">
        <f>IF($D7139=1,$B7139*100+$C7139,-1)</f>
        <v/>
      </c>
      <c r="H7139" s="15">
        <f>IF($D7139=1,$B7139,-1)</f>
        <v/>
      </c>
      <c r="I7139" s="15">
        <f>IF($D7139=1,$C7139,-1)</f>
        <v/>
      </c>
    </row>
    <row r="7140">
      <c r="A7140" s="33" t="n">
        <v>45589.375</v>
      </c>
      <c r="B7140" s="15">
        <f>WEEKDAY($A7140,2)</f>
        <v/>
      </c>
      <c r="C7140" s="15">
        <f>HOUR($A7140)</f>
        <v/>
      </c>
      <c r="D7140" s="15">
        <f>IF(AND($A7140&gt;=Instellingen!$B$6,$A7140&lt;Instellingen!$B$7),1,0)</f>
        <v/>
      </c>
      <c r="E7140" s="15">
        <f>COUNTIF(tData[BezoekStart],"&lt;"&amp;($A7140+1/24))-COUNTIF(tData[BezoekEind],"&lt;="&amp;$A7140)</f>
        <v/>
      </c>
      <c r="F7140" s="15">
        <f>COUNTIF(tData[BezoekLangStart],"&lt;"&amp;($A7140+1/24))-COUNTIF(tData[BezoekLangEind],"&lt;="&amp;$A7140)</f>
        <v/>
      </c>
      <c r="G7140" s="15">
        <f>IF($D7140=1,$B7140*100+$C7140,-1)</f>
        <v/>
      </c>
      <c r="H7140" s="15">
        <f>IF($D7140=1,$B7140,-1)</f>
        <v/>
      </c>
      <c r="I7140" s="15">
        <f>IF($D7140=1,$C7140,-1)</f>
        <v/>
      </c>
    </row>
    <row r="7141">
      <c r="A7141" s="33" t="n">
        <v>45589.41666666666</v>
      </c>
      <c r="B7141" s="15">
        <f>WEEKDAY($A7141,2)</f>
        <v/>
      </c>
      <c r="C7141" s="15">
        <f>HOUR($A7141)</f>
        <v/>
      </c>
      <c r="D7141" s="15">
        <f>IF(AND($A7141&gt;=Instellingen!$B$6,$A7141&lt;Instellingen!$B$7),1,0)</f>
        <v/>
      </c>
      <c r="E7141" s="15">
        <f>COUNTIF(tData[BezoekStart],"&lt;"&amp;($A7141+1/24))-COUNTIF(tData[BezoekEind],"&lt;="&amp;$A7141)</f>
        <v/>
      </c>
      <c r="F7141" s="15">
        <f>COUNTIF(tData[BezoekLangStart],"&lt;"&amp;($A7141+1/24))-COUNTIF(tData[BezoekLangEind],"&lt;="&amp;$A7141)</f>
        <v/>
      </c>
      <c r="G7141" s="15">
        <f>IF($D7141=1,$B7141*100+$C7141,-1)</f>
        <v/>
      </c>
      <c r="H7141" s="15">
        <f>IF($D7141=1,$B7141,-1)</f>
        <v/>
      </c>
      <c r="I7141" s="15">
        <f>IF($D7141=1,$C7141,-1)</f>
        <v/>
      </c>
    </row>
    <row r="7142">
      <c r="A7142" s="33" t="n">
        <v>45589.45833333334</v>
      </c>
      <c r="B7142" s="15">
        <f>WEEKDAY($A7142,2)</f>
        <v/>
      </c>
      <c r="C7142" s="15">
        <f>HOUR($A7142)</f>
        <v/>
      </c>
      <c r="D7142" s="15">
        <f>IF(AND($A7142&gt;=Instellingen!$B$6,$A7142&lt;Instellingen!$B$7),1,0)</f>
        <v/>
      </c>
      <c r="E7142" s="15">
        <f>COUNTIF(tData[BezoekStart],"&lt;"&amp;($A7142+1/24))-COUNTIF(tData[BezoekEind],"&lt;="&amp;$A7142)</f>
        <v/>
      </c>
      <c r="F7142" s="15">
        <f>COUNTIF(tData[BezoekLangStart],"&lt;"&amp;($A7142+1/24))-COUNTIF(tData[BezoekLangEind],"&lt;="&amp;$A7142)</f>
        <v/>
      </c>
      <c r="G7142" s="15">
        <f>IF($D7142=1,$B7142*100+$C7142,-1)</f>
        <v/>
      </c>
      <c r="H7142" s="15">
        <f>IF($D7142=1,$B7142,-1)</f>
        <v/>
      </c>
      <c r="I7142" s="15">
        <f>IF($D7142=1,$C7142,-1)</f>
        <v/>
      </c>
    </row>
    <row r="7143">
      <c r="A7143" s="33" t="n">
        <v>45589.5</v>
      </c>
      <c r="B7143" s="15">
        <f>WEEKDAY($A7143,2)</f>
        <v/>
      </c>
      <c r="C7143" s="15">
        <f>HOUR($A7143)</f>
        <v/>
      </c>
      <c r="D7143" s="15">
        <f>IF(AND($A7143&gt;=Instellingen!$B$6,$A7143&lt;Instellingen!$B$7),1,0)</f>
        <v/>
      </c>
      <c r="E7143" s="15">
        <f>COUNTIF(tData[BezoekStart],"&lt;"&amp;($A7143+1/24))-COUNTIF(tData[BezoekEind],"&lt;="&amp;$A7143)</f>
        <v/>
      </c>
      <c r="F7143" s="15">
        <f>COUNTIF(tData[BezoekLangStart],"&lt;"&amp;($A7143+1/24))-COUNTIF(tData[BezoekLangEind],"&lt;="&amp;$A7143)</f>
        <v/>
      </c>
      <c r="G7143" s="15">
        <f>IF($D7143=1,$B7143*100+$C7143,-1)</f>
        <v/>
      </c>
      <c r="H7143" s="15">
        <f>IF($D7143=1,$B7143,-1)</f>
        <v/>
      </c>
      <c r="I7143" s="15">
        <f>IF($D7143=1,$C7143,-1)</f>
        <v/>
      </c>
    </row>
    <row r="7144">
      <c r="A7144" s="33" t="n">
        <v>45589.54166666666</v>
      </c>
      <c r="B7144" s="15">
        <f>WEEKDAY($A7144,2)</f>
        <v/>
      </c>
      <c r="C7144" s="15">
        <f>HOUR($A7144)</f>
        <v/>
      </c>
      <c r="D7144" s="15">
        <f>IF(AND($A7144&gt;=Instellingen!$B$6,$A7144&lt;Instellingen!$B$7),1,0)</f>
        <v/>
      </c>
      <c r="E7144" s="15">
        <f>COUNTIF(tData[BezoekStart],"&lt;"&amp;($A7144+1/24))-COUNTIF(tData[BezoekEind],"&lt;="&amp;$A7144)</f>
        <v/>
      </c>
      <c r="F7144" s="15">
        <f>COUNTIF(tData[BezoekLangStart],"&lt;"&amp;($A7144+1/24))-COUNTIF(tData[BezoekLangEind],"&lt;="&amp;$A7144)</f>
        <v/>
      </c>
      <c r="G7144" s="15">
        <f>IF($D7144=1,$B7144*100+$C7144,-1)</f>
        <v/>
      </c>
      <c r="H7144" s="15">
        <f>IF($D7144=1,$B7144,-1)</f>
        <v/>
      </c>
      <c r="I7144" s="15">
        <f>IF($D7144=1,$C7144,-1)</f>
        <v/>
      </c>
    </row>
    <row r="7145">
      <c r="A7145" s="33" t="n">
        <v>45589.58333333334</v>
      </c>
      <c r="B7145" s="15">
        <f>WEEKDAY($A7145,2)</f>
        <v/>
      </c>
      <c r="C7145" s="15">
        <f>HOUR($A7145)</f>
        <v/>
      </c>
      <c r="D7145" s="15">
        <f>IF(AND($A7145&gt;=Instellingen!$B$6,$A7145&lt;Instellingen!$B$7),1,0)</f>
        <v/>
      </c>
      <c r="E7145" s="15">
        <f>COUNTIF(tData[BezoekStart],"&lt;"&amp;($A7145+1/24))-COUNTIF(tData[BezoekEind],"&lt;="&amp;$A7145)</f>
        <v/>
      </c>
      <c r="F7145" s="15">
        <f>COUNTIF(tData[BezoekLangStart],"&lt;"&amp;($A7145+1/24))-COUNTIF(tData[BezoekLangEind],"&lt;="&amp;$A7145)</f>
        <v/>
      </c>
      <c r="G7145" s="15">
        <f>IF($D7145=1,$B7145*100+$C7145,-1)</f>
        <v/>
      </c>
      <c r="H7145" s="15">
        <f>IF($D7145=1,$B7145,-1)</f>
        <v/>
      </c>
      <c r="I7145" s="15">
        <f>IF($D7145=1,$C7145,-1)</f>
        <v/>
      </c>
    </row>
    <row r="7146">
      <c r="A7146" s="33" t="n">
        <v>45589.625</v>
      </c>
      <c r="B7146" s="15">
        <f>WEEKDAY($A7146,2)</f>
        <v/>
      </c>
      <c r="C7146" s="15">
        <f>HOUR($A7146)</f>
        <v/>
      </c>
      <c r="D7146" s="15">
        <f>IF(AND($A7146&gt;=Instellingen!$B$6,$A7146&lt;Instellingen!$B$7),1,0)</f>
        <v/>
      </c>
      <c r="E7146" s="15">
        <f>COUNTIF(tData[BezoekStart],"&lt;"&amp;($A7146+1/24))-COUNTIF(tData[BezoekEind],"&lt;="&amp;$A7146)</f>
        <v/>
      </c>
      <c r="F7146" s="15">
        <f>COUNTIF(tData[BezoekLangStart],"&lt;"&amp;($A7146+1/24))-COUNTIF(tData[BezoekLangEind],"&lt;="&amp;$A7146)</f>
        <v/>
      </c>
      <c r="G7146" s="15">
        <f>IF($D7146=1,$B7146*100+$C7146,-1)</f>
        <v/>
      </c>
      <c r="H7146" s="15">
        <f>IF($D7146=1,$B7146,-1)</f>
        <v/>
      </c>
      <c r="I7146" s="15">
        <f>IF($D7146=1,$C7146,-1)</f>
        <v/>
      </c>
    </row>
    <row r="7147">
      <c r="A7147" s="33" t="n">
        <v>45589.66666666666</v>
      </c>
      <c r="B7147" s="15">
        <f>WEEKDAY($A7147,2)</f>
        <v/>
      </c>
      <c r="C7147" s="15">
        <f>HOUR($A7147)</f>
        <v/>
      </c>
      <c r="D7147" s="15">
        <f>IF(AND($A7147&gt;=Instellingen!$B$6,$A7147&lt;Instellingen!$B$7),1,0)</f>
        <v/>
      </c>
      <c r="E7147" s="15">
        <f>COUNTIF(tData[BezoekStart],"&lt;"&amp;($A7147+1/24))-COUNTIF(tData[BezoekEind],"&lt;="&amp;$A7147)</f>
        <v/>
      </c>
      <c r="F7147" s="15">
        <f>COUNTIF(tData[BezoekLangStart],"&lt;"&amp;($A7147+1/24))-COUNTIF(tData[BezoekLangEind],"&lt;="&amp;$A7147)</f>
        <v/>
      </c>
      <c r="G7147" s="15">
        <f>IF($D7147=1,$B7147*100+$C7147,-1)</f>
        <v/>
      </c>
      <c r="H7147" s="15">
        <f>IF($D7147=1,$B7147,-1)</f>
        <v/>
      </c>
      <c r="I7147" s="15">
        <f>IF($D7147=1,$C7147,-1)</f>
        <v/>
      </c>
    </row>
    <row r="7148">
      <c r="A7148" s="33" t="n">
        <v>45589.70833333334</v>
      </c>
      <c r="B7148" s="15">
        <f>WEEKDAY($A7148,2)</f>
        <v/>
      </c>
      <c r="C7148" s="15">
        <f>HOUR($A7148)</f>
        <v/>
      </c>
      <c r="D7148" s="15">
        <f>IF(AND($A7148&gt;=Instellingen!$B$6,$A7148&lt;Instellingen!$B$7),1,0)</f>
        <v/>
      </c>
      <c r="E7148" s="15">
        <f>COUNTIF(tData[BezoekStart],"&lt;"&amp;($A7148+1/24))-COUNTIF(tData[BezoekEind],"&lt;="&amp;$A7148)</f>
        <v/>
      </c>
      <c r="F7148" s="15">
        <f>COUNTIF(tData[BezoekLangStart],"&lt;"&amp;($A7148+1/24))-COUNTIF(tData[BezoekLangEind],"&lt;="&amp;$A7148)</f>
        <v/>
      </c>
      <c r="G7148" s="15">
        <f>IF($D7148=1,$B7148*100+$C7148,-1)</f>
        <v/>
      </c>
      <c r="H7148" s="15">
        <f>IF($D7148=1,$B7148,-1)</f>
        <v/>
      </c>
      <c r="I7148" s="15">
        <f>IF($D7148=1,$C7148,-1)</f>
        <v/>
      </c>
    </row>
    <row r="7149">
      <c r="A7149" s="33" t="n">
        <v>45589.75</v>
      </c>
      <c r="B7149" s="15">
        <f>WEEKDAY($A7149,2)</f>
        <v/>
      </c>
      <c r="C7149" s="15">
        <f>HOUR($A7149)</f>
        <v/>
      </c>
      <c r="D7149" s="15">
        <f>IF(AND($A7149&gt;=Instellingen!$B$6,$A7149&lt;Instellingen!$B$7),1,0)</f>
        <v/>
      </c>
      <c r="E7149" s="15">
        <f>COUNTIF(tData[BezoekStart],"&lt;"&amp;($A7149+1/24))-COUNTIF(tData[BezoekEind],"&lt;="&amp;$A7149)</f>
        <v/>
      </c>
      <c r="F7149" s="15">
        <f>COUNTIF(tData[BezoekLangStart],"&lt;"&amp;($A7149+1/24))-COUNTIF(tData[BezoekLangEind],"&lt;="&amp;$A7149)</f>
        <v/>
      </c>
      <c r="G7149" s="15">
        <f>IF($D7149=1,$B7149*100+$C7149,-1)</f>
        <v/>
      </c>
      <c r="H7149" s="15">
        <f>IF($D7149=1,$B7149,-1)</f>
        <v/>
      </c>
      <c r="I7149" s="15">
        <f>IF($D7149=1,$C7149,-1)</f>
        <v/>
      </c>
    </row>
    <row r="7150">
      <c r="A7150" s="33" t="n">
        <v>45589.79166666666</v>
      </c>
      <c r="B7150" s="15">
        <f>WEEKDAY($A7150,2)</f>
        <v/>
      </c>
      <c r="C7150" s="15">
        <f>HOUR($A7150)</f>
        <v/>
      </c>
      <c r="D7150" s="15">
        <f>IF(AND($A7150&gt;=Instellingen!$B$6,$A7150&lt;Instellingen!$B$7),1,0)</f>
        <v/>
      </c>
      <c r="E7150" s="15">
        <f>COUNTIF(tData[BezoekStart],"&lt;"&amp;($A7150+1/24))-COUNTIF(tData[BezoekEind],"&lt;="&amp;$A7150)</f>
        <v/>
      </c>
      <c r="F7150" s="15">
        <f>COUNTIF(tData[BezoekLangStart],"&lt;"&amp;($A7150+1/24))-COUNTIF(tData[BezoekLangEind],"&lt;="&amp;$A7150)</f>
        <v/>
      </c>
      <c r="G7150" s="15">
        <f>IF($D7150=1,$B7150*100+$C7150,-1)</f>
        <v/>
      </c>
      <c r="H7150" s="15">
        <f>IF($D7150=1,$B7150,-1)</f>
        <v/>
      </c>
      <c r="I7150" s="15">
        <f>IF($D7150=1,$C7150,-1)</f>
        <v/>
      </c>
    </row>
    <row r="7151">
      <c r="A7151" s="33" t="n">
        <v>45589.83333333334</v>
      </c>
      <c r="B7151" s="15">
        <f>WEEKDAY($A7151,2)</f>
        <v/>
      </c>
      <c r="C7151" s="15">
        <f>HOUR($A7151)</f>
        <v/>
      </c>
      <c r="D7151" s="15">
        <f>IF(AND($A7151&gt;=Instellingen!$B$6,$A7151&lt;Instellingen!$B$7),1,0)</f>
        <v/>
      </c>
      <c r="E7151" s="15">
        <f>COUNTIF(tData[BezoekStart],"&lt;"&amp;($A7151+1/24))-COUNTIF(tData[BezoekEind],"&lt;="&amp;$A7151)</f>
        <v/>
      </c>
      <c r="F7151" s="15">
        <f>COUNTIF(tData[BezoekLangStart],"&lt;"&amp;($A7151+1/24))-COUNTIF(tData[BezoekLangEind],"&lt;="&amp;$A7151)</f>
        <v/>
      </c>
      <c r="G7151" s="15">
        <f>IF($D7151=1,$B7151*100+$C7151,-1)</f>
        <v/>
      </c>
      <c r="H7151" s="15">
        <f>IF($D7151=1,$B7151,-1)</f>
        <v/>
      </c>
      <c r="I7151" s="15">
        <f>IF($D7151=1,$C7151,-1)</f>
        <v/>
      </c>
    </row>
    <row r="7152">
      <c r="A7152" s="33" t="n">
        <v>45589.875</v>
      </c>
      <c r="B7152" s="15">
        <f>WEEKDAY($A7152,2)</f>
        <v/>
      </c>
      <c r="C7152" s="15">
        <f>HOUR($A7152)</f>
        <v/>
      </c>
      <c r="D7152" s="15">
        <f>IF(AND($A7152&gt;=Instellingen!$B$6,$A7152&lt;Instellingen!$B$7),1,0)</f>
        <v/>
      </c>
      <c r="E7152" s="15">
        <f>COUNTIF(tData[BezoekStart],"&lt;"&amp;($A7152+1/24))-COUNTIF(tData[BezoekEind],"&lt;="&amp;$A7152)</f>
        <v/>
      </c>
      <c r="F7152" s="15">
        <f>COUNTIF(tData[BezoekLangStart],"&lt;"&amp;($A7152+1/24))-COUNTIF(tData[BezoekLangEind],"&lt;="&amp;$A7152)</f>
        <v/>
      </c>
      <c r="G7152" s="15">
        <f>IF($D7152=1,$B7152*100+$C7152,-1)</f>
        <v/>
      </c>
      <c r="H7152" s="15">
        <f>IF($D7152=1,$B7152,-1)</f>
        <v/>
      </c>
      <c r="I7152" s="15">
        <f>IF($D7152=1,$C7152,-1)</f>
        <v/>
      </c>
    </row>
    <row r="7153">
      <c r="A7153" s="33" t="n">
        <v>45589.91666666666</v>
      </c>
      <c r="B7153" s="15">
        <f>WEEKDAY($A7153,2)</f>
        <v/>
      </c>
      <c r="C7153" s="15">
        <f>HOUR($A7153)</f>
        <v/>
      </c>
      <c r="D7153" s="15">
        <f>IF(AND($A7153&gt;=Instellingen!$B$6,$A7153&lt;Instellingen!$B$7),1,0)</f>
        <v/>
      </c>
      <c r="E7153" s="15">
        <f>COUNTIF(tData[BezoekStart],"&lt;"&amp;($A7153+1/24))-COUNTIF(tData[BezoekEind],"&lt;="&amp;$A7153)</f>
        <v/>
      </c>
      <c r="F7153" s="15">
        <f>COUNTIF(tData[BezoekLangStart],"&lt;"&amp;($A7153+1/24))-COUNTIF(tData[BezoekLangEind],"&lt;="&amp;$A7153)</f>
        <v/>
      </c>
      <c r="G7153" s="15">
        <f>IF($D7153=1,$B7153*100+$C7153,-1)</f>
        <v/>
      </c>
      <c r="H7153" s="15">
        <f>IF($D7153=1,$B7153,-1)</f>
        <v/>
      </c>
      <c r="I7153" s="15">
        <f>IF($D7153=1,$C7153,-1)</f>
        <v/>
      </c>
    </row>
    <row r="7154">
      <c r="A7154" s="33" t="n">
        <v>45589.95833333334</v>
      </c>
      <c r="B7154" s="15">
        <f>WEEKDAY($A7154,2)</f>
        <v/>
      </c>
      <c r="C7154" s="15">
        <f>HOUR($A7154)</f>
        <v/>
      </c>
      <c r="D7154" s="15">
        <f>IF(AND($A7154&gt;=Instellingen!$B$6,$A7154&lt;Instellingen!$B$7),1,0)</f>
        <v/>
      </c>
      <c r="E7154" s="15">
        <f>COUNTIF(tData[BezoekStart],"&lt;"&amp;($A7154+1/24))-COUNTIF(tData[BezoekEind],"&lt;="&amp;$A7154)</f>
        <v/>
      </c>
      <c r="F7154" s="15">
        <f>COUNTIF(tData[BezoekLangStart],"&lt;"&amp;($A7154+1/24))-COUNTIF(tData[BezoekLangEind],"&lt;="&amp;$A7154)</f>
        <v/>
      </c>
      <c r="G7154" s="15">
        <f>IF($D7154=1,$B7154*100+$C7154,-1)</f>
        <v/>
      </c>
      <c r="H7154" s="15">
        <f>IF($D7154=1,$B7154,-1)</f>
        <v/>
      </c>
      <c r="I7154" s="15">
        <f>IF($D7154=1,$C7154,-1)</f>
        <v/>
      </c>
    </row>
    <row r="7155">
      <c r="A7155" s="33" t="n">
        <v>45590</v>
      </c>
      <c r="B7155" s="15">
        <f>WEEKDAY($A7155,2)</f>
        <v/>
      </c>
      <c r="C7155" s="15">
        <f>HOUR($A7155)</f>
        <v/>
      </c>
      <c r="D7155" s="15">
        <f>IF(AND($A7155&gt;=Instellingen!$B$6,$A7155&lt;Instellingen!$B$7),1,0)</f>
        <v/>
      </c>
      <c r="E7155" s="15">
        <f>COUNTIF(tData[BezoekStart],"&lt;"&amp;($A7155+1/24))-COUNTIF(tData[BezoekEind],"&lt;="&amp;$A7155)</f>
        <v/>
      </c>
      <c r="F7155" s="15">
        <f>COUNTIF(tData[BezoekLangStart],"&lt;"&amp;($A7155+1/24))-COUNTIF(tData[BezoekLangEind],"&lt;="&amp;$A7155)</f>
        <v/>
      </c>
      <c r="G7155" s="15">
        <f>IF($D7155=1,$B7155*100+$C7155,-1)</f>
        <v/>
      </c>
      <c r="H7155" s="15">
        <f>IF($D7155=1,$B7155,-1)</f>
        <v/>
      </c>
      <c r="I7155" s="15">
        <f>IF($D7155=1,$C7155,-1)</f>
        <v/>
      </c>
    </row>
    <row r="7156">
      <c r="A7156" s="33" t="n">
        <v>45590.04166666666</v>
      </c>
      <c r="B7156" s="15">
        <f>WEEKDAY($A7156,2)</f>
        <v/>
      </c>
      <c r="C7156" s="15">
        <f>HOUR($A7156)</f>
        <v/>
      </c>
      <c r="D7156" s="15">
        <f>IF(AND($A7156&gt;=Instellingen!$B$6,$A7156&lt;Instellingen!$B$7),1,0)</f>
        <v/>
      </c>
      <c r="E7156" s="15">
        <f>COUNTIF(tData[BezoekStart],"&lt;"&amp;($A7156+1/24))-COUNTIF(tData[BezoekEind],"&lt;="&amp;$A7156)</f>
        <v/>
      </c>
      <c r="F7156" s="15">
        <f>COUNTIF(tData[BezoekLangStart],"&lt;"&amp;($A7156+1/24))-COUNTIF(tData[BezoekLangEind],"&lt;="&amp;$A7156)</f>
        <v/>
      </c>
      <c r="G7156" s="15">
        <f>IF($D7156=1,$B7156*100+$C7156,-1)</f>
        <v/>
      </c>
      <c r="H7156" s="15">
        <f>IF($D7156=1,$B7156,-1)</f>
        <v/>
      </c>
      <c r="I7156" s="15">
        <f>IF($D7156=1,$C7156,-1)</f>
        <v/>
      </c>
    </row>
    <row r="7157">
      <c r="A7157" s="33" t="n">
        <v>45590.08333333334</v>
      </c>
      <c r="B7157" s="15">
        <f>WEEKDAY($A7157,2)</f>
        <v/>
      </c>
      <c r="C7157" s="15">
        <f>HOUR($A7157)</f>
        <v/>
      </c>
      <c r="D7157" s="15">
        <f>IF(AND($A7157&gt;=Instellingen!$B$6,$A7157&lt;Instellingen!$B$7),1,0)</f>
        <v/>
      </c>
      <c r="E7157" s="15">
        <f>COUNTIF(tData[BezoekStart],"&lt;"&amp;($A7157+1/24))-COUNTIF(tData[BezoekEind],"&lt;="&amp;$A7157)</f>
        <v/>
      </c>
      <c r="F7157" s="15">
        <f>COUNTIF(tData[BezoekLangStart],"&lt;"&amp;($A7157+1/24))-COUNTIF(tData[BezoekLangEind],"&lt;="&amp;$A7157)</f>
        <v/>
      </c>
      <c r="G7157" s="15">
        <f>IF($D7157=1,$B7157*100+$C7157,-1)</f>
        <v/>
      </c>
      <c r="H7157" s="15">
        <f>IF($D7157=1,$B7157,-1)</f>
        <v/>
      </c>
      <c r="I7157" s="15">
        <f>IF($D7157=1,$C7157,-1)</f>
        <v/>
      </c>
    </row>
    <row r="7158">
      <c r="A7158" s="33" t="n">
        <v>45590.125</v>
      </c>
      <c r="B7158" s="15">
        <f>WEEKDAY($A7158,2)</f>
        <v/>
      </c>
      <c r="C7158" s="15">
        <f>HOUR($A7158)</f>
        <v/>
      </c>
      <c r="D7158" s="15">
        <f>IF(AND($A7158&gt;=Instellingen!$B$6,$A7158&lt;Instellingen!$B$7),1,0)</f>
        <v/>
      </c>
      <c r="E7158" s="15">
        <f>COUNTIF(tData[BezoekStart],"&lt;"&amp;($A7158+1/24))-COUNTIF(tData[BezoekEind],"&lt;="&amp;$A7158)</f>
        <v/>
      </c>
      <c r="F7158" s="15">
        <f>COUNTIF(tData[BezoekLangStart],"&lt;"&amp;($A7158+1/24))-COUNTIF(tData[BezoekLangEind],"&lt;="&amp;$A7158)</f>
        <v/>
      </c>
      <c r="G7158" s="15">
        <f>IF($D7158=1,$B7158*100+$C7158,-1)</f>
        <v/>
      </c>
      <c r="H7158" s="15">
        <f>IF($D7158=1,$B7158,-1)</f>
        <v/>
      </c>
      <c r="I7158" s="15">
        <f>IF($D7158=1,$C7158,-1)</f>
        <v/>
      </c>
    </row>
    <row r="7159">
      <c r="A7159" s="33" t="n">
        <v>45590.16666666666</v>
      </c>
      <c r="B7159" s="15">
        <f>WEEKDAY($A7159,2)</f>
        <v/>
      </c>
      <c r="C7159" s="15">
        <f>HOUR($A7159)</f>
        <v/>
      </c>
      <c r="D7159" s="15">
        <f>IF(AND($A7159&gt;=Instellingen!$B$6,$A7159&lt;Instellingen!$B$7),1,0)</f>
        <v/>
      </c>
      <c r="E7159" s="15">
        <f>COUNTIF(tData[BezoekStart],"&lt;"&amp;($A7159+1/24))-COUNTIF(tData[BezoekEind],"&lt;="&amp;$A7159)</f>
        <v/>
      </c>
      <c r="F7159" s="15">
        <f>COUNTIF(tData[BezoekLangStart],"&lt;"&amp;($A7159+1/24))-COUNTIF(tData[BezoekLangEind],"&lt;="&amp;$A7159)</f>
        <v/>
      </c>
      <c r="G7159" s="15">
        <f>IF($D7159=1,$B7159*100+$C7159,-1)</f>
        <v/>
      </c>
      <c r="H7159" s="15">
        <f>IF($D7159=1,$B7159,-1)</f>
        <v/>
      </c>
      <c r="I7159" s="15">
        <f>IF($D7159=1,$C7159,-1)</f>
        <v/>
      </c>
    </row>
    <row r="7160">
      <c r="A7160" s="33" t="n">
        <v>45590.20833333334</v>
      </c>
      <c r="B7160" s="15">
        <f>WEEKDAY($A7160,2)</f>
        <v/>
      </c>
      <c r="C7160" s="15">
        <f>HOUR($A7160)</f>
        <v/>
      </c>
      <c r="D7160" s="15">
        <f>IF(AND($A7160&gt;=Instellingen!$B$6,$A7160&lt;Instellingen!$B$7),1,0)</f>
        <v/>
      </c>
      <c r="E7160" s="15">
        <f>COUNTIF(tData[BezoekStart],"&lt;"&amp;($A7160+1/24))-COUNTIF(tData[BezoekEind],"&lt;="&amp;$A7160)</f>
        <v/>
      </c>
      <c r="F7160" s="15">
        <f>COUNTIF(tData[BezoekLangStart],"&lt;"&amp;($A7160+1/24))-COUNTIF(tData[BezoekLangEind],"&lt;="&amp;$A7160)</f>
        <v/>
      </c>
      <c r="G7160" s="15">
        <f>IF($D7160=1,$B7160*100+$C7160,-1)</f>
        <v/>
      </c>
      <c r="H7160" s="15">
        <f>IF($D7160=1,$B7160,-1)</f>
        <v/>
      </c>
      <c r="I7160" s="15">
        <f>IF($D7160=1,$C7160,-1)</f>
        <v/>
      </c>
    </row>
    <row r="7161">
      <c r="A7161" s="33" t="n">
        <v>45590.25</v>
      </c>
      <c r="B7161" s="15">
        <f>WEEKDAY($A7161,2)</f>
        <v/>
      </c>
      <c r="C7161" s="15">
        <f>HOUR($A7161)</f>
        <v/>
      </c>
      <c r="D7161" s="15">
        <f>IF(AND($A7161&gt;=Instellingen!$B$6,$A7161&lt;Instellingen!$B$7),1,0)</f>
        <v/>
      </c>
      <c r="E7161" s="15">
        <f>COUNTIF(tData[BezoekStart],"&lt;"&amp;($A7161+1/24))-COUNTIF(tData[BezoekEind],"&lt;="&amp;$A7161)</f>
        <v/>
      </c>
      <c r="F7161" s="15">
        <f>COUNTIF(tData[BezoekLangStart],"&lt;"&amp;($A7161+1/24))-COUNTIF(tData[BezoekLangEind],"&lt;="&amp;$A7161)</f>
        <v/>
      </c>
      <c r="G7161" s="15">
        <f>IF($D7161=1,$B7161*100+$C7161,-1)</f>
        <v/>
      </c>
      <c r="H7161" s="15">
        <f>IF($D7161=1,$B7161,-1)</f>
        <v/>
      </c>
      <c r="I7161" s="15">
        <f>IF($D7161=1,$C7161,-1)</f>
        <v/>
      </c>
    </row>
    <row r="7162">
      <c r="A7162" s="33" t="n">
        <v>45590.29166666666</v>
      </c>
      <c r="B7162" s="15">
        <f>WEEKDAY($A7162,2)</f>
        <v/>
      </c>
      <c r="C7162" s="15">
        <f>HOUR($A7162)</f>
        <v/>
      </c>
      <c r="D7162" s="15">
        <f>IF(AND($A7162&gt;=Instellingen!$B$6,$A7162&lt;Instellingen!$B$7),1,0)</f>
        <v/>
      </c>
      <c r="E7162" s="15">
        <f>COUNTIF(tData[BezoekStart],"&lt;"&amp;($A7162+1/24))-COUNTIF(tData[BezoekEind],"&lt;="&amp;$A7162)</f>
        <v/>
      </c>
      <c r="F7162" s="15">
        <f>COUNTIF(tData[BezoekLangStart],"&lt;"&amp;($A7162+1/24))-COUNTIF(tData[BezoekLangEind],"&lt;="&amp;$A7162)</f>
        <v/>
      </c>
      <c r="G7162" s="15">
        <f>IF($D7162=1,$B7162*100+$C7162,-1)</f>
        <v/>
      </c>
      <c r="H7162" s="15">
        <f>IF($D7162=1,$B7162,-1)</f>
        <v/>
      </c>
      <c r="I7162" s="15">
        <f>IF($D7162=1,$C7162,-1)</f>
        <v/>
      </c>
    </row>
    <row r="7163">
      <c r="A7163" s="33" t="n">
        <v>45590.33333333334</v>
      </c>
      <c r="B7163" s="15">
        <f>WEEKDAY($A7163,2)</f>
        <v/>
      </c>
      <c r="C7163" s="15">
        <f>HOUR($A7163)</f>
        <v/>
      </c>
      <c r="D7163" s="15">
        <f>IF(AND($A7163&gt;=Instellingen!$B$6,$A7163&lt;Instellingen!$B$7),1,0)</f>
        <v/>
      </c>
      <c r="E7163" s="15">
        <f>COUNTIF(tData[BezoekStart],"&lt;"&amp;($A7163+1/24))-COUNTIF(tData[BezoekEind],"&lt;="&amp;$A7163)</f>
        <v/>
      </c>
      <c r="F7163" s="15">
        <f>COUNTIF(tData[BezoekLangStart],"&lt;"&amp;($A7163+1/24))-COUNTIF(tData[BezoekLangEind],"&lt;="&amp;$A7163)</f>
        <v/>
      </c>
      <c r="G7163" s="15">
        <f>IF($D7163=1,$B7163*100+$C7163,-1)</f>
        <v/>
      </c>
      <c r="H7163" s="15">
        <f>IF($D7163=1,$B7163,-1)</f>
        <v/>
      </c>
      <c r="I7163" s="15">
        <f>IF($D7163=1,$C7163,-1)</f>
        <v/>
      </c>
    </row>
    <row r="7164">
      <c r="A7164" s="33" t="n">
        <v>45590.375</v>
      </c>
      <c r="B7164" s="15">
        <f>WEEKDAY($A7164,2)</f>
        <v/>
      </c>
      <c r="C7164" s="15">
        <f>HOUR($A7164)</f>
        <v/>
      </c>
      <c r="D7164" s="15">
        <f>IF(AND($A7164&gt;=Instellingen!$B$6,$A7164&lt;Instellingen!$B$7),1,0)</f>
        <v/>
      </c>
      <c r="E7164" s="15">
        <f>COUNTIF(tData[BezoekStart],"&lt;"&amp;($A7164+1/24))-COUNTIF(tData[BezoekEind],"&lt;="&amp;$A7164)</f>
        <v/>
      </c>
      <c r="F7164" s="15">
        <f>COUNTIF(tData[BezoekLangStart],"&lt;"&amp;($A7164+1/24))-COUNTIF(tData[BezoekLangEind],"&lt;="&amp;$A7164)</f>
        <v/>
      </c>
      <c r="G7164" s="15">
        <f>IF($D7164=1,$B7164*100+$C7164,-1)</f>
        <v/>
      </c>
      <c r="H7164" s="15">
        <f>IF($D7164=1,$B7164,-1)</f>
        <v/>
      </c>
      <c r="I7164" s="15">
        <f>IF($D7164=1,$C7164,-1)</f>
        <v/>
      </c>
    </row>
    <row r="7165">
      <c r="A7165" s="33" t="n">
        <v>45590.41666666666</v>
      </c>
      <c r="B7165" s="15">
        <f>WEEKDAY($A7165,2)</f>
        <v/>
      </c>
      <c r="C7165" s="15">
        <f>HOUR($A7165)</f>
        <v/>
      </c>
      <c r="D7165" s="15">
        <f>IF(AND($A7165&gt;=Instellingen!$B$6,$A7165&lt;Instellingen!$B$7),1,0)</f>
        <v/>
      </c>
      <c r="E7165" s="15">
        <f>COUNTIF(tData[BezoekStart],"&lt;"&amp;($A7165+1/24))-COUNTIF(tData[BezoekEind],"&lt;="&amp;$A7165)</f>
        <v/>
      </c>
      <c r="F7165" s="15">
        <f>COUNTIF(tData[BezoekLangStart],"&lt;"&amp;($A7165+1/24))-COUNTIF(tData[BezoekLangEind],"&lt;="&amp;$A7165)</f>
        <v/>
      </c>
      <c r="G7165" s="15">
        <f>IF($D7165=1,$B7165*100+$C7165,-1)</f>
        <v/>
      </c>
      <c r="H7165" s="15">
        <f>IF($D7165=1,$B7165,-1)</f>
        <v/>
      </c>
      <c r="I7165" s="15">
        <f>IF($D7165=1,$C7165,-1)</f>
        <v/>
      </c>
    </row>
    <row r="7166">
      <c r="A7166" s="33" t="n">
        <v>45590.45833333334</v>
      </c>
      <c r="B7166" s="15">
        <f>WEEKDAY($A7166,2)</f>
        <v/>
      </c>
      <c r="C7166" s="15">
        <f>HOUR($A7166)</f>
        <v/>
      </c>
      <c r="D7166" s="15">
        <f>IF(AND($A7166&gt;=Instellingen!$B$6,$A7166&lt;Instellingen!$B$7),1,0)</f>
        <v/>
      </c>
      <c r="E7166" s="15">
        <f>COUNTIF(tData[BezoekStart],"&lt;"&amp;($A7166+1/24))-COUNTIF(tData[BezoekEind],"&lt;="&amp;$A7166)</f>
        <v/>
      </c>
      <c r="F7166" s="15">
        <f>COUNTIF(tData[BezoekLangStart],"&lt;"&amp;($A7166+1/24))-COUNTIF(tData[BezoekLangEind],"&lt;="&amp;$A7166)</f>
        <v/>
      </c>
      <c r="G7166" s="15">
        <f>IF($D7166=1,$B7166*100+$C7166,-1)</f>
        <v/>
      </c>
      <c r="H7166" s="15">
        <f>IF($D7166=1,$B7166,-1)</f>
        <v/>
      </c>
      <c r="I7166" s="15">
        <f>IF($D7166=1,$C7166,-1)</f>
        <v/>
      </c>
    </row>
    <row r="7167">
      <c r="A7167" s="33" t="n">
        <v>45590.5</v>
      </c>
      <c r="B7167" s="15">
        <f>WEEKDAY($A7167,2)</f>
        <v/>
      </c>
      <c r="C7167" s="15">
        <f>HOUR($A7167)</f>
        <v/>
      </c>
      <c r="D7167" s="15">
        <f>IF(AND($A7167&gt;=Instellingen!$B$6,$A7167&lt;Instellingen!$B$7),1,0)</f>
        <v/>
      </c>
      <c r="E7167" s="15">
        <f>COUNTIF(tData[BezoekStart],"&lt;"&amp;($A7167+1/24))-COUNTIF(tData[BezoekEind],"&lt;="&amp;$A7167)</f>
        <v/>
      </c>
      <c r="F7167" s="15">
        <f>COUNTIF(tData[BezoekLangStart],"&lt;"&amp;($A7167+1/24))-COUNTIF(tData[BezoekLangEind],"&lt;="&amp;$A7167)</f>
        <v/>
      </c>
      <c r="G7167" s="15">
        <f>IF($D7167=1,$B7167*100+$C7167,-1)</f>
        <v/>
      </c>
      <c r="H7167" s="15">
        <f>IF($D7167=1,$B7167,-1)</f>
        <v/>
      </c>
      <c r="I7167" s="15">
        <f>IF($D7167=1,$C7167,-1)</f>
        <v/>
      </c>
    </row>
    <row r="7168">
      <c r="A7168" s="33" t="n">
        <v>45590.54166666666</v>
      </c>
      <c r="B7168" s="15">
        <f>WEEKDAY($A7168,2)</f>
        <v/>
      </c>
      <c r="C7168" s="15">
        <f>HOUR($A7168)</f>
        <v/>
      </c>
      <c r="D7168" s="15">
        <f>IF(AND($A7168&gt;=Instellingen!$B$6,$A7168&lt;Instellingen!$B$7),1,0)</f>
        <v/>
      </c>
      <c r="E7168" s="15">
        <f>COUNTIF(tData[BezoekStart],"&lt;"&amp;($A7168+1/24))-COUNTIF(tData[BezoekEind],"&lt;="&amp;$A7168)</f>
        <v/>
      </c>
      <c r="F7168" s="15">
        <f>COUNTIF(tData[BezoekLangStart],"&lt;"&amp;($A7168+1/24))-COUNTIF(tData[BezoekLangEind],"&lt;="&amp;$A7168)</f>
        <v/>
      </c>
      <c r="G7168" s="15">
        <f>IF($D7168=1,$B7168*100+$C7168,-1)</f>
        <v/>
      </c>
      <c r="H7168" s="15">
        <f>IF($D7168=1,$B7168,-1)</f>
        <v/>
      </c>
      <c r="I7168" s="15">
        <f>IF($D7168=1,$C7168,-1)</f>
        <v/>
      </c>
    </row>
    <row r="7169">
      <c r="A7169" s="33" t="n">
        <v>45590.58333333334</v>
      </c>
      <c r="B7169" s="15">
        <f>WEEKDAY($A7169,2)</f>
        <v/>
      </c>
      <c r="C7169" s="15">
        <f>HOUR($A7169)</f>
        <v/>
      </c>
      <c r="D7169" s="15">
        <f>IF(AND($A7169&gt;=Instellingen!$B$6,$A7169&lt;Instellingen!$B$7),1,0)</f>
        <v/>
      </c>
      <c r="E7169" s="15">
        <f>COUNTIF(tData[BezoekStart],"&lt;"&amp;($A7169+1/24))-COUNTIF(tData[BezoekEind],"&lt;="&amp;$A7169)</f>
        <v/>
      </c>
      <c r="F7169" s="15">
        <f>COUNTIF(tData[BezoekLangStart],"&lt;"&amp;($A7169+1/24))-COUNTIF(tData[BezoekLangEind],"&lt;="&amp;$A7169)</f>
        <v/>
      </c>
      <c r="G7169" s="15">
        <f>IF($D7169=1,$B7169*100+$C7169,-1)</f>
        <v/>
      </c>
      <c r="H7169" s="15">
        <f>IF($D7169=1,$B7169,-1)</f>
        <v/>
      </c>
      <c r="I7169" s="15">
        <f>IF($D7169=1,$C7169,-1)</f>
        <v/>
      </c>
    </row>
    <row r="7170">
      <c r="A7170" s="33" t="n">
        <v>45590.625</v>
      </c>
      <c r="B7170" s="15">
        <f>WEEKDAY($A7170,2)</f>
        <v/>
      </c>
      <c r="C7170" s="15">
        <f>HOUR($A7170)</f>
        <v/>
      </c>
      <c r="D7170" s="15">
        <f>IF(AND($A7170&gt;=Instellingen!$B$6,$A7170&lt;Instellingen!$B$7),1,0)</f>
        <v/>
      </c>
      <c r="E7170" s="15">
        <f>COUNTIF(tData[BezoekStart],"&lt;"&amp;($A7170+1/24))-COUNTIF(tData[BezoekEind],"&lt;="&amp;$A7170)</f>
        <v/>
      </c>
      <c r="F7170" s="15">
        <f>COUNTIF(tData[BezoekLangStart],"&lt;"&amp;($A7170+1/24))-COUNTIF(tData[BezoekLangEind],"&lt;="&amp;$A7170)</f>
        <v/>
      </c>
      <c r="G7170" s="15">
        <f>IF($D7170=1,$B7170*100+$C7170,-1)</f>
        <v/>
      </c>
      <c r="H7170" s="15">
        <f>IF($D7170=1,$B7170,-1)</f>
        <v/>
      </c>
      <c r="I7170" s="15">
        <f>IF($D7170=1,$C7170,-1)</f>
        <v/>
      </c>
    </row>
    <row r="7171">
      <c r="A7171" s="33" t="n">
        <v>45590.66666666666</v>
      </c>
      <c r="B7171" s="15">
        <f>WEEKDAY($A7171,2)</f>
        <v/>
      </c>
      <c r="C7171" s="15">
        <f>HOUR($A7171)</f>
        <v/>
      </c>
      <c r="D7171" s="15">
        <f>IF(AND($A7171&gt;=Instellingen!$B$6,$A7171&lt;Instellingen!$B$7),1,0)</f>
        <v/>
      </c>
      <c r="E7171" s="15">
        <f>COUNTIF(tData[BezoekStart],"&lt;"&amp;($A7171+1/24))-COUNTIF(tData[BezoekEind],"&lt;="&amp;$A7171)</f>
        <v/>
      </c>
      <c r="F7171" s="15">
        <f>COUNTIF(tData[BezoekLangStart],"&lt;"&amp;($A7171+1/24))-COUNTIF(tData[BezoekLangEind],"&lt;="&amp;$A7171)</f>
        <v/>
      </c>
      <c r="G7171" s="15">
        <f>IF($D7171=1,$B7171*100+$C7171,-1)</f>
        <v/>
      </c>
      <c r="H7171" s="15">
        <f>IF($D7171=1,$B7171,-1)</f>
        <v/>
      </c>
      <c r="I7171" s="15">
        <f>IF($D7171=1,$C7171,-1)</f>
        <v/>
      </c>
    </row>
    <row r="7172">
      <c r="A7172" s="33" t="n">
        <v>45590.70833333334</v>
      </c>
      <c r="B7172" s="15">
        <f>WEEKDAY($A7172,2)</f>
        <v/>
      </c>
      <c r="C7172" s="15">
        <f>HOUR($A7172)</f>
        <v/>
      </c>
      <c r="D7172" s="15">
        <f>IF(AND($A7172&gt;=Instellingen!$B$6,$A7172&lt;Instellingen!$B$7),1,0)</f>
        <v/>
      </c>
      <c r="E7172" s="15">
        <f>COUNTIF(tData[BezoekStart],"&lt;"&amp;($A7172+1/24))-COUNTIF(tData[BezoekEind],"&lt;="&amp;$A7172)</f>
        <v/>
      </c>
      <c r="F7172" s="15">
        <f>COUNTIF(tData[BezoekLangStart],"&lt;"&amp;($A7172+1/24))-COUNTIF(tData[BezoekLangEind],"&lt;="&amp;$A7172)</f>
        <v/>
      </c>
      <c r="G7172" s="15">
        <f>IF($D7172=1,$B7172*100+$C7172,-1)</f>
        <v/>
      </c>
      <c r="H7172" s="15">
        <f>IF($D7172=1,$B7172,-1)</f>
        <v/>
      </c>
      <c r="I7172" s="15">
        <f>IF($D7172=1,$C7172,-1)</f>
        <v/>
      </c>
    </row>
    <row r="7173">
      <c r="A7173" s="33" t="n">
        <v>45590.75</v>
      </c>
      <c r="B7173" s="15">
        <f>WEEKDAY($A7173,2)</f>
        <v/>
      </c>
      <c r="C7173" s="15">
        <f>HOUR($A7173)</f>
        <v/>
      </c>
      <c r="D7173" s="15">
        <f>IF(AND($A7173&gt;=Instellingen!$B$6,$A7173&lt;Instellingen!$B$7),1,0)</f>
        <v/>
      </c>
      <c r="E7173" s="15">
        <f>COUNTIF(tData[BezoekStart],"&lt;"&amp;($A7173+1/24))-COUNTIF(tData[BezoekEind],"&lt;="&amp;$A7173)</f>
        <v/>
      </c>
      <c r="F7173" s="15">
        <f>COUNTIF(tData[BezoekLangStart],"&lt;"&amp;($A7173+1/24))-COUNTIF(tData[BezoekLangEind],"&lt;="&amp;$A7173)</f>
        <v/>
      </c>
      <c r="G7173" s="15">
        <f>IF($D7173=1,$B7173*100+$C7173,-1)</f>
        <v/>
      </c>
      <c r="H7173" s="15">
        <f>IF($D7173=1,$B7173,-1)</f>
        <v/>
      </c>
      <c r="I7173" s="15">
        <f>IF($D7173=1,$C7173,-1)</f>
        <v/>
      </c>
    </row>
    <row r="7174">
      <c r="A7174" s="33" t="n">
        <v>45590.79166666666</v>
      </c>
      <c r="B7174" s="15">
        <f>WEEKDAY($A7174,2)</f>
        <v/>
      </c>
      <c r="C7174" s="15">
        <f>HOUR($A7174)</f>
        <v/>
      </c>
      <c r="D7174" s="15">
        <f>IF(AND($A7174&gt;=Instellingen!$B$6,$A7174&lt;Instellingen!$B$7),1,0)</f>
        <v/>
      </c>
      <c r="E7174" s="15">
        <f>COUNTIF(tData[BezoekStart],"&lt;"&amp;($A7174+1/24))-COUNTIF(tData[BezoekEind],"&lt;="&amp;$A7174)</f>
        <v/>
      </c>
      <c r="F7174" s="15">
        <f>COUNTIF(tData[BezoekLangStart],"&lt;"&amp;($A7174+1/24))-COUNTIF(tData[BezoekLangEind],"&lt;="&amp;$A7174)</f>
        <v/>
      </c>
      <c r="G7174" s="15">
        <f>IF($D7174=1,$B7174*100+$C7174,-1)</f>
        <v/>
      </c>
      <c r="H7174" s="15">
        <f>IF($D7174=1,$B7174,-1)</f>
        <v/>
      </c>
      <c r="I7174" s="15">
        <f>IF($D7174=1,$C7174,-1)</f>
        <v/>
      </c>
    </row>
    <row r="7175">
      <c r="A7175" s="33" t="n">
        <v>45590.83333333334</v>
      </c>
      <c r="B7175" s="15">
        <f>WEEKDAY($A7175,2)</f>
        <v/>
      </c>
      <c r="C7175" s="15">
        <f>HOUR($A7175)</f>
        <v/>
      </c>
      <c r="D7175" s="15">
        <f>IF(AND($A7175&gt;=Instellingen!$B$6,$A7175&lt;Instellingen!$B$7),1,0)</f>
        <v/>
      </c>
      <c r="E7175" s="15">
        <f>COUNTIF(tData[BezoekStart],"&lt;"&amp;($A7175+1/24))-COUNTIF(tData[BezoekEind],"&lt;="&amp;$A7175)</f>
        <v/>
      </c>
      <c r="F7175" s="15">
        <f>COUNTIF(tData[BezoekLangStart],"&lt;"&amp;($A7175+1/24))-COUNTIF(tData[BezoekLangEind],"&lt;="&amp;$A7175)</f>
        <v/>
      </c>
      <c r="G7175" s="15">
        <f>IF($D7175=1,$B7175*100+$C7175,-1)</f>
        <v/>
      </c>
      <c r="H7175" s="15">
        <f>IF($D7175=1,$B7175,-1)</f>
        <v/>
      </c>
      <c r="I7175" s="15">
        <f>IF($D7175=1,$C7175,-1)</f>
        <v/>
      </c>
    </row>
    <row r="7176">
      <c r="A7176" s="33" t="n">
        <v>45590.875</v>
      </c>
      <c r="B7176" s="15">
        <f>WEEKDAY($A7176,2)</f>
        <v/>
      </c>
      <c r="C7176" s="15">
        <f>HOUR($A7176)</f>
        <v/>
      </c>
      <c r="D7176" s="15">
        <f>IF(AND($A7176&gt;=Instellingen!$B$6,$A7176&lt;Instellingen!$B$7),1,0)</f>
        <v/>
      </c>
      <c r="E7176" s="15">
        <f>COUNTIF(tData[BezoekStart],"&lt;"&amp;($A7176+1/24))-COUNTIF(tData[BezoekEind],"&lt;="&amp;$A7176)</f>
        <v/>
      </c>
      <c r="F7176" s="15">
        <f>COUNTIF(tData[BezoekLangStart],"&lt;"&amp;($A7176+1/24))-COUNTIF(tData[BezoekLangEind],"&lt;="&amp;$A7176)</f>
        <v/>
      </c>
      <c r="G7176" s="15">
        <f>IF($D7176=1,$B7176*100+$C7176,-1)</f>
        <v/>
      </c>
      <c r="H7176" s="15">
        <f>IF($D7176=1,$B7176,-1)</f>
        <v/>
      </c>
      <c r="I7176" s="15">
        <f>IF($D7176=1,$C7176,-1)</f>
        <v/>
      </c>
    </row>
    <row r="7177">
      <c r="A7177" s="33" t="n">
        <v>45590.91666666666</v>
      </c>
      <c r="B7177" s="15">
        <f>WEEKDAY($A7177,2)</f>
        <v/>
      </c>
      <c r="C7177" s="15">
        <f>HOUR($A7177)</f>
        <v/>
      </c>
      <c r="D7177" s="15">
        <f>IF(AND($A7177&gt;=Instellingen!$B$6,$A7177&lt;Instellingen!$B$7),1,0)</f>
        <v/>
      </c>
      <c r="E7177" s="15">
        <f>COUNTIF(tData[BezoekStart],"&lt;"&amp;($A7177+1/24))-COUNTIF(tData[BezoekEind],"&lt;="&amp;$A7177)</f>
        <v/>
      </c>
      <c r="F7177" s="15">
        <f>COUNTIF(tData[BezoekLangStart],"&lt;"&amp;($A7177+1/24))-COUNTIF(tData[BezoekLangEind],"&lt;="&amp;$A7177)</f>
        <v/>
      </c>
      <c r="G7177" s="15">
        <f>IF($D7177=1,$B7177*100+$C7177,-1)</f>
        <v/>
      </c>
      <c r="H7177" s="15">
        <f>IF($D7177=1,$B7177,-1)</f>
        <v/>
      </c>
      <c r="I7177" s="15">
        <f>IF($D7177=1,$C7177,-1)</f>
        <v/>
      </c>
    </row>
    <row r="7178">
      <c r="A7178" s="33" t="n">
        <v>45590.95833333334</v>
      </c>
      <c r="B7178" s="15">
        <f>WEEKDAY($A7178,2)</f>
        <v/>
      </c>
      <c r="C7178" s="15">
        <f>HOUR($A7178)</f>
        <v/>
      </c>
      <c r="D7178" s="15">
        <f>IF(AND($A7178&gt;=Instellingen!$B$6,$A7178&lt;Instellingen!$B$7),1,0)</f>
        <v/>
      </c>
      <c r="E7178" s="15">
        <f>COUNTIF(tData[BezoekStart],"&lt;"&amp;($A7178+1/24))-COUNTIF(tData[BezoekEind],"&lt;="&amp;$A7178)</f>
        <v/>
      </c>
      <c r="F7178" s="15">
        <f>COUNTIF(tData[BezoekLangStart],"&lt;"&amp;($A7178+1/24))-COUNTIF(tData[BezoekLangEind],"&lt;="&amp;$A7178)</f>
        <v/>
      </c>
      <c r="G7178" s="15">
        <f>IF($D7178=1,$B7178*100+$C7178,-1)</f>
        <v/>
      </c>
      <c r="H7178" s="15">
        <f>IF($D7178=1,$B7178,-1)</f>
        <v/>
      </c>
      <c r="I7178" s="15">
        <f>IF($D7178=1,$C7178,-1)</f>
        <v/>
      </c>
    </row>
    <row r="7179">
      <c r="A7179" s="33" t="n">
        <v>45591</v>
      </c>
      <c r="B7179" s="15">
        <f>WEEKDAY($A7179,2)</f>
        <v/>
      </c>
      <c r="C7179" s="15">
        <f>HOUR($A7179)</f>
        <v/>
      </c>
      <c r="D7179" s="15">
        <f>IF(AND($A7179&gt;=Instellingen!$B$6,$A7179&lt;Instellingen!$B$7),1,0)</f>
        <v/>
      </c>
      <c r="E7179" s="15">
        <f>COUNTIF(tData[BezoekStart],"&lt;"&amp;($A7179+1/24))-COUNTIF(tData[BezoekEind],"&lt;="&amp;$A7179)</f>
        <v/>
      </c>
      <c r="F7179" s="15">
        <f>COUNTIF(tData[BezoekLangStart],"&lt;"&amp;($A7179+1/24))-COUNTIF(tData[BezoekLangEind],"&lt;="&amp;$A7179)</f>
        <v/>
      </c>
      <c r="G7179" s="15">
        <f>IF($D7179=1,$B7179*100+$C7179,-1)</f>
        <v/>
      </c>
      <c r="H7179" s="15">
        <f>IF($D7179=1,$B7179,-1)</f>
        <v/>
      </c>
      <c r="I7179" s="15">
        <f>IF($D7179=1,$C7179,-1)</f>
        <v/>
      </c>
    </row>
    <row r="7180">
      <c r="A7180" s="33" t="n">
        <v>45591.04166666666</v>
      </c>
      <c r="B7180" s="15">
        <f>WEEKDAY($A7180,2)</f>
        <v/>
      </c>
      <c r="C7180" s="15">
        <f>HOUR($A7180)</f>
        <v/>
      </c>
      <c r="D7180" s="15">
        <f>IF(AND($A7180&gt;=Instellingen!$B$6,$A7180&lt;Instellingen!$B$7),1,0)</f>
        <v/>
      </c>
      <c r="E7180" s="15">
        <f>COUNTIF(tData[BezoekStart],"&lt;"&amp;($A7180+1/24))-COUNTIF(tData[BezoekEind],"&lt;="&amp;$A7180)</f>
        <v/>
      </c>
      <c r="F7180" s="15">
        <f>COUNTIF(tData[BezoekLangStart],"&lt;"&amp;($A7180+1/24))-COUNTIF(tData[BezoekLangEind],"&lt;="&amp;$A7180)</f>
        <v/>
      </c>
      <c r="G7180" s="15">
        <f>IF($D7180=1,$B7180*100+$C7180,-1)</f>
        <v/>
      </c>
      <c r="H7180" s="15">
        <f>IF($D7180=1,$B7180,-1)</f>
        <v/>
      </c>
      <c r="I7180" s="15">
        <f>IF($D7180=1,$C7180,-1)</f>
        <v/>
      </c>
    </row>
    <row r="7181">
      <c r="A7181" s="33" t="n">
        <v>45591.08333333334</v>
      </c>
      <c r="B7181" s="15">
        <f>WEEKDAY($A7181,2)</f>
        <v/>
      </c>
      <c r="C7181" s="15">
        <f>HOUR($A7181)</f>
        <v/>
      </c>
      <c r="D7181" s="15">
        <f>IF(AND($A7181&gt;=Instellingen!$B$6,$A7181&lt;Instellingen!$B$7),1,0)</f>
        <v/>
      </c>
      <c r="E7181" s="15">
        <f>COUNTIF(tData[BezoekStart],"&lt;"&amp;($A7181+1/24))-COUNTIF(tData[BezoekEind],"&lt;="&amp;$A7181)</f>
        <v/>
      </c>
      <c r="F7181" s="15">
        <f>COUNTIF(tData[BezoekLangStart],"&lt;"&amp;($A7181+1/24))-COUNTIF(tData[BezoekLangEind],"&lt;="&amp;$A7181)</f>
        <v/>
      </c>
      <c r="G7181" s="15">
        <f>IF($D7181=1,$B7181*100+$C7181,-1)</f>
        <v/>
      </c>
      <c r="H7181" s="15">
        <f>IF($D7181=1,$B7181,-1)</f>
        <v/>
      </c>
      <c r="I7181" s="15">
        <f>IF($D7181=1,$C7181,-1)</f>
        <v/>
      </c>
    </row>
    <row r="7182">
      <c r="A7182" s="33" t="n">
        <v>45591.125</v>
      </c>
      <c r="B7182" s="15">
        <f>WEEKDAY($A7182,2)</f>
        <v/>
      </c>
      <c r="C7182" s="15">
        <f>HOUR($A7182)</f>
        <v/>
      </c>
      <c r="D7182" s="15">
        <f>IF(AND($A7182&gt;=Instellingen!$B$6,$A7182&lt;Instellingen!$B$7),1,0)</f>
        <v/>
      </c>
      <c r="E7182" s="15">
        <f>COUNTIF(tData[BezoekStart],"&lt;"&amp;($A7182+1/24))-COUNTIF(tData[BezoekEind],"&lt;="&amp;$A7182)</f>
        <v/>
      </c>
      <c r="F7182" s="15">
        <f>COUNTIF(tData[BezoekLangStart],"&lt;"&amp;($A7182+1/24))-COUNTIF(tData[BezoekLangEind],"&lt;="&amp;$A7182)</f>
        <v/>
      </c>
      <c r="G7182" s="15">
        <f>IF($D7182=1,$B7182*100+$C7182,-1)</f>
        <v/>
      </c>
      <c r="H7182" s="15">
        <f>IF($D7182=1,$B7182,-1)</f>
        <v/>
      </c>
      <c r="I7182" s="15">
        <f>IF($D7182=1,$C7182,-1)</f>
        <v/>
      </c>
    </row>
    <row r="7183">
      <c r="A7183" s="33" t="n">
        <v>45591.16666666666</v>
      </c>
      <c r="B7183" s="15">
        <f>WEEKDAY($A7183,2)</f>
        <v/>
      </c>
      <c r="C7183" s="15">
        <f>HOUR($A7183)</f>
        <v/>
      </c>
      <c r="D7183" s="15">
        <f>IF(AND($A7183&gt;=Instellingen!$B$6,$A7183&lt;Instellingen!$B$7),1,0)</f>
        <v/>
      </c>
      <c r="E7183" s="15">
        <f>COUNTIF(tData[BezoekStart],"&lt;"&amp;($A7183+1/24))-COUNTIF(tData[BezoekEind],"&lt;="&amp;$A7183)</f>
        <v/>
      </c>
      <c r="F7183" s="15">
        <f>COUNTIF(tData[BezoekLangStart],"&lt;"&amp;($A7183+1/24))-COUNTIF(tData[BezoekLangEind],"&lt;="&amp;$A7183)</f>
        <v/>
      </c>
      <c r="G7183" s="15">
        <f>IF($D7183=1,$B7183*100+$C7183,-1)</f>
        <v/>
      </c>
      <c r="H7183" s="15">
        <f>IF($D7183=1,$B7183,-1)</f>
        <v/>
      </c>
      <c r="I7183" s="15">
        <f>IF($D7183=1,$C7183,-1)</f>
        <v/>
      </c>
    </row>
    <row r="7184">
      <c r="A7184" s="33" t="n">
        <v>45591.20833333334</v>
      </c>
      <c r="B7184" s="15">
        <f>WEEKDAY($A7184,2)</f>
        <v/>
      </c>
      <c r="C7184" s="15">
        <f>HOUR($A7184)</f>
        <v/>
      </c>
      <c r="D7184" s="15">
        <f>IF(AND($A7184&gt;=Instellingen!$B$6,$A7184&lt;Instellingen!$B$7),1,0)</f>
        <v/>
      </c>
      <c r="E7184" s="15">
        <f>COUNTIF(tData[BezoekStart],"&lt;"&amp;($A7184+1/24))-COUNTIF(tData[BezoekEind],"&lt;="&amp;$A7184)</f>
        <v/>
      </c>
      <c r="F7184" s="15">
        <f>COUNTIF(tData[BezoekLangStart],"&lt;"&amp;($A7184+1/24))-COUNTIF(tData[BezoekLangEind],"&lt;="&amp;$A7184)</f>
        <v/>
      </c>
      <c r="G7184" s="15">
        <f>IF($D7184=1,$B7184*100+$C7184,-1)</f>
        <v/>
      </c>
      <c r="H7184" s="15">
        <f>IF($D7184=1,$B7184,-1)</f>
        <v/>
      </c>
      <c r="I7184" s="15">
        <f>IF($D7184=1,$C7184,-1)</f>
        <v/>
      </c>
    </row>
    <row r="7185">
      <c r="A7185" s="33" t="n">
        <v>45591.25</v>
      </c>
      <c r="B7185" s="15">
        <f>WEEKDAY($A7185,2)</f>
        <v/>
      </c>
      <c r="C7185" s="15">
        <f>HOUR($A7185)</f>
        <v/>
      </c>
      <c r="D7185" s="15">
        <f>IF(AND($A7185&gt;=Instellingen!$B$6,$A7185&lt;Instellingen!$B$7),1,0)</f>
        <v/>
      </c>
      <c r="E7185" s="15">
        <f>COUNTIF(tData[BezoekStart],"&lt;"&amp;($A7185+1/24))-COUNTIF(tData[BezoekEind],"&lt;="&amp;$A7185)</f>
        <v/>
      </c>
      <c r="F7185" s="15">
        <f>COUNTIF(tData[BezoekLangStart],"&lt;"&amp;($A7185+1/24))-COUNTIF(tData[BezoekLangEind],"&lt;="&amp;$A7185)</f>
        <v/>
      </c>
      <c r="G7185" s="15">
        <f>IF($D7185=1,$B7185*100+$C7185,-1)</f>
        <v/>
      </c>
      <c r="H7185" s="15">
        <f>IF($D7185=1,$B7185,-1)</f>
        <v/>
      </c>
      <c r="I7185" s="15">
        <f>IF($D7185=1,$C7185,-1)</f>
        <v/>
      </c>
    </row>
    <row r="7186">
      <c r="A7186" s="33" t="n">
        <v>45591.29166666666</v>
      </c>
      <c r="B7186" s="15">
        <f>WEEKDAY($A7186,2)</f>
        <v/>
      </c>
      <c r="C7186" s="15">
        <f>HOUR($A7186)</f>
        <v/>
      </c>
      <c r="D7186" s="15">
        <f>IF(AND($A7186&gt;=Instellingen!$B$6,$A7186&lt;Instellingen!$B$7),1,0)</f>
        <v/>
      </c>
      <c r="E7186" s="15">
        <f>COUNTIF(tData[BezoekStart],"&lt;"&amp;($A7186+1/24))-COUNTIF(tData[BezoekEind],"&lt;="&amp;$A7186)</f>
        <v/>
      </c>
      <c r="F7186" s="15">
        <f>COUNTIF(tData[BezoekLangStart],"&lt;"&amp;($A7186+1/24))-COUNTIF(tData[BezoekLangEind],"&lt;="&amp;$A7186)</f>
        <v/>
      </c>
      <c r="G7186" s="15">
        <f>IF($D7186=1,$B7186*100+$C7186,-1)</f>
        <v/>
      </c>
      <c r="H7186" s="15">
        <f>IF($D7186=1,$B7186,-1)</f>
        <v/>
      </c>
      <c r="I7186" s="15">
        <f>IF($D7186=1,$C7186,-1)</f>
        <v/>
      </c>
    </row>
    <row r="7187">
      <c r="A7187" s="33" t="n">
        <v>45591.33333333334</v>
      </c>
      <c r="B7187" s="15">
        <f>WEEKDAY($A7187,2)</f>
        <v/>
      </c>
      <c r="C7187" s="15">
        <f>HOUR($A7187)</f>
        <v/>
      </c>
      <c r="D7187" s="15">
        <f>IF(AND($A7187&gt;=Instellingen!$B$6,$A7187&lt;Instellingen!$B$7),1,0)</f>
        <v/>
      </c>
      <c r="E7187" s="15">
        <f>COUNTIF(tData[BezoekStart],"&lt;"&amp;($A7187+1/24))-COUNTIF(tData[BezoekEind],"&lt;="&amp;$A7187)</f>
        <v/>
      </c>
      <c r="F7187" s="15">
        <f>COUNTIF(tData[BezoekLangStart],"&lt;"&amp;($A7187+1/24))-COUNTIF(tData[BezoekLangEind],"&lt;="&amp;$A7187)</f>
        <v/>
      </c>
      <c r="G7187" s="15">
        <f>IF($D7187=1,$B7187*100+$C7187,-1)</f>
        <v/>
      </c>
      <c r="H7187" s="15">
        <f>IF($D7187=1,$B7187,-1)</f>
        <v/>
      </c>
      <c r="I7187" s="15">
        <f>IF($D7187=1,$C7187,-1)</f>
        <v/>
      </c>
    </row>
    <row r="7188">
      <c r="A7188" s="33" t="n">
        <v>45591.375</v>
      </c>
      <c r="B7188" s="15">
        <f>WEEKDAY($A7188,2)</f>
        <v/>
      </c>
      <c r="C7188" s="15">
        <f>HOUR($A7188)</f>
        <v/>
      </c>
      <c r="D7188" s="15">
        <f>IF(AND($A7188&gt;=Instellingen!$B$6,$A7188&lt;Instellingen!$B$7),1,0)</f>
        <v/>
      </c>
      <c r="E7188" s="15">
        <f>COUNTIF(tData[BezoekStart],"&lt;"&amp;($A7188+1/24))-COUNTIF(tData[BezoekEind],"&lt;="&amp;$A7188)</f>
        <v/>
      </c>
      <c r="F7188" s="15">
        <f>COUNTIF(tData[BezoekLangStart],"&lt;"&amp;($A7188+1/24))-COUNTIF(tData[BezoekLangEind],"&lt;="&amp;$A7188)</f>
        <v/>
      </c>
      <c r="G7188" s="15">
        <f>IF($D7188=1,$B7188*100+$C7188,-1)</f>
        <v/>
      </c>
      <c r="H7188" s="15">
        <f>IF($D7188=1,$B7188,-1)</f>
        <v/>
      </c>
      <c r="I7188" s="15">
        <f>IF($D7188=1,$C7188,-1)</f>
        <v/>
      </c>
    </row>
    <row r="7189">
      <c r="A7189" s="33" t="n">
        <v>45591.41666666666</v>
      </c>
      <c r="B7189" s="15">
        <f>WEEKDAY($A7189,2)</f>
        <v/>
      </c>
      <c r="C7189" s="15">
        <f>HOUR($A7189)</f>
        <v/>
      </c>
      <c r="D7189" s="15">
        <f>IF(AND($A7189&gt;=Instellingen!$B$6,$A7189&lt;Instellingen!$B$7),1,0)</f>
        <v/>
      </c>
      <c r="E7189" s="15">
        <f>COUNTIF(tData[BezoekStart],"&lt;"&amp;($A7189+1/24))-COUNTIF(tData[BezoekEind],"&lt;="&amp;$A7189)</f>
        <v/>
      </c>
      <c r="F7189" s="15">
        <f>COUNTIF(tData[BezoekLangStart],"&lt;"&amp;($A7189+1/24))-COUNTIF(tData[BezoekLangEind],"&lt;="&amp;$A7189)</f>
        <v/>
      </c>
      <c r="G7189" s="15">
        <f>IF($D7189=1,$B7189*100+$C7189,-1)</f>
        <v/>
      </c>
      <c r="H7189" s="15">
        <f>IF($D7189=1,$B7189,-1)</f>
        <v/>
      </c>
      <c r="I7189" s="15">
        <f>IF($D7189=1,$C7189,-1)</f>
        <v/>
      </c>
    </row>
    <row r="7190">
      <c r="A7190" s="33" t="n">
        <v>45591.45833333334</v>
      </c>
      <c r="B7190" s="15">
        <f>WEEKDAY($A7190,2)</f>
        <v/>
      </c>
      <c r="C7190" s="15">
        <f>HOUR($A7190)</f>
        <v/>
      </c>
      <c r="D7190" s="15">
        <f>IF(AND($A7190&gt;=Instellingen!$B$6,$A7190&lt;Instellingen!$B$7),1,0)</f>
        <v/>
      </c>
      <c r="E7190" s="15">
        <f>COUNTIF(tData[BezoekStart],"&lt;"&amp;($A7190+1/24))-COUNTIF(tData[BezoekEind],"&lt;="&amp;$A7190)</f>
        <v/>
      </c>
      <c r="F7190" s="15">
        <f>COUNTIF(tData[BezoekLangStart],"&lt;"&amp;($A7190+1/24))-COUNTIF(tData[BezoekLangEind],"&lt;="&amp;$A7190)</f>
        <v/>
      </c>
      <c r="G7190" s="15">
        <f>IF($D7190=1,$B7190*100+$C7190,-1)</f>
        <v/>
      </c>
      <c r="H7190" s="15">
        <f>IF($D7190=1,$B7190,-1)</f>
        <v/>
      </c>
      <c r="I7190" s="15">
        <f>IF($D7190=1,$C7190,-1)</f>
        <v/>
      </c>
    </row>
    <row r="7191">
      <c r="A7191" s="33" t="n">
        <v>45591.5</v>
      </c>
      <c r="B7191" s="15">
        <f>WEEKDAY($A7191,2)</f>
        <v/>
      </c>
      <c r="C7191" s="15">
        <f>HOUR($A7191)</f>
        <v/>
      </c>
      <c r="D7191" s="15">
        <f>IF(AND($A7191&gt;=Instellingen!$B$6,$A7191&lt;Instellingen!$B$7),1,0)</f>
        <v/>
      </c>
      <c r="E7191" s="15">
        <f>COUNTIF(tData[BezoekStart],"&lt;"&amp;($A7191+1/24))-COUNTIF(tData[BezoekEind],"&lt;="&amp;$A7191)</f>
        <v/>
      </c>
      <c r="F7191" s="15">
        <f>COUNTIF(tData[BezoekLangStart],"&lt;"&amp;($A7191+1/24))-COUNTIF(tData[BezoekLangEind],"&lt;="&amp;$A7191)</f>
        <v/>
      </c>
      <c r="G7191" s="15">
        <f>IF($D7191=1,$B7191*100+$C7191,-1)</f>
        <v/>
      </c>
      <c r="H7191" s="15">
        <f>IF($D7191=1,$B7191,-1)</f>
        <v/>
      </c>
      <c r="I7191" s="15">
        <f>IF($D7191=1,$C7191,-1)</f>
        <v/>
      </c>
    </row>
    <row r="7192">
      <c r="A7192" s="33" t="n">
        <v>45591.54166666666</v>
      </c>
      <c r="B7192" s="15">
        <f>WEEKDAY($A7192,2)</f>
        <v/>
      </c>
      <c r="C7192" s="15">
        <f>HOUR($A7192)</f>
        <v/>
      </c>
      <c r="D7192" s="15">
        <f>IF(AND($A7192&gt;=Instellingen!$B$6,$A7192&lt;Instellingen!$B$7),1,0)</f>
        <v/>
      </c>
      <c r="E7192" s="15">
        <f>COUNTIF(tData[BezoekStart],"&lt;"&amp;($A7192+1/24))-COUNTIF(tData[BezoekEind],"&lt;="&amp;$A7192)</f>
        <v/>
      </c>
      <c r="F7192" s="15">
        <f>COUNTIF(tData[BezoekLangStart],"&lt;"&amp;($A7192+1/24))-COUNTIF(tData[BezoekLangEind],"&lt;="&amp;$A7192)</f>
        <v/>
      </c>
      <c r="G7192" s="15">
        <f>IF($D7192=1,$B7192*100+$C7192,-1)</f>
        <v/>
      </c>
      <c r="H7192" s="15">
        <f>IF($D7192=1,$B7192,-1)</f>
        <v/>
      </c>
      <c r="I7192" s="15">
        <f>IF($D7192=1,$C7192,-1)</f>
        <v/>
      </c>
    </row>
    <row r="7193">
      <c r="A7193" s="33" t="n">
        <v>45591.58333333334</v>
      </c>
      <c r="B7193" s="15">
        <f>WEEKDAY($A7193,2)</f>
        <v/>
      </c>
      <c r="C7193" s="15">
        <f>HOUR($A7193)</f>
        <v/>
      </c>
      <c r="D7193" s="15">
        <f>IF(AND($A7193&gt;=Instellingen!$B$6,$A7193&lt;Instellingen!$B$7),1,0)</f>
        <v/>
      </c>
      <c r="E7193" s="15">
        <f>COUNTIF(tData[BezoekStart],"&lt;"&amp;($A7193+1/24))-COUNTIF(tData[BezoekEind],"&lt;="&amp;$A7193)</f>
        <v/>
      </c>
      <c r="F7193" s="15">
        <f>COUNTIF(tData[BezoekLangStart],"&lt;"&amp;($A7193+1/24))-COUNTIF(tData[BezoekLangEind],"&lt;="&amp;$A7193)</f>
        <v/>
      </c>
      <c r="G7193" s="15">
        <f>IF($D7193=1,$B7193*100+$C7193,-1)</f>
        <v/>
      </c>
      <c r="H7193" s="15">
        <f>IF($D7193=1,$B7193,-1)</f>
        <v/>
      </c>
      <c r="I7193" s="15">
        <f>IF($D7193=1,$C7193,-1)</f>
        <v/>
      </c>
    </row>
    <row r="7194">
      <c r="A7194" s="33" t="n">
        <v>45591.625</v>
      </c>
      <c r="B7194" s="15">
        <f>WEEKDAY($A7194,2)</f>
        <v/>
      </c>
      <c r="C7194" s="15">
        <f>HOUR($A7194)</f>
        <v/>
      </c>
      <c r="D7194" s="15">
        <f>IF(AND($A7194&gt;=Instellingen!$B$6,$A7194&lt;Instellingen!$B$7),1,0)</f>
        <v/>
      </c>
      <c r="E7194" s="15">
        <f>COUNTIF(tData[BezoekStart],"&lt;"&amp;($A7194+1/24))-COUNTIF(tData[BezoekEind],"&lt;="&amp;$A7194)</f>
        <v/>
      </c>
      <c r="F7194" s="15">
        <f>COUNTIF(tData[BezoekLangStart],"&lt;"&amp;($A7194+1/24))-COUNTIF(tData[BezoekLangEind],"&lt;="&amp;$A7194)</f>
        <v/>
      </c>
      <c r="G7194" s="15">
        <f>IF($D7194=1,$B7194*100+$C7194,-1)</f>
        <v/>
      </c>
      <c r="H7194" s="15">
        <f>IF($D7194=1,$B7194,-1)</f>
        <v/>
      </c>
      <c r="I7194" s="15">
        <f>IF($D7194=1,$C7194,-1)</f>
        <v/>
      </c>
    </row>
    <row r="7195">
      <c r="A7195" s="33" t="n">
        <v>45591.66666666666</v>
      </c>
      <c r="B7195" s="15">
        <f>WEEKDAY($A7195,2)</f>
        <v/>
      </c>
      <c r="C7195" s="15">
        <f>HOUR($A7195)</f>
        <v/>
      </c>
      <c r="D7195" s="15">
        <f>IF(AND($A7195&gt;=Instellingen!$B$6,$A7195&lt;Instellingen!$B$7),1,0)</f>
        <v/>
      </c>
      <c r="E7195" s="15">
        <f>COUNTIF(tData[BezoekStart],"&lt;"&amp;($A7195+1/24))-COUNTIF(tData[BezoekEind],"&lt;="&amp;$A7195)</f>
        <v/>
      </c>
      <c r="F7195" s="15">
        <f>COUNTIF(tData[BezoekLangStart],"&lt;"&amp;($A7195+1/24))-COUNTIF(tData[BezoekLangEind],"&lt;="&amp;$A7195)</f>
        <v/>
      </c>
      <c r="G7195" s="15">
        <f>IF($D7195=1,$B7195*100+$C7195,-1)</f>
        <v/>
      </c>
      <c r="H7195" s="15">
        <f>IF($D7195=1,$B7195,-1)</f>
        <v/>
      </c>
      <c r="I7195" s="15">
        <f>IF($D7195=1,$C7195,-1)</f>
        <v/>
      </c>
    </row>
    <row r="7196">
      <c r="A7196" s="33" t="n">
        <v>45591.70833333334</v>
      </c>
      <c r="B7196" s="15">
        <f>WEEKDAY($A7196,2)</f>
        <v/>
      </c>
      <c r="C7196" s="15">
        <f>HOUR($A7196)</f>
        <v/>
      </c>
      <c r="D7196" s="15">
        <f>IF(AND($A7196&gt;=Instellingen!$B$6,$A7196&lt;Instellingen!$B$7),1,0)</f>
        <v/>
      </c>
      <c r="E7196" s="15">
        <f>COUNTIF(tData[BezoekStart],"&lt;"&amp;($A7196+1/24))-COUNTIF(tData[BezoekEind],"&lt;="&amp;$A7196)</f>
        <v/>
      </c>
      <c r="F7196" s="15">
        <f>COUNTIF(tData[BezoekLangStart],"&lt;"&amp;($A7196+1/24))-COUNTIF(tData[BezoekLangEind],"&lt;="&amp;$A7196)</f>
        <v/>
      </c>
      <c r="G7196" s="15">
        <f>IF($D7196=1,$B7196*100+$C7196,-1)</f>
        <v/>
      </c>
      <c r="H7196" s="15">
        <f>IF($D7196=1,$B7196,-1)</f>
        <v/>
      </c>
      <c r="I7196" s="15">
        <f>IF($D7196=1,$C7196,-1)</f>
        <v/>
      </c>
    </row>
    <row r="7197">
      <c r="A7197" s="33" t="n">
        <v>45591.75</v>
      </c>
      <c r="B7197" s="15">
        <f>WEEKDAY($A7197,2)</f>
        <v/>
      </c>
      <c r="C7197" s="15">
        <f>HOUR($A7197)</f>
        <v/>
      </c>
      <c r="D7197" s="15">
        <f>IF(AND($A7197&gt;=Instellingen!$B$6,$A7197&lt;Instellingen!$B$7),1,0)</f>
        <v/>
      </c>
      <c r="E7197" s="15">
        <f>COUNTIF(tData[BezoekStart],"&lt;"&amp;($A7197+1/24))-COUNTIF(tData[BezoekEind],"&lt;="&amp;$A7197)</f>
        <v/>
      </c>
      <c r="F7197" s="15">
        <f>COUNTIF(tData[BezoekLangStart],"&lt;"&amp;($A7197+1/24))-COUNTIF(tData[BezoekLangEind],"&lt;="&amp;$A7197)</f>
        <v/>
      </c>
      <c r="G7197" s="15">
        <f>IF($D7197=1,$B7197*100+$C7197,-1)</f>
        <v/>
      </c>
      <c r="H7197" s="15">
        <f>IF($D7197=1,$B7197,-1)</f>
        <v/>
      </c>
      <c r="I7197" s="15">
        <f>IF($D7197=1,$C7197,-1)</f>
        <v/>
      </c>
    </row>
    <row r="7198">
      <c r="A7198" s="33" t="n">
        <v>45591.79166666666</v>
      </c>
      <c r="B7198" s="15">
        <f>WEEKDAY($A7198,2)</f>
        <v/>
      </c>
      <c r="C7198" s="15">
        <f>HOUR($A7198)</f>
        <v/>
      </c>
      <c r="D7198" s="15">
        <f>IF(AND($A7198&gt;=Instellingen!$B$6,$A7198&lt;Instellingen!$B$7),1,0)</f>
        <v/>
      </c>
      <c r="E7198" s="15">
        <f>COUNTIF(tData[BezoekStart],"&lt;"&amp;($A7198+1/24))-COUNTIF(tData[BezoekEind],"&lt;="&amp;$A7198)</f>
        <v/>
      </c>
      <c r="F7198" s="15">
        <f>COUNTIF(tData[BezoekLangStart],"&lt;"&amp;($A7198+1/24))-COUNTIF(tData[BezoekLangEind],"&lt;="&amp;$A7198)</f>
        <v/>
      </c>
      <c r="G7198" s="15">
        <f>IF($D7198=1,$B7198*100+$C7198,-1)</f>
        <v/>
      </c>
      <c r="H7198" s="15">
        <f>IF($D7198=1,$B7198,-1)</f>
        <v/>
      </c>
      <c r="I7198" s="15">
        <f>IF($D7198=1,$C7198,-1)</f>
        <v/>
      </c>
    </row>
    <row r="7199">
      <c r="A7199" s="33" t="n">
        <v>45591.83333333334</v>
      </c>
      <c r="B7199" s="15">
        <f>WEEKDAY($A7199,2)</f>
        <v/>
      </c>
      <c r="C7199" s="15">
        <f>HOUR($A7199)</f>
        <v/>
      </c>
      <c r="D7199" s="15">
        <f>IF(AND($A7199&gt;=Instellingen!$B$6,$A7199&lt;Instellingen!$B$7),1,0)</f>
        <v/>
      </c>
      <c r="E7199" s="15">
        <f>COUNTIF(tData[BezoekStart],"&lt;"&amp;($A7199+1/24))-COUNTIF(tData[BezoekEind],"&lt;="&amp;$A7199)</f>
        <v/>
      </c>
      <c r="F7199" s="15">
        <f>COUNTIF(tData[BezoekLangStart],"&lt;"&amp;($A7199+1/24))-COUNTIF(tData[BezoekLangEind],"&lt;="&amp;$A7199)</f>
        <v/>
      </c>
      <c r="G7199" s="15">
        <f>IF($D7199=1,$B7199*100+$C7199,-1)</f>
        <v/>
      </c>
      <c r="H7199" s="15">
        <f>IF($D7199=1,$B7199,-1)</f>
        <v/>
      </c>
      <c r="I7199" s="15">
        <f>IF($D7199=1,$C7199,-1)</f>
        <v/>
      </c>
    </row>
    <row r="7200">
      <c r="A7200" s="33" t="n">
        <v>45591.875</v>
      </c>
      <c r="B7200" s="15">
        <f>WEEKDAY($A7200,2)</f>
        <v/>
      </c>
      <c r="C7200" s="15">
        <f>HOUR($A7200)</f>
        <v/>
      </c>
      <c r="D7200" s="15">
        <f>IF(AND($A7200&gt;=Instellingen!$B$6,$A7200&lt;Instellingen!$B$7),1,0)</f>
        <v/>
      </c>
      <c r="E7200" s="15">
        <f>COUNTIF(tData[BezoekStart],"&lt;"&amp;($A7200+1/24))-COUNTIF(tData[BezoekEind],"&lt;="&amp;$A7200)</f>
        <v/>
      </c>
      <c r="F7200" s="15">
        <f>COUNTIF(tData[BezoekLangStart],"&lt;"&amp;($A7200+1/24))-COUNTIF(tData[BezoekLangEind],"&lt;="&amp;$A7200)</f>
        <v/>
      </c>
      <c r="G7200" s="15">
        <f>IF($D7200=1,$B7200*100+$C7200,-1)</f>
        <v/>
      </c>
      <c r="H7200" s="15">
        <f>IF($D7200=1,$B7200,-1)</f>
        <v/>
      </c>
      <c r="I7200" s="15">
        <f>IF($D7200=1,$C7200,-1)</f>
        <v/>
      </c>
    </row>
    <row r="7201">
      <c r="A7201" s="33" t="n">
        <v>45591.91666666666</v>
      </c>
      <c r="B7201" s="15">
        <f>WEEKDAY($A7201,2)</f>
        <v/>
      </c>
      <c r="C7201" s="15">
        <f>HOUR($A7201)</f>
        <v/>
      </c>
      <c r="D7201" s="15">
        <f>IF(AND($A7201&gt;=Instellingen!$B$6,$A7201&lt;Instellingen!$B$7),1,0)</f>
        <v/>
      </c>
      <c r="E7201" s="15">
        <f>COUNTIF(tData[BezoekStart],"&lt;"&amp;($A7201+1/24))-COUNTIF(tData[BezoekEind],"&lt;="&amp;$A7201)</f>
        <v/>
      </c>
      <c r="F7201" s="15">
        <f>COUNTIF(tData[BezoekLangStart],"&lt;"&amp;($A7201+1/24))-COUNTIF(tData[BezoekLangEind],"&lt;="&amp;$A7201)</f>
        <v/>
      </c>
      <c r="G7201" s="15">
        <f>IF($D7201=1,$B7201*100+$C7201,-1)</f>
        <v/>
      </c>
      <c r="H7201" s="15">
        <f>IF($D7201=1,$B7201,-1)</f>
        <v/>
      </c>
      <c r="I7201" s="15">
        <f>IF($D7201=1,$C7201,-1)</f>
        <v/>
      </c>
    </row>
    <row r="7202">
      <c r="A7202" s="33" t="n">
        <v>45591.95833333334</v>
      </c>
      <c r="B7202" s="15">
        <f>WEEKDAY($A7202,2)</f>
        <v/>
      </c>
      <c r="C7202" s="15">
        <f>HOUR($A7202)</f>
        <v/>
      </c>
      <c r="D7202" s="15">
        <f>IF(AND($A7202&gt;=Instellingen!$B$6,$A7202&lt;Instellingen!$B$7),1,0)</f>
        <v/>
      </c>
      <c r="E7202" s="15">
        <f>COUNTIF(tData[BezoekStart],"&lt;"&amp;($A7202+1/24))-COUNTIF(tData[BezoekEind],"&lt;="&amp;$A7202)</f>
        <v/>
      </c>
      <c r="F7202" s="15">
        <f>COUNTIF(tData[BezoekLangStart],"&lt;"&amp;($A7202+1/24))-COUNTIF(tData[BezoekLangEind],"&lt;="&amp;$A7202)</f>
        <v/>
      </c>
      <c r="G7202" s="15">
        <f>IF($D7202=1,$B7202*100+$C7202,-1)</f>
        <v/>
      </c>
      <c r="H7202" s="15">
        <f>IF($D7202=1,$B7202,-1)</f>
        <v/>
      </c>
      <c r="I7202" s="15">
        <f>IF($D7202=1,$C7202,-1)</f>
        <v/>
      </c>
    </row>
    <row r="7203">
      <c r="A7203" s="33" t="n">
        <v>45592</v>
      </c>
      <c r="B7203" s="15">
        <f>WEEKDAY($A7203,2)</f>
        <v/>
      </c>
      <c r="C7203" s="15">
        <f>HOUR($A7203)</f>
        <v/>
      </c>
      <c r="D7203" s="15">
        <f>IF(AND($A7203&gt;=Instellingen!$B$6,$A7203&lt;Instellingen!$B$7),1,0)</f>
        <v/>
      </c>
      <c r="E7203" s="15">
        <f>COUNTIF(tData[BezoekStart],"&lt;"&amp;($A7203+1/24))-COUNTIF(tData[BezoekEind],"&lt;="&amp;$A7203)</f>
        <v/>
      </c>
      <c r="F7203" s="15">
        <f>COUNTIF(tData[BezoekLangStart],"&lt;"&amp;($A7203+1/24))-COUNTIF(tData[BezoekLangEind],"&lt;="&amp;$A7203)</f>
        <v/>
      </c>
      <c r="G7203" s="15">
        <f>IF($D7203=1,$B7203*100+$C7203,-1)</f>
        <v/>
      </c>
      <c r="H7203" s="15">
        <f>IF($D7203=1,$B7203,-1)</f>
        <v/>
      </c>
      <c r="I7203" s="15">
        <f>IF($D7203=1,$C7203,-1)</f>
        <v/>
      </c>
    </row>
    <row r="7204">
      <c r="A7204" s="33" t="n">
        <v>45592.04166666666</v>
      </c>
      <c r="B7204" s="15">
        <f>WEEKDAY($A7204,2)</f>
        <v/>
      </c>
      <c r="C7204" s="15">
        <f>HOUR($A7204)</f>
        <v/>
      </c>
      <c r="D7204" s="15">
        <f>IF(AND($A7204&gt;=Instellingen!$B$6,$A7204&lt;Instellingen!$B$7),1,0)</f>
        <v/>
      </c>
      <c r="E7204" s="15">
        <f>COUNTIF(tData[BezoekStart],"&lt;"&amp;($A7204+1/24))-COUNTIF(tData[BezoekEind],"&lt;="&amp;$A7204)</f>
        <v/>
      </c>
      <c r="F7204" s="15">
        <f>COUNTIF(tData[BezoekLangStart],"&lt;"&amp;($A7204+1/24))-COUNTIF(tData[BezoekLangEind],"&lt;="&amp;$A7204)</f>
        <v/>
      </c>
      <c r="G7204" s="15">
        <f>IF($D7204=1,$B7204*100+$C7204,-1)</f>
        <v/>
      </c>
      <c r="H7204" s="15">
        <f>IF($D7204=1,$B7204,-1)</f>
        <v/>
      </c>
      <c r="I7204" s="15">
        <f>IF($D7204=1,$C7204,-1)</f>
        <v/>
      </c>
    </row>
    <row r="7205">
      <c r="A7205" s="33" t="n">
        <v>45592.08333333334</v>
      </c>
      <c r="B7205" s="15">
        <f>WEEKDAY($A7205,2)</f>
        <v/>
      </c>
      <c r="C7205" s="15">
        <f>HOUR($A7205)</f>
        <v/>
      </c>
      <c r="D7205" s="15">
        <f>IF(AND($A7205&gt;=Instellingen!$B$6,$A7205&lt;Instellingen!$B$7),1,0)</f>
        <v/>
      </c>
      <c r="E7205" s="15">
        <f>COUNTIF(tData[BezoekStart],"&lt;"&amp;($A7205+1/24))-COUNTIF(tData[BezoekEind],"&lt;="&amp;$A7205)</f>
        <v/>
      </c>
      <c r="F7205" s="15">
        <f>COUNTIF(tData[BezoekLangStart],"&lt;"&amp;($A7205+1/24))-COUNTIF(tData[BezoekLangEind],"&lt;="&amp;$A7205)</f>
        <v/>
      </c>
      <c r="G7205" s="15">
        <f>IF($D7205=1,$B7205*100+$C7205,-1)</f>
        <v/>
      </c>
      <c r="H7205" s="15">
        <f>IF($D7205=1,$B7205,-1)</f>
        <v/>
      </c>
      <c r="I7205" s="15">
        <f>IF($D7205=1,$C7205,-1)</f>
        <v/>
      </c>
    </row>
    <row r="7206">
      <c r="A7206" s="33" t="n">
        <v>45592.125</v>
      </c>
      <c r="B7206" s="15">
        <f>WEEKDAY($A7206,2)</f>
        <v/>
      </c>
      <c r="C7206" s="15">
        <f>HOUR($A7206)</f>
        <v/>
      </c>
      <c r="D7206" s="15">
        <f>IF(AND($A7206&gt;=Instellingen!$B$6,$A7206&lt;Instellingen!$B$7),1,0)</f>
        <v/>
      </c>
      <c r="E7206" s="15">
        <f>COUNTIF(tData[BezoekStart],"&lt;"&amp;($A7206+1/24))-COUNTIF(tData[BezoekEind],"&lt;="&amp;$A7206)</f>
        <v/>
      </c>
      <c r="F7206" s="15">
        <f>COUNTIF(tData[BezoekLangStart],"&lt;"&amp;($A7206+1/24))-COUNTIF(tData[BezoekLangEind],"&lt;="&amp;$A7206)</f>
        <v/>
      </c>
      <c r="G7206" s="15">
        <f>IF($D7206=1,$B7206*100+$C7206,-1)</f>
        <v/>
      </c>
      <c r="H7206" s="15">
        <f>IF($D7206=1,$B7206,-1)</f>
        <v/>
      </c>
      <c r="I7206" s="15">
        <f>IF($D7206=1,$C7206,-1)</f>
        <v/>
      </c>
    </row>
    <row r="7207">
      <c r="A7207" s="33" t="n">
        <v>45592.16666666666</v>
      </c>
      <c r="B7207" s="15">
        <f>WEEKDAY($A7207,2)</f>
        <v/>
      </c>
      <c r="C7207" s="15">
        <f>HOUR($A7207)</f>
        <v/>
      </c>
      <c r="D7207" s="15">
        <f>IF(AND($A7207&gt;=Instellingen!$B$6,$A7207&lt;Instellingen!$B$7),1,0)</f>
        <v/>
      </c>
      <c r="E7207" s="15">
        <f>COUNTIF(tData[BezoekStart],"&lt;"&amp;($A7207+1/24))-COUNTIF(tData[BezoekEind],"&lt;="&amp;$A7207)</f>
        <v/>
      </c>
      <c r="F7207" s="15">
        <f>COUNTIF(tData[BezoekLangStart],"&lt;"&amp;($A7207+1/24))-COUNTIF(tData[BezoekLangEind],"&lt;="&amp;$A7207)</f>
        <v/>
      </c>
      <c r="G7207" s="15">
        <f>IF($D7207=1,$B7207*100+$C7207,-1)</f>
        <v/>
      </c>
      <c r="H7207" s="15">
        <f>IF($D7207=1,$B7207,-1)</f>
        <v/>
      </c>
      <c r="I7207" s="15">
        <f>IF($D7207=1,$C7207,-1)</f>
        <v/>
      </c>
    </row>
    <row r="7208">
      <c r="A7208" s="33" t="n">
        <v>45592.20833333334</v>
      </c>
      <c r="B7208" s="15">
        <f>WEEKDAY($A7208,2)</f>
        <v/>
      </c>
      <c r="C7208" s="15">
        <f>HOUR($A7208)</f>
        <v/>
      </c>
      <c r="D7208" s="15">
        <f>IF(AND($A7208&gt;=Instellingen!$B$6,$A7208&lt;Instellingen!$B$7),1,0)</f>
        <v/>
      </c>
      <c r="E7208" s="15">
        <f>COUNTIF(tData[BezoekStart],"&lt;"&amp;($A7208+1/24))-COUNTIF(tData[BezoekEind],"&lt;="&amp;$A7208)</f>
        <v/>
      </c>
      <c r="F7208" s="15">
        <f>COUNTIF(tData[BezoekLangStart],"&lt;"&amp;($A7208+1/24))-COUNTIF(tData[BezoekLangEind],"&lt;="&amp;$A7208)</f>
        <v/>
      </c>
      <c r="G7208" s="15">
        <f>IF($D7208=1,$B7208*100+$C7208,-1)</f>
        <v/>
      </c>
      <c r="H7208" s="15">
        <f>IF($D7208=1,$B7208,-1)</f>
        <v/>
      </c>
      <c r="I7208" s="15">
        <f>IF($D7208=1,$C7208,-1)</f>
        <v/>
      </c>
    </row>
    <row r="7209">
      <c r="A7209" s="33" t="n">
        <v>45592.25</v>
      </c>
      <c r="B7209" s="15">
        <f>WEEKDAY($A7209,2)</f>
        <v/>
      </c>
      <c r="C7209" s="15">
        <f>HOUR($A7209)</f>
        <v/>
      </c>
      <c r="D7209" s="15">
        <f>IF(AND($A7209&gt;=Instellingen!$B$6,$A7209&lt;Instellingen!$B$7),1,0)</f>
        <v/>
      </c>
      <c r="E7209" s="15">
        <f>COUNTIF(tData[BezoekStart],"&lt;"&amp;($A7209+1/24))-COUNTIF(tData[BezoekEind],"&lt;="&amp;$A7209)</f>
        <v/>
      </c>
      <c r="F7209" s="15">
        <f>COUNTIF(tData[BezoekLangStart],"&lt;"&amp;($A7209+1/24))-COUNTIF(tData[BezoekLangEind],"&lt;="&amp;$A7209)</f>
        <v/>
      </c>
      <c r="G7209" s="15">
        <f>IF($D7209=1,$B7209*100+$C7209,-1)</f>
        <v/>
      </c>
      <c r="H7209" s="15">
        <f>IF($D7209=1,$B7209,-1)</f>
        <v/>
      </c>
      <c r="I7209" s="15">
        <f>IF($D7209=1,$C7209,-1)</f>
        <v/>
      </c>
    </row>
    <row r="7210">
      <c r="A7210" s="33" t="n">
        <v>45592.29166666666</v>
      </c>
      <c r="B7210" s="15">
        <f>WEEKDAY($A7210,2)</f>
        <v/>
      </c>
      <c r="C7210" s="15">
        <f>HOUR($A7210)</f>
        <v/>
      </c>
      <c r="D7210" s="15">
        <f>IF(AND($A7210&gt;=Instellingen!$B$6,$A7210&lt;Instellingen!$B$7),1,0)</f>
        <v/>
      </c>
      <c r="E7210" s="15">
        <f>COUNTIF(tData[BezoekStart],"&lt;"&amp;($A7210+1/24))-COUNTIF(tData[BezoekEind],"&lt;="&amp;$A7210)</f>
        <v/>
      </c>
      <c r="F7210" s="15">
        <f>COUNTIF(tData[BezoekLangStart],"&lt;"&amp;($A7210+1/24))-COUNTIF(tData[BezoekLangEind],"&lt;="&amp;$A7210)</f>
        <v/>
      </c>
      <c r="G7210" s="15">
        <f>IF($D7210=1,$B7210*100+$C7210,-1)</f>
        <v/>
      </c>
      <c r="H7210" s="15">
        <f>IF($D7210=1,$B7210,-1)</f>
        <v/>
      </c>
      <c r="I7210" s="15">
        <f>IF($D7210=1,$C7210,-1)</f>
        <v/>
      </c>
    </row>
    <row r="7211">
      <c r="A7211" s="33" t="n">
        <v>45592.33333333334</v>
      </c>
      <c r="B7211" s="15">
        <f>WEEKDAY($A7211,2)</f>
        <v/>
      </c>
      <c r="C7211" s="15">
        <f>HOUR($A7211)</f>
        <v/>
      </c>
      <c r="D7211" s="15">
        <f>IF(AND($A7211&gt;=Instellingen!$B$6,$A7211&lt;Instellingen!$B$7),1,0)</f>
        <v/>
      </c>
      <c r="E7211" s="15">
        <f>COUNTIF(tData[BezoekStart],"&lt;"&amp;($A7211+1/24))-COUNTIF(tData[BezoekEind],"&lt;="&amp;$A7211)</f>
        <v/>
      </c>
      <c r="F7211" s="15">
        <f>COUNTIF(tData[BezoekLangStart],"&lt;"&amp;($A7211+1/24))-COUNTIF(tData[BezoekLangEind],"&lt;="&amp;$A7211)</f>
        <v/>
      </c>
      <c r="G7211" s="15">
        <f>IF($D7211=1,$B7211*100+$C7211,-1)</f>
        <v/>
      </c>
      <c r="H7211" s="15">
        <f>IF($D7211=1,$B7211,-1)</f>
        <v/>
      </c>
      <c r="I7211" s="15">
        <f>IF($D7211=1,$C7211,-1)</f>
        <v/>
      </c>
    </row>
    <row r="7212">
      <c r="A7212" s="33" t="n">
        <v>45592.375</v>
      </c>
      <c r="B7212" s="15">
        <f>WEEKDAY($A7212,2)</f>
        <v/>
      </c>
      <c r="C7212" s="15">
        <f>HOUR($A7212)</f>
        <v/>
      </c>
      <c r="D7212" s="15">
        <f>IF(AND($A7212&gt;=Instellingen!$B$6,$A7212&lt;Instellingen!$B$7),1,0)</f>
        <v/>
      </c>
      <c r="E7212" s="15">
        <f>COUNTIF(tData[BezoekStart],"&lt;"&amp;($A7212+1/24))-COUNTIF(tData[BezoekEind],"&lt;="&amp;$A7212)</f>
        <v/>
      </c>
      <c r="F7212" s="15">
        <f>COUNTIF(tData[BezoekLangStart],"&lt;"&amp;($A7212+1/24))-COUNTIF(tData[BezoekLangEind],"&lt;="&amp;$A7212)</f>
        <v/>
      </c>
      <c r="G7212" s="15">
        <f>IF($D7212=1,$B7212*100+$C7212,-1)</f>
        <v/>
      </c>
      <c r="H7212" s="15">
        <f>IF($D7212=1,$B7212,-1)</f>
        <v/>
      </c>
      <c r="I7212" s="15">
        <f>IF($D7212=1,$C7212,-1)</f>
        <v/>
      </c>
    </row>
    <row r="7213">
      <c r="A7213" s="33" t="n">
        <v>45592.41666666666</v>
      </c>
      <c r="B7213" s="15">
        <f>WEEKDAY($A7213,2)</f>
        <v/>
      </c>
      <c r="C7213" s="15">
        <f>HOUR($A7213)</f>
        <v/>
      </c>
      <c r="D7213" s="15">
        <f>IF(AND($A7213&gt;=Instellingen!$B$6,$A7213&lt;Instellingen!$B$7),1,0)</f>
        <v/>
      </c>
      <c r="E7213" s="15">
        <f>COUNTIF(tData[BezoekStart],"&lt;"&amp;($A7213+1/24))-COUNTIF(tData[BezoekEind],"&lt;="&amp;$A7213)</f>
        <v/>
      </c>
      <c r="F7213" s="15">
        <f>COUNTIF(tData[BezoekLangStart],"&lt;"&amp;($A7213+1/24))-COUNTIF(tData[BezoekLangEind],"&lt;="&amp;$A7213)</f>
        <v/>
      </c>
      <c r="G7213" s="15">
        <f>IF($D7213=1,$B7213*100+$C7213,-1)</f>
        <v/>
      </c>
      <c r="H7213" s="15">
        <f>IF($D7213=1,$B7213,-1)</f>
        <v/>
      </c>
      <c r="I7213" s="15">
        <f>IF($D7213=1,$C7213,-1)</f>
        <v/>
      </c>
    </row>
    <row r="7214">
      <c r="A7214" s="33" t="n">
        <v>45592.45833333334</v>
      </c>
      <c r="B7214" s="15">
        <f>WEEKDAY($A7214,2)</f>
        <v/>
      </c>
      <c r="C7214" s="15">
        <f>HOUR($A7214)</f>
        <v/>
      </c>
      <c r="D7214" s="15">
        <f>IF(AND($A7214&gt;=Instellingen!$B$6,$A7214&lt;Instellingen!$B$7),1,0)</f>
        <v/>
      </c>
      <c r="E7214" s="15">
        <f>COUNTIF(tData[BezoekStart],"&lt;"&amp;($A7214+1/24))-COUNTIF(tData[BezoekEind],"&lt;="&amp;$A7214)</f>
        <v/>
      </c>
      <c r="F7214" s="15">
        <f>COUNTIF(tData[BezoekLangStart],"&lt;"&amp;($A7214+1/24))-COUNTIF(tData[BezoekLangEind],"&lt;="&amp;$A7214)</f>
        <v/>
      </c>
      <c r="G7214" s="15">
        <f>IF($D7214=1,$B7214*100+$C7214,-1)</f>
        <v/>
      </c>
      <c r="H7214" s="15">
        <f>IF($D7214=1,$B7214,-1)</f>
        <v/>
      </c>
      <c r="I7214" s="15">
        <f>IF($D7214=1,$C7214,-1)</f>
        <v/>
      </c>
    </row>
    <row r="7215">
      <c r="A7215" s="33" t="n">
        <v>45592.5</v>
      </c>
      <c r="B7215" s="15">
        <f>WEEKDAY($A7215,2)</f>
        <v/>
      </c>
      <c r="C7215" s="15">
        <f>HOUR($A7215)</f>
        <v/>
      </c>
      <c r="D7215" s="15">
        <f>IF(AND($A7215&gt;=Instellingen!$B$6,$A7215&lt;Instellingen!$B$7),1,0)</f>
        <v/>
      </c>
      <c r="E7215" s="15">
        <f>COUNTIF(tData[BezoekStart],"&lt;"&amp;($A7215+1/24))-COUNTIF(tData[BezoekEind],"&lt;="&amp;$A7215)</f>
        <v/>
      </c>
      <c r="F7215" s="15">
        <f>COUNTIF(tData[BezoekLangStart],"&lt;"&amp;($A7215+1/24))-COUNTIF(tData[BezoekLangEind],"&lt;="&amp;$A7215)</f>
        <v/>
      </c>
      <c r="G7215" s="15">
        <f>IF($D7215=1,$B7215*100+$C7215,-1)</f>
        <v/>
      </c>
      <c r="H7215" s="15">
        <f>IF($D7215=1,$B7215,-1)</f>
        <v/>
      </c>
      <c r="I7215" s="15">
        <f>IF($D7215=1,$C7215,-1)</f>
        <v/>
      </c>
    </row>
    <row r="7216">
      <c r="A7216" s="33" t="n">
        <v>45592.54166666666</v>
      </c>
      <c r="B7216" s="15">
        <f>WEEKDAY($A7216,2)</f>
        <v/>
      </c>
      <c r="C7216" s="15">
        <f>HOUR($A7216)</f>
        <v/>
      </c>
      <c r="D7216" s="15">
        <f>IF(AND($A7216&gt;=Instellingen!$B$6,$A7216&lt;Instellingen!$B$7),1,0)</f>
        <v/>
      </c>
      <c r="E7216" s="15">
        <f>COUNTIF(tData[BezoekStart],"&lt;"&amp;($A7216+1/24))-COUNTIF(tData[BezoekEind],"&lt;="&amp;$A7216)</f>
        <v/>
      </c>
      <c r="F7216" s="15">
        <f>COUNTIF(tData[BezoekLangStart],"&lt;"&amp;($A7216+1/24))-COUNTIF(tData[BezoekLangEind],"&lt;="&amp;$A7216)</f>
        <v/>
      </c>
      <c r="G7216" s="15">
        <f>IF($D7216=1,$B7216*100+$C7216,-1)</f>
        <v/>
      </c>
      <c r="H7216" s="15">
        <f>IF($D7216=1,$B7216,-1)</f>
        <v/>
      </c>
      <c r="I7216" s="15">
        <f>IF($D7216=1,$C7216,-1)</f>
        <v/>
      </c>
    </row>
    <row r="7217">
      <c r="A7217" s="33" t="n">
        <v>45592.58333333334</v>
      </c>
      <c r="B7217" s="15">
        <f>WEEKDAY($A7217,2)</f>
        <v/>
      </c>
      <c r="C7217" s="15">
        <f>HOUR($A7217)</f>
        <v/>
      </c>
      <c r="D7217" s="15">
        <f>IF(AND($A7217&gt;=Instellingen!$B$6,$A7217&lt;Instellingen!$B$7),1,0)</f>
        <v/>
      </c>
      <c r="E7217" s="15">
        <f>COUNTIF(tData[BezoekStart],"&lt;"&amp;($A7217+1/24))-COUNTIF(tData[BezoekEind],"&lt;="&amp;$A7217)</f>
        <v/>
      </c>
      <c r="F7217" s="15">
        <f>COUNTIF(tData[BezoekLangStart],"&lt;"&amp;($A7217+1/24))-COUNTIF(tData[BezoekLangEind],"&lt;="&amp;$A7217)</f>
        <v/>
      </c>
      <c r="G7217" s="15">
        <f>IF($D7217=1,$B7217*100+$C7217,-1)</f>
        <v/>
      </c>
      <c r="H7217" s="15">
        <f>IF($D7217=1,$B7217,-1)</f>
        <v/>
      </c>
      <c r="I7217" s="15">
        <f>IF($D7217=1,$C7217,-1)</f>
        <v/>
      </c>
    </row>
    <row r="7218">
      <c r="A7218" s="33" t="n">
        <v>45592.625</v>
      </c>
      <c r="B7218" s="15">
        <f>WEEKDAY($A7218,2)</f>
        <v/>
      </c>
      <c r="C7218" s="15">
        <f>HOUR($A7218)</f>
        <v/>
      </c>
      <c r="D7218" s="15">
        <f>IF(AND($A7218&gt;=Instellingen!$B$6,$A7218&lt;Instellingen!$B$7),1,0)</f>
        <v/>
      </c>
      <c r="E7218" s="15">
        <f>COUNTIF(tData[BezoekStart],"&lt;"&amp;($A7218+1/24))-COUNTIF(tData[BezoekEind],"&lt;="&amp;$A7218)</f>
        <v/>
      </c>
      <c r="F7218" s="15">
        <f>COUNTIF(tData[BezoekLangStart],"&lt;"&amp;($A7218+1/24))-COUNTIF(tData[BezoekLangEind],"&lt;="&amp;$A7218)</f>
        <v/>
      </c>
      <c r="G7218" s="15">
        <f>IF($D7218=1,$B7218*100+$C7218,-1)</f>
        <v/>
      </c>
      <c r="H7218" s="15">
        <f>IF($D7218=1,$B7218,-1)</f>
        <v/>
      </c>
      <c r="I7218" s="15">
        <f>IF($D7218=1,$C7218,-1)</f>
        <v/>
      </c>
    </row>
    <row r="7219">
      <c r="A7219" s="33" t="n">
        <v>45592.66666666666</v>
      </c>
      <c r="B7219" s="15">
        <f>WEEKDAY($A7219,2)</f>
        <v/>
      </c>
      <c r="C7219" s="15">
        <f>HOUR($A7219)</f>
        <v/>
      </c>
      <c r="D7219" s="15">
        <f>IF(AND($A7219&gt;=Instellingen!$B$6,$A7219&lt;Instellingen!$B$7),1,0)</f>
        <v/>
      </c>
      <c r="E7219" s="15">
        <f>COUNTIF(tData[BezoekStart],"&lt;"&amp;($A7219+1/24))-COUNTIF(tData[BezoekEind],"&lt;="&amp;$A7219)</f>
        <v/>
      </c>
      <c r="F7219" s="15">
        <f>COUNTIF(tData[BezoekLangStart],"&lt;"&amp;($A7219+1/24))-COUNTIF(tData[BezoekLangEind],"&lt;="&amp;$A7219)</f>
        <v/>
      </c>
      <c r="G7219" s="15">
        <f>IF($D7219=1,$B7219*100+$C7219,-1)</f>
        <v/>
      </c>
      <c r="H7219" s="15">
        <f>IF($D7219=1,$B7219,-1)</f>
        <v/>
      </c>
      <c r="I7219" s="15">
        <f>IF($D7219=1,$C7219,-1)</f>
        <v/>
      </c>
    </row>
    <row r="7220">
      <c r="A7220" s="33" t="n">
        <v>45592.70833333334</v>
      </c>
      <c r="B7220" s="15">
        <f>WEEKDAY($A7220,2)</f>
        <v/>
      </c>
      <c r="C7220" s="15">
        <f>HOUR($A7220)</f>
        <v/>
      </c>
      <c r="D7220" s="15">
        <f>IF(AND($A7220&gt;=Instellingen!$B$6,$A7220&lt;Instellingen!$B$7),1,0)</f>
        <v/>
      </c>
      <c r="E7220" s="15">
        <f>COUNTIF(tData[BezoekStart],"&lt;"&amp;($A7220+1/24))-COUNTIF(tData[BezoekEind],"&lt;="&amp;$A7220)</f>
        <v/>
      </c>
      <c r="F7220" s="15">
        <f>COUNTIF(tData[BezoekLangStart],"&lt;"&amp;($A7220+1/24))-COUNTIF(tData[BezoekLangEind],"&lt;="&amp;$A7220)</f>
        <v/>
      </c>
      <c r="G7220" s="15">
        <f>IF($D7220=1,$B7220*100+$C7220,-1)</f>
        <v/>
      </c>
      <c r="H7220" s="15">
        <f>IF($D7220=1,$B7220,-1)</f>
        <v/>
      </c>
      <c r="I7220" s="15">
        <f>IF($D7220=1,$C7220,-1)</f>
        <v/>
      </c>
    </row>
    <row r="7221">
      <c r="A7221" s="33" t="n">
        <v>45592.75</v>
      </c>
      <c r="B7221" s="15">
        <f>WEEKDAY($A7221,2)</f>
        <v/>
      </c>
      <c r="C7221" s="15">
        <f>HOUR($A7221)</f>
        <v/>
      </c>
      <c r="D7221" s="15">
        <f>IF(AND($A7221&gt;=Instellingen!$B$6,$A7221&lt;Instellingen!$B$7),1,0)</f>
        <v/>
      </c>
      <c r="E7221" s="15">
        <f>COUNTIF(tData[BezoekStart],"&lt;"&amp;($A7221+1/24))-COUNTIF(tData[BezoekEind],"&lt;="&amp;$A7221)</f>
        <v/>
      </c>
      <c r="F7221" s="15">
        <f>COUNTIF(tData[BezoekLangStart],"&lt;"&amp;($A7221+1/24))-COUNTIF(tData[BezoekLangEind],"&lt;="&amp;$A7221)</f>
        <v/>
      </c>
      <c r="G7221" s="15">
        <f>IF($D7221=1,$B7221*100+$C7221,-1)</f>
        <v/>
      </c>
      <c r="H7221" s="15">
        <f>IF($D7221=1,$B7221,-1)</f>
        <v/>
      </c>
      <c r="I7221" s="15">
        <f>IF($D7221=1,$C7221,-1)</f>
        <v/>
      </c>
    </row>
    <row r="7222">
      <c r="A7222" s="33" t="n">
        <v>45592.79166666666</v>
      </c>
      <c r="B7222" s="15">
        <f>WEEKDAY($A7222,2)</f>
        <v/>
      </c>
      <c r="C7222" s="15">
        <f>HOUR($A7222)</f>
        <v/>
      </c>
      <c r="D7222" s="15">
        <f>IF(AND($A7222&gt;=Instellingen!$B$6,$A7222&lt;Instellingen!$B$7),1,0)</f>
        <v/>
      </c>
      <c r="E7222" s="15">
        <f>COUNTIF(tData[BezoekStart],"&lt;"&amp;($A7222+1/24))-COUNTIF(tData[BezoekEind],"&lt;="&amp;$A7222)</f>
        <v/>
      </c>
      <c r="F7222" s="15">
        <f>COUNTIF(tData[BezoekLangStart],"&lt;"&amp;($A7222+1/24))-COUNTIF(tData[BezoekLangEind],"&lt;="&amp;$A7222)</f>
        <v/>
      </c>
      <c r="G7222" s="15">
        <f>IF($D7222=1,$B7222*100+$C7222,-1)</f>
        <v/>
      </c>
      <c r="H7222" s="15">
        <f>IF($D7222=1,$B7222,-1)</f>
        <v/>
      </c>
      <c r="I7222" s="15">
        <f>IF($D7222=1,$C7222,-1)</f>
        <v/>
      </c>
    </row>
    <row r="7223">
      <c r="A7223" s="33" t="n">
        <v>45592.83333333334</v>
      </c>
      <c r="B7223" s="15">
        <f>WEEKDAY($A7223,2)</f>
        <v/>
      </c>
      <c r="C7223" s="15">
        <f>HOUR($A7223)</f>
        <v/>
      </c>
      <c r="D7223" s="15">
        <f>IF(AND($A7223&gt;=Instellingen!$B$6,$A7223&lt;Instellingen!$B$7),1,0)</f>
        <v/>
      </c>
      <c r="E7223" s="15">
        <f>COUNTIF(tData[BezoekStart],"&lt;"&amp;($A7223+1/24))-COUNTIF(tData[BezoekEind],"&lt;="&amp;$A7223)</f>
        <v/>
      </c>
      <c r="F7223" s="15">
        <f>COUNTIF(tData[BezoekLangStart],"&lt;"&amp;($A7223+1/24))-COUNTIF(tData[BezoekLangEind],"&lt;="&amp;$A7223)</f>
        <v/>
      </c>
      <c r="G7223" s="15">
        <f>IF($D7223=1,$B7223*100+$C7223,-1)</f>
        <v/>
      </c>
      <c r="H7223" s="15">
        <f>IF($D7223=1,$B7223,-1)</f>
        <v/>
      </c>
      <c r="I7223" s="15">
        <f>IF($D7223=1,$C7223,-1)</f>
        <v/>
      </c>
    </row>
    <row r="7224">
      <c r="A7224" s="33" t="n">
        <v>45592.875</v>
      </c>
      <c r="B7224" s="15">
        <f>WEEKDAY($A7224,2)</f>
        <v/>
      </c>
      <c r="C7224" s="15">
        <f>HOUR($A7224)</f>
        <v/>
      </c>
      <c r="D7224" s="15">
        <f>IF(AND($A7224&gt;=Instellingen!$B$6,$A7224&lt;Instellingen!$B$7),1,0)</f>
        <v/>
      </c>
      <c r="E7224" s="15">
        <f>COUNTIF(tData[BezoekStart],"&lt;"&amp;($A7224+1/24))-COUNTIF(tData[BezoekEind],"&lt;="&amp;$A7224)</f>
        <v/>
      </c>
      <c r="F7224" s="15">
        <f>COUNTIF(tData[BezoekLangStart],"&lt;"&amp;($A7224+1/24))-COUNTIF(tData[BezoekLangEind],"&lt;="&amp;$A7224)</f>
        <v/>
      </c>
      <c r="G7224" s="15">
        <f>IF($D7224=1,$B7224*100+$C7224,-1)</f>
        <v/>
      </c>
      <c r="H7224" s="15">
        <f>IF($D7224=1,$B7224,-1)</f>
        <v/>
      </c>
      <c r="I7224" s="15">
        <f>IF($D7224=1,$C7224,-1)</f>
        <v/>
      </c>
    </row>
    <row r="7225">
      <c r="A7225" s="33" t="n">
        <v>45592.91666666666</v>
      </c>
      <c r="B7225" s="15">
        <f>WEEKDAY($A7225,2)</f>
        <v/>
      </c>
      <c r="C7225" s="15">
        <f>HOUR($A7225)</f>
        <v/>
      </c>
      <c r="D7225" s="15">
        <f>IF(AND($A7225&gt;=Instellingen!$B$6,$A7225&lt;Instellingen!$B$7),1,0)</f>
        <v/>
      </c>
      <c r="E7225" s="15">
        <f>COUNTIF(tData[BezoekStart],"&lt;"&amp;($A7225+1/24))-COUNTIF(tData[BezoekEind],"&lt;="&amp;$A7225)</f>
        <v/>
      </c>
      <c r="F7225" s="15">
        <f>COUNTIF(tData[BezoekLangStart],"&lt;"&amp;($A7225+1/24))-COUNTIF(tData[BezoekLangEind],"&lt;="&amp;$A7225)</f>
        <v/>
      </c>
      <c r="G7225" s="15">
        <f>IF($D7225=1,$B7225*100+$C7225,-1)</f>
        <v/>
      </c>
      <c r="H7225" s="15">
        <f>IF($D7225=1,$B7225,-1)</f>
        <v/>
      </c>
      <c r="I7225" s="15">
        <f>IF($D7225=1,$C7225,-1)</f>
        <v/>
      </c>
    </row>
    <row r="7226">
      <c r="A7226" s="33" t="n">
        <v>45592.95833333334</v>
      </c>
      <c r="B7226" s="15">
        <f>WEEKDAY($A7226,2)</f>
        <v/>
      </c>
      <c r="C7226" s="15">
        <f>HOUR($A7226)</f>
        <v/>
      </c>
      <c r="D7226" s="15">
        <f>IF(AND($A7226&gt;=Instellingen!$B$6,$A7226&lt;Instellingen!$B$7),1,0)</f>
        <v/>
      </c>
      <c r="E7226" s="15">
        <f>COUNTIF(tData[BezoekStart],"&lt;"&amp;($A7226+1/24))-COUNTIF(tData[BezoekEind],"&lt;="&amp;$A7226)</f>
        <v/>
      </c>
      <c r="F7226" s="15">
        <f>COUNTIF(tData[BezoekLangStart],"&lt;"&amp;($A7226+1/24))-COUNTIF(tData[BezoekLangEind],"&lt;="&amp;$A7226)</f>
        <v/>
      </c>
      <c r="G7226" s="15">
        <f>IF($D7226=1,$B7226*100+$C7226,-1)</f>
        <v/>
      </c>
      <c r="H7226" s="15">
        <f>IF($D7226=1,$B7226,-1)</f>
        <v/>
      </c>
      <c r="I7226" s="15">
        <f>IF($D7226=1,$C7226,-1)</f>
        <v/>
      </c>
    </row>
    <row r="7227">
      <c r="A7227" s="33" t="n">
        <v>45593</v>
      </c>
      <c r="B7227" s="15">
        <f>WEEKDAY($A7227,2)</f>
        <v/>
      </c>
      <c r="C7227" s="15">
        <f>HOUR($A7227)</f>
        <v/>
      </c>
      <c r="D7227" s="15">
        <f>IF(AND($A7227&gt;=Instellingen!$B$6,$A7227&lt;Instellingen!$B$7),1,0)</f>
        <v/>
      </c>
      <c r="E7227" s="15">
        <f>COUNTIF(tData[BezoekStart],"&lt;"&amp;($A7227+1/24))-COUNTIF(tData[BezoekEind],"&lt;="&amp;$A7227)</f>
        <v/>
      </c>
      <c r="F7227" s="15">
        <f>COUNTIF(tData[BezoekLangStart],"&lt;"&amp;($A7227+1/24))-COUNTIF(tData[BezoekLangEind],"&lt;="&amp;$A7227)</f>
        <v/>
      </c>
      <c r="G7227" s="15">
        <f>IF($D7227=1,$B7227*100+$C7227,-1)</f>
        <v/>
      </c>
      <c r="H7227" s="15">
        <f>IF($D7227=1,$B7227,-1)</f>
        <v/>
      </c>
      <c r="I7227" s="15">
        <f>IF($D7227=1,$C7227,-1)</f>
        <v/>
      </c>
    </row>
    <row r="7228">
      <c r="A7228" s="33" t="n">
        <v>45593.04166666666</v>
      </c>
      <c r="B7228" s="15">
        <f>WEEKDAY($A7228,2)</f>
        <v/>
      </c>
      <c r="C7228" s="15">
        <f>HOUR($A7228)</f>
        <v/>
      </c>
      <c r="D7228" s="15">
        <f>IF(AND($A7228&gt;=Instellingen!$B$6,$A7228&lt;Instellingen!$B$7),1,0)</f>
        <v/>
      </c>
      <c r="E7228" s="15">
        <f>COUNTIF(tData[BezoekStart],"&lt;"&amp;($A7228+1/24))-COUNTIF(tData[BezoekEind],"&lt;="&amp;$A7228)</f>
        <v/>
      </c>
      <c r="F7228" s="15">
        <f>COUNTIF(tData[BezoekLangStart],"&lt;"&amp;($A7228+1/24))-COUNTIF(tData[BezoekLangEind],"&lt;="&amp;$A7228)</f>
        <v/>
      </c>
      <c r="G7228" s="15">
        <f>IF($D7228=1,$B7228*100+$C7228,-1)</f>
        <v/>
      </c>
      <c r="H7228" s="15">
        <f>IF($D7228=1,$B7228,-1)</f>
        <v/>
      </c>
      <c r="I7228" s="15">
        <f>IF($D7228=1,$C7228,-1)</f>
        <v/>
      </c>
    </row>
    <row r="7229">
      <c r="A7229" s="33" t="n">
        <v>45593.08333333334</v>
      </c>
      <c r="B7229" s="15">
        <f>WEEKDAY($A7229,2)</f>
        <v/>
      </c>
      <c r="C7229" s="15">
        <f>HOUR($A7229)</f>
        <v/>
      </c>
      <c r="D7229" s="15">
        <f>IF(AND($A7229&gt;=Instellingen!$B$6,$A7229&lt;Instellingen!$B$7),1,0)</f>
        <v/>
      </c>
      <c r="E7229" s="15">
        <f>COUNTIF(tData[BezoekStart],"&lt;"&amp;($A7229+1/24))-COUNTIF(tData[BezoekEind],"&lt;="&amp;$A7229)</f>
        <v/>
      </c>
      <c r="F7229" s="15">
        <f>COUNTIF(tData[BezoekLangStart],"&lt;"&amp;($A7229+1/24))-COUNTIF(tData[BezoekLangEind],"&lt;="&amp;$A7229)</f>
        <v/>
      </c>
      <c r="G7229" s="15">
        <f>IF($D7229=1,$B7229*100+$C7229,-1)</f>
        <v/>
      </c>
      <c r="H7229" s="15">
        <f>IF($D7229=1,$B7229,-1)</f>
        <v/>
      </c>
      <c r="I7229" s="15">
        <f>IF($D7229=1,$C7229,-1)</f>
        <v/>
      </c>
    </row>
    <row r="7230">
      <c r="A7230" s="33" t="n">
        <v>45593.125</v>
      </c>
      <c r="B7230" s="15">
        <f>WEEKDAY($A7230,2)</f>
        <v/>
      </c>
      <c r="C7230" s="15">
        <f>HOUR($A7230)</f>
        <v/>
      </c>
      <c r="D7230" s="15">
        <f>IF(AND($A7230&gt;=Instellingen!$B$6,$A7230&lt;Instellingen!$B$7),1,0)</f>
        <v/>
      </c>
      <c r="E7230" s="15">
        <f>COUNTIF(tData[BezoekStart],"&lt;"&amp;($A7230+1/24))-COUNTIF(tData[BezoekEind],"&lt;="&amp;$A7230)</f>
        <v/>
      </c>
      <c r="F7230" s="15">
        <f>COUNTIF(tData[BezoekLangStart],"&lt;"&amp;($A7230+1/24))-COUNTIF(tData[BezoekLangEind],"&lt;="&amp;$A7230)</f>
        <v/>
      </c>
      <c r="G7230" s="15">
        <f>IF($D7230=1,$B7230*100+$C7230,-1)</f>
        <v/>
      </c>
      <c r="H7230" s="15">
        <f>IF($D7230=1,$B7230,-1)</f>
        <v/>
      </c>
      <c r="I7230" s="15">
        <f>IF($D7230=1,$C7230,-1)</f>
        <v/>
      </c>
    </row>
    <row r="7231">
      <c r="A7231" s="33" t="n">
        <v>45593.16666666666</v>
      </c>
      <c r="B7231" s="15">
        <f>WEEKDAY($A7231,2)</f>
        <v/>
      </c>
      <c r="C7231" s="15">
        <f>HOUR($A7231)</f>
        <v/>
      </c>
      <c r="D7231" s="15">
        <f>IF(AND($A7231&gt;=Instellingen!$B$6,$A7231&lt;Instellingen!$B$7),1,0)</f>
        <v/>
      </c>
      <c r="E7231" s="15">
        <f>COUNTIF(tData[BezoekStart],"&lt;"&amp;($A7231+1/24))-COUNTIF(tData[BezoekEind],"&lt;="&amp;$A7231)</f>
        <v/>
      </c>
      <c r="F7231" s="15">
        <f>COUNTIF(tData[BezoekLangStart],"&lt;"&amp;($A7231+1/24))-COUNTIF(tData[BezoekLangEind],"&lt;="&amp;$A7231)</f>
        <v/>
      </c>
      <c r="G7231" s="15">
        <f>IF($D7231=1,$B7231*100+$C7231,-1)</f>
        <v/>
      </c>
      <c r="H7231" s="15">
        <f>IF($D7231=1,$B7231,-1)</f>
        <v/>
      </c>
      <c r="I7231" s="15">
        <f>IF($D7231=1,$C7231,-1)</f>
        <v/>
      </c>
    </row>
    <row r="7232">
      <c r="A7232" s="33" t="n">
        <v>45593.20833333334</v>
      </c>
      <c r="B7232" s="15">
        <f>WEEKDAY($A7232,2)</f>
        <v/>
      </c>
      <c r="C7232" s="15">
        <f>HOUR($A7232)</f>
        <v/>
      </c>
      <c r="D7232" s="15">
        <f>IF(AND($A7232&gt;=Instellingen!$B$6,$A7232&lt;Instellingen!$B$7),1,0)</f>
        <v/>
      </c>
      <c r="E7232" s="15">
        <f>COUNTIF(tData[BezoekStart],"&lt;"&amp;($A7232+1/24))-COUNTIF(tData[BezoekEind],"&lt;="&amp;$A7232)</f>
        <v/>
      </c>
      <c r="F7232" s="15">
        <f>COUNTIF(tData[BezoekLangStart],"&lt;"&amp;($A7232+1/24))-COUNTIF(tData[BezoekLangEind],"&lt;="&amp;$A7232)</f>
        <v/>
      </c>
      <c r="G7232" s="15">
        <f>IF($D7232=1,$B7232*100+$C7232,-1)</f>
        <v/>
      </c>
      <c r="H7232" s="15">
        <f>IF($D7232=1,$B7232,-1)</f>
        <v/>
      </c>
      <c r="I7232" s="15">
        <f>IF($D7232=1,$C7232,-1)</f>
        <v/>
      </c>
    </row>
    <row r="7233">
      <c r="A7233" s="33" t="n">
        <v>45593.25</v>
      </c>
      <c r="B7233" s="15">
        <f>WEEKDAY($A7233,2)</f>
        <v/>
      </c>
      <c r="C7233" s="15">
        <f>HOUR($A7233)</f>
        <v/>
      </c>
      <c r="D7233" s="15">
        <f>IF(AND($A7233&gt;=Instellingen!$B$6,$A7233&lt;Instellingen!$B$7),1,0)</f>
        <v/>
      </c>
      <c r="E7233" s="15">
        <f>COUNTIF(tData[BezoekStart],"&lt;"&amp;($A7233+1/24))-COUNTIF(tData[BezoekEind],"&lt;="&amp;$A7233)</f>
        <v/>
      </c>
      <c r="F7233" s="15">
        <f>COUNTIF(tData[BezoekLangStart],"&lt;"&amp;($A7233+1/24))-COUNTIF(tData[BezoekLangEind],"&lt;="&amp;$A7233)</f>
        <v/>
      </c>
      <c r="G7233" s="15">
        <f>IF($D7233=1,$B7233*100+$C7233,-1)</f>
        <v/>
      </c>
      <c r="H7233" s="15">
        <f>IF($D7233=1,$B7233,-1)</f>
        <v/>
      </c>
      <c r="I7233" s="15">
        <f>IF($D7233=1,$C7233,-1)</f>
        <v/>
      </c>
    </row>
    <row r="7234">
      <c r="A7234" s="33" t="n">
        <v>45593.29166666666</v>
      </c>
      <c r="B7234" s="15">
        <f>WEEKDAY($A7234,2)</f>
        <v/>
      </c>
      <c r="C7234" s="15">
        <f>HOUR($A7234)</f>
        <v/>
      </c>
      <c r="D7234" s="15">
        <f>IF(AND($A7234&gt;=Instellingen!$B$6,$A7234&lt;Instellingen!$B$7),1,0)</f>
        <v/>
      </c>
      <c r="E7234" s="15">
        <f>COUNTIF(tData[BezoekStart],"&lt;"&amp;($A7234+1/24))-COUNTIF(tData[BezoekEind],"&lt;="&amp;$A7234)</f>
        <v/>
      </c>
      <c r="F7234" s="15">
        <f>COUNTIF(tData[BezoekLangStart],"&lt;"&amp;($A7234+1/24))-COUNTIF(tData[BezoekLangEind],"&lt;="&amp;$A7234)</f>
        <v/>
      </c>
      <c r="G7234" s="15">
        <f>IF($D7234=1,$B7234*100+$C7234,-1)</f>
        <v/>
      </c>
      <c r="H7234" s="15">
        <f>IF($D7234=1,$B7234,-1)</f>
        <v/>
      </c>
      <c r="I7234" s="15">
        <f>IF($D7234=1,$C7234,-1)</f>
        <v/>
      </c>
    </row>
    <row r="7235">
      <c r="A7235" s="33" t="n">
        <v>45593.33333333334</v>
      </c>
      <c r="B7235" s="15">
        <f>WEEKDAY($A7235,2)</f>
        <v/>
      </c>
      <c r="C7235" s="15">
        <f>HOUR($A7235)</f>
        <v/>
      </c>
      <c r="D7235" s="15">
        <f>IF(AND($A7235&gt;=Instellingen!$B$6,$A7235&lt;Instellingen!$B$7),1,0)</f>
        <v/>
      </c>
      <c r="E7235" s="15">
        <f>COUNTIF(tData[BezoekStart],"&lt;"&amp;($A7235+1/24))-COUNTIF(tData[BezoekEind],"&lt;="&amp;$A7235)</f>
        <v/>
      </c>
      <c r="F7235" s="15">
        <f>COUNTIF(tData[BezoekLangStart],"&lt;"&amp;($A7235+1/24))-COUNTIF(tData[BezoekLangEind],"&lt;="&amp;$A7235)</f>
        <v/>
      </c>
      <c r="G7235" s="15">
        <f>IF($D7235=1,$B7235*100+$C7235,-1)</f>
        <v/>
      </c>
      <c r="H7235" s="15">
        <f>IF($D7235=1,$B7235,-1)</f>
        <v/>
      </c>
      <c r="I7235" s="15">
        <f>IF($D7235=1,$C7235,-1)</f>
        <v/>
      </c>
    </row>
    <row r="7236">
      <c r="A7236" s="33" t="n">
        <v>45593.375</v>
      </c>
      <c r="B7236" s="15">
        <f>WEEKDAY($A7236,2)</f>
        <v/>
      </c>
      <c r="C7236" s="15">
        <f>HOUR($A7236)</f>
        <v/>
      </c>
      <c r="D7236" s="15">
        <f>IF(AND($A7236&gt;=Instellingen!$B$6,$A7236&lt;Instellingen!$B$7),1,0)</f>
        <v/>
      </c>
      <c r="E7236" s="15">
        <f>COUNTIF(tData[BezoekStart],"&lt;"&amp;($A7236+1/24))-COUNTIF(tData[BezoekEind],"&lt;="&amp;$A7236)</f>
        <v/>
      </c>
      <c r="F7236" s="15">
        <f>COUNTIF(tData[BezoekLangStart],"&lt;"&amp;($A7236+1/24))-COUNTIF(tData[BezoekLangEind],"&lt;="&amp;$A7236)</f>
        <v/>
      </c>
      <c r="G7236" s="15">
        <f>IF($D7236=1,$B7236*100+$C7236,-1)</f>
        <v/>
      </c>
      <c r="H7236" s="15">
        <f>IF($D7236=1,$B7236,-1)</f>
        <v/>
      </c>
      <c r="I7236" s="15">
        <f>IF($D7236=1,$C7236,-1)</f>
        <v/>
      </c>
    </row>
    <row r="7237">
      <c r="A7237" s="33" t="n">
        <v>45593.41666666666</v>
      </c>
      <c r="B7237" s="15">
        <f>WEEKDAY($A7237,2)</f>
        <v/>
      </c>
      <c r="C7237" s="15">
        <f>HOUR($A7237)</f>
        <v/>
      </c>
      <c r="D7237" s="15">
        <f>IF(AND($A7237&gt;=Instellingen!$B$6,$A7237&lt;Instellingen!$B$7),1,0)</f>
        <v/>
      </c>
      <c r="E7237" s="15">
        <f>COUNTIF(tData[BezoekStart],"&lt;"&amp;($A7237+1/24))-COUNTIF(tData[BezoekEind],"&lt;="&amp;$A7237)</f>
        <v/>
      </c>
      <c r="F7237" s="15">
        <f>COUNTIF(tData[BezoekLangStart],"&lt;"&amp;($A7237+1/24))-COUNTIF(tData[BezoekLangEind],"&lt;="&amp;$A7237)</f>
        <v/>
      </c>
      <c r="G7237" s="15">
        <f>IF($D7237=1,$B7237*100+$C7237,-1)</f>
        <v/>
      </c>
      <c r="H7237" s="15">
        <f>IF($D7237=1,$B7237,-1)</f>
        <v/>
      </c>
      <c r="I7237" s="15">
        <f>IF($D7237=1,$C7237,-1)</f>
        <v/>
      </c>
    </row>
    <row r="7238">
      <c r="A7238" s="33" t="n">
        <v>45593.45833333334</v>
      </c>
      <c r="B7238" s="15">
        <f>WEEKDAY($A7238,2)</f>
        <v/>
      </c>
      <c r="C7238" s="15">
        <f>HOUR($A7238)</f>
        <v/>
      </c>
      <c r="D7238" s="15">
        <f>IF(AND($A7238&gt;=Instellingen!$B$6,$A7238&lt;Instellingen!$B$7),1,0)</f>
        <v/>
      </c>
      <c r="E7238" s="15">
        <f>COUNTIF(tData[BezoekStart],"&lt;"&amp;($A7238+1/24))-COUNTIF(tData[BezoekEind],"&lt;="&amp;$A7238)</f>
        <v/>
      </c>
      <c r="F7238" s="15">
        <f>COUNTIF(tData[BezoekLangStart],"&lt;"&amp;($A7238+1/24))-COUNTIF(tData[BezoekLangEind],"&lt;="&amp;$A7238)</f>
        <v/>
      </c>
      <c r="G7238" s="15">
        <f>IF($D7238=1,$B7238*100+$C7238,-1)</f>
        <v/>
      </c>
      <c r="H7238" s="15">
        <f>IF($D7238=1,$B7238,-1)</f>
        <v/>
      </c>
      <c r="I7238" s="15">
        <f>IF($D7238=1,$C7238,-1)</f>
        <v/>
      </c>
    </row>
    <row r="7239">
      <c r="A7239" s="33" t="n">
        <v>45593.5</v>
      </c>
      <c r="B7239" s="15">
        <f>WEEKDAY($A7239,2)</f>
        <v/>
      </c>
      <c r="C7239" s="15">
        <f>HOUR($A7239)</f>
        <v/>
      </c>
      <c r="D7239" s="15">
        <f>IF(AND($A7239&gt;=Instellingen!$B$6,$A7239&lt;Instellingen!$B$7),1,0)</f>
        <v/>
      </c>
      <c r="E7239" s="15">
        <f>COUNTIF(tData[BezoekStart],"&lt;"&amp;($A7239+1/24))-COUNTIF(tData[BezoekEind],"&lt;="&amp;$A7239)</f>
        <v/>
      </c>
      <c r="F7239" s="15">
        <f>COUNTIF(tData[BezoekLangStart],"&lt;"&amp;($A7239+1/24))-COUNTIF(tData[BezoekLangEind],"&lt;="&amp;$A7239)</f>
        <v/>
      </c>
      <c r="G7239" s="15">
        <f>IF($D7239=1,$B7239*100+$C7239,-1)</f>
        <v/>
      </c>
      <c r="H7239" s="15">
        <f>IF($D7239=1,$B7239,-1)</f>
        <v/>
      </c>
      <c r="I7239" s="15">
        <f>IF($D7239=1,$C7239,-1)</f>
        <v/>
      </c>
    </row>
    <row r="7240">
      <c r="A7240" s="33" t="n">
        <v>45593.54166666666</v>
      </c>
      <c r="B7240" s="15">
        <f>WEEKDAY($A7240,2)</f>
        <v/>
      </c>
      <c r="C7240" s="15">
        <f>HOUR($A7240)</f>
        <v/>
      </c>
      <c r="D7240" s="15">
        <f>IF(AND($A7240&gt;=Instellingen!$B$6,$A7240&lt;Instellingen!$B$7),1,0)</f>
        <v/>
      </c>
      <c r="E7240" s="15">
        <f>COUNTIF(tData[BezoekStart],"&lt;"&amp;($A7240+1/24))-COUNTIF(tData[BezoekEind],"&lt;="&amp;$A7240)</f>
        <v/>
      </c>
      <c r="F7240" s="15">
        <f>COUNTIF(tData[BezoekLangStart],"&lt;"&amp;($A7240+1/24))-COUNTIF(tData[BezoekLangEind],"&lt;="&amp;$A7240)</f>
        <v/>
      </c>
      <c r="G7240" s="15">
        <f>IF($D7240=1,$B7240*100+$C7240,-1)</f>
        <v/>
      </c>
      <c r="H7240" s="15">
        <f>IF($D7240=1,$B7240,-1)</f>
        <v/>
      </c>
      <c r="I7240" s="15">
        <f>IF($D7240=1,$C7240,-1)</f>
        <v/>
      </c>
    </row>
    <row r="7241">
      <c r="A7241" s="33" t="n">
        <v>45593.58333333334</v>
      </c>
      <c r="B7241" s="15">
        <f>WEEKDAY($A7241,2)</f>
        <v/>
      </c>
      <c r="C7241" s="15">
        <f>HOUR($A7241)</f>
        <v/>
      </c>
      <c r="D7241" s="15">
        <f>IF(AND($A7241&gt;=Instellingen!$B$6,$A7241&lt;Instellingen!$B$7),1,0)</f>
        <v/>
      </c>
      <c r="E7241" s="15">
        <f>COUNTIF(tData[BezoekStart],"&lt;"&amp;($A7241+1/24))-COUNTIF(tData[BezoekEind],"&lt;="&amp;$A7241)</f>
        <v/>
      </c>
      <c r="F7241" s="15">
        <f>COUNTIF(tData[BezoekLangStart],"&lt;"&amp;($A7241+1/24))-COUNTIF(tData[BezoekLangEind],"&lt;="&amp;$A7241)</f>
        <v/>
      </c>
      <c r="G7241" s="15">
        <f>IF($D7241=1,$B7241*100+$C7241,-1)</f>
        <v/>
      </c>
      <c r="H7241" s="15">
        <f>IF($D7241=1,$B7241,-1)</f>
        <v/>
      </c>
      <c r="I7241" s="15">
        <f>IF($D7241=1,$C7241,-1)</f>
        <v/>
      </c>
    </row>
    <row r="7242">
      <c r="A7242" s="33" t="n">
        <v>45593.625</v>
      </c>
      <c r="B7242" s="15">
        <f>WEEKDAY($A7242,2)</f>
        <v/>
      </c>
      <c r="C7242" s="15">
        <f>HOUR($A7242)</f>
        <v/>
      </c>
      <c r="D7242" s="15">
        <f>IF(AND($A7242&gt;=Instellingen!$B$6,$A7242&lt;Instellingen!$B$7),1,0)</f>
        <v/>
      </c>
      <c r="E7242" s="15">
        <f>COUNTIF(tData[BezoekStart],"&lt;"&amp;($A7242+1/24))-COUNTIF(tData[BezoekEind],"&lt;="&amp;$A7242)</f>
        <v/>
      </c>
      <c r="F7242" s="15">
        <f>COUNTIF(tData[BezoekLangStart],"&lt;"&amp;($A7242+1/24))-COUNTIF(tData[BezoekLangEind],"&lt;="&amp;$A7242)</f>
        <v/>
      </c>
      <c r="G7242" s="15">
        <f>IF($D7242=1,$B7242*100+$C7242,-1)</f>
        <v/>
      </c>
      <c r="H7242" s="15">
        <f>IF($D7242=1,$B7242,-1)</f>
        <v/>
      </c>
      <c r="I7242" s="15">
        <f>IF($D7242=1,$C7242,-1)</f>
        <v/>
      </c>
    </row>
    <row r="7243">
      <c r="A7243" s="33" t="n">
        <v>45593.66666666666</v>
      </c>
      <c r="B7243" s="15">
        <f>WEEKDAY($A7243,2)</f>
        <v/>
      </c>
      <c r="C7243" s="15">
        <f>HOUR($A7243)</f>
        <v/>
      </c>
      <c r="D7243" s="15">
        <f>IF(AND($A7243&gt;=Instellingen!$B$6,$A7243&lt;Instellingen!$B$7),1,0)</f>
        <v/>
      </c>
      <c r="E7243" s="15">
        <f>COUNTIF(tData[BezoekStart],"&lt;"&amp;($A7243+1/24))-COUNTIF(tData[BezoekEind],"&lt;="&amp;$A7243)</f>
        <v/>
      </c>
      <c r="F7243" s="15">
        <f>COUNTIF(tData[BezoekLangStart],"&lt;"&amp;($A7243+1/24))-COUNTIF(tData[BezoekLangEind],"&lt;="&amp;$A7243)</f>
        <v/>
      </c>
      <c r="G7243" s="15">
        <f>IF($D7243=1,$B7243*100+$C7243,-1)</f>
        <v/>
      </c>
      <c r="H7243" s="15">
        <f>IF($D7243=1,$B7243,-1)</f>
        <v/>
      </c>
      <c r="I7243" s="15">
        <f>IF($D7243=1,$C7243,-1)</f>
        <v/>
      </c>
    </row>
    <row r="7244">
      <c r="A7244" s="33" t="n">
        <v>45593.70833333334</v>
      </c>
      <c r="B7244" s="15">
        <f>WEEKDAY($A7244,2)</f>
        <v/>
      </c>
      <c r="C7244" s="15">
        <f>HOUR($A7244)</f>
        <v/>
      </c>
      <c r="D7244" s="15">
        <f>IF(AND($A7244&gt;=Instellingen!$B$6,$A7244&lt;Instellingen!$B$7),1,0)</f>
        <v/>
      </c>
      <c r="E7244" s="15">
        <f>COUNTIF(tData[BezoekStart],"&lt;"&amp;($A7244+1/24))-COUNTIF(tData[BezoekEind],"&lt;="&amp;$A7244)</f>
        <v/>
      </c>
      <c r="F7244" s="15">
        <f>COUNTIF(tData[BezoekLangStart],"&lt;"&amp;($A7244+1/24))-COUNTIF(tData[BezoekLangEind],"&lt;="&amp;$A7244)</f>
        <v/>
      </c>
      <c r="G7244" s="15">
        <f>IF($D7244=1,$B7244*100+$C7244,-1)</f>
        <v/>
      </c>
      <c r="H7244" s="15">
        <f>IF($D7244=1,$B7244,-1)</f>
        <v/>
      </c>
      <c r="I7244" s="15">
        <f>IF($D7244=1,$C7244,-1)</f>
        <v/>
      </c>
    </row>
    <row r="7245">
      <c r="A7245" s="33" t="n">
        <v>45593.75</v>
      </c>
      <c r="B7245" s="15">
        <f>WEEKDAY($A7245,2)</f>
        <v/>
      </c>
      <c r="C7245" s="15">
        <f>HOUR($A7245)</f>
        <v/>
      </c>
      <c r="D7245" s="15">
        <f>IF(AND($A7245&gt;=Instellingen!$B$6,$A7245&lt;Instellingen!$B$7),1,0)</f>
        <v/>
      </c>
      <c r="E7245" s="15">
        <f>COUNTIF(tData[BezoekStart],"&lt;"&amp;($A7245+1/24))-COUNTIF(tData[BezoekEind],"&lt;="&amp;$A7245)</f>
        <v/>
      </c>
      <c r="F7245" s="15">
        <f>COUNTIF(tData[BezoekLangStart],"&lt;"&amp;($A7245+1/24))-COUNTIF(tData[BezoekLangEind],"&lt;="&amp;$A7245)</f>
        <v/>
      </c>
      <c r="G7245" s="15">
        <f>IF($D7245=1,$B7245*100+$C7245,-1)</f>
        <v/>
      </c>
      <c r="H7245" s="15">
        <f>IF($D7245=1,$B7245,-1)</f>
        <v/>
      </c>
      <c r="I7245" s="15">
        <f>IF($D7245=1,$C7245,-1)</f>
        <v/>
      </c>
    </row>
    <row r="7246">
      <c r="A7246" s="33" t="n">
        <v>45593.79166666666</v>
      </c>
      <c r="B7246" s="15">
        <f>WEEKDAY($A7246,2)</f>
        <v/>
      </c>
      <c r="C7246" s="15">
        <f>HOUR($A7246)</f>
        <v/>
      </c>
      <c r="D7246" s="15">
        <f>IF(AND($A7246&gt;=Instellingen!$B$6,$A7246&lt;Instellingen!$B$7),1,0)</f>
        <v/>
      </c>
      <c r="E7246" s="15">
        <f>COUNTIF(tData[BezoekStart],"&lt;"&amp;($A7246+1/24))-COUNTIF(tData[BezoekEind],"&lt;="&amp;$A7246)</f>
        <v/>
      </c>
      <c r="F7246" s="15">
        <f>COUNTIF(tData[BezoekLangStart],"&lt;"&amp;($A7246+1/24))-COUNTIF(tData[BezoekLangEind],"&lt;="&amp;$A7246)</f>
        <v/>
      </c>
      <c r="G7246" s="15">
        <f>IF($D7246=1,$B7246*100+$C7246,-1)</f>
        <v/>
      </c>
      <c r="H7246" s="15">
        <f>IF($D7246=1,$B7246,-1)</f>
        <v/>
      </c>
      <c r="I7246" s="15">
        <f>IF($D7246=1,$C7246,-1)</f>
        <v/>
      </c>
    </row>
    <row r="7247">
      <c r="A7247" s="33" t="n">
        <v>45593.83333333334</v>
      </c>
      <c r="B7247" s="15">
        <f>WEEKDAY($A7247,2)</f>
        <v/>
      </c>
      <c r="C7247" s="15">
        <f>HOUR($A7247)</f>
        <v/>
      </c>
      <c r="D7247" s="15">
        <f>IF(AND($A7247&gt;=Instellingen!$B$6,$A7247&lt;Instellingen!$B$7),1,0)</f>
        <v/>
      </c>
      <c r="E7247" s="15">
        <f>COUNTIF(tData[BezoekStart],"&lt;"&amp;($A7247+1/24))-COUNTIF(tData[BezoekEind],"&lt;="&amp;$A7247)</f>
        <v/>
      </c>
      <c r="F7247" s="15">
        <f>COUNTIF(tData[BezoekLangStart],"&lt;"&amp;($A7247+1/24))-COUNTIF(tData[BezoekLangEind],"&lt;="&amp;$A7247)</f>
        <v/>
      </c>
      <c r="G7247" s="15">
        <f>IF($D7247=1,$B7247*100+$C7247,-1)</f>
        <v/>
      </c>
      <c r="H7247" s="15">
        <f>IF($D7247=1,$B7247,-1)</f>
        <v/>
      </c>
      <c r="I7247" s="15">
        <f>IF($D7247=1,$C7247,-1)</f>
        <v/>
      </c>
    </row>
    <row r="7248">
      <c r="A7248" s="33" t="n">
        <v>45593.875</v>
      </c>
      <c r="B7248" s="15">
        <f>WEEKDAY($A7248,2)</f>
        <v/>
      </c>
      <c r="C7248" s="15">
        <f>HOUR($A7248)</f>
        <v/>
      </c>
      <c r="D7248" s="15">
        <f>IF(AND($A7248&gt;=Instellingen!$B$6,$A7248&lt;Instellingen!$B$7),1,0)</f>
        <v/>
      </c>
      <c r="E7248" s="15">
        <f>COUNTIF(tData[BezoekStart],"&lt;"&amp;($A7248+1/24))-COUNTIF(tData[BezoekEind],"&lt;="&amp;$A7248)</f>
        <v/>
      </c>
      <c r="F7248" s="15">
        <f>COUNTIF(tData[BezoekLangStart],"&lt;"&amp;($A7248+1/24))-COUNTIF(tData[BezoekLangEind],"&lt;="&amp;$A7248)</f>
        <v/>
      </c>
      <c r="G7248" s="15">
        <f>IF($D7248=1,$B7248*100+$C7248,-1)</f>
        <v/>
      </c>
      <c r="H7248" s="15">
        <f>IF($D7248=1,$B7248,-1)</f>
        <v/>
      </c>
      <c r="I7248" s="15">
        <f>IF($D7248=1,$C7248,-1)</f>
        <v/>
      </c>
    </row>
    <row r="7249">
      <c r="A7249" s="33" t="n">
        <v>45593.91666666666</v>
      </c>
      <c r="B7249" s="15">
        <f>WEEKDAY($A7249,2)</f>
        <v/>
      </c>
      <c r="C7249" s="15">
        <f>HOUR($A7249)</f>
        <v/>
      </c>
      <c r="D7249" s="15">
        <f>IF(AND($A7249&gt;=Instellingen!$B$6,$A7249&lt;Instellingen!$B$7),1,0)</f>
        <v/>
      </c>
      <c r="E7249" s="15">
        <f>COUNTIF(tData[BezoekStart],"&lt;"&amp;($A7249+1/24))-COUNTIF(tData[BezoekEind],"&lt;="&amp;$A7249)</f>
        <v/>
      </c>
      <c r="F7249" s="15">
        <f>COUNTIF(tData[BezoekLangStart],"&lt;"&amp;($A7249+1/24))-COUNTIF(tData[BezoekLangEind],"&lt;="&amp;$A7249)</f>
        <v/>
      </c>
      <c r="G7249" s="15">
        <f>IF($D7249=1,$B7249*100+$C7249,-1)</f>
        <v/>
      </c>
      <c r="H7249" s="15">
        <f>IF($D7249=1,$B7249,-1)</f>
        <v/>
      </c>
      <c r="I7249" s="15">
        <f>IF($D7249=1,$C7249,-1)</f>
        <v/>
      </c>
    </row>
    <row r="7250">
      <c r="A7250" s="33" t="n">
        <v>45593.95833333334</v>
      </c>
      <c r="B7250" s="15">
        <f>WEEKDAY($A7250,2)</f>
        <v/>
      </c>
      <c r="C7250" s="15">
        <f>HOUR($A7250)</f>
        <v/>
      </c>
      <c r="D7250" s="15">
        <f>IF(AND($A7250&gt;=Instellingen!$B$6,$A7250&lt;Instellingen!$B$7),1,0)</f>
        <v/>
      </c>
      <c r="E7250" s="15">
        <f>COUNTIF(tData[BezoekStart],"&lt;"&amp;($A7250+1/24))-COUNTIF(tData[BezoekEind],"&lt;="&amp;$A7250)</f>
        <v/>
      </c>
      <c r="F7250" s="15">
        <f>COUNTIF(tData[BezoekLangStart],"&lt;"&amp;($A7250+1/24))-COUNTIF(tData[BezoekLangEind],"&lt;="&amp;$A7250)</f>
        <v/>
      </c>
      <c r="G7250" s="15">
        <f>IF($D7250=1,$B7250*100+$C7250,-1)</f>
        <v/>
      </c>
      <c r="H7250" s="15">
        <f>IF($D7250=1,$B7250,-1)</f>
        <v/>
      </c>
      <c r="I7250" s="15">
        <f>IF($D7250=1,$C7250,-1)</f>
        <v/>
      </c>
    </row>
    <row r="7251">
      <c r="A7251" s="33" t="n">
        <v>45594</v>
      </c>
      <c r="B7251" s="15">
        <f>WEEKDAY($A7251,2)</f>
        <v/>
      </c>
      <c r="C7251" s="15">
        <f>HOUR($A7251)</f>
        <v/>
      </c>
      <c r="D7251" s="15">
        <f>IF(AND($A7251&gt;=Instellingen!$B$6,$A7251&lt;Instellingen!$B$7),1,0)</f>
        <v/>
      </c>
      <c r="E7251" s="15">
        <f>COUNTIF(tData[BezoekStart],"&lt;"&amp;($A7251+1/24))-COUNTIF(tData[BezoekEind],"&lt;="&amp;$A7251)</f>
        <v/>
      </c>
      <c r="F7251" s="15">
        <f>COUNTIF(tData[BezoekLangStart],"&lt;"&amp;($A7251+1/24))-COUNTIF(tData[BezoekLangEind],"&lt;="&amp;$A7251)</f>
        <v/>
      </c>
      <c r="G7251" s="15">
        <f>IF($D7251=1,$B7251*100+$C7251,-1)</f>
        <v/>
      </c>
      <c r="H7251" s="15">
        <f>IF($D7251=1,$B7251,-1)</f>
        <v/>
      </c>
      <c r="I7251" s="15">
        <f>IF($D7251=1,$C7251,-1)</f>
        <v/>
      </c>
    </row>
    <row r="7252">
      <c r="A7252" s="33" t="n">
        <v>45594.04166666666</v>
      </c>
      <c r="B7252" s="15">
        <f>WEEKDAY($A7252,2)</f>
        <v/>
      </c>
      <c r="C7252" s="15">
        <f>HOUR($A7252)</f>
        <v/>
      </c>
      <c r="D7252" s="15">
        <f>IF(AND($A7252&gt;=Instellingen!$B$6,$A7252&lt;Instellingen!$B$7),1,0)</f>
        <v/>
      </c>
      <c r="E7252" s="15">
        <f>COUNTIF(tData[BezoekStart],"&lt;"&amp;($A7252+1/24))-COUNTIF(tData[BezoekEind],"&lt;="&amp;$A7252)</f>
        <v/>
      </c>
      <c r="F7252" s="15">
        <f>COUNTIF(tData[BezoekLangStart],"&lt;"&amp;($A7252+1/24))-COUNTIF(tData[BezoekLangEind],"&lt;="&amp;$A7252)</f>
        <v/>
      </c>
      <c r="G7252" s="15">
        <f>IF($D7252=1,$B7252*100+$C7252,-1)</f>
        <v/>
      </c>
      <c r="H7252" s="15">
        <f>IF($D7252=1,$B7252,-1)</f>
        <v/>
      </c>
      <c r="I7252" s="15">
        <f>IF($D7252=1,$C7252,-1)</f>
        <v/>
      </c>
    </row>
    <row r="7253">
      <c r="A7253" s="33" t="n">
        <v>45594.08333333334</v>
      </c>
      <c r="B7253" s="15">
        <f>WEEKDAY($A7253,2)</f>
        <v/>
      </c>
      <c r="C7253" s="15">
        <f>HOUR($A7253)</f>
        <v/>
      </c>
      <c r="D7253" s="15">
        <f>IF(AND($A7253&gt;=Instellingen!$B$6,$A7253&lt;Instellingen!$B$7),1,0)</f>
        <v/>
      </c>
      <c r="E7253" s="15">
        <f>COUNTIF(tData[BezoekStart],"&lt;"&amp;($A7253+1/24))-COUNTIF(tData[BezoekEind],"&lt;="&amp;$A7253)</f>
        <v/>
      </c>
      <c r="F7253" s="15">
        <f>COUNTIF(tData[BezoekLangStart],"&lt;"&amp;($A7253+1/24))-COUNTIF(tData[BezoekLangEind],"&lt;="&amp;$A7253)</f>
        <v/>
      </c>
      <c r="G7253" s="15">
        <f>IF($D7253=1,$B7253*100+$C7253,-1)</f>
        <v/>
      </c>
      <c r="H7253" s="15">
        <f>IF($D7253=1,$B7253,-1)</f>
        <v/>
      </c>
      <c r="I7253" s="15">
        <f>IF($D7253=1,$C7253,-1)</f>
        <v/>
      </c>
    </row>
    <row r="7254">
      <c r="A7254" s="33" t="n">
        <v>45594.125</v>
      </c>
      <c r="B7254" s="15">
        <f>WEEKDAY($A7254,2)</f>
        <v/>
      </c>
      <c r="C7254" s="15">
        <f>HOUR($A7254)</f>
        <v/>
      </c>
      <c r="D7254" s="15">
        <f>IF(AND($A7254&gt;=Instellingen!$B$6,$A7254&lt;Instellingen!$B$7),1,0)</f>
        <v/>
      </c>
      <c r="E7254" s="15">
        <f>COUNTIF(tData[BezoekStart],"&lt;"&amp;($A7254+1/24))-COUNTIF(tData[BezoekEind],"&lt;="&amp;$A7254)</f>
        <v/>
      </c>
      <c r="F7254" s="15">
        <f>COUNTIF(tData[BezoekLangStart],"&lt;"&amp;($A7254+1/24))-COUNTIF(tData[BezoekLangEind],"&lt;="&amp;$A7254)</f>
        <v/>
      </c>
      <c r="G7254" s="15">
        <f>IF($D7254=1,$B7254*100+$C7254,-1)</f>
        <v/>
      </c>
      <c r="H7254" s="15">
        <f>IF($D7254=1,$B7254,-1)</f>
        <v/>
      </c>
      <c r="I7254" s="15">
        <f>IF($D7254=1,$C7254,-1)</f>
        <v/>
      </c>
    </row>
    <row r="7255">
      <c r="A7255" s="33" t="n">
        <v>45594.16666666666</v>
      </c>
      <c r="B7255" s="15">
        <f>WEEKDAY($A7255,2)</f>
        <v/>
      </c>
      <c r="C7255" s="15">
        <f>HOUR($A7255)</f>
        <v/>
      </c>
      <c r="D7255" s="15">
        <f>IF(AND($A7255&gt;=Instellingen!$B$6,$A7255&lt;Instellingen!$B$7),1,0)</f>
        <v/>
      </c>
      <c r="E7255" s="15">
        <f>COUNTIF(tData[BezoekStart],"&lt;"&amp;($A7255+1/24))-COUNTIF(tData[BezoekEind],"&lt;="&amp;$A7255)</f>
        <v/>
      </c>
      <c r="F7255" s="15">
        <f>COUNTIF(tData[BezoekLangStart],"&lt;"&amp;($A7255+1/24))-COUNTIF(tData[BezoekLangEind],"&lt;="&amp;$A7255)</f>
        <v/>
      </c>
      <c r="G7255" s="15">
        <f>IF($D7255=1,$B7255*100+$C7255,-1)</f>
        <v/>
      </c>
      <c r="H7255" s="15">
        <f>IF($D7255=1,$B7255,-1)</f>
        <v/>
      </c>
      <c r="I7255" s="15">
        <f>IF($D7255=1,$C7255,-1)</f>
        <v/>
      </c>
    </row>
    <row r="7256">
      <c r="A7256" s="33" t="n">
        <v>45594.20833333334</v>
      </c>
      <c r="B7256" s="15">
        <f>WEEKDAY($A7256,2)</f>
        <v/>
      </c>
      <c r="C7256" s="15">
        <f>HOUR($A7256)</f>
        <v/>
      </c>
      <c r="D7256" s="15">
        <f>IF(AND($A7256&gt;=Instellingen!$B$6,$A7256&lt;Instellingen!$B$7),1,0)</f>
        <v/>
      </c>
      <c r="E7256" s="15">
        <f>COUNTIF(tData[BezoekStart],"&lt;"&amp;($A7256+1/24))-COUNTIF(tData[BezoekEind],"&lt;="&amp;$A7256)</f>
        <v/>
      </c>
      <c r="F7256" s="15">
        <f>COUNTIF(tData[BezoekLangStart],"&lt;"&amp;($A7256+1/24))-COUNTIF(tData[BezoekLangEind],"&lt;="&amp;$A7256)</f>
        <v/>
      </c>
      <c r="G7256" s="15">
        <f>IF($D7256=1,$B7256*100+$C7256,-1)</f>
        <v/>
      </c>
      <c r="H7256" s="15">
        <f>IF($D7256=1,$B7256,-1)</f>
        <v/>
      </c>
      <c r="I7256" s="15">
        <f>IF($D7256=1,$C7256,-1)</f>
        <v/>
      </c>
    </row>
    <row r="7257">
      <c r="A7257" s="33" t="n">
        <v>45594.25</v>
      </c>
      <c r="B7257" s="15">
        <f>WEEKDAY($A7257,2)</f>
        <v/>
      </c>
      <c r="C7257" s="15">
        <f>HOUR($A7257)</f>
        <v/>
      </c>
      <c r="D7257" s="15">
        <f>IF(AND($A7257&gt;=Instellingen!$B$6,$A7257&lt;Instellingen!$B$7),1,0)</f>
        <v/>
      </c>
      <c r="E7257" s="15">
        <f>COUNTIF(tData[BezoekStart],"&lt;"&amp;($A7257+1/24))-COUNTIF(tData[BezoekEind],"&lt;="&amp;$A7257)</f>
        <v/>
      </c>
      <c r="F7257" s="15">
        <f>COUNTIF(tData[BezoekLangStart],"&lt;"&amp;($A7257+1/24))-COUNTIF(tData[BezoekLangEind],"&lt;="&amp;$A7257)</f>
        <v/>
      </c>
      <c r="G7257" s="15">
        <f>IF($D7257=1,$B7257*100+$C7257,-1)</f>
        <v/>
      </c>
      <c r="H7257" s="15">
        <f>IF($D7257=1,$B7257,-1)</f>
        <v/>
      </c>
      <c r="I7257" s="15">
        <f>IF($D7257=1,$C7257,-1)</f>
        <v/>
      </c>
    </row>
    <row r="7258">
      <c r="A7258" s="33" t="n">
        <v>45594.29166666666</v>
      </c>
      <c r="B7258" s="15">
        <f>WEEKDAY($A7258,2)</f>
        <v/>
      </c>
      <c r="C7258" s="15">
        <f>HOUR($A7258)</f>
        <v/>
      </c>
      <c r="D7258" s="15">
        <f>IF(AND($A7258&gt;=Instellingen!$B$6,$A7258&lt;Instellingen!$B$7),1,0)</f>
        <v/>
      </c>
      <c r="E7258" s="15">
        <f>COUNTIF(tData[BezoekStart],"&lt;"&amp;($A7258+1/24))-COUNTIF(tData[BezoekEind],"&lt;="&amp;$A7258)</f>
        <v/>
      </c>
      <c r="F7258" s="15">
        <f>COUNTIF(tData[BezoekLangStart],"&lt;"&amp;($A7258+1/24))-COUNTIF(tData[BezoekLangEind],"&lt;="&amp;$A7258)</f>
        <v/>
      </c>
      <c r="G7258" s="15">
        <f>IF($D7258=1,$B7258*100+$C7258,-1)</f>
        <v/>
      </c>
      <c r="H7258" s="15">
        <f>IF($D7258=1,$B7258,-1)</f>
        <v/>
      </c>
      <c r="I7258" s="15">
        <f>IF($D7258=1,$C7258,-1)</f>
        <v/>
      </c>
    </row>
    <row r="7259">
      <c r="A7259" s="33" t="n">
        <v>45594.33333333334</v>
      </c>
      <c r="B7259" s="15">
        <f>WEEKDAY($A7259,2)</f>
        <v/>
      </c>
      <c r="C7259" s="15">
        <f>HOUR($A7259)</f>
        <v/>
      </c>
      <c r="D7259" s="15">
        <f>IF(AND($A7259&gt;=Instellingen!$B$6,$A7259&lt;Instellingen!$B$7),1,0)</f>
        <v/>
      </c>
      <c r="E7259" s="15">
        <f>COUNTIF(tData[BezoekStart],"&lt;"&amp;($A7259+1/24))-COUNTIF(tData[BezoekEind],"&lt;="&amp;$A7259)</f>
        <v/>
      </c>
      <c r="F7259" s="15">
        <f>COUNTIF(tData[BezoekLangStart],"&lt;"&amp;($A7259+1/24))-COUNTIF(tData[BezoekLangEind],"&lt;="&amp;$A7259)</f>
        <v/>
      </c>
      <c r="G7259" s="15">
        <f>IF($D7259=1,$B7259*100+$C7259,-1)</f>
        <v/>
      </c>
      <c r="H7259" s="15">
        <f>IF($D7259=1,$B7259,-1)</f>
        <v/>
      </c>
      <c r="I7259" s="15">
        <f>IF($D7259=1,$C7259,-1)</f>
        <v/>
      </c>
    </row>
    <row r="7260">
      <c r="A7260" s="33" t="n">
        <v>45594.375</v>
      </c>
      <c r="B7260" s="15">
        <f>WEEKDAY($A7260,2)</f>
        <v/>
      </c>
      <c r="C7260" s="15">
        <f>HOUR($A7260)</f>
        <v/>
      </c>
      <c r="D7260" s="15">
        <f>IF(AND($A7260&gt;=Instellingen!$B$6,$A7260&lt;Instellingen!$B$7),1,0)</f>
        <v/>
      </c>
      <c r="E7260" s="15">
        <f>COUNTIF(tData[BezoekStart],"&lt;"&amp;($A7260+1/24))-COUNTIF(tData[BezoekEind],"&lt;="&amp;$A7260)</f>
        <v/>
      </c>
      <c r="F7260" s="15">
        <f>COUNTIF(tData[BezoekLangStart],"&lt;"&amp;($A7260+1/24))-COUNTIF(tData[BezoekLangEind],"&lt;="&amp;$A7260)</f>
        <v/>
      </c>
      <c r="G7260" s="15">
        <f>IF($D7260=1,$B7260*100+$C7260,-1)</f>
        <v/>
      </c>
      <c r="H7260" s="15">
        <f>IF($D7260=1,$B7260,-1)</f>
        <v/>
      </c>
      <c r="I7260" s="15">
        <f>IF($D7260=1,$C7260,-1)</f>
        <v/>
      </c>
    </row>
    <row r="7261">
      <c r="A7261" s="33" t="n">
        <v>45594.41666666666</v>
      </c>
      <c r="B7261" s="15">
        <f>WEEKDAY($A7261,2)</f>
        <v/>
      </c>
      <c r="C7261" s="15">
        <f>HOUR($A7261)</f>
        <v/>
      </c>
      <c r="D7261" s="15">
        <f>IF(AND($A7261&gt;=Instellingen!$B$6,$A7261&lt;Instellingen!$B$7),1,0)</f>
        <v/>
      </c>
      <c r="E7261" s="15">
        <f>COUNTIF(tData[BezoekStart],"&lt;"&amp;($A7261+1/24))-COUNTIF(tData[BezoekEind],"&lt;="&amp;$A7261)</f>
        <v/>
      </c>
      <c r="F7261" s="15">
        <f>COUNTIF(tData[BezoekLangStart],"&lt;"&amp;($A7261+1/24))-COUNTIF(tData[BezoekLangEind],"&lt;="&amp;$A7261)</f>
        <v/>
      </c>
      <c r="G7261" s="15">
        <f>IF($D7261=1,$B7261*100+$C7261,-1)</f>
        <v/>
      </c>
      <c r="H7261" s="15">
        <f>IF($D7261=1,$B7261,-1)</f>
        <v/>
      </c>
      <c r="I7261" s="15">
        <f>IF($D7261=1,$C7261,-1)</f>
        <v/>
      </c>
    </row>
    <row r="7262">
      <c r="A7262" s="33" t="n">
        <v>45594.45833333334</v>
      </c>
      <c r="B7262" s="15">
        <f>WEEKDAY($A7262,2)</f>
        <v/>
      </c>
      <c r="C7262" s="15">
        <f>HOUR($A7262)</f>
        <v/>
      </c>
      <c r="D7262" s="15">
        <f>IF(AND($A7262&gt;=Instellingen!$B$6,$A7262&lt;Instellingen!$B$7),1,0)</f>
        <v/>
      </c>
      <c r="E7262" s="15">
        <f>COUNTIF(tData[BezoekStart],"&lt;"&amp;($A7262+1/24))-COUNTIF(tData[BezoekEind],"&lt;="&amp;$A7262)</f>
        <v/>
      </c>
      <c r="F7262" s="15">
        <f>COUNTIF(tData[BezoekLangStart],"&lt;"&amp;($A7262+1/24))-COUNTIF(tData[BezoekLangEind],"&lt;="&amp;$A7262)</f>
        <v/>
      </c>
      <c r="G7262" s="15">
        <f>IF($D7262=1,$B7262*100+$C7262,-1)</f>
        <v/>
      </c>
      <c r="H7262" s="15">
        <f>IF($D7262=1,$B7262,-1)</f>
        <v/>
      </c>
      <c r="I7262" s="15">
        <f>IF($D7262=1,$C7262,-1)</f>
        <v/>
      </c>
    </row>
    <row r="7263">
      <c r="A7263" s="33" t="n">
        <v>45594.5</v>
      </c>
      <c r="B7263" s="15">
        <f>WEEKDAY($A7263,2)</f>
        <v/>
      </c>
      <c r="C7263" s="15">
        <f>HOUR($A7263)</f>
        <v/>
      </c>
      <c r="D7263" s="15">
        <f>IF(AND($A7263&gt;=Instellingen!$B$6,$A7263&lt;Instellingen!$B$7),1,0)</f>
        <v/>
      </c>
      <c r="E7263" s="15">
        <f>COUNTIF(tData[BezoekStart],"&lt;"&amp;($A7263+1/24))-COUNTIF(tData[BezoekEind],"&lt;="&amp;$A7263)</f>
        <v/>
      </c>
      <c r="F7263" s="15">
        <f>COUNTIF(tData[BezoekLangStart],"&lt;"&amp;($A7263+1/24))-COUNTIF(tData[BezoekLangEind],"&lt;="&amp;$A7263)</f>
        <v/>
      </c>
      <c r="G7263" s="15">
        <f>IF($D7263=1,$B7263*100+$C7263,-1)</f>
        <v/>
      </c>
      <c r="H7263" s="15">
        <f>IF($D7263=1,$B7263,-1)</f>
        <v/>
      </c>
      <c r="I7263" s="15">
        <f>IF($D7263=1,$C7263,-1)</f>
        <v/>
      </c>
    </row>
    <row r="7264">
      <c r="A7264" s="33" t="n">
        <v>45594.54166666666</v>
      </c>
      <c r="B7264" s="15">
        <f>WEEKDAY($A7264,2)</f>
        <v/>
      </c>
      <c r="C7264" s="15">
        <f>HOUR($A7264)</f>
        <v/>
      </c>
      <c r="D7264" s="15">
        <f>IF(AND($A7264&gt;=Instellingen!$B$6,$A7264&lt;Instellingen!$B$7),1,0)</f>
        <v/>
      </c>
      <c r="E7264" s="15">
        <f>COUNTIF(tData[BezoekStart],"&lt;"&amp;($A7264+1/24))-COUNTIF(tData[BezoekEind],"&lt;="&amp;$A7264)</f>
        <v/>
      </c>
      <c r="F7264" s="15">
        <f>COUNTIF(tData[BezoekLangStart],"&lt;"&amp;($A7264+1/24))-COUNTIF(tData[BezoekLangEind],"&lt;="&amp;$A7264)</f>
        <v/>
      </c>
      <c r="G7264" s="15">
        <f>IF($D7264=1,$B7264*100+$C7264,-1)</f>
        <v/>
      </c>
      <c r="H7264" s="15">
        <f>IF($D7264=1,$B7264,-1)</f>
        <v/>
      </c>
      <c r="I7264" s="15">
        <f>IF($D7264=1,$C7264,-1)</f>
        <v/>
      </c>
    </row>
    <row r="7265">
      <c r="A7265" s="33" t="n">
        <v>45594.58333333334</v>
      </c>
      <c r="B7265" s="15">
        <f>WEEKDAY($A7265,2)</f>
        <v/>
      </c>
      <c r="C7265" s="15">
        <f>HOUR($A7265)</f>
        <v/>
      </c>
      <c r="D7265" s="15">
        <f>IF(AND($A7265&gt;=Instellingen!$B$6,$A7265&lt;Instellingen!$B$7),1,0)</f>
        <v/>
      </c>
      <c r="E7265" s="15">
        <f>COUNTIF(tData[BezoekStart],"&lt;"&amp;($A7265+1/24))-COUNTIF(tData[BezoekEind],"&lt;="&amp;$A7265)</f>
        <v/>
      </c>
      <c r="F7265" s="15">
        <f>COUNTIF(tData[BezoekLangStart],"&lt;"&amp;($A7265+1/24))-COUNTIF(tData[BezoekLangEind],"&lt;="&amp;$A7265)</f>
        <v/>
      </c>
      <c r="G7265" s="15">
        <f>IF($D7265=1,$B7265*100+$C7265,-1)</f>
        <v/>
      </c>
      <c r="H7265" s="15">
        <f>IF($D7265=1,$B7265,-1)</f>
        <v/>
      </c>
      <c r="I7265" s="15">
        <f>IF($D7265=1,$C7265,-1)</f>
        <v/>
      </c>
    </row>
    <row r="7266">
      <c r="A7266" s="33" t="n">
        <v>45594.625</v>
      </c>
      <c r="B7266" s="15">
        <f>WEEKDAY($A7266,2)</f>
        <v/>
      </c>
      <c r="C7266" s="15">
        <f>HOUR($A7266)</f>
        <v/>
      </c>
      <c r="D7266" s="15">
        <f>IF(AND($A7266&gt;=Instellingen!$B$6,$A7266&lt;Instellingen!$B$7),1,0)</f>
        <v/>
      </c>
      <c r="E7266" s="15">
        <f>COUNTIF(tData[BezoekStart],"&lt;"&amp;($A7266+1/24))-COUNTIF(tData[BezoekEind],"&lt;="&amp;$A7266)</f>
        <v/>
      </c>
      <c r="F7266" s="15">
        <f>COUNTIF(tData[BezoekLangStart],"&lt;"&amp;($A7266+1/24))-COUNTIF(tData[BezoekLangEind],"&lt;="&amp;$A7266)</f>
        <v/>
      </c>
      <c r="G7266" s="15">
        <f>IF($D7266=1,$B7266*100+$C7266,-1)</f>
        <v/>
      </c>
      <c r="H7266" s="15">
        <f>IF($D7266=1,$B7266,-1)</f>
        <v/>
      </c>
      <c r="I7266" s="15">
        <f>IF($D7266=1,$C7266,-1)</f>
        <v/>
      </c>
    </row>
    <row r="7267">
      <c r="A7267" s="33" t="n">
        <v>45594.66666666666</v>
      </c>
      <c r="B7267" s="15">
        <f>WEEKDAY($A7267,2)</f>
        <v/>
      </c>
      <c r="C7267" s="15">
        <f>HOUR($A7267)</f>
        <v/>
      </c>
      <c r="D7267" s="15">
        <f>IF(AND($A7267&gt;=Instellingen!$B$6,$A7267&lt;Instellingen!$B$7),1,0)</f>
        <v/>
      </c>
      <c r="E7267" s="15">
        <f>COUNTIF(tData[BezoekStart],"&lt;"&amp;($A7267+1/24))-COUNTIF(tData[BezoekEind],"&lt;="&amp;$A7267)</f>
        <v/>
      </c>
      <c r="F7267" s="15">
        <f>COUNTIF(tData[BezoekLangStart],"&lt;"&amp;($A7267+1/24))-COUNTIF(tData[BezoekLangEind],"&lt;="&amp;$A7267)</f>
        <v/>
      </c>
      <c r="G7267" s="15">
        <f>IF($D7267=1,$B7267*100+$C7267,-1)</f>
        <v/>
      </c>
      <c r="H7267" s="15">
        <f>IF($D7267=1,$B7267,-1)</f>
        <v/>
      </c>
      <c r="I7267" s="15">
        <f>IF($D7267=1,$C7267,-1)</f>
        <v/>
      </c>
    </row>
    <row r="7268">
      <c r="A7268" s="33" t="n">
        <v>45594.70833333334</v>
      </c>
      <c r="B7268" s="15">
        <f>WEEKDAY($A7268,2)</f>
        <v/>
      </c>
      <c r="C7268" s="15">
        <f>HOUR($A7268)</f>
        <v/>
      </c>
      <c r="D7268" s="15">
        <f>IF(AND($A7268&gt;=Instellingen!$B$6,$A7268&lt;Instellingen!$B$7),1,0)</f>
        <v/>
      </c>
      <c r="E7268" s="15">
        <f>COUNTIF(tData[BezoekStart],"&lt;"&amp;($A7268+1/24))-COUNTIF(tData[BezoekEind],"&lt;="&amp;$A7268)</f>
        <v/>
      </c>
      <c r="F7268" s="15">
        <f>COUNTIF(tData[BezoekLangStart],"&lt;"&amp;($A7268+1/24))-COUNTIF(tData[BezoekLangEind],"&lt;="&amp;$A7268)</f>
        <v/>
      </c>
      <c r="G7268" s="15">
        <f>IF($D7268=1,$B7268*100+$C7268,-1)</f>
        <v/>
      </c>
      <c r="H7268" s="15">
        <f>IF($D7268=1,$B7268,-1)</f>
        <v/>
      </c>
      <c r="I7268" s="15">
        <f>IF($D7268=1,$C7268,-1)</f>
        <v/>
      </c>
    </row>
    <row r="7269">
      <c r="A7269" s="33" t="n">
        <v>45594.75</v>
      </c>
      <c r="B7269" s="15">
        <f>WEEKDAY($A7269,2)</f>
        <v/>
      </c>
      <c r="C7269" s="15">
        <f>HOUR($A7269)</f>
        <v/>
      </c>
      <c r="D7269" s="15">
        <f>IF(AND($A7269&gt;=Instellingen!$B$6,$A7269&lt;Instellingen!$B$7),1,0)</f>
        <v/>
      </c>
      <c r="E7269" s="15">
        <f>COUNTIF(tData[BezoekStart],"&lt;"&amp;($A7269+1/24))-COUNTIF(tData[BezoekEind],"&lt;="&amp;$A7269)</f>
        <v/>
      </c>
      <c r="F7269" s="15">
        <f>COUNTIF(tData[BezoekLangStart],"&lt;"&amp;($A7269+1/24))-COUNTIF(tData[BezoekLangEind],"&lt;="&amp;$A7269)</f>
        <v/>
      </c>
      <c r="G7269" s="15">
        <f>IF($D7269=1,$B7269*100+$C7269,-1)</f>
        <v/>
      </c>
      <c r="H7269" s="15">
        <f>IF($D7269=1,$B7269,-1)</f>
        <v/>
      </c>
      <c r="I7269" s="15">
        <f>IF($D7269=1,$C7269,-1)</f>
        <v/>
      </c>
    </row>
    <row r="7270">
      <c r="A7270" s="33" t="n">
        <v>45594.79166666666</v>
      </c>
      <c r="B7270" s="15">
        <f>WEEKDAY($A7270,2)</f>
        <v/>
      </c>
      <c r="C7270" s="15">
        <f>HOUR($A7270)</f>
        <v/>
      </c>
      <c r="D7270" s="15">
        <f>IF(AND($A7270&gt;=Instellingen!$B$6,$A7270&lt;Instellingen!$B$7),1,0)</f>
        <v/>
      </c>
      <c r="E7270" s="15">
        <f>COUNTIF(tData[BezoekStart],"&lt;"&amp;($A7270+1/24))-COUNTIF(tData[BezoekEind],"&lt;="&amp;$A7270)</f>
        <v/>
      </c>
      <c r="F7270" s="15">
        <f>COUNTIF(tData[BezoekLangStart],"&lt;"&amp;($A7270+1/24))-COUNTIF(tData[BezoekLangEind],"&lt;="&amp;$A7270)</f>
        <v/>
      </c>
      <c r="G7270" s="15">
        <f>IF($D7270=1,$B7270*100+$C7270,-1)</f>
        <v/>
      </c>
      <c r="H7270" s="15">
        <f>IF($D7270=1,$B7270,-1)</f>
        <v/>
      </c>
      <c r="I7270" s="15">
        <f>IF($D7270=1,$C7270,-1)</f>
        <v/>
      </c>
    </row>
    <row r="7271">
      <c r="A7271" s="33" t="n">
        <v>45594.83333333334</v>
      </c>
      <c r="B7271" s="15">
        <f>WEEKDAY($A7271,2)</f>
        <v/>
      </c>
      <c r="C7271" s="15">
        <f>HOUR($A7271)</f>
        <v/>
      </c>
      <c r="D7271" s="15">
        <f>IF(AND($A7271&gt;=Instellingen!$B$6,$A7271&lt;Instellingen!$B$7),1,0)</f>
        <v/>
      </c>
      <c r="E7271" s="15">
        <f>COUNTIF(tData[BezoekStart],"&lt;"&amp;($A7271+1/24))-COUNTIF(tData[BezoekEind],"&lt;="&amp;$A7271)</f>
        <v/>
      </c>
      <c r="F7271" s="15">
        <f>COUNTIF(tData[BezoekLangStart],"&lt;"&amp;($A7271+1/24))-COUNTIF(tData[BezoekLangEind],"&lt;="&amp;$A7271)</f>
        <v/>
      </c>
      <c r="G7271" s="15">
        <f>IF($D7271=1,$B7271*100+$C7271,-1)</f>
        <v/>
      </c>
      <c r="H7271" s="15">
        <f>IF($D7271=1,$B7271,-1)</f>
        <v/>
      </c>
      <c r="I7271" s="15">
        <f>IF($D7271=1,$C7271,-1)</f>
        <v/>
      </c>
    </row>
    <row r="7272">
      <c r="A7272" s="33" t="n">
        <v>45594.875</v>
      </c>
      <c r="B7272" s="15">
        <f>WEEKDAY($A7272,2)</f>
        <v/>
      </c>
      <c r="C7272" s="15">
        <f>HOUR($A7272)</f>
        <v/>
      </c>
      <c r="D7272" s="15">
        <f>IF(AND($A7272&gt;=Instellingen!$B$6,$A7272&lt;Instellingen!$B$7),1,0)</f>
        <v/>
      </c>
      <c r="E7272" s="15">
        <f>COUNTIF(tData[BezoekStart],"&lt;"&amp;($A7272+1/24))-COUNTIF(tData[BezoekEind],"&lt;="&amp;$A7272)</f>
        <v/>
      </c>
      <c r="F7272" s="15">
        <f>COUNTIF(tData[BezoekLangStart],"&lt;"&amp;($A7272+1/24))-COUNTIF(tData[BezoekLangEind],"&lt;="&amp;$A7272)</f>
        <v/>
      </c>
      <c r="G7272" s="15">
        <f>IF($D7272=1,$B7272*100+$C7272,-1)</f>
        <v/>
      </c>
      <c r="H7272" s="15">
        <f>IF($D7272=1,$B7272,-1)</f>
        <v/>
      </c>
      <c r="I7272" s="15">
        <f>IF($D7272=1,$C7272,-1)</f>
        <v/>
      </c>
    </row>
    <row r="7273">
      <c r="A7273" s="33" t="n">
        <v>45594.91666666666</v>
      </c>
      <c r="B7273" s="15">
        <f>WEEKDAY($A7273,2)</f>
        <v/>
      </c>
      <c r="C7273" s="15">
        <f>HOUR($A7273)</f>
        <v/>
      </c>
      <c r="D7273" s="15">
        <f>IF(AND($A7273&gt;=Instellingen!$B$6,$A7273&lt;Instellingen!$B$7),1,0)</f>
        <v/>
      </c>
      <c r="E7273" s="15">
        <f>COUNTIF(tData[BezoekStart],"&lt;"&amp;($A7273+1/24))-COUNTIF(tData[BezoekEind],"&lt;="&amp;$A7273)</f>
        <v/>
      </c>
      <c r="F7273" s="15">
        <f>COUNTIF(tData[BezoekLangStart],"&lt;"&amp;($A7273+1/24))-COUNTIF(tData[BezoekLangEind],"&lt;="&amp;$A7273)</f>
        <v/>
      </c>
      <c r="G7273" s="15">
        <f>IF($D7273=1,$B7273*100+$C7273,-1)</f>
        <v/>
      </c>
      <c r="H7273" s="15">
        <f>IF($D7273=1,$B7273,-1)</f>
        <v/>
      </c>
      <c r="I7273" s="15">
        <f>IF($D7273=1,$C7273,-1)</f>
        <v/>
      </c>
    </row>
    <row r="7274">
      <c r="A7274" s="33" t="n">
        <v>45594.95833333334</v>
      </c>
      <c r="B7274" s="15">
        <f>WEEKDAY($A7274,2)</f>
        <v/>
      </c>
      <c r="C7274" s="15">
        <f>HOUR($A7274)</f>
        <v/>
      </c>
      <c r="D7274" s="15">
        <f>IF(AND($A7274&gt;=Instellingen!$B$6,$A7274&lt;Instellingen!$B$7),1,0)</f>
        <v/>
      </c>
      <c r="E7274" s="15">
        <f>COUNTIF(tData[BezoekStart],"&lt;"&amp;($A7274+1/24))-COUNTIF(tData[BezoekEind],"&lt;="&amp;$A7274)</f>
        <v/>
      </c>
      <c r="F7274" s="15">
        <f>COUNTIF(tData[BezoekLangStart],"&lt;"&amp;($A7274+1/24))-COUNTIF(tData[BezoekLangEind],"&lt;="&amp;$A7274)</f>
        <v/>
      </c>
      <c r="G7274" s="15">
        <f>IF($D7274=1,$B7274*100+$C7274,-1)</f>
        <v/>
      </c>
      <c r="H7274" s="15">
        <f>IF($D7274=1,$B7274,-1)</f>
        <v/>
      </c>
      <c r="I7274" s="15">
        <f>IF($D7274=1,$C7274,-1)</f>
        <v/>
      </c>
    </row>
    <row r="7275">
      <c r="A7275" s="33" t="n">
        <v>45595</v>
      </c>
      <c r="B7275" s="15">
        <f>WEEKDAY($A7275,2)</f>
        <v/>
      </c>
      <c r="C7275" s="15">
        <f>HOUR($A7275)</f>
        <v/>
      </c>
      <c r="D7275" s="15">
        <f>IF(AND($A7275&gt;=Instellingen!$B$6,$A7275&lt;Instellingen!$B$7),1,0)</f>
        <v/>
      </c>
      <c r="E7275" s="15">
        <f>COUNTIF(tData[BezoekStart],"&lt;"&amp;($A7275+1/24))-COUNTIF(tData[BezoekEind],"&lt;="&amp;$A7275)</f>
        <v/>
      </c>
      <c r="F7275" s="15">
        <f>COUNTIF(tData[BezoekLangStart],"&lt;"&amp;($A7275+1/24))-COUNTIF(tData[BezoekLangEind],"&lt;="&amp;$A7275)</f>
        <v/>
      </c>
      <c r="G7275" s="15">
        <f>IF($D7275=1,$B7275*100+$C7275,-1)</f>
        <v/>
      </c>
      <c r="H7275" s="15">
        <f>IF($D7275=1,$B7275,-1)</f>
        <v/>
      </c>
      <c r="I7275" s="15">
        <f>IF($D7275=1,$C7275,-1)</f>
        <v/>
      </c>
    </row>
    <row r="7276">
      <c r="A7276" s="33" t="n">
        <v>45595.04166666666</v>
      </c>
      <c r="B7276" s="15">
        <f>WEEKDAY($A7276,2)</f>
        <v/>
      </c>
      <c r="C7276" s="15">
        <f>HOUR($A7276)</f>
        <v/>
      </c>
      <c r="D7276" s="15">
        <f>IF(AND($A7276&gt;=Instellingen!$B$6,$A7276&lt;Instellingen!$B$7),1,0)</f>
        <v/>
      </c>
      <c r="E7276" s="15">
        <f>COUNTIF(tData[BezoekStart],"&lt;"&amp;($A7276+1/24))-COUNTIF(tData[BezoekEind],"&lt;="&amp;$A7276)</f>
        <v/>
      </c>
      <c r="F7276" s="15">
        <f>COUNTIF(tData[BezoekLangStart],"&lt;"&amp;($A7276+1/24))-COUNTIF(tData[BezoekLangEind],"&lt;="&amp;$A7276)</f>
        <v/>
      </c>
      <c r="G7276" s="15">
        <f>IF($D7276=1,$B7276*100+$C7276,-1)</f>
        <v/>
      </c>
      <c r="H7276" s="15">
        <f>IF($D7276=1,$B7276,-1)</f>
        <v/>
      </c>
      <c r="I7276" s="15">
        <f>IF($D7276=1,$C7276,-1)</f>
        <v/>
      </c>
    </row>
    <row r="7277">
      <c r="A7277" s="33" t="n">
        <v>45595.08333333334</v>
      </c>
      <c r="B7277" s="15">
        <f>WEEKDAY($A7277,2)</f>
        <v/>
      </c>
      <c r="C7277" s="15">
        <f>HOUR($A7277)</f>
        <v/>
      </c>
      <c r="D7277" s="15">
        <f>IF(AND($A7277&gt;=Instellingen!$B$6,$A7277&lt;Instellingen!$B$7),1,0)</f>
        <v/>
      </c>
      <c r="E7277" s="15">
        <f>COUNTIF(tData[BezoekStart],"&lt;"&amp;($A7277+1/24))-COUNTIF(tData[BezoekEind],"&lt;="&amp;$A7277)</f>
        <v/>
      </c>
      <c r="F7277" s="15">
        <f>COUNTIF(tData[BezoekLangStart],"&lt;"&amp;($A7277+1/24))-COUNTIF(tData[BezoekLangEind],"&lt;="&amp;$A7277)</f>
        <v/>
      </c>
      <c r="G7277" s="15">
        <f>IF($D7277=1,$B7277*100+$C7277,-1)</f>
        <v/>
      </c>
      <c r="H7277" s="15">
        <f>IF($D7277=1,$B7277,-1)</f>
        <v/>
      </c>
      <c r="I7277" s="15">
        <f>IF($D7277=1,$C7277,-1)</f>
        <v/>
      </c>
    </row>
    <row r="7278">
      <c r="A7278" s="33" t="n">
        <v>45595.125</v>
      </c>
      <c r="B7278" s="15">
        <f>WEEKDAY($A7278,2)</f>
        <v/>
      </c>
      <c r="C7278" s="15">
        <f>HOUR($A7278)</f>
        <v/>
      </c>
      <c r="D7278" s="15">
        <f>IF(AND($A7278&gt;=Instellingen!$B$6,$A7278&lt;Instellingen!$B$7),1,0)</f>
        <v/>
      </c>
      <c r="E7278" s="15">
        <f>COUNTIF(tData[BezoekStart],"&lt;"&amp;($A7278+1/24))-COUNTIF(tData[BezoekEind],"&lt;="&amp;$A7278)</f>
        <v/>
      </c>
      <c r="F7278" s="15">
        <f>COUNTIF(tData[BezoekLangStart],"&lt;"&amp;($A7278+1/24))-COUNTIF(tData[BezoekLangEind],"&lt;="&amp;$A7278)</f>
        <v/>
      </c>
      <c r="G7278" s="15">
        <f>IF($D7278=1,$B7278*100+$C7278,-1)</f>
        <v/>
      </c>
      <c r="H7278" s="15">
        <f>IF($D7278=1,$B7278,-1)</f>
        <v/>
      </c>
      <c r="I7278" s="15">
        <f>IF($D7278=1,$C7278,-1)</f>
        <v/>
      </c>
    </row>
    <row r="7279">
      <c r="A7279" s="33" t="n">
        <v>45595.16666666666</v>
      </c>
      <c r="B7279" s="15">
        <f>WEEKDAY($A7279,2)</f>
        <v/>
      </c>
      <c r="C7279" s="15">
        <f>HOUR($A7279)</f>
        <v/>
      </c>
      <c r="D7279" s="15">
        <f>IF(AND($A7279&gt;=Instellingen!$B$6,$A7279&lt;Instellingen!$B$7),1,0)</f>
        <v/>
      </c>
      <c r="E7279" s="15">
        <f>COUNTIF(tData[BezoekStart],"&lt;"&amp;($A7279+1/24))-COUNTIF(tData[BezoekEind],"&lt;="&amp;$A7279)</f>
        <v/>
      </c>
      <c r="F7279" s="15">
        <f>COUNTIF(tData[BezoekLangStart],"&lt;"&amp;($A7279+1/24))-COUNTIF(tData[BezoekLangEind],"&lt;="&amp;$A7279)</f>
        <v/>
      </c>
      <c r="G7279" s="15">
        <f>IF($D7279=1,$B7279*100+$C7279,-1)</f>
        <v/>
      </c>
      <c r="H7279" s="15">
        <f>IF($D7279=1,$B7279,-1)</f>
        <v/>
      </c>
      <c r="I7279" s="15">
        <f>IF($D7279=1,$C7279,-1)</f>
        <v/>
      </c>
    </row>
    <row r="7280">
      <c r="A7280" s="33" t="n">
        <v>45595.20833333334</v>
      </c>
      <c r="B7280" s="15">
        <f>WEEKDAY($A7280,2)</f>
        <v/>
      </c>
      <c r="C7280" s="15">
        <f>HOUR($A7280)</f>
        <v/>
      </c>
      <c r="D7280" s="15">
        <f>IF(AND($A7280&gt;=Instellingen!$B$6,$A7280&lt;Instellingen!$B$7),1,0)</f>
        <v/>
      </c>
      <c r="E7280" s="15">
        <f>COUNTIF(tData[BezoekStart],"&lt;"&amp;($A7280+1/24))-COUNTIF(tData[BezoekEind],"&lt;="&amp;$A7280)</f>
        <v/>
      </c>
      <c r="F7280" s="15">
        <f>COUNTIF(tData[BezoekLangStart],"&lt;"&amp;($A7280+1/24))-COUNTIF(tData[BezoekLangEind],"&lt;="&amp;$A7280)</f>
        <v/>
      </c>
      <c r="G7280" s="15">
        <f>IF($D7280=1,$B7280*100+$C7280,-1)</f>
        <v/>
      </c>
      <c r="H7280" s="15">
        <f>IF($D7280=1,$B7280,-1)</f>
        <v/>
      </c>
      <c r="I7280" s="15">
        <f>IF($D7280=1,$C7280,-1)</f>
        <v/>
      </c>
    </row>
    <row r="7281">
      <c r="A7281" s="33" t="n">
        <v>45595.25</v>
      </c>
      <c r="B7281" s="15">
        <f>WEEKDAY($A7281,2)</f>
        <v/>
      </c>
      <c r="C7281" s="15">
        <f>HOUR($A7281)</f>
        <v/>
      </c>
      <c r="D7281" s="15">
        <f>IF(AND($A7281&gt;=Instellingen!$B$6,$A7281&lt;Instellingen!$B$7),1,0)</f>
        <v/>
      </c>
      <c r="E7281" s="15">
        <f>COUNTIF(tData[BezoekStart],"&lt;"&amp;($A7281+1/24))-COUNTIF(tData[BezoekEind],"&lt;="&amp;$A7281)</f>
        <v/>
      </c>
      <c r="F7281" s="15">
        <f>COUNTIF(tData[BezoekLangStart],"&lt;"&amp;($A7281+1/24))-COUNTIF(tData[BezoekLangEind],"&lt;="&amp;$A7281)</f>
        <v/>
      </c>
      <c r="G7281" s="15">
        <f>IF($D7281=1,$B7281*100+$C7281,-1)</f>
        <v/>
      </c>
      <c r="H7281" s="15">
        <f>IF($D7281=1,$B7281,-1)</f>
        <v/>
      </c>
      <c r="I7281" s="15">
        <f>IF($D7281=1,$C7281,-1)</f>
        <v/>
      </c>
    </row>
    <row r="7282">
      <c r="A7282" s="33" t="n">
        <v>45595.29166666666</v>
      </c>
      <c r="B7282" s="15">
        <f>WEEKDAY($A7282,2)</f>
        <v/>
      </c>
      <c r="C7282" s="15">
        <f>HOUR($A7282)</f>
        <v/>
      </c>
      <c r="D7282" s="15">
        <f>IF(AND($A7282&gt;=Instellingen!$B$6,$A7282&lt;Instellingen!$B$7),1,0)</f>
        <v/>
      </c>
      <c r="E7282" s="15">
        <f>COUNTIF(tData[BezoekStart],"&lt;"&amp;($A7282+1/24))-COUNTIF(tData[BezoekEind],"&lt;="&amp;$A7282)</f>
        <v/>
      </c>
      <c r="F7282" s="15">
        <f>COUNTIF(tData[BezoekLangStart],"&lt;"&amp;($A7282+1/24))-COUNTIF(tData[BezoekLangEind],"&lt;="&amp;$A7282)</f>
        <v/>
      </c>
      <c r="G7282" s="15">
        <f>IF($D7282=1,$B7282*100+$C7282,-1)</f>
        <v/>
      </c>
      <c r="H7282" s="15">
        <f>IF($D7282=1,$B7282,-1)</f>
        <v/>
      </c>
      <c r="I7282" s="15">
        <f>IF($D7282=1,$C7282,-1)</f>
        <v/>
      </c>
    </row>
    <row r="7283">
      <c r="A7283" s="33" t="n">
        <v>45595.33333333334</v>
      </c>
      <c r="B7283" s="15">
        <f>WEEKDAY($A7283,2)</f>
        <v/>
      </c>
      <c r="C7283" s="15">
        <f>HOUR($A7283)</f>
        <v/>
      </c>
      <c r="D7283" s="15">
        <f>IF(AND($A7283&gt;=Instellingen!$B$6,$A7283&lt;Instellingen!$B$7),1,0)</f>
        <v/>
      </c>
      <c r="E7283" s="15">
        <f>COUNTIF(tData[BezoekStart],"&lt;"&amp;($A7283+1/24))-COUNTIF(tData[BezoekEind],"&lt;="&amp;$A7283)</f>
        <v/>
      </c>
      <c r="F7283" s="15">
        <f>COUNTIF(tData[BezoekLangStart],"&lt;"&amp;($A7283+1/24))-COUNTIF(tData[BezoekLangEind],"&lt;="&amp;$A7283)</f>
        <v/>
      </c>
      <c r="G7283" s="15">
        <f>IF($D7283=1,$B7283*100+$C7283,-1)</f>
        <v/>
      </c>
      <c r="H7283" s="15">
        <f>IF($D7283=1,$B7283,-1)</f>
        <v/>
      </c>
      <c r="I7283" s="15">
        <f>IF($D7283=1,$C7283,-1)</f>
        <v/>
      </c>
    </row>
    <row r="7284">
      <c r="A7284" s="33" t="n">
        <v>45595.375</v>
      </c>
      <c r="B7284" s="15">
        <f>WEEKDAY($A7284,2)</f>
        <v/>
      </c>
      <c r="C7284" s="15">
        <f>HOUR($A7284)</f>
        <v/>
      </c>
      <c r="D7284" s="15">
        <f>IF(AND($A7284&gt;=Instellingen!$B$6,$A7284&lt;Instellingen!$B$7),1,0)</f>
        <v/>
      </c>
      <c r="E7284" s="15">
        <f>COUNTIF(tData[BezoekStart],"&lt;"&amp;($A7284+1/24))-COUNTIF(tData[BezoekEind],"&lt;="&amp;$A7284)</f>
        <v/>
      </c>
      <c r="F7284" s="15">
        <f>COUNTIF(tData[BezoekLangStart],"&lt;"&amp;($A7284+1/24))-COUNTIF(tData[BezoekLangEind],"&lt;="&amp;$A7284)</f>
        <v/>
      </c>
      <c r="G7284" s="15">
        <f>IF($D7284=1,$B7284*100+$C7284,-1)</f>
        <v/>
      </c>
      <c r="H7284" s="15">
        <f>IF($D7284=1,$B7284,-1)</f>
        <v/>
      </c>
      <c r="I7284" s="15">
        <f>IF($D7284=1,$C7284,-1)</f>
        <v/>
      </c>
    </row>
    <row r="7285">
      <c r="A7285" s="33" t="n">
        <v>45595.41666666666</v>
      </c>
      <c r="B7285" s="15">
        <f>WEEKDAY($A7285,2)</f>
        <v/>
      </c>
      <c r="C7285" s="15">
        <f>HOUR($A7285)</f>
        <v/>
      </c>
      <c r="D7285" s="15">
        <f>IF(AND($A7285&gt;=Instellingen!$B$6,$A7285&lt;Instellingen!$B$7),1,0)</f>
        <v/>
      </c>
      <c r="E7285" s="15">
        <f>COUNTIF(tData[BezoekStart],"&lt;"&amp;($A7285+1/24))-COUNTIF(tData[BezoekEind],"&lt;="&amp;$A7285)</f>
        <v/>
      </c>
      <c r="F7285" s="15">
        <f>COUNTIF(tData[BezoekLangStart],"&lt;"&amp;($A7285+1/24))-COUNTIF(tData[BezoekLangEind],"&lt;="&amp;$A7285)</f>
        <v/>
      </c>
      <c r="G7285" s="15">
        <f>IF($D7285=1,$B7285*100+$C7285,-1)</f>
        <v/>
      </c>
      <c r="H7285" s="15">
        <f>IF($D7285=1,$B7285,-1)</f>
        <v/>
      </c>
      <c r="I7285" s="15">
        <f>IF($D7285=1,$C7285,-1)</f>
        <v/>
      </c>
    </row>
    <row r="7286">
      <c r="A7286" s="33" t="n">
        <v>45595.45833333334</v>
      </c>
      <c r="B7286" s="15">
        <f>WEEKDAY($A7286,2)</f>
        <v/>
      </c>
      <c r="C7286" s="15">
        <f>HOUR($A7286)</f>
        <v/>
      </c>
      <c r="D7286" s="15">
        <f>IF(AND($A7286&gt;=Instellingen!$B$6,$A7286&lt;Instellingen!$B$7),1,0)</f>
        <v/>
      </c>
      <c r="E7286" s="15">
        <f>COUNTIF(tData[BezoekStart],"&lt;"&amp;($A7286+1/24))-COUNTIF(tData[BezoekEind],"&lt;="&amp;$A7286)</f>
        <v/>
      </c>
      <c r="F7286" s="15">
        <f>COUNTIF(tData[BezoekLangStart],"&lt;"&amp;($A7286+1/24))-COUNTIF(tData[BezoekLangEind],"&lt;="&amp;$A7286)</f>
        <v/>
      </c>
      <c r="G7286" s="15">
        <f>IF($D7286=1,$B7286*100+$C7286,-1)</f>
        <v/>
      </c>
      <c r="H7286" s="15">
        <f>IF($D7286=1,$B7286,-1)</f>
        <v/>
      </c>
      <c r="I7286" s="15">
        <f>IF($D7286=1,$C7286,-1)</f>
        <v/>
      </c>
    </row>
    <row r="7287">
      <c r="A7287" s="33" t="n">
        <v>45595.5</v>
      </c>
      <c r="B7287" s="15">
        <f>WEEKDAY($A7287,2)</f>
        <v/>
      </c>
      <c r="C7287" s="15">
        <f>HOUR($A7287)</f>
        <v/>
      </c>
      <c r="D7287" s="15">
        <f>IF(AND($A7287&gt;=Instellingen!$B$6,$A7287&lt;Instellingen!$B$7),1,0)</f>
        <v/>
      </c>
      <c r="E7287" s="15">
        <f>COUNTIF(tData[BezoekStart],"&lt;"&amp;($A7287+1/24))-COUNTIF(tData[BezoekEind],"&lt;="&amp;$A7287)</f>
        <v/>
      </c>
      <c r="F7287" s="15">
        <f>COUNTIF(tData[BezoekLangStart],"&lt;"&amp;($A7287+1/24))-COUNTIF(tData[BezoekLangEind],"&lt;="&amp;$A7287)</f>
        <v/>
      </c>
      <c r="G7287" s="15">
        <f>IF($D7287=1,$B7287*100+$C7287,-1)</f>
        <v/>
      </c>
      <c r="H7287" s="15">
        <f>IF($D7287=1,$B7287,-1)</f>
        <v/>
      </c>
      <c r="I7287" s="15">
        <f>IF($D7287=1,$C7287,-1)</f>
        <v/>
      </c>
    </row>
    <row r="7288">
      <c r="A7288" s="33" t="n">
        <v>45595.54166666666</v>
      </c>
      <c r="B7288" s="15">
        <f>WEEKDAY($A7288,2)</f>
        <v/>
      </c>
      <c r="C7288" s="15">
        <f>HOUR($A7288)</f>
        <v/>
      </c>
      <c r="D7288" s="15">
        <f>IF(AND($A7288&gt;=Instellingen!$B$6,$A7288&lt;Instellingen!$B$7),1,0)</f>
        <v/>
      </c>
      <c r="E7288" s="15">
        <f>COUNTIF(tData[BezoekStart],"&lt;"&amp;($A7288+1/24))-COUNTIF(tData[BezoekEind],"&lt;="&amp;$A7288)</f>
        <v/>
      </c>
      <c r="F7288" s="15">
        <f>COUNTIF(tData[BezoekLangStart],"&lt;"&amp;($A7288+1/24))-COUNTIF(tData[BezoekLangEind],"&lt;="&amp;$A7288)</f>
        <v/>
      </c>
      <c r="G7288" s="15">
        <f>IF($D7288=1,$B7288*100+$C7288,-1)</f>
        <v/>
      </c>
      <c r="H7288" s="15">
        <f>IF($D7288=1,$B7288,-1)</f>
        <v/>
      </c>
      <c r="I7288" s="15">
        <f>IF($D7288=1,$C7288,-1)</f>
        <v/>
      </c>
    </row>
    <row r="7289">
      <c r="A7289" s="33" t="n">
        <v>45595.58333333334</v>
      </c>
      <c r="B7289" s="15">
        <f>WEEKDAY($A7289,2)</f>
        <v/>
      </c>
      <c r="C7289" s="15">
        <f>HOUR($A7289)</f>
        <v/>
      </c>
      <c r="D7289" s="15">
        <f>IF(AND($A7289&gt;=Instellingen!$B$6,$A7289&lt;Instellingen!$B$7),1,0)</f>
        <v/>
      </c>
      <c r="E7289" s="15">
        <f>COUNTIF(tData[BezoekStart],"&lt;"&amp;($A7289+1/24))-COUNTIF(tData[BezoekEind],"&lt;="&amp;$A7289)</f>
        <v/>
      </c>
      <c r="F7289" s="15">
        <f>COUNTIF(tData[BezoekLangStart],"&lt;"&amp;($A7289+1/24))-COUNTIF(tData[BezoekLangEind],"&lt;="&amp;$A7289)</f>
        <v/>
      </c>
      <c r="G7289" s="15">
        <f>IF($D7289=1,$B7289*100+$C7289,-1)</f>
        <v/>
      </c>
      <c r="H7289" s="15">
        <f>IF($D7289=1,$B7289,-1)</f>
        <v/>
      </c>
      <c r="I7289" s="15">
        <f>IF($D7289=1,$C7289,-1)</f>
        <v/>
      </c>
    </row>
    <row r="7290">
      <c r="A7290" s="33" t="n">
        <v>45595.625</v>
      </c>
      <c r="B7290" s="15">
        <f>WEEKDAY($A7290,2)</f>
        <v/>
      </c>
      <c r="C7290" s="15">
        <f>HOUR($A7290)</f>
        <v/>
      </c>
      <c r="D7290" s="15">
        <f>IF(AND($A7290&gt;=Instellingen!$B$6,$A7290&lt;Instellingen!$B$7),1,0)</f>
        <v/>
      </c>
      <c r="E7290" s="15">
        <f>COUNTIF(tData[BezoekStart],"&lt;"&amp;($A7290+1/24))-COUNTIF(tData[BezoekEind],"&lt;="&amp;$A7290)</f>
        <v/>
      </c>
      <c r="F7290" s="15">
        <f>COUNTIF(tData[BezoekLangStart],"&lt;"&amp;($A7290+1/24))-COUNTIF(tData[BezoekLangEind],"&lt;="&amp;$A7290)</f>
        <v/>
      </c>
      <c r="G7290" s="15">
        <f>IF($D7290=1,$B7290*100+$C7290,-1)</f>
        <v/>
      </c>
      <c r="H7290" s="15">
        <f>IF($D7290=1,$B7290,-1)</f>
        <v/>
      </c>
      <c r="I7290" s="15">
        <f>IF($D7290=1,$C7290,-1)</f>
        <v/>
      </c>
    </row>
    <row r="7291">
      <c r="A7291" s="33" t="n">
        <v>45595.66666666666</v>
      </c>
      <c r="B7291" s="15">
        <f>WEEKDAY($A7291,2)</f>
        <v/>
      </c>
      <c r="C7291" s="15">
        <f>HOUR($A7291)</f>
        <v/>
      </c>
      <c r="D7291" s="15">
        <f>IF(AND($A7291&gt;=Instellingen!$B$6,$A7291&lt;Instellingen!$B$7),1,0)</f>
        <v/>
      </c>
      <c r="E7291" s="15">
        <f>COUNTIF(tData[BezoekStart],"&lt;"&amp;($A7291+1/24))-COUNTIF(tData[BezoekEind],"&lt;="&amp;$A7291)</f>
        <v/>
      </c>
      <c r="F7291" s="15">
        <f>COUNTIF(tData[BezoekLangStart],"&lt;"&amp;($A7291+1/24))-COUNTIF(tData[BezoekLangEind],"&lt;="&amp;$A7291)</f>
        <v/>
      </c>
      <c r="G7291" s="15">
        <f>IF($D7291=1,$B7291*100+$C7291,-1)</f>
        <v/>
      </c>
      <c r="H7291" s="15">
        <f>IF($D7291=1,$B7291,-1)</f>
        <v/>
      </c>
      <c r="I7291" s="15">
        <f>IF($D7291=1,$C7291,-1)</f>
        <v/>
      </c>
    </row>
    <row r="7292">
      <c r="A7292" s="33" t="n">
        <v>45595.70833333334</v>
      </c>
      <c r="B7292" s="15">
        <f>WEEKDAY($A7292,2)</f>
        <v/>
      </c>
      <c r="C7292" s="15">
        <f>HOUR($A7292)</f>
        <v/>
      </c>
      <c r="D7292" s="15">
        <f>IF(AND($A7292&gt;=Instellingen!$B$6,$A7292&lt;Instellingen!$B$7),1,0)</f>
        <v/>
      </c>
      <c r="E7292" s="15">
        <f>COUNTIF(tData[BezoekStart],"&lt;"&amp;($A7292+1/24))-COUNTIF(tData[BezoekEind],"&lt;="&amp;$A7292)</f>
        <v/>
      </c>
      <c r="F7292" s="15">
        <f>COUNTIF(tData[BezoekLangStart],"&lt;"&amp;($A7292+1/24))-COUNTIF(tData[BezoekLangEind],"&lt;="&amp;$A7292)</f>
        <v/>
      </c>
      <c r="G7292" s="15">
        <f>IF($D7292=1,$B7292*100+$C7292,-1)</f>
        <v/>
      </c>
      <c r="H7292" s="15">
        <f>IF($D7292=1,$B7292,-1)</f>
        <v/>
      </c>
      <c r="I7292" s="15">
        <f>IF($D7292=1,$C7292,-1)</f>
        <v/>
      </c>
    </row>
    <row r="7293">
      <c r="A7293" s="33" t="n">
        <v>45595.75</v>
      </c>
      <c r="B7293" s="15">
        <f>WEEKDAY($A7293,2)</f>
        <v/>
      </c>
      <c r="C7293" s="15">
        <f>HOUR($A7293)</f>
        <v/>
      </c>
      <c r="D7293" s="15">
        <f>IF(AND($A7293&gt;=Instellingen!$B$6,$A7293&lt;Instellingen!$B$7),1,0)</f>
        <v/>
      </c>
      <c r="E7293" s="15">
        <f>COUNTIF(tData[BezoekStart],"&lt;"&amp;($A7293+1/24))-COUNTIF(tData[BezoekEind],"&lt;="&amp;$A7293)</f>
        <v/>
      </c>
      <c r="F7293" s="15">
        <f>COUNTIF(tData[BezoekLangStart],"&lt;"&amp;($A7293+1/24))-COUNTIF(tData[BezoekLangEind],"&lt;="&amp;$A7293)</f>
        <v/>
      </c>
      <c r="G7293" s="15">
        <f>IF($D7293=1,$B7293*100+$C7293,-1)</f>
        <v/>
      </c>
      <c r="H7293" s="15">
        <f>IF($D7293=1,$B7293,-1)</f>
        <v/>
      </c>
      <c r="I7293" s="15">
        <f>IF($D7293=1,$C7293,-1)</f>
        <v/>
      </c>
    </row>
    <row r="7294">
      <c r="A7294" s="33" t="n">
        <v>45595.79166666666</v>
      </c>
      <c r="B7294" s="15">
        <f>WEEKDAY($A7294,2)</f>
        <v/>
      </c>
      <c r="C7294" s="15">
        <f>HOUR($A7294)</f>
        <v/>
      </c>
      <c r="D7294" s="15">
        <f>IF(AND($A7294&gt;=Instellingen!$B$6,$A7294&lt;Instellingen!$B$7),1,0)</f>
        <v/>
      </c>
      <c r="E7294" s="15">
        <f>COUNTIF(tData[BezoekStart],"&lt;"&amp;($A7294+1/24))-COUNTIF(tData[BezoekEind],"&lt;="&amp;$A7294)</f>
        <v/>
      </c>
      <c r="F7294" s="15">
        <f>COUNTIF(tData[BezoekLangStart],"&lt;"&amp;($A7294+1/24))-COUNTIF(tData[BezoekLangEind],"&lt;="&amp;$A7294)</f>
        <v/>
      </c>
      <c r="G7294" s="15">
        <f>IF($D7294=1,$B7294*100+$C7294,-1)</f>
        <v/>
      </c>
      <c r="H7294" s="15">
        <f>IF($D7294=1,$B7294,-1)</f>
        <v/>
      </c>
      <c r="I7294" s="15">
        <f>IF($D7294=1,$C7294,-1)</f>
        <v/>
      </c>
    </row>
    <row r="7295">
      <c r="A7295" s="33" t="n">
        <v>45595.83333333334</v>
      </c>
      <c r="B7295" s="15">
        <f>WEEKDAY($A7295,2)</f>
        <v/>
      </c>
      <c r="C7295" s="15">
        <f>HOUR($A7295)</f>
        <v/>
      </c>
      <c r="D7295" s="15">
        <f>IF(AND($A7295&gt;=Instellingen!$B$6,$A7295&lt;Instellingen!$B$7),1,0)</f>
        <v/>
      </c>
      <c r="E7295" s="15">
        <f>COUNTIF(tData[BezoekStart],"&lt;"&amp;($A7295+1/24))-COUNTIF(tData[BezoekEind],"&lt;="&amp;$A7295)</f>
        <v/>
      </c>
      <c r="F7295" s="15">
        <f>COUNTIF(tData[BezoekLangStart],"&lt;"&amp;($A7295+1/24))-COUNTIF(tData[BezoekLangEind],"&lt;="&amp;$A7295)</f>
        <v/>
      </c>
      <c r="G7295" s="15">
        <f>IF($D7295=1,$B7295*100+$C7295,-1)</f>
        <v/>
      </c>
      <c r="H7295" s="15">
        <f>IF($D7295=1,$B7295,-1)</f>
        <v/>
      </c>
      <c r="I7295" s="15">
        <f>IF($D7295=1,$C7295,-1)</f>
        <v/>
      </c>
    </row>
    <row r="7296">
      <c r="A7296" s="33" t="n">
        <v>45595.875</v>
      </c>
      <c r="B7296" s="15">
        <f>WEEKDAY($A7296,2)</f>
        <v/>
      </c>
      <c r="C7296" s="15">
        <f>HOUR($A7296)</f>
        <v/>
      </c>
      <c r="D7296" s="15">
        <f>IF(AND($A7296&gt;=Instellingen!$B$6,$A7296&lt;Instellingen!$B$7),1,0)</f>
        <v/>
      </c>
      <c r="E7296" s="15">
        <f>COUNTIF(tData[BezoekStart],"&lt;"&amp;($A7296+1/24))-COUNTIF(tData[BezoekEind],"&lt;="&amp;$A7296)</f>
        <v/>
      </c>
      <c r="F7296" s="15">
        <f>COUNTIF(tData[BezoekLangStart],"&lt;"&amp;($A7296+1/24))-COUNTIF(tData[BezoekLangEind],"&lt;="&amp;$A7296)</f>
        <v/>
      </c>
      <c r="G7296" s="15">
        <f>IF($D7296=1,$B7296*100+$C7296,-1)</f>
        <v/>
      </c>
      <c r="H7296" s="15">
        <f>IF($D7296=1,$B7296,-1)</f>
        <v/>
      </c>
      <c r="I7296" s="15">
        <f>IF($D7296=1,$C7296,-1)</f>
        <v/>
      </c>
    </row>
    <row r="7297">
      <c r="A7297" s="33" t="n">
        <v>45595.91666666666</v>
      </c>
      <c r="B7297" s="15">
        <f>WEEKDAY($A7297,2)</f>
        <v/>
      </c>
      <c r="C7297" s="15">
        <f>HOUR($A7297)</f>
        <v/>
      </c>
      <c r="D7297" s="15">
        <f>IF(AND($A7297&gt;=Instellingen!$B$6,$A7297&lt;Instellingen!$B$7),1,0)</f>
        <v/>
      </c>
      <c r="E7297" s="15">
        <f>COUNTIF(tData[BezoekStart],"&lt;"&amp;($A7297+1/24))-COUNTIF(tData[BezoekEind],"&lt;="&amp;$A7297)</f>
        <v/>
      </c>
      <c r="F7297" s="15">
        <f>COUNTIF(tData[BezoekLangStart],"&lt;"&amp;($A7297+1/24))-COUNTIF(tData[BezoekLangEind],"&lt;="&amp;$A7297)</f>
        <v/>
      </c>
      <c r="G7297" s="15">
        <f>IF($D7297=1,$B7297*100+$C7297,-1)</f>
        <v/>
      </c>
      <c r="H7297" s="15">
        <f>IF($D7297=1,$B7297,-1)</f>
        <v/>
      </c>
      <c r="I7297" s="15">
        <f>IF($D7297=1,$C7297,-1)</f>
        <v/>
      </c>
    </row>
    <row r="7298">
      <c r="A7298" s="33" t="n">
        <v>45595.95833333334</v>
      </c>
      <c r="B7298" s="15">
        <f>WEEKDAY($A7298,2)</f>
        <v/>
      </c>
      <c r="C7298" s="15">
        <f>HOUR($A7298)</f>
        <v/>
      </c>
      <c r="D7298" s="15">
        <f>IF(AND($A7298&gt;=Instellingen!$B$6,$A7298&lt;Instellingen!$B$7),1,0)</f>
        <v/>
      </c>
      <c r="E7298" s="15">
        <f>COUNTIF(tData[BezoekStart],"&lt;"&amp;($A7298+1/24))-COUNTIF(tData[BezoekEind],"&lt;="&amp;$A7298)</f>
        <v/>
      </c>
      <c r="F7298" s="15">
        <f>COUNTIF(tData[BezoekLangStart],"&lt;"&amp;($A7298+1/24))-COUNTIF(tData[BezoekLangEind],"&lt;="&amp;$A7298)</f>
        <v/>
      </c>
      <c r="G7298" s="15">
        <f>IF($D7298=1,$B7298*100+$C7298,-1)</f>
        <v/>
      </c>
      <c r="H7298" s="15">
        <f>IF($D7298=1,$B7298,-1)</f>
        <v/>
      </c>
      <c r="I7298" s="15">
        <f>IF($D7298=1,$C7298,-1)</f>
        <v/>
      </c>
    </row>
    <row r="7299">
      <c r="A7299" s="33" t="n">
        <v>45596</v>
      </c>
      <c r="B7299" s="15">
        <f>WEEKDAY($A7299,2)</f>
        <v/>
      </c>
      <c r="C7299" s="15">
        <f>HOUR($A7299)</f>
        <v/>
      </c>
      <c r="D7299" s="15">
        <f>IF(AND($A7299&gt;=Instellingen!$B$6,$A7299&lt;Instellingen!$B$7),1,0)</f>
        <v/>
      </c>
      <c r="E7299" s="15">
        <f>COUNTIF(tData[BezoekStart],"&lt;"&amp;($A7299+1/24))-COUNTIF(tData[BezoekEind],"&lt;="&amp;$A7299)</f>
        <v/>
      </c>
      <c r="F7299" s="15">
        <f>COUNTIF(tData[BezoekLangStart],"&lt;"&amp;($A7299+1/24))-COUNTIF(tData[BezoekLangEind],"&lt;="&amp;$A7299)</f>
        <v/>
      </c>
      <c r="G7299" s="15">
        <f>IF($D7299=1,$B7299*100+$C7299,-1)</f>
        <v/>
      </c>
      <c r="H7299" s="15">
        <f>IF($D7299=1,$B7299,-1)</f>
        <v/>
      </c>
      <c r="I7299" s="15">
        <f>IF($D7299=1,$C7299,-1)</f>
        <v/>
      </c>
    </row>
    <row r="7300">
      <c r="A7300" s="33" t="n">
        <v>45596.04166666666</v>
      </c>
      <c r="B7300" s="15">
        <f>WEEKDAY($A7300,2)</f>
        <v/>
      </c>
      <c r="C7300" s="15">
        <f>HOUR($A7300)</f>
        <v/>
      </c>
      <c r="D7300" s="15">
        <f>IF(AND($A7300&gt;=Instellingen!$B$6,$A7300&lt;Instellingen!$B$7),1,0)</f>
        <v/>
      </c>
      <c r="E7300" s="15">
        <f>COUNTIF(tData[BezoekStart],"&lt;"&amp;($A7300+1/24))-COUNTIF(tData[BezoekEind],"&lt;="&amp;$A7300)</f>
        <v/>
      </c>
      <c r="F7300" s="15">
        <f>COUNTIF(tData[BezoekLangStart],"&lt;"&amp;($A7300+1/24))-COUNTIF(tData[BezoekLangEind],"&lt;="&amp;$A7300)</f>
        <v/>
      </c>
      <c r="G7300" s="15">
        <f>IF($D7300=1,$B7300*100+$C7300,-1)</f>
        <v/>
      </c>
      <c r="H7300" s="15">
        <f>IF($D7300=1,$B7300,-1)</f>
        <v/>
      </c>
      <c r="I7300" s="15">
        <f>IF($D7300=1,$C7300,-1)</f>
        <v/>
      </c>
    </row>
    <row r="7301">
      <c r="A7301" s="33" t="n">
        <v>45596.08333333334</v>
      </c>
      <c r="B7301" s="15">
        <f>WEEKDAY($A7301,2)</f>
        <v/>
      </c>
      <c r="C7301" s="15">
        <f>HOUR($A7301)</f>
        <v/>
      </c>
      <c r="D7301" s="15">
        <f>IF(AND($A7301&gt;=Instellingen!$B$6,$A7301&lt;Instellingen!$B$7),1,0)</f>
        <v/>
      </c>
      <c r="E7301" s="15">
        <f>COUNTIF(tData[BezoekStart],"&lt;"&amp;($A7301+1/24))-COUNTIF(tData[BezoekEind],"&lt;="&amp;$A7301)</f>
        <v/>
      </c>
      <c r="F7301" s="15">
        <f>COUNTIF(tData[BezoekLangStart],"&lt;"&amp;($A7301+1/24))-COUNTIF(tData[BezoekLangEind],"&lt;="&amp;$A7301)</f>
        <v/>
      </c>
      <c r="G7301" s="15">
        <f>IF($D7301=1,$B7301*100+$C7301,-1)</f>
        <v/>
      </c>
      <c r="H7301" s="15">
        <f>IF($D7301=1,$B7301,-1)</f>
        <v/>
      </c>
      <c r="I7301" s="15">
        <f>IF($D7301=1,$C7301,-1)</f>
        <v/>
      </c>
    </row>
    <row r="7302">
      <c r="A7302" s="33" t="n">
        <v>45596.125</v>
      </c>
      <c r="B7302" s="15">
        <f>WEEKDAY($A7302,2)</f>
        <v/>
      </c>
      <c r="C7302" s="15">
        <f>HOUR($A7302)</f>
        <v/>
      </c>
      <c r="D7302" s="15">
        <f>IF(AND($A7302&gt;=Instellingen!$B$6,$A7302&lt;Instellingen!$B$7),1,0)</f>
        <v/>
      </c>
      <c r="E7302" s="15">
        <f>COUNTIF(tData[BezoekStart],"&lt;"&amp;($A7302+1/24))-COUNTIF(tData[BezoekEind],"&lt;="&amp;$A7302)</f>
        <v/>
      </c>
      <c r="F7302" s="15">
        <f>COUNTIF(tData[BezoekLangStart],"&lt;"&amp;($A7302+1/24))-COUNTIF(tData[BezoekLangEind],"&lt;="&amp;$A7302)</f>
        <v/>
      </c>
      <c r="G7302" s="15">
        <f>IF($D7302=1,$B7302*100+$C7302,-1)</f>
        <v/>
      </c>
      <c r="H7302" s="15">
        <f>IF($D7302=1,$B7302,-1)</f>
        <v/>
      </c>
      <c r="I7302" s="15">
        <f>IF($D7302=1,$C7302,-1)</f>
        <v/>
      </c>
    </row>
    <row r="7303">
      <c r="A7303" s="33" t="n">
        <v>45596.16666666666</v>
      </c>
      <c r="B7303" s="15">
        <f>WEEKDAY($A7303,2)</f>
        <v/>
      </c>
      <c r="C7303" s="15">
        <f>HOUR($A7303)</f>
        <v/>
      </c>
      <c r="D7303" s="15">
        <f>IF(AND($A7303&gt;=Instellingen!$B$6,$A7303&lt;Instellingen!$B$7),1,0)</f>
        <v/>
      </c>
      <c r="E7303" s="15">
        <f>COUNTIF(tData[BezoekStart],"&lt;"&amp;($A7303+1/24))-COUNTIF(tData[BezoekEind],"&lt;="&amp;$A7303)</f>
        <v/>
      </c>
      <c r="F7303" s="15">
        <f>COUNTIF(tData[BezoekLangStart],"&lt;"&amp;($A7303+1/24))-COUNTIF(tData[BezoekLangEind],"&lt;="&amp;$A7303)</f>
        <v/>
      </c>
      <c r="G7303" s="15">
        <f>IF($D7303=1,$B7303*100+$C7303,-1)</f>
        <v/>
      </c>
      <c r="H7303" s="15">
        <f>IF($D7303=1,$B7303,-1)</f>
        <v/>
      </c>
      <c r="I7303" s="15">
        <f>IF($D7303=1,$C7303,-1)</f>
        <v/>
      </c>
    </row>
    <row r="7304">
      <c r="A7304" s="33" t="n">
        <v>45596.20833333334</v>
      </c>
      <c r="B7304" s="15">
        <f>WEEKDAY($A7304,2)</f>
        <v/>
      </c>
      <c r="C7304" s="15">
        <f>HOUR($A7304)</f>
        <v/>
      </c>
      <c r="D7304" s="15">
        <f>IF(AND($A7304&gt;=Instellingen!$B$6,$A7304&lt;Instellingen!$B$7),1,0)</f>
        <v/>
      </c>
      <c r="E7304" s="15">
        <f>COUNTIF(tData[BezoekStart],"&lt;"&amp;($A7304+1/24))-COUNTIF(tData[BezoekEind],"&lt;="&amp;$A7304)</f>
        <v/>
      </c>
      <c r="F7304" s="15">
        <f>COUNTIF(tData[BezoekLangStart],"&lt;"&amp;($A7304+1/24))-COUNTIF(tData[BezoekLangEind],"&lt;="&amp;$A7304)</f>
        <v/>
      </c>
      <c r="G7304" s="15">
        <f>IF($D7304=1,$B7304*100+$C7304,-1)</f>
        <v/>
      </c>
      <c r="H7304" s="15">
        <f>IF($D7304=1,$B7304,-1)</f>
        <v/>
      </c>
      <c r="I7304" s="15">
        <f>IF($D7304=1,$C7304,-1)</f>
        <v/>
      </c>
    </row>
    <row r="7305">
      <c r="A7305" s="33" t="n">
        <v>45596.25</v>
      </c>
      <c r="B7305" s="15">
        <f>WEEKDAY($A7305,2)</f>
        <v/>
      </c>
      <c r="C7305" s="15">
        <f>HOUR($A7305)</f>
        <v/>
      </c>
      <c r="D7305" s="15">
        <f>IF(AND($A7305&gt;=Instellingen!$B$6,$A7305&lt;Instellingen!$B$7),1,0)</f>
        <v/>
      </c>
      <c r="E7305" s="15">
        <f>COUNTIF(tData[BezoekStart],"&lt;"&amp;($A7305+1/24))-COUNTIF(tData[BezoekEind],"&lt;="&amp;$A7305)</f>
        <v/>
      </c>
      <c r="F7305" s="15">
        <f>COUNTIF(tData[BezoekLangStart],"&lt;"&amp;($A7305+1/24))-COUNTIF(tData[BezoekLangEind],"&lt;="&amp;$A7305)</f>
        <v/>
      </c>
      <c r="G7305" s="15">
        <f>IF($D7305=1,$B7305*100+$C7305,-1)</f>
        <v/>
      </c>
      <c r="H7305" s="15">
        <f>IF($D7305=1,$B7305,-1)</f>
        <v/>
      </c>
      <c r="I7305" s="15">
        <f>IF($D7305=1,$C7305,-1)</f>
        <v/>
      </c>
    </row>
    <row r="7306">
      <c r="A7306" s="33" t="n">
        <v>45596.29166666666</v>
      </c>
      <c r="B7306" s="15">
        <f>WEEKDAY($A7306,2)</f>
        <v/>
      </c>
      <c r="C7306" s="15">
        <f>HOUR($A7306)</f>
        <v/>
      </c>
      <c r="D7306" s="15">
        <f>IF(AND($A7306&gt;=Instellingen!$B$6,$A7306&lt;Instellingen!$B$7),1,0)</f>
        <v/>
      </c>
      <c r="E7306" s="15">
        <f>COUNTIF(tData[BezoekStart],"&lt;"&amp;($A7306+1/24))-COUNTIF(tData[BezoekEind],"&lt;="&amp;$A7306)</f>
        <v/>
      </c>
      <c r="F7306" s="15">
        <f>COUNTIF(tData[BezoekLangStart],"&lt;"&amp;($A7306+1/24))-COUNTIF(tData[BezoekLangEind],"&lt;="&amp;$A7306)</f>
        <v/>
      </c>
      <c r="G7306" s="15">
        <f>IF($D7306=1,$B7306*100+$C7306,-1)</f>
        <v/>
      </c>
      <c r="H7306" s="15">
        <f>IF($D7306=1,$B7306,-1)</f>
        <v/>
      </c>
      <c r="I7306" s="15">
        <f>IF($D7306=1,$C7306,-1)</f>
        <v/>
      </c>
    </row>
    <row r="7307">
      <c r="A7307" s="33" t="n">
        <v>45596.33333333334</v>
      </c>
      <c r="B7307" s="15">
        <f>WEEKDAY($A7307,2)</f>
        <v/>
      </c>
      <c r="C7307" s="15">
        <f>HOUR($A7307)</f>
        <v/>
      </c>
      <c r="D7307" s="15">
        <f>IF(AND($A7307&gt;=Instellingen!$B$6,$A7307&lt;Instellingen!$B$7),1,0)</f>
        <v/>
      </c>
      <c r="E7307" s="15">
        <f>COUNTIF(tData[BezoekStart],"&lt;"&amp;($A7307+1/24))-COUNTIF(tData[BezoekEind],"&lt;="&amp;$A7307)</f>
        <v/>
      </c>
      <c r="F7307" s="15">
        <f>COUNTIF(tData[BezoekLangStart],"&lt;"&amp;($A7307+1/24))-COUNTIF(tData[BezoekLangEind],"&lt;="&amp;$A7307)</f>
        <v/>
      </c>
      <c r="G7307" s="15">
        <f>IF($D7307=1,$B7307*100+$C7307,-1)</f>
        <v/>
      </c>
      <c r="H7307" s="15">
        <f>IF($D7307=1,$B7307,-1)</f>
        <v/>
      </c>
      <c r="I7307" s="15">
        <f>IF($D7307=1,$C7307,-1)</f>
        <v/>
      </c>
    </row>
    <row r="7308">
      <c r="A7308" s="33" t="n">
        <v>45596.375</v>
      </c>
      <c r="B7308" s="15">
        <f>WEEKDAY($A7308,2)</f>
        <v/>
      </c>
      <c r="C7308" s="15">
        <f>HOUR($A7308)</f>
        <v/>
      </c>
      <c r="D7308" s="15">
        <f>IF(AND($A7308&gt;=Instellingen!$B$6,$A7308&lt;Instellingen!$B$7),1,0)</f>
        <v/>
      </c>
      <c r="E7308" s="15">
        <f>COUNTIF(tData[BezoekStart],"&lt;"&amp;($A7308+1/24))-COUNTIF(tData[BezoekEind],"&lt;="&amp;$A7308)</f>
        <v/>
      </c>
      <c r="F7308" s="15">
        <f>COUNTIF(tData[BezoekLangStart],"&lt;"&amp;($A7308+1/24))-COUNTIF(tData[BezoekLangEind],"&lt;="&amp;$A7308)</f>
        <v/>
      </c>
      <c r="G7308" s="15">
        <f>IF($D7308=1,$B7308*100+$C7308,-1)</f>
        <v/>
      </c>
      <c r="H7308" s="15">
        <f>IF($D7308=1,$B7308,-1)</f>
        <v/>
      </c>
      <c r="I7308" s="15">
        <f>IF($D7308=1,$C7308,-1)</f>
        <v/>
      </c>
    </row>
    <row r="7309">
      <c r="A7309" s="33" t="n">
        <v>45596.41666666666</v>
      </c>
      <c r="B7309" s="15">
        <f>WEEKDAY($A7309,2)</f>
        <v/>
      </c>
      <c r="C7309" s="15">
        <f>HOUR($A7309)</f>
        <v/>
      </c>
      <c r="D7309" s="15">
        <f>IF(AND($A7309&gt;=Instellingen!$B$6,$A7309&lt;Instellingen!$B$7),1,0)</f>
        <v/>
      </c>
      <c r="E7309" s="15">
        <f>COUNTIF(tData[BezoekStart],"&lt;"&amp;($A7309+1/24))-COUNTIF(tData[BezoekEind],"&lt;="&amp;$A7309)</f>
        <v/>
      </c>
      <c r="F7309" s="15">
        <f>COUNTIF(tData[BezoekLangStart],"&lt;"&amp;($A7309+1/24))-COUNTIF(tData[BezoekLangEind],"&lt;="&amp;$A7309)</f>
        <v/>
      </c>
      <c r="G7309" s="15">
        <f>IF($D7309=1,$B7309*100+$C7309,-1)</f>
        <v/>
      </c>
      <c r="H7309" s="15">
        <f>IF($D7309=1,$B7309,-1)</f>
        <v/>
      </c>
      <c r="I7309" s="15">
        <f>IF($D7309=1,$C7309,-1)</f>
        <v/>
      </c>
    </row>
    <row r="7310">
      <c r="A7310" s="33" t="n">
        <v>45596.45833333334</v>
      </c>
      <c r="B7310" s="15">
        <f>WEEKDAY($A7310,2)</f>
        <v/>
      </c>
      <c r="C7310" s="15">
        <f>HOUR($A7310)</f>
        <v/>
      </c>
      <c r="D7310" s="15">
        <f>IF(AND($A7310&gt;=Instellingen!$B$6,$A7310&lt;Instellingen!$B$7),1,0)</f>
        <v/>
      </c>
      <c r="E7310" s="15">
        <f>COUNTIF(tData[BezoekStart],"&lt;"&amp;($A7310+1/24))-COUNTIF(tData[BezoekEind],"&lt;="&amp;$A7310)</f>
        <v/>
      </c>
      <c r="F7310" s="15">
        <f>COUNTIF(tData[BezoekLangStart],"&lt;"&amp;($A7310+1/24))-COUNTIF(tData[BezoekLangEind],"&lt;="&amp;$A7310)</f>
        <v/>
      </c>
      <c r="G7310" s="15">
        <f>IF($D7310=1,$B7310*100+$C7310,-1)</f>
        <v/>
      </c>
      <c r="H7310" s="15">
        <f>IF($D7310=1,$B7310,-1)</f>
        <v/>
      </c>
      <c r="I7310" s="15">
        <f>IF($D7310=1,$C7310,-1)</f>
        <v/>
      </c>
    </row>
    <row r="7311">
      <c r="A7311" s="33" t="n">
        <v>45596.5</v>
      </c>
      <c r="B7311" s="15">
        <f>WEEKDAY($A7311,2)</f>
        <v/>
      </c>
      <c r="C7311" s="15">
        <f>HOUR($A7311)</f>
        <v/>
      </c>
      <c r="D7311" s="15">
        <f>IF(AND($A7311&gt;=Instellingen!$B$6,$A7311&lt;Instellingen!$B$7),1,0)</f>
        <v/>
      </c>
      <c r="E7311" s="15">
        <f>COUNTIF(tData[BezoekStart],"&lt;"&amp;($A7311+1/24))-COUNTIF(tData[BezoekEind],"&lt;="&amp;$A7311)</f>
        <v/>
      </c>
      <c r="F7311" s="15">
        <f>COUNTIF(tData[BezoekLangStart],"&lt;"&amp;($A7311+1/24))-COUNTIF(tData[BezoekLangEind],"&lt;="&amp;$A7311)</f>
        <v/>
      </c>
      <c r="G7311" s="15">
        <f>IF($D7311=1,$B7311*100+$C7311,-1)</f>
        <v/>
      </c>
      <c r="H7311" s="15">
        <f>IF($D7311=1,$B7311,-1)</f>
        <v/>
      </c>
      <c r="I7311" s="15">
        <f>IF($D7311=1,$C7311,-1)</f>
        <v/>
      </c>
    </row>
    <row r="7312">
      <c r="A7312" s="33" t="n">
        <v>45596.54166666666</v>
      </c>
      <c r="B7312" s="15">
        <f>WEEKDAY($A7312,2)</f>
        <v/>
      </c>
      <c r="C7312" s="15">
        <f>HOUR($A7312)</f>
        <v/>
      </c>
      <c r="D7312" s="15">
        <f>IF(AND($A7312&gt;=Instellingen!$B$6,$A7312&lt;Instellingen!$B$7),1,0)</f>
        <v/>
      </c>
      <c r="E7312" s="15">
        <f>COUNTIF(tData[BezoekStart],"&lt;"&amp;($A7312+1/24))-COUNTIF(tData[BezoekEind],"&lt;="&amp;$A7312)</f>
        <v/>
      </c>
      <c r="F7312" s="15">
        <f>COUNTIF(tData[BezoekLangStart],"&lt;"&amp;($A7312+1/24))-COUNTIF(tData[BezoekLangEind],"&lt;="&amp;$A7312)</f>
        <v/>
      </c>
      <c r="G7312" s="15">
        <f>IF($D7312=1,$B7312*100+$C7312,-1)</f>
        <v/>
      </c>
      <c r="H7312" s="15">
        <f>IF($D7312=1,$B7312,-1)</f>
        <v/>
      </c>
      <c r="I7312" s="15">
        <f>IF($D7312=1,$C7312,-1)</f>
        <v/>
      </c>
    </row>
    <row r="7313">
      <c r="A7313" s="33" t="n">
        <v>45596.58333333334</v>
      </c>
      <c r="B7313" s="15">
        <f>WEEKDAY($A7313,2)</f>
        <v/>
      </c>
      <c r="C7313" s="15">
        <f>HOUR($A7313)</f>
        <v/>
      </c>
      <c r="D7313" s="15">
        <f>IF(AND($A7313&gt;=Instellingen!$B$6,$A7313&lt;Instellingen!$B$7),1,0)</f>
        <v/>
      </c>
      <c r="E7313" s="15">
        <f>COUNTIF(tData[BezoekStart],"&lt;"&amp;($A7313+1/24))-COUNTIF(tData[BezoekEind],"&lt;="&amp;$A7313)</f>
        <v/>
      </c>
      <c r="F7313" s="15">
        <f>COUNTIF(tData[BezoekLangStart],"&lt;"&amp;($A7313+1/24))-COUNTIF(tData[BezoekLangEind],"&lt;="&amp;$A7313)</f>
        <v/>
      </c>
      <c r="G7313" s="15">
        <f>IF($D7313=1,$B7313*100+$C7313,-1)</f>
        <v/>
      </c>
      <c r="H7313" s="15">
        <f>IF($D7313=1,$B7313,-1)</f>
        <v/>
      </c>
      <c r="I7313" s="15">
        <f>IF($D7313=1,$C7313,-1)</f>
        <v/>
      </c>
    </row>
    <row r="7314">
      <c r="A7314" s="33" t="n">
        <v>45596.625</v>
      </c>
      <c r="B7314" s="15">
        <f>WEEKDAY($A7314,2)</f>
        <v/>
      </c>
      <c r="C7314" s="15">
        <f>HOUR($A7314)</f>
        <v/>
      </c>
      <c r="D7314" s="15">
        <f>IF(AND($A7314&gt;=Instellingen!$B$6,$A7314&lt;Instellingen!$B$7),1,0)</f>
        <v/>
      </c>
      <c r="E7314" s="15">
        <f>COUNTIF(tData[BezoekStart],"&lt;"&amp;($A7314+1/24))-COUNTIF(tData[BezoekEind],"&lt;="&amp;$A7314)</f>
        <v/>
      </c>
      <c r="F7314" s="15">
        <f>COUNTIF(tData[BezoekLangStart],"&lt;"&amp;($A7314+1/24))-COUNTIF(tData[BezoekLangEind],"&lt;="&amp;$A7314)</f>
        <v/>
      </c>
      <c r="G7314" s="15">
        <f>IF($D7314=1,$B7314*100+$C7314,-1)</f>
        <v/>
      </c>
      <c r="H7314" s="15">
        <f>IF($D7314=1,$B7314,-1)</f>
        <v/>
      </c>
      <c r="I7314" s="15">
        <f>IF($D7314=1,$C7314,-1)</f>
        <v/>
      </c>
    </row>
    <row r="7315">
      <c r="A7315" s="33" t="n">
        <v>45596.66666666666</v>
      </c>
      <c r="B7315" s="15">
        <f>WEEKDAY($A7315,2)</f>
        <v/>
      </c>
      <c r="C7315" s="15">
        <f>HOUR($A7315)</f>
        <v/>
      </c>
      <c r="D7315" s="15">
        <f>IF(AND($A7315&gt;=Instellingen!$B$6,$A7315&lt;Instellingen!$B$7),1,0)</f>
        <v/>
      </c>
      <c r="E7315" s="15">
        <f>COUNTIF(tData[BezoekStart],"&lt;"&amp;($A7315+1/24))-COUNTIF(tData[BezoekEind],"&lt;="&amp;$A7315)</f>
        <v/>
      </c>
      <c r="F7315" s="15">
        <f>COUNTIF(tData[BezoekLangStart],"&lt;"&amp;($A7315+1/24))-COUNTIF(tData[BezoekLangEind],"&lt;="&amp;$A7315)</f>
        <v/>
      </c>
      <c r="G7315" s="15">
        <f>IF($D7315=1,$B7315*100+$C7315,-1)</f>
        <v/>
      </c>
      <c r="H7315" s="15">
        <f>IF($D7315=1,$B7315,-1)</f>
        <v/>
      </c>
      <c r="I7315" s="15">
        <f>IF($D7315=1,$C7315,-1)</f>
        <v/>
      </c>
    </row>
    <row r="7316">
      <c r="A7316" s="33" t="n">
        <v>45596.70833333334</v>
      </c>
      <c r="B7316" s="15">
        <f>WEEKDAY($A7316,2)</f>
        <v/>
      </c>
      <c r="C7316" s="15">
        <f>HOUR($A7316)</f>
        <v/>
      </c>
      <c r="D7316" s="15">
        <f>IF(AND($A7316&gt;=Instellingen!$B$6,$A7316&lt;Instellingen!$B$7),1,0)</f>
        <v/>
      </c>
      <c r="E7316" s="15">
        <f>COUNTIF(tData[BezoekStart],"&lt;"&amp;($A7316+1/24))-COUNTIF(tData[BezoekEind],"&lt;="&amp;$A7316)</f>
        <v/>
      </c>
      <c r="F7316" s="15">
        <f>COUNTIF(tData[BezoekLangStart],"&lt;"&amp;($A7316+1/24))-COUNTIF(tData[BezoekLangEind],"&lt;="&amp;$A7316)</f>
        <v/>
      </c>
      <c r="G7316" s="15">
        <f>IF($D7316=1,$B7316*100+$C7316,-1)</f>
        <v/>
      </c>
      <c r="H7316" s="15">
        <f>IF($D7316=1,$B7316,-1)</f>
        <v/>
      </c>
      <c r="I7316" s="15">
        <f>IF($D7316=1,$C7316,-1)</f>
        <v/>
      </c>
    </row>
    <row r="7317">
      <c r="A7317" s="33" t="n">
        <v>45596.75</v>
      </c>
      <c r="B7317" s="15">
        <f>WEEKDAY($A7317,2)</f>
        <v/>
      </c>
      <c r="C7317" s="15">
        <f>HOUR($A7317)</f>
        <v/>
      </c>
      <c r="D7317" s="15">
        <f>IF(AND($A7317&gt;=Instellingen!$B$6,$A7317&lt;Instellingen!$B$7),1,0)</f>
        <v/>
      </c>
      <c r="E7317" s="15">
        <f>COUNTIF(tData[BezoekStart],"&lt;"&amp;($A7317+1/24))-COUNTIF(tData[BezoekEind],"&lt;="&amp;$A7317)</f>
        <v/>
      </c>
      <c r="F7317" s="15">
        <f>COUNTIF(tData[BezoekLangStart],"&lt;"&amp;($A7317+1/24))-COUNTIF(tData[BezoekLangEind],"&lt;="&amp;$A7317)</f>
        <v/>
      </c>
      <c r="G7317" s="15">
        <f>IF($D7317=1,$B7317*100+$C7317,-1)</f>
        <v/>
      </c>
      <c r="H7317" s="15">
        <f>IF($D7317=1,$B7317,-1)</f>
        <v/>
      </c>
      <c r="I7317" s="15">
        <f>IF($D7317=1,$C7317,-1)</f>
        <v/>
      </c>
    </row>
    <row r="7318">
      <c r="A7318" s="33" t="n">
        <v>45596.79166666666</v>
      </c>
      <c r="B7318" s="15">
        <f>WEEKDAY($A7318,2)</f>
        <v/>
      </c>
      <c r="C7318" s="15">
        <f>HOUR($A7318)</f>
        <v/>
      </c>
      <c r="D7318" s="15">
        <f>IF(AND($A7318&gt;=Instellingen!$B$6,$A7318&lt;Instellingen!$B$7),1,0)</f>
        <v/>
      </c>
      <c r="E7318" s="15">
        <f>COUNTIF(tData[BezoekStart],"&lt;"&amp;($A7318+1/24))-COUNTIF(tData[BezoekEind],"&lt;="&amp;$A7318)</f>
        <v/>
      </c>
      <c r="F7318" s="15">
        <f>COUNTIF(tData[BezoekLangStart],"&lt;"&amp;($A7318+1/24))-COUNTIF(tData[BezoekLangEind],"&lt;="&amp;$A7318)</f>
        <v/>
      </c>
      <c r="G7318" s="15">
        <f>IF($D7318=1,$B7318*100+$C7318,-1)</f>
        <v/>
      </c>
      <c r="H7318" s="15">
        <f>IF($D7318=1,$B7318,-1)</f>
        <v/>
      </c>
      <c r="I7318" s="15">
        <f>IF($D7318=1,$C7318,-1)</f>
        <v/>
      </c>
    </row>
    <row r="7319">
      <c r="A7319" s="33" t="n">
        <v>45596.83333333334</v>
      </c>
      <c r="B7319" s="15">
        <f>WEEKDAY($A7319,2)</f>
        <v/>
      </c>
      <c r="C7319" s="15">
        <f>HOUR($A7319)</f>
        <v/>
      </c>
      <c r="D7319" s="15">
        <f>IF(AND($A7319&gt;=Instellingen!$B$6,$A7319&lt;Instellingen!$B$7),1,0)</f>
        <v/>
      </c>
      <c r="E7319" s="15">
        <f>COUNTIF(tData[BezoekStart],"&lt;"&amp;($A7319+1/24))-COUNTIF(tData[BezoekEind],"&lt;="&amp;$A7319)</f>
        <v/>
      </c>
      <c r="F7319" s="15">
        <f>COUNTIF(tData[BezoekLangStart],"&lt;"&amp;($A7319+1/24))-COUNTIF(tData[BezoekLangEind],"&lt;="&amp;$A7319)</f>
        <v/>
      </c>
      <c r="G7319" s="15">
        <f>IF($D7319=1,$B7319*100+$C7319,-1)</f>
        <v/>
      </c>
      <c r="H7319" s="15">
        <f>IF($D7319=1,$B7319,-1)</f>
        <v/>
      </c>
      <c r="I7319" s="15">
        <f>IF($D7319=1,$C7319,-1)</f>
        <v/>
      </c>
    </row>
    <row r="7320">
      <c r="A7320" s="33" t="n">
        <v>45596.875</v>
      </c>
      <c r="B7320" s="15">
        <f>WEEKDAY($A7320,2)</f>
        <v/>
      </c>
      <c r="C7320" s="15">
        <f>HOUR($A7320)</f>
        <v/>
      </c>
      <c r="D7320" s="15">
        <f>IF(AND($A7320&gt;=Instellingen!$B$6,$A7320&lt;Instellingen!$B$7),1,0)</f>
        <v/>
      </c>
      <c r="E7320" s="15">
        <f>COUNTIF(tData[BezoekStart],"&lt;"&amp;($A7320+1/24))-COUNTIF(tData[BezoekEind],"&lt;="&amp;$A7320)</f>
        <v/>
      </c>
      <c r="F7320" s="15">
        <f>COUNTIF(tData[BezoekLangStart],"&lt;"&amp;($A7320+1/24))-COUNTIF(tData[BezoekLangEind],"&lt;="&amp;$A7320)</f>
        <v/>
      </c>
      <c r="G7320" s="15">
        <f>IF($D7320=1,$B7320*100+$C7320,-1)</f>
        <v/>
      </c>
      <c r="H7320" s="15">
        <f>IF($D7320=1,$B7320,-1)</f>
        <v/>
      </c>
      <c r="I7320" s="15">
        <f>IF($D7320=1,$C7320,-1)</f>
        <v/>
      </c>
    </row>
    <row r="7321">
      <c r="A7321" s="33" t="n">
        <v>45596.91666666666</v>
      </c>
      <c r="B7321" s="15">
        <f>WEEKDAY($A7321,2)</f>
        <v/>
      </c>
      <c r="C7321" s="15">
        <f>HOUR($A7321)</f>
        <v/>
      </c>
      <c r="D7321" s="15">
        <f>IF(AND($A7321&gt;=Instellingen!$B$6,$A7321&lt;Instellingen!$B$7),1,0)</f>
        <v/>
      </c>
      <c r="E7321" s="15">
        <f>COUNTIF(tData[BezoekStart],"&lt;"&amp;($A7321+1/24))-COUNTIF(tData[BezoekEind],"&lt;="&amp;$A7321)</f>
        <v/>
      </c>
      <c r="F7321" s="15">
        <f>COUNTIF(tData[BezoekLangStart],"&lt;"&amp;($A7321+1/24))-COUNTIF(tData[BezoekLangEind],"&lt;="&amp;$A7321)</f>
        <v/>
      </c>
      <c r="G7321" s="15">
        <f>IF($D7321=1,$B7321*100+$C7321,-1)</f>
        <v/>
      </c>
      <c r="H7321" s="15">
        <f>IF($D7321=1,$B7321,-1)</f>
        <v/>
      </c>
      <c r="I7321" s="15">
        <f>IF($D7321=1,$C7321,-1)</f>
        <v/>
      </c>
    </row>
    <row r="7322">
      <c r="A7322" s="33" t="n">
        <v>45596.95833333334</v>
      </c>
      <c r="B7322" s="15">
        <f>WEEKDAY($A7322,2)</f>
        <v/>
      </c>
      <c r="C7322" s="15">
        <f>HOUR($A7322)</f>
        <v/>
      </c>
      <c r="D7322" s="15">
        <f>IF(AND($A7322&gt;=Instellingen!$B$6,$A7322&lt;Instellingen!$B$7),1,0)</f>
        <v/>
      </c>
      <c r="E7322" s="15">
        <f>COUNTIF(tData[BezoekStart],"&lt;"&amp;($A7322+1/24))-COUNTIF(tData[BezoekEind],"&lt;="&amp;$A7322)</f>
        <v/>
      </c>
      <c r="F7322" s="15">
        <f>COUNTIF(tData[BezoekLangStart],"&lt;"&amp;($A7322+1/24))-COUNTIF(tData[BezoekLangEind],"&lt;="&amp;$A7322)</f>
        <v/>
      </c>
      <c r="G7322" s="15">
        <f>IF($D7322=1,$B7322*100+$C7322,-1)</f>
        <v/>
      </c>
      <c r="H7322" s="15">
        <f>IF($D7322=1,$B7322,-1)</f>
        <v/>
      </c>
      <c r="I7322" s="15">
        <f>IF($D7322=1,$C7322,-1)</f>
        <v/>
      </c>
    </row>
    <row r="7323">
      <c r="A7323" s="33" t="n">
        <v>45597</v>
      </c>
      <c r="B7323" s="15">
        <f>WEEKDAY($A7323,2)</f>
        <v/>
      </c>
      <c r="C7323" s="15">
        <f>HOUR($A7323)</f>
        <v/>
      </c>
      <c r="D7323" s="15">
        <f>IF(AND($A7323&gt;=Instellingen!$B$6,$A7323&lt;Instellingen!$B$7),1,0)</f>
        <v/>
      </c>
      <c r="E7323" s="15">
        <f>COUNTIF(tData[BezoekStart],"&lt;"&amp;($A7323+1/24))-COUNTIF(tData[BezoekEind],"&lt;="&amp;$A7323)</f>
        <v/>
      </c>
      <c r="F7323" s="15">
        <f>COUNTIF(tData[BezoekLangStart],"&lt;"&amp;($A7323+1/24))-COUNTIF(tData[BezoekLangEind],"&lt;="&amp;$A7323)</f>
        <v/>
      </c>
      <c r="G7323" s="15">
        <f>IF($D7323=1,$B7323*100+$C7323,-1)</f>
        <v/>
      </c>
      <c r="H7323" s="15">
        <f>IF($D7323=1,$B7323,-1)</f>
        <v/>
      </c>
      <c r="I7323" s="15">
        <f>IF($D7323=1,$C7323,-1)</f>
        <v/>
      </c>
    </row>
    <row r="7324">
      <c r="A7324" s="33" t="n">
        <v>45597.04166666666</v>
      </c>
      <c r="B7324" s="15">
        <f>WEEKDAY($A7324,2)</f>
        <v/>
      </c>
      <c r="C7324" s="15">
        <f>HOUR($A7324)</f>
        <v/>
      </c>
      <c r="D7324" s="15">
        <f>IF(AND($A7324&gt;=Instellingen!$B$6,$A7324&lt;Instellingen!$B$7),1,0)</f>
        <v/>
      </c>
      <c r="E7324" s="15">
        <f>COUNTIF(tData[BezoekStart],"&lt;"&amp;($A7324+1/24))-COUNTIF(tData[BezoekEind],"&lt;="&amp;$A7324)</f>
        <v/>
      </c>
      <c r="F7324" s="15">
        <f>COUNTIF(tData[BezoekLangStart],"&lt;"&amp;($A7324+1/24))-COUNTIF(tData[BezoekLangEind],"&lt;="&amp;$A7324)</f>
        <v/>
      </c>
      <c r="G7324" s="15">
        <f>IF($D7324=1,$B7324*100+$C7324,-1)</f>
        <v/>
      </c>
      <c r="H7324" s="15">
        <f>IF($D7324=1,$B7324,-1)</f>
        <v/>
      </c>
      <c r="I7324" s="15">
        <f>IF($D7324=1,$C7324,-1)</f>
        <v/>
      </c>
    </row>
    <row r="7325">
      <c r="A7325" s="33" t="n">
        <v>45597.08333333334</v>
      </c>
      <c r="B7325" s="15">
        <f>WEEKDAY($A7325,2)</f>
        <v/>
      </c>
      <c r="C7325" s="15">
        <f>HOUR($A7325)</f>
        <v/>
      </c>
      <c r="D7325" s="15">
        <f>IF(AND($A7325&gt;=Instellingen!$B$6,$A7325&lt;Instellingen!$B$7),1,0)</f>
        <v/>
      </c>
      <c r="E7325" s="15">
        <f>COUNTIF(tData[BezoekStart],"&lt;"&amp;($A7325+1/24))-COUNTIF(tData[BezoekEind],"&lt;="&amp;$A7325)</f>
        <v/>
      </c>
      <c r="F7325" s="15">
        <f>COUNTIF(tData[BezoekLangStart],"&lt;"&amp;($A7325+1/24))-COUNTIF(tData[BezoekLangEind],"&lt;="&amp;$A7325)</f>
        <v/>
      </c>
      <c r="G7325" s="15">
        <f>IF($D7325=1,$B7325*100+$C7325,-1)</f>
        <v/>
      </c>
      <c r="H7325" s="15">
        <f>IF($D7325=1,$B7325,-1)</f>
        <v/>
      </c>
      <c r="I7325" s="15">
        <f>IF($D7325=1,$C7325,-1)</f>
        <v/>
      </c>
    </row>
    <row r="7326">
      <c r="A7326" s="33" t="n">
        <v>45597.125</v>
      </c>
      <c r="B7326" s="15">
        <f>WEEKDAY($A7326,2)</f>
        <v/>
      </c>
      <c r="C7326" s="15">
        <f>HOUR($A7326)</f>
        <v/>
      </c>
      <c r="D7326" s="15">
        <f>IF(AND($A7326&gt;=Instellingen!$B$6,$A7326&lt;Instellingen!$B$7),1,0)</f>
        <v/>
      </c>
      <c r="E7326" s="15">
        <f>COUNTIF(tData[BezoekStart],"&lt;"&amp;($A7326+1/24))-COUNTIF(tData[BezoekEind],"&lt;="&amp;$A7326)</f>
        <v/>
      </c>
      <c r="F7326" s="15">
        <f>COUNTIF(tData[BezoekLangStart],"&lt;"&amp;($A7326+1/24))-COUNTIF(tData[BezoekLangEind],"&lt;="&amp;$A7326)</f>
        <v/>
      </c>
      <c r="G7326" s="15">
        <f>IF($D7326=1,$B7326*100+$C7326,-1)</f>
        <v/>
      </c>
      <c r="H7326" s="15">
        <f>IF($D7326=1,$B7326,-1)</f>
        <v/>
      </c>
      <c r="I7326" s="15">
        <f>IF($D7326=1,$C7326,-1)</f>
        <v/>
      </c>
    </row>
    <row r="7327">
      <c r="A7327" s="33" t="n">
        <v>45597.16666666666</v>
      </c>
      <c r="B7327" s="15">
        <f>WEEKDAY($A7327,2)</f>
        <v/>
      </c>
      <c r="C7327" s="15">
        <f>HOUR($A7327)</f>
        <v/>
      </c>
      <c r="D7327" s="15">
        <f>IF(AND($A7327&gt;=Instellingen!$B$6,$A7327&lt;Instellingen!$B$7),1,0)</f>
        <v/>
      </c>
      <c r="E7327" s="15">
        <f>COUNTIF(tData[BezoekStart],"&lt;"&amp;($A7327+1/24))-COUNTIF(tData[BezoekEind],"&lt;="&amp;$A7327)</f>
        <v/>
      </c>
      <c r="F7327" s="15">
        <f>COUNTIF(tData[BezoekLangStart],"&lt;"&amp;($A7327+1/24))-COUNTIF(tData[BezoekLangEind],"&lt;="&amp;$A7327)</f>
        <v/>
      </c>
      <c r="G7327" s="15">
        <f>IF($D7327=1,$B7327*100+$C7327,-1)</f>
        <v/>
      </c>
      <c r="H7327" s="15">
        <f>IF($D7327=1,$B7327,-1)</f>
        <v/>
      </c>
      <c r="I7327" s="15">
        <f>IF($D7327=1,$C7327,-1)</f>
        <v/>
      </c>
    </row>
    <row r="7328">
      <c r="A7328" s="33" t="n">
        <v>45597.20833333334</v>
      </c>
      <c r="B7328" s="15">
        <f>WEEKDAY($A7328,2)</f>
        <v/>
      </c>
      <c r="C7328" s="15">
        <f>HOUR($A7328)</f>
        <v/>
      </c>
      <c r="D7328" s="15">
        <f>IF(AND($A7328&gt;=Instellingen!$B$6,$A7328&lt;Instellingen!$B$7),1,0)</f>
        <v/>
      </c>
      <c r="E7328" s="15">
        <f>COUNTIF(tData[BezoekStart],"&lt;"&amp;($A7328+1/24))-COUNTIF(tData[BezoekEind],"&lt;="&amp;$A7328)</f>
        <v/>
      </c>
      <c r="F7328" s="15">
        <f>COUNTIF(tData[BezoekLangStart],"&lt;"&amp;($A7328+1/24))-COUNTIF(tData[BezoekLangEind],"&lt;="&amp;$A7328)</f>
        <v/>
      </c>
      <c r="G7328" s="15">
        <f>IF($D7328=1,$B7328*100+$C7328,-1)</f>
        <v/>
      </c>
      <c r="H7328" s="15">
        <f>IF($D7328=1,$B7328,-1)</f>
        <v/>
      </c>
      <c r="I7328" s="15">
        <f>IF($D7328=1,$C7328,-1)</f>
        <v/>
      </c>
    </row>
    <row r="7329">
      <c r="A7329" s="33" t="n">
        <v>45597.25</v>
      </c>
      <c r="B7329" s="15">
        <f>WEEKDAY($A7329,2)</f>
        <v/>
      </c>
      <c r="C7329" s="15">
        <f>HOUR($A7329)</f>
        <v/>
      </c>
      <c r="D7329" s="15">
        <f>IF(AND($A7329&gt;=Instellingen!$B$6,$A7329&lt;Instellingen!$B$7),1,0)</f>
        <v/>
      </c>
      <c r="E7329" s="15">
        <f>COUNTIF(tData[BezoekStart],"&lt;"&amp;($A7329+1/24))-COUNTIF(tData[BezoekEind],"&lt;="&amp;$A7329)</f>
        <v/>
      </c>
      <c r="F7329" s="15">
        <f>COUNTIF(tData[BezoekLangStart],"&lt;"&amp;($A7329+1/24))-COUNTIF(tData[BezoekLangEind],"&lt;="&amp;$A7329)</f>
        <v/>
      </c>
      <c r="G7329" s="15">
        <f>IF($D7329=1,$B7329*100+$C7329,-1)</f>
        <v/>
      </c>
      <c r="H7329" s="15">
        <f>IF($D7329=1,$B7329,-1)</f>
        <v/>
      </c>
      <c r="I7329" s="15">
        <f>IF($D7329=1,$C7329,-1)</f>
        <v/>
      </c>
    </row>
    <row r="7330">
      <c r="A7330" s="33" t="n">
        <v>45597.29166666666</v>
      </c>
      <c r="B7330" s="15">
        <f>WEEKDAY($A7330,2)</f>
        <v/>
      </c>
      <c r="C7330" s="15">
        <f>HOUR($A7330)</f>
        <v/>
      </c>
      <c r="D7330" s="15">
        <f>IF(AND($A7330&gt;=Instellingen!$B$6,$A7330&lt;Instellingen!$B$7),1,0)</f>
        <v/>
      </c>
      <c r="E7330" s="15">
        <f>COUNTIF(tData[BezoekStart],"&lt;"&amp;($A7330+1/24))-COUNTIF(tData[BezoekEind],"&lt;="&amp;$A7330)</f>
        <v/>
      </c>
      <c r="F7330" s="15">
        <f>COUNTIF(tData[BezoekLangStart],"&lt;"&amp;($A7330+1/24))-COUNTIF(tData[BezoekLangEind],"&lt;="&amp;$A7330)</f>
        <v/>
      </c>
      <c r="G7330" s="15">
        <f>IF($D7330=1,$B7330*100+$C7330,-1)</f>
        <v/>
      </c>
      <c r="H7330" s="15">
        <f>IF($D7330=1,$B7330,-1)</f>
        <v/>
      </c>
      <c r="I7330" s="15">
        <f>IF($D7330=1,$C7330,-1)</f>
        <v/>
      </c>
    </row>
    <row r="7331">
      <c r="A7331" s="33" t="n">
        <v>45597.33333333334</v>
      </c>
      <c r="B7331" s="15">
        <f>WEEKDAY($A7331,2)</f>
        <v/>
      </c>
      <c r="C7331" s="15">
        <f>HOUR($A7331)</f>
        <v/>
      </c>
      <c r="D7331" s="15">
        <f>IF(AND($A7331&gt;=Instellingen!$B$6,$A7331&lt;Instellingen!$B$7),1,0)</f>
        <v/>
      </c>
      <c r="E7331" s="15">
        <f>COUNTIF(tData[BezoekStart],"&lt;"&amp;($A7331+1/24))-COUNTIF(tData[BezoekEind],"&lt;="&amp;$A7331)</f>
        <v/>
      </c>
      <c r="F7331" s="15">
        <f>COUNTIF(tData[BezoekLangStart],"&lt;"&amp;($A7331+1/24))-COUNTIF(tData[BezoekLangEind],"&lt;="&amp;$A7331)</f>
        <v/>
      </c>
      <c r="G7331" s="15">
        <f>IF($D7331=1,$B7331*100+$C7331,-1)</f>
        <v/>
      </c>
      <c r="H7331" s="15">
        <f>IF($D7331=1,$B7331,-1)</f>
        <v/>
      </c>
      <c r="I7331" s="15">
        <f>IF($D7331=1,$C7331,-1)</f>
        <v/>
      </c>
    </row>
    <row r="7332">
      <c r="A7332" s="33" t="n">
        <v>45597.375</v>
      </c>
      <c r="B7332" s="15">
        <f>WEEKDAY($A7332,2)</f>
        <v/>
      </c>
      <c r="C7332" s="15">
        <f>HOUR($A7332)</f>
        <v/>
      </c>
      <c r="D7332" s="15">
        <f>IF(AND($A7332&gt;=Instellingen!$B$6,$A7332&lt;Instellingen!$B$7),1,0)</f>
        <v/>
      </c>
      <c r="E7332" s="15">
        <f>COUNTIF(tData[BezoekStart],"&lt;"&amp;($A7332+1/24))-COUNTIF(tData[BezoekEind],"&lt;="&amp;$A7332)</f>
        <v/>
      </c>
      <c r="F7332" s="15">
        <f>COUNTIF(tData[BezoekLangStart],"&lt;"&amp;($A7332+1/24))-COUNTIF(tData[BezoekLangEind],"&lt;="&amp;$A7332)</f>
        <v/>
      </c>
      <c r="G7332" s="15">
        <f>IF($D7332=1,$B7332*100+$C7332,-1)</f>
        <v/>
      </c>
      <c r="H7332" s="15">
        <f>IF($D7332=1,$B7332,-1)</f>
        <v/>
      </c>
      <c r="I7332" s="15">
        <f>IF($D7332=1,$C7332,-1)</f>
        <v/>
      </c>
    </row>
    <row r="7333">
      <c r="A7333" s="33" t="n">
        <v>45597.41666666666</v>
      </c>
      <c r="B7333" s="15">
        <f>WEEKDAY($A7333,2)</f>
        <v/>
      </c>
      <c r="C7333" s="15">
        <f>HOUR($A7333)</f>
        <v/>
      </c>
      <c r="D7333" s="15">
        <f>IF(AND($A7333&gt;=Instellingen!$B$6,$A7333&lt;Instellingen!$B$7),1,0)</f>
        <v/>
      </c>
      <c r="E7333" s="15">
        <f>COUNTIF(tData[BezoekStart],"&lt;"&amp;($A7333+1/24))-COUNTIF(tData[BezoekEind],"&lt;="&amp;$A7333)</f>
        <v/>
      </c>
      <c r="F7333" s="15">
        <f>COUNTIF(tData[BezoekLangStart],"&lt;"&amp;($A7333+1/24))-COUNTIF(tData[BezoekLangEind],"&lt;="&amp;$A7333)</f>
        <v/>
      </c>
      <c r="G7333" s="15">
        <f>IF($D7333=1,$B7333*100+$C7333,-1)</f>
        <v/>
      </c>
      <c r="H7333" s="15">
        <f>IF($D7333=1,$B7333,-1)</f>
        <v/>
      </c>
      <c r="I7333" s="15">
        <f>IF($D7333=1,$C7333,-1)</f>
        <v/>
      </c>
    </row>
    <row r="7334">
      <c r="A7334" s="33" t="n">
        <v>45597.45833333334</v>
      </c>
      <c r="B7334" s="15">
        <f>WEEKDAY($A7334,2)</f>
        <v/>
      </c>
      <c r="C7334" s="15">
        <f>HOUR($A7334)</f>
        <v/>
      </c>
      <c r="D7334" s="15">
        <f>IF(AND($A7334&gt;=Instellingen!$B$6,$A7334&lt;Instellingen!$B$7),1,0)</f>
        <v/>
      </c>
      <c r="E7334" s="15">
        <f>COUNTIF(tData[BezoekStart],"&lt;"&amp;($A7334+1/24))-COUNTIF(tData[BezoekEind],"&lt;="&amp;$A7334)</f>
        <v/>
      </c>
      <c r="F7334" s="15">
        <f>COUNTIF(tData[BezoekLangStart],"&lt;"&amp;($A7334+1/24))-COUNTIF(tData[BezoekLangEind],"&lt;="&amp;$A7334)</f>
        <v/>
      </c>
      <c r="G7334" s="15">
        <f>IF($D7334=1,$B7334*100+$C7334,-1)</f>
        <v/>
      </c>
      <c r="H7334" s="15">
        <f>IF($D7334=1,$B7334,-1)</f>
        <v/>
      </c>
      <c r="I7334" s="15">
        <f>IF($D7334=1,$C7334,-1)</f>
        <v/>
      </c>
    </row>
    <row r="7335">
      <c r="A7335" s="33" t="n">
        <v>45597.5</v>
      </c>
      <c r="B7335" s="15">
        <f>WEEKDAY($A7335,2)</f>
        <v/>
      </c>
      <c r="C7335" s="15">
        <f>HOUR($A7335)</f>
        <v/>
      </c>
      <c r="D7335" s="15">
        <f>IF(AND($A7335&gt;=Instellingen!$B$6,$A7335&lt;Instellingen!$B$7),1,0)</f>
        <v/>
      </c>
      <c r="E7335" s="15">
        <f>COUNTIF(tData[BezoekStart],"&lt;"&amp;($A7335+1/24))-COUNTIF(tData[BezoekEind],"&lt;="&amp;$A7335)</f>
        <v/>
      </c>
      <c r="F7335" s="15">
        <f>COUNTIF(tData[BezoekLangStart],"&lt;"&amp;($A7335+1/24))-COUNTIF(tData[BezoekLangEind],"&lt;="&amp;$A7335)</f>
        <v/>
      </c>
      <c r="G7335" s="15">
        <f>IF($D7335=1,$B7335*100+$C7335,-1)</f>
        <v/>
      </c>
      <c r="H7335" s="15">
        <f>IF($D7335=1,$B7335,-1)</f>
        <v/>
      </c>
      <c r="I7335" s="15">
        <f>IF($D7335=1,$C7335,-1)</f>
        <v/>
      </c>
    </row>
    <row r="7336">
      <c r="A7336" s="33" t="n">
        <v>45597.54166666666</v>
      </c>
      <c r="B7336" s="15">
        <f>WEEKDAY($A7336,2)</f>
        <v/>
      </c>
      <c r="C7336" s="15">
        <f>HOUR($A7336)</f>
        <v/>
      </c>
      <c r="D7336" s="15">
        <f>IF(AND($A7336&gt;=Instellingen!$B$6,$A7336&lt;Instellingen!$B$7),1,0)</f>
        <v/>
      </c>
      <c r="E7336" s="15">
        <f>COUNTIF(tData[BezoekStart],"&lt;"&amp;($A7336+1/24))-COUNTIF(tData[BezoekEind],"&lt;="&amp;$A7336)</f>
        <v/>
      </c>
      <c r="F7336" s="15">
        <f>COUNTIF(tData[BezoekLangStart],"&lt;"&amp;($A7336+1/24))-COUNTIF(tData[BezoekLangEind],"&lt;="&amp;$A7336)</f>
        <v/>
      </c>
      <c r="G7336" s="15">
        <f>IF($D7336=1,$B7336*100+$C7336,-1)</f>
        <v/>
      </c>
      <c r="H7336" s="15">
        <f>IF($D7336=1,$B7336,-1)</f>
        <v/>
      </c>
      <c r="I7336" s="15">
        <f>IF($D7336=1,$C7336,-1)</f>
        <v/>
      </c>
    </row>
    <row r="7337">
      <c r="A7337" s="33" t="n">
        <v>45597.58333333334</v>
      </c>
      <c r="B7337" s="15">
        <f>WEEKDAY($A7337,2)</f>
        <v/>
      </c>
      <c r="C7337" s="15">
        <f>HOUR($A7337)</f>
        <v/>
      </c>
      <c r="D7337" s="15">
        <f>IF(AND($A7337&gt;=Instellingen!$B$6,$A7337&lt;Instellingen!$B$7),1,0)</f>
        <v/>
      </c>
      <c r="E7337" s="15">
        <f>COUNTIF(tData[BezoekStart],"&lt;"&amp;($A7337+1/24))-COUNTIF(tData[BezoekEind],"&lt;="&amp;$A7337)</f>
        <v/>
      </c>
      <c r="F7337" s="15">
        <f>COUNTIF(tData[BezoekLangStart],"&lt;"&amp;($A7337+1/24))-COUNTIF(tData[BezoekLangEind],"&lt;="&amp;$A7337)</f>
        <v/>
      </c>
      <c r="G7337" s="15">
        <f>IF($D7337=1,$B7337*100+$C7337,-1)</f>
        <v/>
      </c>
      <c r="H7337" s="15">
        <f>IF($D7337=1,$B7337,-1)</f>
        <v/>
      </c>
      <c r="I7337" s="15">
        <f>IF($D7337=1,$C7337,-1)</f>
        <v/>
      </c>
    </row>
    <row r="7338">
      <c r="A7338" s="33" t="n">
        <v>45597.625</v>
      </c>
      <c r="B7338" s="15">
        <f>WEEKDAY($A7338,2)</f>
        <v/>
      </c>
      <c r="C7338" s="15">
        <f>HOUR($A7338)</f>
        <v/>
      </c>
      <c r="D7338" s="15">
        <f>IF(AND($A7338&gt;=Instellingen!$B$6,$A7338&lt;Instellingen!$B$7),1,0)</f>
        <v/>
      </c>
      <c r="E7338" s="15">
        <f>COUNTIF(tData[BezoekStart],"&lt;"&amp;($A7338+1/24))-COUNTIF(tData[BezoekEind],"&lt;="&amp;$A7338)</f>
        <v/>
      </c>
      <c r="F7338" s="15">
        <f>COUNTIF(tData[BezoekLangStart],"&lt;"&amp;($A7338+1/24))-COUNTIF(tData[BezoekLangEind],"&lt;="&amp;$A7338)</f>
        <v/>
      </c>
      <c r="G7338" s="15">
        <f>IF($D7338=1,$B7338*100+$C7338,-1)</f>
        <v/>
      </c>
      <c r="H7338" s="15">
        <f>IF($D7338=1,$B7338,-1)</f>
        <v/>
      </c>
      <c r="I7338" s="15">
        <f>IF($D7338=1,$C7338,-1)</f>
        <v/>
      </c>
    </row>
    <row r="7339">
      <c r="A7339" s="33" t="n">
        <v>45597.66666666666</v>
      </c>
      <c r="B7339" s="15">
        <f>WEEKDAY($A7339,2)</f>
        <v/>
      </c>
      <c r="C7339" s="15">
        <f>HOUR($A7339)</f>
        <v/>
      </c>
      <c r="D7339" s="15">
        <f>IF(AND($A7339&gt;=Instellingen!$B$6,$A7339&lt;Instellingen!$B$7),1,0)</f>
        <v/>
      </c>
      <c r="E7339" s="15">
        <f>COUNTIF(tData[BezoekStart],"&lt;"&amp;($A7339+1/24))-COUNTIF(tData[BezoekEind],"&lt;="&amp;$A7339)</f>
        <v/>
      </c>
      <c r="F7339" s="15">
        <f>COUNTIF(tData[BezoekLangStart],"&lt;"&amp;($A7339+1/24))-COUNTIF(tData[BezoekLangEind],"&lt;="&amp;$A7339)</f>
        <v/>
      </c>
      <c r="G7339" s="15">
        <f>IF($D7339=1,$B7339*100+$C7339,-1)</f>
        <v/>
      </c>
      <c r="H7339" s="15">
        <f>IF($D7339=1,$B7339,-1)</f>
        <v/>
      </c>
      <c r="I7339" s="15">
        <f>IF($D7339=1,$C7339,-1)</f>
        <v/>
      </c>
    </row>
    <row r="7340">
      <c r="A7340" s="33" t="n">
        <v>45597.70833333334</v>
      </c>
      <c r="B7340" s="15">
        <f>WEEKDAY($A7340,2)</f>
        <v/>
      </c>
      <c r="C7340" s="15">
        <f>HOUR($A7340)</f>
        <v/>
      </c>
      <c r="D7340" s="15">
        <f>IF(AND($A7340&gt;=Instellingen!$B$6,$A7340&lt;Instellingen!$B$7),1,0)</f>
        <v/>
      </c>
      <c r="E7340" s="15">
        <f>COUNTIF(tData[BezoekStart],"&lt;"&amp;($A7340+1/24))-COUNTIF(tData[BezoekEind],"&lt;="&amp;$A7340)</f>
        <v/>
      </c>
      <c r="F7340" s="15">
        <f>COUNTIF(tData[BezoekLangStart],"&lt;"&amp;($A7340+1/24))-COUNTIF(tData[BezoekLangEind],"&lt;="&amp;$A7340)</f>
        <v/>
      </c>
      <c r="G7340" s="15">
        <f>IF($D7340=1,$B7340*100+$C7340,-1)</f>
        <v/>
      </c>
      <c r="H7340" s="15">
        <f>IF($D7340=1,$B7340,-1)</f>
        <v/>
      </c>
      <c r="I7340" s="15">
        <f>IF($D7340=1,$C7340,-1)</f>
        <v/>
      </c>
    </row>
    <row r="7341">
      <c r="A7341" s="33" t="n">
        <v>45597.75</v>
      </c>
      <c r="B7341" s="15">
        <f>WEEKDAY($A7341,2)</f>
        <v/>
      </c>
      <c r="C7341" s="15">
        <f>HOUR($A7341)</f>
        <v/>
      </c>
      <c r="D7341" s="15">
        <f>IF(AND($A7341&gt;=Instellingen!$B$6,$A7341&lt;Instellingen!$B$7),1,0)</f>
        <v/>
      </c>
      <c r="E7341" s="15">
        <f>COUNTIF(tData[BezoekStart],"&lt;"&amp;($A7341+1/24))-COUNTIF(tData[BezoekEind],"&lt;="&amp;$A7341)</f>
        <v/>
      </c>
      <c r="F7341" s="15">
        <f>COUNTIF(tData[BezoekLangStart],"&lt;"&amp;($A7341+1/24))-COUNTIF(tData[BezoekLangEind],"&lt;="&amp;$A7341)</f>
        <v/>
      </c>
      <c r="G7341" s="15">
        <f>IF($D7341=1,$B7341*100+$C7341,-1)</f>
        <v/>
      </c>
      <c r="H7341" s="15">
        <f>IF($D7341=1,$B7341,-1)</f>
        <v/>
      </c>
      <c r="I7341" s="15">
        <f>IF($D7341=1,$C7341,-1)</f>
        <v/>
      </c>
    </row>
    <row r="7342">
      <c r="A7342" s="33" t="n">
        <v>45597.79166666666</v>
      </c>
      <c r="B7342" s="15">
        <f>WEEKDAY($A7342,2)</f>
        <v/>
      </c>
      <c r="C7342" s="15">
        <f>HOUR($A7342)</f>
        <v/>
      </c>
      <c r="D7342" s="15">
        <f>IF(AND($A7342&gt;=Instellingen!$B$6,$A7342&lt;Instellingen!$B$7),1,0)</f>
        <v/>
      </c>
      <c r="E7342" s="15">
        <f>COUNTIF(tData[BezoekStart],"&lt;"&amp;($A7342+1/24))-COUNTIF(tData[BezoekEind],"&lt;="&amp;$A7342)</f>
        <v/>
      </c>
      <c r="F7342" s="15">
        <f>COUNTIF(tData[BezoekLangStart],"&lt;"&amp;($A7342+1/24))-COUNTIF(tData[BezoekLangEind],"&lt;="&amp;$A7342)</f>
        <v/>
      </c>
      <c r="G7342" s="15">
        <f>IF($D7342=1,$B7342*100+$C7342,-1)</f>
        <v/>
      </c>
      <c r="H7342" s="15">
        <f>IF($D7342=1,$B7342,-1)</f>
        <v/>
      </c>
      <c r="I7342" s="15">
        <f>IF($D7342=1,$C7342,-1)</f>
        <v/>
      </c>
    </row>
    <row r="7343">
      <c r="A7343" s="33" t="n">
        <v>45597.83333333334</v>
      </c>
      <c r="B7343" s="15">
        <f>WEEKDAY($A7343,2)</f>
        <v/>
      </c>
      <c r="C7343" s="15">
        <f>HOUR($A7343)</f>
        <v/>
      </c>
      <c r="D7343" s="15">
        <f>IF(AND($A7343&gt;=Instellingen!$B$6,$A7343&lt;Instellingen!$B$7),1,0)</f>
        <v/>
      </c>
      <c r="E7343" s="15">
        <f>COUNTIF(tData[BezoekStart],"&lt;"&amp;($A7343+1/24))-COUNTIF(tData[BezoekEind],"&lt;="&amp;$A7343)</f>
        <v/>
      </c>
      <c r="F7343" s="15">
        <f>COUNTIF(tData[BezoekLangStart],"&lt;"&amp;($A7343+1/24))-COUNTIF(tData[BezoekLangEind],"&lt;="&amp;$A7343)</f>
        <v/>
      </c>
      <c r="G7343" s="15">
        <f>IF($D7343=1,$B7343*100+$C7343,-1)</f>
        <v/>
      </c>
      <c r="H7343" s="15">
        <f>IF($D7343=1,$B7343,-1)</f>
        <v/>
      </c>
      <c r="I7343" s="15">
        <f>IF($D7343=1,$C7343,-1)</f>
        <v/>
      </c>
    </row>
    <row r="7344">
      <c r="A7344" s="33" t="n">
        <v>45597.875</v>
      </c>
      <c r="B7344" s="15">
        <f>WEEKDAY($A7344,2)</f>
        <v/>
      </c>
      <c r="C7344" s="15">
        <f>HOUR($A7344)</f>
        <v/>
      </c>
      <c r="D7344" s="15">
        <f>IF(AND($A7344&gt;=Instellingen!$B$6,$A7344&lt;Instellingen!$B$7),1,0)</f>
        <v/>
      </c>
      <c r="E7344" s="15">
        <f>COUNTIF(tData[BezoekStart],"&lt;"&amp;($A7344+1/24))-COUNTIF(tData[BezoekEind],"&lt;="&amp;$A7344)</f>
        <v/>
      </c>
      <c r="F7344" s="15">
        <f>COUNTIF(tData[BezoekLangStart],"&lt;"&amp;($A7344+1/24))-COUNTIF(tData[BezoekLangEind],"&lt;="&amp;$A7344)</f>
        <v/>
      </c>
      <c r="G7344" s="15">
        <f>IF($D7344=1,$B7344*100+$C7344,-1)</f>
        <v/>
      </c>
      <c r="H7344" s="15">
        <f>IF($D7344=1,$B7344,-1)</f>
        <v/>
      </c>
      <c r="I7344" s="15">
        <f>IF($D7344=1,$C7344,-1)</f>
        <v/>
      </c>
    </row>
    <row r="7345">
      <c r="A7345" s="33" t="n">
        <v>45597.91666666666</v>
      </c>
      <c r="B7345" s="15">
        <f>WEEKDAY($A7345,2)</f>
        <v/>
      </c>
      <c r="C7345" s="15">
        <f>HOUR($A7345)</f>
        <v/>
      </c>
      <c r="D7345" s="15">
        <f>IF(AND($A7345&gt;=Instellingen!$B$6,$A7345&lt;Instellingen!$B$7),1,0)</f>
        <v/>
      </c>
      <c r="E7345" s="15">
        <f>COUNTIF(tData[BezoekStart],"&lt;"&amp;($A7345+1/24))-COUNTIF(tData[BezoekEind],"&lt;="&amp;$A7345)</f>
        <v/>
      </c>
      <c r="F7345" s="15">
        <f>COUNTIF(tData[BezoekLangStart],"&lt;"&amp;($A7345+1/24))-COUNTIF(tData[BezoekLangEind],"&lt;="&amp;$A7345)</f>
        <v/>
      </c>
      <c r="G7345" s="15">
        <f>IF($D7345=1,$B7345*100+$C7345,-1)</f>
        <v/>
      </c>
      <c r="H7345" s="15">
        <f>IF($D7345=1,$B7345,-1)</f>
        <v/>
      </c>
      <c r="I7345" s="15">
        <f>IF($D7345=1,$C7345,-1)</f>
        <v/>
      </c>
    </row>
    <row r="7346">
      <c r="A7346" s="33" t="n">
        <v>45597.95833333334</v>
      </c>
      <c r="B7346" s="15">
        <f>WEEKDAY($A7346,2)</f>
        <v/>
      </c>
      <c r="C7346" s="15">
        <f>HOUR($A7346)</f>
        <v/>
      </c>
      <c r="D7346" s="15">
        <f>IF(AND($A7346&gt;=Instellingen!$B$6,$A7346&lt;Instellingen!$B$7),1,0)</f>
        <v/>
      </c>
      <c r="E7346" s="15">
        <f>COUNTIF(tData[BezoekStart],"&lt;"&amp;($A7346+1/24))-COUNTIF(tData[BezoekEind],"&lt;="&amp;$A7346)</f>
        <v/>
      </c>
      <c r="F7346" s="15">
        <f>COUNTIF(tData[BezoekLangStart],"&lt;"&amp;($A7346+1/24))-COUNTIF(tData[BezoekLangEind],"&lt;="&amp;$A7346)</f>
        <v/>
      </c>
      <c r="G7346" s="15">
        <f>IF($D7346=1,$B7346*100+$C7346,-1)</f>
        <v/>
      </c>
      <c r="H7346" s="15">
        <f>IF($D7346=1,$B7346,-1)</f>
        <v/>
      </c>
      <c r="I7346" s="15">
        <f>IF($D7346=1,$C7346,-1)</f>
        <v/>
      </c>
    </row>
    <row r="7347">
      <c r="A7347" s="33" t="n">
        <v>45598</v>
      </c>
      <c r="B7347" s="15">
        <f>WEEKDAY($A7347,2)</f>
        <v/>
      </c>
      <c r="C7347" s="15">
        <f>HOUR($A7347)</f>
        <v/>
      </c>
      <c r="D7347" s="15">
        <f>IF(AND($A7347&gt;=Instellingen!$B$6,$A7347&lt;Instellingen!$B$7),1,0)</f>
        <v/>
      </c>
      <c r="E7347" s="15">
        <f>COUNTIF(tData[BezoekStart],"&lt;"&amp;($A7347+1/24))-COUNTIF(tData[BezoekEind],"&lt;="&amp;$A7347)</f>
        <v/>
      </c>
      <c r="F7347" s="15">
        <f>COUNTIF(tData[BezoekLangStart],"&lt;"&amp;($A7347+1/24))-COUNTIF(tData[BezoekLangEind],"&lt;="&amp;$A7347)</f>
        <v/>
      </c>
      <c r="G7347" s="15">
        <f>IF($D7347=1,$B7347*100+$C7347,-1)</f>
        <v/>
      </c>
      <c r="H7347" s="15">
        <f>IF($D7347=1,$B7347,-1)</f>
        <v/>
      </c>
      <c r="I7347" s="15">
        <f>IF($D7347=1,$C7347,-1)</f>
        <v/>
      </c>
    </row>
    <row r="7348">
      <c r="A7348" s="33" t="n">
        <v>45598.04166666666</v>
      </c>
      <c r="B7348" s="15">
        <f>WEEKDAY($A7348,2)</f>
        <v/>
      </c>
      <c r="C7348" s="15">
        <f>HOUR($A7348)</f>
        <v/>
      </c>
      <c r="D7348" s="15">
        <f>IF(AND($A7348&gt;=Instellingen!$B$6,$A7348&lt;Instellingen!$B$7),1,0)</f>
        <v/>
      </c>
      <c r="E7348" s="15">
        <f>COUNTIF(tData[BezoekStart],"&lt;"&amp;($A7348+1/24))-COUNTIF(tData[BezoekEind],"&lt;="&amp;$A7348)</f>
        <v/>
      </c>
      <c r="F7348" s="15">
        <f>COUNTIF(tData[BezoekLangStart],"&lt;"&amp;($A7348+1/24))-COUNTIF(tData[BezoekLangEind],"&lt;="&amp;$A7348)</f>
        <v/>
      </c>
      <c r="G7348" s="15">
        <f>IF($D7348=1,$B7348*100+$C7348,-1)</f>
        <v/>
      </c>
      <c r="H7348" s="15">
        <f>IF($D7348=1,$B7348,-1)</f>
        <v/>
      </c>
      <c r="I7348" s="15">
        <f>IF($D7348=1,$C7348,-1)</f>
        <v/>
      </c>
    </row>
    <row r="7349">
      <c r="A7349" s="33" t="n">
        <v>45598.08333333334</v>
      </c>
      <c r="B7349" s="15">
        <f>WEEKDAY($A7349,2)</f>
        <v/>
      </c>
      <c r="C7349" s="15">
        <f>HOUR($A7349)</f>
        <v/>
      </c>
      <c r="D7349" s="15">
        <f>IF(AND($A7349&gt;=Instellingen!$B$6,$A7349&lt;Instellingen!$B$7),1,0)</f>
        <v/>
      </c>
      <c r="E7349" s="15">
        <f>COUNTIF(tData[BezoekStart],"&lt;"&amp;($A7349+1/24))-COUNTIF(tData[BezoekEind],"&lt;="&amp;$A7349)</f>
        <v/>
      </c>
      <c r="F7349" s="15">
        <f>COUNTIF(tData[BezoekLangStart],"&lt;"&amp;($A7349+1/24))-COUNTIF(tData[BezoekLangEind],"&lt;="&amp;$A7349)</f>
        <v/>
      </c>
      <c r="G7349" s="15">
        <f>IF($D7349=1,$B7349*100+$C7349,-1)</f>
        <v/>
      </c>
      <c r="H7349" s="15">
        <f>IF($D7349=1,$B7349,-1)</f>
        <v/>
      </c>
      <c r="I7349" s="15">
        <f>IF($D7349=1,$C7349,-1)</f>
        <v/>
      </c>
    </row>
    <row r="7350">
      <c r="A7350" s="33" t="n">
        <v>45598.125</v>
      </c>
      <c r="B7350" s="15">
        <f>WEEKDAY($A7350,2)</f>
        <v/>
      </c>
      <c r="C7350" s="15">
        <f>HOUR($A7350)</f>
        <v/>
      </c>
      <c r="D7350" s="15">
        <f>IF(AND($A7350&gt;=Instellingen!$B$6,$A7350&lt;Instellingen!$B$7),1,0)</f>
        <v/>
      </c>
      <c r="E7350" s="15">
        <f>COUNTIF(tData[BezoekStart],"&lt;"&amp;($A7350+1/24))-COUNTIF(tData[BezoekEind],"&lt;="&amp;$A7350)</f>
        <v/>
      </c>
      <c r="F7350" s="15">
        <f>COUNTIF(tData[BezoekLangStart],"&lt;"&amp;($A7350+1/24))-COUNTIF(tData[BezoekLangEind],"&lt;="&amp;$A7350)</f>
        <v/>
      </c>
      <c r="G7350" s="15">
        <f>IF($D7350=1,$B7350*100+$C7350,-1)</f>
        <v/>
      </c>
      <c r="H7350" s="15">
        <f>IF($D7350=1,$B7350,-1)</f>
        <v/>
      </c>
      <c r="I7350" s="15">
        <f>IF($D7350=1,$C7350,-1)</f>
        <v/>
      </c>
    </row>
    <row r="7351">
      <c r="A7351" s="33" t="n">
        <v>45598.16666666666</v>
      </c>
      <c r="B7351" s="15">
        <f>WEEKDAY($A7351,2)</f>
        <v/>
      </c>
      <c r="C7351" s="15">
        <f>HOUR($A7351)</f>
        <v/>
      </c>
      <c r="D7351" s="15">
        <f>IF(AND($A7351&gt;=Instellingen!$B$6,$A7351&lt;Instellingen!$B$7),1,0)</f>
        <v/>
      </c>
      <c r="E7351" s="15">
        <f>COUNTIF(tData[BezoekStart],"&lt;"&amp;($A7351+1/24))-COUNTIF(tData[BezoekEind],"&lt;="&amp;$A7351)</f>
        <v/>
      </c>
      <c r="F7351" s="15">
        <f>COUNTIF(tData[BezoekLangStart],"&lt;"&amp;($A7351+1/24))-COUNTIF(tData[BezoekLangEind],"&lt;="&amp;$A7351)</f>
        <v/>
      </c>
      <c r="G7351" s="15">
        <f>IF($D7351=1,$B7351*100+$C7351,-1)</f>
        <v/>
      </c>
      <c r="H7351" s="15">
        <f>IF($D7351=1,$B7351,-1)</f>
        <v/>
      </c>
      <c r="I7351" s="15">
        <f>IF($D7351=1,$C7351,-1)</f>
        <v/>
      </c>
    </row>
    <row r="7352">
      <c r="A7352" s="33" t="n">
        <v>45598.20833333334</v>
      </c>
      <c r="B7352" s="15">
        <f>WEEKDAY($A7352,2)</f>
        <v/>
      </c>
      <c r="C7352" s="15">
        <f>HOUR($A7352)</f>
        <v/>
      </c>
      <c r="D7352" s="15">
        <f>IF(AND($A7352&gt;=Instellingen!$B$6,$A7352&lt;Instellingen!$B$7),1,0)</f>
        <v/>
      </c>
      <c r="E7352" s="15">
        <f>COUNTIF(tData[BezoekStart],"&lt;"&amp;($A7352+1/24))-COUNTIF(tData[BezoekEind],"&lt;="&amp;$A7352)</f>
        <v/>
      </c>
      <c r="F7352" s="15">
        <f>COUNTIF(tData[BezoekLangStart],"&lt;"&amp;($A7352+1/24))-COUNTIF(tData[BezoekLangEind],"&lt;="&amp;$A7352)</f>
        <v/>
      </c>
      <c r="G7352" s="15">
        <f>IF($D7352=1,$B7352*100+$C7352,-1)</f>
        <v/>
      </c>
      <c r="H7352" s="15">
        <f>IF($D7352=1,$B7352,-1)</f>
        <v/>
      </c>
      <c r="I7352" s="15">
        <f>IF($D7352=1,$C7352,-1)</f>
        <v/>
      </c>
    </row>
    <row r="7353">
      <c r="A7353" s="33" t="n">
        <v>45598.25</v>
      </c>
      <c r="B7353" s="15">
        <f>WEEKDAY($A7353,2)</f>
        <v/>
      </c>
      <c r="C7353" s="15">
        <f>HOUR($A7353)</f>
        <v/>
      </c>
      <c r="D7353" s="15">
        <f>IF(AND($A7353&gt;=Instellingen!$B$6,$A7353&lt;Instellingen!$B$7),1,0)</f>
        <v/>
      </c>
      <c r="E7353" s="15">
        <f>COUNTIF(tData[BezoekStart],"&lt;"&amp;($A7353+1/24))-COUNTIF(tData[BezoekEind],"&lt;="&amp;$A7353)</f>
        <v/>
      </c>
      <c r="F7353" s="15">
        <f>COUNTIF(tData[BezoekLangStart],"&lt;"&amp;($A7353+1/24))-COUNTIF(tData[BezoekLangEind],"&lt;="&amp;$A7353)</f>
        <v/>
      </c>
      <c r="G7353" s="15">
        <f>IF($D7353=1,$B7353*100+$C7353,-1)</f>
        <v/>
      </c>
      <c r="H7353" s="15">
        <f>IF($D7353=1,$B7353,-1)</f>
        <v/>
      </c>
      <c r="I7353" s="15">
        <f>IF($D7353=1,$C7353,-1)</f>
        <v/>
      </c>
    </row>
    <row r="7354">
      <c r="A7354" s="33" t="n">
        <v>45598.29166666666</v>
      </c>
      <c r="B7354" s="15">
        <f>WEEKDAY($A7354,2)</f>
        <v/>
      </c>
      <c r="C7354" s="15">
        <f>HOUR($A7354)</f>
        <v/>
      </c>
      <c r="D7354" s="15">
        <f>IF(AND($A7354&gt;=Instellingen!$B$6,$A7354&lt;Instellingen!$B$7),1,0)</f>
        <v/>
      </c>
      <c r="E7354" s="15">
        <f>COUNTIF(tData[BezoekStart],"&lt;"&amp;($A7354+1/24))-COUNTIF(tData[BezoekEind],"&lt;="&amp;$A7354)</f>
        <v/>
      </c>
      <c r="F7354" s="15">
        <f>COUNTIF(tData[BezoekLangStart],"&lt;"&amp;($A7354+1/24))-COUNTIF(tData[BezoekLangEind],"&lt;="&amp;$A7354)</f>
        <v/>
      </c>
      <c r="G7354" s="15">
        <f>IF($D7354=1,$B7354*100+$C7354,-1)</f>
        <v/>
      </c>
      <c r="H7354" s="15">
        <f>IF($D7354=1,$B7354,-1)</f>
        <v/>
      </c>
      <c r="I7354" s="15">
        <f>IF($D7354=1,$C7354,-1)</f>
        <v/>
      </c>
    </row>
    <row r="7355">
      <c r="A7355" s="33" t="n">
        <v>45598.33333333334</v>
      </c>
      <c r="B7355" s="15">
        <f>WEEKDAY($A7355,2)</f>
        <v/>
      </c>
      <c r="C7355" s="15">
        <f>HOUR($A7355)</f>
        <v/>
      </c>
      <c r="D7355" s="15">
        <f>IF(AND($A7355&gt;=Instellingen!$B$6,$A7355&lt;Instellingen!$B$7),1,0)</f>
        <v/>
      </c>
      <c r="E7355" s="15">
        <f>COUNTIF(tData[BezoekStart],"&lt;"&amp;($A7355+1/24))-COUNTIF(tData[BezoekEind],"&lt;="&amp;$A7355)</f>
        <v/>
      </c>
      <c r="F7355" s="15">
        <f>COUNTIF(tData[BezoekLangStart],"&lt;"&amp;($A7355+1/24))-COUNTIF(tData[BezoekLangEind],"&lt;="&amp;$A7355)</f>
        <v/>
      </c>
      <c r="G7355" s="15">
        <f>IF($D7355=1,$B7355*100+$C7355,-1)</f>
        <v/>
      </c>
      <c r="H7355" s="15">
        <f>IF($D7355=1,$B7355,-1)</f>
        <v/>
      </c>
      <c r="I7355" s="15">
        <f>IF($D7355=1,$C7355,-1)</f>
        <v/>
      </c>
    </row>
    <row r="7356">
      <c r="A7356" s="33" t="n">
        <v>45598.375</v>
      </c>
      <c r="B7356" s="15">
        <f>WEEKDAY($A7356,2)</f>
        <v/>
      </c>
      <c r="C7356" s="15">
        <f>HOUR($A7356)</f>
        <v/>
      </c>
      <c r="D7356" s="15">
        <f>IF(AND($A7356&gt;=Instellingen!$B$6,$A7356&lt;Instellingen!$B$7),1,0)</f>
        <v/>
      </c>
      <c r="E7356" s="15">
        <f>COUNTIF(tData[BezoekStart],"&lt;"&amp;($A7356+1/24))-COUNTIF(tData[BezoekEind],"&lt;="&amp;$A7356)</f>
        <v/>
      </c>
      <c r="F7356" s="15">
        <f>COUNTIF(tData[BezoekLangStart],"&lt;"&amp;($A7356+1/24))-COUNTIF(tData[BezoekLangEind],"&lt;="&amp;$A7356)</f>
        <v/>
      </c>
      <c r="G7356" s="15">
        <f>IF($D7356=1,$B7356*100+$C7356,-1)</f>
        <v/>
      </c>
      <c r="H7356" s="15">
        <f>IF($D7356=1,$B7356,-1)</f>
        <v/>
      </c>
      <c r="I7356" s="15">
        <f>IF($D7356=1,$C7356,-1)</f>
        <v/>
      </c>
    </row>
    <row r="7357">
      <c r="A7357" s="33" t="n">
        <v>45598.41666666666</v>
      </c>
      <c r="B7357" s="15">
        <f>WEEKDAY($A7357,2)</f>
        <v/>
      </c>
      <c r="C7357" s="15">
        <f>HOUR($A7357)</f>
        <v/>
      </c>
      <c r="D7357" s="15">
        <f>IF(AND($A7357&gt;=Instellingen!$B$6,$A7357&lt;Instellingen!$B$7),1,0)</f>
        <v/>
      </c>
      <c r="E7357" s="15">
        <f>COUNTIF(tData[BezoekStart],"&lt;"&amp;($A7357+1/24))-COUNTIF(tData[BezoekEind],"&lt;="&amp;$A7357)</f>
        <v/>
      </c>
      <c r="F7357" s="15">
        <f>COUNTIF(tData[BezoekLangStart],"&lt;"&amp;($A7357+1/24))-COUNTIF(tData[BezoekLangEind],"&lt;="&amp;$A7357)</f>
        <v/>
      </c>
      <c r="G7357" s="15">
        <f>IF($D7357=1,$B7357*100+$C7357,-1)</f>
        <v/>
      </c>
      <c r="H7357" s="15">
        <f>IF($D7357=1,$B7357,-1)</f>
        <v/>
      </c>
      <c r="I7357" s="15">
        <f>IF($D7357=1,$C7357,-1)</f>
        <v/>
      </c>
    </row>
    <row r="7358">
      <c r="A7358" s="33" t="n">
        <v>45598.45833333334</v>
      </c>
      <c r="B7358" s="15">
        <f>WEEKDAY($A7358,2)</f>
        <v/>
      </c>
      <c r="C7358" s="15">
        <f>HOUR($A7358)</f>
        <v/>
      </c>
      <c r="D7358" s="15">
        <f>IF(AND($A7358&gt;=Instellingen!$B$6,$A7358&lt;Instellingen!$B$7),1,0)</f>
        <v/>
      </c>
      <c r="E7358" s="15">
        <f>COUNTIF(tData[BezoekStart],"&lt;"&amp;($A7358+1/24))-COUNTIF(tData[BezoekEind],"&lt;="&amp;$A7358)</f>
        <v/>
      </c>
      <c r="F7358" s="15">
        <f>COUNTIF(tData[BezoekLangStart],"&lt;"&amp;($A7358+1/24))-COUNTIF(tData[BezoekLangEind],"&lt;="&amp;$A7358)</f>
        <v/>
      </c>
      <c r="G7358" s="15">
        <f>IF($D7358=1,$B7358*100+$C7358,-1)</f>
        <v/>
      </c>
      <c r="H7358" s="15">
        <f>IF($D7358=1,$B7358,-1)</f>
        <v/>
      </c>
      <c r="I7358" s="15">
        <f>IF($D7358=1,$C7358,-1)</f>
        <v/>
      </c>
    </row>
    <row r="7359">
      <c r="A7359" s="33" t="n">
        <v>45598.5</v>
      </c>
      <c r="B7359" s="15">
        <f>WEEKDAY($A7359,2)</f>
        <v/>
      </c>
      <c r="C7359" s="15">
        <f>HOUR($A7359)</f>
        <v/>
      </c>
      <c r="D7359" s="15">
        <f>IF(AND($A7359&gt;=Instellingen!$B$6,$A7359&lt;Instellingen!$B$7),1,0)</f>
        <v/>
      </c>
      <c r="E7359" s="15">
        <f>COUNTIF(tData[BezoekStart],"&lt;"&amp;($A7359+1/24))-COUNTIF(tData[BezoekEind],"&lt;="&amp;$A7359)</f>
        <v/>
      </c>
      <c r="F7359" s="15">
        <f>COUNTIF(tData[BezoekLangStart],"&lt;"&amp;($A7359+1/24))-COUNTIF(tData[BezoekLangEind],"&lt;="&amp;$A7359)</f>
        <v/>
      </c>
      <c r="G7359" s="15">
        <f>IF($D7359=1,$B7359*100+$C7359,-1)</f>
        <v/>
      </c>
      <c r="H7359" s="15">
        <f>IF($D7359=1,$B7359,-1)</f>
        <v/>
      </c>
      <c r="I7359" s="15">
        <f>IF($D7359=1,$C7359,-1)</f>
        <v/>
      </c>
    </row>
    <row r="7360">
      <c r="A7360" s="33" t="n">
        <v>45598.54166666666</v>
      </c>
      <c r="B7360" s="15">
        <f>WEEKDAY($A7360,2)</f>
        <v/>
      </c>
      <c r="C7360" s="15">
        <f>HOUR($A7360)</f>
        <v/>
      </c>
      <c r="D7360" s="15">
        <f>IF(AND($A7360&gt;=Instellingen!$B$6,$A7360&lt;Instellingen!$B$7),1,0)</f>
        <v/>
      </c>
      <c r="E7360" s="15">
        <f>COUNTIF(tData[BezoekStart],"&lt;"&amp;($A7360+1/24))-COUNTIF(tData[BezoekEind],"&lt;="&amp;$A7360)</f>
        <v/>
      </c>
      <c r="F7360" s="15">
        <f>COUNTIF(tData[BezoekLangStart],"&lt;"&amp;($A7360+1/24))-COUNTIF(tData[BezoekLangEind],"&lt;="&amp;$A7360)</f>
        <v/>
      </c>
      <c r="G7360" s="15">
        <f>IF($D7360=1,$B7360*100+$C7360,-1)</f>
        <v/>
      </c>
      <c r="H7360" s="15">
        <f>IF($D7360=1,$B7360,-1)</f>
        <v/>
      </c>
      <c r="I7360" s="15">
        <f>IF($D7360=1,$C7360,-1)</f>
        <v/>
      </c>
    </row>
    <row r="7361">
      <c r="A7361" s="33" t="n">
        <v>45598.58333333334</v>
      </c>
      <c r="B7361" s="15">
        <f>WEEKDAY($A7361,2)</f>
        <v/>
      </c>
      <c r="C7361" s="15">
        <f>HOUR($A7361)</f>
        <v/>
      </c>
      <c r="D7361" s="15">
        <f>IF(AND($A7361&gt;=Instellingen!$B$6,$A7361&lt;Instellingen!$B$7),1,0)</f>
        <v/>
      </c>
      <c r="E7361" s="15">
        <f>COUNTIF(tData[BezoekStart],"&lt;"&amp;($A7361+1/24))-COUNTIF(tData[BezoekEind],"&lt;="&amp;$A7361)</f>
        <v/>
      </c>
      <c r="F7361" s="15">
        <f>COUNTIF(tData[BezoekLangStart],"&lt;"&amp;($A7361+1/24))-COUNTIF(tData[BezoekLangEind],"&lt;="&amp;$A7361)</f>
        <v/>
      </c>
      <c r="G7361" s="15">
        <f>IF($D7361=1,$B7361*100+$C7361,-1)</f>
        <v/>
      </c>
      <c r="H7361" s="15">
        <f>IF($D7361=1,$B7361,-1)</f>
        <v/>
      </c>
      <c r="I7361" s="15">
        <f>IF($D7361=1,$C7361,-1)</f>
        <v/>
      </c>
    </row>
    <row r="7362">
      <c r="A7362" s="33" t="n">
        <v>45598.625</v>
      </c>
      <c r="B7362" s="15">
        <f>WEEKDAY($A7362,2)</f>
        <v/>
      </c>
      <c r="C7362" s="15">
        <f>HOUR($A7362)</f>
        <v/>
      </c>
      <c r="D7362" s="15">
        <f>IF(AND($A7362&gt;=Instellingen!$B$6,$A7362&lt;Instellingen!$B$7),1,0)</f>
        <v/>
      </c>
      <c r="E7362" s="15">
        <f>COUNTIF(tData[BezoekStart],"&lt;"&amp;($A7362+1/24))-COUNTIF(tData[BezoekEind],"&lt;="&amp;$A7362)</f>
        <v/>
      </c>
      <c r="F7362" s="15">
        <f>COUNTIF(tData[BezoekLangStart],"&lt;"&amp;($A7362+1/24))-COUNTIF(tData[BezoekLangEind],"&lt;="&amp;$A7362)</f>
        <v/>
      </c>
      <c r="G7362" s="15">
        <f>IF($D7362=1,$B7362*100+$C7362,-1)</f>
        <v/>
      </c>
      <c r="H7362" s="15">
        <f>IF($D7362=1,$B7362,-1)</f>
        <v/>
      </c>
      <c r="I7362" s="15">
        <f>IF($D7362=1,$C7362,-1)</f>
        <v/>
      </c>
    </row>
    <row r="7363">
      <c r="A7363" s="33" t="n">
        <v>45598.66666666666</v>
      </c>
      <c r="B7363" s="15">
        <f>WEEKDAY($A7363,2)</f>
        <v/>
      </c>
      <c r="C7363" s="15">
        <f>HOUR($A7363)</f>
        <v/>
      </c>
      <c r="D7363" s="15">
        <f>IF(AND($A7363&gt;=Instellingen!$B$6,$A7363&lt;Instellingen!$B$7),1,0)</f>
        <v/>
      </c>
      <c r="E7363" s="15">
        <f>COUNTIF(tData[BezoekStart],"&lt;"&amp;($A7363+1/24))-COUNTIF(tData[BezoekEind],"&lt;="&amp;$A7363)</f>
        <v/>
      </c>
      <c r="F7363" s="15">
        <f>COUNTIF(tData[BezoekLangStart],"&lt;"&amp;($A7363+1/24))-COUNTIF(tData[BezoekLangEind],"&lt;="&amp;$A7363)</f>
        <v/>
      </c>
      <c r="G7363" s="15">
        <f>IF($D7363=1,$B7363*100+$C7363,-1)</f>
        <v/>
      </c>
      <c r="H7363" s="15">
        <f>IF($D7363=1,$B7363,-1)</f>
        <v/>
      </c>
      <c r="I7363" s="15">
        <f>IF($D7363=1,$C7363,-1)</f>
        <v/>
      </c>
    </row>
    <row r="7364">
      <c r="A7364" s="33" t="n">
        <v>45598.70833333334</v>
      </c>
      <c r="B7364" s="15">
        <f>WEEKDAY($A7364,2)</f>
        <v/>
      </c>
      <c r="C7364" s="15">
        <f>HOUR($A7364)</f>
        <v/>
      </c>
      <c r="D7364" s="15">
        <f>IF(AND($A7364&gt;=Instellingen!$B$6,$A7364&lt;Instellingen!$B$7),1,0)</f>
        <v/>
      </c>
      <c r="E7364" s="15">
        <f>COUNTIF(tData[BezoekStart],"&lt;"&amp;($A7364+1/24))-COUNTIF(tData[BezoekEind],"&lt;="&amp;$A7364)</f>
        <v/>
      </c>
      <c r="F7364" s="15">
        <f>COUNTIF(tData[BezoekLangStart],"&lt;"&amp;($A7364+1/24))-COUNTIF(tData[BezoekLangEind],"&lt;="&amp;$A7364)</f>
        <v/>
      </c>
      <c r="G7364" s="15">
        <f>IF($D7364=1,$B7364*100+$C7364,-1)</f>
        <v/>
      </c>
      <c r="H7364" s="15">
        <f>IF($D7364=1,$B7364,-1)</f>
        <v/>
      </c>
      <c r="I7364" s="15">
        <f>IF($D7364=1,$C7364,-1)</f>
        <v/>
      </c>
    </row>
    <row r="7365">
      <c r="A7365" s="33" t="n">
        <v>45598.75</v>
      </c>
      <c r="B7365" s="15">
        <f>WEEKDAY($A7365,2)</f>
        <v/>
      </c>
      <c r="C7365" s="15">
        <f>HOUR($A7365)</f>
        <v/>
      </c>
      <c r="D7365" s="15">
        <f>IF(AND($A7365&gt;=Instellingen!$B$6,$A7365&lt;Instellingen!$B$7),1,0)</f>
        <v/>
      </c>
      <c r="E7365" s="15">
        <f>COUNTIF(tData[BezoekStart],"&lt;"&amp;($A7365+1/24))-COUNTIF(tData[BezoekEind],"&lt;="&amp;$A7365)</f>
        <v/>
      </c>
      <c r="F7365" s="15">
        <f>COUNTIF(tData[BezoekLangStart],"&lt;"&amp;($A7365+1/24))-COUNTIF(tData[BezoekLangEind],"&lt;="&amp;$A7365)</f>
        <v/>
      </c>
      <c r="G7365" s="15">
        <f>IF($D7365=1,$B7365*100+$C7365,-1)</f>
        <v/>
      </c>
      <c r="H7365" s="15">
        <f>IF($D7365=1,$B7365,-1)</f>
        <v/>
      </c>
      <c r="I7365" s="15">
        <f>IF($D7365=1,$C7365,-1)</f>
        <v/>
      </c>
    </row>
    <row r="7366">
      <c r="A7366" s="33" t="n">
        <v>45598.79166666666</v>
      </c>
      <c r="B7366" s="15">
        <f>WEEKDAY($A7366,2)</f>
        <v/>
      </c>
      <c r="C7366" s="15">
        <f>HOUR($A7366)</f>
        <v/>
      </c>
      <c r="D7366" s="15">
        <f>IF(AND($A7366&gt;=Instellingen!$B$6,$A7366&lt;Instellingen!$B$7),1,0)</f>
        <v/>
      </c>
      <c r="E7366" s="15">
        <f>COUNTIF(tData[BezoekStart],"&lt;"&amp;($A7366+1/24))-COUNTIF(tData[BezoekEind],"&lt;="&amp;$A7366)</f>
        <v/>
      </c>
      <c r="F7366" s="15">
        <f>COUNTIF(tData[BezoekLangStart],"&lt;"&amp;($A7366+1/24))-COUNTIF(tData[BezoekLangEind],"&lt;="&amp;$A7366)</f>
        <v/>
      </c>
      <c r="G7366" s="15">
        <f>IF($D7366=1,$B7366*100+$C7366,-1)</f>
        <v/>
      </c>
      <c r="H7366" s="15">
        <f>IF($D7366=1,$B7366,-1)</f>
        <v/>
      </c>
      <c r="I7366" s="15">
        <f>IF($D7366=1,$C7366,-1)</f>
        <v/>
      </c>
    </row>
    <row r="7367">
      <c r="A7367" s="33" t="n">
        <v>45598.83333333334</v>
      </c>
      <c r="B7367" s="15">
        <f>WEEKDAY($A7367,2)</f>
        <v/>
      </c>
      <c r="C7367" s="15">
        <f>HOUR($A7367)</f>
        <v/>
      </c>
      <c r="D7367" s="15">
        <f>IF(AND($A7367&gt;=Instellingen!$B$6,$A7367&lt;Instellingen!$B$7),1,0)</f>
        <v/>
      </c>
      <c r="E7367" s="15">
        <f>COUNTIF(tData[BezoekStart],"&lt;"&amp;($A7367+1/24))-COUNTIF(tData[BezoekEind],"&lt;="&amp;$A7367)</f>
        <v/>
      </c>
      <c r="F7367" s="15">
        <f>COUNTIF(tData[BezoekLangStart],"&lt;"&amp;($A7367+1/24))-COUNTIF(tData[BezoekLangEind],"&lt;="&amp;$A7367)</f>
        <v/>
      </c>
      <c r="G7367" s="15">
        <f>IF($D7367=1,$B7367*100+$C7367,-1)</f>
        <v/>
      </c>
      <c r="H7367" s="15">
        <f>IF($D7367=1,$B7367,-1)</f>
        <v/>
      </c>
      <c r="I7367" s="15">
        <f>IF($D7367=1,$C7367,-1)</f>
        <v/>
      </c>
    </row>
    <row r="7368">
      <c r="A7368" s="33" t="n">
        <v>45598.875</v>
      </c>
      <c r="B7368" s="15">
        <f>WEEKDAY($A7368,2)</f>
        <v/>
      </c>
      <c r="C7368" s="15">
        <f>HOUR($A7368)</f>
        <v/>
      </c>
      <c r="D7368" s="15">
        <f>IF(AND($A7368&gt;=Instellingen!$B$6,$A7368&lt;Instellingen!$B$7),1,0)</f>
        <v/>
      </c>
      <c r="E7368" s="15">
        <f>COUNTIF(tData[BezoekStart],"&lt;"&amp;($A7368+1/24))-COUNTIF(tData[BezoekEind],"&lt;="&amp;$A7368)</f>
        <v/>
      </c>
      <c r="F7368" s="15">
        <f>COUNTIF(tData[BezoekLangStart],"&lt;"&amp;($A7368+1/24))-COUNTIF(tData[BezoekLangEind],"&lt;="&amp;$A7368)</f>
        <v/>
      </c>
      <c r="G7368" s="15">
        <f>IF($D7368=1,$B7368*100+$C7368,-1)</f>
        <v/>
      </c>
      <c r="H7368" s="15">
        <f>IF($D7368=1,$B7368,-1)</f>
        <v/>
      </c>
      <c r="I7368" s="15">
        <f>IF($D7368=1,$C7368,-1)</f>
        <v/>
      </c>
    </row>
    <row r="7369">
      <c r="A7369" s="33" t="n">
        <v>45598.91666666666</v>
      </c>
      <c r="B7369" s="15">
        <f>WEEKDAY($A7369,2)</f>
        <v/>
      </c>
      <c r="C7369" s="15">
        <f>HOUR($A7369)</f>
        <v/>
      </c>
      <c r="D7369" s="15">
        <f>IF(AND($A7369&gt;=Instellingen!$B$6,$A7369&lt;Instellingen!$B$7),1,0)</f>
        <v/>
      </c>
      <c r="E7369" s="15">
        <f>COUNTIF(tData[BezoekStart],"&lt;"&amp;($A7369+1/24))-COUNTIF(tData[BezoekEind],"&lt;="&amp;$A7369)</f>
        <v/>
      </c>
      <c r="F7369" s="15">
        <f>COUNTIF(tData[BezoekLangStart],"&lt;"&amp;($A7369+1/24))-COUNTIF(tData[BezoekLangEind],"&lt;="&amp;$A7369)</f>
        <v/>
      </c>
      <c r="G7369" s="15">
        <f>IF($D7369=1,$B7369*100+$C7369,-1)</f>
        <v/>
      </c>
      <c r="H7369" s="15">
        <f>IF($D7369=1,$B7369,-1)</f>
        <v/>
      </c>
      <c r="I7369" s="15">
        <f>IF($D7369=1,$C7369,-1)</f>
        <v/>
      </c>
    </row>
    <row r="7370">
      <c r="A7370" s="33" t="n">
        <v>45598.95833333334</v>
      </c>
      <c r="B7370" s="15">
        <f>WEEKDAY($A7370,2)</f>
        <v/>
      </c>
      <c r="C7370" s="15">
        <f>HOUR($A7370)</f>
        <v/>
      </c>
      <c r="D7370" s="15">
        <f>IF(AND($A7370&gt;=Instellingen!$B$6,$A7370&lt;Instellingen!$B$7),1,0)</f>
        <v/>
      </c>
      <c r="E7370" s="15">
        <f>COUNTIF(tData[BezoekStart],"&lt;"&amp;($A7370+1/24))-COUNTIF(tData[BezoekEind],"&lt;="&amp;$A7370)</f>
        <v/>
      </c>
      <c r="F7370" s="15">
        <f>COUNTIF(tData[BezoekLangStart],"&lt;"&amp;($A7370+1/24))-COUNTIF(tData[BezoekLangEind],"&lt;="&amp;$A7370)</f>
        <v/>
      </c>
      <c r="G7370" s="15">
        <f>IF($D7370=1,$B7370*100+$C7370,-1)</f>
        <v/>
      </c>
      <c r="H7370" s="15">
        <f>IF($D7370=1,$B7370,-1)</f>
        <v/>
      </c>
      <c r="I7370" s="15">
        <f>IF($D7370=1,$C7370,-1)</f>
        <v/>
      </c>
    </row>
    <row r="7371">
      <c r="A7371" s="33" t="n">
        <v>45599</v>
      </c>
      <c r="B7371" s="15">
        <f>WEEKDAY($A7371,2)</f>
        <v/>
      </c>
      <c r="C7371" s="15">
        <f>HOUR($A7371)</f>
        <v/>
      </c>
      <c r="D7371" s="15">
        <f>IF(AND($A7371&gt;=Instellingen!$B$6,$A7371&lt;Instellingen!$B$7),1,0)</f>
        <v/>
      </c>
      <c r="E7371" s="15">
        <f>COUNTIF(tData[BezoekStart],"&lt;"&amp;($A7371+1/24))-COUNTIF(tData[BezoekEind],"&lt;="&amp;$A7371)</f>
        <v/>
      </c>
      <c r="F7371" s="15">
        <f>COUNTIF(tData[BezoekLangStart],"&lt;"&amp;($A7371+1/24))-COUNTIF(tData[BezoekLangEind],"&lt;="&amp;$A7371)</f>
        <v/>
      </c>
      <c r="G7371" s="15">
        <f>IF($D7371=1,$B7371*100+$C7371,-1)</f>
        <v/>
      </c>
      <c r="H7371" s="15">
        <f>IF($D7371=1,$B7371,-1)</f>
        <v/>
      </c>
      <c r="I7371" s="15">
        <f>IF($D7371=1,$C7371,-1)</f>
        <v/>
      </c>
    </row>
    <row r="7372">
      <c r="A7372" s="33" t="n">
        <v>45599.04166666666</v>
      </c>
      <c r="B7372" s="15">
        <f>WEEKDAY($A7372,2)</f>
        <v/>
      </c>
      <c r="C7372" s="15">
        <f>HOUR($A7372)</f>
        <v/>
      </c>
      <c r="D7372" s="15">
        <f>IF(AND($A7372&gt;=Instellingen!$B$6,$A7372&lt;Instellingen!$B$7),1,0)</f>
        <v/>
      </c>
      <c r="E7372" s="15">
        <f>COUNTIF(tData[BezoekStart],"&lt;"&amp;($A7372+1/24))-COUNTIF(tData[BezoekEind],"&lt;="&amp;$A7372)</f>
        <v/>
      </c>
      <c r="F7372" s="15">
        <f>COUNTIF(tData[BezoekLangStart],"&lt;"&amp;($A7372+1/24))-COUNTIF(tData[BezoekLangEind],"&lt;="&amp;$A7372)</f>
        <v/>
      </c>
      <c r="G7372" s="15">
        <f>IF($D7372=1,$B7372*100+$C7372,-1)</f>
        <v/>
      </c>
      <c r="H7372" s="15">
        <f>IF($D7372=1,$B7372,-1)</f>
        <v/>
      </c>
      <c r="I7372" s="15">
        <f>IF($D7372=1,$C7372,-1)</f>
        <v/>
      </c>
    </row>
    <row r="7373">
      <c r="A7373" s="33" t="n">
        <v>45599.08333333334</v>
      </c>
      <c r="B7373" s="15">
        <f>WEEKDAY($A7373,2)</f>
        <v/>
      </c>
      <c r="C7373" s="15">
        <f>HOUR($A7373)</f>
        <v/>
      </c>
      <c r="D7373" s="15">
        <f>IF(AND($A7373&gt;=Instellingen!$B$6,$A7373&lt;Instellingen!$B$7),1,0)</f>
        <v/>
      </c>
      <c r="E7373" s="15">
        <f>COUNTIF(tData[BezoekStart],"&lt;"&amp;($A7373+1/24))-COUNTIF(tData[BezoekEind],"&lt;="&amp;$A7373)</f>
        <v/>
      </c>
      <c r="F7373" s="15">
        <f>COUNTIF(tData[BezoekLangStart],"&lt;"&amp;($A7373+1/24))-COUNTIF(tData[BezoekLangEind],"&lt;="&amp;$A7373)</f>
        <v/>
      </c>
      <c r="G7373" s="15">
        <f>IF($D7373=1,$B7373*100+$C7373,-1)</f>
        <v/>
      </c>
      <c r="H7373" s="15">
        <f>IF($D7373=1,$B7373,-1)</f>
        <v/>
      </c>
      <c r="I7373" s="15">
        <f>IF($D7373=1,$C7373,-1)</f>
        <v/>
      </c>
    </row>
    <row r="7374">
      <c r="A7374" s="33" t="n">
        <v>45599.125</v>
      </c>
      <c r="B7374" s="15">
        <f>WEEKDAY($A7374,2)</f>
        <v/>
      </c>
      <c r="C7374" s="15">
        <f>HOUR($A7374)</f>
        <v/>
      </c>
      <c r="D7374" s="15">
        <f>IF(AND($A7374&gt;=Instellingen!$B$6,$A7374&lt;Instellingen!$B$7),1,0)</f>
        <v/>
      </c>
      <c r="E7374" s="15">
        <f>COUNTIF(tData[BezoekStart],"&lt;"&amp;($A7374+1/24))-COUNTIF(tData[BezoekEind],"&lt;="&amp;$A7374)</f>
        <v/>
      </c>
      <c r="F7374" s="15">
        <f>COUNTIF(tData[BezoekLangStart],"&lt;"&amp;($A7374+1/24))-COUNTIF(tData[BezoekLangEind],"&lt;="&amp;$A7374)</f>
        <v/>
      </c>
      <c r="G7374" s="15">
        <f>IF($D7374=1,$B7374*100+$C7374,-1)</f>
        <v/>
      </c>
      <c r="H7374" s="15">
        <f>IF($D7374=1,$B7374,-1)</f>
        <v/>
      </c>
      <c r="I7374" s="15">
        <f>IF($D7374=1,$C7374,-1)</f>
        <v/>
      </c>
    </row>
    <row r="7375">
      <c r="A7375" s="33" t="n">
        <v>45599.16666666666</v>
      </c>
      <c r="B7375" s="15">
        <f>WEEKDAY($A7375,2)</f>
        <v/>
      </c>
      <c r="C7375" s="15">
        <f>HOUR($A7375)</f>
        <v/>
      </c>
      <c r="D7375" s="15">
        <f>IF(AND($A7375&gt;=Instellingen!$B$6,$A7375&lt;Instellingen!$B$7),1,0)</f>
        <v/>
      </c>
      <c r="E7375" s="15">
        <f>COUNTIF(tData[BezoekStart],"&lt;"&amp;($A7375+1/24))-COUNTIF(tData[BezoekEind],"&lt;="&amp;$A7375)</f>
        <v/>
      </c>
      <c r="F7375" s="15">
        <f>COUNTIF(tData[BezoekLangStart],"&lt;"&amp;($A7375+1/24))-COUNTIF(tData[BezoekLangEind],"&lt;="&amp;$A7375)</f>
        <v/>
      </c>
      <c r="G7375" s="15">
        <f>IF($D7375=1,$B7375*100+$C7375,-1)</f>
        <v/>
      </c>
      <c r="H7375" s="15">
        <f>IF($D7375=1,$B7375,-1)</f>
        <v/>
      </c>
      <c r="I7375" s="15">
        <f>IF($D7375=1,$C7375,-1)</f>
        <v/>
      </c>
    </row>
    <row r="7376">
      <c r="A7376" s="33" t="n">
        <v>45599.20833333334</v>
      </c>
      <c r="B7376" s="15">
        <f>WEEKDAY($A7376,2)</f>
        <v/>
      </c>
      <c r="C7376" s="15">
        <f>HOUR($A7376)</f>
        <v/>
      </c>
      <c r="D7376" s="15">
        <f>IF(AND($A7376&gt;=Instellingen!$B$6,$A7376&lt;Instellingen!$B$7),1,0)</f>
        <v/>
      </c>
      <c r="E7376" s="15">
        <f>COUNTIF(tData[BezoekStart],"&lt;"&amp;($A7376+1/24))-COUNTIF(tData[BezoekEind],"&lt;="&amp;$A7376)</f>
        <v/>
      </c>
      <c r="F7376" s="15">
        <f>COUNTIF(tData[BezoekLangStart],"&lt;"&amp;($A7376+1/24))-COUNTIF(tData[BezoekLangEind],"&lt;="&amp;$A7376)</f>
        <v/>
      </c>
      <c r="G7376" s="15">
        <f>IF($D7376=1,$B7376*100+$C7376,-1)</f>
        <v/>
      </c>
      <c r="H7376" s="15">
        <f>IF($D7376=1,$B7376,-1)</f>
        <v/>
      </c>
      <c r="I7376" s="15">
        <f>IF($D7376=1,$C7376,-1)</f>
        <v/>
      </c>
    </row>
    <row r="7377">
      <c r="A7377" s="33" t="n">
        <v>45599.25</v>
      </c>
      <c r="B7377" s="15">
        <f>WEEKDAY($A7377,2)</f>
        <v/>
      </c>
      <c r="C7377" s="15">
        <f>HOUR($A7377)</f>
        <v/>
      </c>
      <c r="D7377" s="15">
        <f>IF(AND($A7377&gt;=Instellingen!$B$6,$A7377&lt;Instellingen!$B$7),1,0)</f>
        <v/>
      </c>
      <c r="E7377" s="15">
        <f>COUNTIF(tData[BezoekStart],"&lt;"&amp;($A7377+1/24))-COUNTIF(tData[BezoekEind],"&lt;="&amp;$A7377)</f>
        <v/>
      </c>
      <c r="F7377" s="15">
        <f>COUNTIF(tData[BezoekLangStart],"&lt;"&amp;($A7377+1/24))-COUNTIF(tData[BezoekLangEind],"&lt;="&amp;$A7377)</f>
        <v/>
      </c>
      <c r="G7377" s="15">
        <f>IF($D7377=1,$B7377*100+$C7377,-1)</f>
        <v/>
      </c>
      <c r="H7377" s="15">
        <f>IF($D7377=1,$B7377,-1)</f>
        <v/>
      </c>
      <c r="I7377" s="15">
        <f>IF($D7377=1,$C7377,-1)</f>
        <v/>
      </c>
    </row>
    <row r="7378">
      <c r="A7378" s="33" t="n">
        <v>45599.29166666666</v>
      </c>
      <c r="B7378" s="15">
        <f>WEEKDAY($A7378,2)</f>
        <v/>
      </c>
      <c r="C7378" s="15">
        <f>HOUR($A7378)</f>
        <v/>
      </c>
      <c r="D7378" s="15">
        <f>IF(AND($A7378&gt;=Instellingen!$B$6,$A7378&lt;Instellingen!$B$7),1,0)</f>
        <v/>
      </c>
      <c r="E7378" s="15">
        <f>COUNTIF(tData[BezoekStart],"&lt;"&amp;($A7378+1/24))-COUNTIF(tData[BezoekEind],"&lt;="&amp;$A7378)</f>
        <v/>
      </c>
      <c r="F7378" s="15">
        <f>COUNTIF(tData[BezoekLangStart],"&lt;"&amp;($A7378+1/24))-COUNTIF(tData[BezoekLangEind],"&lt;="&amp;$A7378)</f>
        <v/>
      </c>
      <c r="G7378" s="15">
        <f>IF($D7378=1,$B7378*100+$C7378,-1)</f>
        <v/>
      </c>
      <c r="H7378" s="15">
        <f>IF($D7378=1,$B7378,-1)</f>
        <v/>
      </c>
      <c r="I7378" s="15">
        <f>IF($D7378=1,$C7378,-1)</f>
        <v/>
      </c>
    </row>
    <row r="7379">
      <c r="A7379" s="33" t="n">
        <v>45599.33333333334</v>
      </c>
      <c r="B7379" s="15">
        <f>WEEKDAY($A7379,2)</f>
        <v/>
      </c>
      <c r="C7379" s="15">
        <f>HOUR($A7379)</f>
        <v/>
      </c>
      <c r="D7379" s="15">
        <f>IF(AND($A7379&gt;=Instellingen!$B$6,$A7379&lt;Instellingen!$B$7),1,0)</f>
        <v/>
      </c>
      <c r="E7379" s="15">
        <f>COUNTIF(tData[BezoekStart],"&lt;"&amp;($A7379+1/24))-COUNTIF(tData[BezoekEind],"&lt;="&amp;$A7379)</f>
        <v/>
      </c>
      <c r="F7379" s="15">
        <f>COUNTIF(tData[BezoekLangStart],"&lt;"&amp;($A7379+1/24))-COUNTIF(tData[BezoekLangEind],"&lt;="&amp;$A7379)</f>
        <v/>
      </c>
      <c r="G7379" s="15">
        <f>IF($D7379=1,$B7379*100+$C7379,-1)</f>
        <v/>
      </c>
      <c r="H7379" s="15">
        <f>IF($D7379=1,$B7379,-1)</f>
        <v/>
      </c>
      <c r="I7379" s="15">
        <f>IF($D7379=1,$C7379,-1)</f>
        <v/>
      </c>
    </row>
    <row r="7380">
      <c r="A7380" s="33" t="n">
        <v>45599.375</v>
      </c>
      <c r="B7380" s="15">
        <f>WEEKDAY($A7380,2)</f>
        <v/>
      </c>
      <c r="C7380" s="15">
        <f>HOUR($A7380)</f>
        <v/>
      </c>
      <c r="D7380" s="15">
        <f>IF(AND($A7380&gt;=Instellingen!$B$6,$A7380&lt;Instellingen!$B$7),1,0)</f>
        <v/>
      </c>
      <c r="E7380" s="15">
        <f>COUNTIF(tData[BezoekStart],"&lt;"&amp;($A7380+1/24))-COUNTIF(tData[BezoekEind],"&lt;="&amp;$A7380)</f>
        <v/>
      </c>
      <c r="F7380" s="15">
        <f>COUNTIF(tData[BezoekLangStart],"&lt;"&amp;($A7380+1/24))-COUNTIF(tData[BezoekLangEind],"&lt;="&amp;$A7380)</f>
        <v/>
      </c>
      <c r="G7380" s="15">
        <f>IF($D7380=1,$B7380*100+$C7380,-1)</f>
        <v/>
      </c>
      <c r="H7380" s="15">
        <f>IF($D7380=1,$B7380,-1)</f>
        <v/>
      </c>
      <c r="I7380" s="15">
        <f>IF($D7380=1,$C7380,-1)</f>
        <v/>
      </c>
    </row>
    <row r="7381">
      <c r="A7381" s="33" t="n">
        <v>45599.41666666666</v>
      </c>
      <c r="B7381" s="15">
        <f>WEEKDAY($A7381,2)</f>
        <v/>
      </c>
      <c r="C7381" s="15">
        <f>HOUR($A7381)</f>
        <v/>
      </c>
      <c r="D7381" s="15">
        <f>IF(AND($A7381&gt;=Instellingen!$B$6,$A7381&lt;Instellingen!$B$7),1,0)</f>
        <v/>
      </c>
      <c r="E7381" s="15">
        <f>COUNTIF(tData[BezoekStart],"&lt;"&amp;($A7381+1/24))-COUNTIF(tData[BezoekEind],"&lt;="&amp;$A7381)</f>
        <v/>
      </c>
      <c r="F7381" s="15">
        <f>COUNTIF(tData[BezoekLangStart],"&lt;"&amp;($A7381+1/24))-COUNTIF(tData[BezoekLangEind],"&lt;="&amp;$A7381)</f>
        <v/>
      </c>
      <c r="G7381" s="15">
        <f>IF($D7381=1,$B7381*100+$C7381,-1)</f>
        <v/>
      </c>
      <c r="H7381" s="15">
        <f>IF($D7381=1,$B7381,-1)</f>
        <v/>
      </c>
      <c r="I7381" s="15">
        <f>IF($D7381=1,$C7381,-1)</f>
        <v/>
      </c>
    </row>
    <row r="7382">
      <c r="A7382" s="33" t="n">
        <v>45599.45833333334</v>
      </c>
      <c r="B7382" s="15">
        <f>WEEKDAY($A7382,2)</f>
        <v/>
      </c>
      <c r="C7382" s="15">
        <f>HOUR($A7382)</f>
        <v/>
      </c>
      <c r="D7382" s="15">
        <f>IF(AND($A7382&gt;=Instellingen!$B$6,$A7382&lt;Instellingen!$B$7),1,0)</f>
        <v/>
      </c>
      <c r="E7382" s="15">
        <f>COUNTIF(tData[BezoekStart],"&lt;"&amp;($A7382+1/24))-COUNTIF(tData[BezoekEind],"&lt;="&amp;$A7382)</f>
        <v/>
      </c>
      <c r="F7382" s="15">
        <f>COUNTIF(tData[BezoekLangStart],"&lt;"&amp;($A7382+1/24))-COUNTIF(tData[BezoekLangEind],"&lt;="&amp;$A7382)</f>
        <v/>
      </c>
      <c r="G7382" s="15">
        <f>IF($D7382=1,$B7382*100+$C7382,-1)</f>
        <v/>
      </c>
      <c r="H7382" s="15">
        <f>IF($D7382=1,$B7382,-1)</f>
        <v/>
      </c>
      <c r="I7382" s="15">
        <f>IF($D7382=1,$C7382,-1)</f>
        <v/>
      </c>
    </row>
    <row r="7383">
      <c r="A7383" s="33" t="n">
        <v>45599.5</v>
      </c>
      <c r="B7383" s="15">
        <f>WEEKDAY($A7383,2)</f>
        <v/>
      </c>
      <c r="C7383" s="15">
        <f>HOUR($A7383)</f>
        <v/>
      </c>
      <c r="D7383" s="15">
        <f>IF(AND($A7383&gt;=Instellingen!$B$6,$A7383&lt;Instellingen!$B$7),1,0)</f>
        <v/>
      </c>
      <c r="E7383" s="15">
        <f>COUNTIF(tData[BezoekStart],"&lt;"&amp;($A7383+1/24))-COUNTIF(tData[BezoekEind],"&lt;="&amp;$A7383)</f>
        <v/>
      </c>
      <c r="F7383" s="15">
        <f>COUNTIF(tData[BezoekLangStart],"&lt;"&amp;($A7383+1/24))-COUNTIF(tData[BezoekLangEind],"&lt;="&amp;$A7383)</f>
        <v/>
      </c>
      <c r="G7383" s="15">
        <f>IF($D7383=1,$B7383*100+$C7383,-1)</f>
        <v/>
      </c>
      <c r="H7383" s="15">
        <f>IF($D7383=1,$B7383,-1)</f>
        <v/>
      </c>
      <c r="I7383" s="15">
        <f>IF($D7383=1,$C7383,-1)</f>
        <v/>
      </c>
    </row>
    <row r="7384">
      <c r="A7384" s="33" t="n">
        <v>45599.54166666666</v>
      </c>
      <c r="B7384" s="15">
        <f>WEEKDAY($A7384,2)</f>
        <v/>
      </c>
      <c r="C7384" s="15">
        <f>HOUR($A7384)</f>
        <v/>
      </c>
      <c r="D7384" s="15">
        <f>IF(AND($A7384&gt;=Instellingen!$B$6,$A7384&lt;Instellingen!$B$7),1,0)</f>
        <v/>
      </c>
      <c r="E7384" s="15">
        <f>COUNTIF(tData[BezoekStart],"&lt;"&amp;($A7384+1/24))-COUNTIF(tData[BezoekEind],"&lt;="&amp;$A7384)</f>
        <v/>
      </c>
      <c r="F7384" s="15">
        <f>COUNTIF(tData[BezoekLangStart],"&lt;"&amp;($A7384+1/24))-COUNTIF(tData[BezoekLangEind],"&lt;="&amp;$A7384)</f>
        <v/>
      </c>
      <c r="G7384" s="15">
        <f>IF($D7384=1,$B7384*100+$C7384,-1)</f>
        <v/>
      </c>
      <c r="H7384" s="15">
        <f>IF($D7384=1,$B7384,-1)</f>
        <v/>
      </c>
      <c r="I7384" s="15">
        <f>IF($D7384=1,$C7384,-1)</f>
        <v/>
      </c>
    </row>
    <row r="7385">
      <c r="A7385" s="33" t="n">
        <v>45599.58333333334</v>
      </c>
      <c r="B7385" s="15">
        <f>WEEKDAY($A7385,2)</f>
        <v/>
      </c>
      <c r="C7385" s="15">
        <f>HOUR($A7385)</f>
        <v/>
      </c>
      <c r="D7385" s="15">
        <f>IF(AND($A7385&gt;=Instellingen!$B$6,$A7385&lt;Instellingen!$B$7),1,0)</f>
        <v/>
      </c>
      <c r="E7385" s="15">
        <f>COUNTIF(tData[BezoekStart],"&lt;"&amp;($A7385+1/24))-COUNTIF(tData[BezoekEind],"&lt;="&amp;$A7385)</f>
        <v/>
      </c>
      <c r="F7385" s="15">
        <f>COUNTIF(tData[BezoekLangStart],"&lt;"&amp;($A7385+1/24))-COUNTIF(tData[BezoekLangEind],"&lt;="&amp;$A7385)</f>
        <v/>
      </c>
      <c r="G7385" s="15">
        <f>IF($D7385=1,$B7385*100+$C7385,-1)</f>
        <v/>
      </c>
      <c r="H7385" s="15">
        <f>IF($D7385=1,$B7385,-1)</f>
        <v/>
      </c>
      <c r="I7385" s="15">
        <f>IF($D7385=1,$C7385,-1)</f>
        <v/>
      </c>
    </row>
    <row r="7386">
      <c r="A7386" s="33" t="n">
        <v>45599.625</v>
      </c>
      <c r="B7386" s="15">
        <f>WEEKDAY($A7386,2)</f>
        <v/>
      </c>
      <c r="C7386" s="15">
        <f>HOUR($A7386)</f>
        <v/>
      </c>
      <c r="D7386" s="15">
        <f>IF(AND($A7386&gt;=Instellingen!$B$6,$A7386&lt;Instellingen!$B$7),1,0)</f>
        <v/>
      </c>
      <c r="E7386" s="15">
        <f>COUNTIF(tData[BezoekStart],"&lt;"&amp;($A7386+1/24))-COUNTIF(tData[BezoekEind],"&lt;="&amp;$A7386)</f>
        <v/>
      </c>
      <c r="F7386" s="15">
        <f>COUNTIF(tData[BezoekLangStart],"&lt;"&amp;($A7386+1/24))-COUNTIF(tData[BezoekLangEind],"&lt;="&amp;$A7386)</f>
        <v/>
      </c>
      <c r="G7386" s="15">
        <f>IF($D7386=1,$B7386*100+$C7386,-1)</f>
        <v/>
      </c>
      <c r="H7386" s="15">
        <f>IF($D7386=1,$B7386,-1)</f>
        <v/>
      </c>
      <c r="I7386" s="15">
        <f>IF($D7386=1,$C7386,-1)</f>
        <v/>
      </c>
    </row>
    <row r="7387">
      <c r="A7387" s="33" t="n">
        <v>45599.66666666666</v>
      </c>
      <c r="B7387" s="15">
        <f>WEEKDAY($A7387,2)</f>
        <v/>
      </c>
      <c r="C7387" s="15">
        <f>HOUR($A7387)</f>
        <v/>
      </c>
      <c r="D7387" s="15">
        <f>IF(AND($A7387&gt;=Instellingen!$B$6,$A7387&lt;Instellingen!$B$7),1,0)</f>
        <v/>
      </c>
      <c r="E7387" s="15">
        <f>COUNTIF(tData[BezoekStart],"&lt;"&amp;($A7387+1/24))-COUNTIF(tData[BezoekEind],"&lt;="&amp;$A7387)</f>
        <v/>
      </c>
      <c r="F7387" s="15">
        <f>COUNTIF(tData[BezoekLangStart],"&lt;"&amp;($A7387+1/24))-COUNTIF(tData[BezoekLangEind],"&lt;="&amp;$A7387)</f>
        <v/>
      </c>
      <c r="G7387" s="15">
        <f>IF($D7387=1,$B7387*100+$C7387,-1)</f>
        <v/>
      </c>
      <c r="H7387" s="15">
        <f>IF($D7387=1,$B7387,-1)</f>
        <v/>
      </c>
      <c r="I7387" s="15">
        <f>IF($D7387=1,$C7387,-1)</f>
        <v/>
      </c>
    </row>
    <row r="7388">
      <c r="A7388" s="33" t="n">
        <v>45599.70833333334</v>
      </c>
      <c r="B7388" s="15">
        <f>WEEKDAY($A7388,2)</f>
        <v/>
      </c>
      <c r="C7388" s="15">
        <f>HOUR($A7388)</f>
        <v/>
      </c>
      <c r="D7388" s="15">
        <f>IF(AND($A7388&gt;=Instellingen!$B$6,$A7388&lt;Instellingen!$B$7),1,0)</f>
        <v/>
      </c>
      <c r="E7388" s="15">
        <f>COUNTIF(tData[BezoekStart],"&lt;"&amp;($A7388+1/24))-COUNTIF(tData[BezoekEind],"&lt;="&amp;$A7388)</f>
        <v/>
      </c>
      <c r="F7388" s="15">
        <f>COUNTIF(tData[BezoekLangStart],"&lt;"&amp;($A7388+1/24))-COUNTIF(tData[BezoekLangEind],"&lt;="&amp;$A7388)</f>
        <v/>
      </c>
      <c r="G7388" s="15">
        <f>IF($D7388=1,$B7388*100+$C7388,-1)</f>
        <v/>
      </c>
      <c r="H7388" s="15">
        <f>IF($D7388=1,$B7388,-1)</f>
        <v/>
      </c>
      <c r="I7388" s="15">
        <f>IF($D7388=1,$C7388,-1)</f>
        <v/>
      </c>
    </row>
    <row r="7389">
      <c r="A7389" s="33" t="n">
        <v>45599.75</v>
      </c>
      <c r="B7389" s="15">
        <f>WEEKDAY($A7389,2)</f>
        <v/>
      </c>
      <c r="C7389" s="15">
        <f>HOUR($A7389)</f>
        <v/>
      </c>
      <c r="D7389" s="15">
        <f>IF(AND($A7389&gt;=Instellingen!$B$6,$A7389&lt;Instellingen!$B$7),1,0)</f>
        <v/>
      </c>
      <c r="E7389" s="15">
        <f>COUNTIF(tData[BezoekStart],"&lt;"&amp;($A7389+1/24))-COUNTIF(tData[BezoekEind],"&lt;="&amp;$A7389)</f>
        <v/>
      </c>
      <c r="F7389" s="15">
        <f>COUNTIF(tData[BezoekLangStart],"&lt;"&amp;($A7389+1/24))-COUNTIF(tData[BezoekLangEind],"&lt;="&amp;$A7389)</f>
        <v/>
      </c>
      <c r="G7389" s="15">
        <f>IF($D7389=1,$B7389*100+$C7389,-1)</f>
        <v/>
      </c>
      <c r="H7389" s="15">
        <f>IF($D7389=1,$B7389,-1)</f>
        <v/>
      </c>
      <c r="I7389" s="15">
        <f>IF($D7389=1,$C7389,-1)</f>
        <v/>
      </c>
    </row>
    <row r="7390">
      <c r="A7390" s="33" t="n">
        <v>45599.79166666666</v>
      </c>
      <c r="B7390" s="15">
        <f>WEEKDAY($A7390,2)</f>
        <v/>
      </c>
      <c r="C7390" s="15">
        <f>HOUR($A7390)</f>
        <v/>
      </c>
      <c r="D7390" s="15">
        <f>IF(AND($A7390&gt;=Instellingen!$B$6,$A7390&lt;Instellingen!$B$7),1,0)</f>
        <v/>
      </c>
      <c r="E7390" s="15">
        <f>COUNTIF(tData[BezoekStart],"&lt;"&amp;($A7390+1/24))-COUNTIF(tData[BezoekEind],"&lt;="&amp;$A7390)</f>
        <v/>
      </c>
      <c r="F7390" s="15">
        <f>COUNTIF(tData[BezoekLangStart],"&lt;"&amp;($A7390+1/24))-COUNTIF(tData[BezoekLangEind],"&lt;="&amp;$A7390)</f>
        <v/>
      </c>
      <c r="G7390" s="15">
        <f>IF($D7390=1,$B7390*100+$C7390,-1)</f>
        <v/>
      </c>
      <c r="H7390" s="15">
        <f>IF($D7390=1,$B7390,-1)</f>
        <v/>
      </c>
      <c r="I7390" s="15">
        <f>IF($D7390=1,$C7390,-1)</f>
        <v/>
      </c>
    </row>
    <row r="7391">
      <c r="A7391" s="33" t="n">
        <v>45599.83333333334</v>
      </c>
      <c r="B7391" s="15">
        <f>WEEKDAY($A7391,2)</f>
        <v/>
      </c>
      <c r="C7391" s="15">
        <f>HOUR($A7391)</f>
        <v/>
      </c>
      <c r="D7391" s="15">
        <f>IF(AND($A7391&gt;=Instellingen!$B$6,$A7391&lt;Instellingen!$B$7),1,0)</f>
        <v/>
      </c>
      <c r="E7391" s="15">
        <f>COUNTIF(tData[BezoekStart],"&lt;"&amp;($A7391+1/24))-COUNTIF(tData[BezoekEind],"&lt;="&amp;$A7391)</f>
        <v/>
      </c>
      <c r="F7391" s="15">
        <f>COUNTIF(tData[BezoekLangStart],"&lt;"&amp;($A7391+1/24))-COUNTIF(tData[BezoekLangEind],"&lt;="&amp;$A7391)</f>
        <v/>
      </c>
      <c r="G7391" s="15">
        <f>IF($D7391=1,$B7391*100+$C7391,-1)</f>
        <v/>
      </c>
      <c r="H7391" s="15">
        <f>IF($D7391=1,$B7391,-1)</f>
        <v/>
      </c>
      <c r="I7391" s="15">
        <f>IF($D7391=1,$C7391,-1)</f>
        <v/>
      </c>
    </row>
    <row r="7392">
      <c r="A7392" s="33" t="n">
        <v>45599.875</v>
      </c>
      <c r="B7392" s="15">
        <f>WEEKDAY($A7392,2)</f>
        <v/>
      </c>
      <c r="C7392" s="15">
        <f>HOUR($A7392)</f>
        <v/>
      </c>
      <c r="D7392" s="15">
        <f>IF(AND($A7392&gt;=Instellingen!$B$6,$A7392&lt;Instellingen!$B$7),1,0)</f>
        <v/>
      </c>
      <c r="E7392" s="15">
        <f>COUNTIF(tData[BezoekStart],"&lt;"&amp;($A7392+1/24))-COUNTIF(tData[BezoekEind],"&lt;="&amp;$A7392)</f>
        <v/>
      </c>
      <c r="F7392" s="15">
        <f>COUNTIF(tData[BezoekLangStart],"&lt;"&amp;($A7392+1/24))-COUNTIF(tData[BezoekLangEind],"&lt;="&amp;$A7392)</f>
        <v/>
      </c>
      <c r="G7392" s="15">
        <f>IF($D7392=1,$B7392*100+$C7392,-1)</f>
        <v/>
      </c>
      <c r="H7392" s="15">
        <f>IF($D7392=1,$B7392,-1)</f>
        <v/>
      </c>
      <c r="I7392" s="15">
        <f>IF($D7392=1,$C7392,-1)</f>
        <v/>
      </c>
    </row>
    <row r="7393">
      <c r="A7393" s="33" t="n">
        <v>45599.91666666666</v>
      </c>
      <c r="B7393" s="15">
        <f>WEEKDAY($A7393,2)</f>
        <v/>
      </c>
      <c r="C7393" s="15">
        <f>HOUR($A7393)</f>
        <v/>
      </c>
      <c r="D7393" s="15">
        <f>IF(AND($A7393&gt;=Instellingen!$B$6,$A7393&lt;Instellingen!$B$7),1,0)</f>
        <v/>
      </c>
      <c r="E7393" s="15">
        <f>COUNTIF(tData[BezoekStart],"&lt;"&amp;($A7393+1/24))-COUNTIF(tData[BezoekEind],"&lt;="&amp;$A7393)</f>
        <v/>
      </c>
      <c r="F7393" s="15">
        <f>COUNTIF(tData[BezoekLangStart],"&lt;"&amp;($A7393+1/24))-COUNTIF(tData[BezoekLangEind],"&lt;="&amp;$A7393)</f>
        <v/>
      </c>
      <c r="G7393" s="15">
        <f>IF($D7393=1,$B7393*100+$C7393,-1)</f>
        <v/>
      </c>
      <c r="H7393" s="15">
        <f>IF($D7393=1,$B7393,-1)</f>
        <v/>
      </c>
      <c r="I7393" s="15">
        <f>IF($D7393=1,$C7393,-1)</f>
        <v/>
      </c>
    </row>
    <row r="7394">
      <c r="A7394" s="33" t="n">
        <v>45599.95833333334</v>
      </c>
      <c r="B7394" s="15">
        <f>WEEKDAY($A7394,2)</f>
        <v/>
      </c>
      <c r="C7394" s="15">
        <f>HOUR($A7394)</f>
        <v/>
      </c>
      <c r="D7394" s="15">
        <f>IF(AND($A7394&gt;=Instellingen!$B$6,$A7394&lt;Instellingen!$B$7),1,0)</f>
        <v/>
      </c>
      <c r="E7394" s="15">
        <f>COUNTIF(tData[BezoekStart],"&lt;"&amp;($A7394+1/24))-COUNTIF(tData[BezoekEind],"&lt;="&amp;$A7394)</f>
        <v/>
      </c>
      <c r="F7394" s="15">
        <f>COUNTIF(tData[BezoekLangStart],"&lt;"&amp;($A7394+1/24))-COUNTIF(tData[BezoekLangEind],"&lt;="&amp;$A7394)</f>
        <v/>
      </c>
      <c r="G7394" s="15">
        <f>IF($D7394=1,$B7394*100+$C7394,-1)</f>
        <v/>
      </c>
      <c r="H7394" s="15">
        <f>IF($D7394=1,$B7394,-1)</f>
        <v/>
      </c>
      <c r="I7394" s="15">
        <f>IF($D7394=1,$C7394,-1)</f>
        <v/>
      </c>
    </row>
    <row r="7395">
      <c r="A7395" s="33" t="n">
        <v>45600</v>
      </c>
      <c r="B7395" s="15">
        <f>WEEKDAY($A7395,2)</f>
        <v/>
      </c>
      <c r="C7395" s="15">
        <f>HOUR($A7395)</f>
        <v/>
      </c>
      <c r="D7395" s="15">
        <f>IF(AND($A7395&gt;=Instellingen!$B$6,$A7395&lt;Instellingen!$B$7),1,0)</f>
        <v/>
      </c>
      <c r="E7395" s="15">
        <f>COUNTIF(tData[BezoekStart],"&lt;"&amp;($A7395+1/24))-COUNTIF(tData[BezoekEind],"&lt;="&amp;$A7395)</f>
        <v/>
      </c>
      <c r="F7395" s="15">
        <f>COUNTIF(tData[BezoekLangStart],"&lt;"&amp;($A7395+1/24))-COUNTIF(tData[BezoekLangEind],"&lt;="&amp;$A7395)</f>
        <v/>
      </c>
      <c r="G7395" s="15">
        <f>IF($D7395=1,$B7395*100+$C7395,-1)</f>
        <v/>
      </c>
      <c r="H7395" s="15">
        <f>IF($D7395=1,$B7395,-1)</f>
        <v/>
      </c>
      <c r="I7395" s="15">
        <f>IF($D7395=1,$C7395,-1)</f>
        <v/>
      </c>
    </row>
    <row r="7396">
      <c r="A7396" s="33" t="n">
        <v>45600.04166666666</v>
      </c>
      <c r="B7396" s="15">
        <f>WEEKDAY($A7396,2)</f>
        <v/>
      </c>
      <c r="C7396" s="15">
        <f>HOUR($A7396)</f>
        <v/>
      </c>
      <c r="D7396" s="15">
        <f>IF(AND($A7396&gt;=Instellingen!$B$6,$A7396&lt;Instellingen!$B$7),1,0)</f>
        <v/>
      </c>
      <c r="E7396" s="15">
        <f>COUNTIF(tData[BezoekStart],"&lt;"&amp;($A7396+1/24))-COUNTIF(tData[BezoekEind],"&lt;="&amp;$A7396)</f>
        <v/>
      </c>
      <c r="F7396" s="15">
        <f>COUNTIF(tData[BezoekLangStart],"&lt;"&amp;($A7396+1/24))-COUNTIF(tData[BezoekLangEind],"&lt;="&amp;$A7396)</f>
        <v/>
      </c>
      <c r="G7396" s="15">
        <f>IF($D7396=1,$B7396*100+$C7396,-1)</f>
        <v/>
      </c>
      <c r="H7396" s="15">
        <f>IF($D7396=1,$B7396,-1)</f>
        <v/>
      </c>
      <c r="I7396" s="15">
        <f>IF($D7396=1,$C7396,-1)</f>
        <v/>
      </c>
    </row>
    <row r="7397">
      <c r="A7397" s="33" t="n">
        <v>45600.08333333334</v>
      </c>
      <c r="B7397" s="15">
        <f>WEEKDAY($A7397,2)</f>
        <v/>
      </c>
      <c r="C7397" s="15">
        <f>HOUR($A7397)</f>
        <v/>
      </c>
      <c r="D7397" s="15">
        <f>IF(AND($A7397&gt;=Instellingen!$B$6,$A7397&lt;Instellingen!$B$7),1,0)</f>
        <v/>
      </c>
      <c r="E7397" s="15">
        <f>COUNTIF(tData[BezoekStart],"&lt;"&amp;($A7397+1/24))-COUNTIF(tData[BezoekEind],"&lt;="&amp;$A7397)</f>
        <v/>
      </c>
      <c r="F7397" s="15">
        <f>COUNTIF(tData[BezoekLangStart],"&lt;"&amp;($A7397+1/24))-COUNTIF(tData[BezoekLangEind],"&lt;="&amp;$A7397)</f>
        <v/>
      </c>
      <c r="G7397" s="15">
        <f>IF($D7397=1,$B7397*100+$C7397,-1)</f>
        <v/>
      </c>
      <c r="H7397" s="15">
        <f>IF($D7397=1,$B7397,-1)</f>
        <v/>
      </c>
      <c r="I7397" s="15">
        <f>IF($D7397=1,$C7397,-1)</f>
        <v/>
      </c>
    </row>
    <row r="7398">
      <c r="A7398" s="33" t="n">
        <v>45600.125</v>
      </c>
      <c r="B7398" s="15">
        <f>WEEKDAY($A7398,2)</f>
        <v/>
      </c>
      <c r="C7398" s="15">
        <f>HOUR($A7398)</f>
        <v/>
      </c>
      <c r="D7398" s="15">
        <f>IF(AND($A7398&gt;=Instellingen!$B$6,$A7398&lt;Instellingen!$B$7),1,0)</f>
        <v/>
      </c>
      <c r="E7398" s="15">
        <f>COUNTIF(tData[BezoekStart],"&lt;"&amp;($A7398+1/24))-COUNTIF(tData[BezoekEind],"&lt;="&amp;$A7398)</f>
        <v/>
      </c>
      <c r="F7398" s="15">
        <f>COUNTIF(tData[BezoekLangStart],"&lt;"&amp;($A7398+1/24))-COUNTIF(tData[BezoekLangEind],"&lt;="&amp;$A7398)</f>
        <v/>
      </c>
      <c r="G7398" s="15">
        <f>IF($D7398=1,$B7398*100+$C7398,-1)</f>
        <v/>
      </c>
      <c r="H7398" s="15">
        <f>IF($D7398=1,$B7398,-1)</f>
        <v/>
      </c>
      <c r="I7398" s="15">
        <f>IF($D7398=1,$C7398,-1)</f>
        <v/>
      </c>
    </row>
    <row r="7399">
      <c r="A7399" s="33" t="n">
        <v>45600.16666666666</v>
      </c>
      <c r="B7399" s="15">
        <f>WEEKDAY($A7399,2)</f>
        <v/>
      </c>
      <c r="C7399" s="15">
        <f>HOUR($A7399)</f>
        <v/>
      </c>
      <c r="D7399" s="15">
        <f>IF(AND($A7399&gt;=Instellingen!$B$6,$A7399&lt;Instellingen!$B$7),1,0)</f>
        <v/>
      </c>
      <c r="E7399" s="15">
        <f>COUNTIF(tData[BezoekStart],"&lt;"&amp;($A7399+1/24))-COUNTIF(tData[BezoekEind],"&lt;="&amp;$A7399)</f>
        <v/>
      </c>
      <c r="F7399" s="15">
        <f>COUNTIF(tData[BezoekLangStart],"&lt;"&amp;($A7399+1/24))-COUNTIF(tData[BezoekLangEind],"&lt;="&amp;$A7399)</f>
        <v/>
      </c>
      <c r="G7399" s="15">
        <f>IF($D7399=1,$B7399*100+$C7399,-1)</f>
        <v/>
      </c>
      <c r="H7399" s="15">
        <f>IF($D7399=1,$B7399,-1)</f>
        <v/>
      </c>
      <c r="I7399" s="15">
        <f>IF($D7399=1,$C7399,-1)</f>
        <v/>
      </c>
    </row>
    <row r="7400">
      <c r="A7400" s="33" t="n">
        <v>45600.20833333334</v>
      </c>
      <c r="B7400" s="15">
        <f>WEEKDAY($A7400,2)</f>
        <v/>
      </c>
      <c r="C7400" s="15">
        <f>HOUR($A7400)</f>
        <v/>
      </c>
      <c r="D7400" s="15">
        <f>IF(AND($A7400&gt;=Instellingen!$B$6,$A7400&lt;Instellingen!$B$7),1,0)</f>
        <v/>
      </c>
      <c r="E7400" s="15">
        <f>COUNTIF(tData[BezoekStart],"&lt;"&amp;($A7400+1/24))-COUNTIF(tData[BezoekEind],"&lt;="&amp;$A7400)</f>
        <v/>
      </c>
      <c r="F7400" s="15">
        <f>COUNTIF(tData[BezoekLangStart],"&lt;"&amp;($A7400+1/24))-COUNTIF(tData[BezoekLangEind],"&lt;="&amp;$A7400)</f>
        <v/>
      </c>
      <c r="G7400" s="15">
        <f>IF($D7400=1,$B7400*100+$C7400,-1)</f>
        <v/>
      </c>
      <c r="H7400" s="15">
        <f>IF($D7400=1,$B7400,-1)</f>
        <v/>
      </c>
      <c r="I7400" s="15">
        <f>IF($D7400=1,$C7400,-1)</f>
        <v/>
      </c>
    </row>
    <row r="7401">
      <c r="A7401" s="33" t="n">
        <v>45600.25</v>
      </c>
      <c r="B7401" s="15">
        <f>WEEKDAY($A7401,2)</f>
        <v/>
      </c>
      <c r="C7401" s="15">
        <f>HOUR($A7401)</f>
        <v/>
      </c>
      <c r="D7401" s="15">
        <f>IF(AND($A7401&gt;=Instellingen!$B$6,$A7401&lt;Instellingen!$B$7),1,0)</f>
        <v/>
      </c>
      <c r="E7401" s="15">
        <f>COUNTIF(tData[BezoekStart],"&lt;"&amp;($A7401+1/24))-COUNTIF(tData[BezoekEind],"&lt;="&amp;$A7401)</f>
        <v/>
      </c>
      <c r="F7401" s="15">
        <f>COUNTIF(tData[BezoekLangStart],"&lt;"&amp;($A7401+1/24))-COUNTIF(tData[BezoekLangEind],"&lt;="&amp;$A7401)</f>
        <v/>
      </c>
      <c r="G7401" s="15">
        <f>IF($D7401=1,$B7401*100+$C7401,-1)</f>
        <v/>
      </c>
      <c r="H7401" s="15">
        <f>IF($D7401=1,$B7401,-1)</f>
        <v/>
      </c>
      <c r="I7401" s="15">
        <f>IF($D7401=1,$C7401,-1)</f>
        <v/>
      </c>
    </row>
    <row r="7402">
      <c r="A7402" s="33" t="n">
        <v>45600.29166666666</v>
      </c>
      <c r="B7402" s="15">
        <f>WEEKDAY($A7402,2)</f>
        <v/>
      </c>
      <c r="C7402" s="15">
        <f>HOUR($A7402)</f>
        <v/>
      </c>
      <c r="D7402" s="15">
        <f>IF(AND($A7402&gt;=Instellingen!$B$6,$A7402&lt;Instellingen!$B$7),1,0)</f>
        <v/>
      </c>
      <c r="E7402" s="15">
        <f>COUNTIF(tData[BezoekStart],"&lt;"&amp;($A7402+1/24))-COUNTIF(tData[BezoekEind],"&lt;="&amp;$A7402)</f>
        <v/>
      </c>
      <c r="F7402" s="15">
        <f>COUNTIF(tData[BezoekLangStart],"&lt;"&amp;($A7402+1/24))-COUNTIF(tData[BezoekLangEind],"&lt;="&amp;$A7402)</f>
        <v/>
      </c>
      <c r="G7402" s="15">
        <f>IF($D7402=1,$B7402*100+$C7402,-1)</f>
        <v/>
      </c>
      <c r="H7402" s="15">
        <f>IF($D7402=1,$B7402,-1)</f>
        <v/>
      </c>
      <c r="I7402" s="15">
        <f>IF($D7402=1,$C7402,-1)</f>
        <v/>
      </c>
    </row>
    <row r="7403">
      <c r="A7403" s="33" t="n">
        <v>45600.33333333334</v>
      </c>
      <c r="B7403" s="15">
        <f>WEEKDAY($A7403,2)</f>
        <v/>
      </c>
      <c r="C7403" s="15">
        <f>HOUR($A7403)</f>
        <v/>
      </c>
      <c r="D7403" s="15">
        <f>IF(AND($A7403&gt;=Instellingen!$B$6,$A7403&lt;Instellingen!$B$7),1,0)</f>
        <v/>
      </c>
      <c r="E7403" s="15">
        <f>COUNTIF(tData[BezoekStart],"&lt;"&amp;($A7403+1/24))-COUNTIF(tData[BezoekEind],"&lt;="&amp;$A7403)</f>
        <v/>
      </c>
      <c r="F7403" s="15">
        <f>COUNTIF(tData[BezoekLangStart],"&lt;"&amp;($A7403+1/24))-COUNTIF(tData[BezoekLangEind],"&lt;="&amp;$A7403)</f>
        <v/>
      </c>
      <c r="G7403" s="15">
        <f>IF($D7403=1,$B7403*100+$C7403,-1)</f>
        <v/>
      </c>
      <c r="H7403" s="15">
        <f>IF($D7403=1,$B7403,-1)</f>
        <v/>
      </c>
      <c r="I7403" s="15">
        <f>IF($D7403=1,$C7403,-1)</f>
        <v/>
      </c>
    </row>
    <row r="7404">
      <c r="A7404" s="33" t="n">
        <v>45600.375</v>
      </c>
      <c r="B7404" s="15">
        <f>WEEKDAY($A7404,2)</f>
        <v/>
      </c>
      <c r="C7404" s="15">
        <f>HOUR($A7404)</f>
        <v/>
      </c>
      <c r="D7404" s="15">
        <f>IF(AND($A7404&gt;=Instellingen!$B$6,$A7404&lt;Instellingen!$B$7),1,0)</f>
        <v/>
      </c>
      <c r="E7404" s="15">
        <f>COUNTIF(tData[BezoekStart],"&lt;"&amp;($A7404+1/24))-COUNTIF(tData[BezoekEind],"&lt;="&amp;$A7404)</f>
        <v/>
      </c>
      <c r="F7404" s="15">
        <f>COUNTIF(tData[BezoekLangStart],"&lt;"&amp;($A7404+1/24))-COUNTIF(tData[BezoekLangEind],"&lt;="&amp;$A7404)</f>
        <v/>
      </c>
      <c r="G7404" s="15">
        <f>IF($D7404=1,$B7404*100+$C7404,-1)</f>
        <v/>
      </c>
      <c r="H7404" s="15">
        <f>IF($D7404=1,$B7404,-1)</f>
        <v/>
      </c>
      <c r="I7404" s="15">
        <f>IF($D7404=1,$C7404,-1)</f>
        <v/>
      </c>
    </row>
    <row r="7405">
      <c r="A7405" s="33" t="n">
        <v>45600.41666666666</v>
      </c>
      <c r="B7405" s="15">
        <f>WEEKDAY($A7405,2)</f>
        <v/>
      </c>
      <c r="C7405" s="15">
        <f>HOUR($A7405)</f>
        <v/>
      </c>
      <c r="D7405" s="15">
        <f>IF(AND($A7405&gt;=Instellingen!$B$6,$A7405&lt;Instellingen!$B$7),1,0)</f>
        <v/>
      </c>
      <c r="E7405" s="15">
        <f>COUNTIF(tData[BezoekStart],"&lt;"&amp;($A7405+1/24))-COUNTIF(tData[BezoekEind],"&lt;="&amp;$A7405)</f>
        <v/>
      </c>
      <c r="F7405" s="15">
        <f>COUNTIF(tData[BezoekLangStart],"&lt;"&amp;($A7405+1/24))-COUNTIF(tData[BezoekLangEind],"&lt;="&amp;$A7405)</f>
        <v/>
      </c>
      <c r="G7405" s="15">
        <f>IF($D7405=1,$B7405*100+$C7405,-1)</f>
        <v/>
      </c>
      <c r="H7405" s="15">
        <f>IF($D7405=1,$B7405,-1)</f>
        <v/>
      </c>
      <c r="I7405" s="15">
        <f>IF($D7405=1,$C7405,-1)</f>
        <v/>
      </c>
    </row>
    <row r="7406">
      <c r="A7406" s="33" t="n">
        <v>45600.45833333334</v>
      </c>
      <c r="B7406" s="15">
        <f>WEEKDAY($A7406,2)</f>
        <v/>
      </c>
      <c r="C7406" s="15">
        <f>HOUR($A7406)</f>
        <v/>
      </c>
      <c r="D7406" s="15">
        <f>IF(AND($A7406&gt;=Instellingen!$B$6,$A7406&lt;Instellingen!$B$7),1,0)</f>
        <v/>
      </c>
      <c r="E7406" s="15">
        <f>COUNTIF(tData[BezoekStart],"&lt;"&amp;($A7406+1/24))-COUNTIF(tData[BezoekEind],"&lt;="&amp;$A7406)</f>
        <v/>
      </c>
      <c r="F7406" s="15">
        <f>COUNTIF(tData[BezoekLangStart],"&lt;"&amp;($A7406+1/24))-COUNTIF(tData[BezoekLangEind],"&lt;="&amp;$A7406)</f>
        <v/>
      </c>
      <c r="G7406" s="15">
        <f>IF($D7406=1,$B7406*100+$C7406,-1)</f>
        <v/>
      </c>
      <c r="H7406" s="15">
        <f>IF($D7406=1,$B7406,-1)</f>
        <v/>
      </c>
      <c r="I7406" s="15">
        <f>IF($D7406=1,$C7406,-1)</f>
        <v/>
      </c>
    </row>
    <row r="7407">
      <c r="A7407" s="33" t="n">
        <v>45600.5</v>
      </c>
      <c r="B7407" s="15">
        <f>WEEKDAY($A7407,2)</f>
        <v/>
      </c>
      <c r="C7407" s="15">
        <f>HOUR($A7407)</f>
        <v/>
      </c>
      <c r="D7407" s="15">
        <f>IF(AND($A7407&gt;=Instellingen!$B$6,$A7407&lt;Instellingen!$B$7),1,0)</f>
        <v/>
      </c>
      <c r="E7407" s="15">
        <f>COUNTIF(tData[BezoekStart],"&lt;"&amp;($A7407+1/24))-COUNTIF(tData[BezoekEind],"&lt;="&amp;$A7407)</f>
        <v/>
      </c>
      <c r="F7407" s="15">
        <f>COUNTIF(tData[BezoekLangStart],"&lt;"&amp;($A7407+1/24))-COUNTIF(tData[BezoekLangEind],"&lt;="&amp;$A7407)</f>
        <v/>
      </c>
      <c r="G7407" s="15">
        <f>IF($D7407=1,$B7407*100+$C7407,-1)</f>
        <v/>
      </c>
      <c r="H7407" s="15">
        <f>IF($D7407=1,$B7407,-1)</f>
        <v/>
      </c>
      <c r="I7407" s="15">
        <f>IF($D7407=1,$C7407,-1)</f>
        <v/>
      </c>
    </row>
    <row r="7408">
      <c r="A7408" s="33" t="n">
        <v>45600.54166666666</v>
      </c>
      <c r="B7408" s="15">
        <f>WEEKDAY($A7408,2)</f>
        <v/>
      </c>
      <c r="C7408" s="15">
        <f>HOUR($A7408)</f>
        <v/>
      </c>
      <c r="D7408" s="15">
        <f>IF(AND($A7408&gt;=Instellingen!$B$6,$A7408&lt;Instellingen!$B$7),1,0)</f>
        <v/>
      </c>
      <c r="E7408" s="15">
        <f>COUNTIF(tData[BezoekStart],"&lt;"&amp;($A7408+1/24))-COUNTIF(tData[BezoekEind],"&lt;="&amp;$A7408)</f>
        <v/>
      </c>
      <c r="F7408" s="15">
        <f>COUNTIF(tData[BezoekLangStart],"&lt;"&amp;($A7408+1/24))-COUNTIF(tData[BezoekLangEind],"&lt;="&amp;$A7408)</f>
        <v/>
      </c>
      <c r="G7408" s="15">
        <f>IF($D7408=1,$B7408*100+$C7408,-1)</f>
        <v/>
      </c>
      <c r="H7408" s="15">
        <f>IF($D7408=1,$B7408,-1)</f>
        <v/>
      </c>
      <c r="I7408" s="15">
        <f>IF($D7408=1,$C7408,-1)</f>
        <v/>
      </c>
    </row>
    <row r="7409">
      <c r="A7409" s="33" t="n">
        <v>45600.58333333334</v>
      </c>
      <c r="B7409" s="15">
        <f>WEEKDAY($A7409,2)</f>
        <v/>
      </c>
      <c r="C7409" s="15">
        <f>HOUR($A7409)</f>
        <v/>
      </c>
      <c r="D7409" s="15">
        <f>IF(AND($A7409&gt;=Instellingen!$B$6,$A7409&lt;Instellingen!$B$7),1,0)</f>
        <v/>
      </c>
      <c r="E7409" s="15">
        <f>COUNTIF(tData[BezoekStart],"&lt;"&amp;($A7409+1/24))-COUNTIF(tData[BezoekEind],"&lt;="&amp;$A7409)</f>
        <v/>
      </c>
      <c r="F7409" s="15">
        <f>COUNTIF(tData[BezoekLangStart],"&lt;"&amp;($A7409+1/24))-COUNTIF(tData[BezoekLangEind],"&lt;="&amp;$A7409)</f>
        <v/>
      </c>
      <c r="G7409" s="15">
        <f>IF($D7409=1,$B7409*100+$C7409,-1)</f>
        <v/>
      </c>
      <c r="H7409" s="15">
        <f>IF($D7409=1,$B7409,-1)</f>
        <v/>
      </c>
      <c r="I7409" s="15">
        <f>IF($D7409=1,$C7409,-1)</f>
        <v/>
      </c>
    </row>
    <row r="7410">
      <c r="A7410" s="33" t="n">
        <v>45600.625</v>
      </c>
      <c r="B7410" s="15">
        <f>WEEKDAY($A7410,2)</f>
        <v/>
      </c>
      <c r="C7410" s="15">
        <f>HOUR($A7410)</f>
        <v/>
      </c>
      <c r="D7410" s="15">
        <f>IF(AND($A7410&gt;=Instellingen!$B$6,$A7410&lt;Instellingen!$B$7),1,0)</f>
        <v/>
      </c>
      <c r="E7410" s="15">
        <f>COUNTIF(tData[BezoekStart],"&lt;"&amp;($A7410+1/24))-COUNTIF(tData[BezoekEind],"&lt;="&amp;$A7410)</f>
        <v/>
      </c>
      <c r="F7410" s="15">
        <f>COUNTIF(tData[BezoekLangStart],"&lt;"&amp;($A7410+1/24))-COUNTIF(tData[BezoekLangEind],"&lt;="&amp;$A7410)</f>
        <v/>
      </c>
      <c r="G7410" s="15">
        <f>IF($D7410=1,$B7410*100+$C7410,-1)</f>
        <v/>
      </c>
      <c r="H7410" s="15">
        <f>IF($D7410=1,$B7410,-1)</f>
        <v/>
      </c>
      <c r="I7410" s="15">
        <f>IF($D7410=1,$C7410,-1)</f>
        <v/>
      </c>
    </row>
    <row r="7411">
      <c r="A7411" s="33" t="n">
        <v>45600.66666666666</v>
      </c>
      <c r="B7411" s="15">
        <f>WEEKDAY($A7411,2)</f>
        <v/>
      </c>
      <c r="C7411" s="15">
        <f>HOUR($A7411)</f>
        <v/>
      </c>
      <c r="D7411" s="15">
        <f>IF(AND($A7411&gt;=Instellingen!$B$6,$A7411&lt;Instellingen!$B$7),1,0)</f>
        <v/>
      </c>
      <c r="E7411" s="15">
        <f>COUNTIF(tData[BezoekStart],"&lt;"&amp;($A7411+1/24))-COUNTIF(tData[BezoekEind],"&lt;="&amp;$A7411)</f>
        <v/>
      </c>
      <c r="F7411" s="15">
        <f>COUNTIF(tData[BezoekLangStart],"&lt;"&amp;($A7411+1/24))-COUNTIF(tData[BezoekLangEind],"&lt;="&amp;$A7411)</f>
        <v/>
      </c>
      <c r="G7411" s="15">
        <f>IF($D7411=1,$B7411*100+$C7411,-1)</f>
        <v/>
      </c>
      <c r="H7411" s="15">
        <f>IF($D7411=1,$B7411,-1)</f>
        <v/>
      </c>
      <c r="I7411" s="15">
        <f>IF($D7411=1,$C7411,-1)</f>
        <v/>
      </c>
    </row>
    <row r="7412">
      <c r="A7412" s="33" t="n">
        <v>45600.70833333334</v>
      </c>
      <c r="B7412" s="15">
        <f>WEEKDAY($A7412,2)</f>
        <v/>
      </c>
      <c r="C7412" s="15">
        <f>HOUR($A7412)</f>
        <v/>
      </c>
      <c r="D7412" s="15">
        <f>IF(AND($A7412&gt;=Instellingen!$B$6,$A7412&lt;Instellingen!$B$7),1,0)</f>
        <v/>
      </c>
      <c r="E7412" s="15">
        <f>COUNTIF(tData[BezoekStart],"&lt;"&amp;($A7412+1/24))-COUNTIF(tData[BezoekEind],"&lt;="&amp;$A7412)</f>
        <v/>
      </c>
      <c r="F7412" s="15">
        <f>COUNTIF(tData[BezoekLangStart],"&lt;"&amp;($A7412+1/24))-COUNTIF(tData[BezoekLangEind],"&lt;="&amp;$A7412)</f>
        <v/>
      </c>
      <c r="G7412" s="15">
        <f>IF($D7412=1,$B7412*100+$C7412,-1)</f>
        <v/>
      </c>
      <c r="H7412" s="15">
        <f>IF($D7412=1,$B7412,-1)</f>
        <v/>
      </c>
      <c r="I7412" s="15">
        <f>IF($D7412=1,$C7412,-1)</f>
        <v/>
      </c>
    </row>
    <row r="7413">
      <c r="A7413" s="33" t="n">
        <v>45600.75</v>
      </c>
      <c r="B7413" s="15">
        <f>WEEKDAY($A7413,2)</f>
        <v/>
      </c>
      <c r="C7413" s="15">
        <f>HOUR($A7413)</f>
        <v/>
      </c>
      <c r="D7413" s="15">
        <f>IF(AND($A7413&gt;=Instellingen!$B$6,$A7413&lt;Instellingen!$B$7),1,0)</f>
        <v/>
      </c>
      <c r="E7413" s="15">
        <f>COUNTIF(tData[BezoekStart],"&lt;"&amp;($A7413+1/24))-COUNTIF(tData[BezoekEind],"&lt;="&amp;$A7413)</f>
        <v/>
      </c>
      <c r="F7413" s="15">
        <f>COUNTIF(tData[BezoekLangStart],"&lt;"&amp;($A7413+1/24))-COUNTIF(tData[BezoekLangEind],"&lt;="&amp;$A7413)</f>
        <v/>
      </c>
      <c r="G7413" s="15">
        <f>IF($D7413=1,$B7413*100+$C7413,-1)</f>
        <v/>
      </c>
      <c r="H7413" s="15">
        <f>IF($D7413=1,$B7413,-1)</f>
        <v/>
      </c>
      <c r="I7413" s="15">
        <f>IF($D7413=1,$C7413,-1)</f>
        <v/>
      </c>
    </row>
    <row r="7414">
      <c r="A7414" s="33" t="n">
        <v>45600.79166666666</v>
      </c>
      <c r="B7414" s="15">
        <f>WEEKDAY($A7414,2)</f>
        <v/>
      </c>
      <c r="C7414" s="15">
        <f>HOUR($A7414)</f>
        <v/>
      </c>
      <c r="D7414" s="15">
        <f>IF(AND($A7414&gt;=Instellingen!$B$6,$A7414&lt;Instellingen!$B$7),1,0)</f>
        <v/>
      </c>
      <c r="E7414" s="15">
        <f>COUNTIF(tData[BezoekStart],"&lt;"&amp;($A7414+1/24))-COUNTIF(tData[BezoekEind],"&lt;="&amp;$A7414)</f>
        <v/>
      </c>
      <c r="F7414" s="15">
        <f>COUNTIF(tData[BezoekLangStart],"&lt;"&amp;($A7414+1/24))-COUNTIF(tData[BezoekLangEind],"&lt;="&amp;$A7414)</f>
        <v/>
      </c>
      <c r="G7414" s="15">
        <f>IF($D7414=1,$B7414*100+$C7414,-1)</f>
        <v/>
      </c>
      <c r="H7414" s="15">
        <f>IF($D7414=1,$B7414,-1)</f>
        <v/>
      </c>
      <c r="I7414" s="15">
        <f>IF($D7414=1,$C7414,-1)</f>
        <v/>
      </c>
    </row>
    <row r="7415">
      <c r="A7415" s="33" t="n">
        <v>45600.83333333334</v>
      </c>
      <c r="B7415" s="15">
        <f>WEEKDAY($A7415,2)</f>
        <v/>
      </c>
      <c r="C7415" s="15">
        <f>HOUR($A7415)</f>
        <v/>
      </c>
      <c r="D7415" s="15">
        <f>IF(AND($A7415&gt;=Instellingen!$B$6,$A7415&lt;Instellingen!$B$7),1,0)</f>
        <v/>
      </c>
      <c r="E7415" s="15">
        <f>COUNTIF(tData[BezoekStart],"&lt;"&amp;($A7415+1/24))-COUNTIF(tData[BezoekEind],"&lt;="&amp;$A7415)</f>
        <v/>
      </c>
      <c r="F7415" s="15">
        <f>COUNTIF(tData[BezoekLangStart],"&lt;"&amp;($A7415+1/24))-COUNTIF(tData[BezoekLangEind],"&lt;="&amp;$A7415)</f>
        <v/>
      </c>
      <c r="G7415" s="15">
        <f>IF($D7415=1,$B7415*100+$C7415,-1)</f>
        <v/>
      </c>
      <c r="H7415" s="15">
        <f>IF($D7415=1,$B7415,-1)</f>
        <v/>
      </c>
      <c r="I7415" s="15">
        <f>IF($D7415=1,$C7415,-1)</f>
        <v/>
      </c>
    </row>
    <row r="7416">
      <c r="A7416" s="33" t="n">
        <v>45600.875</v>
      </c>
      <c r="B7416" s="15">
        <f>WEEKDAY($A7416,2)</f>
        <v/>
      </c>
      <c r="C7416" s="15">
        <f>HOUR($A7416)</f>
        <v/>
      </c>
      <c r="D7416" s="15">
        <f>IF(AND($A7416&gt;=Instellingen!$B$6,$A7416&lt;Instellingen!$B$7),1,0)</f>
        <v/>
      </c>
      <c r="E7416" s="15">
        <f>COUNTIF(tData[BezoekStart],"&lt;"&amp;($A7416+1/24))-COUNTIF(tData[BezoekEind],"&lt;="&amp;$A7416)</f>
        <v/>
      </c>
      <c r="F7416" s="15">
        <f>COUNTIF(tData[BezoekLangStart],"&lt;"&amp;($A7416+1/24))-COUNTIF(tData[BezoekLangEind],"&lt;="&amp;$A7416)</f>
        <v/>
      </c>
      <c r="G7416" s="15">
        <f>IF($D7416=1,$B7416*100+$C7416,-1)</f>
        <v/>
      </c>
      <c r="H7416" s="15">
        <f>IF($D7416=1,$B7416,-1)</f>
        <v/>
      </c>
      <c r="I7416" s="15">
        <f>IF($D7416=1,$C7416,-1)</f>
        <v/>
      </c>
    </row>
    <row r="7417">
      <c r="A7417" s="33" t="n">
        <v>45600.91666666666</v>
      </c>
      <c r="B7417" s="15">
        <f>WEEKDAY($A7417,2)</f>
        <v/>
      </c>
      <c r="C7417" s="15">
        <f>HOUR($A7417)</f>
        <v/>
      </c>
      <c r="D7417" s="15">
        <f>IF(AND($A7417&gt;=Instellingen!$B$6,$A7417&lt;Instellingen!$B$7),1,0)</f>
        <v/>
      </c>
      <c r="E7417" s="15">
        <f>COUNTIF(tData[BezoekStart],"&lt;"&amp;($A7417+1/24))-COUNTIF(tData[BezoekEind],"&lt;="&amp;$A7417)</f>
        <v/>
      </c>
      <c r="F7417" s="15">
        <f>COUNTIF(tData[BezoekLangStart],"&lt;"&amp;($A7417+1/24))-COUNTIF(tData[BezoekLangEind],"&lt;="&amp;$A7417)</f>
        <v/>
      </c>
      <c r="G7417" s="15">
        <f>IF($D7417=1,$B7417*100+$C7417,-1)</f>
        <v/>
      </c>
      <c r="H7417" s="15">
        <f>IF($D7417=1,$B7417,-1)</f>
        <v/>
      </c>
      <c r="I7417" s="15">
        <f>IF($D7417=1,$C7417,-1)</f>
        <v/>
      </c>
    </row>
    <row r="7418">
      <c r="A7418" s="33" t="n">
        <v>45600.95833333334</v>
      </c>
      <c r="B7418" s="15">
        <f>WEEKDAY($A7418,2)</f>
        <v/>
      </c>
      <c r="C7418" s="15">
        <f>HOUR($A7418)</f>
        <v/>
      </c>
      <c r="D7418" s="15">
        <f>IF(AND($A7418&gt;=Instellingen!$B$6,$A7418&lt;Instellingen!$B$7),1,0)</f>
        <v/>
      </c>
      <c r="E7418" s="15">
        <f>COUNTIF(tData[BezoekStart],"&lt;"&amp;($A7418+1/24))-COUNTIF(tData[BezoekEind],"&lt;="&amp;$A7418)</f>
        <v/>
      </c>
      <c r="F7418" s="15">
        <f>COUNTIF(tData[BezoekLangStart],"&lt;"&amp;($A7418+1/24))-COUNTIF(tData[BezoekLangEind],"&lt;="&amp;$A7418)</f>
        <v/>
      </c>
      <c r="G7418" s="15">
        <f>IF($D7418=1,$B7418*100+$C7418,-1)</f>
        <v/>
      </c>
      <c r="H7418" s="15">
        <f>IF($D7418=1,$B7418,-1)</f>
        <v/>
      </c>
      <c r="I7418" s="15">
        <f>IF($D7418=1,$C7418,-1)</f>
        <v/>
      </c>
    </row>
    <row r="7419">
      <c r="A7419" s="33" t="n">
        <v>45601</v>
      </c>
      <c r="B7419" s="15">
        <f>WEEKDAY($A7419,2)</f>
        <v/>
      </c>
      <c r="C7419" s="15">
        <f>HOUR($A7419)</f>
        <v/>
      </c>
      <c r="D7419" s="15">
        <f>IF(AND($A7419&gt;=Instellingen!$B$6,$A7419&lt;Instellingen!$B$7),1,0)</f>
        <v/>
      </c>
      <c r="E7419" s="15">
        <f>COUNTIF(tData[BezoekStart],"&lt;"&amp;($A7419+1/24))-COUNTIF(tData[BezoekEind],"&lt;="&amp;$A7419)</f>
        <v/>
      </c>
      <c r="F7419" s="15">
        <f>COUNTIF(tData[BezoekLangStart],"&lt;"&amp;($A7419+1/24))-COUNTIF(tData[BezoekLangEind],"&lt;="&amp;$A7419)</f>
        <v/>
      </c>
      <c r="G7419" s="15">
        <f>IF($D7419=1,$B7419*100+$C7419,-1)</f>
        <v/>
      </c>
      <c r="H7419" s="15">
        <f>IF($D7419=1,$B7419,-1)</f>
        <v/>
      </c>
      <c r="I7419" s="15">
        <f>IF($D7419=1,$C7419,-1)</f>
        <v/>
      </c>
    </row>
    <row r="7420">
      <c r="A7420" s="33" t="n">
        <v>45601.04166666666</v>
      </c>
      <c r="B7420" s="15">
        <f>WEEKDAY($A7420,2)</f>
        <v/>
      </c>
      <c r="C7420" s="15">
        <f>HOUR($A7420)</f>
        <v/>
      </c>
      <c r="D7420" s="15">
        <f>IF(AND($A7420&gt;=Instellingen!$B$6,$A7420&lt;Instellingen!$B$7),1,0)</f>
        <v/>
      </c>
      <c r="E7420" s="15">
        <f>COUNTIF(tData[BezoekStart],"&lt;"&amp;($A7420+1/24))-COUNTIF(tData[BezoekEind],"&lt;="&amp;$A7420)</f>
        <v/>
      </c>
      <c r="F7420" s="15">
        <f>COUNTIF(tData[BezoekLangStart],"&lt;"&amp;($A7420+1/24))-COUNTIF(tData[BezoekLangEind],"&lt;="&amp;$A7420)</f>
        <v/>
      </c>
      <c r="G7420" s="15">
        <f>IF($D7420=1,$B7420*100+$C7420,-1)</f>
        <v/>
      </c>
      <c r="H7420" s="15">
        <f>IF($D7420=1,$B7420,-1)</f>
        <v/>
      </c>
      <c r="I7420" s="15">
        <f>IF($D7420=1,$C7420,-1)</f>
        <v/>
      </c>
    </row>
    <row r="7421">
      <c r="A7421" s="33" t="n">
        <v>45601.08333333334</v>
      </c>
      <c r="B7421" s="15">
        <f>WEEKDAY($A7421,2)</f>
        <v/>
      </c>
      <c r="C7421" s="15">
        <f>HOUR($A7421)</f>
        <v/>
      </c>
      <c r="D7421" s="15">
        <f>IF(AND($A7421&gt;=Instellingen!$B$6,$A7421&lt;Instellingen!$B$7),1,0)</f>
        <v/>
      </c>
      <c r="E7421" s="15">
        <f>COUNTIF(tData[BezoekStart],"&lt;"&amp;($A7421+1/24))-COUNTIF(tData[BezoekEind],"&lt;="&amp;$A7421)</f>
        <v/>
      </c>
      <c r="F7421" s="15">
        <f>COUNTIF(tData[BezoekLangStart],"&lt;"&amp;($A7421+1/24))-COUNTIF(tData[BezoekLangEind],"&lt;="&amp;$A7421)</f>
        <v/>
      </c>
      <c r="G7421" s="15">
        <f>IF($D7421=1,$B7421*100+$C7421,-1)</f>
        <v/>
      </c>
      <c r="H7421" s="15">
        <f>IF($D7421=1,$B7421,-1)</f>
        <v/>
      </c>
      <c r="I7421" s="15">
        <f>IF($D7421=1,$C7421,-1)</f>
        <v/>
      </c>
    </row>
    <row r="7422">
      <c r="A7422" s="33" t="n">
        <v>45601.125</v>
      </c>
      <c r="B7422" s="15">
        <f>WEEKDAY($A7422,2)</f>
        <v/>
      </c>
      <c r="C7422" s="15">
        <f>HOUR($A7422)</f>
        <v/>
      </c>
      <c r="D7422" s="15">
        <f>IF(AND($A7422&gt;=Instellingen!$B$6,$A7422&lt;Instellingen!$B$7),1,0)</f>
        <v/>
      </c>
      <c r="E7422" s="15">
        <f>COUNTIF(tData[BezoekStart],"&lt;"&amp;($A7422+1/24))-COUNTIF(tData[BezoekEind],"&lt;="&amp;$A7422)</f>
        <v/>
      </c>
      <c r="F7422" s="15">
        <f>COUNTIF(tData[BezoekLangStart],"&lt;"&amp;($A7422+1/24))-COUNTIF(tData[BezoekLangEind],"&lt;="&amp;$A7422)</f>
        <v/>
      </c>
      <c r="G7422" s="15">
        <f>IF($D7422=1,$B7422*100+$C7422,-1)</f>
        <v/>
      </c>
      <c r="H7422" s="15">
        <f>IF($D7422=1,$B7422,-1)</f>
        <v/>
      </c>
      <c r="I7422" s="15">
        <f>IF($D7422=1,$C7422,-1)</f>
        <v/>
      </c>
    </row>
    <row r="7423">
      <c r="A7423" s="33" t="n">
        <v>45601.16666666666</v>
      </c>
      <c r="B7423" s="15">
        <f>WEEKDAY($A7423,2)</f>
        <v/>
      </c>
      <c r="C7423" s="15">
        <f>HOUR($A7423)</f>
        <v/>
      </c>
      <c r="D7423" s="15">
        <f>IF(AND($A7423&gt;=Instellingen!$B$6,$A7423&lt;Instellingen!$B$7),1,0)</f>
        <v/>
      </c>
      <c r="E7423" s="15">
        <f>COUNTIF(tData[BezoekStart],"&lt;"&amp;($A7423+1/24))-COUNTIF(tData[BezoekEind],"&lt;="&amp;$A7423)</f>
        <v/>
      </c>
      <c r="F7423" s="15">
        <f>COUNTIF(tData[BezoekLangStart],"&lt;"&amp;($A7423+1/24))-COUNTIF(tData[BezoekLangEind],"&lt;="&amp;$A7423)</f>
        <v/>
      </c>
      <c r="G7423" s="15">
        <f>IF($D7423=1,$B7423*100+$C7423,-1)</f>
        <v/>
      </c>
      <c r="H7423" s="15">
        <f>IF($D7423=1,$B7423,-1)</f>
        <v/>
      </c>
      <c r="I7423" s="15">
        <f>IF($D7423=1,$C7423,-1)</f>
        <v/>
      </c>
    </row>
    <row r="7424">
      <c r="A7424" s="33" t="n">
        <v>45601.20833333334</v>
      </c>
      <c r="B7424" s="15">
        <f>WEEKDAY($A7424,2)</f>
        <v/>
      </c>
      <c r="C7424" s="15">
        <f>HOUR($A7424)</f>
        <v/>
      </c>
      <c r="D7424" s="15">
        <f>IF(AND($A7424&gt;=Instellingen!$B$6,$A7424&lt;Instellingen!$B$7),1,0)</f>
        <v/>
      </c>
      <c r="E7424" s="15">
        <f>COUNTIF(tData[BezoekStart],"&lt;"&amp;($A7424+1/24))-COUNTIF(tData[BezoekEind],"&lt;="&amp;$A7424)</f>
        <v/>
      </c>
      <c r="F7424" s="15">
        <f>COUNTIF(tData[BezoekLangStart],"&lt;"&amp;($A7424+1/24))-COUNTIF(tData[BezoekLangEind],"&lt;="&amp;$A7424)</f>
        <v/>
      </c>
      <c r="G7424" s="15">
        <f>IF($D7424=1,$B7424*100+$C7424,-1)</f>
        <v/>
      </c>
      <c r="H7424" s="15">
        <f>IF($D7424=1,$B7424,-1)</f>
        <v/>
      </c>
      <c r="I7424" s="15">
        <f>IF($D7424=1,$C7424,-1)</f>
        <v/>
      </c>
    </row>
    <row r="7425">
      <c r="A7425" s="33" t="n">
        <v>45601.25</v>
      </c>
      <c r="B7425" s="15">
        <f>WEEKDAY($A7425,2)</f>
        <v/>
      </c>
      <c r="C7425" s="15">
        <f>HOUR($A7425)</f>
        <v/>
      </c>
      <c r="D7425" s="15">
        <f>IF(AND($A7425&gt;=Instellingen!$B$6,$A7425&lt;Instellingen!$B$7),1,0)</f>
        <v/>
      </c>
      <c r="E7425" s="15">
        <f>COUNTIF(tData[BezoekStart],"&lt;"&amp;($A7425+1/24))-COUNTIF(tData[BezoekEind],"&lt;="&amp;$A7425)</f>
        <v/>
      </c>
      <c r="F7425" s="15">
        <f>COUNTIF(tData[BezoekLangStart],"&lt;"&amp;($A7425+1/24))-COUNTIF(tData[BezoekLangEind],"&lt;="&amp;$A7425)</f>
        <v/>
      </c>
      <c r="G7425" s="15">
        <f>IF($D7425=1,$B7425*100+$C7425,-1)</f>
        <v/>
      </c>
      <c r="H7425" s="15">
        <f>IF($D7425=1,$B7425,-1)</f>
        <v/>
      </c>
      <c r="I7425" s="15">
        <f>IF($D7425=1,$C7425,-1)</f>
        <v/>
      </c>
    </row>
    <row r="7426">
      <c r="A7426" s="33" t="n">
        <v>45601.29166666666</v>
      </c>
      <c r="B7426" s="15">
        <f>WEEKDAY($A7426,2)</f>
        <v/>
      </c>
      <c r="C7426" s="15">
        <f>HOUR($A7426)</f>
        <v/>
      </c>
      <c r="D7426" s="15">
        <f>IF(AND($A7426&gt;=Instellingen!$B$6,$A7426&lt;Instellingen!$B$7),1,0)</f>
        <v/>
      </c>
      <c r="E7426" s="15">
        <f>COUNTIF(tData[BezoekStart],"&lt;"&amp;($A7426+1/24))-COUNTIF(tData[BezoekEind],"&lt;="&amp;$A7426)</f>
        <v/>
      </c>
      <c r="F7426" s="15">
        <f>COUNTIF(tData[BezoekLangStart],"&lt;"&amp;($A7426+1/24))-COUNTIF(tData[BezoekLangEind],"&lt;="&amp;$A7426)</f>
        <v/>
      </c>
      <c r="G7426" s="15">
        <f>IF($D7426=1,$B7426*100+$C7426,-1)</f>
        <v/>
      </c>
      <c r="H7426" s="15">
        <f>IF($D7426=1,$B7426,-1)</f>
        <v/>
      </c>
      <c r="I7426" s="15">
        <f>IF($D7426=1,$C7426,-1)</f>
        <v/>
      </c>
    </row>
    <row r="7427">
      <c r="A7427" s="33" t="n">
        <v>45601.33333333334</v>
      </c>
      <c r="B7427" s="15">
        <f>WEEKDAY($A7427,2)</f>
        <v/>
      </c>
      <c r="C7427" s="15">
        <f>HOUR($A7427)</f>
        <v/>
      </c>
      <c r="D7427" s="15">
        <f>IF(AND($A7427&gt;=Instellingen!$B$6,$A7427&lt;Instellingen!$B$7),1,0)</f>
        <v/>
      </c>
      <c r="E7427" s="15">
        <f>COUNTIF(tData[BezoekStart],"&lt;"&amp;($A7427+1/24))-COUNTIF(tData[BezoekEind],"&lt;="&amp;$A7427)</f>
        <v/>
      </c>
      <c r="F7427" s="15">
        <f>COUNTIF(tData[BezoekLangStart],"&lt;"&amp;($A7427+1/24))-COUNTIF(tData[BezoekLangEind],"&lt;="&amp;$A7427)</f>
        <v/>
      </c>
      <c r="G7427" s="15">
        <f>IF($D7427=1,$B7427*100+$C7427,-1)</f>
        <v/>
      </c>
      <c r="H7427" s="15">
        <f>IF($D7427=1,$B7427,-1)</f>
        <v/>
      </c>
      <c r="I7427" s="15">
        <f>IF($D7427=1,$C7427,-1)</f>
        <v/>
      </c>
    </row>
    <row r="7428">
      <c r="A7428" s="33" t="n">
        <v>45601.375</v>
      </c>
      <c r="B7428" s="15">
        <f>WEEKDAY($A7428,2)</f>
        <v/>
      </c>
      <c r="C7428" s="15">
        <f>HOUR($A7428)</f>
        <v/>
      </c>
      <c r="D7428" s="15">
        <f>IF(AND($A7428&gt;=Instellingen!$B$6,$A7428&lt;Instellingen!$B$7),1,0)</f>
        <v/>
      </c>
      <c r="E7428" s="15">
        <f>COUNTIF(tData[BezoekStart],"&lt;"&amp;($A7428+1/24))-COUNTIF(tData[BezoekEind],"&lt;="&amp;$A7428)</f>
        <v/>
      </c>
      <c r="F7428" s="15">
        <f>COUNTIF(tData[BezoekLangStart],"&lt;"&amp;($A7428+1/24))-COUNTIF(tData[BezoekLangEind],"&lt;="&amp;$A7428)</f>
        <v/>
      </c>
      <c r="G7428" s="15">
        <f>IF($D7428=1,$B7428*100+$C7428,-1)</f>
        <v/>
      </c>
      <c r="H7428" s="15">
        <f>IF($D7428=1,$B7428,-1)</f>
        <v/>
      </c>
      <c r="I7428" s="15">
        <f>IF($D7428=1,$C7428,-1)</f>
        <v/>
      </c>
    </row>
    <row r="7429">
      <c r="A7429" s="33" t="n">
        <v>45601.41666666666</v>
      </c>
      <c r="B7429" s="15">
        <f>WEEKDAY($A7429,2)</f>
        <v/>
      </c>
      <c r="C7429" s="15">
        <f>HOUR($A7429)</f>
        <v/>
      </c>
      <c r="D7429" s="15">
        <f>IF(AND($A7429&gt;=Instellingen!$B$6,$A7429&lt;Instellingen!$B$7),1,0)</f>
        <v/>
      </c>
      <c r="E7429" s="15">
        <f>COUNTIF(tData[BezoekStart],"&lt;"&amp;($A7429+1/24))-COUNTIF(tData[BezoekEind],"&lt;="&amp;$A7429)</f>
        <v/>
      </c>
      <c r="F7429" s="15">
        <f>COUNTIF(tData[BezoekLangStart],"&lt;"&amp;($A7429+1/24))-COUNTIF(tData[BezoekLangEind],"&lt;="&amp;$A7429)</f>
        <v/>
      </c>
      <c r="G7429" s="15">
        <f>IF($D7429=1,$B7429*100+$C7429,-1)</f>
        <v/>
      </c>
      <c r="H7429" s="15">
        <f>IF($D7429=1,$B7429,-1)</f>
        <v/>
      </c>
      <c r="I7429" s="15">
        <f>IF($D7429=1,$C7429,-1)</f>
        <v/>
      </c>
    </row>
    <row r="7430">
      <c r="A7430" s="33" t="n">
        <v>45601.45833333334</v>
      </c>
      <c r="B7430" s="15">
        <f>WEEKDAY($A7430,2)</f>
        <v/>
      </c>
      <c r="C7430" s="15">
        <f>HOUR($A7430)</f>
        <v/>
      </c>
      <c r="D7430" s="15">
        <f>IF(AND($A7430&gt;=Instellingen!$B$6,$A7430&lt;Instellingen!$B$7),1,0)</f>
        <v/>
      </c>
      <c r="E7430" s="15">
        <f>COUNTIF(tData[BezoekStart],"&lt;"&amp;($A7430+1/24))-COUNTIF(tData[BezoekEind],"&lt;="&amp;$A7430)</f>
        <v/>
      </c>
      <c r="F7430" s="15">
        <f>COUNTIF(tData[BezoekLangStart],"&lt;"&amp;($A7430+1/24))-COUNTIF(tData[BezoekLangEind],"&lt;="&amp;$A7430)</f>
        <v/>
      </c>
      <c r="G7430" s="15">
        <f>IF($D7430=1,$B7430*100+$C7430,-1)</f>
        <v/>
      </c>
      <c r="H7430" s="15">
        <f>IF($D7430=1,$B7430,-1)</f>
        <v/>
      </c>
      <c r="I7430" s="15">
        <f>IF($D7430=1,$C7430,-1)</f>
        <v/>
      </c>
    </row>
    <row r="7431">
      <c r="A7431" s="33" t="n">
        <v>45601.5</v>
      </c>
      <c r="B7431" s="15">
        <f>WEEKDAY($A7431,2)</f>
        <v/>
      </c>
      <c r="C7431" s="15">
        <f>HOUR($A7431)</f>
        <v/>
      </c>
      <c r="D7431" s="15">
        <f>IF(AND($A7431&gt;=Instellingen!$B$6,$A7431&lt;Instellingen!$B$7),1,0)</f>
        <v/>
      </c>
      <c r="E7431" s="15">
        <f>COUNTIF(tData[BezoekStart],"&lt;"&amp;($A7431+1/24))-COUNTIF(tData[BezoekEind],"&lt;="&amp;$A7431)</f>
        <v/>
      </c>
      <c r="F7431" s="15">
        <f>COUNTIF(tData[BezoekLangStart],"&lt;"&amp;($A7431+1/24))-COUNTIF(tData[BezoekLangEind],"&lt;="&amp;$A7431)</f>
        <v/>
      </c>
      <c r="G7431" s="15">
        <f>IF($D7431=1,$B7431*100+$C7431,-1)</f>
        <v/>
      </c>
      <c r="H7431" s="15">
        <f>IF($D7431=1,$B7431,-1)</f>
        <v/>
      </c>
      <c r="I7431" s="15">
        <f>IF($D7431=1,$C7431,-1)</f>
        <v/>
      </c>
    </row>
    <row r="7432">
      <c r="A7432" s="33" t="n">
        <v>45601.54166666666</v>
      </c>
      <c r="B7432" s="15">
        <f>WEEKDAY($A7432,2)</f>
        <v/>
      </c>
      <c r="C7432" s="15">
        <f>HOUR($A7432)</f>
        <v/>
      </c>
      <c r="D7432" s="15">
        <f>IF(AND($A7432&gt;=Instellingen!$B$6,$A7432&lt;Instellingen!$B$7),1,0)</f>
        <v/>
      </c>
      <c r="E7432" s="15">
        <f>COUNTIF(tData[BezoekStart],"&lt;"&amp;($A7432+1/24))-COUNTIF(tData[BezoekEind],"&lt;="&amp;$A7432)</f>
        <v/>
      </c>
      <c r="F7432" s="15">
        <f>COUNTIF(tData[BezoekLangStart],"&lt;"&amp;($A7432+1/24))-COUNTIF(tData[BezoekLangEind],"&lt;="&amp;$A7432)</f>
        <v/>
      </c>
      <c r="G7432" s="15">
        <f>IF($D7432=1,$B7432*100+$C7432,-1)</f>
        <v/>
      </c>
      <c r="H7432" s="15">
        <f>IF($D7432=1,$B7432,-1)</f>
        <v/>
      </c>
      <c r="I7432" s="15">
        <f>IF($D7432=1,$C7432,-1)</f>
        <v/>
      </c>
    </row>
    <row r="7433">
      <c r="A7433" s="33" t="n">
        <v>45601.58333333334</v>
      </c>
      <c r="B7433" s="15">
        <f>WEEKDAY($A7433,2)</f>
        <v/>
      </c>
      <c r="C7433" s="15">
        <f>HOUR($A7433)</f>
        <v/>
      </c>
      <c r="D7433" s="15">
        <f>IF(AND($A7433&gt;=Instellingen!$B$6,$A7433&lt;Instellingen!$B$7),1,0)</f>
        <v/>
      </c>
      <c r="E7433" s="15">
        <f>COUNTIF(tData[BezoekStart],"&lt;"&amp;($A7433+1/24))-COUNTIF(tData[BezoekEind],"&lt;="&amp;$A7433)</f>
        <v/>
      </c>
      <c r="F7433" s="15">
        <f>COUNTIF(tData[BezoekLangStart],"&lt;"&amp;($A7433+1/24))-COUNTIF(tData[BezoekLangEind],"&lt;="&amp;$A7433)</f>
        <v/>
      </c>
      <c r="G7433" s="15">
        <f>IF($D7433=1,$B7433*100+$C7433,-1)</f>
        <v/>
      </c>
      <c r="H7433" s="15">
        <f>IF($D7433=1,$B7433,-1)</f>
        <v/>
      </c>
      <c r="I7433" s="15">
        <f>IF($D7433=1,$C7433,-1)</f>
        <v/>
      </c>
    </row>
    <row r="7434">
      <c r="A7434" s="33" t="n">
        <v>45601.625</v>
      </c>
      <c r="B7434" s="15">
        <f>WEEKDAY($A7434,2)</f>
        <v/>
      </c>
      <c r="C7434" s="15">
        <f>HOUR($A7434)</f>
        <v/>
      </c>
      <c r="D7434" s="15">
        <f>IF(AND($A7434&gt;=Instellingen!$B$6,$A7434&lt;Instellingen!$B$7),1,0)</f>
        <v/>
      </c>
      <c r="E7434" s="15">
        <f>COUNTIF(tData[BezoekStart],"&lt;"&amp;($A7434+1/24))-COUNTIF(tData[BezoekEind],"&lt;="&amp;$A7434)</f>
        <v/>
      </c>
      <c r="F7434" s="15">
        <f>COUNTIF(tData[BezoekLangStart],"&lt;"&amp;($A7434+1/24))-COUNTIF(tData[BezoekLangEind],"&lt;="&amp;$A7434)</f>
        <v/>
      </c>
      <c r="G7434" s="15">
        <f>IF($D7434=1,$B7434*100+$C7434,-1)</f>
        <v/>
      </c>
      <c r="H7434" s="15">
        <f>IF($D7434=1,$B7434,-1)</f>
        <v/>
      </c>
      <c r="I7434" s="15">
        <f>IF($D7434=1,$C7434,-1)</f>
        <v/>
      </c>
    </row>
    <row r="7435">
      <c r="A7435" s="33" t="n">
        <v>45601.66666666666</v>
      </c>
      <c r="B7435" s="15">
        <f>WEEKDAY($A7435,2)</f>
        <v/>
      </c>
      <c r="C7435" s="15">
        <f>HOUR($A7435)</f>
        <v/>
      </c>
      <c r="D7435" s="15">
        <f>IF(AND($A7435&gt;=Instellingen!$B$6,$A7435&lt;Instellingen!$B$7),1,0)</f>
        <v/>
      </c>
      <c r="E7435" s="15">
        <f>COUNTIF(tData[BezoekStart],"&lt;"&amp;($A7435+1/24))-COUNTIF(tData[BezoekEind],"&lt;="&amp;$A7435)</f>
        <v/>
      </c>
      <c r="F7435" s="15">
        <f>COUNTIF(tData[BezoekLangStart],"&lt;"&amp;($A7435+1/24))-COUNTIF(tData[BezoekLangEind],"&lt;="&amp;$A7435)</f>
        <v/>
      </c>
      <c r="G7435" s="15">
        <f>IF($D7435=1,$B7435*100+$C7435,-1)</f>
        <v/>
      </c>
      <c r="H7435" s="15">
        <f>IF($D7435=1,$B7435,-1)</f>
        <v/>
      </c>
      <c r="I7435" s="15">
        <f>IF($D7435=1,$C7435,-1)</f>
        <v/>
      </c>
    </row>
    <row r="7436">
      <c r="A7436" s="33" t="n">
        <v>45601.70833333334</v>
      </c>
      <c r="B7436" s="15">
        <f>WEEKDAY($A7436,2)</f>
        <v/>
      </c>
      <c r="C7436" s="15">
        <f>HOUR($A7436)</f>
        <v/>
      </c>
      <c r="D7436" s="15">
        <f>IF(AND($A7436&gt;=Instellingen!$B$6,$A7436&lt;Instellingen!$B$7),1,0)</f>
        <v/>
      </c>
      <c r="E7436" s="15">
        <f>COUNTIF(tData[BezoekStart],"&lt;"&amp;($A7436+1/24))-COUNTIF(tData[BezoekEind],"&lt;="&amp;$A7436)</f>
        <v/>
      </c>
      <c r="F7436" s="15">
        <f>COUNTIF(tData[BezoekLangStart],"&lt;"&amp;($A7436+1/24))-COUNTIF(tData[BezoekLangEind],"&lt;="&amp;$A7436)</f>
        <v/>
      </c>
      <c r="G7436" s="15">
        <f>IF($D7436=1,$B7436*100+$C7436,-1)</f>
        <v/>
      </c>
      <c r="H7436" s="15">
        <f>IF($D7436=1,$B7436,-1)</f>
        <v/>
      </c>
      <c r="I7436" s="15">
        <f>IF($D7436=1,$C7436,-1)</f>
        <v/>
      </c>
    </row>
    <row r="7437">
      <c r="A7437" s="33" t="n">
        <v>45601.75</v>
      </c>
      <c r="B7437" s="15">
        <f>WEEKDAY($A7437,2)</f>
        <v/>
      </c>
      <c r="C7437" s="15">
        <f>HOUR($A7437)</f>
        <v/>
      </c>
      <c r="D7437" s="15">
        <f>IF(AND($A7437&gt;=Instellingen!$B$6,$A7437&lt;Instellingen!$B$7),1,0)</f>
        <v/>
      </c>
      <c r="E7437" s="15">
        <f>COUNTIF(tData[BezoekStart],"&lt;"&amp;($A7437+1/24))-COUNTIF(tData[BezoekEind],"&lt;="&amp;$A7437)</f>
        <v/>
      </c>
      <c r="F7437" s="15">
        <f>COUNTIF(tData[BezoekLangStart],"&lt;"&amp;($A7437+1/24))-COUNTIF(tData[BezoekLangEind],"&lt;="&amp;$A7437)</f>
        <v/>
      </c>
      <c r="G7437" s="15">
        <f>IF($D7437=1,$B7437*100+$C7437,-1)</f>
        <v/>
      </c>
      <c r="H7437" s="15">
        <f>IF($D7437=1,$B7437,-1)</f>
        <v/>
      </c>
      <c r="I7437" s="15">
        <f>IF($D7437=1,$C7437,-1)</f>
        <v/>
      </c>
    </row>
    <row r="7438">
      <c r="A7438" s="33" t="n">
        <v>45601.79166666666</v>
      </c>
      <c r="B7438" s="15">
        <f>WEEKDAY($A7438,2)</f>
        <v/>
      </c>
      <c r="C7438" s="15">
        <f>HOUR($A7438)</f>
        <v/>
      </c>
      <c r="D7438" s="15">
        <f>IF(AND($A7438&gt;=Instellingen!$B$6,$A7438&lt;Instellingen!$B$7),1,0)</f>
        <v/>
      </c>
      <c r="E7438" s="15">
        <f>COUNTIF(tData[BezoekStart],"&lt;"&amp;($A7438+1/24))-COUNTIF(tData[BezoekEind],"&lt;="&amp;$A7438)</f>
        <v/>
      </c>
      <c r="F7438" s="15">
        <f>COUNTIF(tData[BezoekLangStart],"&lt;"&amp;($A7438+1/24))-COUNTIF(tData[BezoekLangEind],"&lt;="&amp;$A7438)</f>
        <v/>
      </c>
      <c r="G7438" s="15">
        <f>IF($D7438=1,$B7438*100+$C7438,-1)</f>
        <v/>
      </c>
      <c r="H7438" s="15">
        <f>IF($D7438=1,$B7438,-1)</f>
        <v/>
      </c>
      <c r="I7438" s="15">
        <f>IF($D7438=1,$C7438,-1)</f>
        <v/>
      </c>
    </row>
    <row r="7439">
      <c r="A7439" s="33" t="n">
        <v>45601.83333333334</v>
      </c>
      <c r="B7439" s="15">
        <f>WEEKDAY($A7439,2)</f>
        <v/>
      </c>
      <c r="C7439" s="15">
        <f>HOUR($A7439)</f>
        <v/>
      </c>
      <c r="D7439" s="15">
        <f>IF(AND($A7439&gt;=Instellingen!$B$6,$A7439&lt;Instellingen!$B$7),1,0)</f>
        <v/>
      </c>
      <c r="E7439" s="15">
        <f>COUNTIF(tData[BezoekStart],"&lt;"&amp;($A7439+1/24))-COUNTIF(tData[BezoekEind],"&lt;="&amp;$A7439)</f>
        <v/>
      </c>
      <c r="F7439" s="15">
        <f>COUNTIF(tData[BezoekLangStart],"&lt;"&amp;($A7439+1/24))-COUNTIF(tData[BezoekLangEind],"&lt;="&amp;$A7439)</f>
        <v/>
      </c>
      <c r="G7439" s="15">
        <f>IF($D7439=1,$B7439*100+$C7439,-1)</f>
        <v/>
      </c>
      <c r="H7439" s="15">
        <f>IF($D7439=1,$B7439,-1)</f>
        <v/>
      </c>
      <c r="I7439" s="15">
        <f>IF($D7439=1,$C7439,-1)</f>
        <v/>
      </c>
    </row>
    <row r="7440">
      <c r="A7440" s="33" t="n">
        <v>45601.875</v>
      </c>
      <c r="B7440" s="15">
        <f>WEEKDAY($A7440,2)</f>
        <v/>
      </c>
      <c r="C7440" s="15">
        <f>HOUR($A7440)</f>
        <v/>
      </c>
      <c r="D7440" s="15">
        <f>IF(AND($A7440&gt;=Instellingen!$B$6,$A7440&lt;Instellingen!$B$7),1,0)</f>
        <v/>
      </c>
      <c r="E7440" s="15">
        <f>COUNTIF(tData[BezoekStart],"&lt;"&amp;($A7440+1/24))-COUNTIF(tData[BezoekEind],"&lt;="&amp;$A7440)</f>
        <v/>
      </c>
      <c r="F7440" s="15">
        <f>COUNTIF(tData[BezoekLangStart],"&lt;"&amp;($A7440+1/24))-COUNTIF(tData[BezoekLangEind],"&lt;="&amp;$A7440)</f>
        <v/>
      </c>
      <c r="G7440" s="15">
        <f>IF($D7440=1,$B7440*100+$C7440,-1)</f>
        <v/>
      </c>
      <c r="H7440" s="15">
        <f>IF($D7440=1,$B7440,-1)</f>
        <v/>
      </c>
      <c r="I7440" s="15">
        <f>IF($D7440=1,$C7440,-1)</f>
        <v/>
      </c>
    </row>
    <row r="7441">
      <c r="A7441" s="33" t="n">
        <v>45601.91666666666</v>
      </c>
      <c r="B7441" s="15">
        <f>WEEKDAY($A7441,2)</f>
        <v/>
      </c>
      <c r="C7441" s="15">
        <f>HOUR($A7441)</f>
        <v/>
      </c>
      <c r="D7441" s="15">
        <f>IF(AND($A7441&gt;=Instellingen!$B$6,$A7441&lt;Instellingen!$B$7),1,0)</f>
        <v/>
      </c>
      <c r="E7441" s="15">
        <f>COUNTIF(tData[BezoekStart],"&lt;"&amp;($A7441+1/24))-COUNTIF(tData[BezoekEind],"&lt;="&amp;$A7441)</f>
        <v/>
      </c>
      <c r="F7441" s="15">
        <f>COUNTIF(tData[BezoekLangStart],"&lt;"&amp;($A7441+1/24))-COUNTIF(tData[BezoekLangEind],"&lt;="&amp;$A7441)</f>
        <v/>
      </c>
      <c r="G7441" s="15">
        <f>IF($D7441=1,$B7441*100+$C7441,-1)</f>
        <v/>
      </c>
      <c r="H7441" s="15">
        <f>IF($D7441=1,$B7441,-1)</f>
        <v/>
      </c>
      <c r="I7441" s="15">
        <f>IF($D7441=1,$C7441,-1)</f>
        <v/>
      </c>
    </row>
    <row r="7442">
      <c r="A7442" s="33" t="n">
        <v>45601.95833333334</v>
      </c>
      <c r="B7442" s="15">
        <f>WEEKDAY($A7442,2)</f>
        <v/>
      </c>
      <c r="C7442" s="15">
        <f>HOUR($A7442)</f>
        <v/>
      </c>
      <c r="D7442" s="15">
        <f>IF(AND($A7442&gt;=Instellingen!$B$6,$A7442&lt;Instellingen!$B$7),1,0)</f>
        <v/>
      </c>
      <c r="E7442" s="15">
        <f>COUNTIF(tData[BezoekStart],"&lt;"&amp;($A7442+1/24))-COUNTIF(tData[BezoekEind],"&lt;="&amp;$A7442)</f>
        <v/>
      </c>
      <c r="F7442" s="15">
        <f>COUNTIF(tData[BezoekLangStart],"&lt;"&amp;($A7442+1/24))-COUNTIF(tData[BezoekLangEind],"&lt;="&amp;$A7442)</f>
        <v/>
      </c>
      <c r="G7442" s="15">
        <f>IF($D7442=1,$B7442*100+$C7442,-1)</f>
        <v/>
      </c>
      <c r="H7442" s="15">
        <f>IF($D7442=1,$B7442,-1)</f>
        <v/>
      </c>
      <c r="I7442" s="15">
        <f>IF($D7442=1,$C7442,-1)</f>
        <v/>
      </c>
    </row>
    <row r="7443">
      <c r="A7443" s="33" t="n">
        <v>45602</v>
      </c>
      <c r="B7443" s="15">
        <f>WEEKDAY($A7443,2)</f>
        <v/>
      </c>
      <c r="C7443" s="15">
        <f>HOUR($A7443)</f>
        <v/>
      </c>
      <c r="D7443" s="15">
        <f>IF(AND($A7443&gt;=Instellingen!$B$6,$A7443&lt;Instellingen!$B$7),1,0)</f>
        <v/>
      </c>
      <c r="E7443" s="15">
        <f>COUNTIF(tData[BezoekStart],"&lt;"&amp;($A7443+1/24))-COUNTIF(tData[BezoekEind],"&lt;="&amp;$A7443)</f>
        <v/>
      </c>
      <c r="F7443" s="15">
        <f>COUNTIF(tData[BezoekLangStart],"&lt;"&amp;($A7443+1/24))-COUNTIF(tData[BezoekLangEind],"&lt;="&amp;$A7443)</f>
        <v/>
      </c>
      <c r="G7443" s="15">
        <f>IF($D7443=1,$B7443*100+$C7443,-1)</f>
        <v/>
      </c>
      <c r="H7443" s="15">
        <f>IF($D7443=1,$B7443,-1)</f>
        <v/>
      </c>
      <c r="I7443" s="15">
        <f>IF($D7443=1,$C7443,-1)</f>
        <v/>
      </c>
    </row>
    <row r="7444">
      <c r="A7444" s="33" t="n">
        <v>45602.04166666666</v>
      </c>
      <c r="B7444" s="15">
        <f>WEEKDAY($A7444,2)</f>
        <v/>
      </c>
      <c r="C7444" s="15">
        <f>HOUR($A7444)</f>
        <v/>
      </c>
      <c r="D7444" s="15">
        <f>IF(AND($A7444&gt;=Instellingen!$B$6,$A7444&lt;Instellingen!$B$7),1,0)</f>
        <v/>
      </c>
      <c r="E7444" s="15">
        <f>COUNTIF(tData[BezoekStart],"&lt;"&amp;($A7444+1/24))-COUNTIF(tData[BezoekEind],"&lt;="&amp;$A7444)</f>
        <v/>
      </c>
      <c r="F7444" s="15">
        <f>COUNTIF(tData[BezoekLangStart],"&lt;"&amp;($A7444+1/24))-COUNTIF(tData[BezoekLangEind],"&lt;="&amp;$A7444)</f>
        <v/>
      </c>
      <c r="G7444" s="15">
        <f>IF($D7444=1,$B7444*100+$C7444,-1)</f>
        <v/>
      </c>
      <c r="H7444" s="15">
        <f>IF($D7444=1,$B7444,-1)</f>
        <v/>
      </c>
      <c r="I7444" s="15">
        <f>IF($D7444=1,$C7444,-1)</f>
        <v/>
      </c>
    </row>
    <row r="7445">
      <c r="A7445" s="33" t="n">
        <v>45602.08333333334</v>
      </c>
      <c r="B7445" s="15">
        <f>WEEKDAY($A7445,2)</f>
        <v/>
      </c>
      <c r="C7445" s="15">
        <f>HOUR($A7445)</f>
        <v/>
      </c>
      <c r="D7445" s="15">
        <f>IF(AND($A7445&gt;=Instellingen!$B$6,$A7445&lt;Instellingen!$B$7),1,0)</f>
        <v/>
      </c>
      <c r="E7445" s="15">
        <f>COUNTIF(tData[BezoekStart],"&lt;"&amp;($A7445+1/24))-COUNTIF(tData[BezoekEind],"&lt;="&amp;$A7445)</f>
        <v/>
      </c>
      <c r="F7445" s="15">
        <f>COUNTIF(tData[BezoekLangStart],"&lt;"&amp;($A7445+1/24))-COUNTIF(tData[BezoekLangEind],"&lt;="&amp;$A7445)</f>
        <v/>
      </c>
      <c r="G7445" s="15">
        <f>IF($D7445=1,$B7445*100+$C7445,-1)</f>
        <v/>
      </c>
      <c r="H7445" s="15">
        <f>IF($D7445=1,$B7445,-1)</f>
        <v/>
      </c>
      <c r="I7445" s="15">
        <f>IF($D7445=1,$C7445,-1)</f>
        <v/>
      </c>
    </row>
    <row r="7446">
      <c r="A7446" s="33" t="n">
        <v>45602.125</v>
      </c>
      <c r="B7446" s="15">
        <f>WEEKDAY($A7446,2)</f>
        <v/>
      </c>
      <c r="C7446" s="15">
        <f>HOUR($A7446)</f>
        <v/>
      </c>
      <c r="D7446" s="15">
        <f>IF(AND($A7446&gt;=Instellingen!$B$6,$A7446&lt;Instellingen!$B$7),1,0)</f>
        <v/>
      </c>
      <c r="E7446" s="15">
        <f>COUNTIF(tData[BezoekStart],"&lt;"&amp;($A7446+1/24))-COUNTIF(tData[BezoekEind],"&lt;="&amp;$A7446)</f>
        <v/>
      </c>
      <c r="F7446" s="15">
        <f>COUNTIF(tData[BezoekLangStart],"&lt;"&amp;($A7446+1/24))-COUNTIF(tData[BezoekLangEind],"&lt;="&amp;$A7446)</f>
        <v/>
      </c>
      <c r="G7446" s="15">
        <f>IF($D7446=1,$B7446*100+$C7446,-1)</f>
        <v/>
      </c>
      <c r="H7446" s="15">
        <f>IF($D7446=1,$B7446,-1)</f>
        <v/>
      </c>
      <c r="I7446" s="15">
        <f>IF($D7446=1,$C7446,-1)</f>
        <v/>
      </c>
    </row>
    <row r="7447">
      <c r="A7447" s="33" t="n">
        <v>45602.16666666666</v>
      </c>
      <c r="B7447" s="15">
        <f>WEEKDAY($A7447,2)</f>
        <v/>
      </c>
      <c r="C7447" s="15">
        <f>HOUR($A7447)</f>
        <v/>
      </c>
      <c r="D7447" s="15">
        <f>IF(AND($A7447&gt;=Instellingen!$B$6,$A7447&lt;Instellingen!$B$7),1,0)</f>
        <v/>
      </c>
      <c r="E7447" s="15">
        <f>COUNTIF(tData[BezoekStart],"&lt;"&amp;($A7447+1/24))-COUNTIF(tData[BezoekEind],"&lt;="&amp;$A7447)</f>
        <v/>
      </c>
      <c r="F7447" s="15">
        <f>COUNTIF(tData[BezoekLangStart],"&lt;"&amp;($A7447+1/24))-COUNTIF(tData[BezoekLangEind],"&lt;="&amp;$A7447)</f>
        <v/>
      </c>
      <c r="G7447" s="15">
        <f>IF($D7447=1,$B7447*100+$C7447,-1)</f>
        <v/>
      </c>
      <c r="H7447" s="15">
        <f>IF($D7447=1,$B7447,-1)</f>
        <v/>
      </c>
      <c r="I7447" s="15">
        <f>IF($D7447=1,$C7447,-1)</f>
        <v/>
      </c>
    </row>
    <row r="7448">
      <c r="A7448" s="33" t="n">
        <v>45602.20833333334</v>
      </c>
      <c r="B7448" s="15">
        <f>WEEKDAY($A7448,2)</f>
        <v/>
      </c>
      <c r="C7448" s="15">
        <f>HOUR($A7448)</f>
        <v/>
      </c>
      <c r="D7448" s="15">
        <f>IF(AND($A7448&gt;=Instellingen!$B$6,$A7448&lt;Instellingen!$B$7),1,0)</f>
        <v/>
      </c>
      <c r="E7448" s="15">
        <f>COUNTIF(tData[BezoekStart],"&lt;"&amp;($A7448+1/24))-COUNTIF(tData[BezoekEind],"&lt;="&amp;$A7448)</f>
        <v/>
      </c>
      <c r="F7448" s="15">
        <f>COUNTIF(tData[BezoekLangStart],"&lt;"&amp;($A7448+1/24))-COUNTIF(tData[BezoekLangEind],"&lt;="&amp;$A7448)</f>
        <v/>
      </c>
      <c r="G7448" s="15">
        <f>IF($D7448=1,$B7448*100+$C7448,-1)</f>
        <v/>
      </c>
      <c r="H7448" s="15">
        <f>IF($D7448=1,$B7448,-1)</f>
        <v/>
      </c>
      <c r="I7448" s="15">
        <f>IF($D7448=1,$C7448,-1)</f>
        <v/>
      </c>
    </row>
    <row r="7449">
      <c r="A7449" s="33" t="n">
        <v>45602.25</v>
      </c>
      <c r="B7449" s="15">
        <f>WEEKDAY($A7449,2)</f>
        <v/>
      </c>
      <c r="C7449" s="15">
        <f>HOUR($A7449)</f>
        <v/>
      </c>
      <c r="D7449" s="15">
        <f>IF(AND($A7449&gt;=Instellingen!$B$6,$A7449&lt;Instellingen!$B$7),1,0)</f>
        <v/>
      </c>
      <c r="E7449" s="15">
        <f>COUNTIF(tData[BezoekStart],"&lt;"&amp;($A7449+1/24))-COUNTIF(tData[BezoekEind],"&lt;="&amp;$A7449)</f>
        <v/>
      </c>
      <c r="F7449" s="15">
        <f>COUNTIF(tData[BezoekLangStart],"&lt;"&amp;($A7449+1/24))-COUNTIF(tData[BezoekLangEind],"&lt;="&amp;$A7449)</f>
        <v/>
      </c>
      <c r="G7449" s="15">
        <f>IF($D7449=1,$B7449*100+$C7449,-1)</f>
        <v/>
      </c>
      <c r="H7449" s="15">
        <f>IF($D7449=1,$B7449,-1)</f>
        <v/>
      </c>
      <c r="I7449" s="15">
        <f>IF($D7449=1,$C7449,-1)</f>
        <v/>
      </c>
    </row>
    <row r="7450">
      <c r="A7450" s="33" t="n">
        <v>45602.29166666666</v>
      </c>
      <c r="B7450" s="15">
        <f>WEEKDAY($A7450,2)</f>
        <v/>
      </c>
      <c r="C7450" s="15">
        <f>HOUR($A7450)</f>
        <v/>
      </c>
      <c r="D7450" s="15">
        <f>IF(AND($A7450&gt;=Instellingen!$B$6,$A7450&lt;Instellingen!$B$7),1,0)</f>
        <v/>
      </c>
      <c r="E7450" s="15">
        <f>COUNTIF(tData[BezoekStart],"&lt;"&amp;($A7450+1/24))-COUNTIF(tData[BezoekEind],"&lt;="&amp;$A7450)</f>
        <v/>
      </c>
      <c r="F7450" s="15">
        <f>COUNTIF(tData[BezoekLangStart],"&lt;"&amp;($A7450+1/24))-COUNTIF(tData[BezoekLangEind],"&lt;="&amp;$A7450)</f>
        <v/>
      </c>
      <c r="G7450" s="15">
        <f>IF($D7450=1,$B7450*100+$C7450,-1)</f>
        <v/>
      </c>
      <c r="H7450" s="15">
        <f>IF($D7450=1,$B7450,-1)</f>
        <v/>
      </c>
      <c r="I7450" s="15">
        <f>IF($D7450=1,$C7450,-1)</f>
        <v/>
      </c>
    </row>
    <row r="7451">
      <c r="A7451" s="33" t="n">
        <v>45602.33333333334</v>
      </c>
      <c r="B7451" s="15">
        <f>WEEKDAY($A7451,2)</f>
        <v/>
      </c>
      <c r="C7451" s="15">
        <f>HOUR($A7451)</f>
        <v/>
      </c>
      <c r="D7451" s="15">
        <f>IF(AND($A7451&gt;=Instellingen!$B$6,$A7451&lt;Instellingen!$B$7),1,0)</f>
        <v/>
      </c>
      <c r="E7451" s="15">
        <f>COUNTIF(tData[BezoekStart],"&lt;"&amp;($A7451+1/24))-COUNTIF(tData[BezoekEind],"&lt;="&amp;$A7451)</f>
        <v/>
      </c>
      <c r="F7451" s="15">
        <f>COUNTIF(tData[BezoekLangStart],"&lt;"&amp;($A7451+1/24))-COUNTIF(tData[BezoekLangEind],"&lt;="&amp;$A7451)</f>
        <v/>
      </c>
      <c r="G7451" s="15">
        <f>IF($D7451=1,$B7451*100+$C7451,-1)</f>
        <v/>
      </c>
      <c r="H7451" s="15">
        <f>IF($D7451=1,$B7451,-1)</f>
        <v/>
      </c>
      <c r="I7451" s="15">
        <f>IF($D7451=1,$C7451,-1)</f>
        <v/>
      </c>
    </row>
    <row r="7452">
      <c r="A7452" s="33" t="n">
        <v>45602.375</v>
      </c>
      <c r="B7452" s="15">
        <f>WEEKDAY($A7452,2)</f>
        <v/>
      </c>
      <c r="C7452" s="15">
        <f>HOUR($A7452)</f>
        <v/>
      </c>
      <c r="D7452" s="15">
        <f>IF(AND($A7452&gt;=Instellingen!$B$6,$A7452&lt;Instellingen!$B$7),1,0)</f>
        <v/>
      </c>
      <c r="E7452" s="15">
        <f>COUNTIF(tData[BezoekStart],"&lt;"&amp;($A7452+1/24))-COUNTIF(tData[BezoekEind],"&lt;="&amp;$A7452)</f>
        <v/>
      </c>
      <c r="F7452" s="15">
        <f>COUNTIF(tData[BezoekLangStart],"&lt;"&amp;($A7452+1/24))-COUNTIF(tData[BezoekLangEind],"&lt;="&amp;$A7452)</f>
        <v/>
      </c>
      <c r="G7452" s="15">
        <f>IF($D7452=1,$B7452*100+$C7452,-1)</f>
        <v/>
      </c>
      <c r="H7452" s="15">
        <f>IF($D7452=1,$B7452,-1)</f>
        <v/>
      </c>
      <c r="I7452" s="15">
        <f>IF($D7452=1,$C7452,-1)</f>
        <v/>
      </c>
    </row>
    <row r="7453">
      <c r="A7453" s="33" t="n">
        <v>45602.41666666666</v>
      </c>
      <c r="B7453" s="15">
        <f>WEEKDAY($A7453,2)</f>
        <v/>
      </c>
      <c r="C7453" s="15">
        <f>HOUR($A7453)</f>
        <v/>
      </c>
      <c r="D7453" s="15">
        <f>IF(AND($A7453&gt;=Instellingen!$B$6,$A7453&lt;Instellingen!$B$7),1,0)</f>
        <v/>
      </c>
      <c r="E7453" s="15">
        <f>COUNTIF(tData[BezoekStart],"&lt;"&amp;($A7453+1/24))-COUNTIF(tData[BezoekEind],"&lt;="&amp;$A7453)</f>
        <v/>
      </c>
      <c r="F7453" s="15">
        <f>COUNTIF(tData[BezoekLangStart],"&lt;"&amp;($A7453+1/24))-COUNTIF(tData[BezoekLangEind],"&lt;="&amp;$A7453)</f>
        <v/>
      </c>
      <c r="G7453" s="15">
        <f>IF($D7453=1,$B7453*100+$C7453,-1)</f>
        <v/>
      </c>
      <c r="H7453" s="15">
        <f>IF($D7453=1,$B7453,-1)</f>
        <v/>
      </c>
      <c r="I7453" s="15">
        <f>IF($D7453=1,$C7453,-1)</f>
        <v/>
      </c>
    </row>
    <row r="7454">
      <c r="A7454" s="33" t="n">
        <v>45602.45833333334</v>
      </c>
      <c r="B7454" s="15">
        <f>WEEKDAY($A7454,2)</f>
        <v/>
      </c>
      <c r="C7454" s="15">
        <f>HOUR($A7454)</f>
        <v/>
      </c>
      <c r="D7454" s="15">
        <f>IF(AND($A7454&gt;=Instellingen!$B$6,$A7454&lt;Instellingen!$B$7),1,0)</f>
        <v/>
      </c>
      <c r="E7454" s="15">
        <f>COUNTIF(tData[BezoekStart],"&lt;"&amp;($A7454+1/24))-COUNTIF(tData[BezoekEind],"&lt;="&amp;$A7454)</f>
        <v/>
      </c>
      <c r="F7454" s="15">
        <f>COUNTIF(tData[BezoekLangStart],"&lt;"&amp;($A7454+1/24))-COUNTIF(tData[BezoekLangEind],"&lt;="&amp;$A7454)</f>
        <v/>
      </c>
      <c r="G7454" s="15">
        <f>IF($D7454=1,$B7454*100+$C7454,-1)</f>
        <v/>
      </c>
      <c r="H7454" s="15">
        <f>IF($D7454=1,$B7454,-1)</f>
        <v/>
      </c>
      <c r="I7454" s="15">
        <f>IF($D7454=1,$C7454,-1)</f>
        <v/>
      </c>
    </row>
    <row r="7455">
      <c r="A7455" s="33" t="n">
        <v>45602.5</v>
      </c>
      <c r="B7455" s="15">
        <f>WEEKDAY($A7455,2)</f>
        <v/>
      </c>
      <c r="C7455" s="15">
        <f>HOUR($A7455)</f>
        <v/>
      </c>
      <c r="D7455" s="15">
        <f>IF(AND($A7455&gt;=Instellingen!$B$6,$A7455&lt;Instellingen!$B$7),1,0)</f>
        <v/>
      </c>
      <c r="E7455" s="15">
        <f>COUNTIF(tData[BezoekStart],"&lt;"&amp;($A7455+1/24))-COUNTIF(tData[BezoekEind],"&lt;="&amp;$A7455)</f>
        <v/>
      </c>
      <c r="F7455" s="15">
        <f>COUNTIF(tData[BezoekLangStart],"&lt;"&amp;($A7455+1/24))-COUNTIF(tData[BezoekLangEind],"&lt;="&amp;$A7455)</f>
        <v/>
      </c>
      <c r="G7455" s="15">
        <f>IF($D7455=1,$B7455*100+$C7455,-1)</f>
        <v/>
      </c>
      <c r="H7455" s="15">
        <f>IF($D7455=1,$B7455,-1)</f>
        <v/>
      </c>
      <c r="I7455" s="15">
        <f>IF($D7455=1,$C7455,-1)</f>
        <v/>
      </c>
    </row>
    <row r="7456">
      <c r="A7456" s="33" t="n">
        <v>45602.54166666666</v>
      </c>
      <c r="B7456" s="15">
        <f>WEEKDAY($A7456,2)</f>
        <v/>
      </c>
      <c r="C7456" s="15">
        <f>HOUR($A7456)</f>
        <v/>
      </c>
      <c r="D7456" s="15">
        <f>IF(AND($A7456&gt;=Instellingen!$B$6,$A7456&lt;Instellingen!$B$7),1,0)</f>
        <v/>
      </c>
      <c r="E7456" s="15">
        <f>COUNTIF(tData[BezoekStart],"&lt;"&amp;($A7456+1/24))-COUNTIF(tData[BezoekEind],"&lt;="&amp;$A7456)</f>
        <v/>
      </c>
      <c r="F7456" s="15">
        <f>COUNTIF(tData[BezoekLangStart],"&lt;"&amp;($A7456+1/24))-COUNTIF(tData[BezoekLangEind],"&lt;="&amp;$A7456)</f>
        <v/>
      </c>
      <c r="G7456" s="15">
        <f>IF($D7456=1,$B7456*100+$C7456,-1)</f>
        <v/>
      </c>
      <c r="H7456" s="15">
        <f>IF($D7456=1,$B7456,-1)</f>
        <v/>
      </c>
      <c r="I7456" s="15">
        <f>IF($D7456=1,$C7456,-1)</f>
        <v/>
      </c>
    </row>
    <row r="7457">
      <c r="A7457" s="33" t="n">
        <v>45602.58333333334</v>
      </c>
      <c r="B7457" s="15">
        <f>WEEKDAY($A7457,2)</f>
        <v/>
      </c>
      <c r="C7457" s="15">
        <f>HOUR($A7457)</f>
        <v/>
      </c>
      <c r="D7457" s="15">
        <f>IF(AND($A7457&gt;=Instellingen!$B$6,$A7457&lt;Instellingen!$B$7),1,0)</f>
        <v/>
      </c>
      <c r="E7457" s="15">
        <f>COUNTIF(tData[BezoekStart],"&lt;"&amp;($A7457+1/24))-COUNTIF(tData[BezoekEind],"&lt;="&amp;$A7457)</f>
        <v/>
      </c>
      <c r="F7457" s="15">
        <f>COUNTIF(tData[BezoekLangStart],"&lt;"&amp;($A7457+1/24))-COUNTIF(tData[BezoekLangEind],"&lt;="&amp;$A7457)</f>
        <v/>
      </c>
      <c r="G7457" s="15">
        <f>IF($D7457=1,$B7457*100+$C7457,-1)</f>
        <v/>
      </c>
      <c r="H7457" s="15">
        <f>IF($D7457=1,$B7457,-1)</f>
        <v/>
      </c>
      <c r="I7457" s="15">
        <f>IF($D7457=1,$C7457,-1)</f>
        <v/>
      </c>
    </row>
    <row r="7458">
      <c r="A7458" s="33" t="n">
        <v>45602.625</v>
      </c>
      <c r="B7458" s="15">
        <f>WEEKDAY($A7458,2)</f>
        <v/>
      </c>
      <c r="C7458" s="15">
        <f>HOUR($A7458)</f>
        <v/>
      </c>
      <c r="D7458" s="15">
        <f>IF(AND($A7458&gt;=Instellingen!$B$6,$A7458&lt;Instellingen!$B$7),1,0)</f>
        <v/>
      </c>
      <c r="E7458" s="15">
        <f>COUNTIF(tData[BezoekStart],"&lt;"&amp;($A7458+1/24))-COUNTIF(tData[BezoekEind],"&lt;="&amp;$A7458)</f>
        <v/>
      </c>
      <c r="F7458" s="15">
        <f>COUNTIF(tData[BezoekLangStart],"&lt;"&amp;($A7458+1/24))-COUNTIF(tData[BezoekLangEind],"&lt;="&amp;$A7458)</f>
        <v/>
      </c>
      <c r="G7458" s="15">
        <f>IF($D7458=1,$B7458*100+$C7458,-1)</f>
        <v/>
      </c>
      <c r="H7458" s="15">
        <f>IF($D7458=1,$B7458,-1)</f>
        <v/>
      </c>
      <c r="I7458" s="15">
        <f>IF($D7458=1,$C7458,-1)</f>
        <v/>
      </c>
    </row>
    <row r="7459">
      <c r="A7459" s="33" t="n">
        <v>45602.66666666666</v>
      </c>
      <c r="B7459" s="15">
        <f>WEEKDAY($A7459,2)</f>
        <v/>
      </c>
      <c r="C7459" s="15">
        <f>HOUR($A7459)</f>
        <v/>
      </c>
      <c r="D7459" s="15">
        <f>IF(AND($A7459&gt;=Instellingen!$B$6,$A7459&lt;Instellingen!$B$7),1,0)</f>
        <v/>
      </c>
      <c r="E7459" s="15">
        <f>COUNTIF(tData[BezoekStart],"&lt;"&amp;($A7459+1/24))-COUNTIF(tData[BezoekEind],"&lt;="&amp;$A7459)</f>
        <v/>
      </c>
      <c r="F7459" s="15">
        <f>COUNTIF(tData[BezoekLangStart],"&lt;"&amp;($A7459+1/24))-COUNTIF(tData[BezoekLangEind],"&lt;="&amp;$A7459)</f>
        <v/>
      </c>
      <c r="G7459" s="15">
        <f>IF($D7459=1,$B7459*100+$C7459,-1)</f>
        <v/>
      </c>
      <c r="H7459" s="15">
        <f>IF($D7459=1,$B7459,-1)</f>
        <v/>
      </c>
      <c r="I7459" s="15">
        <f>IF($D7459=1,$C7459,-1)</f>
        <v/>
      </c>
    </row>
    <row r="7460">
      <c r="A7460" s="33" t="n">
        <v>45602.70833333334</v>
      </c>
      <c r="B7460" s="15">
        <f>WEEKDAY($A7460,2)</f>
        <v/>
      </c>
      <c r="C7460" s="15">
        <f>HOUR($A7460)</f>
        <v/>
      </c>
      <c r="D7460" s="15">
        <f>IF(AND($A7460&gt;=Instellingen!$B$6,$A7460&lt;Instellingen!$B$7),1,0)</f>
        <v/>
      </c>
      <c r="E7460" s="15">
        <f>COUNTIF(tData[BezoekStart],"&lt;"&amp;($A7460+1/24))-COUNTIF(tData[BezoekEind],"&lt;="&amp;$A7460)</f>
        <v/>
      </c>
      <c r="F7460" s="15">
        <f>COUNTIF(tData[BezoekLangStart],"&lt;"&amp;($A7460+1/24))-COUNTIF(tData[BezoekLangEind],"&lt;="&amp;$A7460)</f>
        <v/>
      </c>
      <c r="G7460" s="15">
        <f>IF($D7460=1,$B7460*100+$C7460,-1)</f>
        <v/>
      </c>
      <c r="H7460" s="15">
        <f>IF($D7460=1,$B7460,-1)</f>
        <v/>
      </c>
      <c r="I7460" s="15">
        <f>IF($D7460=1,$C7460,-1)</f>
        <v/>
      </c>
    </row>
    <row r="7461">
      <c r="A7461" s="33" t="n">
        <v>45602.75</v>
      </c>
      <c r="B7461" s="15">
        <f>WEEKDAY($A7461,2)</f>
        <v/>
      </c>
      <c r="C7461" s="15">
        <f>HOUR($A7461)</f>
        <v/>
      </c>
      <c r="D7461" s="15">
        <f>IF(AND($A7461&gt;=Instellingen!$B$6,$A7461&lt;Instellingen!$B$7),1,0)</f>
        <v/>
      </c>
      <c r="E7461" s="15">
        <f>COUNTIF(tData[BezoekStart],"&lt;"&amp;($A7461+1/24))-COUNTIF(tData[BezoekEind],"&lt;="&amp;$A7461)</f>
        <v/>
      </c>
      <c r="F7461" s="15">
        <f>COUNTIF(tData[BezoekLangStart],"&lt;"&amp;($A7461+1/24))-COUNTIF(tData[BezoekLangEind],"&lt;="&amp;$A7461)</f>
        <v/>
      </c>
      <c r="G7461" s="15">
        <f>IF($D7461=1,$B7461*100+$C7461,-1)</f>
        <v/>
      </c>
      <c r="H7461" s="15">
        <f>IF($D7461=1,$B7461,-1)</f>
        <v/>
      </c>
      <c r="I7461" s="15">
        <f>IF($D7461=1,$C7461,-1)</f>
        <v/>
      </c>
    </row>
    <row r="7462">
      <c r="A7462" s="33" t="n">
        <v>45602.79166666666</v>
      </c>
      <c r="B7462" s="15">
        <f>WEEKDAY($A7462,2)</f>
        <v/>
      </c>
      <c r="C7462" s="15">
        <f>HOUR($A7462)</f>
        <v/>
      </c>
      <c r="D7462" s="15">
        <f>IF(AND($A7462&gt;=Instellingen!$B$6,$A7462&lt;Instellingen!$B$7),1,0)</f>
        <v/>
      </c>
      <c r="E7462" s="15">
        <f>COUNTIF(tData[BezoekStart],"&lt;"&amp;($A7462+1/24))-COUNTIF(tData[BezoekEind],"&lt;="&amp;$A7462)</f>
        <v/>
      </c>
      <c r="F7462" s="15">
        <f>COUNTIF(tData[BezoekLangStart],"&lt;"&amp;($A7462+1/24))-COUNTIF(tData[BezoekLangEind],"&lt;="&amp;$A7462)</f>
        <v/>
      </c>
      <c r="G7462" s="15">
        <f>IF($D7462=1,$B7462*100+$C7462,-1)</f>
        <v/>
      </c>
      <c r="H7462" s="15">
        <f>IF($D7462=1,$B7462,-1)</f>
        <v/>
      </c>
      <c r="I7462" s="15">
        <f>IF($D7462=1,$C7462,-1)</f>
        <v/>
      </c>
    </row>
    <row r="7463">
      <c r="A7463" s="33" t="n">
        <v>45602.83333333334</v>
      </c>
      <c r="B7463" s="15">
        <f>WEEKDAY($A7463,2)</f>
        <v/>
      </c>
      <c r="C7463" s="15">
        <f>HOUR($A7463)</f>
        <v/>
      </c>
      <c r="D7463" s="15">
        <f>IF(AND($A7463&gt;=Instellingen!$B$6,$A7463&lt;Instellingen!$B$7),1,0)</f>
        <v/>
      </c>
      <c r="E7463" s="15">
        <f>COUNTIF(tData[BezoekStart],"&lt;"&amp;($A7463+1/24))-COUNTIF(tData[BezoekEind],"&lt;="&amp;$A7463)</f>
        <v/>
      </c>
      <c r="F7463" s="15">
        <f>COUNTIF(tData[BezoekLangStart],"&lt;"&amp;($A7463+1/24))-COUNTIF(tData[BezoekLangEind],"&lt;="&amp;$A7463)</f>
        <v/>
      </c>
      <c r="G7463" s="15">
        <f>IF($D7463=1,$B7463*100+$C7463,-1)</f>
        <v/>
      </c>
      <c r="H7463" s="15">
        <f>IF($D7463=1,$B7463,-1)</f>
        <v/>
      </c>
      <c r="I7463" s="15">
        <f>IF($D7463=1,$C7463,-1)</f>
        <v/>
      </c>
    </row>
    <row r="7464">
      <c r="A7464" s="33" t="n">
        <v>45602.875</v>
      </c>
      <c r="B7464" s="15">
        <f>WEEKDAY($A7464,2)</f>
        <v/>
      </c>
      <c r="C7464" s="15">
        <f>HOUR($A7464)</f>
        <v/>
      </c>
      <c r="D7464" s="15">
        <f>IF(AND($A7464&gt;=Instellingen!$B$6,$A7464&lt;Instellingen!$B$7),1,0)</f>
        <v/>
      </c>
      <c r="E7464" s="15">
        <f>COUNTIF(tData[BezoekStart],"&lt;"&amp;($A7464+1/24))-COUNTIF(tData[BezoekEind],"&lt;="&amp;$A7464)</f>
        <v/>
      </c>
      <c r="F7464" s="15">
        <f>COUNTIF(tData[BezoekLangStart],"&lt;"&amp;($A7464+1/24))-COUNTIF(tData[BezoekLangEind],"&lt;="&amp;$A7464)</f>
        <v/>
      </c>
      <c r="G7464" s="15">
        <f>IF($D7464=1,$B7464*100+$C7464,-1)</f>
        <v/>
      </c>
      <c r="H7464" s="15">
        <f>IF($D7464=1,$B7464,-1)</f>
        <v/>
      </c>
      <c r="I7464" s="15">
        <f>IF($D7464=1,$C7464,-1)</f>
        <v/>
      </c>
    </row>
    <row r="7465">
      <c r="A7465" s="33" t="n">
        <v>45602.91666666666</v>
      </c>
      <c r="B7465" s="15">
        <f>WEEKDAY($A7465,2)</f>
        <v/>
      </c>
      <c r="C7465" s="15">
        <f>HOUR($A7465)</f>
        <v/>
      </c>
      <c r="D7465" s="15">
        <f>IF(AND($A7465&gt;=Instellingen!$B$6,$A7465&lt;Instellingen!$B$7),1,0)</f>
        <v/>
      </c>
      <c r="E7465" s="15">
        <f>COUNTIF(tData[BezoekStart],"&lt;"&amp;($A7465+1/24))-COUNTIF(tData[BezoekEind],"&lt;="&amp;$A7465)</f>
        <v/>
      </c>
      <c r="F7465" s="15">
        <f>COUNTIF(tData[BezoekLangStart],"&lt;"&amp;($A7465+1/24))-COUNTIF(tData[BezoekLangEind],"&lt;="&amp;$A7465)</f>
        <v/>
      </c>
      <c r="G7465" s="15">
        <f>IF($D7465=1,$B7465*100+$C7465,-1)</f>
        <v/>
      </c>
      <c r="H7465" s="15">
        <f>IF($D7465=1,$B7465,-1)</f>
        <v/>
      </c>
      <c r="I7465" s="15">
        <f>IF($D7465=1,$C7465,-1)</f>
        <v/>
      </c>
    </row>
    <row r="7466">
      <c r="A7466" s="33" t="n">
        <v>45602.95833333334</v>
      </c>
      <c r="B7466" s="15">
        <f>WEEKDAY($A7466,2)</f>
        <v/>
      </c>
      <c r="C7466" s="15">
        <f>HOUR($A7466)</f>
        <v/>
      </c>
      <c r="D7466" s="15">
        <f>IF(AND($A7466&gt;=Instellingen!$B$6,$A7466&lt;Instellingen!$B$7),1,0)</f>
        <v/>
      </c>
      <c r="E7466" s="15">
        <f>COUNTIF(tData[BezoekStart],"&lt;"&amp;($A7466+1/24))-COUNTIF(tData[BezoekEind],"&lt;="&amp;$A7466)</f>
        <v/>
      </c>
      <c r="F7466" s="15">
        <f>COUNTIF(tData[BezoekLangStart],"&lt;"&amp;($A7466+1/24))-COUNTIF(tData[BezoekLangEind],"&lt;="&amp;$A7466)</f>
        <v/>
      </c>
      <c r="G7466" s="15">
        <f>IF($D7466=1,$B7466*100+$C7466,-1)</f>
        <v/>
      </c>
      <c r="H7466" s="15">
        <f>IF($D7466=1,$B7466,-1)</f>
        <v/>
      </c>
      <c r="I7466" s="15">
        <f>IF($D7466=1,$C7466,-1)</f>
        <v/>
      </c>
    </row>
    <row r="7467">
      <c r="A7467" s="33" t="n">
        <v>45603</v>
      </c>
      <c r="B7467" s="15">
        <f>WEEKDAY($A7467,2)</f>
        <v/>
      </c>
      <c r="C7467" s="15">
        <f>HOUR($A7467)</f>
        <v/>
      </c>
      <c r="D7467" s="15">
        <f>IF(AND($A7467&gt;=Instellingen!$B$6,$A7467&lt;Instellingen!$B$7),1,0)</f>
        <v/>
      </c>
      <c r="E7467" s="15">
        <f>COUNTIF(tData[BezoekStart],"&lt;"&amp;($A7467+1/24))-COUNTIF(tData[BezoekEind],"&lt;="&amp;$A7467)</f>
        <v/>
      </c>
      <c r="F7467" s="15">
        <f>COUNTIF(tData[BezoekLangStart],"&lt;"&amp;($A7467+1/24))-COUNTIF(tData[BezoekLangEind],"&lt;="&amp;$A7467)</f>
        <v/>
      </c>
      <c r="G7467" s="15">
        <f>IF($D7467=1,$B7467*100+$C7467,-1)</f>
        <v/>
      </c>
      <c r="H7467" s="15">
        <f>IF($D7467=1,$B7467,-1)</f>
        <v/>
      </c>
      <c r="I7467" s="15">
        <f>IF($D7467=1,$C7467,-1)</f>
        <v/>
      </c>
    </row>
    <row r="7468">
      <c r="A7468" s="33" t="n">
        <v>45603.04166666666</v>
      </c>
      <c r="B7468" s="15">
        <f>WEEKDAY($A7468,2)</f>
        <v/>
      </c>
      <c r="C7468" s="15">
        <f>HOUR($A7468)</f>
        <v/>
      </c>
      <c r="D7468" s="15">
        <f>IF(AND($A7468&gt;=Instellingen!$B$6,$A7468&lt;Instellingen!$B$7),1,0)</f>
        <v/>
      </c>
      <c r="E7468" s="15">
        <f>COUNTIF(tData[BezoekStart],"&lt;"&amp;($A7468+1/24))-COUNTIF(tData[BezoekEind],"&lt;="&amp;$A7468)</f>
        <v/>
      </c>
      <c r="F7468" s="15">
        <f>COUNTIF(tData[BezoekLangStart],"&lt;"&amp;($A7468+1/24))-COUNTIF(tData[BezoekLangEind],"&lt;="&amp;$A7468)</f>
        <v/>
      </c>
      <c r="G7468" s="15">
        <f>IF($D7468=1,$B7468*100+$C7468,-1)</f>
        <v/>
      </c>
      <c r="H7468" s="15">
        <f>IF($D7468=1,$B7468,-1)</f>
        <v/>
      </c>
      <c r="I7468" s="15">
        <f>IF($D7468=1,$C7468,-1)</f>
        <v/>
      </c>
    </row>
    <row r="7469">
      <c r="A7469" s="33" t="n">
        <v>45603.08333333334</v>
      </c>
      <c r="B7469" s="15">
        <f>WEEKDAY($A7469,2)</f>
        <v/>
      </c>
      <c r="C7469" s="15">
        <f>HOUR($A7469)</f>
        <v/>
      </c>
      <c r="D7469" s="15">
        <f>IF(AND($A7469&gt;=Instellingen!$B$6,$A7469&lt;Instellingen!$B$7),1,0)</f>
        <v/>
      </c>
      <c r="E7469" s="15">
        <f>COUNTIF(tData[BezoekStart],"&lt;"&amp;($A7469+1/24))-COUNTIF(tData[BezoekEind],"&lt;="&amp;$A7469)</f>
        <v/>
      </c>
      <c r="F7469" s="15">
        <f>COUNTIF(tData[BezoekLangStart],"&lt;"&amp;($A7469+1/24))-COUNTIF(tData[BezoekLangEind],"&lt;="&amp;$A7469)</f>
        <v/>
      </c>
      <c r="G7469" s="15">
        <f>IF($D7469=1,$B7469*100+$C7469,-1)</f>
        <v/>
      </c>
      <c r="H7469" s="15">
        <f>IF($D7469=1,$B7469,-1)</f>
        <v/>
      </c>
      <c r="I7469" s="15">
        <f>IF($D7469=1,$C7469,-1)</f>
        <v/>
      </c>
    </row>
    <row r="7470">
      <c r="A7470" s="33" t="n">
        <v>45603.125</v>
      </c>
      <c r="B7470" s="15">
        <f>WEEKDAY($A7470,2)</f>
        <v/>
      </c>
      <c r="C7470" s="15">
        <f>HOUR($A7470)</f>
        <v/>
      </c>
      <c r="D7470" s="15">
        <f>IF(AND($A7470&gt;=Instellingen!$B$6,$A7470&lt;Instellingen!$B$7),1,0)</f>
        <v/>
      </c>
      <c r="E7470" s="15">
        <f>COUNTIF(tData[BezoekStart],"&lt;"&amp;($A7470+1/24))-COUNTIF(tData[BezoekEind],"&lt;="&amp;$A7470)</f>
        <v/>
      </c>
      <c r="F7470" s="15">
        <f>COUNTIF(tData[BezoekLangStart],"&lt;"&amp;($A7470+1/24))-COUNTIF(tData[BezoekLangEind],"&lt;="&amp;$A7470)</f>
        <v/>
      </c>
      <c r="G7470" s="15">
        <f>IF($D7470=1,$B7470*100+$C7470,-1)</f>
        <v/>
      </c>
      <c r="H7470" s="15">
        <f>IF($D7470=1,$B7470,-1)</f>
        <v/>
      </c>
      <c r="I7470" s="15">
        <f>IF($D7470=1,$C7470,-1)</f>
        <v/>
      </c>
    </row>
    <row r="7471">
      <c r="A7471" s="33" t="n">
        <v>45603.16666666666</v>
      </c>
      <c r="B7471" s="15">
        <f>WEEKDAY($A7471,2)</f>
        <v/>
      </c>
      <c r="C7471" s="15">
        <f>HOUR($A7471)</f>
        <v/>
      </c>
      <c r="D7471" s="15">
        <f>IF(AND($A7471&gt;=Instellingen!$B$6,$A7471&lt;Instellingen!$B$7),1,0)</f>
        <v/>
      </c>
      <c r="E7471" s="15">
        <f>COUNTIF(tData[BezoekStart],"&lt;"&amp;($A7471+1/24))-COUNTIF(tData[BezoekEind],"&lt;="&amp;$A7471)</f>
        <v/>
      </c>
      <c r="F7471" s="15">
        <f>COUNTIF(tData[BezoekLangStart],"&lt;"&amp;($A7471+1/24))-COUNTIF(tData[BezoekLangEind],"&lt;="&amp;$A7471)</f>
        <v/>
      </c>
      <c r="G7471" s="15">
        <f>IF($D7471=1,$B7471*100+$C7471,-1)</f>
        <v/>
      </c>
      <c r="H7471" s="15">
        <f>IF($D7471=1,$B7471,-1)</f>
        <v/>
      </c>
      <c r="I7471" s="15">
        <f>IF($D7471=1,$C7471,-1)</f>
        <v/>
      </c>
    </row>
    <row r="7472">
      <c r="A7472" s="33" t="n">
        <v>45603.20833333334</v>
      </c>
      <c r="B7472" s="15">
        <f>WEEKDAY($A7472,2)</f>
        <v/>
      </c>
      <c r="C7472" s="15">
        <f>HOUR($A7472)</f>
        <v/>
      </c>
      <c r="D7472" s="15">
        <f>IF(AND($A7472&gt;=Instellingen!$B$6,$A7472&lt;Instellingen!$B$7),1,0)</f>
        <v/>
      </c>
      <c r="E7472" s="15">
        <f>COUNTIF(tData[BezoekStart],"&lt;"&amp;($A7472+1/24))-COUNTIF(tData[BezoekEind],"&lt;="&amp;$A7472)</f>
        <v/>
      </c>
      <c r="F7472" s="15">
        <f>COUNTIF(tData[BezoekLangStart],"&lt;"&amp;($A7472+1/24))-COUNTIF(tData[BezoekLangEind],"&lt;="&amp;$A7472)</f>
        <v/>
      </c>
      <c r="G7472" s="15">
        <f>IF($D7472=1,$B7472*100+$C7472,-1)</f>
        <v/>
      </c>
      <c r="H7472" s="15">
        <f>IF($D7472=1,$B7472,-1)</f>
        <v/>
      </c>
      <c r="I7472" s="15">
        <f>IF($D7472=1,$C7472,-1)</f>
        <v/>
      </c>
    </row>
    <row r="7473">
      <c r="A7473" s="33" t="n">
        <v>45603.25</v>
      </c>
      <c r="B7473" s="15">
        <f>WEEKDAY($A7473,2)</f>
        <v/>
      </c>
      <c r="C7473" s="15">
        <f>HOUR($A7473)</f>
        <v/>
      </c>
      <c r="D7473" s="15">
        <f>IF(AND($A7473&gt;=Instellingen!$B$6,$A7473&lt;Instellingen!$B$7),1,0)</f>
        <v/>
      </c>
      <c r="E7473" s="15">
        <f>COUNTIF(tData[BezoekStart],"&lt;"&amp;($A7473+1/24))-COUNTIF(tData[BezoekEind],"&lt;="&amp;$A7473)</f>
        <v/>
      </c>
      <c r="F7473" s="15">
        <f>COUNTIF(tData[BezoekLangStart],"&lt;"&amp;($A7473+1/24))-COUNTIF(tData[BezoekLangEind],"&lt;="&amp;$A7473)</f>
        <v/>
      </c>
      <c r="G7473" s="15">
        <f>IF($D7473=1,$B7473*100+$C7473,-1)</f>
        <v/>
      </c>
      <c r="H7473" s="15">
        <f>IF($D7473=1,$B7473,-1)</f>
        <v/>
      </c>
      <c r="I7473" s="15">
        <f>IF($D7473=1,$C7473,-1)</f>
        <v/>
      </c>
    </row>
    <row r="7474">
      <c r="A7474" s="33" t="n">
        <v>45603.29166666666</v>
      </c>
      <c r="B7474" s="15">
        <f>WEEKDAY($A7474,2)</f>
        <v/>
      </c>
      <c r="C7474" s="15">
        <f>HOUR($A7474)</f>
        <v/>
      </c>
      <c r="D7474" s="15">
        <f>IF(AND($A7474&gt;=Instellingen!$B$6,$A7474&lt;Instellingen!$B$7),1,0)</f>
        <v/>
      </c>
      <c r="E7474" s="15">
        <f>COUNTIF(tData[BezoekStart],"&lt;"&amp;($A7474+1/24))-COUNTIF(tData[BezoekEind],"&lt;="&amp;$A7474)</f>
        <v/>
      </c>
      <c r="F7474" s="15">
        <f>COUNTIF(tData[BezoekLangStart],"&lt;"&amp;($A7474+1/24))-COUNTIF(tData[BezoekLangEind],"&lt;="&amp;$A7474)</f>
        <v/>
      </c>
      <c r="G7474" s="15">
        <f>IF($D7474=1,$B7474*100+$C7474,-1)</f>
        <v/>
      </c>
      <c r="H7474" s="15">
        <f>IF($D7474=1,$B7474,-1)</f>
        <v/>
      </c>
      <c r="I7474" s="15">
        <f>IF($D7474=1,$C7474,-1)</f>
        <v/>
      </c>
    </row>
    <row r="7475">
      <c r="A7475" s="33" t="n">
        <v>45603.33333333334</v>
      </c>
      <c r="B7475" s="15">
        <f>WEEKDAY($A7475,2)</f>
        <v/>
      </c>
      <c r="C7475" s="15">
        <f>HOUR($A7475)</f>
        <v/>
      </c>
      <c r="D7475" s="15">
        <f>IF(AND($A7475&gt;=Instellingen!$B$6,$A7475&lt;Instellingen!$B$7),1,0)</f>
        <v/>
      </c>
      <c r="E7475" s="15">
        <f>COUNTIF(tData[BezoekStart],"&lt;"&amp;($A7475+1/24))-COUNTIF(tData[BezoekEind],"&lt;="&amp;$A7475)</f>
        <v/>
      </c>
      <c r="F7475" s="15">
        <f>COUNTIF(tData[BezoekLangStart],"&lt;"&amp;($A7475+1/24))-COUNTIF(tData[BezoekLangEind],"&lt;="&amp;$A7475)</f>
        <v/>
      </c>
      <c r="G7475" s="15">
        <f>IF($D7475=1,$B7475*100+$C7475,-1)</f>
        <v/>
      </c>
      <c r="H7475" s="15">
        <f>IF($D7475=1,$B7475,-1)</f>
        <v/>
      </c>
      <c r="I7475" s="15">
        <f>IF($D7475=1,$C7475,-1)</f>
        <v/>
      </c>
    </row>
    <row r="7476">
      <c r="A7476" s="33" t="n">
        <v>45603.375</v>
      </c>
      <c r="B7476" s="15">
        <f>WEEKDAY($A7476,2)</f>
        <v/>
      </c>
      <c r="C7476" s="15">
        <f>HOUR($A7476)</f>
        <v/>
      </c>
      <c r="D7476" s="15">
        <f>IF(AND($A7476&gt;=Instellingen!$B$6,$A7476&lt;Instellingen!$B$7),1,0)</f>
        <v/>
      </c>
      <c r="E7476" s="15">
        <f>COUNTIF(tData[BezoekStart],"&lt;"&amp;($A7476+1/24))-COUNTIF(tData[BezoekEind],"&lt;="&amp;$A7476)</f>
        <v/>
      </c>
      <c r="F7476" s="15">
        <f>COUNTIF(tData[BezoekLangStart],"&lt;"&amp;($A7476+1/24))-COUNTIF(tData[BezoekLangEind],"&lt;="&amp;$A7476)</f>
        <v/>
      </c>
      <c r="G7476" s="15">
        <f>IF($D7476=1,$B7476*100+$C7476,-1)</f>
        <v/>
      </c>
      <c r="H7476" s="15">
        <f>IF($D7476=1,$B7476,-1)</f>
        <v/>
      </c>
      <c r="I7476" s="15">
        <f>IF($D7476=1,$C7476,-1)</f>
        <v/>
      </c>
    </row>
    <row r="7477">
      <c r="A7477" s="33" t="n">
        <v>45603.41666666666</v>
      </c>
      <c r="B7477" s="15">
        <f>WEEKDAY($A7477,2)</f>
        <v/>
      </c>
      <c r="C7477" s="15">
        <f>HOUR($A7477)</f>
        <v/>
      </c>
      <c r="D7477" s="15">
        <f>IF(AND($A7477&gt;=Instellingen!$B$6,$A7477&lt;Instellingen!$B$7),1,0)</f>
        <v/>
      </c>
      <c r="E7477" s="15">
        <f>COUNTIF(tData[BezoekStart],"&lt;"&amp;($A7477+1/24))-COUNTIF(tData[BezoekEind],"&lt;="&amp;$A7477)</f>
        <v/>
      </c>
      <c r="F7477" s="15">
        <f>COUNTIF(tData[BezoekLangStart],"&lt;"&amp;($A7477+1/24))-COUNTIF(tData[BezoekLangEind],"&lt;="&amp;$A7477)</f>
        <v/>
      </c>
      <c r="G7477" s="15">
        <f>IF($D7477=1,$B7477*100+$C7477,-1)</f>
        <v/>
      </c>
      <c r="H7477" s="15">
        <f>IF($D7477=1,$B7477,-1)</f>
        <v/>
      </c>
      <c r="I7477" s="15">
        <f>IF($D7477=1,$C7477,-1)</f>
        <v/>
      </c>
    </row>
    <row r="7478">
      <c r="A7478" s="33" t="n">
        <v>45603.45833333334</v>
      </c>
      <c r="B7478" s="15">
        <f>WEEKDAY($A7478,2)</f>
        <v/>
      </c>
      <c r="C7478" s="15">
        <f>HOUR($A7478)</f>
        <v/>
      </c>
      <c r="D7478" s="15">
        <f>IF(AND($A7478&gt;=Instellingen!$B$6,$A7478&lt;Instellingen!$B$7),1,0)</f>
        <v/>
      </c>
      <c r="E7478" s="15">
        <f>COUNTIF(tData[BezoekStart],"&lt;"&amp;($A7478+1/24))-COUNTIF(tData[BezoekEind],"&lt;="&amp;$A7478)</f>
        <v/>
      </c>
      <c r="F7478" s="15">
        <f>COUNTIF(tData[BezoekLangStart],"&lt;"&amp;($A7478+1/24))-COUNTIF(tData[BezoekLangEind],"&lt;="&amp;$A7478)</f>
        <v/>
      </c>
      <c r="G7478" s="15">
        <f>IF($D7478=1,$B7478*100+$C7478,-1)</f>
        <v/>
      </c>
      <c r="H7478" s="15">
        <f>IF($D7478=1,$B7478,-1)</f>
        <v/>
      </c>
      <c r="I7478" s="15">
        <f>IF($D7478=1,$C7478,-1)</f>
        <v/>
      </c>
    </row>
    <row r="7479">
      <c r="A7479" s="33" t="n">
        <v>45603.5</v>
      </c>
      <c r="B7479" s="15">
        <f>WEEKDAY($A7479,2)</f>
        <v/>
      </c>
      <c r="C7479" s="15">
        <f>HOUR($A7479)</f>
        <v/>
      </c>
      <c r="D7479" s="15">
        <f>IF(AND($A7479&gt;=Instellingen!$B$6,$A7479&lt;Instellingen!$B$7),1,0)</f>
        <v/>
      </c>
      <c r="E7479" s="15">
        <f>COUNTIF(tData[BezoekStart],"&lt;"&amp;($A7479+1/24))-COUNTIF(tData[BezoekEind],"&lt;="&amp;$A7479)</f>
        <v/>
      </c>
      <c r="F7479" s="15">
        <f>COUNTIF(tData[BezoekLangStart],"&lt;"&amp;($A7479+1/24))-COUNTIF(tData[BezoekLangEind],"&lt;="&amp;$A7479)</f>
        <v/>
      </c>
      <c r="G7479" s="15">
        <f>IF($D7479=1,$B7479*100+$C7479,-1)</f>
        <v/>
      </c>
      <c r="H7479" s="15">
        <f>IF($D7479=1,$B7479,-1)</f>
        <v/>
      </c>
      <c r="I7479" s="15">
        <f>IF($D7479=1,$C7479,-1)</f>
        <v/>
      </c>
    </row>
    <row r="7480">
      <c r="A7480" s="33" t="n">
        <v>45603.54166666666</v>
      </c>
      <c r="B7480" s="15">
        <f>WEEKDAY($A7480,2)</f>
        <v/>
      </c>
      <c r="C7480" s="15">
        <f>HOUR($A7480)</f>
        <v/>
      </c>
      <c r="D7480" s="15">
        <f>IF(AND($A7480&gt;=Instellingen!$B$6,$A7480&lt;Instellingen!$B$7),1,0)</f>
        <v/>
      </c>
      <c r="E7480" s="15">
        <f>COUNTIF(tData[BezoekStart],"&lt;"&amp;($A7480+1/24))-COUNTIF(tData[BezoekEind],"&lt;="&amp;$A7480)</f>
        <v/>
      </c>
      <c r="F7480" s="15">
        <f>COUNTIF(tData[BezoekLangStart],"&lt;"&amp;($A7480+1/24))-COUNTIF(tData[BezoekLangEind],"&lt;="&amp;$A7480)</f>
        <v/>
      </c>
      <c r="G7480" s="15">
        <f>IF($D7480=1,$B7480*100+$C7480,-1)</f>
        <v/>
      </c>
      <c r="H7480" s="15">
        <f>IF($D7480=1,$B7480,-1)</f>
        <v/>
      </c>
      <c r="I7480" s="15">
        <f>IF($D7480=1,$C7480,-1)</f>
        <v/>
      </c>
    </row>
    <row r="7481">
      <c r="A7481" s="33" t="n">
        <v>45603.58333333334</v>
      </c>
      <c r="B7481" s="15">
        <f>WEEKDAY($A7481,2)</f>
        <v/>
      </c>
      <c r="C7481" s="15">
        <f>HOUR($A7481)</f>
        <v/>
      </c>
      <c r="D7481" s="15">
        <f>IF(AND($A7481&gt;=Instellingen!$B$6,$A7481&lt;Instellingen!$B$7),1,0)</f>
        <v/>
      </c>
      <c r="E7481" s="15">
        <f>COUNTIF(tData[BezoekStart],"&lt;"&amp;($A7481+1/24))-COUNTIF(tData[BezoekEind],"&lt;="&amp;$A7481)</f>
        <v/>
      </c>
      <c r="F7481" s="15">
        <f>COUNTIF(tData[BezoekLangStart],"&lt;"&amp;($A7481+1/24))-COUNTIF(tData[BezoekLangEind],"&lt;="&amp;$A7481)</f>
        <v/>
      </c>
      <c r="G7481" s="15">
        <f>IF($D7481=1,$B7481*100+$C7481,-1)</f>
        <v/>
      </c>
      <c r="H7481" s="15">
        <f>IF($D7481=1,$B7481,-1)</f>
        <v/>
      </c>
      <c r="I7481" s="15">
        <f>IF($D7481=1,$C7481,-1)</f>
        <v/>
      </c>
    </row>
    <row r="7482">
      <c r="A7482" s="33" t="n">
        <v>45603.625</v>
      </c>
      <c r="B7482" s="15">
        <f>WEEKDAY($A7482,2)</f>
        <v/>
      </c>
      <c r="C7482" s="15">
        <f>HOUR($A7482)</f>
        <v/>
      </c>
      <c r="D7482" s="15">
        <f>IF(AND($A7482&gt;=Instellingen!$B$6,$A7482&lt;Instellingen!$B$7),1,0)</f>
        <v/>
      </c>
      <c r="E7482" s="15">
        <f>COUNTIF(tData[BezoekStart],"&lt;"&amp;($A7482+1/24))-COUNTIF(tData[BezoekEind],"&lt;="&amp;$A7482)</f>
        <v/>
      </c>
      <c r="F7482" s="15">
        <f>COUNTIF(tData[BezoekLangStart],"&lt;"&amp;($A7482+1/24))-COUNTIF(tData[BezoekLangEind],"&lt;="&amp;$A7482)</f>
        <v/>
      </c>
      <c r="G7482" s="15">
        <f>IF($D7482=1,$B7482*100+$C7482,-1)</f>
        <v/>
      </c>
      <c r="H7482" s="15">
        <f>IF($D7482=1,$B7482,-1)</f>
        <v/>
      </c>
      <c r="I7482" s="15">
        <f>IF($D7482=1,$C7482,-1)</f>
        <v/>
      </c>
    </row>
    <row r="7483">
      <c r="A7483" s="33" t="n">
        <v>45603.66666666666</v>
      </c>
      <c r="B7483" s="15">
        <f>WEEKDAY($A7483,2)</f>
        <v/>
      </c>
      <c r="C7483" s="15">
        <f>HOUR($A7483)</f>
        <v/>
      </c>
      <c r="D7483" s="15">
        <f>IF(AND($A7483&gt;=Instellingen!$B$6,$A7483&lt;Instellingen!$B$7),1,0)</f>
        <v/>
      </c>
      <c r="E7483" s="15">
        <f>COUNTIF(tData[BezoekStart],"&lt;"&amp;($A7483+1/24))-COUNTIF(tData[BezoekEind],"&lt;="&amp;$A7483)</f>
        <v/>
      </c>
      <c r="F7483" s="15">
        <f>COUNTIF(tData[BezoekLangStart],"&lt;"&amp;($A7483+1/24))-COUNTIF(tData[BezoekLangEind],"&lt;="&amp;$A7483)</f>
        <v/>
      </c>
      <c r="G7483" s="15">
        <f>IF($D7483=1,$B7483*100+$C7483,-1)</f>
        <v/>
      </c>
      <c r="H7483" s="15">
        <f>IF($D7483=1,$B7483,-1)</f>
        <v/>
      </c>
      <c r="I7483" s="15">
        <f>IF($D7483=1,$C7483,-1)</f>
        <v/>
      </c>
    </row>
    <row r="7484">
      <c r="A7484" s="33" t="n">
        <v>45603.70833333334</v>
      </c>
      <c r="B7484" s="15">
        <f>WEEKDAY($A7484,2)</f>
        <v/>
      </c>
      <c r="C7484" s="15">
        <f>HOUR($A7484)</f>
        <v/>
      </c>
      <c r="D7484" s="15">
        <f>IF(AND($A7484&gt;=Instellingen!$B$6,$A7484&lt;Instellingen!$B$7),1,0)</f>
        <v/>
      </c>
      <c r="E7484" s="15">
        <f>COUNTIF(tData[BezoekStart],"&lt;"&amp;($A7484+1/24))-COUNTIF(tData[BezoekEind],"&lt;="&amp;$A7484)</f>
        <v/>
      </c>
      <c r="F7484" s="15">
        <f>COUNTIF(tData[BezoekLangStart],"&lt;"&amp;($A7484+1/24))-COUNTIF(tData[BezoekLangEind],"&lt;="&amp;$A7484)</f>
        <v/>
      </c>
      <c r="G7484" s="15">
        <f>IF($D7484=1,$B7484*100+$C7484,-1)</f>
        <v/>
      </c>
      <c r="H7484" s="15">
        <f>IF($D7484=1,$B7484,-1)</f>
        <v/>
      </c>
      <c r="I7484" s="15">
        <f>IF($D7484=1,$C7484,-1)</f>
        <v/>
      </c>
    </row>
    <row r="7485">
      <c r="A7485" s="33" t="n">
        <v>45603.75</v>
      </c>
      <c r="B7485" s="15">
        <f>WEEKDAY($A7485,2)</f>
        <v/>
      </c>
      <c r="C7485" s="15">
        <f>HOUR($A7485)</f>
        <v/>
      </c>
      <c r="D7485" s="15">
        <f>IF(AND($A7485&gt;=Instellingen!$B$6,$A7485&lt;Instellingen!$B$7),1,0)</f>
        <v/>
      </c>
      <c r="E7485" s="15">
        <f>COUNTIF(tData[BezoekStart],"&lt;"&amp;($A7485+1/24))-COUNTIF(tData[BezoekEind],"&lt;="&amp;$A7485)</f>
        <v/>
      </c>
      <c r="F7485" s="15">
        <f>COUNTIF(tData[BezoekLangStart],"&lt;"&amp;($A7485+1/24))-COUNTIF(tData[BezoekLangEind],"&lt;="&amp;$A7485)</f>
        <v/>
      </c>
      <c r="G7485" s="15">
        <f>IF($D7485=1,$B7485*100+$C7485,-1)</f>
        <v/>
      </c>
      <c r="H7485" s="15">
        <f>IF($D7485=1,$B7485,-1)</f>
        <v/>
      </c>
      <c r="I7485" s="15">
        <f>IF($D7485=1,$C7485,-1)</f>
        <v/>
      </c>
    </row>
    <row r="7486">
      <c r="A7486" s="33" t="n">
        <v>45603.79166666666</v>
      </c>
      <c r="B7486" s="15">
        <f>WEEKDAY($A7486,2)</f>
        <v/>
      </c>
      <c r="C7486" s="15">
        <f>HOUR($A7486)</f>
        <v/>
      </c>
      <c r="D7486" s="15">
        <f>IF(AND($A7486&gt;=Instellingen!$B$6,$A7486&lt;Instellingen!$B$7),1,0)</f>
        <v/>
      </c>
      <c r="E7486" s="15">
        <f>COUNTIF(tData[BezoekStart],"&lt;"&amp;($A7486+1/24))-COUNTIF(tData[BezoekEind],"&lt;="&amp;$A7486)</f>
        <v/>
      </c>
      <c r="F7486" s="15">
        <f>COUNTIF(tData[BezoekLangStart],"&lt;"&amp;($A7486+1/24))-COUNTIF(tData[BezoekLangEind],"&lt;="&amp;$A7486)</f>
        <v/>
      </c>
      <c r="G7486" s="15">
        <f>IF($D7486=1,$B7486*100+$C7486,-1)</f>
        <v/>
      </c>
      <c r="H7486" s="15">
        <f>IF($D7486=1,$B7486,-1)</f>
        <v/>
      </c>
      <c r="I7486" s="15">
        <f>IF($D7486=1,$C7486,-1)</f>
        <v/>
      </c>
    </row>
    <row r="7487">
      <c r="A7487" s="33" t="n">
        <v>45603.83333333334</v>
      </c>
      <c r="B7487" s="15">
        <f>WEEKDAY($A7487,2)</f>
        <v/>
      </c>
      <c r="C7487" s="15">
        <f>HOUR($A7487)</f>
        <v/>
      </c>
      <c r="D7487" s="15">
        <f>IF(AND($A7487&gt;=Instellingen!$B$6,$A7487&lt;Instellingen!$B$7),1,0)</f>
        <v/>
      </c>
      <c r="E7487" s="15">
        <f>COUNTIF(tData[BezoekStart],"&lt;"&amp;($A7487+1/24))-COUNTIF(tData[BezoekEind],"&lt;="&amp;$A7487)</f>
        <v/>
      </c>
      <c r="F7487" s="15">
        <f>COUNTIF(tData[BezoekLangStart],"&lt;"&amp;($A7487+1/24))-COUNTIF(tData[BezoekLangEind],"&lt;="&amp;$A7487)</f>
        <v/>
      </c>
      <c r="G7487" s="15">
        <f>IF($D7487=1,$B7487*100+$C7487,-1)</f>
        <v/>
      </c>
      <c r="H7487" s="15">
        <f>IF($D7487=1,$B7487,-1)</f>
        <v/>
      </c>
      <c r="I7487" s="15">
        <f>IF($D7487=1,$C7487,-1)</f>
        <v/>
      </c>
    </row>
    <row r="7488">
      <c r="A7488" s="33" t="n">
        <v>45603.875</v>
      </c>
      <c r="B7488" s="15">
        <f>WEEKDAY($A7488,2)</f>
        <v/>
      </c>
      <c r="C7488" s="15">
        <f>HOUR($A7488)</f>
        <v/>
      </c>
      <c r="D7488" s="15">
        <f>IF(AND($A7488&gt;=Instellingen!$B$6,$A7488&lt;Instellingen!$B$7),1,0)</f>
        <v/>
      </c>
      <c r="E7488" s="15">
        <f>COUNTIF(tData[BezoekStart],"&lt;"&amp;($A7488+1/24))-COUNTIF(tData[BezoekEind],"&lt;="&amp;$A7488)</f>
        <v/>
      </c>
      <c r="F7488" s="15">
        <f>COUNTIF(tData[BezoekLangStart],"&lt;"&amp;($A7488+1/24))-COUNTIF(tData[BezoekLangEind],"&lt;="&amp;$A7488)</f>
        <v/>
      </c>
      <c r="G7488" s="15">
        <f>IF($D7488=1,$B7488*100+$C7488,-1)</f>
        <v/>
      </c>
      <c r="H7488" s="15">
        <f>IF($D7488=1,$B7488,-1)</f>
        <v/>
      </c>
      <c r="I7488" s="15">
        <f>IF($D7488=1,$C7488,-1)</f>
        <v/>
      </c>
    </row>
    <row r="7489">
      <c r="A7489" s="33" t="n">
        <v>45603.91666666666</v>
      </c>
      <c r="B7489" s="15">
        <f>WEEKDAY($A7489,2)</f>
        <v/>
      </c>
      <c r="C7489" s="15">
        <f>HOUR($A7489)</f>
        <v/>
      </c>
      <c r="D7489" s="15">
        <f>IF(AND($A7489&gt;=Instellingen!$B$6,$A7489&lt;Instellingen!$B$7),1,0)</f>
        <v/>
      </c>
      <c r="E7489" s="15">
        <f>COUNTIF(tData[BezoekStart],"&lt;"&amp;($A7489+1/24))-COUNTIF(tData[BezoekEind],"&lt;="&amp;$A7489)</f>
        <v/>
      </c>
      <c r="F7489" s="15">
        <f>COUNTIF(tData[BezoekLangStart],"&lt;"&amp;($A7489+1/24))-COUNTIF(tData[BezoekLangEind],"&lt;="&amp;$A7489)</f>
        <v/>
      </c>
      <c r="G7489" s="15">
        <f>IF($D7489=1,$B7489*100+$C7489,-1)</f>
        <v/>
      </c>
      <c r="H7489" s="15">
        <f>IF($D7489=1,$B7489,-1)</f>
        <v/>
      </c>
      <c r="I7489" s="15">
        <f>IF($D7489=1,$C7489,-1)</f>
        <v/>
      </c>
    </row>
    <row r="7490">
      <c r="A7490" s="33" t="n">
        <v>45603.95833333334</v>
      </c>
      <c r="B7490" s="15">
        <f>WEEKDAY($A7490,2)</f>
        <v/>
      </c>
      <c r="C7490" s="15">
        <f>HOUR($A7490)</f>
        <v/>
      </c>
      <c r="D7490" s="15">
        <f>IF(AND($A7490&gt;=Instellingen!$B$6,$A7490&lt;Instellingen!$B$7),1,0)</f>
        <v/>
      </c>
      <c r="E7490" s="15">
        <f>COUNTIF(tData[BezoekStart],"&lt;"&amp;($A7490+1/24))-COUNTIF(tData[BezoekEind],"&lt;="&amp;$A7490)</f>
        <v/>
      </c>
      <c r="F7490" s="15">
        <f>COUNTIF(tData[BezoekLangStart],"&lt;"&amp;($A7490+1/24))-COUNTIF(tData[BezoekLangEind],"&lt;="&amp;$A7490)</f>
        <v/>
      </c>
      <c r="G7490" s="15">
        <f>IF($D7490=1,$B7490*100+$C7490,-1)</f>
        <v/>
      </c>
      <c r="H7490" s="15">
        <f>IF($D7490=1,$B7490,-1)</f>
        <v/>
      </c>
      <c r="I7490" s="15">
        <f>IF($D7490=1,$C7490,-1)</f>
        <v/>
      </c>
    </row>
    <row r="7491">
      <c r="A7491" s="33" t="n">
        <v>45604</v>
      </c>
      <c r="B7491" s="15">
        <f>WEEKDAY($A7491,2)</f>
        <v/>
      </c>
      <c r="C7491" s="15">
        <f>HOUR($A7491)</f>
        <v/>
      </c>
      <c r="D7491" s="15">
        <f>IF(AND($A7491&gt;=Instellingen!$B$6,$A7491&lt;Instellingen!$B$7),1,0)</f>
        <v/>
      </c>
      <c r="E7491" s="15">
        <f>COUNTIF(tData[BezoekStart],"&lt;"&amp;($A7491+1/24))-COUNTIF(tData[BezoekEind],"&lt;="&amp;$A7491)</f>
        <v/>
      </c>
      <c r="F7491" s="15">
        <f>COUNTIF(tData[BezoekLangStart],"&lt;"&amp;($A7491+1/24))-COUNTIF(tData[BezoekLangEind],"&lt;="&amp;$A7491)</f>
        <v/>
      </c>
      <c r="G7491" s="15">
        <f>IF($D7491=1,$B7491*100+$C7491,-1)</f>
        <v/>
      </c>
      <c r="H7491" s="15">
        <f>IF($D7491=1,$B7491,-1)</f>
        <v/>
      </c>
      <c r="I7491" s="15">
        <f>IF($D7491=1,$C7491,-1)</f>
        <v/>
      </c>
    </row>
    <row r="7492">
      <c r="A7492" s="33" t="n">
        <v>45604.04166666666</v>
      </c>
      <c r="B7492" s="15">
        <f>WEEKDAY($A7492,2)</f>
        <v/>
      </c>
      <c r="C7492" s="15">
        <f>HOUR($A7492)</f>
        <v/>
      </c>
      <c r="D7492" s="15">
        <f>IF(AND($A7492&gt;=Instellingen!$B$6,$A7492&lt;Instellingen!$B$7),1,0)</f>
        <v/>
      </c>
      <c r="E7492" s="15">
        <f>COUNTIF(tData[BezoekStart],"&lt;"&amp;($A7492+1/24))-COUNTIF(tData[BezoekEind],"&lt;="&amp;$A7492)</f>
        <v/>
      </c>
      <c r="F7492" s="15">
        <f>COUNTIF(tData[BezoekLangStart],"&lt;"&amp;($A7492+1/24))-COUNTIF(tData[BezoekLangEind],"&lt;="&amp;$A7492)</f>
        <v/>
      </c>
      <c r="G7492" s="15">
        <f>IF($D7492=1,$B7492*100+$C7492,-1)</f>
        <v/>
      </c>
      <c r="H7492" s="15">
        <f>IF($D7492=1,$B7492,-1)</f>
        <v/>
      </c>
      <c r="I7492" s="15">
        <f>IF($D7492=1,$C7492,-1)</f>
        <v/>
      </c>
    </row>
    <row r="7493">
      <c r="A7493" s="33" t="n">
        <v>45604.08333333334</v>
      </c>
      <c r="B7493" s="15">
        <f>WEEKDAY($A7493,2)</f>
        <v/>
      </c>
      <c r="C7493" s="15">
        <f>HOUR($A7493)</f>
        <v/>
      </c>
      <c r="D7493" s="15">
        <f>IF(AND($A7493&gt;=Instellingen!$B$6,$A7493&lt;Instellingen!$B$7),1,0)</f>
        <v/>
      </c>
      <c r="E7493" s="15">
        <f>COUNTIF(tData[BezoekStart],"&lt;"&amp;($A7493+1/24))-COUNTIF(tData[BezoekEind],"&lt;="&amp;$A7493)</f>
        <v/>
      </c>
      <c r="F7493" s="15">
        <f>COUNTIF(tData[BezoekLangStart],"&lt;"&amp;($A7493+1/24))-COUNTIF(tData[BezoekLangEind],"&lt;="&amp;$A7493)</f>
        <v/>
      </c>
      <c r="G7493" s="15">
        <f>IF($D7493=1,$B7493*100+$C7493,-1)</f>
        <v/>
      </c>
      <c r="H7493" s="15">
        <f>IF($D7493=1,$B7493,-1)</f>
        <v/>
      </c>
      <c r="I7493" s="15">
        <f>IF($D7493=1,$C7493,-1)</f>
        <v/>
      </c>
    </row>
    <row r="7494">
      <c r="A7494" s="33" t="n">
        <v>45604.125</v>
      </c>
      <c r="B7494" s="15">
        <f>WEEKDAY($A7494,2)</f>
        <v/>
      </c>
      <c r="C7494" s="15">
        <f>HOUR($A7494)</f>
        <v/>
      </c>
      <c r="D7494" s="15">
        <f>IF(AND($A7494&gt;=Instellingen!$B$6,$A7494&lt;Instellingen!$B$7),1,0)</f>
        <v/>
      </c>
      <c r="E7494" s="15">
        <f>COUNTIF(tData[BezoekStart],"&lt;"&amp;($A7494+1/24))-COUNTIF(tData[BezoekEind],"&lt;="&amp;$A7494)</f>
        <v/>
      </c>
      <c r="F7494" s="15">
        <f>COUNTIF(tData[BezoekLangStart],"&lt;"&amp;($A7494+1/24))-COUNTIF(tData[BezoekLangEind],"&lt;="&amp;$A7494)</f>
        <v/>
      </c>
      <c r="G7494" s="15">
        <f>IF($D7494=1,$B7494*100+$C7494,-1)</f>
        <v/>
      </c>
      <c r="H7494" s="15">
        <f>IF($D7494=1,$B7494,-1)</f>
        <v/>
      </c>
      <c r="I7494" s="15">
        <f>IF($D7494=1,$C7494,-1)</f>
        <v/>
      </c>
    </row>
    <row r="7495">
      <c r="A7495" s="33" t="n">
        <v>45604.16666666666</v>
      </c>
      <c r="B7495" s="15">
        <f>WEEKDAY($A7495,2)</f>
        <v/>
      </c>
      <c r="C7495" s="15">
        <f>HOUR($A7495)</f>
        <v/>
      </c>
      <c r="D7495" s="15">
        <f>IF(AND($A7495&gt;=Instellingen!$B$6,$A7495&lt;Instellingen!$B$7),1,0)</f>
        <v/>
      </c>
      <c r="E7495" s="15">
        <f>COUNTIF(tData[BezoekStart],"&lt;"&amp;($A7495+1/24))-COUNTIF(tData[BezoekEind],"&lt;="&amp;$A7495)</f>
        <v/>
      </c>
      <c r="F7495" s="15">
        <f>COUNTIF(tData[BezoekLangStart],"&lt;"&amp;($A7495+1/24))-COUNTIF(tData[BezoekLangEind],"&lt;="&amp;$A7495)</f>
        <v/>
      </c>
      <c r="G7495" s="15">
        <f>IF($D7495=1,$B7495*100+$C7495,-1)</f>
        <v/>
      </c>
      <c r="H7495" s="15">
        <f>IF($D7495=1,$B7495,-1)</f>
        <v/>
      </c>
      <c r="I7495" s="15">
        <f>IF($D7495=1,$C7495,-1)</f>
        <v/>
      </c>
    </row>
    <row r="7496">
      <c r="A7496" s="33" t="n">
        <v>45604.20833333334</v>
      </c>
      <c r="B7496" s="15">
        <f>WEEKDAY($A7496,2)</f>
        <v/>
      </c>
      <c r="C7496" s="15">
        <f>HOUR($A7496)</f>
        <v/>
      </c>
      <c r="D7496" s="15">
        <f>IF(AND($A7496&gt;=Instellingen!$B$6,$A7496&lt;Instellingen!$B$7),1,0)</f>
        <v/>
      </c>
      <c r="E7496" s="15">
        <f>COUNTIF(tData[BezoekStart],"&lt;"&amp;($A7496+1/24))-COUNTIF(tData[BezoekEind],"&lt;="&amp;$A7496)</f>
        <v/>
      </c>
      <c r="F7496" s="15">
        <f>COUNTIF(tData[BezoekLangStart],"&lt;"&amp;($A7496+1/24))-COUNTIF(tData[BezoekLangEind],"&lt;="&amp;$A7496)</f>
        <v/>
      </c>
      <c r="G7496" s="15">
        <f>IF($D7496=1,$B7496*100+$C7496,-1)</f>
        <v/>
      </c>
      <c r="H7496" s="15">
        <f>IF($D7496=1,$B7496,-1)</f>
        <v/>
      </c>
      <c r="I7496" s="15">
        <f>IF($D7496=1,$C7496,-1)</f>
        <v/>
      </c>
    </row>
    <row r="7497">
      <c r="A7497" s="33" t="n">
        <v>45604.25</v>
      </c>
      <c r="B7497" s="15">
        <f>WEEKDAY($A7497,2)</f>
        <v/>
      </c>
      <c r="C7497" s="15">
        <f>HOUR($A7497)</f>
        <v/>
      </c>
      <c r="D7497" s="15">
        <f>IF(AND($A7497&gt;=Instellingen!$B$6,$A7497&lt;Instellingen!$B$7),1,0)</f>
        <v/>
      </c>
      <c r="E7497" s="15">
        <f>COUNTIF(tData[BezoekStart],"&lt;"&amp;($A7497+1/24))-COUNTIF(tData[BezoekEind],"&lt;="&amp;$A7497)</f>
        <v/>
      </c>
      <c r="F7497" s="15">
        <f>COUNTIF(tData[BezoekLangStart],"&lt;"&amp;($A7497+1/24))-COUNTIF(tData[BezoekLangEind],"&lt;="&amp;$A7497)</f>
        <v/>
      </c>
      <c r="G7497" s="15">
        <f>IF($D7497=1,$B7497*100+$C7497,-1)</f>
        <v/>
      </c>
      <c r="H7497" s="15">
        <f>IF($D7497=1,$B7497,-1)</f>
        <v/>
      </c>
      <c r="I7497" s="15">
        <f>IF($D7497=1,$C7497,-1)</f>
        <v/>
      </c>
    </row>
    <row r="7498">
      <c r="A7498" s="33" t="n">
        <v>45604.29166666666</v>
      </c>
      <c r="B7498" s="15">
        <f>WEEKDAY($A7498,2)</f>
        <v/>
      </c>
      <c r="C7498" s="15">
        <f>HOUR($A7498)</f>
        <v/>
      </c>
      <c r="D7498" s="15">
        <f>IF(AND($A7498&gt;=Instellingen!$B$6,$A7498&lt;Instellingen!$B$7),1,0)</f>
        <v/>
      </c>
      <c r="E7498" s="15">
        <f>COUNTIF(tData[BezoekStart],"&lt;"&amp;($A7498+1/24))-COUNTIF(tData[BezoekEind],"&lt;="&amp;$A7498)</f>
        <v/>
      </c>
      <c r="F7498" s="15">
        <f>COUNTIF(tData[BezoekLangStart],"&lt;"&amp;($A7498+1/24))-COUNTIF(tData[BezoekLangEind],"&lt;="&amp;$A7498)</f>
        <v/>
      </c>
      <c r="G7498" s="15">
        <f>IF($D7498=1,$B7498*100+$C7498,-1)</f>
        <v/>
      </c>
      <c r="H7498" s="15">
        <f>IF($D7498=1,$B7498,-1)</f>
        <v/>
      </c>
      <c r="I7498" s="15">
        <f>IF($D7498=1,$C7498,-1)</f>
        <v/>
      </c>
    </row>
    <row r="7499">
      <c r="A7499" s="33" t="n">
        <v>45604.33333333334</v>
      </c>
      <c r="B7499" s="15">
        <f>WEEKDAY($A7499,2)</f>
        <v/>
      </c>
      <c r="C7499" s="15">
        <f>HOUR($A7499)</f>
        <v/>
      </c>
      <c r="D7499" s="15">
        <f>IF(AND($A7499&gt;=Instellingen!$B$6,$A7499&lt;Instellingen!$B$7),1,0)</f>
        <v/>
      </c>
      <c r="E7499" s="15">
        <f>COUNTIF(tData[BezoekStart],"&lt;"&amp;($A7499+1/24))-COUNTIF(tData[BezoekEind],"&lt;="&amp;$A7499)</f>
        <v/>
      </c>
      <c r="F7499" s="15">
        <f>COUNTIF(tData[BezoekLangStart],"&lt;"&amp;($A7499+1/24))-COUNTIF(tData[BezoekLangEind],"&lt;="&amp;$A7499)</f>
        <v/>
      </c>
      <c r="G7499" s="15">
        <f>IF($D7499=1,$B7499*100+$C7499,-1)</f>
        <v/>
      </c>
      <c r="H7499" s="15">
        <f>IF($D7499=1,$B7499,-1)</f>
        <v/>
      </c>
      <c r="I7499" s="15">
        <f>IF($D7499=1,$C7499,-1)</f>
        <v/>
      </c>
    </row>
    <row r="7500">
      <c r="A7500" s="33" t="n">
        <v>45604.375</v>
      </c>
      <c r="B7500" s="15">
        <f>WEEKDAY($A7500,2)</f>
        <v/>
      </c>
      <c r="C7500" s="15">
        <f>HOUR($A7500)</f>
        <v/>
      </c>
      <c r="D7500" s="15">
        <f>IF(AND($A7500&gt;=Instellingen!$B$6,$A7500&lt;Instellingen!$B$7),1,0)</f>
        <v/>
      </c>
      <c r="E7500" s="15">
        <f>COUNTIF(tData[BezoekStart],"&lt;"&amp;($A7500+1/24))-COUNTIF(tData[BezoekEind],"&lt;="&amp;$A7500)</f>
        <v/>
      </c>
      <c r="F7500" s="15">
        <f>COUNTIF(tData[BezoekLangStart],"&lt;"&amp;($A7500+1/24))-COUNTIF(tData[BezoekLangEind],"&lt;="&amp;$A7500)</f>
        <v/>
      </c>
      <c r="G7500" s="15">
        <f>IF($D7500=1,$B7500*100+$C7500,-1)</f>
        <v/>
      </c>
      <c r="H7500" s="15">
        <f>IF($D7500=1,$B7500,-1)</f>
        <v/>
      </c>
      <c r="I7500" s="15">
        <f>IF($D7500=1,$C7500,-1)</f>
        <v/>
      </c>
    </row>
    <row r="7501">
      <c r="A7501" s="33" t="n">
        <v>45604.41666666666</v>
      </c>
      <c r="B7501" s="15">
        <f>WEEKDAY($A7501,2)</f>
        <v/>
      </c>
      <c r="C7501" s="15">
        <f>HOUR($A7501)</f>
        <v/>
      </c>
      <c r="D7501" s="15">
        <f>IF(AND($A7501&gt;=Instellingen!$B$6,$A7501&lt;Instellingen!$B$7),1,0)</f>
        <v/>
      </c>
      <c r="E7501" s="15">
        <f>COUNTIF(tData[BezoekStart],"&lt;"&amp;($A7501+1/24))-COUNTIF(tData[BezoekEind],"&lt;="&amp;$A7501)</f>
        <v/>
      </c>
      <c r="F7501" s="15">
        <f>COUNTIF(tData[BezoekLangStart],"&lt;"&amp;($A7501+1/24))-COUNTIF(tData[BezoekLangEind],"&lt;="&amp;$A7501)</f>
        <v/>
      </c>
      <c r="G7501" s="15">
        <f>IF($D7501=1,$B7501*100+$C7501,-1)</f>
        <v/>
      </c>
      <c r="H7501" s="15">
        <f>IF($D7501=1,$B7501,-1)</f>
        <v/>
      </c>
      <c r="I7501" s="15">
        <f>IF($D7501=1,$C7501,-1)</f>
        <v/>
      </c>
    </row>
    <row r="7502">
      <c r="A7502" s="33" t="n">
        <v>45604.45833333334</v>
      </c>
      <c r="B7502" s="15">
        <f>WEEKDAY($A7502,2)</f>
        <v/>
      </c>
      <c r="C7502" s="15">
        <f>HOUR($A7502)</f>
        <v/>
      </c>
      <c r="D7502" s="15">
        <f>IF(AND($A7502&gt;=Instellingen!$B$6,$A7502&lt;Instellingen!$B$7),1,0)</f>
        <v/>
      </c>
      <c r="E7502" s="15">
        <f>COUNTIF(tData[BezoekStart],"&lt;"&amp;($A7502+1/24))-COUNTIF(tData[BezoekEind],"&lt;="&amp;$A7502)</f>
        <v/>
      </c>
      <c r="F7502" s="15">
        <f>COUNTIF(tData[BezoekLangStart],"&lt;"&amp;($A7502+1/24))-COUNTIF(tData[BezoekLangEind],"&lt;="&amp;$A7502)</f>
        <v/>
      </c>
      <c r="G7502" s="15">
        <f>IF($D7502=1,$B7502*100+$C7502,-1)</f>
        <v/>
      </c>
      <c r="H7502" s="15">
        <f>IF($D7502=1,$B7502,-1)</f>
        <v/>
      </c>
      <c r="I7502" s="15">
        <f>IF($D7502=1,$C7502,-1)</f>
        <v/>
      </c>
    </row>
    <row r="7503">
      <c r="A7503" s="33" t="n">
        <v>45604.5</v>
      </c>
      <c r="B7503" s="15">
        <f>WEEKDAY($A7503,2)</f>
        <v/>
      </c>
      <c r="C7503" s="15">
        <f>HOUR($A7503)</f>
        <v/>
      </c>
      <c r="D7503" s="15">
        <f>IF(AND($A7503&gt;=Instellingen!$B$6,$A7503&lt;Instellingen!$B$7),1,0)</f>
        <v/>
      </c>
      <c r="E7503" s="15">
        <f>COUNTIF(tData[BezoekStart],"&lt;"&amp;($A7503+1/24))-COUNTIF(tData[BezoekEind],"&lt;="&amp;$A7503)</f>
        <v/>
      </c>
      <c r="F7503" s="15">
        <f>COUNTIF(tData[BezoekLangStart],"&lt;"&amp;($A7503+1/24))-COUNTIF(tData[BezoekLangEind],"&lt;="&amp;$A7503)</f>
        <v/>
      </c>
      <c r="G7503" s="15">
        <f>IF($D7503=1,$B7503*100+$C7503,-1)</f>
        <v/>
      </c>
      <c r="H7503" s="15">
        <f>IF($D7503=1,$B7503,-1)</f>
        <v/>
      </c>
      <c r="I7503" s="15">
        <f>IF($D7503=1,$C7503,-1)</f>
        <v/>
      </c>
    </row>
    <row r="7504">
      <c r="A7504" s="33" t="n">
        <v>45604.54166666666</v>
      </c>
      <c r="B7504" s="15">
        <f>WEEKDAY($A7504,2)</f>
        <v/>
      </c>
      <c r="C7504" s="15">
        <f>HOUR($A7504)</f>
        <v/>
      </c>
      <c r="D7504" s="15">
        <f>IF(AND($A7504&gt;=Instellingen!$B$6,$A7504&lt;Instellingen!$B$7),1,0)</f>
        <v/>
      </c>
      <c r="E7504" s="15">
        <f>COUNTIF(tData[BezoekStart],"&lt;"&amp;($A7504+1/24))-COUNTIF(tData[BezoekEind],"&lt;="&amp;$A7504)</f>
        <v/>
      </c>
      <c r="F7504" s="15">
        <f>COUNTIF(tData[BezoekLangStart],"&lt;"&amp;($A7504+1/24))-COUNTIF(tData[BezoekLangEind],"&lt;="&amp;$A7504)</f>
        <v/>
      </c>
      <c r="G7504" s="15">
        <f>IF($D7504=1,$B7504*100+$C7504,-1)</f>
        <v/>
      </c>
      <c r="H7504" s="15">
        <f>IF($D7504=1,$B7504,-1)</f>
        <v/>
      </c>
      <c r="I7504" s="15">
        <f>IF($D7504=1,$C7504,-1)</f>
        <v/>
      </c>
    </row>
    <row r="7505">
      <c r="A7505" s="33" t="n">
        <v>45604.58333333334</v>
      </c>
      <c r="B7505" s="15">
        <f>WEEKDAY($A7505,2)</f>
        <v/>
      </c>
      <c r="C7505" s="15">
        <f>HOUR($A7505)</f>
        <v/>
      </c>
      <c r="D7505" s="15">
        <f>IF(AND($A7505&gt;=Instellingen!$B$6,$A7505&lt;Instellingen!$B$7),1,0)</f>
        <v/>
      </c>
      <c r="E7505" s="15">
        <f>COUNTIF(tData[BezoekStart],"&lt;"&amp;($A7505+1/24))-COUNTIF(tData[BezoekEind],"&lt;="&amp;$A7505)</f>
        <v/>
      </c>
      <c r="F7505" s="15">
        <f>COUNTIF(tData[BezoekLangStart],"&lt;"&amp;($A7505+1/24))-COUNTIF(tData[BezoekLangEind],"&lt;="&amp;$A7505)</f>
        <v/>
      </c>
      <c r="G7505" s="15">
        <f>IF($D7505=1,$B7505*100+$C7505,-1)</f>
        <v/>
      </c>
      <c r="H7505" s="15">
        <f>IF($D7505=1,$B7505,-1)</f>
        <v/>
      </c>
      <c r="I7505" s="15">
        <f>IF($D7505=1,$C7505,-1)</f>
        <v/>
      </c>
    </row>
    <row r="7506">
      <c r="A7506" s="33" t="n">
        <v>45604.625</v>
      </c>
      <c r="B7506" s="15">
        <f>WEEKDAY($A7506,2)</f>
        <v/>
      </c>
      <c r="C7506" s="15">
        <f>HOUR($A7506)</f>
        <v/>
      </c>
      <c r="D7506" s="15">
        <f>IF(AND($A7506&gt;=Instellingen!$B$6,$A7506&lt;Instellingen!$B$7),1,0)</f>
        <v/>
      </c>
      <c r="E7506" s="15">
        <f>COUNTIF(tData[BezoekStart],"&lt;"&amp;($A7506+1/24))-COUNTIF(tData[BezoekEind],"&lt;="&amp;$A7506)</f>
        <v/>
      </c>
      <c r="F7506" s="15">
        <f>COUNTIF(tData[BezoekLangStart],"&lt;"&amp;($A7506+1/24))-COUNTIF(tData[BezoekLangEind],"&lt;="&amp;$A7506)</f>
        <v/>
      </c>
      <c r="G7506" s="15">
        <f>IF($D7506=1,$B7506*100+$C7506,-1)</f>
        <v/>
      </c>
      <c r="H7506" s="15">
        <f>IF($D7506=1,$B7506,-1)</f>
        <v/>
      </c>
      <c r="I7506" s="15">
        <f>IF($D7506=1,$C7506,-1)</f>
        <v/>
      </c>
    </row>
    <row r="7507">
      <c r="A7507" s="33" t="n">
        <v>45604.66666666666</v>
      </c>
      <c r="B7507" s="15">
        <f>WEEKDAY($A7507,2)</f>
        <v/>
      </c>
      <c r="C7507" s="15">
        <f>HOUR($A7507)</f>
        <v/>
      </c>
      <c r="D7507" s="15">
        <f>IF(AND($A7507&gt;=Instellingen!$B$6,$A7507&lt;Instellingen!$B$7),1,0)</f>
        <v/>
      </c>
      <c r="E7507" s="15">
        <f>COUNTIF(tData[BezoekStart],"&lt;"&amp;($A7507+1/24))-COUNTIF(tData[BezoekEind],"&lt;="&amp;$A7507)</f>
        <v/>
      </c>
      <c r="F7507" s="15">
        <f>COUNTIF(tData[BezoekLangStart],"&lt;"&amp;($A7507+1/24))-COUNTIF(tData[BezoekLangEind],"&lt;="&amp;$A7507)</f>
        <v/>
      </c>
      <c r="G7507" s="15">
        <f>IF($D7507=1,$B7507*100+$C7507,-1)</f>
        <v/>
      </c>
      <c r="H7507" s="15">
        <f>IF($D7507=1,$B7507,-1)</f>
        <v/>
      </c>
      <c r="I7507" s="15">
        <f>IF($D7507=1,$C7507,-1)</f>
        <v/>
      </c>
    </row>
    <row r="7508">
      <c r="A7508" s="33" t="n">
        <v>45604.70833333334</v>
      </c>
      <c r="B7508" s="15">
        <f>WEEKDAY($A7508,2)</f>
        <v/>
      </c>
      <c r="C7508" s="15">
        <f>HOUR($A7508)</f>
        <v/>
      </c>
      <c r="D7508" s="15">
        <f>IF(AND($A7508&gt;=Instellingen!$B$6,$A7508&lt;Instellingen!$B$7),1,0)</f>
        <v/>
      </c>
      <c r="E7508" s="15">
        <f>COUNTIF(tData[BezoekStart],"&lt;"&amp;($A7508+1/24))-COUNTIF(tData[BezoekEind],"&lt;="&amp;$A7508)</f>
        <v/>
      </c>
      <c r="F7508" s="15">
        <f>COUNTIF(tData[BezoekLangStart],"&lt;"&amp;($A7508+1/24))-COUNTIF(tData[BezoekLangEind],"&lt;="&amp;$A7508)</f>
        <v/>
      </c>
      <c r="G7508" s="15">
        <f>IF($D7508=1,$B7508*100+$C7508,-1)</f>
        <v/>
      </c>
      <c r="H7508" s="15">
        <f>IF($D7508=1,$B7508,-1)</f>
        <v/>
      </c>
      <c r="I7508" s="15">
        <f>IF($D7508=1,$C7508,-1)</f>
        <v/>
      </c>
    </row>
    <row r="7509">
      <c r="A7509" s="33" t="n">
        <v>45604.75</v>
      </c>
      <c r="B7509" s="15">
        <f>WEEKDAY($A7509,2)</f>
        <v/>
      </c>
      <c r="C7509" s="15">
        <f>HOUR($A7509)</f>
        <v/>
      </c>
      <c r="D7509" s="15">
        <f>IF(AND($A7509&gt;=Instellingen!$B$6,$A7509&lt;Instellingen!$B$7),1,0)</f>
        <v/>
      </c>
      <c r="E7509" s="15">
        <f>COUNTIF(tData[BezoekStart],"&lt;"&amp;($A7509+1/24))-COUNTIF(tData[BezoekEind],"&lt;="&amp;$A7509)</f>
        <v/>
      </c>
      <c r="F7509" s="15">
        <f>COUNTIF(tData[BezoekLangStart],"&lt;"&amp;($A7509+1/24))-COUNTIF(tData[BezoekLangEind],"&lt;="&amp;$A7509)</f>
        <v/>
      </c>
      <c r="G7509" s="15">
        <f>IF($D7509=1,$B7509*100+$C7509,-1)</f>
        <v/>
      </c>
      <c r="H7509" s="15">
        <f>IF($D7509=1,$B7509,-1)</f>
        <v/>
      </c>
      <c r="I7509" s="15">
        <f>IF($D7509=1,$C7509,-1)</f>
        <v/>
      </c>
    </row>
    <row r="7510">
      <c r="A7510" s="33" t="n">
        <v>45604.79166666666</v>
      </c>
      <c r="B7510" s="15">
        <f>WEEKDAY($A7510,2)</f>
        <v/>
      </c>
      <c r="C7510" s="15">
        <f>HOUR($A7510)</f>
        <v/>
      </c>
      <c r="D7510" s="15">
        <f>IF(AND($A7510&gt;=Instellingen!$B$6,$A7510&lt;Instellingen!$B$7),1,0)</f>
        <v/>
      </c>
      <c r="E7510" s="15">
        <f>COUNTIF(tData[BezoekStart],"&lt;"&amp;($A7510+1/24))-COUNTIF(tData[BezoekEind],"&lt;="&amp;$A7510)</f>
        <v/>
      </c>
      <c r="F7510" s="15">
        <f>COUNTIF(tData[BezoekLangStart],"&lt;"&amp;($A7510+1/24))-COUNTIF(tData[BezoekLangEind],"&lt;="&amp;$A7510)</f>
        <v/>
      </c>
      <c r="G7510" s="15">
        <f>IF($D7510=1,$B7510*100+$C7510,-1)</f>
        <v/>
      </c>
      <c r="H7510" s="15">
        <f>IF($D7510=1,$B7510,-1)</f>
        <v/>
      </c>
      <c r="I7510" s="15">
        <f>IF($D7510=1,$C7510,-1)</f>
        <v/>
      </c>
    </row>
    <row r="7511">
      <c r="A7511" s="33" t="n">
        <v>45604.83333333334</v>
      </c>
      <c r="B7511" s="15">
        <f>WEEKDAY($A7511,2)</f>
        <v/>
      </c>
      <c r="C7511" s="15">
        <f>HOUR($A7511)</f>
        <v/>
      </c>
      <c r="D7511" s="15">
        <f>IF(AND($A7511&gt;=Instellingen!$B$6,$A7511&lt;Instellingen!$B$7),1,0)</f>
        <v/>
      </c>
      <c r="E7511" s="15">
        <f>COUNTIF(tData[BezoekStart],"&lt;"&amp;($A7511+1/24))-COUNTIF(tData[BezoekEind],"&lt;="&amp;$A7511)</f>
        <v/>
      </c>
      <c r="F7511" s="15">
        <f>COUNTIF(tData[BezoekLangStart],"&lt;"&amp;($A7511+1/24))-COUNTIF(tData[BezoekLangEind],"&lt;="&amp;$A7511)</f>
        <v/>
      </c>
      <c r="G7511" s="15">
        <f>IF($D7511=1,$B7511*100+$C7511,-1)</f>
        <v/>
      </c>
      <c r="H7511" s="15">
        <f>IF($D7511=1,$B7511,-1)</f>
        <v/>
      </c>
      <c r="I7511" s="15">
        <f>IF($D7511=1,$C7511,-1)</f>
        <v/>
      </c>
    </row>
    <row r="7512">
      <c r="A7512" s="33" t="n">
        <v>45604.875</v>
      </c>
      <c r="B7512" s="15">
        <f>WEEKDAY($A7512,2)</f>
        <v/>
      </c>
      <c r="C7512" s="15">
        <f>HOUR($A7512)</f>
        <v/>
      </c>
      <c r="D7512" s="15">
        <f>IF(AND($A7512&gt;=Instellingen!$B$6,$A7512&lt;Instellingen!$B$7),1,0)</f>
        <v/>
      </c>
      <c r="E7512" s="15">
        <f>COUNTIF(tData[BezoekStart],"&lt;"&amp;($A7512+1/24))-COUNTIF(tData[BezoekEind],"&lt;="&amp;$A7512)</f>
        <v/>
      </c>
      <c r="F7512" s="15">
        <f>COUNTIF(tData[BezoekLangStart],"&lt;"&amp;($A7512+1/24))-COUNTIF(tData[BezoekLangEind],"&lt;="&amp;$A7512)</f>
        <v/>
      </c>
      <c r="G7512" s="15">
        <f>IF($D7512=1,$B7512*100+$C7512,-1)</f>
        <v/>
      </c>
      <c r="H7512" s="15">
        <f>IF($D7512=1,$B7512,-1)</f>
        <v/>
      </c>
      <c r="I7512" s="15">
        <f>IF($D7512=1,$C7512,-1)</f>
        <v/>
      </c>
    </row>
    <row r="7513">
      <c r="A7513" s="33" t="n">
        <v>45604.91666666666</v>
      </c>
      <c r="B7513" s="15">
        <f>WEEKDAY($A7513,2)</f>
        <v/>
      </c>
      <c r="C7513" s="15">
        <f>HOUR($A7513)</f>
        <v/>
      </c>
      <c r="D7513" s="15">
        <f>IF(AND($A7513&gt;=Instellingen!$B$6,$A7513&lt;Instellingen!$B$7),1,0)</f>
        <v/>
      </c>
      <c r="E7513" s="15">
        <f>COUNTIF(tData[BezoekStart],"&lt;"&amp;($A7513+1/24))-COUNTIF(tData[BezoekEind],"&lt;="&amp;$A7513)</f>
        <v/>
      </c>
      <c r="F7513" s="15">
        <f>COUNTIF(tData[BezoekLangStart],"&lt;"&amp;($A7513+1/24))-COUNTIF(tData[BezoekLangEind],"&lt;="&amp;$A7513)</f>
        <v/>
      </c>
      <c r="G7513" s="15">
        <f>IF($D7513=1,$B7513*100+$C7513,-1)</f>
        <v/>
      </c>
      <c r="H7513" s="15">
        <f>IF($D7513=1,$B7513,-1)</f>
        <v/>
      </c>
      <c r="I7513" s="15">
        <f>IF($D7513=1,$C7513,-1)</f>
        <v/>
      </c>
    </row>
    <row r="7514">
      <c r="A7514" s="33" t="n">
        <v>45604.95833333334</v>
      </c>
      <c r="B7514" s="15">
        <f>WEEKDAY($A7514,2)</f>
        <v/>
      </c>
      <c r="C7514" s="15">
        <f>HOUR($A7514)</f>
        <v/>
      </c>
      <c r="D7514" s="15">
        <f>IF(AND($A7514&gt;=Instellingen!$B$6,$A7514&lt;Instellingen!$B$7),1,0)</f>
        <v/>
      </c>
      <c r="E7514" s="15">
        <f>COUNTIF(tData[BezoekStart],"&lt;"&amp;($A7514+1/24))-COUNTIF(tData[BezoekEind],"&lt;="&amp;$A7514)</f>
        <v/>
      </c>
      <c r="F7514" s="15">
        <f>COUNTIF(tData[BezoekLangStart],"&lt;"&amp;($A7514+1/24))-COUNTIF(tData[BezoekLangEind],"&lt;="&amp;$A7514)</f>
        <v/>
      </c>
      <c r="G7514" s="15">
        <f>IF($D7514=1,$B7514*100+$C7514,-1)</f>
        <v/>
      </c>
      <c r="H7514" s="15">
        <f>IF($D7514=1,$B7514,-1)</f>
        <v/>
      </c>
      <c r="I7514" s="15">
        <f>IF($D7514=1,$C7514,-1)</f>
        <v/>
      </c>
    </row>
    <row r="7515">
      <c r="A7515" s="33" t="n">
        <v>45605</v>
      </c>
      <c r="B7515" s="15">
        <f>WEEKDAY($A7515,2)</f>
        <v/>
      </c>
      <c r="C7515" s="15">
        <f>HOUR($A7515)</f>
        <v/>
      </c>
      <c r="D7515" s="15">
        <f>IF(AND($A7515&gt;=Instellingen!$B$6,$A7515&lt;Instellingen!$B$7),1,0)</f>
        <v/>
      </c>
      <c r="E7515" s="15">
        <f>COUNTIF(tData[BezoekStart],"&lt;"&amp;($A7515+1/24))-COUNTIF(tData[BezoekEind],"&lt;="&amp;$A7515)</f>
        <v/>
      </c>
      <c r="F7515" s="15">
        <f>COUNTIF(tData[BezoekLangStart],"&lt;"&amp;($A7515+1/24))-COUNTIF(tData[BezoekLangEind],"&lt;="&amp;$A7515)</f>
        <v/>
      </c>
      <c r="G7515" s="15">
        <f>IF($D7515=1,$B7515*100+$C7515,-1)</f>
        <v/>
      </c>
      <c r="H7515" s="15">
        <f>IF($D7515=1,$B7515,-1)</f>
        <v/>
      </c>
      <c r="I7515" s="15">
        <f>IF($D7515=1,$C7515,-1)</f>
        <v/>
      </c>
    </row>
    <row r="7516">
      <c r="A7516" s="33" t="n">
        <v>45605.04166666666</v>
      </c>
      <c r="B7516" s="15">
        <f>WEEKDAY($A7516,2)</f>
        <v/>
      </c>
      <c r="C7516" s="15">
        <f>HOUR($A7516)</f>
        <v/>
      </c>
      <c r="D7516" s="15">
        <f>IF(AND($A7516&gt;=Instellingen!$B$6,$A7516&lt;Instellingen!$B$7),1,0)</f>
        <v/>
      </c>
      <c r="E7516" s="15">
        <f>COUNTIF(tData[BezoekStart],"&lt;"&amp;($A7516+1/24))-COUNTIF(tData[BezoekEind],"&lt;="&amp;$A7516)</f>
        <v/>
      </c>
      <c r="F7516" s="15">
        <f>COUNTIF(tData[BezoekLangStart],"&lt;"&amp;($A7516+1/24))-COUNTIF(tData[BezoekLangEind],"&lt;="&amp;$A7516)</f>
        <v/>
      </c>
      <c r="G7516" s="15">
        <f>IF($D7516=1,$B7516*100+$C7516,-1)</f>
        <v/>
      </c>
      <c r="H7516" s="15">
        <f>IF($D7516=1,$B7516,-1)</f>
        <v/>
      </c>
      <c r="I7516" s="15">
        <f>IF($D7516=1,$C7516,-1)</f>
        <v/>
      </c>
    </row>
    <row r="7517">
      <c r="A7517" s="33" t="n">
        <v>45605.08333333334</v>
      </c>
      <c r="B7517" s="15">
        <f>WEEKDAY($A7517,2)</f>
        <v/>
      </c>
      <c r="C7517" s="15">
        <f>HOUR($A7517)</f>
        <v/>
      </c>
      <c r="D7517" s="15">
        <f>IF(AND($A7517&gt;=Instellingen!$B$6,$A7517&lt;Instellingen!$B$7),1,0)</f>
        <v/>
      </c>
      <c r="E7517" s="15">
        <f>COUNTIF(tData[BezoekStart],"&lt;"&amp;($A7517+1/24))-COUNTIF(tData[BezoekEind],"&lt;="&amp;$A7517)</f>
        <v/>
      </c>
      <c r="F7517" s="15">
        <f>COUNTIF(tData[BezoekLangStart],"&lt;"&amp;($A7517+1/24))-COUNTIF(tData[BezoekLangEind],"&lt;="&amp;$A7517)</f>
        <v/>
      </c>
      <c r="G7517" s="15">
        <f>IF($D7517=1,$B7517*100+$C7517,-1)</f>
        <v/>
      </c>
      <c r="H7517" s="15">
        <f>IF($D7517=1,$B7517,-1)</f>
        <v/>
      </c>
      <c r="I7517" s="15">
        <f>IF($D7517=1,$C7517,-1)</f>
        <v/>
      </c>
    </row>
    <row r="7518">
      <c r="A7518" s="33" t="n">
        <v>45605.125</v>
      </c>
      <c r="B7518" s="15">
        <f>WEEKDAY($A7518,2)</f>
        <v/>
      </c>
      <c r="C7518" s="15">
        <f>HOUR($A7518)</f>
        <v/>
      </c>
      <c r="D7518" s="15">
        <f>IF(AND($A7518&gt;=Instellingen!$B$6,$A7518&lt;Instellingen!$B$7),1,0)</f>
        <v/>
      </c>
      <c r="E7518" s="15">
        <f>COUNTIF(tData[BezoekStart],"&lt;"&amp;($A7518+1/24))-COUNTIF(tData[BezoekEind],"&lt;="&amp;$A7518)</f>
        <v/>
      </c>
      <c r="F7518" s="15">
        <f>COUNTIF(tData[BezoekLangStart],"&lt;"&amp;($A7518+1/24))-COUNTIF(tData[BezoekLangEind],"&lt;="&amp;$A7518)</f>
        <v/>
      </c>
      <c r="G7518" s="15">
        <f>IF($D7518=1,$B7518*100+$C7518,-1)</f>
        <v/>
      </c>
      <c r="H7518" s="15">
        <f>IF($D7518=1,$B7518,-1)</f>
        <v/>
      </c>
      <c r="I7518" s="15">
        <f>IF($D7518=1,$C7518,-1)</f>
        <v/>
      </c>
    </row>
    <row r="7519">
      <c r="A7519" s="33" t="n">
        <v>45605.16666666666</v>
      </c>
      <c r="B7519" s="15">
        <f>WEEKDAY($A7519,2)</f>
        <v/>
      </c>
      <c r="C7519" s="15">
        <f>HOUR($A7519)</f>
        <v/>
      </c>
      <c r="D7519" s="15">
        <f>IF(AND($A7519&gt;=Instellingen!$B$6,$A7519&lt;Instellingen!$B$7),1,0)</f>
        <v/>
      </c>
      <c r="E7519" s="15">
        <f>COUNTIF(tData[BezoekStart],"&lt;"&amp;($A7519+1/24))-COUNTIF(tData[BezoekEind],"&lt;="&amp;$A7519)</f>
        <v/>
      </c>
      <c r="F7519" s="15">
        <f>COUNTIF(tData[BezoekLangStart],"&lt;"&amp;($A7519+1/24))-COUNTIF(tData[BezoekLangEind],"&lt;="&amp;$A7519)</f>
        <v/>
      </c>
      <c r="G7519" s="15">
        <f>IF($D7519=1,$B7519*100+$C7519,-1)</f>
        <v/>
      </c>
      <c r="H7519" s="15">
        <f>IF($D7519=1,$B7519,-1)</f>
        <v/>
      </c>
      <c r="I7519" s="15">
        <f>IF($D7519=1,$C7519,-1)</f>
        <v/>
      </c>
    </row>
    <row r="7520">
      <c r="A7520" s="33" t="n">
        <v>45605.20833333334</v>
      </c>
      <c r="B7520" s="15">
        <f>WEEKDAY($A7520,2)</f>
        <v/>
      </c>
      <c r="C7520" s="15">
        <f>HOUR($A7520)</f>
        <v/>
      </c>
      <c r="D7520" s="15">
        <f>IF(AND($A7520&gt;=Instellingen!$B$6,$A7520&lt;Instellingen!$B$7),1,0)</f>
        <v/>
      </c>
      <c r="E7520" s="15">
        <f>COUNTIF(tData[BezoekStart],"&lt;"&amp;($A7520+1/24))-COUNTIF(tData[BezoekEind],"&lt;="&amp;$A7520)</f>
        <v/>
      </c>
      <c r="F7520" s="15">
        <f>COUNTIF(tData[BezoekLangStart],"&lt;"&amp;($A7520+1/24))-COUNTIF(tData[BezoekLangEind],"&lt;="&amp;$A7520)</f>
        <v/>
      </c>
      <c r="G7520" s="15">
        <f>IF($D7520=1,$B7520*100+$C7520,-1)</f>
        <v/>
      </c>
      <c r="H7520" s="15">
        <f>IF($D7520=1,$B7520,-1)</f>
        <v/>
      </c>
      <c r="I7520" s="15">
        <f>IF($D7520=1,$C7520,-1)</f>
        <v/>
      </c>
    </row>
    <row r="7521">
      <c r="A7521" s="33" t="n">
        <v>45605.25</v>
      </c>
      <c r="B7521" s="15">
        <f>WEEKDAY($A7521,2)</f>
        <v/>
      </c>
      <c r="C7521" s="15">
        <f>HOUR($A7521)</f>
        <v/>
      </c>
      <c r="D7521" s="15">
        <f>IF(AND($A7521&gt;=Instellingen!$B$6,$A7521&lt;Instellingen!$B$7),1,0)</f>
        <v/>
      </c>
      <c r="E7521" s="15">
        <f>COUNTIF(tData[BezoekStart],"&lt;"&amp;($A7521+1/24))-COUNTIF(tData[BezoekEind],"&lt;="&amp;$A7521)</f>
        <v/>
      </c>
      <c r="F7521" s="15">
        <f>COUNTIF(tData[BezoekLangStart],"&lt;"&amp;($A7521+1/24))-COUNTIF(tData[BezoekLangEind],"&lt;="&amp;$A7521)</f>
        <v/>
      </c>
      <c r="G7521" s="15">
        <f>IF($D7521=1,$B7521*100+$C7521,-1)</f>
        <v/>
      </c>
      <c r="H7521" s="15">
        <f>IF($D7521=1,$B7521,-1)</f>
        <v/>
      </c>
      <c r="I7521" s="15">
        <f>IF($D7521=1,$C7521,-1)</f>
        <v/>
      </c>
    </row>
    <row r="7522">
      <c r="A7522" s="33" t="n">
        <v>45605.29166666666</v>
      </c>
      <c r="B7522" s="15">
        <f>WEEKDAY($A7522,2)</f>
        <v/>
      </c>
      <c r="C7522" s="15">
        <f>HOUR($A7522)</f>
        <v/>
      </c>
      <c r="D7522" s="15">
        <f>IF(AND($A7522&gt;=Instellingen!$B$6,$A7522&lt;Instellingen!$B$7),1,0)</f>
        <v/>
      </c>
      <c r="E7522" s="15">
        <f>COUNTIF(tData[BezoekStart],"&lt;"&amp;($A7522+1/24))-COUNTIF(tData[BezoekEind],"&lt;="&amp;$A7522)</f>
        <v/>
      </c>
      <c r="F7522" s="15">
        <f>COUNTIF(tData[BezoekLangStart],"&lt;"&amp;($A7522+1/24))-COUNTIF(tData[BezoekLangEind],"&lt;="&amp;$A7522)</f>
        <v/>
      </c>
      <c r="G7522" s="15">
        <f>IF($D7522=1,$B7522*100+$C7522,-1)</f>
        <v/>
      </c>
      <c r="H7522" s="15">
        <f>IF($D7522=1,$B7522,-1)</f>
        <v/>
      </c>
      <c r="I7522" s="15">
        <f>IF($D7522=1,$C7522,-1)</f>
        <v/>
      </c>
    </row>
    <row r="7523">
      <c r="A7523" s="33" t="n">
        <v>45605.33333333334</v>
      </c>
      <c r="B7523" s="15">
        <f>WEEKDAY($A7523,2)</f>
        <v/>
      </c>
      <c r="C7523" s="15">
        <f>HOUR($A7523)</f>
        <v/>
      </c>
      <c r="D7523" s="15">
        <f>IF(AND($A7523&gt;=Instellingen!$B$6,$A7523&lt;Instellingen!$B$7),1,0)</f>
        <v/>
      </c>
      <c r="E7523" s="15">
        <f>COUNTIF(tData[BezoekStart],"&lt;"&amp;($A7523+1/24))-COUNTIF(tData[BezoekEind],"&lt;="&amp;$A7523)</f>
        <v/>
      </c>
      <c r="F7523" s="15">
        <f>COUNTIF(tData[BezoekLangStart],"&lt;"&amp;($A7523+1/24))-COUNTIF(tData[BezoekLangEind],"&lt;="&amp;$A7523)</f>
        <v/>
      </c>
      <c r="G7523" s="15">
        <f>IF($D7523=1,$B7523*100+$C7523,-1)</f>
        <v/>
      </c>
      <c r="H7523" s="15">
        <f>IF($D7523=1,$B7523,-1)</f>
        <v/>
      </c>
      <c r="I7523" s="15">
        <f>IF($D7523=1,$C7523,-1)</f>
        <v/>
      </c>
    </row>
    <row r="7524">
      <c r="A7524" s="33" t="n">
        <v>45605.375</v>
      </c>
      <c r="B7524" s="15">
        <f>WEEKDAY($A7524,2)</f>
        <v/>
      </c>
      <c r="C7524" s="15">
        <f>HOUR($A7524)</f>
        <v/>
      </c>
      <c r="D7524" s="15">
        <f>IF(AND($A7524&gt;=Instellingen!$B$6,$A7524&lt;Instellingen!$B$7),1,0)</f>
        <v/>
      </c>
      <c r="E7524" s="15">
        <f>COUNTIF(tData[BezoekStart],"&lt;"&amp;($A7524+1/24))-COUNTIF(tData[BezoekEind],"&lt;="&amp;$A7524)</f>
        <v/>
      </c>
      <c r="F7524" s="15">
        <f>COUNTIF(tData[BezoekLangStart],"&lt;"&amp;($A7524+1/24))-COUNTIF(tData[BezoekLangEind],"&lt;="&amp;$A7524)</f>
        <v/>
      </c>
      <c r="G7524" s="15">
        <f>IF($D7524=1,$B7524*100+$C7524,-1)</f>
        <v/>
      </c>
      <c r="H7524" s="15">
        <f>IF($D7524=1,$B7524,-1)</f>
        <v/>
      </c>
      <c r="I7524" s="15">
        <f>IF($D7524=1,$C7524,-1)</f>
        <v/>
      </c>
    </row>
    <row r="7525">
      <c r="A7525" s="33" t="n">
        <v>45605.41666666666</v>
      </c>
      <c r="B7525" s="15">
        <f>WEEKDAY($A7525,2)</f>
        <v/>
      </c>
      <c r="C7525" s="15">
        <f>HOUR($A7525)</f>
        <v/>
      </c>
      <c r="D7525" s="15">
        <f>IF(AND($A7525&gt;=Instellingen!$B$6,$A7525&lt;Instellingen!$B$7),1,0)</f>
        <v/>
      </c>
      <c r="E7525" s="15">
        <f>COUNTIF(tData[BezoekStart],"&lt;"&amp;($A7525+1/24))-COUNTIF(tData[BezoekEind],"&lt;="&amp;$A7525)</f>
        <v/>
      </c>
      <c r="F7525" s="15">
        <f>COUNTIF(tData[BezoekLangStart],"&lt;"&amp;($A7525+1/24))-COUNTIF(tData[BezoekLangEind],"&lt;="&amp;$A7525)</f>
        <v/>
      </c>
      <c r="G7525" s="15">
        <f>IF($D7525=1,$B7525*100+$C7525,-1)</f>
        <v/>
      </c>
      <c r="H7525" s="15">
        <f>IF($D7525=1,$B7525,-1)</f>
        <v/>
      </c>
      <c r="I7525" s="15">
        <f>IF($D7525=1,$C7525,-1)</f>
        <v/>
      </c>
    </row>
    <row r="7526">
      <c r="A7526" s="33" t="n">
        <v>45605.45833333334</v>
      </c>
      <c r="B7526" s="15">
        <f>WEEKDAY($A7526,2)</f>
        <v/>
      </c>
      <c r="C7526" s="15">
        <f>HOUR($A7526)</f>
        <v/>
      </c>
      <c r="D7526" s="15">
        <f>IF(AND($A7526&gt;=Instellingen!$B$6,$A7526&lt;Instellingen!$B$7),1,0)</f>
        <v/>
      </c>
      <c r="E7526" s="15">
        <f>COUNTIF(tData[BezoekStart],"&lt;"&amp;($A7526+1/24))-COUNTIF(tData[BezoekEind],"&lt;="&amp;$A7526)</f>
        <v/>
      </c>
      <c r="F7526" s="15">
        <f>COUNTIF(tData[BezoekLangStart],"&lt;"&amp;($A7526+1/24))-COUNTIF(tData[BezoekLangEind],"&lt;="&amp;$A7526)</f>
        <v/>
      </c>
      <c r="G7526" s="15">
        <f>IF($D7526=1,$B7526*100+$C7526,-1)</f>
        <v/>
      </c>
      <c r="H7526" s="15">
        <f>IF($D7526=1,$B7526,-1)</f>
        <v/>
      </c>
      <c r="I7526" s="15">
        <f>IF($D7526=1,$C7526,-1)</f>
        <v/>
      </c>
    </row>
    <row r="7527">
      <c r="A7527" s="33" t="n">
        <v>45605.5</v>
      </c>
      <c r="B7527" s="15">
        <f>WEEKDAY($A7527,2)</f>
        <v/>
      </c>
      <c r="C7527" s="15">
        <f>HOUR($A7527)</f>
        <v/>
      </c>
      <c r="D7527" s="15">
        <f>IF(AND($A7527&gt;=Instellingen!$B$6,$A7527&lt;Instellingen!$B$7),1,0)</f>
        <v/>
      </c>
      <c r="E7527" s="15">
        <f>COUNTIF(tData[BezoekStart],"&lt;"&amp;($A7527+1/24))-COUNTIF(tData[BezoekEind],"&lt;="&amp;$A7527)</f>
        <v/>
      </c>
      <c r="F7527" s="15">
        <f>COUNTIF(tData[BezoekLangStart],"&lt;"&amp;($A7527+1/24))-COUNTIF(tData[BezoekLangEind],"&lt;="&amp;$A7527)</f>
        <v/>
      </c>
      <c r="G7527" s="15">
        <f>IF($D7527=1,$B7527*100+$C7527,-1)</f>
        <v/>
      </c>
      <c r="H7527" s="15">
        <f>IF($D7527=1,$B7527,-1)</f>
        <v/>
      </c>
      <c r="I7527" s="15">
        <f>IF($D7527=1,$C7527,-1)</f>
        <v/>
      </c>
    </row>
    <row r="7528">
      <c r="A7528" s="33" t="n">
        <v>45605.54166666666</v>
      </c>
      <c r="B7528" s="15">
        <f>WEEKDAY($A7528,2)</f>
        <v/>
      </c>
      <c r="C7528" s="15">
        <f>HOUR($A7528)</f>
        <v/>
      </c>
      <c r="D7528" s="15">
        <f>IF(AND($A7528&gt;=Instellingen!$B$6,$A7528&lt;Instellingen!$B$7),1,0)</f>
        <v/>
      </c>
      <c r="E7528" s="15">
        <f>COUNTIF(tData[BezoekStart],"&lt;"&amp;($A7528+1/24))-COUNTIF(tData[BezoekEind],"&lt;="&amp;$A7528)</f>
        <v/>
      </c>
      <c r="F7528" s="15">
        <f>COUNTIF(tData[BezoekLangStart],"&lt;"&amp;($A7528+1/24))-COUNTIF(tData[BezoekLangEind],"&lt;="&amp;$A7528)</f>
        <v/>
      </c>
      <c r="G7528" s="15">
        <f>IF($D7528=1,$B7528*100+$C7528,-1)</f>
        <v/>
      </c>
      <c r="H7528" s="15">
        <f>IF($D7528=1,$B7528,-1)</f>
        <v/>
      </c>
      <c r="I7528" s="15">
        <f>IF($D7528=1,$C7528,-1)</f>
        <v/>
      </c>
    </row>
    <row r="7529">
      <c r="A7529" s="33" t="n">
        <v>45605.58333333334</v>
      </c>
      <c r="B7529" s="15">
        <f>WEEKDAY($A7529,2)</f>
        <v/>
      </c>
      <c r="C7529" s="15">
        <f>HOUR($A7529)</f>
        <v/>
      </c>
      <c r="D7529" s="15">
        <f>IF(AND($A7529&gt;=Instellingen!$B$6,$A7529&lt;Instellingen!$B$7),1,0)</f>
        <v/>
      </c>
      <c r="E7529" s="15">
        <f>COUNTIF(tData[BezoekStart],"&lt;"&amp;($A7529+1/24))-COUNTIF(tData[BezoekEind],"&lt;="&amp;$A7529)</f>
        <v/>
      </c>
      <c r="F7529" s="15">
        <f>COUNTIF(tData[BezoekLangStart],"&lt;"&amp;($A7529+1/24))-COUNTIF(tData[BezoekLangEind],"&lt;="&amp;$A7529)</f>
        <v/>
      </c>
      <c r="G7529" s="15">
        <f>IF($D7529=1,$B7529*100+$C7529,-1)</f>
        <v/>
      </c>
      <c r="H7529" s="15">
        <f>IF($D7529=1,$B7529,-1)</f>
        <v/>
      </c>
      <c r="I7529" s="15">
        <f>IF($D7529=1,$C7529,-1)</f>
        <v/>
      </c>
    </row>
    <row r="7530">
      <c r="A7530" s="33" t="n">
        <v>45605.625</v>
      </c>
      <c r="B7530" s="15">
        <f>WEEKDAY($A7530,2)</f>
        <v/>
      </c>
      <c r="C7530" s="15">
        <f>HOUR($A7530)</f>
        <v/>
      </c>
      <c r="D7530" s="15">
        <f>IF(AND($A7530&gt;=Instellingen!$B$6,$A7530&lt;Instellingen!$B$7),1,0)</f>
        <v/>
      </c>
      <c r="E7530" s="15">
        <f>COUNTIF(tData[BezoekStart],"&lt;"&amp;($A7530+1/24))-COUNTIF(tData[BezoekEind],"&lt;="&amp;$A7530)</f>
        <v/>
      </c>
      <c r="F7530" s="15">
        <f>COUNTIF(tData[BezoekLangStart],"&lt;"&amp;($A7530+1/24))-COUNTIF(tData[BezoekLangEind],"&lt;="&amp;$A7530)</f>
        <v/>
      </c>
      <c r="G7530" s="15">
        <f>IF($D7530=1,$B7530*100+$C7530,-1)</f>
        <v/>
      </c>
      <c r="H7530" s="15">
        <f>IF($D7530=1,$B7530,-1)</f>
        <v/>
      </c>
      <c r="I7530" s="15">
        <f>IF($D7530=1,$C7530,-1)</f>
        <v/>
      </c>
    </row>
    <row r="7531">
      <c r="A7531" s="33" t="n">
        <v>45605.66666666666</v>
      </c>
      <c r="B7531" s="15">
        <f>WEEKDAY($A7531,2)</f>
        <v/>
      </c>
      <c r="C7531" s="15">
        <f>HOUR($A7531)</f>
        <v/>
      </c>
      <c r="D7531" s="15">
        <f>IF(AND($A7531&gt;=Instellingen!$B$6,$A7531&lt;Instellingen!$B$7),1,0)</f>
        <v/>
      </c>
      <c r="E7531" s="15">
        <f>COUNTIF(tData[BezoekStart],"&lt;"&amp;($A7531+1/24))-COUNTIF(tData[BezoekEind],"&lt;="&amp;$A7531)</f>
        <v/>
      </c>
      <c r="F7531" s="15">
        <f>COUNTIF(tData[BezoekLangStart],"&lt;"&amp;($A7531+1/24))-COUNTIF(tData[BezoekLangEind],"&lt;="&amp;$A7531)</f>
        <v/>
      </c>
      <c r="G7531" s="15">
        <f>IF($D7531=1,$B7531*100+$C7531,-1)</f>
        <v/>
      </c>
      <c r="H7531" s="15">
        <f>IF($D7531=1,$B7531,-1)</f>
        <v/>
      </c>
      <c r="I7531" s="15">
        <f>IF($D7531=1,$C7531,-1)</f>
        <v/>
      </c>
    </row>
    <row r="7532">
      <c r="A7532" s="33" t="n">
        <v>45605.70833333334</v>
      </c>
      <c r="B7532" s="15">
        <f>WEEKDAY($A7532,2)</f>
        <v/>
      </c>
      <c r="C7532" s="15">
        <f>HOUR($A7532)</f>
        <v/>
      </c>
      <c r="D7532" s="15">
        <f>IF(AND($A7532&gt;=Instellingen!$B$6,$A7532&lt;Instellingen!$B$7),1,0)</f>
        <v/>
      </c>
      <c r="E7532" s="15">
        <f>COUNTIF(tData[BezoekStart],"&lt;"&amp;($A7532+1/24))-COUNTIF(tData[BezoekEind],"&lt;="&amp;$A7532)</f>
        <v/>
      </c>
      <c r="F7532" s="15">
        <f>COUNTIF(tData[BezoekLangStart],"&lt;"&amp;($A7532+1/24))-COUNTIF(tData[BezoekLangEind],"&lt;="&amp;$A7532)</f>
        <v/>
      </c>
      <c r="G7532" s="15">
        <f>IF($D7532=1,$B7532*100+$C7532,-1)</f>
        <v/>
      </c>
      <c r="H7532" s="15">
        <f>IF($D7532=1,$B7532,-1)</f>
        <v/>
      </c>
      <c r="I7532" s="15">
        <f>IF($D7532=1,$C7532,-1)</f>
        <v/>
      </c>
    </row>
    <row r="7533">
      <c r="A7533" s="33" t="n">
        <v>45605.75</v>
      </c>
      <c r="B7533" s="15">
        <f>WEEKDAY($A7533,2)</f>
        <v/>
      </c>
      <c r="C7533" s="15">
        <f>HOUR($A7533)</f>
        <v/>
      </c>
      <c r="D7533" s="15">
        <f>IF(AND($A7533&gt;=Instellingen!$B$6,$A7533&lt;Instellingen!$B$7),1,0)</f>
        <v/>
      </c>
      <c r="E7533" s="15">
        <f>COUNTIF(tData[BezoekStart],"&lt;"&amp;($A7533+1/24))-COUNTIF(tData[BezoekEind],"&lt;="&amp;$A7533)</f>
        <v/>
      </c>
      <c r="F7533" s="15">
        <f>COUNTIF(tData[BezoekLangStart],"&lt;"&amp;($A7533+1/24))-COUNTIF(tData[BezoekLangEind],"&lt;="&amp;$A7533)</f>
        <v/>
      </c>
      <c r="G7533" s="15">
        <f>IF($D7533=1,$B7533*100+$C7533,-1)</f>
        <v/>
      </c>
      <c r="H7533" s="15">
        <f>IF($D7533=1,$B7533,-1)</f>
        <v/>
      </c>
      <c r="I7533" s="15">
        <f>IF($D7533=1,$C7533,-1)</f>
        <v/>
      </c>
    </row>
    <row r="7534">
      <c r="A7534" s="33" t="n">
        <v>45605.79166666666</v>
      </c>
      <c r="B7534" s="15">
        <f>WEEKDAY($A7534,2)</f>
        <v/>
      </c>
      <c r="C7534" s="15">
        <f>HOUR($A7534)</f>
        <v/>
      </c>
      <c r="D7534" s="15">
        <f>IF(AND($A7534&gt;=Instellingen!$B$6,$A7534&lt;Instellingen!$B$7),1,0)</f>
        <v/>
      </c>
      <c r="E7534" s="15">
        <f>COUNTIF(tData[BezoekStart],"&lt;"&amp;($A7534+1/24))-COUNTIF(tData[BezoekEind],"&lt;="&amp;$A7534)</f>
        <v/>
      </c>
      <c r="F7534" s="15">
        <f>COUNTIF(tData[BezoekLangStart],"&lt;"&amp;($A7534+1/24))-COUNTIF(tData[BezoekLangEind],"&lt;="&amp;$A7534)</f>
        <v/>
      </c>
      <c r="G7534" s="15">
        <f>IF($D7534=1,$B7534*100+$C7534,-1)</f>
        <v/>
      </c>
      <c r="H7534" s="15">
        <f>IF($D7534=1,$B7534,-1)</f>
        <v/>
      </c>
      <c r="I7534" s="15">
        <f>IF($D7534=1,$C7534,-1)</f>
        <v/>
      </c>
    </row>
    <row r="7535">
      <c r="A7535" s="33" t="n">
        <v>45605.83333333334</v>
      </c>
      <c r="B7535" s="15">
        <f>WEEKDAY($A7535,2)</f>
        <v/>
      </c>
      <c r="C7535" s="15">
        <f>HOUR($A7535)</f>
        <v/>
      </c>
      <c r="D7535" s="15">
        <f>IF(AND($A7535&gt;=Instellingen!$B$6,$A7535&lt;Instellingen!$B$7),1,0)</f>
        <v/>
      </c>
      <c r="E7535" s="15">
        <f>COUNTIF(tData[BezoekStart],"&lt;"&amp;($A7535+1/24))-COUNTIF(tData[BezoekEind],"&lt;="&amp;$A7535)</f>
        <v/>
      </c>
      <c r="F7535" s="15">
        <f>COUNTIF(tData[BezoekLangStart],"&lt;"&amp;($A7535+1/24))-COUNTIF(tData[BezoekLangEind],"&lt;="&amp;$A7535)</f>
        <v/>
      </c>
      <c r="G7535" s="15">
        <f>IF($D7535=1,$B7535*100+$C7535,-1)</f>
        <v/>
      </c>
      <c r="H7535" s="15">
        <f>IF($D7535=1,$B7535,-1)</f>
        <v/>
      </c>
      <c r="I7535" s="15">
        <f>IF($D7535=1,$C7535,-1)</f>
        <v/>
      </c>
    </row>
    <row r="7536">
      <c r="A7536" s="33" t="n">
        <v>45605.875</v>
      </c>
      <c r="B7536" s="15">
        <f>WEEKDAY($A7536,2)</f>
        <v/>
      </c>
      <c r="C7536" s="15">
        <f>HOUR($A7536)</f>
        <v/>
      </c>
      <c r="D7536" s="15">
        <f>IF(AND($A7536&gt;=Instellingen!$B$6,$A7536&lt;Instellingen!$B$7),1,0)</f>
        <v/>
      </c>
      <c r="E7536" s="15">
        <f>COUNTIF(tData[BezoekStart],"&lt;"&amp;($A7536+1/24))-COUNTIF(tData[BezoekEind],"&lt;="&amp;$A7536)</f>
        <v/>
      </c>
      <c r="F7536" s="15">
        <f>COUNTIF(tData[BezoekLangStart],"&lt;"&amp;($A7536+1/24))-COUNTIF(tData[BezoekLangEind],"&lt;="&amp;$A7536)</f>
        <v/>
      </c>
      <c r="G7536" s="15">
        <f>IF($D7536=1,$B7536*100+$C7536,-1)</f>
        <v/>
      </c>
      <c r="H7536" s="15">
        <f>IF($D7536=1,$B7536,-1)</f>
        <v/>
      </c>
      <c r="I7536" s="15">
        <f>IF($D7536=1,$C7536,-1)</f>
        <v/>
      </c>
    </row>
    <row r="7537">
      <c r="A7537" s="33" t="n">
        <v>45605.91666666666</v>
      </c>
      <c r="B7537" s="15">
        <f>WEEKDAY($A7537,2)</f>
        <v/>
      </c>
      <c r="C7537" s="15">
        <f>HOUR($A7537)</f>
        <v/>
      </c>
      <c r="D7537" s="15">
        <f>IF(AND($A7537&gt;=Instellingen!$B$6,$A7537&lt;Instellingen!$B$7),1,0)</f>
        <v/>
      </c>
      <c r="E7537" s="15">
        <f>COUNTIF(tData[BezoekStart],"&lt;"&amp;($A7537+1/24))-COUNTIF(tData[BezoekEind],"&lt;="&amp;$A7537)</f>
        <v/>
      </c>
      <c r="F7537" s="15">
        <f>COUNTIF(tData[BezoekLangStart],"&lt;"&amp;($A7537+1/24))-COUNTIF(tData[BezoekLangEind],"&lt;="&amp;$A7537)</f>
        <v/>
      </c>
      <c r="G7537" s="15">
        <f>IF($D7537=1,$B7537*100+$C7537,-1)</f>
        <v/>
      </c>
      <c r="H7537" s="15">
        <f>IF($D7537=1,$B7537,-1)</f>
        <v/>
      </c>
      <c r="I7537" s="15">
        <f>IF($D7537=1,$C7537,-1)</f>
        <v/>
      </c>
    </row>
    <row r="7538">
      <c r="A7538" s="33" t="n">
        <v>45605.95833333334</v>
      </c>
      <c r="B7538" s="15">
        <f>WEEKDAY($A7538,2)</f>
        <v/>
      </c>
      <c r="C7538" s="15">
        <f>HOUR($A7538)</f>
        <v/>
      </c>
      <c r="D7538" s="15">
        <f>IF(AND($A7538&gt;=Instellingen!$B$6,$A7538&lt;Instellingen!$B$7),1,0)</f>
        <v/>
      </c>
      <c r="E7538" s="15">
        <f>COUNTIF(tData[BezoekStart],"&lt;"&amp;($A7538+1/24))-COUNTIF(tData[BezoekEind],"&lt;="&amp;$A7538)</f>
        <v/>
      </c>
      <c r="F7538" s="15">
        <f>COUNTIF(tData[BezoekLangStart],"&lt;"&amp;($A7538+1/24))-COUNTIF(tData[BezoekLangEind],"&lt;="&amp;$A7538)</f>
        <v/>
      </c>
      <c r="G7538" s="15">
        <f>IF($D7538=1,$B7538*100+$C7538,-1)</f>
        <v/>
      </c>
      <c r="H7538" s="15">
        <f>IF($D7538=1,$B7538,-1)</f>
        <v/>
      </c>
      <c r="I7538" s="15">
        <f>IF($D7538=1,$C7538,-1)</f>
        <v/>
      </c>
    </row>
    <row r="7539">
      <c r="A7539" s="33" t="n">
        <v>45606</v>
      </c>
      <c r="B7539" s="15">
        <f>WEEKDAY($A7539,2)</f>
        <v/>
      </c>
      <c r="C7539" s="15">
        <f>HOUR($A7539)</f>
        <v/>
      </c>
      <c r="D7539" s="15">
        <f>IF(AND($A7539&gt;=Instellingen!$B$6,$A7539&lt;Instellingen!$B$7),1,0)</f>
        <v/>
      </c>
      <c r="E7539" s="15">
        <f>COUNTIF(tData[BezoekStart],"&lt;"&amp;($A7539+1/24))-COUNTIF(tData[BezoekEind],"&lt;="&amp;$A7539)</f>
        <v/>
      </c>
      <c r="F7539" s="15">
        <f>COUNTIF(tData[BezoekLangStart],"&lt;"&amp;($A7539+1/24))-COUNTIF(tData[BezoekLangEind],"&lt;="&amp;$A7539)</f>
        <v/>
      </c>
      <c r="G7539" s="15">
        <f>IF($D7539=1,$B7539*100+$C7539,-1)</f>
        <v/>
      </c>
      <c r="H7539" s="15">
        <f>IF($D7539=1,$B7539,-1)</f>
        <v/>
      </c>
      <c r="I7539" s="15">
        <f>IF($D7539=1,$C7539,-1)</f>
        <v/>
      </c>
    </row>
    <row r="7540">
      <c r="A7540" s="33" t="n">
        <v>45606.04166666666</v>
      </c>
      <c r="B7540" s="15">
        <f>WEEKDAY($A7540,2)</f>
        <v/>
      </c>
      <c r="C7540" s="15">
        <f>HOUR($A7540)</f>
        <v/>
      </c>
      <c r="D7540" s="15">
        <f>IF(AND($A7540&gt;=Instellingen!$B$6,$A7540&lt;Instellingen!$B$7),1,0)</f>
        <v/>
      </c>
      <c r="E7540" s="15">
        <f>COUNTIF(tData[BezoekStart],"&lt;"&amp;($A7540+1/24))-COUNTIF(tData[BezoekEind],"&lt;="&amp;$A7540)</f>
        <v/>
      </c>
      <c r="F7540" s="15">
        <f>COUNTIF(tData[BezoekLangStart],"&lt;"&amp;($A7540+1/24))-COUNTIF(tData[BezoekLangEind],"&lt;="&amp;$A7540)</f>
        <v/>
      </c>
      <c r="G7540" s="15">
        <f>IF($D7540=1,$B7540*100+$C7540,-1)</f>
        <v/>
      </c>
      <c r="H7540" s="15">
        <f>IF($D7540=1,$B7540,-1)</f>
        <v/>
      </c>
      <c r="I7540" s="15">
        <f>IF($D7540=1,$C7540,-1)</f>
        <v/>
      </c>
    </row>
    <row r="7541">
      <c r="A7541" s="33" t="n">
        <v>45606.08333333334</v>
      </c>
      <c r="B7541" s="15">
        <f>WEEKDAY($A7541,2)</f>
        <v/>
      </c>
      <c r="C7541" s="15">
        <f>HOUR($A7541)</f>
        <v/>
      </c>
      <c r="D7541" s="15">
        <f>IF(AND($A7541&gt;=Instellingen!$B$6,$A7541&lt;Instellingen!$B$7),1,0)</f>
        <v/>
      </c>
      <c r="E7541" s="15">
        <f>COUNTIF(tData[BezoekStart],"&lt;"&amp;($A7541+1/24))-COUNTIF(tData[BezoekEind],"&lt;="&amp;$A7541)</f>
        <v/>
      </c>
      <c r="F7541" s="15">
        <f>COUNTIF(tData[BezoekLangStart],"&lt;"&amp;($A7541+1/24))-COUNTIF(tData[BezoekLangEind],"&lt;="&amp;$A7541)</f>
        <v/>
      </c>
      <c r="G7541" s="15">
        <f>IF($D7541=1,$B7541*100+$C7541,-1)</f>
        <v/>
      </c>
      <c r="H7541" s="15">
        <f>IF($D7541=1,$B7541,-1)</f>
        <v/>
      </c>
      <c r="I7541" s="15">
        <f>IF($D7541=1,$C7541,-1)</f>
        <v/>
      </c>
    </row>
    <row r="7542">
      <c r="A7542" s="33" t="n">
        <v>45606.125</v>
      </c>
      <c r="B7542" s="15">
        <f>WEEKDAY($A7542,2)</f>
        <v/>
      </c>
      <c r="C7542" s="15">
        <f>HOUR($A7542)</f>
        <v/>
      </c>
      <c r="D7542" s="15">
        <f>IF(AND($A7542&gt;=Instellingen!$B$6,$A7542&lt;Instellingen!$B$7),1,0)</f>
        <v/>
      </c>
      <c r="E7542" s="15">
        <f>COUNTIF(tData[BezoekStart],"&lt;"&amp;($A7542+1/24))-COUNTIF(tData[BezoekEind],"&lt;="&amp;$A7542)</f>
        <v/>
      </c>
      <c r="F7542" s="15">
        <f>COUNTIF(tData[BezoekLangStart],"&lt;"&amp;($A7542+1/24))-COUNTIF(tData[BezoekLangEind],"&lt;="&amp;$A7542)</f>
        <v/>
      </c>
      <c r="G7542" s="15">
        <f>IF($D7542=1,$B7542*100+$C7542,-1)</f>
        <v/>
      </c>
      <c r="H7542" s="15">
        <f>IF($D7542=1,$B7542,-1)</f>
        <v/>
      </c>
      <c r="I7542" s="15">
        <f>IF($D7542=1,$C7542,-1)</f>
        <v/>
      </c>
    </row>
    <row r="7543">
      <c r="A7543" s="33" t="n">
        <v>45606.16666666666</v>
      </c>
      <c r="B7543" s="15">
        <f>WEEKDAY($A7543,2)</f>
        <v/>
      </c>
      <c r="C7543" s="15">
        <f>HOUR($A7543)</f>
        <v/>
      </c>
      <c r="D7543" s="15">
        <f>IF(AND($A7543&gt;=Instellingen!$B$6,$A7543&lt;Instellingen!$B$7),1,0)</f>
        <v/>
      </c>
      <c r="E7543" s="15">
        <f>COUNTIF(tData[BezoekStart],"&lt;"&amp;($A7543+1/24))-COUNTIF(tData[BezoekEind],"&lt;="&amp;$A7543)</f>
        <v/>
      </c>
      <c r="F7543" s="15">
        <f>COUNTIF(tData[BezoekLangStart],"&lt;"&amp;($A7543+1/24))-COUNTIF(tData[BezoekLangEind],"&lt;="&amp;$A7543)</f>
        <v/>
      </c>
      <c r="G7543" s="15">
        <f>IF($D7543=1,$B7543*100+$C7543,-1)</f>
        <v/>
      </c>
      <c r="H7543" s="15">
        <f>IF($D7543=1,$B7543,-1)</f>
        <v/>
      </c>
      <c r="I7543" s="15">
        <f>IF($D7543=1,$C7543,-1)</f>
        <v/>
      </c>
    </row>
    <row r="7544">
      <c r="A7544" s="33" t="n">
        <v>45606.20833333334</v>
      </c>
      <c r="B7544" s="15">
        <f>WEEKDAY($A7544,2)</f>
        <v/>
      </c>
      <c r="C7544" s="15">
        <f>HOUR($A7544)</f>
        <v/>
      </c>
      <c r="D7544" s="15">
        <f>IF(AND($A7544&gt;=Instellingen!$B$6,$A7544&lt;Instellingen!$B$7),1,0)</f>
        <v/>
      </c>
      <c r="E7544" s="15">
        <f>COUNTIF(tData[BezoekStart],"&lt;"&amp;($A7544+1/24))-COUNTIF(tData[BezoekEind],"&lt;="&amp;$A7544)</f>
        <v/>
      </c>
      <c r="F7544" s="15">
        <f>COUNTIF(tData[BezoekLangStart],"&lt;"&amp;($A7544+1/24))-COUNTIF(tData[BezoekLangEind],"&lt;="&amp;$A7544)</f>
        <v/>
      </c>
      <c r="G7544" s="15">
        <f>IF($D7544=1,$B7544*100+$C7544,-1)</f>
        <v/>
      </c>
      <c r="H7544" s="15">
        <f>IF($D7544=1,$B7544,-1)</f>
        <v/>
      </c>
      <c r="I7544" s="15">
        <f>IF($D7544=1,$C7544,-1)</f>
        <v/>
      </c>
    </row>
    <row r="7545">
      <c r="A7545" s="33" t="n">
        <v>45606.25</v>
      </c>
      <c r="B7545" s="15">
        <f>WEEKDAY($A7545,2)</f>
        <v/>
      </c>
      <c r="C7545" s="15">
        <f>HOUR($A7545)</f>
        <v/>
      </c>
      <c r="D7545" s="15">
        <f>IF(AND($A7545&gt;=Instellingen!$B$6,$A7545&lt;Instellingen!$B$7),1,0)</f>
        <v/>
      </c>
      <c r="E7545" s="15">
        <f>COUNTIF(tData[BezoekStart],"&lt;"&amp;($A7545+1/24))-COUNTIF(tData[BezoekEind],"&lt;="&amp;$A7545)</f>
        <v/>
      </c>
      <c r="F7545" s="15">
        <f>COUNTIF(tData[BezoekLangStart],"&lt;"&amp;($A7545+1/24))-COUNTIF(tData[BezoekLangEind],"&lt;="&amp;$A7545)</f>
        <v/>
      </c>
      <c r="G7545" s="15">
        <f>IF($D7545=1,$B7545*100+$C7545,-1)</f>
        <v/>
      </c>
      <c r="H7545" s="15">
        <f>IF($D7545=1,$B7545,-1)</f>
        <v/>
      </c>
      <c r="I7545" s="15">
        <f>IF($D7545=1,$C7545,-1)</f>
        <v/>
      </c>
    </row>
    <row r="7546">
      <c r="A7546" s="33" t="n">
        <v>45606.29166666666</v>
      </c>
      <c r="B7546" s="15">
        <f>WEEKDAY($A7546,2)</f>
        <v/>
      </c>
      <c r="C7546" s="15">
        <f>HOUR($A7546)</f>
        <v/>
      </c>
      <c r="D7546" s="15">
        <f>IF(AND($A7546&gt;=Instellingen!$B$6,$A7546&lt;Instellingen!$B$7),1,0)</f>
        <v/>
      </c>
      <c r="E7546" s="15">
        <f>COUNTIF(tData[BezoekStart],"&lt;"&amp;($A7546+1/24))-COUNTIF(tData[BezoekEind],"&lt;="&amp;$A7546)</f>
        <v/>
      </c>
      <c r="F7546" s="15">
        <f>COUNTIF(tData[BezoekLangStart],"&lt;"&amp;($A7546+1/24))-COUNTIF(tData[BezoekLangEind],"&lt;="&amp;$A7546)</f>
        <v/>
      </c>
      <c r="G7546" s="15">
        <f>IF($D7546=1,$B7546*100+$C7546,-1)</f>
        <v/>
      </c>
      <c r="H7546" s="15">
        <f>IF($D7546=1,$B7546,-1)</f>
        <v/>
      </c>
      <c r="I7546" s="15">
        <f>IF($D7546=1,$C7546,-1)</f>
        <v/>
      </c>
    </row>
    <row r="7547">
      <c r="A7547" s="33" t="n">
        <v>45606.33333333334</v>
      </c>
      <c r="B7547" s="15">
        <f>WEEKDAY($A7547,2)</f>
        <v/>
      </c>
      <c r="C7547" s="15">
        <f>HOUR($A7547)</f>
        <v/>
      </c>
      <c r="D7547" s="15">
        <f>IF(AND($A7547&gt;=Instellingen!$B$6,$A7547&lt;Instellingen!$B$7),1,0)</f>
        <v/>
      </c>
      <c r="E7547" s="15">
        <f>COUNTIF(tData[BezoekStart],"&lt;"&amp;($A7547+1/24))-COUNTIF(tData[BezoekEind],"&lt;="&amp;$A7547)</f>
        <v/>
      </c>
      <c r="F7547" s="15">
        <f>COUNTIF(tData[BezoekLangStart],"&lt;"&amp;($A7547+1/24))-COUNTIF(tData[BezoekLangEind],"&lt;="&amp;$A7547)</f>
        <v/>
      </c>
      <c r="G7547" s="15">
        <f>IF($D7547=1,$B7547*100+$C7547,-1)</f>
        <v/>
      </c>
      <c r="H7547" s="15">
        <f>IF($D7547=1,$B7547,-1)</f>
        <v/>
      </c>
      <c r="I7547" s="15">
        <f>IF($D7547=1,$C7547,-1)</f>
        <v/>
      </c>
    </row>
    <row r="7548">
      <c r="A7548" s="33" t="n">
        <v>45606.375</v>
      </c>
      <c r="B7548" s="15">
        <f>WEEKDAY($A7548,2)</f>
        <v/>
      </c>
      <c r="C7548" s="15">
        <f>HOUR($A7548)</f>
        <v/>
      </c>
      <c r="D7548" s="15">
        <f>IF(AND($A7548&gt;=Instellingen!$B$6,$A7548&lt;Instellingen!$B$7),1,0)</f>
        <v/>
      </c>
      <c r="E7548" s="15">
        <f>COUNTIF(tData[BezoekStart],"&lt;"&amp;($A7548+1/24))-COUNTIF(tData[BezoekEind],"&lt;="&amp;$A7548)</f>
        <v/>
      </c>
      <c r="F7548" s="15">
        <f>COUNTIF(tData[BezoekLangStart],"&lt;"&amp;($A7548+1/24))-COUNTIF(tData[BezoekLangEind],"&lt;="&amp;$A7548)</f>
        <v/>
      </c>
      <c r="G7548" s="15">
        <f>IF($D7548=1,$B7548*100+$C7548,-1)</f>
        <v/>
      </c>
      <c r="H7548" s="15">
        <f>IF($D7548=1,$B7548,-1)</f>
        <v/>
      </c>
      <c r="I7548" s="15">
        <f>IF($D7548=1,$C7548,-1)</f>
        <v/>
      </c>
    </row>
    <row r="7549">
      <c r="A7549" s="33" t="n">
        <v>45606.41666666666</v>
      </c>
      <c r="B7549" s="15">
        <f>WEEKDAY($A7549,2)</f>
        <v/>
      </c>
      <c r="C7549" s="15">
        <f>HOUR($A7549)</f>
        <v/>
      </c>
      <c r="D7549" s="15">
        <f>IF(AND($A7549&gt;=Instellingen!$B$6,$A7549&lt;Instellingen!$B$7),1,0)</f>
        <v/>
      </c>
      <c r="E7549" s="15">
        <f>COUNTIF(tData[BezoekStart],"&lt;"&amp;($A7549+1/24))-COUNTIF(tData[BezoekEind],"&lt;="&amp;$A7549)</f>
        <v/>
      </c>
      <c r="F7549" s="15">
        <f>COUNTIF(tData[BezoekLangStart],"&lt;"&amp;($A7549+1/24))-COUNTIF(tData[BezoekLangEind],"&lt;="&amp;$A7549)</f>
        <v/>
      </c>
      <c r="G7549" s="15">
        <f>IF($D7549=1,$B7549*100+$C7549,-1)</f>
        <v/>
      </c>
      <c r="H7549" s="15">
        <f>IF($D7549=1,$B7549,-1)</f>
        <v/>
      </c>
      <c r="I7549" s="15">
        <f>IF($D7549=1,$C7549,-1)</f>
        <v/>
      </c>
    </row>
    <row r="7550">
      <c r="A7550" s="33" t="n">
        <v>45606.45833333334</v>
      </c>
      <c r="B7550" s="15">
        <f>WEEKDAY($A7550,2)</f>
        <v/>
      </c>
      <c r="C7550" s="15">
        <f>HOUR($A7550)</f>
        <v/>
      </c>
      <c r="D7550" s="15">
        <f>IF(AND($A7550&gt;=Instellingen!$B$6,$A7550&lt;Instellingen!$B$7),1,0)</f>
        <v/>
      </c>
      <c r="E7550" s="15">
        <f>COUNTIF(tData[BezoekStart],"&lt;"&amp;($A7550+1/24))-COUNTIF(tData[BezoekEind],"&lt;="&amp;$A7550)</f>
        <v/>
      </c>
      <c r="F7550" s="15">
        <f>COUNTIF(tData[BezoekLangStart],"&lt;"&amp;($A7550+1/24))-COUNTIF(tData[BezoekLangEind],"&lt;="&amp;$A7550)</f>
        <v/>
      </c>
      <c r="G7550" s="15">
        <f>IF($D7550=1,$B7550*100+$C7550,-1)</f>
        <v/>
      </c>
      <c r="H7550" s="15">
        <f>IF($D7550=1,$B7550,-1)</f>
        <v/>
      </c>
      <c r="I7550" s="15">
        <f>IF($D7550=1,$C7550,-1)</f>
        <v/>
      </c>
    </row>
    <row r="7551">
      <c r="A7551" s="33" t="n">
        <v>45606.5</v>
      </c>
      <c r="B7551" s="15">
        <f>WEEKDAY($A7551,2)</f>
        <v/>
      </c>
      <c r="C7551" s="15">
        <f>HOUR($A7551)</f>
        <v/>
      </c>
      <c r="D7551" s="15">
        <f>IF(AND($A7551&gt;=Instellingen!$B$6,$A7551&lt;Instellingen!$B$7),1,0)</f>
        <v/>
      </c>
      <c r="E7551" s="15">
        <f>COUNTIF(tData[BezoekStart],"&lt;"&amp;($A7551+1/24))-COUNTIF(tData[BezoekEind],"&lt;="&amp;$A7551)</f>
        <v/>
      </c>
      <c r="F7551" s="15">
        <f>COUNTIF(tData[BezoekLangStart],"&lt;"&amp;($A7551+1/24))-COUNTIF(tData[BezoekLangEind],"&lt;="&amp;$A7551)</f>
        <v/>
      </c>
      <c r="G7551" s="15">
        <f>IF($D7551=1,$B7551*100+$C7551,-1)</f>
        <v/>
      </c>
      <c r="H7551" s="15">
        <f>IF($D7551=1,$B7551,-1)</f>
        <v/>
      </c>
      <c r="I7551" s="15">
        <f>IF($D7551=1,$C7551,-1)</f>
        <v/>
      </c>
    </row>
    <row r="7552">
      <c r="A7552" s="33" t="n">
        <v>45606.54166666666</v>
      </c>
      <c r="B7552" s="15">
        <f>WEEKDAY($A7552,2)</f>
        <v/>
      </c>
      <c r="C7552" s="15">
        <f>HOUR($A7552)</f>
        <v/>
      </c>
      <c r="D7552" s="15">
        <f>IF(AND($A7552&gt;=Instellingen!$B$6,$A7552&lt;Instellingen!$B$7),1,0)</f>
        <v/>
      </c>
      <c r="E7552" s="15">
        <f>COUNTIF(tData[BezoekStart],"&lt;"&amp;($A7552+1/24))-COUNTIF(tData[BezoekEind],"&lt;="&amp;$A7552)</f>
        <v/>
      </c>
      <c r="F7552" s="15">
        <f>COUNTIF(tData[BezoekLangStart],"&lt;"&amp;($A7552+1/24))-COUNTIF(tData[BezoekLangEind],"&lt;="&amp;$A7552)</f>
        <v/>
      </c>
      <c r="G7552" s="15">
        <f>IF($D7552=1,$B7552*100+$C7552,-1)</f>
        <v/>
      </c>
      <c r="H7552" s="15">
        <f>IF($D7552=1,$B7552,-1)</f>
        <v/>
      </c>
      <c r="I7552" s="15">
        <f>IF($D7552=1,$C7552,-1)</f>
        <v/>
      </c>
    </row>
    <row r="7553">
      <c r="A7553" s="33" t="n">
        <v>45606.58333333334</v>
      </c>
      <c r="B7553" s="15">
        <f>WEEKDAY($A7553,2)</f>
        <v/>
      </c>
      <c r="C7553" s="15">
        <f>HOUR($A7553)</f>
        <v/>
      </c>
      <c r="D7553" s="15">
        <f>IF(AND($A7553&gt;=Instellingen!$B$6,$A7553&lt;Instellingen!$B$7),1,0)</f>
        <v/>
      </c>
      <c r="E7553" s="15">
        <f>COUNTIF(tData[BezoekStart],"&lt;"&amp;($A7553+1/24))-COUNTIF(tData[BezoekEind],"&lt;="&amp;$A7553)</f>
        <v/>
      </c>
      <c r="F7553" s="15">
        <f>COUNTIF(tData[BezoekLangStart],"&lt;"&amp;($A7553+1/24))-COUNTIF(tData[BezoekLangEind],"&lt;="&amp;$A7553)</f>
        <v/>
      </c>
      <c r="G7553" s="15">
        <f>IF($D7553=1,$B7553*100+$C7553,-1)</f>
        <v/>
      </c>
      <c r="H7553" s="15">
        <f>IF($D7553=1,$B7553,-1)</f>
        <v/>
      </c>
      <c r="I7553" s="15">
        <f>IF($D7553=1,$C7553,-1)</f>
        <v/>
      </c>
    </row>
    <row r="7554">
      <c r="A7554" s="33" t="n">
        <v>45606.625</v>
      </c>
      <c r="B7554" s="15">
        <f>WEEKDAY($A7554,2)</f>
        <v/>
      </c>
      <c r="C7554" s="15">
        <f>HOUR($A7554)</f>
        <v/>
      </c>
      <c r="D7554" s="15">
        <f>IF(AND($A7554&gt;=Instellingen!$B$6,$A7554&lt;Instellingen!$B$7),1,0)</f>
        <v/>
      </c>
      <c r="E7554" s="15">
        <f>COUNTIF(tData[BezoekStart],"&lt;"&amp;($A7554+1/24))-COUNTIF(tData[BezoekEind],"&lt;="&amp;$A7554)</f>
        <v/>
      </c>
      <c r="F7554" s="15">
        <f>COUNTIF(tData[BezoekLangStart],"&lt;"&amp;($A7554+1/24))-COUNTIF(tData[BezoekLangEind],"&lt;="&amp;$A7554)</f>
        <v/>
      </c>
      <c r="G7554" s="15">
        <f>IF($D7554=1,$B7554*100+$C7554,-1)</f>
        <v/>
      </c>
      <c r="H7554" s="15">
        <f>IF($D7554=1,$B7554,-1)</f>
        <v/>
      </c>
      <c r="I7554" s="15">
        <f>IF($D7554=1,$C7554,-1)</f>
        <v/>
      </c>
    </row>
    <row r="7555">
      <c r="A7555" s="33" t="n">
        <v>45606.66666666666</v>
      </c>
      <c r="B7555" s="15">
        <f>WEEKDAY($A7555,2)</f>
        <v/>
      </c>
      <c r="C7555" s="15">
        <f>HOUR($A7555)</f>
        <v/>
      </c>
      <c r="D7555" s="15">
        <f>IF(AND($A7555&gt;=Instellingen!$B$6,$A7555&lt;Instellingen!$B$7),1,0)</f>
        <v/>
      </c>
      <c r="E7555" s="15">
        <f>COUNTIF(tData[BezoekStart],"&lt;"&amp;($A7555+1/24))-COUNTIF(tData[BezoekEind],"&lt;="&amp;$A7555)</f>
        <v/>
      </c>
      <c r="F7555" s="15">
        <f>COUNTIF(tData[BezoekLangStart],"&lt;"&amp;($A7555+1/24))-COUNTIF(tData[BezoekLangEind],"&lt;="&amp;$A7555)</f>
        <v/>
      </c>
      <c r="G7555" s="15">
        <f>IF($D7555=1,$B7555*100+$C7555,-1)</f>
        <v/>
      </c>
      <c r="H7555" s="15">
        <f>IF($D7555=1,$B7555,-1)</f>
        <v/>
      </c>
      <c r="I7555" s="15">
        <f>IF($D7555=1,$C7555,-1)</f>
        <v/>
      </c>
    </row>
    <row r="7556">
      <c r="A7556" s="33" t="n">
        <v>45606.70833333334</v>
      </c>
      <c r="B7556" s="15">
        <f>WEEKDAY($A7556,2)</f>
        <v/>
      </c>
      <c r="C7556" s="15">
        <f>HOUR($A7556)</f>
        <v/>
      </c>
      <c r="D7556" s="15">
        <f>IF(AND($A7556&gt;=Instellingen!$B$6,$A7556&lt;Instellingen!$B$7),1,0)</f>
        <v/>
      </c>
      <c r="E7556" s="15">
        <f>COUNTIF(tData[BezoekStart],"&lt;"&amp;($A7556+1/24))-COUNTIF(tData[BezoekEind],"&lt;="&amp;$A7556)</f>
        <v/>
      </c>
      <c r="F7556" s="15">
        <f>COUNTIF(tData[BezoekLangStart],"&lt;"&amp;($A7556+1/24))-COUNTIF(tData[BezoekLangEind],"&lt;="&amp;$A7556)</f>
        <v/>
      </c>
      <c r="G7556" s="15">
        <f>IF($D7556=1,$B7556*100+$C7556,-1)</f>
        <v/>
      </c>
      <c r="H7556" s="15">
        <f>IF($D7556=1,$B7556,-1)</f>
        <v/>
      </c>
      <c r="I7556" s="15">
        <f>IF($D7556=1,$C7556,-1)</f>
        <v/>
      </c>
    </row>
    <row r="7557">
      <c r="A7557" s="33" t="n">
        <v>45606.75</v>
      </c>
      <c r="B7557" s="15">
        <f>WEEKDAY($A7557,2)</f>
        <v/>
      </c>
      <c r="C7557" s="15">
        <f>HOUR($A7557)</f>
        <v/>
      </c>
      <c r="D7557" s="15">
        <f>IF(AND($A7557&gt;=Instellingen!$B$6,$A7557&lt;Instellingen!$B$7),1,0)</f>
        <v/>
      </c>
      <c r="E7557" s="15">
        <f>COUNTIF(tData[BezoekStart],"&lt;"&amp;($A7557+1/24))-COUNTIF(tData[BezoekEind],"&lt;="&amp;$A7557)</f>
        <v/>
      </c>
      <c r="F7557" s="15">
        <f>COUNTIF(tData[BezoekLangStart],"&lt;"&amp;($A7557+1/24))-COUNTIF(tData[BezoekLangEind],"&lt;="&amp;$A7557)</f>
        <v/>
      </c>
      <c r="G7557" s="15">
        <f>IF($D7557=1,$B7557*100+$C7557,-1)</f>
        <v/>
      </c>
      <c r="H7557" s="15">
        <f>IF($D7557=1,$B7557,-1)</f>
        <v/>
      </c>
      <c r="I7557" s="15">
        <f>IF($D7557=1,$C7557,-1)</f>
        <v/>
      </c>
    </row>
    <row r="7558">
      <c r="A7558" s="33" t="n">
        <v>45606.79166666666</v>
      </c>
      <c r="B7558" s="15">
        <f>WEEKDAY($A7558,2)</f>
        <v/>
      </c>
      <c r="C7558" s="15">
        <f>HOUR($A7558)</f>
        <v/>
      </c>
      <c r="D7558" s="15">
        <f>IF(AND($A7558&gt;=Instellingen!$B$6,$A7558&lt;Instellingen!$B$7),1,0)</f>
        <v/>
      </c>
      <c r="E7558" s="15">
        <f>COUNTIF(tData[BezoekStart],"&lt;"&amp;($A7558+1/24))-COUNTIF(tData[BezoekEind],"&lt;="&amp;$A7558)</f>
        <v/>
      </c>
      <c r="F7558" s="15">
        <f>COUNTIF(tData[BezoekLangStart],"&lt;"&amp;($A7558+1/24))-COUNTIF(tData[BezoekLangEind],"&lt;="&amp;$A7558)</f>
        <v/>
      </c>
      <c r="G7558" s="15">
        <f>IF($D7558=1,$B7558*100+$C7558,-1)</f>
        <v/>
      </c>
      <c r="H7558" s="15">
        <f>IF($D7558=1,$B7558,-1)</f>
        <v/>
      </c>
      <c r="I7558" s="15">
        <f>IF($D7558=1,$C7558,-1)</f>
        <v/>
      </c>
    </row>
    <row r="7559">
      <c r="A7559" s="33" t="n">
        <v>45606.83333333334</v>
      </c>
      <c r="B7559" s="15">
        <f>WEEKDAY($A7559,2)</f>
        <v/>
      </c>
      <c r="C7559" s="15">
        <f>HOUR($A7559)</f>
        <v/>
      </c>
      <c r="D7559" s="15">
        <f>IF(AND($A7559&gt;=Instellingen!$B$6,$A7559&lt;Instellingen!$B$7),1,0)</f>
        <v/>
      </c>
      <c r="E7559" s="15">
        <f>COUNTIF(tData[BezoekStart],"&lt;"&amp;($A7559+1/24))-COUNTIF(tData[BezoekEind],"&lt;="&amp;$A7559)</f>
        <v/>
      </c>
      <c r="F7559" s="15">
        <f>COUNTIF(tData[BezoekLangStart],"&lt;"&amp;($A7559+1/24))-COUNTIF(tData[BezoekLangEind],"&lt;="&amp;$A7559)</f>
        <v/>
      </c>
      <c r="G7559" s="15">
        <f>IF($D7559=1,$B7559*100+$C7559,-1)</f>
        <v/>
      </c>
      <c r="H7559" s="15">
        <f>IF($D7559=1,$B7559,-1)</f>
        <v/>
      </c>
      <c r="I7559" s="15">
        <f>IF($D7559=1,$C7559,-1)</f>
        <v/>
      </c>
    </row>
    <row r="7560">
      <c r="A7560" s="33" t="n">
        <v>45606.875</v>
      </c>
      <c r="B7560" s="15">
        <f>WEEKDAY($A7560,2)</f>
        <v/>
      </c>
      <c r="C7560" s="15">
        <f>HOUR($A7560)</f>
        <v/>
      </c>
      <c r="D7560" s="15">
        <f>IF(AND($A7560&gt;=Instellingen!$B$6,$A7560&lt;Instellingen!$B$7),1,0)</f>
        <v/>
      </c>
      <c r="E7560" s="15">
        <f>COUNTIF(tData[BezoekStart],"&lt;"&amp;($A7560+1/24))-COUNTIF(tData[BezoekEind],"&lt;="&amp;$A7560)</f>
        <v/>
      </c>
      <c r="F7560" s="15">
        <f>COUNTIF(tData[BezoekLangStart],"&lt;"&amp;($A7560+1/24))-COUNTIF(tData[BezoekLangEind],"&lt;="&amp;$A7560)</f>
        <v/>
      </c>
      <c r="G7560" s="15">
        <f>IF($D7560=1,$B7560*100+$C7560,-1)</f>
        <v/>
      </c>
      <c r="H7560" s="15">
        <f>IF($D7560=1,$B7560,-1)</f>
        <v/>
      </c>
      <c r="I7560" s="15">
        <f>IF($D7560=1,$C7560,-1)</f>
        <v/>
      </c>
    </row>
    <row r="7561">
      <c r="A7561" s="33" t="n">
        <v>45606.91666666666</v>
      </c>
      <c r="B7561" s="15">
        <f>WEEKDAY($A7561,2)</f>
        <v/>
      </c>
      <c r="C7561" s="15">
        <f>HOUR($A7561)</f>
        <v/>
      </c>
      <c r="D7561" s="15">
        <f>IF(AND($A7561&gt;=Instellingen!$B$6,$A7561&lt;Instellingen!$B$7),1,0)</f>
        <v/>
      </c>
      <c r="E7561" s="15">
        <f>COUNTIF(tData[BezoekStart],"&lt;"&amp;($A7561+1/24))-COUNTIF(tData[BezoekEind],"&lt;="&amp;$A7561)</f>
        <v/>
      </c>
      <c r="F7561" s="15">
        <f>COUNTIF(tData[BezoekLangStart],"&lt;"&amp;($A7561+1/24))-COUNTIF(tData[BezoekLangEind],"&lt;="&amp;$A7561)</f>
        <v/>
      </c>
      <c r="G7561" s="15">
        <f>IF($D7561=1,$B7561*100+$C7561,-1)</f>
        <v/>
      </c>
      <c r="H7561" s="15">
        <f>IF($D7561=1,$B7561,-1)</f>
        <v/>
      </c>
      <c r="I7561" s="15">
        <f>IF($D7561=1,$C7561,-1)</f>
        <v/>
      </c>
    </row>
    <row r="7562">
      <c r="A7562" s="33" t="n">
        <v>45606.95833333334</v>
      </c>
      <c r="B7562" s="15">
        <f>WEEKDAY($A7562,2)</f>
        <v/>
      </c>
      <c r="C7562" s="15">
        <f>HOUR($A7562)</f>
        <v/>
      </c>
      <c r="D7562" s="15">
        <f>IF(AND($A7562&gt;=Instellingen!$B$6,$A7562&lt;Instellingen!$B$7),1,0)</f>
        <v/>
      </c>
      <c r="E7562" s="15">
        <f>COUNTIF(tData[BezoekStart],"&lt;"&amp;($A7562+1/24))-COUNTIF(tData[BezoekEind],"&lt;="&amp;$A7562)</f>
        <v/>
      </c>
      <c r="F7562" s="15">
        <f>COUNTIF(tData[BezoekLangStart],"&lt;"&amp;($A7562+1/24))-COUNTIF(tData[BezoekLangEind],"&lt;="&amp;$A7562)</f>
        <v/>
      </c>
      <c r="G7562" s="15">
        <f>IF($D7562=1,$B7562*100+$C7562,-1)</f>
        <v/>
      </c>
      <c r="H7562" s="15">
        <f>IF($D7562=1,$B7562,-1)</f>
        <v/>
      </c>
      <c r="I7562" s="15">
        <f>IF($D7562=1,$C7562,-1)</f>
        <v/>
      </c>
    </row>
    <row r="7563">
      <c r="A7563" s="33" t="n">
        <v>45607</v>
      </c>
      <c r="B7563" s="15">
        <f>WEEKDAY($A7563,2)</f>
        <v/>
      </c>
      <c r="C7563" s="15">
        <f>HOUR($A7563)</f>
        <v/>
      </c>
      <c r="D7563" s="15">
        <f>IF(AND($A7563&gt;=Instellingen!$B$6,$A7563&lt;Instellingen!$B$7),1,0)</f>
        <v/>
      </c>
      <c r="E7563" s="15">
        <f>COUNTIF(tData[BezoekStart],"&lt;"&amp;($A7563+1/24))-COUNTIF(tData[BezoekEind],"&lt;="&amp;$A7563)</f>
        <v/>
      </c>
      <c r="F7563" s="15">
        <f>COUNTIF(tData[BezoekLangStart],"&lt;"&amp;($A7563+1/24))-COUNTIF(tData[BezoekLangEind],"&lt;="&amp;$A7563)</f>
        <v/>
      </c>
      <c r="G7563" s="15">
        <f>IF($D7563=1,$B7563*100+$C7563,-1)</f>
        <v/>
      </c>
      <c r="H7563" s="15">
        <f>IF($D7563=1,$B7563,-1)</f>
        <v/>
      </c>
      <c r="I7563" s="15">
        <f>IF($D7563=1,$C7563,-1)</f>
        <v/>
      </c>
    </row>
    <row r="7564">
      <c r="A7564" s="33" t="n">
        <v>45607.04166666666</v>
      </c>
      <c r="B7564" s="15">
        <f>WEEKDAY($A7564,2)</f>
        <v/>
      </c>
      <c r="C7564" s="15">
        <f>HOUR($A7564)</f>
        <v/>
      </c>
      <c r="D7564" s="15">
        <f>IF(AND($A7564&gt;=Instellingen!$B$6,$A7564&lt;Instellingen!$B$7),1,0)</f>
        <v/>
      </c>
      <c r="E7564" s="15">
        <f>COUNTIF(tData[BezoekStart],"&lt;"&amp;($A7564+1/24))-COUNTIF(tData[BezoekEind],"&lt;="&amp;$A7564)</f>
        <v/>
      </c>
      <c r="F7564" s="15">
        <f>COUNTIF(tData[BezoekLangStart],"&lt;"&amp;($A7564+1/24))-COUNTIF(tData[BezoekLangEind],"&lt;="&amp;$A7564)</f>
        <v/>
      </c>
      <c r="G7564" s="15">
        <f>IF($D7564=1,$B7564*100+$C7564,-1)</f>
        <v/>
      </c>
      <c r="H7564" s="15">
        <f>IF($D7564=1,$B7564,-1)</f>
        <v/>
      </c>
      <c r="I7564" s="15">
        <f>IF($D7564=1,$C7564,-1)</f>
        <v/>
      </c>
    </row>
    <row r="7565">
      <c r="A7565" s="33" t="n">
        <v>45607.08333333334</v>
      </c>
      <c r="B7565" s="15">
        <f>WEEKDAY($A7565,2)</f>
        <v/>
      </c>
      <c r="C7565" s="15">
        <f>HOUR($A7565)</f>
        <v/>
      </c>
      <c r="D7565" s="15">
        <f>IF(AND($A7565&gt;=Instellingen!$B$6,$A7565&lt;Instellingen!$B$7),1,0)</f>
        <v/>
      </c>
      <c r="E7565" s="15">
        <f>COUNTIF(tData[BezoekStart],"&lt;"&amp;($A7565+1/24))-COUNTIF(tData[BezoekEind],"&lt;="&amp;$A7565)</f>
        <v/>
      </c>
      <c r="F7565" s="15">
        <f>COUNTIF(tData[BezoekLangStart],"&lt;"&amp;($A7565+1/24))-COUNTIF(tData[BezoekLangEind],"&lt;="&amp;$A7565)</f>
        <v/>
      </c>
      <c r="G7565" s="15">
        <f>IF($D7565=1,$B7565*100+$C7565,-1)</f>
        <v/>
      </c>
      <c r="H7565" s="15">
        <f>IF($D7565=1,$B7565,-1)</f>
        <v/>
      </c>
      <c r="I7565" s="15">
        <f>IF($D7565=1,$C7565,-1)</f>
        <v/>
      </c>
    </row>
    <row r="7566">
      <c r="A7566" s="33" t="n">
        <v>45607.125</v>
      </c>
      <c r="B7566" s="15">
        <f>WEEKDAY($A7566,2)</f>
        <v/>
      </c>
      <c r="C7566" s="15">
        <f>HOUR($A7566)</f>
        <v/>
      </c>
      <c r="D7566" s="15">
        <f>IF(AND($A7566&gt;=Instellingen!$B$6,$A7566&lt;Instellingen!$B$7),1,0)</f>
        <v/>
      </c>
      <c r="E7566" s="15">
        <f>COUNTIF(tData[BezoekStart],"&lt;"&amp;($A7566+1/24))-COUNTIF(tData[BezoekEind],"&lt;="&amp;$A7566)</f>
        <v/>
      </c>
      <c r="F7566" s="15">
        <f>COUNTIF(tData[BezoekLangStart],"&lt;"&amp;($A7566+1/24))-COUNTIF(tData[BezoekLangEind],"&lt;="&amp;$A7566)</f>
        <v/>
      </c>
      <c r="G7566" s="15">
        <f>IF($D7566=1,$B7566*100+$C7566,-1)</f>
        <v/>
      </c>
      <c r="H7566" s="15">
        <f>IF($D7566=1,$B7566,-1)</f>
        <v/>
      </c>
      <c r="I7566" s="15">
        <f>IF($D7566=1,$C7566,-1)</f>
        <v/>
      </c>
    </row>
    <row r="7567">
      <c r="A7567" s="33" t="n">
        <v>45607.16666666666</v>
      </c>
      <c r="B7567" s="15">
        <f>WEEKDAY($A7567,2)</f>
        <v/>
      </c>
      <c r="C7567" s="15">
        <f>HOUR($A7567)</f>
        <v/>
      </c>
      <c r="D7567" s="15">
        <f>IF(AND($A7567&gt;=Instellingen!$B$6,$A7567&lt;Instellingen!$B$7),1,0)</f>
        <v/>
      </c>
      <c r="E7567" s="15">
        <f>COUNTIF(tData[BezoekStart],"&lt;"&amp;($A7567+1/24))-COUNTIF(tData[BezoekEind],"&lt;="&amp;$A7567)</f>
        <v/>
      </c>
      <c r="F7567" s="15">
        <f>COUNTIF(tData[BezoekLangStart],"&lt;"&amp;($A7567+1/24))-COUNTIF(tData[BezoekLangEind],"&lt;="&amp;$A7567)</f>
        <v/>
      </c>
      <c r="G7567" s="15">
        <f>IF($D7567=1,$B7567*100+$C7567,-1)</f>
        <v/>
      </c>
      <c r="H7567" s="15">
        <f>IF($D7567=1,$B7567,-1)</f>
        <v/>
      </c>
      <c r="I7567" s="15">
        <f>IF($D7567=1,$C7567,-1)</f>
        <v/>
      </c>
    </row>
    <row r="7568">
      <c r="A7568" s="33" t="n">
        <v>45607.20833333334</v>
      </c>
      <c r="B7568" s="15">
        <f>WEEKDAY($A7568,2)</f>
        <v/>
      </c>
      <c r="C7568" s="15">
        <f>HOUR($A7568)</f>
        <v/>
      </c>
      <c r="D7568" s="15">
        <f>IF(AND($A7568&gt;=Instellingen!$B$6,$A7568&lt;Instellingen!$B$7),1,0)</f>
        <v/>
      </c>
      <c r="E7568" s="15">
        <f>COUNTIF(tData[BezoekStart],"&lt;"&amp;($A7568+1/24))-COUNTIF(tData[BezoekEind],"&lt;="&amp;$A7568)</f>
        <v/>
      </c>
      <c r="F7568" s="15">
        <f>COUNTIF(tData[BezoekLangStart],"&lt;"&amp;($A7568+1/24))-COUNTIF(tData[BezoekLangEind],"&lt;="&amp;$A7568)</f>
        <v/>
      </c>
      <c r="G7568" s="15">
        <f>IF($D7568=1,$B7568*100+$C7568,-1)</f>
        <v/>
      </c>
      <c r="H7568" s="15">
        <f>IF($D7568=1,$B7568,-1)</f>
        <v/>
      </c>
      <c r="I7568" s="15">
        <f>IF($D7568=1,$C7568,-1)</f>
        <v/>
      </c>
    </row>
    <row r="7569">
      <c r="A7569" s="33" t="n">
        <v>45607.25</v>
      </c>
      <c r="B7569" s="15">
        <f>WEEKDAY($A7569,2)</f>
        <v/>
      </c>
      <c r="C7569" s="15">
        <f>HOUR($A7569)</f>
        <v/>
      </c>
      <c r="D7569" s="15">
        <f>IF(AND($A7569&gt;=Instellingen!$B$6,$A7569&lt;Instellingen!$B$7),1,0)</f>
        <v/>
      </c>
      <c r="E7569" s="15">
        <f>COUNTIF(tData[BezoekStart],"&lt;"&amp;($A7569+1/24))-COUNTIF(tData[BezoekEind],"&lt;="&amp;$A7569)</f>
        <v/>
      </c>
      <c r="F7569" s="15">
        <f>COUNTIF(tData[BezoekLangStart],"&lt;"&amp;($A7569+1/24))-COUNTIF(tData[BezoekLangEind],"&lt;="&amp;$A7569)</f>
        <v/>
      </c>
      <c r="G7569" s="15">
        <f>IF($D7569=1,$B7569*100+$C7569,-1)</f>
        <v/>
      </c>
      <c r="H7569" s="15">
        <f>IF($D7569=1,$B7569,-1)</f>
        <v/>
      </c>
      <c r="I7569" s="15">
        <f>IF($D7569=1,$C7569,-1)</f>
        <v/>
      </c>
    </row>
    <row r="7570">
      <c r="A7570" s="33" t="n">
        <v>45607.29166666666</v>
      </c>
      <c r="B7570" s="15">
        <f>WEEKDAY($A7570,2)</f>
        <v/>
      </c>
      <c r="C7570" s="15">
        <f>HOUR($A7570)</f>
        <v/>
      </c>
      <c r="D7570" s="15">
        <f>IF(AND($A7570&gt;=Instellingen!$B$6,$A7570&lt;Instellingen!$B$7),1,0)</f>
        <v/>
      </c>
      <c r="E7570" s="15">
        <f>COUNTIF(tData[BezoekStart],"&lt;"&amp;($A7570+1/24))-COUNTIF(tData[BezoekEind],"&lt;="&amp;$A7570)</f>
        <v/>
      </c>
      <c r="F7570" s="15">
        <f>COUNTIF(tData[BezoekLangStart],"&lt;"&amp;($A7570+1/24))-COUNTIF(tData[BezoekLangEind],"&lt;="&amp;$A7570)</f>
        <v/>
      </c>
      <c r="G7570" s="15">
        <f>IF($D7570=1,$B7570*100+$C7570,-1)</f>
        <v/>
      </c>
      <c r="H7570" s="15">
        <f>IF($D7570=1,$B7570,-1)</f>
        <v/>
      </c>
      <c r="I7570" s="15">
        <f>IF($D7570=1,$C7570,-1)</f>
        <v/>
      </c>
    </row>
    <row r="7571">
      <c r="A7571" s="33" t="n">
        <v>45607.33333333334</v>
      </c>
      <c r="B7571" s="15">
        <f>WEEKDAY($A7571,2)</f>
        <v/>
      </c>
      <c r="C7571" s="15">
        <f>HOUR($A7571)</f>
        <v/>
      </c>
      <c r="D7571" s="15">
        <f>IF(AND($A7571&gt;=Instellingen!$B$6,$A7571&lt;Instellingen!$B$7),1,0)</f>
        <v/>
      </c>
      <c r="E7571" s="15">
        <f>COUNTIF(tData[BezoekStart],"&lt;"&amp;($A7571+1/24))-COUNTIF(tData[BezoekEind],"&lt;="&amp;$A7571)</f>
        <v/>
      </c>
      <c r="F7571" s="15">
        <f>COUNTIF(tData[BezoekLangStart],"&lt;"&amp;($A7571+1/24))-COUNTIF(tData[BezoekLangEind],"&lt;="&amp;$A7571)</f>
        <v/>
      </c>
      <c r="G7571" s="15">
        <f>IF($D7571=1,$B7571*100+$C7571,-1)</f>
        <v/>
      </c>
      <c r="H7571" s="15">
        <f>IF($D7571=1,$B7571,-1)</f>
        <v/>
      </c>
      <c r="I7571" s="15">
        <f>IF($D7571=1,$C7571,-1)</f>
        <v/>
      </c>
    </row>
    <row r="7572">
      <c r="A7572" s="33" t="n">
        <v>45607.375</v>
      </c>
      <c r="B7572" s="15">
        <f>WEEKDAY($A7572,2)</f>
        <v/>
      </c>
      <c r="C7572" s="15">
        <f>HOUR($A7572)</f>
        <v/>
      </c>
      <c r="D7572" s="15">
        <f>IF(AND($A7572&gt;=Instellingen!$B$6,$A7572&lt;Instellingen!$B$7),1,0)</f>
        <v/>
      </c>
      <c r="E7572" s="15">
        <f>COUNTIF(tData[BezoekStart],"&lt;"&amp;($A7572+1/24))-COUNTIF(tData[BezoekEind],"&lt;="&amp;$A7572)</f>
        <v/>
      </c>
      <c r="F7572" s="15">
        <f>COUNTIF(tData[BezoekLangStart],"&lt;"&amp;($A7572+1/24))-COUNTIF(tData[BezoekLangEind],"&lt;="&amp;$A7572)</f>
        <v/>
      </c>
      <c r="G7572" s="15">
        <f>IF($D7572=1,$B7572*100+$C7572,-1)</f>
        <v/>
      </c>
      <c r="H7572" s="15">
        <f>IF($D7572=1,$B7572,-1)</f>
        <v/>
      </c>
      <c r="I7572" s="15">
        <f>IF($D7572=1,$C7572,-1)</f>
        <v/>
      </c>
    </row>
    <row r="7573">
      <c r="A7573" s="33" t="n">
        <v>45607.41666666666</v>
      </c>
      <c r="B7573" s="15">
        <f>WEEKDAY($A7573,2)</f>
        <v/>
      </c>
      <c r="C7573" s="15">
        <f>HOUR($A7573)</f>
        <v/>
      </c>
      <c r="D7573" s="15">
        <f>IF(AND($A7573&gt;=Instellingen!$B$6,$A7573&lt;Instellingen!$B$7),1,0)</f>
        <v/>
      </c>
      <c r="E7573" s="15">
        <f>COUNTIF(tData[BezoekStart],"&lt;"&amp;($A7573+1/24))-COUNTIF(tData[BezoekEind],"&lt;="&amp;$A7573)</f>
        <v/>
      </c>
      <c r="F7573" s="15">
        <f>COUNTIF(tData[BezoekLangStart],"&lt;"&amp;($A7573+1/24))-COUNTIF(tData[BezoekLangEind],"&lt;="&amp;$A7573)</f>
        <v/>
      </c>
      <c r="G7573" s="15">
        <f>IF($D7573=1,$B7573*100+$C7573,-1)</f>
        <v/>
      </c>
      <c r="H7573" s="15">
        <f>IF($D7573=1,$B7573,-1)</f>
        <v/>
      </c>
      <c r="I7573" s="15">
        <f>IF($D7573=1,$C7573,-1)</f>
        <v/>
      </c>
    </row>
    <row r="7574">
      <c r="A7574" s="33" t="n">
        <v>45607.45833333334</v>
      </c>
      <c r="B7574" s="15">
        <f>WEEKDAY($A7574,2)</f>
        <v/>
      </c>
      <c r="C7574" s="15">
        <f>HOUR($A7574)</f>
        <v/>
      </c>
      <c r="D7574" s="15">
        <f>IF(AND($A7574&gt;=Instellingen!$B$6,$A7574&lt;Instellingen!$B$7),1,0)</f>
        <v/>
      </c>
      <c r="E7574" s="15">
        <f>COUNTIF(tData[BezoekStart],"&lt;"&amp;($A7574+1/24))-COUNTIF(tData[BezoekEind],"&lt;="&amp;$A7574)</f>
        <v/>
      </c>
      <c r="F7574" s="15">
        <f>COUNTIF(tData[BezoekLangStart],"&lt;"&amp;($A7574+1/24))-COUNTIF(tData[BezoekLangEind],"&lt;="&amp;$A7574)</f>
        <v/>
      </c>
      <c r="G7574" s="15">
        <f>IF($D7574=1,$B7574*100+$C7574,-1)</f>
        <v/>
      </c>
      <c r="H7574" s="15">
        <f>IF($D7574=1,$B7574,-1)</f>
        <v/>
      </c>
      <c r="I7574" s="15">
        <f>IF($D7574=1,$C7574,-1)</f>
        <v/>
      </c>
    </row>
    <row r="7575">
      <c r="A7575" s="33" t="n">
        <v>45607.5</v>
      </c>
      <c r="B7575" s="15">
        <f>WEEKDAY($A7575,2)</f>
        <v/>
      </c>
      <c r="C7575" s="15">
        <f>HOUR($A7575)</f>
        <v/>
      </c>
      <c r="D7575" s="15">
        <f>IF(AND($A7575&gt;=Instellingen!$B$6,$A7575&lt;Instellingen!$B$7),1,0)</f>
        <v/>
      </c>
      <c r="E7575" s="15">
        <f>COUNTIF(tData[BezoekStart],"&lt;"&amp;($A7575+1/24))-COUNTIF(tData[BezoekEind],"&lt;="&amp;$A7575)</f>
        <v/>
      </c>
      <c r="F7575" s="15">
        <f>COUNTIF(tData[BezoekLangStart],"&lt;"&amp;($A7575+1/24))-COUNTIF(tData[BezoekLangEind],"&lt;="&amp;$A7575)</f>
        <v/>
      </c>
      <c r="G7575" s="15">
        <f>IF($D7575=1,$B7575*100+$C7575,-1)</f>
        <v/>
      </c>
      <c r="H7575" s="15">
        <f>IF($D7575=1,$B7575,-1)</f>
        <v/>
      </c>
      <c r="I7575" s="15">
        <f>IF($D7575=1,$C7575,-1)</f>
        <v/>
      </c>
    </row>
    <row r="7576">
      <c r="A7576" s="33" t="n">
        <v>45607.54166666666</v>
      </c>
      <c r="B7576" s="15">
        <f>WEEKDAY($A7576,2)</f>
        <v/>
      </c>
      <c r="C7576" s="15">
        <f>HOUR($A7576)</f>
        <v/>
      </c>
      <c r="D7576" s="15">
        <f>IF(AND($A7576&gt;=Instellingen!$B$6,$A7576&lt;Instellingen!$B$7),1,0)</f>
        <v/>
      </c>
      <c r="E7576" s="15">
        <f>COUNTIF(tData[BezoekStart],"&lt;"&amp;($A7576+1/24))-COUNTIF(tData[BezoekEind],"&lt;="&amp;$A7576)</f>
        <v/>
      </c>
      <c r="F7576" s="15">
        <f>COUNTIF(tData[BezoekLangStart],"&lt;"&amp;($A7576+1/24))-COUNTIF(tData[BezoekLangEind],"&lt;="&amp;$A7576)</f>
        <v/>
      </c>
      <c r="G7576" s="15">
        <f>IF($D7576=1,$B7576*100+$C7576,-1)</f>
        <v/>
      </c>
      <c r="H7576" s="15">
        <f>IF($D7576=1,$B7576,-1)</f>
        <v/>
      </c>
      <c r="I7576" s="15">
        <f>IF($D7576=1,$C7576,-1)</f>
        <v/>
      </c>
    </row>
    <row r="7577">
      <c r="A7577" s="33" t="n">
        <v>45607.58333333334</v>
      </c>
      <c r="B7577" s="15">
        <f>WEEKDAY($A7577,2)</f>
        <v/>
      </c>
      <c r="C7577" s="15">
        <f>HOUR($A7577)</f>
        <v/>
      </c>
      <c r="D7577" s="15">
        <f>IF(AND($A7577&gt;=Instellingen!$B$6,$A7577&lt;Instellingen!$B$7),1,0)</f>
        <v/>
      </c>
      <c r="E7577" s="15">
        <f>COUNTIF(tData[BezoekStart],"&lt;"&amp;($A7577+1/24))-COUNTIF(tData[BezoekEind],"&lt;="&amp;$A7577)</f>
        <v/>
      </c>
      <c r="F7577" s="15">
        <f>COUNTIF(tData[BezoekLangStart],"&lt;"&amp;($A7577+1/24))-COUNTIF(tData[BezoekLangEind],"&lt;="&amp;$A7577)</f>
        <v/>
      </c>
      <c r="G7577" s="15">
        <f>IF($D7577=1,$B7577*100+$C7577,-1)</f>
        <v/>
      </c>
      <c r="H7577" s="15">
        <f>IF($D7577=1,$B7577,-1)</f>
        <v/>
      </c>
      <c r="I7577" s="15">
        <f>IF($D7577=1,$C7577,-1)</f>
        <v/>
      </c>
    </row>
    <row r="7578">
      <c r="A7578" s="33" t="n">
        <v>45607.625</v>
      </c>
      <c r="B7578" s="15">
        <f>WEEKDAY($A7578,2)</f>
        <v/>
      </c>
      <c r="C7578" s="15">
        <f>HOUR($A7578)</f>
        <v/>
      </c>
      <c r="D7578" s="15">
        <f>IF(AND($A7578&gt;=Instellingen!$B$6,$A7578&lt;Instellingen!$B$7),1,0)</f>
        <v/>
      </c>
      <c r="E7578" s="15">
        <f>COUNTIF(tData[BezoekStart],"&lt;"&amp;($A7578+1/24))-COUNTIF(tData[BezoekEind],"&lt;="&amp;$A7578)</f>
        <v/>
      </c>
      <c r="F7578" s="15">
        <f>COUNTIF(tData[BezoekLangStart],"&lt;"&amp;($A7578+1/24))-COUNTIF(tData[BezoekLangEind],"&lt;="&amp;$A7578)</f>
        <v/>
      </c>
      <c r="G7578" s="15">
        <f>IF($D7578=1,$B7578*100+$C7578,-1)</f>
        <v/>
      </c>
      <c r="H7578" s="15">
        <f>IF($D7578=1,$B7578,-1)</f>
        <v/>
      </c>
      <c r="I7578" s="15">
        <f>IF($D7578=1,$C7578,-1)</f>
        <v/>
      </c>
    </row>
    <row r="7579">
      <c r="A7579" s="33" t="n">
        <v>45607.66666666666</v>
      </c>
      <c r="B7579" s="15">
        <f>WEEKDAY($A7579,2)</f>
        <v/>
      </c>
      <c r="C7579" s="15">
        <f>HOUR($A7579)</f>
        <v/>
      </c>
      <c r="D7579" s="15">
        <f>IF(AND($A7579&gt;=Instellingen!$B$6,$A7579&lt;Instellingen!$B$7),1,0)</f>
        <v/>
      </c>
      <c r="E7579" s="15">
        <f>COUNTIF(tData[BezoekStart],"&lt;"&amp;($A7579+1/24))-COUNTIF(tData[BezoekEind],"&lt;="&amp;$A7579)</f>
        <v/>
      </c>
      <c r="F7579" s="15">
        <f>COUNTIF(tData[BezoekLangStart],"&lt;"&amp;($A7579+1/24))-COUNTIF(tData[BezoekLangEind],"&lt;="&amp;$A7579)</f>
        <v/>
      </c>
      <c r="G7579" s="15">
        <f>IF($D7579=1,$B7579*100+$C7579,-1)</f>
        <v/>
      </c>
      <c r="H7579" s="15">
        <f>IF($D7579=1,$B7579,-1)</f>
        <v/>
      </c>
      <c r="I7579" s="15">
        <f>IF($D7579=1,$C7579,-1)</f>
        <v/>
      </c>
    </row>
    <row r="7580">
      <c r="A7580" s="33" t="n">
        <v>45607.70833333334</v>
      </c>
      <c r="B7580" s="15">
        <f>WEEKDAY($A7580,2)</f>
        <v/>
      </c>
      <c r="C7580" s="15">
        <f>HOUR($A7580)</f>
        <v/>
      </c>
      <c r="D7580" s="15">
        <f>IF(AND($A7580&gt;=Instellingen!$B$6,$A7580&lt;Instellingen!$B$7),1,0)</f>
        <v/>
      </c>
      <c r="E7580" s="15">
        <f>COUNTIF(tData[BezoekStart],"&lt;"&amp;($A7580+1/24))-COUNTIF(tData[BezoekEind],"&lt;="&amp;$A7580)</f>
        <v/>
      </c>
      <c r="F7580" s="15">
        <f>COUNTIF(tData[BezoekLangStart],"&lt;"&amp;($A7580+1/24))-COUNTIF(tData[BezoekLangEind],"&lt;="&amp;$A7580)</f>
        <v/>
      </c>
      <c r="G7580" s="15">
        <f>IF($D7580=1,$B7580*100+$C7580,-1)</f>
        <v/>
      </c>
      <c r="H7580" s="15">
        <f>IF($D7580=1,$B7580,-1)</f>
        <v/>
      </c>
      <c r="I7580" s="15">
        <f>IF($D7580=1,$C7580,-1)</f>
        <v/>
      </c>
    </row>
    <row r="7581">
      <c r="A7581" s="33" t="n">
        <v>45607.75</v>
      </c>
      <c r="B7581" s="15">
        <f>WEEKDAY($A7581,2)</f>
        <v/>
      </c>
      <c r="C7581" s="15">
        <f>HOUR($A7581)</f>
        <v/>
      </c>
      <c r="D7581" s="15">
        <f>IF(AND($A7581&gt;=Instellingen!$B$6,$A7581&lt;Instellingen!$B$7),1,0)</f>
        <v/>
      </c>
      <c r="E7581" s="15">
        <f>COUNTIF(tData[BezoekStart],"&lt;"&amp;($A7581+1/24))-COUNTIF(tData[BezoekEind],"&lt;="&amp;$A7581)</f>
        <v/>
      </c>
      <c r="F7581" s="15">
        <f>COUNTIF(tData[BezoekLangStart],"&lt;"&amp;($A7581+1/24))-COUNTIF(tData[BezoekLangEind],"&lt;="&amp;$A7581)</f>
        <v/>
      </c>
      <c r="G7581" s="15">
        <f>IF($D7581=1,$B7581*100+$C7581,-1)</f>
        <v/>
      </c>
      <c r="H7581" s="15">
        <f>IF($D7581=1,$B7581,-1)</f>
        <v/>
      </c>
      <c r="I7581" s="15">
        <f>IF($D7581=1,$C7581,-1)</f>
        <v/>
      </c>
    </row>
    <row r="7582">
      <c r="A7582" s="33" t="n">
        <v>45607.79166666666</v>
      </c>
      <c r="B7582" s="15">
        <f>WEEKDAY($A7582,2)</f>
        <v/>
      </c>
      <c r="C7582" s="15">
        <f>HOUR($A7582)</f>
        <v/>
      </c>
      <c r="D7582" s="15">
        <f>IF(AND($A7582&gt;=Instellingen!$B$6,$A7582&lt;Instellingen!$B$7),1,0)</f>
        <v/>
      </c>
      <c r="E7582" s="15">
        <f>COUNTIF(tData[BezoekStart],"&lt;"&amp;($A7582+1/24))-COUNTIF(tData[BezoekEind],"&lt;="&amp;$A7582)</f>
        <v/>
      </c>
      <c r="F7582" s="15">
        <f>COUNTIF(tData[BezoekLangStart],"&lt;"&amp;($A7582+1/24))-COUNTIF(tData[BezoekLangEind],"&lt;="&amp;$A7582)</f>
        <v/>
      </c>
      <c r="G7582" s="15">
        <f>IF($D7582=1,$B7582*100+$C7582,-1)</f>
        <v/>
      </c>
      <c r="H7582" s="15">
        <f>IF($D7582=1,$B7582,-1)</f>
        <v/>
      </c>
      <c r="I7582" s="15">
        <f>IF($D7582=1,$C7582,-1)</f>
        <v/>
      </c>
    </row>
    <row r="7583">
      <c r="A7583" s="33" t="n">
        <v>45607.83333333334</v>
      </c>
      <c r="B7583" s="15">
        <f>WEEKDAY($A7583,2)</f>
        <v/>
      </c>
      <c r="C7583" s="15">
        <f>HOUR($A7583)</f>
        <v/>
      </c>
      <c r="D7583" s="15">
        <f>IF(AND($A7583&gt;=Instellingen!$B$6,$A7583&lt;Instellingen!$B$7),1,0)</f>
        <v/>
      </c>
      <c r="E7583" s="15">
        <f>COUNTIF(tData[BezoekStart],"&lt;"&amp;($A7583+1/24))-COUNTIF(tData[BezoekEind],"&lt;="&amp;$A7583)</f>
        <v/>
      </c>
      <c r="F7583" s="15">
        <f>COUNTIF(tData[BezoekLangStart],"&lt;"&amp;($A7583+1/24))-COUNTIF(tData[BezoekLangEind],"&lt;="&amp;$A7583)</f>
        <v/>
      </c>
      <c r="G7583" s="15">
        <f>IF($D7583=1,$B7583*100+$C7583,-1)</f>
        <v/>
      </c>
      <c r="H7583" s="15">
        <f>IF($D7583=1,$B7583,-1)</f>
        <v/>
      </c>
      <c r="I7583" s="15">
        <f>IF($D7583=1,$C7583,-1)</f>
        <v/>
      </c>
    </row>
    <row r="7584">
      <c r="A7584" s="33" t="n">
        <v>45607.875</v>
      </c>
      <c r="B7584" s="15">
        <f>WEEKDAY($A7584,2)</f>
        <v/>
      </c>
      <c r="C7584" s="15">
        <f>HOUR($A7584)</f>
        <v/>
      </c>
      <c r="D7584" s="15">
        <f>IF(AND($A7584&gt;=Instellingen!$B$6,$A7584&lt;Instellingen!$B$7),1,0)</f>
        <v/>
      </c>
      <c r="E7584" s="15">
        <f>COUNTIF(tData[BezoekStart],"&lt;"&amp;($A7584+1/24))-COUNTIF(tData[BezoekEind],"&lt;="&amp;$A7584)</f>
        <v/>
      </c>
      <c r="F7584" s="15">
        <f>COUNTIF(tData[BezoekLangStart],"&lt;"&amp;($A7584+1/24))-COUNTIF(tData[BezoekLangEind],"&lt;="&amp;$A7584)</f>
        <v/>
      </c>
      <c r="G7584" s="15">
        <f>IF($D7584=1,$B7584*100+$C7584,-1)</f>
        <v/>
      </c>
      <c r="H7584" s="15">
        <f>IF($D7584=1,$B7584,-1)</f>
        <v/>
      </c>
      <c r="I7584" s="15">
        <f>IF($D7584=1,$C7584,-1)</f>
        <v/>
      </c>
    </row>
    <row r="7585">
      <c r="A7585" s="33" t="n">
        <v>45607.91666666666</v>
      </c>
      <c r="B7585" s="15">
        <f>WEEKDAY($A7585,2)</f>
        <v/>
      </c>
      <c r="C7585" s="15">
        <f>HOUR($A7585)</f>
        <v/>
      </c>
      <c r="D7585" s="15">
        <f>IF(AND($A7585&gt;=Instellingen!$B$6,$A7585&lt;Instellingen!$B$7),1,0)</f>
        <v/>
      </c>
      <c r="E7585" s="15">
        <f>COUNTIF(tData[BezoekStart],"&lt;"&amp;($A7585+1/24))-COUNTIF(tData[BezoekEind],"&lt;="&amp;$A7585)</f>
        <v/>
      </c>
      <c r="F7585" s="15">
        <f>COUNTIF(tData[BezoekLangStart],"&lt;"&amp;($A7585+1/24))-COUNTIF(tData[BezoekLangEind],"&lt;="&amp;$A7585)</f>
        <v/>
      </c>
      <c r="G7585" s="15">
        <f>IF($D7585=1,$B7585*100+$C7585,-1)</f>
        <v/>
      </c>
      <c r="H7585" s="15">
        <f>IF($D7585=1,$B7585,-1)</f>
        <v/>
      </c>
      <c r="I7585" s="15">
        <f>IF($D7585=1,$C7585,-1)</f>
        <v/>
      </c>
    </row>
    <row r="7586">
      <c r="A7586" s="33" t="n">
        <v>45607.95833333334</v>
      </c>
      <c r="B7586" s="15">
        <f>WEEKDAY($A7586,2)</f>
        <v/>
      </c>
      <c r="C7586" s="15">
        <f>HOUR($A7586)</f>
        <v/>
      </c>
      <c r="D7586" s="15">
        <f>IF(AND($A7586&gt;=Instellingen!$B$6,$A7586&lt;Instellingen!$B$7),1,0)</f>
        <v/>
      </c>
      <c r="E7586" s="15">
        <f>COUNTIF(tData[BezoekStart],"&lt;"&amp;($A7586+1/24))-COUNTIF(tData[BezoekEind],"&lt;="&amp;$A7586)</f>
        <v/>
      </c>
      <c r="F7586" s="15">
        <f>COUNTIF(tData[BezoekLangStart],"&lt;"&amp;($A7586+1/24))-COUNTIF(tData[BezoekLangEind],"&lt;="&amp;$A7586)</f>
        <v/>
      </c>
      <c r="G7586" s="15">
        <f>IF($D7586=1,$B7586*100+$C7586,-1)</f>
        <v/>
      </c>
      <c r="H7586" s="15">
        <f>IF($D7586=1,$B7586,-1)</f>
        <v/>
      </c>
      <c r="I7586" s="15">
        <f>IF($D7586=1,$C7586,-1)</f>
        <v/>
      </c>
    </row>
    <row r="7587">
      <c r="A7587" s="33" t="n">
        <v>45608</v>
      </c>
      <c r="B7587" s="15">
        <f>WEEKDAY($A7587,2)</f>
        <v/>
      </c>
      <c r="C7587" s="15">
        <f>HOUR($A7587)</f>
        <v/>
      </c>
      <c r="D7587" s="15">
        <f>IF(AND($A7587&gt;=Instellingen!$B$6,$A7587&lt;Instellingen!$B$7),1,0)</f>
        <v/>
      </c>
      <c r="E7587" s="15">
        <f>COUNTIF(tData[BezoekStart],"&lt;"&amp;($A7587+1/24))-COUNTIF(tData[BezoekEind],"&lt;="&amp;$A7587)</f>
        <v/>
      </c>
      <c r="F7587" s="15">
        <f>COUNTIF(tData[BezoekLangStart],"&lt;"&amp;($A7587+1/24))-COUNTIF(tData[BezoekLangEind],"&lt;="&amp;$A7587)</f>
        <v/>
      </c>
      <c r="G7587" s="15">
        <f>IF($D7587=1,$B7587*100+$C7587,-1)</f>
        <v/>
      </c>
      <c r="H7587" s="15">
        <f>IF($D7587=1,$B7587,-1)</f>
        <v/>
      </c>
      <c r="I7587" s="15">
        <f>IF($D7587=1,$C7587,-1)</f>
        <v/>
      </c>
    </row>
    <row r="7588">
      <c r="A7588" s="33" t="n">
        <v>45608.04166666666</v>
      </c>
      <c r="B7588" s="15">
        <f>WEEKDAY($A7588,2)</f>
        <v/>
      </c>
      <c r="C7588" s="15">
        <f>HOUR($A7588)</f>
        <v/>
      </c>
      <c r="D7588" s="15">
        <f>IF(AND($A7588&gt;=Instellingen!$B$6,$A7588&lt;Instellingen!$B$7),1,0)</f>
        <v/>
      </c>
      <c r="E7588" s="15">
        <f>COUNTIF(tData[BezoekStart],"&lt;"&amp;($A7588+1/24))-COUNTIF(tData[BezoekEind],"&lt;="&amp;$A7588)</f>
        <v/>
      </c>
      <c r="F7588" s="15">
        <f>COUNTIF(tData[BezoekLangStart],"&lt;"&amp;($A7588+1/24))-COUNTIF(tData[BezoekLangEind],"&lt;="&amp;$A7588)</f>
        <v/>
      </c>
      <c r="G7588" s="15">
        <f>IF($D7588=1,$B7588*100+$C7588,-1)</f>
        <v/>
      </c>
      <c r="H7588" s="15">
        <f>IF($D7588=1,$B7588,-1)</f>
        <v/>
      </c>
      <c r="I7588" s="15">
        <f>IF($D7588=1,$C7588,-1)</f>
        <v/>
      </c>
    </row>
    <row r="7589">
      <c r="A7589" s="33" t="n">
        <v>45608.08333333334</v>
      </c>
      <c r="B7589" s="15">
        <f>WEEKDAY($A7589,2)</f>
        <v/>
      </c>
      <c r="C7589" s="15">
        <f>HOUR($A7589)</f>
        <v/>
      </c>
      <c r="D7589" s="15">
        <f>IF(AND($A7589&gt;=Instellingen!$B$6,$A7589&lt;Instellingen!$B$7),1,0)</f>
        <v/>
      </c>
      <c r="E7589" s="15">
        <f>COUNTIF(tData[BezoekStart],"&lt;"&amp;($A7589+1/24))-COUNTIF(tData[BezoekEind],"&lt;="&amp;$A7589)</f>
        <v/>
      </c>
      <c r="F7589" s="15">
        <f>COUNTIF(tData[BezoekLangStart],"&lt;"&amp;($A7589+1/24))-COUNTIF(tData[BezoekLangEind],"&lt;="&amp;$A7589)</f>
        <v/>
      </c>
      <c r="G7589" s="15">
        <f>IF($D7589=1,$B7589*100+$C7589,-1)</f>
        <v/>
      </c>
      <c r="H7589" s="15">
        <f>IF($D7589=1,$B7589,-1)</f>
        <v/>
      </c>
      <c r="I7589" s="15">
        <f>IF($D7589=1,$C7589,-1)</f>
        <v/>
      </c>
    </row>
    <row r="7590">
      <c r="A7590" s="33" t="n">
        <v>45608.125</v>
      </c>
      <c r="B7590" s="15">
        <f>WEEKDAY($A7590,2)</f>
        <v/>
      </c>
      <c r="C7590" s="15">
        <f>HOUR($A7590)</f>
        <v/>
      </c>
      <c r="D7590" s="15">
        <f>IF(AND($A7590&gt;=Instellingen!$B$6,$A7590&lt;Instellingen!$B$7),1,0)</f>
        <v/>
      </c>
      <c r="E7590" s="15">
        <f>COUNTIF(tData[BezoekStart],"&lt;"&amp;($A7590+1/24))-COUNTIF(tData[BezoekEind],"&lt;="&amp;$A7590)</f>
        <v/>
      </c>
      <c r="F7590" s="15">
        <f>COUNTIF(tData[BezoekLangStart],"&lt;"&amp;($A7590+1/24))-COUNTIF(tData[BezoekLangEind],"&lt;="&amp;$A7590)</f>
        <v/>
      </c>
      <c r="G7590" s="15">
        <f>IF($D7590=1,$B7590*100+$C7590,-1)</f>
        <v/>
      </c>
      <c r="H7590" s="15">
        <f>IF($D7590=1,$B7590,-1)</f>
        <v/>
      </c>
      <c r="I7590" s="15">
        <f>IF($D7590=1,$C7590,-1)</f>
        <v/>
      </c>
    </row>
    <row r="7591">
      <c r="A7591" s="33" t="n">
        <v>45608.16666666666</v>
      </c>
      <c r="B7591" s="15">
        <f>WEEKDAY($A7591,2)</f>
        <v/>
      </c>
      <c r="C7591" s="15">
        <f>HOUR($A7591)</f>
        <v/>
      </c>
      <c r="D7591" s="15">
        <f>IF(AND($A7591&gt;=Instellingen!$B$6,$A7591&lt;Instellingen!$B$7),1,0)</f>
        <v/>
      </c>
      <c r="E7591" s="15">
        <f>COUNTIF(tData[BezoekStart],"&lt;"&amp;($A7591+1/24))-COUNTIF(tData[BezoekEind],"&lt;="&amp;$A7591)</f>
        <v/>
      </c>
      <c r="F7591" s="15">
        <f>COUNTIF(tData[BezoekLangStart],"&lt;"&amp;($A7591+1/24))-COUNTIF(tData[BezoekLangEind],"&lt;="&amp;$A7591)</f>
        <v/>
      </c>
      <c r="G7591" s="15">
        <f>IF($D7591=1,$B7591*100+$C7591,-1)</f>
        <v/>
      </c>
      <c r="H7591" s="15">
        <f>IF($D7591=1,$B7591,-1)</f>
        <v/>
      </c>
      <c r="I7591" s="15">
        <f>IF($D7591=1,$C7591,-1)</f>
        <v/>
      </c>
    </row>
    <row r="7592">
      <c r="A7592" s="33" t="n">
        <v>45608.20833333334</v>
      </c>
      <c r="B7592" s="15">
        <f>WEEKDAY($A7592,2)</f>
        <v/>
      </c>
      <c r="C7592" s="15">
        <f>HOUR($A7592)</f>
        <v/>
      </c>
      <c r="D7592" s="15">
        <f>IF(AND($A7592&gt;=Instellingen!$B$6,$A7592&lt;Instellingen!$B$7),1,0)</f>
        <v/>
      </c>
      <c r="E7592" s="15">
        <f>COUNTIF(tData[BezoekStart],"&lt;"&amp;($A7592+1/24))-COUNTIF(tData[BezoekEind],"&lt;="&amp;$A7592)</f>
        <v/>
      </c>
      <c r="F7592" s="15">
        <f>COUNTIF(tData[BezoekLangStart],"&lt;"&amp;($A7592+1/24))-COUNTIF(tData[BezoekLangEind],"&lt;="&amp;$A7592)</f>
        <v/>
      </c>
      <c r="G7592" s="15">
        <f>IF($D7592=1,$B7592*100+$C7592,-1)</f>
        <v/>
      </c>
      <c r="H7592" s="15">
        <f>IF($D7592=1,$B7592,-1)</f>
        <v/>
      </c>
      <c r="I7592" s="15">
        <f>IF($D7592=1,$C7592,-1)</f>
        <v/>
      </c>
    </row>
    <row r="7593">
      <c r="A7593" s="33" t="n">
        <v>45608.25</v>
      </c>
      <c r="B7593" s="15">
        <f>WEEKDAY($A7593,2)</f>
        <v/>
      </c>
      <c r="C7593" s="15">
        <f>HOUR($A7593)</f>
        <v/>
      </c>
      <c r="D7593" s="15">
        <f>IF(AND($A7593&gt;=Instellingen!$B$6,$A7593&lt;Instellingen!$B$7),1,0)</f>
        <v/>
      </c>
      <c r="E7593" s="15">
        <f>COUNTIF(tData[BezoekStart],"&lt;"&amp;($A7593+1/24))-COUNTIF(tData[BezoekEind],"&lt;="&amp;$A7593)</f>
        <v/>
      </c>
      <c r="F7593" s="15">
        <f>COUNTIF(tData[BezoekLangStart],"&lt;"&amp;($A7593+1/24))-COUNTIF(tData[BezoekLangEind],"&lt;="&amp;$A7593)</f>
        <v/>
      </c>
      <c r="G7593" s="15">
        <f>IF($D7593=1,$B7593*100+$C7593,-1)</f>
        <v/>
      </c>
      <c r="H7593" s="15">
        <f>IF($D7593=1,$B7593,-1)</f>
        <v/>
      </c>
      <c r="I7593" s="15">
        <f>IF($D7593=1,$C7593,-1)</f>
        <v/>
      </c>
    </row>
    <row r="7594">
      <c r="A7594" s="33" t="n">
        <v>45608.29166666666</v>
      </c>
      <c r="B7594" s="15">
        <f>WEEKDAY($A7594,2)</f>
        <v/>
      </c>
      <c r="C7594" s="15">
        <f>HOUR($A7594)</f>
        <v/>
      </c>
      <c r="D7594" s="15">
        <f>IF(AND($A7594&gt;=Instellingen!$B$6,$A7594&lt;Instellingen!$B$7),1,0)</f>
        <v/>
      </c>
      <c r="E7594" s="15">
        <f>COUNTIF(tData[BezoekStart],"&lt;"&amp;($A7594+1/24))-COUNTIF(tData[BezoekEind],"&lt;="&amp;$A7594)</f>
        <v/>
      </c>
      <c r="F7594" s="15">
        <f>COUNTIF(tData[BezoekLangStart],"&lt;"&amp;($A7594+1/24))-COUNTIF(tData[BezoekLangEind],"&lt;="&amp;$A7594)</f>
        <v/>
      </c>
      <c r="G7594" s="15">
        <f>IF($D7594=1,$B7594*100+$C7594,-1)</f>
        <v/>
      </c>
      <c r="H7594" s="15">
        <f>IF($D7594=1,$B7594,-1)</f>
        <v/>
      </c>
      <c r="I7594" s="15">
        <f>IF($D7594=1,$C7594,-1)</f>
        <v/>
      </c>
    </row>
    <row r="7595">
      <c r="A7595" s="33" t="n">
        <v>45608.33333333334</v>
      </c>
      <c r="B7595" s="15">
        <f>WEEKDAY($A7595,2)</f>
        <v/>
      </c>
      <c r="C7595" s="15">
        <f>HOUR($A7595)</f>
        <v/>
      </c>
      <c r="D7595" s="15">
        <f>IF(AND($A7595&gt;=Instellingen!$B$6,$A7595&lt;Instellingen!$B$7),1,0)</f>
        <v/>
      </c>
      <c r="E7595" s="15">
        <f>COUNTIF(tData[BezoekStart],"&lt;"&amp;($A7595+1/24))-COUNTIF(tData[BezoekEind],"&lt;="&amp;$A7595)</f>
        <v/>
      </c>
      <c r="F7595" s="15">
        <f>COUNTIF(tData[BezoekLangStart],"&lt;"&amp;($A7595+1/24))-COUNTIF(tData[BezoekLangEind],"&lt;="&amp;$A7595)</f>
        <v/>
      </c>
      <c r="G7595" s="15">
        <f>IF($D7595=1,$B7595*100+$C7595,-1)</f>
        <v/>
      </c>
      <c r="H7595" s="15">
        <f>IF($D7595=1,$B7595,-1)</f>
        <v/>
      </c>
      <c r="I7595" s="15">
        <f>IF($D7595=1,$C7595,-1)</f>
        <v/>
      </c>
    </row>
    <row r="7596">
      <c r="A7596" s="33" t="n">
        <v>45608.375</v>
      </c>
      <c r="B7596" s="15">
        <f>WEEKDAY($A7596,2)</f>
        <v/>
      </c>
      <c r="C7596" s="15">
        <f>HOUR($A7596)</f>
        <v/>
      </c>
      <c r="D7596" s="15">
        <f>IF(AND($A7596&gt;=Instellingen!$B$6,$A7596&lt;Instellingen!$B$7),1,0)</f>
        <v/>
      </c>
      <c r="E7596" s="15">
        <f>COUNTIF(tData[BezoekStart],"&lt;"&amp;($A7596+1/24))-COUNTIF(tData[BezoekEind],"&lt;="&amp;$A7596)</f>
        <v/>
      </c>
      <c r="F7596" s="15">
        <f>COUNTIF(tData[BezoekLangStart],"&lt;"&amp;($A7596+1/24))-COUNTIF(tData[BezoekLangEind],"&lt;="&amp;$A7596)</f>
        <v/>
      </c>
      <c r="G7596" s="15">
        <f>IF($D7596=1,$B7596*100+$C7596,-1)</f>
        <v/>
      </c>
      <c r="H7596" s="15">
        <f>IF($D7596=1,$B7596,-1)</f>
        <v/>
      </c>
      <c r="I7596" s="15">
        <f>IF($D7596=1,$C7596,-1)</f>
        <v/>
      </c>
    </row>
    <row r="7597">
      <c r="A7597" s="33" t="n">
        <v>45608.41666666666</v>
      </c>
      <c r="B7597" s="15">
        <f>WEEKDAY($A7597,2)</f>
        <v/>
      </c>
      <c r="C7597" s="15">
        <f>HOUR($A7597)</f>
        <v/>
      </c>
      <c r="D7597" s="15">
        <f>IF(AND($A7597&gt;=Instellingen!$B$6,$A7597&lt;Instellingen!$B$7),1,0)</f>
        <v/>
      </c>
      <c r="E7597" s="15">
        <f>COUNTIF(tData[BezoekStart],"&lt;"&amp;($A7597+1/24))-COUNTIF(tData[BezoekEind],"&lt;="&amp;$A7597)</f>
        <v/>
      </c>
      <c r="F7597" s="15">
        <f>COUNTIF(tData[BezoekLangStart],"&lt;"&amp;($A7597+1/24))-COUNTIF(tData[BezoekLangEind],"&lt;="&amp;$A7597)</f>
        <v/>
      </c>
      <c r="G7597" s="15">
        <f>IF($D7597=1,$B7597*100+$C7597,-1)</f>
        <v/>
      </c>
      <c r="H7597" s="15">
        <f>IF($D7597=1,$B7597,-1)</f>
        <v/>
      </c>
      <c r="I7597" s="15">
        <f>IF($D7597=1,$C7597,-1)</f>
        <v/>
      </c>
    </row>
    <row r="7598">
      <c r="A7598" s="33" t="n">
        <v>45608.45833333334</v>
      </c>
      <c r="B7598" s="15">
        <f>WEEKDAY($A7598,2)</f>
        <v/>
      </c>
      <c r="C7598" s="15">
        <f>HOUR($A7598)</f>
        <v/>
      </c>
      <c r="D7598" s="15">
        <f>IF(AND($A7598&gt;=Instellingen!$B$6,$A7598&lt;Instellingen!$B$7),1,0)</f>
        <v/>
      </c>
      <c r="E7598" s="15">
        <f>COUNTIF(tData[BezoekStart],"&lt;"&amp;($A7598+1/24))-COUNTIF(tData[BezoekEind],"&lt;="&amp;$A7598)</f>
        <v/>
      </c>
      <c r="F7598" s="15">
        <f>COUNTIF(tData[BezoekLangStart],"&lt;"&amp;($A7598+1/24))-COUNTIF(tData[BezoekLangEind],"&lt;="&amp;$A7598)</f>
        <v/>
      </c>
      <c r="G7598" s="15">
        <f>IF($D7598=1,$B7598*100+$C7598,-1)</f>
        <v/>
      </c>
      <c r="H7598" s="15">
        <f>IF($D7598=1,$B7598,-1)</f>
        <v/>
      </c>
      <c r="I7598" s="15">
        <f>IF($D7598=1,$C7598,-1)</f>
        <v/>
      </c>
    </row>
    <row r="7599">
      <c r="A7599" s="33" t="n">
        <v>45608.5</v>
      </c>
      <c r="B7599" s="15">
        <f>WEEKDAY($A7599,2)</f>
        <v/>
      </c>
      <c r="C7599" s="15">
        <f>HOUR($A7599)</f>
        <v/>
      </c>
      <c r="D7599" s="15">
        <f>IF(AND($A7599&gt;=Instellingen!$B$6,$A7599&lt;Instellingen!$B$7),1,0)</f>
        <v/>
      </c>
      <c r="E7599" s="15">
        <f>COUNTIF(tData[BezoekStart],"&lt;"&amp;($A7599+1/24))-COUNTIF(tData[BezoekEind],"&lt;="&amp;$A7599)</f>
        <v/>
      </c>
      <c r="F7599" s="15">
        <f>COUNTIF(tData[BezoekLangStart],"&lt;"&amp;($A7599+1/24))-COUNTIF(tData[BezoekLangEind],"&lt;="&amp;$A7599)</f>
        <v/>
      </c>
      <c r="G7599" s="15">
        <f>IF($D7599=1,$B7599*100+$C7599,-1)</f>
        <v/>
      </c>
      <c r="H7599" s="15">
        <f>IF($D7599=1,$B7599,-1)</f>
        <v/>
      </c>
      <c r="I7599" s="15">
        <f>IF($D7599=1,$C7599,-1)</f>
        <v/>
      </c>
    </row>
    <row r="7600">
      <c r="A7600" s="33" t="n">
        <v>45608.54166666666</v>
      </c>
      <c r="B7600" s="15">
        <f>WEEKDAY($A7600,2)</f>
        <v/>
      </c>
      <c r="C7600" s="15">
        <f>HOUR($A7600)</f>
        <v/>
      </c>
      <c r="D7600" s="15">
        <f>IF(AND($A7600&gt;=Instellingen!$B$6,$A7600&lt;Instellingen!$B$7),1,0)</f>
        <v/>
      </c>
      <c r="E7600" s="15">
        <f>COUNTIF(tData[BezoekStart],"&lt;"&amp;($A7600+1/24))-COUNTIF(tData[BezoekEind],"&lt;="&amp;$A7600)</f>
        <v/>
      </c>
      <c r="F7600" s="15">
        <f>COUNTIF(tData[BezoekLangStart],"&lt;"&amp;($A7600+1/24))-COUNTIF(tData[BezoekLangEind],"&lt;="&amp;$A7600)</f>
        <v/>
      </c>
      <c r="G7600" s="15">
        <f>IF($D7600=1,$B7600*100+$C7600,-1)</f>
        <v/>
      </c>
      <c r="H7600" s="15">
        <f>IF($D7600=1,$B7600,-1)</f>
        <v/>
      </c>
      <c r="I7600" s="15">
        <f>IF($D7600=1,$C7600,-1)</f>
        <v/>
      </c>
    </row>
    <row r="7601">
      <c r="A7601" s="33" t="n">
        <v>45608.58333333334</v>
      </c>
      <c r="B7601" s="15">
        <f>WEEKDAY($A7601,2)</f>
        <v/>
      </c>
      <c r="C7601" s="15">
        <f>HOUR($A7601)</f>
        <v/>
      </c>
      <c r="D7601" s="15">
        <f>IF(AND($A7601&gt;=Instellingen!$B$6,$A7601&lt;Instellingen!$B$7),1,0)</f>
        <v/>
      </c>
      <c r="E7601" s="15">
        <f>COUNTIF(tData[BezoekStart],"&lt;"&amp;($A7601+1/24))-COUNTIF(tData[BezoekEind],"&lt;="&amp;$A7601)</f>
        <v/>
      </c>
      <c r="F7601" s="15">
        <f>COUNTIF(tData[BezoekLangStart],"&lt;"&amp;($A7601+1/24))-COUNTIF(tData[BezoekLangEind],"&lt;="&amp;$A7601)</f>
        <v/>
      </c>
      <c r="G7601" s="15">
        <f>IF($D7601=1,$B7601*100+$C7601,-1)</f>
        <v/>
      </c>
      <c r="H7601" s="15">
        <f>IF($D7601=1,$B7601,-1)</f>
        <v/>
      </c>
      <c r="I7601" s="15">
        <f>IF($D7601=1,$C7601,-1)</f>
        <v/>
      </c>
    </row>
    <row r="7602">
      <c r="A7602" s="33" t="n">
        <v>45608.625</v>
      </c>
      <c r="B7602" s="15">
        <f>WEEKDAY($A7602,2)</f>
        <v/>
      </c>
      <c r="C7602" s="15">
        <f>HOUR($A7602)</f>
        <v/>
      </c>
      <c r="D7602" s="15">
        <f>IF(AND($A7602&gt;=Instellingen!$B$6,$A7602&lt;Instellingen!$B$7),1,0)</f>
        <v/>
      </c>
      <c r="E7602" s="15">
        <f>COUNTIF(tData[BezoekStart],"&lt;"&amp;($A7602+1/24))-COUNTIF(tData[BezoekEind],"&lt;="&amp;$A7602)</f>
        <v/>
      </c>
      <c r="F7602" s="15">
        <f>COUNTIF(tData[BezoekLangStart],"&lt;"&amp;($A7602+1/24))-COUNTIF(tData[BezoekLangEind],"&lt;="&amp;$A7602)</f>
        <v/>
      </c>
      <c r="G7602" s="15">
        <f>IF($D7602=1,$B7602*100+$C7602,-1)</f>
        <v/>
      </c>
      <c r="H7602" s="15">
        <f>IF($D7602=1,$B7602,-1)</f>
        <v/>
      </c>
      <c r="I7602" s="15">
        <f>IF($D7602=1,$C7602,-1)</f>
        <v/>
      </c>
    </row>
    <row r="7603">
      <c r="A7603" s="33" t="n">
        <v>45608.66666666666</v>
      </c>
      <c r="B7603" s="15">
        <f>WEEKDAY($A7603,2)</f>
        <v/>
      </c>
      <c r="C7603" s="15">
        <f>HOUR($A7603)</f>
        <v/>
      </c>
      <c r="D7603" s="15">
        <f>IF(AND($A7603&gt;=Instellingen!$B$6,$A7603&lt;Instellingen!$B$7),1,0)</f>
        <v/>
      </c>
      <c r="E7603" s="15">
        <f>COUNTIF(tData[BezoekStart],"&lt;"&amp;($A7603+1/24))-COUNTIF(tData[BezoekEind],"&lt;="&amp;$A7603)</f>
        <v/>
      </c>
      <c r="F7603" s="15">
        <f>COUNTIF(tData[BezoekLangStart],"&lt;"&amp;($A7603+1/24))-COUNTIF(tData[BezoekLangEind],"&lt;="&amp;$A7603)</f>
        <v/>
      </c>
      <c r="G7603" s="15">
        <f>IF($D7603=1,$B7603*100+$C7603,-1)</f>
        <v/>
      </c>
      <c r="H7603" s="15">
        <f>IF($D7603=1,$B7603,-1)</f>
        <v/>
      </c>
      <c r="I7603" s="15">
        <f>IF($D7603=1,$C7603,-1)</f>
        <v/>
      </c>
    </row>
    <row r="7604">
      <c r="A7604" s="33" t="n">
        <v>45608.70833333334</v>
      </c>
      <c r="B7604" s="15">
        <f>WEEKDAY($A7604,2)</f>
        <v/>
      </c>
      <c r="C7604" s="15">
        <f>HOUR($A7604)</f>
        <v/>
      </c>
      <c r="D7604" s="15">
        <f>IF(AND($A7604&gt;=Instellingen!$B$6,$A7604&lt;Instellingen!$B$7),1,0)</f>
        <v/>
      </c>
      <c r="E7604" s="15">
        <f>COUNTIF(tData[BezoekStart],"&lt;"&amp;($A7604+1/24))-COUNTIF(tData[BezoekEind],"&lt;="&amp;$A7604)</f>
        <v/>
      </c>
      <c r="F7604" s="15">
        <f>COUNTIF(tData[BezoekLangStart],"&lt;"&amp;($A7604+1/24))-COUNTIF(tData[BezoekLangEind],"&lt;="&amp;$A7604)</f>
        <v/>
      </c>
      <c r="G7604" s="15">
        <f>IF($D7604=1,$B7604*100+$C7604,-1)</f>
        <v/>
      </c>
      <c r="H7604" s="15">
        <f>IF($D7604=1,$B7604,-1)</f>
        <v/>
      </c>
      <c r="I7604" s="15">
        <f>IF($D7604=1,$C7604,-1)</f>
        <v/>
      </c>
    </row>
    <row r="7605">
      <c r="A7605" s="33" t="n">
        <v>45608.75</v>
      </c>
      <c r="B7605" s="15">
        <f>WEEKDAY($A7605,2)</f>
        <v/>
      </c>
      <c r="C7605" s="15">
        <f>HOUR($A7605)</f>
        <v/>
      </c>
      <c r="D7605" s="15">
        <f>IF(AND($A7605&gt;=Instellingen!$B$6,$A7605&lt;Instellingen!$B$7),1,0)</f>
        <v/>
      </c>
      <c r="E7605" s="15">
        <f>COUNTIF(tData[BezoekStart],"&lt;"&amp;($A7605+1/24))-COUNTIF(tData[BezoekEind],"&lt;="&amp;$A7605)</f>
        <v/>
      </c>
      <c r="F7605" s="15">
        <f>COUNTIF(tData[BezoekLangStart],"&lt;"&amp;($A7605+1/24))-COUNTIF(tData[BezoekLangEind],"&lt;="&amp;$A7605)</f>
        <v/>
      </c>
      <c r="G7605" s="15">
        <f>IF($D7605=1,$B7605*100+$C7605,-1)</f>
        <v/>
      </c>
      <c r="H7605" s="15">
        <f>IF($D7605=1,$B7605,-1)</f>
        <v/>
      </c>
      <c r="I7605" s="15">
        <f>IF($D7605=1,$C7605,-1)</f>
        <v/>
      </c>
    </row>
    <row r="7606">
      <c r="A7606" s="33" t="n">
        <v>45608.79166666666</v>
      </c>
      <c r="B7606" s="15">
        <f>WEEKDAY($A7606,2)</f>
        <v/>
      </c>
      <c r="C7606" s="15">
        <f>HOUR($A7606)</f>
        <v/>
      </c>
      <c r="D7606" s="15">
        <f>IF(AND($A7606&gt;=Instellingen!$B$6,$A7606&lt;Instellingen!$B$7),1,0)</f>
        <v/>
      </c>
      <c r="E7606" s="15">
        <f>COUNTIF(tData[BezoekStart],"&lt;"&amp;($A7606+1/24))-COUNTIF(tData[BezoekEind],"&lt;="&amp;$A7606)</f>
        <v/>
      </c>
      <c r="F7606" s="15">
        <f>COUNTIF(tData[BezoekLangStart],"&lt;"&amp;($A7606+1/24))-COUNTIF(tData[BezoekLangEind],"&lt;="&amp;$A7606)</f>
        <v/>
      </c>
      <c r="G7606" s="15">
        <f>IF($D7606=1,$B7606*100+$C7606,-1)</f>
        <v/>
      </c>
      <c r="H7606" s="15">
        <f>IF($D7606=1,$B7606,-1)</f>
        <v/>
      </c>
      <c r="I7606" s="15">
        <f>IF($D7606=1,$C7606,-1)</f>
        <v/>
      </c>
    </row>
    <row r="7607">
      <c r="A7607" s="33" t="n">
        <v>45608.83333333334</v>
      </c>
      <c r="B7607" s="15">
        <f>WEEKDAY($A7607,2)</f>
        <v/>
      </c>
      <c r="C7607" s="15">
        <f>HOUR($A7607)</f>
        <v/>
      </c>
      <c r="D7607" s="15">
        <f>IF(AND($A7607&gt;=Instellingen!$B$6,$A7607&lt;Instellingen!$B$7),1,0)</f>
        <v/>
      </c>
      <c r="E7607" s="15">
        <f>COUNTIF(tData[BezoekStart],"&lt;"&amp;($A7607+1/24))-COUNTIF(tData[BezoekEind],"&lt;="&amp;$A7607)</f>
        <v/>
      </c>
      <c r="F7607" s="15">
        <f>COUNTIF(tData[BezoekLangStart],"&lt;"&amp;($A7607+1/24))-COUNTIF(tData[BezoekLangEind],"&lt;="&amp;$A7607)</f>
        <v/>
      </c>
      <c r="G7607" s="15">
        <f>IF($D7607=1,$B7607*100+$C7607,-1)</f>
        <v/>
      </c>
      <c r="H7607" s="15">
        <f>IF($D7607=1,$B7607,-1)</f>
        <v/>
      </c>
      <c r="I7607" s="15">
        <f>IF($D7607=1,$C7607,-1)</f>
        <v/>
      </c>
    </row>
    <row r="7608">
      <c r="A7608" s="33" t="n">
        <v>45608.875</v>
      </c>
      <c r="B7608" s="15">
        <f>WEEKDAY($A7608,2)</f>
        <v/>
      </c>
      <c r="C7608" s="15">
        <f>HOUR($A7608)</f>
        <v/>
      </c>
      <c r="D7608" s="15">
        <f>IF(AND($A7608&gt;=Instellingen!$B$6,$A7608&lt;Instellingen!$B$7),1,0)</f>
        <v/>
      </c>
      <c r="E7608" s="15">
        <f>COUNTIF(tData[BezoekStart],"&lt;"&amp;($A7608+1/24))-COUNTIF(tData[BezoekEind],"&lt;="&amp;$A7608)</f>
        <v/>
      </c>
      <c r="F7608" s="15">
        <f>COUNTIF(tData[BezoekLangStart],"&lt;"&amp;($A7608+1/24))-COUNTIF(tData[BezoekLangEind],"&lt;="&amp;$A7608)</f>
        <v/>
      </c>
      <c r="G7608" s="15">
        <f>IF($D7608=1,$B7608*100+$C7608,-1)</f>
        <v/>
      </c>
      <c r="H7608" s="15">
        <f>IF($D7608=1,$B7608,-1)</f>
        <v/>
      </c>
      <c r="I7608" s="15">
        <f>IF($D7608=1,$C7608,-1)</f>
        <v/>
      </c>
    </row>
    <row r="7609">
      <c r="A7609" s="33" t="n">
        <v>45608.91666666666</v>
      </c>
      <c r="B7609" s="15">
        <f>WEEKDAY($A7609,2)</f>
        <v/>
      </c>
      <c r="C7609" s="15">
        <f>HOUR($A7609)</f>
        <v/>
      </c>
      <c r="D7609" s="15">
        <f>IF(AND($A7609&gt;=Instellingen!$B$6,$A7609&lt;Instellingen!$B$7),1,0)</f>
        <v/>
      </c>
      <c r="E7609" s="15">
        <f>COUNTIF(tData[BezoekStart],"&lt;"&amp;($A7609+1/24))-COUNTIF(tData[BezoekEind],"&lt;="&amp;$A7609)</f>
        <v/>
      </c>
      <c r="F7609" s="15">
        <f>COUNTIF(tData[BezoekLangStart],"&lt;"&amp;($A7609+1/24))-COUNTIF(tData[BezoekLangEind],"&lt;="&amp;$A7609)</f>
        <v/>
      </c>
      <c r="G7609" s="15">
        <f>IF($D7609=1,$B7609*100+$C7609,-1)</f>
        <v/>
      </c>
      <c r="H7609" s="15">
        <f>IF($D7609=1,$B7609,-1)</f>
        <v/>
      </c>
      <c r="I7609" s="15">
        <f>IF($D7609=1,$C7609,-1)</f>
        <v/>
      </c>
    </row>
    <row r="7610">
      <c r="A7610" s="33" t="n">
        <v>45608.95833333334</v>
      </c>
      <c r="B7610" s="15">
        <f>WEEKDAY($A7610,2)</f>
        <v/>
      </c>
      <c r="C7610" s="15">
        <f>HOUR($A7610)</f>
        <v/>
      </c>
      <c r="D7610" s="15">
        <f>IF(AND($A7610&gt;=Instellingen!$B$6,$A7610&lt;Instellingen!$B$7),1,0)</f>
        <v/>
      </c>
      <c r="E7610" s="15">
        <f>COUNTIF(tData[BezoekStart],"&lt;"&amp;($A7610+1/24))-COUNTIF(tData[BezoekEind],"&lt;="&amp;$A7610)</f>
        <v/>
      </c>
      <c r="F7610" s="15">
        <f>COUNTIF(tData[BezoekLangStart],"&lt;"&amp;($A7610+1/24))-COUNTIF(tData[BezoekLangEind],"&lt;="&amp;$A7610)</f>
        <v/>
      </c>
      <c r="G7610" s="15">
        <f>IF($D7610=1,$B7610*100+$C7610,-1)</f>
        <v/>
      </c>
      <c r="H7610" s="15">
        <f>IF($D7610=1,$B7610,-1)</f>
        <v/>
      </c>
      <c r="I7610" s="15">
        <f>IF($D7610=1,$C7610,-1)</f>
        <v/>
      </c>
    </row>
    <row r="7611">
      <c r="A7611" s="33" t="n">
        <v>45609</v>
      </c>
      <c r="B7611" s="15">
        <f>WEEKDAY($A7611,2)</f>
        <v/>
      </c>
      <c r="C7611" s="15">
        <f>HOUR($A7611)</f>
        <v/>
      </c>
      <c r="D7611" s="15">
        <f>IF(AND($A7611&gt;=Instellingen!$B$6,$A7611&lt;Instellingen!$B$7),1,0)</f>
        <v/>
      </c>
      <c r="E7611" s="15">
        <f>COUNTIF(tData[BezoekStart],"&lt;"&amp;($A7611+1/24))-COUNTIF(tData[BezoekEind],"&lt;="&amp;$A7611)</f>
        <v/>
      </c>
      <c r="F7611" s="15">
        <f>COUNTIF(tData[BezoekLangStart],"&lt;"&amp;($A7611+1/24))-COUNTIF(tData[BezoekLangEind],"&lt;="&amp;$A7611)</f>
        <v/>
      </c>
      <c r="G7611" s="15">
        <f>IF($D7611=1,$B7611*100+$C7611,-1)</f>
        <v/>
      </c>
      <c r="H7611" s="15">
        <f>IF($D7611=1,$B7611,-1)</f>
        <v/>
      </c>
      <c r="I7611" s="15">
        <f>IF($D7611=1,$C7611,-1)</f>
        <v/>
      </c>
    </row>
    <row r="7612">
      <c r="A7612" s="33" t="n">
        <v>45609.04166666666</v>
      </c>
      <c r="B7612" s="15">
        <f>WEEKDAY($A7612,2)</f>
        <v/>
      </c>
      <c r="C7612" s="15">
        <f>HOUR($A7612)</f>
        <v/>
      </c>
      <c r="D7612" s="15">
        <f>IF(AND($A7612&gt;=Instellingen!$B$6,$A7612&lt;Instellingen!$B$7),1,0)</f>
        <v/>
      </c>
      <c r="E7612" s="15">
        <f>COUNTIF(tData[BezoekStart],"&lt;"&amp;($A7612+1/24))-COUNTIF(tData[BezoekEind],"&lt;="&amp;$A7612)</f>
        <v/>
      </c>
      <c r="F7612" s="15">
        <f>COUNTIF(tData[BezoekLangStart],"&lt;"&amp;($A7612+1/24))-COUNTIF(tData[BezoekLangEind],"&lt;="&amp;$A7612)</f>
        <v/>
      </c>
      <c r="G7612" s="15">
        <f>IF($D7612=1,$B7612*100+$C7612,-1)</f>
        <v/>
      </c>
      <c r="H7612" s="15">
        <f>IF($D7612=1,$B7612,-1)</f>
        <v/>
      </c>
      <c r="I7612" s="15">
        <f>IF($D7612=1,$C7612,-1)</f>
        <v/>
      </c>
    </row>
    <row r="7613">
      <c r="A7613" s="33" t="n">
        <v>45609.08333333334</v>
      </c>
      <c r="B7613" s="15">
        <f>WEEKDAY($A7613,2)</f>
        <v/>
      </c>
      <c r="C7613" s="15">
        <f>HOUR($A7613)</f>
        <v/>
      </c>
      <c r="D7613" s="15">
        <f>IF(AND($A7613&gt;=Instellingen!$B$6,$A7613&lt;Instellingen!$B$7),1,0)</f>
        <v/>
      </c>
      <c r="E7613" s="15">
        <f>COUNTIF(tData[BezoekStart],"&lt;"&amp;($A7613+1/24))-COUNTIF(tData[BezoekEind],"&lt;="&amp;$A7613)</f>
        <v/>
      </c>
      <c r="F7613" s="15">
        <f>COUNTIF(tData[BezoekLangStart],"&lt;"&amp;($A7613+1/24))-COUNTIF(tData[BezoekLangEind],"&lt;="&amp;$A7613)</f>
        <v/>
      </c>
      <c r="G7613" s="15">
        <f>IF($D7613=1,$B7613*100+$C7613,-1)</f>
        <v/>
      </c>
      <c r="H7613" s="15">
        <f>IF($D7613=1,$B7613,-1)</f>
        <v/>
      </c>
      <c r="I7613" s="15">
        <f>IF($D7613=1,$C7613,-1)</f>
        <v/>
      </c>
    </row>
    <row r="7614">
      <c r="A7614" s="33" t="n">
        <v>45609.125</v>
      </c>
      <c r="B7614" s="15">
        <f>WEEKDAY($A7614,2)</f>
        <v/>
      </c>
      <c r="C7614" s="15">
        <f>HOUR($A7614)</f>
        <v/>
      </c>
      <c r="D7614" s="15">
        <f>IF(AND($A7614&gt;=Instellingen!$B$6,$A7614&lt;Instellingen!$B$7),1,0)</f>
        <v/>
      </c>
      <c r="E7614" s="15">
        <f>COUNTIF(tData[BezoekStart],"&lt;"&amp;($A7614+1/24))-COUNTIF(tData[BezoekEind],"&lt;="&amp;$A7614)</f>
        <v/>
      </c>
      <c r="F7614" s="15">
        <f>COUNTIF(tData[BezoekLangStart],"&lt;"&amp;($A7614+1/24))-COUNTIF(tData[BezoekLangEind],"&lt;="&amp;$A7614)</f>
        <v/>
      </c>
      <c r="G7614" s="15">
        <f>IF($D7614=1,$B7614*100+$C7614,-1)</f>
        <v/>
      </c>
      <c r="H7614" s="15">
        <f>IF($D7614=1,$B7614,-1)</f>
        <v/>
      </c>
      <c r="I7614" s="15">
        <f>IF($D7614=1,$C7614,-1)</f>
        <v/>
      </c>
    </row>
    <row r="7615">
      <c r="A7615" s="33" t="n">
        <v>45609.16666666666</v>
      </c>
      <c r="B7615" s="15">
        <f>WEEKDAY($A7615,2)</f>
        <v/>
      </c>
      <c r="C7615" s="15">
        <f>HOUR($A7615)</f>
        <v/>
      </c>
      <c r="D7615" s="15">
        <f>IF(AND($A7615&gt;=Instellingen!$B$6,$A7615&lt;Instellingen!$B$7),1,0)</f>
        <v/>
      </c>
      <c r="E7615" s="15">
        <f>COUNTIF(tData[BezoekStart],"&lt;"&amp;($A7615+1/24))-COUNTIF(tData[BezoekEind],"&lt;="&amp;$A7615)</f>
        <v/>
      </c>
      <c r="F7615" s="15">
        <f>COUNTIF(tData[BezoekLangStart],"&lt;"&amp;($A7615+1/24))-COUNTIF(tData[BezoekLangEind],"&lt;="&amp;$A7615)</f>
        <v/>
      </c>
      <c r="G7615" s="15">
        <f>IF($D7615=1,$B7615*100+$C7615,-1)</f>
        <v/>
      </c>
      <c r="H7615" s="15">
        <f>IF($D7615=1,$B7615,-1)</f>
        <v/>
      </c>
      <c r="I7615" s="15">
        <f>IF($D7615=1,$C7615,-1)</f>
        <v/>
      </c>
    </row>
    <row r="7616">
      <c r="A7616" s="33" t="n">
        <v>45609.20833333334</v>
      </c>
      <c r="B7616" s="15">
        <f>WEEKDAY($A7616,2)</f>
        <v/>
      </c>
      <c r="C7616" s="15">
        <f>HOUR($A7616)</f>
        <v/>
      </c>
      <c r="D7616" s="15">
        <f>IF(AND($A7616&gt;=Instellingen!$B$6,$A7616&lt;Instellingen!$B$7),1,0)</f>
        <v/>
      </c>
      <c r="E7616" s="15">
        <f>COUNTIF(tData[BezoekStart],"&lt;"&amp;($A7616+1/24))-COUNTIF(tData[BezoekEind],"&lt;="&amp;$A7616)</f>
        <v/>
      </c>
      <c r="F7616" s="15">
        <f>COUNTIF(tData[BezoekLangStart],"&lt;"&amp;($A7616+1/24))-COUNTIF(tData[BezoekLangEind],"&lt;="&amp;$A7616)</f>
        <v/>
      </c>
      <c r="G7616" s="15">
        <f>IF($D7616=1,$B7616*100+$C7616,-1)</f>
        <v/>
      </c>
      <c r="H7616" s="15">
        <f>IF($D7616=1,$B7616,-1)</f>
        <v/>
      </c>
      <c r="I7616" s="15">
        <f>IF($D7616=1,$C7616,-1)</f>
        <v/>
      </c>
    </row>
    <row r="7617">
      <c r="A7617" s="33" t="n">
        <v>45609.25</v>
      </c>
      <c r="B7617" s="15">
        <f>WEEKDAY($A7617,2)</f>
        <v/>
      </c>
      <c r="C7617" s="15">
        <f>HOUR($A7617)</f>
        <v/>
      </c>
      <c r="D7617" s="15">
        <f>IF(AND($A7617&gt;=Instellingen!$B$6,$A7617&lt;Instellingen!$B$7),1,0)</f>
        <v/>
      </c>
      <c r="E7617" s="15">
        <f>COUNTIF(tData[BezoekStart],"&lt;"&amp;($A7617+1/24))-COUNTIF(tData[BezoekEind],"&lt;="&amp;$A7617)</f>
        <v/>
      </c>
      <c r="F7617" s="15">
        <f>COUNTIF(tData[BezoekLangStart],"&lt;"&amp;($A7617+1/24))-COUNTIF(tData[BezoekLangEind],"&lt;="&amp;$A7617)</f>
        <v/>
      </c>
      <c r="G7617" s="15">
        <f>IF($D7617=1,$B7617*100+$C7617,-1)</f>
        <v/>
      </c>
      <c r="H7617" s="15">
        <f>IF($D7617=1,$B7617,-1)</f>
        <v/>
      </c>
      <c r="I7617" s="15">
        <f>IF($D7617=1,$C7617,-1)</f>
        <v/>
      </c>
    </row>
    <row r="7618">
      <c r="A7618" s="33" t="n">
        <v>45609.29166666666</v>
      </c>
      <c r="B7618" s="15">
        <f>WEEKDAY($A7618,2)</f>
        <v/>
      </c>
      <c r="C7618" s="15">
        <f>HOUR($A7618)</f>
        <v/>
      </c>
      <c r="D7618" s="15">
        <f>IF(AND($A7618&gt;=Instellingen!$B$6,$A7618&lt;Instellingen!$B$7),1,0)</f>
        <v/>
      </c>
      <c r="E7618" s="15">
        <f>COUNTIF(tData[BezoekStart],"&lt;"&amp;($A7618+1/24))-COUNTIF(tData[BezoekEind],"&lt;="&amp;$A7618)</f>
        <v/>
      </c>
      <c r="F7618" s="15">
        <f>COUNTIF(tData[BezoekLangStart],"&lt;"&amp;($A7618+1/24))-COUNTIF(tData[BezoekLangEind],"&lt;="&amp;$A7618)</f>
        <v/>
      </c>
      <c r="G7618" s="15">
        <f>IF($D7618=1,$B7618*100+$C7618,-1)</f>
        <v/>
      </c>
      <c r="H7618" s="15">
        <f>IF($D7618=1,$B7618,-1)</f>
        <v/>
      </c>
      <c r="I7618" s="15">
        <f>IF($D7618=1,$C7618,-1)</f>
        <v/>
      </c>
    </row>
    <row r="7619">
      <c r="A7619" s="33" t="n">
        <v>45609.33333333334</v>
      </c>
      <c r="B7619" s="15">
        <f>WEEKDAY($A7619,2)</f>
        <v/>
      </c>
      <c r="C7619" s="15">
        <f>HOUR($A7619)</f>
        <v/>
      </c>
      <c r="D7619" s="15">
        <f>IF(AND($A7619&gt;=Instellingen!$B$6,$A7619&lt;Instellingen!$B$7),1,0)</f>
        <v/>
      </c>
      <c r="E7619" s="15">
        <f>COUNTIF(tData[BezoekStart],"&lt;"&amp;($A7619+1/24))-COUNTIF(tData[BezoekEind],"&lt;="&amp;$A7619)</f>
        <v/>
      </c>
      <c r="F7619" s="15">
        <f>COUNTIF(tData[BezoekLangStart],"&lt;"&amp;($A7619+1/24))-COUNTIF(tData[BezoekLangEind],"&lt;="&amp;$A7619)</f>
        <v/>
      </c>
      <c r="G7619" s="15">
        <f>IF($D7619=1,$B7619*100+$C7619,-1)</f>
        <v/>
      </c>
      <c r="H7619" s="15">
        <f>IF($D7619=1,$B7619,-1)</f>
        <v/>
      </c>
      <c r="I7619" s="15">
        <f>IF($D7619=1,$C7619,-1)</f>
        <v/>
      </c>
    </row>
    <row r="7620">
      <c r="A7620" s="33" t="n">
        <v>45609.375</v>
      </c>
      <c r="B7620" s="15">
        <f>WEEKDAY($A7620,2)</f>
        <v/>
      </c>
      <c r="C7620" s="15">
        <f>HOUR($A7620)</f>
        <v/>
      </c>
      <c r="D7620" s="15">
        <f>IF(AND($A7620&gt;=Instellingen!$B$6,$A7620&lt;Instellingen!$B$7),1,0)</f>
        <v/>
      </c>
      <c r="E7620" s="15">
        <f>COUNTIF(tData[BezoekStart],"&lt;"&amp;($A7620+1/24))-COUNTIF(tData[BezoekEind],"&lt;="&amp;$A7620)</f>
        <v/>
      </c>
      <c r="F7620" s="15">
        <f>COUNTIF(tData[BezoekLangStart],"&lt;"&amp;($A7620+1/24))-COUNTIF(tData[BezoekLangEind],"&lt;="&amp;$A7620)</f>
        <v/>
      </c>
      <c r="G7620" s="15">
        <f>IF($D7620=1,$B7620*100+$C7620,-1)</f>
        <v/>
      </c>
      <c r="H7620" s="15">
        <f>IF($D7620=1,$B7620,-1)</f>
        <v/>
      </c>
      <c r="I7620" s="15">
        <f>IF($D7620=1,$C7620,-1)</f>
        <v/>
      </c>
    </row>
    <row r="7621">
      <c r="A7621" s="33" t="n">
        <v>45609.41666666666</v>
      </c>
      <c r="B7621" s="15">
        <f>WEEKDAY($A7621,2)</f>
        <v/>
      </c>
      <c r="C7621" s="15">
        <f>HOUR($A7621)</f>
        <v/>
      </c>
      <c r="D7621" s="15">
        <f>IF(AND($A7621&gt;=Instellingen!$B$6,$A7621&lt;Instellingen!$B$7),1,0)</f>
        <v/>
      </c>
      <c r="E7621" s="15">
        <f>COUNTIF(tData[BezoekStart],"&lt;"&amp;($A7621+1/24))-COUNTIF(tData[BezoekEind],"&lt;="&amp;$A7621)</f>
        <v/>
      </c>
      <c r="F7621" s="15">
        <f>COUNTIF(tData[BezoekLangStart],"&lt;"&amp;($A7621+1/24))-COUNTIF(tData[BezoekLangEind],"&lt;="&amp;$A7621)</f>
        <v/>
      </c>
      <c r="G7621" s="15">
        <f>IF($D7621=1,$B7621*100+$C7621,-1)</f>
        <v/>
      </c>
      <c r="H7621" s="15">
        <f>IF($D7621=1,$B7621,-1)</f>
        <v/>
      </c>
      <c r="I7621" s="15">
        <f>IF($D7621=1,$C7621,-1)</f>
        <v/>
      </c>
    </row>
    <row r="7622">
      <c r="A7622" s="33" t="n">
        <v>45609.45833333334</v>
      </c>
      <c r="B7622" s="15">
        <f>WEEKDAY($A7622,2)</f>
        <v/>
      </c>
      <c r="C7622" s="15">
        <f>HOUR($A7622)</f>
        <v/>
      </c>
      <c r="D7622" s="15">
        <f>IF(AND($A7622&gt;=Instellingen!$B$6,$A7622&lt;Instellingen!$B$7),1,0)</f>
        <v/>
      </c>
      <c r="E7622" s="15">
        <f>COUNTIF(tData[BezoekStart],"&lt;"&amp;($A7622+1/24))-COUNTIF(tData[BezoekEind],"&lt;="&amp;$A7622)</f>
        <v/>
      </c>
      <c r="F7622" s="15">
        <f>COUNTIF(tData[BezoekLangStart],"&lt;"&amp;($A7622+1/24))-COUNTIF(tData[BezoekLangEind],"&lt;="&amp;$A7622)</f>
        <v/>
      </c>
      <c r="G7622" s="15">
        <f>IF($D7622=1,$B7622*100+$C7622,-1)</f>
        <v/>
      </c>
      <c r="H7622" s="15">
        <f>IF($D7622=1,$B7622,-1)</f>
        <v/>
      </c>
      <c r="I7622" s="15">
        <f>IF($D7622=1,$C7622,-1)</f>
        <v/>
      </c>
    </row>
    <row r="7623">
      <c r="A7623" s="33" t="n">
        <v>45609.5</v>
      </c>
      <c r="B7623" s="15">
        <f>WEEKDAY($A7623,2)</f>
        <v/>
      </c>
      <c r="C7623" s="15">
        <f>HOUR($A7623)</f>
        <v/>
      </c>
      <c r="D7623" s="15">
        <f>IF(AND($A7623&gt;=Instellingen!$B$6,$A7623&lt;Instellingen!$B$7),1,0)</f>
        <v/>
      </c>
      <c r="E7623" s="15">
        <f>COUNTIF(tData[BezoekStart],"&lt;"&amp;($A7623+1/24))-COUNTIF(tData[BezoekEind],"&lt;="&amp;$A7623)</f>
        <v/>
      </c>
      <c r="F7623" s="15">
        <f>COUNTIF(tData[BezoekLangStart],"&lt;"&amp;($A7623+1/24))-COUNTIF(tData[BezoekLangEind],"&lt;="&amp;$A7623)</f>
        <v/>
      </c>
      <c r="G7623" s="15">
        <f>IF($D7623=1,$B7623*100+$C7623,-1)</f>
        <v/>
      </c>
      <c r="H7623" s="15">
        <f>IF($D7623=1,$B7623,-1)</f>
        <v/>
      </c>
      <c r="I7623" s="15">
        <f>IF($D7623=1,$C7623,-1)</f>
        <v/>
      </c>
    </row>
    <row r="7624">
      <c r="A7624" s="33" t="n">
        <v>45609.54166666666</v>
      </c>
      <c r="B7624" s="15">
        <f>WEEKDAY($A7624,2)</f>
        <v/>
      </c>
      <c r="C7624" s="15">
        <f>HOUR($A7624)</f>
        <v/>
      </c>
      <c r="D7624" s="15">
        <f>IF(AND($A7624&gt;=Instellingen!$B$6,$A7624&lt;Instellingen!$B$7),1,0)</f>
        <v/>
      </c>
      <c r="E7624" s="15">
        <f>COUNTIF(tData[BezoekStart],"&lt;"&amp;($A7624+1/24))-COUNTIF(tData[BezoekEind],"&lt;="&amp;$A7624)</f>
        <v/>
      </c>
      <c r="F7624" s="15">
        <f>COUNTIF(tData[BezoekLangStart],"&lt;"&amp;($A7624+1/24))-COUNTIF(tData[BezoekLangEind],"&lt;="&amp;$A7624)</f>
        <v/>
      </c>
      <c r="G7624" s="15">
        <f>IF($D7624=1,$B7624*100+$C7624,-1)</f>
        <v/>
      </c>
      <c r="H7624" s="15">
        <f>IF($D7624=1,$B7624,-1)</f>
        <v/>
      </c>
      <c r="I7624" s="15">
        <f>IF($D7624=1,$C7624,-1)</f>
        <v/>
      </c>
    </row>
    <row r="7625">
      <c r="A7625" s="33" t="n">
        <v>45609.58333333334</v>
      </c>
      <c r="B7625" s="15">
        <f>WEEKDAY($A7625,2)</f>
        <v/>
      </c>
      <c r="C7625" s="15">
        <f>HOUR($A7625)</f>
        <v/>
      </c>
      <c r="D7625" s="15">
        <f>IF(AND($A7625&gt;=Instellingen!$B$6,$A7625&lt;Instellingen!$B$7),1,0)</f>
        <v/>
      </c>
      <c r="E7625" s="15">
        <f>COUNTIF(tData[BezoekStart],"&lt;"&amp;($A7625+1/24))-COUNTIF(tData[BezoekEind],"&lt;="&amp;$A7625)</f>
        <v/>
      </c>
      <c r="F7625" s="15">
        <f>COUNTIF(tData[BezoekLangStart],"&lt;"&amp;($A7625+1/24))-COUNTIF(tData[BezoekLangEind],"&lt;="&amp;$A7625)</f>
        <v/>
      </c>
      <c r="G7625" s="15">
        <f>IF($D7625=1,$B7625*100+$C7625,-1)</f>
        <v/>
      </c>
      <c r="H7625" s="15">
        <f>IF($D7625=1,$B7625,-1)</f>
        <v/>
      </c>
      <c r="I7625" s="15">
        <f>IF($D7625=1,$C7625,-1)</f>
        <v/>
      </c>
    </row>
    <row r="7626">
      <c r="A7626" s="33" t="n">
        <v>45609.625</v>
      </c>
      <c r="B7626" s="15">
        <f>WEEKDAY($A7626,2)</f>
        <v/>
      </c>
      <c r="C7626" s="15">
        <f>HOUR($A7626)</f>
        <v/>
      </c>
      <c r="D7626" s="15">
        <f>IF(AND($A7626&gt;=Instellingen!$B$6,$A7626&lt;Instellingen!$B$7),1,0)</f>
        <v/>
      </c>
      <c r="E7626" s="15">
        <f>COUNTIF(tData[BezoekStart],"&lt;"&amp;($A7626+1/24))-COUNTIF(tData[BezoekEind],"&lt;="&amp;$A7626)</f>
        <v/>
      </c>
      <c r="F7626" s="15">
        <f>COUNTIF(tData[BezoekLangStart],"&lt;"&amp;($A7626+1/24))-COUNTIF(tData[BezoekLangEind],"&lt;="&amp;$A7626)</f>
        <v/>
      </c>
      <c r="G7626" s="15">
        <f>IF($D7626=1,$B7626*100+$C7626,-1)</f>
        <v/>
      </c>
      <c r="H7626" s="15">
        <f>IF($D7626=1,$B7626,-1)</f>
        <v/>
      </c>
      <c r="I7626" s="15">
        <f>IF($D7626=1,$C7626,-1)</f>
        <v/>
      </c>
    </row>
    <row r="7627">
      <c r="A7627" s="33" t="n">
        <v>45609.66666666666</v>
      </c>
      <c r="B7627" s="15">
        <f>WEEKDAY($A7627,2)</f>
        <v/>
      </c>
      <c r="C7627" s="15">
        <f>HOUR($A7627)</f>
        <v/>
      </c>
      <c r="D7627" s="15">
        <f>IF(AND($A7627&gt;=Instellingen!$B$6,$A7627&lt;Instellingen!$B$7),1,0)</f>
        <v/>
      </c>
      <c r="E7627" s="15">
        <f>COUNTIF(tData[BezoekStart],"&lt;"&amp;($A7627+1/24))-COUNTIF(tData[BezoekEind],"&lt;="&amp;$A7627)</f>
        <v/>
      </c>
      <c r="F7627" s="15">
        <f>COUNTIF(tData[BezoekLangStart],"&lt;"&amp;($A7627+1/24))-COUNTIF(tData[BezoekLangEind],"&lt;="&amp;$A7627)</f>
        <v/>
      </c>
      <c r="G7627" s="15">
        <f>IF($D7627=1,$B7627*100+$C7627,-1)</f>
        <v/>
      </c>
      <c r="H7627" s="15">
        <f>IF($D7627=1,$B7627,-1)</f>
        <v/>
      </c>
      <c r="I7627" s="15">
        <f>IF($D7627=1,$C7627,-1)</f>
        <v/>
      </c>
    </row>
    <row r="7628">
      <c r="A7628" s="33" t="n">
        <v>45609.70833333334</v>
      </c>
      <c r="B7628" s="15">
        <f>WEEKDAY($A7628,2)</f>
        <v/>
      </c>
      <c r="C7628" s="15">
        <f>HOUR($A7628)</f>
        <v/>
      </c>
      <c r="D7628" s="15">
        <f>IF(AND($A7628&gt;=Instellingen!$B$6,$A7628&lt;Instellingen!$B$7),1,0)</f>
        <v/>
      </c>
      <c r="E7628" s="15">
        <f>COUNTIF(tData[BezoekStart],"&lt;"&amp;($A7628+1/24))-COUNTIF(tData[BezoekEind],"&lt;="&amp;$A7628)</f>
        <v/>
      </c>
      <c r="F7628" s="15">
        <f>COUNTIF(tData[BezoekLangStart],"&lt;"&amp;($A7628+1/24))-COUNTIF(tData[BezoekLangEind],"&lt;="&amp;$A7628)</f>
        <v/>
      </c>
      <c r="G7628" s="15">
        <f>IF($D7628=1,$B7628*100+$C7628,-1)</f>
        <v/>
      </c>
      <c r="H7628" s="15">
        <f>IF($D7628=1,$B7628,-1)</f>
        <v/>
      </c>
      <c r="I7628" s="15">
        <f>IF($D7628=1,$C7628,-1)</f>
        <v/>
      </c>
    </row>
    <row r="7629">
      <c r="A7629" s="33" t="n">
        <v>45609.75</v>
      </c>
      <c r="B7629" s="15">
        <f>WEEKDAY($A7629,2)</f>
        <v/>
      </c>
      <c r="C7629" s="15">
        <f>HOUR($A7629)</f>
        <v/>
      </c>
      <c r="D7629" s="15">
        <f>IF(AND($A7629&gt;=Instellingen!$B$6,$A7629&lt;Instellingen!$B$7),1,0)</f>
        <v/>
      </c>
      <c r="E7629" s="15">
        <f>COUNTIF(tData[BezoekStart],"&lt;"&amp;($A7629+1/24))-COUNTIF(tData[BezoekEind],"&lt;="&amp;$A7629)</f>
        <v/>
      </c>
      <c r="F7629" s="15">
        <f>COUNTIF(tData[BezoekLangStart],"&lt;"&amp;($A7629+1/24))-COUNTIF(tData[BezoekLangEind],"&lt;="&amp;$A7629)</f>
        <v/>
      </c>
      <c r="G7629" s="15">
        <f>IF($D7629=1,$B7629*100+$C7629,-1)</f>
        <v/>
      </c>
      <c r="H7629" s="15">
        <f>IF($D7629=1,$B7629,-1)</f>
        <v/>
      </c>
      <c r="I7629" s="15">
        <f>IF($D7629=1,$C7629,-1)</f>
        <v/>
      </c>
    </row>
    <row r="7630">
      <c r="A7630" s="33" t="n">
        <v>45609.79166666666</v>
      </c>
      <c r="B7630" s="15">
        <f>WEEKDAY($A7630,2)</f>
        <v/>
      </c>
      <c r="C7630" s="15">
        <f>HOUR($A7630)</f>
        <v/>
      </c>
      <c r="D7630" s="15">
        <f>IF(AND($A7630&gt;=Instellingen!$B$6,$A7630&lt;Instellingen!$B$7),1,0)</f>
        <v/>
      </c>
      <c r="E7630" s="15">
        <f>COUNTIF(tData[BezoekStart],"&lt;"&amp;($A7630+1/24))-COUNTIF(tData[BezoekEind],"&lt;="&amp;$A7630)</f>
        <v/>
      </c>
      <c r="F7630" s="15">
        <f>COUNTIF(tData[BezoekLangStart],"&lt;"&amp;($A7630+1/24))-COUNTIF(tData[BezoekLangEind],"&lt;="&amp;$A7630)</f>
        <v/>
      </c>
      <c r="G7630" s="15">
        <f>IF($D7630=1,$B7630*100+$C7630,-1)</f>
        <v/>
      </c>
      <c r="H7630" s="15">
        <f>IF($D7630=1,$B7630,-1)</f>
        <v/>
      </c>
      <c r="I7630" s="15">
        <f>IF($D7630=1,$C7630,-1)</f>
        <v/>
      </c>
    </row>
    <row r="7631">
      <c r="A7631" s="33" t="n">
        <v>45609.83333333334</v>
      </c>
      <c r="B7631" s="15">
        <f>WEEKDAY($A7631,2)</f>
        <v/>
      </c>
      <c r="C7631" s="15">
        <f>HOUR($A7631)</f>
        <v/>
      </c>
      <c r="D7631" s="15">
        <f>IF(AND($A7631&gt;=Instellingen!$B$6,$A7631&lt;Instellingen!$B$7),1,0)</f>
        <v/>
      </c>
      <c r="E7631" s="15">
        <f>COUNTIF(tData[BezoekStart],"&lt;"&amp;($A7631+1/24))-COUNTIF(tData[BezoekEind],"&lt;="&amp;$A7631)</f>
        <v/>
      </c>
      <c r="F7631" s="15">
        <f>COUNTIF(tData[BezoekLangStart],"&lt;"&amp;($A7631+1/24))-COUNTIF(tData[BezoekLangEind],"&lt;="&amp;$A7631)</f>
        <v/>
      </c>
      <c r="G7631" s="15">
        <f>IF($D7631=1,$B7631*100+$C7631,-1)</f>
        <v/>
      </c>
      <c r="H7631" s="15">
        <f>IF($D7631=1,$B7631,-1)</f>
        <v/>
      </c>
      <c r="I7631" s="15">
        <f>IF($D7631=1,$C7631,-1)</f>
        <v/>
      </c>
    </row>
    <row r="7632">
      <c r="A7632" s="33" t="n">
        <v>45609.875</v>
      </c>
      <c r="B7632" s="15">
        <f>WEEKDAY($A7632,2)</f>
        <v/>
      </c>
      <c r="C7632" s="15">
        <f>HOUR($A7632)</f>
        <v/>
      </c>
      <c r="D7632" s="15">
        <f>IF(AND($A7632&gt;=Instellingen!$B$6,$A7632&lt;Instellingen!$B$7),1,0)</f>
        <v/>
      </c>
      <c r="E7632" s="15">
        <f>COUNTIF(tData[BezoekStart],"&lt;"&amp;($A7632+1/24))-COUNTIF(tData[BezoekEind],"&lt;="&amp;$A7632)</f>
        <v/>
      </c>
      <c r="F7632" s="15">
        <f>COUNTIF(tData[BezoekLangStart],"&lt;"&amp;($A7632+1/24))-COUNTIF(tData[BezoekLangEind],"&lt;="&amp;$A7632)</f>
        <v/>
      </c>
      <c r="G7632" s="15">
        <f>IF($D7632=1,$B7632*100+$C7632,-1)</f>
        <v/>
      </c>
      <c r="H7632" s="15">
        <f>IF($D7632=1,$B7632,-1)</f>
        <v/>
      </c>
      <c r="I7632" s="15">
        <f>IF($D7632=1,$C7632,-1)</f>
        <v/>
      </c>
    </row>
    <row r="7633">
      <c r="A7633" s="33" t="n">
        <v>45609.91666666666</v>
      </c>
      <c r="B7633" s="15">
        <f>WEEKDAY($A7633,2)</f>
        <v/>
      </c>
      <c r="C7633" s="15">
        <f>HOUR($A7633)</f>
        <v/>
      </c>
      <c r="D7633" s="15">
        <f>IF(AND($A7633&gt;=Instellingen!$B$6,$A7633&lt;Instellingen!$B$7),1,0)</f>
        <v/>
      </c>
      <c r="E7633" s="15">
        <f>COUNTIF(tData[BezoekStart],"&lt;"&amp;($A7633+1/24))-COUNTIF(tData[BezoekEind],"&lt;="&amp;$A7633)</f>
        <v/>
      </c>
      <c r="F7633" s="15">
        <f>COUNTIF(tData[BezoekLangStart],"&lt;"&amp;($A7633+1/24))-COUNTIF(tData[BezoekLangEind],"&lt;="&amp;$A7633)</f>
        <v/>
      </c>
      <c r="G7633" s="15">
        <f>IF($D7633=1,$B7633*100+$C7633,-1)</f>
        <v/>
      </c>
      <c r="H7633" s="15">
        <f>IF($D7633=1,$B7633,-1)</f>
        <v/>
      </c>
      <c r="I7633" s="15">
        <f>IF($D7633=1,$C7633,-1)</f>
        <v/>
      </c>
    </row>
    <row r="7634">
      <c r="A7634" s="33" t="n">
        <v>45609.95833333334</v>
      </c>
      <c r="B7634" s="15">
        <f>WEEKDAY($A7634,2)</f>
        <v/>
      </c>
      <c r="C7634" s="15">
        <f>HOUR($A7634)</f>
        <v/>
      </c>
      <c r="D7634" s="15">
        <f>IF(AND($A7634&gt;=Instellingen!$B$6,$A7634&lt;Instellingen!$B$7),1,0)</f>
        <v/>
      </c>
      <c r="E7634" s="15">
        <f>COUNTIF(tData[BezoekStart],"&lt;"&amp;($A7634+1/24))-COUNTIF(tData[BezoekEind],"&lt;="&amp;$A7634)</f>
        <v/>
      </c>
      <c r="F7634" s="15">
        <f>COUNTIF(tData[BezoekLangStart],"&lt;"&amp;($A7634+1/24))-COUNTIF(tData[BezoekLangEind],"&lt;="&amp;$A7634)</f>
        <v/>
      </c>
      <c r="G7634" s="15">
        <f>IF($D7634=1,$B7634*100+$C7634,-1)</f>
        <v/>
      </c>
      <c r="H7634" s="15">
        <f>IF($D7634=1,$B7634,-1)</f>
        <v/>
      </c>
      <c r="I7634" s="15">
        <f>IF($D7634=1,$C7634,-1)</f>
        <v/>
      </c>
    </row>
    <row r="7635">
      <c r="A7635" s="33" t="n">
        <v>45610</v>
      </c>
      <c r="B7635" s="15">
        <f>WEEKDAY($A7635,2)</f>
        <v/>
      </c>
      <c r="C7635" s="15">
        <f>HOUR($A7635)</f>
        <v/>
      </c>
      <c r="D7635" s="15">
        <f>IF(AND($A7635&gt;=Instellingen!$B$6,$A7635&lt;Instellingen!$B$7),1,0)</f>
        <v/>
      </c>
      <c r="E7635" s="15">
        <f>COUNTIF(tData[BezoekStart],"&lt;"&amp;($A7635+1/24))-COUNTIF(tData[BezoekEind],"&lt;="&amp;$A7635)</f>
        <v/>
      </c>
      <c r="F7635" s="15">
        <f>COUNTIF(tData[BezoekLangStart],"&lt;"&amp;($A7635+1/24))-COUNTIF(tData[BezoekLangEind],"&lt;="&amp;$A7635)</f>
        <v/>
      </c>
      <c r="G7635" s="15">
        <f>IF($D7635=1,$B7635*100+$C7635,-1)</f>
        <v/>
      </c>
      <c r="H7635" s="15">
        <f>IF($D7635=1,$B7635,-1)</f>
        <v/>
      </c>
      <c r="I7635" s="15">
        <f>IF($D7635=1,$C7635,-1)</f>
        <v/>
      </c>
    </row>
    <row r="7636">
      <c r="A7636" s="33" t="n">
        <v>45610.04166666666</v>
      </c>
      <c r="B7636" s="15">
        <f>WEEKDAY($A7636,2)</f>
        <v/>
      </c>
      <c r="C7636" s="15">
        <f>HOUR($A7636)</f>
        <v/>
      </c>
      <c r="D7636" s="15">
        <f>IF(AND($A7636&gt;=Instellingen!$B$6,$A7636&lt;Instellingen!$B$7),1,0)</f>
        <v/>
      </c>
      <c r="E7636" s="15">
        <f>COUNTIF(tData[BezoekStart],"&lt;"&amp;($A7636+1/24))-COUNTIF(tData[BezoekEind],"&lt;="&amp;$A7636)</f>
        <v/>
      </c>
      <c r="F7636" s="15">
        <f>COUNTIF(tData[BezoekLangStart],"&lt;"&amp;($A7636+1/24))-COUNTIF(tData[BezoekLangEind],"&lt;="&amp;$A7636)</f>
        <v/>
      </c>
      <c r="G7636" s="15">
        <f>IF($D7636=1,$B7636*100+$C7636,-1)</f>
        <v/>
      </c>
      <c r="H7636" s="15">
        <f>IF($D7636=1,$B7636,-1)</f>
        <v/>
      </c>
      <c r="I7636" s="15">
        <f>IF($D7636=1,$C7636,-1)</f>
        <v/>
      </c>
    </row>
    <row r="7637">
      <c r="A7637" s="33" t="n">
        <v>45610.08333333334</v>
      </c>
      <c r="B7637" s="15">
        <f>WEEKDAY($A7637,2)</f>
        <v/>
      </c>
      <c r="C7637" s="15">
        <f>HOUR($A7637)</f>
        <v/>
      </c>
      <c r="D7637" s="15">
        <f>IF(AND($A7637&gt;=Instellingen!$B$6,$A7637&lt;Instellingen!$B$7),1,0)</f>
        <v/>
      </c>
      <c r="E7637" s="15">
        <f>COUNTIF(tData[BezoekStart],"&lt;"&amp;($A7637+1/24))-COUNTIF(tData[BezoekEind],"&lt;="&amp;$A7637)</f>
        <v/>
      </c>
      <c r="F7637" s="15">
        <f>COUNTIF(tData[BezoekLangStart],"&lt;"&amp;($A7637+1/24))-COUNTIF(tData[BezoekLangEind],"&lt;="&amp;$A7637)</f>
        <v/>
      </c>
      <c r="G7637" s="15">
        <f>IF($D7637=1,$B7637*100+$C7637,-1)</f>
        <v/>
      </c>
      <c r="H7637" s="15">
        <f>IF($D7637=1,$B7637,-1)</f>
        <v/>
      </c>
      <c r="I7637" s="15">
        <f>IF($D7637=1,$C7637,-1)</f>
        <v/>
      </c>
    </row>
    <row r="7638">
      <c r="A7638" s="33" t="n">
        <v>45610.125</v>
      </c>
      <c r="B7638" s="15">
        <f>WEEKDAY($A7638,2)</f>
        <v/>
      </c>
      <c r="C7638" s="15">
        <f>HOUR($A7638)</f>
        <v/>
      </c>
      <c r="D7638" s="15">
        <f>IF(AND($A7638&gt;=Instellingen!$B$6,$A7638&lt;Instellingen!$B$7),1,0)</f>
        <v/>
      </c>
      <c r="E7638" s="15">
        <f>COUNTIF(tData[BezoekStart],"&lt;"&amp;($A7638+1/24))-COUNTIF(tData[BezoekEind],"&lt;="&amp;$A7638)</f>
        <v/>
      </c>
      <c r="F7638" s="15">
        <f>COUNTIF(tData[BezoekLangStart],"&lt;"&amp;($A7638+1/24))-COUNTIF(tData[BezoekLangEind],"&lt;="&amp;$A7638)</f>
        <v/>
      </c>
      <c r="G7638" s="15">
        <f>IF($D7638=1,$B7638*100+$C7638,-1)</f>
        <v/>
      </c>
      <c r="H7638" s="15">
        <f>IF($D7638=1,$B7638,-1)</f>
        <v/>
      </c>
      <c r="I7638" s="15">
        <f>IF($D7638=1,$C7638,-1)</f>
        <v/>
      </c>
    </row>
    <row r="7639">
      <c r="A7639" s="33" t="n">
        <v>45610.16666666666</v>
      </c>
      <c r="B7639" s="15">
        <f>WEEKDAY($A7639,2)</f>
        <v/>
      </c>
      <c r="C7639" s="15">
        <f>HOUR($A7639)</f>
        <v/>
      </c>
      <c r="D7639" s="15">
        <f>IF(AND($A7639&gt;=Instellingen!$B$6,$A7639&lt;Instellingen!$B$7),1,0)</f>
        <v/>
      </c>
      <c r="E7639" s="15">
        <f>COUNTIF(tData[BezoekStart],"&lt;"&amp;($A7639+1/24))-COUNTIF(tData[BezoekEind],"&lt;="&amp;$A7639)</f>
        <v/>
      </c>
      <c r="F7639" s="15">
        <f>COUNTIF(tData[BezoekLangStart],"&lt;"&amp;($A7639+1/24))-COUNTIF(tData[BezoekLangEind],"&lt;="&amp;$A7639)</f>
        <v/>
      </c>
      <c r="G7639" s="15">
        <f>IF($D7639=1,$B7639*100+$C7639,-1)</f>
        <v/>
      </c>
      <c r="H7639" s="15">
        <f>IF($D7639=1,$B7639,-1)</f>
        <v/>
      </c>
      <c r="I7639" s="15">
        <f>IF($D7639=1,$C7639,-1)</f>
        <v/>
      </c>
    </row>
    <row r="7640">
      <c r="A7640" s="33" t="n">
        <v>45610.20833333334</v>
      </c>
      <c r="B7640" s="15">
        <f>WEEKDAY($A7640,2)</f>
        <v/>
      </c>
      <c r="C7640" s="15">
        <f>HOUR($A7640)</f>
        <v/>
      </c>
      <c r="D7640" s="15">
        <f>IF(AND($A7640&gt;=Instellingen!$B$6,$A7640&lt;Instellingen!$B$7),1,0)</f>
        <v/>
      </c>
      <c r="E7640" s="15">
        <f>COUNTIF(tData[BezoekStart],"&lt;"&amp;($A7640+1/24))-COUNTIF(tData[BezoekEind],"&lt;="&amp;$A7640)</f>
        <v/>
      </c>
      <c r="F7640" s="15">
        <f>COUNTIF(tData[BezoekLangStart],"&lt;"&amp;($A7640+1/24))-COUNTIF(tData[BezoekLangEind],"&lt;="&amp;$A7640)</f>
        <v/>
      </c>
      <c r="G7640" s="15">
        <f>IF($D7640=1,$B7640*100+$C7640,-1)</f>
        <v/>
      </c>
      <c r="H7640" s="15">
        <f>IF($D7640=1,$B7640,-1)</f>
        <v/>
      </c>
      <c r="I7640" s="15">
        <f>IF($D7640=1,$C7640,-1)</f>
        <v/>
      </c>
    </row>
    <row r="7641">
      <c r="A7641" s="33" t="n">
        <v>45610.25</v>
      </c>
      <c r="B7641" s="15">
        <f>WEEKDAY($A7641,2)</f>
        <v/>
      </c>
      <c r="C7641" s="15">
        <f>HOUR($A7641)</f>
        <v/>
      </c>
      <c r="D7641" s="15">
        <f>IF(AND($A7641&gt;=Instellingen!$B$6,$A7641&lt;Instellingen!$B$7),1,0)</f>
        <v/>
      </c>
      <c r="E7641" s="15">
        <f>COUNTIF(tData[BezoekStart],"&lt;"&amp;($A7641+1/24))-COUNTIF(tData[BezoekEind],"&lt;="&amp;$A7641)</f>
        <v/>
      </c>
      <c r="F7641" s="15">
        <f>COUNTIF(tData[BezoekLangStart],"&lt;"&amp;($A7641+1/24))-COUNTIF(tData[BezoekLangEind],"&lt;="&amp;$A7641)</f>
        <v/>
      </c>
      <c r="G7641" s="15">
        <f>IF($D7641=1,$B7641*100+$C7641,-1)</f>
        <v/>
      </c>
      <c r="H7641" s="15">
        <f>IF($D7641=1,$B7641,-1)</f>
        <v/>
      </c>
      <c r="I7641" s="15">
        <f>IF($D7641=1,$C7641,-1)</f>
        <v/>
      </c>
    </row>
    <row r="7642">
      <c r="A7642" s="33" t="n">
        <v>45610.29166666666</v>
      </c>
      <c r="B7642" s="15">
        <f>WEEKDAY($A7642,2)</f>
        <v/>
      </c>
      <c r="C7642" s="15">
        <f>HOUR($A7642)</f>
        <v/>
      </c>
      <c r="D7642" s="15">
        <f>IF(AND($A7642&gt;=Instellingen!$B$6,$A7642&lt;Instellingen!$B$7),1,0)</f>
        <v/>
      </c>
      <c r="E7642" s="15">
        <f>COUNTIF(tData[BezoekStart],"&lt;"&amp;($A7642+1/24))-COUNTIF(tData[BezoekEind],"&lt;="&amp;$A7642)</f>
        <v/>
      </c>
      <c r="F7642" s="15">
        <f>COUNTIF(tData[BezoekLangStart],"&lt;"&amp;($A7642+1/24))-COUNTIF(tData[BezoekLangEind],"&lt;="&amp;$A7642)</f>
        <v/>
      </c>
      <c r="G7642" s="15">
        <f>IF($D7642=1,$B7642*100+$C7642,-1)</f>
        <v/>
      </c>
      <c r="H7642" s="15">
        <f>IF($D7642=1,$B7642,-1)</f>
        <v/>
      </c>
      <c r="I7642" s="15">
        <f>IF($D7642=1,$C7642,-1)</f>
        <v/>
      </c>
    </row>
    <row r="7643">
      <c r="A7643" s="33" t="n">
        <v>45610.33333333334</v>
      </c>
      <c r="B7643" s="15">
        <f>WEEKDAY($A7643,2)</f>
        <v/>
      </c>
      <c r="C7643" s="15">
        <f>HOUR($A7643)</f>
        <v/>
      </c>
      <c r="D7643" s="15">
        <f>IF(AND($A7643&gt;=Instellingen!$B$6,$A7643&lt;Instellingen!$B$7),1,0)</f>
        <v/>
      </c>
      <c r="E7643" s="15">
        <f>COUNTIF(tData[BezoekStart],"&lt;"&amp;($A7643+1/24))-COUNTIF(tData[BezoekEind],"&lt;="&amp;$A7643)</f>
        <v/>
      </c>
      <c r="F7643" s="15">
        <f>COUNTIF(tData[BezoekLangStart],"&lt;"&amp;($A7643+1/24))-COUNTIF(tData[BezoekLangEind],"&lt;="&amp;$A7643)</f>
        <v/>
      </c>
      <c r="G7643" s="15">
        <f>IF($D7643=1,$B7643*100+$C7643,-1)</f>
        <v/>
      </c>
      <c r="H7643" s="15">
        <f>IF($D7643=1,$B7643,-1)</f>
        <v/>
      </c>
      <c r="I7643" s="15">
        <f>IF($D7643=1,$C7643,-1)</f>
        <v/>
      </c>
    </row>
    <row r="7644">
      <c r="A7644" s="33" t="n">
        <v>45610.375</v>
      </c>
      <c r="B7644" s="15">
        <f>WEEKDAY($A7644,2)</f>
        <v/>
      </c>
      <c r="C7644" s="15">
        <f>HOUR($A7644)</f>
        <v/>
      </c>
      <c r="D7644" s="15">
        <f>IF(AND($A7644&gt;=Instellingen!$B$6,$A7644&lt;Instellingen!$B$7),1,0)</f>
        <v/>
      </c>
      <c r="E7644" s="15">
        <f>COUNTIF(tData[BezoekStart],"&lt;"&amp;($A7644+1/24))-COUNTIF(tData[BezoekEind],"&lt;="&amp;$A7644)</f>
        <v/>
      </c>
      <c r="F7644" s="15">
        <f>COUNTIF(tData[BezoekLangStart],"&lt;"&amp;($A7644+1/24))-COUNTIF(tData[BezoekLangEind],"&lt;="&amp;$A7644)</f>
        <v/>
      </c>
      <c r="G7644" s="15">
        <f>IF($D7644=1,$B7644*100+$C7644,-1)</f>
        <v/>
      </c>
      <c r="H7644" s="15">
        <f>IF($D7644=1,$B7644,-1)</f>
        <v/>
      </c>
      <c r="I7644" s="15">
        <f>IF($D7644=1,$C7644,-1)</f>
        <v/>
      </c>
    </row>
    <row r="7645">
      <c r="A7645" s="33" t="n">
        <v>45610.41666666666</v>
      </c>
      <c r="B7645" s="15">
        <f>WEEKDAY($A7645,2)</f>
        <v/>
      </c>
      <c r="C7645" s="15">
        <f>HOUR($A7645)</f>
        <v/>
      </c>
      <c r="D7645" s="15">
        <f>IF(AND($A7645&gt;=Instellingen!$B$6,$A7645&lt;Instellingen!$B$7),1,0)</f>
        <v/>
      </c>
      <c r="E7645" s="15">
        <f>COUNTIF(tData[BezoekStart],"&lt;"&amp;($A7645+1/24))-COUNTIF(tData[BezoekEind],"&lt;="&amp;$A7645)</f>
        <v/>
      </c>
      <c r="F7645" s="15">
        <f>COUNTIF(tData[BezoekLangStart],"&lt;"&amp;($A7645+1/24))-COUNTIF(tData[BezoekLangEind],"&lt;="&amp;$A7645)</f>
        <v/>
      </c>
      <c r="G7645" s="15">
        <f>IF($D7645=1,$B7645*100+$C7645,-1)</f>
        <v/>
      </c>
      <c r="H7645" s="15">
        <f>IF($D7645=1,$B7645,-1)</f>
        <v/>
      </c>
      <c r="I7645" s="15">
        <f>IF($D7645=1,$C7645,-1)</f>
        <v/>
      </c>
    </row>
    <row r="7646">
      <c r="A7646" s="33" t="n">
        <v>45610.45833333334</v>
      </c>
      <c r="B7646" s="15">
        <f>WEEKDAY($A7646,2)</f>
        <v/>
      </c>
      <c r="C7646" s="15">
        <f>HOUR($A7646)</f>
        <v/>
      </c>
      <c r="D7646" s="15">
        <f>IF(AND($A7646&gt;=Instellingen!$B$6,$A7646&lt;Instellingen!$B$7),1,0)</f>
        <v/>
      </c>
      <c r="E7646" s="15">
        <f>COUNTIF(tData[BezoekStart],"&lt;"&amp;($A7646+1/24))-COUNTIF(tData[BezoekEind],"&lt;="&amp;$A7646)</f>
        <v/>
      </c>
      <c r="F7646" s="15">
        <f>COUNTIF(tData[BezoekLangStart],"&lt;"&amp;($A7646+1/24))-COUNTIF(tData[BezoekLangEind],"&lt;="&amp;$A7646)</f>
        <v/>
      </c>
      <c r="G7646" s="15">
        <f>IF($D7646=1,$B7646*100+$C7646,-1)</f>
        <v/>
      </c>
      <c r="H7646" s="15">
        <f>IF($D7646=1,$B7646,-1)</f>
        <v/>
      </c>
      <c r="I7646" s="15">
        <f>IF($D7646=1,$C7646,-1)</f>
        <v/>
      </c>
    </row>
    <row r="7647">
      <c r="A7647" s="33" t="n">
        <v>45610.5</v>
      </c>
      <c r="B7647" s="15">
        <f>WEEKDAY($A7647,2)</f>
        <v/>
      </c>
      <c r="C7647" s="15">
        <f>HOUR($A7647)</f>
        <v/>
      </c>
      <c r="D7647" s="15">
        <f>IF(AND($A7647&gt;=Instellingen!$B$6,$A7647&lt;Instellingen!$B$7),1,0)</f>
        <v/>
      </c>
      <c r="E7647" s="15">
        <f>COUNTIF(tData[BezoekStart],"&lt;"&amp;($A7647+1/24))-COUNTIF(tData[BezoekEind],"&lt;="&amp;$A7647)</f>
        <v/>
      </c>
      <c r="F7647" s="15">
        <f>COUNTIF(tData[BezoekLangStart],"&lt;"&amp;($A7647+1/24))-COUNTIF(tData[BezoekLangEind],"&lt;="&amp;$A7647)</f>
        <v/>
      </c>
      <c r="G7647" s="15">
        <f>IF($D7647=1,$B7647*100+$C7647,-1)</f>
        <v/>
      </c>
      <c r="H7647" s="15">
        <f>IF($D7647=1,$B7647,-1)</f>
        <v/>
      </c>
      <c r="I7647" s="15">
        <f>IF($D7647=1,$C7647,-1)</f>
        <v/>
      </c>
    </row>
    <row r="7648">
      <c r="A7648" s="33" t="n">
        <v>45610.54166666666</v>
      </c>
      <c r="B7648" s="15">
        <f>WEEKDAY($A7648,2)</f>
        <v/>
      </c>
      <c r="C7648" s="15">
        <f>HOUR($A7648)</f>
        <v/>
      </c>
      <c r="D7648" s="15">
        <f>IF(AND($A7648&gt;=Instellingen!$B$6,$A7648&lt;Instellingen!$B$7),1,0)</f>
        <v/>
      </c>
      <c r="E7648" s="15">
        <f>COUNTIF(tData[BezoekStart],"&lt;"&amp;($A7648+1/24))-COUNTIF(tData[BezoekEind],"&lt;="&amp;$A7648)</f>
        <v/>
      </c>
      <c r="F7648" s="15">
        <f>COUNTIF(tData[BezoekLangStart],"&lt;"&amp;($A7648+1/24))-COUNTIF(tData[BezoekLangEind],"&lt;="&amp;$A7648)</f>
        <v/>
      </c>
      <c r="G7648" s="15">
        <f>IF($D7648=1,$B7648*100+$C7648,-1)</f>
        <v/>
      </c>
      <c r="H7648" s="15">
        <f>IF($D7648=1,$B7648,-1)</f>
        <v/>
      </c>
      <c r="I7648" s="15">
        <f>IF($D7648=1,$C7648,-1)</f>
        <v/>
      </c>
    </row>
    <row r="7649">
      <c r="A7649" s="33" t="n">
        <v>45610.58333333334</v>
      </c>
      <c r="B7649" s="15">
        <f>WEEKDAY($A7649,2)</f>
        <v/>
      </c>
      <c r="C7649" s="15">
        <f>HOUR($A7649)</f>
        <v/>
      </c>
      <c r="D7649" s="15">
        <f>IF(AND($A7649&gt;=Instellingen!$B$6,$A7649&lt;Instellingen!$B$7),1,0)</f>
        <v/>
      </c>
      <c r="E7649" s="15">
        <f>COUNTIF(tData[BezoekStart],"&lt;"&amp;($A7649+1/24))-COUNTIF(tData[BezoekEind],"&lt;="&amp;$A7649)</f>
        <v/>
      </c>
      <c r="F7649" s="15">
        <f>COUNTIF(tData[BezoekLangStart],"&lt;"&amp;($A7649+1/24))-COUNTIF(tData[BezoekLangEind],"&lt;="&amp;$A7649)</f>
        <v/>
      </c>
      <c r="G7649" s="15">
        <f>IF($D7649=1,$B7649*100+$C7649,-1)</f>
        <v/>
      </c>
      <c r="H7649" s="15">
        <f>IF($D7649=1,$B7649,-1)</f>
        <v/>
      </c>
      <c r="I7649" s="15">
        <f>IF($D7649=1,$C7649,-1)</f>
        <v/>
      </c>
    </row>
    <row r="7650">
      <c r="A7650" s="33" t="n">
        <v>45610.625</v>
      </c>
      <c r="B7650" s="15">
        <f>WEEKDAY($A7650,2)</f>
        <v/>
      </c>
      <c r="C7650" s="15">
        <f>HOUR($A7650)</f>
        <v/>
      </c>
      <c r="D7650" s="15">
        <f>IF(AND($A7650&gt;=Instellingen!$B$6,$A7650&lt;Instellingen!$B$7),1,0)</f>
        <v/>
      </c>
      <c r="E7650" s="15">
        <f>COUNTIF(tData[BezoekStart],"&lt;"&amp;($A7650+1/24))-COUNTIF(tData[BezoekEind],"&lt;="&amp;$A7650)</f>
        <v/>
      </c>
      <c r="F7650" s="15">
        <f>COUNTIF(tData[BezoekLangStart],"&lt;"&amp;($A7650+1/24))-COUNTIF(tData[BezoekLangEind],"&lt;="&amp;$A7650)</f>
        <v/>
      </c>
      <c r="G7650" s="15">
        <f>IF($D7650=1,$B7650*100+$C7650,-1)</f>
        <v/>
      </c>
      <c r="H7650" s="15">
        <f>IF($D7650=1,$B7650,-1)</f>
        <v/>
      </c>
      <c r="I7650" s="15">
        <f>IF($D7650=1,$C7650,-1)</f>
        <v/>
      </c>
    </row>
    <row r="7651">
      <c r="A7651" s="33" t="n">
        <v>45610.66666666666</v>
      </c>
      <c r="B7651" s="15">
        <f>WEEKDAY($A7651,2)</f>
        <v/>
      </c>
      <c r="C7651" s="15">
        <f>HOUR($A7651)</f>
        <v/>
      </c>
      <c r="D7651" s="15">
        <f>IF(AND($A7651&gt;=Instellingen!$B$6,$A7651&lt;Instellingen!$B$7),1,0)</f>
        <v/>
      </c>
      <c r="E7651" s="15">
        <f>COUNTIF(tData[BezoekStart],"&lt;"&amp;($A7651+1/24))-COUNTIF(tData[BezoekEind],"&lt;="&amp;$A7651)</f>
        <v/>
      </c>
      <c r="F7651" s="15">
        <f>COUNTIF(tData[BezoekLangStart],"&lt;"&amp;($A7651+1/24))-COUNTIF(tData[BezoekLangEind],"&lt;="&amp;$A7651)</f>
        <v/>
      </c>
      <c r="G7651" s="15">
        <f>IF($D7651=1,$B7651*100+$C7651,-1)</f>
        <v/>
      </c>
      <c r="H7651" s="15">
        <f>IF($D7651=1,$B7651,-1)</f>
        <v/>
      </c>
      <c r="I7651" s="15">
        <f>IF($D7651=1,$C7651,-1)</f>
        <v/>
      </c>
    </row>
    <row r="7652">
      <c r="A7652" s="33" t="n">
        <v>45610.70833333334</v>
      </c>
      <c r="B7652" s="15">
        <f>WEEKDAY($A7652,2)</f>
        <v/>
      </c>
      <c r="C7652" s="15">
        <f>HOUR($A7652)</f>
        <v/>
      </c>
      <c r="D7652" s="15">
        <f>IF(AND($A7652&gt;=Instellingen!$B$6,$A7652&lt;Instellingen!$B$7),1,0)</f>
        <v/>
      </c>
      <c r="E7652" s="15">
        <f>COUNTIF(tData[BezoekStart],"&lt;"&amp;($A7652+1/24))-COUNTIF(tData[BezoekEind],"&lt;="&amp;$A7652)</f>
        <v/>
      </c>
      <c r="F7652" s="15">
        <f>COUNTIF(tData[BezoekLangStart],"&lt;"&amp;($A7652+1/24))-COUNTIF(tData[BezoekLangEind],"&lt;="&amp;$A7652)</f>
        <v/>
      </c>
      <c r="G7652" s="15">
        <f>IF($D7652=1,$B7652*100+$C7652,-1)</f>
        <v/>
      </c>
      <c r="H7652" s="15">
        <f>IF($D7652=1,$B7652,-1)</f>
        <v/>
      </c>
      <c r="I7652" s="15">
        <f>IF($D7652=1,$C7652,-1)</f>
        <v/>
      </c>
    </row>
    <row r="7653">
      <c r="A7653" s="33" t="n">
        <v>45610.75</v>
      </c>
      <c r="B7653" s="15">
        <f>WEEKDAY($A7653,2)</f>
        <v/>
      </c>
      <c r="C7653" s="15">
        <f>HOUR($A7653)</f>
        <v/>
      </c>
      <c r="D7653" s="15">
        <f>IF(AND($A7653&gt;=Instellingen!$B$6,$A7653&lt;Instellingen!$B$7),1,0)</f>
        <v/>
      </c>
      <c r="E7653" s="15">
        <f>COUNTIF(tData[BezoekStart],"&lt;"&amp;($A7653+1/24))-COUNTIF(tData[BezoekEind],"&lt;="&amp;$A7653)</f>
        <v/>
      </c>
      <c r="F7653" s="15">
        <f>COUNTIF(tData[BezoekLangStart],"&lt;"&amp;($A7653+1/24))-COUNTIF(tData[BezoekLangEind],"&lt;="&amp;$A7653)</f>
        <v/>
      </c>
      <c r="G7653" s="15">
        <f>IF($D7653=1,$B7653*100+$C7653,-1)</f>
        <v/>
      </c>
      <c r="H7653" s="15">
        <f>IF($D7653=1,$B7653,-1)</f>
        <v/>
      </c>
      <c r="I7653" s="15">
        <f>IF($D7653=1,$C7653,-1)</f>
        <v/>
      </c>
    </row>
    <row r="7654">
      <c r="A7654" s="33" t="n">
        <v>45610.79166666666</v>
      </c>
      <c r="B7654" s="15">
        <f>WEEKDAY($A7654,2)</f>
        <v/>
      </c>
      <c r="C7654" s="15">
        <f>HOUR($A7654)</f>
        <v/>
      </c>
      <c r="D7654" s="15">
        <f>IF(AND($A7654&gt;=Instellingen!$B$6,$A7654&lt;Instellingen!$B$7),1,0)</f>
        <v/>
      </c>
      <c r="E7654" s="15">
        <f>COUNTIF(tData[BezoekStart],"&lt;"&amp;($A7654+1/24))-COUNTIF(tData[BezoekEind],"&lt;="&amp;$A7654)</f>
        <v/>
      </c>
      <c r="F7654" s="15">
        <f>COUNTIF(tData[BezoekLangStart],"&lt;"&amp;($A7654+1/24))-COUNTIF(tData[BezoekLangEind],"&lt;="&amp;$A7654)</f>
        <v/>
      </c>
      <c r="G7654" s="15">
        <f>IF($D7654=1,$B7654*100+$C7654,-1)</f>
        <v/>
      </c>
      <c r="H7654" s="15">
        <f>IF($D7654=1,$B7654,-1)</f>
        <v/>
      </c>
      <c r="I7654" s="15">
        <f>IF($D7654=1,$C7654,-1)</f>
        <v/>
      </c>
    </row>
    <row r="7655">
      <c r="A7655" s="33" t="n">
        <v>45610.83333333334</v>
      </c>
      <c r="B7655" s="15">
        <f>WEEKDAY($A7655,2)</f>
        <v/>
      </c>
      <c r="C7655" s="15">
        <f>HOUR($A7655)</f>
        <v/>
      </c>
      <c r="D7655" s="15">
        <f>IF(AND($A7655&gt;=Instellingen!$B$6,$A7655&lt;Instellingen!$B$7),1,0)</f>
        <v/>
      </c>
      <c r="E7655" s="15">
        <f>COUNTIF(tData[BezoekStart],"&lt;"&amp;($A7655+1/24))-COUNTIF(tData[BezoekEind],"&lt;="&amp;$A7655)</f>
        <v/>
      </c>
      <c r="F7655" s="15">
        <f>COUNTIF(tData[BezoekLangStart],"&lt;"&amp;($A7655+1/24))-COUNTIF(tData[BezoekLangEind],"&lt;="&amp;$A7655)</f>
        <v/>
      </c>
      <c r="G7655" s="15">
        <f>IF($D7655=1,$B7655*100+$C7655,-1)</f>
        <v/>
      </c>
      <c r="H7655" s="15">
        <f>IF($D7655=1,$B7655,-1)</f>
        <v/>
      </c>
      <c r="I7655" s="15">
        <f>IF($D7655=1,$C7655,-1)</f>
        <v/>
      </c>
    </row>
    <row r="7656">
      <c r="A7656" s="33" t="n">
        <v>45610.875</v>
      </c>
      <c r="B7656" s="15">
        <f>WEEKDAY($A7656,2)</f>
        <v/>
      </c>
      <c r="C7656" s="15">
        <f>HOUR($A7656)</f>
        <v/>
      </c>
      <c r="D7656" s="15">
        <f>IF(AND($A7656&gt;=Instellingen!$B$6,$A7656&lt;Instellingen!$B$7),1,0)</f>
        <v/>
      </c>
      <c r="E7656" s="15">
        <f>COUNTIF(tData[BezoekStart],"&lt;"&amp;($A7656+1/24))-COUNTIF(tData[BezoekEind],"&lt;="&amp;$A7656)</f>
        <v/>
      </c>
      <c r="F7656" s="15">
        <f>COUNTIF(tData[BezoekLangStart],"&lt;"&amp;($A7656+1/24))-COUNTIF(tData[BezoekLangEind],"&lt;="&amp;$A7656)</f>
        <v/>
      </c>
      <c r="G7656" s="15">
        <f>IF($D7656=1,$B7656*100+$C7656,-1)</f>
        <v/>
      </c>
      <c r="H7656" s="15">
        <f>IF($D7656=1,$B7656,-1)</f>
        <v/>
      </c>
      <c r="I7656" s="15">
        <f>IF($D7656=1,$C7656,-1)</f>
        <v/>
      </c>
    </row>
    <row r="7657">
      <c r="A7657" s="33" t="n">
        <v>45610.91666666666</v>
      </c>
      <c r="B7657" s="15">
        <f>WEEKDAY($A7657,2)</f>
        <v/>
      </c>
      <c r="C7657" s="15">
        <f>HOUR($A7657)</f>
        <v/>
      </c>
      <c r="D7657" s="15">
        <f>IF(AND($A7657&gt;=Instellingen!$B$6,$A7657&lt;Instellingen!$B$7),1,0)</f>
        <v/>
      </c>
      <c r="E7657" s="15">
        <f>COUNTIF(tData[BezoekStart],"&lt;"&amp;($A7657+1/24))-COUNTIF(tData[BezoekEind],"&lt;="&amp;$A7657)</f>
        <v/>
      </c>
      <c r="F7657" s="15">
        <f>COUNTIF(tData[BezoekLangStart],"&lt;"&amp;($A7657+1/24))-COUNTIF(tData[BezoekLangEind],"&lt;="&amp;$A7657)</f>
        <v/>
      </c>
      <c r="G7657" s="15">
        <f>IF($D7657=1,$B7657*100+$C7657,-1)</f>
        <v/>
      </c>
      <c r="H7657" s="15">
        <f>IF($D7657=1,$B7657,-1)</f>
        <v/>
      </c>
      <c r="I7657" s="15">
        <f>IF($D7657=1,$C7657,-1)</f>
        <v/>
      </c>
    </row>
    <row r="7658">
      <c r="A7658" s="33" t="n">
        <v>45610.95833333334</v>
      </c>
      <c r="B7658" s="15">
        <f>WEEKDAY($A7658,2)</f>
        <v/>
      </c>
      <c r="C7658" s="15">
        <f>HOUR($A7658)</f>
        <v/>
      </c>
      <c r="D7658" s="15">
        <f>IF(AND($A7658&gt;=Instellingen!$B$6,$A7658&lt;Instellingen!$B$7),1,0)</f>
        <v/>
      </c>
      <c r="E7658" s="15">
        <f>COUNTIF(tData[BezoekStart],"&lt;"&amp;($A7658+1/24))-COUNTIF(tData[BezoekEind],"&lt;="&amp;$A7658)</f>
        <v/>
      </c>
      <c r="F7658" s="15">
        <f>COUNTIF(tData[BezoekLangStart],"&lt;"&amp;($A7658+1/24))-COUNTIF(tData[BezoekLangEind],"&lt;="&amp;$A7658)</f>
        <v/>
      </c>
      <c r="G7658" s="15">
        <f>IF($D7658=1,$B7658*100+$C7658,-1)</f>
        <v/>
      </c>
      <c r="H7658" s="15">
        <f>IF($D7658=1,$B7658,-1)</f>
        <v/>
      </c>
      <c r="I7658" s="15">
        <f>IF($D7658=1,$C7658,-1)</f>
        <v/>
      </c>
    </row>
    <row r="7659">
      <c r="A7659" s="33" t="n">
        <v>45611</v>
      </c>
      <c r="B7659" s="15">
        <f>WEEKDAY($A7659,2)</f>
        <v/>
      </c>
      <c r="C7659" s="15">
        <f>HOUR($A7659)</f>
        <v/>
      </c>
      <c r="D7659" s="15">
        <f>IF(AND($A7659&gt;=Instellingen!$B$6,$A7659&lt;Instellingen!$B$7),1,0)</f>
        <v/>
      </c>
      <c r="E7659" s="15">
        <f>COUNTIF(tData[BezoekStart],"&lt;"&amp;($A7659+1/24))-COUNTIF(tData[BezoekEind],"&lt;="&amp;$A7659)</f>
        <v/>
      </c>
      <c r="F7659" s="15">
        <f>COUNTIF(tData[BezoekLangStart],"&lt;"&amp;($A7659+1/24))-COUNTIF(tData[BezoekLangEind],"&lt;="&amp;$A7659)</f>
        <v/>
      </c>
      <c r="G7659" s="15">
        <f>IF($D7659=1,$B7659*100+$C7659,-1)</f>
        <v/>
      </c>
      <c r="H7659" s="15">
        <f>IF($D7659=1,$B7659,-1)</f>
        <v/>
      </c>
      <c r="I7659" s="15">
        <f>IF($D7659=1,$C7659,-1)</f>
        <v/>
      </c>
    </row>
    <row r="7660">
      <c r="A7660" s="33" t="n">
        <v>45611.04166666666</v>
      </c>
      <c r="B7660" s="15">
        <f>WEEKDAY($A7660,2)</f>
        <v/>
      </c>
      <c r="C7660" s="15">
        <f>HOUR($A7660)</f>
        <v/>
      </c>
      <c r="D7660" s="15">
        <f>IF(AND($A7660&gt;=Instellingen!$B$6,$A7660&lt;Instellingen!$B$7),1,0)</f>
        <v/>
      </c>
      <c r="E7660" s="15">
        <f>COUNTIF(tData[BezoekStart],"&lt;"&amp;($A7660+1/24))-COUNTIF(tData[BezoekEind],"&lt;="&amp;$A7660)</f>
        <v/>
      </c>
      <c r="F7660" s="15">
        <f>COUNTIF(tData[BezoekLangStart],"&lt;"&amp;($A7660+1/24))-COUNTIF(tData[BezoekLangEind],"&lt;="&amp;$A7660)</f>
        <v/>
      </c>
      <c r="G7660" s="15">
        <f>IF($D7660=1,$B7660*100+$C7660,-1)</f>
        <v/>
      </c>
      <c r="H7660" s="15">
        <f>IF($D7660=1,$B7660,-1)</f>
        <v/>
      </c>
      <c r="I7660" s="15">
        <f>IF($D7660=1,$C7660,-1)</f>
        <v/>
      </c>
    </row>
    <row r="7661">
      <c r="A7661" s="33" t="n">
        <v>45611.08333333334</v>
      </c>
      <c r="B7661" s="15">
        <f>WEEKDAY($A7661,2)</f>
        <v/>
      </c>
      <c r="C7661" s="15">
        <f>HOUR($A7661)</f>
        <v/>
      </c>
      <c r="D7661" s="15">
        <f>IF(AND($A7661&gt;=Instellingen!$B$6,$A7661&lt;Instellingen!$B$7),1,0)</f>
        <v/>
      </c>
      <c r="E7661" s="15">
        <f>COUNTIF(tData[BezoekStart],"&lt;"&amp;($A7661+1/24))-COUNTIF(tData[BezoekEind],"&lt;="&amp;$A7661)</f>
        <v/>
      </c>
      <c r="F7661" s="15">
        <f>COUNTIF(tData[BezoekLangStart],"&lt;"&amp;($A7661+1/24))-COUNTIF(tData[BezoekLangEind],"&lt;="&amp;$A7661)</f>
        <v/>
      </c>
      <c r="G7661" s="15">
        <f>IF($D7661=1,$B7661*100+$C7661,-1)</f>
        <v/>
      </c>
      <c r="H7661" s="15">
        <f>IF($D7661=1,$B7661,-1)</f>
        <v/>
      </c>
      <c r="I7661" s="15">
        <f>IF($D7661=1,$C7661,-1)</f>
        <v/>
      </c>
    </row>
    <row r="7662">
      <c r="A7662" s="33" t="n">
        <v>45611.125</v>
      </c>
      <c r="B7662" s="15">
        <f>WEEKDAY($A7662,2)</f>
        <v/>
      </c>
      <c r="C7662" s="15">
        <f>HOUR($A7662)</f>
        <v/>
      </c>
      <c r="D7662" s="15">
        <f>IF(AND($A7662&gt;=Instellingen!$B$6,$A7662&lt;Instellingen!$B$7),1,0)</f>
        <v/>
      </c>
      <c r="E7662" s="15">
        <f>COUNTIF(tData[BezoekStart],"&lt;"&amp;($A7662+1/24))-COUNTIF(tData[BezoekEind],"&lt;="&amp;$A7662)</f>
        <v/>
      </c>
      <c r="F7662" s="15">
        <f>COUNTIF(tData[BezoekLangStart],"&lt;"&amp;($A7662+1/24))-COUNTIF(tData[BezoekLangEind],"&lt;="&amp;$A7662)</f>
        <v/>
      </c>
      <c r="G7662" s="15">
        <f>IF($D7662=1,$B7662*100+$C7662,-1)</f>
        <v/>
      </c>
      <c r="H7662" s="15">
        <f>IF($D7662=1,$B7662,-1)</f>
        <v/>
      </c>
      <c r="I7662" s="15">
        <f>IF($D7662=1,$C7662,-1)</f>
        <v/>
      </c>
    </row>
    <row r="7663">
      <c r="A7663" s="33" t="n">
        <v>45611.16666666666</v>
      </c>
      <c r="B7663" s="15">
        <f>WEEKDAY($A7663,2)</f>
        <v/>
      </c>
      <c r="C7663" s="15">
        <f>HOUR($A7663)</f>
        <v/>
      </c>
      <c r="D7663" s="15">
        <f>IF(AND($A7663&gt;=Instellingen!$B$6,$A7663&lt;Instellingen!$B$7),1,0)</f>
        <v/>
      </c>
      <c r="E7663" s="15">
        <f>COUNTIF(tData[BezoekStart],"&lt;"&amp;($A7663+1/24))-COUNTIF(tData[BezoekEind],"&lt;="&amp;$A7663)</f>
        <v/>
      </c>
      <c r="F7663" s="15">
        <f>COUNTIF(tData[BezoekLangStart],"&lt;"&amp;($A7663+1/24))-COUNTIF(tData[BezoekLangEind],"&lt;="&amp;$A7663)</f>
        <v/>
      </c>
      <c r="G7663" s="15">
        <f>IF($D7663=1,$B7663*100+$C7663,-1)</f>
        <v/>
      </c>
      <c r="H7663" s="15">
        <f>IF($D7663=1,$B7663,-1)</f>
        <v/>
      </c>
      <c r="I7663" s="15">
        <f>IF($D7663=1,$C7663,-1)</f>
        <v/>
      </c>
    </row>
    <row r="7664">
      <c r="A7664" s="33" t="n">
        <v>45611.20833333334</v>
      </c>
      <c r="B7664" s="15">
        <f>WEEKDAY($A7664,2)</f>
        <v/>
      </c>
      <c r="C7664" s="15">
        <f>HOUR($A7664)</f>
        <v/>
      </c>
      <c r="D7664" s="15">
        <f>IF(AND($A7664&gt;=Instellingen!$B$6,$A7664&lt;Instellingen!$B$7),1,0)</f>
        <v/>
      </c>
      <c r="E7664" s="15">
        <f>COUNTIF(tData[BezoekStart],"&lt;"&amp;($A7664+1/24))-COUNTIF(tData[BezoekEind],"&lt;="&amp;$A7664)</f>
        <v/>
      </c>
      <c r="F7664" s="15">
        <f>COUNTIF(tData[BezoekLangStart],"&lt;"&amp;($A7664+1/24))-COUNTIF(tData[BezoekLangEind],"&lt;="&amp;$A7664)</f>
        <v/>
      </c>
      <c r="G7664" s="15">
        <f>IF($D7664=1,$B7664*100+$C7664,-1)</f>
        <v/>
      </c>
      <c r="H7664" s="15">
        <f>IF($D7664=1,$B7664,-1)</f>
        <v/>
      </c>
      <c r="I7664" s="15">
        <f>IF($D7664=1,$C7664,-1)</f>
        <v/>
      </c>
    </row>
    <row r="7665">
      <c r="A7665" s="33" t="n">
        <v>45611.25</v>
      </c>
      <c r="B7665" s="15">
        <f>WEEKDAY($A7665,2)</f>
        <v/>
      </c>
      <c r="C7665" s="15">
        <f>HOUR($A7665)</f>
        <v/>
      </c>
      <c r="D7665" s="15">
        <f>IF(AND($A7665&gt;=Instellingen!$B$6,$A7665&lt;Instellingen!$B$7),1,0)</f>
        <v/>
      </c>
      <c r="E7665" s="15">
        <f>COUNTIF(tData[BezoekStart],"&lt;"&amp;($A7665+1/24))-COUNTIF(tData[BezoekEind],"&lt;="&amp;$A7665)</f>
        <v/>
      </c>
      <c r="F7665" s="15">
        <f>COUNTIF(tData[BezoekLangStart],"&lt;"&amp;($A7665+1/24))-COUNTIF(tData[BezoekLangEind],"&lt;="&amp;$A7665)</f>
        <v/>
      </c>
      <c r="G7665" s="15">
        <f>IF($D7665=1,$B7665*100+$C7665,-1)</f>
        <v/>
      </c>
      <c r="H7665" s="15">
        <f>IF($D7665=1,$B7665,-1)</f>
        <v/>
      </c>
      <c r="I7665" s="15">
        <f>IF($D7665=1,$C7665,-1)</f>
        <v/>
      </c>
    </row>
    <row r="7666">
      <c r="A7666" s="33" t="n">
        <v>45611.29166666666</v>
      </c>
      <c r="B7666" s="15">
        <f>WEEKDAY($A7666,2)</f>
        <v/>
      </c>
      <c r="C7666" s="15">
        <f>HOUR($A7666)</f>
        <v/>
      </c>
      <c r="D7666" s="15">
        <f>IF(AND($A7666&gt;=Instellingen!$B$6,$A7666&lt;Instellingen!$B$7),1,0)</f>
        <v/>
      </c>
      <c r="E7666" s="15">
        <f>COUNTIF(tData[BezoekStart],"&lt;"&amp;($A7666+1/24))-COUNTIF(tData[BezoekEind],"&lt;="&amp;$A7666)</f>
        <v/>
      </c>
      <c r="F7666" s="15">
        <f>COUNTIF(tData[BezoekLangStart],"&lt;"&amp;($A7666+1/24))-COUNTIF(tData[BezoekLangEind],"&lt;="&amp;$A7666)</f>
        <v/>
      </c>
      <c r="G7666" s="15">
        <f>IF($D7666=1,$B7666*100+$C7666,-1)</f>
        <v/>
      </c>
      <c r="H7666" s="15">
        <f>IF($D7666=1,$B7666,-1)</f>
        <v/>
      </c>
      <c r="I7666" s="15">
        <f>IF($D7666=1,$C7666,-1)</f>
        <v/>
      </c>
    </row>
    <row r="7667">
      <c r="A7667" s="33" t="n">
        <v>45611.33333333334</v>
      </c>
      <c r="B7667" s="15">
        <f>WEEKDAY($A7667,2)</f>
        <v/>
      </c>
      <c r="C7667" s="15">
        <f>HOUR($A7667)</f>
        <v/>
      </c>
      <c r="D7667" s="15">
        <f>IF(AND($A7667&gt;=Instellingen!$B$6,$A7667&lt;Instellingen!$B$7),1,0)</f>
        <v/>
      </c>
      <c r="E7667" s="15">
        <f>COUNTIF(tData[BezoekStart],"&lt;"&amp;($A7667+1/24))-COUNTIF(tData[BezoekEind],"&lt;="&amp;$A7667)</f>
        <v/>
      </c>
      <c r="F7667" s="15">
        <f>COUNTIF(tData[BezoekLangStart],"&lt;"&amp;($A7667+1/24))-COUNTIF(tData[BezoekLangEind],"&lt;="&amp;$A7667)</f>
        <v/>
      </c>
      <c r="G7667" s="15">
        <f>IF($D7667=1,$B7667*100+$C7667,-1)</f>
        <v/>
      </c>
      <c r="H7667" s="15">
        <f>IF($D7667=1,$B7667,-1)</f>
        <v/>
      </c>
      <c r="I7667" s="15">
        <f>IF($D7667=1,$C7667,-1)</f>
        <v/>
      </c>
    </row>
    <row r="7668">
      <c r="A7668" s="33" t="n">
        <v>45611.375</v>
      </c>
      <c r="B7668" s="15">
        <f>WEEKDAY($A7668,2)</f>
        <v/>
      </c>
      <c r="C7668" s="15">
        <f>HOUR($A7668)</f>
        <v/>
      </c>
      <c r="D7668" s="15">
        <f>IF(AND($A7668&gt;=Instellingen!$B$6,$A7668&lt;Instellingen!$B$7),1,0)</f>
        <v/>
      </c>
      <c r="E7668" s="15">
        <f>COUNTIF(tData[BezoekStart],"&lt;"&amp;($A7668+1/24))-COUNTIF(tData[BezoekEind],"&lt;="&amp;$A7668)</f>
        <v/>
      </c>
      <c r="F7668" s="15">
        <f>COUNTIF(tData[BezoekLangStart],"&lt;"&amp;($A7668+1/24))-COUNTIF(tData[BezoekLangEind],"&lt;="&amp;$A7668)</f>
        <v/>
      </c>
      <c r="G7668" s="15">
        <f>IF($D7668=1,$B7668*100+$C7668,-1)</f>
        <v/>
      </c>
      <c r="H7668" s="15">
        <f>IF($D7668=1,$B7668,-1)</f>
        <v/>
      </c>
      <c r="I7668" s="15">
        <f>IF($D7668=1,$C7668,-1)</f>
        <v/>
      </c>
    </row>
    <row r="7669">
      <c r="A7669" s="33" t="n">
        <v>45611.41666666666</v>
      </c>
      <c r="B7669" s="15">
        <f>WEEKDAY($A7669,2)</f>
        <v/>
      </c>
      <c r="C7669" s="15">
        <f>HOUR($A7669)</f>
        <v/>
      </c>
      <c r="D7669" s="15">
        <f>IF(AND($A7669&gt;=Instellingen!$B$6,$A7669&lt;Instellingen!$B$7),1,0)</f>
        <v/>
      </c>
      <c r="E7669" s="15">
        <f>COUNTIF(tData[BezoekStart],"&lt;"&amp;($A7669+1/24))-COUNTIF(tData[BezoekEind],"&lt;="&amp;$A7669)</f>
        <v/>
      </c>
      <c r="F7669" s="15">
        <f>COUNTIF(tData[BezoekLangStart],"&lt;"&amp;($A7669+1/24))-COUNTIF(tData[BezoekLangEind],"&lt;="&amp;$A7669)</f>
        <v/>
      </c>
      <c r="G7669" s="15">
        <f>IF($D7669=1,$B7669*100+$C7669,-1)</f>
        <v/>
      </c>
      <c r="H7669" s="15">
        <f>IF($D7669=1,$B7669,-1)</f>
        <v/>
      </c>
      <c r="I7669" s="15">
        <f>IF($D7669=1,$C7669,-1)</f>
        <v/>
      </c>
    </row>
    <row r="7670">
      <c r="A7670" s="33" t="n">
        <v>45611.45833333334</v>
      </c>
      <c r="B7670" s="15">
        <f>WEEKDAY($A7670,2)</f>
        <v/>
      </c>
      <c r="C7670" s="15">
        <f>HOUR($A7670)</f>
        <v/>
      </c>
      <c r="D7670" s="15">
        <f>IF(AND($A7670&gt;=Instellingen!$B$6,$A7670&lt;Instellingen!$B$7),1,0)</f>
        <v/>
      </c>
      <c r="E7670" s="15">
        <f>COUNTIF(tData[BezoekStart],"&lt;"&amp;($A7670+1/24))-COUNTIF(tData[BezoekEind],"&lt;="&amp;$A7670)</f>
        <v/>
      </c>
      <c r="F7670" s="15">
        <f>COUNTIF(tData[BezoekLangStart],"&lt;"&amp;($A7670+1/24))-COUNTIF(tData[BezoekLangEind],"&lt;="&amp;$A7670)</f>
        <v/>
      </c>
      <c r="G7670" s="15">
        <f>IF($D7670=1,$B7670*100+$C7670,-1)</f>
        <v/>
      </c>
      <c r="H7670" s="15">
        <f>IF($D7670=1,$B7670,-1)</f>
        <v/>
      </c>
      <c r="I7670" s="15">
        <f>IF($D7670=1,$C7670,-1)</f>
        <v/>
      </c>
    </row>
    <row r="7671">
      <c r="A7671" s="33" t="n">
        <v>45611.5</v>
      </c>
      <c r="B7671" s="15">
        <f>WEEKDAY($A7671,2)</f>
        <v/>
      </c>
      <c r="C7671" s="15">
        <f>HOUR($A7671)</f>
        <v/>
      </c>
      <c r="D7671" s="15">
        <f>IF(AND($A7671&gt;=Instellingen!$B$6,$A7671&lt;Instellingen!$B$7),1,0)</f>
        <v/>
      </c>
      <c r="E7671" s="15">
        <f>COUNTIF(tData[BezoekStart],"&lt;"&amp;($A7671+1/24))-COUNTIF(tData[BezoekEind],"&lt;="&amp;$A7671)</f>
        <v/>
      </c>
      <c r="F7671" s="15">
        <f>COUNTIF(tData[BezoekLangStart],"&lt;"&amp;($A7671+1/24))-COUNTIF(tData[BezoekLangEind],"&lt;="&amp;$A7671)</f>
        <v/>
      </c>
      <c r="G7671" s="15">
        <f>IF($D7671=1,$B7671*100+$C7671,-1)</f>
        <v/>
      </c>
      <c r="H7671" s="15">
        <f>IF($D7671=1,$B7671,-1)</f>
        <v/>
      </c>
      <c r="I7671" s="15">
        <f>IF($D7671=1,$C7671,-1)</f>
        <v/>
      </c>
    </row>
    <row r="7672">
      <c r="A7672" s="33" t="n">
        <v>45611.54166666666</v>
      </c>
      <c r="B7672" s="15">
        <f>WEEKDAY($A7672,2)</f>
        <v/>
      </c>
      <c r="C7672" s="15">
        <f>HOUR($A7672)</f>
        <v/>
      </c>
      <c r="D7672" s="15">
        <f>IF(AND($A7672&gt;=Instellingen!$B$6,$A7672&lt;Instellingen!$B$7),1,0)</f>
        <v/>
      </c>
      <c r="E7672" s="15">
        <f>COUNTIF(tData[BezoekStart],"&lt;"&amp;($A7672+1/24))-COUNTIF(tData[BezoekEind],"&lt;="&amp;$A7672)</f>
        <v/>
      </c>
      <c r="F7672" s="15">
        <f>COUNTIF(tData[BezoekLangStart],"&lt;"&amp;($A7672+1/24))-COUNTIF(tData[BezoekLangEind],"&lt;="&amp;$A7672)</f>
        <v/>
      </c>
      <c r="G7672" s="15">
        <f>IF($D7672=1,$B7672*100+$C7672,-1)</f>
        <v/>
      </c>
      <c r="H7672" s="15">
        <f>IF($D7672=1,$B7672,-1)</f>
        <v/>
      </c>
      <c r="I7672" s="15">
        <f>IF($D7672=1,$C7672,-1)</f>
        <v/>
      </c>
    </row>
    <row r="7673">
      <c r="A7673" s="33" t="n">
        <v>45611.58333333334</v>
      </c>
      <c r="B7673" s="15">
        <f>WEEKDAY($A7673,2)</f>
        <v/>
      </c>
      <c r="C7673" s="15">
        <f>HOUR($A7673)</f>
        <v/>
      </c>
      <c r="D7673" s="15">
        <f>IF(AND($A7673&gt;=Instellingen!$B$6,$A7673&lt;Instellingen!$B$7),1,0)</f>
        <v/>
      </c>
      <c r="E7673" s="15">
        <f>COUNTIF(tData[BezoekStart],"&lt;"&amp;($A7673+1/24))-COUNTIF(tData[BezoekEind],"&lt;="&amp;$A7673)</f>
        <v/>
      </c>
      <c r="F7673" s="15">
        <f>COUNTIF(tData[BezoekLangStart],"&lt;"&amp;($A7673+1/24))-COUNTIF(tData[BezoekLangEind],"&lt;="&amp;$A7673)</f>
        <v/>
      </c>
      <c r="G7673" s="15">
        <f>IF($D7673=1,$B7673*100+$C7673,-1)</f>
        <v/>
      </c>
      <c r="H7673" s="15">
        <f>IF($D7673=1,$B7673,-1)</f>
        <v/>
      </c>
      <c r="I7673" s="15">
        <f>IF($D7673=1,$C7673,-1)</f>
        <v/>
      </c>
    </row>
    <row r="7674">
      <c r="A7674" s="33" t="n">
        <v>45611.625</v>
      </c>
      <c r="B7674" s="15">
        <f>WEEKDAY($A7674,2)</f>
        <v/>
      </c>
      <c r="C7674" s="15">
        <f>HOUR($A7674)</f>
        <v/>
      </c>
      <c r="D7674" s="15">
        <f>IF(AND($A7674&gt;=Instellingen!$B$6,$A7674&lt;Instellingen!$B$7),1,0)</f>
        <v/>
      </c>
      <c r="E7674" s="15">
        <f>COUNTIF(tData[BezoekStart],"&lt;"&amp;($A7674+1/24))-COUNTIF(tData[BezoekEind],"&lt;="&amp;$A7674)</f>
        <v/>
      </c>
      <c r="F7674" s="15">
        <f>COUNTIF(tData[BezoekLangStart],"&lt;"&amp;($A7674+1/24))-COUNTIF(tData[BezoekLangEind],"&lt;="&amp;$A7674)</f>
        <v/>
      </c>
      <c r="G7674" s="15">
        <f>IF($D7674=1,$B7674*100+$C7674,-1)</f>
        <v/>
      </c>
      <c r="H7674" s="15">
        <f>IF($D7674=1,$B7674,-1)</f>
        <v/>
      </c>
      <c r="I7674" s="15">
        <f>IF($D7674=1,$C7674,-1)</f>
        <v/>
      </c>
    </row>
    <row r="7675">
      <c r="A7675" s="33" t="n">
        <v>45611.66666666666</v>
      </c>
      <c r="B7675" s="15">
        <f>WEEKDAY($A7675,2)</f>
        <v/>
      </c>
      <c r="C7675" s="15">
        <f>HOUR($A7675)</f>
        <v/>
      </c>
      <c r="D7675" s="15">
        <f>IF(AND($A7675&gt;=Instellingen!$B$6,$A7675&lt;Instellingen!$B$7),1,0)</f>
        <v/>
      </c>
      <c r="E7675" s="15">
        <f>COUNTIF(tData[BezoekStart],"&lt;"&amp;($A7675+1/24))-COUNTIF(tData[BezoekEind],"&lt;="&amp;$A7675)</f>
        <v/>
      </c>
      <c r="F7675" s="15">
        <f>COUNTIF(tData[BezoekLangStart],"&lt;"&amp;($A7675+1/24))-COUNTIF(tData[BezoekLangEind],"&lt;="&amp;$A7675)</f>
        <v/>
      </c>
      <c r="G7675" s="15">
        <f>IF($D7675=1,$B7675*100+$C7675,-1)</f>
        <v/>
      </c>
      <c r="H7675" s="15">
        <f>IF($D7675=1,$B7675,-1)</f>
        <v/>
      </c>
      <c r="I7675" s="15">
        <f>IF($D7675=1,$C7675,-1)</f>
        <v/>
      </c>
    </row>
    <row r="7676">
      <c r="A7676" s="33" t="n">
        <v>45611.70833333334</v>
      </c>
      <c r="B7676" s="15">
        <f>WEEKDAY($A7676,2)</f>
        <v/>
      </c>
      <c r="C7676" s="15">
        <f>HOUR($A7676)</f>
        <v/>
      </c>
      <c r="D7676" s="15">
        <f>IF(AND($A7676&gt;=Instellingen!$B$6,$A7676&lt;Instellingen!$B$7),1,0)</f>
        <v/>
      </c>
      <c r="E7676" s="15">
        <f>COUNTIF(tData[BezoekStart],"&lt;"&amp;($A7676+1/24))-COUNTIF(tData[BezoekEind],"&lt;="&amp;$A7676)</f>
        <v/>
      </c>
      <c r="F7676" s="15">
        <f>COUNTIF(tData[BezoekLangStart],"&lt;"&amp;($A7676+1/24))-COUNTIF(tData[BezoekLangEind],"&lt;="&amp;$A7676)</f>
        <v/>
      </c>
      <c r="G7676" s="15">
        <f>IF($D7676=1,$B7676*100+$C7676,-1)</f>
        <v/>
      </c>
      <c r="H7676" s="15">
        <f>IF($D7676=1,$B7676,-1)</f>
        <v/>
      </c>
      <c r="I7676" s="15">
        <f>IF($D7676=1,$C7676,-1)</f>
        <v/>
      </c>
    </row>
    <row r="7677">
      <c r="A7677" s="33" t="n">
        <v>45611.75</v>
      </c>
      <c r="B7677" s="15">
        <f>WEEKDAY($A7677,2)</f>
        <v/>
      </c>
      <c r="C7677" s="15">
        <f>HOUR($A7677)</f>
        <v/>
      </c>
      <c r="D7677" s="15">
        <f>IF(AND($A7677&gt;=Instellingen!$B$6,$A7677&lt;Instellingen!$B$7),1,0)</f>
        <v/>
      </c>
      <c r="E7677" s="15">
        <f>COUNTIF(tData[BezoekStart],"&lt;"&amp;($A7677+1/24))-COUNTIF(tData[BezoekEind],"&lt;="&amp;$A7677)</f>
        <v/>
      </c>
      <c r="F7677" s="15">
        <f>COUNTIF(tData[BezoekLangStart],"&lt;"&amp;($A7677+1/24))-COUNTIF(tData[BezoekLangEind],"&lt;="&amp;$A7677)</f>
        <v/>
      </c>
      <c r="G7677" s="15">
        <f>IF($D7677=1,$B7677*100+$C7677,-1)</f>
        <v/>
      </c>
      <c r="H7677" s="15">
        <f>IF($D7677=1,$B7677,-1)</f>
        <v/>
      </c>
      <c r="I7677" s="15">
        <f>IF($D7677=1,$C7677,-1)</f>
        <v/>
      </c>
    </row>
    <row r="7678">
      <c r="A7678" s="33" t="n">
        <v>45611.79166666666</v>
      </c>
      <c r="B7678" s="15">
        <f>WEEKDAY($A7678,2)</f>
        <v/>
      </c>
      <c r="C7678" s="15">
        <f>HOUR($A7678)</f>
        <v/>
      </c>
      <c r="D7678" s="15">
        <f>IF(AND($A7678&gt;=Instellingen!$B$6,$A7678&lt;Instellingen!$B$7),1,0)</f>
        <v/>
      </c>
      <c r="E7678" s="15">
        <f>COUNTIF(tData[BezoekStart],"&lt;"&amp;($A7678+1/24))-COUNTIF(tData[BezoekEind],"&lt;="&amp;$A7678)</f>
        <v/>
      </c>
      <c r="F7678" s="15">
        <f>COUNTIF(tData[BezoekLangStart],"&lt;"&amp;($A7678+1/24))-COUNTIF(tData[BezoekLangEind],"&lt;="&amp;$A7678)</f>
        <v/>
      </c>
      <c r="G7678" s="15">
        <f>IF($D7678=1,$B7678*100+$C7678,-1)</f>
        <v/>
      </c>
      <c r="H7678" s="15">
        <f>IF($D7678=1,$B7678,-1)</f>
        <v/>
      </c>
      <c r="I7678" s="15">
        <f>IF($D7678=1,$C7678,-1)</f>
        <v/>
      </c>
    </row>
    <row r="7679">
      <c r="A7679" s="33" t="n">
        <v>45611.83333333334</v>
      </c>
      <c r="B7679" s="15">
        <f>WEEKDAY($A7679,2)</f>
        <v/>
      </c>
      <c r="C7679" s="15">
        <f>HOUR($A7679)</f>
        <v/>
      </c>
      <c r="D7679" s="15">
        <f>IF(AND($A7679&gt;=Instellingen!$B$6,$A7679&lt;Instellingen!$B$7),1,0)</f>
        <v/>
      </c>
      <c r="E7679" s="15">
        <f>COUNTIF(tData[BezoekStart],"&lt;"&amp;($A7679+1/24))-COUNTIF(tData[BezoekEind],"&lt;="&amp;$A7679)</f>
        <v/>
      </c>
      <c r="F7679" s="15">
        <f>COUNTIF(tData[BezoekLangStart],"&lt;"&amp;($A7679+1/24))-COUNTIF(tData[BezoekLangEind],"&lt;="&amp;$A7679)</f>
        <v/>
      </c>
      <c r="G7679" s="15">
        <f>IF($D7679=1,$B7679*100+$C7679,-1)</f>
        <v/>
      </c>
      <c r="H7679" s="15">
        <f>IF($D7679=1,$B7679,-1)</f>
        <v/>
      </c>
      <c r="I7679" s="15">
        <f>IF($D7679=1,$C7679,-1)</f>
        <v/>
      </c>
    </row>
    <row r="7680">
      <c r="A7680" s="33" t="n">
        <v>45611.875</v>
      </c>
      <c r="B7680" s="15">
        <f>WEEKDAY($A7680,2)</f>
        <v/>
      </c>
      <c r="C7680" s="15">
        <f>HOUR($A7680)</f>
        <v/>
      </c>
      <c r="D7680" s="15">
        <f>IF(AND($A7680&gt;=Instellingen!$B$6,$A7680&lt;Instellingen!$B$7),1,0)</f>
        <v/>
      </c>
      <c r="E7680" s="15">
        <f>COUNTIF(tData[BezoekStart],"&lt;"&amp;($A7680+1/24))-COUNTIF(tData[BezoekEind],"&lt;="&amp;$A7680)</f>
        <v/>
      </c>
      <c r="F7680" s="15">
        <f>COUNTIF(tData[BezoekLangStart],"&lt;"&amp;($A7680+1/24))-COUNTIF(tData[BezoekLangEind],"&lt;="&amp;$A7680)</f>
        <v/>
      </c>
      <c r="G7680" s="15">
        <f>IF($D7680=1,$B7680*100+$C7680,-1)</f>
        <v/>
      </c>
      <c r="H7680" s="15">
        <f>IF($D7680=1,$B7680,-1)</f>
        <v/>
      </c>
      <c r="I7680" s="15">
        <f>IF($D7680=1,$C7680,-1)</f>
        <v/>
      </c>
    </row>
    <row r="7681">
      <c r="A7681" s="33" t="n">
        <v>45611.91666666666</v>
      </c>
      <c r="B7681" s="15">
        <f>WEEKDAY($A7681,2)</f>
        <v/>
      </c>
      <c r="C7681" s="15">
        <f>HOUR($A7681)</f>
        <v/>
      </c>
      <c r="D7681" s="15">
        <f>IF(AND($A7681&gt;=Instellingen!$B$6,$A7681&lt;Instellingen!$B$7),1,0)</f>
        <v/>
      </c>
      <c r="E7681" s="15">
        <f>COUNTIF(tData[BezoekStart],"&lt;"&amp;($A7681+1/24))-COUNTIF(tData[BezoekEind],"&lt;="&amp;$A7681)</f>
        <v/>
      </c>
      <c r="F7681" s="15">
        <f>COUNTIF(tData[BezoekLangStart],"&lt;"&amp;($A7681+1/24))-COUNTIF(tData[BezoekLangEind],"&lt;="&amp;$A7681)</f>
        <v/>
      </c>
      <c r="G7681" s="15">
        <f>IF($D7681=1,$B7681*100+$C7681,-1)</f>
        <v/>
      </c>
      <c r="H7681" s="15">
        <f>IF($D7681=1,$B7681,-1)</f>
        <v/>
      </c>
      <c r="I7681" s="15">
        <f>IF($D7681=1,$C7681,-1)</f>
        <v/>
      </c>
    </row>
    <row r="7682">
      <c r="A7682" s="33" t="n">
        <v>45611.95833333334</v>
      </c>
      <c r="B7682" s="15">
        <f>WEEKDAY($A7682,2)</f>
        <v/>
      </c>
      <c r="C7682" s="15">
        <f>HOUR($A7682)</f>
        <v/>
      </c>
      <c r="D7682" s="15">
        <f>IF(AND($A7682&gt;=Instellingen!$B$6,$A7682&lt;Instellingen!$B$7),1,0)</f>
        <v/>
      </c>
      <c r="E7682" s="15">
        <f>COUNTIF(tData[BezoekStart],"&lt;"&amp;($A7682+1/24))-COUNTIF(tData[BezoekEind],"&lt;="&amp;$A7682)</f>
        <v/>
      </c>
      <c r="F7682" s="15">
        <f>COUNTIF(tData[BezoekLangStart],"&lt;"&amp;($A7682+1/24))-COUNTIF(tData[BezoekLangEind],"&lt;="&amp;$A7682)</f>
        <v/>
      </c>
      <c r="G7682" s="15">
        <f>IF($D7682=1,$B7682*100+$C7682,-1)</f>
        <v/>
      </c>
      <c r="H7682" s="15">
        <f>IF($D7682=1,$B7682,-1)</f>
        <v/>
      </c>
      <c r="I7682" s="15">
        <f>IF($D7682=1,$C7682,-1)</f>
        <v/>
      </c>
    </row>
    <row r="7683">
      <c r="A7683" s="33" t="n">
        <v>45612</v>
      </c>
      <c r="B7683" s="15">
        <f>WEEKDAY($A7683,2)</f>
        <v/>
      </c>
      <c r="C7683" s="15">
        <f>HOUR($A7683)</f>
        <v/>
      </c>
      <c r="D7683" s="15">
        <f>IF(AND($A7683&gt;=Instellingen!$B$6,$A7683&lt;Instellingen!$B$7),1,0)</f>
        <v/>
      </c>
      <c r="E7683" s="15">
        <f>COUNTIF(tData[BezoekStart],"&lt;"&amp;($A7683+1/24))-COUNTIF(tData[BezoekEind],"&lt;="&amp;$A7683)</f>
        <v/>
      </c>
      <c r="F7683" s="15">
        <f>COUNTIF(tData[BezoekLangStart],"&lt;"&amp;($A7683+1/24))-COUNTIF(tData[BezoekLangEind],"&lt;="&amp;$A7683)</f>
        <v/>
      </c>
      <c r="G7683" s="15">
        <f>IF($D7683=1,$B7683*100+$C7683,-1)</f>
        <v/>
      </c>
      <c r="H7683" s="15">
        <f>IF($D7683=1,$B7683,-1)</f>
        <v/>
      </c>
      <c r="I7683" s="15">
        <f>IF($D7683=1,$C7683,-1)</f>
        <v/>
      </c>
    </row>
    <row r="7684">
      <c r="A7684" s="33" t="n">
        <v>45612.04166666666</v>
      </c>
      <c r="B7684" s="15">
        <f>WEEKDAY($A7684,2)</f>
        <v/>
      </c>
      <c r="C7684" s="15">
        <f>HOUR($A7684)</f>
        <v/>
      </c>
      <c r="D7684" s="15">
        <f>IF(AND($A7684&gt;=Instellingen!$B$6,$A7684&lt;Instellingen!$B$7),1,0)</f>
        <v/>
      </c>
      <c r="E7684" s="15">
        <f>COUNTIF(tData[BezoekStart],"&lt;"&amp;($A7684+1/24))-COUNTIF(tData[BezoekEind],"&lt;="&amp;$A7684)</f>
        <v/>
      </c>
      <c r="F7684" s="15">
        <f>COUNTIF(tData[BezoekLangStart],"&lt;"&amp;($A7684+1/24))-COUNTIF(tData[BezoekLangEind],"&lt;="&amp;$A7684)</f>
        <v/>
      </c>
      <c r="G7684" s="15">
        <f>IF($D7684=1,$B7684*100+$C7684,-1)</f>
        <v/>
      </c>
      <c r="H7684" s="15">
        <f>IF($D7684=1,$B7684,-1)</f>
        <v/>
      </c>
      <c r="I7684" s="15">
        <f>IF($D7684=1,$C7684,-1)</f>
        <v/>
      </c>
    </row>
    <row r="7685">
      <c r="A7685" s="33" t="n">
        <v>45612.08333333334</v>
      </c>
      <c r="B7685" s="15">
        <f>WEEKDAY($A7685,2)</f>
        <v/>
      </c>
      <c r="C7685" s="15">
        <f>HOUR($A7685)</f>
        <v/>
      </c>
      <c r="D7685" s="15">
        <f>IF(AND($A7685&gt;=Instellingen!$B$6,$A7685&lt;Instellingen!$B$7),1,0)</f>
        <v/>
      </c>
      <c r="E7685" s="15">
        <f>COUNTIF(tData[BezoekStart],"&lt;"&amp;($A7685+1/24))-COUNTIF(tData[BezoekEind],"&lt;="&amp;$A7685)</f>
        <v/>
      </c>
      <c r="F7685" s="15">
        <f>COUNTIF(tData[BezoekLangStart],"&lt;"&amp;($A7685+1/24))-COUNTIF(tData[BezoekLangEind],"&lt;="&amp;$A7685)</f>
        <v/>
      </c>
      <c r="G7685" s="15">
        <f>IF($D7685=1,$B7685*100+$C7685,-1)</f>
        <v/>
      </c>
      <c r="H7685" s="15">
        <f>IF($D7685=1,$B7685,-1)</f>
        <v/>
      </c>
      <c r="I7685" s="15">
        <f>IF($D7685=1,$C7685,-1)</f>
        <v/>
      </c>
    </row>
    <row r="7686">
      <c r="A7686" s="33" t="n">
        <v>45612.125</v>
      </c>
      <c r="B7686" s="15">
        <f>WEEKDAY($A7686,2)</f>
        <v/>
      </c>
      <c r="C7686" s="15">
        <f>HOUR($A7686)</f>
        <v/>
      </c>
      <c r="D7686" s="15">
        <f>IF(AND($A7686&gt;=Instellingen!$B$6,$A7686&lt;Instellingen!$B$7),1,0)</f>
        <v/>
      </c>
      <c r="E7686" s="15">
        <f>COUNTIF(tData[BezoekStart],"&lt;"&amp;($A7686+1/24))-COUNTIF(tData[BezoekEind],"&lt;="&amp;$A7686)</f>
        <v/>
      </c>
      <c r="F7686" s="15">
        <f>COUNTIF(tData[BezoekLangStart],"&lt;"&amp;($A7686+1/24))-COUNTIF(tData[BezoekLangEind],"&lt;="&amp;$A7686)</f>
        <v/>
      </c>
      <c r="G7686" s="15">
        <f>IF($D7686=1,$B7686*100+$C7686,-1)</f>
        <v/>
      </c>
      <c r="H7686" s="15">
        <f>IF($D7686=1,$B7686,-1)</f>
        <v/>
      </c>
      <c r="I7686" s="15">
        <f>IF($D7686=1,$C7686,-1)</f>
        <v/>
      </c>
    </row>
    <row r="7687">
      <c r="A7687" s="33" t="n">
        <v>45612.16666666666</v>
      </c>
      <c r="B7687" s="15">
        <f>WEEKDAY($A7687,2)</f>
        <v/>
      </c>
      <c r="C7687" s="15">
        <f>HOUR($A7687)</f>
        <v/>
      </c>
      <c r="D7687" s="15">
        <f>IF(AND($A7687&gt;=Instellingen!$B$6,$A7687&lt;Instellingen!$B$7),1,0)</f>
        <v/>
      </c>
      <c r="E7687" s="15">
        <f>COUNTIF(tData[BezoekStart],"&lt;"&amp;($A7687+1/24))-COUNTIF(tData[BezoekEind],"&lt;="&amp;$A7687)</f>
        <v/>
      </c>
      <c r="F7687" s="15">
        <f>COUNTIF(tData[BezoekLangStart],"&lt;"&amp;($A7687+1/24))-COUNTIF(tData[BezoekLangEind],"&lt;="&amp;$A7687)</f>
        <v/>
      </c>
      <c r="G7687" s="15">
        <f>IF($D7687=1,$B7687*100+$C7687,-1)</f>
        <v/>
      </c>
      <c r="H7687" s="15">
        <f>IF($D7687=1,$B7687,-1)</f>
        <v/>
      </c>
      <c r="I7687" s="15">
        <f>IF($D7687=1,$C7687,-1)</f>
        <v/>
      </c>
    </row>
    <row r="7688">
      <c r="A7688" s="33" t="n">
        <v>45612.20833333334</v>
      </c>
      <c r="B7688" s="15">
        <f>WEEKDAY($A7688,2)</f>
        <v/>
      </c>
      <c r="C7688" s="15">
        <f>HOUR($A7688)</f>
        <v/>
      </c>
      <c r="D7688" s="15">
        <f>IF(AND($A7688&gt;=Instellingen!$B$6,$A7688&lt;Instellingen!$B$7),1,0)</f>
        <v/>
      </c>
      <c r="E7688" s="15">
        <f>COUNTIF(tData[BezoekStart],"&lt;"&amp;($A7688+1/24))-COUNTIF(tData[BezoekEind],"&lt;="&amp;$A7688)</f>
        <v/>
      </c>
      <c r="F7688" s="15">
        <f>COUNTIF(tData[BezoekLangStart],"&lt;"&amp;($A7688+1/24))-COUNTIF(tData[BezoekLangEind],"&lt;="&amp;$A7688)</f>
        <v/>
      </c>
      <c r="G7688" s="15">
        <f>IF($D7688=1,$B7688*100+$C7688,-1)</f>
        <v/>
      </c>
      <c r="H7688" s="15">
        <f>IF($D7688=1,$B7688,-1)</f>
        <v/>
      </c>
      <c r="I7688" s="15">
        <f>IF($D7688=1,$C7688,-1)</f>
        <v/>
      </c>
    </row>
    <row r="7689">
      <c r="A7689" s="33" t="n">
        <v>45612.25</v>
      </c>
      <c r="B7689" s="15">
        <f>WEEKDAY($A7689,2)</f>
        <v/>
      </c>
      <c r="C7689" s="15">
        <f>HOUR($A7689)</f>
        <v/>
      </c>
      <c r="D7689" s="15">
        <f>IF(AND($A7689&gt;=Instellingen!$B$6,$A7689&lt;Instellingen!$B$7),1,0)</f>
        <v/>
      </c>
      <c r="E7689" s="15">
        <f>COUNTIF(tData[BezoekStart],"&lt;"&amp;($A7689+1/24))-COUNTIF(tData[BezoekEind],"&lt;="&amp;$A7689)</f>
        <v/>
      </c>
      <c r="F7689" s="15">
        <f>COUNTIF(tData[BezoekLangStart],"&lt;"&amp;($A7689+1/24))-COUNTIF(tData[BezoekLangEind],"&lt;="&amp;$A7689)</f>
        <v/>
      </c>
      <c r="G7689" s="15">
        <f>IF($D7689=1,$B7689*100+$C7689,-1)</f>
        <v/>
      </c>
      <c r="H7689" s="15">
        <f>IF($D7689=1,$B7689,-1)</f>
        <v/>
      </c>
      <c r="I7689" s="15">
        <f>IF($D7689=1,$C7689,-1)</f>
        <v/>
      </c>
    </row>
    <row r="7690">
      <c r="A7690" s="33" t="n">
        <v>45612.29166666666</v>
      </c>
      <c r="B7690" s="15">
        <f>WEEKDAY($A7690,2)</f>
        <v/>
      </c>
      <c r="C7690" s="15">
        <f>HOUR($A7690)</f>
        <v/>
      </c>
      <c r="D7690" s="15">
        <f>IF(AND($A7690&gt;=Instellingen!$B$6,$A7690&lt;Instellingen!$B$7),1,0)</f>
        <v/>
      </c>
      <c r="E7690" s="15">
        <f>COUNTIF(tData[BezoekStart],"&lt;"&amp;($A7690+1/24))-COUNTIF(tData[BezoekEind],"&lt;="&amp;$A7690)</f>
        <v/>
      </c>
      <c r="F7690" s="15">
        <f>COUNTIF(tData[BezoekLangStart],"&lt;"&amp;($A7690+1/24))-COUNTIF(tData[BezoekLangEind],"&lt;="&amp;$A7690)</f>
        <v/>
      </c>
      <c r="G7690" s="15">
        <f>IF($D7690=1,$B7690*100+$C7690,-1)</f>
        <v/>
      </c>
      <c r="H7690" s="15">
        <f>IF($D7690=1,$B7690,-1)</f>
        <v/>
      </c>
      <c r="I7690" s="15">
        <f>IF($D7690=1,$C7690,-1)</f>
        <v/>
      </c>
    </row>
    <row r="7691">
      <c r="A7691" s="33" t="n">
        <v>45612.33333333334</v>
      </c>
      <c r="B7691" s="15">
        <f>WEEKDAY($A7691,2)</f>
        <v/>
      </c>
      <c r="C7691" s="15">
        <f>HOUR($A7691)</f>
        <v/>
      </c>
      <c r="D7691" s="15">
        <f>IF(AND($A7691&gt;=Instellingen!$B$6,$A7691&lt;Instellingen!$B$7),1,0)</f>
        <v/>
      </c>
      <c r="E7691" s="15">
        <f>COUNTIF(tData[BezoekStart],"&lt;"&amp;($A7691+1/24))-COUNTIF(tData[BezoekEind],"&lt;="&amp;$A7691)</f>
        <v/>
      </c>
      <c r="F7691" s="15">
        <f>COUNTIF(tData[BezoekLangStart],"&lt;"&amp;($A7691+1/24))-COUNTIF(tData[BezoekLangEind],"&lt;="&amp;$A7691)</f>
        <v/>
      </c>
      <c r="G7691" s="15">
        <f>IF($D7691=1,$B7691*100+$C7691,-1)</f>
        <v/>
      </c>
      <c r="H7691" s="15">
        <f>IF($D7691=1,$B7691,-1)</f>
        <v/>
      </c>
      <c r="I7691" s="15">
        <f>IF($D7691=1,$C7691,-1)</f>
        <v/>
      </c>
    </row>
    <row r="7692">
      <c r="A7692" s="33" t="n">
        <v>45612.375</v>
      </c>
      <c r="B7692" s="15">
        <f>WEEKDAY($A7692,2)</f>
        <v/>
      </c>
      <c r="C7692" s="15">
        <f>HOUR($A7692)</f>
        <v/>
      </c>
      <c r="D7692" s="15">
        <f>IF(AND($A7692&gt;=Instellingen!$B$6,$A7692&lt;Instellingen!$B$7),1,0)</f>
        <v/>
      </c>
      <c r="E7692" s="15">
        <f>COUNTIF(tData[BezoekStart],"&lt;"&amp;($A7692+1/24))-COUNTIF(tData[BezoekEind],"&lt;="&amp;$A7692)</f>
        <v/>
      </c>
      <c r="F7692" s="15">
        <f>COUNTIF(tData[BezoekLangStart],"&lt;"&amp;($A7692+1/24))-COUNTIF(tData[BezoekLangEind],"&lt;="&amp;$A7692)</f>
        <v/>
      </c>
      <c r="G7692" s="15">
        <f>IF($D7692=1,$B7692*100+$C7692,-1)</f>
        <v/>
      </c>
      <c r="H7692" s="15">
        <f>IF($D7692=1,$B7692,-1)</f>
        <v/>
      </c>
      <c r="I7692" s="15">
        <f>IF($D7692=1,$C7692,-1)</f>
        <v/>
      </c>
    </row>
    <row r="7693">
      <c r="A7693" s="33" t="n">
        <v>45612.41666666666</v>
      </c>
      <c r="B7693" s="15">
        <f>WEEKDAY($A7693,2)</f>
        <v/>
      </c>
      <c r="C7693" s="15">
        <f>HOUR($A7693)</f>
        <v/>
      </c>
      <c r="D7693" s="15">
        <f>IF(AND($A7693&gt;=Instellingen!$B$6,$A7693&lt;Instellingen!$B$7),1,0)</f>
        <v/>
      </c>
      <c r="E7693" s="15">
        <f>COUNTIF(tData[BezoekStart],"&lt;"&amp;($A7693+1/24))-COUNTIF(tData[BezoekEind],"&lt;="&amp;$A7693)</f>
        <v/>
      </c>
      <c r="F7693" s="15">
        <f>COUNTIF(tData[BezoekLangStart],"&lt;"&amp;($A7693+1/24))-COUNTIF(tData[BezoekLangEind],"&lt;="&amp;$A7693)</f>
        <v/>
      </c>
      <c r="G7693" s="15">
        <f>IF($D7693=1,$B7693*100+$C7693,-1)</f>
        <v/>
      </c>
      <c r="H7693" s="15">
        <f>IF($D7693=1,$B7693,-1)</f>
        <v/>
      </c>
      <c r="I7693" s="15">
        <f>IF($D7693=1,$C7693,-1)</f>
        <v/>
      </c>
    </row>
    <row r="7694">
      <c r="A7694" s="33" t="n">
        <v>45612.45833333334</v>
      </c>
      <c r="B7694" s="15">
        <f>WEEKDAY($A7694,2)</f>
        <v/>
      </c>
      <c r="C7694" s="15">
        <f>HOUR($A7694)</f>
        <v/>
      </c>
      <c r="D7694" s="15">
        <f>IF(AND($A7694&gt;=Instellingen!$B$6,$A7694&lt;Instellingen!$B$7),1,0)</f>
        <v/>
      </c>
      <c r="E7694" s="15">
        <f>COUNTIF(tData[BezoekStart],"&lt;"&amp;($A7694+1/24))-COUNTIF(tData[BezoekEind],"&lt;="&amp;$A7694)</f>
        <v/>
      </c>
      <c r="F7694" s="15">
        <f>COUNTIF(tData[BezoekLangStart],"&lt;"&amp;($A7694+1/24))-COUNTIF(tData[BezoekLangEind],"&lt;="&amp;$A7694)</f>
        <v/>
      </c>
      <c r="G7694" s="15">
        <f>IF($D7694=1,$B7694*100+$C7694,-1)</f>
        <v/>
      </c>
      <c r="H7694" s="15">
        <f>IF($D7694=1,$B7694,-1)</f>
        <v/>
      </c>
      <c r="I7694" s="15">
        <f>IF($D7694=1,$C7694,-1)</f>
        <v/>
      </c>
    </row>
    <row r="7695">
      <c r="A7695" s="33" t="n">
        <v>45612.5</v>
      </c>
      <c r="B7695" s="15">
        <f>WEEKDAY($A7695,2)</f>
        <v/>
      </c>
      <c r="C7695" s="15">
        <f>HOUR($A7695)</f>
        <v/>
      </c>
      <c r="D7695" s="15">
        <f>IF(AND($A7695&gt;=Instellingen!$B$6,$A7695&lt;Instellingen!$B$7),1,0)</f>
        <v/>
      </c>
      <c r="E7695" s="15">
        <f>COUNTIF(tData[BezoekStart],"&lt;"&amp;($A7695+1/24))-COUNTIF(tData[BezoekEind],"&lt;="&amp;$A7695)</f>
        <v/>
      </c>
      <c r="F7695" s="15">
        <f>COUNTIF(tData[BezoekLangStart],"&lt;"&amp;($A7695+1/24))-COUNTIF(tData[BezoekLangEind],"&lt;="&amp;$A7695)</f>
        <v/>
      </c>
      <c r="G7695" s="15">
        <f>IF($D7695=1,$B7695*100+$C7695,-1)</f>
        <v/>
      </c>
      <c r="H7695" s="15">
        <f>IF($D7695=1,$B7695,-1)</f>
        <v/>
      </c>
      <c r="I7695" s="15">
        <f>IF($D7695=1,$C7695,-1)</f>
        <v/>
      </c>
    </row>
    <row r="7696">
      <c r="A7696" s="33" t="n">
        <v>45612.54166666666</v>
      </c>
      <c r="B7696" s="15">
        <f>WEEKDAY($A7696,2)</f>
        <v/>
      </c>
      <c r="C7696" s="15">
        <f>HOUR($A7696)</f>
        <v/>
      </c>
      <c r="D7696" s="15">
        <f>IF(AND($A7696&gt;=Instellingen!$B$6,$A7696&lt;Instellingen!$B$7),1,0)</f>
        <v/>
      </c>
      <c r="E7696" s="15">
        <f>COUNTIF(tData[BezoekStart],"&lt;"&amp;($A7696+1/24))-COUNTIF(tData[BezoekEind],"&lt;="&amp;$A7696)</f>
        <v/>
      </c>
      <c r="F7696" s="15">
        <f>COUNTIF(tData[BezoekLangStart],"&lt;"&amp;($A7696+1/24))-COUNTIF(tData[BezoekLangEind],"&lt;="&amp;$A7696)</f>
        <v/>
      </c>
      <c r="G7696" s="15">
        <f>IF($D7696=1,$B7696*100+$C7696,-1)</f>
        <v/>
      </c>
      <c r="H7696" s="15">
        <f>IF($D7696=1,$B7696,-1)</f>
        <v/>
      </c>
      <c r="I7696" s="15">
        <f>IF($D7696=1,$C7696,-1)</f>
        <v/>
      </c>
    </row>
    <row r="7697">
      <c r="A7697" s="33" t="n">
        <v>45612.58333333334</v>
      </c>
      <c r="B7697" s="15">
        <f>WEEKDAY($A7697,2)</f>
        <v/>
      </c>
      <c r="C7697" s="15">
        <f>HOUR($A7697)</f>
        <v/>
      </c>
      <c r="D7697" s="15">
        <f>IF(AND($A7697&gt;=Instellingen!$B$6,$A7697&lt;Instellingen!$B$7),1,0)</f>
        <v/>
      </c>
      <c r="E7697" s="15">
        <f>COUNTIF(tData[BezoekStart],"&lt;"&amp;($A7697+1/24))-COUNTIF(tData[BezoekEind],"&lt;="&amp;$A7697)</f>
        <v/>
      </c>
      <c r="F7697" s="15">
        <f>COUNTIF(tData[BezoekLangStart],"&lt;"&amp;($A7697+1/24))-COUNTIF(tData[BezoekLangEind],"&lt;="&amp;$A7697)</f>
        <v/>
      </c>
      <c r="G7697" s="15">
        <f>IF($D7697=1,$B7697*100+$C7697,-1)</f>
        <v/>
      </c>
      <c r="H7697" s="15">
        <f>IF($D7697=1,$B7697,-1)</f>
        <v/>
      </c>
      <c r="I7697" s="15">
        <f>IF($D7697=1,$C7697,-1)</f>
        <v/>
      </c>
    </row>
    <row r="7698">
      <c r="A7698" s="33" t="n">
        <v>45612.625</v>
      </c>
      <c r="B7698" s="15">
        <f>WEEKDAY($A7698,2)</f>
        <v/>
      </c>
      <c r="C7698" s="15">
        <f>HOUR($A7698)</f>
        <v/>
      </c>
      <c r="D7698" s="15">
        <f>IF(AND($A7698&gt;=Instellingen!$B$6,$A7698&lt;Instellingen!$B$7),1,0)</f>
        <v/>
      </c>
      <c r="E7698" s="15">
        <f>COUNTIF(tData[BezoekStart],"&lt;"&amp;($A7698+1/24))-COUNTIF(tData[BezoekEind],"&lt;="&amp;$A7698)</f>
        <v/>
      </c>
      <c r="F7698" s="15">
        <f>COUNTIF(tData[BezoekLangStart],"&lt;"&amp;($A7698+1/24))-COUNTIF(tData[BezoekLangEind],"&lt;="&amp;$A7698)</f>
        <v/>
      </c>
      <c r="G7698" s="15">
        <f>IF($D7698=1,$B7698*100+$C7698,-1)</f>
        <v/>
      </c>
      <c r="H7698" s="15">
        <f>IF($D7698=1,$B7698,-1)</f>
        <v/>
      </c>
      <c r="I7698" s="15">
        <f>IF($D7698=1,$C7698,-1)</f>
        <v/>
      </c>
    </row>
    <row r="7699">
      <c r="A7699" s="33" t="n">
        <v>45612.66666666666</v>
      </c>
      <c r="B7699" s="15">
        <f>WEEKDAY($A7699,2)</f>
        <v/>
      </c>
      <c r="C7699" s="15">
        <f>HOUR($A7699)</f>
        <v/>
      </c>
      <c r="D7699" s="15">
        <f>IF(AND($A7699&gt;=Instellingen!$B$6,$A7699&lt;Instellingen!$B$7),1,0)</f>
        <v/>
      </c>
      <c r="E7699" s="15">
        <f>COUNTIF(tData[BezoekStart],"&lt;"&amp;($A7699+1/24))-COUNTIF(tData[BezoekEind],"&lt;="&amp;$A7699)</f>
        <v/>
      </c>
      <c r="F7699" s="15">
        <f>COUNTIF(tData[BezoekLangStart],"&lt;"&amp;($A7699+1/24))-COUNTIF(tData[BezoekLangEind],"&lt;="&amp;$A7699)</f>
        <v/>
      </c>
      <c r="G7699" s="15">
        <f>IF($D7699=1,$B7699*100+$C7699,-1)</f>
        <v/>
      </c>
      <c r="H7699" s="15">
        <f>IF($D7699=1,$B7699,-1)</f>
        <v/>
      </c>
      <c r="I7699" s="15">
        <f>IF($D7699=1,$C7699,-1)</f>
        <v/>
      </c>
    </row>
    <row r="7700">
      <c r="A7700" s="33" t="n">
        <v>45612.70833333334</v>
      </c>
      <c r="B7700" s="15">
        <f>WEEKDAY($A7700,2)</f>
        <v/>
      </c>
      <c r="C7700" s="15">
        <f>HOUR($A7700)</f>
        <v/>
      </c>
      <c r="D7700" s="15">
        <f>IF(AND($A7700&gt;=Instellingen!$B$6,$A7700&lt;Instellingen!$B$7),1,0)</f>
        <v/>
      </c>
      <c r="E7700" s="15">
        <f>COUNTIF(tData[BezoekStart],"&lt;"&amp;($A7700+1/24))-COUNTIF(tData[BezoekEind],"&lt;="&amp;$A7700)</f>
        <v/>
      </c>
      <c r="F7700" s="15">
        <f>COUNTIF(tData[BezoekLangStart],"&lt;"&amp;($A7700+1/24))-COUNTIF(tData[BezoekLangEind],"&lt;="&amp;$A7700)</f>
        <v/>
      </c>
      <c r="G7700" s="15">
        <f>IF($D7700=1,$B7700*100+$C7700,-1)</f>
        <v/>
      </c>
      <c r="H7700" s="15">
        <f>IF($D7700=1,$B7700,-1)</f>
        <v/>
      </c>
      <c r="I7700" s="15">
        <f>IF($D7700=1,$C7700,-1)</f>
        <v/>
      </c>
    </row>
    <row r="7701">
      <c r="A7701" s="33" t="n">
        <v>45612.75</v>
      </c>
      <c r="B7701" s="15">
        <f>WEEKDAY($A7701,2)</f>
        <v/>
      </c>
      <c r="C7701" s="15">
        <f>HOUR($A7701)</f>
        <v/>
      </c>
      <c r="D7701" s="15">
        <f>IF(AND($A7701&gt;=Instellingen!$B$6,$A7701&lt;Instellingen!$B$7),1,0)</f>
        <v/>
      </c>
      <c r="E7701" s="15">
        <f>COUNTIF(tData[BezoekStart],"&lt;"&amp;($A7701+1/24))-COUNTIF(tData[BezoekEind],"&lt;="&amp;$A7701)</f>
        <v/>
      </c>
      <c r="F7701" s="15">
        <f>COUNTIF(tData[BezoekLangStart],"&lt;"&amp;($A7701+1/24))-COUNTIF(tData[BezoekLangEind],"&lt;="&amp;$A7701)</f>
        <v/>
      </c>
      <c r="G7701" s="15">
        <f>IF($D7701=1,$B7701*100+$C7701,-1)</f>
        <v/>
      </c>
      <c r="H7701" s="15">
        <f>IF($D7701=1,$B7701,-1)</f>
        <v/>
      </c>
      <c r="I7701" s="15">
        <f>IF($D7701=1,$C7701,-1)</f>
        <v/>
      </c>
    </row>
    <row r="7702">
      <c r="A7702" s="33" t="n">
        <v>45612.79166666666</v>
      </c>
      <c r="B7702" s="15">
        <f>WEEKDAY($A7702,2)</f>
        <v/>
      </c>
      <c r="C7702" s="15">
        <f>HOUR($A7702)</f>
        <v/>
      </c>
      <c r="D7702" s="15">
        <f>IF(AND($A7702&gt;=Instellingen!$B$6,$A7702&lt;Instellingen!$B$7),1,0)</f>
        <v/>
      </c>
      <c r="E7702" s="15">
        <f>COUNTIF(tData[BezoekStart],"&lt;"&amp;($A7702+1/24))-COUNTIF(tData[BezoekEind],"&lt;="&amp;$A7702)</f>
        <v/>
      </c>
      <c r="F7702" s="15">
        <f>COUNTIF(tData[BezoekLangStart],"&lt;"&amp;($A7702+1/24))-COUNTIF(tData[BezoekLangEind],"&lt;="&amp;$A7702)</f>
        <v/>
      </c>
      <c r="G7702" s="15">
        <f>IF($D7702=1,$B7702*100+$C7702,-1)</f>
        <v/>
      </c>
      <c r="H7702" s="15">
        <f>IF($D7702=1,$B7702,-1)</f>
        <v/>
      </c>
      <c r="I7702" s="15">
        <f>IF($D7702=1,$C7702,-1)</f>
        <v/>
      </c>
    </row>
    <row r="7703">
      <c r="A7703" s="33" t="n">
        <v>45612.83333333334</v>
      </c>
      <c r="B7703" s="15">
        <f>WEEKDAY($A7703,2)</f>
        <v/>
      </c>
      <c r="C7703" s="15">
        <f>HOUR($A7703)</f>
        <v/>
      </c>
      <c r="D7703" s="15">
        <f>IF(AND($A7703&gt;=Instellingen!$B$6,$A7703&lt;Instellingen!$B$7),1,0)</f>
        <v/>
      </c>
      <c r="E7703" s="15">
        <f>COUNTIF(tData[BezoekStart],"&lt;"&amp;($A7703+1/24))-COUNTIF(tData[BezoekEind],"&lt;="&amp;$A7703)</f>
        <v/>
      </c>
      <c r="F7703" s="15">
        <f>COUNTIF(tData[BezoekLangStart],"&lt;"&amp;($A7703+1/24))-COUNTIF(tData[BezoekLangEind],"&lt;="&amp;$A7703)</f>
        <v/>
      </c>
      <c r="G7703" s="15">
        <f>IF($D7703=1,$B7703*100+$C7703,-1)</f>
        <v/>
      </c>
      <c r="H7703" s="15">
        <f>IF($D7703=1,$B7703,-1)</f>
        <v/>
      </c>
      <c r="I7703" s="15">
        <f>IF($D7703=1,$C7703,-1)</f>
        <v/>
      </c>
    </row>
    <row r="7704">
      <c r="A7704" s="33" t="n">
        <v>45612.875</v>
      </c>
      <c r="B7704" s="15">
        <f>WEEKDAY($A7704,2)</f>
        <v/>
      </c>
      <c r="C7704" s="15">
        <f>HOUR($A7704)</f>
        <v/>
      </c>
      <c r="D7704" s="15">
        <f>IF(AND($A7704&gt;=Instellingen!$B$6,$A7704&lt;Instellingen!$B$7),1,0)</f>
        <v/>
      </c>
      <c r="E7704" s="15">
        <f>COUNTIF(tData[BezoekStart],"&lt;"&amp;($A7704+1/24))-COUNTIF(tData[BezoekEind],"&lt;="&amp;$A7704)</f>
        <v/>
      </c>
      <c r="F7704" s="15">
        <f>COUNTIF(tData[BezoekLangStart],"&lt;"&amp;($A7704+1/24))-COUNTIF(tData[BezoekLangEind],"&lt;="&amp;$A7704)</f>
        <v/>
      </c>
      <c r="G7704" s="15">
        <f>IF($D7704=1,$B7704*100+$C7704,-1)</f>
        <v/>
      </c>
      <c r="H7704" s="15">
        <f>IF($D7704=1,$B7704,-1)</f>
        <v/>
      </c>
      <c r="I7704" s="15">
        <f>IF($D7704=1,$C7704,-1)</f>
        <v/>
      </c>
    </row>
    <row r="7705">
      <c r="A7705" s="33" t="n">
        <v>45612.91666666666</v>
      </c>
      <c r="B7705" s="15">
        <f>WEEKDAY($A7705,2)</f>
        <v/>
      </c>
      <c r="C7705" s="15">
        <f>HOUR($A7705)</f>
        <v/>
      </c>
      <c r="D7705" s="15">
        <f>IF(AND($A7705&gt;=Instellingen!$B$6,$A7705&lt;Instellingen!$B$7),1,0)</f>
        <v/>
      </c>
      <c r="E7705" s="15">
        <f>COUNTIF(tData[BezoekStart],"&lt;"&amp;($A7705+1/24))-COUNTIF(tData[BezoekEind],"&lt;="&amp;$A7705)</f>
        <v/>
      </c>
      <c r="F7705" s="15">
        <f>COUNTIF(tData[BezoekLangStart],"&lt;"&amp;($A7705+1/24))-COUNTIF(tData[BezoekLangEind],"&lt;="&amp;$A7705)</f>
        <v/>
      </c>
      <c r="G7705" s="15">
        <f>IF($D7705=1,$B7705*100+$C7705,-1)</f>
        <v/>
      </c>
      <c r="H7705" s="15">
        <f>IF($D7705=1,$B7705,-1)</f>
        <v/>
      </c>
      <c r="I7705" s="15">
        <f>IF($D7705=1,$C7705,-1)</f>
        <v/>
      </c>
    </row>
    <row r="7706">
      <c r="A7706" s="33" t="n">
        <v>45612.95833333334</v>
      </c>
      <c r="B7706" s="15">
        <f>WEEKDAY($A7706,2)</f>
        <v/>
      </c>
      <c r="C7706" s="15">
        <f>HOUR($A7706)</f>
        <v/>
      </c>
      <c r="D7706" s="15">
        <f>IF(AND($A7706&gt;=Instellingen!$B$6,$A7706&lt;Instellingen!$B$7),1,0)</f>
        <v/>
      </c>
      <c r="E7706" s="15">
        <f>COUNTIF(tData[BezoekStart],"&lt;"&amp;($A7706+1/24))-COUNTIF(tData[BezoekEind],"&lt;="&amp;$A7706)</f>
        <v/>
      </c>
      <c r="F7706" s="15">
        <f>COUNTIF(tData[BezoekLangStart],"&lt;"&amp;($A7706+1/24))-COUNTIF(tData[BezoekLangEind],"&lt;="&amp;$A7706)</f>
        <v/>
      </c>
      <c r="G7706" s="15">
        <f>IF($D7706=1,$B7706*100+$C7706,-1)</f>
        <v/>
      </c>
      <c r="H7706" s="15">
        <f>IF($D7706=1,$B7706,-1)</f>
        <v/>
      </c>
      <c r="I7706" s="15">
        <f>IF($D7706=1,$C7706,-1)</f>
        <v/>
      </c>
    </row>
    <row r="7707">
      <c r="A7707" s="33" t="n">
        <v>45613</v>
      </c>
      <c r="B7707" s="15">
        <f>WEEKDAY($A7707,2)</f>
        <v/>
      </c>
      <c r="C7707" s="15">
        <f>HOUR($A7707)</f>
        <v/>
      </c>
      <c r="D7707" s="15">
        <f>IF(AND($A7707&gt;=Instellingen!$B$6,$A7707&lt;Instellingen!$B$7),1,0)</f>
        <v/>
      </c>
      <c r="E7707" s="15">
        <f>COUNTIF(tData[BezoekStart],"&lt;"&amp;($A7707+1/24))-COUNTIF(tData[BezoekEind],"&lt;="&amp;$A7707)</f>
        <v/>
      </c>
      <c r="F7707" s="15">
        <f>COUNTIF(tData[BezoekLangStart],"&lt;"&amp;($A7707+1/24))-COUNTIF(tData[BezoekLangEind],"&lt;="&amp;$A7707)</f>
        <v/>
      </c>
      <c r="G7707" s="15">
        <f>IF($D7707=1,$B7707*100+$C7707,-1)</f>
        <v/>
      </c>
      <c r="H7707" s="15">
        <f>IF($D7707=1,$B7707,-1)</f>
        <v/>
      </c>
      <c r="I7707" s="15">
        <f>IF($D7707=1,$C7707,-1)</f>
        <v/>
      </c>
    </row>
    <row r="7708">
      <c r="A7708" s="33" t="n">
        <v>45613.04166666666</v>
      </c>
      <c r="B7708" s="15">
        <f>WEEKDAY($A7708,2)</f>
        <v/>
      </c>
      <c r="C7708" s="15">
        <f>HOUR($A7708)</f>
        <v/>
      </c>
      <c r="D7708" s="15">
        <f>IF(AND($A7708&gt;=Instellingen!$B$6,$A7708&lt;Instellingen!$B$7),1,0)</f>
        <v/>
      </c>
      <c r="E7708" s="15">
        <f>COUNTIF(tData[BezoekStart],"&lt;"&amp;($A7708+1/24))-COUNTIF(tData[BezoekEind],"&lt;="&amp;$A7708)</f>
        <v/>
      </c>
      <c r="F7708" s="15">
        <f>COUNTIF(tData[BezoekLangStart],"&lt;"&amp;($A7708+1/24))-COUNTIF(tData[BezoekLangEind],"&lt;="&amp;$A7708)</f>
        <v/>
      </c>
      <c r="G7708" s="15">
        <f>IF($D7708=1,$B7708*100+$C7708,-1)</f>
        <v/>
      </c>
      <c r="H7708" s="15">
        <f>IF($D7708=1,$B7708,-1)</f>
        <v/>
      </c>
      <c r="I7708" s="15">
        <f>IF($D7708=1,$C7708,-1)</f>
        <v/>
      </c>
    </row>
    <row r="7709">
      <c r="A7709" s="33" t="n">
        <v>45613.08333333334</v>
      </c>
      <c r="B7709" s="15">
        <f>WEEKDAY($A7709,2)</f>
        <v/>
      </c>
      <c r="C7709" s="15">
        <f>HOUR($A7709)</f>
        <v/>
      </c>
      <c r="D7709" s="15">
        <f>IF(AND($A7709&gt;=Instellingen!$B$6,$A7709&lt;Instellingen!$B$7),1,0)</f>
        <v/>
      </c>
      <c r="E7709" s="15">
        <f>COUNTIF(tData[BezoekStart],"&lt;"&amp;($A7709+1/24))-COUNTIF(tData[BezoekEind],"&lt;="&amp;$A7709)</f>
        <v/>
      </c>
      <c r="F7709" s="15">
        <f>COUNTIF(tData[BezoekLangStart],"&lt;"&amp;($A7709+1/24))-COUNTIF(tData[BezoekLangEind],"&lt;="&amp;$A7709)</f>
        <v/>
      </c>
      <c r="G7709" s="15">
        <f>IF($D7709=1,$B7709*100+$C7709,-1)</f>
        <v/>
      </c>
      <c r="H7709" s="15">
        <f>IF($D7709=1,$B7709,-1)</f>
        <v/>
      </c>
      <c r="I7709" s="15">
        <f>IF($D7709=1,$C7709,-1)</f>
        <v/>
      </c>
    </row>
    <row r="7710">
      <c r="A7710" s="33" t="n">
        <v>45613.125</v>
      </c>
      <c r="B7710" s="15">
        <f>WEEKDAY($A7710,2)</f>
        <v/>
      </c>
      <c r="C7710" s="15">
        <f>HOUR($A7710)</f>
        <v/>
      </c>
      <c r="D7710" s="15">
        <f>IF(AND($A7710&gt;=Instellingen!$B$6,$A7710&lt;Instellingen!$B$7),1,0)</f>
        <v/>
      </c>
      <c r="E7710" s="15">
        <f>COUNTIF(tData[BezoekStart],"&lt;"&amp;($A7710+1/24))-COUNTIF(tData[BezoekEind],"&lt;="&amp;$A7710)</f>
        <v/>
      </c>
      <c r="F7710" s="15">
        <f>COUNTIF(tData[BezoekLangStart],"&lt;"&amp;($A7710+1/24))-COUNTIF(tData[BezoekLangEind],"&lt;="&amp;$A7710)</f>
        <v/>
      </c>
      <c r="G7710" s="15">
        <f>IF($D7710=1,$B7710*100+$C7710,-1)</f>
        <v/>
      </c>
      <c r="H7710" s="15">
        <f>IF($D7710=1,$B7710,-1)</f>
        <v/>
      </c>
      <c r="I7710" s="15">
        <f>IF($D7710=1,$C7710,-1)</f>
        <v/>
      </c>
    </row>
    <row r="7711">
      <c r="A7711" s="33" t="n">
        <v>45613.16666666666</v>
      </c>
      <c r="B7711" s="15">
        <f>WEEKDAY($A7711,2)</f>
        <v/>
      </c>
      <c r="C7711" s="15">
        <f>HOUR($A7711)</f>
        <v/>
      </c>
      <c r="D7711" s="15">
        <f>IF(AND($A7711&gt;=Instellingen!$B$6,$A7711&lt;Instellingen!$B$7),1,0)</f>
        <v/>
      </c>
      <c r="E7711" s="15">
        <f>COUNTIF(tData[BezoekStart],"&lt;"&amp;($A7711+1/24))-COUNTIF(tData[BezoekEind],"&lt;="&amp;$A7711)</f>
        <v/>
      </c>
      <c r="F7711" s="15">
        <f>COUNTIF(tData[BezoekLangStart],"&lt;"&amp;($A7711+1/24))-COUNTIF(tData[BezoekLangEind],"&lt;="&amp;$A7711)</f>
        <v/>
      </c>
      <c r="G7711" s="15">
        <f>IF($D7711=1,$B7711*100+$C7711,-1)</f>
        <v/>
      </c>
      <c r="H7711" s="15">
        <f>IF($D7711=1,$B7711,-1)</f>
        <v/>
      </c>
      <c r="I7711" s="15">
        <f>IF($D7711=1,$C7711,-1)</f>
        <v/>
      </c>
    </row>
    <row r="7712">
      <c r="A7712" s="33" t="n">
        <v>45613.20833333334</v>
      </c>
      <c r="B7712" s="15">
        <f>WEEKDAY($A7712,2)</f>
        <v/>
      </c>
      <c r="C7712" s="15">
        <f>HOUR($A7712)</f>
        <v/>
      </c>
      <c r="D7712" s="15">
        <f>IF(AND($A7712&gt;=Instellingen!$B$6,$A7712&lt;Instellingen!$B$7),1,0)</f>
        <v/>
      </c>
      <c r="E7712" s="15">
        <f>COUNTIF(tData[BezoekStart],"&lt;"&amp;($A7712+1/24))-COUNTIF(tData[BezoekEind],"&lt;="&amp;$A7712)</f>
        <v/>
      </c>
      <c r="F7712" s="15">
        <f>COUNTIF(tData[BezoekLangStart],"&lt;"&amp;($A7712+1/24))-COUNTIF(tData[BezoekLangEind],"&lt;="&amp;$A7712)</f>
        <v/>
      </c>
      <c r="G7712" s="15">
        <f>IF($D7712=1,$B7712*100+$C7712,-1)</f>
        <v/>
      </c>
      <c r="H7712" s="15">
        <f>IF($D7712=1,$B7712,-1)</f>
        <v/>
      </c>
      <c r="I7712" s="15">
        <f>IF($D7712=1,$C7712,-1)</f>
        <v/>
      </c>
    </row>
    <row r="7713">
      <c r="A7713" s="33" t="n">
        <v>45613.25</v>
      </c>
      <c r="B7713" s="15">
        <f>WEEKDAY($A7713,2)</f>
        <v/>
      </c>
      <c r="C7713" s="15">
        <f>HOUR($A7713)</f>
        <v/>
      </c>
      <c r="D7713" s="15">
        <f>IF(AND($A7713&gt;=Instellingen!$B$6,$A7713&lt;Instellingen!$B$7),1,0)</f>
        <v/>
      </c>
      <c r="E7713" s="15">
        <f>COUNTIF(tData[BezoekStart],"&lt;"&amp;($A7713+1/24))-COUNTIF(tData[BezoekEind],"&lt;="&amp;$A7713)</f>
        <v/>
      </c>
      <c r="F7713" s="15">
        <f>COUNTIF(tData[BezoekLangStart],"&lt;"&amp;($A7713+1/24))-COUNTIF(tData[BezoekLangEind],"&lt;="&amp;$A7713)</f>
        <v/>
      </c>
      <c r="G7713" s="15">
        <f>IF($D7713=1,$B7713*100+$C7713,-1)</f>
        <v/>
      </c>
      <c r="H7713" s="15">
        <f>IF($D7713=1,$B7713,-1)</f>
        <v/>
      </c>
      <c r="I7713" s="15">
        <f>IF($D7713=1,$C7713,-1)</f>
        <v/>
      </c>
    </row>
    <row r="7714">
      <c r="A7714" s="33" t="n">
        <v>45613.29166666666</v>
      </c>
      <c r="B7714" s="15">
        <f>WEEKDAY($A7714,2)</f>
        <v/>
      </c>
      <c r="C7714" s="15">
        <f>HOUR($A7714)</f>
        <v/>
      </c>
      <c r="D7714" s="15">
        <f>IF(AND($A7714&gt;=Instellingen!$B$6,$A7714&lt;Instellingen!$B$7),1,0)</f>
        <v/>
      </c>
      <c r="E7714" s="15">
        <f>COUNTIF(tData[BezoekStart],"&lt;"&amp;($A7714+1/24))-COUNTIF(tData[BezoekEind],"&lt;="&amp;$A7714)</f>
        <v/>
      </c>
      <c r="F7714" s="15">
        <f>COUNTIF(tData[BezoekLangStart],"&lt;"&amp;($A7714+1/24))-COUNTIF(tData[BezoekLangEind],"&lt;="&amp;$A7714)</f>
        <v/>
      </c>
      <c r="G7714" s="15">
        <f>IF($D7714=1,$B7714*100+$C7714,-1)</f>
        <v/>
      </c>
      <c r="H7714" s="15">
        <f>IF($D7714=1,$B7714,-1)</f>
        <v/>
      </c>
      <c r="I7714" s="15">
        <f>IF($D7714=1,$C7714,-1)</f>
        <v/>
      </c>
    </row>
    <row r="7715">
      <c r="A7715" s="33" t="n">
        <v>45613.33333333334</v>
      </c>
      <c r="B7715" s="15">
        <f>WEEKDAY($A7715,2)</f>
        <v/>
      </c>
      <c r="C7715" s="15">
        <f>HOUR($A7715)</f>
        <v/>
      </c>
      <c r="D7715" s="15">
        <f>IF(AND($A7715&gt;=Instellingen!$B$6,$A7715&lt;Instellingen!$B$7),1,0)</f>
        <v/>
      </c>
      <c r="E7715" s="15">
        <f>COUNTIF(tData[BezoekStart],"&lt;"&amp;($A7715+1/24))-COUNTIF(tData[BezoekEind],"&lt;="&amp;$A7715)</f>
        <v/>
      </c>
      <c r="F7715" s="15">
        <f>COUNTIF(tData[BezoekLangStart],"&lt;"&amp;($A7715+1/24))-COUNTIF(tData[BezoekLangEind],"&lt;="&amp;$A7715)</f>
        <v/>
      </c>
      <c r="G7715" s="15">
        <f>IF($D7715=1,$B7715*100+$C7715,-1)</f>
        <v/>
      </c>
      <c r="H7715" s="15">
        <f>IF($D7715=1,$B7715,-1)</f>
        <v/>
      </c>
      <c r="I7715" s="15">
        <f>IF($D7715=1,$C7715,-1)</f>
        <v/>
      </c>
    </row>
    <row r="7716">
      <c r="A7716" s="33" t="n">
        <v>45613.375</v>
      </c>
      <c r="B7716" s="15">
        <f>WEEKDAY($A7716,2)</f>
        <v/>
      </c>
      <c r="C7716" s="15">
        <f>HOUR($A7716)</f>
        <v/>
      </c>
      <c r="D7716" s="15">
        <f>IF(AND($A7716&gt;=Instellingen!$B$6,$A7716&lt;Instellingen!$B$7),1,0)</f>
        <v/>
      </c>
      <c r="E7716" s="15">
        <f>COUNTIF(tData[BezoekStart],"&lt;"&amp;($A7716+1/24))-COUNTIF(tData[BezoekEind],"&lt;="&amp;$A7716)</f>
        <v/>
      </c>
      <c r="F7716" s="15">
        <f>COUNTIF(tData[BezoekLangStart],"&lt;"&amp;($A7716+1/24))-COUNTIF(tData[BezoekLangEind],"&lt;="&amp;$A7716)</f>
        <v/>
      </c>
      <c r="G7716" s="15">
        <f>IF($D7716=1,$B7716*100+$C7716,-1)</f>
        <v/>
      </c>
      <c r="H7716" s="15">
        <f>IF($D7716=1,$B7716,-1)</f>
        <v/>
      </c>
      <c r="I7716" s="15">
        <f>IF($D7716=1,$C7716,-1)</f>
        <v/>
      </c>
    </row>
    <row r="7717">
      <c r="A7717" s="33" t="n">
        <v>45613.41666666666</v>
      </c>
      <c r="B7717" s="15">
        <f>WEEKDAY($A7717,2)</f>
        <v/>
      </c>
      <c r="C7717" s="15">
        <f>HOUR($A7717)</f>
        <v/>
      </c>
      <c r="D7717" s="15">
        <f>IF(AND($A7717&gt;=Instellingen!$B$6,$A7717&lt;Instellingen!$B$7),1,0)</f>
        <v/>
      </c>
      <c r="E7717" s="15">
        <f>COUNTIF(tData[BezoekStart],"&lt;"&amp;($A7717+1/24))-COUNTIF(tData[BezoekEind],"&lt;="&amp;$A7717)</f>
        <v/>
      </c>
      <c r="F7717" s="15">
        <f>COUNTIF(tData[BezoekLangStart],"&lt;"&amp;($A7717+1/24))-COUNTIF(tData[BezoekLangEind],"&lt;="&amp;$A7717)</f>
        <v/>
      </c>
      <c r="G7717" s="15">
        <f>IF($D7717=1,$B7717*100+$C7717,-1)</f>
        <v/>
      </c>
      <c r="H7717" s="15">
        <f>IF($D7717=1,$B7717,-1)</f>
        <v/>
      </c>
      <c r="I7717" s="15">
        <f>IF($D7717=1,$C7717,-1)</f>
        <v/>
      </c>
    </row>
    <row r="7718">
      <c r="A7718" s="33" t="n">
        <v>45613.45833333334</v>
      </c>
      <c r="B7718" s="15">
        <f>WEEKDAY($A7718,2)</f>
        <v/>
      </c>
      <c r="C7718" s="15">
        <f>HOUR($A7718)</f>
        <v/>
      </c>
      <c r="D7718" s="15">
        <f>IF(AND($A7718&gt;=Instellingen!$B$6,$A7718&lt;Instellingen!$B$7),1,0)</f>
        <v/>
      </c>
      <c r="E7718" s="15">
        <f>COUNTIF(tData[BezoekStart],"&lt;"&amp;($A7718+1/24))-COUNTIF(tData[BezoekEind],"&lt;="&amp;$A7718)</f>
        <v/>
      </c>
      <c r="F7718" s="15">
        <f>COUNTIF(tData[BezoekLangStart],"&lt;"&amp;($A7718+1/24))-COUNTIF(tData[BezoekLangEind],"&lt;="&amp;$A7718)</f>
        <v/>
      </c>
      <c r="G7718" s="15">
        <f>IF($D7718=1,$B7718*100+$C7718,-1)</f>
        <v/>
      </c>
      <c r="H7718" s="15">
        <f>IF($D7718=1,$B7718,-1)</f>
        <v/>
      </c>
      <c r="I7718" s="15">
        <f>IF($D7718=1,$C7718,-1)</f>
        <v/>
      </c>
    </row>
    <row r="7719">
      <c r="A7719" s="33" t="n">
        <v>45613.5</v>
      </c>
      <c r="B7719" s="15">
        <f>WEEKDAY($A7719,2)</f>
        <v/>
      </c>
      <c r="C7719" s="15">
        <f>HOUR($A7719)</f>
        <v/>
      </c>
      <c r="D7719" s="15">
        <f>IF(AND($A7719&gt;=Instellingen!$B$6,$A7719&lt;Instellingen!$B$7),1,0)</f>
        <v/>
      </c>
      <c r="E7719" s="15">
        <f>COUNTIF(tData[BezoekStart],"&lt;"&amp;($A7719+1/24))-COUNTIF(tData[BezoekEind],"&lt;="&amp;$A7719)</f>
        <v/>
      </c>
      <c r="F7719" s="15">
        <f>COUNTIF(tData[BezoekLangStart],"&lt;"&amp;($A7719+1/24))-COUNTIF(tData[BezoekLangEind],"&lt;="&amp;$A7719)</f>
        <v/>
      </c>
      <c r="G7719" s="15">
        <f>IF($D7719=1,$B7719*100+$C7719,-1)</f>
        <v/>
      </c>
      <c r="H7719" s="15">
        <f>IF($D7719=1,$B7719,-1)</f>
        <v/>
      </c>
      <c r="I7719" s="15">
        <f>IF($D7719=1,$C7719,-1)</f>
        <v/>
      </c>
    </row>
    <row r="7720">
      <c r="A7720" s="33" t="n">
        <v>45613.54166666666</v>
      </c>
      <c r="B7720" s="15">
        <f>WEEKDAY($A7720,2)</f>
        <v/>
      </c>
      <c r="C7720" s="15">
        <f>HOUR($A7720)</f>
        <v/>
      </c>
      <c r="D7720" s="15">
        <f>IF(AND($A7720&gt;=Instellingen!$B$6,$A7720&lt;Instellingen!$B$7),1,0)</f>
        <v/>
      </c>
      <c r="E7720" s="15">
        <f>COUNTIF(tData[BezoekStart],"&lt;"&amp;($A7720+1/24))-COUNTIF(tData[BezoekEind],"&lt;="&amp;$A7720)</f>
        <v/>
      </c>
      <c r="F7720" s="15">
        <f>COUNTIF(tData[BezoekLangStart],"&lt;"&amp;($A7720+1/24))-COUNTIF(tData[BezoekLangEind],"&lt;="&amp;$A7720)</f>
        <v/>
      </c>
      <c r="G7720" s="15">
        <f>IF($D7720=1,$B7720*100+$C7720,-1)</f>
        <v/>
      </c>
      <c r="H7720" s="15">
        <f>IF($D7720=1,$B7720,-1)</f>
        <v/>
      </c>
      <c r="I7720" s="15">
        <f>IF($D7720=1,$C7720,-1)</f>
        <v/>
      </c>
    </row>
    <row r="7721">
      <c r="A7721" s="33" t="n">
        <v>45613.58333333334</v>
      </c>
      <c r="B7721" s="15">
        <f>WEEKDAY($A7721,2)</f>
        <v/>
      </c>
      <c r="C7721" s="15">
        <f>HOUR($A7721)</f>
        <v/>
      </c>
      <c r="D7721" s="15">
        <f>IF(AND($A7721&gt;=Instellingen!$B$6,$A7721&lt;Instellingen!$B$7),1,0)</f>
        <v/>
      </c>
      <c r="E7721" s="15">
        <f>COUNTIF(tData[BezoekStart],"&lt;"&amp;($A7721+1/24))-COUNTIF(tData[BezoekEind],"&lt;="&amp;$A7721)</f>
        <v/>
      </c>
      <c r="F7721" s="15">
        <f>COUNTIF(tData[BezoekLangStart],"&lt;"&amp;($A7721+1/24))-COUNTIF(tData[BezoekLangEind],"&lt;="&amp;$A7721)</f>
        <v/>
      </c>
      <c r="G7721" s="15">
        <f>IF($D7721=1,$B7721*100+$C7721,-1)</f>
        <v/>
      </c>
      <c r="H7721" s="15">
        <f>IF($D7721=1,$B7721,-1)</f>
        <v/>
      </c>
      <c r="I7721" s="15">
        <f>IF($D7721=1,$C7721,-1)</f>
        <v/>
      </c>
    </row>
    <row r="7722">
      <c r="A7722" s="33" t="n">
        <v>45613.625</v>
      </c>
      <c r="B7722" s="15">
        <f>WEEKDAY($A7722,2)</f>
        <v/>
      </c>
      <c r="C7722" s="15">
        <f>HOUR($A7722)</f>
        <v/>
      </c>
      <c r="D7722" s="15">
        <f>IF(AND($A7722&gt;=Instellingen!$B$6,$A7722&lt;Instellingen!$B$7),1,0)</f>
        <v/>
      </c>
      <c r="E7722" s="15">
        <f>COUNTIF(tData[BezoekStart],"&lt;"&amp;($A7722+1/24))-COUNTIF(tData[BezoekEind],"&lt;="&amp;$A7722)</f>
        <v/>
      </c>
      <c r="F7722" s="15">
        <f>COUNTIF(tData[BezoekLangStart],"&lt;"&amp;($A7722+1/24))-COUNTIF(tData[BezoekLangEind],"&lt;="&amp;$A7722)</f>
        <v/>
      </c>
      <c r="G7722" s="15">
        <f>IF($D7722=1,$B7722*100+$C7722,-1)</f>
        <v/>
      </c>
      <c r="H7722" s="15">
        <f>IF($D7722=1,$B7722,-1)</f>
        <v/>
      </c>
      <c r="I7722" s="15">
        <f>IF($D7722=1,$C7722,-1)</f>
        <v/>
      </c>
    </row>
    <row r="7723">
      <c r="A7723" s="33" t="n">
        <v>45613.66666666666</v>
      </c>
      <c r="B7723" s="15">
        <f>WEEKDAY($A7723,2)</f>
        <v/>
      </c>
      <c r="C7723" s="15">
        <f>HOUR($A7723)</f>
        <v/>
      </c>
      <c r="D7723" s="15">
        <f>IF(AND($A7723&gt;=Instellingen!$B$6,$A7723&lt;Instellingen!$B$7),1,0)</f>
        <v/>
      </c>
      <c r="E7723" s="15">
        <f>COUNTIF(tData[BezoekStart],"&lt;"&amp;($A7723+1/24))-COUNTIF(tData[BezoekEind],"&lt;="&amp;$A7723)</f>
        <v/>
      </c>
      <c r="F7723" s="15">
        <f>COUNTIF(tData[BezoekLangStart],"&lt;"&amp;($A7723+1/24))-COUNTIF(tData[BezoekLangEind],"&lt;="&amp;$A7723)</f>
        <v/>
      </c>
      <c r="G7723" s="15">
        <f>IF($D7723=1,$B7723*100+$C7723,-1)</f>
        <v/>
      </c>
      <c r="H7723" s="15">
        <f>IF($D7723=1,$B7723,-1)</f>
        <v/>
      </c>
      <c r="I7723" s="15">
        <f>IF($D7723=1,$C7723,-1)</f>
        <v/>
      </c>
    </row>
    <row r="7724">
      <c r="A7724" s="33" t="n">
        <v>45613.70833333334</v>
      </c>
      <c r="B7724" s="15">
        <f>WEEKDAY($A7724,2)</f>
        <v/>
      </c>
      <c r="C7724" s="15">
        <f>HOUR($A7724)</f>
        <v/>
      </c>
      <c r="D7724" s="15">
        <f>IF(AND($A7724&gt;=Instellingen!$B$6,$A7724&lt;Instellingen!$B$7),1,0)</f>
        <v/>
      </c>
      <c r="E7724" s="15">
        <f>COUNTIF(tData[BezoekStart],"&lt;"&amp;($A7724+1/24))-COUNTIF(tData[BezoekEind],"&lt;="&amp;$A7724)</f>
        <v/>
      </c>
      <c r="F7724" s="15">
        <f>COUNTIF(tData[BezoekLangStart],"&lt;"&amp;($A7724+1/24))-COUNTIF(tData[BezoekLangEind],"&lt;="&amp;$A7724)</f>
        <v/>
      </c>
      <c r="G7724" s="15">
        <f>IF($D7724=1,$B7724*100+$C7724,-1)</f>
        <v/>
      </c>
      <c r="H7724" s="15">
        <f>IF($D7724=1,$B7724,-1)</f>
        <v/>
      </c>
      <c r="I7724" s="15">
        <f>IF($D7724=1,$C7724,-1)</f>
        <v/>
      </c>
    </row>
    <row r="7725">
      <c r="A7725" s="33" t="n">
        <v>45613.75</v>
      </c>
      <c r="B7725" s="15">
        <f>WEEKDAY($A7725,2)</f>
        <v/>
      </c>
      <c r="C7725" s="15">
        <f>HOUR($A7725)</f>
        <v/>
      </c>
      <c r="D7725" s="15">
        <f>IF(AND($A7725&gt;=Instellingen!$B$6,$A7725&lt;Instellingen!$B$7),1,0)</f>
        <v/>
      </c>
      <c r="E7725" s="15">
        <f>COUNTIF(tData[BezoekStart],"&lt;"&amp;($A7725+1/24))-COUNTIF(tData[BezoekEind],"&lt;="&amp;$A7725)</f>
        <v/>
      </c>
      <c r="F7725" s="15">
        <f>COUNTIF(tData[BezoekLangStart],"&lt;"&amp;($A7725+1/24))-COUNTIF(tData[BezoekLangEind],"&lt;="&amp;$A7725)</f>
        <v/>
      </c>
      <c r="G7725" s="15">
        <f>IF($D7725=1,$B7725*100+$C7725,-1)</f>
        <v/>
      </c>
      <c r="H7725" s="15">
        <f>IF($D7725=1,$B7725,-1)</f>
        <v/>
      </c>
      <c r="I7725" s="15">
        <f>IF($D7725=1,$C7725,-1)</f>
        <v/>
      </c>
    </row>
    <row r="7726">
      <c r="A7726" s="33" t="n">
        <v>45613.79166666666</v>
      </c>
      <c r="B7726" s="15">
        <f>WEEKDAY($A7726,2)</f>
        <v/>
      </c>
      <c r="C7726" s="15">
        <f>HOUR($A7726)</f>
        <v/>
      </c>
      <c r="D7726" s="15">
        <f>IF(AND($A7726&gt;=Instellingen!$B$6,$A7726&lt;Instellingen!$B$7),1,0)</f>
        <v/>
      </c>
      <c r="E7726" s="15">
        <f>COUNTIF(tData[BezoekStart],"&lt;"&amp;($A7726+1/24))-COUNTIF(tData[BezoekEind],"&lt;="&amp;$A7726)</f>
        <v/>
      </c>
      <c r="F7726" s="15">
        <f>COUNTIF(tData[BezoekLangStart],"&lt;"&amp;($A7726+1/24))-COUNTIF(tData[BezoekLangEind],"&lt;="&amp;$A7726)</f>
        <v/>
      </c>
      <c r="G7726" s="15">
        <f>IF($D7726=1,$B7726*100+$C7726,-1)</f>
        <v/>
      </c>
      <c r="H7726" s="15">
        <f>IF($D7726=1,$B7726,-1)</f>
        <v/>
      </c>
      <c r="I7726" s="15">
        <f>IF($D7726=1,$C7726,-1)</f>
        <v/>
      </c>
    </row>
    <row r="7727">
      <c r="A7727" s="33" t="n">
        <v>45613.83333333334</v>
      </c>
      <c r="B7727" s="15">
        <f>WEEKDAY($A7727,2)</f>
        <v/>
      </c>
      <c r="C7727" s="15">
        <f>HOUR($A7727)</f>
        <v/>
      </c>
      <c r="D7727" s="15">
        <f>IF(AND($A7727&gt;=Instellingen!$B$6,$A7727&lt;Instellingen!$B$7),1,0)</f>
        <v/>
      </c>
      <c r="E7727" s="15">
        <f>COUNTIF(tData[BezoekStart],"&lt;"&amp;($A7727+1/24))-COUNTIF(tData[BezoekEind],"&lt;="&amp;$A7727)</f>
        <v/>
      </c>
      <c r="F7727" s="15">
        <f>COUNTIF(tData[BezoekLangStart],"&lt;"&amp;($A7727+1/24))-COUNTIF(tData[BezoekLangEind],"&lt;="&amp;$A7727)</f>
        <v/>
      </c>
      <c r="G7727" s="15">
        <f>IF($D7727=1,$B7727*100+$C7727,-1)</f>
        <v/>
      </c>
      <c r="H7727" s="15">
        <f>IF($D7727=1,$B7727,-1)</f>
        <v/>
      </c>
      <c r="I7727" s="15">
        <f>IF($D7727=1,$C7727,-1)</f>
        <v/>
      </c>
    </row>
    <row r="7728">
      <c r="A7728" s="33" t="n">
        <v>45613.875</v>
      </c>
      <c r="B7728" s="15">
        <f>WEEKDAY($A7728,2)</f>
        <v/>
      </c>
      <c r="C7728" s="15">
        <f>HOUR($A7728)</f>
        <v/>
      </c>
      <c r="D7728" s="15">
        <f>IF(AND($A7728&gt;=Instellingen!$B$6,$A7728&lt;Instellingen!$B$7),1,0)</f>
        <v/>
      </c>
      <c r="E7728" s="15">
        <f>COUNTIF(tData[BezoekStart],"&lt;"&amp;($A7728+1/24))-COUNTIF(tData[BezoekEind],"&lt;="&amp;$A7728)</f>
        <v/>
      </c>
      <c r="F7728" s="15">
        <f>COUNTIF(tData[BezoekLangStart],"&lt;"&amp;($A7728+1/24))-COUNTIF(tData[BezoekLangEind],"&lt;="&amp;$A7728)</f>
        <v/>
      </c>
      <c r="G7728" s="15">
        <f>IF($D7728=1,$B7728*100+$C7728,-1)</f>
        <v/>
      </c>
      <c r="H7728" s="15">
        <f>IF($D7728=1,$B7728,-1)</f>
        <v/>
      </c>
      <c r="I7728" s="15">
        <f>IF($D7728=1,$C7728,-1)</f>
        <v/>
      </c>
    </row>
    <row r="7729">
      <c r="A7729" s="33" t="n">
        <v>45613.91666666666</v>
      </c>
      <c r="B7729" s="15">
        <f>WEEKDAY($A7729,2)</f>
        <v/>
      </c>
      <c r="C7729" s="15">
        <f>HOUR($A7729)</f>
        <v/>
      </c>
      <c r="D7729" s="15">
        <f>IF(AND($A7729&gt;=Instellingen!$B$6,$A7729&lt;Instellingen!$B$7),1,0)</f>
        <v/>
      </c>
      <c r="E7729" s="15">
        <f>COUNTIF(tData[BezoekStart],"&lt;"&amp;($A7729+1/24))-COUNTIF(tData[BezoekEind],"&lt;="&amp;$A7729)</f>
        <v/>
      </c>
      <c r="F7729" s="15">
        <f>COUNTIF(tData[BezoekLangStart],"&lt;"&amp;($A7729+1/24))-COUNTIF(tData[BezoekLangEind],"&lt;="&amp;$A7729)</f>
        <v/>
      </c>
      <c r="G7729" s="15">
        <f>IF($D7729=1,$B7729*100+$C7729,-1)</f>
        <v/>
      </c>
      <c r="H7729" s="15">
        <f>IF($D7729=1,$B7729,-1)</f>
        <v/>
      </c>
      <c r="I7729" s="15">
        <f>IF($D7729=1,$C7729,-1)</f>
        <v/>
      </c>
    </row>
    <row r="7730">
      <c r="A7730" s="33" t="n">
        <v>45613.95833333334</v>
      </c>
      <c r="B7730" s="15">
        <f>WEEKDAY($A7730,2)</f>
        <v/>
      </c>
      <c r="C7730" s="15">
        <f>HOUR($A7730)</f>
        <v/>
      </c>
      <c r="D7730" s="15">
        <f>IF(AND($A7730&gt;=Instellingen!$B$6,$A7730&lt;Instellingen!$B$7),1,0)</f>
        <v/>
      </c>
      <c r="E7730" s="15">
        <f>COUNTIF(tData[BezoekStart],"&lt;"&amp;($A7730+1/24))-COUNTIF(tData[BezoekEind],"&lt;="&amp;$A7730)</f>
        <v/>
      </c>
      <c r="F7730" s="15">
        <f>COUNTIF(tData[BezoekLangStart],"&lt;"&amp;($A7730+1/24))-COUNTIF(tData[BezoekLangEind],"&lt;="&amp;$A7730)</f>
        <v/>
      </c>
      <c r="G7730" s="15">
        <f>IF($D7730=1,$B7730*100+$C7730,-1)</f>
        <v/>
      </c>
      <c r="H7730" s="15">
        <f>IF($D7730=1,$B7730,-1)</f>
        <v/>
      </c>
      <c r="I7730" s="15">
        <f>IF($D7730=1,$C7730,-1)</f>
        <v/>
      </c>
    </row>
    <row r="7731">
      <c r="A7731" s="33" t="n">
        <v>45614</v>
      </c>
      <c r="B7731" s="15">
        <f>WEEKDAY($A7731,2)</f>
        <v/>
      </c>
      <c r="C7731" s="15">
        <f>HOUR($A7731)</f>
        <v/>
      </c>
      <c r="D7731" s="15">
        <f>IF(AND($A7731&gt;=Instellingen!$B$6,$A7731&lt;Instellingen!$B$7),1,0)</f>
        <v/>
      </c>
      <c r="E7731" s="15">
        <f>COUNTIF(tData[BezoekStart],"&lt;"&amp;($A7731+1/24))-COUNTIF(tData[BezoekEind],"&lt;="&amp;$A7731)</f>
        <v/>
      </c>
      <c r="F7731" s="15">
        <f>COUNTIF(tData[BezoekLangStart],"&lt;"&amp;($A7731+1/24))-COUNTIF(tData[BezoekLangEind],"&lt;="&amp;$A7731)</f>
        <v/>
      </c>
      <c r="G7731" s="15">
        <f>IF($D7731=1,$B7731*100+$C7731,-1)</f>
        <v/>
      </c>
      <c r="H7731" s="15">
        <f>IF($D7731=1,$B7731,-1)</f>
        <v/>
      </c>
      <c r="I7731" s="15">
        <f>IF($D7731=1,$C7731,-1)</f>
        <v/>
      </c>
    </row>
    <row r="7732">
      <c r="A7732" s="33" t="n">
        <v>45614.04166666666</v>
      </c>
      <c r="B7732" s="15">
        <f>WEEKDAY($A7732,2)</f>
        <v/>
      </c>
      <c r="C7732" s="15">
        <f>HOUR($A7732)</f>
        <v/>
      </c>
      <c r="D7732" s="15">
        <f>IF(AND($A7732&gt;=Instellingen!$B$6,$A7732&lt;Instellingen!$B$7),1,0)</f>
        <v/>
      </c>
      <c r="E7732" s="15">
        <f>COUNTIF(tData[BezoekStart],"&lt;"&amp;($A7732+1/24))-COUNTIF(tData[BezoekEind],"&lt;="&amp;$A7732)</f>
        <v/>
      </c>
      <c r="F7732" s="15">
        <f>COUNTIF(tData[BezoekLangStart],"&lt;"&amp;($A7732+1/24))-COUNTIF(tData[BezoekLangEind],"&lt;="&amp;$A7732)</f>
        <v/>
      </c>
      <c r="G7732" s="15">
        <f>IF($D7732=1,$B7732*100+$C7732,-1)</f>
        <v/>
      </c>
      <c r="H7732" s="15">
        <f>IF($D7732=1,$B7732,-1)</f>
        <v/>
      </c>
      <c r="I7732" s="15">
        <f>IF($D7732=1,$C7732,-1)</f>
        <v/>
      </c>
    </row>
    <row r="7733">
      <c r="A7733" s="33" t="n">
        <v>45614.08333333334</v>
      </c>
      <c r="B7733" s="15">
        <f>WEEKDAY($A7733,2)</f>
        <v/>
      </c>
      <c r="C7733" s="15">
        <f>HOUR($A7733)</f>
        <v/>
      </c>
      <c r="D7733" s="15">
        <f>IF(AND($A7733&gt;=Instellingen!$B$6,$A7733&lt;Instellingen!$B$7),1,0)</f>
        <v/>
      </c>
      <c r="E7733" s="15">
        <f>COUNTIF(tData[BezoekStart],"&lt;"&amp;($A7733+1/24))-COUNTIF(tData[BezoekEind],"&lt;="&amp;$A7733)</f>
        <v/>
      </c>
      <c r="F7733" s="15">
        <f>COUNTIF(tData[BezoekLangStart],"&lt;"&amp;($A7733+1/24))-COUNTIF(tData[BezoekLangEind],"&lt;="&amp;$A7733)</f>
        <v/>
      </c>
      <c r="G7733" s="15">
        <f>IF($D7733=1,$B7733*100+$C7733,-1)</f>
        <v/>
      </c>
      <c r="H7733" s="15">
        <f>IF($D7733=1,$B7733,-1)</f>
        <v/>
      </c>
      <c r="I7733" s="15">
        <f>IF($D7733=1,$C7733,-1)</f>
        <v/>
      </c>
    </row>
    <row r="7734">
      <c r="A7734" s="33" t="n">
        <v>45614.125</v>
      </c>
      <c r="B7734" s="15">
        <f>WEEKDAY($A7734,2)</f>
        <v/>
      </c>
      <c r="C7734" s="15">
        <f>HOUR($A7734)</f>
        <v/>
      </c>
      <c r="D7734" s="15">
        <f>IF(AND($A7734&gt;=Instellingen!$B$6,$A7734&lt;Instellingen!$B$7),1,0)</f>
        <v/>
      </c>
      <c r="E7734" s="15">
        <f>COUNTIF(tData[BezoekStart],"&lt;"&amp;($A7734+1/24))-COUNTIF(tData[BezoekEind],"&lt;="&amp;$A7734)</f>
        <v/>
      </c>
      <c r="F7734" s="15">
        <f>COUNTIF(tData[BezoekLangStart],"&lt;"&amp;($A7734+1/24))-COUNTIF(tData[BezoekLangEind],"&lt;="&amp;$A7734)</f>
        <v/>
      </c>
      <c r="G7734" s="15">
        <f>IF($D7734=1,$B7734*100+$C7734,-1)</f>
        <v/>
      </c>
      <c r="H7734" s="15">
        <f>IF($D7734=1,$B7734,-1)</f>
        <v/>
      </c>
      <c r="I7734" s="15">
        <f>IF($D7734=1,$C7734,-1)</f>
        <v/>
      </c>
    </row>
    <row r="7735">
      <c r="A7735" s="33" t="n">
        <v>45614.16666666666</v>
      </c>
      <c r="B7735" s="15">
        <f>WEEKDAY($A7735,2)</f>
        <v/>
      </c>
      <c r="C7735" s="15">
        <f>HOUR($A7735)</f>
        <v/>
      </c>
      <c r="D7735" s="15">
        <f>IF(AND($A7735&gt;=Instellingen!$B$6,$A7735&lt;Instellingen!$B$7),1,0)</f>
        <v/>
      </c>
      <c r="E7735" s="15">
        <f>COUNTIF(tData[BezoekStart],"&lt;"&amp;($A7735+1/24))-COUNTIF(tData[BezoekEind],"&lt;="&amp;$A7735)</f>
        <v/>
      </c>
      <c r="F7735" s="15">
        <f>COUNTIF(tData[BezoekLangStart],"&lt;"&amp;($A7735+1/24))-COUNTIF(tData[BezoekLangEind],"&lt;="&amp;$A7735)</f>
        <v/>
      </c>
      <c r="G7735" s="15">
        <f>IF($D7735=1,$B7735*100+$C7735,-1)</f>
        <v/>
      </c>
      <c r="H7735" s="15">
        <f>IF($D7735=1,$B7735,-1)</f>
        <v/>
      </c>
      <c r="I7735" s="15">
        <f>IF($D7735=1,$C7735,-1)</f>
        <v/>
      </c>
    </row>
    <row r="7736">
      <c r="A7736" s="33" t="n">
        <v>45614.20833333334</v>
      </c>
      <c r="B7736" s="15">
        <f>WEEKDAY($A7736,2)</f>
        <v/>
      </c>
      <c r="C7736" s="15">
        <f>HOUR($A7736)</f>
        <v/>
      </c>
      <c r="D7736" s="15">
        <f>IF(AND($A7736&gt;=Instellingen!$B$6,$A7736&lt;Instellingen!$B$7),1,0)</f>
        <v/>
      </c>
      <c r="E7736" s="15">
        <f>COUNTIF(tData[BezoekStart],"&lt;"&amp;($A7736+1/24))-COUNTIF(tData[BezoekEind],"&lt;="&amp;$A7736)</f>
        <v/>
      </c>
      <c r="F7736" s="15">
        <f>COUNTIF(tData[BezoekLangStart],"&lt;"&amp;($A7736+1/24))-COUNTIF(tData[BezoekLangEind],"&lt;="&amp;$A7736)</f>
        <v/>
      </c>
      <c r="G7736" s="15">
        <f>IF($D7736=1,$B7736*100+$C7736,-1)</f>
        <v/>
      </c>
      <c r="H7736" s="15">
        <f>IF($D7736=1,$B7736,-1)</f>
        <v/>
      </c>
      <c r="I7736" s="15">
        <f>IF($D7736=1,$C7736,-1)</f>
        <v/>
      </c>
    </row>
    <row r="7737">
      <c r="A7737" s="33" t="n">
        <v>45614.25</v>
      </c>
      <c r="B7737" s="15">
        <f>WEEKDAY($A7737,2)</f>
        <v/>
      </c>
      <c r="C7737" s="15">
        <f>HOUR($A7737)</f>
        <v/>
      </c>
      <c r="D7737" s="15">
        <f>IF(AND($A7737&gt;=Instellingen!$B$6,$A7737&lt;Instellingen!$B$7),1,0)</f>
        <v/>
      </c>
      <c r="E7737" s="15">
        <f>COUNTIF(tData[BezoekStart],"&lt;"&amp;($A7737+1/24))-COUNTIF(tData[BezoekEind],"&lt;="&amp;$A7737)</f>
        <v/>
      </c>
      <c r="F7737" s="15">
        <f>COUNTIF(tData[BezoekLangStart],"&lt;"&amp;($A7737+1/24))-COUNTIF(tData[BezoekLangEind],"&lt;="&amp;$A7737)</f>
        <v/>
      </c>
      <c r="G7737" s="15">
        <f>IF($D7737=1,$B7737*100+$C7737,-1)</f>
        <v/>
      </c>
      <c r="H7737" s="15">
        <f>IF($D7737=1,$B7737,-1)</f>
        <v/>
      </c>
      <c r="I7737" s="15">
        <f>IF($D7737=1,$C7737,-1)</f>
        <v/>
      </c>
    </row>
    <row r="7738">
      <c r="A7738" s="33" t="n">
        <v>45614.29166666666</v>
      </c>
      <c r="B7738" s="15">
        <f>WEEKDAY($A7738,2)</f>
        <v/>
      </c>
      <c r="C7738" s="15">
        <f>HOUR($A7738)</f>
        <v/>
      </c>
      <c r="D7738" s="15">
        <f>IF(AND($A7738&gt;=Instellingen!$B$6,$A7738&lt;Instellingen!$B$7),1,0)</f>
        <v/>
      </c>
      <c r="E7738" s="15">
        <f>COUNTIF(tData[BezoekStart],"&lt;"&amp;($A7738+1/24))-COUNTIF(tData[BezoekEind],"&lt;="&amp;$A7738)</f>
        <v/>
      </c>
      <c r="F7738" s="15">
        <f>COUNTIF(tData[BezoekLangStart],"&lt;"&amp;($A7738+1/24))-COUNTIF(tData[BezoekLangEind],"&lt;="&amp;$A7738)</f>
        <v/>
      </c>
      <c r="G7738" s="15">
        <f>IF($D7738=1,$B7738*100+$C7738,-1)</f>
        <v/>
      </c>
      <c r="H7738" s="15">
        <f>IF($D7738=1,$B7738,-1)</f>
        <v/>
      </c>
      <c r="I7738" s="15">
        <f>IF($D7738=1,$C7738,-1)</f>
        <v/>
      </c>
    </row>
    <row r="7739">
      <c r="A7739" s="33" t="n">
        <v>45614.33333333334</v>
      </c>
      <c r="B7739" s="15">
        <f>WEEKDAY($A7739,2)</f>
        <v/>
      </c>
      <c r="C7739" s="15">
        <f>HOUR($A7739)</f>
        <v/>
      </c>
      <c r="D7739" s="15">
        <f>IF(AND($A7739&gt;=Instellingen!$B$6,$A7739&lt;Instellingen!$B$7),1,0)</f>
        <v/>
      </c>
      <c r="E7739" s="15">
        <f>COUNTIF(tData[BezoekStart],"&lt;"&amp;($A7739+1/24))-COUNTIF(tData[BezoekEind],"&lt;="&amp;$A7739)</f>
        <v/>
      </c>
      <c r="F7739" s="15">
        <f>COUNTIF(tData[BezoekLangStart],"&lt;"&amp;($A7739+1/24))-COUNTIF(tData[BezoekLangEind],"&lt;="&amp;$A7739)</f>
        <v/>
      </c>
      <c r="G7739" s="15">
        <f>IF($D7739=1,$B7739*100+$C7739,-1)</f>
        <v/>
      </c>
      <c r="H7739" s="15">
        <f>IF($D7739=1,$B7739,-1)</f>
        <v/>
      </c>
      <c r="I7739" s="15">
        <f>IF($D7739=1,$C7739,-1)</f>
        <v/>
      </c>
    </row>
    <row r="7740">
      <c r="A7740" s="33" t="n">
        <v>45614.375</v>
      </c>
      <c r="B7740" s="15">
        <f>WEEKDAY($A7740,2)</f>
        <v/>
      </c>
      <c r="C7740" s="15">
        <f>HOUR($A7740)</f>
        <v/>
      </c>
      <c r="D7740" s="15">
        <f>IF(AND($A7740&gt;=Instellingen!$B$6,$A7740&lt;Instellingen!$B$7),1,0)</f>
        <v/>
      </c>
      <c r="E7740" s="15">
        <f>COUNTIF(tData[BezoekStart],"&lt;"&amp;($A7740+1/24))-COUNTIF(tData[BezoekEind],"&lt;="&amp;$A7740)</f>
        <v/>
      </c>
      <c r="F7740" s="15">
        <f>COUNTIF(tData[BezoekLangStart],"&lt;"&amp;($A7740+1/24))-COUNTIF(tData[BezoekLangEind],"&lt;="&amp;$A7740)</f>
        <v/>
      </c>
      <c r="G7740" s="15">
        <f>IF($D7740=1,$B7740*100+$C7740,-1)</f>
        <v/>
      </c>
      <c r="H7740" s="15">
        <f>IF($D7740=1,$B7740,-1)</f>
        <v/>
      </c>
      <c r="I7740" s="15">
        <f>IF($D7740=1,$C7740,-1)</f>
        <v/>
      </c>
    </row>
    <row r="7741">
      <c r="A7741" s="33" t="n">
        <v>45614.41666666666</v>
      </c>
      <c r="B7741" s="15">
        <f>WEEKDAY($A7741,2)</f>
        <v/>
      </c>
      <c r="C7741" s="15">
        <f>HOUR($A7741)</f>
        <v/>
      </c>
      <c r="D7741" s="15">
        <f>IF(AND($A7741&gt;=Instellingen!$B$6,$A7741&lt;Instellingen!$B$7),1,0)</f>
        <v/>
      </c>
      <c r="E7741" s="15">
        <f>COUNTIF(tData[BezoekStart],"&lt;"&amp;($A7741+1/24))-COUNTIF(tData[BezoekEind],"&lt;="&amp;$A7741)</f>
        <v/>
      </c>
      <c r="F7741" s="15">
        <f>COUNTIF(tData[BezoekLangStart],"&lt;"&amp;($A7741+1/24))-COUNTIF(tData[BezoekLangEind],"&lt;="&amp;$A7741)</f>
        <v/>
      </c>
      <c r="G7741" s="15">
        <f>IF($D7741=1,$B7741*100+$C7741,-1)</f>
        <v/>
      </c>
      <c r="H7741" s="15">
        <f>IF($D7741=1,$B7741,-1)</f>
        <v/>
      </c>
      <c r="I7741" s="15">
        <f>IF($D7741=1,$C7741,-1)</f>
        <v/>
      </c>
    </row>
    <row r="7742">
      <c r="A7742" s="33" t="n">
        <v>45614.45833333334</v>
      </c>
      <c r="B7742" s="15">
        <f>WEEKDAY($A7742,2)</f>
        <v/>
      </c>
      <c r="C7742" s="15">
        <f>HOUR($A7742)</f>
        <v/>
      </c>
      <c r="D7742" s="15">
        <f>IF(AND($A7742&gt;=Instellingen!$B$6,$A7742&lt;Instellingen!$B$7),1,0)</f>
        <v/>
      </c>
      <c r="E7742" s="15">
        <f>COUNTIF(tData[BezoekStart],"&lt;"&amp;($A7742+1/24))-COUNTIF(tData[BezoekEind],"&lt;="&amp;$A7742)</f>
        <v/>
      </c>
      <c r="F7742" s="15">
        <f>COUNTIF(tData[BezoekLangStart],"&lt;"&amp;($A7742+1/24))-COUNTIF(tData[BezoekLangEind],"&lt;="&amp;$A7742)</f>
        <v/>
      </c>
      <c r="G7742" s="15">
        <f>IF($D7742=1,$B7742*100+$C7742,-1)</f>
        <v/>
      </c>
      <c r="H7742" s="15">
        <f>IF($D7742=1,$B7742,-1)</f>
        <v/>
      </c>
      <c r="I7742" s="15">
        <f>IF($D7742=1,$C7742,-1)</f>
        <v/>
      </c>
    </row>
    <row r="7743">
      <c r="A7743" s="33" t="n">
        <v>45614.5</v>
      </c>
      <c r="B7743" s="15">
        <f>WEEKDAY($A7743,2)</f>
        <v/>
      </c>
      <c r="C7743" s="15">
        <f>HOUR($A7743)</f>
        <v/>
      </c>
      <c r="D7743" s="15">
        <f>IF(AND($A7743&gt;=Instellingen!$B$6,$A7743&lt;Instellingen!$B$7),1,0)</f>
        <v/>
      </c>
      <c r="E7743" s="15">
        <f>COUNTIF(tData[BezoekStart],"&lt;"&amp;($A7743+1/24))-COUNTIF(tData[BezoekEind],"&lt;="&amp;$A7743)</f>
        <v/>
      </c>
      <c r="F7743" s="15">
        <f>COUNTIF(tData[BezoekLangStart],"&lt;"&amp;($A7743+1/24))-COUNTIF(tData[BezoekLangEind],"&lt;="&amp;$A7743)</f>
        <v/>
      </c>
      <c r="G7743" s="15">
        <f>IF($D7743=1,$B7743*100+$C7743,-1)</f>
        <v/>
      </c>
      <c r="H7743" s="15">
        <f>IF($D7743=1,$B7743,-1)</f>
        <v/>
      </c>
      <c r="I7743" s="15">
        <f>IF($D7743=1,$C7743,-1)</f>
        <v/>
      </c>
    </row>
    <row r="7744">
      <c r="A7744" s="33" t="n">
        <v>45614.54166666666</v>
      </c>
      <c r="B7744" s="15">
        <f>WEEKDAY($A7744,2)</f>
        <v/>
      </c>
      <c r="C7744" s="15">
        <f>HOUR($A7744)</f>
        <v/>
      </c>
      <c r="D7744" s="15">
        <f>IF(AND($A7744&gt;=Instellingen!$B$6,$A7744&lt;Instellingen!$B$7),1,0)</f>
        <v/>
      </c>
      <c r="E7744" s="15">
        <f>COUNTIF(tData[BezoekStart],"&lt;"&amp;($A7744+1/24))-COUNTIF(tData[BezoekEind],"&lt;="&amp;$A7744)</f>
        <v/>
      </c>
      <c r="F7744" s="15">
        <f>COUNTIF(tData[BezoekLangStart],"&lt;"&amp;($A7744+1/24))-COUNTIF(tData[BezoekLangEind],"&lt;="&amp;$A7744)</f>
        <v/>
      </c>
      <c r="G7744" s="15">
        <f>IF($D7744=1,$B7744*100+$C7744,-1)</f>
        <v/>
      </c>
      <c r="H7744" s="15">
        <f>IF($D7744=1,$B7744,-1)</f>
        <v/>
      </c>
      <c r="I7744" s="15">
        <f>IF($D7744=1,$C7744,-1)</f>
        <v/>
      </c>
    </row>
    <row r="7745">
      <c r="A7745" s="33" t="n">
        <v>45614.58333333334</v>
      </c>
      <c r="B7745" s="15">
        <f>WEEKDAY($A7745,2)</f>
        <v/>
      </c>
      <c r="C7745" s="15">
        <f>HOUR($A7745)</f>
        <v/>
      </c>
      <c r="D7745" s="15">
        <f>IF(AND($A7745&gt;=Instellingen!$B$6,$A7745&lt;Instellingen!$B$7),1,0)</f>
        <v/>
      </c>
      <c r="E7745" s="15">
        <f>COUNTIF(tData[BezoekStart],"&lt;"&amp;($A7745+1/24))-COUNTIF(tData[BezoekEind],"&lt;="&amp;$A7745)</f>
        <v/>
      </c>
      <c r="F7745" s="15">
        <f>COUNTIF(tData[BezoekLangStart],"&lt;"&amp;($A7745+1/24))-COUNTIF(tData[BezoekLangEind],"&lt;="&amp;$A7745)</f>
        <v/>
      </c>
      <c r="G7745" s="15">
        <f>IF($D7745=1,$B7745*100+$C7745,-1)</f>
        <v/>
      </c>
      <c r="H7745" s="15">
        <f>IF($D7745=1,$B7745,-1)</f>
        <v/>
      </c>
      <c r="I7745" s="15">
        <f>IF($D7745=1,$C7745,-1)</f>
        <v/>
      </c>
    </row>
    <row r="7746">
      <c r="A7746" s="33" t="n">
        <v>45614.625</v>
      </c>
      <c r="B7746" s="15">
        <f>WEEKDAY($A7746,2)</f>
        <v/>
      </c>
      <c r="C7746" s="15">
        <f>HOUR($A7746)</f>
        <v/>
      </c>
      <c r="D7746" s="15">
        <f>IF(AND($A7746&gt;=Instellingen!$B$6,$A7746&lt;Instellingen!$B$7),1,0)</f>
        <v/>
      </c>
      <c r="E7746" s="15">
        <f>COUNTIF(tData[BezoekStart],"&lt;"&amp;($A7746+1/24))-COUNTIF(tData[BezoekEind],"&lt;="&amp;$A7746)</f>
        <v/>
      </c>
      <c r="F7746" s="15">
        <f>COUNTIF(tData[BezoekLangStart],"&lt;"&amp;($A7746+1/24))-COUNTIF(tData[BezoekLangEind],"&lt;="&amp;$A7746)</f>
        <v/>
      </c>
      <c r="G7746" s="15">
        <f>IF($D7746=1,$B7746*100+$C7746,-1)</f>
        <v/>
      </c>
      <c r="H7746" s="15">
        <f>IF($D7746=1,$B7746,-1)</f>
        <v/>
      </c>
      <c r="I7746" s="15">
        <f>IF($D7746=1,$C7746,-1)</f>
        <v/>
      </c>
    </row>
    <row r="7747">
      <c r="A7747" s="33" t="n">
        <v>45614.66666666666</v>
      </c>
      <c r="B7747" s="15">
        <f>WEEKDAY($A7747,2)</f>
        <v/>
      </c>
      <c r="C7747" s="15">
        <f>HOUR($A7747)</f>
        <v/>
      </c>
      <c r="D7747" s="15">
        <f>IF(AND($A7747&gt;=Instellingen!$B$6,$A7747&lt;Instellingen!$B$7),1,0)</f>
        <v/>
      </c>
      <c r="E7747" s="15">
        <f>COUNTIF(tData[BezoekStart],"&lt;"&amp;($A7747+1/24))-COUNTIF(tData[BezoekEind],"&lt;="&amp;$A7747)</f>
        <v/>
      </c>
      <c r="F7747" s="15">
        <f>COUNTIF(tData[BezoekLangStart],"&lt;"&amp;($A7747+1/24))-COUNTIF(tData[BezoekLangEind],"&lt;="&amp;$A7747)</f>
        <v/>
      </c>
      <c r="G7747" s="15">
        <f>IF($D7747=1,$B7747*100+$C7747,-1)</f>
        <v/>
      </c>
      <c r="H7747" s="15">
        <f>IF($D7747=1,$B7747,-1)</f>
        <v/>
      </c>
      <c r="I7747" s="15">
        <f>IF($D7747=1,$C7747,-1)</f>
        <v/>
      </c>
    </row>
    <row r="7748">
      <c r="A7748" s="33" t="n">
        <v>45614.70833333334</v>
      </c>
      <c r="B7748" s="15">
        <f>WEEKDAY($A7748,2)</f>
        <v/>
      </c>
      <c r="C7748" s="15">
        <f>HOUR($A7748)</f>
        <v/>
      </c>
      <c r="D7748" s="15">
        <f>IF(AND($A7748&gt;=Instellingen!$B$6,$A7748&lt;Instellingen!$B$7),1,0)</f>
        <v/>
      </c>
      <c r="E7748" s="15">
        <f>COUNTIF(tData[BezoekStart],"&lt;"&amp;($A7748+1/24))-COUNTIF(tData[BezoekEind],"&lt;="&amp;$A7748)</f>
        <v/>
      </c>
      <c r="F7748" s="15">
        <f>COUNTIF(tData[BezoekLangStart],"&lt;"&amp;($A7748+1/24))-COUNTIF(tData[BezoekLangEind],"&lt;="&amp;$A7748)</f>
        <v/>
      </c>
      <c r="G7748" s="15">
        <f>IF($D7748=1,$B7748*100+$C7748,-1)</f>
        <v/>
      </c>
      <c r="H7748" s="15">
        <f>IF($D7748=1,$B7748,-1)</f>
        <v/>
      </c>
      <c r="I7748" s="15">
        <f>IF($D7748=1,$C7748,-1)</f>
        <v/>
      </c>
    </row>
    <row r="7749">
      <c r="A7749" s="33" t="n">
        <v>45614.75</v>
      </c>
      <c r="B7749" s="15">
        <f>WEEKDAY($A7749,2)</f>
        <v/>
      </c>
      <c r="C7749" s="15">
        <f>HOUR($A7749)</f>
        <v/>
      </c>
      <c r="D7749" s="15">
        <f>IF(AND($A7749&gt;=Instellingen!$B$6,$A7749&lt;Instellingen!$B$7),1,0)</f>
        <v/>
      </c>
      <c r="E7749" s="15">
        <f>COUNTIF(tData[BezoekStart],"&lt;"&amp;($A7749+1/24))-COUNTIF(tData[BezoekEind],"&lt;="&amp;$A7749)</f>
        <v/>
      </c>
      <c r="F7749" s="15">
        <f>COUNTIF(tData[BezoekLangStart],"&lt;"&amp;($A7749+1/24))-COUNTIF(tData[BezoekLangEind],"&lt;="&amp;$A7749)</f>
        <v/>
      </c>
      <c r="G7749" s="15">
        <f>IF($D7749=1,$B7749*100+$C7749,-1)</f>
        <v/>
      </c>
      <c r="H7749" s="15">
        <f>IF($D7749=1,$B7749,-1)</f>
        <v/>
      </c>
      <c r="I7749" s="15">
        <f>IF($D7749=1,$C7749,-1)</f>
        <v/>
      </c>
    </row>
    <row r="7750">
      <c r="A7750" s="33" t="n">
        <v>45614.79166666666</v>
      </c>
      <c r="B7750" s="15">
        <f>WEEKDAY($A7750,2)</f>
        <v/>
      </c>
      <c r="C7750" s="15">
        <f>HOUR($A7750)</f>
        <v/>
      </c>
      <c r="D7750" s="15">
        <f>IF(AND($A7750&gt;=Instellingen!$B$6,$A7750&lt;Instellingen!$B$7),1,0)</f>
        <v/>
      </c>
      <c r="E7750" s="15">
        <f>COUNTIF(tData[BezoekStart],"&lt;"&amp;($A7750+1/24))-COUNTIF(tData[BezoekEind],"&lt;="&amp;$A7750)</f>
        <v/>
      </c>
      <c r="F7750" s="15">
        <f>COUNTIF(tData[BezoekLangStart],"&lt;"&amp;($A7750+1/24))-COUNTIF(tData[BezoekLangEind],"&lt;="&amp;$A7750)</f>
        <v/>
      </c>
      <c r="G7750" s="15">
        <f>IF($D7750=1,$B7750*100+$C7750,-1)</f>
        <v/>
      </c>
      <c r="H7750" s="15">
        <f>IF($D7750=1,$B7750,-1)</f>
        <v/>
      </c>
      <c r="I7750" s="15">
        <f>IF($D7750=1,$C7750,-1)</f>
        <v/>
      </c>
    </row>
    <row r="7751">
      <c r="A7751" s="33" t="n">
        <v>45614.83333333334</v>
      </c>
      <c r="B7751" s="15">
        <f>WEEKDAY($A7751,2)</f>
        <v/>
      </c>
      <c r="C7751" s="15">
        <f>HOUR($A7751)</f>
        <v/>
      </c>
      <c r="D7751" s="15">
        <f>IF(AND($A7751&gt;=Instellingen!$B$6,$A7751&lt;Instellingen!$B$7),1,0)</f>
        <v/>
      </c>
      <c r="E7751" s="15">
        <f>COUNTIF(tData[BezoekStart],"&lt;"&amp;($A7751+1/24))-COUNTIF(tData[BezoekEind],"&lt;="&amp;$A7751)</f>
        <v/>
      </c>
      <c r="F7751" s="15">
        <f>COUNTIF(tData[BezoekLangStart],"&lt;"&amp;($A7751+1/24))-COUNTIF(tData[BezoekLangEind],"&lt;="&amp;$A7751)</f>
        <v/>
      </c>
      <c r="G7751" s="15">
        <f>IF($D7751=1,$B7751*100+$C7751,-1)</f>
        <v/>
      </c>
      <c r="H7751" s="15">
        <f>IF($D7751=1,$B7751,-1)</f>
        <v/>
      </c>
      <c r="I7751" s="15">
        <f>IF($D7751=1,$C7751,-1)</f>
        <v/>
      </c>
    </row>
    <row r="7752">
      <c r="A7752" s="33" t="n">
        <v>45614.875</v>
      </c>
      <c r="B7752" s="15">
        <f>WEEKDAY($A7752,2)</f>
        <v/>
      </c>
      <c r="C7752" s="15">
        <f>HOUR($A7752)</f>
        <v/>
      </c>
      <c r="D7752" s="15">
        <f>IF(AND($A7752&gt;=Instellingen!$B$6,$A7752&lt;Instellingen!$B$7),1,0)</f>
        <v/>
      </c>
      <c r="E7752" s="15">
        <f>COUNTIF(tData[BezoekStart],"&lt;"&amp;($A7752+1/24))-COUNTIF(tData[BezoekEind],"&lt;="&amp;$A7752)</f>
        <v/>
      </c>
      <c r="F7752" s="15">
        <f>COUNTIF(tData[BezoekLangStart],"&lt;"&amp;($A7752+1/24))-COUNTIF(tData[BezoekLangEind],"&lt;="&amp;$A7752)</f>
        <v/>
      </c>
      <c r="G7752" s="15">
        <f>IF($D7752=1,$B7752*100+$C7752,-1)</f>
        <v/>
      </c>
      <c r="H7752" s="15">
        <f>IF($D7752=1,$B7752,-1)</f>
        <v/>
      </c>
      <c r="I7752" s="15">
        <f>IF($D7752=1,$C7752,-1)</f>
        <v/>
      </c>
    </row>
    <row r="7753">
      <c r="A7753" s="33" t="n">
        <v>45614.91666666666</v>
      </c>
      <c r="B7753" s="15">
        <f>WEEKDAY($A7753,2)</f>
        <v/>
      </c>
      <c r="C7753" s="15">
        <f>HOUR($A7753)</f>
        <v/>
      </c>
      <c r="D7753" s="15">
        <f>IF(AND($A7753&gt;=Instellingen!$B$6,$A7753&lt;Instellingen!$B$7),1,0)</f>
        <v/>
      </c>
      <c r="E7753" s="15">
        <f>COUNTIF(tData[BezoekStart],"&lt;"&amp;($A7753+1/24))-COUNTIF(tData[BezoekEind],"&lt;="&amp;$A7753)</f>
        <v/>
      </c>
      <c r="F7753" s="15">
        <f>COUNTIF(tData[BezoekLangStart],"&lt;"&amp;($A7753+1/24))-COUNTIF(tData[BezoekLangEind],"&lt;="&amp;$A7753)</f>
        <v/>
      </c>
      <c r="G7753" s="15">
        <f>IF($D7753=1,$B7753*100+$C7753,-1)</f>
        <v/>
      </c>
      <c r="H7753" s="15">
        <f>IF($D7753=1,$B7753,-1)</f>
        <v/>
      </c>
      <c r="I7753" s="15">
        <f>IF($D7753=1,$C7753,-1)</f>
        <v/>
      </c>
    </row>
    <row r="7754">
      <c r="A7754" s="33" t="n">
        <v>45614.95833333334</v>
      </c>
      <c r="B7754" s="15">
        <f>WEEKDAY($A7754,2)</f>
        <v/>
      </c>
      <c r="C7754" s="15">
        <f>HOUR($A7754)</f>
        <v/>
      </c>
      <c r="D7754" s="15">
        <f>IF(AND($A7754&gt;=Instellingen!$B$6,$A7754&lt;Instellingen!$B$7),1,0)</f>
        <v/>
      </c>
      <c r="E7754" s="15">
        <f>COUNTIF(tData[BezoekStart],"&lt;"&amp;($A7754+1/24))-COUNTIF(tData[BezoekEind],"&lt;="&amp;$A7754)</f>
        <v/>
      </c>
      <c r="F7754" s="15">
        <f>COUNTIF(tData[BezoekLangStart],"&lt;"&amp;($A7754+1/24))-COUNTIF(tData[BezoekLangEind],"&lt;="&amp;$A7754)</f>
        <v/>
      </c>
      <c r="G7754" s="15">
        <f>IF($D7754=1,$B7754*100+$C7754,-1)</f>
        <v/>
      </c>
      <c r="H7754" s="15">
        <f>IF($D7754=1,$B7754,-1)</f>
        <v/>
      </c>
      <c r="I7754" s="15">
        <f>IF($D7754=1,$C7754,-1)</f>
        <v/>
      </c>
    </row>
    <row r="7755">
      <c r="A7755" s="33" t="n">
        <v>45615</v>
      </c>
      <c r="B7755" s="15">
        <f>WEEKDAY($A7755,2)</f>
        <v/>
      </c>
      <c r="C7755" s="15">
        <f>HOUR($A7755)</f>
        <v/>
      </c>
      <c r="D7755" s="15">
        <f>IF(AND($A7755&gt;=Instellingen!$B$6,$A7755&lt;Instellingen!$B$7),1,0)</f>
        <v/>
      </c>
      <c r="E7755" s="15">
        <f>COUNTIF(tData[BezoekStart],"&lt;"&amp;($A7755+1/24))-COUNTIF(tData[BezoekEind],"&lt;="&amp;$A7755)</f>
        <v/>
      </c>
      <c r="F7755" s="15">
        <f>COUNTIF(tData[BezoekLangStart],"&lt;"&amp;($A7755+1/24))-COUNTIF(tData[BezoekLangEind],"&lt;="&amp;$A7755)</f>
        <v/>
      </c>
      <c r="G7755" s="15">
        <f>IF($D7755=1,$B7755*100+$C7755,-1)</f>
        <v/>
      </c>
      <c r="H7755" s="15">
        <f>IF($D7755=1,$B7755,-1)</f>
        <v/>
      </c>
      <c r="I7755" s="15">
        <f>IF($D7755=1,$C7755,-1)</f>
        <v/>
      </c>
    </row>
    <row r="7756">
      <c r="A7756" s="33" t="n">
        <v>45615.04166666666</v>
      </c>
      <c r="B7756" s="15">
        <f>WEEKDAY($A7756,2)</f>
        <v/>
      </c>
      <c r="C7756" s="15">
        <f>HOUR($A7756)</f>
        <v/>
      </c>
      <c r="D7756" s="15">
        <f>IF(AND($A7756&gt;=Instellingen!$B$6,$A7756&lt;Instellingen!$B$7),1,0)</f>
        <v/>
      </c>
      <c r="E7756" s="15">
        <f>COUNTIF(tData[BezoekStart],"&lt;"&amp;($A7756+1/24))-COUNTIF(tData[BezoekEind],"&lt;="&amp;$A7756)</f>
        <v/>
      </c>
      <c r="F7756" s="15">
        <f>COUNTIF(tData[BezoekLangStart],"&lt;"&amp;($A7756+1/24))-COUNTIF(tData[BezoekLangEind],"&lt;="&amp;$A7756)</f>
        <v/>
      </c>
      <c r="G7756" s="15">
        <f>IF($D7756=1,$B7756*100+$C7756,-1)</f>
        <v/>
      </c>
      <c r="H7756" s="15">
        <f>IF($D7756=1,$B7756,-1)</f>
        <v/>
      </c>
      <c r="I7756" s="15">
        <f>IF($D7756=1,$C7756,-1)</f>
        <v/>
      </c>
    </row>
    <row r="7757">
      <c r="A7757" s="33" t="n">
        <v>45615.08333333334</v>
      </c>
      <c r="B7757" s="15">
        <f>WEEKDAY($A7757,2)</f>
        <v/>
      </c>
      <c r="C7757" s="15">
        <f>HOUR($A7757)</f>
        <v/>
      </c>
      <c r="D7757" s="15">
        <f>IF(AND($A7757&gt;=Instellingen!$B$6,$A7757&lt;Instellingen!$B$7),1,0)</f>
        <v/>
      </c>
      <c r="E7757" s="15">
        <f>COUNTIF(tData[BezoekStart],"&lt;"&amp;($A7757+1/24))-COUNTIF(tData[BezoekEind],"&lt;="&amp;$A7757)</f>
        <v/>
      </c>
      <c r="F7757" s="15">
        <f>COUNTIF(tData[BezoekLangStart],"&lt;"&amp;($A7757+1/24))-COUNTIF(tData[BezoekLangEind],"&lt;="&amp;$A7757)</f>
        <v/>
      </c>
      <c r="G7757" s="15">
        <f>IF($D7757=1,$B7757*100+$C7757,-1)</f>
        <v/>
      </c>
      <c r="H7757" s="15">
        <f>IF($D7757=1,$B7757,-1)</f>
        <v/>
      </c>
      <c r="I7757" s="15">
        <f>IF($D7757=1,$C7757,-1)</f>
        <v/>
      </c>
    </row>
    <row r="7758">
      <c r="A7758" s="33" t="n">
        <v>45615.125</v>
      </c>
      <c r="B7758" s="15">
        <f>WEEKDAY($A7758,2)</f>
        <v/>
      </c>
      <c r="C7758" s="15">
        <f>HOUR($A7758)</f>
        <v/>
      </c>
      <c r="D7758" s="15">
        <f>IF(AND($A7758&gt;=Instellingen!$B$6,$A7758&lt;Instellingen!$B$7),1,0)</f>
        <v/>
      </c>
      <c r="E7758" s="15">
        <f>COUNTIF(tData[BezoekStart],"&lt;"&amp;($A7758+1/24))-COUNTIF(tData[BezoekEind],"&lt;="&amp;$A7758)</f>
        <v/>
      </c>
      <c r="F7758" s="15">
        <f>COUNTIF(tData[BezoekLangStart],"&lt;"&amp;($A7758+1/24))-COUNTIF(tData[BezoekLangEind],"&lt;="&amp;$A7758)</f>
        <v/>
      </c>
      <c r="G7758" s="15">
        <f>IF($D7758=1,$B7758*100+$C7758,-1)</f>
        <v/>
      </c>
      <c r="H7758" s="15">
        <f>IF($D7758=1,$B7758,-1)</f>
        <v/>
      </c>
      <c r="I7758" s="15">
        <f>IF($D7758=1,$C7758,-1)</f>
        <v/>
      </c>
    </row>
    <row r="7759">
      <c r="A7759" s="33" t="n">
        <v>45615.16666666666</v>
      </c>
      <c r="B7759" s="15">
        <f>WEEKDAY($A7759,2)</f>
        <v/>
      </c>
      <c r="C7759" s="15">
        <f>HOUR($A7759)</f>
        <v/>
      </c>
      <c r="D7759" s="15">
        <f>IF(AND($A7759&gt;=Instellingen!$B$6,$A7759&lt;Instellingen!$B$7),1,0)</f>
        <v/>
      </c>
      <c r="E7759" s="15">
        <f>COUNTIF(tData[BezoekStart],"&lt;"&amp;($A7759+1/24))-COUNTIF(tData[BezoekEind],"&lt;="&amp;$A7759)</f>
        <v/>
      </c>
      <c r="F7759" s="15">
        <f>COUNTIF(tData[BezoekLangStart],"&lt;"&amp;($A7759+1/24))-COUNTIF(tData[BezoekLangEind],"&lt;="&amp;$A7759)</f>
        <v/>
      </c>
      <c r="G7759" s="15">
        <f>IF($D7759=1,$B7759*100+$C7759,-1)</f>
        <v/>
      </c>
      <c r="H7759" s="15">
        <f>IF($D7759=1,$B7759,-1)</f>
        <v/>
      </c>
      <c r="I7759" s="15">
        <f>IF($D7759=1,$C7759,-1)</f>
        <v/>
      </c>
    </row>
    <row r="7760">
      <c r="A7760" s="33" t="n">
        <v>45615.20833333334</v>
      </c>
      <c r="B7760" s="15">
        <f>WEEKDAY($A7760,2)</f>
        <v/>
      </c>
      <c r="C7760" s="15">
        <f>HOUR($A7760)</f>
        <v/>
      </c>
      <c r="D7760" s="15">
        <f>IF(AND($A7760&gt;=Instellingen!$B$6,$A7760&lt;Instellingen!$B$7),1,0)</f>
        <v/>
      </c>
      <c r="E7760" s="15">
        <f>COUNTIF(tData[BezoekStart],"&lt;"&amp;($A7760+1/24))-COUNTIF(tData[BezoekEind],"&lt;="&amp;$A7760)</f>
        <v/>
      </c>
      <c r="F7760" s="15">
        <f>COUNTIF(tData[BezoekLangStart],"&lt;"&amp;($A7760+1/24))-COUNTIF(tData[BezoekLangEind],"&lt;="&amp;$A7760)</f>
        <v/>
      </c>
      <c r="G7760" s="15">
        <f>IF($D7760=1,$B7760*100+$C7760,-1)</f>
        <v/>
      </c>
      <c r="H7760" s="15">
        <f>IF($D7760=1,$B7760,-1)</f>
        <v/>
      </c>
      <c r="I7760" s="15">
        <f>IF($D7760=1,$C7760,-1)</f>
        <v/>
      </c>
    </row>
    <row r="7761">
      <c r="A7761" s="33" t="n">
        <v>45615.25</v>
      </c>
      <c r="B7761" s="15">
        <f>WEEKDAY($A7761,2)</f>
        <v/>
      </c>
      <c r="C7761" s="15">
        <f>HOUR($A7761)</f>
        <v/>
      </c>
      <c r="D7761" s="15">
        <f>IF(AND($A7761&gt;=Instellingen!$B$6,$A7761&lt;Instellingen!$B$7),1,0)</f>
        <v/>
      </c>
      <c r="E7761" s="15">
        <f>COUNTIF(tData[BezoekStart],"&lt;"&amp;($A7761+1/24))-COUNTIF(tData[BezoekEind],"&lt;="&amp;$A7761)</f>
        <v/>
      </c>
      <c r="F7761" s="15">
        <f>COUNTIF(tData[BezoekLangStart],"&lt;"&amp;($A7761+1/24))-COUNTIF(tData[BezoekLangEind],"&lt;="&amp;$A7761)</f>
        <v/>
      </c>
      <c r="G7761" s="15">
        <f>IF($D7761=1,$B7761*100+$C7761,-1)</f>
        <v/>
      </c>
      <c r="H7761" s="15">
        <f>IF($D7761=1,$B7761,-1)</f>
        <v/>
      </c>
      <c r="I7761" s="15">
        <f>IF($D7761=1,$C7761,-1)</f>
        <v/>
      </c>
    </row>
    <row r="7762">
      <c r="A7762" s="33" t="n">
        <v>45615.29166666666</v>
      </c>
      <c r="B7762" s="15">
        <f>WEEKDAY($A7762,2)</f>
        <v/>
      </c>
      <c r="C7762" s="15">
        <f>HOUR($A7762)</f>
        <v/>
      </c>
      <c r="D7762" s="15">
        <f>IF(AND($A7762&gt;=Instellingen!$B$6,$A7762&lt;Instellingen!$B$7),1,0)</f>
        <v/>
      </c>
      <c r="E7762" s="15">
        <f>COUNTIF(tData[BezoekStart],"&lt;"&amp;($A7762+1/24))-COUNTIF(tData[BezoekEind],"&lt;="&amp;$A7762)</f>
        <v/>
      </c>
      <c r="F7762" s="15">
        <f>COUNTIF(tData[BezoekLangStart],"&lt;"&amp;($A7762+1/24))-COUNTIF(tData[BezoekLangEind],"&lt;="&amp;$A7762)</f>
        <v/>
      </c>
      <c r="G7762" s="15">
        <f>IF($D7762=1,$B7762*100+$C7762,-1)</f>
        <v/>
      </c>
      <c r="H7762" s="15">
        <f>IF($D7762=1,$B7762,-1)</f>
        <v/>
      </c>
      <c r="I7762" s="15">
        <f>IF($D7762=1,$C7762,-1)</f>
        <v/>
      </c>
    </row>
    <row r="7763">
      <c r="A7763" s="33" t="n">
        <v>45615.33333333334</v>
      </c>
      <c r="B7763" s="15">
        <f>WEEKDAY($A7763,2)</f>
        <v/>
      </c>
      <c r="C7763" s="15">
        <f>HOUR($A7763)</f>
        <v/>
      </c>
      <c r="D7763" s="15">
        <f>IF(AND($A7763&gt;=Instellingen!$B$6,$A7763&lt;Instellingen!$B$7),1,0)</f>
        <v/>
      </c>
      <c r="E7763" s="15">
        <f>COUNTIF(tData[BezoekStart],"&lt;"&amp;($A7763+1/24))-COUNTIF(tData[BezoekEind],"&lt;="&amp;$A7763)</f>
        <v/>
      </c>
      <c r="F7763" s="15">
        <f>COUNTIF(tData[BezoekLangStart],"&lt;"&amp;($A7763+1/24))-COUNTIF(tData[BezoekLangEind],"&lt;="&amp;$A7763)</f>
        <v/>
      </c>
      <c r="G7763" s="15">
        <f>IF($D7763=1,$B7763*100+$C7763,-1)</f>
        <v/>
      </c>
      <c r="H7763" s="15">
        <f>IF($D7763=1,$B7763,-1)</f>
        <v/>
      </c>
      <c r="I7763" s="15">
        <f>IF($D7763=1,$C7763,-1)</f>
        <v/>
      </c>
    </row>
    <row r="7764">
      <c r="A7764" s="33" t="n">
        <v>45615.375</v>
      </c>
      <c r="B7764" s="15">
        <f>WEEKDAY($A7764,2)</f>
        <v/>
      </c>
      <c r="C7764" s="15">
        <f>HOUR($A7764)</f>
        <v/>
      </c>
      <c r="D7764" s="15">
        <f>IF(AND($A7764&gt;=Instellingen!$B$6,$A7764&lt;Instellingen!$B$7),1,0)</f>
        <v/>
      </c>
      <c r="E7764" s="15">
        <f>COUNTIF(tData[BezoekStart],"&lt;"&amp;($A7764+1/24))-COUNTIF(tData[BezoekEind],"&lt;="&amp;$A7764)</f>
        <v/>
      </c>
      <c r="F7764" s="15">
        <f>COUNTIF(tData[BezoekLangStart],"&lt;"&amp;($A7764+1/24))-COUNTIF(tData[BezoekLangEind],"&lt;="&amp;$A7764)</f>
        <v/>
      </c>
      <c r="G7764" s="15">
        <f>IF($D7764=1,$B7764*100+$C7764,-1)</f>
        <v/>
      </c>
      <c r="H7764" s="15">
        <f>IF($D7764=1,$B7764,-1)</f>
        <v/>
      </c>
      <c r="I7764" s="15">
        <f>IF($D7764=1,$C7764,-1)</f>
        <v/>
      </c>
    </row>
    <row r="7765">
      <c r="A7765" s="33" t="n">
        <v>45615.41666666666</v>
      </c>
      <c r="B7765" s="15">
        <f>WEEKDAY($A7765,2)</f>
        <v/>
      </c>
      <c r="C7765" s="15">
        <f>HOUR($A7765)</f>
        <v/>
      </c>
      <c r="D7765" s="15">
        <f>IF(AND($A7765&gt;=Instellingen!$B$6,$A7765&lt;Instellingen!$B$7),1,0)</f>
        <v/>
      </c>
      <c r="E7765" s="15">
        <f>COUNTIF(tData[BezoekStart],"&lt;"&amp;($A7765+1/24))-COUNTIF(tData[BezoekEind],"&lt;="&amp;$A7765)</f>
        <v/>
      </c>
      <c r="F7765" s="15">
        <f>COUNTIF(tData[BezoekLangStart],"&lt;"&amp;($A7765+1/24))-COUNTIF(tData[BezoekLangEind],"&lt;="&amp;$A7765)</f>
        <v/>
      </c>
      <c r="G7765" s="15">
        <f>IF($D7765=1,$B7765*100+$C7765,-1)</f>
        <v/>
      </c>
      <c r="H7765" s="15">
        <f>IF($D7765=1,$B7765,-1)</f>
        <v/>
      </c>
      <c r="I7765" s="15">
        <f>IF($D7765=1,$C7765,-1)</f>
        <v/>
      </c>
    </row>
    <row r="7766">
      <c r="A7766" s="33" t="n">
        <v>45615.45833333334</v>
      </c>
      <c r="B7766" s="15">
        <f>WEEKDAY($A7766,2)</f>
        <v/>
      </c>
      <c r="C7766" s="15">
        <f>HOUR($A7766)</f>
        <v/>
      </c>
      <c r="D7766" s="15">
        <f>IF(AND($A7766&gt;=Instellingen!$B$6,$A7766&lt;Instellingen!$B$7),1,0)</f>
        <v/>
      </c>
      <c r="E7766" s="15">
        <f>COUNTIF(tData[BezoekStart],"&lt;"&amp;($A7766+1/24))-COUNTIF(tData[BezoekEind],"&lt;="&amp;$A7766)</f>
        <v/>
      </c>
      <c r="F7766" s="15">
        <f>COUNTIF(tData[BezoekLangStart],"&lt;"&amp;($A7766+1/24))-COUNTIF(tData[BezoekLangEind],"&lt;="&amp;$A7766)</f>
        <v/>
      </c>
      <c r="G7766" s="15">
        <f>IF($D7766=1,$B7766*100+$C7766,-1)</f>
        <v/>
      </c>
      <c r="H7766" s="15">
        <f>IF($D7766=1,$B7766,-1)</f>
        <v/>
      </c>
      <c r="I7766" s="15">
        <f>IF($D7766=1,$C7766,-1)</f>
        <v/>
      </c>
    </row>
    <row r="7767">
      <c r="A7767" s="33" t="n">
        <v>45615.5</v>
      </c>
      <c r="B7767" s="15">
        <f>WEEKDAY($A7767,2)</f>
        <v/>
      </c>
      <c r="C7767" s="15">
        <f>HOUR($A7767)</f>
        <v/>
      </c>
      <c r="D7767" s="15">
        <f>IF(AND($A7767&gt;=Instellingen!$B$6,$A7767&lt;Instellingen!$B$7),1,0)</f>
        <v/>
      </c>
      <c r="E7767" s="15">
        <f>COUNTIF(tData[BezoekStart],"&lt;"&amp;($A7767+1/24))-COUNTIF(tData[BezoekEind],"&lt;="&amp;$A7767)</f>
        <v/>
      </c>
      <c r="F7767" s="15">
        <f>COUNTIF(tData[BezoekLangStart],"&lt;"&amp;($A7767+1/24))-COUNTIF(tData[BezoekLangEind],"&lt;="&amp;$A7767)</f>
        <v/>
      </c>
      <c r="G7767" s="15">
        <f>IF($D7767=1,$B7767*100+$C7767,-1)</f>
        <v/>
      </c>
      <c r="H7767" s="15">
        <f>IF($D7767=1,$B7767,-1)</f>
        <v/>
      </c>
      <c r="I7767" s="15">
        <f>IF($D7767=1,$C7767,-1)</f>
        <v/>
      </c>
    </row>
    <row r="7768">
      <c r="A7768" s="33" t="n">
        <v>45615.54166666666</v>
      </c>
      <c r="B7768" s="15">
        <f>WEEKDAY($A7768,2)</f>
        <v/>
      </c>
      <c r="C7768" s="15">
        <f>HOUR($A7768)</f>
        <v/>
      </c>
      <c r="D7768" s="15">
        <f>IF(AND($A7768&gt;=Instellingen!$B$6,$A7768&lt;Instellingen!$B$7),1,0)</f>
        <v/>
      </c>
      <c r="E7768" s="15">
        <f>COUNTIF(tData[BezoekStart],"&lt;"&amp;($A7768+1/24))-COUNTIF(tData[BezoekEind],"&lt;="&amp;$A7768)</f>
        <v/>
      </c>
      <c r="F7768" s="15">
        <f>COUNTIF(tData[BezoekLangStart],"&lt;"&amp;($A7768+1/24))-COUNTIF(tData[BezoekLangEind],"&lt;="&amp;$A7768)</f>
        <v/>
      </c>
      <c r="G7768" s="15">
        <f>IF($D7768=1,$B7768*100+$C7768,-1)</f>
        <v/>
      </c>
      <c r="H7768" s="15">
        <f>IF($D7768=1,$B7768,-1)</f>
        <v/>
      </c>
      <c r="I7768" s="15">
        <f>IF($D7768=1,$C7768,-1)</f>
        <v/>
      </c>
    </row>
    <row r="7769">
      <c r="A7769" s="33" t="n">
        <v>45615.58333333334</v>
      </c>
      <c r="B7769" s="15">
        <f>WEEKDAY($A7769,2)</f>
        <v/>
      </c>
      <c r="C7769" s="15">
        <f>HOUR($A7769)</f>
        <v/>
      </c>
      <c r="D7769" s="15">
        <f>IF(AND($A7769&gt;=Instellingen!$B$6,$A7769&lt;Instellingen!$B$7),1,0)</f>
        <v/>
      </c>
      <c r="E7769" s="15">
        <f>COUNTIF(tData[BezoekStart],"&lt;"&amp;($A7769+1/24))-COUNTIF(tData[BezoekEind],"&lt;="&amp;$A7769)</f>
        <v/>
      </c>
      <c r="F7769" s="15">
        <f>COUNTIF(tData[BezoekLangStart],"&lt;"&amp;($A7769+1/24))-COUNTIF(tData[BezoekLangEind],"&lt;="&amp;$A7769)</f>
        <v/>
      </c>
      <c r="G7769" s="15">
        <f>IF($D7769=1,$B7769*100+$C7769,-1)</f>
        <v/>
      </c>
      <c r="H7769" s="15">
        <f>IF($D7769=1,$B7769,-1)</f>
        <v/>
      </c>
      <c r="I7769" s="15">
        <f>IF($D7769=1,$C7769,-1)</f>
        <v/>
      </c>
    </row>
    <row r="7770">
      <c r="A7770" s="33" t="n">
        <v>45615.625</v>
      </c>
      <c r="B7770" s="15">
        <f>WEEKDAY($A7770,2)</f>
        <v/>
      </c>
      <c r="C7770" s="15">
        <f>HOUR($A7770)</f>
        <v/>
      </c>
      <c r="D7770" s="15">
        <f>IF(AND($A7770&gt;=Instellingen!$B$6,$A7770&lt;Instellingen!$B$7),1,0)</f>
        <v/>
      </c>
      <c r="E7770" s="15">
        <f>COUNTIF(tData[BezoekStart],"&lt;"&amp;($A7770+1/24))-COUNTIF(tData[BezoekEind],"&lt;="&amp;$A7770)</f>
        <v/>
      </c>
      <c r="F7770" s="15">
        <f>COUNTIF(tData[BezoekLangStart],"&lt;"&amp;($A7770+1/24))-COUNTIF(tData[BezoekLangEind],"&lt;="&amp;$A7770)</f>
        <v/>
      </c>
      <c r="G7770" s="15">
        <f>IF($D7770=1,$B7770*100+$C7770,-1)</f>
        <v/>
      </c>
      <c r="H7770" s="15">
        <f>IF($D7770=1,$B7770,-1)</f>
        <v/>
      </c>
      <c r="I7770" s="15">
        <f>IF($D7770=1,$C7770,-1)</f>
        <v/>
      </c>
    </row>
    <row r="7771">
      <c r="A7771" s="33" t="n">
        <v>45615.66666666666</v>
      </c>
      <c r="B7771" s="15">
        <f>WEEKDAY($A7771,2)</f>
        <v/>
      </c>
      <c r="C7771" s="15">
        <f>HOUR($A7771)</f>
        <v/>
      </c>
      <c r="D7771" s="15">
        <f>IF(AND($A7771&gt;=Instellingen!$B$6,$A7771&lt;Instellingen!$B$7),1,0)</f>
        <v/>
      </c>
      <c r="E7771" s="15">
        <f>COUNTIF(tData[BezoekStart],"&lt;"&amp;($A7771+1/24))-COUNTIF(tData[BezoekEind],"&lt;="&amp;$A7771)</f>
        <v/>
      </c>
      <c r="F7771" s="15">
        <f>COUNTIF(tData[BezoekLangStart],"&lt;"&amp;($A7771+1/24))-COUNTIF(tData[BezoekLangEind],"&lt;="&amp;$A7771)</f>
        <v/>
      </c>
      <c r="G7771" s="15">
        <f>IF($D7771=1,$B7771*100+$C7771,-1)</f>
        <v/>
      </c>
      <c r="H7771" s="15">
        <f>IF($D7771=1,$B7771,-1)</f>
        <v/>
      </c>
      <c r="I7771" s="15">
        <f>IF($D7771=1,$C7771,-1)</f>
        <v/>
      </c>
    </row>
    <row r="7772">
      <c r="A7772" s="33" t="n">
        <v>45615.70833333334</v>
      </c>
      <c r="B7772" s="15">
        <f>WEEKDAY($A7772,2)</f>
        <v/>
      </c>
      <c r="C7772" s="15">
        <f>HOUR($A7772)</f>
        <v/>
      </c>
      <c r="D7772" s="15">
        <f>IF(AND($A7772&gt;=Instellingen!$B$6,$A7772&lt;Instellingen!$B$7),1,0)</f>
        <v/>
      </c>
      <c r="E7772" s="15">
        <f>COUNTIF(tData[BezoekStart],"&lt;"&amp;($A7772+1/24))-COUNTIF(tData[BezoekEind],"&lt;="&amp;$A7772)</f>
        <v/>
      </c>
      <c r="F7772" s="15">
        <f>COUNTIF(tData[BezoekLangStart],"&lt;"&amp;($A7772+1/24))-COUNTIF(tData[BezoekLangEind],"&lt;="&amp;$A7772)</f>
        <v/>
      </c>
      <c r="G7772" s="15">
        <f>IF($D7772=1,$B7772*100+$C7772,-1)</f>
        <v/>
      </c>
      <c r="H7772" s="15">
        <f>IF($D7772=1,$B7772,-1)</f>
        <v/>
      </c>
      <c r="I7772" s="15">
        <f>IF($D7772=1,$C7772,-1)</f>
        <v/>
      </c>
    </row>
    <row r="7773">
      <c r="A7773" s="33" t="n">
        <v>45615.75</v>
      </c>
      <c r="B7773" s="15">
        <f>WEEKDAY($A7773,2)</f>
        <v/>
      </c>
      <c r="C7773" s="15">
        <f>HOUR($A7773)</f>
        <v/>
      </c>
      <c r="D7773" s="15">
        <f>IF(AND($A7773&gt;=Instellingen!$B$6,$A7773&lt;Instellingen!$B$7),1,0)</f>
        <v/>
      </c>
      <c r="E7773" s="15">
        <f>COUNTIF(tData[BezoekStart],"&lt;"&amp;($A7773+1/24))-COUNTIF(tData[BezoekEind],"&lt;="&amp;$A7773)</f>
        <v/>
      </c>
      <c r="F7773" s="15">
        <f>COUNTIF(tData[BezoekLangStart],"&lt;"&amp;($A7773+1/24))-COUNTIF(tData[BezoekLangEind],"&lt;="&amp;$A7773)</f>
        <v/>
      </c>
      <c r="G7773" s="15">
        <f>IF($D7773=1,$B7773*100+$C7773,-1)</f>
        <v/>
      </c>
      <c r="H7773" s="15">
        <f>IF($D7773=1,$B7773,-1)</f>
        <v/>
      </c>
      <c r="I7773" s="15">
        <f>IF($D7773=1,$C7773,-1)</f>
        <v/>
      </c>
    </row>
    <row r="7774">
      <c r="A7774" s="33" t="n">
        <v>45615.79166666666</v>
      </c>
      <c r="B7774" s="15">
        <f>WEEKDAY($A7774,2)</f>
        <v/>
      </c>
      <c r="C7774" s="15">
        <f>HOUR($A7774)</f>
        <v/>
      </c>
      <c r="D7774" s="15">
        <f>IF(AND($A7774&gt;=Instellingen!$B$6,$A7774&lt;Instellingen!$B$7),1,0)</f>
        <v/>
      </c>
      <c r="E7774" s="15">
        <f>COUNTIF(tData[BezoekStart],"&lt;"&amp;($A7774+1/24))-COUNTIF(tData[BezoekEind],"&lt;="&amp;$A7774)</f>
        <v/>
      </c>
      <c r="F7774" s="15">
        <f>COUNTIF(tData[BezoekLangStart],"&lt;"&amp;($A7774+1/24))-COUNTIF(tData[BezoekLangEind],"&lt;="&amp;$A7774)</f>
        <v/>
      </c>
      <c r="G7774" s="15">
        <f>IF($D7774=1,$B7774*100+$C7774,-1)</f>
        <v/>
      </c>
      <c r="H7774" s="15">
        <f>IF($D7774=1,$B7774,-1)</f>
        <v/>
      </c>
      <c r="I7774" s="15">
        <f>IF($D7774=1,$C7774,-1)</f>
        <v/>
      </c>
    </row>
    <row r="7775">
      <c r="A7775" s="33" t="n">
        <v>45615.83333333334</v>
      </c>
      <c r="B7775" s="15">
        <f>WEEKDAY($A7775,2)</f>
        <v/>
      </c>
      <c r="C7775" s="15">
        <f>HOUR($A7775)</f>
        <v/>
      </c>
      <c r="D7775" s="15">
        <f>IF(AND($A7775&gt;=Instellingen!$B$6,$A7775&lt;Instellingen!$B$7),1,0)</f>
        <v/>
      </c>
      <c r="E7775" s="15">
        <f>COUNTIF(tData[BezoekStart],"&lt;"&amp;($A7775+1/24))-COUNTIF(tData[BezoekEind],"&lt;="&amp;$A7775)</f>
        <v/>
      </c>
      <c r="F7775" s="15">
        <f>COUNTIF(tData[BezoekLangStart],"&lt;"&amp;($A7775+1/24))-COUNTIF(tData[BezoekLangEind],"&lt;="&amp;$A7775)</f>
        <v/>
      </c>
      <c r="G7775" s="15">
        <f>IF($D7775=1,$B7775*100+$C7775,-1)</f>
        <v/>
      </c>
      <c r="H7775" s="15">
        <f>IF($D7775=1,$B7775,-1)</f>
        <v/>
      </c>
      <c r="I7775" s="15">
        <f>IF($D7775=1,$C7775,-1)</f>
        <v/>
      </c>
    </row>
    <row r="7776">
      <c r="A7776" s="33" t="n">
        <v>45615.875</v>
      </c>
      <c r="B7776" s="15">
        <f>WEEKDAY($A7776,2)</f>
        <v/>
      </c>
      <c r="C7776" s="15">
        <f>HOUR($A7776)</f>
        <v/>
      </c>
      <c r="D7776" s="15">
        <f>IF(AND($A7776&gt;=Instellingen!$B$6,$A7776&lt;Instellingen!$B$7),1,0)</f>
        <v/>
      </c>
      <c r="E7776" s="15">
        <f>COUNTIF(tData[BezoekStart],"&lt;"&amp;($A7776+1/24))-COUNTIF(tData[BezoekEind],"&lt;="&amp;$A7776)</f>
        <v/>
      </c>
      <c r="F7776" s="15">
        <f>COUNTIF(tData[BezoekLangStart],"&lt;"&amp;($A7776+1/24))-COUNTIF(tData[BezoekLangEind],"&lt;="&amp;$A7776)</f>
        <v/>
      </c>
      <c r="G7776" s="15">
        <f>IF($D7776=1,$B7776*100+$C7776,-1)</f>
        <v/>
      </c>
      <c r="H7776" s="15">
        <f>IF($D7776=1,$B7776,-1)</f>
        <v/>
      </c>
      <c r="I7776" s="15">
        <f>IF($D7776=1,$C7776,-1)</f>
        <v/>
      </c>
    </row>
    <row r="7777">
      <c r="A7777" s="33" t="n">
        <v>45615.91666666666</v>
      </c>
      <c r="B7777" s="15">
        <f>WEEKDAY($A7777,2)</f>
        <v/>
      </c>
      <c r="C7777" s="15">
        <f>HOUR($A7777)</f>
        <v/>
      </c>
      <c r="D7777" s="15">
        <f>IF(AND($A7777&gt;=Instellingen!$B$6,$A7777&lt;Instellingen!$B$7),1,0)</f>
        <v/>
      </c>
      <c r="E7777" s="15">
        <f>COUNTIF(tData[BezoekStart],"&lt;"&amp;($A7777+1/24))-COUNTIF(tData[BezoekEind],"&lt;="&amp;$A7777)</f>
        <v/>
      </c>
      <c r="F7777" s="15">
        <f>COUNTIF(tData[BezoekLangStart],"&lt;"&amp;($A7777+1/24))-COUNTIF(tData[BezoekLangEind],"&lt;="&amp;$A7777)</f>
        <v/>
      </c>
      <c r="G7777" s="15">
        <f>IF($D7777=1,$B7777*100+$C7777,-1)</f>
        <v/>
      </c>
      <c r="H7777" s="15">
        <f>IF($D7777=1,$B7777,-1)</f>
        <v/>
      </c>
      <c r="I7777" s="15">
        <f>IF($D7777=1,$C7777,-1)</f>
        <v/>
      </c>
    </row>
    <row r="7778">
      <c r="A7778" s="33" t="n">
        <v>45615.95833333334</v>
      </c>
      <c r="B7778" s="15">
        <f>WEEKDAY($A7778,2)</f>
        <v/>
      </c>
      <c r="C7778" s="15">
        <f>HOUR($A7778)</f>
        <v/>
      </c>
      <c r="D7778" s="15">
        <f>IF(AND($A7778&gt;=Instellingen!$B$6,$A7778&lt;Instellingen!$B$7),1,0)</f>
        <v/>
      </c>
      <c r="E7778" s="15">
        <f>COUNTIF(tData[BezoekStart],"&lt;"&amp;($A7778+1/24))-COUNTIF(tData[BezoekEind],"&lt;="&amp;$A7778)</f>
        <v/>
      </c>
      <c r="F7778" s="15">
        <f>COUNTIF(tData[BezoekLangStart],"&lt;"&amp;($A7778+1/24))-COUNTIF(tData[BezoekLangEind],"&lt;="&amp;$A7778)</f>
        <v/>
      </c>
      <c r="G7778" s="15">
        <f>IF($D7778=1,$B7778*100+$C7778,-1)</f>
        <v/>
      </c>
      <c r="H7778" s="15">
        <f>IF($D7778=1,$B7778,-1)</f>
        <v/>
      </c>
      <c r="I7778" s="15">
        <f>IF($D7778=1,$C7778,-1)</f>
        <v/>
      </c>
    </row>
    <row r="7779">
      <c r="A7779" s="33" t="n">
        <v>45616</v>
      </c>
      <c r="B7779" s="15">
        <f>WEEKDAY($A7779,2)</f>
        <v/>
      </c>
      <c r="C7779" s="15">
        <f>HOUR($A7779)</f>
        <v/>
      </c>
      <c r="D7779" s="15">
        <f>IF(AND($A7779&gt;=Instellingen!$B$6,$A7779&lt;Instellingen!$B$7),1,0)</f>
        <v/>
      </c>
      <c r="E7779" s="15">
        <f>COUNTIF(tData[BezoekStart],"&lt;"&amp;($A7779+1/24))-COUNTIF(tData[BezoekEind],"&lt;="&amp;$A7779)</f>
        <v/>
      </c>
      <c r="F7779" s="15">
        <f>COUNTIF(tData[BezoekLangStart],"&lt;"&amp;($A7779+1/24))-COUNTIF(tData[BezoekLangEind],"&lt;="&amp;$A7779)</f>
        <v/>
      </c>
      <c r="G7779" s="15">
        <f>IF($D7779=1,$B7779*100+$C7779,-1)</f>
        <v/>
      </c>
      <c r="H7779" s="15">
        <f>IF($D7779=1,$B7779,-1)</f>
        <v/>
      </c>
      <c r="I7779" s="15">
        <f>IF($D7779=1,$C7779,-1)</f>
        <v/>
      </c>
    </row>
    <row r="7780">
      <c r="A7780" s="33" t="n">
        <v>45616.04166666666</v>
      </c>
      <c r="B7780" s="15">
        <f>WEEKDAY($A7780,2)</f>
        <v/>
      </c>
      <c r="C7780" s="15">
        <f>HOUR($A7780)</f>
        <v/>
      </c>
      <c r="D7780" s="15">
        <f>IF(AND($A7780&gt;=Instellingen!$B$6,$A7780&lt;Instellingen!$B$7),1,0)</f>
        <v/>
      </c>
      <c r="E7780" s="15">
        <f>COUNTIF(tData[BezoekStart],"&lt;"&amp;($A7780+1/24))-COUNTIF(tData[BezoekEind],"&lt;="&amp;$A7780)</f>
        <v/>
      </c>
      <c r="F7780" s="15">
        <f>COUNTIF(tData[BezoekLangStart],"&lt;"&amp;($A7780+1/24))-COUNTIF(tData[BezoekLangEind],"&lt;="&amp;$A7780)</f>
        <v/>
      </c>
      <c r="G7780" s="15">
        <f>IF($D7780=1,$B7780*100+$C7780,-1)</f>
        <v/>
      </c>
      <c r="H7780" s="15">
        <f>IF($D7780=1,$B7780,-1)</f>
        <v/>
      </c>
      <c r="I7780" s="15">
        <f>IF($D7780=1,$C7780,-1)</f>
        <v/>
      </c>
    </row>
    <row r="7781">
      <c r="A7781" s="33" t="n">
        <v>45616.08333333334</v>
      </c>
      <c r="B7781" s="15">
        <f>WEEKDAY($A7781,2)</f>
        <v/>
      </c>
      <c r="C7781" s="15">
        <f>HOUR($A7781)</f>
        <v/>
      </c>
      <c r="D7781" s="15">
        <f>IF(AND($A7781&gt;=Instellingen!$B$6,$A7781&lt;Instellingen!$B$7),1,0)</f>
        <v/>
      </c>
      <c r="E7781" s="15">
        <f>COUNTIF(tData[BezoekStart],"&lt;"&amp;($A7781+1/24))-COUNTIF(tData[BezoekEind],"&lt;="&amp;$A7781)</f>
        <v/>
      </c>
      <c r="F7781" s="15">
        <f>COUNTIF(tData[BezoekLangStart],"&lt;"&amp;($A7781+1/24))-COUNTIF(tData[BezoekLangEind],"&lt;="&amp;$A7781)</f>
        <v/>
      </c>
      <c r="G7781" s="15">
        <f>IF($D7781=1,$B7781*100+$C7781,-1)</f>
        <v/>
      </c>
      <c r="H7781" s="15">
        <f>IF($D7781=1,$B7781,-1)</f>
        <v/>
      </c>
      <c r="I7781" s="15">
        <f>IF($D7781=1,$C7781,-1)</f>
        <v/>
      </c>
    </row>
    <row r="7782">
      <c r="A7782" s="33" t="n">
        <v>45616.125</v>
      </c>
      <c r="B7782" s="15">
        <f>WEEKDAY($A7782,2)</f>
        <v/>
      </c>
      <c r="C7782" s="15">
        <f>HOUR($A7782)</f>
        <v/>
      </c>
      <c r="D7782" s="15">
        <f>IF(AND($A7782&gt;=Instellingen!$B$6,$A7782&lt;Instellingen!$B$7),1,0)</f>
        <v/>
      </c>
      <c r="E7782" s="15">
        <f>COUNTIF(tData[BezoekStart],"&lt;"&amp;($A7782+1/24))-COUNTIF(tData[BezoekEind],"&lt;="&amp;$A7782)</f>
        <v/>
      </c>
      <c r="F7782" s="15">
        <f>COUNTIF(tData[BezoekLangStart],"&lt;"&amp;($A7782+1/24))-COUNTIF(tData[BezoekLangEind],"&lt;="&amp;$A7782)</f>
        <v/>
      </c>
      <c r="G7782" s="15">
        <f>IF($D7782=1,$B7782*100+$C7782,-1)</f>
        <v/>
      </c>
      <c r="H7782" s="15">
        <f>IF($D7782=1,$B7782,-1)</f>
        <v/>
      </c>
      <c r="I7782" s="15">
        <f>IF($D7782=1,$C7782,-1)</f>
        <v/>
      </c>
    </row>
    <row r="7783">
      <c r="A7783" s="33" t="n">
        <v>45616.16666666666</v>
      </c>
      <c r="B7783" s="15">
        <f>WEEKDAY($A7783,2)</f>
        <v/>
      </c>
      <c r="C7783" s="15">
        <f>HOUR($A7783)</f>
        <v/>
      </c>
      <c r="D7783" s="15">
        <f>IF(AND($A7783&gt;=Instellingen!$B$6,$A7783&lt;Instellingen!$B$7),1,0)</f>
        <v/>
      </c>
      <c r="E7783" s="15">
        <f>COUNTIF(tData[BezoekStart],"&lt;"&amp;($A7783+1/24))-COUNTIF(tData[BezoekEind],"&lt;="&amp;$A7783)</f>
        <v/>
      </c>
      <c r="F7783" s="15">
        <f>COUNTIF(tData[BezoekLangStart],"&lt;"&amp;($A7783+1/24))-COUNTIF(tData[BezoekLangEind],"&lt;="&amp;$A7783)</f>
        <v/>
      </c>
      <c r="G7783" s="15">
        <f>IF($D7783=1,$B7783*100+$C7783,-1)</f>
        <v/>
      </c>
      <c r="H7783" s="15">
        <f>IF($D7783=1,$B7783,-1)</f>
        <v/>
      </c>
      <c r="I7783" s="15">
        <f>IF($D7783=1,$C7783,-1)</f>
        <v/>
      </c>
    </row>
    <row r="7784">
      <c r="A7784" s="33" t="n">
        <v>45616.20833333334</v>
      </c>
      <c r="B7784" s="15">
        <f>WEEKDAY($A7784,2)</f>
        <v/>
      </c>
      <c r="C7784" s="15">
        <f>HOUR($A7784)</f>
        <v/>
      </c>
      <c r="D7784" s="15">
        <f>IF(AND($A7784&gt;=Instellingen!$B$6,$A7784&lt;Instellingen!$B$7),1,0)</f>
        <v/>
      </c>
      <c r="E7784" s="15">
        <f>COUNTIF(tData[BezoekStart],"&lt;"&amp;($A7784+1/24))-COUNTIF(tData[BezoekEind],"&lt;="&amp;$A7784)</f>
        <v/>
      </c>
      <c r="F7784" s="15">
        <f>COUNTIF(tData[BezoekLangStart],"&lt;"&amp;($A7784+1/24))-COUNTIF(tData[BezoekLangEind],"&lt;="&amp;$A7784)</f>
        <v/>
      </c>
      <c r="G7784" s="15">
        <f>IF($D7784=1,$B7784*100+$C7784,-1)</f>
        <v/>
      </c>
      <c r="H7784" s="15">
        <f>IF($D7784=1,$B7784,-1)</f>
        <v/>
      </c>
      <c r="I7784" s="15">
        <f>IF($D7784=1,$C7784,-1)</f>
        <v/>
      </c>
    </row>
    <row r="7785">
      <c r="A7785" s="33" t="n">
        <v>45616.25</v>
      </c>
      <c r="B7785" s="15">
        <f>WEEKDAY($A7785,2)</f>
        <v/>
      </c>
      <c r="C7785" s="15">
        <f>HOUR($A7785)</f>
        <v/>
      </c>
      <c r="D7785" s="15">
        <f>IF(AND($A7785&gt;=Instellingen!$B$6,$A7785&lt;Instellingen!$B$7),1,0)</f>
        <v/>
      </c>
      <c r="E7785" s="15">
        <f>COUNTIF(tData[BezoekStart],"&lt;"&amp;($A7785+1/24))-COUNTIF(tData[BezoekEind],"&lt;="&amp;$A7785)</f>
        <v/>
      </c>
      <c r="F7785" s="15">
        <f>COUNTIF(tData[BezoekLangStart],"&lt;"&amp;($A7785+1/24))-COUNTIF(tData[BezoekLangEind],"&lt;="&amp;$A7785)</f>
        <v/>
      </c>
      <c r="G7785" s="15">
        <f>IF($D7785=1,$B7785*100+$C7785,-1)</f>
        <v/>
      </c>
      <c r="H7785" s="15">
        <f>IF($D7785=1,$B7785,-1)</f>
        <v/>
      </c>
      <c r="I7785" s="15">
        <f>IF($D7785=1,$C7785,-1)</f>
        <v/>
      </c>
    </row>
    <row r="7786">
      <c r="A7786" s="33" t="n">
        <v>45616.29166666666</v>
      </c>
      <c r="B7786" s="15">
        <f>WEEKDAY($A7786,2)</f>
        <v/>
      </c>
      <c r="C7786" s="15">
        <f>HOUR($A7786)</f>
        <v/>
      </c>
      <c r="D7786" s="15">
        <f>IF(AND($A7786&gt;=Instellingen!$B$6,$A7786&lt;Instellingen!$B$7),1,0)</f>
        <v/>
      </c>
      <c r="E7786" s="15">
        <f>COUNTIF(tData[BezoekStart],"&lt;"&amp;($A7786+1/24))-COUNTIF(tData[BezoekEind],"&lt;="&amp;$A7786)</f>
        <v/>
      </c>
      <c r="F7786" s="15">
        <f>COUNTIF(tData[BezoekLangStart],"&lt;"&amp;($A7786+1/24))-COUNTIF(tData[BezoekLangEind],"&lt;="&amp;$A7786)</f>
        <v/>
      </c>
      <c r="G7786" s="15">
        <f>IF($D7786=1,$B7786*100+$C7786,-1)</f>
        <v/>
      </c>
      <c r="H7786" s="15">
        <f>IF($D7786=1,$B7786,-1)</f>
        <v/>
      </c>
      <c r="I7786" s="15">
        <f>IF($D7786=1,$C7786,-1)</f>
        <v/>
      </c>
    </row>
    <row r="7787">
      <c r="A7787" s="33" t="n">
        <v>45616.33333333334</v>
      </c>
      <c r="B7787" s="15">
        <f>WEEKDAY($A7787,2)</f>
        <v/>
      </c>
      <c r="C7787" s="15">
        <f>HOUR($A7787)</f>
        <v/>
      </c>
      <c r="D7787" s="15">
        <f>IF(AND($A7787&gt;=Instellingen!$B$6,$A7787&lt;Instellingen!$B$7),1,0)</f>
        <v/>
      </c>
      <c r="E7787" s="15">
        <f>COUNTIF(tData[BezoekStart],"&lt;"&amp;($A7787+1/24))-COUNTIF(tData[BezoekEind],"&lt;="&amp;$A7787)</f>
        <v/>
      </c>
      <c r="F7787" s="15">
        <f>COUNTIF(tData[BezoekLangStart],"&lt;"&amp;($A7787+1/24))-COUNTIF(tData[BezoekLangEind],"&lt;="&amp;$A7787)</f>
        <v/>
      </c>
      <c r="G7787" s="15">
        <f>IF($D7787=1,$B7787*100+$C7787,-1)</f>
        <v/>
      </c>
      <c r="H7787" s="15">
        <f>IF($D7787=1,$B7787,-1)</f>
        <v/>
      </c>
      <c r="I7787" s="15">
        <f>IF($D7787=1,$C7787,-1)</f>
        <v/>
      </c>
    </row>
    <row r="7788">
      <c r="A7788" s="33" t="n">
        <v>45616.375</v>
      </c>
      <c r="B7788" s="15">
        <f>WEEKDAY($A7788,2)</f>
        <v/>
      </c>
      <c r="C7788" s="15">
        <f>HOUR($A7788)</f>
        <v/>
      </c>
      <c r="D7788" s="15">
        <f>IF(AND($A7788&gt;=Instellingen!$B$6,$A7788&lt;Instellingen!$B$7),1,0)</f>
        <v/>
      </c>
      <c r="E7788" s="15">
        <f>COUNTIF(tData[BezoekStart],"&lt;"&amp;($A7788+1/24))-COUNTIF(tData[BezoekEind],"&lt;="&amp;$A7788)</f>
        <v/>
      </c>
      <c r="F7788" s="15">
        <f>COUNTIF(tData[BezoekLangStart],"&lt;"&amp;($A7788+1/24))-COUNTIF(tData[BezoekLangEind],"&lt;="&amp;$A7788)</f>
        <v/>
      </c>
      <c r="G7788" s="15">
        <f>IF($D7788=1,$B7788*100+$C7788,-1)</f>
        <v/>
      </c>
      <c r="H7788" s="15">
        <f>IF($D7788=1,$B7788,-1)</f>
        <v/>
      </c>
      <c r="I7788" s="15">
        <f>IF($D7788=1,$C7788,-1)</f>
        <v/>
      </c>
    </row>
    <row r="7789">
      <c r="A7789" s="33" t="n">
        <v>45616.41666666666</v>
      </c>
      <c r="B7789" s="15">
        <f>WEEKDAY($A7789,2)</f>
        <v/>
      </c>
      <c r="C7789" s="15">
        <f>HOUR($A7789)</f>
        <v/>
      </c>
      <c r="D7789" s="15">
        <f>IF(AND($A7789&gt;=Instellingen!$B$6,$A7789&lt;Instellingen!$B$7),1,0)</f>
        <v/>
      </c>
      <c r="E7789" s="15">
        <f>COUNTIF(tData[BezoekStart],"&lt;"&amp;($A7789+1/24))-COUNTIF(tData[BezoekEind],"&lt;="&amp;$A7789)</f>
        <v/>
      </c>
      <c r="F7789" s="15">
        <f>COUNTIF(tData[BezoekLangStart],"&lt;"&amp;($A7789+1/24))-COUNTIF(tData[BezoekLangEind],"&lt;="&amp;$A7789)</f>
        <v/>
      </c>
      <c r="G7789" s="15">
        <f>IF($D7789=1,$B7789*100+$C7789,-1)</f>
        <v/>
      </c>
      <c r="H7789" s="15">
        <f>IF($D7789=1,$B7789,-1)</f>
        <v/>
      </c>
      <c r="I7789" s="15">
        <f>IF($D7789=1,$C7789,-1)</f>
        <v/>
      </c>
    </row>
    <row r="7790">
      <c r="A7790" s="33" t="n">
        <v>45616.45833333334</v>
      </c>
      <c r="B7790" s="15">
        <f>WEEKDAY($A7790,2)</f>
        <v/>
      </c>
      <c r="C7790" s="15">
        <f>HOUR($A7790)</f>
        <v/>
      </c>
      <c r="D7790" s="15">
        <f>IF(AND($A7790&gt;=Instellingen!$B$6,$A7790&lt;Instellingen!$B$7),1,0)</f>
        <v/>
      </c>
      <c r="E7790" s="15">
        <f>COUNTIF(tData[BezoekStart],"&lt;"&amp;($A7790+1/24))-COUNTIF(tData[BezoekEind],"&lt;="&amp;$A7790)</f>
        <v/>
      </c>
      <c r="F7790" s="15">
        <f>COUNTIF(tData[BezoekLangStart],"&lt;"&amp;($A7790+1/24))-COUNTIF(tData[BezoekLangEind],"&lt;="&amp;$A7790)</f>
        <v/>
      </c>
      <c r="G7790" s="15">
        <f>IF($D7790=1,$B7790*100+$C7790,-1)</f>
        <v/>
      </c>
      <c r="H7790" s="15">
        <f>IF($D7790=1,$B7790,-1)</f>
        <v/>
      </c>
      <c r="I7790" s="15">
        <f>IF($D7790=1,$C7790,-1)</f>
        <v/>
      </c>
    </row>
    <row r="7791">
      <c r="A7791" s="33" t="n">
        <v>45616.5</v>
      </c>
      <c r="B7791" s="15">
        <f>WEEKDAY($A7791,2)</f>
        <v/>
      </c>
      <c r="C7791" s="15">
        <f>HOUR($A7791)</f>
        <v/>
      </c>
      <c r="D7791" s="15">
        <f>IF(AND($A7791&gt;=Instellingen!$B$6,$A7791&lt;Instellingen!$B$7),1,0)</f>
        <v/>
      </c>
      <c r="E7791" s="15">
        <f>COUNTIF(tData[BezoekStart],"&lt;"&amp;($A7791+1/24))-COUNTIF(tData[BezoekEind],"&lt;="&amp;$A7791)</f>
        <v/>
      </c>
      <c r="F7791" s="15">
        <f>COUNTIF(tData[BezoekLangStart],"&lt;"&amp;($A7791+1/24))-COUNTIF(tData[BezoekLangEind],"&lt;="&amp;$A7791)</f>
        <v/>
      </c>
      <c r="G7791" s="15">
        <f>IF($D7791=1,$B7791*100+$C7791,-1)</f>
        <v/>
      </c>
      <c r="H7791" s="15">
        <f>IF($D7791=1,$B7791,-1)</f>
        <v/>
      </c>
      <c r="I7791" s="15">
        <f>IF($D7791=1,$C7791,-1)</f>
        <v/>
      </c>
    </row>
    <row r="7792">
      <c r="A7792" s="33" t="n">
        <v>45616.54166666666</v>
      </c>
      <c r="B7792" s="15">
        <f>WEEKDAY($A7792,2)</f>
        <v/>
      </c>
      <c r="C7792" s="15">
        <f>HOUR($A7792)</f>
        <v/>
      </c>
      <c r="D7792" s="15">
        <f>IF(AND($A7792&gt;=Instellingen!$B$6,$A7792&lt;Instellingen!$B$7),1,0)</f>
        <v/>
      </c>
      <c r="E7792" s="15">
        <f>COUNTIF(tData[BezoekStart],"&lt;"&amp;($A7792+1/24))-COUNTIF(tData[BezoekEind],"&lt;="&amp;$A7792)</f>
        <v/>
      </c>
      <c r="F7792" s="15">
        <f>COUNTIF(tData[BezoekLangStart],"&lt;"&amp;($A7792+1/24))-COUNTIF(tData[BezoekLangEind],"&lt;="&amp;$A7792)</f>
        <v/>
      </c>
      <c r="G7792" s="15">
        <f>IF($D7792=1,$B7792*100+$C7792,-1)</f>
        <v/>
      </c>
      <c r="H7792" s="15">
        <f>IF($D7792=1,$B7792,-1)</f>
        <v/>
      </c>
      <c r="I7792" s="15">
        <f>IF($D7792=1,$C7792,-1)</f>
        <v/>
      </c>
    </row>
    <row r="7793">
      <c r="A7793" s="33" t="n">
        <v>45616.58333333334</v>
      </c>
      <c r="B7793" s="15">
        <f>WEEKDAY($A7793,2)</f>
        <v/>
      </c>
      <c r="C7793" s="15">
        <f>HOUR($A7793)</f>
        <v/>
      </c>
      <c r="D7793" s="15">
        <f>IF(AND($A7793&gt;=Instellingen!$B$6,$A7793&lt;Instellingen!$B$7),1,0)</f>
        <v/>
      </c>
      <c r="E7793" s="15">
        <f>COUNTIF(tData[BezoekStart],"&lt;"&amp;($A7793+1/24))-COUNTIF(tData[BezoekEind],"&lt;="&amp;$A7793)</f>
        <v/>
      </c>
      <c r="F7793" s="15">
        <f>COUNTIF(tData[BezoekLangStart],"&lt;"&amp;($A7793+1/24))-COUNTIF(tData[BezoekLangEind],"&lt;="&amp;$A7793)</f>
        <v/>
      </c>
      <c r="G7793" s="15">
        <f>IF($D7793=1,$B7793*100+$C7793,-1)</f>
        <v/>
      </c>
      <c r="H7793" s="15">
        <f>IF($D7793=1,$B7793,-1)</f>
        <v/>
      </c>
      <c r="I7793" s="15">
        <f>IF($D7793=1,$C7793,-1)</f>
        <v/>
      </c>
    </row>
    <row r="7794">
      <c r="A7794" s="33" t="n">
        <v>45616.625</v>
      </c>
      <c r="B7794" s="15">
        <f>WEEKDAY($A7794,2)</f>
        <v/>
      </c>
      <c r="C7794" s="15">
        <f>HOUR($A7794)</f>
        <v/>
      </c>
      <c r="D7794" s="15">
        <f>IF(AND($A7794&gt;=Instellingen!$B$6,$A7794&lt;Instellingen!$B$7),1,0)</f>
        <v/>
      </c>
      <c r="E7794" s="15">
        <f>COUNTIF(tData[BezoekStart],"&lt;"&amp;($A7794+1/24))-COUNTIF(tData[BezoekEind],"&lt;="&amp;$A7794)</f>
        <v/>
      </c>
      <c r="F7794" s="15">
        <f>COUNTIF(tData[BezoekLangStart],"&lt;"&amp;($A7794+1/24))-COUNTIF(tData[BezoekLangEind],"&lt;="&amp;$A7794)</f>
        <v/>
      </c>
      <c r="G7794" s="15">
        <f>IF($D7794=1,$B7794*100+$C7794,-1)</f>
        <v/>
      </c>
      <c r="H7794" s="15">
        <f>IF($D7794=1,$B7794,-1)</f>
        <v/>
      </c>
      <c r="I7794" s="15">
        <f>IF($D7794=1,$C7794,-1)</f>
        <v/>
      </c>
    </row>
    <row r="7795">
      <c r="A7795" s="33" t="n">
        <v>45616.66666666666</v>
      </c>
      <c r="B7795" s="15">
        <f>WEEKDAY($A7795,2)</f>
        <v/>
      </c>
      <c r="C7795" s="15">
        <f>HOUR($A7795)</f>
        <v/>
      </c>
      <c r="D7795" s="15">
        <f>IF(AND($A7795&gt;=Instellingen!$B$6,$A7795&lt;Instellingen!$B$7),1,0)</f>
        <v/>
      </c>
      <c r="E7795" s="15">
        <f>COUNTIF(tData[BezoekStart],"&lt;"&amp;($A7795+1/24))-COUNTIF(tData[BezoekEind],"&lt;="&amp;$A7795)</f>
        <v/>
      </c>
      <c r="F7795" s="15">
        <f>COUNTIF(tData[BezoekLangStart],"&lt;"&amp;($A7795+1/24))-COUNTIF(tData[BezoekLangEind],"&lt;="&amp;$A7795)</f>
        <v/>
      </c>
      <c r="G7795" s="15">
        <f>IF($D7795=1,$B7795*100+$C7795,-1)</f>
        <v/>
      </c>
      <c r="H7795" s="15">
        <f>IF($D7795=1,$B7795,-1)</f>
        <v/>
      </c>
      <c r="I7795" s="15">
        <f>IF($D7795=1,$C7795,-1)</f>
        <v/>
      </c>
    </row>
    <row r="7796">
      <c r="A7796" s="33" t="n">
        <v>45616.70833333334</v>
      </c>
      <c r="B7796" s="15">
        <f>WEEKDAY($A7796,2)</f>
        <v/>
      </c>
      <c r="C7796" s="15">
        <f>HOUR($A7796)</f>
        <v/>
      </c>
      <c r="D7796" s="15">
        <f>IF(AND($A7796&gt;=Instellingen!$B$6,$A7796&lt;Instellingen!$B$7),1,0)</f>
        <v/>
      </c>
      <c r="E7796" s="15">
        <f>COUNTIF(tData[BezoekStart],"&lt;"&amp;($A7796+1/24))-COUNTIF(tData[BezoekEind],"&lt;="&amp;$A7796)</f>
        <v/>
      </c>
      <c r="F7796" s="15">
        <f>COUNTIF(tData[BezoekLangStart],"&lt;"&amp;($A7796+1/24))-COUNTIF(tData[BezoekLangEind],"&lt;="&amp;$A7796)</f>
        <v/>
      </c>
      <c r="G7796" s="15">
        <f>IF($D7796=1,$B7796*100+$C7796,-1)</f>
        <v/>
      </c>
      <c r="H7796" s="15">
        <f>IF($D7796=1,$B7796,-1)</f>
        <v/>
      </c>
      <c r="I7796" s="15">
        <f>IF($D7796=1,$C7796,-1)</f>
        <v/>
      </c>
    </row>
    <row r="7797">
      <c r="A7797" s="33" t="n">
        <v>45616.75</v>
      </c>
      <c r="B7797" s="15">
        <f>WEEKDAY($A7797,2)</f>
        <v/>
      </c>
      <c r="C7797" s="15">
        <f>HOUR($A7797)</f>
        <v/>
      </c>
      <c r="D7797" s="15">
        <f>IF(AND($A7797&gt;=Instellingen!$B$6,$A7797&lt;Instellingen!$B$7),1,0)</f>
        <v/>
      </c>
      <c r="E7797" s="15">
        <f>COUNTIF(tData[BezoekStart],"&lt;"&amp;($A7797+1/24))-COUNTIF(tData[BezoekEind],"&lt;="&amp;$A7797)</f>
        <v/>
      </c>
      <c r="F7797" s="15">
        <f>COUNTIF(tData[BezoekLangStart],"&lt;"&amp;($A7797+1/24))-COUNTIF(tData[BezoekLangEind],"&lt;="&amp;$A7797)</f>
        <v/>
      </c>
      <c r="G7797" s="15">
        <f>IF($D7797=1,$B7797*100+$C7797,-1)</f>
        <v/>
      </c>
      <c r="H7797" s="15">
        <f>IF($D7797=1,$B7797,-1)</f>
        <v/>
      </c>
      <c r="I7797" s="15">
        <f>IF($D7797=1,$C7797,-1)</f>
        <v/>
      </c>
    </row>
    <row r="7798">
      <c r="A7798" s="33" t="n">
        <v>45616.79166666666</v>
      </c>
      <c r="B7798" s="15">
        <f>WEEKDAY($A7798,2)</f>
        <v/>
      </c>
      <c r="C7798" s="15">
        <f>HOUR($A7798)</f>
        <v/>
      </c>
      <c r="D7798" s="15">
        <f>IF(AND($A7798&gt;=Instellingen!$B$6,$A7798&lt;Instellingen!$B$7),1,0)</f>
        <v/>
      </c>
      <c r="E7798" s="15">
        <f>COUNTIF(tData[BezoekStart],"&lt;"&amp;($A7798+1/24))-COUNTIF(tData[BezoekEind],"&lt;="&amp;$A7798)</f>
        <v/>
      </c>
      <c r="F7798" s="15">
        <f>COUNTIF(tData[BezoekLangStart],"&lt;"&amp;($A7798+1/24))-COUNTIF(tData[BezoekLangEind],"&lt;="&amp;$A7798)</f>
        <v/>
      </c>
      <c r="G7798" s="15">
        <f>IF($D7798=1,$B7798*100+$C7798,-1)</f>
        <v/>
      </c>
      <c r="H7798" s="15">
        <f>IF($D7798=1,$B7798,-1)</f>
        <v/>
      </c>
      <c r="I7798" s="15">
        <f>IF($D7798=1,$C7798,-1)</f>
        <v/>
      </c>
    </row>
    <row r="7799">
      <c r="A7799" s="33" t="n">
        <v>45616.83333333334</v>
      </c>
      <c r="B7799" s="15">
        <f>WEEKDAY($A7799,2)</f>
        <v/>
      </c>
      <c r="C7799" s="15">
        <f>HOUR($A7799)</f>
        <v/>
      </c>
      <c r="D7799" s="15">
        <f>IF(AND($A7799&gt;=Instellingen!$B$6,$A7799&lt;Instellingen!$B$7),1,0)</f>
        <v/>
      </c>
      <c r="E7799" s="15">
        <f>COUNTIF(tData[BezoekStart],"&lt;"&amp;($A7799+1/24))-COUNTIF(tData[BezoekEind],"&lt;="&amp;$A7799)</f>
        <v/>
      </c>
      <c r="F7799" s="15">
        <f>COUNTIF(tData[BezoekLangStart],"&lt;"&amp;($A7799+1/24))-COUNTIF(tData[BezoekLangEind],"&lt;="&amp;$A7799)</f>
        <v/>
      </c>
      <c r="G7799" s="15">
        <f>IF($D7799=1,$B7799*100+$C7799,-1)</f>
        <v/>
      </c>
      <c r="H7799" s="15">
        <f>IF($D7799=1,$B7799,-1)</f>
        <v/>
      </c>
      <c r="I7799" s="15">
        <f>IF($D7799=1,$C7799,-1)</f>
        <v/>
      </c>
    </row>
    <row r="7800">
      <c r="A7800" s="33" t="n">
        <v>45616.875</v>
      </c>
      <c r="B7800" s="15">
        <f>WEEKDAY($A7800,2)</f>
        <v/>
      </c>
      <c r="C7800" s="15">
        <f>HOUR($A7800)</f>
        <v/>
      </c>
      <c r="D7800" s="15">
        <f>IF(AND($A7800&gt;=Instellingen!$B$6,$A7800&lt;Instellingen!$B$7),1,0)</f>
        <v/>
      </c>
      <c r="E7800" s="15">
        <f>COUNTIF(tData[BezoekStart],"&lt;"&amp;($A7800+1/24))-COUNTIF(tData[BezoekEind],"&lt;="&amp;$A7800)</f>
        <v/>
      </c>
      <c r="F7800" s="15">
        <f>COUNTIF(tData[BezoekLangStart],"&lt;"&amp;($A7800+1/24))-COUNTIF(tData[BezoekLangEind],"&lt;="&amp;$A7800)</f>
        <v/>
      </c>
      <c r="G7800" s="15">
        <f>IF($D7800=1,$B7800*100+$C7800,-1)</f>
        <v/>
      </c>
      <c r="H7800" s="15">
        <f>IF($D7800=1,$B7800,-1)</f>
        <v/>
      </c>
      <c r="I7800" s="15">
        <f>IF($D7800=1,$C7800,-1)</f>
        <v/>
      </c>
    </row>
    <row r="7801">
      <c r="A7801" s="33" t="n">
        <v>45616.91666666666</v>
      </c>
      <c r="B7801" s="15">
        <f>WEEKDAY($A7801,2)</f>
        <v/>
      </c>
      <c r="C7801" s="15">
        <f>HOUR($A7801)</f>
        <v/>
      </c>
      <c r="D7801" s="15">
        <f>IF(AND($A7801&gt;=Instellingen!$B$6,$A7801&lt;Instellingen!$B$7),1,0)</f>
        <v/>
      </c>
      <c r="E7801" s="15">
        <f>COUNTIF(tData[BezoekStart],"&lt;"&amp;($A7801+1/24))-COUNTIF(tData[BezoekEind],"&lt;="&amp;$A7801)</f>
        <v/>
      </c>
      <c r="F7801" s="15">
        <f>COUNTIF(tData[BezoekLangStart],"&lt;"&amp;($A7801+1/24))-COUNTIF(tData[BezoekLangEind],"&lt;="&amp;$A7801)</f>
        <v/>
      </c>
      <c r="G7801" s="15">
        <f>IF($D7801=1,$B7801*100+$C7801,-1)</f>
        <v/>
      </c>
      <c r="H7801" s="15">
        <f>IF($D7801=1,$B7801,-1)</f>
        <v/>
      </c>
      <c r="I7801" s="15">
        <f>IF($D7801=1,$C7801,-1)</f>
        <v/>
      </c>
    </row>
    <row r="7802">
      <c r="A7802" s="33" t="n">
        <v>45616.95833333334</v>
      </c>
      <c r="B7802" s="15">
        <f>WEEKDAY($A7802,2)</f>
        <v/>
      </c>
      <c r="C7802" s="15">
        <f>HOUR($A7802)</f>
        <v/>
      </c>
      <c r="D7802" s="15">
        <f>IF(AND($A7802&gt;=Instellingen!$B$6,$A7802&lt;Instellingen!$B$7),1,0)</f>
        <v/>
      </c>
      <c r="E7802" s="15">
        <f>COUNTIF(tData[BezoekStart],"&lt;"&amp;($A7802+1/24))-COUNTIF(tData[BezoekEind],"&lt;="&amp;$A7802)</f>
        <v/>
      </c>
      <c r="F7802" s="15">
        <f>COUNTIF(tData[BezoekLangStart],"&lt;"&amp;($A7802+1/24))-COUNTIF(tData[BezoekLangEind],"&lt;="&amp;$A7802)</f>
        <v/>
      </c>
      <c r="G7802" s="15">
        <f>IF($D7802=1,$B7802*100+$C7802,-1)</f>
        <v/>
      </c>
      <c r="H7802" s="15">
        <f>IF($D7802=1,$B7802,-1)</f>
        <v/>
      </c>
      <c r="I7802" s="15">
        <f>IF($D7802=1,$C7802,-1)</f>
        <v/>
      </c>
    </row>
    <row r="7803">
      <c r="A7803" s="33" t="n">
        <v>45617</v>
      </c>
      <c r="B7803" s="15">
        <f>WEEKDAY($A7803,2)</f>
        <v/>
      </c>
      <c r="C7803" s="15">
        <f>HOUR($A7803)</f>
        <v/>
      </c>
      <c r="D7803" s="15">
        <f>IF(AND($A7803&gt;=Instellingen!$B$6,$A7803&lt;Instellingen!$B$7),1,0)</f>
        <v/>
      </c>
      <c r="E7803" s="15">
        <f>COUNTIF(tData[BezoekStart],"&lt;"&amp;($A7803+1/24))-COUNTIF(tData[BezoekEind],"&lt;="&amp;$A7803)</f>
        <v/>
      </c>
      <c r="F7803" s="15">
        <f>COUNTIF(tData[BezoekLangStart],"&lt;"&amp;($A7803+1/24))-COUNTIF(tData[BezoekLangEind],"&lt;="&amp;$A7803)</f>
        <v/>
      </c>
      <c r="G7803" s="15">
        <f>IF($D7803=1,$B7803*100+$C7803,-1)</f>
        <v/>
      </c>
      <c r="H7803" s="15">
        <f>IF($D7803=1,$B7803,-1)</f>
        <v/>
      </c>
      <c r="I7803" s="15">
        <f>IF($D7803=1,$C7803,-1)</f>
        <v/>
      </c>
    </row>
    <row r="7804">
      <c r="A7804" s="33" t="n">
        <v>45617.04166666666</v>
      </c>
      <c r="B7804" s="15">
        <f>WEEKDAY($A7804,2)</f>
        <v/>
      </c>
      <c r="C7804" s="15">
        <f>HOUR($A7804)</f>
        <v/>
      </c>
      <c r="D7804" s="15">
        <f>IF(AND($A7804&gt;=Instellingen!$B$6,$A7804&lt;Instellingen!$B$7),1,0)</f>
        <v/>
      </c>
      <c r="E7804" s="15">
        <f>COUNTIF(tData[BezoekStart],"&lt;"&amp;($A7804+1/24))-COUNTIF(tData[BezoekEind],"&lt;="&amp;$A7804)</f>
        <v/>
      </c>
      <c r="F7804" s="15">
        <f>COUNTIF(tData[BezoekLangStart],"&lt;"&amp;($A7804+1/24))-COUNTIF(tData[BezoekLangEind],"&lt;="&amp;$A7804)</f>
        <v/>
      </c>
      <c r="G7804" s="15">
        <f>IF($D7804=1,$B7804*100+$C7804,-1)</f>
        <v/>
      </c>
      <c r="H7804" s="15">
        <f>IF($D7804=1,$B7804,-1)</f>
        <v/>
      </c>
      <c r="I7804" s="15">
        <f>IF($D7804=1,$C7804,-1)</f>
        <v/>
      </c>
    </row>
    <row r="7805">
      <c r="A7805" s="33" t="n">
        <v>45617.08333333334</v>
      </c>
      <c r="B7805" s="15">
        <f>WEEKDAY($A7805,2)</f>
        <v/>
      </c>
      <c r="C7805" s="15">
        <f>HOUR($A7805)</f>
        <v/>
      </c>
      <c r="D7805" s="15">
        <f>IF(AND($A7805&gt;=Instellingen!$B$6,$A7805&lt;Instellingen!$B$7),1,0)</f>
        <v/>
      </c>
      <c r="E7805" s="15">
        <f>COUNTIF(tData[BezoekStart],"&lt;"&amp;($A7805+1/24))-COUNTIF(tData[BezoekEind],"&lt;="&amp;$A7805)</f>
        <v/>
      </c>
      <c r="F7805" s="15">
        <f>COUNTIF(tData[BezoekLangStart],"&lt;"&amp;($A7805+1/24))-COUNTIF(tData[BezoekLangEind],"&lt;="&amp;$A7805)</f>
        <v/>
      </c>
      <c r="G7805" s="15">
        <f>IF($D7805=1,$B7805*100+$C7805,-1)</f>
        <v/>
      </c>
      <c r="H7805" s="15">
        <f>IF($D7805=1,$B7805,-1)</f>
        <v/>
      </c>
      <c r="I7805" s="15">
        <f>IF($D7805=1,$C7805,-1)</f>
        <v/>
      </c>
    </row>
    <row r="7806">
      <c r="A7806" s="33" t="n">
        <v>45617.125</v>
      </c>
      <c r="B7806" s="15">
        <f>WEEKDAY($A7806,2)</f>
        <v/>
      </c>
      <c r="C7806" s="15">
        <f>HOUR($A7806)</f>
        <v/>
      </c>
      <c r="D7806" s="15">
        <f>IF(AND($A7806&gt;=Instellingen!$B$6,$A7806&lt;Instellingen!$B$7),1,0)</f>
        <v/>
      </c>
      <c r="E7806" s="15">
        <f>COUNTIF(tData[BezoekStart],"&lt;"&amp;($A7806+1/24))-COUNTIF(tData[BezoekEind],"&lt;="&amp;$A7806)</f>
        <v/>
      </c>
      <c r="F7806" s="15">
        <f>COUNTIF(tData[BezoekLangStart],"&lt;"&amp;($A7806+1/24))-COUNTIF(tData[BezoekLangEind],"&lt;="&amp;$A7806)</f>
        <v/>
      </c>
      <c r="G7806" s="15">
        <f>IF($D7806=1,$B7806*100+$C7806,-1)</f>
        <v/>
      </c>
      <c r="H7806" s="15">
        <f>IF($D7806=1,$B7806,-1)</f>
        <v/>
      </c>
      <c r="I7806" s="15">
        <f>IF($D7806=1,$C7806,-1)</f>
        <v/>
      </c>
    </row>
    <row r="7807">
      <c r="A7807" s="33" t="n">
        <v>45617.16666666666</v>
      </c>
      <c r="B7807" s="15">
        <f>WEEKDAY($A7807,2)</f>
        <v/>
      </c>
      <c r="C7807" s="15">
        <f>HOUR($A7807)</f>
        <v/>
      </c>
      <c r="D7807" s="15">
        <f>IF(AND($A7807&gt;=Instellingen!$B$6,$A7807&lt;Instellingen!$B$7),1,0)</f>
        <v/>
      </c>
      <c r="E7807" s="15">
        <f>COUNTIF(tData[BezoekStart],"&lt;"&amp;($A7807+1/24))-COUNTIF(tData[BezoekEind],"&lt;="&amp;$A7807)</f>
        <v/>
      </c>
      <c r="F7807" s="15">
        <f>COUNTIF(tData[BezoekLangStart],"&lt;"&amp;($A7807+1/24))-COUNTIF(tData[BezoekLangEind],"&lt;="&amp;$A7807)</f>
        <v/>
      </c>
      <c r="G7807" s="15">
        <f>IF($D7807=1,$B7807*100+$C7807,-1)</f>
        <v/>
      </c>
      <c r="H7807" s="15">
        <f>IF($D7807=1,$B7807,-1)</f>
        <v/>
      </c>
      <c r="I7807" s="15">
        <f>IF($D7807=1,$C7807,-1)</f>
        <v/>
      </c>
    </row>
    <row r="7808">
      <c r="A7808" s="33" t="n">
        <v>45617.20833333334</v>
      </c>
      <c r="B7808" s="15">
        <f>WEEKDAY($A7808,2)</f>
        <v/>
      </c>
      <c r="C7808" s="15">
        <f>HOUR($A7808)</f>
        <v/>
      </c>
      <c r="D7808" s="15">
        <f>IF(AND($A7808&gt;=Instellingen!$B$6,$A7808&lt;Instellingen!$B$7),1,0)</f>
        <v/>
      </c>
      <c r="E7808" s="15">
        <f>COUNTIF(tData[BezoekStart],"&lt;"&amp;($A7808+1/24))-COUNTIF(tData[BezoekEind],"&lt;="&amp;$A7808)</f>
        <v/>
      </c>
      <c r="F7808" s="15">
        <f>COUNTIF(tData[BezoekLangStart],"&lt;"&amp;($A7808+1/24))-COUNTIF(tData[BezoekLangEind],"&lt;="&amp;$A7808)</f>
        <v/>
      </c>
      <c r="G7808" s="15">
        <f>IF($D7808=1,$B7808*100+$C7808,-1)</f>
        <v/>
      </c>
      <c r="H7808" s="15">
        <f>IF($D7808=1,$B7808,-1)</f>
        <v/>
      </c>
      <c r="I7808" s="15">
        <f>IF($D7808=1,$C7808,-1)</f>
        <v/>
      </c>
    </row>
    <row r="7809">
      <c r="A7809" s="33" t="n">
        <v>45617.25</v>
      </c>
      <c r="B7809" s="15">
        <f>WEEKDAY($A7809,2)</f>
        <v/>
      </c>
      <c r="C7809" s="15">
        <f>HOUR($A7809)</f>
        <v/>
      </c>
      <c r="D7809" s="15">
        <f>IF(AND($A7809&gt;=Instellingen!$B$6,$A7809&lt;Instellingen!$B$7),1,0)</f>
        <v/>
      </c>
      <c r="E7809" s="15">
        <f>COUNTIF(tData[BezoekStart],"&lt;"&amp;($A7809+1/24))-COUNTIF(tData[BezoekEind],"&lt;="&amp;$A7809)</f>
        <v/>
      </c>
      <c r="F7809" s="15">
        <f>COUNTIF(tData[BezoekLangStart],"&lt;"&amp;($A7809+1/24))-COUNTIF(tData[BezoekLangEind],"&lt;="&amp;$A7809)</f>
        <v/>
      </c>
      <c r="G7809" s="15">
        <f>IF($D7809=1,$B7809*100+$C7809,-1)</f>
        <v/>
      </c>
      <c r="H7809" s="15">
        <f>IF($D7809=1,$B7809,-1)</f>
        <v/>
      </c>
      <c r="I7809" s="15">
        <f>IF($D7809=1,$C7809,-1)</f>
        <v/>
      </c>
    </row>
    <row r="7810">
      <c r="A7810" s="33" t="n">
        <v>45617.29166666666</v>
      </c>
      <c r="B7810" s="15">
        <f>WEEKDAY($A7810,2)</f>
        <v/>
      </c>
      <c r="C7810" s="15">
        <f>HOUR($A7810)</f>
        <v/>
      </c>
      <c r="D7810" s="15">
        <f>IF(AND($A7810&gt;=Instellingen!$B$6,$A7810&lt;Instellingen!$B$7),1,0)</f>
        <v/>
      </c>
      <c r="E7810" s="15">
        <f>COUNTIF(tData[BezoekStart],"&lt;"&amp;($A7810+1/24))-COUNTIF(tData[BezoekEind],"&lt;="&amp;$A7810)</f>
        <v/>
      </c>
      <c r="F7810" s="15">
        <f>COUNTIF(tData[BezoekLangStart],"&lt;"&amp;($A7810+1/24))-COUNTIF(tData[BezoekLangEind],"&lt;="&amp;$A7810)</f>
        <v/>
      </c>
      <c r="G7810" s="15">
        <f>IF($D7810=1,$B7810*100+$C7810,-1)</f>
        <v/>
      </c>
      <c r="H7810" s="15">
        <f>IF($D7810=1,$B7810,-1)</f>
        <v/>
      </c>
      <c r="I7810" s="15">
        <f>IF($D7810=1,$C7810,-1)</f>
        <v/>
      </c>
    </row>
    <row r="7811">
      <c r="A7811" s="33" t="n">
        <v>45617.33333333334</v>
      </c>
      <c r="B7811" s="15">
        <f>WEEKDAY($A7811,2)</f>
        <v/>
      </c>
      <c r="C7811" s="15">
        <f>HOUR($A7811)</f>
        <v/>
      </c>
      <c r="D7811" s="15">
        <f>IF(AND($A7811&gt;=Instellingen!$B$6,$A7811&lt;Instellingen!$B$7),1,0)</f>
        <v/>
      </c>
      <c r="E7811" s="15">
        <f>COUNTIF(tData[BezoekStart],"&lt;"&amp;($A7811+1/24))-COUNTIF(tData[BezoekEind],"&lt;="&amp;$A7811)</f>
        <v/>
      </c>
      <c r="F7811" s="15">
        <f>COUNTIF(tData[BezoekLangStart],"&lt;"&amp;($A7811+1/24))-COUNTIF(tData[BezoekLangEind],"&lt;="&amp;$A7811)</f>
        <v/>
      </c>
      <c r="G7811" s="15">
        <f>IF($D7811=1,$B7811*100+$C7811,-1)</f>
        <v/>
      </c>
      <c r="H7811" s="15">
        <f>IF($D7811=1,$B7811,-1)</f>
        <v/>
      </c>
      <c r="I7811" s="15">
        <f>IF($D7811=1,$C7811,-1)</f>
        <v/>
      </c>
    </row>
    <row r="7812">
      <c r="A7812" s="33" t="n">
        <v>45617.375</v>
      </c>
      <c r="B7812" s="15">
        <f>WEEKDAY($A7812,2)</f>
        <v/>
      </c>
      <c r="C7812" s="15">
        <f>HOUR($A7812)</f>
        <v/>
      </c>
      <c r="D7812" s="15">
        <f>IF(AND($A7812&gt;=Instellingen!$B$6,$A7812&lt;Instellingen!$B$7),1,0)</f>
        <v/>
      </c>
      <c r="E7812" s="15">
        <f>COUNTIF(tData[BezoekStart],"&lt;"&amp;($A7812+1/24))-COUNTIF(tData[BezoekEind],"&lt;="&amp;$A7812)</f>
        <v/>
      </c>
      <c r="F7812" s="15">
        <f>COUNTIF(tData[BezoekLangStart],"&lt;"&amp;($A7812+1/24))-COUNTIF(tData[BezoekLangEind],"&lt;="&amp;$A7812)</f>
        <v/>
      </c>
      <c r="G7812" s="15">
        <f>IF($D7812=1,$B7812*100+$C7812,-1)</f>
        <v/>
      </c>
      <c r="H7812" s="15">
        <f>IF($D7812=1,$B7812,-1)</f>
        <v/>
      </c>
      <c r="I7812" s="15">
        <f>IF($D7812=1,$C7812,-1)</f>
        <v/>
      </c>
    </row>
    <row r="7813">
      <c r="A7813" s="33" t="n">
        <v>45617.41666666666</v>
      </c>
      <c r="B7813" s="15">
        <f>WEEKDAY($A7813,2)</f>
        <v/>
      </c>
      <c r="C7813" s="15">
        <f>HOUR($A7813)</f>
        <v/>
      </c>
      <c r="D7813" s="15">
        <f>IF(AND($A7813&gt;=Instellingen!$B$6,$A7813&lt;Instellingen!$B$7),1,0)</f>
        <v/>
      </c>
      <c r="E7813" s="15">
        <f>COUNTIF(tData[BezoekStart],"&lt;"&amp;($A7813+1/24))-COUNTIF(tData[BezoekEind],"&lt;="&amp;$A7813)</f>
        <v/>
      </c>
      <c r="F7813" s="15">
        <f>COUNTIF(tData[BezoekLangStart],"&lt;"&amp;($A7813+1/24))-COUNTIF(tData[BezoekLangEind],"&lt;="&amp;$A7813)</f>
        <v/>
      </c>
      <c r="G7813" s="15">
        <f>IF($D7813=1,$B7813*100+$C7813,-1)</f>
        <v/>
      </c>
      <c r="H7813" s="15">
        <f>IF($D7813=1,$B7813,-1)</f>
        <v/>
      </c>
      <c r="I7813" s="15">
        <f>IF($D7813=1,$C7813,-1)</f>
        <v/>
      </c>
    </row>
    <row r="7814">
      <c r="A7814" s="33" t="n">
        <v>45617.45833333334</v>
      </c>
      <c r="B7814" s="15">
        <f>WEEKDAY($A7814,2)</f>
        <v/>
      </c>
      <c r="C7814" s="15">
        <f>HOUR($A7814)</f>
        <v/>
      </c>
      <c r="D7814" s="15">
        <f>IF(AND($A7814&gt;=Instellingen!$B$6,$A7814&lt;Instellingen!$B$7),1,0)</f>
        <v/>
      </c>
      <c r="E7814" s="15">
        <f>COUNTIF(tData[BezoekStart],"&lt;"&amp;($A7814+1/24))-COUNTIF(tData[BezoekEind],"&lt;="&amp;$A7814)</f>
        <v/>
      </c>
      <c r="F7814" s="15">
        <f>COUNTIF(tData[BezoekLangStart],"&lt;"&amp;($A7814+1/24))-COUNTIF(tData[BezoekLangEind],"&lt;="&amp;$A7814)</f>
        <v/>
      </c>
      <c r="G7814" s="15">
        <f>IF($D7814=1,$B7814*100+$C7814,-1)</f>
        <v/>
      </c>
      <c r="H7814" s="15">
        <f>IF($D7814=1,$B7814,-1)</f>
        <v/>
      </c>
      <c r="I7814" s="15">
        <f>IF($D7814=1,$C7814,-1)</f>
        <v/>
      </c>
    </row>
    <row r="7815">
      <c r="A7815" s="33" t="n">
        <v>45617.5</v>
      </c>
      <c r="B7815" s="15">
        <f>WEEKDAY($A7815,2)</f>
        <v/>
      </c>
      <c r="C7815" s="15">
        <f>HOUR($A7815)</f>
        <v/>
      </c>
      <c r="D7815" s="15">
        <f>IF(AND($A7815&gt;=Instellingen!$B$6,$A7815&lt;Instellingen!$B$7),1,0)</f>
        <v/>
      </c>
      <c r="E7815" s="15">
        <f>COUNTIF(tData[BezoekStart],"&lt;"&amp;($A7815+1/24))-COUNTIF(tData[BezoekEind],"&lt;="&amp;$A7815)</f>
        <v/>
      </c>
      <c r="F7815" s="15">
        <f>COUNTIF(tData[BezoekLangStart],"&lt;"&amp;($A7815+1/24))-COUNTIF(tData[BezoekLangEind],"&lt;="&amp;$A7815)</f>
        <v/>
      </c>
      <c r="G7815" s="15">
        <f>IF($D7815=1,$B7815*100+$C7815,-1)</f>
        <v/>
      </c>
      <c r="H7815" s="15">
        <f>IF($D7815=1,$B7815,-1)</f>
        <v/>
      </c>
      <c r="I7815" s="15">
        <f>IF($D7815=1,$C7815,-1)</f>
        <v/>
      </c>
    </row>
    <row r="7816">
      <c r="A7816" s="33" t="n">
        <v>45617.54166666666</v>
      </c>
      <c r="B7816" s="15">
        <f>WEEKDAY($A7816,2)</f>
        <v/>
      </c>
      <c r="C7816" s="15">
        <f>HOUR($A7816)</f>
        <v/>
      </c>
      <c r="D7816" s="15">
        <f>IF(AND($A7816&gt;=Instellingen!$B$6,$A7816&lt;Instellingen!$B$7),1,0)</f>
        <v/>
      </c>
      <c r="E7816" s="15">
        <f>COUNTIF(tData[BezoekStart],"&lt;"&amp;($A7816+1/24))-COUNTIF(tData[BezoekEind],"&lt;="&amp;$A7816)</f>
        <v/>
      </c>
      <c r="F7816" s="15">
        <f>COUNTIF(tData[BezoekLangStart],"&lt;"&amp;($A7816+1/24))-COUNTIF(tData[BezoekLangEind],"&lt;="&amp;$A7816)</f>
        <v/>
      </c>
      <c r="G7816" s="15">
        <f>IF($D7816=1,$B7816*100+$C7816,-1)</f>
        <v/>
      </c>
      <c r="H7816" s="15">
        <f>IF($D7816=1,$B7816,-1)</f>
        <v/>
      </c>
      <c r="I7816" s="15">
        <f>IF($D7816=1,$C7816,-1)</f>
        <v/>
      </c>
    </row>
    <row r="7817">
      <c r="A7817" s="33" t="n">
        <v>45617.58333333334</v>
      </c>
      <c r="B7817" s="15">
        <f>WEEKDAY($A7817,2)</f>
        <v/>
      </c>
      <c r="C7817" s="15">
        <f>HOUR($A7817)</f>
        <v/>
      </c>
      <c r="D7817" s="15">
        <f>IF(AND($A7817&gt;=Instellingen!$B$6,$A7817&lt;Instellingen!$B$7),1,0)</f>
        <v/>
      </c>
      <c r="E7817" s="15">
        <f>COUNTIF(tData[BezoekStart],"&lt;"&amp;($A7817+1/24))-COUNTIF(tData[BezoekEind],"&lt;="&amp;$A7817)</f>
        <v/>
      </c>
      <c r="F7817" s="15">
        <f>COUNTIF(tData[BezoekLangStart],"&lt;"&amp;($A7817+1/24))-COUNTIF(tData[BezoekLangEind],"&lt;="&amp;$A7817)</f>
        <v/>
      </c>
      <c r="G7817" s="15">
        <f>IF($D7817=1,$B7817*100+$C7817,-1)</f>
        <v/>
      </c>
      <c r="H7817" s="15">
        <f>IF($D7817=1,$B7817,-1)</f>
        <v/>
      </c>
      <c r="I7817" s="15">
        <f>IF($D7817=1,$C7817,-1)</f>
        <v/>
      </c>
    </row>
    <row r="7818">
      <c r="A7818" s="33" t="n">
        <v>45617.625</v>
      </c>
      <c r="B7818" s="15">
        <f>WEEKDAY($A7818,2)</f>
        <v/>
      </c>
      <c r="C7818" s="15">
        <f>HOUR($A7818)</f>
        <v/>
      </c>
      <c r="D7818" s="15">
        <f>IF(AND($A7818&gt;=Instellingen!$B$6,$A7818&lt;Instellingen!$B$7),1,0)</f>
        <v/>
      </c>
      <c r="E7818" s="15">
        <f>COUNTIF(tData[BezoekStart],"&lt;"&amp;($A7818+1/24))-COUNTIF(tData[BezoekEind],"&lt;="&amp;$A7818)</f>
        <v/>
      </c>
      <c r="F7818" s="15">
        <f>COUNTIF(tData[BezoekLangStart],"&lt;"&amp;($A7818+1/24))-COUNTIF(tData[BezoekLangEind],"&lt;="&amp;$A7818)</f>
        <v/>
      </c>
      <c r="G7818" s="15">
        <f>IF($D7818=1,$B7818*100+$C7818,-1)</f>
        <v/>
      </c>
      <c r="H7818" s="15">
        <f>IF($D7818=1,$B7818,-1)</f>
        <v/>
      </c>
      <c r="I7818" s="15">
        <f>IF($D7818=1,$C7818,-1)</f>
        <v/>
      </c>
    </row>
    <row r="7819">
      <c r="A7819" s="33" t="n">
        <v>45617.66666666666</v>
      </c>
      <c r="B7819" s="15">
        <f>WEEKDAY($A7819,2)</f>
        <v/>
      </c>
      <c r="C7819" s="15">
        <f>HOUR($A7819)</f>
        <v/>
      </c>
      <c r="D7819" s="15">
        <f>IF(AND($A7819&gt;=Instellingen!$B$6,$A7819&lt;Instellingen!$B$7),1,0)</f>
        <v/>
      </c>
      <c r="E7819" s="15">
        <f>COUNTIF(tData[BezoekStart],"&lt;"&amp;($A7819+1/24))-COUNTIF(tData[BezoekEind],"&lt;="&amp;$A7819)</f>
        <v/>
      </c>
      <c r="F7819" s="15">
        <f>COUNTIF(tData[BezoekLangStart],"&lt;"&amp;($A7819+1/24))-COUNTIF(tData[BezoekLangEind],"&lt;="&amp;$A7819)</f>
        <v/>
      </c>
      <c r="G7819" s="15">
        <f>IF($D7819=1,$B7819*100+$C7819,-1)</f>
        <v/>
      </c>
      <c r="H7819" s="15">
        <f>IF($D7819=1,$B7819,-1)</f>
        <v/>
      </c>
      <c r="I7819" s="15">
        <f>IF($D7819=1,$C7819,-1)</f>
        <v/>
      </c>
    </row>
    <row r="7820">
      <c r="A7820" s="33" t="n">
        <v>45617.70833333334</v>
      </c>
      <c r="B7820" s="15">
        <f>WEEKDAY($A7820,2)</f>
        <v/>
      </c>
      <c r="C7820" s="15">
        <f>HOUR($A7820)</f>
        <v/>
      </c>
      <c r="D7820" s="15">
        <f>IF(AND($A7820&gt;=Instellingen!$B$6,$A7820&lt;Instellingen!$B$7),1,0)</f>
        <v/>
      </c>
      <c r="E7820" s="15">
        <f>COUNTIF(tData[BezoekStart],"&lt;"&amp;($A7820+1/24))-COUNTIF(tData[BezoekEind],"&lt;="&amp;$A7820)</f>
        <v/>
      </c>
      <c r="F7820" s="15">
        <f>COUNTIF(tData[BezoekLangStart],"&lt;"&amp;($A7820+1/24))-COUNTIF(tData[BezoekLangEind],"&lt;="&amp;$A7820)</f>
        <v/>
      </c>
      <c r="G7820" s="15">
        <f>IF($D7820=1,$B7820*100+$C7820,-1)</f>
        <v/>
      </c>
      <c r="H7820" s="15">
        <f>IF($D7820=1,$B7820,-1)</f>
        <v/>
      </c>
      <c r="I7820" s="15">
        <f>IF($D7820=1,$C7820,-1)</f>
        <v/>
      </c>
    </row>
    <row r="7821">
      <c r="A7821" s="33" t="n">
        <v>45617.75</v>
      </c>
      <c r="B7821" s="15">
        <f>WEEKDAY($A7821,2)</f>
        <v/>
      </c>
      <c r="C7821" s="15">
        <f>HOUR($A7821)</f>
        <v/>
      </c>
      <c r="D7821" s="15">
        <f>IF(AND($A7821&gt;=Instellingen!$B$6,$A7821&lt;Instellingen!$B$7),1,0)</f>
        <v/>
      </c>
      <c r="E7821" s="15">
        <f>COUNTIF(tData[BezoekStart],"&lt;"&amp;($A7821+1/24))-COUNTIF(tData[BezoekEind],"&lt;="&amp;$A7821)</f>
        <v/>
      </c>
      <c r="F7821" s="15">
        <f>COUNTIF(tData[BezoekLangStart],"&lt;"&amp;($A7821+1/24))-COUNTIF(tData[BezoekLangEind],"&lt;="&amp;$A7821)</f>
        <v/>
      </c>
      <c r="G7821" s="15">
        <f>IF($D7821=1,$B7821*100+$C7821,-1)</f>
        <v/>
      </c>
      <c r="H7821" s="15">
        <f>IF($D7821=1,$B7821,-1)</f>
        <v/>
      </c>
      <c r="I7821" s="15">
        <f>IF($D7821=1,$C7821,-1)</f>
        <v/>
      </c>
    </row>
    <row r="7822">
      <c r="A7822" s="33" t="n">
        <v>45617.79166666666</v>
      </c>
      <c r="B7822" s="15">
        <f>WEEKDAY($A7822,2)</f>
        <v/>
      </c>
      <c r="C7822" s="15">
        <f>HOUR($A7822)</f>
        <v/>
      </c>
      <c r="D7822" s="15">
        <f>IF(AND($A7822&gt;=Instellingen!$B$6,$A7822&lt;Instellingen!$B$7),1,0)</f>
        <v/>
      </c>
      <c r="E7822" s="15">
        <f>COUNTIF(tData[BezoekStart],"&lt;"&amp;($A7822+1/24))-COUNTIF(tData[BezoekEind],"&lt;="&amp;$A7822)</f>
        <v/>
      </c>
      <c r="F7822" s="15">
        <f>COUNTIF(tData[BezoekLangStart],"&lt;"&amp;($A7822+1/24))-COUNTIF(tData[BezoekLangEind],"&lt;="&amp;$A7822)</f>
        <v/>
      </c>
      <c r="G7822" s="15">
        <f>IF($D7822=1,$B7822*100+$C7822,-1)</f>
        <v/>
      </c>
      <c r="H7822" s="15">
        <f>IF($D7822=1,$B7822,-1)</f>
        <v/>
      </c>
      <c r="I7822" s="15">
        <f>IF($D7822=1,$C7822,-1)</f>
        <v/>
      </c>
    </row>
    <row r="7823">
      <c r="A7823" s="33" t="n">
        <v>45617.83333333334</v>
      </c>
      <c r="B7823" s="15">
        <f>WEEKDAY($A7823,2)</f>
        <v/>
      </c>
      <c r="C7823" s="15">
        <f>HOUR($A7823)</f>
        <v/>
      </c>
      <c r="D7823" s="15">
        <f>IF(AND($A7823&gt;=Instellingen!$B$6,$A7823&lt;Instellingen!$B$7),1,0)</f>
        <v/>
      </c>
      <c r="E7823" s="15">
        <f>COUNTIF(tData[BezoekStart],"&lt;"&amp;($A7823+1/24))-COUNTIF(tData[BezoekEind],"&lt;="&amp;$A7823)</f>
        <v/>
      </c>
      <c r="F7823" s="15">
        <f>COUNTIF(tData[BezoekLangStart],"&lt;"&amp;($A7823+1/24))-COUNTIF(tData[BezoekLangEind],"&lt;="&amp;$A7823)</f>
        <v/>
      </c>
      <c r="G7823" s="15">
        <f>IF($D7823=1,$B7823*100+$C7823,-1)</f>
        <v/>
      </c>
      <c r="H7823" s="15">
        <f>IF($D7823=1,$B7823,-1)</f>
        <v/>
      </c>
      <c r="I7823" s="15">
        <f>IF($D7823=1,$C7823,-1)</f>
        <v/>
      </c>
    </row>
    <row r="7824">
      <c r="A7824" s="33" t="n">
        <v>45617.875</v>
      </c>
      <c r="B7824" s="15">
        <f>WEEKDAY($A7824,2)</f>
        <v/>
      </c>
      <c r="C7824" s="15">
        <f>HOUR($A7824)</f>
        <v/>
      </c>
      <c r="D7824" s="15">
        <f>IF(AND($A7824&gt;=Instellingen!$B$6,$A7824&lt;Instellingen!$B$7),1,0)</f>
        <v/>
      </c>
      <c r="E7824" s="15">
        <f>COUNTIF(tData[BezoekStart],"&lt;"&amp;($A7824+1/24))-COUNTIF(tData[BezoekEind],"&lt;="&amp;$A7824)</f>
        <v/>
      </c>
      <c r="F7824" s="15">
        <f>COUNTIF(tData[BezoekLangStart],"&lt;"&amp;($A7824+1/24))-COUNTIF(tData[BezoekLangEind],"&lt;="&amp;$A7824)</f>
        <v/>
      </c>
      <c r="G7824" s="15">
        <f>IF($D7824=1,$B7824*100+$C7824,-1)</f>
        <v/>
      </c>
      <c r="H7824" s="15">
        <f>IF($D7824=1,$B7824,-1)</f>
        <v/>
      </c>
      <c r="I7824" s="15">
        <f>IF($D7824=1,$C7824,-1)</f>
        <v/>
      </c>
    </row>
    <row r="7825">
      <c r="A7825" s="33" t="n">
        <v>45617.91666666666</v>
      </c>
      <c r="B7825" s="15">
        <f>WEEKDAY($A7825,2)</f>
        <v/>
      </c>
      <c r="C7825" s="15">
        <f>HOUR($A7825)</f>
        <v/>
      </c>
      <c r="D7825" s="15">
        <f>IF(AND($A7825&gt;=Instellingen!$B$6,$A7825&lt;Instellingen!$B$7),1,0)</f>
        <v/>
      </c>
      <c r="E7825" s="15">
        <f>COUNTIF(tData[BezoekStart],"&lt;"&amp;($A7825+1/24))-COUNTIF(tData[BezoekEind],"&lt;="&amp;$A7825)</f>
        <v/>
      </c>
      <c r="F7825" s="15">
        <f>COUNTIF(tData[BezoekLangStart],"&lt;"&amp;($A7825+1/24))-COUNTIF(tData[BezoekLangEind],"&lt;="&amp;$A7825)</f>
        <v/>
      </c>
      <c r="G7825" s="15">
        <f>IF($D7825=1,$B7825*100+$C7825,-1)</f>
        <v/>
      </c>
      <c r="H7825" s="15">
        <f>IF($D7825=1,$B7825,-1)</f>
        <v/>
      </c>
      <c r="I7825" s="15">
        <f>IF($D7825=1,$C7825,-1)</f>
        <v/>
      </c>
    </row>
    <row r="7826">
      <c r="A7826" s="33" t="n">
        <v>45617.95833333334</v>
      </c>
      <c r="B7826" s="15">
        <f>WEEKDAY($A7826,2)</f>
        <v/>
      </c>
      <c r="C7826" s="15">
        <f>HOUR($A7826)</f>
        <v/>
      </c>
      <c r="D7826" s="15">
        <f>IF(AND($A7826&gt;=Instellingen!$B$6,$A7826&lt;Instellingen!$B$7),1,0)</f>
        <v/>
      </c>
      <c r="E7826" s="15">
        <f>COUNTIF(tData[BezoekStart],"&lt;"&amp;($A7826+1/24))-COUNTIF(tData[BezoekEind],"&lt;="&amp;$A7826)</f>
        <v/>
      </c>
      <c r="F7826" s="15">
        <f>COUNTIF(tData[BezoekLangStart],"&lt;"&amp;($A7826+1/24))-COUNTIF(tData[BezoekLangEind],"&lt;="&amp;$A7826)</f>
        <v/>
      </c>
      <c r="G7826" s="15">
        <f>IF($D7826=1,$B7826*100+$C7826,-1)</f>
        <v/>
      </c>
      <c r="H7826" s="15">
        <f>IF($D7826=1,$B7826,-1)</f>
        <v/>
      </c>
      <c r="I7826" s="15">
        <f>IF($D7826=1,$C7826,-1)</f>
        <v/>
      </c>
    </row>
    <row r="7827">
      <c r="A7827" s="33" t="n">
        <v>45618</v>
      </c>
      <c r="B7827" s="15">
        <f>WEEKDAY($A7827,2)</f>
        <v/>
      </c>
      <c r="C7827" s="15">
        <f>HOUR($A7827)</f>
        <v/>
      </c>
      <c r="D7827" s="15">
        <f>IF(AND($A7827&gt;=Instellingen!$B$6,$A7827&lt;Instellingen!$B$7),1,0)</f>
        <v/>
      </c>
      <c r="E7827" s="15">
        <f>COUNTIF(tData[BezoekStart],"&lt;"&amp;($A7827+1/24))-COUNTIF(tData[BezoekEind],"&lt;="&amp;$A7827)</f>
        <v/>
      </c>
      <c r="F7827" s="15">
        <f>COUNTIF(tData[BezoekLangStart],"&lt;"&amp;($A7827+1/24))-COUNTIF(tData[BezoekLangEind],"&lt;="&amp;$A7827)</f>
        <v/>
      </c>
      <c r="G7827" s="15">
        <f>IF($D7827=1,$B7827*100+$C7827,-1)</f>
        <v/>
      </c>
      <c r="H7827" s="15">
        <f>IF($D7827=1,$B7827,-1)</f>
        <v/>
      </c>
      <c r="I7827" s="15">
        <f>IF($D7827=1,$C7827,-1)</f>
        <v/>
      </c>
    </row>
    <row r="7828">
      <c r="A7828" s="33" t="n">
        <v>45618.04166666666</v>
      </c>
      <c r="B7828" s="15">
        <f>WEEKDAY($A7828,2)</f>
        <v/>
      </c>
      <c r="C7828" s="15">
        <f>HOUR($A7828)</f>
        <v/>
      </c>
      <c r="D7828" s="15">
        <f>IF(AND($A7828&gt;=Instellingen!$B$6,$A7828&lt;Instellingen!$B$7),1,0)</f>
        <v/>
      </c>
      <c r="E7828" s="15">
        <f>COUNTIF(tData[BezoekStart],"&lt;"&amp;($A7828+1/24))-COUNTIF(tData[BezoekEind],"&lt;="&amp;$A7828)</f>
        <v/>
      </c>
      <c r="F7828" s="15">
        <f>COUNTIF(tData[BezoekLangStart],"&lt;"&amp;($A7828+1/24))-COUNTIF(tData[BezoekLangEind],"&lt;="&amp;$A7828)</f>
        <v/>
      </c>
      <c r="G7828" s="15">
        <f>IF($D7828=1,$B7828*100+$C7828,-1)</f>
        <v/>
      </c>
      <c r="H7828" s="15">
        <f>IF($D7828=1,$B7828,-1)</f>
        <v/>
      </c>
      <c r="I7828" s="15">
        <f>IF($D7828=1,$C7828,-1)</f>
        <v/>
      </c>
    </row>
    <row r="7829">
      <c r="A7829" s="33" t="n">
        <v>45618.08333333334</v>
      </c>
      <c r="B7829" s="15">
        <f>WEEKDAY($A7829,2)</f>
        <v/>
      </c>
      <c r="C7829" s="15">
        <f>HOUR($A7829)</f>
        <v/>
      </c>
      <c r="D7829" s="15">
        <f>IF(AND($A7829&gt;=Instellingen!$B$6,$A7829&lt;Instellingen!$B$7),1,0)</f>
        <v/>
      </c>
      <c r="E7829" s="15">
        <f>COUNTIF(tData[BezoekStart],"&lt;"&amp;($A7829+1/24))-COUNTIF(tData[BezoekEind],"&lt;="&amp;$A7829)</f>
        <v/>
      </c>
      <c r="F7829" s="15">
        <f>COUNTIF(tData[BezoekLangStart],"&lt;"&amp;($A7829+1/24))-COUNTIF(tData[BezoekLangEind],"&lt;="&amp;$A7829)</f>
        <v/>
      </c>
      <c r="G7829" s="15">
        <f>IF($D7829=1,$B7829*100+$C7829,-1)</f>
        <v/>
      </c>
      <c r="H7829" s="15">
        <f>IF($D7829=1,$B7829,-1)</f>
        <v/>
      </c>
      <c r="I7829" s="15">
        <f>IF($D7829=1,$C7829,-1)</f>
        <v/>
      </c>
    </row>
    <row r="7830">
      <c r="A7830" s="33" t="n">
        <v>45618.125</v>
      </c>
      <c r="B7830" s="15">
        <f>WEEKDAY($A7830,2)</f>
        <v/>
      </c>
      <c r="C7830" s="15">
        <f>HOUR($A7830)</f>
        <v/>
      </c>
      <c r="D7830" s="15">
        <f>IF(AND($A7830&gt;=Instellingen!$B$6,$A7830&lt;Instellingen!$B$7),1,0)</f>
        <v/>
      </c>
      <c r="E7830" s="15">
        <f>COUNTIF(tData[BezoekStart],"&lt;"&amp;($A7830+1/24))-COUNTIF(tData[BezoekEind],"&lt;="&amp;$A7830)</f>
        <v/>
      </c>
      <c r="F7830" s="15">
        <f>COUNTIF(tData[BezoekLangStart],"&lt;"&amp;($A7830+1/24))-COUNTIF(tData[BezoekLangEind],"&lt;="&amp;$A7830)</f>
        <v/>
      </c>
      <c r="G7830" s="15">
        <f>IF($D7830=1,$B7830*100+$C7830,-1)</f>
        <v/>
      </c>
      <c r="H7830" s="15">
        <f>IF($D7830=1,$B7830,-1)</f>
        <v/>
      </c>
      <c r="I7830" s="15">
        <f>IF($D7830=1,$C7830,-1)</f>
        <v/>
      </c>
    </row>
    <row r="7831">
      <c r="A7831" s="33" t="n">
        <v>45618.16666666666</v>
      </c>
      <c r="B7831" s="15">
        <f>WEEKDAY($A7831,2)</f>
        <v/>
      </c>
      <c r="C7831" s="15">
        <f>HOUR($A7831)</f>
        <v/>
      </c>
      <c r="D7831" s="15">
        <f>IF(AND($A7831&gt;=Instellingen!$B$6,$A7831&lt;Instellingen!$B$7),1,0)</f>
        <v/>
      </c>
      <c r="E7831" s="15">
        <f>COUNTIF(tData[BezoekStart],"&lt;"&amp;($A7831+1/24))-COUNTIF(tData[BezoekEind],"&lt;="&amp;$A7831)</f>
        <v/>
      </c>
      <c r="F7831" s="15">
        <f>COUNTIF(tData[BezoekLangStart],"&lt;"&amp;($A7831+1/24))-COUNTIF(tData[BezoekLangEind],"&lt;="&amp;$A7831)</f>
        <v/>
      </c>
      <c r="G7831" s="15">
        <f>IF($D7831=1,$B7831*100+$C7831,-1)</f>
        <v/>
      </c>
      <c r="H7831" s="15">
        <f>IF($D7831=1,$B7831,-1)</f>
        <v/>
      </c>
      <c r="I7831" s="15">
        <f>IF($D7831=1,$C7831,-1)</f>
        <v/>
      </c>
    </row>
    <row r="7832">
      <c r="A7832" s="33" t="n">
        <v>45618.20833333334</v>
      </c>
      <c r="B7832" s="15">
        <f>WEEKDAY($A7832,2)</f>
        <v/>
      </c>
      <c r="C7832" s="15">
        <f>HOUR($A7832)</f>
        <v/>
      </c>
      <c r="D7832" s="15">
        <f>IF(AND($A7832&gt;=Instellingen!$B$6,$A7832&lt;Instellingen!$B$7),1,0)</f>
        <v/>
      </c>
      <c r="E7832" s="15">
        <f>COUNTIF(tData[BezoekStart],"&lt;"&amp;($A7832+1/24))-COUNTIF(tData[BezoekEind],"&lt;="&amp;$A7832)</f>
        <v/>
      </c>
      <c r="F7832" s="15">
        <f>COUNTIF(tData[BezoekLangStart],"&lt;"&amp;($A7832+1/24))-COUNTIF(tData[BezoekLangEind],"&lt;="&amp;$A7832)</f>
        <v/>
      </c>
      <c r="G7832" s="15">
        <f>IF($D7832=1,$B7832*100+$C7832,-1)</f>
        <v/>
      </c>
      <c r="H7832" s="15">
        <f>IF($D7832=1,$B7832,-1)</f>
        <v/>
      </c>
      <c r="I7832" s="15">
        <f>IF($D7832=1,$C7832,-1)</f>
        <v/>
      </c>
    </row>
    <row r="7833">
      <c r="A7833" s="33" t="n">
        <v>45618.25</v>
      </c>
      <c r="B7833" s="15">
        <f>WEEKDAY($A7833,2)</f>
        <v/>
      </c>
      <c r="C7833" s="15">
        <f>HOUR($A7833)</f>
        <v/>
      </c>
      <c r="D7833" s="15">
        <f>IF(AND($A7833&gt;=Instellingen!$B$6,$A7833&lt;Instellingen!$B$7),1,0)</f>
        <v/>
      </c>
      <c r="E7833" s="15">
        <f>COUNTIF(tData[BezoekStart],"&lt;"&amp;($A7833+1/24))-COUNTIF(tData[BezoekEind],"&lt;="&amp;$A7833)</f>
        <v/>
      </c>
      <c r="F7833" s="15">
        <f>COUNTIF(tData[BezoekLangStart],"&lt;"&amp;($A7833+1/24))-COUNTIF(tData[BezoekLangEind],"&lt;="&amp;$A7833)</f>
        <v/>
      </c>
      <c r="G7833" s="15">
        <f>IF($D7833=1,$B7833*100+$C7833,-1)</f>
        <v/>
      </c>
      <c r="H7833" s="15">
        <f>IF($D7833=1,$B7833,-1)</f>
        <v/>
      </c>
      <c r="I7833" s="15">
        <f>IF($D7833=1,$C7833,-1)</f>
        <v/>
      </c>
    </row>
    <row r="7834">
      <c r="A7834" s="33" t="n">
        <v>45618.29166666666</v>
      </c>
      <c r="B7834" s="15">
        <f>WEEKDAY($A7834,2)</f>
        <v/>
      </c>
      <c r="C7834" s="15">
        <f>HOUR($A7834)</f>
        <v/>
      </c>
      <c r="D7834" s="15">
        <f>IF(AND($A7834&gt;=Instellingen!$B$6,$A7834&lt;Instellingen!$B$7),1,0)</f>
        <v/>
      </c>
      <c r="E7834" s="15">
        <f>COUNTIF(tData[BezoekStart],"&lt;"&amp;($A7834+1/24))-COUNTIF(tData[BezoekEind],"&lt;="&amp;$A7834)</f>
        <v/>
      </c>
      <c r="F7834" s="15">
        <f>COUNTIF(tData[BezoekLangStart],"&lt;"&amp;($A7834+1/24))-COUNTIF(tData[BezoekLangEind],"&lt;="&amp;$A7834)</f>
        <v/>
      </c>
      <c r="G7834" s="15">
        <f>IF($D7834=1,$B7834*100+$C7834,-1)</f>
        <v/>
      </c>
      <c r="H7834" s="15">
        <f>IF($D7834=1,$B7834,-1)</f>
        <v/>
      </c>
      <c r="I7834" s="15">
        <f>IF($D7834=1,$C7834,-1)</f>
        <v/>
      </c>
    </row>
    <row r="7835">
      <c r="A7835" s="33" t="n">
        <v>45618.33333333334</v>
      </c>
      <c r="B7835" s="15">
        <f>WEEKDAY($A7835,2)</f>
        <v/>
      </c>
      <c r="C7835" s="15">
        <f>HOUR($A7835)</f>
        <v/>
      </c>
      <c r="D7835" s="15">
        <f>IF(AND($A7835&gt;=Instellingen!$B$6,$A7835&lt;Instellingen!$B$7),1,0)</f>
        <v/>
      </c>
      <c r="E7835" s="15">
        <f>COUNTIF(tData[BezoekStart],"&lt;"&amp;($A7835+1/24))-COUNTIF(tData[BezoekEind],"&lt;="&amp;$A7835)</f>
        <v/>
      </c>
      <c r="F7835" s="15">
        <f>COUNTIF(tData[BezoekLangStart],"&lt;"&amp;($A7835+1/24))-COUNTIF(tData[BezoekLangEind],"&lt;="&amp;$A7835)</f>
        <v/>
      </c>
      <c r="G7835" s="15">
        <f>IF($D7835=1,$B7835*100+$C7835,-1)</f>
        <v/>
      </c>
      <c r="H7835" s="15">
        <f>IF($D7835=1,$B7835,-1)</f>
        <v/>
      </c>
      <c r="I7835" s="15">
        <f>IF($D7835=1,$C7835,-1)</f>
        <v/>
      </c>
    </row>
    <row r="7836">
      <c r="A7836" s="33" t="n">
        <v>45618.375</v>
      </c>
      <c r="B7836" s="15">
        <f>WEEKDAY($A7836,2)</f>
        <v/>
      </c>
      <c r="C7836" s="15">
        <f>HOUR($A7836)</f>
        <v/>
      </c>
      <c r="D7836" s="15">
        <f>IF(AND($A7836&gt;=Instellingen!$B$6,$A7836&lt;Instellingen!$B$7),1,0)</f>
        <v/>
      </c>
      <c r="E7836" s="15">
        <f>COUNTIF(tData[BezoekStart],"&lt;"&amp;($A7836+1/24))-COUNTIF(tData[BezoekEind],"&lt;="&amp;$A7836)</f>
        <v/>
      </c>
      <c r="F7836" s="15">
        <f>COUNTIF(tData[BezoekLangStart],"&lt;"&amp;($A7836+1/24))-COUNTIF(tData[BezoekLangEind],"&lt;="&amp;$A7836)</f>
        <v/>
      </c>
      <c r="G7836" s="15">
        <f>IF($D7836=1,$B7836*100+$C7836,-1)</f>
        <v/>
      </c>
      <c r="H7836" s="15">
        <f>IF($D7836=1,$B7836,-1)</f>
        <v/>
      </c>
      <c r="I7836" s="15">
        <f>IF($D7836=1,$C7836,-1)</f>
        <v/>
      </c>
    </row>
    <row r="7837">
      <c r="A7837" s="33" t="n">
        <v>45618.41666666666</v>
      </c>
      <c r="B7837" s="15">
        <f>WEEKDAY($A7837,2)</f>
        <v/>
      </c>
      <c r="C7837" s="15">
        <f>HOUR($A7837)</f>
        <v/>
      </c>
      <c r="D7837" s="15">
        <f>IF(AND($A7837&gt;=Instellingen!$B$6,$A7837&lt;Instellingen!$B$7),1,0)</f>
        <v/>
      </c>
      <c r="E7837" s="15">
        <f>COUNTIF(tData[BezoekStart],"&lt;"&amp;($A7837+1/24))-COUNTIF(tData[BezoekEind],"&lt;="&amp;$A7837)</f>
        <v/>
      </c>
      <c r="F7837" s="15">
        <f>COUNTIF(tData[BezoekLangStart],"&lt;"&amp;($A7837+1/24))-COUNTIF(tData[BezoekLangEind],"&lt;="&amp;$A7837)</f>
        <v/>
      </c>
      <c r="G7837" s="15">
        <f>IF($D7837=1,$B7837*100+$C7837,-1)</f>
        <v/>
      </c>
      <c r="H7837" s="15">
        <f>IF($D7837=1,$B7837,-1)</f>
        <v/>
      </c>
      <c r="I7837" s="15">
        <f>IF($D7837=1,$C7837,-1)</f>
        <v/>
      </c>
    </row>
    <row r="7838">
      <c r="A7838" s="33" t="n">
        <v>45618.45833333334</v>
      </c>
      <c r="B7838" s="15">
        <f>WEEKDAY($A7838,2)</f>
        <v/>
      </c>
      <c r="C7838" s="15">
        <f>HOUR($A7838)</f>
        <v/>
      </c>
      <c r="D7838" s="15">
        <f>IF(AND($A7838&gt;=Instellingen!$B$6,$A7838&lt;Instellingen!$B$7),1,0)</f>
        <v/>
      </c>
      <c r="E7838" s="15">
        <f>COUNTIF(tData[BezoekStart],"&lt;"&amp;($A7838+1/24))-COUNTIF(tData[BezoekEind],"&lt;="&amp;$A7838)</f>
        <v/>
      </c>
      <c r="F7838" s="15">
        <f>COUNTIF(tData[BezoekLangStart],"&lt;"&amp;($A7838+1/24))-COUNTIF(tData[BezoekLangEind],"&lt;="&amp;$A7838)</f>
        <v/>
      </c>
      <c r="G7838" s="15">
        <f>IF($D7838=1,$B7838*100+$C7838,-1)</f>
        <v/>
      </c>
      <c r="H7838" s="15">
        <f>IF($D7838=1,$B7838,-1)</f>
        <v/>
      </c>
      <c r="I7838" s="15">
        <f>IF($D7838=1,$C7838,-1)</f>
        <v/>
      </c>
    </row>
    <row r="7839">
      <c r="A7839" s="33" t="n">
        <v>45618.5</v>
      </c>
      <c r="B7839" s="15">
        <f>WEEKDAY($A7839,2)</f>
        <v/>
      </c>
      <c r="C7839" s="15">
        <f>HOUR($A7839)</f>
        <v/>
      </c>
      <c r="D7839" s="15">
        <f>IF(AND($A7839&gt;=Instellingen!$B$6,$A7839&lt;Instellingen!$B$7),1,0)</f>
        <v/>
      </c>
      <c r="E7839" s="15">
        <f>COUNTIF(tData[BezoekStart],"&lt;"&amp;($A7839+1/24))-COUNTIF(tData[BezoekEind],"&lt;="&amp;$A7839)</f>
        <v/>
      </c>
      <c r="F7839" s="15">
        <f>COUNTIF(tData[BezoekLangStart],"&lt;"&amp;($A7839+1/24))-COUNTIF(tData[BezoekLangEind],"&lt;="&amp;$A7839)</f>
        <v/>
      </c>
      <c r="G7839" s="15">
        <f>IF($D7839=1,$B7839*100+$C7839,-1)</f>
        <v/>
      </c>
      <c r="H7839" s="15">
        <f>IF($D7839=1,$B7839,-1)</f>
        <v/>
      </c>
      <c r="I7839" s="15">
        <f>IF($D7839=1,$C7839,-1)</f>
        <v/>
      </c>
    </row>
    <row r="7840">
      <c r="A7840" s="33" t="n">
        <v>45618.54166666666</v>
      </c>
      <c r="B7840" s="15">
        <f>WEEKDAY($A7840,2)</f>
        <v/>
      </c>
      <c r="C7840" s="15">
        <f>HOUR($A7840)</f>
        <v/>
      </c>
      <c r="D7840" s="15">
        <f>IF(AND($A7840&gt;=Instellingen!$B$6,$A7840&lt;Instellingen!$B$7),1,0)</f>
        <v/>
      </c>
      <c r="E7840" s="15">
        <f>COUNTIF(tData[BezoekStart],"&lt;"&amp;($A7840+1/24))-COUNTIF(tData[BezoekEind],"&lt;="&amp;$A7840)</f>
        <v/>
      </c>
      <c r="F7840" s="15">
        <f>COUNTIF(tData[BezoekLangStart],"&lt;"&amp;($A7840+1/24))-COUNTIF(tData[BezoekLangEind],"&lt;="&amp;$A7840)</f>
        <v/>
      </c>
      <c r="G7840" s="15">
        <f>IF($D7840=1,$B7840*100+$C7840,-1)</f>
        <v/>
      </c>
      <c r="H7840" s="15">
        <f>IF($D7840=1,$B7840,-1)</f>
        <v/>
      </c>
      <c r="I7840" s="15">
        <f>IF($D7840=1,$C7840,-1)</f>
        <v/>
      </c>
    </row>
    <row r="7841">
      <c r="A7841" s="33" t="n">
        <v>45618.58333333334</v>
      </c>
      <c r="B7841" s="15">
        <f>WEEKDAY($A7841,2)</f>
        <v/>
      </c>
      <c r="C7841" s="15">
        <f>HOUR($A7841)</f>
        <v/>
      </c>
      <c r="D7841" s="15">
        <f>IF(AND($A7841&gt;=Instellingen!$B$6,$A7841&lt;Instellingen!$B$7),1,0)</f>
        <v/>
      </c>
      <c r="E7841" s="15">
        <f>COUNTIF(tData[BezoekStart],"&lt;"&amp;($A7841+1/24))-COUNTIF(tData[BezoekEind],"&lt;="&amp;$A7841)</f>
        <v/>
      </c>
      <c r="F7841" s="15">
        <f>COUNTIF(tData[BezoekLangStart],"&lt;"&amp;($A7841+1/24))-COUNTIF(tData[BezoekLangEind],"&lt;="&amp;$A7841)</f>
        <v/>
      </c>
      <c r="G7841" s="15">
        <f>IF($D7841=1,$B7841*100+$C7841,-1)</f>
        <v/>
      </c>
      <c r="H7841" s="15">
        <f>IF($D7841=1,$B7841,-1)</f>
        <v/>
      </c>
      <c r="I7841" s="15">
        <f>IF($D7841=1,$C7841,-1)</f>
        <v/>
      </c>
    </row>
    <row r="7842">
      <c r="A7842" s="33" t="n">
        <v>45618.625</v>
      </c>
      <c r="B7842" s="15">
        <f>WEEKDAY($A7842,2)</f>
        <v/>
      </c>
      <c r="C7842" s="15">
        <f>HOUR($A7842)</f>
        <v/>
      </c>
      <c r="D7842" s="15">
        <f>IF(AND($A7842&gt;=Instellingen!$B$6,$A7842&lt;Instellingen!$B$7),1,0)</f>
        <v/>
      </c>
      <c r="E7842" s="15">
        <f>COUNTIF(tData[BezoekStart],"&lt;"&amp;($A7842+1/24))-COUNTIF(tData[BezoekEind],"&lt;="&amp;$A7842)</f>
        <v/>
      </c>
      <c r="F7842" s="15">
        <f>COUNTIF(tData[BezoekLangStart],"&lt;"&amp;($A7842+1/24))-COUNTIF(tData[BezoekLangEind],"&lt;="&amp;$A7842)</f>
        <v/>
      </c>
      <c r="G7842" s="15">
        <f>IF($D7842=1,$B7842*100+$C7842,-1)</f>
        <v/>
      </c>
      <c r="H7842" s="15">
        <f>IF($D7842=1,$B7842,-1)</f>
        <v/>
      </c>
      <c r="I7842" s="15">
        <f>IF($D7842=1,$C7842,-1)</f>
        <v/>
      </c>
    </row>
    <row r="7843">
      <c r="A7843" s="33" t="n">
        <v>45618.66666666666</v>
      </c>
      <c r="B7843" s="15">
        <f>WEEKDAY($A7843,2)</f>
        <v/>
      </c>
      <c r="C7843" s="15">
        <f>HOUR($A7843)</f>
        <v/>
      </c>
      <c r="D7843" s="15">
        <f>IF(AND($A7843&gt;=Instellingen!$B$6,$A7843&lt;Instellingen!$B$7),1,0)</f>
        <v/>
      </c>
      <c r="E7843" s="15">
        <f>COUNTIF(tData[BezoekStart],"&lt;"&amp;($A7843+1/24))-COUNTIF(tData[BezoekEind],"&lt;="&amp;$A7843)</f>
        <v/>
      </c>
      <c r="F7843" s="15">
        <f>COUNTIF(tData[BezoekLangStart],"&lt;"&amp;($A7843+1/24))-COUNTIF(tData[BezoekLangEind],"&lt;="&amp;$A7843)</f>
        <v/>
      </c>
      <c r="G7843" s="15">
        <f>IF($D7843=1,$B7843*100+$C7843,-1)</f>
        <v/>
      </c>
      <c r="H7843" s="15">
        <f>IF($D7843=1,$B7843,-1)</f>
        <v/>
      </c>
      <c r="I7843" s="15">
        <f>IF($D7843=1,$C7843,-1)</f>
        <v/>
      </c>
    </row>
    <row r="7844">
      <c r="A7844" s="33" t="n">
        <v>45618.70833333334</v>
      </c>
      <c r="B7844" s="15">
        <f>WEEKDAY($A7844,2)</f>
        <v/>
      </c>
      <c r="C7844" s="15">
        <f>HOUR($A7844)</f>
        <v/>
      </c>
      <c r="D7844" s="15">
        <f>IF(AND($A7844&gt;=Instellingen!$B$6,$A7844&lt;Instellingen!$B$7),1,0)</f>
        <v/>
      </c>
      <c r="E7844" s="15">
        <f>COUNTIF(tData[BezoekStart],"&lt;"&amp;($A7844+1/24))-COUNTIF(tData[BezoekEind],"&lt;="&amp;$A7844)</f>
        <v/>
      </c>
      <c r="F7844" s="15">
        <f>COUNTIF(tData[BezoekLangStart],"&lt;"&amp;($A7844+1/24))-COUNTIF(tData[BezoekLangEind],"&lt;="&amp;$A7844)</f>
        <v/>
      </c>
      <c r="G7844" s="15">
        <f>IF($D7844=1,$B7844*100+$C7844,-1)</f>
        <v/>
      </c>
      <c r="H7844" s="15">
        <f>IF($D7844=1,$B7844,-1)</f>
        <v/>
      </c>
      <c r="I7844" s="15">
        <f>IF($D7844=1,$C7844,-1)</f>
        <v/>
      </c>
    </row>
    <row r="7845">
      <c r="A7845" s="33" t="n">
        <v>45618.75</v>
      </c>
      <c r="B7845" s="15">
        <f>WEEKDAY($A7845,2)</f>
        <v/>
      </c>
      <c r="C7845" s="15">
        <f>HOUR($A7845)</f>
        <v/>
      </c>
      <c r="D7845" s="15">
        <f>IF(AND($A7845&gt;=Instellingen!$B$6,$A7845&lt;Instellingen!$B$7),1,0)</f>
        <v/>
      </c>
      <c r="E7845" s="15">
        <f>COUNTIF(tData[BezoekStart],"&lt;"&amp;($A7845+1/24))-COUNTIF(tData[BezoekEind],"&lt;="&amp;$A7845)</f>
        <v/>
      </c>
      <c r="F7845" s="15">
        <f>COUNTIF(tData[BezoekLangStart],"&lt;"&amp;($A7845+1/24))-COUNTIF(tData[BezoekLangEind],"&lt;="&amp;$A7845)</f>
        <v/>
      </c>
      <c r="G7845" s="15">
        <f>IF($D7845=1,$B7845*100+$C7845,-1)</f>
        <v/>
      </c>
      <c r="H7845" s="15">
        <f>IF($D7845=1,$B7845,-1)</f>
        <v/>
      </c>
      <c r="I7845" s="15">
        <f>IF($D7845=1,$C7845,-1)</f>
        <v/>
      </c>
    </row>
    <row r="7846">
      <c r="A7846" s="33" t="n">
        <v>45618.79166666666</v>
      </c>
      <c r="B7846" s="15">
        <f>WEEKDAY($A7846,2)</f>
        <v/>
      </c>
      <c r="C7846" s="15">
        <f>HOUR($A7846)</f>
        <v/>
      </c>
      <c r="D7846" s="15">
        <f>IF(AND($A7846&gt;=Instellingen!$B$6,$A7846&lt;Instellingen!$B$7),1,0)</f>
        <v/>
      </c>
      <c r="E7846" s="15">
        <f>COUNTIF(tData[BezoekStart],"&lt;"&amp;($A7846+1/24))-COUNTIF(tData[BezoekEind],"&lt;="&amp;$A7846)</f>
        <v/>
      </c>
      <c r="F7846" s="15">
        <f>COUNTIF(tData[BezoekLangStart],"&lt;"&amp;($A7846+1/24))-COUNTIF(tData[BezoekLangEind],"&lt;="&amp;$A7846)</f>
        <v/>
      </c>
      <c r="G7846" s="15">
        <f>IF($D7846=1,$B7846*100+$C7846,-1)</f>
        <v/>
      </c>
      <c r="H7846" s="15">
        <f>IF($D7846=1,$B7846,-1)</f>
        <v/>
      </c>
      <c r="I7846" s="15">
        <f>IF($D7846=1,$C7846,-1)</f>
        <v/>
      </c>
    </row>
    <row r="7847">
      <c r="A7847" s="33" t="n">
        <v>45618.83333333334</v>
      </c>
      <c r="B7847" s="15">
        <f>WEEKDAY($A7847,2)</f>
        <v/>
      </c>
      <c r="C7847" s="15">
        <f>HOUR($A7847)</f>
        <v/>
      </c>
      <c r="D7847" s="15">
        <f>IF(AND($A7847&gt;=Instellingen!$B$6,$A7847&lt;Instellingen!$B$7),1,0)</f>
        <v/>
      </c>
      <c r="E7847" s="15">
        <f>COUNTIF(tData[BezoekStart],"&lt;"&amp;($A7847+1/24))-COUNTIF(tData[BezoekEind],"&lt;="&amp;$A7847)</f>
        <v/>
      </c>
      <c r="F7847" s="15">
        <f>COUNTIF(tData[BezoekLangStart],"&lt;"&amp;($A7847+1/24))-COUNTIF(tData[BezoekLangEind],"&lt;="&amp;$A7847)</f>
        <v/>
      </c>
      <c r="G7847" s="15">
        <f>IF($D7847=1,$B7847*100+$C7847,-1)</f>
        <v/>
      </c>
      <c r="H7847" s="15">
        <f>IF($D7847=1,$B7847,-1)</f>
        <v/>
      </c>
      <c r="I7847" s="15">
        <f>IF($D7847=1,$C7847,-1)</f>
        <v/>
      </c>
    </row>
    <row r="7848">
      <c r="A7848" s="33" t="n">
        <v>45618.875</v>
      </c>
      <c r="B7848" s="15">
        <f>WEEKDAY($A7848,2)</f>
        <v/>
      </c>
      <c r="C7848" s="15">
        <f>HOUR($A7848)</f>
        <v/>
      </c>
      <c r="D7848" s="15">
        <f>IF(AND($A7848&gt;=Instellingen!$B$6,$A7848&lt;Instellingen!$B$7),1,0)</f>
        <v/>
      </c>
      <c r="E7848" s="15">
        <f>COUNTIF(tData[BezoekStart],"&lt;"&amp;($A7848+1/24))-COUNTIF(tData[BezoekEind],"&lt;="&amp;$A7848)</f>
        <v/>
      </c>
      <c r="F7848" s="15">
        <f>COUNTIF(tData[BezoekLangStart],"&lt;"&amp;($A7848+1/24))-COUNTIF(tData[BezoekLangEind],"&lt;="&amp;$A7848)</f>
        <v/>
      </c>
      <c r="G7848" s="15">
        <f>IF($D7848=1,$B7848*100+$C7848,-1)</f>
        <v/>
      </c>
      <c r="H7848" s="15">
        <f>IF($D7848=1,$B7848,-1)</f>
        <v/>
      </c>
      <c r="I7848" s="15">
        <f>IF($D7848=1,$C7848,-1)</f>
        <v/>
      </c>
    </row>
    <row r="7849">
      <c r="A7849" s="33" t="n">
        <v>45618.91666666666</v>
      </c>
      <c r="B7849" s="15">
        <f>WEEKDAY($A7849,2)</f>
        <v/>
      </c>
      <c r="C7849" s="15">
        <f>HOUR($A7849)</f>
        <v/>
      </c>
      <c r="D7849" s="15">
        <f>IF(AND($A7849&gt;=Instellingen!$B$6,$A7849&lt;Instellingen!$B$7),1,0)</f>
        <v/>
      </c>
      <c r="E7849" s="15">
        <f>COUNTIF(tData[BezoekStart],"&lt;"&amp;($A7849+1/24))-COUNTIF(tData[BezoekEind],"&lt;="&amp;$A7849)</f>
        <v/>
      </c>
      <c r="F7849" s="15">
        <f>COUNTIF(tData[BezoekLangStart],"&lt;"&amp;($A7849+1/24))-COUNTIF(tData[BezoekLangEind],"&lt;="&amp;$A7849)</f>
        <v/>
      </c>
      <c r="G7849" s="15">
        <f>IF($D7849=1,$B7849*100+$C7849,-1)</f>
        <v/>
      </c>
      <c r="H7849" s="15">
        <f>IF($D7849=1,$B7849,-1)</f>
        <v/>
      </c>
      <c r="I7849" s="15">
        <f>IF($D7849=1,$C7849,-1)</f>
        <v/>
      </c>
    </row>
    <row r="7850">
      <c r="A7850" s="33" t="n">
        <v>45618.95833333334</v>
      </c>
      <c r="B7850" s="15">
        <f>WEEKDAY($A7850,2)</f>
        <v/>
      </c>
      <c r="C7850" s="15">
        <f>HOUR($A7850)</f>
        <v/>
      </c>
      <c r="D7850" s="15">
        <f>IF(AND($A7850&gt;=Instellingen!$B$6,$A7850&lt;Instellingen!$B$7),1,0)</f>
        <v/>
      </c>
      <c r="E7850" s="15">
        <f>COUNTIF(tData[BezoekStart],"&lt;"&amp;($A7850+1/24))-COUNTIF(tData[BezoekEind],"&lt;="&amp;$A7850)</f>
        <v/>
      </c>
      <c r="F7850" s="15">
        <f>COUNTIF(tData[BezoekLangStart],"&lt;"&amp;($A7850+1/24))-COUNTIF(tData[BezoekLangEind],"&lt;="&amp;$A7850)</f>
        <v/>
      </c>
      <c r="G7850" s="15">
        <f>IF($D7850=1,$B7850*100+$C7850,-1)</f>
        <v/>
      </c>
      <c r="H7850" s="15">
        <f>IF($D7850=1,$B7850,-1)</f>
        <v/>
      </c>
      <c r="I7850" s="15">
        <f>IF($D7850=1,$C7850,-1)</f>
        <v/>
      </c>
    </row>
    <row r="7851">
      <c r="A7851" s="33" t="n">
        <v>45619</v>
      </c>
      <c r="B7851" s="15">
        <f>WEEKDAY($A7851,2)</f>
        <v/>
      </c>
      <c r="C7851" s="15">
        <f>HOUR($A7851)</f>
        <v/>
      </c>
      <c r="D7851" s="15">
        <f>IF(AND($A7851&gt;=Instellingen!$B$6,$A7851&lt;Instellingen!$B$7),1,0)</f>
        <v/>
      </c>
      <c r="E7851" s="15">
        <f>COUNTIF(tData[BezoekStart],"&lt;"&amp;($A7851+1/24))-COUNTIF(tData[BezoekEind],"&lt;="&amp;$A7851)</f>
        <v/>
      </c>
      <c r="F7851" s="15">
        <f>COUNTIF(tData[BezoekLangStart],"&lt;"&amp;($A7851+1/24))-COUNTIF(tData[BezoekLangEind],"&lt;="&amp;$A7851)</f>
        <v/>
      </c>
      <c r="G7851" s="15">
        <f>IF($D7851=1,$B7851*100+$C7851,-1)</f>
        <v/>
      </c>
      <c r="H7851" s="15">
        <f>IF($D7851=1,$B7851,-1)</f>
        <v/>
      </c>
      <c r="I7851" s="15">
        <f>IF($D7851=1,$C7851,-1)</f>
        <v/>
      </c>
    </row>
    <row r="7852">
      <c r="A7852" s="33" t="n">
        <v>45619.04166666666</v>
      </c>
      <c r="B7852" s="15">
        <f>WEEKDAY($A7852,2)</f>
        <v/>
      </c>
      <c r="C7852" s="15">
        <f>HOUR($A7852)</f>
        <v/>
      </c>
      <c r="D7852" s="15">
        <f>IF(AND($A7852&gt;=Instellingen!$B$6,$A7852&lt;Instellingen!$B$7),1,0)</f>
        <v/>
      </c>
      <c r="E7852" s="15">
        <f>COUNTIF(tData[BezoekStart],"&lt;"&amp;($A7852+1/24))-COUNTIF(tData[BezoekEind],"&lt;="&amp;$A7852)</f>
        <v/>
      </c>
      <c r="F7852" s="15">
        <f>COUNTIF(tData[BezoekLangStart],"&lt;"&amp;($A7852+1/24))-COUNTIF(tData[BezoekLangEind],"&lt;="&amp;$A7852)</f>
        <v/>
      </c>
      <c r="G7852" s="15">
        <f>IF($D7852=1,$B7852*100+$C7852,-1)</f>
        <v/>
      </c>
      <c r="H7852" s="15">
        <f>IF($D7852=1,$B7852,-1)</f>
        <v/>
      </c>
      <c r="I7852" s="15">
        <f>IF($D7852=1,$C7852,-1)</f>
        <v/>
      </c>
    </row>
    <row r="7853">
      <c r="A7853" s="33" t="n">
        <v>45619.08333333334</v>
      </c>
      <c r="B7853" s="15">
        <f>WEEKDAY($A7853,2)</f>
        <v/>
      </c>
      <c r="C7853" s="15">
        <f>HOUR($A7853)</f>
        <v/>
      </c>
      <c r="D7853" s="15">
        <f>IF(AND($A7853&gt;=Instellingen!$B$6,$A7853&lt;Instellingen!$B$7),1,0)</f>
        <v/>
      </c>
      <c r="E7853" s="15">
        <f>COUNTIF(tData[BezoekStart],"&lt;"&amp;($A7853+1/24))-COUNTIF(tData[BezoekEind],"&lt;="&amp;$A7853)</f>
        <v/>
      </c>
      <c r="F7853" s="15">
        <f>COUNTIF(tData[BezoekLangStart],"&lt;"&amp;($A7853+1/24))-COUNTIF(tData[BezoekLangEind],"&lt;="&amp;$A7853)</f>
        <v/>
      </c>
      <c r="G7853" s="15">
        <f>IF($D7853=1,$B7853*100+$C7853,-1)</f>
        <v/>
      </c>
      <c r="H7853" s="15">
        <f>IF($D7853=1,$B7853,-1)</f>
        <v/>
      </c>
      <c r="I7853" s="15">
        <f>IF($D7853=1,$C7853,-1)</f>
        <v/>
      </c>
    </row>
    <row r="7854">
      <c r="A7854" s="33" t="n">
        <v>45619.125</v>
      </c>
      <c r="B7854" s="15">
        <f>WEEKDAY($A7854,2)</f>
        <v/>
      </c>
      <c r="C7854" s="15">
        <f>HOUR($A7854)</f>
        <v/>
      </c>
      <c r="D7854" s="15">
        <f>IF(AND($A7854&gt;=Instellingen!$B$6,$A7854&lt;Instellingen!$B$7),1,0)</f>
        <v/>
      </c>
      <c r="E7854" s="15">
        <f>COUNTIF(tData[BezoekStart],"&lt;"&amp;($A7854+1/24))-COUNTIF(tData[BezoekEind],"&lt;="&amp;$A7854)</f>
        <v/>
      </c>
      <c r="F7854" s="15">
        <f>COUNTIF(tData[BezoekLangStart],"&lt;"&amp;($A7854+1/24))-COUNTIF(tData[BezoekLangEind],"&lt;="&amp;$A7854)</f>
        <v/>
      </c>
      <c r="G7854" s="15">
        <f>IF($D7854=1,$B7854*100+$C7854,-1)</f>
        <v/>
      </c>
      <c r="H7854" s="15">
        <f>IF($D7854=1,$B7854,-1)</f>
        <v/>
      </c>
      <c r="I7854" s="15">
        <f>IF($D7854=1,$C7854,-1)</f>
        <v/>
      </c>
    </row>
    <row r="7855">
      <c r="A7855" s="33" t="n">
        <v>45619.16666666666</v>
      </c>
      <c r="B7855" s="15">
        <f>WEEKDAY($A7855,2)</f>
        <v/>
      </c>
      <c r="C7855" s="15">
        <f>HOUR($A7855)</f>
        <v/>
      </c>
      <c r="D7855" s="15">
        <f>IF(AND($A7855&gt;=Instellingen!$B$6,$A7855&lt;Instellingen!$B$7),1,0)</f>
        <v/>
      </c>
      <c r="E7855" s="15">
        <f>COUNTIF(tData[BezoekStart],"&lt;"&amp;($A7855+1/24))-COUNTIF(tData[BezoekEind],"&lt;="&amp;$A7855)</f>
        <v/>
      </c>
      <c r="F7855" s="15">
        <f>COUNTIF(tData[BezoekLangStart],"&lt;"&amp;($A7855+1/24))-COUNTIF(tData[BezoekLangEind],"&lt;="&amp;$A7855)</f>
        <v/>
      </c>
      <c r="G7855" s="15">
        <f>IF($D7855=1,$B7855*100+$C7855,-1)</f>
        <v/>
      </c>
      <c r="H7855" s="15">
        <f>IF($D7855=1,$B7855,-1)</f>
        <v/>
      </c>
      <c r="I7855" s="15">
        <f>IF($D7855=1,$C7855,-1)</f>
        <v/>
      </c>
    </row>
    <row r="7856">
      <c r="A7856" s="33" t="n">
        <v>45619.20833333334</v>
      </c>
      <c r="B7856" s="15">
        <f>WEEKDAY($A7856,2)</f>
        <v/>
      </c>
      <c r="C7856" s="15">
        <f>HOUR($A7856)</f>
        <v/>
      </c>
      <c r="D7856" s="15">
        <f>IF(AND($A7856&gt;=Instellingen!$B$6,$A7856&lt;Instellingen!$B$7),1,0)</f>
        <v/>
      </c>
      <c r="E7856" s="15">
        <f>COUNTIF(tData[BezoekStart],"&lt;"&amp;($A7856+1/24))-COUNTIF(tData[BezoekEind],"&lt;="&amp;$A7856)</f>
        <v/>
      </c>
      <c r="F7856" s="15">
        <f>COUNTIF(tData[BezoekLangStart],"&lt;"&amp;($A7856+1/24))-COUNTIF(tData[BezoekLangEind],"&lt;="&amp;$A7856)</f>
        <v/>
      </c>
      <c r="G7856" s="15">
        <f>IF($D7856=1,$B7856*100+$C7856,-1)</f>
        <v/>
      </c>
      <c r="H7856" s="15">
        <f>IF($D7856=1,$B7856,-1)</f>
        <v/>
      </c>
      <c r="I7856" s="15">
        <f>IF($D7856=1,$C7856,-1)</f>
        <v/>
      </c>
    </row>
    <row r="7857">
      <c r="A7857" s="33" t="n">
        <v>45619.25</v>
      </c>
      <c r="B7857" s="15">
        <f>WEEKDAY($A7857,2)</f>
        <v/>
      </c>
      <c r="C7857" s="15">
        <f>HOUR($A7857)</f>
        <v/>
      </c>
      <c r="D7857" s="15">
        <f>IF(AND($A7857&gt;=Instellingen!$B$6,$A7857&lt;Instellingen!$B$7),1,0)</f>
        <v/>
      </c>
      <c r="E7857" s="15">
        <f>COUNTIF(tData[BezoekStart],"&lt;"&amp;($A7857+1/24))-COUNTIF(tData[BezoekEind],"&lt;="&amp;$A7857)</f>
        <v/>
      </c>
      <c r="F7857" s="15">
        <f>COUNTIF(tData[BezoekLangStart],"&lt;"&amp;($A7857+1/24))-COUNTIF(tData[BezoekLangEind],"&lt;="&amp;$A7857)</f>
        <v/>
      </c>
      <c r="G7857" s="15">
        <f>IF($D7857=1,$B7857*100+$C7857,-1)</f>
        <v/>
      </c>
      <c r="H7857" s="15">
        <f>IF($D7857=1,$B7857,-1)</f>
        <v/>
      </c>
      <c r="I7857" s="15">
        <f>IF($D7857=1,$C7857,-1)</f>
        <v/>
      </c>
    </row>
    <row r="7858">
      <c r="A7858" s="33" t="n">
        <v>45619.29166666666</v>
      </c>
      <c r="B7858" s="15">
        <f>WEEKDAY($A7858,2)</f>
        <v/>
      </c>
      <c r="C7858" s="15">
        <f>HOUR($A7858)</f>
        <v/>
      </c>
      <c r="D7858" s="15">
        <f>IF(AND($A7858&gt;=Instellingen!$B$6,$A7858&lt;Instellingen!$B$7),1,0)</f>
        <v/>
      </c>
      <c r="E7858" s="15">
        <f>COUNTIF(tData[BezoekStart],"&lt;"&amp;($A7858+1/24))-COUNTIF(tData[BezoekEind],"&lt;="&amp;$A7858)</f>
        <v/>
      </c>
      <c r="F7858" s="15">
        <f>COUNTIF(tData[BezoekLangStart],"&lt;"&amp;($A7858+1/24))-COUNTIF(tData[BezoekLangEind],"&lt;="&amp;$A7858)</f>
        <v/>
      </c>
      <c r="G7858" s="15">
        <f>IF($D7858=1,$B7858*100+$C7858,-1)</f>
        <v/>
      </c>
      <c r="H7858" s="15">
        <f>IF($D7858=1,$B7858,-1)</f>
        <v/>
      </c>
      <c r="I7858" s="15">
        <f>IF($D7858=1,$C7858,-1)</f>
        <v/>
      </c>
    </row>
    <row r="7859">
      <c r="A7859" s="33" t="n">
        <v>45619.33333333334</v>
      </c>
      <c r="B7859" s="15">
        <f>WEEKDAY($A7859,2)</f>
        <v/>
      </c>
      <c r="C7859" s="15">
        <f>HOUR($A7859)</f>
        <v/>
      </c>
      <c r="D7859" s="15">
        <f>IF(AND($A7859&gt;=Instellingen!$B$6,$A7859&lt;Instellingen!$B$7),1,0)</f>
        <v/>
      </c>
      <c r="E7859" s="15">
        <f>COUNTIF(tData[BezoekStart],"&lt;"&amp;($A7859+1/24))-COUNTIF(tData[BezoekEind],"&lt;="&amp;$A7859)</f>
        <v/>
      </c>
      <c r="F7859" s="15">
        <f>COUNTIF(tData[BezoekLangStart],"&lt;"&amp;($A7859+1/24))-COUNTIF(tData[BezoekLangEind],"&lt;="&amp;$A7859)</f>
        <v/>
      </c>
      <c r="G7859" s="15">
        <f>IF($D7859=1,$B7859*100+$C7859,-1)</f>
        <v/>
      </c>
      <c r="H7859" s="15">
        <f>IF($D7859=1,$B7859,-1)</f>
        <v/>
      </c>
      <c r="I7859" s="15">
        <f>IF($D7859=1,$C7859,-1)</f>
        <v/>
      </c>
    </row>
    <row r="7860">
      <c r="A7860" s="33" t="n">
        <v>45619.375</v>
      </c>
      <c r="B7860" s="15">
        <f>WEEKDAY($A7860,2)</f>
        <v/>
      </c>
      <c r="C7860" s="15">
        <f>HOUR($A7860)</f>
        <v/>
      </c>
      <c r="D7860" s="15">
        <f>IF(AND($A7860&gt;=Instellingen!$B$6,$A7860&lt;Instellingen!$B$7),1,0)</f>
        <v/>
      </c>
      <c r="E7860" s="15">
        <f>COUNTIF(tData[BezoekStart],"&lt;"&amp;($A7860+1/24))-COUNTIF(tData[BezoekEind],"&lt;="&amp;$A7860)</f>
        <v/>
      </c>
      <c r="F7860" s="15">
        <f>COUNTIF(tData[BezoekLangStart],"&lt;"&amp;($A7860+1/24))-COUNTIF(tData[BezoekLangEind],"&lt;="&amp;$A7860)</f>
        <v/>
      </c>
      <c r="G7860" s="15">
        <f>IF($D7860=1,$B7860*100+$C7860,-1)</f>
        <v/>
      </c>
      <c r="H7860" s="15">
        <f>IF($D7860=1,$B7860,-1)</f>
        <v/>
      </c>
      <c r="I7860" s="15">
        <f>IF($D7860=1,$C7860,-1)</f>
        <v/>
      </c>
    </row>
    <row r="7861">
      <c r="A7861" s="33" t="n">
        <v>45619.41666666666</v>
      </c>
      <c r="B7861" s="15">
        <f>WEEKDAY($A7861,2)</f>
        <v/>
      </c>
      <c r="C7861" s="15">
        <f>HOUR($A7861)</f>
        <v/>
      </c>
      <c r="D7861" s="15">
        <f>IF(AND($A7861&gt;=Instellingen!$B$6,$A7861&lt;Instellingen!$B$7),1,0)</f>
        <v/>
      </c>
      <c r="E7861" s="15">
        <f>COUNTIF(tData[BezoekStart],"&lt;"&amp;($A7861+1/24))-COUNTIF(tData[BezoekEind],"&lt;="&amp;$A7861)</f>
        <v/>
      </c>
      <c r="F7861" s="15">
        <f>COUNTIF(tData[BezoekLangStart],"&lt;"&amp;($A7861+1/24))-COUNTIF(tData[BezoekLangEind],"&lt;="&amp;$A7861)</f>
        <v/>
      </c>
      <c r="G7861" s="15">
        <f>IF($D7861=1,$B7861*100+$C7861,-1)</f>
        <v/>
      </c>
      <c r="H7861" s="15">
        <f>IF($D7861=1,$B7861,-1)</f>
        <v/>
      </c>
      <c r="I7861" s="15">
        <f>IF($D7861=1,$C7861,-1)</f>
        <v/>
      </c>
    </row>
    <row r="7862">
      <c r="A7862" s="33" t="n">
        <v>45619.45833333334</v>
      </c>
      <c r="B7862" s="15">
        <f>WEEKDAY($A7862,2)</f>
        <v/>
      </c>
      <c r="C7862" s="15">
        <f>HOUR($A7862)</f>
        <v/>
      </c>
      <c r="D7862" s="15">
        <f>IF(AND($A7862&gt;=Instellingen!$B$6,$A7862&lt;Instellingen!$B$7),1,0)</f>
        <v/>
      </c>
      <c r="E7862" s="15">
        <f>COUNTIF(tData[BezoekStart],"&lt;"&amp;($A7862+1/24))-COUNTIF(tData[BezoekEind],"&lt;="&amp;$A7862)</f>
        <v/>
      </c>
      <c r="F7862" s="15">
        <f>COUNTIF(tData[BezoekLangStart],"&lt;"&amp;($A7862+1/24))-COUNTIF(tData[BezoekLangEind],"&lt;="&amp;$A7862)</f>
        <v/>
      </c>
      <c r="G7862" s="15">
        <f>IF($D7862=1,$B7862*100+$C7862,-1)</f>
        <v/>
      </c>
      <c r="H7862" s="15">
        <f>IF($D7862=1,$B7862,-1)</f>
        <v/>
      </c>
      <c r="I7862" s="15">
        <f>IF($D7862=1,$C7862,-1)</f>
        <v/>
      </c>
    </row>
    <row r="7863">
      <c r="A7863" s="33" t="n">
        <v>45619.5</v>
      </c>
      <c r="B7863" s="15">
        <f>WEEKDAY($A7863,2)</f>
        <v/>
      </c>
      <c r="C7863" s="15">
        <f>HOUR($A7863)</f>
        <v/>
      </c>
      <c r="D7863" s="15">
        <f>IF(AND($A7863&gt;=Instellingen!$B$6,$A7863&lt;Instellingen!$B$7),1,0)</f>
        <v/>
      </c>
      <c r="E7863" s="15">
        <f>COUNTIF(tData[BezoekStart],"&lt;"&amp;($A7863+1/24))-COUNTIF(tData[BezoekEind],"&lt;="&amp;$A7863)</f>
        <v/>
      </c>
      <c r="F7863" s="15">
        <f>COUNTIF(tData[BezoekLangStart],"&lt;"&amp;($A7863+1/24))-COUNTIF(tData[BezoekLangEind],"&lt;="&amp;$A7863)</f>
        <v/>
      </c>
      <c r="G7863" s="15">
        <f>IF($D7863=1,$B7863*100+$C7863,-1)</f>
        <v/>
      </c>
      <c r="H7863" s="15">
        <f>IF($D7863=1,$B7863,-1)</f>
        <v/>
      </c>
      <c r="I7863" s="15">
        <f>IF($D7863=1,$C7863,-1)</f>
        <v/>
      </c>
    </row>
    <row r="7864">
      <c r="A7864" s="33" t="n">
        <v>45619.54166666666</v>
      </c>
      <c r="B7864" s="15">
        <f>WEEKDAY($A7864,2)</f>
        <v/>
      </c>
      <c r="C7864" s="15">
        <f>HOUR($A7864)</f>
        <v/>
      </c>
      <c r="D7864" s="15">
        <f>IF(AND($A7864&gt;=Instellingen!$B$6,$A7864&lt;Instellingen!$B$7),1,0)</f>
        <v/>
      </c>
      <c r="E7864" s="15">
        <f>COUNTIF(tData[BezoekStart],"&lt;"&amp;($A7864+1/24))-COUNTIF(tData[BezoekEind],"&lt;="&amp;$A7864)</f>
        <v/>
      </c>
      <c r="F7864" s="15">
        <f>COUNTIF(tData[BezoekLangStart],"&lt;"&amp;($A7864+1/24))-COUNTIF(tData[BezoekLangEind],"&lt;="&amp;$A7864)</f>
        <v/>
      </c>
      <c r="G7864" s="15">
        <f>IF($D7864=1,$B7864*100+$C7864,-1)</f>
        <v/>
      </c>
      <c r="H7864" s="15">
        <f>IF($D7864=1,$B7864,-1)</f>
        <v/>
      </c>
      <c r="I7864" s="15">
        <f>IF($D7864=1,$C7864,-1)</f>
        <v/>
      </c>
    </row>
    <row r="7865">
      <c r="A7865" s="33" t="n">
        <v>45619.58333333334</v>
      </c>
      <c r="B7865" s="15">
        <f>WEEKDAY($A7865,2)</f>
        <v/>
      </c>
      <c r="C7865" s="15">
        <f>HOUR($A7865)</f>
        <v/>
      </c>
      <c r="D7865" s="15">
        <f>IF(AND($A7865&gt;=Instellingen!$B$6,$A7865&lt;Instellingen!$B$7),1,0)</f>
        <v/>
      </c>
      <c r="E7865" s="15">
        <f>COUNTIF(tData[BezoekStart],"&lt;"&amp;($A7865+1/24))-COUNTIF(tData[BezoekEind],"&lt;="&amp;$A7865)</f>
        <v/>
      </c>
      <c r="F7865" s="15">
        <f>COUNTIF(tData[BezoekLangStart],"&lt;"&amp;($A7865+1/24))-COUNTIF(tData[BezoekLangEind],"&lt;="&amp;$A7865)</f>
        <v/>
      </c>
      <c r="G7865" s="15">
        <f>IF($D7865=1,$B7865*100+$C7865,-1)</f>
        <v/>
      </c>
      <c r="H7865" s="15">
        <f>IF($D7865=1,$B7865,-1)</f>
        <v/>
      </c>
      <c r="I7865" s="15">
        <f>IF($D7865=1,$C7865,-1)</f>
        <v/>
      </c>
    </row>
    <row r="7866">
      <c r="A7866" s="33" t="n">
        <v>45619.625</v>
      </c>
      <c r="B7866" s="15">
        <f>WEEKDAY($A7866,2)</f>
        <v/>
      </c>
      <c r="C7866" s="15">
        <f>HOUR($A7866)</f>
        <v/>
      </c>
      <c r="D7866" s="15">
        <f>IF(AND($A7866&gt;=Instellingen!$B$6,$A7866&lt;Instellingen!$B$7),1,0)</f>
        <v/>
      </c>
      <c r="E7866" s="15">
        <f>COUNTIF(tData[BezoekStart],"&lt;"&amp;($A7866+1/24))-COUNTIF(tData[BezoekEind],"&lt;="&amp;$A7866)</f>
        <v/>
      </c>
      <c r="F7866" s="15">
        <f>COUNTIF(tData[BezoekLangStart],"&lt;"&amp;($A7866+1/24))-COUNTIF(tData[BezoekLangEind],"&lt;="&amp;$A7866)</f>
        <v/>
      </c>
      <c r="G7866" s="15">
        <f>IF($D7866=1,$B7866*100+$C7866,-1)</f>
        <v/>
      </c>
      <c r="H7866" s="15">
        <f>IF($D7866=1,$B7866,-1)</f>
        <v/>
      </c>
      <c r="I7866" s="15">
        <f>IF($D7866=1,$C7866,-1)</f>
        <v/>
      </c>
    </row>
    <row r="7867">
      <c r="A7867" s="33" t="n">
        <v>45619.66666666666</v>
      </c>
      <c r="B7867" s="15">
        <f>WEEKDAY($A7867,2)</f>
        <v/>
      </c>
      <c r="C7867" s="15">
        <f>HOUR($A7867)</f>
        <v/>
      </c>
      <c r="D7867" s="15">
        <f>IF(AND($A7867&gt;=Instellingen!$B$6,$A7867&lt;Instellingen!$B$7),1,0)</f>
        <v/>
      </c>
      <c r="E7867" s="15">
        <f>COUNTIF(tData[BezoekStart],"&lt;"&amp;($A7867+1/24))-COUNTIF(tData[BezoekEind],"&lt;="&amp;$A7867)</f>
        <v/>
      </c>
      <c r="F7867" s="15">
        <f>COUNTIF(tData[BezoekLangStart],"&lt;"&amp;($A7867+1/24))-COUNTIF(tData[BezoekLangEind],"&lt;="&amp;$A7867)</f>
        <v/>
      </c>
      <c r="G7867" s="15">
        <f>IF($D7867=1,$B7867*100+$C7867,-1)</f>
        <v/>
      </c>
      <c r="H7867" s="15">
        <f>IF($D7867=1,$B7867,-1)</f>
        <v/>
      </c>
      <c r="I7867" s="15">
        <f>IF($D7867=1,$C7867,-1)</f>
        <v/>
      </c>
    </row>
    <row r="7868">
      <c r="A7868" s="33" t="n">
        <v>45619.70833333334</v>
      </c>
      <c r="B7868" s="15">
        <f>WEEKDAY($A7868,2)</f>
        <v/>
      </c>
      <c r="C7868" s="15">
        <f>HOUR($A7868)</f>
        <v/>
      </c>
      <c r="D7868" s="15">
        <f>IF(AND($A7868&gt;=Instellingen!$B$6,$A7868&lt;Instellingen!$B$7),1,0)</f>
        <v/>
      </c>
      <c r="E7868" s="15">
        <f>COUNTIF(tData[BezoekStart],"&lt;"&amp;($A7868+1/24))-COUNTIF(tData[BezoekEind],"&lt;="&amp;$A7868)</f>
        <v/>
      </c>
      <c r="F7868" s="15">
        <f>COUNTIF(tData[BezoekLangStart],"&lt;"&amp;($A7868+1/24))-COUNTIF(tData[BezoekLangEind],"&lt;="&amp;$A7868)</f>
        <v/>
      </c>
      <c r="G7868" s="15">
        <f>IF($D7868=1,$B7868*100+$C7868,-1)</f>
        <v/>
      </c>
      <c r="H7868" s="15">
        <f>IF($D7868=1,$B7868,-1)</f>
        <v/>
      </c>
      <c r="I7868" s="15">
        <f>IF($D7868=1,$C7868,-1)</f>
        <v/>
      </c>
    </row>
    <row r="7869">
      <c r="A7869" s="33" t="n">
        <v>45619.75</v>
      </c>
      <c r="B7869" s="15">
        <f>WEEKDAY($A7869,2)</f>
        <v/>
      </c>
      <c r="C7869" s="15">
        <f>HOUR($A7869)</f>
        <v/>
      </c>
      <c r="D7869" s="15">
        <f>IF(AND($A7869&gt;=Instellingen!$B$6,$A7869&lt;Instellingen!$B$7),1,0)</f>
        <v/>
      </c>
      <c r="E7869" s="15">
        <f>COUNTIF(tData[BezoekStart],"&lt;"&amp;($A7869+1/24))-COUNTIF(tData[BezoekEind],"&lt;="&amp;$A7869)</f>
        <v/>
      </c>
      <c r="F7869" s="15">
        <f>COUNTIF(tData[BezoekLangStart],"&lt;"&amp;($A7869+1/24))-COUNTIF(tData[BezoekLangEind],"&lt;="&amp;$A7869)</f>
        <v/>
      </c>
      <c r="G7869" s="15">
        <f>IF($D7869=1,$B7869*100+$C7869,-1)</f>
        <v/>
      </c>
      <c r="H7869" s="15">
        <f>IF($D7869=1,$B7869,-1)</f>
        <v/>
      </c>
      <c r="I7869" s="15">
        <f>IF($D7869=1,$C7869,-1)</f>
        <v/>
      </c>
    </row>
    <row r="7870">
      <c r="A7870" s="33" t="n">
        <v>45619.79166666666</v>
      </c>
      <c r="B7870" s="15">
        <f>WEEKDAY($A7870,2)</f>
        <v/>
      </c>
      <c r="C7870" s="15">
        <f>HOUR($A7870)</f>
        <v/>
      </c>
      <c r="D7870" s="15">
        <f>IF(AND($A7870&gt;=Instellingen!$B$6,$A7870&lt;Instellingen!$B$7),1,0)</f>
        <v/>
      </c>
      <c r="E7870" s="15">
        <f>COUNTIF(tData[BezoekStart],"&lt;"&amp;($A7870+1/24))-COUNTIF(tData[BezoekEind],"&lt;="&amp;$A7870)</f>
        <v/>
      </c>
      <c r="F7870" s="15">
        <f>COUNTIF(tData[BezoekLangStart],"&lt;"&amp;($A7870+1/24))-COUNTIF(tData[BezoekLangEind],"&lt;="&amp;$A7870)</f>
        <v/>
      </c>
      <c r="G7870" s="15">
        <f>IF($D7870=1,$B7870*100+$C7870,-1)</f>
        <v/>
      </c>
      <c r="H7870" s="15">
        <f>IF($D7870=1,$B7870,-1)</f>
        <v/>
      </c>
      <c r="I7870" s="15">
        <f>IF($D7870=1,$C7870,-1)</f>
        <v/>
      </c>
    </row>
    <row r="7871">
      <c r="A7871" s="33" t="n">
        <v>45619.83333333334</v>
      </c>
      <c r="B7871" s="15">
        <f>WEEKDAY($A7871,2)</f>
        <v/>
      </c>
      <c r="C7871" s="15">
        <f>HOUR($A7871)</f>
        <v/>
      </c>
      <c r="D7871" s="15">
        <f>IF(AND($A7871&gt;=Instellingen!$B$6,$A7871&lt;Instellingen!$B$7),1,0)</f>
        <v/>
      </c>
      <c r="E7871" s="15">
        <f>COUNTIF(tData[BezoekStart],"&lt;"&amp;($A7871+1/24))-COUNTIF(tData[BezoekEind],"&lt;="&amp;$A7871)</f>
        <v/>
      </c>
      <c r="F7871" s="15">
        <f>COUNTIF(tData[BezoekLangStart],"&lt;"&amp;($A7871+1/24))-COUNTIF(tData[BezoekLangEind],"&lt;="&amp;$A7871)</f>
        <v/>
      </c>
      <c r="G7871" s="15">
        <f>IF($D7871=1,$B7871*100+$C7871,-1)</f>
        <v/>
      </c>
      <c r="H7871" s="15">
        <f>IF($D7871=1,$B7871,-1)</f>
        <v/>
      </c>
      <c r="I7871" s="15">
        <f>IF($D7871=1,$C7871,-1)</f>
        <v/>
      </c>
    </row>
    <row r="7872">
      <c r="A7872" s="33" t="n">
        <v>45619.875</v>
      </c>
      <c r="B7872" s="15">
        <f>WEEKDAY($A7872,2)</f>
        <v/>
      </c>
      <c r="C7872" s="15">
        <f>HOUR($A7872)</f>
        <v/>
      </c>
      <c r="D7872" s="15">
        <f>IF(AND($A7872&gt;=Instellingen!$B$6,$A7872&lt;Instellingen!$B$7),1,0)</f>
        <v/>
      </c>
      <c r="E7872" s="15">
        <f>COUNTIF(tData[BezoekStart],"&lt;"&amp;($A7872+1/24))-COUNTIF(tData[BezoekEind],"&lt;="&amp;$A7872)</f>
        <v/>
      </c>
      <c r="F7872" s="15">
        <f>COUNTIF(tData[BezoekLangStart],"&lt;"&amp;($A7872+1/24))-COUNTIF(tData[BezoekLangEind],"&lt;="&amp;$A7872)</f>
        <v/>
      </c>
      <c r="G7872" s="15">
        <f>IF($D7872=1,$B7872*100+$C7872,-1)</f>
        <v/>
      </c>
      <c r="H7872" s="15">
        <f>IF($D7872=1,$B7872,-1)</f>
        <v/>
      </c>
      <c r="I7872" s="15">
        <f>IF($D7872=1,$C7872,-1)</f>
        <v/>
      </c>
    </row>
    <row r="7873">
      <c r="A7873" s="33" t="n">
        <v>45619.91666666666</v>
      </c>
      <c r="B7873" s="15">
        <f>WEEKDAY($A7873,2)</f>
        <v/>
      </c>
      <c r="C7873" s="15">
        <f>HOUR($A7873)</f>
        <v/>
      </c>
      <c r="D7873" s="15">
        <f>IF(AND($A7873&gt;=Instellingen!$B$6,$A7873&lt;Instellingen!$B$7),1,0)</f>
        <v/>
      </c>
      <c r="E7873" s="15">
        <f>COUNTIF(tData[BezoekStart],"&lt;"&amp;($A7873+1/24))-COUNTIF(tData[BezoekEind],"&lt;="&amp;$A7873)</f>
        <v/>
      </c>
      <c r="F7873" s="15">
        <f>COUNTIF(tData[BezoekLangStart],"&lt;"&amp;($A7873+1/24))-COUNTIF(tData[BezoekLangEind],"&lt;="&amp;$A7873)</f>
        <v/>
      </c>
      <c r="G7873" s="15">
        <f>IF($D7873=1,$B7873*100+$C7873,-1)</f>
        <v/>
      </c>
      <c r="H7873" s="15">
        <f>IF($D7873=1,$B7873,-1)</f>
        <v/>
      </c>
      <c r="I7873" s="15">
        <f>IF($D7873=1,$C7873,-1)</f>
        <v/>
      </c>
    </row>
    <row r="7874">
      <c r="A7874" s="33" t="n">
        <v>45619.95833333334</v>
      </c>
      <c r="B7874" s="15">
        <f>WEEKDAY($A7874,2)</f>
        <v/>
      </c>
      <c r="C7874" s="15">
        <f>HOUR($A7874)</f>
        <v/>
      </c>
      <c r="D7874" s="15">
        <f>IF(AND($A7874&gt;=Instellingen!$B$6,$A7874&lt;Instellingen!$B$7),1,0)</f>
        <v/>
      </c>
      <c r="E7874" s="15">
        <f>COUNTIF(tData[BezoekStart],"&lt;"&amp;($A7874+1/24))-COUNTIF(tData[BezoekEind],"&lt;="&amp;$A7874)</f>
        <v/>
      </c>
      <c r="F7874" s="15">
        <f>COUNTIF(tData[BezoekLangStart],"&lt;"&amp;($A7874+1/24))-COUNTIF(tData[BezoekLangEind],"&lt;="&amp;$A7874)</f>
        <v/>
      </c>
      <c r="G7874" s="15">
        <f>IF($D7874=1,$B7874*100+$C7874,-1)</f>
        <v/>
      </c>
      <c r="H7874" s="15">
        <f>IF($D7874=1,$B7874,-1)</f>
        <v/>
      </c>
      <c r="I7874" s="15">
        <f>IF($D7874=1,$C7874,-1)</f>
        <v/>
      </c>
    </row>
    <row r="7875">
      <c r="A7875" s="33" t="n">
        <v>45620</v>
      </c>
      <c r="B7875" s="15">
        <f>WEEKDAY($A7875,2)</f>
        <v/>
      </c>
      <c r="C7875" s="15">
        <f>HOUR($A7875)</f>
        <v/>
      </c>
      <c r="D7875" s="15">
        <f>IF(AND($A7875&gt;=Instellingen!$B$6,$A7875&lt;Instellingen!$B$7),1,0)</f>
        <v/>
      </c>
      <c r="E7875" s="15">
        <f>COUNTIF(tData[BezoekStart],"&lt;"&amp;($A7875+1/24))-COUNTIF(tData[BezoekEind],"&lt;="&amp;$A7875)</f>
        <v/>
      </c>
      <c r="F7875" s="15">
        <f>COUNTIF(tData[BezoekLangStart],"&lt;"&amp;($A7875+1/24))-COUNTIF(tData[BezoekLangEind],"&lt;="&amp;$A7875)</f>
        <v/>
      </c>
      <c r="G7875" s="15">
        <f>IF($D7875=1,$B7875*100+$C7875,-1)</f>
        <v/>
      </c>
      <c r="H7875" s="15">
        <f>IF($D7875=1,$B7875,-1)</f>
        <v/>
      </c>
      <c r="I7875" s="15">
        <f>IF($D7875=1,$C7875,-1)</f>
        <v/>
      </c>
    </row>
    <row r="7876">
      <c r="A7876" s="33" t="n">
        <v>45620.04166666666</v>
      </c>
      <c r="B7876" s="15">
        <f>WEEKDAY($A7876,2)</f>
        <v/>
      </c>
      <c r="C7876" s="15">
        <f>HOUR($A7876)</f>
        <v/>
      </c>
      <c r="D7876" s="15">
        <f>IF(AND($A7876&gt;=Instellingen!$B$6,$A7876&lt;Instellingen!$B$7),1,0)</f>
        <v/>
      </c>
      <c r="E7876" s="15">
        <f>COUNTIF(tData[BezoekStart],"&lt;"&amp;($A7876+1/24))-COUNTIF(tData[BezoekEind],"&lt;="&amp;$A7876)</f>
        <v/>
      </c>
      <c r="F7876" s="15">
        <f>COUNTIF(tData[BezoekLangStart],"&lt;"&amp;($A7876+1/24))-COUNTIF(tData[BezoekLangEind],"&lt;="&amp;$A7876)</f>
        <v/>
      </c>
      <c r="G7876" s="15">
        <f>IF($D7876=1,$B7876*100+$C7876,-1)</f>
        <v/>
      </c>
      <c r="H7876" s="15">
        <f>IF($D7876=1,$B7876,-1)</f>
        <v/>
      </c>
      <c r="I7876" s="15">
        <f>IF($D7876=1,$C7876,-1)</f>
        <v/>
      </c>
    </row>
    <row r="7877">
      <c r="A7877" s="33" t="n">
        <v>45620.08333333334</v>
      </c>
      <c r="B7877" s="15">
        <f>WEEKDAY($A7877,2)</f>
        <v/>
      </c>
      <c r="C7877" s="15">
        <f>HOUR($A7877)</f>
        <v/>
      </c>
      <c r="D7877" s="15">
        <f>IF(AND($A7877&gt;=Instellingen!$B$6,$A7877&lt;Instellingen!$B$7),1,0)</f>
        <v/>
      </c>
      <c r="E7877" s="15">
        <f>COUNTIF(tData[BezoekStart],"&lt;"&amp;($A7877+1/24))-COUNTIF(tData[BezoekEind],"&lt;="&amp;$A7877)</f>
        <v/>
      </c>
      <c r="F7877" s="15">
        <f>COUNTIF(tData[BezoekLangStart],"&lt;"&amp;($A7877+1/24))-COUNTIF(tData[BezoekLangEind],"&lt;="&amp;$A7877)</f>
        <v/>
      </c>
      <c r="G7877" s="15">
        <f>IF($D7877=1,$B7877*100+$C7877,-1)</f>
        <v/>
      </c>
      <c r="H7877" s="15">
        <f>IF($D7877=1,$B7877,-1)</f>
        <v/>
      </c>
      <c r="I7877" s="15">
        <f>IF($D7877=1,$C7877,-1)</f>
        <v/>
      </c>
    </row>
    <row r="7878">
      <c r="A7878" s="33" t="n">
        <v>45620.125</v>
      </c>
      <c r="B7878" s="15">
        <f>WEEKDAY($A7878,2)</f>
        <v/>
      </c>
      <c r="C7878" s="15">
        <f>HOUR($A7878)</f>
        <v/>
      </c>
      <c r="D7878" s="15">
        <f>IF(AND($A7878&gt;=Instellingen!$B$6,$A7878&lt;Instellingen!$B$7),1,0)</f>
        <v/>
      </c>
      <c r="E7878" s="15">
        <f>COUNTIF(tData[BezoekStart],"&lt;"&amp;($A7878+1/24))-COUNTIF(tData[BezoekEind],"&lt;="&amp;$A7878)</f>
        <v/>
      </c>
      <c r="F7878" s="15">
        <f>COUNTIF(tData[BezoekLangStart],"&lt;"&amp;($A7878+1/24))-COUNTIF(tData[BezoekLangEind],"&lt;="&amp;$A7878)</f>
        <v/>
      </c>
      <c r="G7878" s="15">
        <f>IF($D7878=1,$B7878*100+$C7878,-1)</f>
        <v/>
      </c>
      <c r="H7878" s="15">
        <f>IF($D7878=1,$B7878,-1)</f>
        <v/>
      </c>
      <c r="I7878" s="15">
        <f>IF($D7878=1,$C7878,-1)</f>
        <v/>
      </c>
    </row>
    <row r="7879">
      <c r="A7879" s="33" t="n">
        <v>45620.16666666666</v>
      </c>
      <c r="B7879" s="15">
        <f>WEEKDAY($A7879,2)</f>
        <v/>
      </c>
      <c r="C7879" s="15">
        <f>HOUR($A7879)</f>
        <v/>
      </c>
      <c r="D7879" s="15">
        <f>IF(AND($A7879&gt;=Instellingen!$B$6,$A7879&lt;Instellingen!$B$7),1,0)</f>
        <v/>
      </c>
      <c r="E7879" s="15">
        <f>COUNTIF(tData[BezoekStart],"&lt;"&amp;($A7879+1/24))-COUNTIF(tData[BezoekEind],"&lt;="&amp;$A7879)</f>
        <v/>
      </c>
      <c r="F7879" s="15">
        <f>COUNTIF(tData[BezoekLangStart],"&lt;"&amp;($A7879+1/24))-COUNTIF(tData[BezoekLangEind],"&lt;="&amp;$A7879)</f>
        <v/>
      </c>
      <c r="G7879" s="15">
        <f>IF($D7879=1,$B7879*100+$C7879,-1)</f>
        <v/>
      </c>
      <c r="H7879" s="15">
        <f>IF($D7879=1,$B7879,-1)</f>
        <v/>
      </c>
      <c r="I7879" s="15">
        <f>IF($D7879=1,$C7879,-1)</f>
        <v/>
      </c>
    </row>
    <row r="7880">
      <c r="A7880" s="33" t="n">
        <v>45620.20833333334</v>
      </c>
      <c r="B7880" s="15">
        <f>WEEKDAY($A7880,2)</f>
        <v/>
      </c>
      <c r="C7880" s="15">
        <f>HOUR($A7880)</f>
        <v/>
      </c>
      <c r="D7880" s="15">
        <f>IF(AND($A7880&gt;=Instellingen!$B$6,$A7880&lt;Instellingen!$B$7),1,0)</f>
        <v/>
      </c>
      <c r="E7880" s="15">
        <f>COUNTIF(tData[BezoekStart],"&lt;"&amp;($A7880+1/24))-COUNTIF(tData[BezoekEind],"&lt;="&amp;$A7880)</f>
        <v/>
      </c>
      <c r="F7880" s="15">
        <f>COUNTIF(tData[BezoekLangStart],"&lt;"&amp;($A7880+1/24))-COUNTIF(tData[BezoekLangEind],"&lt;="&amp;$A7880)</f>
        <v/>
      </c>
      <c r="G7880" s="15">
        <f>IF($D7880=1,$B7880*100+$C7880,-1)</f>
        <v/>
      </c>
      <c r="H7880" s="15">
        <f>IF($D7880=1,$B7880,-1)</f>
        <v/>
      </c>
      <c r="I7880" s="15">
        <f>IF($D7880=1,$C7880,-1)</f>
        <v/>
      </c>
    </row>
    <row r="7881">
      <c r="A7881" s="33" t="n">
        <v>45620.25</v>
      </c>
      <c r="B7881" s="15">
        <f>WEEKDAY($A7881,2)</f>
        <v/>
      </c>
      <c r="C7881" s="15">
        <f>HOUR($A7881)</f>
        <v/>
      </c>
      <c r="D7881" s="15">
        <f>IF(AND($A7881&gt;=Instellingen!$B$6,$A7881&lt;Instellingen!$B$7),1,0)</f>
        <v/>
      </c>
      <c r="E7881" s="15">
        <f>COUNTIF(tData[BezoekStart],"&lt;"&amp;($A7881+1/24))-COUNTIF(tData[BezoekEind],"&lt;="&amp;$A7881)</f>
        <v/>
      </c>
      <c r="F7881" s="15">
        <f>COUNTIF(tData[BezoekLangStart],"&lt;"&amp;($A7881+1/24))-COUNTIF(tData[BezoekLangEind],"&lt;="&amp;$A7881)</f>
        <v/>
      </c>
      <c r="G7881" s="15">
        <f>IF($D7881=1,$B7881*100+$C7881,-1)</f>
        <v/>
      </c>
      <c r="H7881" s="15">
        <f>IF($D7881=1,$B7881,-1)</f>
        <v/>
      </c>
      <c r="I7881" s="15">
        <f>IF($D7881=1,$C7881,-1)</f>
        <v/>
      </c>
    </row>
    <row r="7882">
      <c r="A7882" s="33" t="n">
        <v>45620.29166666666</v>
      </c>
      <c r="B7882" s="15">
        <f>WEEKDAY($A7882,2)</f>
        <v/>
      </c>
      <c r="C7882" s="15">
        <f>HOUR($A7882)</f>
        <v/>
      </c>
      <c r="D7882" s="15">
        <f>IF(AND($A7882&gt;=Instellingen!$B$6,$A7882&lt;Instellingen!$B$7),1,0)</f>
        <v/>
      </c>
      <c r="E7882" s="15">
        <f>COUNTIF(tData[BezoekStart],"&lt;"&amp;($A7882+1/24))-COUNTIF(tData[BezoekEind],"&lt;="&amp;$A7882)</f>
        <v/>
      </c>
      <c r="F7882" s="15">
        <f>COUNTIF(tData[BezoekLangStart],"&lt;"&amp;($A7882+1/24))-COUNTIF(tData[BezoekLangEind],"&lt;="&amp;$A7882)</f>
        <v/>
      </c>
      <c r="G7882" s="15">
        <f>IF($D7882=1,$B7882*100+$C7882,-1)</f>
        <v/>
      </c>
      <c r="H7882" s="15">
        <f>IF($D7882=1,$B7882,-1)</f>
        <v/>
      </c>
      <c r="I7882" s="15">
        <f>IF($D7882=1,$C7882,-1)</f>
        <v/>
      </c>
    </row>
    <row r="7883">
      <c r="A7883" s="33" t="n">
        <v>45620.33333333334</v>
      </c>
      <c r="B7883" s="15">
        <f>WEEKDAY($A7883,2)</f>
        <v/>
      </c>
      <c r="C7883" s="15">
        <f>HOUR($A7883)</f>
        <v/>
      </c>
      <c r="D7883" s="15">
        <f>IF(AND($A7883&gt;=Instellingen!$B$6,$A7883&lt;Instellingen!$B$7),1,0)</f>
        <v/>
      </c>
      <c r="E7883" s="15">
        <f>COUNTIF(tData[BezoekStart],"&lt;"&amp;($A7883+1/24))-COUNTIF(tData[BezoekEind],"&lt;="&amp;$A7883)</f>
        <v/>
      </c>
      <c r="F7883" s="15">
        <f>COUNTIF(tData[BezoekLangStart],"&lt;"&amp;($A7883+1/24))-COUNTIF(tData[BezoekLangEind],"&lt;="&amp;$A7883)</f>
        <v/>
      </c>
      <c r="G7883" s="15">
        <f>IF($D7883=1,$B7883*100+$C7883,-1)</f>
        <v/>
      </c>
      <c r="H7883" s="15">
        <f>IF($D7883=1,$B7883,-1)</f>
        <v/>
      </c>
      <c r="I7883" s="15">
        <f>IF($D7883=1,$C7883,-1)</f>
        <v/>
      </c>
    </row>
    <row r="7884">
      <c r="A7884" s="33" t="n">
        <v>45620.375</v>
      </c>
      <c r="B7884" s="15">
        <f>WEEKDAY($A7884,2)</f>
        <v/>
      </c>
      <c r="C7884" s="15">
        <f>HOUR($A7884)</f>
        <v/>
      </c>
      <c r="D7884" s="15">
        <f>IF(AND($A7884&gt;=Instellingen!$B$6,$A7884&lt;Instellingen!$B$7),1,0)</f>
        <v/>
      </c>
      <c r="E7884" s="15">
        <f>COUNTIF(tData[BezoekStart],"&lt;"&amp;($A7884+1/24))-COUNTIF(tData[BezoekEind],"&lt;="&amp;$A7884)</f>
        <v/>
      </c>
      <c r="F7884" s="15">
        <f>COUNTIF(tData[BezoekLangStart],"&lt;"&amp;($A7884+1/24))-COUNTIF(tData[BezoekLangEind],"&lt;="&amp;$A7884)</f>
        <v/>
      </c>
      <c r="G7884" s="15">
        <f>IF($D7884=1,$B7884*100+$C7884,-1)</f>
        <v/>
      </c>
      <c r="H7884" s="15">
        <f>IF($D7884=1,$B7884,-1)</f>
        <v/>
      </c>
      <c r="I7884" s="15">
        <f>IF($D7884=1,$C7884,-1)</f>
        <v/>
      </c>
    </row>
    <row r="7885">
      <c r="A7885" s="33" t="n">
        <v>45620.41666666666</v>
      </c>
      <c r="B7885" s="15">
        <f>WEEKDAY($A7885,2)</f>
        <v/>
      </c>
      <c r="C7885" s="15">
        <f>HOUR($A7885)</f>
        <v/>
      </c>
      <c r="D7885" s="15">
        <f>IF(AND($A7885&gt;=Instellingen!$B$6,$A7885&lt;Instellingen!$B$7),1,0)</f>
        <v/>
      </c>
      <c r="E7885" s="15">
        <f>COUNTIF(tData[BezoekStart],"&lt;"&amp;($A7885+1/24))-COUNTIF(tData[BezoekEind],"&lt;="&amp;$A7885)</f>
        <v/>
      </c>
      <c r="F7885" s="15">
        <f>COUNTIF(tData[BezoekLangStart],"&lt;"&amp;($A7885+1/24))-COUNTIF(tData[BezoekLangEind],"&lt;="&amp;$A7885)</f>
        <v/>
      </c>
      <c r="G7885" s="15">
        <f>IF($D7885=1,$B7885*100+$C7885,-1)</f>
        <v/>
      </c>
      <c r="H7885" s="15">
        <f>IF($D7885=1,$B7885,-1)</f>
        <v/>
      </c>
      <c r="I7885" s="15">
        <f>IF($D7885=1,$C7885,-1)</f>
        <v/>
      </c>
    </row>
    <row r="7886">
      <c r="A7886" s="33" t="n">
        <v>45620.45833333334</v>
      </c>
      <c r="B7886" s="15">
        <f>WEEKDAY($A7886,2)</f>
        <v/>
      </c>
      <c r="C7886" s="15">
        <f>HOUR($A7886)</f>
        <v/>
      </c>
      <c r="D7886" s="15">
        <f>IF(AND($A7886&gt;=Instellingen!$B$6,$A7886&lt;Instellingen!$B$7),1,0)</f>
        <v/>
      </c>
      <c r="E7886" s="15">
        <f>COUNTIF(tData[BezoekStart],"&lt;"&amp;($A7886+1/24))-COUNTIF(tData[BezoekEind],"&lt;="&amp;$A7886)</f>
        <v/>
      </c>
      <c r="F7886" s="15">
        <f>COUNTIF(tData[BezoekLangStart],"&lt;"&amp;($A7886+1/24))-COUNTIF(tData[BezoekLangEind],"&lt;="&amp;$A7886)</f>
        <v/>
      </c>
      <c r="G7886" s="15">
        <f>IF($D7886=1,$B7886*100+$C7886,-1)</f>
        <v/>
      </c>
      <c r="H7886" s="15">
        <f>IF($D7886=1,$B7886,-1)</f>
        <v/>
      </c>
      <c r="I7886" s="15">
        <f>IF($D7886=1,$C7886,-1)</f>
        <v/>
      </c>
    </row>
    <row r="7887">
      <c r="A7887" s="33" t="n">
        <v>45620.5</v>
      </c>
      <c r="B7887" s="15">
        <f>WEEKDAY($A7887,2)</f>
        <v/>
      </c>
      <c r="C7887" s="15">
        <f>HOUR($A7887)</f>
        <v/>
      </c>
      <c r="D7887" s="15">
        <f>IF(AND($A7887&gt;=Instellingen!$B$6,$A7887&lt;Instellingen!$B$7),1,0)</f>
        <v/>
      </c>
      <c r="E7887" s="15">
        <f>COUNTIF(tData[BezoekStart],"&lt;"&amp;($A7887+1/24))-COUNTIF(tData[BezoekEind],"&lt;="&amp;$A7887)</f>
        <v/>
      </c>
      <c r="F7887" s="15">
        <f>COUNTIF(tData[BezoekLangStart],"&lt;"&amp;($A7887+1/24))-COUNTIF(tData[BezoekLangEind],"&lt;="&amp;$A7887)</f>
        <v/>
      </c>
      <c r="G7887" s="15">
        <f>IF($D7887=1,$B7887*100+$C7887,-1)</f>
        <v/>
      </c>
      <c r="H7887" s="15">
        <f>IF($D7887=1,$B7887,-1)</f>
        <v/>
      </c>
      <c r="I7887" s="15">
        <f>IF($D7887=1,$C7887,-1)</f>
        <v/>
      </c>
    </row>
    <row r="7888">
      <c r="A7888" s="33" t="n">
        <v>45620.54166666666</v>
      </c>
      <c r="B7888" s="15">
        <f>WEEKDAY($A7888,2)</f>
        <v/>
      </c>
      <c r="C7888" s="15">
        <f>HOUR($A7888)</f>
        <v/>
      </c>
      <c r="D7888" s="15">
        <f>IF(AND($A7888&gt;=Instellingen!$B$6,$A7888&lt;Instellingen!$B$7),1,0)</f>
        <v/>
      </c>
      <c r="E7888" s="15">
        <f>COUNTIF(tData[BezoekStart],"&lt;"&amp;($A7888+1/24))-COUNTIF(tData[BezoekEind],"&lt;="&amp;$A7888)</f>
        <v/>
      </c>
      <c r="F7888" s="15">
        <f>COUNTIF(tData[BezoekLangStart],"&lt;"&amp;($A7888+1/24))-COUNTIF(tData[BezoekLangEind],"&lt;="&amp;$A7888)</f>
        <v/>
      </c>
      <c r="G7888" s="15">
        <f>IF($D7888=1,$B7888*100+$C7888,-1)</f>
        <v/>
      </c>
      <c r="H7888" s="15">
        <f>IF($D7888=1,$B7888,-1)</f>
        <v/>
      </c>
      <c r="I7888" s="15">
        <f>IF($D7888=1,$C7888,-1)</f>
        <v/>
      </c>
    </row>
    <row r="7889">
      <c r="A7889" s="33" t="n">
        <v>45620.58333333334</v>
      </c>
      <c r="B7889" s="15">
        <f>WEEKDAY($A7889,2)</f>
        <v/>
      </c>
      <c r="C7889" s="15">
        <f>HOUR($A7889)</f>
        <v/>
      </c>
      <c r="D7889" s="15">
        <f>IF(AND($A7889&gt;=Instellingen!$B$6,$A7889&lt;Instellingen!$B$7),1,0)</f>
        <v/>
      </c>
      <c r="E7889" s="15">
        <f>COUNTIF(tData[BezoekStart],"&lt;"&amp;($A7889+1/24))-COUNTIF(tData[BezoekEind],"&lt;="&amp;$A7889)</f>
        <v/>
      </c>
      <c r="F7889" s="15">
        <f>COUNTIF(tData[BezoekLangStart],"&lt;"&amp;($A7889+1/24))-COUNTIF(tData[BezoekLangEind],"&lt;="&amp;$A7889)</f>
        <v/>
      </c>
      <c r="G7889" s="15">
        <f>IF($D7889=1,$B7889*100+$C7889,-1)</f>
        <v/>
      </c>
      <c r="H7889" s="15">
        <f>IF($D7889=1,$B7889,-1)</f>
        <v/>
      </c>
      <c r="I7889" s="15">
        <f>IF($D7889=1,$C7889,-1)</f>
        <v/>
      </c>
    </row>
    <row r="7890">
      <c r="A7890" s="33" t="n">
        <v>45620.625</v>
      </c>
      <c r="B7890" s="15">
        <f>WEEKDAY($A7890,2)</f>
        <v/>
      </c>
      <c r="C7890" s="15">
        <f>HOUR($A7890)</f>
        <v/>
      </c>
      <c r="D7890" s="15">
        <f>IF(AND($A7890&gt;=Instellingen!$B$6,$A7890&lt;Instellingen!$B$7),1,0)</f>
        <v/>
      </c>
      <c r="E7890" s="15">
        <f>COUNTIF(tData[BezoekStart],"&lt;"&amp;($A7890+1/24))-COUNTIF(tData[BezoekEind],"&lt;="&amp;$A7890)</f>
        <v/>
      </c>
      <c r="F7890" s="15">
        <f>COUNTIF(tData[BezoekLangStart],"&lt;"&amp;($A7890+1/24))-COUNTIF(tData[BezoekLangEind],"&lt;="&amp;$A7890)</f>
        <v/>
      </c>
      <c r="G7890" s="15">
        <f>IF($D7890=1,$B7890*100+$C7890,-1)</f>
        <v/>
      </c>
      <c r="H7890" s="15">
        <f>IF($D7890=1,$B7890,-1)</f>
        <v/>
      </c>
      <c r="I7890" s="15">
        <f>IF($D7890=1,$C7890,-1)</f>
        <v/>
      </c>
    </row>
    <row r="7891">
      <c r="A7891" s="33" t="n">
        <v>45620.66666666666</v>
      </c>
      <c r="B7891" s="15">
        <f>WEEKDAY($A7891,2)</f>
        <v/>
      </c>
      <c r="C7891" s="15">
        <f>HOUR($A7891)</f>
        <v/>
      </c>
      <c r="D7891" s="15">
        <f>IF(AND($A7891&gt;=Instellingen!$B$6,$A7891&lt;Instellingen!$B$7),1,0)</f>
        <v/>
      </c>
      <c r="E7891" s="15">
        <f>COUNTIF(tData[BezoekStart],"&lt;"&amp;($A7891+1/24))-COUNTIF(tData[BezoekEind],"&lt;="&amp;$A7891)</f>
        <v/>
      </c>
      <c r="F7891" s="15">
        <f>COUNTIF(tData[BezoekLangStart],"&lt;"&amp;($A7891+1/24))-COUNTIF(tData[BezoekLangEind],"&lt;="&amp;$A7891)</f>
        <v/>
      </c>
      <c r="G7891" s="15">
        <f>IF($D7891=1,$B7891*100+$C7891,-1)</f>
        <v/>
      </c>
      <c r="H7891" s="15">
        <f>IF($D7891=1,$B7891,-1)</f>
        <v/>
      </c>
      <c r="I7891" s="15">
        <f>IF($D7891=1,$C7891,-1)</f>
        <v/>
      </c>
    </row>
    <row r="7892">
      <c r="A7892" s="33" t="n">
        <v>45620.70833333334</v>
      </c>
      <c r="B7892" s="15">
        <f>WEEKDAY($A7892,2)</f>
        <v/>
      </c>
      <c r="C7892" s="15">
        <f>HOUR($A7892)</f>
        <v/>
      </c>
      <c r="D7892" s="15">
        <f>IF(AND($A7892&gt;=Instellingen!$B$6,$A7892&lt;Instellingen!$B$7),1,0)</f>
        <v/>
      </c>
      <c r="E7892" s="15">
        <f>COUNTIF(tData[BezoekStart],"&lt;"&amp;($A7892+1/24))-COUNTIF(tData[BezoekEind],"&lt;="&amp;$A7892)</f>
        <v/>
      </c>
      <c r="F7892" s="15">
        <f>COUNTIF(tData[BezoekLangStart],"&lt;"&amp;($A7892+1/24))-COUNTIF(tData[BezoekLangEind],"&lt;="&amp;$A7892)</f>
        <v/>
      </c>
      <c r="G7892" s="15">
        <f>IF($D7892=1,$B7892*100+$C7892,-1)</f>
        <v/>
      </c>
      <c r="H7892" s="15">
        <f>IF($D7892=1,$B7892,-1)</f>
        <v/>
      </c>
      <c r="I7892" s="15">
        <f>IF($D7892=1,$C7892,-1)</f>
        <v/>
      </c>
    </row>
    <row r="7893">
      <c r="A7893" s="33" t="n">
        <v>45620.75</v>
      </c>
      <c r="B7893" s="15">
        <f>WEEKDAY($A7893,2)</f>
        <v/>
      </c>
      <c r="C7893" s="15">
        <f>HOUR($A7893)</f>
        <v/>
      </c>
      <c r="D7893" s="15">
        <f>IF(AND($A7893&gt;=Instellingen!$B$6,$A7893&lt;Instellingen!$B$7),1,0)</f>
        <v/>
      </c>
      <c r="E7893" s="15">
        <f>COUNTIF(tData[BezoekStart],"&lt;"&amp;($A7893+1/24))-COUNTIF(tData[BezoekEind],"&lt;="&amp;$A7893)</f>
        <v/>
      </c>
      <c r="F7893" s="15">
        <f>COUNTIF(tData[BezoekLangStart],"&lt;"&amp;($A7893+1/24))-COUNTIF(tData[BezoekLangEind],"&lt;="&amp;$A7893)</f>
        <v/>
      </c>
      <c r="G7893" s="15">
        <f>IF($D7893=1,$B7893*100+$C7893,-1)</f>
        <v/>
      </c>
      <c r="H7893" s="15">
        <f>IF($D7893=1,$B7893,-1)</f>
        <v/>
      </c>
      <c r="I7893" s="15">
        <f>IF($D7893=1,$C7893,-1)</f>
        <v/>
      </c>
    </row>
    <row r="7894">
      <c r="A7894" s="33" t="n">
        <v>45620.79166666666</v>
      </c>
      <c r="B7894" s="15">
        <f>WEEKDAY($A7894,2)</f>
        <v/>
      </c>
      <c r="C7894" s="15">
        <f>HOUR($A7894)</f>
        <v/>
      </c>
      <c r="D7894" s="15">
        <f>IF(AND($A7894&gt;=Instellingen!$B$6,$A7894&lt;Instellingen!$B$7),1,0)</f>
        <v/>
      </c>
      <c r="E7894" s="15">
        <f>COUNTIF(tData[BezoekStart],"&lt;"&amp;($A7894+1/24))-COUNTIF(tData[BezoekEind],"&lt;="&amp;$A7894)</f>
        <v/>
      </c>
      <c r="F7894" s="15">
        <f>COUNTIF(tData[BezoekLangStart],"&lt;"&amp;($A7894+1/24))-COUNTIF(tData[BezoekLangEind],"&lt;="&amp;$A7894)</f>
        <v/>
      </c>
      <c r="G7894" s="15">
        <f>IF($D7894=1,$B7894*100+$C7894,-1)</f>
        <v/>
      </c>
      <c r="H7894" s="15">
        <f>IF($D7894=1,$B7894,-1)</f>
        <v/>
      </c>
      <c r="I7894" s="15">
        <f>IF($D7894=1,$C7894,-1)</f>
        <v/>
      </c>
    </row>
    <row r="7895">
      <c r="A7895" s="33" t="n">
        <v>45620.83333333334</v>
      </c>
      <c r="B7895" s="15">
        <f>WEEKDAY($A7895,2)</f>
        <v/>
      </c>
      <c r="C7895" s="15">
        <f>HOUR($A7895)</f>
        <v/>
      </c>
      <c r="D7895" s="15">
        <f>IF(AND($A7895&gt;=Instellingen!$B$6,$A7895&lt;Instellingen!$B$7),1,0)</f>
        <v/>
      </c>
      <c r="E7895" s="15">
        <f>COUNTIF(tData[BezoekStart],"&lt;"&amp;($A7895+1/24))-COUNTIF(tData[BezoekEind],"&lt;="&amp;$A7895)</f>
        <v/>
      </c>
      <c r="F7895" s="15">
        <f>COUNTIF(tData[BezoekLangStart],"&lt;"&amp;($A7895+1/24))-COUNTIF(tData[BezoekLangEind],"&lt;="&amp;$A7895)</f>
        <v/>
      </c>
      <c r="G7895" s="15">
        <f>IF($D7895=1,$B7895*100+$C7895,-1)</f>
        <v/>
      </c>
      <c r="H7895" s="15">
        <f>IF($D7895=1,$B7895,-1)</f>
        <v/>
      </c>
      <c r="I7895" s="15">
        <f>IF($D7895=1,$C7895,-1)</f>
        <v/>
      </c>
    </row>
    <row r="7896">
      <c r="A7896" s="33" t="n">
        <v>45620.875</v>
      </c>
      <c r="B7896" s="15">
        <f>WEEKDAY($A7896,2)</f>
        <v/>
      </c>
      <c r="C7896" s="15">
        <f>HOUR($A7896)</f>
        <v/>
      </c>
      <c r="D7896" s="15">
        <f>IF(AND($A7896&gt;=Instellingen!$B$6,$A7896&lt;Instellingen!$B$7),1,0)</f>
        <v/>
      </c>
      <c r="E7896" s="15">
        <f>COUNTIF(tData[BezoekStart],"&lt;"&amp;($A7896+1/24))-COUNTIF(tData[BezoekEind],"&lt;="&amp;$A7896)</f>
        <v/>
      </c>
      <c r="F7896" s="15">
        <f>COUNTIF(tData[BezoekLangStart],"&lt;"&amp;($A7896+1/24))-COUNTIF(tData[BezoekLangEind],"&lt;="&amp;$A7896)</f>
        <v/>
      </c>
      <c r="G7896" s="15">
        <f>IF($D7896=1,$B7896*100+$C7896,-1)</f>
        <v/>
      </c>
      <c r="H7896" s="15">
        <f>IF($D7896=1,$B7896,-1)</f>
        <v/>
      </c>
      <c r="I7896" s="15">
        <f>IF($D7896=1,$C7896,-1)</f>
        <v/>
      </c>
    </row>
    <row r="7897">
      <c r="A7897" s="33" t="n">
        <v>45620.91666666666</v>
      </c>
      <c r="B7897" s="15">
        <f>WEEKDAY($A7897,2)</f>
        <v/>
      </c>
      <c r="C7897" s="15">
        <f>HOUR($A7897)</f>
        <v/>
      </c>
      <c r="D7897" s="15">
        <f>IF(AND($A7897&gt;=Instellingen!$B$6,$A7897&lt;Instellingen!$B$7),1,0)</f>
        <v/>
      </c>
      <c r="E7897" s="15">
        <f>COUNTIF(tData[BezoekStart],"&lt;"&amp;($A7897+1/24))-COUNTIF(tData[BezoekEind],"&lt;="&amp;$A7897)</f>
        <v/>
      </c>
      <c r="F7897" s="15">
        <f>COUNTIF(tData[BezoekLangStart],"&lt;"&amp;($A7897+1/24))-COUNTIF(tData[BezoekLangEind],"&lt;="&amp;$A7897)</f>
        <v/>
      </c>
      <c r="G7897" s="15">
        <f>IF($D7897=1,$B7897*100+$C7897,-1)</f>
        <v/>
      </c>
      <c r="H7897" s="15">
        <f>IF($D7897=1,$B7897,-1)</f>
        <v/>
      </c>
      <c r="I7897" s="15">
        <f>IF($D7897=1,$C7897,-1)</f>
        <v/>
      </c>
    </row>
    <row r="7898">
      <c r="A7898" s="33" t="n">
        <v>45620.95833333334</v>
      </c>
      <c r="B7898" s="15">
        <f>WEEKDAY($A7898,2)</f>
        <v/>
      </c>
      <c r="C7898" s="15">
        <f>HOUR($A7898)</f>
        <v/>
      </c>
      <c r="D7898" s="15">
        <f>IF(AND($A7898&gt;=Instellingen!$B$6,$A7898&lt;Instellingen!$B$7),1,0)</f>
        <v/>
      </c>
      <c r="E7898" s="15">
        <f>COUNTIF(tData[BezoekStart],"&lt;"&amp;($A7898+1/24))-COUNTIF(tData[BezoekEind],"&lt;="&amp;$A7898)</f>
        <v/>
      </c>
      <c r="F7898" s="15">
        <f>COUNTIF(tData[BezoekLangStart],"&lt;"&amp;($A7898+1/24))-COUNTIF(tData[BezoekLangEind],"&lt;="&amp;$A7898)</f>
        <v/>
      </c>
      <c r="G7898" s="15">
        <f>IF($D7898=1,$B7898*100+$C7898,-1)</f>
        <v/>
      </c>
      <c r="H7898" s="15">
        <f>IF($D7898=1,$B7898,-1)</f>
        <v/>
      </c>
      <c r="I7898" s="15">
        <f>IF($D7898=1,$C7898,-1)</f>
        <v/>
      </c>
    </row>
    <row r="7899">
      <c r="A7899" s="33" t="n">
        <v>45621</v>
      </c>
      <c r="B7899" s="15">
        <f>WEEKDAY($A7899,2)</f>
        <v/>
      </c>
      <c r="C7899" s="15">
        <f>HOUR($A7899)</f>
        <v/>
      </c>
      <c r="D7899" s="15">
        <f>IF(AND($A7899&gt;=Instellingen!$B$6,$A7899&lt;Instellingen!$B$7),1,0)</f>
        <v/>
      </c>
      <c r="E7899" s="15">
        <f>COUNTIF(tData[BezoekStart],"&lt;"&amp;($A7899+1/24))-COUNTIF(tData[BezoekEind],"&lt;="&amp;$A7899)</f>
        <v/>
      </c>
      <c r="F7899" s="15">
        <f>COUNTIF(tData[BezoekLangStart],"&lt;"&amp;($A7899+1/24))-COUNTIF(tData[BezoekLangEind],"&lt;="&amp;$A7899)</f>
        <v/>
      </c>
      <c r="G7899" s="15">
        <f>IF($D7899=1,$B7899*100+$C7899,-1)</f>
        <v/>
      </c>
      <c r="H7899" s="15">
        <f>IF($D7899=1,$B7899,-1)</f>
        <v/>
      </c>
      <c r="I7899" s="15">
        <f>IF($D7899=1,$C7899,-1)</f>
        <v/>
      </c>
    </row>
    <row r="7900">
      <c r="A7900" s="33" t="n">
        <v>45621.04166666666</v>
      </c>
      <c r="B7900" s="15">
        <f>WEEKDAY($A7900,2)</f>
        <v/>
      </c>
      <c r="C7900" s="15">
        <f>HOUR($A7900)</f>
        <v/>
      </c>
      <c r="D7900" s="15">
        <f>IF(AND($A7900&gt;=Instellingen!$B$6,$A7900&lt;Instellingen!$B$7),1,0)</f>
        <v/>
      </c>
      <c r="E7900" s="15">
        <f>COUNTIF(tData[BezoekStart],"&lt;"&amp;($A7900+1/24))-COUNTIF(tData[BezoekEind],"&lt;="&amp;$A7900)</f>
        <v/>
      </c>
      <c r="F7900" s="15">
        <f>COUNTIF(tData[BezoekLangStart],"&lt;"&amp;($A7900+1/24))-COUNTIF(tData[BezoekLangEind],"&lt;="&amp;$A7900)</f>
        <v/>
      </c>
      <c r="G7900" s="15">
        <f>IF($D7900=1,$B7900*100+$C7900,-1)</f>
        <v/>
      </c>
      <c r="H7900" s="15">
        <f>IF($D7900=1,$B7900,-1)</f>
        <v/>
      </c>
      <c r="I7900" s="15">
        <f>IF($D7900=1,$C7900,-1)</f>
        <v/>
      </c>
    </row>
    <row r="7901">
      <c r="A7901" s="33" t="n">
        <v>45621.08333333334</v>
      </c>
      <c r="B7901" s="15">
        <f>WEEKDAY($A7901,2)</f>
        <v/>
      </c>
      <c r="C7901" s="15">
        <f>HOUR($A7901)</f>
        <v/>
      </c>
      <c r="D7901" s="15">
        <f>IF(AND($A7901&gt;=Instellingen!$B$6,$A7901&lt;Instellingen!$B$7),1,0)</f>
        <v/>
      </c>
      <c r="E7901" s="15">
        <f>COUNTIF(tData[BezoekStart],"&lt;"&amp;($A7901+1/24))-COUNTIF(tData[BezoekEind],"&lt;="&amp;$A7901)</f>
        <v/>
      </c>
      <c r="F7901" s="15">
        <f>COUNTIF(tData[BezoekLangStart],"&lt;"&amp;($A7901+1/24))-COUNTIF(tData[BezoekLangEind],"&lt;="&amp;$A7901)</f>
        <v/>
      </c>
      <c r="G7901" s="15">
        <f>IF($D7901=1,$B7901*100+$C7901,-1)</f>
        <v/>
      </c>
      <c r="H7901" s="15">
        <f>IF($D7901=1,$B7901,-1)</f>
        <v/>
      </c>
      <c r="I7901" s="15">
        <f>IF($D7901=1,$C7901,-1)</f>
        <v/>
      </c>
    </row>
    <row r="7902">
      <c r="A7902" s="33" t="n">
        <v>45621.125</v>
      </c>
      <c r="B7902" s="15">
        <f>WEEKDAY($A7902,2)</f>
        <v/>
      </c>
      <c r="C7902" s="15">
        <f>HOUR($A7902)</f>
        <v/>
      </c>
      <c r="D7902" s="15">
        <f>IF(AND($A7902&gt;=Instellingen!$B$6,$A7902&lt;Instellingen!$B$7),1,0)</f>
        <v/>
      </c>
      <c r="E7902" s="15">
        <f>COUNTIF(tData[BezoekStart],"&lt;"&amp;($A7902+1/24))-COUNTIF(tData[BezoekEind],"&lt;="&amp;$A7902)</f>
        <v/>
      </c>
      <c r="F7902" s="15">
        <f>COUNTIF(tData[BezoekLangStart],"&lt;"&amp;($A7902+1/24))-COUNTIF(tData[BezoekLangEind],"&lt;="&amp;$A7902)</f>
        <v/>
      </c>
      <c r="G7902" s="15">
        <f>IF($D7902=1,$B7902*100+$C7902,-1)</f>
        <v/>
      </c>
      <c r="H7902" s="15">
        <f>IF($D7902=1,$B7902,-1)</f>
        <v/>
      </c>
      <c r="I7902" s="15">
        <f>IF($D7902=1,$C7902,-1)</f>
        <v/>
      </c>
    </row>
    <row r="7903">
      <c r="A7903" s="33" t="n">
        <v>45621.16666666666</v>
      </c>
      <c r="B7903" s="15">
        <f>WEEKDAY($A7903,2)</f>
        <v/>
      </c>
      <c r="C7903" s="15">
        <f>HOUR($A7903)</f>
        <v/>
      </c>
      <c r="D7903" s="15">
        <f>IF(AND($A7903&gt;=Instellingen!$B$6,$A7903&lt;Instellingen!$B$7),1,0)</f>
        <v/>
      </c>
      <c r="E7903" s="15">
        <f>COUNTIF(tData[BezoekStart],"&lt;"&amp;($A7903+1/24))-COUNTIF(tData[BezoekEind],"&lt;="&amp;$A7903)</f>
        <v/>
      </c>
      <c r="F7903" s="15">
        <f>COUNTIF(tData[BezoekLangStart],"&lt;"&amp;($A7903+1/24))-COUNTIF(tData[BezoekLangEind],"&lt;="&amp;$A7903)</f>
        <v/>
      </c>
      <c r="G7903" s="15">
        <f>IF($D7903=1,$B7903*100+$C7903,-1)</f>
        <v/>
      </c>
      <c r="H7903" s="15">
        <f>IF($D7903=1,$B7903,-1)</f>
        <v/>
      </c>
      <c r="I7903" s="15">
        <f>IF($D7903=1,$C7903,-1)</f>
        <v/>
      </c>
    </row>
    <row r="7904">
      <c r="A7904" s="33" t="n">
        <v>45621.20833333334</v>
      </c>
      <c r="B7904" s="15">
        <f>WEEKDAY($A7904,2)</f>
        <v/>
      </c>
      <c r="C7904" s="15">
        <f>HOUR($A7904)</f>
        <v/>
      </c>
      <c r="D7904" s="15">
        <f>IF(AND($A7904&gt;=Instellingen!$B$6,$A7904&lt;Instellingen!$B$7),1,0)</f>
        <v/>
      </c>
      <c r="E7904" s="15">
        <f>COUNTIF(tData[BezoekStart],"&lt;"&amp;($A7904+1/24))-COUNTIF(tData[BezoekEind],"&lt;="&amp;$A7904)</f>
        <v/>
      </c>
      <c r="F7904" s="15">
        <f>COUNTIF(tData[BezoekLangStart],"&lt;"&amp;($A7904+1/24))-COUNTIF(tData[BezoekLangEind],"&lt;="&amp;$A7904)</f>
        <v/>
      </c>
      <c r="G7904" s="15">
        <f>IF($D7904=1,$B7904*100+$C7904,-1)</f>
        <v/>
      </c>
      <c r="H7904" s="15">
        <f>IF($D7904=1,$B7904,-1)</f>
        <v/>
      </c>
      <c r="I7904" s="15">
        <f>IF($D7904=1,$C7904,-1)</f>
        <v/>
      </c>
    </row>
    <row r="7905">
      <c r="A7905" s="33" t="n">
        <v>45621.25</v>
      </c>
      <c r="B7905" s="15">
        <f>WEEKDAY($A7905,2)</f>
        <v/>
      </c>
      <c r="C7905" s="15">
        <f>HOUR($A7905)</f>
        <v/>
      </c>
      <c r="D7905" s="15">
        <f>IF(AND($A7905&gt;=Instellingen!$B$6,$A7905&lt;Instellingen!$B$7),1,0)</f>
        <v/>
      </c>
      <c r="E7905" s="15">
        <f>COUNTIF(tData[BezoekStart],"&lt;"&amp;($A7905+1/24))-COUNTIF(tData[BezoekEind],"&lt;="&amp;$A7905)</f>
        <v/>
      </c>
      <c r="F7905" s="15">
        <f>COUNTIF(tData[BezoekLangStart],"&lt;"&amp;($A7905+1/24))-COUNTIF(tData[BezoekLangEind],"&lt;="&amp;$A7905)</f>
        <v/>
      </c>
      <c r="G7905" s="15">
        <f>IF($D7905=1,$B7905*100+$C7905,-1)</f>
        <v/>
      </c>
      <c r="H7905" s="15">
        <f>IF($D7905=1,$B7905,-1)</f>
        <v/>
      </c>
      <c r="I7905" s="15">
        <f>IF($D7905=1,$C7905,-1)</f>
        <v/>
      </c>
    </row>
    <row r="7906">
      <c r="A7906" s="33" t="n">
        <v>45621.29166666666</v>
      </c>
      <c r="B7906" s="15">
        <f>WEEKDAY($A7906,2)</f>
        <v/>
      </c>
      <c r="C7906" s="15">
        <f>HOUR($A7906)</f>
        <v/>
      </c>
      <c r="D7906" s="15">
        <f>IF(AND($A7906&gt;=Instellingen!$B$6,$A7906&lt;Instellingen!$B$7),1,0)</f>
        <v/>
      </c>
      <c r="E7906" s="15">
        <f>COUNTIF(tData[BezoekStart],"&lt;"&amp;($A7906+1/24))-COUNTIF(tData[BezoekEind],"&lt;="&amp;$A7906)</f>
        <v/>
      </c>
      <c r="F7906" s="15">
        <f>COUNTIF(tData[BezoekLangStart],"&lt;"&amp;($A7906+1/24))-COUNTIF(tData[BezoekLangEind],"&lt;="&amp;$A7906)</f>
        <v/>
      </c>
      <c r="G7906" s="15">
        <f>IF($D7906=1,$B7906*100+$C7906,-1)</f>
        <v/>
      </c>
      <c r="H7906" s="15">
        <f>IF($D7906=1,$B7906,-1)</f>
        <v/>
      </c>
      <c r="I7906" s="15">
        <f>IF($D7906=1,$C7906,-1)</f>
        <v/>
      </c>
    </row>
    <row r="7907">
      <c r="A7907" s="33" t="n">
        <v>45621.33333333334</v>
      </c>
      <c r="B7907" s="15">
        <f>WEEKDAY($A7907,2)</f>
        <v/>
      </c>
      <c r="C7907" s="15">
        <f>HOUR($A7907)</f>
        <v/>
      </c>
      <c r="D7907" s="15">
        <f>IF(AND($A7907&gt;=Instellingen!$B$6,$A7907&lt;Instellingen!$B$7),1,0)</f>
        <v/>
      </c>
      <c r="E7907" s="15">
        <f>COUNTIF(tData[BezoekStart],"&lt;"&amp;($A7907+1/24))-COUNTIF(tData[BezoekEind],"&lt;="&amp;$A7907)</f>
        <v/>
      </c>
      <c r="F7907" s="15">
        <f>COUNTIF(tData[BezoekLangStart],"&lt;"&amp;($A7907+1/24))-COUNTIF(tData[BezoekLangEind],"&lt;="&amp;$A7907)</f>
        <v/>
      </c>
      <c r="G7907" s="15">
        <f>IF($D7907=1,$B7907*100+$C7907,-1)</f>
        <v/>
      </c>
      <c r="H7907" s="15">
        <f>IF($D7907=1,$B7907,-1)</f>
        <v/>
      </c>
      <c r="I7907" s="15">
        <f>IF($D7907=1,$C7907,-1)</f>
        <v/>
      </c>
    </row>
    <row r="7908">
      <c r="A7908" s="33" t="n">
        <v>45621.375</v>
      </c>
      <c r="B7908" s="15">
        <f>WEEKDAY($A7908,2)</f>
        <v/>
      </c>
      <c r="C7908" s="15">
        <f>HOUR($A7908)</f>
        <v/>
      </c>
      <c r="D7908" s="15">
        <f>IF(AND($A7908&gt;=Instellingen!$B$6,$A7908&lt;Instellingen!$B$7),1,0)</f>
        <v/>
      </c>
      <c r="E7908" s="15">
        <f>COUNTIF(tData[BezoekStart],"&lt;"&amp;($A7908+1/24))-COUNTIF(tData[BezoekEind],"&lt;="&amp;$A7908)</f>
        <v/>
      </c>
      <c r="F7908" s="15">
        <f>COUNTIF(tData[BezoekLangStart],"&lt;"&amp;($A7908+1/24))-COUNTIF(tData[BezoekLangEind],"&lt;="&amp;$A7908)</f>
        <v/>
      </c>
      <c r="G7908" s="15">
        <f>IF($D7908=1,$B7908*100+$C7908,-1)</f>
        <v/>
      </c>
      <c r="H7908" s="15">
        <f>IF($D7908=1,$B7908,-1)</f>
        <v/>
      </c>
      <c r="I7908" s="15">
        <f>IF($D7908=1,$C7908,-1)</f>
        <v/>
      </c>
    </row>
    <row r="7909">
      <c r="A7909" s="33" t="n">
        <v>45621.41666666666</v>
      </c>
      <c r="B7909" s="15">
        <f>WEEKDAY($A7909,2)</f>
        <v/>
      </c>
      <c r="C7909" s="15">
        <f>HOUR($A7909)</f>
        <v/>
      </c>
      <c r="D7909" s="15">
        <f>IF(AND($A7909&gt;=Instellingen!$B$6,$A7909&lt;Instellingen!$B$7),1,0)</f>
        <v/>
      </c>
      <c r="E7909" s="15">
        <f>COUNTIF(tData[BezoekStart],"&lt;"&amp;($A7909+1/24))-COUNTIF(tData[BezoekEind],"&lt;="&amp;$A7909)</f>
        <v/>
      </c>
      <c r="F7909" s="15">
        <f>COUNTIF(tData[BezoekLangStart],"&lt;"&amp;($A7909+1/24))-COUNTIF(tData[BezoekLangEind],"&lt;="&amp;$A7909)</f>
        <v/>
      </c>
      <c r="G7909" s="15">
        <f>IF($D7909=1,$B7909*100+$C7909,-1)</f>
        <v/>
      </c>
      <c r="H7909" s="15">
        <f>IF($D7909=1,$B7909,-1)</f>
        <v/>
      </c>
      <c r="I7909" s="15">
        <f>IF($D7909=1,$C7909,-1)</f>
        <v/>
      </c>
    </row>
    <row r="7910">
      <c r="A7910" s="33" t="n">
        <v>45621.45833333334</v>
      </c>
      <c r="B7910" s="15">
        <f>WEEKDAY($A7910,2)</f>
        <v/>
      </c>
      <c r="C7910" s="15">
        <f>HOUR($A7910)</f>
        <v/>
      </c>
      <c r="D7910" s="15">
        <f>IF(AND($A7910&gt;=Instellingen!$B$6,$A7910&lt;Instellingen!$B$7),1,0)</f>
        <v/>
      </c>
      <c r="E7910" s="15">
        <f>COUNTIF(tData[BezoekStart],"&lt;"&amp;($A7910+1/24))-COUNTIF(tData[BezoekEind],"&lt;="&amp;$A7910)</f>
        <v/>
      </c>
      <c r="F7910" s="15">
        <f>COUNTIF(tData[BezoekLangStart],"&lt;"&amp;($A7910+1/24))-COUNTIF(tData[BezoekLangEind],"&lt;="&amp;$A7910)</f>
        <v/>
      </c>
      <c r="G7910" s="15">
        <f>IF($D7910=1,$B7910*100+$C7910,-1)</f>
        <v/>
      </c>
      <c r="H7910" s="15">
        <f>IF($D7910=1,$B7910,-1)</f>
        <v/>
      </c>
      <c r="I7910" s="15">
        <f>IF($D7910=1,$C7910,-1)</f>
        <v/>
      </c>
    </row>
    <row r="7911">
      <c r="A7911" s="33" t="n">
        <v>45621.5</v>
      </c>
      <c r="B7911" s="15">
        <f>WEEKDAY($A7911,2)</f>
        <v/>
      </c>
      <c r="C7911" s="15">
        <f>HOUR($A7911)</f>
        <v/>
      </c>
      <c r="D7911" s="15">
        <f>IF(AND($A7911&gt;=Instellingen!$B$6,$A7911&lt;Instellingen!$B$7),1,0)</f>
        <v/>
      </c>
      <c r="E7911" s="15">
        <f>COUNTIF(tData[BezoekStart],"&lt;"&amp;($A7911+1/24))-COUNTIF(tData[BezoekEind],"&lt;="&amp;$A7911)</f>
        <v/>
      </c>
      <c r="F7911" s="15">
        <f>COUNTIF(tData[BezoekLangStart],"&lt;"&amp;($A7911+1/24))-COUNTIF(tData[BezoekLangEind],"&lt;="&amp;$A7911)</f>
        <v/>
      </c>
      <c r="G7911" s="15">
        <f>IF($D7911=1,$B7911*100+$C7911,-1)</f>
        <v/>
      </c>
      <c r="H7911" s="15">
        <f>IF($D7911=1,$B7911,-1)</f>
        <v/>
      </c>
      <c r="I7911" s="15">
        <f>IF($D7911=1,$C7911,-1)</f>
        <v/>
      </c>
    </row>
    <row r="7912">
      <c r="A7912" s="33" t="n">
        <v>45621.54166666666</v>
      </c>
      <c r="B7912" s="15">
        <f>WEEKDAY($A7912,2)</f>
        <v/>
      </c>
      <c r="C7912" s="15">
        <f>HOUR($A7912)</f>
        <v/>
      </c>
      <c r="D7912" s="15">
        <f>IF(AND($A7912&gt;=Instellingen!$B$6,$A7912&lt;Instellingen!$B$7),1,0)</f>
        <v/>
      </c>
      <c r="E7912" s="15">
        <f>COUNTIF(tData[BezoekStart],"&lt;"&amp;($A7912+1/24))-COUNTIF(tData[BezoekEind],"&lt;="&amp;$A7912)</f>
        <v/>
      </c>
      <c r="F7912" s="15">
        <f>COUNTIF(tData[BezoekLangStart],"&lt;"&amp;($A7912+1/24))-COUNTIF(tData[BezoekLangEind],"&lt;="&amp;$A7912)</f>
        <v/>
      </c>
      <c r="G7912" s="15">
        <f>IF($D7912=1,$B7912*100+$C7912,-1)</f>
        <v/>
      </c>
      <c r="H7912" s="15">
        <f>IF($D7912=1,$B7912,-1)</f>
        <v/>
      </c>
      <c r="I7912" s="15">
        <f>IF($D7912=1,$C7912,-1)</f>
        <v/>
      </c>
    </row>
    <row r="7913">
      <c r="A7913" s="33" t="n">
        <v>45621.58333333334</v>
      </c>
      <c r="B7913" s="15">
        <f>WEEKDAY($A7913,2)</f>
        <v/>
      </c>
      <c r="C7913" s="15">
        <f>HOUR($A7913)</f>
        <v/>
      </c>
      <c r="D7913" s="15">
        <f>IF(AND($A7913&gt;=Instellingen!$B$6,$A7913&lt;Instellingen!$B$7),1,0)</f>
        <v/>
      </c>
      <c r="E7913" s="15">
        <f>COUNTIF(tData[BezoekStart],"&lt;"&amp;($A7913+1/24))-COUNTIF(tData[BezoekEind],"&lt;="&amp;$A7913)</f>
        <v/>
      </c>
      <c r="F7913" s="15">
        <f>COUNTIF(tData[BezoekLangStart],"&lt;"&amp;($A7913+1/24))-COUNTIF(tData[BezoekLangEind],"&lt;="&amp;$A7913)</f>
        <v/>
      </c>
      <c r="G7913" s="15">
        <f>IF($D7913=1,$B7913*100+$C7913,-1)</f>
        <v/>
      </c>
      <c r="H7913" s="15">
        <f>IF($D7913=1,$B7913,-1)</f>
        <v/>
      </c>
      <c r="I7913" s="15">
        <f>IF($D7913=1,$C7913,-1)</f>
        <v/>
      </c>
    </row>
    <row r="7914">
      <c r="A7914" s="33" t="n">
        <v>45621.625</v>
      </c>
      <c r="B7914" s="15">
        <f>WEEKDAY($A7914,2)</f>
        <v/>
      </c>
      <c r="C7914" s="15">
        <f>HOUR($A7914)</f>
        <v/>
      </c>
      <c r="D7914" s="15">
        <f>IF(AND($A7914&gt;=Instellingen!$B$6,$A7914&lt;Instellingen!$B$7),1,0)</f>
        <v/>
      </c>
      <c r="E7914" s="15">
        <f>COUNTIF(tData[BezoekStart],"&lt;"&amp;($A7914+1/24))-COUNTIF(tData[BezoekEind],"&lt;="&amp;$A7914)</f>
        <v/>
      </c>
      <c r="F7914" s="15">
        <f>COUNTIF(tData[BezoekLangStart],"&lt;"&amp;($A7914+1/24))-COUNTIF(tData[BezoekLangEind],"&lt;="&amp;$A7914)</f>
        <v/>
      </c>
      <c r="G7914" s="15">
        <f>IF($D7914=1,$B7914*100+$C7914,-1)</f>
        <v/>
      </c>
      <c r="H7914" s="15">
        <f>IF($D7914=1,$B7914,-1)</f>
        <v/>
      </c>
      <c r="I7914" s="15">
        <f>IF($D7914=1,$C7914,-1)</f>
        <v/>
      </c>
    </row>
    <row r="7915">
      <c r="A7915" s="33" t="n">
        <v>45621.66666666666</v>
      </c>
      <c r="B7915" s="15">
        <f>WEEKDAY($A7915,2)</f>
        <v/>
      </c>
      <c r="C7915" s="15">
        <f>HOUR($A7915)</f>
        <v/>
      </c>
      <c r="D7915" s="15">
        <f>IF(AND($A7915&gt;=Instellingen!$B$6,$A7915&lt;Instellingen!$B$7),1,0)</f>
        <v/>
      </c>
      <c r="E7915" s="15">
        <f>COUNTIF(tData[BezoekStart],"&lt;"&amp;($A7915+1/24))-COUNTIF(tData[BezoekEind],"&lt;="&amp;$A7915)</f>
        <v/>
      </c>
      <c r="F7915" s="15">
        <f>COUNTIF(tData[BezoekLangStart],"&lt;"&amp;($A7915+1/24))-COUNTIF(tData[BezoekLangEind],"&lt;="&amp;$A7915)</f>
        <v/>
      </c>
      <c r="G7915" s="15">
        <f>IF($D7915=1,$B7915*100+$C7915,-1)</f>
        <v/>
      </c>
      <c r="H7915" s="15">
        <f>IF($D7915=1,$B7915,-1)</f>
        <v/>
      </c>
      <c r="I7915" s="15">
        <f>IF($D7915=1,$C7915,-1)</f>
        <v/>
      </c>
    </row>
    <row r="7916">
      <c r="A7916" s="33" t="n">
        <v>45621.70833333334</v>
      </c>
      <c r="B7916" s="15">
        <f>WEEKDAY($A7916,2)</f>
        <v/>
      </c>
      <c r="C7916" s="15">
        <f>HOUR($A7916)</f>
        <v/>
      </c>
      <c r="D7916" s="15">
        <f>IF(AND($A7916&gt;=Instellingen!$B$6,$A7916&lt;Instellingen!$B$7),1,0)</f>
        <v/>
      </c>
      <c r="E7916" s="15">
        <f>COUNTIF(tData[BezoekStart],"&lt;"&amp;($A7916+1/24))-COUNTIF(tData[BezoekEind],"&lt;="&amp;$A7916)</f>
        <v/>
      </c>
      <c r="F7916" s="15">
        <f>COUNTIF(tData[BezoekLangStart],"&lt;"&amp;($A7916+1/24))-COUNTIF(tData[BezoekLangEind],"&lt;="&amp;$A7916)</f>
        <v/>
      </c>
      <c r="G7916" s="15">
        <f>IF($D7916=1,$B7916*100+$C7916,-1)</f>
        <v/>
      </c>
      <c r="H7916" s="15">
        <f>IF($D7916=1,$B7916,-1)</f>
        <v/>
      </c>
      <c r="I7916" s="15">
        <f>IF($D7916=1,$C7916,-1)</f>
        <v/>
      </c>
    </row>
    <row r="7917">
      <c r="A7917" s="33" t="n">
        <v>45621.75</v>
      </c>
      <c r="B7917" s="15">
        <f>WEEKDAY($A7917,2)</f>
        <v/>
      </c>
      <c r="C7917" s="15">
        <f>HOUR($A7917)</f>
        <v/>
      </c>
      <c r="D7917" s="15">
        <f>IF(AND($A7917&gt;=Instellingen!$B$6,$A7917&lt;Instellingen!$B$7),1,0)</f>
        <v/>
      </c>
      <c r="E7917" s="15">
        <f>COUNTIF(tData[BezoekStart],"&lt;"&amp;($A7917+1/24))-COUNTIF(tData[BezoekEind],"&lt;="&amp;$A7917)</f>
        <v/>
      </c>
      <c r="F7917" s="15">
        <f>COUNTIF(tData[BezoekLangStart],"&lt;"&amp;($A7917+1/24))-COUNTIF(tData[BezoekLangEind],"&lt;="&amp;$A7917)</f>
        <v/>
      </c>
      <c r="G7917" s="15">
        <f>IF($D7917=1,$B7917*100+$C7917,-1)</f>
        <v/>
      </c>
      <c r="H7917" s="15">
        <f>IF($D7917=1,$B7917,-1)</f>
        <v/>
      </c>
      <c r="I7917" s="15">
        <f>IF($D7917=1,$C7917,-1)</f>
        <v/>
      </c>
    </row>
    <row r="7918">
      <c r="A7918" s="33" t="n">
        <v>45621.79166666666</v>
      </c>
      <c r="B7918" s="15">
        <f>WEEKDAY($A7918,2)</f>
        <v/>
      </c>
      <c r="C7918" s="15">
        <f>HOUR($A7918)</f>
        <v/>
      </c>
      <c r="D7918" s="15">
        <f>IF(AND($A7918&gt;=Instellingen!$B$6,$A7918&lt;Instellingen!$B$7),1,0)</f>
        <v/>
      </c>
      <c r="E7918" s="15">
        <f>COUNTIF(tData[BezoekStart],"&lt;"&amp;($A7918+1/24))-COUNTIF(tData[BezoekEind],"&lt;="&amp;$A7918)</f>
        <v/>
      </c>
      <c r="F7918" s="15">
        <f>COUNTIF(tData[BezoekLangStart],"&lt;"&amp;($A7918+1/24))-COUNTIF(tData[BezoekLangEind],"&lt;="&amp;$A7918)</f>
        <v/>
      </c>
      <c r="G7918" s="15">
        <f>IF($D7918=1,$B7918*100+$C7918,-1)</f>
        <v/>
      </c>
      <c r="H7918" s="15">
        <f>IF($D7918=1,$B7918,-1)</f>
        <v/>
      </c>
      <c r="I7918" s="15">
        <f>IF($D7918=1,$C7918,-1)</f>
        <v/>
      </c>
    </row>
    <row r="7919">
      <c r="A7919" s="33" t="n">
        <v>45621.83333333334</v>
      </c>
      <c r="B7919" s="15">
        <f>WEEKDAY($A7919,2)</f>
        <v/>
      </c>
      <c r="C7919" s="15">
        <f>HOUR($A7919)</f>
        <v/>
      </c>
      <c r="D7919" s="15">
        <f>IF(AND($A7919&gt;=Instellingen!$B$6,$A7919&lt;Instellingen!$B$7),1,0)</f>
        <v/>
      </c>
      <c r="E7919" s="15">
        <f>COUNTIF(tData[BezoekStart],"&lt;"&amp;($A7919+1/24))-COUNTIF(tData[BezoekEind],"&lt;="&amp;$A7919)</f>
        <v/>
      </c>
      <c r="F7919" s="15">
        <f>COUNTIF(tData[BezoekLangStart],"&lt;"&amp;($A7919+1/24))-COUNTIF(tData[BezoekLangEind],"&lt;="&amp;$A7919)</f>
        <v/>
      </c>
      <c r="G7919" s="15">
        <f>IF($D7919=1,$B7919*100+$C7919,-1)</f>
        <v/>
      </c>
      <c r="H7919" s="15">
        <f>IF($D7919=1,$B7919,-1)</f>
        <v/>
      </c>
      <c r="I7919" s="15">
        <f>IF($D7919=1,$C7919,-1)</f>
        <v/>
      </c>
    </row>
    <row r="7920">
      <c r="A7920" s="33" t="n">
        <v>45621.875</v>
      </c>
      <c r="B7920" s="15">
        <f>WEEKDAY($A7920,2)</f>
        <v/>
      </c>
      <c r="C7920" s="15">
        <f>HOUR($A7920)</f>
        <v/>
      </c>
      <c r="D7920" s="15">
        <f>IF(AND($A7920&gt;=Instellingen!$B$6,$A7920&lt;Instellingen!$B$7),1,0)</f>
        <v/>
      </c>
      <c r="E7920" s="15">
        <f>COUNTIF(tData[BezoekStart],"&lt;"&amp;($A7920+1/24))-COUNTIF(tData[BezoekEind],"&lt;="&amp;$A7920)</f>
        <v/>
      </c>
      <c r="F7920" s="15">
        <f>COUNTIF(tData[BezoekLangStart],"&lt;"&amp;($A7920+1/24))-COUNTIF(tData[BezoekLangEind],"&lt;="&amp;$A7920)</f>
        <v/>
      </c>
      <c r="G7920" s="15">
        <f>IF($D7920=1,$B7920*100+$C7920,-1)</f>
        <v/>
      </c>
      <c r="H7920" s="15">
        <f>IF($D7920=1,$B7920,-1)</f>
        <v/>
      </c>
      <c r="I7920" s="15">
        <f>IF($D7920=1,$C7920,-1)</f>
        <v/>
      </c>
    </row>
    <row r="7921">
      <c r="A7921" s="33" t="n">
        <v>45621.91666666666</v>
      </c>
      <c r="B7921" s="15">
        <f>WEEKDAY($A7921,2)</f>
        <v/>
      </c>
      <c r="C7921" s="15">
        <f>HOUR($A7921)</f>
        <v/>
      </c>
      <c r="D7921" s="15">
        <f>IF(AND($A7921&gt;=Instellingen!$B$6,$A7921&lt;Instellingen!$B$7),1,0)</f>
        <v/>
      </c>
      <c r="E7921" s="15">
        <f>COUNTIF(tData[BezoekStart],"&lt;"&amp;($A7921+1/24))-COUNTIF(tData[BezoekEind],"&lt;="&amp;$A7921)</f>
        <v/>
      </c>
      <c r="F7921" s="15">
        <f>COUNTIF(tData[BezoekLangStart],"&lt;"&amp;($A7921+1/24))-COUNTIF(tData[BezoekLangEind],"&lt;="&amp;$A7921)</f>
        <v/>
      </c>
      <c r="G7921" s="15">
        <f>IF($D7921=1,$B7921*100+$C7921,-1)</f>
        <v/>
      </c>
      <c r="H7921" s="15">
        <f>IF($D7921=1,$B7921,-1)</f>
        <v/>
      </c>
      <c r="I7921" s="15">
        <f>IF($D7921=1,$C7921,-1)</f>
        <v/>
      </c>
    </row>
    <row r="7922">
      <c r="A7922" s="33" t="n">
        <v>45621.95833333334</v>
      </c>
      <c r="B7922" s="15">
        <f>WEEKDAY($A7922,2)</f>
        <v/>
      </c>
      <c r="C7922" s="15">
        <f>HOUR($A7922)</f>
        <v/>
      </c>
      <c r="D7922" s="15">
        <f>IF(AND($A7922&gt;=Instellingen!$B$6,$A7922&lt;Instellingen!$B$7),1,0)</f>
        <v/>
      </c>
      <c r="E7922" s="15">
        <f>COUNTIF(tData[BezoekStart],"&lt;"&amp;($A7922+1/24))-COUNTIF(tData[BezoekEind],"&lt;="&amp;$A7922)</f>
        <v/>
      </c>
      <c r="F7922" s="15">
        <f>COUNTIF(tData[BezoekLangStart],"&lt;"&amp;($A7922+1/24))-COUNTIF(tData[BezoekLangEind],"&lt;="&amp;$A7922)</f>
        <v/>
      </c>
      <c r="G7922" s="15">
        <f>IF($D7922=1,$B7922*100+$C7922,-1)</f>
        <v/>
      </c>
      <c r="H7922" s="15">
        <f>IF($D7922=1,$B7922,-1)</f>
        <v/>
      </c>
      <c r="I7922" s="15">
        <f>IF($D7922=1,$C7922,-1)</f>
        <v/>
      </c>
    </row>
    <row r="7923">
      <c r="A7923" s="33" t="n">
        <v>45622</v>
      </c>
      <c r="B7923" s="15">
        <f>WEEKDAY($A7923,2)</f>
        <v/>
      </c>
      <c r="C7923" s="15">
        <f>HOUR($A7923)</f>
        <v/>
      </c>
      <c r="D7923" s="15">
        <f>IF(AND($A7923&gt;=Instellingen!$B$6,$A7923&lt;Instellingen!$B$7),1,0)</f>
        <v/>
      </c>
      <c r="E7923" s="15">
        <f>COUNTIF(tData[BezoekStart],"&lt;"&amp;($A7923+1/24))-COUNTIF(tData[BezoekEind],"&lt;="&amp;$A7923)</f>
        <v/>
      </c>
      <c r="F7923" s="15">
        <f>COUNTIF(tData[BezoekLangStart],"&lt;"&amp;($A7923+1/24))-COUNTIF(tData[BezoekLangEind],"&lt;="&amp;$A7923)</f>
        <v/>
      </c>
      <c r="G7923" s="15">
        <f>IF($D7923=1,$B7923*100+$C7923,-1)</f>
        <v/>
      </c>
      <c r="H7923" s="15">
        <f>IF($D7923=1,$B7923,-1)</f>
        <v/>
      </c>
      <c r="I7923" s="15">
        <f>IF($D7923=1,$C7923,-1)</f>
        <v/>
      </c>
    </row>
    <row r="7924">
      <c r="A7924" s="33" t="n">
        <v>45622.04166666666</v>
      </c>
      <c r="B7924" s="15">
        <f>WEEKDAY($A7924,2)</f>
        <v/>
      </c>
      <c r="C7924" s="15">
        <f>HOUR($A7924)</f>
        <v/>
      </c>
      <c r="D7924" s="15">
        <f>IF(AND($A7924&gt;=Instellingen!$B$6,$A7924&lt;Instellingen!$B$7),1,0)</f>
        <v/>
      </c>
      <c r="E7924" s="15">
        <f>COUNTIF(tData[BezoekStart],"&lt;"&amp;($A7924+1/24))-COUNTIF(tData[BezoekEind],"&lt;="&amp;$A7924)</f>
        <v/>
      </c>
      <c r="F7924" s="15">
        <f>COUNTIF(tData[BezoekLangStart],"&lt;"&amp;($A7924+1/24))-COUNTIF(tData[BezoekLangEind],"&lt;="&amp;$A7924)</f>
        <v/>
      </c>
      <c r="G7924" s="15">
        <f>IF($D7924=1,$B7924*100+$C7924,-1)</f>
        <v/>
      </c>
      <c r="H7924" s="15">
        <f>IF($D7924=1,$B7924,-1)</f>
        <v/>
      </c>
      <c r="I7924" s="15">
        <f>IF($D7924=1,$C7924,-1)</f>
        <v/>
      </c>
    </row>
    <row r="7925">
      <c r="A7925" s="33" t="n">
        <v>45622.08333333334</v>
      </c>
      <c r="B7925" s="15">
        <f>WEEKDAY($A7925,2)</f>
        <v/>
      </c>
      <c r="C7925" s="15">
        <f>HOUR($A7925)</f>
        <v/>
      </c>
      <c r="D7925" s="15">
        <f>IF(AND($A7925&gt;=Instellingen!$B$6,$A7925&lt;Instellingen!$B$7),1,0)</f>
        <v/>
      </c>
      <c r="E7925" s="15">
        <f>COUNTIF(tData[BezoekStart],"&lt;"&amp;($A7925+1/24))-COUNTIF(tData[BezoekEind],"&lt;="&amp;$A7925)</f>
        <v/>
      </c>
      <c r="F7925" s="15">
        <f>COUNTIF(tData[BezoekLangStart],"&lt;"&amp;($A7925+1/24))-COUNTIF(tData[BezoekLangEind],"&lt;="&amp;$A7925)</f>
        <v/>
      </c>
      <c r="G7925" s="15">
        <f>IF($D7925=1,$B7925*100+$C7925,-1)</f>
        <v/>
      </c>
      <c r="H7925" s="15">
        <f>IF($D7925=1,$B7925,-1)</f>
        <v/>
      </c>
      <c r="I7925" s="15">
        <f>IF($D7925=1,$C7925,-1)</f>
        <v/>
      </c>
    </row>
    <row r="7926">
      <c r="A7926" s="33" t="n">
        <v>45622.125</v>
      </c>
      <c r="B7926" s="15">
        <f>WEEKDAY($A7926,2)</f>
        <v/>
      </c>
      <c r="C7926" s="15">
        <f>HOUR($A7926)</f>
        <v/>
      </c>
      <c r="D7926" s="15">
        <f>IF(AND($A7926&gt;=Instellingen!$B$6,$A7926&lt;Instellingen!$B$7),1,0)</f>
        <v/>
      </c>
      <c r="E7926" s="15">
        <f>COUNTIF(tData[BezoekStart],"&lt;"&amp;($A7926+1/24))-COUNTIF(tData[BezoekEind],"&lt;="&amp;$A7926)</f>
        <v/>
      </c>
      <c r="F7926" s="15">
        <f>COUNTIF(tData[BezoekLangStart],"&lt;"&amp;($A7926+1/24))-COUNTIF(tData[BezoekLangEind],"&lt;="&amp;$A7926)</f>
        <v/>
      </c>
      <c r="G7926" s="15">
        <f>IF($D7926=1,$B7926*100+$C7926,-1)</f>
        <v/>
      </c>
      <c r="H7926" s="15">
        <f>IF($D7926=1,$B7926,-1)</f>
        <v/>
      </c>
      <c r="I7926" s="15">
        <f>IF($D7926=1,$C7926,-1)</f>
        <v/>
      </c>
    </row>
    <row r="7927">
      <c r="A7927" s="33" t="n">
        <v>45622.16666666666</v>
      </c>
      <c r="B7927" s="15">
        <f>WEEKDAY($A7927,2)</f>
        <v/>
      </c>
      <c r="C7927" s="15">
        <f>HOUR($A7927)</f>
        <v/>
      </c>
      <c r="D7927" s="15">
        <f>IF(AND($A7927&gt;=Instellingen!$B$6,$A7927&lt;Instellingen!$B$7),1,0)</f>
        <v/>
      </c>
      <c r="E7927" s="15">
        <f>COUNTIF(tData[BezoekStart],"&lt;"&amp;($A7927+1/24))-COUNTIF(tData[BezoekEind],"&lt;="&amp;$A7927)</f>
        <v/>
      </c>
      <c r="F7927" s="15">
        <f>COUNTIF(tData[BezoekLangStart],"&lt;"&amp;($A7927+1/24))-COUNTIF(tData[BezoekLangEind],"&lt;="&amp;$A7927)</f>
        <v/>
      </c>
      <c r="G7927" s="15">
        <f>IF($D7927=1,$B7927*100+$C7927,-1)</f>
        <v/>
      </c>
      <c r="H7927" s="15">
        <f>IF($D7927=1,$B7927,-1)</f>
        <v/>
      </c>
      <c r="I7927" s="15">
        <f>IF($D7927=1,$C7927,-1)</f>
        <v/>
      </c>
    </row>
    <row r="7928">
      <c r="A7928" s="33" t="n">
        <v>45622.20833333334</v>
      </c>
      <c r="B7928" s="15">
        <f>WEEKDAY($A7928,2)</f>
        <v/>
      </c>
      <c r="C7928" s="15">
        <f>HOUR($A7928)</f>
        <v/>
      </c>
      <c r="D7928" s="15">
        <f>IF(AND($A7928&gt;=Instellingen!$B$6,$A7928&lt;Instellingen!$B$7),1,0)</f>
        <v/>
      </c>
      <c r="E7928" s="15">
        <f>COUNTIF(tData[BezoekStart],"&lt;"&amp;($A7928+1/24))-COUNTIF(tData[BezoekEind],"&lt;="&amp;$A7928)</f>
        <v/>
      </c>
      <c r="F7928" s="15">
        <f>COUNTIF(tData[BezoekLangStart],"&lt;"&amp;($A7928+1/24))-COUNTIF(tData[BezoekLangEind],"&lt;="&amp;$A7928)</f>
        <v/>
      </c>
      <c r="G7928" s="15">
        <f>IF($D7928=1,$B7928*100+$C7928,-1)</f>
        <v/>
      </c>
      <c r="H7928" s="15">
        <f>IF($D7928=1,$B7928,-1)</f>
        <v/>
      </c>
      <c r="I7928" s="15">
        <f>IF($D7928=1,$C7928,-1)</f>
        <v/>
      </c>
    </row>
    <row r="7929">
      <c r="A7929" s="33" t="n">
        <v>45622.25</v>
      </c>
      <c r="B7929" s="15">
        <f>WEEKDAY($A7929,2)</f>
        <v/>
      </c>
      <c r="C7929" s="15">
        <f>HOUR($A7929)</f>
        <v/>
      </c>
      <c r="D7929" s="15">
        <f>IF(AND($A7929&gt;=Instellingen!$B$6,$A7929&lt;Instellingen!$B$7),1,0)</f>
        <v/>
      </c>
      <c r="E7929" s="15">
        <f>COUNTIF(tData[BezoekStart],"&lt;"&amp;($A7929+1/24))-COUNTIF(tData[BezoekEind],"&lt;="&amp;$A7929)</f>
        <v/>
      </c>
      <c r="F7929" s="15">
        <f>COUNTIF(tData[BezoekLangStart],"&lt;"&amp;($A7929+1/24))-COUNTIF(tData[BezoekLangEind],"&lt;="&amp;$A7929)</f>
        <v/>
      </c>
      <c r="G7929" s="15">
        <f>IF($D7929=1,$B7929*100+$C7929,-1)</f>
        <v/>
      </c>
      <c r="H7929" s="15">
        <f>IF($D7929=1,$B7929,-1)</f>
        <v/>
      </c>
      <c r="I7929" s="15">
        <f>IF($D7929=1,$C7929,-1)</f>
        <v/>
      </c>
    </row>
    <row r="7930">
      <c r="A7930" s="33" t="n">
        <v>45622.29166666666</v>
      </c>
      <c r="B7930" s="15">
        <f>WEEKDAY($A7930,2)</f>
        <v/>
      </c>
      <c r="C7930" s="15">
        <f>HOUR($A7930)</f>
        <v/>
      </c>
      <c r="D7930" s="15">
        <f>IF(AND($A7930&gt;=Instellingen!$B$6,$A7930&lt;Instellingen!$B$7),1,0)</f>
        <v/>
      </c>
      <c r="E7930" s="15">
        <f>COUNTIF(tData[BezoekStart],"&lt;"&amp;($A7930+1/24))-COUNTIF(tData[BezoekEind],"&lt;="&amp;$A7930)</f>
        <v/>
      </c>
      <c r="F7930" s="15">
        <f>COUNTIF(tData[BezoekLangStart],"&lt;"&amp;($A7930+1/24))-COUNTIF(tData[BezoekLangEind],"&lt;="&amp;$A7930)</f>
        <v/>
      </c>
      <c r="G7930" s="15">
        <f>IF($D7930=1,$B7930*100+$C7930,-1)</f>
        <v/>
      </c>
      <c r="H7930" s="15">
        <f>IF($D7930=1,$B7930,-1)</f>
        <v/>
      </c>
      <c r="I7930" s="15">
        <f>IF($D7930=1,$C7930,-1)</f>
        <v/>
      </c>
    </row>
    <row r="7931">
      <c r="A7931" s="33" t="n">
        <v>45622.33333333334</v>
      </c>
      <c r="B7931" s="15">
        <f>WEEKDAY($A7931,2)</f>
        <v/>
      </c>
      <c r="C7931" s="15">
        <f>HOUR($A7931)</f>
        <v/>
      </c>
      <c r="D7931" s="15">
        <f>IF(AND($A7931&gt;=Instellingen!$B$6,$A7931&lt;Instellingen!$B$7),1,0)</f>
        <v/>
      </c>
      <c r="E7931" s="15">
        <f>COUNTIF(tData[BezoekStart],"&lt;"&amp;($A7931+1/24))-COUNTIF(tData[BezoekEind],"&lt;="&amp;$A7931)</f>
        <v/>
      </c>
      <c r="F7931" s="15">
        <f>COUNTIF(tData[BezoekLangStart],"&lt;"&amp;($A7931+1/24))-COUNTIF(tData[BezoekLangEind],"&lt;="&amp;$A7931)</f>
        <v/>
      </c>
      <c r="G7931" s="15">
        <f>IF($D7931=1,$B7931*100+$C7931,-1)</f>
        <v/>
      </c>
      <c r="H7931" s="15">
        <f>IF($D7931=1,$B7931,-1)</f>
        <v/>
      </c>
      <c r="I7931" s="15">
        <f>IF($D7931=1,$C7931,-1)</f>
        <v/>
      </c>
    </row>
    <row r="7932">
      <c r="A7932" s="33" t="n">
        <v>45622.375</v>
      </c>
      <c r="B7932" s="15">
        <f>WEEKDAY($A7932,2)</f>
        <v/>
      </c>
      <c r="C7932" s="15">
        <f>HOUR($A7932)</f>
        <v/>
      </c>
      <c r="D7932" s="15">
        <f>IF(AND($A7932&gt;=Instellingen!$B$6,$A7932&lt;Instellingen!$B$7),1,0)</f>
        <v/>
      </c>
      <c r="E7932" s="15">
        <f>COUNTIF(tData[BezoekStart],"&lt;"&amp;($A7932+1/24))-COUNTIF(tData[BezoekEind],"&lt;="&amp;$A7932)</f>
        <v/>
      </c>
      <c r="F7932" s="15">
        <f>COUNTIF(tData[BezoekLangStart],"&lt;"&amp;($A7932+1/24))-COUNTIF(tData[BezoekLangEind],"&lt;="&amp;$A7932)</f>
        <v/>
      </c>
      <c r="G7932" s="15">
        <f>IF($D7932=1,$B7932*100+$C7932,-1)</f>
        <v/>
      </c>
      <c r="H7932" s="15">
        <f>IF($D7932=1,$B7932,-1)</f>
        <v/>
      </c>
      <c r="I7932" s="15">
        <f>IF($D7932=1,$C7932,-1)</f>
        <v/>
      </c>
    </row>
    <row r="7933">
      <c r="A7933" s="33" t="n">
        <v>45622.41666666666</v>
      </c>
      <c r="B7933" s="15">
        <f>WEEKDAY($A7933,2)</f>
        <v/>
      </c>
      <c r="C7933" s="15">
        <f>HOUR($A7933)</f>
        <v/>
      </c>
      <c r="D7933" s="15">
        <f>IF(AND($A7933&gt;=Instellingen!$B$6,$A7933&lt;Instellingen!$B$7),1,0)</f>
        <v/>
      </c>
      <c r="E7933" s="15">
        <f>COUNTIF(tData[BezoekStart],"&lt;"&amp;($A7933+1/24))-COUNTIF(tData[BezoekEind],"&lt;="&amp;$A7933)</f>
        <v/>
      </c>
      <c r="F7933" s="15">
        <f>COUNTIF(tData[BezoekLangStart],"&lt;"&amp;($A7933+1/24))-COUNTIF(tData[BezoekLangEind],"&lt;="&amp;$A7933)</f>
        <v/>
      </c>
      <c r="G7933" s="15">
        <f>IF($D7933=1,$B7933*100+$C7933,-1)</f>
        <v/>
      </c>
      <c r="H7933" s="15">
        <f>IF($D7933=1,$B7933,-1)</f>
        <v/>
      </c>
      <c r="I7933" s="15">
        <f>IF($D7933=1,$C7933,-1)</f>
        <v/>
      </c>
    </row>
    <row r="7934">
      <c r="A7934" s="33" t="n">
        <v>45622.45833333334</v>
      </c>
      <c r="B7934" s="15">
        <f>WEEKDAY($A7934,2)</f>
        <v/>
      </c>
      <c r="C7934" s="15">
        <f>HOUR($A7934)</f>
        <v/>
      </c>
      <c r="D7934" s="15">
        <f>IF(AND($A7934&gt;=Instellingen!$B$6,$A7934&lt;Instellingen!$B$7),1,0)</f>
        <v/>
      </c>
      <c r="E7934" s="15">
        <f>COUNTIF(tData[BezoekStart],"&lt;"&amp;($A7934+1/24))-COUNTIF(tData[BezoekEind],"&lt;="&amp;$A7934)</f>
        <v/>
      </c>
      <c r="F7934" s="15">
        <f>COUNTIF(tData[BezoekLangStart],"&lt;"&amp;($A7934+1/24))-COUNTIF(tData[BezoekLangEind],"&lt;="&amp;$A7934)</f>
        <v/>
      </c>
      <c r="G7934" s="15">
        <f>IF($D7934=1,$B7934*100+$C7934,-1)</f>
        <v/>
      </c>
      <c r="H7934" s="15">
        <f>IF($D7934=1,$B7934,-1)</f>
        <v/>
      </c>
      <c r="I7934" s="15">
        <f>IF($D7934=1,$C7934,-1)</f>
        <v/>
      </c>
    </row>
    <row r="7935">
      <c r="A7935" s="33" t="n">
        <v>45622.5</v>
      </c>
      <c r="B7935" s="15">
        <f>WEEKDAY($A7935,2)</f>
        <v/>
      </c>
      <c r="C7935" s="15">
        <f>HOUR($A7935)</f>
        <v/>
      </c>
      <c r="D7935" s="15">
        <f>IF(AND($A7935&gt;=Instellingen!$B$6,$A7935&lt;Instellingen!$B$7),1,0)</f>
        <v/>
      </c>
      <c r="E7935" s="15">
        <f>COUNTIF(tData[BezoekStart],"&lt;"&amp;($A7935+1/24))-COUNTIF(tData[BezoekEind],"&lt;="&amp;$A7935)</f>
        <v/>
      </c>
      <c r="F7935" s="15">
        <f>COUNTIF(tData[BezoekLangStart],"&lt;"&amp;($A7935+1/24))-COUNTIF(tData[BezoekLangEind],"&lt;="&amp;$A7935)</f>
        <v/>
      </c>
      <c r="G7935" s="15">
        <f>IF($D7935=1,$B7935*100+$C7935,-1)</f>
        <v/>
      </c>
      <c r="H7935" s="15">
        <f>IF($D7935=1,$B7935,-1)</f>
        <v/>
      </c>
      <c r="I7935" s="15">
        <f>IF($D7935=1,$C7935,-1)</f>
        <v/>
      </c>
    </row>
    <row r="7936">
      <c r="A7936" s="33" t="n">
        <v>45622.54166666666</v>
      </c>
      <c r="B7936" s="15">
        <f>WEEKDAY($A7936,2)</f>
        <v/>
      </c>
      <c r="C7936" s="15">
        <f>HOUR($A7936)</f>
        <v/>
      </c>
      <c r="D7936" s="15">
        <f>IF(AND($A7936&gt;=Instellingen!$B$6,$A7936&lt;Instellingen!$B$7),1,0)</f>
        <v/>
      </c>
      <c r="E7936" s="15">
        <f>COUNTIF(tData[BezoekStart],"&lt;"&amp;($A7936+1/24))-COUNTIF(tData[BezoekEind],"&lt;="&amp;$A7936)</f>
        <v/>
      </c>
      <c r="F7936" s="15">
        <f>COUNTIF(tData[BezoekLangStart],"&lt;"&amp;($A7936+1/24))-COUNTIF(tData[BezoekLangEind],"&lt;="&amp;$A7936)</f>
        <v/>
      </c>
      <c r="G7936" s="15">
        <f>IF($D7936=1,$B7936*100+$C7936,-1)</f>
        <v/>
      </c>
      <c r="H7936" s="15">
        <f>IF($D7936=1,$B7936,-1)</f>
        <v/>
      </c>
      <c r="I7936" s="15">
        <f>IF($D7936=1,$C7936,-1)</f>
        <v/>
      </c>
    </row>
    <row r="7937">
      <c r="A7937" s="33" t="n">
        <v>45622.58333333334</v>
      </c>
      <c r="B7937" s="15">
        <f>WEEKDAY($A7937,2)</f>
        <v/>
      </c>
      <c r="C7937" s="15">
        <f>HOUR($A7937)</f>
        <v/>
      </c>
      <c r="D7937" s="15">
        <f>IF(AND($A7937&gt;=Instellingen!$B$6,$A7937&lt;Instellingen!$B$7),1,0)</f>
        <v/>
      </c>
      <c r="E7937" s="15">
        <f>COUNTIF(tData[BezoekStart],"&lt;"&amp;($A7937+1/24))-COUNTIF(tData[BezoekEind],"&lt;="&amp;$A7937)</f>
        <v/>
      </c>
      <c r="F7937" s="15">
        <f>COUNTIF(tData[BezoekLangStart],"&lt;"&amp;($A7937+1/24))-COUNTIF(tData[BezoekLangEind],"&lt;="&amp;$A7937)</f>
        <v/>
      </c>
      <c r="G7937" s="15">
        <f>IF($D7937=1,$B7937*100+$C7937,-1)</f>
        <v/>
      </c>
      <c r="H7937" s="15">
        <f>IF($D7937=1,$B7937,-1)</f>
        <v/>
      </c>
      <c r="I7937" s="15">
        <f>IF($D7937=1,$C7937,-1)</f>
        <v/>
      </c>
    </row>
    <row r="7938">
      <c r="A7938" s="33" t="n">
        <v>45622.625</v>
      </c>
      <c r="B7938" s="15">
        <f>WEEKDAY($A7938,2)</f>
        <v/>
      </c>
      <c r="C7938" s="15">
        <f>HOUR($A7938)</f>
        <v/>
      </c>
      <c r="D7938" s="15">
        <f>IF(AND($A7938&gt;=Instellingen!$B$6,$A7938&lt;Instellingen!$B$7),1,0)</f>
        <v/>
      </c>
      <c r="E7938" s="15">
        <f>COUNTIF(tData[BezoekStart],"&lt;"&amp;($A7938+1/24))-COUNTIF(tData[BezoekEind],"&lt;="&amp;$A7938)</f>
        <v/>
      </c>
      <c r="F7938" s="15">
        <f>COUNTIF(tData[BezoekLangStart],"&lt;"&amp;($A7938+1/24))-COUNTIF(tData[BezoekLangEind],"&lt;="&amp;$A7938)</f>
        <v/>
      </c>
      <c r="G7938" s="15">
        <f>IF($D7938=1,$B7938*100+$C7938,-1)</f>
        <v/>
      </c>
      <c r="H7938" s="15">
        <f>IF($D7938=1,$B7938,-1)</f>
        <v/>
      </c>
      <c r="I7938" s="15">
        <f>IF($D7938=1,$C7938,-1)</f>
        <v/>
      </c>
    </row>
    <row r="7939">
      <c r="A7939" s="33" t="n">
        <v>45622.66666666666</v>
      </c>
      <c r="B7939" s="15">
        <f>WEEKDAY($A7939,2)</f>
        <v/>
      </c>
      <c r="C7939" s="15">
        <f>HOUR($A7939)</f>
        <v/>
      </c>
      <c r="D7939" s="15">
        <f>IF(AND($A7939&gt;=Instellingen!$B$6,$A7939&lt;Instellingen!$B$7),1,0)</f>
        <v/>
      </c>
      <c r="E7939" s="15">
        <f>COUNTIF(tData[BezoekStart],"&lt;"&amp;($A7939+1/24))-COUNTIF(tData[BezoekEind],"&lt;="&amp;$A7939)</f>
        <v/>
      </c>
      <c r="F7939" s="15">
        <f>COUNTIF(tData[BezoekLangStart],"&lt;"&amp;($A7939+1/24))-COUNTIF(tData[BezoekLangEind],"&lt;="&amp;$A7939)</f>
        <v/>
      </c>
      <c r="G7939" s="15">
        <f>IF($D7939=1,$B7939*100+$C7939,-1)</f>
        <v/>
      </c>
      <c r="H7939" s="15">
        <f>IF($D7939=1,$B7939,-1)</f>
        <v/>
      </c>
      <c r="I7939" s="15">
        <f>IF($D7939=1,$C7939,-1)</f>
        <v/>
      </c>
    </row>
    <row r="7940">
      <c r="A7940" s="33" t="n">
        <v>45622.70833333334</v>
      </c>
      <c r="B7940" s="15">
        <f>WEEKDAY($A7940,2)</f>
        <v/>
      </c>
      <c r="C7940" s="15">
        <f>HOUR($A7940)</f>
        <v/>
      </c>
      <c r="D7940" s="15">
        <f>IF(AND($A7940&gt;=Instellingen!$B$6,$A7940&lt;Instellingen!$B$7),1,0)</f>
        <v/>
      </c>
      <c r="E7940" s="15">
        <f>COUNTIF(tData[BezoekStart],"&lt;"&amp;($A7940+1/24))-COUNTIF(tData[BezoekEind],"&lt;="&amp;$A7940)</f>
        <v/>
      </c>
      <c r="F7940" s="15">
        <f>COUNTIF(tData[BezoekLangStart],"&lt;"&amp;($A7940+1/24))-COUNTIF(tData[BezoekLangEind],"&lt;="&amp;$A7940)</f>
        <v/>
      </c>
      <c r="G7940" s="15">
        <f>IF($D7940=1,$B7940*100+$C7940,-1)</f>
        <v/>
      </c>
      <c r="H7940" s="15">
        <f>IF($D7940=1,$B7940,-1)</f>
        <v/>
      </c>
      <c r="I7940" s="15">
        <f>IF($D7940=1,$C7940,-1)</f>
        <v/>
      </c>
    </row>
    <row r="7941">
      <c r="A7941" s="33" t="n">
        <v>45622.75</v>
      </c>
      <c r="B7941" s="15">
        <f>WEEKDAY($A7941,2)</f>
        <v/>
      </c>
      <c r="C7941" s="15">
        <f>HOUR($A7941)</f>
        <v/>
      </c>
      <c r="D7941" s="15">
        <f>IF(AND($A7941&gt;=Instellingen!$B$6,$A7941&lt;Instellingen!$B$7),1,0)</f>
        <v/>
      </c>
      <c r="E7941" s="15">
        <f>COUNTIF(tData[BezoekStart],"&lt;"&amp;($A7941+1/24))-COUNTIF(tData[BezoekEind],"&lt;="&amp;$A7941)</f>
        <v/>
      </c>
      <c r="F7941" s="15">
        <f>COUNTIF(tData[BezoekLangStart],"&lt;"&amp;($A7941+1/24))-COUNTIF(tData[BezoekLangEind],"&lt;="&amp;$A7941)</f>
        <v/>
      </c>
      <c r="G7941" s="15">
        <f>IF($D7941=1,$B7941*100+$C7941,-1)</f>
        <v/>
      </c>
      <c r="H7941" s="15">
        <f>IF($D7941=1,$B7941,-1)</f>
        <v/>
      </c>
      <c r="I7941" s="15">
        <f>IF($D7941=1,$C7941,-1)</f>
        <v/>
      </c>
    </row>
    <row r="7942">
      <c r="A7942" s="33" t="n">
        <v>45622.79166666666</v>
      </c>
      <c r="B7942" s="15">
        <f>WEEKDAY($A7942,2)</f>
        <v/>
      </c>
      <c r="C7942" s="15">
        <f>HOUR($A7942)</f>
        <v/>
      </c>
      <c r="D7942" s="15">
        <f>IF(AND($A7942&gt;=Instellingen!$B$6,$A7942&lt;Instellingen!$B$7),1,0)</f>
        <v/>
      </c>
      <c r="E7942" s="15">
        <f>COUNTIF(tData[BezoekStart],"&lt;"&amp;($A7942+1/24))-COUNTIF(tData[BezoekEind],"&lt;="&amp;$A7942)</f>
        <v/>
      </c>
      <c r="F7942" s="15">
        <f>COUNTIF(tData[BezoekLangStart],"&lt;"&amp;($A7942+1/24))-COUNTIF(tData[BezoekLangEind],"&lt;="&amp;$A7942)</f>
        <v/>
      </c>
      <c r="G7942" s="15">
        <f>IF($D7942=1,$B7942*100+$C7942,-1)</f>
        <v/>
      </c>
      <c r="H7942" s="15">
        <f>IF($D7942=1,$B7942,-1)</f>
        <v/>
      </c>
      <c r="I7942" s="15">
        <f>IF($D7942=1,$C7942,-1)</f>
        <v/>
      </c>
    </row>
    <row r="7943">
      <c r="A7943" s="33" t="n">
        <v>45622.83333333334</v>
      </c>
      <c r="B7943" s="15">
        <f>WEEKDAY($A7943,2)</f>
        <v/>
      </c>
      <c r="C7943" s="15">
        <f>HOUR($A7943)</f>
        <v/>
      </c>
      <c r="D7943" s="15">
        <f>IF(AND($A7943&gt;=Instellingen!$B$6,$A7943&lt;Instellingen!$B$7),1,0)</f>
        <v/>
      </c>
      <c r="E7943" s="15">
        <f>COUNTIF(tData[BezoekStart],"&lt;"&amp;($A7943+1/24))-COUNTIF(tData[BezoekEind],"&lt;="&amp;$A7943)</f>
        <v/>
      </c>
      <c r="F7943" s="15">
        <f>COUNTIF(tData[BezoekLangStart],"&lt;"&amp;($A7943+1/24))-COUNTIF(tData[BezoekLangEind],"&lt;="&amp;$A7943)</f>
        <v/>
      </c>
      <c r="G7943" s="15">
        <f>IF($D7943=1,$B7943*100+$C7943,-1)</f>
        <v/>
      </c>
      <c r="H7943" s="15">
        <f>IF($D7943=1,$B7943,-1)</f>
        <v/>
      </c>
      <c r="I7943" s="15">
        <f>IF($D7943=1,$C7943,-1)</f>
        <v/>
      </c>
    </row>
    <row r="7944">
      <c r="A7944" s="33" t="n">
        <v>45622.875</v>
      </c>
      <c r="B7944" s="15">
        <f>WEEKDAY($A7944,2)</f>
        <v/>
      </c>
      <c r="C7944" s="15">
        <f>HOUR($A7944)</f>
        <v/>
      </c>
      <c r="D7944" s="15">
        <f>IF(AND($A7944&gt;=Instellingen!$B$6,$A7944&lt;Instellingen!$B$7),1,0)</f>
        <v/>
      </c>
      <c r="E7944" s="15">
        <f>COUNTIF(tData[BezoekStart],"&lt;"&amp;($A7944+1/24))-COUNTIF(tData[BezoekEind],"&lt;="&amp;$A7944)</f>
        <v/>
      </c>
      <c r="F7944" s="15">
        <f>COUNTIF(tData[BezoekLangStart],"&lt;"&amp;($A7944+1/24))-COUNTIF(tData[BezoekLangEind],"&lt;="&amp;$A7944)</f>
        <v/>
      </c>
      <c r="G7944" s="15">
        <f>IF($D7944=1,$B7944*100+$C7944,-1)</f>
        <v/>
      </c>
      <c r="H7944" s="15">
        <f>IF($D7944=1,$B7944,-1)</f>
        <v/>
      </c>
      <c r="I7944" s="15">
        <f>IF($D7944=1,$C7944,-1)</f>
        <v/>
      </c>
    </row>
    <row r="7945">
      <c r="A7945" s="33" t="n">
        <v>45622.91666666666</v>
      </c>
      <c r="B7945" s="15">
        <f>WEEKDAY($A7945,2)</f>
        <v/>
      </c>
      <c r="C7945" s="15">
        <f>HOUR($A7945)</f>
        <v/>
      </c>
      <c r="D7945" s="15">
        <f>IF(AND($A7945&gt;=Instellingen!$B$6,$A7945&lt;Instellingen!$B$7),1,0)</f>
        <v/>
      </c>
      <c r="E7945" s="15">
        <f>COUNTIF(tData[BezoekStart],"&lt;"&amp;($A7945+1/24))-COUNTIF(tData[BezoekEind],"&lt;="&amp;$A7945)</f>
        <v/>
      </c>
      <c r="F7945" s="15">
        <f>COUNTIF(tData[BezoekLangStart],"&lt;"&amp;($A7945+1/24))-COUNTIF(tData[BezoekLangEind],"&lt;="&amp;$A7945)</f>
        <v/>
      </c>
      <c r="G7945" s="15">
        <f>IF($D7945=1,$B7945*100+$C7945,-1)</f>
        <v/>
      </c>
      <c r="H7945" s="15">
        <f>IF($D7945=1,$B7945,-1)</f>
        <v/>
      </c>
      <c r="I7945" s="15">
        <f>IF($D7945=1,$C7945,-1)</f>
        <v/>
      </c>
    </row>
    <row r="7946">
      <c r="A7946" s="33" t="n">
        <v>45622.95833333334</v>
      </c>
      <c r="B7946" s="15">
        <f>WEEKDAY($A7946,2)</f>
        <v/>
      </c>
      <c r="C7946" s="15">
        <f>HOUR($A7946)</f>
        <v/>
      </c>
      <c r="D7946" s="15">
        <f>IF(AND($A7946&gt;=Instellingen!$B$6,$A7946&lt;Instellingen!$B$7),1,0)</f>
        <v/>
      </c>
      <c r="E7946" s="15">
        <f>COUNTIF(tData[BezoekStart],"&lt;"&amp;($A7946+1/24))-COUNTIF(tData[BezoekEind],"&lt;="&amp;$A7946)</f>
        <v/>
      </c>
      <c r="F7946" s="15">
        <f>COUNTIF(tData[BezoekLangStart],"&lt;"&amp;($A7946+1/24))-COUNTIF(tData[BezoekLangEind],"&lt;="&amp;$A7946)</f>
        <v/>
      </c>
      <c r="G7946" s="15">
        <f>IF($D7946=1,$B7946*100+$C7946,-1)</f>
        <v/>
      </c>
      <c r="H7946" s="15">
        <f>IF($D7946=1,$B7946,-1)</f>
        <v/>
      </c>
      <c r="I7946" s="15">
        <f>IF($D7946=1,$C7946,-1)</f>
        <v/>
      </c>
    </row>
    <row r="7947">
      <c r="A7947" s="33" t="n">
        <v>45623</v>
      </c>
      <c r="B7947" s="15">
        <f>WEEKDAY($A7947,2)</f>
        <v/>
      </c>
      <c r="C7947" s="15">
        <f>HOUR($A7947)</f>
        <v/>
      </c>
      <c r="D7947" s="15">
        <f>IF(AND($A7947&gt;=Instellingen!$B$6,$A7947&lt;Instellingen!$B$7),1,0)</f>
        <v/>
      </c>
      <c r="E7947" s="15">
        <f>COUNTIF(tData[BezoekStart],"&lt;"&amp;($A7947+1/24))-COUNTIF(tData[BezoekEind],"&lt;="&amp;$A7947)</f>
        <v/>
      </c>
      <c r="F7947" s="15">
        <f>COUNTIF(tData[BezoekLangStart],"&lt;"&amp;($A7947+1/24))-COUNTIF(tData[BezoekLangEind],"&lt;="&amp;$A7947)</f>
        <v/>
      </c>
      <c r="G7947" s="15">
        <f>IF($D7947=1,$B7947*100+$C7947,-1)</f>
        <v/>
      </c>
      <c r="H7947" s="15">
        <f>IF($D7947=1,$B7947,-1)</f>
        <v/>
      </c>
      <c r="I7947" s="15">
        <f>IF($D7947=1,$C7947,-1)</f>
        <v/>
      </c>
    </row>
    <row r="7948">
      <c r="A7948" s="33" t="n">
        <v>45623.04166666666</v>
      </c>
      <c r="B7948" s="15">
        <f>WEEKDAY($A7948,2)</f>
        <v/>
      </c>
      <c r="C7948" s="15">
        <f>HOUR($A7948)</f>
        <v/>
      </c>
      <c r="D7948" s="15">
        <f>IF(AND($A7948&gt;=Instellingen!$B$6,$A7948&lt;Instellingen!$B$7),1,0)</f>
        <v/>
      </c>
      <c r="E7948" s="15">
        <f>COUNTIF(tData[BezoekStart],"&lt;"&amp;($A7948+1/24))-COUNTIF(tData[BezoekEind],"&lt;="&amp;$A7948)</f>
        <v/>
      </c>
      <c r="F7948" s="15">
        <f>COUNTIF(tData[BezoekLangStart],"&lt;"&amp;($A7948+1/24))-COUNTIF(tData[BezoekLangEind],"&lt;="&amp;$A7948)</f>
        <v/>
      </c>
      <c r="G7948" s="15">
        <f>IF($D7948=1,$B7948*100+$C7948,-1)</f>
        <v/>
      </c>
      <c r="H7948" s="15">
        <f>IF($D7948=1,$B7948,-1)</f>
        <v/>
      </c>
      <c r="I7948" s="15">
        <f>IF($D7948=1,$C7948,-1)</f>
        <v/>
      </c>
    </row>
    <row r="7949">
      <c r="A7949" s="33" t="n">
        <v>45623.08333333334</v>
      </c>
      <c r="B7949" s="15">
        <f>WEEKDAY($A7949,2)</f>
        <v/>
      </c>
      <c r="C7949" s="15">
        <f>HOUR($A7949)</f>
        <v/>
      </c>
      <c r="D7949" s="15">
        <f>IF(AND($A7949&gt;=Instellingen!$B$6,$A7949&lt;Instellingen!$B$7),1,0)</f>
        <v/>
      </c>
      <c r="E7949" s="15">
        <f>COUNTIF(tData[BezoekStart],"&lt;"&amp;($A7949+1/24))-COUNTIF(tData[BezoekEind],"&lt;="&amp;$A7949)</f>
        <v/>
      </c>
      <c r="F7949" s="15">
        <f>COUNTIF(tData[BezoekLangStart],"&lt;"&amp;($A7949+1/24))-COUNTIF(tData[BezoekLangEind],"&lt;="&amp;$A7949)</f>
        <v/>
      </c>
      <c r="G7949" s="15">
        <f>IF($D7949=1,$B7949*100+$C7949,-1)</f>
        <v/>
      </c>
      <c r="H7949" s="15">
        <f>IF($D7949=1,$B7949,-1)</f>
        <v/>
      </c>
      <c r="I7949" s="15">
        <f>IF($D7949=1,$C7949,-1)</f>
        <v/>
      </c>
    </row>
    <row r="7950">
      <c r="A7950" s="33" t="n">
        <v>45623.125</v>
      </c>
      <c r="B7950" s="15">
        <f>WEEKDAY($A7950,2)</f>
        <v/>
      </c>
      <c r="C7950" s="15">
        <f>HOUR($A7950)</f>
        <v/>
      </c>
      <c r="D7950" s="15">
        <f>IF(AND($A7950&gt;=Instellingen!$B$6,$A7950&lt;Instellingen!$B$7),1,0)</f>
        <v/>
      </c>
      <c r="E7950" s="15">
        <f>COUNTIF(tData[BezoekStart],"&lt;"&amp;($A7950+1/24))-COUNTIF(tData[BezoekEind],"&lt;="&amp;$A7950)</f>
        <v/>
      </c>
      <c r="F7950" s="15">
        <f>COUNTIF(tData[BezoekLangStart],"&lt;"&amp;($A7950+1/24))-COUNTIF(tData[BezoekLangEind],"&lt;="&amp;$A7950)</f>
        <v/>
      </c>
      <c r="G7950" s="15">
        <f>IF($D7950=1,$B7950*100+$C7950,-1)</f>
        <v/>
      </c>
      <c r="H7950" s="15">
        <f>IF($D7950=1,$B7950,-1)</f>
        <v/>
      </c>
      <c r="I7950" s="15">
        <f>IF($D7950=1,$C7950,-1)</f>
        <v/>
      </c>
    </row>
    <row r="7951">
      <c r="A7951" s="33" t="n">
        <v>45623.16666666666</v>
      </c>
      <c r="B7951" s="15">
        <f>WEEKDAY($A7951,2)</f>
        <v/>
      </c>
      <c r="C7951" s="15">
        <f>HOUR($A7951)</f>
        <v/>
      </c>
      <c r="D7951" s="15">
        <f>IF(AND($A7951&gt;=Instellingen!$B$6,$A7951&lt;Instellingen!$B$7),1,0)</f>
        <v/>
      </c>
      <c r="E7951" s="15">
        <f>COUNTIF(tData[BezoekStart],"&lt;"&amp;($A7951+1/24))-COUNTIF(tData[BezoekEind],"&lt;="&amp;$A7951)</f>
        <v/>
      </c>
      <c r="F7951" s="15">
        <f>COUNTIF(tData[BezoekLangStart],"&lt;"&amp;($A7951+1/24))-COUNTIF(tData[BezoekLangEind],"&lt;="&amp;$A7951)</f>
        <v/>
      </c>
      <c r="G7951" s="15">
        <f>IF($D7951=1,$B7951*100+$C7951,-1)</f>
        <v/>
      </c>
      <c r="H7951" s="15">
        <f>IF($D7951=1,$B7951,-1)</f>
        <v/>
      </c>
      <c r="I7951" s="15">
        <f>IF($D7951=1,$C7951,-1)</f>
        <v/>
      </c>
    </row>
    <row r="7952">
      <c r="A7952" s="33" t="n">
        <v>45623.20833333334</v>
      </c>
      <c r="B7952" s="15">
        <f>WEEKDAY($A7952,2)</f>
        <v/>
      </c>
      <c r="C7952" s="15">
        <f>HOUR($A7952)</f>
        <v/>
      </c>
      <c r="D7952" s="15">
        <f>IF(AND($A7952&gt;=Instellingen!$B$6,$A7952&lt;Instellingen!$B$7),1,0)</f>
        <v/>
      </c>
      <c r="E7952" s="15">
        <f>COUNTIF(tData[BezoekStart],"&lt;"&amp;($A7952+1/24))-COUNTIF(tData[BezoekEind],"&lt;="&amp;$A7952)</f>
        <v/>
      </c>
      <c r="F7952" s="15">
        <f>COUNTIF(tData[BezoekLangStart],"&lt;"&amp;($A7952+1/24))-COUNTIF(tData[BezoekLangEind],"&lt;="&amp;$A7952)</f>
        <v/>
      </c>
      <c r="G7952" s="15">
        <f>IF($D7952=1,$B7952*100+$C7952,-1)</f>
        <v/>
      </c>
      <c r="H7952" s="15">
        <f>IF($D7952=1,$B7952,-1)</f>
        <v/>
      </c>
      <c r="I7952" s="15">
        <f>IF($D7952=1,$C7952,-1)</f>
        <v/>
      </c>
    </row>
    <row r="7953">
      <c r="A7953" s="33" t="n">
        <v>45623.25</v>
      </c>
      <c r="B7953" s="15">
        <f>WEEKDAY($A7953,2)</f>
        <v/>
      </c>
      <c r="C7953" s="15">
        <f>HOUR($A7953)</f>
        <v/>
      </c>
      <c r="D7953" s="15">
        <f>IF(AND($A7953&gt;=Instellingen!$B$6,$A7953&lt;Instellingen!$B$7),1,0)</f>
        <v/>
      </c>
      <c r="E7953" s="15">
        <f>COUNTIF(tData[BezoekStart],"&lt;"&amp;($A7953+1/24))-COUNTIF(tData[BezoekEind],"&lt;="&amp;$A7953)</f>
        <v/>
      </c>
      <c r="F7953" s="15">
        <f>COUNTIF(tData[BezoekLangStart],"&lt;"&amp;($A7953+1/24))-COUNTIF(tData[BezoekLangEind],"&lt;="&amp;$A7953)</f>
        <v/>
      </c>
      <c r="G7953" s="15">
        <f>IF($D7953=1,$B7953*100+$C7953,-1)</f>
        <v/>
      </c>
      <c r="H7953" s="15">
        <f>IF($D7953=1,$B7953,-1)</f>
        <v/>
      </c>
      <c r="I7953" s="15">
        <f>IF($D7953=1,$C7953,-1)</f>
        <v/>
      </c>
    </row>
    <row r="7954">
      <c r="A7954" s="33" t="n">
        <v>45623.29166666666</v>
      </c>
      <c r="B7954" s="15">
        <f>WEEKDAY($A7954,2)</f>
        <v/>
      </c>
      <c r="C7954" s="15">
        <f>HOUR($A7954)</f>
        <v/>
      </c>
      <c r="D7954" s="15">
        <f>IF(AND($A7954&gt;=Instellingen!$B$6,$A7954&lt;Instellingen!$B$7),1,0)</f>
        <v/>
      </c>
      <c r="E7954" s="15">
        <f>COUNTIF(tData[BezoekStart],"&lt;"&amp;($A7954+1/24))-COUNTIF(tData[BezoekEind],"&lt;="&amp;$A7954)</f>
        <v/>
      </c>
      <c r="F7954" s="15">
        <f>COUNTIF(tData[BezoekLangStart],"&lt;"&amp;($A7954+1/24))-COUNTIF(tData[BezoekLangEind],"&lt;="&amp;$A7954)</f>
        <v/>
      </c>
      <c r="G7954" s="15">
        <f>IF($D7954=1,$B7954*100+$C7954,-1)</f>
        <v/>
      </c>
      <c r="H7954" s="15">
        <f>IF($D7954=1,$B7954,-1)</f>
        <v/>
      </c>
      <c r="I7954" s="15">
        <f>IF($D7954=1,$C7954,-1)</f>
        <v/>
      </c>
    </row>
    <row r="7955">
      <c r="A7955" s="33" t="n">
        <v>45623.33333333334</v>
      </c>
      <c r="B7955" s="15">
        <f>WEEKDAY($A7955,2)</f>
        <v/>
      </c>
      <c r="C7955" s="15">
        <f>HOUR($A7955)</f>
        <v/>
      </c>
      <c r="D7955" s="15">
        <f>IF(AND($A7955&gt;=Instellingen!$B$6,$A7955&lt;Instellingen!$B$7),1,0)</f>
        <v/>
      </c>
      <c r="E7955" s="15">
        <f>COUNTIF(tData[BezoekStart],"&lt;"&amp;($A7955+1/24))-COUNTIF(tData[BezoekEind],"&lt;="&amp;$A7955)</f>
        <v/>
      </c>
      <c r="F7955" s="15">
        <f>COUNTIF(tData[BezoekLangStart],"&lt;"&amp;($A7955+1/24))-COUNTIF(tData[BezoekLangEind],"&lt;="&amp;$A7955)</f>
        <v/>
      </c>
      <c r="G7955" s="15">
        <f>IF($D7955=1,$B7955*100+$C7955,-1)</f>
        <v/>
      </c>
      <c r="H7955" s="15">
        <f>IF($D7955=1,$B7955,-1)</f>
        <v/>
      </c>
      <c r="I7955" s="15">
        <f>IF($D7955=1,$C7955,-1)</f>
        <v/>
      </c>
    </row>
    <row r="7956">
      <c r="A7956" s="33" t="n">
        <v>45623.375</v>
      </c>
      <c r="B7956" s="15">
        <f>WEEKDAY($A7956,2)</f>
        <v/>
      </c>
      <c r="C7956" s="15">
        <f>HOUR($A7956)</f>
        <v/>
      </c>
      <c r="D7956" s="15">
        <f>IF(AND($A7956&gt;=Instellingen!$B$6,$A7956&lt;Instellingen!$B$7),1,0)</f>
        <v/>
      </c>
      <c r="E7956" s="15">
        <f>COUNTIF(tData[BezoekStart],"&lt;"&amp;($A7956+1/24))-COUNTIF(tData[BezoekEind],"&lt;="&amp;$A7956)</f>
        <v/>
      </c>
      <c r="F7956" s="15">
        <f>COUNTIF(tData[BezoekLangStart],"&lt;"&amp;($A7956+1/24))-COUNTIF(tData[BezoekLangEind],"&lt;="&amp;$A7956)</f>
        <v/>
      </c>
      <c r="G7956" s="15">
        <f>IF($D7956=1,$B7956*100+$C7956,-1)</f>
        <v/>
      </c>
      <c r="H7956" s="15">
        <f>IF($D7956=1,$B7956,-1)</f>
        <v/>
      </c>
      <c r="I7956" s="15">
        <f>IF($D7956=1,$C7956,-1)</f>
        <v/>
      </c>
    </row>
    <row r="7957">
      <c r="A7957" s="33" t="n">
        <v>45623.41666666666</v>
      </c>
      <c r="B7957" s="15">
        <f>WEEKDAY($A7957,2)</f>
        <v/>
      </c>
      <c r="C7957" s="15">
        <f>HOUR($A7957)</f>
        <v/>
      </c>
      <c r="D7957" s="15">
        <f>IF(AND($A7957&gt;=Instellingen!$B$6,$A7957&lt;Instellingen!$B$7),1,0)</f>
        <v/>
      </c>
      <c r="E7957" s="15">
        <f>COUNTIF(tData[BezoekStart],"&lt;"&amp;($A7957+1/24))-COUNTIF(tData[BezoekEind],"&lt;="&amp;$A7957)</f>
        <v/>
      </c>
      <c r="F7957" s="15">
        <f>COUNTIF(tData[BezoekLangStart],"&lt;"&amp;($A7957+1/24))-COUNTIF(tData[BezoekLangEind],"&lt;="&amp;$A7957)</f>
        <v/>
      </c>
      <c r="G7957" s="15">
        <f>IF($D7957=1,$B7957*100+$C7957,-1)</f>
        <v/>
      </c>
      <c r="H7957" s="15">
        <f>IF($D7957=1,$B7957,-1)</f>
        <v/>
      </c>
      <c r="I7957" s="15">
        <f>IF($D7957=1,$C7957,-1)</f>
        <v/>
      </c>
    </row>
    <row r="7958">
      <c r="A7958" s="33" t="n">
        <v>45623.45833333334</v>
      </c>
      <c r="B7958" s="15">
        <f>WEEKDAY($A7958,2)</f>
        <v/>
      </c>
      <c r="C7958" s="15">
        <f>HOUR($A7958)</f>
        <v/>
      </c>
      <c r="D7958" s="15">
        <f>IF(AND($A7958&gt;=Instellingen!$B$6,$A7958&lt;Instellingen!$B$7),1,0)</f>
        <v/>
      </c>
      <c r="E7958" s="15">
        <f>COUNTIF(tData[BezoekStart],"&lt;"&amp;($A7958+1/24))-COUNTIF(tData[BezoekEind],"&lt;="&amp;$A7958)</f>
        <v/>
      </c>
      <c r="F7958" s="15">
        <f>COUNTIF(tData[BezoekLangStart],"&lt;"&amp;($A7958+1/24))-COUNTIF(tData[BezoekLangEind],"&lt;="&amp;$A7958)</f>
        <v/>
      </c>
      <c r="G7958" s="15">
        <f>IF($D7958=1,$B7958*100+$C7958,-1)</f>
        <v/>
      </c>
      <c r="H7958" s="15">
        <f>IF($D7958=1,$B7958,-1)</f>
        <v/>
      </c>
      <c r="I7958" s="15">
        <f>IF($D7958=1,$C7958,-1)</f>
        <v/>
      </c>
    </row>
    <row r="7959">
      <c r="A7959" s="33" t="n">
        <v>45623.5</v>
      </c>
      <c r="B7959" s="15">
        <f>WEEKDAY($A7959,2)</f>
        <v/>
      </c>
      <c r="C7959" s="15">
        <f>HOUR($A7959)</f>
        <v/>
      </c>
      <c r="D7959" s="15">
        <f>IF(AND($A7959&gt;=Instellingen!$B$6,$A7959&lt;Instellingen!$B$7),1,0)</f>
        <v/>
      </c>
      <c r="E7959" s="15">
        <f>COUNTIF(tData[BezoekStart],"&lt;"&amp;($A7959+1/24))-COUNTIF(tData[BezoekEind],"&lt;="&amp;$A7959)</f>
        <v/>
      </c>
      <c r="F7959" s="15">
        <f>COUNTIF(tData[BezoekLangStart],"&lt;"&amp;($A7959+1/24))-COUNTIF(tData[BezoekLangEind],"&lt;="&amp;$A7959)</f>
        <v/>
      </c>
      <c r="G7959" s="15">
        <f>IF($D7959=1,$B7959*100+$C7959,-1)</f>
        <v/>
      </c>
      <c r="H7959" s="15">
        <f>IF($D7959=1,$B7959,-1)</f>
        <v/>
      </c>
      <c r="I7959" s="15">
        <f>IF($D7959=1,$C7959,-1)</f>
        <v/>
      </c>
    </row>
    <row r="7960">
      <c r="A7960" s="33" t="n">
        <v>45623.54166666666</v>
      </c>
      <c r="B7960" s="15">
        <f>WEEKDAY($A7960,2)</f>
        <v/>
      </c>
      <c r="C7960" s="15">
        <f>HOUR($A7960)</f>
        <v/>
      </c>
      <c r="D7960" s="15">
        <f>IF(AND($A7960&gt;=Instellingen!$B$6,$A7960&lt;Instellingen!$B$7),1,0)</f>
        <v/>
      </c>
      <c r="E7960" s="15">
        <f>COUNTIF(tData[BezoekStart],"&lt;"&amp;($A7960+1/24))-COUNTIF(tData[BezoekEind],"&lt;="&amp;$A7960)</f>
        <v/>
      </c>
      <c r="F7960" s="15">
        <f>COUNTIF(tData[BezoekLangStart],"&lt;"&amp;($A7960+1/24))-COUNTIF(tData[BezoekLangEind],"&lt;="&amp;$A7960)</f>
        <v/>
      </c>
      <c r="G7960" s="15">
        <f>IF($D7960=1,$B7960*100+$C7960,-1)</f>
        <v/>
      </c>
      <c r="H7960" s="15">
        <f>IF($D7960=1,$B7960,-1)</f>
        <v/>
      </c>
      <c r="I7960" s="15">
        <f>IF($D7960=1,$C7960,-1)</f>
        <v/>
      </c>
    </row>
    <row r="7961">
      <c r="A7961" s="33" t="n">
        <v>45623.58333333334</v>
      </c>
      <c r="B7961" s="15">
        <f>WEEKDAY($A7961,2)</f>
        <v/>
      </c>
      <c r="C7961" s="15">
        <f>HOUR($A7961)</f>
        <v/>
      </c>
      <c r="D7961" s="15">
        <f>IF(AND($A7961&gt;=Instellingen!$B$6,$A7961&lt;Instellingen!$B$7),1,0)</f>
        <v/>
      </c>
      <c r="E7961" s="15">
        <f>COUNTIF(tData[BezoekStart],"&lt;"&amp;($A7961+1/24))-COUNTIF(tData[BezoekEind],"&lt;="&amp;$A7961)</f>
        <v/>
      </c>
      <c r="F7961" s="15">
        <f>COUNTIF(tData[BezoekLangStart],"&lt;"&amp;($A7961+1/24))-COUNTIF(tData[BezoekLangEind],"&lt;="&amp;$A7961)</f>
        <v/>
      </c>
      <c r="G7961" s="15">
        <f>IF($D7961=1,$B7961*100+$C7961,-1)</f>
        <v/>
      </c>
      <c r="H7961" s="15">
        <f>IF($D7961=1,$B7961,-1)</f>
        <v/>
      </c>
      <c r="I7961" s="15">
        <f>IF($D7961=1,$C7961,-1)</f>
        <v/>
      </c>
    </row>
    <row r="7962">
      <c r="A7962" s="33" t="n">
        <v>45623.625</v>
      </c>
      <c r="B7962" s="15">
        <f>WEEKDAY($A7962,2)</f>
        <v/>
      </c>
      <c r="C7962" s="15">
        <f>HOUR($A7962)</f>
        <v/>
      </c>
      <c r="D7962" s="15">
        <f>IF(AND($A7962&gt;=Instellingen!$B$6,$A7962&lt;Instellingen!$B$7),1,0)</f>
        <v/>
      </c>
      <c r="E7962" s="15">
        <f>COUNTIF(tData[BezoekStart],"&lt;"&amp;($A7962+1/24))-COUNTIF(tData[BezoekEind],"&lt;="&amp;$A7962)</f>
        <v/>
      </c>
      <c r="F7962" s="15">
        <f>COUNTIF(tData[BezoekLangStart],"&lt;"&amp;($A7962+1/24))-COUNTIF(tData[BezoekLangEind],"&lt;="&amp;$A7962)</f>
        <v/>
      </c>
      <c r="G7962" s="15">
        <f>IF($D7962=1,$B7962*100+$C7962,-1)</f>
        <v/>
      </c>
      <c r="H7962" s="15">
        <f>IF($D7962=1,$B7962,-1)</f>
        <v/>
      </c>
      <c r="I7962" s="15">
        <f>IF($D7962=1,$C7962,-1)</f>
        <v/>
      </c>
    </row>
    <row r="7963">
      <c r="A7963" s="33" t="n">
        <v>45623.66666666666</v>
      </c>
      <c r="B7963" s="15">
        <f>WEEKDAY($A7963,2)</f>
        <v/>
      </c>
      <c r="C7963" s="15">
        <f>HOUR($A7963)</f>
        <v/>
      </c>
      <c r="D7963" s="15">
        <f>IF(AND($A7963&gt;=Instellingen!$B$6,$A7963&lt;Instellingen!$B$7),1,0)</f>
        <v/>
      </c>
      <c r="E7963" s="15">
        <f>COUNTIF(tData[BezoekStart],"&lt;"&amp;($A7963+1/24))-COUNTIF(tData[BezoekEind],"&lt;="&amp;$A7963)</f>
        <v/>
      </c>
      <c r="F7963" s="15">
        <f>COUNTIF(tData[BezoekLangStart],"&lt;"&amp;($A7963+1/24))-COUNTIF(tData[BezoekLangEind],"&lt;="&amp;$A7963)</f>
        <v/>
      </c>
      <c r="G7963" s="15">
        <f>IF($D7963=1,$B7963*100+$C7963,-1)</f>
        <v/>
      </c>
      <c r="H7963" s="15">
        <f>IF($D7963=1,$B7963,-1)</f>
        <v/>
      </c>
      <c r="I7963" s="15">
        <f>IF($D7963=1,$C7963,-1)</f>
        <v/>
      </c>
    </row>
    <row r="7964">
      <c r="A7964" s="33" t="n">
        <v>45623.70833333334</v>
      </c>
      <c r="B7964" s="15">
        <f>WEEKDAY($A7964,2)</f>
        <v/>
      </c>
      <c r="C7964" s="15">
        <f>HOUR($A7964)</f>
        <v/>
      </c>
      <c r="D7964" s="15">
        <f>IF(AND($A7964&gt;=Instellingen!$B$6,$A7964&lt;Instellingen!$B$7),1,0)</f>
        <v/>
      </c>
      <c r="E7964" s="15">
        <f>COUNTIF(tData[BezoekStart],"&lt;"&amp;($A7964+1/24))-COUNTIF(tData[BezoekEind],"&lt;="&amp;$A7964)</f>
        <v/>
      </c>
      <c r="F7964" s="15">
        <f>COUNTIF(tData[BezoekLangStart],"&lt;"&amp;($A7964+1/24))-COUNTIF(tData[BezoekLangEind],"&lt;="&amp;$A7964)</f>
        <v/>
      </c>
      <c r="G7964" s="15">
        <f>IF($D7964=1,$B7964*100+$C7964,-1)</f>
        <v/>
      </c>
      <c r="H7964" s="15">
        <f>IF($D7964=1,$B7964,-1)</f>
        <v/>
      </c>
      <c r="I7964" s="15">
        <f>IF($D7964=1,$C7964,-1)</f>
        <v/>
      </c>
    </row>
    <row r="7965">
      <c r="A7965" s="33" t="n">
        <v>45623.75</v>
      </c>
      <c r="B7965" s="15">
        <f>WEEKDAY($A7965,2)</f>
        <v/>
      </c>
      <c r="C7965" s="15">
        <f>HOUR($A7965)</f>
        <v/>
      </c>
      <c r="D7965" s="15">
        <f>IF(AND($A7965&gt;=Instellingen!$B$6,$A7965&lt;Instellingen!$B$7),1,0)</f>
        <v/>
      </c>
      <c r="E7965" s="15">
        <f>COUNTIF(tData[BezoekStart],"&lt;"&amp;($A7965+1/24))-COUNTIF(tData[BezoekEind],"&lt;="&amp;$A7965)</f>
        <v/>
      </c>
      <c r="F7965" s="15">
        <f>COUNTIF(tData[BezoekLangStart],"&lt;"&amp;($A7965+1/24))-COUNTIF(tData[BezoekLangEind],"&lt;="&amp;$A7965)</f>
        <v/>
      </c>
      <c r="G7965" s="15">
        <f>IF($D7965=1,$B7965*100+$C7965,-1)</f>
        <v/>
      </c>
      <c r="H7965" s="15">
        <f>IF($D7965=1,$B7965,-1)</f>
        <v/>
      </c>
      <c r="I7965" s="15">
        <f>IF($D7965=1,$C7965,-1)</f>
        <v/>
      </c>
    </row>
    <row r="7966">
      <c r="A7966" s="33" t="n">
        <v>45623.79166666666</v>
      </c>
      <c r="B7966" s="15">
        <f>WEEKDAY($A7966,2)</f>
        <v/>
      </c>
      <c r="C7966" s="15">
        <f>HOUR($A7966)</f>
        <v/>
      </c>
      <c r="D7966" s="15">
        <f>IF(AND($A7966&gt;=Instellingen!$B$6,$A7966&lt;Instellingen!$B$7),1,0)</f>
        <v/>
      </c>
      <c r="E7966" s="15">
        <f>COUNTIF(tData[BezoekStart],"&lt;"&amp;($A7966+1/24))-COUNTIF(tData[BezoekEind],"&lt;="&amp;$A7966)</f>
        <v/>
      </c>
      <c r="F7966" s="15">
        <f>COUNTIF(tData[BezoekLangStart],"&lt;"&amp;($A7966+1/24))-COUNTIF(tData[BezoekLangEind],"&lt;="&amp;$A7966)</f>
        <v/>
      </c>
      <c r="G7966" s="15">
        <f>IF($D7966=1,$B7966*100+$C7966,-1)</f>
        <v/>
      </c>
      <c r="H7966" s="15">
        <f>IF($D7966=1,$B7966,-1)</f>
        <v/>
      </c>
      <c r="I7966" s="15">
        <f>IF($D7966=1,$C7966,-1)</f>
        <v/>
      </c>
    </row>
    <row r="7967">
      <c r="A7967" s="33" t="n">
        <v>45623.83333333334</v>
      </c>
      <c r="B7967" s="15">
        <f>WEEKDAY($A7967,2)</f>
        <v/>
      </c>
      <c r="C7967" s="15">
        <f>HOUR($A7967)</f>
        <v/>
      </c>
      <c r="D7967" s="15">
        <f>IF(AND($A7967&gt;=Instellingen!$B$6,$A7967&lt;Instellingen!$B$7),1,0)</f>
        <v/>
      </c>
      <c r="E7967" s="15">
        <f>COUNTIF(tData[BezoekStart],"&lt;"&amp;($A7967+1/24))-COUNTIF(tData[BezoekEind],"&lt;="&amp;$A7967)</f>
        <v/>
      </c>
      <c r="F7967" s="15">
        <f>COUNTIF(tData[BezoekLangStart],"&lt;"&amp;($A7967+1/24))-COUNTIF(tData[BezoekLangEind],"&lt;="&amp;$A7967)</f>
        <v/>
      </c>
      <c r="G7967" s="15">
        <f>IF($D7967=1,$B7967*100+$C7967,-1)</f>
        <v/>
      </c>
      <c r="H7967" s="15">
        <f>IF($D7967=1,$B7967,-1)</f>
        <v/>
      </c>
      <c r="I7967" s="15">
        <f>IF($D7967=1,$C7967,-1)</f>
        <v/>
      </c>
    </row>
    <row r="7968">
      <c r="A7968" s="33" t="n">
        <v>45623.875</v>
      </c>
      <c r="B7968" s="15">
        <f>WEEKDAY($A7968,2)</f>
        <v/>
      </c>
      <c r="C7968" s="15">
        <f>HOUR($A7968)</f>
        <v/>
      </c>
      <c r="D7968" s="15">
        <f>IF(AND($A7968&gt;=Instellingen!$B$6,$A7968&lt;Instellingen!$B$7),1,0)</f>
        <v/>
      </c>
      <c r="E7968" s="15">
        <f>COUNTIF(tData[BezoekStart],"&lt;"&amp;($A7968+1/24))-COUNTIF(tData[BezoekEind],"&lt;="&amp;$A7968)</f>
        <v/>
      </c>
      <c r="F7968" s="15">
        <f>COUNTIF(tData[BezoekLangStart],"&lt;"&amp;($A7968+1/24))-COUNTIF(tData[BezoekLangEind],"&lt;="&amp;$A7968)</f>
        <v/>
      </c>
      <c r="G7968" s="15">
        <f>IF($D7968=1,$B7968*100+$C7968,-1)</f>
        <v/>
      </c>
      <c r="H7968" s="15">
        <f>IF($D7968=1,$B7968,-1)</f>
        <v/>
      </c>
      <c r="I7968" s="15">
        <f>IF($D7968=1,$C7968,-1)</f>
        <v/>
      </c>
    </row>
    <row r="7969">
      <c r="A7969" s="33" t="n">
        <v>45623.91666666666</v>
      </c>
      <c r="B7969" s="15">
        <f>WEEKDAY($A7969,2)</f>
        <v/>
      </c>
      <c r="C7969" s="15">
        <f>HOUR($A7969)</f>
        <v/>
      </c>
      <c r="D7969" s="15">
        <f>IF(AND($A7969&gt;=Instellingen!$B$6,$A7969&lt;Instellingen!$B$7),1,0)</f>
        <v/>
      </c>
      <c r="E7969" s="15">
        <f>COUNTIF(tData[BezoekStart],"&lt;"&amp;($A7969+1/24))-COUNTIF(tData[BezoekEind],"&lt;="&amp;$A7969)</f>
        <v/>
      </c>
      <c r="F7969" s="15">
        <f>COUNTIF(tData[BezoekLangStart],"&lt;"&amp;($A7969+1/24))-COUNTIF(tData[BezoekLangEind],"&lt;="&amp;$A7969)</f>
        <v/>
      </c>
      <c r="G7969" s="15">
        <f>IF($D7969=1,$B7969*100+$C7969,-1)</f>
        <v/>
      </c>
      <c r="H7969" s="15">
        <f>IF($D7969=1,$B7969,-1)</f>
        <v/>
      </c>
      <c r="I7969" s="15">
        <f>IF($D7969=1,$C7969,-1)</f>
        <v/>
      </c>
    </row>
    <row r="7970">
      <c r="A7970" s="33" t="n">
        <v>45623.95833333334</v>
      </c>
      <c r="B7970" s="15">
        <f>WEEKDAY($A7970,2)</f>
        <v/>
      </c>
      <c r="C7970" s="15">
        <f>HOUR($A7970)</f>
        <v/>
      </c>
      <c r="D7970" s="15">
        <f>IF(AND($A7970&gt;=Instellingen!$B$6,$A7970&lt;Instellingen!$B$7),1,0)</f>
        <v/>
      </c>
      <c r="E7970" s="15">
        <f>COUNTIF(tData[BezoekStart],"&lt;"&amp;($A7970+1/24))-COUNTIF(tData[BezoekEind],"&lt;="&amp;$A7970)</f>
        <v/>
      </c>
      <c r="F7970" s="15">
        <f>COUNTIF(tData[BezoekLangStart],"&lt;"&amp;($A7970+1/24))-COUNTIF(tData[BezoekLangEind],"&lt;="&amp;$A7970)</f>
        <v/>
      </c>
      <c r="G7970" s="15">
        <f>IF($D7970=1,$B7970*100+$C7970,-1)</f>
        <v/>
      </c>
      <c r="H7970" s="15">
        <f>IF($D7970=1,$B7970,-1)</f>
        <v/>
      </c>
      <c r="I7970" s="15">
        <f>IF($D7970=1,$C7970,-1)</f>
        <v/>
      </c>
    </row>
    <row r="7971">
      <c r="A7971" s="33" t="n">
        <v>45624</v>
      </c>
      <c r="B7971" s="15">
        <f>WEEKDAY($A7971,2)</f>
        <v/>
      </c>
      <c r="C7971" s="15">
        <f>HOUR($A7971)</f>
        <v/>
      </c>
      <c r="D7971" s="15">
        <f>IF(AND($A7971&gt;=Instellingen!$B$6,$A7971&lt;Instellingen!$B$7),1,0)</f>
        <v/>
      </c>
      <c r="E7971" s="15">
        <f>COUNTIF(tData[BezoekStart],"&lt;"&amp;($A7971+1/24))-COUNTIF(tData[BezoekEind],"&lt;="&amp;$A7971)</f>
        <v/>
      </c>
      <c r="F7971" s="15">
        <f>COUNTIF(tData[BezoekLangStart],"&lt;"&amp;($A7971+1/24))-COUNTIF(tData[BezoekLangEind],"&lt;="&amp;$A7971)</f>
        <v/>
      </c>
      <c r="G7971" s="15">
        <f>IF($D7971=1,$B7971*100+$C7971,-1)</f>
        <v/>
      </c>
      <c r="H7971" s="15">
        <f>IF($D7971=1,$B7971,-1)</f>
        <v/>
      </c>
      <c r="I7971" s="15">
        <f>IF($D7971=1,$C7971,-1)</f>
        <v/>
      </c>
    </row>
    <row r="7972">
      <c r="A7972" s="33" t="n">
        <v>45624.04166666666</v>
      </c>
      <c r="B7972" s="15">
        <f>WEEKDAY($A7972,2)</f>
        <v/>
      </c>
      <c r="C7972" s="15">
        <f>HOUR($A7972)</f>
        <v/>
      </c>
      <c r="D7972" s="15">
        <f>IF(AND($A7972&gt;=Instellingen!$B$6,$A7972&lt;Instellingen!$B$7),1,0)</f>
        <v/>
      </c>
      <c r="E7972" s="15">
        <f>COUNTIF(tData[BezoekStart],"&lt;"&amp;($A7972+1/24))-COUNTIF(tData[BezoekEind],"&lt;="&amp;$A7972)</f>
        <v/>
      </c>
      <c r="F7972" s="15">
        <f>COUNTIF(tData[BezoekLangStart],"&lt;"&amp;($A7972+1/24))-COUNTIF(tData[BezoekLangEind],"&lt;="&amp;$A7972)</f>
        <v/>
      </c>
      <c r="G7972" s="15">
        <f>IF($D7972=1,$B7972*100+$C7972,-1)</f>
        <v/>
      </c>
      <c r="H7972" s="15">
        <f>IF($D7972=1,$B7972,-1)</f>
        <v/>
      </c>
      <c r="I7972" s="15">
        <f>IF($D7972=1,$C7972,-1)</f>
        <v/>
      </c>
    </row>
    <row r="7973">
      <c r="A7973" s="33" t="n">
        <v>45624.08333333334</v>
      </c>
      <c r="B7973" s="15">
        <f>WEEKDAY($A7973,2)</f>
        <v/>
      </c>
      <c r="C7973" s="15">
        <f>HOUR($A7973)</f>
        <v/>
      </c>
      <c r="D7973" s="15">
        <f>IF(AND($A7973&gt;=Instellingen!$B$6,$A7973&lt;Instellingen!$B$7),1,0)</f>
        <v/>
      </c>
      <c r="E7973" s="15">
        <f>COUNTIF(tData[BezoekStart],"&lt;"&amp;($A7973+1/24))-COUNTIF(tData[BezoekEind],"&lt;="&amp;$A7973)</f>
        <v/>
      </c>
      <c r="F7973" s="15">
        <f>COUNTIF(tData[BezoekLangStart],"&lt;"&amp;($A7973+1/24))-COUNTIF(tData[BezoekLangEind],"&lt;="&amp;$A7973)</f>
        <v/>
      </c>
      <c r="G7973" s="15">
        <f>IF($D7973=1,$B7973*100+$C7973,-1)</f>
        <v/>
      </c>
      <c r="H7973" s="15">
        <f>IF($D7973=1,$B7973,-1)</f>
        <v/>
      </c>
      <c r="I7973" s="15">
        <f>IF($D7973=1,$C7973,-1)</f>
        <v/>
      </c>
    </row>
    <row r="7974">
      <c r="A7974" s="33" t="n">
        <v>45624.125</v>
      </c>
      <c r="B7974" s="15">
        <f>WEEKDAY($A7974,2)</f>
        <v/>
      </c>
      <c r="C7974" s="15">
        <f>HOUR($A7974)</f>
        <v/>
      </c>
      <c r="D7974" s="15">
        <f>IF(AND($A7974&gt;=Instellingen!$B$6,$A7974&lt;Instellingen!$B$7),1,0)</f>
        <v/>
      </c>
      <c r="E7974" s="15">
        <f>COUNTIF(tData[BezoekStart],"&lt;"&amp;($A7974+1/24))-COUNTIF(tData[BezoekEind],"&lt;="&amp;$A7974)</f>
        <v/>
      </c>
      <c r="F7974" s="15">
        <f>COUNTIF(tData[BezoekLangStart],"&lt;"&amp;($A7974+1/24))-COUNTIF(tData[BezoekLangEind],"&lt;="&amp;$A7974)</f>
        <v/>
      </c>
      <c r="G7974" s="15">
        <f>IF($D7974=1,$B7974*100+$C7974,-1)</f>
        <v/>
      </c>
      <c r="H7974" s="15">
        <f>IF($D7974=1,$B7974,-1)</f>
        <v/>
      </c>
      <c r="I7974" s="15">
        <f>IF($D7974=1,$C7974,-1)</f>
        <v/>
      </c>
    </row>
    <row r="7975">
      <c r="A7975" s="33" t="n">
        <v>45624.16666666666</v>
      </c>
      <c r="B7975" s="15">
        <f>WEEKDAY($A7975,2)</f>
        <v/>
      </c>
      <c r="C7975" s="15">
        <f>HOUR($A7975)</f>
        <v/>
      </c>
      <c r="D7975" s="15">
        <f>IF(AND($A7975&gt;=Instellingen!$B$6,$A7975&lt;Instellingen!$B$7),1,0)</f>
        <v/>
      </c>
      <c r="E7975" s="15">
        <f>COUNTIF(tData[BezoekStart],"&lt;"&amp;($A7975+1/24))-COUNTIF(tData[BezoekEind],"&lt;="&amp;$A7975)</f>
        <v/>
      </c>
      <c r="F7975" s="15">
        <f>COUNTIF(tData[BezoekLangStart],"&lt;"&amp;($A7975+1/24))-COUNTIF(tData[BezoekLangEind],"&lt;="&amp;$A7975)</f>
        <v/>
      </c>
      <c r="G7975" s="15">
        <f>IF($D7975=1,$B7975*100+$C7975,-1)</f>
        <v/>
      </c>
      <c r="H7975" s="15">
        <f>IF($D7975=1,$B7975,-1)</f>
        <v/>
      </c>
      <c r="I7975" s="15">
        <f>IF($D7975=1,$C7975,-1)</f>
        <v/>
      </c>
    </row>
    <row r="7976">
      <c r="A7976" s="33" t="n">
        <v>45624.20833333334</v>
      </c>
      <c r="B7976" s="15">
        <f>WEEKDAY($A7976,2)</f>
        <v/>
      </c>
      <c r="C7976" s="15">
        <f>HOUR($A7976)</f>
        <v/>
      </c>
      <c r="D7976" s="15">
        <f>IF(AND($A7976&gt;=Instellingen!$B$6,$A7976&lt;Instellingen!$B$7),1,0)</f>
        <v/>
      </c>
      <c r="E7976" s="15">
        <f>COUNTIF(tData[BezoekStart],"&lt;"&amp;($A7976+1/24))-COUNTIF(tData[BezoekEind],"&lt;="&amp;$A7976)</f>
        <v/>
      </c>
      <c r="F7976" s="15">
        <f>COUNTIF(tData[BezoekLangStart],"&lt;"&amp;($A7976+1/24))-COUNTIF(tData[BezoekLangEind],"&lt;="&amp;$A7976)</f>
        <v/>
      </c>
      <c r="G7976" s="15">
        <f>IF($D7976=1,$B7976*100+$C7976,-1)</f>
        <v/>
      </c>
      <c r="H7976" s="15">
        <f>IF($D7976=1,$B7976,-1)</f>
        <v/>
      </c>
      <c r="I7976" s="15">
        <f>IF($D7976=1,$C7976,-1)</f>
        <v/>
      </c>
    </row>
    <row r="7977">
      <c r="A7977" s="33" t="n">
        <v>45624.25</v>
      </c>
      <c r="B7977" s="15">
        <f>WEEKDAY($A7977,2)</f>
        <v/>
      </c>
      <c r="C7977" s="15">
        <f>HOUR($A7977)</f>
        <v/>
      </c>
      <c r="D7977" s="15">
        <f>IF(AND($A7977&gt;=Instellingen!$B$6,$A7977&lt;Instellingen!$B$7),1,0)</f>
        <v/>
      </c>
      <c r="E7977" s="15">
        <f>COUNTIF(tData[BezoekStart],"&lt;"&amp;($A7977+1/24))-COUNTIF(tData[BezoekEind],"&lt;="&amp;$A7977)</f>
        <v/>
      </c>
      <c r="F7977" s="15">
        <f>COUNTIF(tData[BezoekLangStart],"&lt;"&amp;($A7977+1/24))-COUNTIF(tData[BezoekLangEind],"&lt;="&amp;$A7977)</f>
        <v/>
      </c>
      <c r="G7977" s="15">
        <f>IF($D7977=1,$B7977*100+$C7977,-1)</f>
        <v/>
      </c>
      <c r="H7977" s="15">
        <f>IF($D7977=1,$B7977,-1)</f>
        <v/>
      </c>
      <c r="I7977" s="15">
        <f>IF($D7977=1,$C7977,-1)</f>
        <v/>
      </c>
    </row>
    <row r="7978">
      <c r="A7978" s="33" t="n">
        <v>45624.29166666666</v>
      </c>
      <c r="B7978" s="15">
        <f>WEEKDAY($A7978,2)</f>
        <v/>
      </c>
      <c r="C7978" s="15">
        <f>HOUR($A7978)</f>
        <v/>
      </c>
      <c r="D7978" s="15">
        <f>IF(AND($A7978&gt;=Instellingen!$B$6,$A7978&lt;Instellingen!$B$7),1,0)</f>
        <v/>
      </c>
      <c r="E7978" s="15">
        <f>COUNTIF(tData[BezoekStart],"&lt;"&amp;($A7978+1/24))-COUNTIF(tData[BezoekEind],"&lt;="&amp;$A7978)</f>
        <v/>
      </c>
      <c r="F7978" s="15">
        <f>COUNTIF(tData[BezoekLangStart],"&lt;"&amp;($A7978+1/24))-COUNTIF(tData[BezoekLangEind],"&lt;="&amp;$A7978)</f>
        <v/>
      </c>
      <c r="G7978" s="15">
        <f>IF($D7978=1,$B7978*100+$C7978,-1)</f>
        <v/>
      </c>
      <c r="H7978" s="15">
        <f>IF($D7978=1,$B7978,-1)</f>
        <v/>
      </c>
      <c r="I7978" s="15">
        <f>IF($D7978=1,$C7978,-1)</f>
        <v/>
      </c>
    </row>
    <row r="7979">
      <c r="A7979" s="33" t="n">
        <v>45624.33333333334</v>
      </c>
      <c r="B7979" s="15">
        <f>WEEKDAY($A7979,2)</f>
        <v/>
      </c>
      <c r="C7979" s="15">
        <f>HOUR($A7979)</f>
        <v/>
      </c>
      <c r="D7979" s="15">
        <f>IF(AND($A7979&gt;=Instellingen!$B$6,$A7979&lt;Instellingen!$B$7),1,0)</f>
        <v/>
      </c>
      <c r="E7979" s="15">
        <f>COUNTIF(tData[BezoekStart],"&lt;"&amp;($A7979+1/24))-COUNTIF(tData[BezoekEind],"&lt;="&amp;$A7979)</f>
        <v/>
      </c>
      <c r="F7979" s="15">
        <f>COUNTIF(tData[BezoekLangStart],"&lt;"&amp;($A7979+1/24))-COUNTIF(tData[BezoekLangEind],"&lt;="&amp;$A7979)</f>
        <v/>
      </c>
      <c r="G7979" s="15">
        <f>IF($D7979=1,$B7979*100+$C7979,-1)</f>
        <v/>
      </c>
      <c r="H7979" s="15">
        <f>IF($D7979=1,$B7979,-1)</f>
        <v/>
      </c>
      <c r="I7979" s="15">
        <f>IF($D7979=1,$C7979,-1)</f>
        <v/>
      </c>
    </row>
    <row r="7980">
      <c r="A7980" s="33" t="n">
        <v>45624.375</v>
      </c>
      <c r="B7980" s="15">
        <f>WEEKDAY($A7980,2)</f>
        <v/>
      </c>
      <c r="C7980" s="15">
        <f>HOUR($A7980)</f>
        <v/>
      </c>
      <c r="D7980" s="15">
        <f>IF(AND($A7980&gt;=Instellingen!$B$6,$A7980&lt;Instellingen!$B$7),1,0)</f>
        <v/>
      </c>
      <c r="E7980" s="15">
        <f>COUNTIF(tData[BezoekStart],"&lt;"&amp;($A7980+1/24))-COUNTIF(tData[BezoekEind],"&lt;="&amp;$A7980)</f>
        <v/>
      </c>
      <c r="F7980" s="15">
        <f>COUNTIF(tData[BezoekLangStart],"&lt;"&amp;($A7980+1/24))-COUNTIF(tData[BezoekLangEind],"&lt;="&amp;$A7980)</f>
        <v/>
      </c>
      <c r="G7980" s="15">
        <f>IF($D7980=1,$B7980*100+$C7980,-1)</f>
        <v/>
      </c>
      <c r="H7980" s="15">
        <f>IF($D7980=1,$B7980,-1)</f>
        <v/>
      </c>
      <c r="I7980" s="15">
        <f>IF($D7980=1,$C7980,-1)</f>
        <v/>
      </c>
    </row>
    <row r="7981">
      <c r="A7981" s="33" t="n">
        <v>45624.41666666666</v>
      </c>
      <c r="B7981" s="15">
        <f>WEEKDAY($A7981,2)</f>
        <v/>
      </c>
      <c r="C7981" s="15">
        <f>HOUR($A7981)</f>
        <v/>
      </c>
      <c r="D7981" s="15">
        <f>IF(AND($A7981&gt;=Instellingen!$B$6,$A7981&lt;Instellingen!$B$7),1,0)</f>
        <v/>
      </c>
      <c r="E7981" s="15">
        <f>COUNTIF(tData[BezoekStart],"&lt;"&amp;($A7981+1/24))-COUNTIF(tData[BezoekEind],"&lt;="&amp;$A7981)</f>
        <v/>
      </c>
      <c r="F7981" s="15">
        <f>COUNTIF(tData[BezoekLangStart],"&lt;"&amp;($A7981+1/24))-COUNTIF(tData[BezoekLangEind],"&lt;="&amp;$A7981)</f>
        <v/>
      </c>
      <c r="G7981" s="15">
        <f>IF($D7981=1,$B7981*100+$C7981,-1)</f>
        <v/>
      </c>
      <c r="H7981" s="15">
        <f>IF($D7981=1,$B7981,-1)</f>
        <v/>
      </c>
      <c r="I7981" s="15">
        <f>IF($D7981=1,$C7981,-1)</f>
        <v/>
      </c>
    </row>
    <row r="7982">
      <c r="A7982" s="33" t="n">
        <v>45624.45833333334</v>
      </c>
      <c r="B7982" s="15">
        <f>WEEKDAY($A7982,2)</f>
        <v/>
      </c>
      <c r="C7982" s="15">
        <f>HOUR($A7982)</f>
        <v/>
      </c>
      <c r="D7982" s="15">
        <f>IF(AND($A7982&gt;=Instellingen!$B$6,$A7982&lt;Instellingen!$B$7),1,0)</f>
        <v/>
      </c>
      <c r="E7982" s="15">
        <f>COUNTIF(tData[BezoekStart],"&lt;"&amp;($A7982+1/24))-COUNTIF(tData[BezoekEind],"&lt;="&amp;$A7982)</f>
        <v/>
      </c>
      <c r="F7982" s="15">
        <f>COUNTIF(tData[BezoekLangStart],"&lt;"&amp;($A7982+1/24))-COUNTIF(tData[BezoekLangEind],"&lt;="&amp;$A7982)</f>
        <v/>
      </c>
      <c r="G7982" s="15">
        <f>IF($D7982=1,$B7982*100+$C7982,-1)</f>
        <v/>
      </c>
      <c r="H7982" s="15">
        <f>IF($D7982=1,$B7982,-1)</f>
        <v/>
      </c>
      <c r="I7982" s="15">
        <f>IF($D7982=1,$C7982,-1)</f>
        <v/>
      </c>
    </row>
    <row r="7983">
      <c r="A7983" s="33" t="n">
        <v>45624.5</v>
      </c>
      <c r="B7983" s="15">
        <f>WEEKDAY($A7983,2)</f>
        <v/>
      </c>
      <c r="C7983" s="15">
        <f>HOUR($A7983)</f>
        <v/>
      </c>
      <c r="D7983" s="15">
        <f>IF(AND($A7983&gt;=Instellingen!$B$6,$A7983&lt;Instellingen!$B$7),1,0)</f>
        <v/>
      </c>
      <c r="E7983" s="15">
        <f>COUNTIF(tData[BezoekStart],"&lt;"&amp;($A7983+1/24))-COUNTIF(tData[BezoekEind],"&lt;="&amp;$A7983)</f>
        <v/>
      </c>
      <c r="F7983" s="15">
        <f>COUNTIF(tData[BezoekLangStart],"&lt;"&amp;($A7983+1/24))-COUNTIF(tData[BezoekLangEind],"&lt;="&amp;$A7983)</f>
        <v/>
      </c>
      <c r="G7983" s="15">
        <f>IF($D7983=1,$B7983*100+$C7983,-1)</f>
        <v/>
      </c>
      <c r="H7983" s="15">
        <f>IF($D7983=1,$B7983,-1)</f>
        <v/>
      </c>
      <c r="I7983" s="15">
        <f>IF($D7983=1,$C7983,-1)</f>
        <v/>
      </c>
    </row>
    <row r="7984">
      <c r="A7984" s="33" t="n">
        <v>45624.54166666666</v>
      </c>
      <c r="B7984" s="15">
        <f>WEEKDAY($A7984,2)</f>
        <v/>
      </c>
      <c r="C7984" s="15">
        <f>HOUR($A7984)</f>
        <v/>
      </c>
      <c r="D7984" s="15">
        <f>IF(AND($A7984&gt;=Instellingen!$B$6,$A7984&lt;Instellingen!$B$7),1,0)</f>
        <v/>
      </c>
      <c r="E7984" s="15">
        <f>COUNTIF(tData[BezoekStart],"&lt;"&amp;($A7984+1/24))-COUNTIF(tData[BezoekEind],"&lt;="&amp;$A7984)</f>
        <v/>
      </c>
      <c r="F7984" s="15">
        <f>COUNTIF(tData[BezoekLangStart],"&lt;"&amp;($A7984+1/24))-COUNTIF(tData[BezoekLangEind],"&lt;="&amp;$A7984)</f>
        <v/>
      </c>
      <c r="G7984" s="15">
        <f>IF($D7984=1,$B7984*100+$C7984,-1)</f>
        <v/>
      </c>
      <c r="H7984" s="15">
        <f>IF($D7984=1,$B7984,-1)</f>
        <v/>
      </c>
      <c r="I7984" s="15">
        <f>IF($D7984=1,$C7984,-1)</f>
        <v/>
      </c>
    </row>
    <row r="7985">
      <c r="A7985" s="33" t="n">
        <v>45624.58333333334</v>
      </c>
      <c r="B7985" s="15">
        <f>WEEKDAY($A7985,2)</f>
        <v/>
      </c>
      <c r="C7985" s="15">
        <f>HOUR($A7985)</f>
        <v/>
      </c>
      <c r="D7985" s="15">
        <f>IF(AND($A7985&gt;=Instellingen!$B$6,$A7985&lt;Instellingen!$B$7),1,0)</f>
        <v/>
      </c>
      <c r="E7985" s="15">
        <f>COUNTIF(tData[BezoekStart],"&lt;"&amp;($A7985+1/24))-COUNTIF(tData[BezoekEind],"&lt;="&amp;$A7985)</f>
        <v/>
      </c>
      <c r="F7985" s="15">
        <f>COUNTIF(tData[BezoekLangStart],"&lt;"&amp;($A7985+1/24))-COUNTIF(tData[BezoekLangEind],"&lt;="&amp;$A7985)</f>
        <v/>
      </c>
      <c r="G7985" s="15">
        <f>IF($D7985=1,$B7985*100+$C7985,-1)</f>
        <v/>
      </c>
      <c r="H7985" s="15">
        <f>IF($D7985=1,$B7985,-1)</f>
        <v/>
      </c>
      <c r="I7985" s="15">
        <f>IF($D7985=1,$C7985,-1)</f>
        <v/>
      </c>
    </row>
    <row r="7986">
      <c r="A7986" s="33" t="n">
        <v>45624.625</v>
      </c>
      <c r="B7986" s="15">
        <f>WEEKDAY($A7986,2)</f>
        <v/>
      </c>
      <c r="C7986" s="15">
        <f>HOUR($A7986)</f>
        <v/>
      </c>
      <c r="D7986" s="15">
        <f>IF(AND($A7986&gt;=Instellingen!$B$6,$A7986&lt;Instellingen!$B$7),1,0)</f>
        <v/>
      </c>
      <c r="E7986" s="15">
        <f>COUNTIF(tData[BezoekStart],"&lt;"&amp;($A7986+1/24))-COUNTIF(tData[BezoekEind],"&lt;="&amp;$A7986)</f>
        <v/>
      </c>
      <c r="F7986" s="15">
        <f>COUNTIF(tData[BezoekLangStart],"&lt;"&amp;($A7986+1/24))-COUNTIF(tData[BezoekLangEind],"&lt;="&amp;$A7986)</f>
        <v/>
      </c>
      <c r="G7986" s="15">
        <f>IF($D7986=1,$B7986*100+$C7986,-1)</f>
        <v/>
      </c>
      <c r="H7986" s="15">
        <f>IF($D7986=1,$B7986,-1)</f>
        <v/>
      </c>
      <c r="I7986" s="15">
        <f>IF($D7986=1,$C7986,-1)</f>
        <v/>
      </c>
    </row>
    <row r="7987">
      <c r="A7987" s="33" t="n">
        <v>45624.66666666666</v>
      </c>
      <c r="B7987" s="15">
        <f>WEEKDAY($A7987,2)</f>
        <v/>
      </c>
      <c r="C7987" s="15">
        <f>HOUR($A7987)</f>
        <v/>
      </c>
      <c r="D7987" s="15">
        <f>IF(AND($A7987&gt;=Instellingen!$B$6,$A7987&lt;Instellingen!$B$7),1,0)</f>
        <v/>
      </c>
      <c r="E7987" s="15">
        <f>COUNTIF(tData[BezoekStart],"&lt;"&amp;($A7987+1/24))-COUNTIF(tData[BezoekEind],"&lt;="&amp;$A7987)</f>
        <v/>
      </c>
      <c r="F7987" s="15">
        <f>COUNTIF(tData[BezoekLangStart],"&lt;"&amp;($A7987+1/24))-COUNTIF(tData[BezoekLangEind],"&lt;="&amp;$A7987)</f>
        <v/>
      </c>
      <c r="G7987" s="15">
        <f>IF($D7987=1,$B7987*100+$C7987,-1)</f>
        <v/>
      </c>
      <c r="H7987" s="15">
        <f>IF($D7987=1,$B7987,-1)</f>
        <v/>
      </c>
      <c r="I7987" s="15">
        <f>IF($D7987=1,$C7987,-1)</f>
        <v/>
      </c>
    </row>
    <row r="7988">
      <c r="A7988" s="33" t="n">
        <v>45624.70833333334</v>
      </c>
      <c r="B7988" s="15">
        <f>WEEKDAY($A7988,2)</f>
        <v/>
      </c>
      <c r="C7988" s="15">
        <f>HOUR($A7988)</f>
        <v/>
      </c>
      <c r="D7988" s="15">
        <f>IF(AND($A7988&gt;=Instellingen!$B$6,$A7988&lt;Instellingen!$B$7),1,0)</f>
        <v/>
      </c>
      <c r="E7988" s="15">
        <f>COUNTIF(tData[BezoekStart],"&lt;"&amp;($A7988+1/24))-COUNTIF(tData[BezoekEind],"&lt;="&amp;$A7988)</f>
        <v/>
      </c>
      <c r="F7988" s="15">
        <f>COUNTIF(tData[BezoekLangStart],"&lt;"&amp;($A7988+1/24))-COUNTIF(tData[BezoekLangEind],"&lt;="&amp;$A7988)</f>
        <v/>
      </c>
      <c r="G7988" s="15">
        <f>IF($D7988=1,$B7988*100+$C7988,-1)</f>
        <v/>
      </c>
      <c r="H7988" s="15">
        <f>IF($D7988=1,$B7988,-1)</f>
        <v/>
      </c>
      <c r="I7988" s="15">
        <f>IF($D7988=1,$C7988,-1)</f>
        <v/>
      </c>
    </row>
    <row r="7989">
      <c r="A7989" s="33" t="n">
        <v>45624.75</v>
      </c>
      <c r="B7989" s="15">
        <f>WEEKDAY($A7989,2)</f>
        <v/>
      </c>
      <c r="C7989" s="15">
        <f>HOUR($A7989)</f>
        <v/>
      </c>
      <c r="D7989" s="15">
        <f>IF(AND($A7989&gt;=Instellingen!$B$6,$A7989&lt;Instellingen!$B$7),1,0)</f>
        <v/>
      </c>
      <c r="E7989" s="15">
        <f>COUNTIF(tData[BezoekStart],"&lt;"&amp;($A7989+1/24))-COUNTIF(tData[BezoekEind],"&lt;="&amp;$A7989)</f>
        <v/>
      </c>
      <c r="F7989" s="15">
        <f>COUNTIF(tData[BezoekLangStart],"&lt;"&amp;($A7989+1/24))-COUNTIF(tData[BezoekLangEind],"&lt;="&amp;$A7989)</f>
        <v/>
      </c>
      <c r="G7989" s="15">
        <f>IF($D7989=1,$B7989*100+$C7989,-1)</f>
        <v/>
      </c>
      <c r="H7989" s="15">
        <f>IF($D7989=1,$B7989,-1)</f>
        <v/>
      </c>
      <c r="I7989" s="15">
        <f>IF($D7989=1,$C7989,-1)</f>
        <v/>
      </c>
    </row>
    <row r="7990">
      <c r="A7990" s="33" t="n">
        <v>45624.79166666666</v>
      </c>
      <c r="B7990" s="15">
        <f>WEEKDAY($A7990,2)</f>
        <v/>
      </c>
      <c r="C7990" s="15">
        <f>HOUR($A7990)</f>
        <v/>
      </c>
      <c r="D7990" s="15">
        <f>IF(AND($A7990&gt;=Instellingen!$B$6,$A7990&lt;Instellingen!$B$7),1,0)</f>
        <v/>
      </c>
      <c r="E7990" s="15">
        <f>COUNTIF(tData[BezoekStart],"&lt;"&amp;($A7990+1/24))-COUNTIF(tData[BezoekEind],"&lt;="&amp;$A7990)</f>
        <v/>
      </c>
      <c r="F7990" s="15">
        <f>COUNTIF(tData[BezoekLangStart],"&lt;"&amp;($A7990+1/24))-COUNTIF(tData[BezoekLangEind],"&lt;="&amp;$A7990)</f>
        <v/>
      </c>
      <c r="G7990" s="15">
        <f>IF($D7990=1,$B7990*100+$C7990,-1)</f>
        <v/>
      </c>
      <c r="H7990" s="15">
        <f>IF($D7990=1,$B7990,-1)</f>
        <v/>
      </c>
      <c r="I7990" s="15">
        <f>IF($D7990=1,$C7990,-1)</f>
        <v/>
      </c>
    </row>
    <row r="7991">
      <c r="A7991" s="33" t="n">
        <v>45624.83333333334</v>
      </c>
      <c r="B7991" s="15">
        <f>WEEKDAY($A7991,2)</f>
        <v/>
      </c>
      <c r="C7991" s="15">
        <f>HOUR($A7991)</f>
        <v/>
      </c>
      <c r="D7991" s="15">
        <f>IF(AND($A7991&gt;=Instellingen!$B$6,$A7991&lt;Instellingen!$B$7),1,0)</f>
        <v/>
      </c>
      <c r="E7991" s="15">
        <f>COUNTIF(tData[BezoekStart],"&lt;"&amp;($A7991+1/24))-COUNTIF(tData[BezoekEind],"&lt;="&amp;$A7991)</f>
        <v/>
      </c>
      <c r="F7991" s="15">
        <f>COUNTIF(tData[BezoekLangStart],"&lt;"&amp;($A7991+1/24))-COUNTIF(tData[BezoekLangEind],"&lt;="&amp;$A7991)</f>
        <v/>
      </c>
      <c r="G7991" s="15">
        <f>IF($D7991=1,$B7991*100+$C7991,-1)</f>
        <v/>
      </c>
      <c r="H7991" s="15">
        <f>IF($D7991=1,$B7991,-1)</f>
        <v/>
      </c>
      <c r="I7991" s="15">
        <f>IF($D7991=1,$C7991,-1)</f>
        <v/>
      </c>
    </row>
    <row r="7992">
      <c r="A7992" s="33" t="n">
        <v>45624.875</v>
      </c>
      <c r="B7992" s="15">
        <f>WEEKDAY($A7992,2)</f>
        <v/>
      </c>
      <c r="C7992" s="15">
        <f>HOUR($A7992)</f>
        <v/>
      </c>
      <c r="D7992" s="15">
        <f>IF(AND($A7992&gt;=Instellingen!$B$6,$A7992&lt;Instellingen!$B$7),1,0)</f>
        <v/>
      </c>
      <c r="E7992" s="15">
        <f>COUNTIF(tData[BezoekStart],"&lt;"&amp;($A7992+1/24))-COUNTIF(tData[BezoekEind],"&lt;="&amp;$A7992)</f>
        <v/>
      </c>
      <c r="F7992" s="15">
        <f>COUNTIF(tData[BezoekLangStart],"&lt;"&amp;($A7992+1/24))-COUNTIF(tData[BezoekLangEind],"&lt;="&amp;$A7992)</f>
        <v/>
      </c>
      <c r="G7992" s="15">
        <f>IF($D7992=1,$B7992*100+$C7992,-1)</f>
        <v/>
      </c>
      <c r="H7992" s="15">
        <f>IF($D7992=1,$B7992,-1)</f>
        <v/>
      </c>
      <c r="I7992" s="15">
        <f>IF($D7992=1,$C7992,-1)</f>
        <v/>
      </c>
    </row>
    <row r="7993">
      <c r="A7993" s="33" t="n">
        <v>45624.91666666666</v>
      </c>
      <c r="B7993" s="15">
        <f>WEEKDAY($A7993,2)</f>
        <v/>
      </c>
      <c r="C7993" s="15">
        <f>HOUR($A7993)</f>
        <v/>
      </c>
      <c r="D7993" s="15">
        <f>IF(AND($A7993&gt;=Instellingen!$B$6,$A7993&lt;Instellingen!$B$7),1,0)</f>
        <v/>
      </c>
      <c r="E7993" s="15">
        <f>COUNTIF(tData[BezoekStart],"&lt;"&amp;($A7993+1/24))-COUNTIF(tData[BezoekEind],"&lt;="&amp;$A7993)</f>
        <v/>
      </c>
      <c r="F7993" s="15">
        <f>COUNTIF(tData[BezoekLangStart],"&lt;"&amp;($A7993+1/24))-COUNTIF(tData[BezoekLangEind],"&lt;="&amp;$A7993)</f>
        <v/>
      </c>
      <c r="G7993" s="15">
        <f>IF($D7993=1,$B7993*100+$C7993,-1)</f>
        <v/>
      </c>
      <c r="H7993" s="15">
        <f>IF($D7993=1,$B7993,-1)</f>
        <v/>
      </c>
      <c r="I7993" s="15">
        <f>IF($D7993=1,$C7993,-1)</f>
        <v/>
      </c>
    </row>
    <row r="7994">
      <c r="A7994" s="33" t="n">
        <v>45624.95833333334</v>
      </c>
      <c r="B7994" s="15">
        <f>WEEKDAY($A7994,2)</f>
        <v/>
      </c>
      <c r="C7994" s="15">
        <f>HOUR($A7994)</f>
        <v/>
      </c>
      <c r="D7994" s="15">
        <f>IF(AND($A7994&gt;=Instellingen!$B$6,$A7994&lt;Instellingen!$B$7),1,0)</f>
        <v/>
      </c>
      <c r="E7994" s="15">
        <f>COUNTIF(tData[BezoekStart],"&lt;"&amp;($A7994+1/24))-COUNTIF(tData[BezoekEind],"&lt;="&amp;$A7994)</f>
        <v/>
      </c>
      <c r="F7994" s="15">
        <f>COUNTIF(tData[BezoekLangStart],"&lt;"&amp;($A7994+1/24))-COUNTIF(tData[BezoekLangEind],"&lt;="&amp;$A7994)</f>
        <v/>
      </c>
      <c r="G7994" s="15">
        <f>IF($D7994=1,$B7994*100+$C7994,-1)</f>
        <v/>
      </c>
      <c r="H7994" s="15">
        <f>IF($D7994=1,$B7994,-1)</f>
        <v/>
      </c>
      <c r="I7994" s="15">
        <f>IF($D7994=1,$C7994,-1)</f>
        <v/>
      </c>
    </row>
    <row r="7995">
      <c r="A7995" s="33" t="n">
        <v>45625</v>
      </c>
      <c r="B7995" s="15">
        <f>WEEKDAY($A7995,2)</f>
        <v/>
      </c>
      <c r="C7995" s="15">
        <f>HOUR($A7995)</f>
        <v/>
      </c>
      <c r="D7995" s="15">
        <f>IF(AND($A7995&gt;=Instellingen!$B$6,$A7995&lt;Instellingen!$B$7),1,0)</f>
        <v/>
      </c>
      <c r="E7995" s="15">
        <f>COUNTIF(tData[BezoekStart],"&lt;"&amp;($A7995+1/24))-COUNTIF(tData[BezoekEind],"&lt;="&amp;$A7995)</f>
        <v/>
      </c>
      <c r="F7995" s="15">
        <f>COUNTIF(tData[BezoekLangStart],"&lt;"&amp;($A7995+1/24))-COUNTIF(tData[BezoekLangEind],"&lt;="&amp;$A7995)</f>
        <v/>
      </c>
      <c r="G7995" s="15">
        <f>IF($D7995=1,$B7995*100+$C7995,-1)</f>
        <v/>
      </c>
      <c r="H7995" s="15">
        <f>IF($D7995=1,$B7995,-1)</f>
        <v/>
      </c>
      <c r="I7995" s="15">
        <f>IF($D7995=1,$C7995,-1)</f>
        <v/>
      </c>
    </row>
    <row r="7996">
      <c r="A7996" s="33" t="n">
        <v>45625.04166666666</v>
      </c>
      <c r="B7996" s="15">
        <f>WEEKDAY($A7996,2)</f>
        <v/>
      </c>
      <c r="C7996" s="15">
        <f>HOUR($A7996)</f>
        <v/>
      </c>
      <c r="D7996" s="15">
        <f>IF(AND($A7996&gt;=Instellingen!$B$6,$A7996&lt;Instellingen!$B$7),1,0)</f>
        <v/>
      </c>
      <c r="E7996" s="15">
        <f>COUNTIF(tData[BezoekStart],"&lt;"&amp;($A7996+1/24))-COUNTIF(tData[BezoekEind],"&lt;="&amp;$A7996)</f>
        <v/>
      </c>
      <c r="F7996" s="15">
        <f>COUNTIF(tData[BezoekLangStart],"&lt;"&amp;($A7996+1/24))-COUNTIF(tData[BezoekLangEind],"&lt;="&amp;$A7996)</f>
        <v/>
      </c>
      <c r="G7996" s="15">
        <f>IF($D7996=1,$B7996*100+$C7996,-1)</f>
        <v/>
      </c>
      <c r="H7996" s="15">
        <f>IF($D7996=1,$B7996,-1)</f>
        <v/>
      </c>
      <c r="I7996" s="15">
        <f>IF($D7996=1,$C7996,-1)</f>
        <v/>
      </c>
    </row>
    <row r="7997">
      <c r="A7997" s="33" t="n">
        <v>45625.08333333334</v>
      </c>
      <c r="B7997" s="15">
        <f>WEEKDAY($A7997,2)</f>
        <v/>
      </c>
      <c r="C7997" s="15">
        <f>HOUR($A7997)</f>
        <v/>
      </c>
      <c r="D7997" s="15">
        <f>IF(AND($A7997&gt;=Instellingen!$B$6,$A7997&lt;Instellingen!$B$7),1,0)</f>
        <v/>
      </c>
      <c r="E7997" s="15">
        <f>COUNTIF(tData[BezoekStart],"&lt;"&amp;($A7997+1/24))-COUNTIF(tData[BezoekEind],"&lt;="&amp;$A7997)</f>
        <v/>
      </c>
      <c r="F7997" s="15">
        <f>COUNTIF(tData[BezoekLangStart],"&lt;"&amp;($A7997+1/24))-COUNTIF(tData[BezoekLangEind],"&lt;="&amp;$A7997)</f>
        <v/>
      </c>
      <c r="G7997" s="15">
        <f>IF($D7997=1,$B7997*100+$C7997,-1)</f>
        <v/>
      </c>
      <c r="H7997" s="15">
        <f>IF($D7997=1,$B7997,-1)</f>
        <v/>
      </c>
      <c r="I7997" s="15">
        <f>IF($D7997=1,$C7997,-1)</f>
        <v/>
      </c>
    </row>
    <row r="7998">
      <c r="A7998" s="33" t="n">
        <v>45625.125</v>
      </c>
      <c r="B7998" s="15">
        <f>WEEKDAY($A7998,2)</f>
        <v/>
      </c>
      <c r="C7998" s="15">
        <f>HOUR($A7998)</f>
        <v/>
      </c>
      <c r="D7998" s="15">
        <f>IF(AND($A7998&gt;=Instellingen!$B$6,$A7998&lt;Instellingen!$B$7),1,0)</f>
        <v/>
      </c>
      <c r="E7998" s="15">
        <f>COUNTIF(tData[BezoekStart],"&lt;"&amp;($A7998+1/24))-COUNTIF(tData[BezoekEind],"&lt;="&amp;$A7998)</f>
        <v/>
      </c>
      <c r="F7998" s="15">
        <f>COUNTIF(tData[BezoekLangStart],"&lt;"&amp;($A7998+1/24))-COUNTIF(tData[BezoekLangEind],"&lt;="&amp;$A7998)</f>
        <v/>
      </c>
      <c r="G7998" s="15">
        <f>IF($D7998=1,$B7998*100+$C7998,-1)</f>
        <v/>
      </c>
      <c r="H7998" s="15">
        <f>IF($D7998=1,$B7998,-1)</f>
        <v/>
      </c>
      <c r="I7998" s="15">
        <f>IF($D7998=1,$C7998,-1)</f>
        <v/>
      </c>
    </row>
    <row r="7999">
      <c r="A7999" s="33" t="n">
        <v>45625.16666666666</v>
      </c>
      <c r="B7999" s="15">
        <f>WEEKDAY($A7999,2)</f>
        <v/>
      </c>
      <c r="C7999" s="15">
        <f>HOUR($A7999)</f>
        <v/>
      </c>
      <c r="D7999" s="15">
        <f>IF(AND($A7999&gt;=Instellingen!$B$6,$A7999&lt;Instellingen!$B$7),1,0)</f>
        <v/>
      </c>
      <c r="E7999" s="15">
        <f>COUNTIF(tData[BezoekStart],"&lt;"&amp;($A7999+1/24))-COUNTIF(tData[BezoekEind],"&lt;="&amp;$A7999)</f>
        <v/>
      </c>
      <c r="F7999" s="15">
        <f>COUNTIF(tData[BezoekLangStart],"&lt;"&amp;($A7999+1/24))-COUNTIF(tData[BezoekLangEind],"&lt;="&amp;$A7999)</f>
        <v/>
      </c>
      <c r="G7999" s="15">
        <f>IF($D7999=1,$B7999*100+$C7999,-1)</f>
        <v/>
      </c>
      <c r="H7999" s="15">
        <f>IF($D7999=1,$B7999,-1)</f>
        <v/>
      </c>
      <c r="I7999" s="15">
        <f>IF($D7999=1,$C7999,-1)</f>
        <v/>
      </c>
    </row>
    <row r="8000">
      <c r="A8000" s="33" t="n">
        <v>45625.20833333334</v>
      </c>
      <c r="B8000" s="15">
        <f>WEEKDAY($A8000,2)</f>
        <v/>
      </c>
      <c r="C8000" s="15">
        <f>HOUR($A8000)</f>
        <v/>
      </c>
      <c r="D8000" s="15">
        <f>IF(AND($A8000&gt;=Instellingen!$B$6,$A8000&lt;Instellingen!$B$7),1,0)</f>
        <v/>
      </c>
      <c r="E8000" s="15">
        <f>COUNTIF(tData[BezoekStart],"&lt;"&amp;($A8000+1/24))-COUNTIF(tData[BezoekEind],"&lt;="&amp;$A8000)</f>
        <v/>
      </c>
      <c r="F8000" s="15">
        <f>COUNTIF(tData[BezoekLangStart],"&lt;"&amp;($A8000+1/24))-COUNTIF(tData[BezoekLangEind],"&lt;="&amp;$A8000)</f>
        <v/>
      </c>
      <c r="G8000" s="15">
        <f>IF($D8000=1,$B8000*100+$C8000,-1)</f>
        <v/>
      </c>
      <c r="H8000" s="15">
        <f>IF($D8000=1,$B8000,-1)</f>
        <v/>
      </c>
      <c r="I8000" s="15">
        <f>IF($D8000=1,$C8000,-1)</f>
        <v/>
      </c>
    </row>
    <row r="8001">
      <c r="A8001" s="33" t="n">
        <v>45625.25</v>
      </c>
      <c r="B8001" s="15">
        <f>WEEKDAY($A8001,2)</f>
        <v/>
      </c>
      <c r="C8001" s="15">
        <f>HOUR($A8001)</f>
        <v/>
      </c>
      <c r="D8001" s="15">
        <f>IF(AND($A8001&gt;=Instellingen!$B$6,$A8001&lt;Instellingen!$B$7),1,0)</f>
        <v/>
      </c>
      <c r="E8001" s="15">
        <f>COUNTIF(tData[BezoekStart],"&lt;"&amp;($A8001+1/24))-COUNTIF(tData[BezoekEind],"&lt;="&amp;$A8001)</f>
        <v/>
      </c>
      <c r="F8001" s="15">
        <f>COUNTIF(tData[BezoekLangStart],"&lt;"&amp;($A8001+1/24))-COUNTIF(tData[BezoekLangEind],"&lt;="&amp;$A8001)</f>
        <v/>
      </c>
      <c r="G8001" s="15">
        <f>IF($D8001=1,$B8001*100+$C8001,-1)</f>
        <v/>
      </c>
      <c r="H8001" s="15">
        <f>IF($D8001=1,$B8001,-1)</f>
        <v/>
      </c>
      <c r="I8001" s="15">
        <f>IF($D8001=1,$C8001,-1)</f>
        <v/>
      </c>
    </row>
    <row r="8002">
      <c r="A8002" s="33" t="n">
        <v>45625.29166666666</v>
      </c>
      <c r="B8002" s="15">
        <f>WEEKDAY($A8002,2)</f>
        <v/>
      </c>
      <c r="C8002" s="15">
        <f>HOUR($A8002)</f>
        <v/>
      </c>
      <c r="D8002" s="15">
        <f>IF(AND($A8002&gt;=Instellingen!$B$6,$A8002&lt;Instellingen!$B$7),1,0)</f>
        <v/>
      </c>
      <c r="E8002" s="15">
        <f>COUNTIF(tData[BezoekStart],"&lt;"&amp;($A8002+1/24))-COUNTIF(tData[BezoekEind],"&lt;="&amp;$A8002)</f>
        <v/>
      </c>
      <c r="F8002" s="15">
        <f>COUNTIF(tData[BezoekLangStart],"&lt;"&amp;($A8002+1/24))-COUNTIF(tData[BezoekLangEind],"&lt;="&amp;$A8002)</f>
        <v/>
      </c>
      <c r="G8002" s="15">
        <f>IF($D8002=1,$B8002*100+$C8002,-1)</f>
        <v/>
      </c>
      <c r="H8002" s="15">
        <f>IF($D8002=1,$B8002,-1)</f>
        <v/>
      </c>
      <c r="I8002" s="15">
        <f>IF($D8002=1,$C8002,-1)</f>
        <v/>
      </c>
    </row>
    <row r="8003">
      <c r="A8003" s="33" t="n">
        <v>45625.33333333334</v>
      </c>
      <c r="B8003" s="15">
        <f>WEEKDAY($A8003,2)</f>
        <v/>
      </c>
      <c r="C8003" s="15">
        <f>HOUR($A8003)</f>
        <v/>
      </c>
      <c r="D8003" s="15">
        <f>IF(AND($A8003&gt;=Instellingen!$B$6,$A8003&lt;Instellingen!$B$7),1,0)</f>
        <v/>
      </c>
      <c r="E8003" s="15">
        <f>COUNTIF(tData[BezoekStart],"&lt;"&amp;($A8003+1/24))-COUNTIF(tData[BezoekEind],"&lt;="&amp;$A8003)</f>
        <v/>
      </c>
      <c r="F8003" s="15">
        <f>COUNTIF(tData[BezoekLangStart],"&lt;"&amp;($A8003+1/24))-COUNTIF(tData[BezoekLangEind],"&lt;="&amp;$A8003)</f>
        <v/>
      </c>
      <c r="G8003" s="15">
        <f>IF($D8003=1,$B8003*100+$C8003,-1)</f>
        <v/>
      </c>
      <c r="H8003" s="15">
        <f>IF($D8003=1,$B8003,-1)</f>
        <v/>
      </c>
      <c r="I8003" s="15">
        <f>IF($D8003=1,$C8003,-1)</f>
        <v/>
      </c>
    </row>
    <row r="8004">
      <c r="A8004" s="33" t="n">
        <v>45625.375</v>
      </c>
      <c r="B8004" s="15">
        <f>WEEKDAY($A8004,2)</f>
        <v/>
      </c>
      <c r="C8004" s="15">
        <f>HOUR($A8004)</f>
        <v/>
      </c>
      <c r="D8004" s="15">
        <f>IF(AND($A8004&gt;=Instellingen!$B$6,$A8004&lt;Instellingen!$B$7),1,0)</f>
        <v/>
      </c>
      <c r="E8004" s="15">
        <f>COUNTIF(tData[BezoekStart],"&lt;"&amp;($A8004+1/24))-COUNTIF(tData[BezoekEind],"&lt;="&amp;$A8004)</f>
        <v/>
      </c>
      <c r="F8004" s="15">
        <f>COUNTIF(tData[BezoekLangStart],"&lt;"&amp;($A8004+1/24))-COUNTIF(tData[BezoekLangEind],"&lt;="&amp;$A8004)</f>
        <v/>
      </c>
      <c r="G8004" s="15">
        <f>IF($D8004=1,$B8004*100+$C8004,-1)</f>
        <v/>
      </c>
      <c r="H8004" s="15">
        <f>IF($D8004=1,$B8004,-1)</f>
        <v/>
      </c>
      <c r="I8004" s="15">
        <f>IF($D8004=1,$C8004,-1)</f>
        <v/>
      </c>
    </row>
    <row r="8005">
      <c r="A8005" s="33" t="n">
        <v>45625.41666666666</v>
      </c>
      <c r="B8005" s="15">
        <f>WEEKDAY($A8005,2)</f>
        <v/>
      </c>
      <c r="C8005" s="15">
        <f>HOUR($A8005)</f>
        <v/>
      </c>
      <c r="D8005" s="15">
        <f>IF(AND($A8005&gt;=Instellingen!$B$6,$A8005&lt;Instellingen!$B$7),1,0)</f>
        <v/>
      </c>
      <c r="E8005" s="15">
        <f>COUNTIF(tData[BezoekStart],"&lt;"&amp;($A8005+1/24))-COUNTIF(tData[BezoekEind],"&lt;="&amp;$A8005)</f>
        <v/>
      </c>
      <c r="F8005" s="15">
        <f>COUNTIF(tData[BezoekLangStart],"&lt;"&amp;($A8005+1/24))-COUNTIF(tData[BezoekLangEind],"&lt;="&amp;$A8005)</f>
        <v/>
      </c>
      <c r="G8005" s="15">
        <f>IF($D8005=1,$B8005*100+$C8005,-1)</f>
        <v/>
      </c>
      <c r="H8005" s="15">
        <f>IF($D8005=1,$B8005,-1)</f>
        <v/>
      </c>
      <c r="I8005" s="15">
        <f>IF($D8005=1,$C8005,-1)</f>
        <v/>
      </c>
    </row>
    <row r="8006">
      <c r="A8006" s="33" t="n">
        <v>45625.45833333334</v>
      </c>
      <c r="B8006" s="15">
        <f>WEEKDAY($A8006,2)</f>
        <v/>
      </c>
      <c r="C8006" s="15">
        <f>HOUR($A8006)</f>
        <v/>
      </c>
      <c r="D8006" s="15">
        <f>IF(AND($A8006&gt;=Instellingen!$B$6,$A8006&lt;Instellingen!$B$7),1,0)</f>
        <v/>
      </c>
      <c r="E8006" s="15">
        <f>COUNTIF(tData[BezoekStart],"&lt;"&amp;($A8006+1/24))-COUNTIF(tData[BezoekEind],"&lt;="&amp;$A8006)</f>
        <v/>
      </c>
      <c r="F8006" s="15">
        <f>COUNTIF(tData[BezoekLangStart],"&lt;"&amp;($A8006+1/24))-COUNTIF(tData[BezoekLangEind],"&lt;="&amp;$A8006)</f>
        <v/>
      </c>
      <c r="G8006" s="15">
        <f>IF($D8006=1,$B8006*100+$C8006,-1)</f>
        <v/>
      </c>
      <c r="H8006" s="15">
        <f>IF($D8006=1,$B8006,-1)</f>
        <v/>
      </c>
      <c r="I8006" s="15">
        <f>IF($D8006=1,$C8006,-1)</f>
        <v/>
      </c>
    </row>
    <row r="8007">
      <c r="A8007" s="33" t="n">
        <v>45625.5</v>
      </c>
      <c r="B8007" s="15">
        <f>WEEKDAY($A8007,2)</f>
        <v/>
      </c>
      <c r="C8007" s="15">
        <f>HOUR($A8007)</f>
        <v/>
      </c>
      <c r="D8007" s="15">
        <f>IF(AND($A8007&gt;=Instellingen!$B$6,$A8007&lt;Instellingen!$B$7),1,0)</f>
        <v/>
      </c>
      <c r="E8007" s="15">
        <f>COUNTIF(tData[BezoekStart],"&lt;"&amp;($A8007+1/24))-COUNTIF(tData[BezoekEind],"&lt;="&amp;$A8007)</f>
        <v/>
      </c>
      <c r="F8007" s="15">
        <f>COUNTIF(tData[BezoekLangStart],"&lt;"&amp;($A8007+1/24))-COUNTIF(tData[BezoekLangEind],"&lt;="&amp;$A8007)</f>
        <v/>
      </c>
      <c r="G8007" s="15">
        <f>IF($D8007=1,$B8007*100+$C8007,-1)</f>
        <v/>
      </c>
      <c r="H8007" s="15">
        <f>IF($D8007=1,$B8007,-1)</f>
        <v/>
      </c>
      <c r="I8007" s="15">
        <f>IF($D8007=1,$C8007,-1)</f>
        <v/>
      </c>
    </row>
    <row r="8008">
      <c r="A8008" s="33" t="n">
        <v>45625.54166666666</v>
      </c>
      <c r="B8008" s="15">
        <f>WEEKDAY($A8008,2)</f>
        <v/>
      </c>
      <c r="C8008" s="15">
        <f>HOUR($A8008)</f>
        <v/>
      </c>
      <c r="D8008" s="15">
        <f>IF(AND($A8008&gt;=Instellingen!$B$6,$A8008&lt;Instellingen!$B$7),1,0)</f>
        <v/>
      </c>
      <c r="E8008" s="15">
        <f>COUNTIF(tData[BezoekStart],"&lt;"&amp;($A8008+1/24))-COUNTIF(tData[BezoekEind],"&lt;="&amp;$A8008)</f>
        <v/>
      </c>
      <c r="F8008" s="15">
        <f>COUNTIF(tData[BezoekLangStart],"&lt;"&amp;($A8008+1/24))-COUNTIF(tData[BezoekLangEind],"&lt;="&amp;$A8008)</f>
        <v/>
      </c>
      <c r="G8008" s="15">
        <f>IF($D8008=1,$B8008*100+$C8008,-1)</f>
        <v/>
      </c>
      <c r="H8008" s="15">
        <f>IF($D8008=1,$B8008,-1)</f>
        <v/>
      </c>
      <c r="I8008" s="15">
        <f>IF($D8008=1,$C8008,-1)</f>
        <v/>
      </c>
    </row>
    <row r="8009">
      <c r="A8009" s="33" t="n">
        <v>45625.58333333334</v>
      </c>
      <c r="B8009" s="15">
        <f>WEEKDAY($A8009,2)</f>
        <v/>
      </c>
      <c r="C8009" s="15">
        <f>HOUR($A8009)</f>
        <v/>
      </c>
      <c r="D8009" s="15">
        <f>IF(AND($A8009&gt;=Instellingen!$B$6,$A8009&lt;Instellingen!$B$7),1,0)</f>
        <v/>
      </c>
      <c r="E8009" s="15">
        <f>COUNTIF(tData[BezoekStart],"&lt;"&amp;($A8009+1/24))-COUNTIF(tData[BezoekEind],"&lt;="&amp;$A8009)</f>
        <v/>
      </c>
      <c r="F8009" s="15">
        <f>COUNTIF(tData[BezoekLangStart],"&lt;"&amp;($A8009+1/24))-COUNTIF(tData[BezoekLangEind],"&lt;="&amp;$A8009)</f>
        <v/>
      </c>
      <c r="G8009" s="15">
        <f>IF($D8009=1,$B8009*100+$C8009,-1)</f>
        <v/>
      </c>
      <c r="H8009" s="15">
        <f>IF($D8009=1,$B8009,-1)</f>
        <v/>
      </c>
      <c r="I8009" s="15">
        <f>IF($D8009=1,$C8009,-1)</f>
        <v/>
      </c>
    </row>
    <row r="8010">
      <c r="A8010" s="33" t="n">
        <v>45625.625</v>
      </c>
      <c r="B8010" s="15">
        <f>WEEKDAY($A8010,2)</f>
        <v/>
      </c>
      <c r="C8010" s="15">
        <f>HOUR($A8010)</f>
        <v/>
      </c>
      <c r="D8010" s="15">
        <f>IF(AND($A8010&gt;=Instellingen!$B$6,$A8010&lt;Instellingen!$B$7),1,0)</f>
        <v/>
      </c>
      <c r="E8010" s="15">
        <f>COUNTIF(tData[BezoekStart],"&lt;"&amp;($A8010+1/24))-COUNTIF(tData[BezoekEind],"&lt;="&amp;$A8010)</f>
        <v/>
      </c>
      <c r="F8010" s="15">
        <f>COUNTIF(tData[BezoekLangStart],"&lt;"&amp;($A8010+1/24))-COUNTIF(tData[BezoekLangEind],"&lt;="&amp;$A8010)</f>
        <v/>
      </c>
      <c r="G8010" s="15">
        <f>IF($D8010=1,$B8010*100+$C8010,-1)</f>
        <v/>
      </c>
      <c r="H8010" s="15">
        <f>IF($D8010=1,$B8010,-1)</f>
        <v/>
      </c>
      <c r="I8010" s="15">
        <f>IF($D8010=1,$C8010,-1)</f>
        <v/>
      </c>
    </row>
    <row r="8011">
      <c r="A8011" s="33" t="n">
        <v>45625.66666666666</v>
      </c>
      <c r="B8011" s="15">
        <f>WEEKDAY($A8011,2)</f>
        <v/>
      </c>
      <c r="C8011" s="15">
        <f>HOUR($A8011)</f>
        <v/>
      </c>
      <c r="D8011" s="15">
        <f>IF(AND($A8011&gt;=Instellingen!$B$6,$A8011&lt;Instellingen!$B$7),1,0)</f>
        <v/>
      </c>
      <c r="E8011" s="15">
        <f>COUNTIF(tData[BezoekStart],"&lt;"&amp;($A8011+1/24))-COUNTIF(tData[BezoekEind],"&lt;="&amp;$A8011)</f>
        <v/>
      </c>
      <c r="F8011" s="15">
        <f>COUNTIF(tData[BezoekLangStart],"&lt;"&amp;($A8011+1/24))-COUNTIF(tData[BezoekLangEind],"&lt;="&amp;$A8011)</f>
        <v/>
      </c>
      <c r="G8011" s="15">
        <f>IF($D8011=1,$B8011*100+$C8011,-1)</f>
        <v/>
      </c>
      <c r="H8011" s="15">
        <f>IF($D8011=1,$B8011,-1)</f>
        <v/>
      </c>
      <c r="I8011" s="15">
        <f>IF($D8011=1,$C8011,-1)</f>
        <v/>
      </c>
    </row>
    <row r="8012">
      <c r="A8012" s="33" t="n">
        <v>45625.70833333334</v>
      </c>
      <c r="B8012" s="15">
        <f>WEEKDAY($A8012,2)</f>
        <v/>
      </c>
      <c r="C8012" s="15">
        <f>HOUR($A8012)</f>
        <v/>
      </c>
      <c r="D8012" s="15">
        <f>IF(AND($A8012&gt;=Instellingen!$B$6,$A8012&lt;Instellingen!$B$7),1,0)</f>
        <v/>
      </c>
      <c r="E8012" s="15">
        <f>COUNTIF(tData[BezoekStart],"&lt;"&amp;($A8012+1/24))-COUNTIF(tData[BezoekEind],"&lt;="&amp;$A8012)</f>
        <v/>
      </c>
      <c r="F8012" s="15">
        <f>COUNTIF(tData[BezoekLangStart],"&lt;"&amp;($A8012+1/24))-COUNTIF(tData[BezoekLangEind],"&lt;="&amp;$A8012)</f>
        <v/>
      </c>
      <c r="G8012" s="15">
        <f>IF($D8012=1,$B8012*100+$C8012,-1)</f>
        <v/>
      </c>
      <c r="H8012" s="15">
        <f>IF($D8012=1,$B8012,-1)</f>
        <v/>
      </c>
      <c r="I8012" s="15">
        <f>IF($D8012=1,$C8012,-1)</f>
        <v/>
      </c>
    </row>
    <row r="8013">
      <c r="A8013" s="33" t="n">
        <v>45625.75</v>
      </c>
      <c r="B8013" s="15">
        <f>WEEKDAY($A8013,2)</f>
        <v/>
      </c>
      <c r="C8013" s="15">
        <f>HOUR($A8013)</f>
        <v/>
      </c>
      <c r="D8013" s="15">
        <f>IF(AND($A8013&gt;=Instellingen!$B$6,$A8013&lt;Instellingen!$B$7),1,0)</f>
        <v/>
      </c>
      <c r="E8013" s="15">
        <f>COUNTIF(tData[BezoekStart],"&lt;"&amp;($A8013+1/24))-COUNTIF(tData[BezoekEind],"&lt;="&amp;$A8013)</f>
        <v/>
      </c>
      <c r="F8013" s="15">
        <f>COUNTIF(tData[BezoekLangStart],"&lt;"&amp;($A8013+1/24))-COUNTIF(tData[BezoekLangEind],"&lt;="&amp;$A8013)</f>
        <v/>
      </c>
      <c r="G8013" s="15">
        <f>IF($D8013=1,$B8013*100+$C8013,-1)</f>
        <v/>
      </c>
      <c r="H8013" s="15">
        <f>IF($D8013=1,$B8013,-1)</f>
        <v/>
      </c>
      <c r="I8013" s="15">
        <f>IF($D8013=1,$C8013,-1)</f>
        <v/>
      </c>
    </row>
    <row r="8014">
      <c r="A8014" s="33" t="n">
        <v>45625.79166666666</v>
      </c>
      <c r="B8014" s="15">
        <f>WEEKDAY($A8014,2)</f>
        <v/>
      </c>
      <c r="C8014" s="15">
        <f>HOUR($A8014)</f>
        <v/>
      </c>
      <c r="D8014" s="15">
        <f>IF(AND($A8014&gt;=Instellingen!$B$6,$A8014&lt;Instellingen!$B$7),1,0)</f>
        <v/>
      </c>
      <c r="E8014" s="15">
        <f>COUNTIF(tData[BezoekStart],"&lt;"&amp;($A8014+1/24))-COUNTIF(tData[BezoekEind],"&lt;="&amp;$A8014)</f>
        <v/>
      </c>
      <c r="F8014" s="15">
        <f>COUNTIF(tData[BezoekLangStart],"&lt;"&amp;($A8014+1/24))-COUNTIF(tData[BezoekLangEind],"&lt;="&amp;$A8014)</f>
        <v/>
      </c>
      <c r="G8014" s="15">
        <f>IF($D8014=1,$B8014*100+$C8014,-1)</f>
        <v/>
      </c>
      <c r="H8014" s="15">
        <f>IF($D8014=1,$B8014,-1)</f>
        <v/>
      </c>
      <c r="I8014" s="15">
        <f>IF($D8014=1,$C8014,-1)</f>
        <v/>
      </c>
    </row>
    <row r="8015">
      <c r="A8015" s="33" t="n">
        <v>45625.83333333334</v>
      </c>
      <c r="B8015" s="15">
        <f>WEEKDAY($A8015,2)</f>
        <v/>
      </c>
      <c r="C8015" s="15">
        <f>HOUR($A8015)</f>
        <v/>
      </c>
      <c r="D8015" s="15">
        <f>IF(AND($A8015&gt;=Instellingen!$B$6,$A8015&lt;Instellingen!$B$7),1,0)</f>
        <v/>
      </c>
      <c r="E8015" s="15">
        <f>COUNTIF(tData[BezoekStart],"&lt;"&amp;($A8015+1/24))-COUNTIF(tData[BezoekEind],"&lt;="&amp;$A8015)</f>
        <v/>
      </c>
      <c r="F8015" s="15">
        <f>COUNTIF(tData[BezoekLangStart],"&lt;"&amp;($A8015+1/24))-COUNTIF(tData[BezoekLangEind],"&lt;="&amp;$A8015)</f>
        <v/>
      </c>
      <c r="G8015" s="15">
        <f>IF($D8015=1,$B8015*100+$C8015,-1)</f>
        <v/>
      </c>
      <c r="H8015" s="15">
        <f>IF($D8015=1,$B8015,-1)</f>
        <v/>
      </c>
      <c r="I8015" s="15">
        <f>IF($D8015=1,$C8015,-1)</f>
        <v/>
      </c>
    </row>
    <row r="8016">
      <c r="A8016" s="33" t="n">
        <v>45625.875</v>
      </c>
      <c r="B8016" s="15">
        <f>WEEKDAY($A8016,2)</f>
        <v/>
      </c>
      <c r="C8016" s="15">
        <f>HOUR($A8016)</f>
        <v/>
      </c>
      <c r="D8016" s="15">
        <f>IF(AND($A8016&gt;=Instellingen!$B$6,$A8016&lt;Instellingen!$B$7),1,0)</f>
        <v/>
      </c>
      <c r="E8016" s="15">
        <f>COUNTIF(tData[BezoekStart],"&lt;"&amp;($A8016+1/24))-COUNTIF(tData[BezoekEind],"&lt;="&amp;$A8016)</f>
        <v/>
      </c>
      <c r="F8016" s="15">
        <f>COUNTIF(tData[BezoekLangStart],"&lt;"&amp;($A8016+1/24))-COUNTIF(tData[BezoekLangEind],"&lt;="&amp;$A8016)</f>
        <v/>
      </c>
      <c r="G8016" s="15">
        <f>IF($D8016=1,$B8016*100+$C8016,-1)</f>
        <v/>
      </c>
      <c r="H8016" s="15">
        <f>IF($D8016=1,$B8016,-1)</f>
        <v/>
      </c>
      <c r="I8016" s="15">
        <f>IF($D8016=1,$C8016,-1)</f>
        <v/>
      </c>
    </row>
    <row r="8017">
      <c r="A8017" s="33" t="n">
        <v>45625.91666666666</v>
      </c>
      <c r="B8017" s="15">
        <f>WEEKDAY($A8017,2)</f>
        <v/>
      </c>
      <c r="C8017" s="15">
        <f>HOUR($A8017)</f>
        <v/>
      </c>
      <c r="D8017" s="15">
        <f>IF(AND($A8017&gt;=Instellingen!$B$6,$A8017&lt;Instellingen!$B$7),1,0)</f>
        <v/>
      </c>
      <c r="E8017" s="15">
        <f>COUNTIF(tData[BezoekStart],"&lt;"&amp;($A8017+1/24))-COUNTIF(tData[BezoekEind],"&lt;="&amp;$A8017)</f>
        <v/>
      </c>
      <c r="F8017" s="15">
        <f>COUNTIF(tData[BezoekLangStart],"&lt;"&amp;($A8017+1/24))-COUNTIF(tData[BezoekLangEind],"&lt;="&amp;$A8017)</f>
        <v/>
      </c>
      <c r="G8017" s="15">
        <f>IF($D8017=1,$B8017*100+$C8017,-1)</f>
        <v/>
      </c>
      <c r="H8017" s="15">
        <f>IF($D8017=1,$B8017,-1)</f>
        <v/>
      </c>
      <c r="I8017" s="15">
        <f>IF($D8017=1,$C8017,-1)</f>
        <v/>
      </c>
    </row>
    <row r="8018">
      <c r="A8018" s="33" t="n">
        <v>45625.95833333334</v>
      </c>
      <c r="B8018" s="15">
        <f>WEEKDAY($A8018,2)</f>
        <v/>
      </c>
      <c r="C8018" s="15">
        <f>HOUR($A8018)</f>
        <v/>
      </c>
      <c r="D8018" s="15">
        <f>IF(AND($A8018&gt;=Instellingen!$B$6,$A8018&lt;Instellingen!$B$7),1,0)</f>
        <v/>
      </c>
      <c r="E8018" s="15">
        <f>COUNTIF(tData[BezoekStart],"&lt;"&amp;($A8018+1/24))-COUNTIF(tData[BezoekEind],"&lt;="&amp;$A8018)</f>
        <v/>
      </c>
      <c r="F8018" s="15">
        <f>COUNTIF(tData[BezoekLangStart],"&lt;"&amp;($A8018+1/24))-COUNTIF(tData[BezoekLangEind],"&lt;="&amp;$A8018)</f>
        <v/>
      </c>
      <c r="G8018" s="15">
        <f>IF($D8018=1,$B8018*100+$C8018,-1)</f>
        <v/>
      </c>
      <c r="H8018" s="15">
        <f>IF($D8018=1,$B8018,-1)</f>
        <v/>
      </c>
      <c r="I8018" s="15">
        <f>IF($D8018=1,$C8018,-1)</f>
        <v/>
      </c>
    </row>
    <row r="8019">
      <c r="A8019" s="33" t="n">
        <v>45626</v>
      </c>
      <c r="B8019" s="15">
        <f>WEEKDAY($A8019,2)</f>
        <v/>
      </c>
      <c r="C8019" s="15">
        <f>HOUR($A8019)</f>
        <v/>
      </c>
      <c r="D8019" s="15">
        <f>IF(AND($A8019&gt;=Instellingen!$B$6,$A8019&lt;Instellingen!$B$7),1,0)</f>
        <v/>
      </c>
      <c r="E8019" s="15">
        <f>COUNTIF(tData[BezoekStart],"&lt;"&amp;($A8019+1/24))-COUNTIF(tData[BezoekEind],"&lt;="&amp;$A8019)</f>
        <v/>
      </c>
      <c r="F8019" s="15">
        <f>COUNTIF(tData[BezoekLangStart],"&lt;"&amp;($A8019+1/24))-COUNTIF(tData[BezoekLangEind],"&lt;="&amp;$A8019)</f>
        <v/>
      </c>
      <c r="G8019" s="15">
        <f>IF($D8019=1,$B8019*100+$C8019,-1)</f>
        <v/>
      </c>
      <c r="H8019" s="15">
        <f>IF($D8019=1,$B8019,-1)</f>
        <v/>
      </c>
      <c r="I8019" s="15">
        <f>IF($D8019=1,$C8019,-1)</f>
        <v/>
      </c>
    </row>
    <row r="8020">
      <c r="A8020" s="33" t="n">
        <v>45626.04166666666</v>
      </c>
      <c r="B8020" s="15">
        <f>WEEKDAY($A8020,2)</f>
        <v/>
      </c>
      <c r="C8020" s="15">
        <f>HOUR($A8020)</f>
        <v/>
      </c>
      <c r="D8020" s="15">
        <f>IF(AND($A8020&gt;=Instellingen!$B$6,$A8020&lt;Instellingen!$B$7),1,0)</f>
        <v/>
      </c>
      <c r="E8020" s="15">
        <f>COUNTIF(tData[BezoekStart],"&lt;"&amp;($A8020+1/24))-COUNTIF(tData[BezoekEind],"&lt;="&amp;$A8020)</f>
        <v/>
      </c>
      <c r="F8020" s="15">
        <f>COUNTIF(tData[BezoekLangStart],"&lt;"&amp;($A8020+1/24))-COUNTIF(tData[BezoekLangEind],"&lt;="&amp;$A8020)</f>
        <v/>
      </c>
      <c r="G8020" s="15">
        <f>IF($D8020=1,$B8020*100+$C8020,-1)</f>
        <v/>
      </c>
      <c r="H8020" s="15">
        <f>IF($D8020=1,$B8020,-1)</f>
        <v/>
      </c>
      <c r="I8020" s="15">
        <f>IF($D8020=1,$C8020,-1)</f>
        <v/>
      </c>
    </row>
    <row r="8021">
      <c r="A8021" s="33" t="n">
        <v>45626.08333333334</v>
      </c>
      <c r="B8021" s="15">
        <f>WEEKDAY($A8021,2)</f>
        <v/>
      </c>
      <c r="C8021" s="15">
        <f>HOUR($A8021)</f>
        <v/>
      </c>
      <c r="D8021" s="15">
        <f>IF(AND($A8021&gt;=Instellingen!$B$6,$A8021&lt;Instellingen!$B$7),1,0)</f>
        <v/>
      </c>
      <c r="E8021" s="15">
        <f>COUNTIF(tData[BezoekStart],"&lt;"&amp;($A8021+1/24))-COUNTIF(tData[BezoekEind],"&lt;="&amp;$A8021)</f>
        <v/>
      </c>
      <c r="F8021" s="15">
        <f>COUNTIF(tData[BezoekLangStart],"&lt;"&amp;($A8021+1/24))-COUNTIF(tData[BezoekLangEind],"&lt;="&amp;$A8021)</f>
        <v/>
      </c>
      <c r="G8021" s="15">
        <f>IF($D8021=1,$B8021*100+$C8021,-1)</f>
        <v/>
      </c>
      <c r="H8021" s="15">
        <f>IF($D8021=1,$B8021,-1)</f>
        <v/>
      </c>
      <c r="I8021" s="15">
        <f>IF($D8021=1,$C8021,-1)</f>
        <v/>
      </c>
    </row>
    <row r="8022">
      <c r="A8022" s="33" t="n">
        <v>45626.125</v>
      </c>
      <c r="B8022" s="15">
        <f>WEEKDAY($A8022,2)</f>
        <v/>
      </c>
      <c r="C8022" s="15">
        <f>HOUR($A8022)</f>
        <v/>
      </c>
      <c r="D8022" s="15">
        <f>IF(AND($A8022&gt;=Instellingen!$B$6,$A8022&lt;Instellingen!$B$7),1,0)</f>
        <v/>
      </c>
      <c r="E8022" s="15">
        <f>COUNTIF(tData[BezoekStart],"&lt;"&amp;($A8022+1/24))-COUNTIF(tData[BezoekEind],"&lt;="&amp;$A8022)</f>
        <v/>
      </c>
      <c r="F8022" s="15">
        <f>COUNTIF(tData[BezoekLangStart],"&lt;"&amp;($A8022+1/24))-COUNTIF(tData[BezoekLangEind],"&lt;="&amp;$A8022)</f>
        <v/>
      </c>
      <c r="G8022" s="15">
        <f>IF($D8022=1,$B8022*100+$C8022,-1)</f>
        <v/>
      </c>
      <c r="H8022" s="15">
        <f>IF($D8022=1,$B8022,-1)</f>
        <v/>
      </c>
      <c r="I8022" s="15">
        <f>IF($D8022=1,$C8022,-1)</f>
        <v/>
      </c>
    </row>
    <row r="8023">
      <c r="A8023" s="33" t="n">
        <v>45626.16666666666</v>
      </c>
      <c r="B8023" s="15">
        <f>WEEKDAY($A8023,2)</f>
        <v/>
      </c>
      <c r="C8023" s="15">
        <f>HOUR($A8023)</f>
        <v/>
      </c>
      <c r="D8023" s="15">
        <f>IF(AND($A8023&gt;=Instellingen!$B$6,$A8023&lt;Instellingen!$B$7),1,0)</f>
        <v/>
      </c>
      <c r="E8023" s="15">
        <f>COUNTIF(tData[BezoekStart],"&lt;"&amp;($A8023+1/24))-COUNTIF(tData[BezoekEind],"&lt;="&amp;$A8023)</f>
        <v/>
      </c>
      <c r="F8023" s="15">
        <f>COUNTIF(tData[BezoekLangStart],"&lt;"&amp;($A8023+1/24))-COUNTIF(tData[BezoekLangEind],"&lt;="&amp;$A8023)</f>
        <v/>
      </c>
      <c r="G8023" s="15">
        <f>IF($D8023=1,$B8023*100+$C8023,-1)</f>
        <v/>
      </c>
      <c r="H8023" s="15">
        <f>IF($D8023=1,$B8023,-1)</f>
        <v/>
      </c>
      <c r="I8023" s="15">
        <f>IF($D8023=1,$C8023,-1)</f>
        <v/>
      </c>
    </row>
    <row r="8024">
      <c r="A8024" s="33" t="n">
        <v>45626.20833333334</v>
      </c>
      <c r="B8024" s="15">
        <f>WEEKDAY($A8024,2)</f>
        <v/>
      </c>
      <c r="C8024" s="15">
        <f>HOUR($A8024)</f>
        <v/>
      </c>
      <c r="D8024" s="15">
        <f>IF(AND($A8024&gt;=Instellingen!$B$6,$A8024&lt;Instellingen!$B$7),1,0)</f>
        <v/>
      </c>
      <c r="E8024" s="15">
        <f>COUNTIF(tData[BezoekStart],"&lt;"&amp;($A8024+1/24))-COUNTIF(tData[BezoekEind],"&lt;="&amp;$A8024)</f>
        <v/>
      </c>
      <c r="F8024" s="15">
        <f>COUNTIF(tData[BezoekLangStart],"&lt;"&amp;($A8024+1/24))-COUNTIF(tData[BezoekLangEind],"&lt;="&amp;$A8024)</f>
        <v/>
      </c>
      <c r="G8024" s="15">
        <f>IF($D8024=1,$B8024*100+$C8024,-1)</f>
        <v/>
      </c>
      <c r="H8024" s="15">
        <f>IF($D8024=1,$B8024,-1)</f>
        <v/>
      </c>
      <c r="I8024" s="15">
        <f>IF($D8024=1,$C8024,-1)</f>
        <v/>
      </c>
    </row>
    <row r="8025">
      <c r="A8025" s="33" t="n">
        <v>45626.25</v>
      </c>
      <c r="B8025" s="15">
        <f>WEEKDAY($A8025,2)</f>
        <v/>
      </c>
      <c r="C8025" s="15">
        <f>HOUR($A8025)</f>
        <v/>
      </c>
      <c r="D8025" s="15">
        <f>IF(AND($A8025&gt;=Instellingen!$B$6,$A8025&lt;Instellingen!$B$7),1,0)</f>
        <v/>
      </c>
      <c r="E8025" s="15">
        <f>COUNTIF(tData[BezoekStart],"&lt;"&amp;($A8025+1/24))-COUNTIF(tData[BezoekEind],"&lt;="&amp;$A8025)</f>
        <v/>
      </c>
      <c r="F8025" s="15">
        <f>COUNTIF(tData[BezoekLangStart],"&lt;"&amp;($A8025+1/24))-COUNTIF(tData[BezoekLangEind],"&lt;="&amp;$A8025)</f>
        <v/>
      </c>
      <c r="G8025" s="15">
        <f>IF($D8025=1,$B8025*100+$C8025,-1)</f>
        <v/>
      </c>
      <c r="H8025" s="15">
        <f>IF($D8025=1,$B8025,-1)</f>
        <v/>
      </c>
      <c r="I8025" s="15">
        <f>IF($D8025=1,$C8025,-1)</f>
        <v/>
      </c>
    </row>
    <row r="8026">
      <c r="A8026" s="33" t="n">
        <v>45626.29166666666</v>
      </c>
      <c r="B8026" s="15">
        <f>WEEKDAY($A8026,2)</f>
        <v/>
      </c>
      <c r="C8026" s="15">
        <f>HOUR($A8026)</f>
        <v/>
      </c>
      <c r="D8026" s="15">
        <f>IF(AND($A8026&gt;=Instellingen!$B$6,$A8026&lt;Instellingen!$B$7),1,0)</f>
        <v/>
      </c>
      <c r="E8026" s="15">
        <f>COUNTIF(tData[BezoekStart],"&lt;"&amp;($A8026+1/24))-COUNTIF(tData[BezoekEind],"&lt;="&amp;$A8026)</f>
        <v/>
      </c>
      <c r="F8026" s="15">
        <f>COUNTIF(tData[BezoekLangStart],"&lt;"&amp;($A8026+1/24))-COUNTIF(tData[BezoekLangEind],"&lt;="&amp;$A8026)</f>
        <v/>
      </c>
      <c r="G8026" s="15">
        <f>IF($D8026=1,$B8026*100+$C8026,-1)</f>
        <v/>
      </c>
      <c r="H8026" s="15">
        <f>IF($D8026=1,$B8026,-1)</f>
        <v/>
      </c>
      <c r="I8026" s="15">
        <f>IF($D8026=1,$C8026,-1)</f>
        <v/>
      </c>
    </row>
    <row r="8027">
      <c r="A8027" s="33" t="n">
        <v>45626.33333333334</v>
      </c>
      <c r="B8027" s="15">
        <f>WEEKDAY($A8027,2)</f>
        <v/>
      </c>
      <c r="C8027" s="15">
        <f>HOUR($A8027)</f>
        <v/>
      </c>
      <c r="D8027" s="15">
        <f>IF(AND($A8027&gt;=Instellingen!$B$6,$A8027&lt;Instellingen!$B$7),1,0)</f>
        <v/>
      </c>
      <c r="E8027" s="15">
        <f>COUNTIF(tData[BezoekStart],"&lt;"&amp;($A8027+1/24))-COUNTIF(tData[BezoekEind],"&lt;="&amp;$A8027)</f>
        <v/>
      </c>
      <c r="F8027" s="15">
        <f>COUNTIF(tData[BezoekLangStart],"&lt;"&amp;($A8027+1/24))-COUNTIF(tData[BezoekLangEind],"&lt;="&amp;$A8027)</f>
        <v/>
      </c>
      <c r="G8027" s="15">
        <f>IF($D8027=1,$B8027*100+$C8027,-1)</f>
        <v/>
      </c>
      <c r="H8027" s="15">
        <f>IF($D8027=1,$B8027,-1)</f>
        <v/>
      </c>
      <c r="I8027" s="15">
        <f>IF($D8027=1,$C8027,-1)</f>
        <v/>
      </c>
    </row>
    <row r="8028">
      <c r="A8028" s="33" t="n">
        <v>45626.375</v>
      </c>
      <c r="B8028" s="15">
        <f>WEEKDAY($A8028,2)</f>
        <v/>
      </c>
      <c r="C8028" s="15">
        <f>HOUR($A8028)</f>
        <v/>
      </c>
      <c r="D8028" s="15">
        <f>IF(AND($A8028&gt;=Instellingen!$B$6,$A8028&lt;Instellingen!$B$7),1,0)</f>
        <v/>
      </c>
      <c r="E8028" s="15">
        <f>COUNTIF(tData[BezoekStart],"&lt;"&amp;($A8028+1/24))-COUNTIF(tData[BezoekEind],"&lt;="&amp;$A8028)</f>
        <v/>
      </c>
      <c r="F8028" s="15">
        <f>COUNTIF(tData[BezoekLangStart],"&lt;"&amp;($A8028+1/24))-COUNTIF(tData[BezoekLangEind],"&lt;="&amp;$A8028)</f>
        <v/>
      </c>
      <c r="G8028" s="15">
        <f>IF($D8028=1,$B8028*100+$C8028,-1)</f>
        <v/>
      </c>
      <c r="H8028" s="15">
        <f>IF($D8028=1,$B8028,-1)</f>
        <v/>
      </c>
      <c r="I8028" s="15">
        <f>IF($D8028=1,$C8028,-1)</f>
        <v/>
      </c>
    </row>
    <row r="8029">
      <c r="A8029" s="33" t="n">
        <v>45626.41666666666</v>
      </c>
      <c r="B8029" s="15">
        <f>WEEKDAY($A8029,2)</f>
        <v/>
      </c>
      <c r="C8029" s="15">
        <f>HOUR($A8029)</f>
        <v/>
      </c>
      <c r="D8029" s="15">
        <f>IF(AND($A8029&gt;=Instellingen!$B$6,$A8029&lt;Instellingen!$B$7),1,0)</f>
        <v/>
      </c>
      <c r="E8029" s="15">
        <f>COUNTIF(tData[BezoekStart],"&lt;"&amp;($A8029+1/24))-COUNTIF(tData[BezoekEind],"&lt;="&amp;$A8029)</f>
        <v/>
      </c>
      <c r="F8029" s="15">
        <f>COUNTIF(tData[BezoekLangStart],"&lt;"&amp;($A8029+1/24))-COUNTIF(tData[BezoekLangEind],"&lt;="&amp;$A8029)</f>
        <v/>
      </c>
      <c r="G8029" s="15">
        <f>IF($D8029=1,$B8029*100+$C8029,-1)</f>
        <v/>
      </c>
      <c r="H8029" s="15">
        <f>IF($D8029=1,$B8029,-1)</f>
        <v/>
      </c>
      <c r="I8029" s="15">
        <f>IF($D8029=1,$C8029,-1)</f>
        <v/>
      </c>
    </row>
    <row r="8030">
      <c r="A8030" s="33" t="n">
        <v>45626.45833333334</v>
      </c>
      <c r="B8030" s="15">
        <f>WEEKDAY($A8030,2)</f>
        <v/>
      </c>
      <c r="C8030" s="15">
        <f>HOUR($A8030)</f>
        <v/>
      </c>
      <c r="D8030" s="15">
        <f>IF(AND($A8030&gt;=Instellingen!$B$6,$A8030&lt;Instellingen!$B$7),1,0)</f>
        <v/>
      </c>
      <c r="E8030" s="15">
        <f>COUNTIF(tData[BezoekStart],"&lt;"&amp;($A8030+1/24))-COUNTIF(tData[BezoekEind],"&lt;="&amp;$A8030)</f>
        <v/>
      </c>
      <c r="F8030" s="15">
        <f>COUNTIF(tData[BezoekLangStart],"&lt;"&amp;($A8030+1/24))-COUNTIF(tData[BezoekLangEind],"&lt;="&amp;$A8030)</f>
        <v/>
      </c>
      <c r="G8030" s="15">
        <f>IF($D8030=1,$B8030*100+$C8030,-1)</f>
        <v/>
      </c>
      <c r="H8030" s="15">
        <f>IF($D8030=1,$B8030,-1)</f>
        <v/>
      </c>
      <c r="I8030" s="15">
        <f>IF($D8030=1,$C8030,-1)</f>
        <v/>
      </c>
    </row>
    <row r="8031">
      <c r="A8031" s="33" t="n">
        <v>45626.5</v>
      </c>
      <c r="B8031" s="15">
        <f>WEEKDAY($A8031,2)</f>
        <v/>
      </c>
      <c r="C8031" s="15">
        <f>HOUR($A8031)</f>
        <v/>
      </c>
      <c r="D8031" s="15">
        <f>IF(AND($A8031&gt;=Instellingen!$B$6,$A8031&lt;Instellingen!$B$7),1,0)</f>
        <v/>
      </c>
      <c r="E8031" s="15">
        <f>COUNTIF(tData[BezoekStart],"&lt;"&amp;($A8031+1/24))-COUNTIF(tData[BezoekEind],"&lt;="&amp;$A8031)</f>
        <v/>
      </c>
      <c r="F8031" s="15">
        <f>COUNTIF(tData[BezoekLangStart],"&lt;"&amp;($A8031+1/24))-COUNTIF(tData[BezoekLangEind],"&lt;="&amp;$A8031)</f>
        <v/>
      </c>
      <c r="G8031" s="15">
        <f>IF($D8031=1,$B8031*100+$C8031,-1)</f>
        <v/>
      </c>
      <c r="H8031" s="15">
        <f>IF($D8031=1,$B8031,-1)</f>
        <v/>
      </c>
      <c r="I8031" s="15">
        <f>IF($D8031=1,$C8031,-1)</f>
        <v/>
      </c>
    </row>
    <row r="8032">
      <c r="A8032" s="33" t="n">
        <v>45626.54166666666</v>
      </c>
      <c r="B8032" s="15">
        <f>WEEKDAY($A8032,2)</f>
        <v/>
      </c>
      <c r="C8032" s="15">
        <f>HOUR($A8032)</f>
        <v/>
      </c>
      <c r="D8032" s="15">
        <f>IF(AND($A8032&gt;=Instellingen!$B$6,$A8032&lt;Instellingen!$B$7),1,0)</f>
        <v/>
      </c>
      <c r="E8032" s="15">
        <f>COUNTIF(tData[BezoekStart],"&lt;"&amp;($A8032+1/24))-COUNTIF(tData[BezoekEind],"&lt;="&amp;$A8032)</f>
        <v/>
      </c>
      <c r="F8032" s="15">
        <f>COUNTIF(tData[BezoekLangStart],"&lt;"&amp;($A8032+1/24))-COUNTIF(tData[BezoekLangEind],"&lt;="&amp;$A8032)</f>
        <v/>
      </c>
      <c r="G8032" s="15">
        <f>IF($D8032=1,$B8032*100+$C8032,-1)</f>
        <v/>
      </c>
      <c r="H8032" s="15">
        <f>IF($D8032=1,$B8032,-1)</f>
        <v/>
      </c>
      <c r="I8032" s="15">
        <f>IF($D8032=1,$C8032,-1)</f>
        <v/>
      </c>
    </row>
    <row r="8033">
      <c r="A8033" s="33" t="n">
        <v>45626.58333333334</v>
      </c>
      <c r="B8033" s="15">
        <f>WEEKDAY($A8033,2)</f>
        <v/>
      </c>
      <c r="C8033" s="15">
        <f>HOUR($A8033)</f>
        <v/>
      </c>
      <c r="D8033" s="15">
        <f>IF(AND($A8033&gt;=Instellingen!$B$6,$A8033&lt;Instellingen!$B$7),1,0)</f>
        <v/>
      </c>
      <c r="E8033" s="15">
        <f>COUNTIF(tData[BezoekStart],"&lt;"&amp;($A8033+1/24))-COUNTIF(tData[BezoekEind],"&lt;="&amp;$A8033)</f>
        <v/>
      </c>
      <c r="F8033" s="15">
        <f>COUNTIF(tData[BezoekLangStart],"&lt;"&amp;($A8033+1/24))-COUNTIF(tData[BezoekLangEind],"&lt;="&amp;$A8033)</f>
        <v/>
      </c>
      <c r="G8033" s="15">
        <f>IF($D8033=1,$B8033*100+$C8033,-1)</f>
        <v/>
      </c>
      <c r="H8033" s="15">
        <f>IF($D8033=1,$B8033,-1)</f>
        <v/>
      </c>
      <c r="I8033" s="15">
        <f>IF($D8033=1,$C8033,-1)</f>
        <v/>
      </c>
    </row>
    <row r="8034">
      <c r="A8034" s="33" t="n">
        <v>45626.625</v>
      </c>
      <c r="B8034" s="15">
        <f>WEEKDAY($A8034,2)</f>
        <v/>
      </c>
      <c r="C8034" s="15">
        <f>HOUR($A8034)</f>
        <v/>
      </c>
      <c r="D8034" s="15">
        <f>IF(AND($A8034&gt;=Instellingen!$B$6,$A8034&lt;Instellingen!$B$7),1,0)</f>
        <v/>
      </c>
      <c r="E8034" s="15">
        <f>COUNTIF(tData[BezoekStart],"&lt;"&amp;($A8034+1/24))-COUNTIF(tData[BezoekEind],"&lt;="&amp;$A8034)</f>
        <v/>
      </c>
      <c r="F8034" s="15">
        <f>COUNTIF(tData[BezoekLangStart],"&lt;"&amp;($A8034+1/24))-COUNTIF(tData[BezoekLangEind],"&lt;="&amp;$A8034)</f>
        <v/>
      </c>
      <c r="G8034" s="15">
        <f>IF($D8034=1,$B8034*100+$C8034,-1)</f>
        <v/>
      </c>
      <c r="H8034" s="15">
        <f>IF($D8034=1,$B8034,-1)</f>
        <v/>
      </c>
      <c r="I8034" s="15">
        <f>IF($D8034=1,$C8034,-1)</f>
        <v/>
      </c>
    </row>
    <row r="8035">
      <c r="A8035" s="33" t="n">
        <v>45626.66666666666</v>
      </c>
      <c r="B8035" s="15">
        <f>WEEKDAY($A8035,2)</f>
        <v/>
      </c>
      <c r="C8035" s="15">
        <f>HOUR($A8035)</f>
        <v/>
      </c>
      <c r="D8035" s="15">
        <f>IF(AND($A8035&gt;=Instellingen!$B$6,$A8035&lt;Instellingen!$B$7),1,0)</f>
        <v/>
      </c>
      <c r="E8035" s="15">
        <f>COUNTIF(tData[BezoekStart],"&lt;"&amp;($A8035+1/24))-COUNTIF(tData[BezoekEind],"&lt;="&amp;$A8035)</f>
        <v/>
      </c>
      <c r="F8035" s="15">
        <f>COUNTIF(tData[BezoekLangStart],"&lt;"&amp;($A8035+1/24))-COUNTIF(tData[BezoekLangEind],"&lt;="&amp;$A8035)</f>
        <v/>
      </c>
      <c r="G8035" s="15">
        <f>IF($D8035=1,$B8035*100+$C8035,-1)</f>
        <v/>
      </c>
      <c r="H8035" s="15">
        <f>IF($D8035=1,$B8035,-1)</f>
        <v/>
      </c>
      <c r="I8035" s="15">
        <f>IF($D8035=1,$C8035,-1)</f>
        <v/>
      </c>
    </row>
    <row r="8036">
      <c r="A8036" s="33" t="n">
        <v>45626.70833333334</v>
      </c>
      <c r="B8036" s="15">
        <f>WEEKDAY($A8036,2)</f>
        <v/>
      </c>
      <c r="C8036" s="15">
        <f>HOUR($A8036)</f>
        <v/>
      </c>
      <c r="D8036" s="15">
        <f>IF(AND($A8036&gt;=Instellingen!$B$6,$A8036&lt;Instellingen!$B$7),1,0)</f>
        <v/>
      </c>
      <c r="E8036" s="15">
        <f>COUNTIF(tData[BezoekStart],"&lt;"&amp;($A8036+1/24))-COUNTIF(tData[BezoekEind],"&lt;="&amp;$A8036)</f>
        <v/>
      </c>
      <c r="F8036" s="15">
        <f>COUNTIF(tData[BezoekLangStart],"&lt;"&amp;($A8036+1/24))-COUNTIF(tData[BezoekLangEind],"&lt;="&amp;$A8036)</f>
        <v/>
      </c>
      <c r="G8036" s="15">
        <f>IF($D8036=1,$B8036*100+$C8036,-1)</f>
        <v/>
      </c>
      <c r="H8036" s="15">
        <f>IF($D8036=1,$B8036,-1)</f>
        <v/>
      </c>
      <c r="I8036" s="15">
        <f>IF($D8036=1,$C8036,-1)</f>
        <v/>
      </c>
    </row>
    <row r="8037">
      <c r="A8037" s="33" t="n">
        <v>45626.75</v>
      </c>
      <c r="B8037" s="15">
        <f>WEEKDAY($A8037,2)</f>
        <v/>
      </c>
      <c r="C8037" s="15">
        <f>HOUR($A8037)</f>
        <v/>
      </c>
      <c r="D8037" s="15">
        <f>IF(AND($A8037&gt;=Instellingen!$B$6,$A8037&lt;Instellingen!$B$7),1,0)</f>
        <v/>
      </c>
      <c r="E8037" s="15">
        <f>COUNTIF(tData[BezoekStart],"&lt;"&amp;($A8037+1/24))-COUNTIF(tData[BezoekEind],"&lt;="&amp;$A8037)</f>
        <v/>
      </c>
      <c r="F8037" s="15">
        <f>COUNTIF(tData[BezoekLangStart],"&lt;"&amp;($A8037+1/24))-COUNTIF(tData[BezoekLangEind],"&lt;="&amp;$A8037)</f>
        <v/>
      </c>
      <c r="G8037" s="15">
        <f>IF($D8037=1,$B8037*100+$C8037,-1)</f>
        <v/>
      </c>
      <c r="H8037" s="15">
        <f>IF($D8037=1,$B8037,-1)</f>
        <v/>
      </c>
      <c r="I8037" s="15">
        <f>IF($D8037=1,$C8037,-1)</f>
        <v/>
      </c>
    </row>
    <row r="8038">
      <c r="A8038" s="33" t="n">
        <v>45626.79166666666</v>
      </c>
      <c r="B8038" s="15">
        <f>WEEKDAY($A8038,2)</f>
        <v/>
      </c>
      <c r="C8038" s="15">
        <f>HOUR($A8038)</f>
        <v/>
      </c>
      <c r="D8038" s="15">
        <f>IF(AND($A8038&gt;=Instellingen!$B$6,$A8038&lt;Instellingen!$B$7),1,0)</f>
        <v/>
      </c>
      <c r="E8038" s="15">
        <f>COUNTIF(tData[BezoekStart],"&lt;"&amp;($A8038+1/24))-COUNTIF(tData[BezoekEind],"&lt;="&amp;$A8038)</f>
        <v/>
      </c>
      <c r="F8038" s="15">
        <f>COUNTIF(tData[BezoekLangStart],"&lt;"&amp;($A8038+1/24))-COUNTIF(tData[BezoekLangEind],"&lt;="&amp;$A8038)</f>
        <v/>
      </c>
      <c r="G8038" s="15">
        <f>IF($D8038=1,$B8038*100+$C8038,-1)</f>
        <v/>
      </c>
      <c r="H8038" s="15">
        <f>IF($D8038=1,$B8038,-1)</f>
        <v/>
      </c>
      <c r="I8038" s="15">
        <f>IF($D8038=1,$C8038,-1)</f>
        <v/>
      </c>
    </row>
    <row r="8039">
      <c r="A8039" s="33" t="n">
        <v>45626.83333333334</v>
      </c>
      <c r="B8039" s="15">
        <f>WEEKDAY($A8039,2)</f>
        <v/>
      </c>
      <c r="C8039" s="15">
        <f>HOUR($A8039)</f>
        <v/>
      </c>
      <c r="D8039" s="15">
        <f>IF(AND($A8039&gt;=Instellingen!$B$6,$A8039&lt;Instellingen!$B$7),1,0)</f>
        <v/>
      </c>
      <c r="E8039" s="15">
        <f>COUNTIF(tData[BezoekStart],"&lt;"&amp;($A8039+1/24))-COUNTIF(tData[BezoekEind],"&lt;="&amp;$A8039)</f>
        <v/>
      </c>
      <c r="F8039" s="15">
        <f>COUNTIF(tData[BezoekLangStart],"&lt;"&amp;($A8039+1/24))-COUNTIF(tData[BezoekLangEind],"&lt;="&amp;$A8039)</f>
        <v/>
      </c>
      <c r="G8039" s="15">
        <f>IF($D8039=1,$B8039*100+$C8039,-1)</f>
        <v/>
      </c>
      <c r="H8039" s="15">
        <f>IF($D8039=1,$B8039,-1)</f>
        <v/>
      </c>
      <c r="I8039" s="15">
        <f>IF($D8039=1,$C8039,-1)</f>
        <v/>
      </c>
    </row>
    <row r="8040">
      <c r="A8040" s="33" t="n">
        <v>45626.875</v>
      </c>
      <c r="B8040" s="15">
        <f>WEEKDAY($A8040,2)</f>
        <v/>
      </c>
      <c r="C8040" s="15">
        <f>HOUR($A8040)</f>
        <v/>
      </c>
      <c r="D8040" s="15">
        <f>IF(AND($A8040&gt;=Instellingen!$B$6,$A8040&lt;Instellingen!$B$7),1,0)</f>
        <v/>
      </c>
      <c r="E8040" s="15">
        <f>COUNTIF(tData[BezoekStart],"&lt;"&amp;($A8040+1/24))-COUNTIF(tData[BezoekEind],"&lt;="&amp;$A8040)</f>
        <v/>
      </c>
      <c r="F8040" s="15">
        <f>COUNTIF(tData[BezoekLangStart],"&lt;"&amp;($A8040+1/24))-COUNTIF(tData[BezoekLangEind],"&lt;="&amp;$A8040)</f>
        <v/>
      </c>
      <c r="G8040" s="15">
        <f>IF($D8040=1,$B8040*100+$C8040,-1)</f>
        <v/>
      </c>
      <c r="H8040" s="15">
        <f>IF($D8040=1,$B8040,-1)</f>
        <v/>
      </c>
      <c r="I8040" s="15">
        <f>IF($D8040=1,$C8040,-1)</f>
        <v/>
      </c>
    </row>
    <row r="8041">
      <c r="A8041" s="33" t="n">
        <v>45626.91666666666</v>
      </c>
      <c r="B8041" s="15">
        <f>WEEKDAY($A8041,2)</f>
        <v/>
      </c>
      <c r="C8041" s="15">
        <f>HOUR($A8041)</f>
        <v/>
      </c>
      <c r="D8041" s="15">
        <f>IF(AND($A8041&gt;=Instellingen!$B$6,$A8041&lt;Instellingen!$B$7),1,0)</f>
        <v/>
      </c>
      <c r="E8041" s="15">
        <f>COUNTIF(tData[BezoekStart],"&lt;"&amp;($A8041+1/24))-COUNTIF(tData[BezoekEind],"&lt;="&amp;$A8041)</f>
        <v/>
      </c>
      <c r="F8041" s="15">
        <f>COUNTIF(tData[BezoekLangStart],"&lt;"&amp;($A8041+1/24))-COUNTIF(tData[BezoekLangEind],"&lt;="&amp;$A8041)</f>
        <v/>
      </c>
      <c r="G8041" s="15">
        <f>IF($D8041=1,$B8041*100+$C8041,-1)</f>
        <v/>
      </c>
      <c r="H8041" s="15">
        <f>IF($D8041=1,$B8041,-1)</f>
        <v/>
      </c>
      <c r="I8041" s="15">
        <f>IF($D8041=1,$C8041,-1)</f>
        <v/>
      </c>
    </row>
    <row r="8042">
      <c r="A8042" s="33" t="n">
        <v>45626.95833333334</v>
      </c>
      <c r="B8042" s="15">
        <f>WEEKDAY($A8042,2)</f>
        <v/>
      </c>
      <c r="C8042" s="15">
        <f>HOUR($A8042)</f>
        <v/>
      </c>
      <c r="D8042" s="15">
        <f>IF(AND($A8042&gt;=Instellingen!$B$6,$A8042&lt;Instellingen!$B$7),1,0)</f>
        <v/>
      </c>
      <c r="E8042" s="15">
        <f>COUNTIF(tData[BezoekStart],"&lt;"&amp;($A8042+1/24))-COUNTIF(tData[BezoekEind],"&lt;="&amp;$A8042)</f>
        <v/>
      </c>
      <c r="F8042" s="15">
        <f>COUNTIF(tData[BezoekLangStart],"&lt;"&amp;($A8042+1/24))-COUNTIF(tData[BezoekLangEind],"&lt;="&amp;$A8042)</f>
        <v/>
      </c>
      <c r="G8042" s="15">
        <f>IF($D8042=1,$B8042*100+$C8042,-1)</f>
        <v/>
      </c>
      <c r="H8042" s="15">
        <f>IF($D8042=1,$B8042,-1)</f>
        <v/>
      </c>
      <c r="I8042" s="15">
        <f>IF($D8042=1,$C8042,-1)</f>
        <v/>
      </c>
    </row>
    <row r="8043">
      <c r="A8043" s="33" t="n">
        <v>45627</v>
      </c>
      <c r="B8043" s="15">
        <f>WEEKDAY($A8043,2)</f>
        <v/>
      </c>
      <c r="C8043" s="15">
        <f>HOUR($A8043)</f>
        <v/>
      </c>
      <c r="D8043" s="15">
        <f>IF(AND($A8043&gt;=Instellingen!$B$6,$A8043&lt;Instellingen!$B$7),1,0)</f>
        <v/>
      </c>
      <c r="E8043" s="15">
        <f>COUNTIF(tData[BezoekStart],"&lt;"&amp;($A8043+1/24))-COUNTIF(tData[BezoekEind],"&lt;="&amp;$A8043)</f>
        <v/>
      </c>
      <c r="F8043" s="15">
        <f>COUNTIF(tData[BezoekLangStart],"&lt;"&amp;($A8043+1/24))-COUNTIF(tData[BezoekLangEind],"&lt;="&amp;$A8043)</f>
        <v/>
      </c>
      <c r="G8043" s="15">
        <f>IF($D8043=1,$B8043*100+$C8043,-1)</f>
        <v/>
      </c>
      <c r="H8043" s="15">
        <f>IF($D8043=1,$B8043,-1)</f>
        <v/>
      </c>
      <c r="I8043" s="15">
        <f>IF($D8043=1,$C8043,-1)</f>
        <v/>
      </c>
    </row>
    <row r="8044">
      <c r="A8044" s="33" t="n">
        <v>45627.04166666666</v>
      </c>
      <c r="B8044" s="15">
        <f>WEEKDAY($A8044,2)</f>
        <v/>
      </c>
      <c r="C8044" s="15">
        <f>HOUR($A8044)</f>
        <v/>
      </c>
      <c r="D8044" s="15">
        <f>IF(AND($A8044&gt;=Instellingen!$B$6,$A8044&lt;Instellingen!$B$7),1,0)</f>
        <v/>
      </c>
      <c r="E8044" s="15">
        <f>COUNTIF(tData[BezoekStart],"&lt;"&amp;($A8044+1/24))-COUNTIF(tData[BezoekEind],"&lt;="&amp;$A8044)</f>
        <v/>
      </c>
      <c r="F8044" s="15">
        <f>COUNTIF(tData[BezoekLangStart],"&lt;"&amp;($A8044+1/24))-COUNTIF(tData[BezoekLangEind],"&lt;="&amp;$A8044)</f>
        <v/>
      </c>
      <c r="G8044" s="15">
        <f>IF($D8044=1,$B8044*100+$C8044,-1)</f>
        <v/>
      </c>
      <c r="H8044" s="15">
        <f>IF($D8044=1,$B8044,-1)</f>
        <v/>
      </c>
      <c r="I8044" s="15">
        <f>IF($D8044=1,$C8044,-1)</f>
        <v/>
      </c>
    </row>
    <row r="8045">
      <c r="A8045" s="33" t="n">
        <v>45627.08333333334</v>
      </c>
      <c r="B8045" s="15">
        <f>WEEKDAY($A8045,2)</f>
        <v/>
      </c>
      <c r="C8045" s="15">
        <f>HOUR($A8045)</f>
        <v/>
      </c>
      <c r="D8045" s="15">
        <f>IF(AND($A8045&gt;=Instellingen!$B$6,$A8045&lt;Instellingen!$B$7),1,0)</f>
        <v/>
      </c>
      <c r="E8045" s="15">
        <f>COUNTIF(tData[BezoekStart],"&lt;"&amp;($A8045+1/24))-COUNTIF(tData[BezoekEind],"&lt;="&amp;$A8045)</f>
        <v/>
      </c>
      <c r="F8045" s="15">
        <f>COUNTIF(tData[BezoekLangStart],"&lt;"&amp;($A8045+1/24))-COUNTIF(tData[BezoekLangEind],"&lt;="&amp;$A8045)</f>
        <v/>
      </c>
      <c r="G8045" s="15">
        <f>IF($D8045=1,$B8045*100+$C8045,-1)</f>
        <v/>
      </c>
      <c r="H8045" s="15">
        <f>IF($D8045=1,$B8045,-1)</f>
        <v/>
      </c>
      <c r="I8045" s="15">
        <f>IF($D8045=1,$C8045,-1)</f>
        <v/>
      </c>
    </row>
    <row r="8046">
      <c r="A8046" s="33" t="n">
        <v>45627.125</v>
      </c>
      <c r="B8046" s="15">
        <f>WEEKDAY($A8046,2)</f>
        <v/>
      </c>
      <c r="C8046" s="15">
        <f>HOUR($A8046)</f>
        <v/>
      </c>
      <c r="D8046" s="15">
        <f>IF(AND($A8046&gt;=Instellingen!$B$6,$A8046&lt;Instellingen!$B$7),1,0)</f>
        <v/>
      </c>
      <c r="E8046" s="15">
        <f>COUNTIF(tData[BezoekStart],"&lt;"&amp;($A8046+1/24))-COUNTIF(tData[BezoekEind],"&lt;="&amp;$A8046)</f>
        <v/>
      </c>
      <c r="F8046" s="15">
        <f>COUNTIF(tData[BezoekLangStart],"&lt;"&amp;($A8046+1/24))-COUNTIF(tData[BezoekLangEind],"&lt;="&amp;$A8046)</f>
        <v/>
      </c>
      <c r="G8046" s="15">
        <f>IF($D8046=1,$B8046*100+$C8046,-1)</f>
        <v/>
      </c>
      <c r="H8046" s="15">
        <f>IF($D8046=1,$B8046,-1)</f>
        <v/>
      </c>
      <c r="I8046" s="15">
        <f>IF($D8046=1,$C8046,-1)</f>
        <v/>
      </c>
    </row>
    <row r="8047">
      <c r="A8047" s="33" t="n">
        <v>45627.16666666666</v>
      </c>
      <c r="B8047" s="15">
        <f>WEEKDAY($A8047,2)</f>
        <v/>
      </c>
      <c r="C8047" s="15">
        <f>HOUR($A8047)</f>
        <v/>
      </c>
      <c r="D8047" s="15">
        <f>IF(AND($A8047&gt;=Instellingen!$B$6,$A8047&lt;Instellingen!$B$7),1,0)</f>
        <v/>
      </c>
      <c r="E8047" s="15">
        <f>COUNTIF(tData[BezoekStart],"&lt;"&amp;($A8047+1/24))-COUNTIF(tData[BezoekEind],"&lt;="&amp;$A8047)</f>
        <v/>
      </c>
      <c r="F8047" s="15">
        <f>COUNTIF(tData[BezoekLangStart],"&lt;"&amp;($A8047+1/24))-COUNTIF(tData[BezoekLangEind],"&lt;="&amp;$A8047)</f>
        <v/>
      </c>
      <c r="G8047" s="15">
        <f>IF($D8047=1,$B8047*100+$C8047,-1)</f>
        <v/>
      </c>
      <c r="H8047" s="15">
        <f>IF($D8047=1,$B8047,-1)</f>
        <v/>
      </c>
      <c r="I8047" s="15">
        <f>IF($D8047=1,$C8047,-1)</f>
        <v/>
      </c>
    </row>
    <row r="8048">
      <c r="A8048" s="33" t="n">
        <v>45627.20833333334</v>
      </c>
      <c r="B8048" s="15">
        <f>WEEKDAY($A8048,2)</f>
        <v/>
      </c>
      <c r="C8048" s="15">
        <f>HOUR($A8048)</f>
        <v/>
      </c>
      <c r="D8048" s="15">
        <f>IF(AND($A8048&gt;=Instellingen!$B$6,$A8048&lt;Instellingen!$B$7),1,0)</f>
        <v/>
      </c>
      <c r="E8048" s="15">
        <f>COUNTIF(tData[BezoekStart],"&lt;"&amp;($A8048+1/24))-COUNTIF(tData[BezoekEind],"&lt;="&amp;$A8048)</f>
        <v/>
      </c>
      <c r="F8048" s="15">
        <f>COUNTIF(tData[BezoekLangStart],"&lt;"&amp;($A8048+1/24))-COUNTIF(tData[BezoekLangEind],"&lt;="&amp;$A8048)</f>
        <v/>
      </c>
      <c r="G8048" s="15">
        <f>IF($D8048=1,$B8048*100+$C8048,-1)</f>
        <v/>
      </c>
      <c r="H8048" s="15">
        <f>IF($D8048=1,$B8048,-1)</f>
        <v/>
      </c>
      <c r="I8048" s="15">
        <f>IF($D8048=1,$C8048,-1)</f>
        <v/>
      </c>
    </row>
    <row r="8049">
      <c r="A8049" s="33" t="n">
        <v>45627.25</v>
      </c>
      <c r="B8049" s="15">
        <f>WEEKDAY($A8049,2)</f>
        <v/>
      </c>
      <c r="C8049" s="15">
        <f>HOUR($A8049)</f>
        <v/>
      </c>
      <c r="D8049" s="15">
        <f>IF(AND($A8049&gt;=Instellingen!$B$6,$A8049&lt;Instellingen!$B$7),1,0)</f>
        <v/>
      </c>
      <c r="E8049" s="15">
        <f>COUNTIF(tData[BezoekStart],"&lt;"&amp;($A8049+1/24))-COUNTIF(tData[BezoekEind],"&lt;="&amp;$A8049)</f>
        <v/>
      </c>
      <c r="F8049" s="15">
        <f>COUNTIF(tData[BezoekLangStart],"&lt;"&amp;($A8049+1/24))-COUNTIF(tData[BezoekLangEind],"&lt;="&amp;$A8049)</f>
        <v/>
      </c>
      <c r="G8049" s="15">
        <f>IF($D8049=1,$B8049*100+$C8049,-1)</f>
        <v/>
      </c>
      <c r="H8049" s="15">
        <f>IF($D8049=1,$B8049,-1)</f>
        <v/>
      </c>
      <c r="I8049" s="15">
        <f>IF($D8049=1,$C8049,-1)</f>
        <v/>
      </c>
    </row>
    <row r="8050">
      <c r="A8050" s="33" t="n">
        <v>45627.29166666666</v>
      </c>
      <c r="B8050" s="15">
        <f>WEEKDAY($A8050,2)</f>
        <v/>
      </c>
      <c r="C8050" s="15">
        <f>HOUR($A8050)</f>
        <v/>
      </c>
      <c r="D8050" s="15">
        <f>IF(AND($A8050&gt;=Instellingen!$B$6,$A8050&lt;Instellingen!$B$7),1,0)</f>
        <v/>
      </c>
      <c r="E8050" s="15">
        <f>COUNTIF(tData[BezoekStart],"&lt;"&amp;($A8050+1/24))-COUNTIF(tData[BezoekEind],"&lt;="&amp;$A8050)</f>
        <v/>
      </c>
      <c r="F8050" s="15">
        <f>COUNTIF(tData[BezoekLangStart],"&lt;"&amp;($A8050+1/24))-COUNTIF(tData[BezoekLangEind],"&lt;="&amp;$A8050)</f>
        <v/>
      </c>
      <c r="G8050" s="15">
        <f>IF($D8050=1,$B8050*100+$C8050,-1)</f>
        <v/>
      </c>
      <c r="H8050" s="15">
        <f>IF($D8050=1,$B8050,-1)</f>
        <v/>
      </c>
      <c r="I8050" s="15">
        <f>IF($D8050=1,$C8050,-1)</f>
        <v/>
      </c>
    </row>
    <row r="8051">
      <c r="A8051" s="33" t="n">
        <v>45627.33333333334</v>
      </c>
      <c r="B8051" s="15">
        <f>WEEKDAY($A8051,2)</f>
        <v/>
      </c>
      <c r="C8051" s="15">
        <f>HOUR($A8051)</f>
        <v/>
      </c>
      <c r="D8051" s="15">
        <f>IF(AND($A8051&gt;=Instellingen!$B$6,$A8051&lt;Instellingen!$B$7),1,0)</f>
        <v/>
      </c>
      <c r="E8051" s="15">
        <f>COUNTIF(tData[BezoekStart],"&lt;"&amp;($A8051+1/24))-COUNTIF(tData[BezoekEind],"&lt;="&amp;$A8051)</f>
        <v/>
      </c>
      <c r="F8051" s="15">
        <f>COUNTIF(tData[BezoekLangStart],"&lt;"&amp;($A8051+1/24))-COUNTIF(tData[BezoekLangEind],"&lt;="&amp;$A8051)</f>
        <v/>
      </c>
      <c r="G8051" s="15">
        <f>IF($D8051=1,$B8051*100+$C8051,-1)</f>
        <v/>
      </c>
      <c r="H8051" s="15">
        <f>IF($D8051=1,$B8051,-1)</f>
        <v/>
      </c>
      <c r="I8051" s="15">
        <f>IF($D8051=1,$C8051,-1)</f>
        <v/>
      </c>
    </row>
    <row r="8052">
      <c r="A8052" s="33" t="n">
        <v>45627.375</v>
      </c>
      <c r="B8052" s="15">
        <f>WEEKDAY($A8052,2)</f>
        <v/>
      </c>
      <c r="C8052" s="15">
        <f>HOUR($A8052)</f>
        <v/>
      </c>
      <c r="D8052" s="15">
        <f>IF(AND($A8052&gt;=Instellingen!$B$6,$A8052&lt;Instellingen!$B$7),1,0)</f>
        <v/>
      </c>
      <c r="E8052" s="15">
        <f>COUNTIF(tData[BezoekStart],"&lt;"&amp;($A8052+1/24))-COUNTIF(tData[BezoekEind],"&lt;="&amp;$A8052)</f>
        <v/>
      </c>
      <c r="F8052" s="15">
        <f>COUNTIF(tData[BezoekLangStart],"&lt;"&amp;($A8052+1/24))-COUNTIF(tData[BezoekLangEind],"&lt;="&amp;$A8052)</f>
        <v/>
      </c>
      <c r="G8052" s="15">
        <f>IF($D8052=1,$B8052*100+$C8052,-1)</f>
        <v/>
      </c>
      <c r="H8052" s="15">
        <f>IF($D8052=1,$B8052,-1)</f>
        <v/>
      </c>
      <c r="I8052" s="15">
        <f>IF($D8052=1,$C8052,-1)</f>
        <v/>
      </c>
    </row>
    <row r="8053">
      <c r="A8053" s="33" t="n">
        <v>45627.41666666666</v>
      </c>
      <c r="B8053" s="15">
        <f>WEEKDAY($A8053,2)</f>
        <v/>
      </c>
      <c r="C8053" s="15">
        <f>HOUR($A8053)</f>
        <v/>
      </c>
      <c r="D8053" s="15">
        <f>IF(AND($A8053&gt;=Instellingen!$B$6,$A8053&lt;Instellingen!$B$7),1,0)</f>
        <v/>
      </c>
      <c r="E8053" s="15">
        <f>COUNTIF(tData[BezoekStart],"&lt;"&amp;($A8053+1/24))-COUNTIF(tData[BezoekEind],"&lt;="&amp;$A8053)</f>
        <v/>
      </c>
      <c r="F8053" s="15">
        <f>COUNTIF(tData[BezoekLangStart],"&lt;"&amp;($A8053+1/24))-COUNTIF(tData[BezoekLangEind],"&lt;="&amp;$A8053)</f>
        <v/>
      </c>
      <c r="G8053" s="15">
        <f>IF($D8053=1,$B8053*100+$C8053,-1)</f>
        <v/>
      </c>
      <c r="H8053" s="15">
        <f>IF($D8053=1,$B8053,-1)</f>
        <v/>
      </c>
      <c r="I8053" s="15">
        <f>IF($D8053=1,$C8053,-1)</f>
        <v/>
      </c>
    </row>
    <row r="8054">
      <c r="A8054" s="33" t="n">
        <v>45627.45833333334</v>
      </c>
      <c r="B8054" s="15">
        <f>WEEKDAY($A8054,2)</f>
        <v/>
      </c>
      <c r="C8054" s="15">
        <f>HOUR($A8054)</f>
        <v/>
      </c>
      <c r="D8054" s="15">
        <f>IF(AND($A8054&gt;=Instellingen!$B$6,$A8054&lt;Instellingen!$B$7),1,0)</f>
        <v/>
      </c>
      <c r="E8054" s="15">
        <f>COUNTIF(tData[BezoekStart],"&lt;"&amp;($A8054+1/24))-COUNTIF(tData[BezoekEind],"&lt;="&amp;$A8054)</f>
        <v/>
      </c>
      <c r="F8054" s="15">
        <f>COUNTIF(tData[BezoekLangStart],"&lt;"&amp;($A8054+1/24))-COUNTIF(tData[BezoekLangEind],"&lt;="&amp;$A8054)</f>
        <v/>
      </c>
      <c r="G8054" s="15">
        <f>IF($D8054=1,$B8054*100+$C8054,-1)</f>
        <v/>
      </c>
      <c r="H8054" s="15">
        <f>IF($D8054=1,$B8054,-1)</f>
        <v/>
      </c>
      <c r="I8054" s="15">
        <f>IF($D8054=1,$C8054,-1)</f>
        <v/>
      </c>
    </row>
    <row r="8055">
      <c r="A8055" s="33" t="n">
        <v>45627.5</v>
      </c>
      <c r="B8055" s="15">
        <f>WEEKDAY($A8055,2)</f>
        <v/>
      </c>
      <c r="C8055" s="15">
        <f>HOUR($A8055)</f>
        <v/>
      </c>
      <c r="D8055" s="15">
        <f>IF(AND($A8055&gt;=Instellingen!$B$6,$A8055&lt;Instellingen!$B$7),1,0)</f>
        <v/>
      </c>
      <c r="E8055" s="15">
        <f>COUNTIF(tData[BezoekStart],"&lt;"&amp;($A8055+1/24))-COUNTIF(tData[BezoekEind],"&lt;="&amp;$A8055)</f>
        <v/>
      </c>
      <c r="F8055" s="15">
        <f>COUNTIF(tData[BezoekLangStart],"&lt;"&amp;($A8055+1/24))-COUNTIF(tData[BezoekLangEind],"&lt;="&amp;$A8055)</f>
        <v/>
      </c>
      <c r="G8055" s="15">
        <f>IF($D8055=1,$B8055*100+$C8055,-1)</f>
        <v/>
      </c>
      <c r="H8055" s="15">
        <f>IF($D8055=1,$B8055,-1)</f>
        <v/>
      </c>
      <c r="I8055" s="15">
        <f>IF($D8055=1,$C8055,-1)</f>
        <v/>
      </c>
    </row>
    <row r="8056">
      <c r="A8056" s="33" t="n">
        <v>45627.54166666666</v>
      </c>
      <c r="B8056" s="15">
        <f>WEEKDAY($A8056,2)</f>
        <v/>
      </c>
      <c r="C8056" s="15">
        <f>HOUR($A8056)</f>
        <v/>
      </c>
      <c r="D8056" s="15">
        <f>IF(AND($A8056&gt;=Instellingen!$B$6,$A8056&lt;Instellingen!$B$7),1,0)</f>
        <v/>
      </c>
      <c r="E8056" s="15">
        <f>COUNTIF(tData[BezoekStart],"&lt;"&amp;($A8056+1/24))-COUNTIF(tData[BezoekEind],"&lt;="&amp;$A8056)</f>
        <v/>
      </c>
      <c r="F8056" s="15">
        <f>COUNTIF(tData[BezoekLangStart],"&lt;"&amp;($A8056+1/24))-COUNTIF(tData[BezoekLangEind],"&lt;="&amp;$A8056)</f>
        <v/>
      </c>
      <c r="G8056" s="15">
        <f>IF($D8056=1,$B8056*100+$C8056,-1)</f>
        <v/>
      </c>
      <c r="H8056" s="15">
        <f>IF($D8056=1,$B8056,-1)</f>
        <v/>
      </c>
      <c r="I8056" s="15">
        <f>IF($D8056=1,$C8056,-1)</f>
        <v/>
      </c>
    </row>
    <row r="8057">
      <c r="A8057" s="33" t="n">
        <v>45627.58333333334</v>
      </c>
      <c r="B8057" s="15">
        <f>WEEKDAY($A8057,2)</f>
        <v/>
      </c>
      <c r="C8057" s="15">
        <f>HOUR($A8057)</f>
        <v/>
      </c>
      <c r="D8057" s="15">
        <f>IF(AND($A8057&gt;=Instellingen!$B$6,$A8057&lt;Instellingen!$B$7),1,0)</f>
        <v/>
      </c>
      <c r="E8057" s="15">
        <f>COUNTIF(tData[BezoekStart],"&lt;"&amp;($A8057+1/24))-COUNTIF(tData[BezoekEind],"&lt;="&amp;$A8057)</f>
        <v/>
      </c>
      <c r="F8057" s="15">
        <f>COUNTIF(tData[BezoekLangStart],"&lt;"&amp;($A8057+1/24))-COUNTIF(tData[BezoekLangEind],"&lt;="&amp;$A8057)</f>
        <v/>
      </c>
      <c r="G8057" s="15">
        <f>IF($D8057=1,$B8057*100+$C8057,-1)</f>
        <v/>
      </c>
      <c r="H8057" s="15">
        <f>IF($D8057=1,$B8057,-1)</f>
        <v/>
      </c>
      <c r="I8057" s="15">
        <f>IF($D8057=1,$C8057,-1)</f>
        <v/>
      </c>
    </row>
    <row r="8058">
      <c r="A8058" s="33" t="n">
        <v>45627.625</v>
      </c>
      <c r="B8058" s="15">
        <f>WEEKDAY($A8058,2)</f>
        <v/>
      </c>
      <c r="C8058" s="15">
        <f>HOUR($A8058)</f>
        <v/>
      </c>
      <c r="D8058" s="15">
        <f>IF(AND($A8058&gt;=Instellingen!$B$6,$A8058&lt;Instellingen!$B$7),1,0)</f>
        <v/>
      </c>
      <c r="E8058" s="15">
        <f>COUNTIF(tData[BezoekStart],"&lt;"&amp;($A8058+1/24))-COUNTIF(tData[BezoekEind],"&lt;="&amp;$A8058)</f>
        <v/>
      </c>
      <c r="F8058" s="15">
        <f>COUNTIF(tData[BezoekLangStart],"&lt;"&amp;($A8058+1/24))-COUNTIF(tData[BezoekLangEind],"&lt;="&amp;$A8058)</f>
        <v/>
      </c>
      <c r="G8058" s="15">
        <f>IF($D8058=1,$B8058*100+$C8058,-1)</f>
        <v/>
      </c>
      <c r="H8058" s="15">
        <f>IF($D8058=1,$B8058,-1)</f>
        <v/>
      </c>
      <c r="I8058" s="15">
        <f>IF($D8058=1,$C8058,-1)</f>
        <v/>
      </c>
    </row>
    <row r="8059">
      <c r="A8059" s="33" t="n">
        <v>45627.66666666666</v>
      </c>
      <c r="B8059" s="15">
        <f>WEEKDAY($A8059,2)</f>
        <v/>
      </c>
      <c r="C8059" s="15">
        <f>HOUR($A8059)</f>
        <v/>
      </c>
      <c r="D8059" s="15">
        <f>IF(AND($A8059&gt;=Instellingen!$B$6,$A8059&lt;Instellingen!$B$7),1,0)</f>
        <v/>
      </c>
      <c r="E8059" s="15">
        <f>COUNTIF(tData[BezoekStart],"&lt;"&amp;($A8059+1/24))-COUNTIF(tData[BezoekEind],"&lt;="&amp;$A8059)</f>
        <v/>
      </c>
      <c r="F8059" s="15">
        <f>COUNTIF(tData[BezoekLangStart],"&lt;"&amp;($A8059+1/24))-COUNTIF(tData[BezoekLangEind],"&lt;="&amp;$A8059)</f>
        <v/>
      </c>
      <c r="G8059" s="15">
        <f>IF($D8059=1,$B8059*100+$C8059,-1)</f>
        <v/>
      </c>
      <c r="H8059" s="15">
        <f>IF($D8059=1,$B8059,-1)</f>
        <v/>
      </c>
      <c r="I8059" s="15">
        <f>IF($D8059=1,$C8059,-1)</f>
        <v/>
      </c>
    </row>
    <row r="8060">
      <c r="A8060" s="33" t="n">
        <v>45627.70833333334</v>
      </c>
      <c r="B8060" s="15">
        <f>WEEKDAY($A8060,2)</f>
        <v/>
      </c>
      <c r="C8060" s="15">
        <f>HOUR($A8060)</f>
        <v/>
      </c>
      <c r="D8060" s="15">
        <f>IF(AND($A8060&gt;=Instellingen!$B$6,$A8060&lt;Instellingen!$B$7),1,0)</f>
        <v/>
      </c>
      <c r="E8060" s="15">
        <f>COUNTIF(tData[BezoekStart],"&lt;"&amp;($A8060+1/24))-COUNTIF(tData[BezoekEind],"&lt;="&amp;$A8060)</f>
        <v/>
      </c>
      <c r="F8060" s="15">
        <f>COUNTIF(tData[BezoekLangStart],"&lt;"&amp;($A8060+1/24))-COUNTIF(tData[BezoekLangEind],"&lt;="&amp;$A8060)</f>
        <v/>
      </c>
      <c r="G8060" s="15">
        <f>IF($D8060=1,$B8060*100+$C8060,-1)</f>
        <v/>
      </c>
      <c r="H8060" s="15">
        <f>IF($D8060=1,$B8060,-1)</f>
        <v/>
      </c>
      <c r="I8060" s="15">
        <f>IF($D8060=1,$C8060,-1)</f>
        <v/>
      </c>
    </row>
    <row r="8061">
      <c r="A8061" s="33" t="n">
        <v>45627.75</v>
      </c>
      <c r="B8061" s="15">
        <f>WEEKDAY($A8061,2)</f>
        <v/>
      </c>
      <c r="C8061" s="15">
        <f>HOUR($A8061)</f>
        <v/>
      </c>
      <c r="D8061" s="15">
        <f>IF(AND($A8061&gt;=Instellingen!$B$6,$A8061&lt;Instellingen!$B$7),1,0)</f>
        <v/>
      </c>
      <c r="E8061" s="15">
        <f>COUNTIF(tData[BezoekStart],"&lt;"&amp;($A8061+1/24))-COUNTIF(tData[BezoekEind],"&lt;="&amp;$A8061)</f>
        <v/>
      </c>
      <c r="F8061" s="15">
        <f>COUNTIF(tData[BezoekLangStart],"&lt;"&amp;($A8061+1/24))-COUNTIF(tData[BezoekLangEind],"&lt;="&amp;$A8061)</f>
        <v/>
      </c>
      <c r="G8061" s="15">
        <f>IF($D8061=1,$B8061*100+$C8061,-1)</f>
        <v/>
      </c>
      <c r="H8061" s="15">
        <f>IF($D8061=1,$B8061,-1)</f>
        <v/>
      </c>
      <c r="I8061" s="15">
        <f>IF($D8061=1,$C8061,-1)</f>
        <v/>
      </c>
    </row>
    <row r="8062">
      <c r="A8062" s="33" t="n">
        <v>45627.79166666666</v>
      </c>
      <c r="B8062" s="15">
        <f>WEEKDAY($A8062,2)</f>
        <v/>
      </c>
      <c r="C8062" s="15">
        <f>HOUR($A8062)</f>
        <v/>
      </c>
      <c r="D8062" s="15">
        <f>IF(AND($A8062&gt;=Instellingen!$B$6,$A8062&lt;Instellingen!$B$7),1,0)</f>
        <v/>
      </c>
      <c r="E8062" s="15">
        <f>COUNTIF(tData[BezoekStart],"&lt;"&amp;($A8062+1/24))-COUNTIF(tData[BezoekEind],"&lt;="&amp;$A8062)</f>
        <v/>
      </c>
      <c r="F8062" s="15">
        <f>COUNTIF(tData[BezoekLangStart],"&lt;"&amp;($A8062+1/24))-COUNTIF(tData[BezoekLangEind],"&lt;="&amp;$A8062)</f>
        <v/>
      </c>
      <c r="G8062" s="15">
        <f>IF($D8062=1,$B8062*100+$C8062,-1)</f>
        <v/>
      </c>
      <c r="H8062" s="15">
        <f>IF($D8062=1,$B8062,-1)</f>
        <v/>
      </c>
      <c r="I8062" s="15">
        <f>IF($D8062=1,$C8062,-1)</f>
        <v/>
      </c>
    </row>
    <row r="8063">
      <c r="A8063" s="33" t="n">
        <v>45627.83333333334</v>
      </c>
      <c r="B8063" s="15">
        <f>WEEKDAY($A8063,2)</f>
        <v/>
      </c>
      <c r="C8063" s="15">
        <f>HOUR($A8063)</f>
        <v/>
      </c>
      <c r="D8063" s="15">
        <f>IF(AND($A8063&gt;=Instellingen!$B$6,$A8063&lt;Instellingen!$B$7),1,0)</f>
        <v/>
      </c>
      <c r="E8063" s="15">
        <f>COUNTIF(tData[BezoekStart],"&lt;"&amp;($A8063+1/24))-COUNTIF(tData[BezoekEind],"&lt;="&amp;$A8063)</f>
        <v/>
      </c>
      <c r="F8063" s="15">
        <f>COUNTIF(tData[BezoekLangStart],"&lt;"&amp;($A8063+1/24))-COUNTIF(tData[BezoekLangEind],"&lt;="&amp;$A8063)</f>
        <v/>
      </c>
      <c r="G8063" s="15">
        <f>IF($D8063=1,$B8063*100+$C8063,-1)</f>
        <v/>
      </c>
      <c r="H8063" s="15">
        <f>IF($D8063=1,$B8063,-1)</f>
        <v/>
      </c>
      <c r="I8063" s="15">
        <f>IF($D8063=1,$C8063,-1)</f>
        <v/>
      </c>
    </row>
    <row r="8064">
      <c r="A8064" s="33" t="n">
        <v>45627.875</v>
      </c>
      <c r="B8064" s="15">
        <f>WEEKDAY($A8064,2)</f>
        <v/>
      </c>
      <c r="C8064" s="15">
        <f>HOUR($A8064)</f>
        <v/>
      </c>
      <c r="D8064" s="15">
        <f>IF(AND($A8064&gt;=Instellingen!$B$6,$A8064&lt;Instellingen!$B$7),1,0)</f>
        <v/>
      </c>
      <c r="E8064" s="15">
        <f>COUNTIF(tData[BezoekStart],"&lt;"&amp;($A8064+1/24))-COUNTIF(tData[BezoekEind],"&lt;="&amp;$A8064)</f>
        <v/>
      </c>
      <c r="F8064" s="15">
        <f>COUNTIF(tData[BezoekLangStart],"&lt;"&amp;($A8064+1/24))-COUNTIF(tData[BezoekLangEind],"&lt;="&amp;$A8064)</f>
        <v/>
      </c>
      <c r="G8064" s="15">
        <f>IF($D8064=1,$B8064*100+$C8064,-1)</f>
        <v/>
      </c>
      <c r="H8064" s="15">
        <f>IF($D8064=1,$B8064,-1)</f>
        <v/>
      </c>
      <c r="I8064" s="15">
        <f>IF($D8064=1,$C8064,-1)</f>
        <v/>
      </c>
    </row>
    <row r="8065">
      <c r="A8065" s="33" t="n">
        <v>45627.91666666666</v>
      </c>
      <c r="B8065" s="15">
        <f>WEEKDAY($A8065,2)</f>
        <v/>
      </c>
      <c r="C8065" s="15">
        <f>HOUR($A8065)</f>
        <v/>
      </c>
      <c r="D8065" s="15">
        <f>IF(AND($A8065&gt;=Instellingen!$B$6,$A8065&lt;Instellingen!$B$7),1,0)</f>
        <v/>
      </c>
      <c r="E8065" s="15">
        <f>COUNTIF(tData[BezoekStart],"&lt;"&amp;($A8065+1/24))-COUNTIF(tData[BezoekEind],"&lt;="&amp;$A8065)</f>
        <v/>
      </c>
      <c r="F8065" s="15">
        <f>COUNTIF(tData[BezoekLangStart],"&lt;"&amp;($A8065+1/24))-COUNTIF(tData[BezoekLangEind],"&lt;="&amp;$A8065)</f>
        <v/>
      </c>
      <c r="G8065" s="15">
        <f>IF($D8065=1,$B8065*100+$C8065,-1)</f>
        <v/>
      </c>
      <c r="H8065" s="15">
        <f>IF($D8065=1,$B8065,-1)</f>
        <v/>
      </c>
      <c r="I8065" s="15">
        <f>IF($D8065=1,$C8065,-1)</f>
        <v/>
      </c>
    </row>
    <row r="8066">
      <c r="A8066" s="33" t="n">
        <v>45627.95833333334</v>
      </c>
      <c r="B8066" s="15">
        <f>WEEKDAY($A8066,2)</f>
        <v/>
      </c>
      <c r="C8066" s="15">
        <f>HOUR($A8066)</f>
        <v/>
      </c>
      <c r="D8066" s="15">
        <f>IF(AND($A8066&gt;=Instellingen!$B$6,$A8066&lt;Instellingen!$B$7),1,0)</f>
        <v/>
      </c>
      <c r="E8066" s="15">
        <f>COUNTIF(tData[BezoekStart],"&lt;"&amp;($A8066+1/24))-COUNTIF(tData[BezoekEind],"&lt;="&amp;$A8066)</f>
        <v/>
      </c>
      <c r="F8066" s="15">
        <f>COUNTIF(tData[BezoekLangStart],"&lt;"&amp;($A8066+1/24))-COUNTIF(tData[BezoekLangEind],"&lt;="&amp;$A8066)</f>
        <v/>
      </c>
      <c r="G8066" s="15">
        <f>IF($D8066=1,$B8066*100+$C8066,-1)</f>
        <v/>
      </c>
      <c r="H8066" s="15">
        <f>IF($D8066=1,$B8066,-1)</f>
        <v/>
      </c>
      <c r="I8066" s="15">
        <f>IF($D8066=1,$C8066,-1)</f>
        <v/>
      </c>
    </row>
    <row r="8067">
      <c r="A8067" s="33" t="n">
        <v>45628</v>
      </c>
      <c r="B8067" s="15">
        <f>WEEKDAY($A8067,2)</f>
        <v/>
      </c>
      <c r="C8067" s="15">
        <f>HOUR($A8067)</f>
        <v/>
      </c>
      <c r="D8067" s="15">
        <f>IF(AND($A8067&gt;=Instellingen!$B$6,$A8067&lt;Instellingen!$B$7),1,0)</f>
        <v/>
      </c>
      <c r="E8067" s="15">
        <f>COUNTIF(tData[BezoekStart],"&lt;"&amp;($A8067+1/24))-COUNTIF(tData[BezoekEind],"&lt;="&amp;$A8067)</f>
        <v/>
      </c>
      <c r="F8067" s="15">
        <f>COUNTIF(tData[BezoekLangStart],"&lt;"&amp;($A8067+1/24))-COUNTIF(tData[BezoekLangEind],"&lt;="&amp;$A8067)</f>
        <v/>
      </c>
      <c r="G8067" s="15">
        <f>IF($D8067=1,$B8067*100+$C8067,-1)</f>
        <v/>
      </c>
      <c r="H8067" s="15">
        <f>IF($D8067=1,$B8067,-1)</f>
        <v/>
      </c>
      <c r="I8067" s="15">
        <f>IF($D8067=1,$C8067,-1)</f>
        <v/>
      </c>
    </row>
    <row r="8068">
      <c r="A8068" s="33" t="n">
        <v>45628.04166666666</v>
      </c>
      <c r="B8068" s="15">
        <f>WEEKDAY($A8068,2)</f>
        <v/>
      </c>
      <c r="C8068" s="15">
        <f>HOUR($A8068)</f>
        <v/>
      </c>
      <c r="D8068" s="15">
        <f>IF(AND($A8068&gt;=Instellingen!$B$6,$A8068&lt;Instellingen!$B$7),1,0)</f>
        <v/>
      </c>
      <c r="E8068" s="15">
        <f>COUNTIF(tData[BezoekStart],"&lt;"&amp;($A8068+1/24))-COUNTIF(tData[BezoekEind],"&lt;="&amp;$A8068)</f>
        <v/>
      </c>
      <c r="F8068" s="15">
        <f>COUNTIF(tData[BezoekLangStart],"&lt;"&amp;($A8068+1/24))-COUNTIF(tData[BezoekLangEind],"&lt;="&amp;$A8068)</f>
        <v/>
      </c>
      <c r="G8068" s="15">
        <f>IF($D8068=1,$B8068*100+$C8068,-1)</f>
        <v/>
      </c>
      <c r="H8068" s="15">
        <f>IF($D8068=1,$B8068,-1)</f>
        <v/>
      </c>
      <c r="I8068" s="15">
        <f>IF($D8068=1,$C8068,-1)</f>
        <v/>
      </c>
    </row>
    <row r="8069">
      <c r="A8069" s="33" t="n">
        <v>45628.08333333334</v>
      </c>
      <c r="B8069" s="15">
        <f>WEEKDAY($A8069,2)</f>
        <v/>
      </c>
      <c r="C8069" s="15">
        <f>HOUR($A8069)</f>
        <v/>
      </c>
      <c r="D8069" s="15">
        <f>IF(AND($A8069&gt;=Instellingen!$B$6,$A8069&lt;Instellingen!$B$7),1,0)</f>
        <v/>
      </c>
      <c r="E8069" s="15">
        <f>COUNTIF(tData[BezoekStart],"&lt;"&amp;($A8069+1/24))-COUNTIF(tData[BezoekEind],"&lt;="&amp;$A8069)</f>
        <v/>
      </c>
      <c r="F8069" s="15">
        <f>COUNTIF(tData[BezoekLangStart],"&lt;"&amp;($A8069+1/24))-COUNTIF(tData[BezoekLangEind],"&lt;="&amp;$A8069)</f>
        <v/>
      </c>
      <c r="G8069" s="15">
        <f>IF($D8069=1,$B8069*100+$C8069,-1)</f>
        <v/>
      </c>
      <c r="H8069" s="15">
        <f>IF($D8069=1,$B8069,-1)</f>
        <v/>
      </c>
      <c r="I8069" s="15">
        <f>IF($D8069=1,$C8069,-1)</f>
        <v/>
      </c>
    </row>
    <row r="8070">
      <c r="A8070" s="33" t="n">
        <v>45628.125</v>
      </c>
      <c r="B8070" s="15">
        <f>WEEKDAY($A8070,2)</f>
        <v/>
      </c>
      <c r="C8070" s="15">
        <f>HOUR($A8070)</f>
        <v/>
      </c>
      <c r="D8070" s="15">
        <f>IF(AND($A8070&gt;=Instellingen!$B$6,$A8070&lt;Instellingen!$B$7),1,0)</f>
        <v/>
      </c>
      <c r="E8070" s="15">
        <f>COUNTIF(tData[BezoekStart],"&lt;"&amp;($A8070+1/24))-COUNTIF(tData[BezoekEind],"&lt;="&amp;$A8070)</f>
        <v/>
      </c>
      <c r="F8070" s="15">
        <f>COUNTIF(tData[BezoekLangStart],"&lt;"&amp;($A8070+1/24))-COUNTIF(tData[BezoekLangEind],"&lt;="&amp;$A8070)</f>
        <v/>
      </c>
      <c r="G8070" s="15">
        <f>IF($D8070=1,$B8070*100+$C8070,-1)</f>
        <v/>
      </c>
      <c r="H8070" s="15">
        <f>IF($D8070=1,$B8070,-1)</f>
        <v/>
      </c>
      <c r="I8070" s="15">
        <f>IF($D8070=1,$C8070,-1)</f>
        <v/>
      </c>
    </row>
    <row r="8071">
      <c r="A8071" s="33" t="n">
        <v>45628.16666666666</v>
      </c>
      <c r="B8071" s="15">
        <f>WEEKDAY($A8071,2)</f>
        <v/>
      </c>
      <c r="C8071" s="15">
        <f>HOUR($A8071)</f>
        <v/>
      </c>
      <c r="D8071" s="15">
        <f>IF(AND($A8071&gt;=Instellingen!$B$6,$A8071&lt;Instellingen!$B$7),1,0)</f>
        <v/>
      </c>
      <c r="E8071" s="15">
        <f>COUNTIF(tData[BezoekStart],"&lt;"&amp;($A8071+1/24))-COUNTIF(tData[BezoekEind],"&lt;="&amp;$A8071)</f>
        <v/>
      </c>
      <c r="F8071" s="15">
        <f>COUNTIF(tData[BezoekLangStart],"&lt;"&amp;($A8071+1/24))-COUNTIF(tData[BezoekLangEind],"&lt;="&amp;$A8071)</f>
        <v/>
      </c>
      <c r="G8071" s="15">
        <f>IF($D8071=1,$B8071*100+$C8071,-1)</f>
        <v/>
      </c>
      <c r="H8071" s="15">
        <f>IF($D8071=1,$B8071,-1)</f>
        <v/>
      </c>
      <c r="I8071" s="15">
        <f>IF($D8071=1,$C8071,-1)</f>
        <v/>
      </c>
    </row>
    <row r="8072">
      <c r="A8072" s="33" t="n">
        <v>45628.20833333334</v>
      </c>
      <c r="B8072" s="15">
        <f>WEEKDAY($A8072,2)</f>
        <v/>
      </c>
      <c r="C8072" s="15">
        <f>HOUR($A8072)</f>
        <v/>
      </c>
      <c r="D8072" s="15">
        <f>IF(AND($A8072&gt;=Instellingen!$B$6,$A8072&lt;Instellingen!$B$7),1,0)</f>
        <v/>
      </c>
      <c r="E8072" s="15">
        <f>COUNTIF(tData[BezoekStart],"&lt;"&amp;($A8072+1/24))-COUNTIF(tData[BezoekEind],"&lt;="&amp;$A8072)</f>
        <v/>
      </c>
      <c r="F8072" s="15">
        <f>COUNTIF(tData[BezoekLangStart],"&lt;"&amp;($A8072+1/24))-COUNTIF(tData[BezoekLangEind],"&lt;="&amp;$A8072)</f>
        <v/>
      </c>
      <c r="G8072" s="15">
        <f>IF($D8072=1,$B8072*100+$C8072,-1)</f>
        <v/>
      </c>
      <c r="H8072" s="15">
        <f>IF($D8072=1,$B8072,-1)</f>
        <v/>
      </c>
      <c r="I8072" s="15">
        <f>IF($D8072=1,$C8072,-1)</f>
        <v/>
      </c>
    </row>
    <row r="8073">
      <c r="A8073" s="33" t="n">
        <v>45628.25</v>
      </c>
      <c r="B8073" s="15">
        <f>WEEKDAY($A8073,2)</f>
        <v/>
      </c>
      <c r="C8073" s="15">
        <f>HOUR($A8073)</f>
        <v/>
      </c>
      <c r="D8073" s="15">
        <f>IF(AND($A8073&gt;=Instellingen!$B$6,$A8073&lt;Instellingen!$B$7),1,0)</f>
        <v/>
      </c>
      <c r="E8073" s="15">
        <f>COUNTIF(tData[BezoekStart],"&lt;"&amp;($A8073+1/24))-COUNTIF(tData[BezoekEind],"&lt;="&amp;$A8073)</f>
        <v/>
      </c>
      <c r="F8073" s="15">
        <f>COUNTIF(tData[BezoekLangStart],"&lt;"&amp;($A8073+1/24))-COUNTIF(tData[BezoekLangEind],"&lt;="&amp;$A8073)</f>
        <v/>
      </c>
      <c r="G8073" s="15">
        <f>IF($D8073=1,$B8073*100+$C8073,-1)</f>
        <v/>
      </c>
      <c r="H8073" s="15">
        <f>IF($D8073=1,$B8073,-1)</f>
        <v/>
      </c>
      <c r="I8073" s="15">
        <f>IF($D8073=1,$C8073,-1)</f>
        <v/>
      </c>
    </row>
    <row r="8074">
      <c r="A8074" s="33" t="n">
        <v>45628.29166666666</v>
      </c>
      <c r="B8074" s="15">
        <f>WEEKDAY($A8074,2)</f>
        <v/>
      </c>
      <c r="C8074" s="15">
        <f>HOUR($A8074)</f>
        <v/>
      </c>
      <c r="D8074" s="15">
        <f>IF(AND($A8074&gt;=Instellingen!$B$6,$A8074&lt;Instellingen!$B$7),1,0)</f>
        <v/>
      </c>
      <c r="E8074" s="15">
        <f>COUNTIF(tData[BezoekStart],"&lt;"&amp;($A8074+1/24))-COUNTIF(tData[BezoekEind],"&lt;="&amp;$A8074)</f>
        <v/>
      </c>
      <c r="F8074" s="15">
        <f>COUNTIF(tData[BezoekLangStart],"&lt;"&amp;($A8074+1/24))-COUNTIF(tData[BezoekLangEind],"&lt;="&amp;$A8074)</f>
        <v/>
      </c>
      <c r="G8074" s="15">
        <f>IF($D8074=1,$B8074*100+$C8074,-1)</f>
        <v/>
      </c>
      <c r="H8074" s="15">
        <f>IF($D8074=1,$B8074,-1)</f>
        <v/>
      </c>
      <c r="I8074" s="15">
        <f>IF($D8074=1,$C8074,-1)</f>
        <v/>
      </c>
    </row>
    <row r="8075">
      <c r="A8075" s="33" t="n">
        <v>45628.33333333334</v>
      </c>
      <c r="B8075" s="15">
        <f>WEEKDAY($A8075,2)</f>
        <v/>
      </c>
      <c r="C8075" s="15">
        <f>HOUR($A8075)</f>
        <v/>
      </c>
      <c r="D8075" s="15">
        <f>IF(AND($A8075&gt;=Instellingen!$B$6,$A8075&lt;Instellingen!$B$7),1,0)</f>
        <v/>
      </c>
      <c r="E8075" s="15">
        <f>COUNTIF(tData[BezoekStart],"&lt;"&amp;($A8075+1/24))-COUNTIF(tData[BezoekEind],"&lt;="&amp;$A8075)</f>
        <v/>
      </c>
      <c r="F8075" s="15">
        <f>COUNTIF(tData[BezoekLangStart],"&lt;"&amp;($A8075+1/24))-COUNTIF(tData[BezoekLangEind],"&lt;="&amp;$A8075)</f>
        <v/>
      </c>
      <c r="G8075" s="15">
        <f>IF($D8075=1,$B8075*100+$C8075,-1)</f>
        <v/>
      </c>
      <c r="H8075" s="15">
        <f>IF($D8075=1,$B8075,-1)</f>
        <v/>
      </c>
      <c r="I8075" s="15">
        <f>IF($D8075=1,$C8075,-1)</f>
        <v/>
      </c>
    </row>
    <row r="8076">
      <c r="A8076" s="33" t="n">
        <v>45628.375</v>
      </c>
      <c r="B8076" s="15">
        <f>WEEKDAY($A8076,2)</f>
        <v/>
      </c>
      <c r="C8076" s="15">
        <f>HOUR($A8076)</f>
        <v/>
      </c>
      <c r="D8076" s="15">
        <f>IF(AND($A8076&gt;=Instellingen!$B$6,$A8076&lt;Instellingen!$B$7),1,0)</f>
        <v/>
      </c>
      <c r="E8076" s="15">
        <f>COUNTIF(tData[BezoekStart],"&lt;"&amp;($A8076+1/24))-COUNTIF(tData[BezoekEind],"&lt;="&amp;$A8076)</f>
        <v/>
      </c>
      <c r="F8076" s="15">
        <f>COUNTIF(tData[BezoekLangStart],"&lt;"&amp;($A8076+1/24))-COUNTIF(tData[BezoekLangEind],"&lt;="&amp;$A8076)</f>
        <v/>
      </c>
      <c r="G8076" s="15">
        <f>IF($D8076=1,$B8076*100+$C8076,-1)</f>
        <v/>
      </c>
      <c r="H8076" s="15">
        <f>IF($D8076=1,$B8076,-1)</f>
        <v/>
      </c>
      <c r="I8076" s="15">
        <f>IF($D8076=1,$C8076,-1)</f>
        <v/>
      </c>
    </row>
    <row r="8077">
      <c r="A8077" s="33" t="n">
        <v>45628.41666666666</v>
      </c>
      <c r="B8077" s="15">
        <f>WEEKDAY($A8077,2)</f>
        <v/>
      </c>
      <c r="C8077" s="15">
        <f>HOUR($A8077)</f>
        <v/>
      </c>
      <c r="D8077" s="15">
        <f>IF(AND($A8077&gt;=Instellingen!$B$6,$A8077&lt;Instellingen!$B$7),1,0)</f>
        <v/>
      </c>
      <c r="E8077" s="15">
        <f>COUNTIF(tData[BezoekStart],"&lt;"&amp;($A8077+1/24))-COUNTIF(tData[BezoekEind],"&lt;="&amp;$A8077)</f>
        <v/>
      </c>
      <c r="F8077" s="15">
        <f>COUNTIF(tData[BezoekLangStart],"&lt;"&amp;($A8077+1/24))-COUNTIF(tData[BezoekLangEind],"&lt;="&amp;$A8077)</f>
        <v/>
      </c>
      <c r="G8077" s="15">
        <f>IF($D8077=1,$B8077*100+$C8077,-1)</f>
        <v/>
      </c>
      <c r="H8077" s="15">
        <f>IF($D8077=1,$B8077,-1)</f>
        <v/>
      </c>
      <c r="I8077" s="15">
        <f>IF($D8077=1,$C8077,-1)</f>
        <v/>
      </c>
    </row>
    <row r="8078">
      <c r="A8078" s="33" t="n">
        <v>45628.45833333334</v>
      </c>
      <c r="B8078" s="15">
        <f>WEEKDAY($A8078,2)</f>
        <v/>
      </c>
      <c r="C8078" s="15">
        <f>HOUR($A8078)</f>
        <v/>
      </c>
      <c r="D8078" s="15">
        <f>IF(AND($A8078&gt;=Instellingen!$B$6,$A8078&lt;Instellingen!$B$7),1,0)</f>
        <v/>
      </c>
      <c r="E8078" s="15">
        <f>COUNTIF(tData[BezoekStart],"&lt;"&amp;($A8078+1/24))-COUNTIF(tData[BezoekEind],"&lt;="&amp;$A8078)</f>
        <v/>
      </c>
      <c r="F8078" s="15">
        <f>COUNTIF(tData[BezoekLangStart],"&lt;"&amp;($A8078+1/24))-COUNTIF(tData[BezoekLangEind],"&lt;="&amp;$A8078)</f>
        <v/>
      </c>
      <c r="G8078" s="15">
        <f>IF($D8078=1,$B8078*100+$C8078,-1)</f>
        <v/>
      </c>
      <c r="H8078" s="15">
        <f>IF($D8078=1,$B8078,-1)</f>
        <v/>
      </c>
      <c r="I8078" s="15">
        <f>IF($D8078=1,$C8078,-1)</f>
        <v/>
      </c>
    </row>
    <row r="8079">
      <c r="A8079" s="33" t="n">
        <v>45628.5</v>
      </c>
      <c r="B8079" s="15">
        <f>WEEKDAY($A8079,2)</f>
        <v/>
      </c>
      <c r="C8079" s="15">
        <f>HOUR($A8079)</f>
        <v/>
      </c>
      <c r="D8079" s="15">
        <f>IF(AND($A8079&gt;=Instellingen!$B$6,$A8079&lt;Instellingen!$B$7),1,0)</f>
        <v/>
      </c>
      <c r="E8079" s="15">
        <f>COUNTIF(tData[BezoekStart],"&lt;"&amp;($A8079+1/24))-COUNTIF(tData[BezoekEind],"&lt;="&amp;$A8079)</f>
        <v/>
      </c>
      <c r="F8079" s="15">
        <f>COUNTIF(tData[BezoekLangStart],"&lt;"&amp;($A8079+1/24))-COUNTIF(tData[BezoekLangEind],"&lt;="&amp;$A8079)</f>
        <v/>
      </c>
      <c r="G8079" s="15">
        <f>IF($D8079=1,$B8079*100+$C8079,-1)</f>
        <v/>
      </c>
      <c r="H8079" s="15">
        <f>IF($D8079=1,$B8079,-1)</f>
        <v/>
      </c>
      <c r="I8079" s="15">
        <f>IF($D8079=1,$C8079,-1)</f>
        <v/>
      </c>
    </row>
    <row r="8080">
      <c r="A8080" s="33" t="n">
        <v>45628.54166666666</v>
      </c>
      <c r="B8080" s="15">
        <f>WEEKDAY($A8080,2)</f>
        <v/>
      </c>
      <c r="C8080" s="15">
        <f>HOUR($A8080)</f>
        <v/>
      </c>
      <c r="D8080" s="15">
        <f>IF(AND($A8080&gt;=Instellingen!$B$6,$A8080&lt;Instellingen!$B$7),1,0)</f>
        <v/>
      </c>
      <c r="E8080" s="15">
        <f>COUNTIF(tData[BezoekStart],"&lt;"&amp;($A8080+1/24))-COUNTIF(tData[BezoekEind],"&lt;="&amp;$A8080)</f>
        <v/>
      </c>
      <c r="F8080" s="15">
        <f>COUNTIF(tData[BezoekLangStart],"&lt;"&amp;($A8080+1/24))-COUNTIF(tData[BezoekLangEind],"&lt;="&amp;$A8080)</f>
        <v/>
      </c>
      <c r="G8080" s="15">
        <f>IF($D8080=1,$B8080*100+$C8080,-1)</f>
        <v/>
      </c>
      <c r="H8080" s="15">
        <f>IF($D8080=1,$B8080,-1)</f>
        <v/>
      </c>
      <c r="I8080" s="15">
        <f>IF($D8080=1,$C8080,-1)</f>
        <v/>
      </c>
    </row>
    <row r="8081">
      <c r="A8081" s="33" t="n">
        <v>45628.58333333334</v>
      </c>
      <c r="B8081" s="15">
        <f>WEEKDAY($A8081,2)</f>
        <v/>
      </c>
      <c r="C8081" s="15">
        <f>HOUR($A8081)</f>
        <v/>
      </c>
      <c r="D8081" s="15">
        <f>IF(AND($A8081&gt;=Instellingen!$B$6,$A8081&lt;Instellingen!$B$7),1,0)</f>
        <v/>
      </c>
      <c r="E8081" s="15">
        <f>COUNTIF(tData[BezoekStart],"&lt;"&amp;($A8081+1/24))-COUNTIF(tData[BezoekEind],"&lt;="&amp;$A8081)</f>
        <v/>
      </c>
      <c r="F8081" s="15">
        <f>COUNTIF(tData[BezoekLangStart],"&lt;"&amp;($A8081+1/24))-COUNTIF(tData[BezoekLangEind],"&lt;="&amp;$A8081)</f>
        <v/>
      </c>
      <c r="G8081" s="15">
        <f>IF($D8081=1,$B8081*100+$C8081,-1)</f>
        <v/>
      </c>
      <c r="H8081" s="15">
        <f>IF($D8081=1,$B8081,-1)</f>
        <v/>
      </c>
      <c r="I8081" s="15">
        <f>IF($D8081=1,$C8081,-1)</f>
        <v/>
      </c>
    </row>
    <row r="8082">
      <c r="A8082" s="33" t="n">
        <v>45628.625</v>
      </c>
      <c r="B8082" s="15">
        <f>WEEKDAY($A8082,2)</f>
        <v/>
      </c>
      <c r="C8082" s="15">
        <f>HOUR($A8082)</f>
        <v/>
      </c>
      <c r="D8082" s="15">
        <f>IF(AND($A8082&gt;=Instellingen!$B$6,$A8082&lt;Instellingen!$B$7),1,0)</f>
        <v/>
      </c>
      <c r="E8082" s="15">
        <f>COUNTIF(tData[BezoekStart],"&lt;"&amp;($A8082+1/24))-COUNTIF(tData[BezoekEind],"&lt;="&amp;$A8082)</f>
        <v/>
      </c>
      <c r="F8082" s="15">
        <f>COUNTIF(tData[BezoekLangStart],"&lt;"&amp;($A8082+1/24))-COUNTIF(tData[BezoekLangEind],"&lt;="&amp;$A8082)</f>
        <v/>
      </c>
      <c r="G8082" s="15">
        <f>IF($D8082=1,$B8082*100+$C8082,-1)</f>
        <v/>
      </c>
      <c r="H8082" s="15">
        <f>IF($D8082=1,$B8082,-1)</f>
        <v/>
      </c>
      <c r="I8082" s="15">
        <f>IF($D8082=1,$C8082,-1)</f>
        <v/>
      </c>
    </row>
    <row r="8083">
      <c r="A8083" s="33" t="n">
        <v>45628.66666666666</v>
      </c>
      <c r="B8083" s="15">
        <f>WEEKDAY($A8083,2)</f>
        <v/>
      </c>
      <c r="C8083" s="15">
        <f>HOUR($A8083)</f>
        <v/>
      </c>
      <c r="D8083" s="15">
        <f>IF(AND($A8083&gt;=Instellingen!$B$6,$A8083&lt;Instellingen!$B$7),1,0)</f>
        <v/>
      </c>
      <c r="E8083" s="15">
        <f>COUNTIF(tData[BezoekStart],"&lt;"&amp;($A8083+1/24))-COUNTIF(tData[BezoekEind],"&lt;="&amp;$A8083)</f>
        <v/>
      </c>
      <c r="F8083" s="15">
        <f>COUNTIF(tData[BezoekLangStart],"&lt;"&amp;($A8083+1/24))-COUNTIF(tData[BezoekLangEind],"&lt;="&amp;$A8083)</f>
        <v/>
      </c>
      <c r="G8083" s="15">
        <f>IF($D8083=1,$B8083*100+$C8083,-1)</f>
        <v/>
      </c>
      <c r="H8083" s="15">
        <f>IF($D8083=1,$B8083,-1)</f>
        <v/>
      </c>
      <c r="I8083" s="15">
        <f>IF($D8083=1,$C8083,-1)</f>
        <v/>
      </c>
    </row>
    <row r="8084">
      <c r="A8084" s="33" t="n">
        <v>45628.70833333334</v>
      </c>
      <c r="B8084" s="15">
        <f>WEEKDAY($A8084,2)</f>
        <v/>
      </c>
      <c r="C8084" s="15">
        <f>HOUR($A8084)</f>
        <v/>
      </c>
      <c r="D8084" s="15">
        <f>IF(AND($A8084&gt;=Instellingen!$B$6,$A8084&lt;Instellingen!$B$7),1,0)</f>
        <v/>
      </c>
      <c r="E8084" s="15">
        <f>COUNTIF(tData[BezoekStart],"&lt;"&amp;($A8084+1/24))-COUNTIF(tData[BezoekEind],"&lt;="&amp;$A8084)</f>
        <v/>
      </c>
      <c r="F8084" s="15">
        <f>COUNTIF(tData[BezoekLangStart],"&lt;"&amp;($A8084+1/24))-COUNTIF(tData[BezoekLangEind],"&lt;="&amp;$A8084)</f>
        <v/>
      </c>
      <c r="G8084" s="15">
        <f>IF($D8084=1,$B8084*100+$C8084,-1)</f>
        <v/>
      </c>
      <c r="H8084" s="15">
        <f>IF($D8084=1,$B8084,-1)</f>
        <v/>
      </c>
      <c r="I8084" s="15">
        <f>IF($D8084=1,$C8084,-1)</f>
        <v/>
      </c>
    </row>
    <row r="8085">
      <c r="A8085" s="33" t="n">
        <v>45628.75</v>
      </c>
      <c r="B8085" s="15">
        <f>WEEKDAY($A8085,2)</f>
        <v/>
      </c>
      <c r="C8085" s="15">
        <f>HOUR($A8085)</f>
        <v/>
      </c>
      <c r="D8085" s="15">
        <f>IF(AND($A8085&gt;=Instellingen!$B$6,$A8085&lt;Instellingen!$B$7),1,0)</f>
        <v/>
      </c>
      <c r="E8085" s="15">
        <f>COUNTIF(tData[BezoekStart],"&lt;"&amp;($A8085+1/24))-COUNTIF(tData[BezoekEind],"&lt;="&amp;$A8085)</f>
        <v/>
      </c>
      <c r="F8085" s="15">
        <f>COUNTIF(tData[BezoekLangStart],"&lt;"&amp;($A8085+1/24))-COUNTIF(tData[BezoekLangEind],"&lt;="&amp;$A8085)</f>
        <v/>
      </c>
      <c r="G8085" s="15">
        <f>IF($D8085=1,$B8085*100+$C8085,-1)</f>
        <v/>
      </c>
      <c r="H8085" s="15">
        <f>IF($D8085=1,$B8085,-1)</f>
        <v/>
      </c>
      <c r="I8085" s="15">
        <f>IF($D8085=1,$C8085,-1)</f>
        <v/>
      </c>
    </row>
    <row r="8086">
      <c r="A8086" s="33" t="n">
        <v>45628.79166666666</v>
      </c>
      <c r="B8086" s="15">
        <f>WEEKDAY($A8086,2)</f>
        <v/>
      </c>
      <c r="C8086" s="15">
        <f>HOUR($A8086)</f>
        <v/>
      </c>
      <c r="D8086" s="15">
        <f>IF(AND($A8086&gt;=Instellingen!$B$6,$A8086&lt;Instellingen!$B$7),1,0)</f>
        <v/>
      </c>
      <c r="E8086" s="15">
        <f>COUNTIF(tData[BezoekStart],"&lt;"&amp;($A8086+1/24))-COUNTIF(tData[BezoekEind],"&lt;="&amp;$A8086)</f>
        <v/>
      </c>
      <c r="F8086" s="15">
        <f>COUNTIF(tData[BezoekLangStart],"&lt;"&amp;($A8086+1/24))-COUNTIF(tData[BezoekLangEind],"&lt;="&amp;$A8086)</f>
        <v/>
      </c>
      <c r="G8086" s="15">
        <f>IF($D8086=1,$B8086*100+$C8086,-1)</f>
        <v/>
      </c>
      <c r="H8086" s="15">
        <f>IF($D8086=1,$B8086,-1)</f>
        <v/>
      </c>
      <c r="I8086" s="15">
        <f>IF($D8086=1,$C8086,-1)</f>
        <v/>
      </c>
    </row>
    <row r="8087">
      <c r="A8087" s="33" t="n">
        <v>45628.83333333334</v>
      </c>
      <c r="B8087" s="15">
        <f>WEEKDAY($A8087,2)</f>
        <v/>
      </c>
      <c r="C8087" s="15">
        <f>HOUR($A8087)</f>
        <v/>
      </c>
      <c r="D8087" s="15">
        <f>IF(AND($A8087&gt;=Instellingen!$B$6,$A8087&lt;Instellingen!$B$7),1,0)</f>
        <v/>
      </c>
      <c r="E8087" s="15">
        <f>COUNTIF(tData[BezoekStart],"&lt;"&amp;($A8087+1/24))-COUNTIF(tData[BezoekEind],"&lt;="&amp;$A8087)</f>
        <v/>
      </c>
      <c r="F8087" s="15">
        <f>COUNTIF(tData[BezoekLangStart],"&lt;"&amp;($A8087+1/24))-COUNTIF(tData[BezoekLangEind],"&lt;="&amp;$A8087)</f>
        <v/>
      </c>
      <c r="G8087" s="15">
        <f>IF($D8087=1,$B8087*100+$C8087,-1)</f>
        <v/>
      </c>
      <c r="H8087" s="15">
        <f>IF($D8087=1,$B8087,-1)</f>
        <v/>
      </c>
      <c r="I8087" s="15">
        <f>IF($D8087=1,$C8087,-1)</f>
        <v/>
      </c>
    </row>
    <row r="8088">
      <c r="A8088" s="33" t="n">
        <v>45628.875</v>
      </c>
      <c r="B8088" s="15">
        <f>WEEKDAY($A8088,2)</f>
        <v/>
      </c>
      <c r="C8088" s="15">
        <f>HOUR($A8088)</f>
        <v/>
      </c>
      <c r="D8088" s="15">
        <f>IF(AND($A8088&gt;=Instellingen!$B$6,$A8088&lt;Instellingen!$B$7),1,0)</f>
        <v/>
      </c>
      <c r="E8088" s="15">
        <f>COUNTIF(tData[BezoekStart],"&lt;"&amp;($A8088+1/24))-COUNTIF(tData[BezoekEind],"&lt;="&amp;$A8088)</f>
        <v/>
      </c>
      <c r="F8088" s="15">
        <f>COUNTIF(tData[BezoekLangStart],"&lt;"&amp;($A8088+1/24))-COUNTIF(tData[BezoekLangEind],"&lt;="&amp;$A8088)</f>
        <v/>
      </c>
      <c r="G8088" s="15">
        <f>IF($D8088=1,$B8088*100+$C8088,-1)</f>
        <v/>
      </c>
      <c r="H8088" s="15">
        <f>IF($D8088=1,$B8088,-1)</f>
        <v/>
      </c>
      <c r="I8088" s="15">
        <f>IF($D8088=1,$C8088,-1)</f>
        <v/>
      </c>
    </row>
    <row r="8089">
      <c r="A8089" s="33" t="n">
        <v>45628.91666666666</v>
      </c>
      <c r="B8089" s="15">
        <f>WEEKDAY($A8089,2)</f>
        <v/>
      </c>
      <c r="C8089" s="15">
        <f>HOUR($A8089)</f>
        <v/>
      </c>
      <c r="D8089" s="15">
        <f>IF(AND($A8089&gt;=Instellingen!$B$6,$A8089&lt;Instellingen!$B$7),1,0)</f>
        <v/>
      </c>
      <c r="E8089" s="15">
        <f>COUNTIF(tData[BezoekStart],"&lt;"&amp;($A8089+1/24))-COUNTIF(tData[BezoekEind],"&lt;="&amp;$A8089)</f>
        <v/>
      </c>
      <c r="F8089" s="15">
        <f>COUNTIF(tData[BezoekLangStart],"&lt;"&amp;($A8089+1/24))-COUNTIF(tData[BezoekLangEind],"&lt;="&amp;$A8089)</f>
        <v/>
      </c>
      <c r="G8089" s="15">
        <f>IF($D8089=1,$B8089*100+$C8089,-1)</f>
        <v/>
      </c>
      <c r="H8089" s="15">
        <f>IF($D8089=1,$B8089,-1)</f>
        <v/>
      </c>
      <c r="I8089" s="15">
        <f>IF($D8089=1,$C8089,-1)</f>
        <v/>
      </c>
    </row>
    <row r="8090">
      <c r="A8090" s="33" t="n">
        <v>45628.95833333334</v>
      </c>
      <c r="B8090" s="15">
        <f>WEEKDAY($A8090,2)</f>
        <v/>
      </c>
      <c r="C8090" s="15">
        <f>HOUR($A8090)</f>
        <v/>
      </c>
      <c r="D8090" s="15">
        <f>IF(AND($A8090&gt;=Instellingen!$B$6,$A8090&lt;Instellingen!$B$7),1,0)</f>
        <v/>
      </c>
      <c r="E8090" s="15">
        <f>COUNTIF(tData[BezoekStart],"&lt;"&amp;($A8090+1/24))-COUNTIF(tData[BezoekEind],"&lt;="&amp;$A8090)</f>
        <v/>
      </c>
      <c r="F8090" s="15">
        <f>COUNTIF(tData[BezoekLangStart],"&lt;"&amp;($A8090+1/24))-COUNTIF(tData[BezoekLangEind],"&lt;="&amp;$A8090)</f>
        <v/>
      </c>
      <c r="G8090" s="15">
        <f>IF($D8090=1,$B8090*100+$C8090,-1)</f>
        <v/>
      </c>
      <c r="H8090" s="15">
        <f>IF($D8090=1,$B8090,-1)</f>
        <v/>
      </c>
      <c r="I8090" s="15">
        <f>IF($D8090=1,$C8090,-1)</f>
        <v/>
      </c>
    </row>
    <row r="8091">
      <c r="A8091" s="33" t="n">
        <v>45629</v>
      </c>
      <c r="B8091" s="15">
        <f>WEEKDAY($A8091,2)</f>
        <v/>
      </c>
      <c r="C8091" s="15">
        <f>HOUR($A8091)</f>
        <v/>
      </c>
      <c r="D8091" s="15">
        <f>IF(AND($A8091&gt;=Instellingen!$B$6,$A8091&lt;Instellingen!$B$7),1,0)</f>
        <v/>
      </c>
      <c r="E8091" s="15">
        <f>COUNTIF(tData[BezoekStart],"&lt;"&amp;($A8091+1/24))-COUNTIF(tData[BezoekEind],"&lt;="&amp;$A8091)</f>
        <v/>
      </c>
      <c r="F8091" s="15">
        <f>COUNTIF(tData[BezoekLangStart],"&lt;"&amp;($A8091+1/24))-COUNTIF(tData[BezoekLangEind],"&lt;="&amp;$A8091)</f>
        <v/>
      </c>
      <c r="G8091" s="15">
        <f>IF($D8091=1,$B8091*100+$C8091,-1)</f>
        <v/>
      </c>
      <c r="H8091" s="15">
        <f>IF($D8091=1,$B8091,-1)</f>
        <v/>
      </c>
      <c r="I8091" s="15">
        <f>IF($D8091=1,$C8091,-1)</f>
        <v/>
      </c>
    </row>
    <row r="8092">
      <c r="A8092" s="33" t="n">
        <v>45629.04166666666</v>
      </c>
      <c r="B8092" s="15">
        <f>WEEKDAY($A8092,2)</f>
        <v/>
      </c>
      <c r="C8092" s="15">
        <f>HOUR($A8092)</f>
        <v/>
      </c>
      <c r="D8092" s="15">
        <f>IF(AND($A8092&gt;=Instellingen!$B$6,$A8092&lt;Instellingen!$B$7),1,0)</f>
        <v/>
      </c>
      <c r="E8092" s="15">
        <f>COUNTIF(tData[BezoekStart],"&lt;"&amp;($A8092+1/24))-COUNTIF(tData[BezoekEind],"&lt;="&amp;$A8092)</f>
        <v/>
      </c>
      <c r="F8092" s="15">
        <f>COUNTIF(tData[BezoekLangStart],"&lt;"&amp;($A8092+1/24))-COUNTIF(tData[BezoekLangEind],"&lt;="&amp;$A8092)</f>
        <v/>
      </c>
      <c r="G8092" s="15">
        <f>IF($D8092=1,$B8092*100+$C8092,-1)</f>
        <v/>
      </c>
      <c r="H8092" s="15">
        <f>IF($D8092=1,$B8092,-1)</f>
        <v/>
      </c>
      <c r="I8092" s="15">
        <f>IF($D8092=1,$C8092,-1)</f>
        <v/>
      </c>
    </row>
    <row r="8093">
      <c r="A8093" s="33" t="n">
        <v>45629.08333333334</v>
      </c>
      <c r="B8093" s="15">
        <f>WEEKDAY($A8093,2)</f>
        <v/>
      </c>
      <c r="C8093" s="15">
        <f>HOUR($A8093)</f>
        <v/>
      </c>
      <c r="D8093" s="15">
        <f>IF(AND($A8093&gt;=Instellingen!$B$6,$A8093&lt;Instellingen!$B$7),1,0)</f>
        <v/>
      </c>
      <c r="E8093" s="15">
        <f>COUNTIF(tData[BezoekStart],"&lt;"&amp;($A8093+1/24))-COUNTIF(tData[BezoekEind],"&lt;="&amp;$A8093)</f>
        <v/>
      </c>
      <c r="F8093" s="15">
        <f>COUNTIF(tData[BezoekLangStart],"&lt;"&amp;($A8093+1/24))-COUNTIF(tData[BezoekLangEind],"&lt;="&amp;$A8093)</f>
        <v/>
      </c>
      <c r="G8093" s="15">
        <f>IF($D8093=1,$B8093*100+$C8093,-1)</f>
        <v/>
      </c>
      <c r="H8093" s="15">
        <f>IF($D8093=1,$B8093,-1)</f>
        <v/>
      </c>
      <c r="I8093" s="15">
        <f>IF($D8093=1,$C8093,-1)</f>
        <v/>
      </c>
    </row>
    <row r="8094">
      <c r="A8094" s="33" t="n">
        <v>45629.125</v>
      </c>
      <c r="B8094" s="15">
        <f>WEEKDAY($A8094,2)</f>
        <v/>
      </c>
      <c r="C8094" s="15">
        <f>HOUR($A8094)</f>
        <v/>
      </c>
      <c r="D8094" s="15">
        <f>IF(AND($A8094&gt;=Instellingen!$B$6,$A8094&lt;Instellingen!$B$7),1,0)</f>
        <v/>
      </c>
      <c r="E8094" s="15">
        <f>COUNTIF(tData[BezoekStart],"&lt;"&amp;($A8094+1/24))-COUNTIF(tData[BezoekEind],"&lt;="&amp;$A8094)</f>
        <v/>
      </c>
      <c r="F8094" s="15">
        <f>COUNTIF(tData[BezoekLangStart],"&lt;"&amp;($A8094+1/24))-COUNTIF(tData[BezoekLangEind],"&lt;="&amp;$A8094)</f>
        <v/>
      </c>
      <c r="G8094" s="15">
        <f>IF($D8094=1,$B8094*100+$C8094,-1)</f>
        <v/>
      </c>
      <c r="H8094" s="15">
        <f>IF($D8094=1,$B8094,-1)</f>
        <v/>
      </c>
      <c r="I8094" s="15">
        <f>IF($D8094=1,$C8094,-1)</f>
        <v/>
      </c>
    </row>
    <row r="8095">
      <c r="A8095" s="33" t="n">
        <v>45629.16666666666</v>
      </c>
      <c r="B8095" s="15">
        <f>WEEKDAY($A8095,2)</f>
        <v/>
      </c>
      <c r="C8095" s="15">
        <f>HOUR($A8095)</f>
        <v/>
      </c>
      <c r="D8095" s="15">
        <f>IF(AND($A8095&gt;=Instellingen!$B$6,$A8095&lt;Instellingen!$B$7),1,0)</f>
        <v/>
      </c>
      <c r="E8095" s="15">
        <f>COUNTIF(tData[BezoekStart],"&lt;"&amp;($A8095+1/24))-COUNTIF(tData[BezoekEind],"&lt;="&amp;$A8095)</f>
        <v/>
      </c>
      <c r="F8095" s="15">
        <f>COUNTIF(tData[BezoekLangStart],"&lt;"&amp;($A8095+1/24))-COUNTIF(tData[BezoekLangEind],"&lt;="&amp;$A8095)</f>
        <v/>
      </c>
      <c r="G8095" s="15">
        <f>IF($D8095=1,$B8095*100+$C8095,-1)</f>
        <v/>
      </c>
      <c r="H8095" s="15">
        <f>IF($D8095=1,$B8095,-1)</f>
        <v/>
      </c>
      <c r="I8095" s="15">
        <f>IF($D8095=1,$C8095,-1)</f>
        <v/>
      </c>
    </row>
    <row r="8096">
      <c r="A8096" s="33" t="n">
        <v>45629.20833333334</v>
      </c>
      <c r="B8096" s="15">
        <f>WEEKDAY($A8096,2)</f>
        <v/>
      </c>
      <c r="C8096" s="15">
        <f>HOUR($A8096)</f>
        <v/>
      </c>
      <c r="D8096" s="15">
        <f>IF(AND($A8096&gt;=Instellingen!$B$6,$A8096&lt;Instellingen!$B$7),1,0)</f>
        <v/>
      </c>
      <c r="E8096" s="15">
        <f>COUNTIF(tData[BezoekStart],"&lt;"&amp;($A8096+1/24))-COUNTIF(tData[BezoekEind],"&lt;="&amp;$A8096)</f>
        <v/>
      </c>
      <c r="F8096" s="15">
        <f>COUNTIF(tData[BezoekLangStart],"&lt;"&amp;($A8096+1/24))-COUNTIF(tData[BezoekLangEind],"&lt;="&amp;$A8096)</f>
        <v/>
      </c>
      <c r="G8096" s="15">
        <f>IF($D8096=1,$B8096*100+$C8096,-1)</f>
        <v/>
      </c>
      <c r="H8096" s="15">
        <f>IF($D8096=1,$B8096,-1)</f>
        <v/>
      </c>
      <c r="I8096" s="15">
        <f>IF($D8096=1,$C8096,-1)</f>
        <v/>
      </c>
    </row>
    <row r="8097">
      <c r="A8097" s="33" t="n">
        <v>45629.25</v>
      </c>
      <c r="B8097" s="15">
        <f>WEEKDAY($A8097,2)</f>
        <v/>
      </c>
      <c r="C8097" s="15">
        <f>HOUR($A8097)</f>
        <v/>
      </c>
      <c r="D8097" s="15">
        <f>IF(AND($A8097&gt;=Instellingen!$B$6,$A8097&lt;Instellingen!$B$7),1,0)</f>
        <v/>
      </c>
      <c r="E8097" s="15">
        <f>COUNTIF(tData[BezoekStart],"&lt;"&amp;($A8097+1/24))-COUNTIF(tData[BezoekEind],"&lt;="&amp;$A8097)</f>
        <v/>
      </c>
      <c r="F8097" s="15">
        <f>COUNTIF(tData[BezoekLangStart],"&lt;"&amp;($A8097+1/24))-COUNTIF(tData[BezoekLangEind],"&lt;="&amp;$A8097)</f>
        <v/>
      </c>
      <c r="G8097" s="15">
        <f>IF($D8097=1,$B8097*100+$C8097,-1)</f>
        <v/>
      </c>
      <c r="H8097" s="15">
        <f>IF($D8097=1,$B8097,-1)</f>
        <v/>
      </c>
      <c r="I8097" s="15">
        <f>IF($D8097=1,$C8097,-1)</f>
        <v/>
      </c>
    </row>
    <row r="8098">
      <c r="A8098" s="33" t="n">
        <v>45629.29166666666</v>
      </c>
      <c r="B8098" s="15">
        <f>WEEKDAY($A8098,2)</f>
        <v/>
      </c>
      <c r="C8098" s="15">
        <f>HOUR($A8098)</f>
        <v/>
      </c>
      <c r="D8098" s="15">
        <f>IF(AND($A8098&gt;=Instellingen!$B$6,$A8098&lt;Instellingen!$B$7),1,0)</f>
        <v/>
      </c>
      <c r="E8098" s="15">
        <f>COUNTIF(tData[BezoekStart],"&lt;"&amp;($A8098+1/24))-COUNTIF(tData[BezoekEind],"&lt;="&amp;$A8098)</f>
        <v/>
      </c>
      <c r="F8098" s="15">
        <f>COUNTIF(tData[BezoekLangStart],"&lt;"&amp;($A8098+1/24))-COUNTIF(tData[BezoekLangEind],"&lt;="&amp;$A8098)</f>
        <v/>
      </c>
      <c r="G8098" s="15">
        <f>IF($D8098=1,$B8098*100+$C8098,-1)</f>
        <v/>
      </c>
      <c r="H8098" s="15">
        <f>IF($D8098=1,$B8098,-1)</f>
        <v/>
      </c>
      <c r="I8098" s="15">
        <f>IF($D8098=1,$C8098,-1)</f>
        <v/>
      </c>
    </row>
    <row r="8099">
      <c r="A8099" s="33" t="n">
        <v>45629.33333333334</v>
      </c>
      <c r="B8099" s="15">
        <f>WEEKDAY($A8099,2)</f>
        <v/>
      </c>
      <c r="C8099" s="15">
        <f>HOUR($A8099)</f>
        <v/>
      </c>
      <c r="D8099" s="15">
        <f>IF(AND($A8099&gt;=Instellingen!$B$6,$A8099&lt;Instellingen!$B$7),1,0)</f>
        <v/>
      </c>
      <c r="E8099" s="15">
        <f>COUNTIF(tData[BezoekStart],"&lt;"&amp;($A8099+1/24))-COUNTIF(tData[BezoekEind],"&lt;="&amp;$A8099)</f>
        <v/>
      </c>
      <c r="F8099" s="15">
        <f>COUNTIF(tData[BezoekLangStart],"&lt;"&amp;($A8099+1/24))-COUNTIF(tData[BezoekLangEind],"&lt;="&amp;$A8099)</f>
        <v/>
      </c>
      <c r="G8099" s="15">
        <f>IF($D8099=1,$B8099*100+$C8099,-1)</f>
        <v/>
      </c>
      <c r="H8099" s="15">
        <f>IF($D8099=1,$B8099,-1)</f>
        <v/>
      </c>
      <c r="I8099" s="15">
        <f>IF($D8099=1,$C8099,-1)</f>
        <v/>
      </c>
    </row>
    <row r="8100">
      <c r="A8100" s="33" t="n">
        <v>45629.375</v>
      </c>
      <c r="B8100" s="15">
        <f>WEEKDAY($A8100,2)</f>
        <v/>
      </c>
      <c r="C8100" s="15">
        <f>HOUR($A8100)</f>
        <v/>
      </c>
      <c r="D8100" s="15">
        <f>IF(AND($A8100&gt;=Instellingen!$B$6,$A8100&lt;Instellingen!$B$7),1,0)</f>
        <v/>
      </c>
      <c r="E8100" s="15">
        <f>COUNTIF(tData[BezoekStart],"&lt;"&amp;($A8100+1/24))-COUNTIF(tData[BezoekEind],"&lt;="&amp;$A8100)</f>
        <v/>
      </c>
      <c r="F8100" s="15">
        <f>COUNTIF(tData[BezoekLangStart],"&lt;"&amp;($A8100+1/24))-COUNTIF(tData[BezoekLangEind],"&lt;="&amp;$A8100)</f>
        <v/>
      </c>
      <c r="G8100" s="15">
        <f>IF($D8100=1,$B8100*100+$C8100,-1)</f>
        <v/>
      </c>
      <c r="H8100" s="15">
        <f>IF($D8100=1,$B8100,-1)</f>
        <v/>
      </c>
      <c r="I8100" s="15">
        <f>IF($D8100=1,$C8100,-1)</f>
        <v/>
      </c>
    </row>
    <row r="8101">
      <c r="A8101" s="33" t="n">
        <v>45629.41666666666</v>
      </c>
      <c r="B8101" s="15">
        <f>WEEKDAY($A8101,2)</f>
        <v/>
      </c>
      <c r="C8101" s="15">
        <f>HOUR($A8101)</f>
        <v/>
      </c>
      <c r="D8101" s="15">
        <f>IF(AND($A8101&gt;=Instellingen!$B$6,$A8101&lt;Instellingen!$B$7),1,0)</f>
        <v/>
      </c>
      <c r="E8101" s="15">
        <f>COUNTIF(tData[BezoekStart],"&lt;"&amp;($A8101+1/24))-COUNTIF(tData[BezoekEind],"&lt;="&amp;$A8101)</f>
        <v/>
      </c>
      <c r="F8101" s="15">
        <f>COUNTIF(tData[BezoekLangStart],"&lt;"&amp;($A8101+1/24))-COUNTIF(tData[BezoekLangEind],"&lt;="&amp;$A8101)</f>
        <v/>
      </c>
      <c r="G8101" s="15">
        <f>IF($D8101=1,$B8101*100+$C8101,-1)</f>
        <v/>
      </c>
      <c r="H8101" s="15">
        <f>IF($D8101=1,$B8101,-1)</f>
        <v/>
      </c>
      <c r="I8101" s="15">
        <f>IF($D8101=1,$C8101,-1)</f>
        <v/>
      </c>
    </row>
    <row r="8102">
      <c r="A8102" s="33" t="n">
        <v>45629.45833333334</v>
      </c>
      <c r="B8102" s="15">
        <f>WEEKDAY($A8102,2)</f>
        <v/>
      </c>
      <c r="C8102" s="15">
        <f>HOUR($A8102)</f>
        <v/>
      </c>
      <c r="D8102" s="15">
        <f>IF(AND($A8102&gt;=Instellingen!$B$6,$A8102&lt;Instellingen!$B$7),1,0)</f>
        <v/>
      </c>
      <c r="E8102" s="15">
        <f>COUNTIF(tData[BezoekStart],"&lt;"&amp;($A8102+1/24))-COUNTIF(tData[BezoekEind],"&lt;="&amp;$A8102)</f>
        <v/>
      </c>
      <c r="F8102" s="15">
        <f>COUNTIF(tData[BezoekLangStart],"&lt;"&amp;($A8102+1/24))-COUNTIF(tData[BezoekLangEind],"&lt;="&amp;$A8102)</f>
        <v/>
      </c>
      <c r="G8102" s="15">
        <f>IF($D8102=1,$B8102*100+$C8102,-1)</f>
        <v/>
      </c>
      <c r="H8102" s="15">
        <f>IF($D8102=1,$B8102,-1)</f>
        <v/>
      </c>
      <c r="I8102" s="15">
        <f>IF($D8102=1,$C8102,-1)</f>
        <v/>
      </c>
    </row>
    <row r="8103">
      <c r="A8103" s="33" t="n">
        <v>45629.5</v>
      </c>
      <c r="B8103" s="15">
        <f>WEEKDAY($A8103,2)</f>
        <v/>
      </c>
      <c r="C8103" s="15">
        <f>HOUR($A8103)</f>
        <v/>
      </c>
      <c r="D8103" s="15">
        <f>IF(AND($A8103&gt;=Instellingen!$B$6,$A8103&lt;Instellingen!$B$7),1,0)</f>
        <v/>
      </c>
      <c r="E8103" s="15">
        <f>COUNTIF(tData[BezoekStart],"&lt;"&amp;($A8103+1/24))-COUNTIF(tData[BezoekEind],"&lt;="&amp;$A8103)</f>
        <v/>
      </c>
      <c r="F8103" s="15">
        <f>COUNTIF(tData[BezoekLangStart],"&lt;"&amp;($A8103+1/24))-COUNTIF(tData[BezoekLangEind],"&lt;="&amp;$A8103)</f>
        <v/>
      </c>
      <c r="G8103" s="15">
        <f>IF($D8103=1,$B8103*100+$C8103,-1)</f>
        <v/>
      </c>
      <c r="H8103" s="15">
        <f>IF($D8103=1,$B8103,-1)</f>
        <v/>
      </c>
      <c r="I8103" s="15">
        <f>IF($D8103=1,$C8103,-1)</f>
        <v/>
      </c>
    </row>
    <row r="8104">
      <c r="A8104" s="33" t="n">
        <v>45629.54166666666</v>
      </c>
      <c r="B8104" s="15">
        <f>WEEKDAY($A8104,2)</f>
        <v/>
      </c>
      <c r="C8104" s="15">
        <f>HOUR($A8104)</f>
        <v/>
      </c>
      <c r="D8104" s="15">
        <f>IF(AND($A8104&gt;=Instellingen!$B$6,$A8104&lt;Instellingen!$B$7),1,0)</f>
        <v/>
      </c>
      <c r="E8104" s="15">
        <f>COUNTIF(tData[BezoekStart],"&lt;"&amp;($A8104+1/24))-COUNTIF(tData[BezoekEind],"&lt;="&amp;$A8104)</f>
        <v/>
      </c>
      <c r="F8104" s="15">
        <f>COUNTIF(tData[BezoekLangStart],"&lt;"&amp;($A8104+1/24))-COUNTIF(tData[BezoekLangEind],"&lt;="&amp;$A8104)</f>
        <v/>
      </c>
      <c r="G8104" s="15">
        <f>IF($D8104=1,$B8104*100+$C8104,-1)</f>
        <v/>
      </c>
      <c r="H8104" s="15">
        <f>IF($D8104=1,$B8104,-1)</f>
        <v/>
      </c>
      <c r="I8104" s="15">
        <f>IF($D8104=1,$C8104,-1)</f>
        <v/>
      </c>
    </row>
    <row r="8105">
      <c r="A8105" s="33" t="n">
        <v>45629.58333333334</v>
      </c>
      <c r="B8105" s="15">
        <f>WEEKDAY($A8105,2)</f>
        <v/>
      </c>
      <c r="C8105" s="15">
        <f>HOUR($A8105)</f>
        <v/>
      </c>
      <c r="D8105" s="15">
        <f>IF(AND($A8105&gt;=Instellingen!$B$6,$A8105&lt;Instellingen!$B$7),1,0)</f>
        <v/>
      </c>
      <c r="E8105" s="15">
        <f>COUNTIF(tData[BezoekStart],"&lt;"&amp;($A8105+1/24))-COUNTIF(tData[BezoekEind],"&lt;="&amp;$A8105)</f>
        <v/>
      </c>
      <c r="F8105" s="15">
        <f>COUNTIF(tData[BezoekLangStart],"&lt;"&amp;($A8105+1/24))-COUNTIF(tData[BezoekLangEind],"&lt;="&amp;$A8105)</f>
        <v/>
      </c>
      <c r="G8105" s="15">
        <f>IF($D8105=1,$B8105*100+$C8105,-1)</f>
        <v/>
      </c>
      <c r="H8105" s="15">
        <f>IF($D8105=1,$B8105,-1)</f>
        <v/>
      </c>
      <c r="I8105" s="15">
        <f>IF($D8105=1,$C8105,-1)</f>
        <v/>
      </c>
    </row>
    <row r="8106">
      <c r="A8106" s="33" t="n">
        <v>45629.625</v>
      </c>
      <c r="B8106" s="15">
        <f>WEEKDAY($A8106,2)</f>
        <v/>
      </c>
      <c r="C8106" s="15">
        <f>HOUR($A8106)</f>
        <v/>
      </c>
      <c r="D8106" s="15">
        <f>IF(AND($A8106&gt;=Instellingen!$B$6,$A8106&lt;Instellingen!$B$7),1,0)</f>
        <v/>
      </c>
      <c r="E8106" s="15">
        <f>COUNTIF(tData[BezoekStart],"&lt;"&amp;($A8106+1/24))-COUNTIF(tData[BezoekEind],"&lt;="&amp;$A8106)</f>
        <v/>
      </c>
      <c r="F8106" s="15">
        <f>COUNTIF(tData[BezoekLangStart],"&lt;"&amp;($A8106+1/24))-COUNTIF(tData[BezoekLangEind],"&lt;="&amp;$A8106)</f>
        <v/>
      </c>
      <c r="G8106" s="15">
        <f>IF($D8106=1,$B8106*100+$C8106,-1)</f>
        <v/>
      </c>
      <c r="H8106" s="15">
        <f>IF($D8106=1,$B8106,-1)</f>
        <v/>
      </c>
      <c r="I8106" s="15">
        <f>IF($D8106=1,$C8106,-1)</f>
        <v/>
      </c>
    </row>
    <row r="8107">
      <c r="A8107" s="33" t="n">
        <v>45629.66666666666</v>
      </c>
      <c r="B8107" s="15">
        <f>WEEKDAY($A8107,2)</f>
        <v/>
      </c>
      <c r="C8107" s="15">
        <f>HOUR($A8107)</f>
        <v/>
      </c>
      <c r="D8107" s="15">
        <f>IF(AND($A8107&gt;=Instellingen!$B$6,$A8107&lt;Instellingen!$B$7),1,0)</f>
        <v/>
      </c>
      <c r="E8107" s="15">
        <f>COUNTIF(tData[BezoekStart],"&lt;"&amp;($A8107+1/24))-COUNTIF(tData[BezoekEind],"&lt;="&amp;$A8107)</f>
        <v/>
      </c>
      <c r="F8107" s="15">
        <f>COUNTIF(tData[BezoekLangStart],"&lt;"&amp;($A8107+1/24))-COUNTIF(tData[BezoekLangEind],"&lt;="&amp;$A8107)</f>
        <v/>
      </c>
      <c r="G8107" s="15">
        <f>IF($D8107=1,$B8107*100+$C8107,-1)</f>
        <v/>
      </c>
      <c r="H8107" s="15">
        <f>IF($D8107=1,$B8107,-1)</f>
        <v/>
      </c>
      <c r="I8107" s="15">
        <f>IF($D8107=1,$C8107,-1)</f>
        <v/>
      </c>
    </row>
    <row r="8108">
      <c r="A8108" s="33" t="n">
        <v>45629.70833333334</v>
      </c>
      <c r="B8108" s="15">
        <f>WEEKDAY($A8108,2)</f>
        <v/>
      </c>
      <c r="C8108" s="15">
        <f>HOUR($A8108)</f>
        <v/>
      </c>
      <c r="D8108" s="15">
        <f>IF(AND($A8108&gt;=Instellingen!$B$6,$A8108&lt;Instellingen!$B$7),1,0)</f>
        <v/>
      </c>
      <c r="E8108" s="15">
        <f>COUNTIF(tData[BezoekStart],"&lt;"&amp;($A8108+1/24))-COUNTIF(tData[BezoekEind],"&lt;="&amp;$A8108)</f>
        <v/>
      </c>
      <c r="F8108" s="15">
        <f>COUNTIF(tData[BezoekLangStart],"&lt;"&amp;($A8108+1/24))-COUNTIF(tData[BezoekLangEind],"&lt;="&amp;$A8108)</f>
        <v/>
      </c>
      <c r="G8108" s="15">
        <f>IF($D8108=1,$B8108*100+$C8108,-1)</f>
        <v/>
      </c>
      <c r="H8108" s="15">
        <f>IF($D8108=1,$B8108,-1)</f>
        <v/>
      </c>
      <c r="I8108" s="15">
        <f>IF($D8108=1,$C8108,-1)</f>
        <v/>
      </c>
    </row>
    <row r="8109">
      <c r="A8109" s="33" t="n">
        <v>45629.75</v>
      </c>
      <c r="B8109" s="15">
        <f>WEEKDAY($A8109,2)</f>
        <v/>
      </c>
      <c r="C8109" s="15">
        <f>HOUR($A8109)</f>
        <v/>
      </c>
      <c r="D8109" s="15">
        <f>IF(AND($A8109&gt;=Instellingen!$B$6,$A8109&lt;Instellingen!$B$7),1,0)</f>
        <v/>
      </c>
      <c r="E8109" s="15">
        <f>COUNTIF(tData[BezoekStart],"&lt;"&amp;($A8109+1/24))-COUNTIF(tData[BezoekEind],"&lt;="&amp;$A8109)</f>
        <v/>
      </c>
      <c r="F8109" s="15">
        <f>COUNTIF(tData[BezoekLangStart],"&lt;"&amp;($A8109+1/24))-COUNTIF(tData[BezoekLangEind],"&lt;="&amp;$A8109)</f>
        <v/>
      </c>
      <c r="G8109" s="15">
        <f>IF($D8109=1,$B8109*100+$C8109,-1)</f>
        <v/>
      </c>
      <c r="H8109" s="15">
        <f>IF($D8109=1,$B8109,-1)</f>
        <v/>
      </c>
      <c r="I8109" s="15">
        <f>IF($D8109=1,$C8109,-1)</f>
        <v/>
      </c>
    </row>
    <row r="8110">
      <c r="A8110" s="33" t="n">
        <v>45629.79166666666</v>
      </c>
      <c r="B8110" s="15">
        <f>WEEKDAY($A8110,2)</f>
        <v/>
      </c>
      <c r="C8110" s="15">
        <f>HOUR($A8110)</f>
        <v/>
      </c>
      <c r="D8110" s="15">
        <f>IF(AND($A8110&gt;=Instellingen!$B$6,$A8110&lt;Instellingen!$B$7),1,0)</f>
        <v/>
      </c>
      <c r="E8110" s="15">
        <f>COUNTIF(tData[BezoekStart],"&lt;"&amp;($A8110+1/24))-COUNTIF(tData[BezoekEind],"&lt;="&amp;$A8110)</f>
        <v/>
      </c>
      <c r="F8110" s="15">
        <f>COUNTIF(tData[BezoekLangStart],"&lt;"&amp;($A8110+1/24))-COUNTIF(tData[BezoekLangEind],"&lt;="&amp;$A8110)</f>
        <v/>
      </c>
      <c r="G8110" s="15">
        <f>IF($D8110=1,$B8110*100+$C8110,-1)</f>
        <v/>
      </c>
      <c r="H8110" s="15">
        <f>IF($D8110=1,$B8110,-1)</f>
        <v/>
      </c>
      <c r="I8110" s="15">
        <f>IF($D8110=1,$C8110,-1)</f>
        <v/>
      </c>
    </row>
    <row r="8111">
      <c r="A8111" s="33" t="n">
        <v>45629.83333333334</v>
      </c>
      <c r="B8111" s="15">
        <f>WEEKDAY($A8111,2)</f>
        <v/>
      </c>
      <c r="C8111" s="15">
        <f>HOUR($A8111)</f>
        <v/>
      </c>
      <c r="D8111" s="15">
        <f>IF(AND($A8111&gt;=Instellingen!$B$6,$A8111&lt;Instellingen!$B$7),1,0)</f>
        <v/>
      </c>
      <c r="E8111" s="15">
        <f>COUNTIF(tData[BezoekStart],"&lt;"&amp;($A8111+1/24))-COUNTIF(tData[BezoekEind],"&lt;="&amp;$A8111)</f>
        <v/>
      </c>
      <c r="F8111" s="15">
        <f>COUNTIF(tData[BezoekLangStart],"&lt;"&amp;($A8111+1/24))-COUNTIF(tData[BezoekLangEind],"&lt;="&amp;$A8111)</f>
        <v/>
      </c>
      <c r="G8111" s="15">
        <f>IF($D8111=1,$B8111*100+$C8111,-1)</f>
        <v/>
      </c>
      <c r="H8111" s="15">
        <f>IF($D8111=1,$B8111,-1)</f>
        <v/>
      </c>
      <c r="I8111" s="15">
        <f>IF($D8111=1,$C8111,-1)</f>
        <v/>
      </c>
    </row>
    <row r="8112">
      <c r="A8112" s="33" t="n">
        <v>45629.875</v>
      </c>
      <c r="B8112" s="15">
        <f>WEEKDAY($A8112,2)</f>
        <v/>
      </c>
      <c r="C8112" s="15">
        <f>HOUR($A8112)</f>
        <v/>
      </c>
      <c r="D8112" s="15">
        <f>IF(AND($A8112&gt;=Instellingen!$B$6,$A8112&lt;Instellingen!$B$7),1,0)</f>
        <v/>
      </c>
      <c r="E8112" s="15">
        <f>COUNTIF(tData[BezoekStart],"&lt;"&amp;($A8112+1/24))-COUNTIF(tData[BezoekEind],"&lt;="&amp;$A8112)</f>
        <v/>
      </c>
      <c r="F8112" s="15">
        <f>COUNTIF(tData[BezoekLangStart],"&lt;"&amp;($A8112+1/24))-COUNTIF(tData[BezoekLangEind],"&lt;="&amp;$A8112)</f>
        <v/>
      </c>
      <c r="G8112" s="15">
        <f>IF($D8112=1,$B8112*100+$C8112,-1)</f>
        <v/>
      </c>
      <c r="H8112" s="15">
        <f>IF($D8112=1,$B8112,-1)</f>
        <v/>
      </c>
      <c r="I8112" s="15">
        <f>IF($D8112=1,$C8112,-1)</f>
        <v/>
      </c>
    </row>
    <row r="8113">
      <c r="A8113" s="33" t="n">
        <v>45629.91666666666</v>
      </c>
      <c r="B8113" s="15">
        <f>WEEKDAY($A8113,2)</f>
        <v/>
      </c>
      <c r="C8113" s="15">
        <f>HOUR($A8113)</f>
        <v/>
      </c>
      <c r="D8113" s="15">
        <f>IF(AND($A8113&gt;=Instellingen!$B$6,$A8113&lt;Instellingen!$B$7),1,0)</f>
        <v/>
      </c>
      <c r="E8113" s="15">
        <f>COUNTIF(tData[BezoekStart],"&lt;"&amp;($A8113+1/24))-COUNTIF(tData[BezoekEind],"&lt;="&amp;$A8113)</f>
        <v/>
      </c>
      <c r="F8113" s="15">
        <f>COUNTIF(tData[BezoekLangStart],"&lt;"&amp;($A8113+1/24))-COUNTIF(tData[BezoekLangEind],"&lt;="&amp;$A8113)</f>
        <v/>
      </c>
      <c r="G8113" s="15">
        <f>IF($D8113=1,$B8113*100+$C8113,-1)</f>
        <v/>
      </c>
      <c r="H8113" s="15">
        <f>IF($D8113=1,$B8113,-1)</f>
        <v/>
      </c>
      <c r="I8113" s="15">
        <f>IF($D8113=1,$C8113,-1)</f>
        <v/>
      </c>
    </row>
    <row r="8114">
      <c r="A8114" s="33" t="n">
        <v>45629.95833333334</v>
      </c>
      <c r="B8114" s="15">
        <f>WEEKDAY($A8114,2)</f>
        <v/>
      </c>
      <c r="C8114" s="15">
        <f>HOUR($A8114)</f>
        <v/>
      </c>
      <c r="D8114" s="15">
        <f>IF(AND($A8114&gt;=Instellingen!$B$6,$A8114&lt;Instellingen!$B$7),1,0)</f>
        <v/>
      </c>
      <c r="E8114" s="15">
        <f>COUNTIF(tData[BezoekStart],"&lt;"&amp;($A8114+1/24))-COUNTIF(tData[BezoekEind],"&lt;="&amp;$A8114)</f>
        <v/>
      </c>
      <c r="F8114" s="15">
        <f>COUNTIF(tData[BezoekLangStart],"&lt;"&amp;($A8114+1/24))-COUNTIF(tData[BezoekLangEind],"&lt;="&amp;$A8114)</f>
        <v/>
      </c>
      <c r="G8114" s="15">
        <f>IF($D8114=1,$B8114*100+$C8114,-1)</f>
        <v/>
      </c>
      <c r="H8114" s="15">
        <f>IF($D8114=1,$B8114,-1)</f>
        <v/>
      </c>
      <c r="I8114" s="15">
        <f>IF($D8114=1,$C8114,-1)</f>
        <v/>
      </c>
    </row>
    <row r="8115">
      <c r="A8115" s="33" t="n">
        <v>45630</v>
      </c>
      <c r="B8115" s="15">
        <f>WEEKDAY($A8115,2)</f>
        <v/>
      </c>
      <c r="C8115" s="15">
        <f>HOUR($A8115)</f>
        <v/>
      </c>
      <c r="D8115" s="15">
        <f>IF(AND($A8115&gt;=Instellingen!$B$6,$A8115&lt;Instellingen!$B$7),1,0)</f>
        <v/>
      </c>
      <c r="E8115" s="15">
        <f>COUNTIF(tData[BezoekStart],"&lt;"&amp;($A8115+1/24))-COUNTIF(tData[BezoekEind],"&lt;="&amp;$A8115)</f>
        <v/>
      </c>
      <c r="F8115" s="15">
        <f>COUNTIF(tData[BezoekLangStart],"&lt;"&amp;($A8115+1/24))-COUNTIF(tData[BezoekLangEind],"&lt;="&amp;$A8115)</f>
        <v/>
      </c>
      <c r="G8115" s="15">
        <f>IF($D8115=1,$B8115*100+$C8115,-1)</f>
        <v/>
      </c>
      <c r="H8115" s="15">
        <f>IF($D8115=1,$B8115,-1)</f>
        <v/>
      </c>
      <c r="I8115" s="15">
        <f>IF($D8115=1,$C8115,-1)</f>
        <v/>
      </c>
    </row>
    <row r="8116">
      <c r="A8116" s="33" t="n">
        <v>45630.04166666666</v>
      </c>
      <c r="B8116" s="15">
        <f>WEEKDAY($A8116,2)</f>
        <v/>
      </c>
      <c r="C8116" s="15">
        <f>HOUR($A8116)</f>
        <v/>
      </c>
      <c r="D8116" s="15">
        <f>IF(AND($A8116&gt;=Instellingen!$B$6,$A8116&lt;Instellingen!$B$7),1,0)</f>
        <v/>
      </c>
      <c r="E8116" s="15">
        <f>COUNTIF(tData[BezoekStart],"&lt;"&amp;($A8116+1/24))-COUNTIF(tData[BezoekEind],"&lt;="&amp;$A8116)</f>
        <v/>
      </c>
      <c r="F8116" s="15">
        <f>COUNTIF(tData[BezoekLangStart],"&lt;"&amp;($A8116+1/24))-COUNTIF(tData[BezoekLangEind],"&lt;="&amp;$A8116)</f>
        <v/>
      </c>
      <c r="G8116" s="15">
        <f>IF($D8116=1,$B8116*100+$C8116,-1)</f>
        <v/>
      </c>
      <c r="H8116" s="15">
        <f>IF($D8116=1,$B8116,-1)</f>
        <v/>
      </c>
      <c r="I8116" s="15">
        <f>IF($D8116=1,$C8116,-1)</f>
        <v/>
      </c>
    </row>
    <row r="8117">
      <c r="A8117" s="33" t="n">
        <v>45630.08333333334</v>
      </c>
      <c r="B8117" s="15">
        <f>WEEKDAY($A8117,2)</f>
        <v/>
      </c>
      <c r="C8117" s="15">
        <f>HOUR($A8117)</f>
        <v/>
      </c>
      <c r="D8117" s="15">
        <f>IF(AND($A8117&gt;=Instellingen!$B$6,$A8117&lt;Instellingen!$B$7),1,0)</f>
        <v/>
      </c>
      <c r="E8117" s="15">
        <f>COUNTIF(tData[BezoekStart],"&lt;"&amp;($A8117+1/24))-COUNTIF(tData[BezoekEind],"&lt;="&amp;$A8117)</f>
        <v/>
      </c>
      <c r="F8117" s="15">
        <f>COUNTIF(tData[BezoekLangStart],"&lt;"&amp;($A8117+1/24))-COUNTIF(tData[BezoekLangEind],"&lt;="&amp;$A8117)</f>
        <v/>
      </c>
      <c r="G8117" s="15">
        <f>IF($D8117=1,$B8117*100+$C8117,-1)</f>
        <v/>
      </c>
      <c r="H8117" s="15">
        <f>IF($D8117=1,$B8117,-1)</f>
        <v/>
      </c>
      <c r="I8117" s="15">
        <f>IF($D8117=1,$C8117,-1)</f>
        <v/>
      </c>
    </row>
    <row r="8118">
      <c r="A8118" s="33" t="n">
        <v>45630.125</v>
      </c>
      <c r="B8118" s="15">
        <f>WEEKDAY($A8118,2)</f>
        <v/>
      </c>
      <c r="C8118" s="15">
        <f>HOUR($A8118)</f>
        <v/>
      </c>
      <c r="D8118" s="15">
        <f>IF(AND($A8118&gt;=Instellingen!$B$6,$A8118&lt;Instellingen!$B$7),1,0)</f>
        <v/>
      </c>
      <c r="E8118" s="15">
        <f>COUNTIF(tData[BezoekStart],"&lt;"&amp;($A8118+1/24))-COUNTIF(tData[BezoekEind],"&lt;="&amp;$A8118)</f>
        <v/>
      </c>
      <c r="F8118" s="15">
        <f>COUNTIF(tData[BezoekLangStart],"&lt;"&amp;($A8118+1/24))-COUNTIF(tData[BezoekLangEind],"&lt;="&amp;$A8118)</f>
        <v/>
      </c>
      <c r="G8118" s="15">
        <f>IF($D8118=1,$B8118*100+$C8118,-1)</f>
        <v/>
      </c>
      <c r="H8118" s="15">
        <f>IF($D8118=1,$B8118,-1)</f>
        <v/>
      </c>
      <c r="I8118" s="15">
        <f>IF($D8118=1,$C8118,-1)</f>
        <v/>
      </c>
    </row>
    <row r="8119">
      <c r="A8119" s="33" t="n">
        <v>45630.16666666666</v>
      </c>
      <c r="B8119" s="15">
        <f>WEEKDAY($A8119,2)</f>
        <v/>
      </c>
      <c r="C8119" s="15">
        <f>HOUR($A8119)</f>
        <v/>
      </c>
      <c r="D8119" s="15">
        <f>IF(AND($A8119&gt;=Instellingen!$B$6,$A8119&lt;Instellingen!$B$7),1,0)</f>
        <v/>
      </c>
      <c r="E8119" s="15">
        <f>COUNTIF(tData[BezoekStart],"&lt;"&amp;($A8119+1/24))-COUNTIF(tData[BezoekEind],"&lt;="&amp;$A8119)</f>
        <v/>
      </c>
      <c r="F8119" s="15">
        <f>COUNTIF(tData[BezoekLangStart],"&lt;"&amp;($A8119+1/24))-COUNTIF(tData[BezoekLangEind],"&lt;="&amp;$A8119)</f>
        <v/>
      </c>
      <c r="G8119" s="15">
        <f>IF($D8119=1,$B8119*100+$C8119,-1)</f>
        <v/>
      </c>
      <c r="H8119" s="15">
        <f>IF($D8119=1,$B8119,-1)</f>
        <v/>
      </c>
      <c r="I8119" s="15">
        <f>IF($D8119=1,$C8119,-1)</f>
        <v/>
      </c>
    </row>
    <row r="8120">
      <c r="A8120" s="33" t="n">
        <v>45630.20833333334</v>
      </c>
      <c r="B8120" s="15">
        <f>WEEKDAY($A8120,2)</f>
        <v/>
      </c>
      <c r="C8120" s="15">
        <f>HOUR($A8120)</f>
        <v/>
      </c>
      <c r="D8120" s="15">
        <f>IF(AND($A8120&gt;=Instellingen!$B$6,$A8120&lt;Instellingen!$B$7),1,0)</f>
        <v/>
      </c>
      <c r="E8120" s="15">
        <f>COUNTIF(tData[BezoekStart],"&lt;"&amp;($A8120+1/24))-COUNTIF(tData[BezoekEind],"&lt;="&amp;$A8120)</f>
        <v/>
      </c>
      <c r="F8120" s="15">
        <f>COUNTIF(tData[BezoekLangStart],"&lt;"&amp;($A8120+1/24))-COUNTIF(tData[BezoekLangEind],"&lt;="&amp;$A8120)</f>
        <v/>
      </c>
      <c r="G8120" s="15">
        <f>IF($D8120=1,$B8120*100+$C8120,-1)</f>
        <v/>
      </c>
      <c r="H8120" s="15">
        <f>IF($D8120=1,$B8120,-1)</f>
        <v/>
      </c>
      <c r="I8120" s="15">
        <f>IF($D8120=1,$C8120,-1)</f>
        <v/>
      </c>
    </row>
    <row r="8121">
      <c r="A8121" s="33" t="n">
        <v>45630.25</v>
      </c>
      <c r="B8121" s="15">
        <f>WEEKDAY($A8121,2)</f>
        <v/>
      </c>
      <c r="C8121" s="15">
        <f>HOUR($A8121)</f>
        <v/>
      </c>
      <c r="D8121" s="15">
        <f>IF(AND($A8121&gt;=Instellingen!$B$6,$A8121&lt;Instellingen!$B$7),1,0)</f>
        <v/>
      </c>
      <c r="E8121" s="15">
        <f>COUNTIF(tData[BezoekStart],"&lt;"&amp;($A8121+1/24))-COUNTIF(tData[BezoekEind],"&lt;="&amp;$A8121)</f>
        <v/>
      </c>
      <c r="F8121" s="15">
        <f>COUNTIF(tData[BezoekLangStart],"&lt;"&amp;($A8121+1/24))-COUNTIF(tData[BezoekLangEind],"&lt;="&amp;$A8121)</f>
        <v/>
      </c>
      <c r="G8121" s="15">
        <f>IF($D8121=1,$B8121*100+$C8121,-1)</f>
        <v/>
      </c>
      <c r="H8121" s="15">
        <f>IF($D8121=1,$B8121,-1)</f>
        <v/>
      </c>
      <c r="I8121" s="15">
        <f>IF($D8121=1,$C8121,-1)</f>
        <v/>
      </c>
    </row>
    <row r="8122">
      <c r="A8122" s="33" t="n">
        <v>45630.29166666666</v>
      </c>
      <c r="B8122" s="15">
        <f>WEEKDAY($A8122,2)</f>
        <v/>
      </c>
      <c r="C8122" s="15">
        <f>HOUR($A8122)</f>
        <v/>
      </c>
      <c r="D8122" s="15">
        <f>IF(AND($A8122&gt;=Instellingen!$B$6,$A8122&lt;Instellingen!$B$7),1,0)</f>
        <v/>
      </c>
      <c r="E8122" s="15">
        <f>COUNTIF(tData[BezoekStart],"&lt;"&amp;($A8122+1/24))-COUNTIF(tData[BezoekEind],"&lt;="&amp;$A8122)</f>
        <v/>
      </c>
      <c r="F8122" s="15">
        <f>COUNTIF(tData[BezoekLangStart],"&lt;"&amp;($A8122+1/24))-COUNTIF(tData[BezoekLangEind],"&lt;="&amp;$A8122)</f>
        <v/>
      </c>
      <c r="G8122" s="15">
        <f>IF($D8122=1,$B8122*100+$C8122,-1)</f>
        <v/>
      </c>
      <c r="H8122" s="15">
        <f>IF($D8122=1,$B8122,-1)</f>
        <v/>
      </c>
      <c r="I8122" s="15">
        <f>IF($D8122=1,$C8122,-1)</f>
        <v/>
      </c>
    </row>
    <row r="8123">
      <c r="A8123" s="33" t="n">
        <v>45630.33333333334</v>
      </c>
      <c r="B8123" s="15">
        <f>WEEKDAY($A8123,2)</f>
        <v/>
      </c>
      <c r="C8123" s="15">
        <f>HOUR($A8123)</f>
        <v/>
      </c>
      <c r="D8123" s="15">
        <f>IF(AND($A8123&gt;=Instellingen!$B$6,$A8123&lt;Instellingen!$B$7),1,0)</f>
        <v/>
      </c>
      <c r="E8123" s="15">
        <f>COUNTIF(tData[BezoekStart],"&lt;"&amp;($A8123+1/24))-COUNTIF(tData[BezoekEind],"&lt;="&amp;$A8123)</f>
        <v/>
      </c>
      <c r="F8123" s="15">
        <f>COUNTIF(tData[BezoekLangStart],"&lt;"&amp;($A8123+1/24))-COUNTIF(tData[BezoekLangEind],"&lt;="&amp;$A8123)</f>
        <v/>
      </c>
      <c r="G8123" s="15">
        <f>IF($D8123=1,$B8123*100+$C8123,-1)</f>
        <v/>
      </c>
      <c r="H8123" s="15">
        <f>IF($D8123=1,$B8123,-1)</f>
        <v/>
      </c>
      <c r="I8123" s="15">
        <f>IF($D8123=1,$C8123,-1)</f>
        <v/>
      </c>
    </row>
    <row r="8124">
      <c r="A8124" s="33" t="n">
        <v>45630.375</v>
      </c>
      <c r="B8124" s="15">
        <f>WEEKDAY($A8124,2)</f>
        <v/>
      </c>
      <c r="C8124" s="15">
        <f>HOUR($A8124)</f>
        <v/>
      </c>
      <c r="D8124" s="15">
        <f>IF(AND($A8124&gt;=Instellingen!$B$6,$A8124&lt;Instellingen!$B$7),1,0)</f>
        <v/>
      </c>
      <c r="E8124" s="15">
        <f>COUNTIF(tData[BezoekStart],"&lt;"&amp;($A8124+1/24))-COUNTIF(tData[BezoekEind],"&lt;="&amp;$A8124)</f>
        <v/>
      </c>
      <c r="F8124" s="15">
        <f>COUNTIF(tData[BezoekLangStart],"&lt;"&amp;($A8124+1/24))-COUNTIF(tData[BezoekLangEind],"&lt;="&amp;$A8124)</f>
        <v/>
      </c>
      <c r="G8124" s="15">
        <f>IF($D8124=1,$B8124*100+$C8124,-1)</f>
        <v/>
      </c>
      <c r="H8124" s="15">
        <f>IF($D8124=1,$B8124,-1)</f>
        <v/>
      </c>
      <c r="I8124" s="15">
        <f>IF($D8124=1,$C8124,-1)</f>
        <v/>
      </c>
    </row>
    <row r="8125">
      <c r="A8125" s="33" t="n">
        <v>45630.41666666666</v>
      </c>
      <c r="B8125" s="15">
        <f>WEEKDAY($A8125,2)</f>
        <v/>
      </c>
      <c r="C8125" s="15">
        <f>HOUR($A8125)</f>
        <v/>
      </c>
      <c r="D8125" s="15">
        <f>IF(AND($A8125&gt;=Instellingen!$B$6,$A8125&lt;Instellingen!$B$7),1,0)</f>
        <v/>
      </c>
      <c r="E8125" s="15">
        <f>COUNTIF(tData[BezoekStart],"&lt;"&amp;($A8125+1/24))-COUNTIF(tData[BezoekEind],"&lt;="&amp;$A8125)</f>
        <v/>
      </c>
      <c r="F8125" s="15">
        <f>COUNTIF(tData[BezoekLangStart],"&lt;"&amp;($A8125+1/24))-COUNTIF(tData[BezoekLangEind],"&lt;="&amp;$A8125)</f>
        <v/>
      </c>
      <c r="G8125" s="15">
        <f>IF($D8125=1,$B8125*100+$C8125,-1)</f>
        <v/>
      </c>
      <c r="H8125" s="15">
        <f>IF($D8125=1,$B8125,-1)</f>
        <v/>
      </c>
      <c r="I8125" s="15">
        <f>IF($D8125=1,$C8125,-1)</f>
        <v/>
      </c>
    </row>
    <row r="8126">
      <c r="A8126" s="33" t="n">
        <v>45630.45833333334</v>
      </c>
      <c r="B8126" s="15">
        <f>WEEKDAY($A8126,2)</f>
        <v/>
      </c>
      <c r="C8126" s="15">
        <f>HOUR($A8126)</f>
        <v/>
      </c>
      <c r="D8126" s="15">
        <f>IF(AND($A8126&gt;=Instellingen!$B$6,$A8126&lt;Instellingen!$B$7),1,0)</f>
        <v/>
      </c>
      <c r="E8126" s="15">
        <f>COUNTIF(tData[BezoekStart],"&lt;"&amp;($A8126+1/24))-COUNTIF(tData[BezoekEind],"&lt;="&amp;$A8126)</f>
        <v/>
      </c>
      <c r="F8126" s="15">
        <f>COUNTIF(tData[BezoekLangStart],"&lt;"&amp;($A8126+1/24))-COUNTIF(tData[BezoekLangEind],"&lt;="&amp;$A8126)</f>
        <v/>
      </c>
      <c r="G8126" s="15">
        <f>IF($D8126=1,$B8126*100+$C8126,-1)</f>
        <v/>
      </c>
      <c r="H8126" s="15">
        <f>IF($D8126=1,$B8126,-1)</f>
        <v/>
      </c>
      <c r="I8126" s="15">
        <f>IF($D8126=1,$C8126,-1)</f>
        <v/>
      </c>
    </row>
    <row r="8127">
      <c r="A8127" s="33" t="n">
        <v>45630.5</v>
      </c>
      <c r="B8127" s="15">
        <f>WEEKDAY($A8127,2)</f>
        <v/>
      </c>
      <c r="C8127" s="15">
        <f>HOUR($A8127)</f>
        <v/>
      </c>
      <c r="D8127" s="15">
        <f>IF(AND($A8127&gt;=Instellingen!$B$6,$A8127&lt;Instellingen!$B$7),1,0)</f>
        <v/>
      </c>
      <c r="E8127" s="15">
        <f>COUNTIF(tData[BezoekStart],"&lt;"&amp;($A8127+1/24))-COUNTIF(tData[BezoekEind],"&lt;="&amp;$A8127)</f>
        <v/>
      </c>
      <c r="F8127" s="15">
        <f>COUNTIF(tData[BezoekLangStart],"&lt;"&amp;($A8127+1/24))-COUNTIF(tData[BezoekLangEind],"&lt;="&amp;$A8127)</f>
        <v/>
      </c>
      <c r="G8127" s="15">
        <f>IF($D8127=1,$B8127*100+$C8127,-1)</f>
        <v/>
      </c>
      <c r="H8127" s="15">
        <f>IF($D8127=1,$B8127,-1)</f>
        <v/>
      </c>
      <c r="I8127" s="15">
        <f>IF($D8127=1,$C8127,-1)</f>
        <v/>
      </c>
    </row>
    <row r="8128">
      <c r="A8128" s="33" t="n">
        <v>45630.54166666666</v>
      </c>
      <c r="B8128" s="15">
        <f>WEEKDAY($A8128,2)</f>
        <v/>
      </c>
      <c r="C8128" s="15">
        <f>HOUR($A8128)</f>
        <v/>
      </c>
      <c r="D8128" s="15">
        <f>IF(AND($A8128&gt;=Instellingen!$B$6,$A8128&lt;Instellingen!$B$7),1,0)</f>
        <v/>
      </c>
      <c r="E8128" s="15">
        <f>COUNTIF(tData[BezoekStart],"&lt;"&amp;($A8128+1/24))-COUNTIF(tData[BezoekEind],"&lt;="&amp;$A8128)</f>
        <v/>
      </c>
      <c r="F8128" s="15">
        <f>COUNTIF(tData[BezoekLangStart],"&lt;"&amp;($A8128+1/24))-COUNTIF(tData[BezoekLangEind],"&lt;="&amp;$A8128)</f>
        <v/>
      </c>
      <c r="G8128" s="15">
        <f>IF($D8128=1,$B8128*100+$C8128,-1)</f>
        <v/>
      </c>
      <c r="H8128" s="15">
        <f>IF($D8128=1,$B8128,-1)</f>
        <v/>
      </c>
      <c r="I8128" s="15">
        <f>IF($D8128=1,$C8128,-1)</f>
        <v/>
      </c>
    </row>
    <row r="8129">
      <c r="A8129" s="33" t="n">
        <v>45630.58333333334</v>
      </c>
      <c r="B8129" s="15">
        <f>WEEKDAY($A8129,2)</f>
        <v/>
      </c>
      <c r="C8129" s="15">
        <f>HOUR($A8129)</f>
        <v/>
      </c>
      <c r="D8129" s="15">
        <f>IF(AND($A8129&gt;=Instellingen!$B$6,$A8129&lt;Instellingen!$B$7),1,0)</f>
        <v/>
      </c>
      <c r="E8129" s="15">
        <f>COUNTIF(tData[BezoekStart],"&lt;"&amp;($A8129+1/24))-COUNTIF(tData[BezoekEind],"&lt;="&amp;$A8129)</f>
        <v/>
      </c>
      <c r="F8129" s="15">
        <f>COUNTIF(tData[BezoekLangStart],"&lt;"&amp;($A8129+1/24))-COUNTIF(tData[BezoekLangEind],"&lt;="&amp;$A8129)</f>
        <v/>
      </c>
      <c r="G8129" s="15">
        <f>IF($D8129=1,$B8129*100+$C8129,-1)</f>
        <v/>
      </c>
      <c r="H8129" s="15">
        <f>IF($D8129=1,$B8129,-1)</f>
        <v/>
      </c>
      <c r="I8129" s="15">
        <f>IF($D8129=1,$C8129,-1)</f>
        <v/>
      </c>
    </row>
    <row r="8130">
      <c r="A8130" s="33" t="n">
        <v>45630.625</v>
      </c>
      <c r="B8130" s="15">
        <f>WEEKDAY($A8130,2)</f>
        <v/>
      </c>
      <c r="C8130" s="15">
        <f>HOUR($A8130)</f>
        <v/>
      </c>
      <c r="D8130" s="15">
        <f>IF(AND($A8130&gt;=Instellingen!$B$6,$A8130&lt;Instellingen!$B$7),1,0)</f>
        <v/>
      </c>
      <c r="E8130" s="15">
        <f>COUNTIF(tData[BezoekStart],"&lt;"&amp;($A8130+1/24))-COUNTIF(tData[BezoekEind],"&lt;="&amp;$A8130)</f>
        <v/>
      </c>
      <c r="F8130" s="15">
        <f>COUNTIF(tData[BezoekLangStart],"&lt;"&amp;($A8130+1/24))-COUNTIF(tData[BezoekLangEind],"&lt;="&amp;$A8130)</f>
        <v/>
      </c>
      <c r="G8130" s="15">
        <f>IF($D8130=1,$B8130*100+$C8130,-1)</f>
        <v/>
      </c>
      <c r="H8130" s="15">
        <f>IF($D8130=1,$B8130,-1)</f>
        <v/>
      </c>
      <c r="I8130" s="15">
        <f>IF($D8130=1,$C8130,-1)</f>
        <v/>
      </c>
    </row>
    <row r="8131">
      <c r="A8131" s="33" t="n">
        <v>45630.66666666666</v>
      </c>
      <c r="B8131" s="15">
        <f>WEEKDAY($A8131,2)</f>
        <v/>
      </c>
      <c r="C8131" s="15">
        <f>HOUR($A8131)</f>
        <v/>
      </c>
      <c r="D8131" s="15">
        <f>IF(AND($A8131&gt;=Instellingen!$B$6,$A8131&lt;Instellingen!$B$7),1,0)</f>
        <v/>
      </c>
      <c r="E8131" s="15">
        <f>COUNTIF(tData[BezoekStart],"&lt;"&amp;($A8131+1/24))-COUNTIF(tData[BezoekEind],"&lt;="&amp;$A8131)</f>
        <v/>
      </c>
      <c r="F8131" s="15">
        <f>COUNTIF(tData[BezoekLangStart],"&lt;"&amp;($A8131+1/24))-COUNTIF(tData[BezoekLangEind],"&lt;="&amp;$A8131)</f>
        <v/>
      </c>
      <c r="G8131" s="15">
        <f>IF($D8131=1,$B8131*100+$C8131,-1)</f>
        <v/>
      </c>
      <c r="H8131" s="15">
        <f>IF($D8131=1,$B8131,-1)</f>
        <v/>
      </c>
      <c r="I8131" s="15">
        <f>IF($D8131=1,$C8131,-1)</f>
        <v/>
      </c>
    </row>
    <row r="8132">
      <c r="A8132" s="33" t="n">
        <v>45630.70833333334</v>
      </c>
      <c r="B8132" s="15">
        <f>WEEKDAY($A8132,2)</f>
        <v/>
      </c>
      <c r="C8132" s="15">
        <f>HOUR($A8132)</f>
        <v/>
      </c>
      <c r="D8132" s="15">
        <f>IF(AND($A8132&gt;=Instellingen!$B$6,$A8132&lt;Instellingen!$B$7),1,0)</f>
        <v/>
      </c>
      <c r="E8132" s="15">
        <f>COUNTIF(tData[BezoekStart],"&lt;"&amp;($A8132+1/24))-COUNTIF(tData[BezoekEind],"&lt;="&amp;$A8132)</f>
        <v/>
      </c>
      <c r="F8132" s="15">
        <f>COUNTIF(tData[BezoekLangStart],"&lt;"&amp;($A8132+1/24))-COUNTIF(tData[BezoekLangEind],"&lt;="&amp;$A8132)</f>
        <v/>
      </c>
      <c r="G8132" s="15">
        <f>IF($D8132=1,$B8132*100+$C8132,-1)</f>
        <v/>
      </c>
      <c r="H8132" s="15">
        <f>IF($D8132=1,$B8132,-1)</f>
        <v/>
      </c>
      <c r="I8132" s="15">
        <f>IF($D8132=1,$C8132,-1)</f>
        <v/>
      </c>
    </row>
    <row r="8133">
      <c r="A8133" s="33" t="n">
        <v>45630.75</v>
      </c>
      <c r="B8133" s="15">
        <f>WEEKDAY($A8133,2)</f>
        <v/>
      </c>
      <c r="C8133" s="15">
        <f>HOUR($A8133)</f>
        <v/>
      </c>
      <c r="D8133" s="15">
        <f>IF(AND($A8133&gt;=Instellingen!$B$6,$A8133&lt;Instellingen!$B$7),1,0)</f>
        <v/>
      </c>
      <c r="E8133" s="15">
        <f>COUNTIF(tData[BezoekStart],"&lt;"&amp;($A8133+1/24))-COUNTIF(tData[BezoekEind],"&lt;="&amp;$A8133)</f>
        <v/>
      </c>
      <c r="F8133" s="15">
        <f>COUNTIF(tData[BezoekLangStart],"&lt;"&amp;($A8133+1/24))-COUNTIF(tData[BezoekLangEind],"&lt;="&amp;$A8133)</f>
        <v/>
      </c>
      <c r="G8133" s="15">
        <f>IF($D8133=1,$B8133*100+$C8133,-1)</f>
        <v/>
      </c>
      <c r="H8133" s="15">
        <f>IF($D8133=1,$B8133,-1)</f>
        <v/>
      </c>
      <c r="I8133" s="15">
        <f>IF($D8133=1,$C8133,-1)</f>
        <v/>
      </c>
    </row>
    <row r="8134">
      <c r="A8134" s="33" t="n">
        <v>45630.79166666666</v>
      </c>
      <c r="B8134" s="15">
        <f>WEEKDAY($A8134,2)</f>
        <v/>
      </c>
      <c r="C8134" s="15">
        <f>HOUR($A8134)</f>
        <v/>
      </c>
      <c r="D8134" s="15">
        <f>IF(AND($A8134&gt;=Instellingen!$B$6,$A8134&lt;Instellingen!$B$7),1,0)</f>
        <v/>
      </c>
      <c r="E8134" s="15">
        <f>COUNTIF(tData[BezoekStart],"&lt;"&amp;($A8134+1/24))-COUNTIF(tData[BezoekEind],"&lt;="&amp;$A8134)</f>
        <v/>
      </c>
      <c r="F8134" s="15">
        <f>COUNTIF(tData[BezoekLangStart],"&lt;"&amp;($A8134+1/24))-COUNTIF(tData[BezoekLangEind],"&lt;="&amp;$A8134)</f>
        <v/>
      </c>
      <c r="G8134" s="15">
        <f>IF($D8134=1,$B8134*100+$C8134,-1)</f>
        <v/>
      </c>
      <c r="H8134" s="15">
        <f>IF($D8134=1,$B8134,-1)</f>
        <v/>
      </c>
      <c r="I8134" s="15">
        <f>IF($D8134=1,$C8134,-1)</f>
        <v/>
      </c>
    </row>
    <row r="8135">
      <c r="A8135" s="33" t="n">
        <v>45630.83333333334</v>
      </c>
      <c r="B8135" s="15">
        <f>WEEKDAY($A8135,2)</f>
        <v/>
      </c>
      <c r="C8135" s="15">
        <f>HOUR($A8135)</f>
        <v/>
      </c>
      <c r="D8135" s="15">
        <f>IF(AND($A8135&gt;=Instellingen!$B$6,$A8135&lt;Instellingen!$B$7),1,0)</f>
        <v/>
      </c>
      <c r="E8135" s="15">
        <f>COUNTIF(tData[BezoekStart],"&lt;"&amp;($A8135+1/24))-COUNTIF(tData[BezoekEind],"&lt;="&amp;$A8135)</f>
        <v/>
      </c>
      <c r="F8135" s="15">
        <f>COUNTIF(tData[BezoekLangStart],"&lt;"&amp;($A8135+1/24))-COUNTIF(tData[BezoekLangEind],"&lt;="&amp;$A8135)</f>
        <v/>
      </c>
      <c r="G8135" s="15">
        <f>IF($D8135=1,$B8135*100+$C8135,-1)</f>
        <v/>
      </c>
      <c r="H8135" s="15">
        <f>IF($D8135=1,$B8135,-1)</f>
        <v/>
      </c>
      <c r="I8135" s="15">
        <f>IF($D8135=1,$C8135,-1)</f>
        <v/>
      </c>
    </row>
    <row r="8136">
      <c r="A8136" s="33" t="n">
        <v>45630.875</v>
      </c>
      <c r="B8136" s="15">
        <f>WEEKDAY($A8136,2)</f>
        <v/>
      </c>
      <c r="C8136" s="15">
        <f>HOUR($A8136)</f>
        <v/>
      </c>
      <c r="D8136" s="15">
        <f>IF(AND($A8136&gt;=Instellingen!$B$6,$A8136&lt;Instellingen!$B$7),1,0)</f>
        <v/>
      </c>
      <c r="E8136" s="15">
        <f>COUNTIF(tData[BezoekStart],"&lt;"&amp;($A8136+1/24))-COUNTIF(tData[BezoekEind],"&lt;="&amp;$A8136)</f>
        <v/>
      </c>
      <c r="F8136" s="15">
        <f>COUNTIF(tData[BezoekLangStart],"&lt;"&amp;($A8136+1/24))-COUNTIF(tData[BezoekLangEind],"&lt;="&amp;$A8136)</f>
        <v/>
      </c>
      <c r="G8136" s="15">
        <f>IF($D8136=1,$B8136*100+$C8136,-1)</f>
        <v/>
      </c>
      <c r="H8136" s="15">
        <f>IF($D8136=1,$B8136,-1)</f>
        <v/>
      </c>
      <c r="I8136" s="15">
        <f>IF($D8136=1,$C8136,-1)</f>
        <v/>
      </c>
    </row>
    <row r="8137">
      <c r="A8137" s="33" t="n">
        <v>45630.91666666666</v>
      </c>
      <c r="B8137" s="15">
        <f>WEEKDAY($A8137,2)</f>
        <v/>
      </c>
      <c r="C8137" s="15">
        <f>HOUR($A8137)</f>
        <v/>
      </c>
      <c r="D8137" s="15">
        <f>IF(AND($A8137&gt;=Instellingen!$B$6,$A8137&lt;Instellingen!$B$7),1,0)</f>
        <v/>
      </c>
      <c r="E8137" s="15">
        <f>COUNTIF(tData[BezoekStart],"&lt;"&amp;($A8137+1/24))-COUNTIF(tData[BezoekEind],"&lt;="&amp;$A8137)</f>
        <v/>
      </c>
      <c r="F8137" s="15">
        <f>COUNTIF(tData[BezoekLangStart],"&lt;"&amp;($A8137+1/24))-COUNTIF(tData[BezoekLangEind],"&lt;="&amp;$A8137)</f>
        <v/>
      </c>
      <c r="G8137" s="15">
        <f>IF($D8137=1,$B8137*100+$C8137,-1)</f>
        <v/>
      </c>
      <c r="H8137" s="15">
        <f>IF($D8137=1,$B8137,-1)</f>
        <v/>
      </c>
      <c r="I8137" s="15">
        <f>IF($D8137=1,$C8137,-1)</f>
        <v/>
      </c>
    </row>
    <row r="8138">
      <c r="A8138" s="33" t="n">
        <v>45630.95833333334</v>
      </c>
      <c r="B8138" s="15">
        <f>WEEKDAY($A8138,2)</f>
        <v/>
      </c>
      <c r="C8138" s="15">
        <f>HOUR($A8138)</f>
        <v/>
      </c>
      <c r="D8138" s="15">
        <f>IF(AND($A8138&gt;=Instellingen!$B$6,$A8138&lt;Instellingen!$B$7),1,0)</f>
        <v/>
      </c>
      <c r="E8138" s="15">
        <f>COUNTIF(tData[BezoekStart],"&lt;"&amp;($A8138+1/24))-COUNTIF(tData[BezoekEind],"&lt;="&amp;$A8138)</f>
        <v/>
      </c>
      <c r="F8138" s="15">
        <f>COUNTIF(tData[BezoekLangStart],"&lt;"&amp;($A8138+1/24))-COUNTIF(tData[BezoekLangEind],"&lt;="&amp;$A8138)</f>
        <v/>
      </c>
      <c r="G8138" s="15">
        <f>IF($D8138=1,$B8138*100+$C8138,-1)</f>
        <v/>
      </c>
      <c r="H8138" s="15">
        <f>IF($D8138=1,$B8138,-1)</f>
        <v/>
      </c>
      <c r="I8138" s="15">
        <f>IF($D8138=1,$C8138,-1)</f>
        <v/>
      </c>
    </row>
    <row r="8139">
      <c r="A8139" s="33" t="n">
        <v>45631</v>
      </c>
      <c r="B8139" s="15">
        <f>WEEKDAY($A8139,2)</f>
        <v/>
      </c>
      <c r="C8139" s="15">
        <f>HOUR($A8139)</f>
        <v/>
      </c>
      <c r="D8139" s="15">
        <f>IF(AND($A8139&gt;=Instellingen!$B$6,$A8139&lt;Instellingen!$B$7),1,0)</f>
        <v/>
      </c>
      <c r="E8139" s="15">
        <f>COUNTIF(tData[BezoekStart],"&lt;"&amp;($A8139+1/24))-COUNTIF(tData[BezoekEind],"&lt;="&amp;$A8139)</f>
        <v/>
      </c>
      <c r="F8139" s="15">
        <f>COUNTIF(tData[BezoekLangStart],"&lt;"&amp;($A8139+1/24))-COUNTIF(tData[BezoekLangEind],"&lt;="&amp;$A8139)</f>
        <v/>
      </c>
      <c r="G8139" s="15">
        <f>IF($D8139=1,$B8139*100+$C8139,-1)</f>
        <v/>
      </c>
      <c r="H8139" s="15">
        <f>IF($D8139=1,$B8139,-1)</f>
        <v/>
      </c>
      <c r="I8139" s="15">
        <f>IF($D8139=1,$C8139,-1)</f>
        <v/>
      </c>
    </row>
    <row r="8140">
      <c r="A8140" s="33" t="n">
        <v>45631.04166666666</v>
      </c>
      <c r="B8140" s="15">
        <f>WEEKDAY($A8140,2)</f>
        <v/>
      </c>
      <c r="C8140" s="15">
        <f>HOUR($A8140)</f>
        <v/>
      </c>
      <c r="D8140" s="15">
        <f>IF(AND($A8140&gt;=Instellingen!$B$6,$A8140&lt;Instellingen!$B$7),1,0)</f>
        <v/>
      </c>
      <c r="E8140" s="15">
        <f>COUNTIF(tData[BezoekStart],"&lt;"&amp;($A8140+1/24))-COUNTIF(tData[BezoekEind],"&lt;="&amp;$A8140)</f>
        <v/>
      </c>
      <c r="F8140" s="15">
        <f>COUNTIF(tData[BezoekLangStart],"&lt;"&amp;($A8140+1/24))-COUNTIF(tData[BezoekLangEind],"&lt;="&amp;$A8140)</f>
        <v/>
      </c>
      <c r="G8140" s="15">
        <f>IF($D8140=1,$B8140*100+$C8140,-1)</f>
        <v/>
      </c>
      <c r="H8140" s="15">
        <f>IF($D8140=1,$B8140,-1)</f>
        <v/>
      </c>
      <c r="I8140" s="15">
        <f>IF($D8140=1,$C8140,-1)</f>
        <v/>
      </c>
    </row>
    <row r="8141">
      <c r="A8141" s="33" t="n">
        <v>45631.08333333334</v>
      </c>
      <c r="B8141" s="15">
        <f>WEEKDAY($A8141,2)</f>
        <v/>
      </c>
      <c r="C8141" s="15">
        <f>HOUR($A8141)</f>
        <v/>
      </c>
      <c r="D8141" s="15">
        <f>IF(AND($A8141&gt;=Instellingen!$B$6,$A8141&lt;Instellingen!$B$7),1,0)</f>
        <v/>
      </c>
      <c r="E8141" s="15">
        <f>COUNTIF(tData[BezoekStart],"&lt;"&amp;($A8141+1/24))-COUNTIF(tData[BezoekEind],"&lt;="&amp;$A8141)</f>
        <v/>
      </c>
      <c r="F8141" s="15">
        <f>COUNTIF(tData[BezoekLangStart],"&lt;"&amp;($A8141+1/24))-COUNTIF(tData[BezoekLangEind],"&lt;="&amp;$A8141)</f>
        <v/>
      </c>
      <c r="G8141" s="15">
        <f>IF($D8141=1,$B8141*100+$C8141,-1)</f>
        <v/>
      </c>
      <c r="H8141" s="15">
        <f>IF($D8141=1,$B8141,-1)</f>
        <v/>
      </c>
      <c r="I8141" s="15">
        <f>IF($D8141=1,$C8141,-1)</f>
        <v/>
      </c>
    </row>
    <row r="8142">
      <c r="A8142" s="33" t="n">
        <v>45631.125</v>
      </c>
      <c r="B8142" s="15">
        <f>WEEKDAY($A8142,2)</f>
        <v/>
      </c>
      <c r="C8142" s="15">
        <f>HOUR($A8142)</f>
        <v/>
      </c>
      <c r="D8142" s="15">
        <f>IF(AND($A8142&gt;=Instellingen!$B$6,$A8142&lt;Instellingen!$B$7),1,0)</f>
        <v/>
      </c>
      <c r="E8142" s="15">
        <f>COUNTIF(tData[BezoekStart],"&lt;"&amp;($A8142+1/24))-COUNTIF(tData[BezoekEind],"&lt;="&amp;$A8142)</f>
        <v/>
      </c>
      <c r="F8142" s="15">
        <f>COUNTIF(tData[BezoekLangStart],"&lt;"&amp;($A8142+1/24))-COUNTIF(tData[BezoekLangEind],"&lt;="&amp;$A8142)</f>
        <v/>
      </c>
      <c r="G8142" s="15">
        <f>IF($D8142=1,$B8142*100+$C8142,-1)</f>
        <v/>
      </c>
      <c r="H8142" s="15">
        <f>IF($D8142=1,$B8142,-1)</f>
        <v/>
      </c>
      <c r="I8142" s="15">
        <f>IF($D8142=1,$C8142,-1)</f>
        <v/>
      </c>
    </row>
    <row r="8143">
      <c r="A8143" s="33" t="n">
        <v>45631.16666666666</v>
      </c>
      <c r="B8143" s="15">
        <f>WEEKDAY($A8143,2)</f>
        <v/>
      </c>
      <c r="C8143" s="15">
        <f>HOUR($A8143)</f>
        <v/>
      </c>
      <c r="D8143" s="15">
        <f>IF(AND($A8143&gt;=Instellingen!$B$6,$A8143&lt;Instellingen!$B$7),1,0)</f>
        <v/>
      </c>
      <c r="E8143" s="15">
        <f>COUNTIF(tData[BezoekStart],"&lt;"&amp;($A8143+1/24))-COUNTIF(tData[BezoekEind],"&lt;="&amp;$A8143)</f>
        <v/>
      </c>
      <c r="F8143" s="15">
        <f>COUNTIF(tData[BezoekLangStart],"&lt;"&amp;($A8143+1/24))-COUNTIF(tData[BezoekLangEind],"&lt;="&amp;$A8143)</f>
        <v/>
      </c>
      <c r="G8143" s="15">
        <f>IF($D8143=1,$B8143*100+$C8143,-1)</f>
        <v/>
      </c>
      <c r="H8143" s="15">
        <f>IF($D8143=1,$B8143,-1)</f>
        <v/>
      </c>
      <c r="I8143" s="15">
        <f>IF($D8143=1,$C8143,-1)</f>
        <v/>
      </c>
    </row>
    <row r="8144">
      <c r="A8144" s="33" t="n">
        <v>45631.20833333334</v>
      </c>
      <c r="B8144" s="15">
        <f>WEEKDAY($A8144,2)</f>
        <v/>
      </c>
      <c r="C8144" s="15">
        <f>HOUR($A8144)</f>
        <v/>
      </c>
      <c r="D8144" s="15">
        <f>IF(AND($A8144&gt;=Instellingen!$B$6,$A8144&lt;Instellingen!$B$7),1,0)</f>
        <v/>
      </c>
      <c r="E8144" s="15">
        <f>COUNTIF(tData[BezoekStart],"&lt;"&amp;($A8144+1/24))-COUNTIF(tData[BezoekEind],"&lt;="&amp;$A8144)</f>
        <v/>
      </c>
      <c r="F8144" s="15">
        <f>COUNTIF(tData[BezoekLangStart],"&lt;"&amp;($A8144+1/24))-COUNTIF(tData[BezoekLangEind],"&lt;="&amp;$A8144)</f>
        <v/>
      </c>
      <c r="G8144" s="15">
        <f>IF($D8144=1,$B8144*100+$C8144,-1)</f>
        <v/>
      </c>
      <c r="H8144" s="15">
        <f>IF($D8144=1,$B8144,-1)</f>
        <v/>
      </c>
      <c r="I8144" s="15">
        <f>IF($D8144=1,$C8144,-1)</f>
        <v/>
      </c>
    </row>
    <row r="8145">
      <c r="A8145" s="33" t="n">
        <v>45631.25</v>
      </c>
      <c r="B8145" s="15">
        <f>WEEKDAY($A8145,2)</f>
        <v/>
      </c>
      <c r="C8145" s="15">
        <f>HOUR($A8145)</f>
        <v/>
      </c>
      <c r="D8145" s="15">
        <f>IF(AND($A8145&gt;=Instellingen!$B$6,$A8145&lt;Instellingen!$B$7),1,0)</f>
        <v/>
      </c>
      <c r="E8145" s="15">
        <f>COUNTIF(tData[BezoekStart],"&lt;"&amp;($A8145+1/24))-COUNTIF(tData[BezoekEind],"&lt;="&amp;$A8145)</f>
        <v/>
      </c>
      <c r="F8145" s="15">
        <f>COUNTIF(tData[BezoekLangStart],"&lt;"&amp;($A8145+1/24))-COUNTIF(tData[BezoekLangEind],"&lt;="&amp;$A8145)</f>
        <v/>
      </c>
      <c r="G8145" s="15">
        <f>IF($D8145=1,$B8145*100+$C8145,-1)</f>
        <v/>
      </c>
      <c r="H8145" s="15">
        <f>IF($D8145=1,$B8145,-1)</f>
        <v/>
      </c>
      <c r="I8145" s="15">
        <f>IF($D8145=1,$C8145,-1)</f>
        <v/>
      </c>
    </row>
    <row r="8146">
      <c r="A8146" s="33" t="n">
        <v>45631.29166666666</v>
      </c>
      <c r="B8146" s="15">
        <f>WEEKDAY($A8146,2)</f>
        <v/>
      </c>
      <c r="C8146" s="15">
        <f>HOUR($A8146)</f>
        <v/>
      </c>
      <c r="D8146" s="15">
        <f>IF(AND($A8146&gt;=Instellingen!$B$6,$A8146&lt;Instellingen!$B$7),1,0)</f>
        <v/>
      </c>
      <c r="E8146" s="15">
        <f>COUNTIF(tData[BezoekStart],"&lt;"&amp;($A8146+1/24))-COUNTIF(tData[BezoekEind],"&lt;="&amp;$A8146)</f>
        <v/>
      </c>
      <c r="F8146" s="15">
        <f>COUNTIF(tData[BezoekLangStart],"&lt;"&amp;($A8146+1/24))-COUNTIF(tData[BezoekLangEind],"&lt;="&amp;$A8146)</f>
        <v/>
      </c>
      <c r="G8146" s="15">
        <f>IF($D8146=1,$B8146*100+$C8146,-1)</f>
        <v/>
      </c>
      <c r="H8146" s="15">
        <f>IF($D8146=1,$B8146,-1)</f>
        <v/>
      </c>
      <c r="I8146" s="15">
        <f>IF($D8146=1,$C8146,-1)</f>
        <v/>
      </c>
    </row>
    <row r="8147">
      <c r="A8147" s="33" t="n">
        <v>45631.33333333334</v>
      </c>
      <c r="B8147" s="15">
        <f>WEEKDAY($A8147,2)</f>
        <v/>
      </c>
      <c r="C8147" s="15">
        <f>HOUR($A8147)</f>
        <v/>
      </c>
      <c r="D8147" s="15">
        <f>IF(AND($A8147&gt;=Instellingen!$B$6,$A8147&lt;Instellingen!$B$7),1,0)</f>
        <v/>
      </c>
      <c r="E8147" s="15">
        <f>COUNTIF(tData[BezoekStart],"&lt;"&amp;($A8147+1/24))-COUNTIF(tData[BezoekEind],"&lt;="&amp;$A8147)</f>
        <v/>
      </c>
      <c r="F8147" s="15">
        <f>COUNTIF(tData[BezoekLangStart],"&lt;"&amp;($A8147+1/24))-COUNTIF(tData[BezoekLangEind],"&lt;="&amp;$A8147)</f>
        <v/>
      </c>
      <c r="G8147" s="15">
        <f>IF($D8147=1,$B8147*100+$C8147,-1)</f>
        <v/>
      </c>
      <c r="H8147" s="15">
        <f>IF($D8147=1,$B8147,-1)</f>
        <v/>
      </c>
      <c r="I8147" s="15">
        <f>IF($D8147=1,$C8147,-1)</f>
        <v/>
      </c>
    </row>
    <row r="8148">
      <c r="A8148" s="33" t="n">
        <v>45631.375</v>
      </c>
      <c r="B8148" s="15">
        <f>WEEKDAY($A8148,2)</f>
        <v/>
      </c>
      <c r="C8148" s="15">
        <f>HOUR($A8148)</f>
        <v/>
      </c>
      <c r="D8148" s="15">
        <f>IF(AND($A8148&gt;=Instellingen!$B$6,$A8148&lt;Instellingen!$B$7),1,0)</f>
        <v/>
      </c>
      <c r="E8148" s="15">
        <f>COUNTIF(tData[BezoekStart],"&lt;"&amp;($A8148+1/24))-COUNTIF(tData[BezoekEind],"&lt;="&amp;$A8148)</f>
        <v/>
      </c>
      <c r="F8148" s="15">
        <f>COUNTIF(tData[BezoekLangStart],"&lt;"&amp;($A8148+1/24))-COUNTIF(tData[BezoekLangEind],"&lt;="&amp;$A8148)</f>
        <v/>
      </c>
      <c r="G8148" s="15">
        <f>IF($D8148=1,$B8148*100+$C8148,-1)</f>
        <v/>
      </c>
      <c r="H8148" s="15">
        <f>IF($D8148=1,$B8148,-1)</f>
        <v/>
      </c>
      <c r="I8148" s="15">
        <f>IF($D8148=1,$C8148,-1)</f>
        <v/>
      </c>
    </row>
    <row r="8149">
      <c r="A8149" s="33" t="n">
        <v>45631.41666666666</v>
      </c>
      <c r="B8149" s="15">
        <f>WEEKDAY($A8149,2)</f>
        <v/>
      </c>
      <c r="C8149" s="15">
        <f>HOUR($A8149)</f>
        <v/>
      </c>
      <c r="D8149" s="15">
        <f>IF(AND($A8149&gt;=Instellingen!$B$6,$A8149&lt;Instellingen!$B$7),1,0)</f>
        <v/>
      </c>
      <c r="E8149" s="15">
        <f>COUNTIF(tData[BezoekStart],"&lt;"&amp;($A8149+1/24))-COUNTIF(tData[BezoekEind],"&lt;="&amp;$A8149)</f>
        <v/>
      </c>
      <c r="F8149" s="15">
        <f>COUNTIF(tData[BezoekLangStart],"&lt;"&amp;($A8149+1/24))-COUNTIF(tData[BezoekLangEind],"&lt;="&amp;$A8149)</f>
        <v/>
      </c>
      <c r="G8149" s="15">
        <f>IF($D8149=1,$B8149*100+$C8149,-1)</f>
        <v/>
      </c>
      <c r="H8149" s="15">
        <f>IF($D8149=1,$B8149,-1)</f>
        <v/>
      </c>
      <c r="I8149" s="15">
        <f>IF($D8149=1,$C8149,-1)</f>
        <v/>
      </c>
    </row>
    <row r="8150">
      <c r="A8150" s="33" t="n">
        <v>45631.45833333334</v>
      </c>
      <c r="B8150" s="15">
        <f>WEEKDAY($A8150,2)</f>
        <v/>
      </c>
      <c r="C8150" s="15">
        <f>HOUR($A8150)</f>
        <v/>
      </c>
      <c r="D8150" s="15">
        <f>IF(AND($A8150&gt;=Instellingen!$B$6,$A8150&lt;Instellingen!$B$7),1,0)</f>
        <v/>
      </c>
      <c r="E8150" s="15">
        <f>COUNTIF(tData[BezoekStart],"&lt;"&amp;($A8150+1/24))-COUNTIF(tData[BezoekEind],"&lt;="&amp;$A8150)</f>
        <v/>
      </c>
      <c r="F8150" s="15">
        <f>COUNTIF(tData[BezoekLangStart],"&lt;"&amp;($A8150+1/24))-COUNTIF(tData[BezoekLangEind],"&lt;="&amp;$A8150)</f>
        <v/>
      </c>
      <c r="G8150" s="15">
        <f>IF($D8150=1,$B8150*100+$C8150,-1)</f>
        <v/>
      </c>
      <c r="H8150" s="15">
        <f>IF($D8150=1,$B8150,-1)</f>
        <v/>
      </c>
      <c r="I8150" s="15">
        <f>IF($D8150=1,$C8150,-1)</f>
        <v/>
      </c>
    </row>
    <row r="8151">
      <c r="A8151" s="33" t="n">
        <v>45631.5</v>
      </c>
      <c r="B8151" s="15">
        <f>WEEKDAY($A8151,2)</f>
        <v/>
      </c>
      <c r="C8151" s="15">
        <f>HOUR($A8151)</f>
        <v/>
      </c>
      <c r="D8151" s="15">
        <f>IF(AND($A8151&gt;=Instellingen!$B$6,$A8151&lt;Instellingen!$B$7),1,0)</f>
        <v/>
      </c>
      <c r="E8151" s="15">
        <f>COUNTIF(tData[BezoekStart],"&lt;"&amp;($A8151+1/24))-COUNTIF(tData[BezoekEind],"&lt;="&amp;$A8151)</f>
        <v/>
      </c>
      <c r="F8151" s="15">
        <f>COUNTIF(tData[BezoekLangStart],"&lt;"&amp;($A8151+1/24))-COUNTIF(tData[BezoekLangEind],"&lt;="&amp;$A8151)</f>
        <v/>
      </c>
      <c r="G8151" s="15">
        <f>IF($D8151=1,$B8151*100+$C8151,-1)</f>
        <v/>
      </c>
      <c r="H8151" s="15">
        <f>IF($D8151=1,$B8151,-1)</f>
        <v/>
      </c>
      <c r="I8151" s="15">
        <f>IF($D8151=1,$C8151,-1)</f>
        <v/>
      </c>
    </row>
    <row r="8152">
      <c r="A8152" s="33" t="n">
        <v>45631.54166666666</v>
      </c>
      <c r="B8152" s="15">
        <f>WEEKDAY($A8152,2)</f>
        <v/>
      </c>
      <c r="C8152" s="15">
        <f>HOUR($A8152)</f>
        <v/>
      </c>
      <c r="D8152" s="15">
        <f>IF(AND($A8152&gt;=Instellingen!$B$6,$A8152&lt;Instellingen!$B$7),1,0)</f>
        <v/>
      </c>
      <c r="E8152" s="15">
        <f>COUNTIF(tData[BezoekStart],"&lt;"&amp;($A8152+1/24))-COUNTIF(tData[BezoekEind],"&lt;="&amp;$A8152)</f>
        <v/>
      </c>
      <c r="F8152" s="15">
        <f>COUNTIF(tData[BezoekLangStart],"&lt;"&amp;($A8152+1/24))-COUNTIF(tData[BezoekLangEind],"&lt;="&amp;$A8152)</f>
        <v/>
      </c>
      <c r="G8152" s="15">
        <f>IF($D8152=1,$B8152*100+$C8152,-1)</f>
        <v/>
      </c>
      <c r="H8152" s="15">
        <f>IF($D8152=1,$B8152,-1)</f>
        <v/>
      </c>
      <c r="I8152" s="15">
        <f>IF($D8152=1,$C8152,-1)</f>
        <v/>
      </c>
    </row>
    <row r="8153">
      <c r="A8153" s="33" t="n">
        <v>45631.58333333334</v>
      </c>
      <c r="B8153" s="15">
        <f>WEEKDAY($A8153,2)</f>
        <v/>
      </c>
      <c r="C8153" s="15">
        <f>HOUR($A8153)</f>
        <v/>
      </c>
      <c r="D8153" s="15">
        <f>IF(AND($A8153&gt;=Instellingen!$B$6,$A8153&lt;Instellingen!$B$7),1,0)</f>
        <v/>
      </c>
      <c r="E8153" s="15">
        <f>COUNTIF(tData[BezoekStart],"&lt;"&amp;($A8153+1/24))-COUNTIF(tData[BezoekEind],"&lt;="&amp;$A8153)</f>
        <v/>
      </c>
      <c r="F8153" s="15">
        <f>COUNTIF(tData[BezoekLangStart],"&lt;"&amp;($A8153+1/24))-COUNTIF(tData[BezoekLangEind],"&lt;="&amp;$A8153)</f>
        <v/>
      </c>
      <c r="G8153" s="15">
        <f>IF($D8153=1,$B8153*100+$C8153,-1)</f>
        <v/>
      </c>
      <c r="H8153" s="15">
        <f>IF($D8153=1,$B8153,-1)</f>
        <v/>
      </c>
      <c r="I8153" s="15">
        <f>IF($D8153=1,$C8153,-1)</f>
        <v/>
      </c>
    </row>
    <row r="8154">
      <c r="A8154" s="33" t="n">
        <v>45631.625</v>
      </c>
      <c r="B8154" s="15">
        <f>WEEKDAY($A8154,2)</f>
        <v/>
      </c>
      <c r="C8154" s="15">
        <f>HOUR($A8154)</f>
        <v/>
      </c>
      <c r="D8154" s="15">
        <f>IF(AND($A8154&gt;=Instellingen!$B$6,$A8154&lt;Instellingen!$B$7),1,0)</f>
        <v/>
      </c>
      <c r="E8154" s="15">
        <f>COUNTIF(tData[BezoekStart],"&lt;"&amp;($A8154+1/24))-COUNTIF(tData[BezoekEind],"&lt;="&amp;$A8154)</f>
        <v/>
      </c>
      <c r="F8154" s="15">
        <f>COUNTIF(tData[BezoekLangStart],"&lt;"&amp;($A8154+1/24))-COUNTIF(tData[BezoekLangEind],"&lt;="&amp;$A8154)</f>
        <v/>
      </c>
      <c r="G8154" s="15">
        <f>IF($D8154=1,$B8154*100+$C8154,-1)</f>
        <v/>
      </c>
      <c r="H8154" s="15">
        <f>IF($D8154=1,$B8154,-1)</f>
        <v/>
      </c>
      <c r="I8154" s="15">
        <f>IF($D8154=1,$C8154,-1)</f>
        <v/>
      </c>
    </row>
    <row r="8155">
      <c r="A8155" s="33" t="n">
        <v>45631.66666666666</v>
      </c>
      <c r="B8155" s="15">
        <f>WEEKDAY($A8155,2)</f>
        <v/>
      </c>
      <c r="C8155" s="15">
        <f>HOUR($A8155)</f>
        <v/>
      </c>
      <c r="D8155" s="15">
        <f>IF(AND($A8155&gt;=Instellingen!$B$6,$A8155&lt;Instellingen!$B$7),1,0)</f>
        <v/>
      </c>
      <c r="E8155" s="15">
        <f>COUNTIF(tData[BezoekStart],"&lt;"&amp;($A8155+1/24))-COUNTIF(tData[BezoekEind],"&lt;="&amp;$A8155)</f>
        <v/>
      </c>
      <c r="F8155" s="15">
        <f>COUNTIF(tData[BezoekLangStart],"&lt;"&amp;($A8155+1/24))-COUNTIF(tData[BezoekLangEind],"&lt;="&amp;$A8155)</f>
        <v/>
      </c>
      <c r="G8155" s="15">
        <f>IF($D8155=1,$B8155*100+$C8155,-1)</f>
        <v/>
      </c>
      <c r="H8155" s="15">
        <f>IF($D8155=1,$B8155,-1)</f>
        <v/>
      </c>
      <c r="I8155" s="15">
        <f>IF($D8155=1,$C8155,-1)</f>
        <v/>
      </c>
    </row>
    <row r="8156">
      <c r="A8156" s="33" t="n">
        <v>45631.70833333334</v>
      </c>
      <c r="B8156" s="15">
        <f>WEEKDAY($A8156,2)</f>
        <v/>
      </c>
      <c r="C8156" s="15">
        <f>HOUR($A8156)</f>
        <v/>
      </c>
      <c r="D8156" s="15">
        <f>IF(AND($A8156&gt;=Instellingen!$B$6,$A8156&lt;Instellingen!$B$7),1,0)</f>
        <v/>
      </c>
      <c r="E8156" s="15">
        <f>COUNTIF(tData[BezoekStart],"&lt;"&amp;($A8156+1/24))-COUNTIF(tData[BezoekEind],"&lt;="&amp;$A8156)</f>
        <v/>
      </c>
      <c r="F8156" s="15">
        <f>COUNTIF(tData[BezoekLangStart],"&lt;"&amp;($A8156+1/24))-COUNTIF(tData[BezoekLangEind],"&lt;="&amp;$A8156)</f>
        <v/>
      </c>
      <c r="G8156" s="15">
        <f>IF($D8156=1,$B8156*100+$C8156,-1)</f>
        <v/>
      </c>
      <c r="H8156" s="15">
        <f>IF($D8156=1,$B8156,-1)</f>
        <v/>
      </c>
      <c r="I8156" s="15">
        <f>IF($D8156=1,$C8156,-1)</f>
        <v/>
      </c>
    </row>
    <row r="8157">
      <c r="A8157" s="33" t="n">
        <v>45631.75</v>
      </c>
      <c r="B8157" s="15">
        <f>WEEKDAY($A8157,2)</f>
        <v/>
      </c>
      <c r="C8157" s="15">
        <f>HOUR($A8157)</f>
        <v/>
      </c>
      <c r="D8157" s="15">
        <f>IF(AND($A8157&gt;=Instellingen!$B$6,$A8157&lt;Instellingen!$B$7),1,0)</f>
        <v/>
      </c>
      <c r="E8157" s="15">
        <f>COUNTIF(tData[BezoekStart],"&lt;"&amp;($A8157+1/24))-COUNTIF(tData[BezoekEind],"&lt;="&amp;$A8157)</f>
        <v/>
      </c>
      <c r="F8157" s="15">
        <f>COUNTIF(tData[BezoekLangStart],"&lt;"&amp;($A8157+1/24))-COUNTIF(tData[BezoekLangEind],"&lt;="&amp;$A8157)</f>
        <v/>
      </c>
      <c r="G8157" s="15">
        <f>IF($D8157=1,$B8157*100+$C8157,-1)</f>
        <v/>
      </c>
      <c r="H8157" s="15">
        <f>IF($D8157=1,$B8157,-1)</f>
        <v/>
      </c>
      <c r="I8157" s="15">
        <f>IF($D8157=1,$C8157,-1)</f>
        <v/>
      </c>
    </row>
    <row r="8158">
      <c r="A8158" s="33" t="n">
        <v>45631.79166666666</v>
      </c>
      <c r="B8158" s="15">
        <f>WEEKDAY($A8158,2)</f>
        <v/>
      </c>
      <c r="C8158" s="15">
        <f>HOUR($A8158)</f>
        <v/>
      </c>
      <c r="D8158" s="15">
        <f>IF(AND($A8158&gt;=Instellingen!$B$6,$A8158&lt;Instellingen!$B$7),1,0)</f>
        <v/>
      </c>
      <c r="E8158" s="15">
        <f>COUNTIF(tData[BezoekStart],"&lt;"&amp;($A8158+1/24))-COUNTIF(tData[BezoekEind],"&lt;="&amp;$A8158)</f>
        <v/>
      </c>
      <c r="F8158" s="15">
        <f>COUNTIF(tData[BezoekLangStart],"&lt;"&amp;($A8158+1/24))-COUNTIF(tData[BezoekLangEind],"&lt;="&amp;$A8158)</f>
        <v/>
      </c>
      <c r="G8158" s="15">
        <f>IF($D8158=1,$B8158*100+$C8158,-1)</f>
        <v/>
      </c>
      <c r="H8158" s="15">
        <f>IF($D8158=1,$B8158,-1)</f>
        <v/>
      </c>
      <c r="I8158" s="15">
        <f>IF($D8158=1,$C8158,-1)</f>
        <v/>
      </c>
    </row>
    <row r="8159">
      <c r="A8159" s="33" t="n">
        <v>45631.83333333334</v>
      </c>
      <c r="B8159" s="15">
        <f>WEEKDAY($A8159,2)</f>
        <v/>
      </c>
      <c r="C8159" s="15">
        <f>HOUR($A8159)</f>
        <v/>
      </c>
      <c r="D8159" s="15">
        <f>IF(AND($A8159&gt;=Instellingen!$B$6,$A8159&lt;Instellingen!$B$7),1,0)</f>
        <v/>
      </c>
      <c r="E8159" s="15">
        <f>COUNTIF(tData[BezoekStart],"&lt;"&amp;($A8159+1/24))-COUNTIF(tData[BezoekEind],"&lt;="&amp;$A8159)</f>
        <v/>
      </c>
      <c r="F8159" s="15">
        <f>COUNTIF(tData[BezoekLangStart],"&lt;"&amp;($A8159+1/24))-COUNTIF(tData[BezoekLangEind],"&lt;="&amp;$A8159)</f>
        <v/>
      </c>
      <c r="G8159" s="15">
        <f>IF($D8159=1,$B8159*100+$C8159,-1)</f>
        <v/>
      </c>
      <c r="H8159" s="15">
        <f>IF($D8159=1,$B8159,-1)</f>
        <v/>
      </c>
      <c r="I8159" s="15">
        <f>IF($D8159=1,$C8159,-1)</f>
        <v/>
      </c>
    </row>
    <row r="8160">
      <c r="A8160" s="33" t="n">
        <v>45631.875</v>
      </c>
      <c r="B8160" s="15">
        <f>WEEKDAY($A8160,2)</f>
        <v/>
      </c>
      <c r="C8160" s="15">
        <f>HOUR($A8160)</f>
        <v/>
      </c>
      <c r="D8160" s="15">
        <f>IF(AND($A8160&gt;=Instellingen!$B$6,$A8160&lt;Instellingen!$B$7),1,0)</f>
        <v/>
      </c>
      <c r="E8160" s="15">
        <f>COUNTIF(tData[BezoekStart],"&lt;"&amp;($A8160+1/24))-COUNTIF(tData[BezoekEind],"&lt;="&amp;$A8160)</f>
        <v/>
      </c>
      <c r="F8160" s="15">
        <f>COUNTIF(tData[BezoekLangStart],"&lt;"&amp;($A8160+1/24))-COUNTIF(tData[BezoekLangEind],"&lt;="&amp;$A8160)</f>
        <v/>
      </c>
      <c r="G8160" s="15">
        <f>IF($D8160=1,$B8160*100+$C8160,-1)</f>
        <v/>
      </c>
      <c r="H8160" s="15">
        <f>IF($D8160=1,$B8160,-1)</f>
        <v/>
      </c>
      <c r="I8160" s="15">
        <f>IF($D8160=1,$C8160,-1)</f>
        <v/>
      </c>
    </row>
    <row r="8161">
      <c r="A8161" s="33" t="n">
        <v>45631.91666666666</v>
      </c>
      <c r="B8161" s="15">
        <f>WEEKDAY($A8161,2)</f>
        <v/>
      </c>
      <c r="C8161" s="15">
        <f>HOUR($A8161)</f>
        <v/>
      </c>
      <c r="D8161" s="15">
        <f>IF(AND($A8161&gt;=Instellingen!$B$6,$A8161&lt;Instellingen!$B$7),1,0)</f>
        <v/>
      </c>
      <c r="E8161" s="15">
        <f>COUNTIF(tData[BezoekStart],"&lt;"&amp;($A8161+1/24))-COUNTIF(tData[BezoekEind],"&lt;="&amp;$A8161)</f>
        <v/>
      </c>
      <c r="F8161" s="15">
        <f>COUNTIF(tData[BezoekLangStart],"&lt;"&amp;($A8161+1/24))-COUNTIF(tData[BezoekLangEind],"&lt;="&amp;$A8161)</f>
        <v/>
      </c>
      <c r="G8161" s="15">
        <f>IF($D8161=1,$B8161*100+$C8161,-1)</f>
        <v/>
      </c>
      <c r="H8161" s="15">
        <f>IF($D8161=1,$B8161,-1)</f>
        <v/>
      </c>
      <c r="I8161" s="15">
        <f>IF($D8161=1,$C8161,-1)</f>
        <v/>
      </c>
    </row>
    <row r="8162">
      <c r="A8162" s="33" t="n">
        <v>45631.95833333334</v>
      </c>
      <c r="B8162" s="15">
        <f>WEEKDAY($A8162,2)</f>
        <v/>
      </c>
      <c r="C8162" s="15">
        <f>HOUR($A8162)</f>
        <v/>
      </c>
      <c r="D8162" s="15">
        <f>IF(AND($A8162&gt;=Instellingen!$B$6,$A8162&lt;Instellingen!$B$7),1,0)</f>
        <v/>
      </c>
      <c r="E8162" s="15">
        <f>COUNTIF(tData[BezoekStart],"&lt;"&amp;($A8162+1/24))-COUNTIF(tData[BezoekEind],"&lt;="&amp;$A8162)</f>
        <v/>
      </c>
      <c r="F8162" s="15">
        <f>COUNTIF(tData[BezoekLangStart],"&lt;"&amp;($A8162+1/24))-COUNTIF(tData[BezoekLangEind],"&lt;="&amp;$A8162)</f>
        <v/>
      </c>
      <c r="G8162" s="15">
        <f>IF($D8162=1,$B8162*100+$C8162,-1)</f>
        <v/>
      </c>
      <c r="H8162" s="15">
        <f>IF($D8162=1,$B8162,-1)</f>
        <v/>
      </c>
      <c r="I8162" s="15">
        <f>IF($D8162=1,$C8162,-1)</f>
        <v/>
      </c>
    </row>
    <row r="8163">
      <c r="A8163" s="33" t="n">
        <v>45632</v>
      </c>
      <c r="B8163" s="15">
        <f>WEEKDAY($A8163,2)</f>
        <v/>
      </c>
      <c r="C8163" s="15">
        <f>HOUR($A8163)</f>
        <v/>
      </c>
      <c r="D8163" s="15">
        <f>IF(AND($A8163&gt;=Instellingen!$B$6,$A8163&lt;Instellingen!$B$7),1,0)</f>
        <v/>
      </c>
      <c r="E8163" s="15">
        <f>COUNTIF(tData[BezoekStart],"&lt;"&amp;($A8163+1/24))-COUNTIF(tData[BezoekEind],"&lt;="&amp;$A8163)</f>
        <v/>
      </c>
      <c r="F8163" s="15">
        <f>COUNTIF(tData[BezoekLangStart],"&lt;"&amp;($A8163+1/24))-COUNTIF(tData[BezoekLangEind],"&lt;="&amp;$A8163)</f>
        <v/>
      </c>
      <c r="G8163" s="15">
        <f>IF($D8163=1,$B8163*100+$C8163,-1)</f>
        <v/>
      </c>
      <c r="H8163" s="15">
        <f>IF($D8163=1,$B8163,-1)</f>
        <v/>
      </c>
      <c r="I8163" s="15">
        <f>IF($D8163=1,$C8163,-1)</f>
        <v/>
      </c>
    </row>
    <row r="8164">
      <c r="A8164" s="33" t="n">
        <v>45632.04166666666</v>
      </c>
      <c r="B8164" s="15">
        <f>WEEKDAY($A8164,2)</f>
        <v/>
      </c>
      <c r="C8164" s="15">
        <f>HOUR($A8164)</f>
        <v/>
      </c>
      <c r="D8164" s="15">
        <f>IF(AND($A8164&gt;=Instellingen!$B$6,$A8164&lt;Instellingen!$B$7),1,0)</f>
        <v/>
      </c>
      <c r="E8164" s="15">
        <f>COUNTIF(tData[BezoekStart],"&lt;"&amp;($A8164+1/24))-COUNTIF(tData[BezoekEind],"&lt;="&amp;$A8164)</f>
        <v/>
      </c>
      <c r="F8164" s="15">
        <f>COUNTIF(tData[BezoekLangStart],"&lt;"&amp;($A8164+1/24))-COUNTIF(tData[BezoekLangEind],"&lt;="&amp;$A8164)</f>
        <v/>
      </c>
      <c r="G8164" s="15">
        <f>IF($D8164=1,$B8164*100+$C8164,-1)</f>
        <v/>
      </c>
      <c r="H8164" s="15">
        <f>IF($D8164=1,$B8164,-1)</f>
        <v/>
      </c>
      <c r="I8164" s="15">
        <f>IF($D8164=1,$C8164,-1)</f>
        <v/>
      </c>
    </row>
    <row r="8165">
      <c r="A8165" s="33" t="n">
        <v>45632.08333333334</v>
      </c>
      <c r="B8165" s="15">
        <f>WEEKDAY($A8165,2)</f>
        <v/>
      </c>
      <c r="C8165" s="15">
        <f>HOUR($A8165)</f>
        <v/>
      </c>
      <c r="D8165" s="15">
        <f>IF(AND($A8165&gt;=Instellingen!$B$6,$A8165&lt;Instellingen!$B$7),1,0)</f>
        <v/>
      </c>
      <c r="E8165" s="15">
        <f>COUNTIF(tData[BezoekStart],"&lt;"&amp;($A8165+1/24))-COUNTIF(tData[BezoekEind],"&lt;="&amp;$A8165)</f>
        <v/>
      </c>
      <c r="F8165" s="15">
        <f>COUNTIF(tData[BezoekLangStart],"&lt;"&amp;($A8165+1/24))-COUNTIF(tData[BezoekLangEind],"&lt;="&amp;$A8165)</f>
        <v/>
      </c>
      <c r="G8165" s="15">
        <f>IF($D8165=1,$B8165*100+$C8165,-1)</f>
        <v/>
      </c>
      <c r="H8165" s="15">
        <f>IF($D8165=1,$B8165,-1)</f>
        <v/>
      </c>
      <c r="I8165" s="15">
        <f>IF($D8165=1,$C8165,-1)</f>
        <v/>
      </c>
    </row>
    <row r="8166">
      <c r="A8166" s="33" t="n">
        <v>45632.125</v>
      </c>
      <c r="B8166" s="15">
        <f>WEEKDAY($A8166,2)</f>
        <v/>
      </c>
      <c r="C8166" s="15">
        <f>HOUR($A8166)</f>
        <v/>
      </c>
      <c r="D8166" s="15">
        <f>IF(AND($A8166&gt;=Instellingen!$B$6,$A8166&lt;Instellingen!$B$7),1,0)</f>
        <v/>
      </c>
      <c r="E8166" s="15">
        <f>COUNTIF(tData[BezoekStart],"&lt;"&amp;($A8166+1/24))-COUNTIF(tData[BezoekEind],"&lt;="&amp;$A8166)</f>
        <v/>
      </c>
      <c r="F8166" s="15">
        <f>COUNTIF(tData[BezoekLangStart],"&lt;"&amp;($A8166+1/24))-COUNTIF(tData[BezoekLangEind],"&lt;="&amp;$A8166)</f>
        <v/>
      </c>
      <c r="G8166" s="15">
        <f>IF($D8166=1,$B8166*100+$C8166,-1)</f>
        <v/>
      </c>
      <c r="H8166" s="15">
        <f>IF($D8166=1,$B8166,-1)</f>
        <v/>
      </c>
      <c r="I8166" s="15">
        <f>IF($D8166=1,$C8166,-1)</f>
        <v/>
      </c>
    </row>
    <row r="8167">
      <c r="A8167" s="33" t="n">
        <v>45632.16666666666</v>
      </c>
      <c r="B8167" s="15">
        <f>WEEKDAY($A8167,2)</f>
        <v/>
      </c>
      <c r="C8167" s="15">
        <f>HOUR($A8167)</f>
        <v/>
      </c>
      <c r="D8167" s="15">
        <f>IF(AND($A8167&gt;=Instellingen!$B$6,$A8167&lt;Instellingen!$B$7),1,0)</f>
        <v/>
      </c>
      <c r="E8167" s="15">
        <f>COUNTIF(tData[BezoekStart],"&lt;"&amp;($A8167+1/24))-COUNTIF(tData[BezoekEind],"&lt;="&amp;$A8167)</f>
        <v/>
      </c>
      <c r="F8167" s="15">
        <f>COUNTIF(tData[BezoekLangStart],"&lt;"&amp;($A8167+1/24))-COUNTIF(tData[BezoekLangEind],"&lt;="&amp;$A8167)</f>
        <v/>
      </c>
      <c r="G8167" s="15">
        <f>IF($D8167=1,$B8167*100+$C8167,-1)</f>
        <v/>
      </c>
      <c r="H8167" s="15">
        <f>IF($D8167=1,$B8167,-1)</f>
        <v/>
      </c>
      <c r="I8167" s="15">
        <f>IF($D8167=1,$C8167,-1)</f>
        <v/>
      </c>
    </row>
    <row r="8168">
      <c r="A8168" s="33" t="n">
        <v>45632.20833333334</v>
      </c>
      <c r="B8168" s="15">
        <f>WEEKDAY($A8168,2)</f>
        <v/>
      </c>
      <c r="C8168" s="15">
        <f>HOUR($A8168)</f>
        <v/>
      </c>
      <c r="D8168" s="15">
        <f>IF(AND($A8168&gt;=Instellingen!$B$6,$A8168&lt;Instellingen!$B$7),1,0)</f>
        <v/>
      </c>
      <c r="E8168" s="15">
        <f>COUNTIF(tData[BezoekStart],"&lt;"&amp;($A8168+1/24))-COUNTIF(tData[BezoekEind],"&lt;="&amp;$A8168)</f>
        <v/>
      </c>
      <c r="F8168" s="15">
        <f>COUNTIF(tData[BezoekLangStart],"&lt;"&amp;($A8168+1/24))-COUNTIF(tData[BezoekLangEind],"&lt;="&amp;$A8168)</f>
        <v/>
      </c>
      <c r="G8168" s="15">
        <f>IF($D8168=1,$B8168*100+$C8168,-1)</f>
        <v/>
      </c>
      <c r="H8168" s="15">
        <f>IF($D8168=1,$B8168,-1)</f>
        <v/>
      </c>
      <c r="I8168" s="15">
        <f>IF($D8168=1,$C8168,-1)</f>
        <v/>
      </c>
    </row>
    <row r="8169">
      <c r="A8169" s="33" t="n">
        <v>45632.25</v>
      </c>
      <c r="B8169" s="15">
        <f>WEEKDAY($A8169,2)</f>
        <v/>
      </c>
      <c r="C8169" s="15">
        <f>HOUR($A8169)</f>
        <v/>
      </c>
      <c r="D8169" s="15">
        <f>IF(AND($A8169&gt;=Instellingen!$B$6,$A8169&lt;Instellingen!$B$7),1,0)</f>
        <v/>
      </c>
      <c r="E8169" s="15">
        <f>COUNTIF(tData[BezoekStart],"&lt;"&amp;($A8169+1/24))-COUNTIF(tData[BezoekEind],"&lt;="&amp;$A8169)</f>
        <v/>
      </c>
      <c r="F8169" s="15">
        <f>COUNTIF(tData[BezoekLangStart],"&lt;"&amp;($A8169+1/24))-COUNTIF(tData[BezoekLangEind],"&lt;="&amp;$A8169)</f>
        <v/>
      </c>
      <c r="G8169" s="15">
        <f>IF($D8169=1,$B8169*100+$C8169,-1)</f>
        <v/>
      </c>
      <c r="H8169" s="15">
        <f>IF($D8169=1,$B8169,-1)</f>
        <v/>
      </c>
      <c r="I8169" s="15">
        <f>IF($D8169=1,$C8169,-1)</f>
        <v/>
      </c>
    </row>
    <row r="8170">
      <c r="A8170" s="33" t="n">
        <v>45632.29166666666</v>
      </c>
      <c r="B8170" s="15">
        <f>WEEKDAY($A8170,2)</f>
        <v/>
      </c>
      <c r="C8170" s="15">
        <f>HOUR($A8170)</f>
        <v/>
      </c>
      <c r="D8170" s="15">
        <f>IF(AND($A8170&gt;=Instellingen!$B$6,$A8170&lt;Instellingen!$B$7),1,0)</f>
        <v/>
      </c>
      <c r="E8170" s="15">
        <f>COUNTIF(tData[BezoekStart],"&lt;"&amp;($A8170+1/24))-COUNTIF(tData[BezoekEind],"&lt;="&amp;$A8170)</f>
        <v/>
      </c>
      <c r="F8170" s="15">
        <f>COUNTIF(tData[BezoekLangStart],"&lt;"&amp;($A8170+1/24))-COUNTIF(tData[BezoekLangEind],"&lt;="&amp;$A8170)</f>
        <v/>
      </c>
      <c r="G8170" s="15">
        <f>IF($D8170=1,$B8170*100+$C8170,-1)</f>
        <v/>
      </c>
      <c r="H8170" s="15">
        <f>IF($D8170=1,$B8170,-1)</f>
        <v/>
      </c>
      <c r="I8170" s="15">
        <f>IF($D8170=1,$C8170,-1)</f>
        <v/>
      </c>
    </row>
    <row r="8171">
      <c r="A8171" s="33" t="n">
        <v>45632.33333333334</v>
      </c>
      <c r="B8171" s="15">
        <f>WEEKDAY($A8171,2)</f>
        <v/>
      </c>
      <c r="C8171" s="15">
        <f>HOUR($A8171)</f>
        <v/>
      </c>
      <c r="D8171" s="15">
        <f>IF(AND($A8171&gt;=Instellingen!$B$6,$A8171&lt;Instellingen!$B$7),1,0)</f>
        <v/>
      </c>
      <c r="E8171" s="15">
        <f>COUNTIF(tData[BezoekStart],"&lt;"&amp;($A8171+1/24))-COUNTIF(tData[BezoekEind],"&lt;="&amp;$A8171)</f>
        <v/>
      </c>
      <c r="F8171" s="15">
        <f>COUNTIF(tData[BezoekLangStart],"&lt;"&amp;($A8171+1/24))-COUNTIF(tData[BezoekLangEind],"&lt;="&amp;$A8171)</f>
        <v/>
      </c>
      <c r="G8171" s="15">
        <f>IF($D8171=1,$B8171*100+$C8171,-1)</f>
        <v/>
      </c>
      <c r="H8171" s="15">
        <f>IF($D8171=1,$B8171,-1)</f>
        <v/>
      </c>
      <c r="I8171" s="15">
        <f>IF($D8171=1,$C8171,-1)</f>
        <v/>
      </c>
    </row>
    <row r="8172">
      <c r="A8172" s="33" t="n">
        <v>45632.375</v>
      </c>
      <c r="B8172" s="15">
        <f>WEEKDAY($A8172,2)</f>
        <v/>
      </c>
      <c r="C8172" s="15">
        <f>HOUR($A8172)</f>
        <v/>
      </c>
      <c r="D8172" s="15">
        <f>IF(AND($A8172&gt;=Instellingen!$B$6,$A8172&lt;Instellingen!$B$7),1,0)</f>
        <v/>
      </c>
      <c r="E8172" s="15">
        <f>COUNTIF(tData[BezoekStart],"&lt;"&amp;($A8172+1/24))-COUNTIF(tData[BezoekEind],"&lt;="&amp;$A8172)</f>
        <v/>
      </c>
      <c r="F8172" s="15">
        <f>COUNTIF(tData[BezoekLangStart],"&lt;"&amp;($A8172+1/24))-COUNTIF(tData[BezoekLangEind],"&lt;="&amp;$A8172)</f>
        <v/>
      </c>
      <c r="G8172" s="15">
        <f>IF($D8172=1,$B8172*100+$C8172,-1)</f>
        <v/>
      </c>
      <c r="H8172" s="15">
        <f>IF($D8172=1,$B8172,-1)</f>
        <v/>
      </c>
      <c r="I8172" s="15">
        <f>IF($D8172=1,$C8172,-1)</f>
        <v/>
      </c>
    </row>
    <row r="8173">
      <c r="A8173" s="33" t="n">
        <v>45632.41666666666</v>
      </c>
      <c r="B8173" s="15">
        <f>WEEKDAY($A8173,2)</f>
        <v/>
      </c>
      <c r="C8173" s="15">
        <f>HOUR($A8173)</f>
        <v/>
      </c>
      <c r="D8173" s="15">
        <f>IF(AND($A8173&gt;=Instellingen!$B$6,$A8173&lt;Instellingen!$B$7),1,0)</f>
        <v/>
      </c>
      <c r="E8173" s="15">
        <f>COUNTIF(tData[BezoekStart],"&lt;"&amp;($A8173+1/24))-COUNTIF(tData[BezoekEind],"&lt;="&amp;$A8173)</f>
        <v/>
      </c>
      <c r="F8173" s="15">
        <f>COUNTIF(tData[BezoekLangStart],"&lt;"&amp;($A8173+1/24))-COUNTIF(tData[BezoekLangEind],"&lt;="&amp;$A8173)</f>
        <v/>
      </c>
      <c r="G8173" s="15">
        <f>IF($D8173=1,$B8173*100+$C8173,-1)</f>
        <v/>
      </c>
      <c r="H8173" s="15">
        <f>IF($D8173=1,$B8173,-1)</f>
        <v/>
      </c>
      <c r="I8173" s="15">
        <f>IF($D8173=1,$C8173,-1)</f>
        <v/>
      </c>
    </row>
    <row r="8174">
      <c r="A8174" s="33" t="n">
        <v>45632.45833333334</v>
      </c>
      <c r="B8174" s="15">
        <f>WEEKDAY($A8174,2)</f>
        <v/>
      </c>
      <c r="C8174" s="15">
        <f>HOUR($A8174)</f>
        <v/>
      </c>
      <c r="D8174" s="15">
        <f>IF(AND($A8174&gt;=Instellingen!$B$6,$A8174&lt;Instellingen!$B$7),1,0)</f>
        <v/>
      </c>
      <c r="E8174" s="15">
        <f>COUNTIF(tData[BezoekStart],"&lt;"&amp;($A8174+1/24))-COUNTIF(tData[BezoekEind],"&lt;="&amp;$A8174)</f>
        <v/>
      </c>
      <c r="F8174" s="15">
        <f>COUNTIF(tData[BezoekLangStart],"&lt;"&amp;($A8174+1/24))-COUNTIF(tData[BezoekLangEind],"&lt;="&amp;$A8174)</f>
        <v/>
      </c>
      <c r="G8174" s="15">
        <f>IF($D8174=1,$B8174*100+$C8174,-1)</f>
        <v/>
      </c>
      <c r="H8174" s="15">
        <f>IF($D8174=1,$B8174,-1)</f>
        <v/>
      </c>
      <c r="I8174" s="15">
        <f>IF($D8174=1,$C8174,-1)</f>
        <v/>
      </c>
    </row>
    <row r="8175">
      <c r="A8175" s="33" t="n">
        <v>45632.5</v>
      </c>
      <c r="B8175" s="15">
        <f>WEEKDAY($A8175,2)</f>
        <v/>
      </c>
      <c r="C8175" s="15">
        <f>HOUR($A8175)</f>
        <v/>
      </c>
      <c r="D8175" s="15">
        <f>IF(AND($A8175&gt;=Instellingen!$B$6,$A8175&lt;Instellingen!$B$7),1,0)</f>
        <v/>
      </c>
      <c r="E8175" s="15">
        <f>COUNTIF(tData[BezoekStart],"&lt;"&amp;($A8175+1/24))-COUNTIF(tData[BezoekEind],"&lt;="&amp;$A8175)</f>
        <v/>
      </c>
      <c r="F8175" s="15">
        <f>COUNTIF(tData[BezoekLangStart],"&lt;"&amp;($A8175+1/24))-COUNTIF(tData[BezoekLangEind],"&lt;="&amp;$A8175)</f>
        <v/>
      </c>
      <c r="G8175" s="15">
        <f>IF($D8175=1,$B8175*100+$C8175,-1)</f>
        <v/>
      </c>
      <c r="H8175" s="15">
        <f>IF($D8175=1,$B8175,-1)</f>
        <v/>
      </c>
      <c r="I8175" s="15">
        <f>IF($D8175=1,$C8175,-1)</f>
        <v/>
      </c>
    </row>
    <row r="8176">
      <c r="A8176" s="33" t="n">
        <v>45632.54166666666</v>
      </c>
      <c r="B8176" s="15">
        <f>WEEKDAY($A8176,2)</f>
        <v/>
      </c>
      <c r="C8176" s="15">
        <f>HOUR($A8176)</f>
        <v/>
      </c>
      <c r="D8176" s="15">
        <f>IF(AND($A8176&gt;=Instellingen!$B$6,$A8176&lt;Instellingen!$B$7),1,0)</f>
        <v/>
      </c>
      <c r="E8176" s="15">
        <f>COUNTIF(tData[BezoekStart],"&lt;"&amp;($A8176+1/24))-COUNTIF(tData[BezoekEind],"&lt;="&amp;$A8176)</f>
        <v/>
      </c>
      <c r="F8176" s="15">
        <f>COUNTIF(tData[BezoekLangStart],"&lt;"&amp;($A8176+1/24))-COUNTIF(tData[BezoekLangEind],"&lt;="&amp;$A8176)</f>
        <v/>
      </c>
      <c r="G8176" s="15">
        <f>IF($D8176=1,$B8176*100+$C8176,-1)</f>
        <v/>
      </c>
      <c r="H8176" s="15">
        <f>IF($D8176=1,$B8176,-1)</f>
        <v/>
      </c>
      <c r="I8176" s="15">
        <f>IF($D8176=1,$C8176,-1)</f>
        <v/>
      </c>
    </row>
    <row r="8177">
      <c r="A8177" s="33" t="n">
        <v>45632.58333333334</v>
      </c>
      <c r="B8177" s="15">
        <f>WEEKDAY($A8177,2)</f>
        <v/>
      </c>
      <c r="C8177" s="15">
        <f>HOUR($A8177)</f>
        <v/>
      </c>
      <c r="D8177" s="15">
        <f>IF(AND($A8177&gt;=Instellingen!$B$6,$A8177&lt;Instellingen!$B$7),1,0)</f>
        <v/>
      </c>
      <c r="E8177" s="15">
        <f>COUNTIF(tData[BezoekStart],"&lt;"&amp;($A8177+1/24))-COUNTIF(tData[BezoekEind],"&lt;="&amp;$A8177)</f>
        <v/>
      </c>
      <c r="F8177" s="15">
        <f>COUNTIF(tData[BezoekLangStart],"&lt;"&amp;($A8177+1/24))-COUNTIF(tData[BezoekLangEind],"&lt;="&amp;$A8177)</f>
        <v/>
      </c>
      <c r="G8177" s="15">
        <f>IF($D8177=1,$B8177*100+$C8177,-1)</f>
        <v/>
      </c>
      <c r="H8177" s="15">
        <f>IF($D8177=1,$B8177,-1)</f>
        <v/>
      </c>
      <c r="I8177" s="15">
        <f>IF($D8177=1,$C8177,-1)</f>
        <v/>
      </c>
    </row>
    <row r="8178">
      <c r="A8178" s="33" t="n">
        <v>45632.625</v>
      </c>
      <c r="B8178" s="15">
        <f>WEEKDAY($A8178,2)</f>
        <v/>
      </c>
      <c r="C8178" s="15">
        <f>HOUR($A8178)</f>
        <v/>
      </c>
      <c r="D8178" s="15">
        <f>IF(AND($A8178&gt;=Instellingen!$B$6,$A8178&lt;Instellingen!$B$7),1,0)</f>
        <v/>
      </c>
      <c r="E8178" s="15">
        <f>COUNTIF(tData[BezoekStart],"&lt;"&amp;($A8178+1/24))-COUNTIF(tData[BezoekEind],"&lt;="&amp;$A8178)</f>
        <v/>
      </c>
      <c r="F8178" s="15">
        <f>COUNTIF(tData[BezoekLangStart],"&lt;"&amp;($A8178+1/24))-COUNTIF(tData[BezoekLangEind],"&lt;="&amp;$A8178)</f>
        <v/>
      </c>
      <c r="G8178" s="15">
        <f>IF($D8178=1,$B8178*100+$C8178,-1)</f>
        <v/>
      </c>
      <c r="H8178" s="15">
        <f>IF($D8178=1,$B8178,-1)</f>
        <v/>
      </c>
      <c r="I8178" s="15">
        <f>IF($D8178=1,$C8178,-1)</f>
        <v/>
      </c>
    </row>
    <row r="8179">
      <c r="A8179" s="33" t="n">
        <v>45632.66666666666</v>
      </c>
      <c r="B8179" s="15">
        <f>WEEKDAY($A8179,2)</f>
        <v/>
      </c>
      <c r="C8179" s="15">
        <f>HOUR($A8179)</f>
        <v/>
      </c>
      <c r="D8179" s="15">
        <f>IF(AND($A8179&gt;=Instellingen!$B$6,$A8179&lt;Instellingen!$B$7),1,0)</f>
        <v/>
      </c>
      <c r="E8179" s="15">
        <f>COUNTIF(tData[BezoekStart],"&lt;"&amp;($A8179+1/24))-COUNTIF(tData[BezoekEind],"&lt;="&amp;$A8179)</f>
        <v/>
      </c>
      <c r="F8179" s="15">
        <f>COUNTIF(tData[BezoekLangStart],"&lt;"&amp;($A8179+1/24))-COUNTIF(tData[BezoekLangEind],"&lt;="&amp;$A8179)</f>
        <v/>
      </c>
      <c r="G8179" s="15">
        <f>IF($D8179=1,$B8179*100+$C8179,-1)</f>
        <v/>
      </c>
      <c r="H8179" s="15">
        <f>IF($D8179=1,$B8179,-1)</f>
        <v/>
      </c>
      <c r="I8179" s="15">
        <f>IF($D8179=1,$C8179,-1)</f>
        <v/>
      </c>
    </row>
    <row r="8180">
      <c r="A8180" s="33" t="n">
        <v>45632.70833333334</v>
      </c>
      <c r="B8180" s="15">
        <f>WEEKDAY($A8180,2)</f>
        <v/>
      </c>
      <c r="C8180" s="15">
        <f>HOUR($A8180)</f>
        <v/>
      </c>
      <c r="D8180" s="15">
        <f>IF(AND($A8180&gt;=Instellingen!$B$6,$A8180&lt;Instellingen!$B$7),1,0)</f>
        <v/>
      </c>
      <c r="E8180" s="15">
        <f>COUNTIF(tData[BezoekStart],"&lt;"&amp;($A8180+1/24))-COUNTIF(tData[BezoekEind],"&lt;="&amp;$A8180)</f>
        <v/>
      </c>
      <c r="F8180" s="15">
        <f>COUNTIF(tData[BezoekLangStart],"&lt;"&amp;($A8180+1/24))-COUNTIF(tData[BezoekLangEind],"&lt;="&amp;$A8180)</f>
        <v/>
      </c>
      <c r="G8180" s="15">
        <f>IF($D8180=1,$B8180*100+$C8180,-1)</f>
        <v/>
      </c>
      <c r="H8180" s="15">
        <f>IF($D8180=1,$B8180,-1)</f>
        <v/>
      </c>
      <c r="I8180" s="15">
        <f>IF($D8180=1,$C8180,-1)</f>
        <v/>
      </c>
    </row>
    <row r="8181">
      <c r="A8181" s="33" t="n">
        <v>45632.75</v>
      </c>
      <c r="B8181" s="15">
        <f>WEEKDAY($A8181,2)</f>
        <v/>
      </c>
      <c r="C8181" s="15">
        <f>HOUR($A8181)</f>
        <v/>
      </c>
      <c r="D8181" s="15">
        <f>IF(AND($A8181&gt;=Instellingen!$B$6,$A8181&lt;Instellingen!$B$7),1,0)</f>
        <v/>
      </c>
      <c r="E8181" s="15">
        <f>COUNTIF(tData[BezoekStart],"&lt;"&amp;($A8181+1/24))-COUNTIF(tData[BezoekEind],"&lt;="&amp;$A8181)</f>
        <v/>
      </c>
      <c r="F8181" s="15">
        <f>COUNTIF(tData[BezoekLangStart],"&lt;"&amp;($A8181+1/24))-COUNTIF(tData[BezoekLangEind],"&lt;="&amp;$A8181)</f>
        <v/>
      </c>
      <c r="G8181" s="15">
        <f>IF($D8181=1,$B8181*100+$C8181,-1)</f>
        <v/>
      </c>
      <c r="H8181" s="15">
        <f>IF($D8181=1,$B8181,-1)</f>
        <v/>
      </c>
      <c r="I8181" s="15">
        <f>IF($D8181=1,$C8181,-1)</f>
        <v/>
      </c>
    </row>
    <row r="8182">
      <c r="A8182" s="33" t="n">
        <v>45632.79166666666</v>
      </c>
      <c r="B8182" s="15">
        <f>WEEKDAY($A8182,2)</f>
        <v/>
      </c>
      <c r="C8182" s="15">
        <f>HOUR($A8182)</f>
        <v/>
      </c>
      <c r="D8182" s="15">
        <f>IF(AND($A8182&gt;=Instellingen!$B$6,$A8182&lt;Instellingen!$B$7),1,0)</f>
        <v/>
      </c>
      <c r="E8182" s="15">
        <f>COUNTIF(tData[BezoekStart],"&lt;"&amp;($A8182+1/24))-COUNTIF(tData[BezoekEind],"&lt;="&amp;$A8182)</f>
        <v/>
      </c>
      <c r="F8182" s="15">
        <f>COUNTIF(tData[BezoekLangStart],"&lt;"&amp;($A8182+1/24))-COUNTIF(tData[BezoekLangEind],"&lt;="&amp;$A8182)</f>
        <v/>
      </c>
      <c r="G8182" s="15">
        <f>IF($D8182=1,$B8182*100+$C8182,-1)</f>
        <v/>
      </c>
      <c r="H8182" s="15">
        <f>IF($D8182=1,$B8182,-1)</f>
        <v/>
      </c>
      <c r="I8182" s="15">
        <f>IF($D8182=1,$C8182,-1)</f>
        <v/>
      </c>
    </row>
    <row r="8183">
      <c r="A8183" s="33" t="n">
        <v>45632.83333333334</v>
      </c>
      <c r="B8183" s="15">
        <f>WEEKDAY($A8183,2)</f>
        <v/>
      </c>
      <c r="C8183" s="15">
        <f>HOUR($A8183)</f>
        <v/>
      </c>
      <c r="D8183" s="15">
        <f>IF(AND($A8183&gt;=Instellingen!$B$6,$A8183&lt;Instellingen!$B$7),1,0)</f>
        <v/>
      </c>
      <c r="E8183" s="15">
        <f>COUNTIF(tData[BezoekStart],"&lt;"&amp;($A8183+1/24))-COUNTIF(tData[BezoekEind],"&lt;="&amp;$A8183)</f>
        <v/>
      </c>
      <c r="F8183" s="15">
        <f>COUNTIF(tData[BezoekLangStart],"&lt;"&amp;($A8183+1/24))-COUNTIF(tData[BezoekLangEind],"&lt;="&amp;$A8183)</f>
        <v/>
      </c>
      <c r="G8183" s="15">
        <f>IF($D8183=1,$B8183*100+$C8183,-1)</f>
        <v/>
      </c>
      <c r="H8183" s="15">
        <f>IF($D8183=1,$B8183,-1)</f>
        <v/>
      </c>
      <c r="I8183" s="15">
        <f>IF($D8183=1,$C8183,-1)</f>
        <v/>
      </c>
    </row>
    <row r="8184">
      <c r="A8184" s="33" t="n">
        <v>45632.875</v>
      </c>
      <c r="B8184" s="15">
        <f>WEEKDAY($A8184,2)</f>
        <v/>
      </c>
      <c r="C8184" s="15">
        <f>HOUR($A8184)</f>
        <v/>
      </c>
      <c r="D8184" s="15">
        <f>IF(AND($A8184&gt;=Instellingen!$B$6,$A8184&lt;Instellingen!$B$7),1,0)</f>
        <v/>
      </c>
      <c r="E8184" s="15">
        <f>COUNTIF(tData[BezoekStart],"&lt;"&amp;($A8184+1/24))-COUNTIF(tData[BezoekEind],"&lt;="&amp;$A8184)</f>
        <v/>
      </c>
      <c r="F8184" s="15">
        <f>COUNTIF(tData[BezoekLangStart],"&lt;"&amp;($A8184+1/24))-COUNTIF(tData[BezoekLangEind],"&lt;="&amp;$A8184)</f>
        <v/>
      </c>
      <c r="G8184" s="15">
        <f>IF($D8184=1,$B8184*100+$C8184,-1)</f>
        <v/>
      </c>
      <c r="H8184" s="15">
        <f>IF($D8184=1,$B8184,-1)</f>
        <v/>
      </c>
      <c r="I8184" s="15">
        <f>IF($D8184=1,$C8184,-1)</f>
        <v/>
      </c>
    </row>
    <row r="8185">
      <c r="A8185" s="33" t="n">
        <v>45632.91666666666</v>
      </c>
      <c r="B8185" s="15">
        <f>WEEKDAY($A8185,2)</f>
        <v/>
      </c>
      <c r="C8185" s="15">
        <f>HOUR($A8185)</f>
        <v/>
      </c>
      <c r="D8185" s="15">
        <f>IF(AND($A8185&gt;=Instellingen!$B$6,$A8185&lt;Instellingen!$B$7),1,0)</f>
        <v/>
      </c>
      <c r="E8185" s="15">
        <f>COUNTIF(tData[BezoekStart],"&lt;"&amp;($A8185+1/24))-COUNTIF(tData[BezoekEind],"&lt;="&amp;$A8185)</f>
        <v/>
      </c>
      <c r="F8185" s="15">
        <f>COUNTIF(tData[BezoekLangStart],"&lt;"&amp;($A8185+1/24))-COUNTIF(tData[BezoekLangEind],"&lt;="&amp;$A8185)</f>
        <v/>
      </c>
      <c r="G8185" s="15">
        <f>IF($D8185=1,$B8185*100+$C8185,-1)</f>
        <v/>
      </c>
      <c r="H8185" s="15">
        <f>IF($D8185=1,$B8185,-1)</f>
        <v/>
      </c>
      <c r="I8185" s="15">
        <f>IF($D8185=1,$C8185,-1)</f>
        <v/>
      </c>
    </row>
    <row r="8186">
      <c r="A8186" s="33" t="n">
        <v>45632.95833333334</v>
      </c>
      <c r="B8186" s="15">
        <f>WEEKDAY($A8186,2)</f>
        <v/>
      </c>
      <c r="C8186" s="15">
        <f>HOUR($A8186)</f>
        <v/>
      </c>
      <c r="D8186" s="15">
        <f>IF(AND($A8186&gt;=Instellingen!$B$6,$A8186&lt;Instellingen!$B$7),1,0)</f>
        <v/>
      </c>
      <c r="E8186" s="15">
        <f>COUNTIF(tData[BezoekStart],"&lt;"&amp;($A8186+1/24))-COUNTIF(tData[BezoekEind],"&lt;="&amp;$A8186)</f>
        <v/>
      </c>
      <c r="F8186" s="15">
        <f>COUNTIF(tData[BezoekLangStart],"&lt;"&amp;($A8186+1/24))-COUNTIF(tData[BezoekLangEind],"&lt;="&amp;$A8186)</f>
        <v/>
      </c>
      <c r="G8186" s="15">
        <f>IF($D8186=1,$B8186*100+$C8186,-1)</f>
        <v/>
      </c>
      <c r="H8186" s="15">
        <f>IF($D8186=1,$B8186,-1)</f>
        <v/>
      </c>
      <c r="I8186" s="15">
        <f>IF($D8186=1,$C8186,-1)</f>
        <v/>
      </c>
    </row>
    <row r="8187">
      <c r="A8187" s="33" t="n">
        <v>45633</v>
      </c>
      <c r="B8187" s="15">
        <f>WEEKDAY($A8187,2)</f>
        <v/>
      </c>
      <c r="C8187" s="15">
        <f>HOUR($A8187)</f>
        <v/>
      </c>
      <c r="D8187" s="15">
        <f>IF(AND($A8187&gt;=Instellingen!$B$6,$A8187&lt;Instellingen!$B$7),1,0)</f>
        <v/>
      </c>
      <c r="E8187" s="15">
        <f>COUNTIF(tData[BezoekStart],"&lt;"&amp;($A8187+1/24))-COUNTIF(tData[BezoekEind],"&lt;="&amp;$A8187)</f>
        <v/>
      </c>
      <c r="F8187" s="15">
        <f>COUNTIF(tData[BezoekLangStart],"&lt;"&amp;($A8187+1/24))-COUNTIF(tData[BezoekLangEind],"&lt;="&amp;$A8187)</f>
        <v/>
      </c>
      <c r="G8187" s="15">
        <f>IF($D8187=1,$B8187*100+$C8187,-1)</f>
        <v/>
      </c>
      <c r="H8187" s="15">
        <f>IF($D8187=1,$B8187,-1)</f>
        <v/>
      </c>
      <c r="I8187" s="15">
        <f>IF($D8187=1,$C8187,-1)</f>
        <v/>
      </c>
    </row>
    <row r="8188">
      <c r="A8188" s="33" t="n">
        <v>45633.04166666666</v>
      </c>
      <c r="B8188" s="15">
        <f>WEEKDAY($A8188,2)</f>
        <v/>
      </c>
      <c r="C8188" s="15">
        <f>HOUR($A8188)</f>
        <v/>
      </c>
      <c r="D8188" s="15">
        <f>IF(AND($A8188&gt;=Instellingen!$B$6,$A8188&lt;Instellingen!$B$7),1,0)</f>
        <v/>
      </c>
      <c r="E8188" s="15">
        <f>COUNTIF(tData[BezoekStart],"&lt;"&amp;($A8188+1/24))-COUNTIF(tData[BezoekEind],"&lt;="&amp;$A8188)</f>
        <v/>
      </c>
      <c r="F8188" s="15">
        <f>COUNTIF(tData[BezoekLangStart],"&lt;"&amp;($A8188+1/24))-COUNTIF(tData[BezoekLangEind],"&lt;="&amp;$A8188)</f>
        <v/>
      </c>
      <c r="G8188" s="15">
        <f>IF($D8188=1,$B8188*100+$C8188,-1)</f>
        <v/>
      </c>
      <c r="H8188" s="15">
        <f>IF($D8188=1,$B8188,-1)</f>
        <v/>
      </c>
      <c r="I8188" s="15">
        <f>IF($D8188=1,$C8188,-1)</f>
        <v/>
      </c>
    </row>
    <row r="8189">
      <c r="A8189" s="33" t="n">
        <v>45633.08333333334</v>
      </c>
      <c r="B8189" s="15">
        <f>WEEKDAY($A8189,2)</f>
        <v/>
      </c>
      <c r="C8189" s="15">
        <f>HOUR($A8189)</f>
        <v/>
      </c>
      <c r="D8189" s="15">
        <f>IF(AND($A8189&gt;=Instellingen!$B$6,$A8189&lt;Instellingen!$B$7),1,0)</f>
        <v/>
      </c>
      <c r="E8189" s="15">
        <f>COUNTIF(tData[BezoekStart],"&lt;"&amp;($A8189+1/24))-COUNTIF(tData[BezoekEind],"&lt;="&amp;$A8189)</f>
        <v/>
      </c>
      <c r="F8189" s="15">
        <f>COUNTIF(tData[BezoekLangStart],"&lt;"&amp;($A8189+1/24))-COUNTIF(tData[BezoekLangEind],"&lt;="&amp;$A8189)</f>
        <v/>
      </c>
      <c r="G8189" s="15">
        <f>IF($D8189=1,$B8189*100+$C8189,-1)</f>
        <v/>
      </c>
      <c r="H8189" s="15">
        <f>IF($D8189=1,$B8189,-1)</f>
        <v/>
      </c>
      <c r="I8189" s="15">
        <f>IF($D8189=1,$C8189,-1)</f>
        <v/>
      </c>
    </row>
    <row r="8190">
      <c r="A8190" s="33" t="n">
        <v>45633.125</v>
      </c>
      <c r="B8190" s="15">
        <f>WEEKDAY($A8190,2)</f>
        <v/>
      </c>
      <c r="C8190" s="15">
        <f>HOUR($A8190)</f>
        <v/>
      </c>
      <c r="D8190" s="15">
        <f>IF(AND($A8190&gt;=Instellingen!$B$6,$A8190&lt;Instellingen!$B$7),1,0)</f>
        <v/>
      </c>
      <c r="E8190" s="15">
        <f>COUNTIF(tData[BezoekStart],"&lt;"&amp;($A8190+1/24))-COUNTIF(tData[BezoekEind],"&lt;="&amp;$A8190)</f>
        <v/>
      </c>
      <c r="F8190" s="15">
        <f>COUNTIF(tData[BezoekLangStart],"&lt;"&amp;($A8190+1/24))-COUNTIF(tData[BezoekLangEind],"&lt;="&amp;$A8190)</f>
        <v/>
      </c>
      <c r="G8190" s="15">
        <f>IF($D8190=1,$B8190*100+$C8190,-1)</f>
        <v/>
      </c>
      <c r="H8190" s="15">
        <f>IF($D8190=1,$B8190,-1)</f>
        <v/>
      </c>
      <c r="I8190" s="15">
        <f>IF($D8190=1,$C8190,-1)</f>
        <v/>
      </c>
    </row>
    <row r="8191">
      <c r="A8191" s="33" t="n">
        <v>45633.16666666666</v>
      </c>
      <c r="B8191" s="15">
        <f>WEEKDAY($A8191,2)</f>
        <v/>
      </c>
      <c r="C8191" s="15">
        <f>HOUR($A8191)</f>
        <v/>
      </c>
      <c r="D8191" s="15">
        <f>IF(AND($A8191&gt;=Instellingen!$B$6,$A8191&lt;Instellingen!$B$7),1,0)</f>
        <v/>
      </c>
      <c r="E8191" s="15">
        <f>COUNTIF(tData[BezoekStart],"&lt;"&amp;($A8191+1/24))-COUNTIF(tData[BezoekEind],"&lt;="&amp;$A8191)</f>
        <v/>
      </c>
      <c r="F8191" s="15">
        <f>COUNTIF(tData[BezoekLangStart],"&lt;"&amp;($A8191+1/24))-COUNTIF(tData[BezoekLangEind],"&lt;="&amp;$A8191)</f>
        <v/>
      </c>
      <c r="G8191" s="15">
        <f>IF($D8191=1,$B8191*100+$C8191,-1)</f>
        <v/>
      </c>
      <c r="H8191" s="15">
        <f>IF($D8191=1,$B8191,-1)</f>
        <v/>
      </c>
      <c r="I8191" s="15">
        <f>IF($D8191=1,$C8191,-1)</f>
        <v/>
      </c>
    </row>
    <row r="8192">
      <c r="A8192" s="33" t="n">
        <v>45633.20833333334</v>
      </c>
      <c r="B8192" s="15">
        <f>WEEKDAY($A8192,2)</f>
        <v/>
      </c>
      <c r="C8192" s="15">
        <f>HOUR($A8192)</f>
        <v/>
      </c>
      <c r="D8192" s="15">
        <f>IF(AND($A8192&gt;=Instellingen!$B$6,$A8192&lt;Instellingen!$B$7),1,0)</f>
        <v/>
      </c>
      <c r="E8192" s="15">
        <f>COUNTIF(tData[BezoekStart],"&lt;"&amp;($A8192+1/24))-COUNTIF(tData[BezoekEind],"&lt;="&amp;$A8192)</f>
        <v/>
      </c>
      <c r="F8192" s="15">
        <f>COUNTIF(tData[BezoekLangStart],"&lt;"&amp;($A8192+1/24))-COUNTIF(tData[BezoekLangEind],"&lt;="&amp;$A8192)</f>
        <v/>
      </c>
      <c r="G8192" s="15">
        <f>IF($D8192=1,$B8192*100+$C8192,-1)</f>
        <v/>
      </c>
      <c r="H8192" s="15">
        <f>IF($D8192=1,$B8192,-1)</f>
        <v/>
      </c>
      <c r="I8192" s="15">
        <f>IF($D8192=1,$C8192,-1)</f>
        <v/>
      </c>
    </row>
    <row r="8193">
      <c r="A8193" s="33" t="n">
        <v>45633.25</v>
      </c>
      <c r="B8193" s="15">
        <f>WEEKDAY($A8193,2)</f>
        <v/>
      </c>
      <c r="C8193" s="15">
        <f>HOUR($A8193)</f>
        <v/>
      </c>
      <c r="D8193" s="15">
        <f>IF(AND($A8193&gt;=Instellingen!$B$6,$A8193&lt;Instellingen!$B$7),1,0)</f>
        <v/>
      </c>
      <c r="E8193" s="15">
        <f>COUNTIF(tData[BezoekStart],"&lt;"&amp;($A8193+1/24))-COUNTIF(tData[BezoekEind],"&lt;="&amp;$A8193)</f>
        <v/>
      </c>
      <c r="F8193" s="15">
        <f>COUNTIF(tData[BezoekLangStart],"&lt;"&amp;($A8193+1/24))-COUNTIF(tData[BezoekLangEind],"&lt;="&amp;$A8193)</f>
        <v/>
      </c>
      <c r="G8193" s="15">
        <f>IF($D8193=1,$B8193*100+$C8193,-1)</f>
        <v/>
      </c>
      <c r="H8193" s="15">
        <f>IF($D8193=1,$B8193,-1)</f>
        <v/>
      </c>
      <c r="I8193" s="15">
        <f>IF($D8193=1,$C8193,-1)</f>
        <v/>
      </c>
    </row>
    <row r="8194">
      <c r="A8194" s="33" t="n">
        <v>45633.29166666666</v>
      </c>
      <c r="B8194" s="15">
        <f>WEEKDAY($A8194,2)</f>
        <v/>
      </c>
      <c r="C8194" s="15">
        <f>HOUR($A8194)</f>
        <v/>
      </c>
      <c r="D8194" s="15">
        <f>IF(AND($A8194&gt;=Instellingen!$B$6,$A8194&lt;Instellingen!$B$7),1,0)</f>
        <v/>
      </c>
      <c r="E8194" s="15">
        <f>COUNTIF(tData[BezoekStart],"&lt;"&amp;($A8194+1/24))-COUNTIF(tData[BezoekEind],"&lt;="&amp;$A8194)</f>
        <v/>
      </c>
      <c r="F8194" s="15">
        <f>COUNTIF(tData[BezoekLangStart],"&lt;"&amp;($A8194+1/24))-COUNTIF(tData[BezoekLangEind],"&lt;="&amp;$A8194)</f>
        <v/>
      </c>
      <c r="G8194" s="15">
        <f>IF($D8194=1,$B8194*100+$C8194,-1)</f>
        <v/>
      </c>
      <c r="H8194" s="15">
        <f>IF($D8194=1,$B8194,-1)</f>
        <v/>
      </c>
      <c r="I8194" s="15">
        <f>IF($D8194=1,$C8194,-1)</f>
        <v/>
      </c>
    </row>
    <row r="8195">
      <c r="A8195" s="33" t="n">
        <v>45633.33333333334</v>
      </c>
      <c r="B8195" s="15">
        <f>WEEKDAY($A8195,2)</f>
        <v/>
      </c>
      <c r="C8195" s="15">
        <f>HOUR($A8195)</f>
        <v/>
      </c>
      <c r="D8195" s="15">
        <f>IF(AND($A8195&gt;=Instellingen!$B$6,$A8195&lt;Instellingen!$B$7),1,0)</f>
        <v/>
      </c>
      <c r="E8195" s="15">
        <f>COUNTIF(tData[BezoekStart],"&lt;"&amp;($A8195+1/24))-COUNTIF(tData[BezoekEind],"&lt;="&amp;$A8195)</f>
        <v/>
      </c>
      <c r="F8195" s="15">
        <f>COUNTIF(tData[BezoekLangStart],"&lt;"&amp;($A8195+1/24))-COUNTIF(tData[BezoekLangEind],"&lt;="&amp;$A8195)</f>
        <v/>
      </c>
      <c r="G8195" s="15">
        <f>IF($D8195=1,$B8195*100+$C8195,-1)</f>
        <v/>
      </c>
      <c r="H8195" s="15">
        <f>IF($D8195=1,$B8195,-1)</f>
        <v/>
      </c>
      <c r="I8195" s="15">
        <f>IF($D8195=1,$C8195,-1)</f>
        <v/>
      </c>
    </row>
    <row r="8196">
      <c r="A8196" s="33" t="n">
        <v>45633.375</v>
      </c>
      <c r="B8196" s="15">
        <f>WEEKDAY($A8196,2)</f>
        <v/>
      </c>
      <c r="C8196" s="15">
        <f>HOUR($A8196)</f>
        <v/>
      </c>
      <c r="D8196" s="15">
        <f>IF(AND($A8196&gt;=Instellingen!$B$6,$A8196&lt;Instellingen!$B$7),1,0)</f>
        <v/>
      </c>
      <c r="E8196" s="15">
        <f>COUNTIF(tData[BezoekStart],"&lt;"&amp;($A8196+1/24))-COUNTIF(tData[BezoekEind],"&lt;="&amp;$A8196)</f>
        <v/>
      </c>
      <c r="F8196" s="15">
        <f>COUNTIF(tData[BezoekLangStart],"&lt;"&amp;($A8196+1/24))-COUNTIF(tData[BezoekLangEind],"&lt;="&amp;$A8196)</f>
        <v/>
      </c>
      <c r="G8196" s="15">
        <f>IF($D8196=1,$B8196*100+$C8196,-1)</f>
        <v/>
      </c>
      <c r="H8196" s="15">
        <f>IF($D8196=1,$B8196,-1)</f>
        <v/>
      </c>
      <c r="I8196" s="15">
        <f>IF($D8196=1,$C8196,-1)</f>
        <v/>
      </c>
    </row>
    <row r="8197">
      <c r="A8197" s="33" t="n">
        <v>45633.41666666666</v>
      </c>
      <c r="B8197" s="15">
        <f>WEEKDAY($A8197,2)</f>
        <v/>
      </c>
      <c r="C8197" s="15">
        <f>HOUR($A8197)</f>
        <v/>
      </c>
      <c r="D8197" s="15">
        <f>IF(AND($A8197&gt;=Instellingen!$B$6,$A8197&lt;Instellingen!$B$7),1,0)</f>
        <v/>
      </c>
      <c r="E8197" s="15">
        <f>COUNTIF(tData[BezoekStart],"&lt;"&amp;($A8197+1/24))-COUNTIF(tData[BezoekEind],"&lt;="&amp;$A8197)</f>
        <v/>
      </c>
      <c r="F8197" s="15">
        <f>COUNTIF(tData[BezoekLangStart],"&lt;"&amp;($A8197+1/24))-COUNTIF(tData[BezoekLangEind],"&lt;="&amp;$A8197)</f>
        <v/>
      </c>
      <c r="G8197" s="15">
        <f>IF($D8197=1,$B8197*100+$C8197,-1)</f>
        <v/>
      </c>
      <c r="H8197" s="15">
        <f>IF($D8197=1,$B8197,-1)</f>
        <v/>
      </c>
      <c r="I8197" s="15">
        <f>IF($D8197=1,$C8197,-1)</f>
        <v/>
      </c>
    </row>
    <row r="8198">
      <c r="A8198" s="33" t="n">
        <v>45633.45833333334</v>
      </c>
      <c r="B8198" s="15">
        <f>WEEKDAY($A8198,2)</f>
        <v/>
      </c>
      <c r="C8198" s="15">
        <f>HOUR($A8198)</f>
        <v/>
      </c>
      <c r="D8198" s="15">
        <f>IF(AND($A8198&gt;=Instellingen!$B$6,$A8198&lt;Instellingen!$B$7),1,0)</f>
        <v/>
      </c>
      <c r="E8198" s="15">
        <f>COUNTIF(tData[BezoekStart],"&lt;"&amp;($A8198+1/24))-COUNTIF(tData[BezoekEind],"&lt;="&amp;$A8198)</f>
        <v/>
      </c>
      <c r="F8198" s="15">
        <f>COUNTIF(tData[BezoekLangStart],"&lt;"&amp;($A8198+1/24))-COUNTIF(tData[BezoekLangEind],"&lt;="&amp;$A8198)</f>
        <v/>
      </c>
      <c r="G8198" s="15">
        <f>IF($D8198=1,$B8198*100+$C8198,-1)</f>
        <v/>
      </c>
      <c r="H8198" s="15">
        <f>IF($D8198=1,$B8198,-1)</f>
        <v/>
      </c>
      <c r="I8198" s="15">
        <f>IF($D8198=1,$C8198,-1)</f>
        <v/>
      </c>
    </row>
    <row r="8199">
      <c r="A8199" s="33" t="n">
        <v>45633.5</v>
      </c>
      <c r="B8199" s="15">
        <f>WEEKDAY($A8199,2)</f>
        <v/>
      </c>
      <c r="C8199" s="15">
        <f>HOUR($A8199)</f>
        <v/>
      </c>
      <c r="D8199" s="15">
        <f>IF(AND($A8199&gt;=Instellingen!$B$6,$A8199&lt;Instellingen!$B$7),1,0)</f>
        <v/>
      </c>
      <c r="E8199" s="15">
        <f>COUNTIF(tData[BezoekStart],"&lt;"&amp;($A8199+1/24))-COUNTIF(tData[BezoekEind],"&lt;="&amp;$A8199)</f>
        <v/>
      </c>
      <c r="F8199" s="15">
        <f>COUNTIF(tData[BezoekLangStart],"&lt;"&amp;($A8199+1/24))-COUNTIF(tData[BezoekLangEind],"&lt;="&amp;$A8199)</f>
        <v/>
      </c>
      <c r="G8199" s="15">
        <f>IF($D8199=1,$B8199*100+$C8199,-1)</f>
        <v/>
      </c>
      <c r="H8199" s="15">
        <f>IF($D8199=1,$B8199,-1)</f>
        <v/>
      </c>
      <c r="I8199" s="15">
        <f>IF($D8199=1,$C8199,-1)</f>
        <v/>
      </c>
    </row>
    <row r="8200">
      <c r="A8200" s="33" t="n">
        <v>45633.54166666666</v>
      </c>
      <c r="B8200" s="15">
        <f>WEEKDAY($A8200,2)</f>
        <v/>
      </c>
      <c r="C8200" s="15">
        <f>HOUR($A8200)</f>
        <v/>
      </c>
      <c r="D8200" s="15">
        <f>IF(AND($A8200&gt;=Instellingen!$B$6,$A8200&lt;Instellingen!$B$7),1,0)</f>
        <v/>
      </c>
      <c r="E8200" s="15">
        <f>COUNTIF(tData[BezoekStart],"&lt;"&amp;($A8200+1/24))-COUNTIF(tData[BezoekEind],"&lt;="&amp;$A8200)</f>
        <v/>
      </c>
      <c r="F8200" s="15">
        <f>COUNTIF(tData[BezoekLangStart],"&lt;"&amp;($A8200+1/24))-COUNTIF(tData[BezoekLangEind],"&lt;="&amp;$A8200)</f>
        <v/>
      </c>
      <c r="G8200" s="15">
        <f>IF($D8200=1,$B8200*100+$C8200,-1)</f>
        <v/>
      </c>
      <c r="H8200" s="15">
        <f>IF($D8200=1,$B8200,-1)</f>
        <v/>
      </c>
      <c r="I8200" s="15">
        <f>IF($D8200=1,$C8200,-1)</f>
        <v/>
      </c>
    </row>
    <row r="8201">
      <c r="A8201" s="33" t="n">
        <v>45633.58333333334</v>
      </c>
      <c r="B8201" s="15">
        <f>WEEKDAY($A8201,2)</f>
        <v/>
      </c>
      <c r="C8201" s="15">
        <f>HOUR($A8201)</f>
        <v/>
      </c>
      <c r="D8201" s="15">
        <f>IF(AND($A8201&gt;=Instellingen!$B$6,$A8201&lt;Instellingen!$B$7),1,0)</f>
        <v/>
      </c>
      <c r="E8201" s="15">
        <f>COUNTIF(tData[BezoekStart],"&lt;"&amp;($A8201+1/24))-COUNTIF(tData[BezoekEind],"&lt;="&amp;$A8201)</f>
        <v/>
      </c>
      <c r="F8201" s="15">
        <f>COUNTIF(tData[BezoekLangStart],"&lt;"&amp;($A8201+1/24))-COUNTIF(tData[BezoekLangEind],"&lt;="&amp;$A8201)</f>
        <v/>
      </c>
      <c r="G8201" s="15">
        <f>IF($D8201=1,$B8201*100+$C8201,-1)</f>
        <v/>
      </c>
      <c r="H8201" s="15">
        <f>IF($D8201=1,$B8201,-1)</f>
        <v/>
      </c>
      <c r="I8201" s="15">
        <f>IF($D8201=1,$C8201,-1)</f>
        <v/>
      </c>
    </row>
    <row r="8202">
      <c r="A8202" s="33" t="n">
        <v>45633.625</v>
      </c>
      <c r="B8202" s="15">
        <f>WEEKDAY($A8202,2)</f>
        <v/>
      </c>
      <c r="C8202" s="15">
        <f>HOUR($A8202)</f>
        <v/>
      </c>
      <c r="D8202" s="15">
        <f>IF(AND($A8202&gt;=Instellingen!$B$6,$A8202&lt;Instellingen!$B$7),1,0)</f>
        <v/>
      </c>
      <c r="E8202" s="15">
        <f>COUNTIF(tData[BezoekStart],"&lt;"&amp;($A8202+1/24))-COUNTIF(tData[BezoekEind],"&lt;="&amp;$A8202)</f>
        <v/>
      </c>
      <c r="F8202" s="15">
        <f>COUNTIF(tData[BezoekLangStart],"&lt;"&amp;($A8202+1/24))-COUNTIF(tData[BezoekLangEind],"&lt;="&amp;$A8202)</f>
        <v/>
      </c>
      <c r="G8202" s="15">
        <f>IF($D8202=1,$B8202*100+$C8202,-1)</f>
        <v/>
      </c>
      <c r="H8202" s="15">
        <f>IF($D8202=1,$B8202,-1)</f>
        <v/>
      </c>
      <c r="I8202" s="15">
        <f>IF($D8202=1,$C8202,-1)</f>
        <v/>
      </c>
    </row>
    <row r="8203">
      <c r="A8203" s="33" t="n">
        <v>45633.66666666666</v>
      </c>
      <c r="B8203" s="15">
        <f>WEEKDAY($A8203,2)</f>
        <v/>
      </c>
      <c r="C8203" s="15">
        <f>HOUR($A8203)</f>
        <v/>
      </c>
      <c r="D8203" s="15">
        <f>IF(AND($A8203&gt;=Instellingen!$B$6,$A8203&lt;Instellingen!$B$7),1,0)</f>
        <v/>
      </c>
      <c r="E8203" s="15">
        <f>COUNTIF(tData[BezoekStart],"&lt;"&amp;($A8203+1/24))-COUNTIF(tData[BezoekEind],"&lt;="&amp;$A8203)</f>
        <v/>
      </c>
      <c r="F8203" s="15">
        <f>COUNTIF(tData[BezoekLangStart],"&lt;"&amp;($A8203+1/24))-COUNTIF(tData[BezoekLangEind],"&lt;="&amp;$A8203)</f>
        <v/>
      </c>
      <c r="G8203" s="15">
        <f>IF($D8203=1,$B8203*100+$C8203,-1)</f>
        <v/>
      </c>
      <c r="H8203" s="15">
        <f>IF($D8203=1,$B8203,-1)</f>
        <v/>
      </c>
      <c r="I8203" s="15">
        <f>IF($D8203=1,$C8203,-1)</f>
        <v/>
      </c>
    </row>
    <row r="8204">
      <c r="A8204" s="33" t="n">
        <v>45633.70833333334</v>
      </c>
      <c r="B8204" s="15">
        <f>WEEKDAY($A8204,2)</f>
        <v/>
      </c>
      <c r="C8204" s="15">
        <f>HOUR($A8204)</f>
        <v/>
      </c>
      <c r="D8204" s="15">
        <f>IF(AND($A8204&gt;=Instellingen!$B$6,$A8204&lt;Instellingen!$B$7),1,0)</f>
        <v/>
      </c>
      <c r="E8204" s="15">
        <f>COUNTIF(tData[BezoekStart],"&lt;"&amp;($A8204+1/24))-COUNTIF(tData[BezoekEind],"&lt;="&amp;$A8204)</f>
        <v/>
      </c>
      <c r="F8204" s="15">
        <f>COUNTIF(tData[BezoekLangStart],"&lt;"&amp;($A8204+1/24))-COUNTIF(tData[BezoekLangEind],"&lt;="&amp;$A8204)</f>
        <v/>
      </c>
      <c r="G8204" s="15">
        <f>IF($D8204=1,$B8204*100+$C8204,-1)</f>
        <v/>
      </c>
      <c r="H8204" s="15">
        <f>IF($D8204=1,$B8204,-1)</f>
        <v/>
      </c>
      <c r="I8204" s="15">
        <f>IF($D8204=1,$C8204,-1)</f>
        <v/>
      </c>
    </row>
    <row r="8205">
      <c r="A8205" s="33" t="n">
        <v>45633.75</v>
      </c>
      <c r="B8205" s="15">
        <f>WEEKDAY($A8205,2)</f>
        <v/>
      </c>
      <c r="C8205" s="15">
        <f>HOUR($A8205)</f>
        <v/>
      </c>
      <c r="D8205" s="15">
        <f>IF(AND($A8205&gt;=Instellingen!$B$6,$A8205&lt;Instellingen!$B$7),1,0)</f>
        <v/>
      </c>
      <c r="E8205" s="15">
        <f>COUNTIF(tData[BezoekStart],"&lt;"&amp;($A8205+1/24))-COUNTIF(tData[BezoekEind],"&lt;="&amp;$A8205)</f>
        <v/>
      </c>
      <c r="F8205" s="15">
        <f>COUNTIF(tData[BezoekLangStart],"&lt;"&amp;($A8205+1/24))-COUNTIF(tData[BezoekLangEind],"&lt;="&amp;$A8205)</f>
        <v/>
      </c>
      <c r="G8205" s="15">
        <f>IF($D8205=1,$B8205*100+$C8205,-1)</f>
        <v/>
      </c>
      <c r="H8205" s="15">
        <f>IF($D8205=1,$B8205,-1)</f>
        <v/>
      </c>
      <c r="I8205" s="15">
        <f>IF($D8205=1,$C8205,-1)</f>
        <v/>
      </c>
    </row>
    <row r="8206">
      <c r="A8206" s="33" t="n">
        <v>45633.79166666666</v>
      </c>
      <c r="B8206" s="15">
        <f>WEEKDAY($A8206,2)</f>
        <v/>
      </c>
      <c r="C8206" s="15">
        <f>HOUR($A8206)</f>
        <v/>
      </c>
      <c r="D8206" s="15">
        <f>IF(AND($A8206&gt;=Instellingen!$B$6,$A8206&lt;Instellingen!$B$7),1,0)</f>
        <v/>
      </c>
      <c r="E8206" s="15">
        <f>COUNTIF(tData[BezoekStart],"&lt;"&amp;($A8206+1/24))-COUNTIF(tData[BezoekEind],"&lt;="&amp;$A8206)</f>
        <v/>
      </c>
      <c r="F8206" s="15">
        <f>COUNTIF(tData[BezoekLangStart],"&lt;"&amp;($A8206+1/24))-COUNTIF(tData[BezoekLangEind],"&lt;="&amp;$A8206)</f>
        <v/>
      </c>
      <c r="G8206" s="15">
        <f>IF($D8206=1,$B8206*100+$C8206,-1)</f>
        <v/>
      </c>
      <c r="H8206" s="15">
        <f>IF($D8206=1,$B8206,-1)</f>
        <v/>
      </c>
      <c r="I8206" s="15">
        <f>IF($D8206=1,$C8206,-1)</f>
        <v/>
      </c>
    </row>
    <row r="8207">
      <c r="A8207" s="33" t="n">
        <v>45633.83333333334</v>
      </c>
      <c r="B8207" s="15">
        <f>WEEKDAY($A8207,2)</f>
        <v/>
      </c>
      <c r="C8207" s="15">
        <f>HOUR($A8207)</f>
        <v/>
      </c>
      <c r="D8207" s="15">
        <f>IF(AND($A8207&gt;=Instellingen!$B$6,$A8207&lt;Instellingen!$B$7),1,0)</f>
        <v/>
      </c>
      <c r="E8207" s="15">
        <f>COUNTIF(tData[BezoekStart],"&lt;"&amp;($A8207+1/24))-COUNTIF(tData[BezoekEind],"&lt;="&amp;$A8207)</f>
        <v/>
      </c>
      <c r="F8207" s="15">
        <f>COUNTIF(tData[BezoekLangStart],"&lt;"&amp;($A8207+1/24))-COUNTIF(tData[BezoekLangEind],"&lt;="&amp;$A8207)</f>
        <v/>
      </c>
      <c r="G8207" s="15">
        <f>IF($D8207=1,$B8207*100+$C8207,-1)</f>
        <v/>
      </c>
      <c r="H8207" s="15">
        <f>IF($D8207=1,$B8207,-1)</f>
        <v/>
      </c>
      <c r="I8207" s="15">
        <f>IF($D8207=1,$C8207,-1)</f>
        <v/>
      </c>
    </row>
    <row r="8208">
      <c r="A8208" s="33" t="n">
        <v>45633.875</v>
      </c>
      <c r="B8208" s="15">
        <f>WEEKDAY($A8208,2)</f>
        <v/>
      </c>
      <c r="C8208" s="15">
        <f>HOUR($A8208)</f>
        <v/>
      </c>
      <c r="D8208" s="15">
        <f>IF(AND($A8208&gt;=Instellingen!$B$6,$A8208&lt;Instellingen!$B$7),1,0)</f>
        <v/>
      </c>
      <c r="E8208" s="15">
        <f>COUNTIF(tData[BezoekStart],"&lt;"&amp;($A8208+1/24))-COUNTIF(tData[BezoekEind],"&lt;="&amp;$A8208)</f>
        <v/>
      </c>
      <c r="F8208" s="15">
        <f>COUNTIF(tData[BezoekLangStart],"&lt;"&amp;($A8208+1/24))-COUNTIF(tData[BezoekLangEind],"&lt;="&amp;$A8208)</f>
        <v/>
      </c>
      <c r="G8208" s="15">
        <f>IF($D8208=1,$B8208*100+$C8208,-1)</f>
        <v/>
      </c>
      <c r="H8208" s="15">
        <f>IF($D8208=1,$B8208,-1)</f>
        <v/>
      </c>
      <c r="I8208" s="15">
        <f>IF($D8208=1,$C8208,-1)</f>
        <v/>
      </c>
    </row>
    <row r="8209">
      <c r="A8209" s="33" t="n">
        <v>45633.91666666666</v>
      </c>
      <c r="B8209" s="15">
        <f>WEEKDAY($A8209,2)</f>
        <v/>
      </c>
      <c r="C8209" s="15">
        <f>HOUR($A8209)</f>
        <v/>
      </c>
      <c r="D8209" s="15">
        <f>IF(AND($A8209&gt;=Instellingen!$B$6,$A8209&lt;Instellingen!$B$7),1,0)</f>
        <v/>
      </c>
      <c r="E8209" s="15">
        <f>COUNTIF(tData[BezoekStart],"&lt;"&amp;($A8209+1/24))-COUNTIF(tData[BezoekEind],"&lt;="&amp;$A8209)</f>
        <v/>
      </c>
      <c r="F8209" s="15">
        <f>COUNTIF(tData[BezoekLangStart],"&lt;"&amp;($A8209+1/24))-COUNTIF(tData[BezoekLangEind],"&lt;="&amp;$A8209)</f>
        <v/>
      </c>
      <c r="G8209" s="15">
        <f>IF($D8209=1,$B8209*100+$C8209,-1)</f>
        <v/>
      </c>
      <c r="H8209" s="15">
        <f>IF($D8209=1,$B8209,-1)</f>
        <v/>
      </c>
      <c r="I8209" s="15">
        <f>IF($D8209=1,$C8209,-1)</f>
        <v/>
      </c>
    </row>
    <row r="8210">
      <c r="A8210" s="33" t="n">
        <v>45633.95833333334</v>
      </c>
      <c r="B8210" s="15">
        <f>WEEKDAY($A8210,2)</f>
        <v/>
      </c>
      <c r="C8210" s="15">
        <f>HOUR($A8210)</f>
        <v/>
      </c>
      <c r="D8210" s="15">
        <f>IF(AND($A8210&gt;=Instellingen!$B$6,$A8210&lt;Instellingen!$B$7),1,0)</f>
        <v/>
      </c>
      <c r="E8210" s="15">
        <f>COUNTIF(tData[BezoekStart],"&lt;"&amp;($A8210+1/24))-COUNTIF(tData[BezoekEind],"&lt;="&amp;$A8210)</f>
        <v/>
      </c>
      <c r="F8210" s="15">
        <f>COUNTIF(tData[BezoekLangStart],"&lt;"&amp;($A8210+1/24))-COUNTIF(tData[BezoekLangEind],"&lt;="&amp;$A8210)</f>
        <v/>
      </c>
      <c r="G8210" s="15">
        <f>IF($D8210=1,$B8210*100+$C8210,-1)</f>
        <v/>
      </c>
      <c r="H8210" s="15">
        <f>IF($D8210=1,$B8210,-1)</f>
        <v/>
      </c>
      <c r="I8210" s="15">
        <f>IF($D8210=1,$C8210,-1)</f>
        <v/>
      </c>
    </row>
    <row r="8211">
      <c r="A8211" s="33" t="n">
        <v>45634</v>
      </c>
      <c r="B8211" s="15">
        <f>WEEKDAY($A8211,2)</f>
        <v/>
      </c>
      <c r="C8211" s="15">
        <f>HOUR($A8211)</f>
        <v/>
      </c>
      <c r="D8211" s="15">
        <f>IF(AND($A8211&gt;=Instellingen!$B$6,$A8211&lt;Instellingen!$B$7),1,0)</f>
        <v/>
      </c>
      <c r="E8211" s="15">
        <f>COUNTIF(tData[BezoekStart],"&lt;"&amp;($A8211+1/24))-COUNTIF(tData[BezoekEind],"&lt;="&amp;$A8211)</f>
        <v/>
      </c>
      <c r="F8211" s="15">
        <f>COUNTIF(tData[BezoekLangStart],"&lt;"&amp;($A8211+1/24))-COUNTIF(tData[BezoekLangEind],"&lt;="&amp;$A8211)</f>
        <v/>
      </c>
      <c r="G8211" s="15">
        <f>IF($D8211=1,$B8211*100+$C8211,-1)</f>
        <v/>
      </c>
      <c r="H8211" s="15">
        <f>IF($D8211=1,$B8211,-1)</f>
        <v/>
      </c>
      <c r="I8211" s="15">
        <f>IF($D8211=1,$C8211,-1)</f>
        <v/>
      </c>
    </row>
    <row r="8212">
      <c r="A8212" s="33" t="n">
        <v>45634.04166666666</v>
      </c>
      <c r="B8212" s="15">
        <f>WEEKDAY($A8212,2)</f>
        <v/>
      </c>
      <c r="C8212" s="15">
        <f>HOUR($A8212)</f>
        <v/>
      </c>
      <c r="D8212" s="15">
        <f>IF(AND($A8212&gt;=Instellingen!$B$6,$A8212&lt;Instellingen!$B$7),1,0)</f>
        <v/>
      </c>
      <c r="E8212" s="15">
        <f>COUNTIF(tData[BezoekStart],"&lt;"&amp;($A8212+1/24))-COUNTIF(tData[BezoekEind],"&lt;="&amp;$A8212)</f>
        <v/>
      </c>
      <c r="F8212" s="15">
        <f>COUNTIF(tData[BezoekLangStart],"&lt;"&amp;($A8212+1/24))-COUNTIF(tData[BezoekLangEind],"&lt;="&amp;$A8212)</f>
        <v/>
      </c>
      <c r="G8212" s="15">
        <f>IF($D8212=1,$B8212*100+$C8212,-1)</f>
        <v/>
      </c>
      <c r="H8212" s="15">
        <f>IF($D8212=1,$B8212,-1)</f>
        <v/>
      </c>
      <c r="I8212" s="15">
        <f>IF($D8212=1,$C8212,-1)</f>
        <v/>
      </c>
    </row>
    <row r="8213">
      <c r="A8213" s="33" t="n">
        <v>45634.08333333334</v>
      </c>
      <c r="B8213" s="15">
        <f>WEEKDAY($A8213,2)</f>
        <v/>
      </c>
      <c r="C8213" s="15">
        <f>HOUR($A8213)</f>
        <v/>
      </c>
      <c r="D8213" s="15">
        <f>IF(AND($A8213&gt;=Instellingen!$B$6,$A8213&lt;Instellingen!$B$7),1,0)</f>
        <v/>
      </c>
      <c r="E8213" s="15">
        <f>COUNTIF(tData[BezoekStart],"&lt;"&amp;($A8213+1/24))-COUNTIF(tData[BezoekEind],"&lt;="&amp;$A8213)</f>
        <v/>
      </c>
      <c r="F8213" s="15">
        <f>COUNTIF(tData[BezoekLangStart],"&lt;"&amp;($A8213+1/24))-COUNTIF(tData[BezoekLangEind],"&lt;="&amp;$A8213)</f>
        <v/>
      </c>
      <c r="G8213" s="15">
        <f>IF($D8213=1,$B8213*100+$C8213,-1)</f>
        <v/>
      </c>
      <c r="H8213" s="15">
        <f>IF($D8213=1,$B8213,-1)</f>
        <v/>
      </c>
      <c r="I8213" s="15">
        <f>IF($D8213=1,$C8213,-1)</f>
        <v/>
      </c>
    </row>
    <row r="8214">
      <c r="A8214" s="33" t="n">
        <v>45634.125</v>
      </c>
      <c r="B8214" s="15">
        <f>WEEKDAY($A8214,2)</f>
        <v/>
      </c>
      <c r="C8214" s="15">
        <f>HOUR($A8214)</f>
        <v/>
      </c>
      <c r="D8214" s="15">
        <f>IF(AND($A8214&gt;=Instellingen!$B$6,$A8214&lt;Instellingen!$B$7),1,0)</f>
        <v/>
      </c>
      <c r="E8214" s="15">
        <f>COUNTIF(tData[BezoekStart],"&lt;"&amp;($A8214+1/24))-COUNTIF(tData[BezoekEind],"&lt;="&amp;$A8214)</f>
        <v/>
      </c>
      <c r="F8214" s="15">
        <f>COUNTIF(tData[BezoekLangStart],"&lt;"&amp;($A8214+1/24))-COUNTIF(tData[BezoekLangEind],"&lt;="&amp;$A8214)</f>
        <v/>
      </c>
      <c r="G8214" s="15">
        <f>IF($D8214=1,$B8214*100+$C8214,-1)</f>
        <v/>
      </c>
      <c r="H8214" s="15">
        <f>IF($D8214=1,$B8214,-1)</f>
        <v/>
      </c>
      <c r="I8214" s="15">
        <f>IF($D8214=1,$C8214,-1)</f>
        <v/>
      </c>
    </row>
    <row r="8215">
      <c r="A8215" s="33" t="n">
        <v>45634.16666666666</v>
      </c>
      <c r="B8215" s="15">
        <f>WEEKDAY($A8215,2)</f>
        <v/>
      </c>
      <c r="C8215" s="15">
        <f>HOUR($A8215)</f>
        <v/>
      </c>
      <c r="D8215" s="15">
        <f>IF(AND($A8215&gt;=Instellingen!$B$6,$A8215&lt;Instellingen!$B$7),1,0)</f>
        <v/>
      </c>
      <c r="E8215" s="15">
        <f>COUNTIF(tData[BezoekStart],"&lt;"&amp;($A8215+1/24))-COUNTIF(tData[BezoekEind],"&lt;="&amp;$A8215)</f>
        <v/>
      </c>
      <c r="F8215" s="15">
        <f>COUNTIF(tData[BezoekLangStart],"&lt;"&amp;($A8215+1/24))-COUNTIF(tData[BezoekLangEind],"&lt;="&amp;$A8215)</f>
        <v/>
      </c>
      <c r="G8215" s="15">
        <f>IF($D8215=1,$B8215*100+$C8215,-1)</f>
        <v/>
      </c>
      <c r="H8215" s="15">
        <f>IF($D8215=1,$B8215,-1)</f>
        <v/>
      </c>
      <c r="I8215" s="15">
        <f>IF($D8215=1,$C8215,-1)</f>
        <v/>
      </c>
    </row>
    <row r="8216">
      <c r="A8216" s="33" t="n">
        <v>45634.20833333334</v>
      </c>
      <c r="B8216" s="15">
        <f>WEEKDAY($A8216,2)</f>
        <v/>
      </c>
      <c r="C8216" s="15">
        <f>HOUR($A8216)</f>
        <v/>
      </c>
      <c r="D8216" s="15">
        <f>IF(AND($A8216&gt;=Instellingen!$B$6,$A8216&lt;Instellingen!$B$7),1,0)</f>
        <v/>
      </c>
      <c r="E8216" s="15">
        <f>COUNTIF(tData[BezoekStart],"&lt;"&amp;($A8216+1/24))-COUNTIF(tData[BezoekEind],"&lt;="&amp;$A8216)</f>
        <v/>
      </c>
      <c r="F8216" s="15">
        <f>COUNTIF(tData[BezoekLangStart],"&lt;"&amp;($A8216+1/24))-COUNTIF(tData[BezoekLangEind],"&lt;="&amp;$A8216)</f>
        <v/>
      </c>
      <c r="G8216" s="15">
        <f>IF($D8216=1,$B8216*100+$C8216,-1)</f>
        <v/>
      </c>
      <c r="H8216" s="15">
        <f>IF($D8216=1,$B8216,-1)</f>
        <v/>
      </c>
      <c r="I8216" s="15">
        <f>IF($D8216=1,$C8216,-1)</f>
        <v/>
      </c>
    </row>
    <row r="8217">
      <c r="A8217" s="33" t="n">
        <v>45634.25</v>
      </c>
      <c r="B8217" s="15">
        <f>WEEKDAY($A8217,2)</f>
        <v/>
      </c>
      <c r="C8217" s="15">
        <f>HOUR($A8217)</f>
        <v/>
      </c>
      <c r="D8217" s="15">
        <f>IF(AND($A8217&gt;=Instellingen!$B$6,$A8217&lt;Instellingen!$B$7),1,0)</f>
        <v/>
      </c>
      <c r="E8217" s="15">
        <f>COUNTIF(tData[BezoekStart],"&lt;"&amp;($A8217+1/24))-COUNTIF(tData[BezoekEind],"&lt;="&amp;$A8217)</f>
        <v/>
      </c>
      <c r="F8217" s="15">
        <f>COUNTIF(tData[BezoekLangStart],"&lt;"&amp;($A8217+1/24))-COUNTIF(tData[BezoekLangEind],"&lt;="&amp;$A8217)</f>
        <v/>
      </c>
      <c r="G8217" s="15">
        <f>IF($D8217=1,$B8217*100+$C8217,-1)</f>
        <v/>
      </c>
      <c r="H8217" s="15">
        <f>IF($D8217=1,$B8217,-1)</f>
        <v/>
      </c>
      <c r="I8217" s="15">
        <f>IF($D8217=1,$C8217,-1)</f>
        <v/>
      </c>
    </row>
    <row r="8218">
      <c r="A8218" s="33" t="n">
        <v>45634.29166666666</v>
      </c>
      <c r="B8218" s="15">
        <f>WEEKDAY($A8218,2)</f>
        <v/>
      </c>
      <c r="C8218" s="15">
        <f>HOUR($A8218)</f>
        <v/>
      </c>
      <c r="D8218" s="15">
        <f>IF(AND($A8218&gt;=Instellingen!$B$6,$A8218&lt;Instellingen!$B$7),1,0)</f>
        <v/>
      </c>
      <c r="E8218" s="15">
        <f>COUNTIF(tData[BezoekStart],"&lt;"&amp;($A8218+1/24))-COUNTIF(tData[BezoekEind],"&lt;="&amp;$A8218)</f>
        <v/>
      </c>
      <c r="F8218" s="15">
        <f>COUNTIF(tData[BezoekLangStart],"&lt;"&amp;($A8218+1/24))-COUNTIF(tData[BezoekLangEind],"&lt;="&amp;$A8218)</f>
        <v/>
      </c>
      <c r="G8218" s="15">
        <f>IF($D8218=1,$B8218*100+$C8218,-1)</f>
        <v/>
      </c>
      <c r="H8218" s="15">
        <f>IF($D8218=1,$B8218,-1)</f>
        <v/>
      </c>
      <c r="I8218" s="15">
        <f>IF($D8218=1,$C8218,-1)</f>
        <v/>
      </c>
    </row>
    <row r="8219">
      <c r="A8219" s="33" t="n">
        <v>45634.33333333334</v>
      </c>
      <c r="B8219" s="15">
        <f>WEEKDAY($A8219,2)</f>
        <v/>
      </c>
      <c r="C8219" s="15">
        <f>HOUR($A8219)</f>
        <v/>
      </c>
      <c r="D8219" s="15">
        <f>IF(AND($A8219&gt;=Instellingen!$B$6,$A8219&lt;Instellingen!$B$7),1,0)</f>
        <v/>
      </c>
      <c r="E8219" s="15">
        <f>COUNTIF(tData[BezoekStart],"&lt;"&amp;($A8219+1/24))-COUNTIF(tData[BezoekEind],"&lt;="&amp;$A8219)</f>
        <v/>
      </c>
      <c r="F8219" s="15">
        <f>COUNTIF(tData[BezoekLangStart],"&lt;"&amp;($A8219+1/24))-COUNTIF(tData[BezoekLangEind],"&lt;="&amp;$A8219)</f>
        <v/>
      </c>
      <c r="G8219" s="15">
        <f>IF($D8219=1,$B8219*100+$C8219,-1)</f>
        <v/>
      </c>
      <c r="H8219" s="15">
        <f>IF($D8219=1,$B8219,-1)</f>
        <v/>
      </c>
      <c r="I8219" s="15">
        <f>IF($D8219=1,$C8219,-1)</f>
        <v/>
      </c>
    </row>
    <row r="8220">
      <c r="A8220" s="33" t="n">
        <v>45634.375</v>
      </c>
      <c r="B8220" s="15">
        <f>WEEKDAY($A8220,2)</f>
        <v/>
      </c>
      <c r="C8220" s="15">
        <f>HOUR($A8220)</f>
        <v/>
      </c>
      <c r="D8220" s="15">
        <f>IF(AND($A8220&gt;=Instellingen!$B$6,$A8220&lt;Instellingen!$B$7),1,0)</f>
        <v/>
      </c>
      <c r="E8220" s="15">
        <f>COUNTIF(tData[BezoekStart],"&lt;"&amp;($A8220+1/24))-COUNTIF(tData[BezoekEind],"&lt;="&amp;$A8220)</f>
        <v/>
      </c>
      <c r="F8220" s="15">
        <f>COUNTIF(tData[BezoekLangStart],"&lt;"&amp;($A8220+1/24))-COUNTIF(tData[BezoekLangEind],"&lt;="&amp;$A8220)</f>
        <v/>
      </c>
      <c r="G8220" s="15">
        <f>IF($D8220=1,$B8220*100+$C8220,-1)</f>
        <v/>
      </c>
      <c r="H8220" s="15">
        <f>IF($D8220=1,$B8220,-1)</f>
        <v/>
      </c>
      <c r="I8220" s="15">
        <f>IF($D8220=1,$C8220,-1)</f>
        <v/>
      </c>
    </row>
    <row r="8221">
      <c r="A8221" s="33" t="n">
        <v>45634.41666666666</v>
      </c>
      <c r="B8221" s="15">
        <f>WEEKDAY($A8221,2)</f>
        <v/>
      </c>
      <c r="C8221" s="15">
        <f>HOUR($A8221)</f>
        <v/>
      </c>
      <c r="D8221" s="15">
        <f>IF(AND($A8221&gt;=Instellingen!$B$6,$A8221&lt;Instellingen!$B$7),1,0)</f>
        <v/>
      </c>
      <c r="E8221" s="15">
        <f>COUNTIF(tData[BezoekStart],"&lt;"&amp;($A8221+1/24))-COUNTIF(tData[BezoekEind],"&lt;="&amp;$A8221)</f>
        <v/>
      </c>
      <c r="F8221" s="15">
        <f>COUNTIF(tData[BezoekLangStart],"&lt;"&amp;($A8221+1/24))-COUNTIF(tData[BezoekLangEind],"&lt;="&amp;$A8221)</f>
        <v/>
      </c>
      <c r="G8221" s="15">
        <f>IF($D8221=1,$B8221*100+$C8221,-1)</f>
        <v/>
      </c>
      <c r="H8221" s="15">
        <f>IF($D8221=1,$B8221,-1)</f>
        <v/>
      </c>
      <c r="I8221" s="15">
        <f>IF($D8221=1,$C8221,-1)</f>
        <v/>
      </c>
    </row>
    <row r="8222">
      <c r="A8222" s="33" t="n">
        <v>45634.45833333334</v>
      </c>
      <c r="B8222" s="15">
        <f>WEEKDAY($A8222,2)</f>
        <v/>
      </c>
      <c r="C8222" s="15">
        <f>HOUR($A8222)</f>
        <v/>
      </c>
      <c r="D8222" s="15">
        <f>IF(AND($A8222&gt;=Instellingen!$B$6,$A8222&lt;Instellingen!$B$7),1,0)</f>
        <v/>
      </c>
      <c r="E8222" s="15">
        <f>COUNTIF(tData[BezoekStart],"&lt;"&amp;($A8222+1/24))-COUNTIF(tData[BezoekEind],"&lt;="&amp;$A8222)</f>
        <v/>
      </c>
      <c r="F8222" s="15">
        <f>COUNTIF(tData[BezoekLangStart],"&lt;"&amp;($A8222+1/24))-COUNTIF(tData[BezoekLangEind],"&lt;="&amp;$A8222)</f>
        <v/>
      </c>
      <c r="G8222" s="15">
        <f>IF($D8222=1,$B8222*100+$C8222,-1)</f>
        <v/>
      </c>
      <c r="H8222" s="15">
        <f>IF($D8222=1,$B8222,-1)</f>
        <v/>
      </c>
      <c r="I8222" s="15">
        <f>IF($D8222=1,$C8222,-1)</f>
        <v/>
      </c>
    </row>
    <row r="8223">
      <c r="A8223" s="33" t="n">
        <v>45634.5</v>
      </c>
      <c r="B8223" s="15">
        <f>WEEKDAY($A8223,2)</f>
        <v/>
      </c>
      <c r="C8223" s="15">
        <f>HOUR($A8223)</f>
        <v/>
      </c>
      <c r="D8223" s="15">
        <f>IF(AND($A8223&gt;=Instellingen!$B$6,$A8223&lt;Instellingen!$B$7),1,0)</f>
        <v/>
      </c>
      <c r="E8223" s="15">
        <f>COUNTIF(tData[BezoekStart],"&lt;"&amp;($A8223+1/24))-COUNTIF(tData[BezoekEind],"&lt;="&amp;$A8223)</f>
        <v/>
      </c>
      <c r="F8223" s="15">
        <f>COUNTIF(tData[BezoekLangStart],"&lt;"&amp;($A8223+1/24))-COUNTIF(tData[BezoekLangEind],"&lt;="&amp;$A8223)</f>
        <v/>
      </c>
      <c r="G8223" s="15">
        <f>IF($D8223=1,$B8223*100+$C8223,-1)</f>
        <v/>
      </c>
      <c r="H8223" s="15">
        <f>IF($D8223=1,$B8223,-1)</f>
        <v/>
      </c>
      <c r="I8223" s="15">
        <f>IF($D8223=1,$C8223,-1)</f>
        <v/>
      </c>
    </row>
    <row r="8224">
      <c r="A8224" s="33" t="n">
        <v>45634.54166666666</v>
      </c>
      <c r="B8224" s="15">
        <f>WEEKDAY($A8224,2)</f>
        <v/>
      </c>
      <c r="C8224" s="15">
        <f>HOUR($A8224)</f>
        <v/>
      </c>
      <c r="D8224" s="15">
        <f>IF(AND($A8224&gt;=Instellingen!$B$6,$A8224&lt;Instellingen!$B$7),1,0)</f>
        <v/>
      </c>
      <c r="E8224" s="15">
        <f>COUNTIF(tData[BezoekStart],"&lt;"&amp;($A8224+1/24))-COUNTIF(tData[BezoekEind],"&lt;="&amp;$A8224)</f>
        <v/>
      </c>
      <c r="F8224" s="15">
        <f>COUNTIF(tData[BezoekLangStart],"&lt;"&amp;($A8224+1/24))-COUNTIF(tData[BezoekLangEind],"&lt;="&amp;$A8224)</f>
        <v/>
      </c>
      <c r="G8224" s="15">
        <f>IF($D8224=1,$B8224*100+$C8224,-1)</f>
        <v/>
      </c>
      <c r="H8224" s="15">
        <f>IF($D8224=1,$B8224,-1)</f>
        <v/>
      </c>
      <c r="I8224" s="15">
        <f>IF($D8224=1,$C8224,-1)</f>
        <v/>
      </c>
    </row>
    <row r="8225">
      <c r="A8225" s="33" t="n">
        <v>45634.58333333334</v>
      </c>
      <c r="B8225" s="15">
        <f>WEEKDAY($A8225,2)</f>
        <v/>
      </c>
      <c r="C8225" s="15">
        <f>HOUR($A8225)</f>
        <v/>
      </c>
      <c r="D8225" s="15">
        <f>IF(AND($A8225&gt;=Instellingen!$B$6,$A8225&lt;Instellingen!$B$7),1,0)</f>
        <v/>
      </c>
      <c r="E8225" s="15">
        <f>COUNTIF(tData[BezoekStart],"&lt;"&amp;($A8225+1/24))-COUNTIF(tData[BezoekEind],"&lt;="&amp;$A8225)</f>
        <v/>
      </c>
      <c r="F8225" s="15">
        <f>COUNTIF(tData[BezoekLangStart],"&lt;"&amp;($A8225+1/24))-COUNTIF(tData[BezoekLangEind],"&lt;="&amp;$A8225)</f>
        <v/>
      </c>
      <c r="G8225" s="15">
        <f>IF($D8225=1,$B8225*100+$C8225,-1)</f>
        <v/>
      </c>
      <c r="H8225" s="15">
        <f>IF($D8225=1,$B8225,-1)</f>
        <v/>
      </c>
      <c r="I8225" s="15">
        <f>IF($D8225=1,$C8225,-1)</f>
        <v/>
      </c>
    </row>
    <row r="8226">
      <c r="A8226" s="33" t="n">
        <v>45634.625</v>
      </c>
      <c r="B8226" s="15">
        <f>WEEKDAY($A8226,2)</f>
        <v/>
      </c>
      <c r="C8226" s="15">
        <f>HOUR($A8226)</f>
        <v/>
      </c>
      <c r="D8226" s="15">
        <f>IF(AND($A8226&gt;=Instellingen!$B$6,$A8226&lt;Instellingen!$B$7),1,0)</f>
        <v/>
      </c>
      <c r="E8226" s="15">
        <f>COUNTIF(tData[BezoekStart],"&lt;"&amp;($A8226+1/24))-COUNTIF(tData[BezoekEind],"&lt;="&amp;$A8226)</f>
        <v/>
      </c>
      <c r="F8226" s="15">
        <f>COUNTIF(tData[BezoekLangStart],"&lt;"&amp;($A8226+1/24))-COUNTIF(tData[BezoekLangEind],"&lt;="&amp;$A8226)</f>
        <v/>
      </c>
      <c r="G8226" s="15">
        <f>IF($D8226=1,$B8226*100+$C8226,-1)</f>
        <v/>
      </c>
      <c r="H8226" s="15">
        <f>IF($D8226=1,$B8226,-1)</f>
        <v/>
      </c>
      <c r="I8226" s="15">
        <f>IF($D8226=1,$C8226,-1)</f>
        <v/>
      </c>
    </row>
    <row r="8227">
      <c r="A8227" s="33" t="n">
        <v>45634.66666666666</v>
      </c>
      <c r="B8227" s="15">
        <f>WEEKDAY($A8227,2)</f>
        <v/>
      </c>
      <c r="C8227" s="15">
        <f>HOUR($A8227)</f>
        <v/>
      </c>
      <c r="D8227" s="15">
        <f>IF(AND($A8227&gt;=Instellingen!$B$6,$A8227&lt;Instellingen!$B$7),1,0)</f>
        <v/>
      </c>
      <c r="E8227" s="15">
        <f>COUNTIF(tData[BezoekStart],"&lt;"&amp;($A8227+1/24))-COUNTIF(tData[BezoekEind],"&lt;="&amp;$A8227)</f>
        <v/>
      </c>
      <c r="F8227" s="15">
        <f>COUNTIF(tData[BezoekLangStart],"&lt;"&amp;($A8227+1/24))-COUNTIF(tData[BezoekLangEind],"&lt;="&amp;$A8227)</f>
        <v/>
      </c>
      <c r="G8227" s="15">
        <f>IF($D8227=1,$B8227*100+$C8227,-1)</f>
        <v/>
      </c>
      <c r="H8227" s="15">
        <f>IF($D8227=1,$B8227,-1)</f>
        <v/>
      </c>
      <c r="I8227" s="15">
        <f>IF($D8227=1,$C8227,-1)</f>
        <v/>
      </c>
    </row>
    <row r="8228">
      <c r="A8228" s="33" t="n">
        <v>45634.70833333334</v>
      </c>
      <c r="B8228" s="15">
        <f>WEEKDAY($A8228,2)</f>
        <v/>
      </c>
      <c r="C8228" s="15">
        <f>HOUR($A8228)</f>
        <v/>
      </c>
      <c r="D8228" s="15">
        <f>IF(AND($A8228&gt;=Instellingen!$B$6,$A8228&lt;Instellingen!$B$7),1,0)</f>
        <v/>
      </c>
      <c r="E8228" s="15">
        <f>COUNTIF(tData[BezoekStart],"&lt;"&amp;($A8228+1/24))-COUNTIF(tData[BezoekEind],"&lt;="&amp;$A8228)</f>
        <v/>
      </c>
      <c r="F8228" s="15">
        <f>COUNTIF(tData[BezoekLangStart],"&lt;"&amp;($A8228+1/24))-COUNTIF(tData[BezoekLangEind],"&lt;="&amp;$A8228)</f>
        <v/>
      </c>
      <c r="G8228" s="15">
        <f>IF($D8228=1,$B8228*100+$C8228,-1)</f>
        <v/>
      </c>
      <c r="H8228" s="15">
        <f>IF($D8228=1,$B8228,-1)</f>
        <v/>
      </c>
      <c r="I8228" s="15">
        <f>IF($D8228=1,$C8228,-1)</f>
        <v/>
      </c>
    </row>
    <row r="8229">
      <c r="A8229" s="33" t="n">
        <v>45634.75</v>
      </c>
      <c r="B8229" s="15">
        <f>WEEKDAY($A8229,2)</f>
        <v/>
      </c>
      <c r="C8229" s="15">
        <f>HOUR($A8229)</f>
        <v/>
      </c>
      <c r="D8229" s="15">
        <f>IF(AND($A8229&gt;=Instellingen!$B$6,$A8229&lt;Instellingen!$B$7),1,0)</f>
        <v/>
      </c>
      <c r="E8229" s="15">
        <f>COUNTIF(tData[BezoekStart],"&lt;"&amp;($A8229+1/24))-COUNTIF(tData[BezoekEind],"&lt;="&amp;$A8229)</f>
        <v/>
      </c>
      <c r="F8229" s="15">
        <f>COUNTIF(tData[BezoekLangStart],"&lt;"&amp;($A8229+1/24))-COUNTIF(tData[BezoekLangEind],"&lt;="&amp;$A8229)</f>
        <v/>
      </c>
      <c r="G8229" s="15">
        <f>IF($D8229=1,$B8229*100+$C8229,-1)</f>
        <v/>
      </c>
      <c r="H8229" s="15">
        <f>IF($D8229=1,$B8229,-1)</f>
        <v/>
      </c>
      <c r="I8229" s="15">
        <f>IF($D8229=1,$C8229,-1)</f>
        <v/>
      </c>
    </row>
    <row r="8230">
      <c r="A8230" s="33" t="n">
        <v>45634.79166666666</v>
      </c>
      <c r="B8230" s="15">
        <f>WEEKDAY($A8230,2)</f>
        <v/>
      </c>
      <c r="C8230" s="15">
        <f>HOUR($A8230)</f>
        <v/>
      </c>
      <c r="D8230" s="15">
        <f>IF(AND($A8230&gt;=Instellingen!$B$6,$A8230&lt;Instellingen!$B$7),1,0)</f>
        <v/>
      </c>
      <c r="E8230" s="15">
        <f>COUNTIF(tData[BezoekStart],"&lt;"&amp;($A8230+1/24))-COUNTIF(tData[BezoekEind],"&lt;="&amp;$A8230)</f>
        <v/>
      </c>
      <c r="F8230" s="15">
        <f>COUNTIF(tData[BezoekLangStart],"&lt;"&amp;($A8230+1/24))-COUNTIF(tData[BezoekLangEind],"&lt;="&amp;$A8230)</f>
        <v/>
      </c>
      <c r="G8230" s="15">
        <f>IF($D8230=1,$B8230*100+$C8230,-1)</f>
        <v/>
      </c>
      <c r="H8230" s="15">
        <f>IF($D8230=1,$B8230,-1)</f>
        <v/>
      </c>
      <c r="I8230" s="15">
        <f>IF($D8230=1,$C8230,-1)</f>
        <v/>
      </c>
    </row>
    <row r="8231">
      <c r="A8231" s="33" t="n">
        <v>45634.83333333334</v>
      </c>
      <c r="B8231" s="15">
        <f>WEEKDAY($A8231,2)</f>
        <v/>
      </c>
      <c r="C8231" s="15">
        <f>HOUR($A8231)</f>
        <v/>
      </c>
      <c r="D8231" s="15">
        <f>IF(AND($A8231&gt;=Instellingen!$B$6,$A8231&lt;Instellingen!$B$7),1,0)</f>
        <v/>
      </c>
      <c r="E8231" s="15">
        <f>COUNTIF(tData[BezoekStart],"&lt;"&amp;($A8231+1/24))-COUNTIF(tData[BezoekEind],"&lt;="&amp;$A8231)</f>
        <v/>
      </c>
      <c r="F8231" s="15">
        <f>COUNTIF(tData[BezoekLangStart],"&lt;"&amp;($A8231+1/24))-COUNTIF(tData[BezoekLangEind],"&lt;="&amp;$A8231)</f>
        <v/>
      </c>
      <c r="G8231" s="15">
        <f>IF($D8231=1,$B8231*100+$C8231,-1)</f>
        <v/>
      </c>
      <c r="H8231" s="15">
        <f>IF($D8231=1,$B8231,-1)</f>
        <v/>
      </c>
      <c r="I8231" s="15">
        <f>IF($D8231=1,$C8231,-1)</f>
        <v/>
      </c>
    </row>
    <row r="8232">
      <c r="A8232" s="33" t="n">
        <v>45634.875</v>
      </c>
      <c r="B8232" s="15">
        <f>WEEKDAY($A8232,2)</f>
        <v/>
      </c>
      <c r="C8232" s="15">
        <f>HOUR($A8232)</f>
        <v/>
      </c>
      <c r="D8232" s="15">
        <f>IF(AND($A8232&gt;=Instellingen!$B$6,$A8232&lt;Instellingen!$B$7),1,0)</f>
        <v/>
      </c>
      <c r="E8232" s="15">
        <f>COUNTIF(tData[BezoekStart],"&lt;"&amp;($A8232+1/24))-COUNTIF(tData[BezoekEind],"&lt;="&amp;$A8232)</f>
        <v/>
      </c>
      <c r="F8232" s="15">
        <f>COUNTIF(tData[BezoekLangStart],"&lt;"&amp;($A8232+1/24))-COUNTIF(tData[BezoekLangEind],"&lt;="&amp;$A8232)</f>
        <v/>
      </c>
      <c r="G8232" s="15">
        <f>IF($D8232=1,$B8232*100+$C8232,-1)</f>
        <v/>
      </c>
      <c r="H8232" s="15">
        <f>IF($D8232=1,$B8232,-1)</f>
        <v/>
      </c>
      <c r="I8232" s="15">
        <f>IF($D8232=1,$C8232,-1)</f>
        <v/>
      </c>
    </row>
    <row r="8233">
      <c r="A8233" s="33" t="n">
        <v>45634.91666666666</v>
      </c>
      <c r="B8233" s="15">
        <f>WEEKDAY($A8233,2)</f>
        <v/>
      </c>
      <c r="C8233" s="15">
        <f>HOUR($A8233)</f>
        <v/>
      </c>
      <c r="D8233" s="15">
        <f>IF(AND($A8233&gt;=Instellingen!$B$6,$A8233&lt;Instellingen!$B$7),1,0)</f>
        <v/>
      </c>
      <c r="E8233" s="15">
        <f>COUNTIF(tData[BezoekStart],"&lt;"&amp;($A8233+1/24))-COUNTIF(tData[BezoekEind],"&lt;="&amp;$A8233)</f>
        <v/>
      </c>
      <c r="F8233" s="15">
        <f>COUNTIF(tData[BezoekLangStart],"&lt;"&amp;($A8233+1/24))-COUNTIF(tData[BezoekLangEind],"&lt;="&amp;$A8233)</f>
        <v/>
      </c>
      <c r="G8233" s="15">
        <f>IF($D8233=1,$B8233*100+$C8233,-1)</f>
        <v/>
      </c>
      <c r="H8233" s="15">
        <f>IF($D8233=1,$B8233,-1)</f>
        <v/>
      </c>
      <c r="I8233" s="15">
        <f>IF($D8233=1,$C8233,-1)</f>
        <v/>
      </c>
    </row>
    <row r="8234">
      <c r="A8234" s="33" t="n">
        <v>45634.95833333334</v>
      </c>
      <c r="B8234" s="15">
        <f>WEEKDAY($A8234,2)</f>
        <v/>
      </c>
      <c r="C8234" s="15">
        <f>HOUR($A8234)</f>
        <v/>
      </c>
      <c r="D8234" s="15">
        <f>IF(AND($A8234&gt;=Instellingen!$B$6,$A8234&lt;Instellingen!$B$7),1,0)</f>
        <v/>
      </c>
      <c r="E8234" s="15">
        <f>COUNTIF(tData[BezoekStart],"&lt;"&amp;($A8234+1/24))-COUNTIF(tData[BezoekEind],"&lt;="&amp;$A8234)</f>
        <v/>
      </c>
      <c r="F8234" s="15">
        <f>COUNTIF(tData[BezoekLangStart],"&lt;"&amp;($A8234+1/24))-COUNTIF(tData[BezoekLangEind],"&lt;="&amp;$A8234)</f>
        <v/>
      </c>
      <c r="G8234" s="15">
        <f>IF($D8234=1,$B8234*100+$C8234,-1)</f>
        <v/>
      </c>
      <c r="H8234" s="15">
        <f>IF($D8234=1,$B8234,-1)</f>
        <v/>
      </c>
      <c r="I8234" s="15">
        <f>IF($D8234=1,$C8234,-1)</f>
        <v/>
      </c>
    </row>
    <row r="8235">
      <c r="A8235" s="33" t="n">
        <v>45635</v>
      </c>
      <c r="B8235" s="15">
        <f>WEEKDAY($A8235,2)</f>
        <v/>
      </c>
      <c r="C8235" s="15">
        <f>HOUR($A8235)</f>
        <v/>
      </c>
      <c r="D8235" s="15">
        <f>IF(AND($A8235&gt;=Instellingen!$B$6,$A8235&lt;Instellingen!$B$7),1,0)</f>
        <v/>
      </c>
      <c r="E8235" s="15">
        <f>COUNTIF(tData[BezoekStart],"&lt;"&amp;($A8235+1/24))-COUNTIF(tData[BezoekEind],"&lt;="&amp;$A8235)</f>
        <v/>
      </c>
      <c r="F8235" s="15">
        <f>COUNTIF(tData[BezoekLangStart],"&lt;"&amp;($A8235+1/24))-COUNTIF(tData[BezoekLangEind],"&lt;="&amp;$A8235)</f>
        <v/>
      </c>
      <c r="G8235" s="15">
        <f>IF($D8235=1,$B8235*100+$C8235,-1)</f>
        <v/>
      </c>
      <c r="H8235" s="15">
        <f>IF($D8235=1,$B8235,-1)</f>
        <v/>
      </c>
      <c r="I8235" s="15">
        <f>IF($D8235=1,$C8235,-1)</f>
        <v/>
      </c>
    </row>
    <row r="8236">
      <c r="A8236" s="33" t="n">
        <v>45635.04166666666</v>
      </c>
      <c r="B8236" s="15">
        <f>WEEKDAY($A8236,2)</f>
        <v/>
      </c>
      <c r="C8236" s="15">
        <f>HOUR($A8236)</f>
        <v/>
      </c>
      <c r="D8236" s="15">
        <f>IF(AND($A8236&gt;=Instellingen!$B$6,$A8236&lt;Instellingen!$B$7),1,0)</f>
        <v/>
      </c>
      <c r="E8236" s="15">
        <f>COUNTIF(tData[BezoekStart],"&lt;"&amp;($A8236+1/24))-COUNTIF(tData[BezoekEind],"&lt;="&amp;$A8236)</f>
        <v/>
      </c>
      <c r="F8236" s="15">
        <f>COUNTIF(tData[BezoekLangStart],"&lt;"&amp;($A8236+1/24))-COUNTIF(tData[BezoekLangEind],"&lt;="&amp;$A8236)</f>
        <v/>
      </c>
      <c r="G8236" s="15">
        <f>IF($D8236=1,$B8236*100+$C8236,-1)</f>
        <v/>
      </c>
      <c r="H8236" s="15">
        <f>IF($D8236=1,$B8236,-1)</f>
        <v/>
      </c>
      <c r="I8236" s="15">
        <f>IF($D8236=1,$C8236,-1)</f>
        <v/>
      </c>
    </row>
    <row r="8237">
      <c r="A8237" s="33" t="n">
        <v>45635.08333333334</v>
      </c>
      <c r="B8237" s="15">
        <f>WEEKDAY($A8237,2)</f>
        <v/>
      </c>
      <c r="C8237" s="15">
        <f>HOUR($A8237)</f>
        <v/>
      </c>
      <c r="D8237" s="15">
        <f>IF(AND($A8237&gt;=Instellingen!$B$6,$A8237&lt;Instellingen!$B$7),1,0)</f>
        <v/>
      </c>
      <c r="E8237" s="15">
        <f>COUNTIF(tData[BezoekStart],"&lt;"&amp;($A8237+1/24))-COUNTIF(tData[BezoekEind],"&lt;="&amp;$A8237)</f>
        <v/>
      </c>
      <c r="F8237" s="15">
        <f>COUNTIF(tData[BezoekLangStart],"&lt;"&amp;($A8237+1/24))-COUNTIF(tData[BezoekLangEind],"&lt;="&amp;$A8237)</f>
        <v/>
      </c>
      <c r="G8237" s="15">
        <f>IF($D8237=1,$B8237*100+$C8237,-1)</f>
        <v/>
      </c>
      <c r="H8237" s="15">
        <f>IF($D8237=1,$B8237,-1)</f>
        <v/>
      </c>
      <c r="I8237" s="15">
        <f>IF($D8237=1,$C8237,-1)</f>
        <v/>
      </c>
    </row>
    <row r="8238">
      <c r="A8238" s="33" t="n">
        <v>45635.125</v>
      </c>
      <c r="B8238" s="15">
        <f>WEEKDAY($A8238,2)</f>
        <v/>
      </c>
      <c r="C8238" s="15">
        <f>HOUR($A8238)</f>
        <v/>
      </c>
      <c r="D8238" s="15">
        <f>IF(AND($A8238&gt;=Instellingen!$B$6,$A8238&lt;Instellingen!$B$7),1,0)</f>
        <v/>
      </c>
      <c r="E8238" s="15">
        <f>COUNTIF(tData[BezoekStart],"&lt;"&amp;($A8238+1/24))-COUNTIF(tData[BezoekEind],"&lt;="&amp;$A8238)</f>
        <v/>
      </c>
      <c r="F8238" s="15">
        <f>COUNTIF(tData[BezoekLangStart],"&lt;"&amp;($A8238+1/24))-COUNTIF(tData[BezoekLangEind],"&lt;="&amp;$A8238)</f>
        <v/>
      </c>
      <c r="G8238" s="15">
        <f>IF($D8238=1,$B8238*100+$C8238,-1)</f>
        <v/>
      </c>
      <c r="H8238" s="15">
        <f>IF($D8238=1,$B8238,-1)</f>
        <v/>
      </c>
      <c r="I8238" s="15">
        <f>IF($D8238=1,$C8238,-1)</f>
        <v/>
      </c>
    </row>
    <row r="8239">
      <c r="A8239" s="33" t="n">
        <v>45635.16666666666</v>
      </c>
      <c r="B8239" s="15">
        <f>WEEKDAY($A8239,2)</f>
        <v/>
      </c>
      <c r="C8239" s="15">
        <f>HOUR($A8239)</f>
        <v/>
      </c>
      <c r="D8239" s="15">
        <f>IF(AND($A8239&gt;=Instellingen!$B$6,$A8239&lt;Instellingen!$B$7),1,0)</f>
        <v/>
      </c>
      <c r="E8239" s="15">
        <f>COUNTIF(tData[BezoekStart],"&lt;"&amp;($A8239+1/24))-COUNTIF(tData[BezoekEind],"&lt;="&amp;$A8239)</f>
        <v/>
      </c>
      <c r="F8239" s="15">
        <f>COUNTIF(tData[BezoekLangStart],"&lt;"&amp;($A8239+1/24))-COUNTIF(tData[BezoekLangEind],"&lt;="&amp;$A8239)</f>
        <v/>
      </c>
      <c r="G8239" s="15">
        <f>IF($D8239=1,$B8239*100+$C8239,-1)</f>
        <v/>
      </c>
      <c r="H8239" s="15">
        <f>IF($D8239=1,$B8239,-1)</f>
        <v/>
      </c>
      <c r="I8239" s="15">
        <f>IF($D8239=1,$C8239,-1)</f>
        <v/>
      </c>
    </row>
    <row r="8240">
      <c r="A8240" s="33" t="n">
        <v>45635.20833333334</v>
      </c>
      <c r="B8240" s="15">
        <f>WEEKDAY($A8240,2)</f>
        <v/>
      </c>
      <c r="C8240" s="15">
        <f>HOUR($A8240)</f>
        <v/>
      </c>
      <c r="D8240" s="15">
        <f>IF(AND($A8240&gt;=Instellingen!$B$6,$A8240&lt;Instellingen!$B$7),1,0)</f>
        <v/>
      </c>
      <c r="E8240" s="15">
        <f>COUNTIF(tData[BezoekStart],"&lt;"&amp;($A8240+1/24))-COUNTIF(tData[BezoekEind],"&lt;="&amp;$A8240)</f>
        <v/>
      </c>
      <c r="F8240" s="15">
        <f>COUNTIF(tData[BezoekLangStart],"&lt;"&amp;($A8240+1/24))-COUNTIF(tData[BezoekLangEind],"&lt;="&amp;$A8240)</f>
        <v/>
      </c>
      <c r="G8240" s="15">
        <f>IF($D8240=1,$B8240*100+$C8240,-1)</f>
        <v/>
      </c>
      <c r="H8240" s="15">
        <f>IF($D8240=1,$B8240,-1)</f>
        <v/>
      </c>
      <c r="I8240" s="15">
        <f>IF($D8240=1,$C8240,-1)</f>
        <v/>
      </c>
    </row>
    <row r="8241">
      <c r="A8241" s="33" t="n">
        <v>45635.25</v>
      </c>
      <c r="B8241" s="15">
        <f>WEEKDAY($A8241,2)</f>
        <v/>
      </c>
      <c r="C8241" s="15">
        <f>HOUR($A8241)</f>
        <v/>
      </c>
      <c r="D8241" s="15">
        <f>IF(AND($A8241&gt;=Instellingen!$B$6,$A8241&lt;Instellingen!$B$7),1,0)</f>
        <v/>
      </c>
      <c r="E8241" s="15">
        <f>COUNTIF(tData[BezoekStart],"&lt;"&amp;($A8241+1/24))-COUNTIF(tData[BezoekEind],"&lt;="&amp;$A8241)</f>
        <v/>
      </c>
      <c r="F8241" s="15">
        <f>COUNTIF(tData[BezoekLangStart],"&lt;"&amp;($A8241+1/24))-COUNTIF(tData[BezoekLangEind],"&lt;="&amp;$A8241)</f>
        <v/>
      </c>
      <c r="G8241" s="15">
        <f>IF($D8241=1,$B8241*100+$C8241,-1)</f>
        <v/>
      </c>
      <c r="H8241" s="15">
        <f>IF($D8241=1,$B8241,-1)</f>
        <v/>
      </c>
      <c r="I8241" s="15">
        <f>IF($D8241=1,$C8241,-1)</f>
        <v/>
      </c>
    </row>
    <row r="8242">
      <c r="A8242" s="33" t="n">
        <v>45635.29166666666</v>
      </c>
      <c r="B8242" s="15">
        <f>WEEKDAY($A8242,2)</f>
        <v/>
      </c>
      <c r="C8242" s="15">
        <f>HOUR($A8242)</f>
        <v/>
      </c>
      <c r="D8242" s="15">
        <f>IF(AND($A8242&gt;=Instellingen!$B$6,$A8242&lt;Instellingen!$B$7),1,0)</f>
        <v/>
      </c>
      <c r="E8242" s="15">
        <f>COUNTIF(tData[BezoekStart],"&lt;"&amp;($A8242+1/24))-COUNTIF(tData[BezoekEind],"&lt;="&amp;$A8242)</f>
        <v/>
      </c>
      <c r="F8242" s="15">
        <f>COUNTIF(tData[BezoekLangStart],"&lt;"&amp;($A8242+1/24))-COUNTIF(tData[BezoekLangEind],"&lt;="&amp;$A8242)</f>
        <v/>
      </c>
      <c r="G8242" s="15">
        <f>IF($D8242=1,$B8242*100+$C8242,-1)</f>
        <v/>
      </c>
      <c r="H8242" s="15">
        <f>IF($D8242=1,$B8242,-1)</f>
        <v/>
      </c>
      <c r="I8242" s="15">
        <f>IF($D8242=1,$C8242,-1)</f>
        <v/>
      </c>
    </row>
    <row r="8243">
      <c r="A8243" s="33" t="n">
        <v>45635.33333333334</v>
      </c>
      <c r="B8243" s="15">
        <f>WEEKDAY($A8243,2)</f>
        <v/>
      </c>
      <c r="C8243" s="15">
        <f>HOUR($A8243)</f>
        <v/>
      </c>
      <c r="D8243" s="15">
        <f>IF(AND($A8243&gt;=Instellingen!$B$6,$A8243&lt;Instellingen!$B$7),1,0)</f>
        <v/>
      </c>
      <c r="E8243" s="15">
        <f>COUNTIF(tData[BezoekStart],"&lt;"&amp;($A8243+1/24))-COUNTIF(tData[BezoekEind],"&lt;="&amp;$A8243)</f>
        <v/>
      </c>
      <c r="F8243" s="15">
        <f>COUNTIF(tData[BezoekLangStart],"&lt;"&amp;($A8243+1/24))-COUNTIF(tData[BezoekLangEind],"&lt;="&amp;$A8243)</f>
        <v/>
      </c>
      <c r="G8243" s="15">
        <f>IF($D8243=1,$B8243*100+$C8243,-1)</f>
        <v/>
      </c>
      <c r="H8243" s="15">
        <f>IF($D8243=1,$B8243,-1)</f>
        <v/>
      </c>
      <c r="I8243" s="15">
        <f>IF($D8243=1,$C8243,-1)</f>
        <v/>
      </c>
    </row>
    <row r="8244">
      <c r="A8244" s="33" t="n">
        <v>45635.375</v>
      </c>
      <c r="B8244" s="15">
        <f>WEEKDAY($A8244,2)</f>
        <v/>
      </c>
      <c r="C8244" s="15">
        <f>HOUR($A8244)</f>
        <v/>
      </c>
      <c r="D8244" s="15">
        <f>IF(AND($A8244&gt;=Instellingen!$B$6,$A8244&lt;Instellingen!$B$7),1,0)</f>
        <v/>
      </c>
      <c r="E8244" s="15">
        <f>COUNTIF(tData[BezoekStart],"&lt;"&amp;($A8244+1/24))-COUNTIF(tData[BezoekEind],"&lt;="&amp;$A8244)</f>
        <v/>
      </c>
      <c r="F8244" s="15">
        <f>COUNTIF(tData[BezoekLangStart],"&lt;"&amp;($A8244+1/24))-COUNTIF(tData[BezoekLangEind],"&lt;="&amp;$A8244)</f>
        <v/>
      </c>
      <c r="G8244" s="15">
        <f>IF($D8244=1,$B8244*100+$C8244,-1)</f>
        <v/>
      </c>
      <c r="H8244" s="15">
        <f>IF($D8244=1,$B8244,-1)</f>
        <v/>
      </c>
      <c r="I8244" s="15">
        <f>IF($D8244=1,$C8244,-1)</f>
        <v/>
      </c>
    </row>
    <row r="8245">
      <c r="A8245" s="33" t="n">
        <v>45635.41666666666</v>
      </c>
      <c r="B8245" s="15">
        <f>WEEKDAY($A8245,2)</f>
        <v/>
      </c>
      <c r="C8245" s="15">
        <f>HOUR($A8245)</f>
        <v/>
      </c>
      <c r="D8245" s="15">
        <f>IF(AND($A8245&gt;=Instellingen!$B$6,$A8245&lt;Instellingen!$B$7),1,0)</f>
        <v/>
      </c>
      <c r="E8245" s="15">
        <f>COUNTIF(tData[BezoekStart],"&lt;"&amp;($A8245+1/24))-COUNTIF(tData[BezoekEind],"&lt;="&amp;$A8245)</f>
        <v/>
      </c>
      <c r="F8245" s="15">
        <f>COUNTIF(tData[BezoekLangStart],"&lt;"&amp;($A8245+1/24))-COUNTIF(tData[BezoekLangEind],"&lt;="&amp;$A8245)</f>
        <v/>
      </c>
      <c r="G8245" s="15">
        <f>IF($D8245=1,$B8245*100+$C8245,-1)</f>
        <v/>
      </c>
      <c r="H8245" s="15">
        <f>IF($D8245=1,$B8245,-1)</f>
        <v/>
      </c>
      <c r="I8245" s="15">
        <f>IF($D8245=1,$C8245,-1)</f>
        <v/>
      </c>
    </row>
    <row r="8246">
      <c r="A8246" s="33" t="n">
        <v>45635.45833333334</v>
      </c>
      <c r="B8246" s="15">
        <f>WEEKDAY($A8246,2)</f>
        <v/>
      </c>
      <c r="C8246" s="15">
        <f>HOUR($A8246)</f>
        <v/>
      </c>
      <c r="D8246" s="15">
        <f>IF(AND($A8246&gt;=Instellingen!$B$6,$A8246&lt;Instellingen!$B$7),1,0)</f>
        <v/>
      </c>
      <c r="E8246" s="15">
        <f>COUNTIF(tData[BezoekStart],"&lt;"&amp;($A8246+1/24))-COUNTIF(tData[BezoekEind],"&lt;="&amp;$A8246)</f>
        <v/>
      </c>
      <c r="F8246" s="15">
        <f>COUNTIF(tData[BezoekLangStart],"&lt;"&amp;($A8246+1/24))-COUNTIF(tData[BezoekLangEind],"&lt;="&amp;$A8246)</f>
        <v/>
      </c>
      <c r="G8246" s="15">
        <f>IF($D8246=1,$B8246*100+$C8246,-1)</f>
        <v/>
      </c>
      <c r="H8246" s="15">
        <f>IF($D8246=1,$B8246,-1)</f>
        <v/>
      </c>
      <c r="I8246" s="15">
        <f>IF($D8246=1,$C8246,-1)</f>
        <v/>
      </c>
    </row>
    <row r="8247">
      <c r="A8247" s="33" t="n">
        <v>45635.5</v>
      </c>
      <c r="B8247" s="15">
        <f>WEEKDAY($A8247,2)</f>
        <v/>
      </c>
      <c r="C8247" s="15">
        <f>HOUR($A8247)</f>
        <v/>
      </c>
      <c r="D8247" s="15">
        <f>IF(AND($A8247&gt;=Instellingen!$B$6,$A8247&lt;Instellingen!$B$7),1,0)</f>
        <v/>
      </c>
      <c r="E8247" s="15">
        <f>COUNTIF(tData[BezoekStart],"&lt;"&amp;($A8247+1/24))-COUNTIF(tData[BezoekEind],"&lt;="&amp;$A8247)</f>
        <v/>
      </c>
      <c r="F8247" s="15">
        <f>COUNTIF(tData[BezoekLangStart],"&lt;"&amp;($A8247+1/24))-COUNTIF(tData[BezoekLangEind],"&lt;="&amp;$A8247)</f>
        <v/>
      </c>
      <c r="G8247" s="15">
        <f>IF($D8247=1,$B8247*100+$C8247,-1)</f>
        <v/>
      </c>
      <c r="H8247" s="15">
        <f>IF($D8247=1,$B8247,-1)</f>
        <v/>
      </c>
      <c r="I8247" s="15">
        <f>IF($D8247=1,$C8247,-1)</f>
        <v/>
      </c>
    </row>
    <row r="8248">
      <c r="A8248" s="33" t="n">
        <v>45635.54166666666</v>
      </c>
      <c r="B8248" s="15">
        <f>WEEKDAY($A8248,2)</f>
        <v/>
      </c>
      <c r="C8248" s="15">
        <f>HOUR($A8248)</f>
        <v/>
      </c>
      <c r="D8248" s="15">
        <f>IF(AND($A8248&gt;=Instellingen!$B$6,$A8248&lt;Instellingen!$B$7),1,0)</f>
        <v/>
      </c>
      <c r="E8248" s="15">
        <f>COUNTIF(tData[BezoekStart],"&lt;"&amp;($A8248+1/24))-COUNTIF(tData[BezoekEind],"&lt;="&amp;$A8248)</f>
        <v/>
      </c>
      <c r="F8248" s="15">
        <f>COUNTIF(tData[BezoekLangStart],"&lt;"&amp;($A8248+1/24))-COUNTIF(tData[BezoekLangEind],"&lt;="&amp;$A8248)</f>
        <v/>
      </c>
      <c r="G8248" s="15">
        <f>IF($D8248=1,$B8248*100+$C8248,-1)</f>
        <v/>
      </c>
      <c r="H8248" s="15">
        <f>IF($D8248=1,$B8248,-1)</f>
        <v/>
      </c>
      <c r="I8248" s="15">
        <f>IF($D8248=1,$C8248,-1)</f>
        <v/>
      </c>
    </row>
    <row r="8249">
      <c r="A8249" s="33" t="n">
        <v>45635.58333333334</v>
      </c>
      <c r="B8249" s="15">
        <f>WEEKDAY($A8249,2)</f>
        <v/>
      </c>
      <c r="C8249" s="15">
        <f>HOUR($A8249)</f>
        <v/>
      </c>
      <c r="D8249" s="15">
        <f>IF(AND($A8249&gt;=Instellingen!$B$6,$A8249&lt;Instellingen!$B$7),1,0)</f>
        <v/>
      </c>
      <c r="E8249" s="15">
        <f>COUNTIF(tData[BezoekStart],"&lt;"&amp;($A8249+1/24))-COUNTIF(tData[BezoekEind],"&lt;="&amp;$A8249)</f>
        <v/>
      </c>
      <c r="F8249" s="15">
        <f>COUNTIF(tData[BezoekLangStart],"&lt;"&amp;($A8249+1/24))-COUNTIF(tData[BezoekLangEind],"&lt;="&amp;$A8249)</f>
        <v/>
      </c>
      <c r="G8249" s="15">
        <f>IF($D8249=1,$B8249*100+$C8249,-1)</f>
        <v/>
      </c>
      <c r="H8249" s="15">
        <f>IF($D8249=1,$B8249,-1)</f>
        <v/>
      </c>
      <c r="I8249" s="15">
        <f>IF($D8249=1,$C8249,-1)</f>
        <v/>
      </c>
    </row>
    <row r="8250">
      <c r="A8250" s="33" t="n">
        <v>45635.625</v>
      </c>
      <c r="B8250" s="15">
        <f>WEEKDAY($A8250,2)</f>
        <v/>
      </c>
      <c r="C8250" s="15">
        <f>HOUR($A8250)</f>
        <v/>
      </c>
      <c r="D8250" s="15">
        <f>IF(AND($A8250&gt;=Instellingen!$B$6,$A8250&lt;Instellingen!$B$7),1,0)</f>
        <v/>
      </c>
      <c r="E8250" s="15">
        <f>COUNTIF(tData[BezoekStart],"&lt;"&amp;($A8250+1/24))-COUNTIF(tData[BezoekEind],"&lt;="&amp;$A8250)</f>
        <v/>
      </c>
      <c r="F8250" s="15">
        <f>COUNTIF(tData[BezoekLangStart],"&lt;"&amp;($A8250+1/24))-COUNTIF(tData[BezoekLangEind],"&lt;="&amp;$A8250)</f>
        <v/>
      </c>
      <c r="G8250" s="15">
        <f>IF($D8250=1,$B8250*100+$C8250,-1)</f>
        <v/>
      </c>
      <c r="H8250" s="15">
        <f>IF($D8250=1,$B8250,-1)</f>
        <v/>
      </c>
      <c r="I8250" s="15">
        <f>IF($D8250=1,$C8250,-1)</f>
        <v/>
      </c>
    </row>
    <row r="8251">
      <c r="A8251" s="33" t="n">
        <v>45635.66666666666</v>
      </c>
      <c r="B8251" s="15">
        <f>WEEKDAY($A8251,2)</f>
        <v/>
      </c>
      <c r="C8251" s="15">
        <f>HOUR($A8251)</f>
        <v/>
      </c>
      <c r="D8251" s="15">
        <f>IF(AND($A8251&gt;=Instellingen!$B$6,$A8251&lt;Instellingen!$B$7),1,0)</f>
        <v/>
      </c>
      <c r="E8251" s="15">
        <f>COUNTIF(tData[BezoekStart],"&lt;"&amp;($A8251+1/24))-COUNTIF(tData[BezoekEind],"&lt;="&amp;$A8251)</f>
        <v/>
      </c>
      <c r="F8251" s="15">
        <f>COUNTIF(tData[BezoekLangStart],"&lt;"&amp;($A8251+1/24))-COUNTIF(tData[BezoekLangEind],"&lt;="&amp;$A8251)</f>
        <v/>
      </c>
      <c r="G8251" s="15">
        <f>IF($D8251=1,$B8251*100+$C8251,-1)</f>
        <v/>
      </c>
      <c r="H8251" s="15">
        <f>IF($D8251=1,$B8251,-1)</f>
        <v/>
      </c>
      <c r="I8251" s="15">
        <f>IF($D8251=1,$C8251,-1)</f>
        <v/>
      </c>
    </row>
    <row r="8252">
      <c r="A8252" s="33" t="n">
        <v>45635.70833333334</v>
      </c>
      <c r="B8252" s="15">
        <f>WEEKDAY($A8252,2)</f>
        <v/>
      </c>
      <c r="C8252" s="15">
        <f>HOUR($A8252)</f>
        <v/>
      </c>
      <c r="D8252" s="15">
        <f>IF(AND($A8252&gt;=Instellingen!$B$6,$A8252&lt;Instellingen!$B$7),1,0)</f>
        <v/>
      </c>
      <c r="E8252" s="15">
        <f>COUNTIF(tData[BezoekStart],"&lt;"&amp;($A8252+1/24))-COUNTIF(tData[BezoekEind],"&lt;="&amp;$A8252)</f>
        <v/>
      </c>
      <c r="F8252" s="15">
        <f>COUNTIF(tData[BezoekLangStart],"&lt;"&amp;($A8252+1/24))-COUNTIF(tData[BezoekLangEind],"&lt;="&amp;$A8252)</f>
        <v/>
      </c>
      <c r="G8252" s="15">
        <f>IF($D8252=1,$B8252*100+$C8252,-1)</f>
        <v/>
      </c>
      <c r="H8252" s="15">
        <f>IF($D8252=1,$B8252,-1)</f>
        <v/>
      </c>
      <c r="I8252" s="15">
        <f>IF($D8252=1,$C8252,-1)</f>
        <v/>
      </c>
    </row>
    <row r="8253">
      <c r="A8253" s="33" t="n">
        <v>45635.75</v>
      </c>
      <c r="B8253" s="15">
        <f>WEEKDAY($A8253,2)</f>
        <v/>
      </c>
      <c r="C8253" s="15">
        <f>HOUR($A8253)</f>
        <v/>
      </c>
      <c r="D8253" s="15">
        <f>IF(AND($A8253&gt;=Instellingen!$B$6,$A8253&lt;Instellingen!$B$7),1,0)</f>
        <v/>
      </c>
      <c r="E8253" s="15">
        <f>COUNTIF(tData[BezoekStart],"&lt;"&amp;($A8253+1/24))-COUNTIF(tData[BezoekEind],"&lt;="&amp;$A8253)</f>
        <v/>
      </c>
      <c r="F8253" s="15">
        <f>COUNTIF(tData[BezoekLangStart],"&lt;"&amp;($A8253+1/24))-COUNTIF(tData[BezoekLangEind],"&lt;="&amp;$A8253)</f>
        <v/>
      </c>
      <c r="G8253" s="15">
        <f>IF($D8253=1,$B8253*100+$C8253,-1)</f>
        <v/>
      </c>
      <c r="H8253" s="15">
        <f>IF($D8253=1,$B8253,-1)</f>
        <v/>
      </c>
      <c r="I8253" s="15">
        <f>IF($D8253=1,$C8253,-1)</f>
        <v/>
      </c>
    </row>
    <row r="8254">
      <c r="A8254" s="33" t="n">
        <v>45635.79166666666</v>
      </c>
      <c r="B8254" s="15">
        <f>WEEKDAY($A8254,2)</f>
        <v/>
      </c>
      <c r="C8254" s="15">
        <f>HOUR($A8254)</f>
        <v/>
      </c>
      <c r="D8254" s="15">
        <f>IF(AND($A8254&gt;=Instellingen!$B$6,$A8254&lt;Instellingen!$B$7),1,0)</f>
        <v/>
      </c>
      <c r="E8254" s="15">
        <f>COUNTIF(tData[BezoekStart],"&lt;"&amp;($A8254+1/24))-COUNTIF(tData[BezoekEind],"&lt;="&amp;$A8254)</f>
        <v/>
      </c>
      <c r="F8254" s="15">
        <f>COUNTIF(tData[BezoekLangStart],"&lt;"&amp;($A8254+1/24))-COUNTIF(tData[BezoekLangEind],"&lt;="&amp;$A8254)</f>
        <v/>
      </c>
      <c r="G8254" s="15">
        <f>IF($D8254=1,$B8254*100+$C8254,-1)</f>
        <v/>
      </c>
      <c r="H8254" s="15">
        <f>IF($D8254=1,$B8254,-1)</f>
        <v/>
      </c>
      <c r="I8254" s="15">
        <f>IF($D8254=1,$C8254,-1)</f>
        <v/>
      </c>
    </row>
    <row r="8255">
      <c r="A8255" s="33" t="n">
        <v>45635.83333333334</v>
      </c>
      <c r="B8255" s="15">
        <f>WEEKDAY($A8255,2)</f>
        <v/>
      </c>
      <c r="C8255" s="15">
        <f>HOUR($A8255)</f>
        <v/>
      </c>
      <c r="D8255" s="15">
        <f>IF(AND($A8255&gt;=Instellingen!$B$6,$A8255&lt;Instellingen!$B$7),1,0)</f>
        <v/>
      </c>
      <c r="E8255" s="15">
        <f>COUNTIF(tData[BezoekStart],"&lt;"&amp;($A8255+1/24))-COUNTIF(tData[BezoekEind],"&lt;="&amp;$A8255)</f>
        <v/>
      </c>
      <c r="F8255" s="15">
        <f>COUNTIF(tData[BezoekLangStart],"&lt;"&amp;($A8255+1/24))-COUNTIF(tData[BezoekLangEind],"&lt;="&amp;$A8255)</f>
        <v/>
      </c>
      <c r="G8255" s="15">
        <f>IF($D8255=1,$B8255*100+$C8255,-1)</f>
        <v/>
      </c>
      <c r="H8255" s="15">
        <f>IF($D8255=1,$B8255,-1)</f>
        <v/>
      </c>
      <c r="I8255" s="15">
        <f>IF($D8255=1,$C8255,-1)</f>
        <v/>
      </c>
    </row>
    <row r="8256">
      <c r="A8256" s="33" t="n">
        <v>45635.875</v>
      </c>
      <c r="B8256" s="15">
        <f>WEEKDAY($A8256,2)</f>
        <v/>
      </c>
      <c r="C8256" s="15">
        <f>HOUR($A8256)</f>
        <v/>
      </c>
      <c r="D8256" s="15">
        <f>IF(AND($A8256&gt;=Instellingen!$B$6,$A8256&lt;Instellingen!$B$7),1,0)</f>
        <v/>
      </c>
      <c r="E8256" s="15">
        <f>COUNTIF(tData[BezoekStart],"&lt;"&amp;($A8256+1/24))-COUNTIF(tData[BezoekEind],"&lt;="&amp;$A8256)</f>
        <v/>
      </c>
      <c r="F8256" s="15">
        <f>COUNTIF(tData[BezoekLangStart],"&lt;"&amp;($A8256+1/24))-COUNTIF(tData[BezoekLangEind],"&lt;="&amp;$A8256)</f>
        <v/>
      </c>
      <c r="G8256" s="15">
        <f>IF($D8256=1,$B8256*100+$C8256,-1)</f>
        <v/>
      </c>
      <c r="H8256" s="15">
        <f>IF($D8256=1,$B8256,-1)</f>
        <v/>
      </c>
      <c r="I8256" s="15">
        <f>IF($D8256=1,$C8256,-1)</f>
        <v/>
      </c>
    </row>
    <row r="8257">
      <c r="A8257" s="33" t="n">
        <v>45635.91666666666</v>
      </c>
      <c r="B8257" s="15">
        <f>WEEKDAY($A8257,2)</f>
        <v/>
      </c>
      <c r="C8257" s="15">
        <f>HOUR($A8257)</f>
        <v/>
      </c>
      <c r="D8257" s="15">
        <f>IF(AND($A8257&gt;=Instellingen!$B$6,$A8257&lt;Instellingen!$B$7),1,0)</f>
        <v/>
      </c>
      <c r="E8257" s="15">
        <f>COUNTIF(tData[BezoekStart],"&lt;"&amp;($A8257+1/24))-COUNTIF(tData[BezoekEind],"&lt;="&amp;$A8257)</f>
        <v/>
      </c>
      <c r="F8257" s="15">
        <f>COUNTIF(tData[BezoekLangStart],"&lt;"&amp;($A8257+1/24))-COUNTIF(tData[BezoekLangEind],"&lt;="&amp;$A8257)</f>
        <v/>
      </c>
      <c r="G8257" s="15">
        <f>IF($D8257=1,$B8257*100+$C8257,-1)</f>
        <v/>
      </c>
      <c r="H8257" s="15">
        <f>IF($D8257=1,$B8257,-1)</f>
        <v/>
      </c>
      <c r="I8257" s="15">
        <f>IF($D8257=1,$C8257,-1)</f>
        <v/>
      </c>
    </row>
    <row r="8258">
      <c r="A8258" s="33" t="n">
        <v>45635.95833333334</v>
      </c>
      <c r="B8258" s="15">
        <f>WEEKDAY($A8258,2)</f>
        <v/>
      </c>
      <c r="C8258" s="15">
        <f>HOUR($A8258)</f>
        <v/>
      </c>
      <c r="D8258" s="15">
        <f>IF(AND($A8258&gt;=Instellingen!$B$6,$A8258&lt;Instellingen!$B$7),1,0)</f>
        <v/>
      </c>
      <c r="E8258" s="15">
        <f>COUNTIF(tData[BezoekStart],"&lt;"&amp;($A8258+1/24))-COUNTIF(tData[BezoekEind],"&lt;="&amp;$A8258)</f>
        <v/>
      </c>
      <c r="F8258" s="15">
        <f>COUNTIF(tData[BezoekLangStart],"&lt;"&amp;($A8258+1/24))-COUNTIF(tData[BezoekLangEind],"&lt;="&amp;$A8258)</f>
        <v/>
      </c>
      <c r="G8258" s="15">
        <f>IF($D8258=1,$B8258*100+$C8258,-1)</f>
        <v/>
      </c>
      <c r="H8258" s="15">
        <f>IF($D8258=1,$B8258,-1)</f>
        <v/>
      </c>
      <c r="I8258" s="15">
        <f>IF($D8258=1,$C8258,-1)</f>
        <v/>
      </c>
    </row>
    <row r="8259">
      <c r="A8259" s="33" t="n">
        <v>45636</v>
      </c>
      <c r="B8259" s="15">
        <f>WEEKDAY($A8259,2)</f>
        <v/>
      </c>
      <c r="C8259" s="15">
        <f>HOUR($A8259)</f>
        <v/>
      </c>
      <c r="D8259" s="15">
        <f>IF(AND($A8259&gt;=Instellingen!$B$6,$A8259&lt;Instellingen!$B$7),1,0)</f>
        <v/>
      </c>
      <c r="E8259" s="15">
        <f>COUNTIF(tData[BezoekStart],"&lt;"&amp;($A8259+1/24))-COUNTIF(tData[BezoekEind],"&lt;="&amp;$A8259)</f>
        <v/>
      </c>
      <c r="F8259" s="15">
        <f>COUNTIF(tData[BezoekLangStart],"&lt;"&amp;($A8259+1/24))-COUNTIF(tData[BezoekLangEind],"&lt;="&amp;$A8259)</f>
        <v/>
      </c>
      <c r="G8259" s="15">
        <f>IF($D8259=1,$B8259*100+$C8259,-1)</f>
        <v/>
      </c>
      <c r="H8259" s="15">
        <f>IF($D8259=1,$B8259,-1)</f>
        <v/>
      </c>
      <c r="I8259" s="15">
        <f>IF($D8259=1,$C8259,-1)</f>
        <v/>
      </c>
    </row>
    <row r="8260">
      <c r="A8260" s="33" t="n">
        <v>45636.04166666666</v>
      </c>
      <c r="B8260" s="15">
        <f>WEEKDAY($A8260,2)</f>
        <v/>
      </c>
      <c r="C8260" s="15">
        <f>HOUR($A8260)</f>
        <v/>
      </c>
      <c r="D8260" s="15">
        <f>IF(AND($A8260&gt;=Instellingen!$B$6,$A8260&lt;Instellingen!$B$7),1,0)</f>
        <v/>
      </c>
      <c r="E8260" s="15">
        <f>COUNTIF(tData[BezoekStart],"&lt;"&amp;($A8260+1/24))-COUNTIF(tData[BezoekEind],"&lt;="&amp;$A8260)</f>
        <v/>
      </c>
      <c r="F8260" s="15">
        <f>COUNTIF(tData[BezoekLangStart],"&lt;"&amp;($A8260+1/24))-COUNTIF(tData[BezoekLangEind],"&lt;="&amp;$A8260)</f>
        <v/>
      </c>
      <c r="G8260" s="15">
        <f>IF($D8260=1,$B8260*100+$C8260,-1)</f>
        <v/>
      </c>
      <c r="H8260" s="15">
        <f>IF($D8260=1,$B8260,-1)</f>
        <v/>
      </c>
      <c r="I8260" s="15">
        <f>IF($D8260=1,$C8260,-1)</f>
        <v/>
      </c>
    </row>
    <row r="8261">
      <c r="A8261" s="33" t="n">
        <v>45636.08333333334</v>
      </c>
      <c r="B8261" s="15">
        <f>WEEKDAY($A8261,2)</f>
        <v/>
      </c>
      <c r="C8261" s="15">
        <f>HOUR($A8261)</f>
        <v/>
      </c>
      <c r="D8261" s="15">
        <f>IF(AND($A8261&gt;=Instellingen!$B$6,$A8261&lt;Instellingen!$B$7),1,0)</f>
        <v/>
      </c>
      <c r="E8261" s="15">
        <f>COUNTIF(tData[BezoekStart],"&lt;"&amp;($A8261+1/24))-COUNTIF(tData[BezoekEind],"&lt;="&amp;$A8261)</f>
        <v/>
      </c>
      <c r="F8261" s="15">
        <f>COUNTIF(tData[BezoekLangStart],"&lt;"&amp;($A8261+1/24))-COUNTIF(tData[BezoekLangEind],"&lt;="&amp;$A8261)</f>
        <v/>
      </c>
      <c r="G8261" s="15">
        <f>IF($D8261=1,$B8261*100+$C8261,-1)</f>
        <v/>
      </c>
      <c r="H8261" s="15">
        <f>IF($D8261=1,$B8261,-1)</f>
        <v/>
      </c>
      <c r="I8261" s="15">
        <f>IF($D8261=1,$C8261,-1)</f>
        <v/>
      </c>
    </row>
    <row r="8262">
      <c r="A8262" s="33" t="n">
        <v>45636.125</v>
      </c>
      <c r="B8262" s="15">
        <f>WEEKDAY($A8262,2)</f>
        <v/>
      </c>
      <c r="C8262" s="15">
        <f>HOUR($A8262)</f>
        <v/>
      </c>
      <c r="D8262" s="15">
        <f>IF(AND($A8262&gt;=Instellingen!$B$6,$A8262&lt;Instellingen!$B$7),1,0)</f>
        <v/>
      </c>
      <c r="E8262" s="15">
        <f>COUNTIF(tData[BezoekStart],"&lt;"&amp;($A8262+1/24))-COUNTIF(tData[BezoekEind],"&lt;="&amp;$A8262)</f>
        <v/>
      </c>
      <c r="F8262" s="15">
        <f>COUNTIF(tData[BezoekLangStart],"&lt;"&amp;($A8262+1/24))-COUNTIF(tData[BezoekLangEind],"&lt;="&amp;$A8262)</f>
        <v/>
      </c>
      <c r="G8262" s="15">
        <f>IF($D8262=1,$B8262*100+$C8262,-1)</f>
        <v/>
      </c>
      <c r="H8262" s="15">
        <f>IF($D8262=1,$B8262,-1)</f>
        <v/>
      </c>
      <c r="I8262" s="15">
        <f>IF($D8262=1,$C8262,-1)</f>
        <v/>
      </c>
    </row>
    <row r="8263">
      <c r="A8263" s="33" t="n">
        <v>45636.16666666666</v>
      </c>
      <c r="B8263" s="15">
        <f>WEEKDAY($A8263,2)</f>
        <v/>
      </c>
      <c r="C8263" s="15">
        <f>HOUR($A8263)</f>
        <v/>
      </c>
      <c r="D8263" s="15">
        <f>IF(AND($A8263&gt;=Instellingen!$B$6,$A8263&lt;Instellingen!$B$7),1,0)</f>
        <v/>
      </c>
      <c r="E8263" s="15">
        <f>COUNTIF(tData[BezoekStart],"&lt;"&amp;($A8263+1/24))-COUNTIF(tData[BezoekEind],"&lt;="&amp;$A8263)</f>
        <v/>
      </c>
      <c r="F8263" s="15">
        <f>COUNTIF(tData[BezoekLangStart],"&lt;"&amp;($A8263+1/24))-COUNTIF(tData[BezoekLangEind],"&lt;="&amp;$A8263)</f>
        <v/>
      </c>
      <c r="G8263" s="15">
        <f>IF($D8263=1,$B8263*100+$C8263,-1)</f>
        <v/>
      </c>
      <c r="H8263" s="15">
        <f>IF($D8263=1,$B8263,-1)</f>
        <v/>
      </c>
      <c r="I8263" s="15">
        <f>IF($D8263=1,$C8263,-1)</f>
        <v/>
      </c>
    </row>
    <row r="8264">
      <c r="A8264" s="33" t="n">
        <v>45636.20833333334</v>
      </c>
      <c r="B8264" s="15">
        <f>WEEKDAY($A8264,2)</f>
        <v/>
      </c>
      <c r="C8264" s="15">
        <f>HOUR($A8264)</f>
        <v/>
      </c>
      <c r="D8264" s="15">
        <f>IF(AND($A8264&gt;=Instellingen!$B$6,$A8264&lt;Instellingen!$B$7),1,0)</f>
        <v/>
      </c>
      <c r="E8264" s="15">
        <f>COUNTIF(tData[BezoekStart],"&lt;"&amp;($A8264+1/24))-COUNTIF(tData[BezoekEind],"&lt;="&amp;$A8264)</f>
        <v/>
      </c>
      <c r="F8264" s="15">
        <f>COUNTIF(tData[BezoekLangStart],"&lt;"&amp;($A8264+1/24))-COUNTIF(tData[BezoekLangEind],"&lt;="&amp;$A8264)</f>
        <v/>
      </c>
      <c r="G8264" s="15">
        <f>IF($D8264=1,$B8264*100+$C8264,-1)</f>
        <v/>
      </c>
      <c r="H8264" s="15">
        <f>IF($D8264=1,$B8264,-1)</f>
        <v/>
      </c>
      <c r="I8264" s="15">
        <f>IF($D8264=1,$C8264,-1)</f>
        <v/>
      </c>
    </row>
    <row r="8265">
      <c r="A8265" s="33" t="n">
        <v>45636.25</v>
      </c>
      <c r="B8265" s="15">
        <f>WEEKDAY($A8265,2)</f>
        <v/>
      </c>
      <c r="C8265" s="15">
        <f>HOUR($A8265)</f>
        <v/>
      </c>
      <c r="D8265" s="15">
        <f>IF(AND($A8265&gt;=Instellingen!$B$6,$A8265&lt;Instellingen!$B$7),1,0)</f>
        <v/>
      </c>
      <c r="E8265" s="15">
        <f>COUNTIF(tData[BezoekStart],"&lt;"&amp;($A8265+1/24))-COUNTIF(tData[BezoekEind],"&lt;="&amp;$A8265)</f>
        <v/>
      </c>
      <c r="F8265" s="15">
        <f>COUNTIF(tData[BezoekLangStart],"&lt;"&amp;($A8265+1/24))-COUNTIF(tData[BezoekLangEind],"&lt;="&amp;$A8265)</f>
        <v/>
      </c>
      <c r="G8265" s="15">
        <f>IF($D8265=1,$B8265*100+$C8265,-1)</f>
        <v/>
      </c>
      <c r="H8265" s="15">
        <f>IF($D8265=1,$B8265,-1)</f>
        <v/>
      </c>
      <c r="I8265" s="15">
        <f>IF($D8265=1,$C8265,-1)</f>
        <v/>
      </c>
    </row>
    <row r="8266">
      <c r="A8266" s="33" t="n">
        <v>45636.29166666666</v>
      </c>
      <c r="B8266" s="15">
        <f>WEEKDAY($A8266,2)</f>
        <v/>
      </c>
      <c r="C8266" s="15">
        <f>HOUR($A8266)</f>
        <v/>
      </c>
      <c r="D8266" s="15">
        <f>IF(AND($A8266&gt;=Instellingen!$B$6,$A8266&lt;Instellingen!$B$7),1,0)</f>
        <v/>
      </c>
      <c r="E8266" s="15">
        <f>COUNTIF(tData[BezoekStart],"&lt;"&amp;($A8266+1/24))-COUNTIF(tData[BezoekEind],"&lt;="&amp;$A8266)</f>
        <v/>
      </c>
      <c r="F8266" s="15">
        <f>COUNTIF(tData[BezoekLangStart],"&lt;"&amp;($A8266+1/24))-COUNTIF(tData[BezoekLangEind],"&lt;="&amp;$A8266)</f>
        <v/>
      </c>
      <c r="G8266" s="15">
        <f>IF($D8266=1,$B8266*100+$C8266,-1)</f>
        <v/>
      </c>
      <c r="H8266" s="15">
        <f>IF($D8266=1,$B8266,-1)</f>
        <v/>
      </c>
      <c r="I8266" s="15">
        <f>IF($D8266=1,$C8266,-1)</f>
        <v/>
      </c>
    </row>
    <row r="8267">
      <c r="A8267" s="33" t="n">
        <v>45636.33333333334</v>
      </c>
      <c r="B8267" s="15">
        <f>WEEKDAY($A8267,2)</f>
        <v/>
      </c>
      <c r="C8267" s="15">
        <f>HOUR($A8267)</f>
        <v/>
      </c>
      <c r="D8267" s="15">
        <f>IF(AND($A8267&gt;=Instellingen!$B$6,$A8267&lt;Instellingen!$B$7),1,0)</f>
        <v/>
      </c>
      <c r="E8267" s="15">
        <f>COUNTIF(tData[BezoekStart],"&lt;"&amp;($A8267+1/24))-COUNTIF(tData[BezoekEind],"&lt;="&amp;$A8267)</f>
        <v/>
      </c>
      <c r="F8267" s="15">
        <f>COUNTIF(tData[BezoekLangStart],"&lt;"&amp;($A8267+1/24))-COUNTIF(tData[BezoekLangEind],"&lt;="&amp;$A8267)</f>
        <v/>
      </c>
      <c r="G8267" s="15">
        <f>IF($D8267=1,$B8267*100+$C8267,-1)</f>
        <v/>
      </c>
      <c r="H8267" s="15">
        <f>IF($D8267=1,$B8267,-1)</f>
        <v/>
      </c>
      <c r="I8267" s="15">
        <f>IF($D8267=1,$C8267,-1)</f>
        <v/>
      </c>
    </row>
    <row r="8268">
      <c r="A8268" s="33" t="n">
        <v>45636.375</v>
      </c>
      <c r="B8268" s="15">
        <f>WEEKDAY($A8268,2)</f>
        <v/>
      </c>
      <c r="C8268" s="15">
        <f>HOUR($A8268)</f>
        <v/>
      </c>
      <c r="D8268" s="15">
        <f>IF(AND($A8268&gt;=Instellingen!$B$6,$A8268&lt;Instellingen!$B$7),1,0)</f>
        <v/>
      </c>
      <c r="E8268" s="15">
        <f>COUNTIF(tData[BezoekStart],"&lt;"&amp;($A8268+1/24))-COUNTIF(tData[BezoekEind],"&lt;="&amp;$A8268)</f>
        <v/>
      </c>
      <c r="F8268" s="15">
        <f>COUNTIF(tData[BezoekLangStart],"&lt;"&amp;($A8268+1/24))-COUNTIF(tData[BezoekLangEind],"&lt;="&amp;$A8268)</f>
        <v/>
      </c>
      <c r="G8268" s="15">
        <f>IF($D8268=1,$B8268*100+$C8268,-1)</f>
        <v/>
      </c>
      <c r="H8268" s="15">
        <f>IF($D8268=1,$B8268,-1)</f>
        <v/>
      </c>
      <c r="I8268" s="15">
        <f>IF($D8268=1,$C8268,-1)</f>
        <v/>
      </c>
    </row>
    <row r="8269">
      <c r="A8269" s="33" t="n">
        <v>45636.41666666666</v>
      </c>
      <c r="B8269" s="15">
        <f>WEEKDAY($A8269,2)</f>
        <v/>
      </c>
      <c r="C8269" s="15">
        <f>HOUR($A8269)</f>
        <v/>
      </c>
      <c r="D8269" s="15">
        <f>IF(AND($A8269&gt;=Instellingen!$B$6,$A8269&lt;Instellingen!$B$7),1,0)</f>
        <v/>
      </c>
      <c r="E8269" s="15">
        <f>COUNTIF(tData[BezoekStart],"&lt;"&amp;($A8269+1/24))-COUNTIF(tData[BezoekEind],"&lt;="&amp;$A8269)</f>
        <v/>
      </c>
      <c r="F8269" s="15">
        <f>COUNTIF(tData[BezoekLangStart],"&lt;"&amp;($A8269+1/24))-COUNTIF(tData[BezoekLangEind],"&lt;="&amp;$A8269)</f>
        <v/>
      </c>
      <c r="G8269" s="15">
        <f>IF($D8269=1,$B8269*100+$C8269,-1)</f>
        <v/>
      </c>
      <c r="H8269" s="15">
        <f>IF($D8269=1,$B8269,-1)</f>
        <v/>
      </c>
      <c r="I8269" s="15">
        <f>IF($D8269=1,$C8269,-1)</f>
        <v/>
      </c>
    </row>
    <row r="8270">
      <c r="A8270" s="33" t="n">
        <v>45636.45833333334</v>
      </c>
      <c r="B8270" s="15">
        <f>WEEKDAY($A8270,2)</f>
        <v/>
      </c>
      <c r="C8270" s="15">
        <f>HOUR($A8270)</f>
        <v/>
      </c>
      <c r="D8270" s="15">
        <f>IF(AND($A8270&gt;=Instellingen!$B$6,$A8270&lt;Instellingen!$B$7),1,0)</f>
        <v/>
      </c>
      <c r="E8270" s="15">
        <f>COUNTIF(tData[BezoekStart],"&lt;"&amp;($A8270+1/24))-COUNTIF(tData[BezoekEind],"&lt;="&amp;$A8270)</f>
        <v/>
      </c>
      <c r="F8270" s="15">
        <f>COUNTIF(tData[BezoekLangStart],"&lt;"&amp;($A8270+1/24))-COUNTIF(tData[BezoekLangEind],"&lt;="&amp;$A8270)</f>
        <v/>
      </c>
      <c r="G8270" s="15">
        <f>IF($D8270=1,$B8270*100+$C8270,-1)</f>
        <v/>
      </c>
      <c r="H8270" s="15">
        <f>IF($D8270=1,$B8270,-1)</f>
        <v/>
      </c>
      <c r="I8270" s="15">
        <f>IF($D8270=1,$C8270,-1)</f>
        <v/>
      </c>
    </row>
    <row r="8271">
      <c r="A8271" s="33" t="n">
        <v>45636.5</v>
      </c>
      <c r="B8271" s="15">
        <f>WEEKDAY($A8271,2)</f>
        <v/>
      </c>
      <c r="C8271" s="15">
        <f>HOUR($A8271)</f>
        <v/>
      </c>
      <c r="D8271" s="15">
        <f>IF(AND($A8271&gt;=Instellingen!$B$6,$A8271&lt;Instellingen!$B$7),1,0)</f>
        <v/>
      </c>
      <c r="E8271" s="15">
        <f>COUNTIF(tData[BezoekStart],"&lt;"&amp;($A8271+1/24))-COUNTIF(tData[BezoekEind],"&lt;="&amp;$A8271)</f>
        <v/>
      </c>
      <c r="F8271" s="15">
        <f>COUNTIF(tData[BezoekLangStart],"&lt;"&amp;($A8271+1/24))-COUNTIF(tData[BezoekLangEind],"&lt;="&amp;$A8271)</f>
        <v/>
      </c>
      <c r="G8271" s="15">
        <f>IF($D8271=1,$B8271*100+$C8271,-1)</f>
        <v/>
      </c>
      <c r="H8271" s="15">
        <f>IF($D8271=1,$B8271,-1)</f>
        <v/>
      </c>
      <c r="I8271" s="15">
        <f>IF($D8271=1,$C8271,-1)</f>
        <v/>
      </c>
    </row>
    <row r="8272">
      <c r="A8272" s="33" t="n">
        <v>45636.54166666666</v>
      </c>
      <c r="B8272" s="15">
        <f>WEEKDAY($A8272,2)</f>
        <v/>
      </c>
      <c r="C8272" s="15">
        <f>HOUR($A8272)</f>
        <v/>
      </c>
      <c r="D8272" s="15">
        <f>IF(AND($A8272&gt;=Instellingen!$B$6,$A8272&lt;Instellingen!$B$7),1,0)</f>
        <v/>
      </c>
      <c r="E8272" s="15">
        <f>COUNTIF(tData[BezoekStart],"&lt;"&amp;($A8272+1/24))-COUNTIF(tData[BezoekEind],"&lt;="&amp;$A8272)</f>
        <v/>
      </c>
      <c r="F8272" s="15">
        <f>COUNTIF(tData[BezoekLangStart],"&lt;"&amp;($A8272+1/24))-COUNTIF(tData[BezoekLangEind],"&lt;="&amp;$A8272)</f>
        <v/>
      </c>
      <c r="G8272" s="15">
        <f>IF($D8272=1,$B8272*100+$C8272,-1)</f>
        <v/>
      </c>
      <c r="H8272" s="15">
        <f>IF($D8272=1,$B8272,-1)</f>
        <v/>
      </c>
      <c r="I8272" s="15">
        <f>IF($D8272=1,$C8272,-1)</f>
        <v/>
      </c>
    </row>
    <row r="8273">
      <c r="A8273" s="33" t="n">
        <v>45636.58333333334</v>
      </c>
      <c r="B8273" s="15">
        <f>WEEKDAY($A8273,2)</f>
        <v/>
      </c>
      <c r="C8273" s="15">
        <f>HOUR($A8273)</f>
        <v/>
      </c>
      <c r="D8273" s="15">
        <f>IF(AND($A8273&gt;=Instellingen!$B$6,$A8273&lt;Instellingen!$B$7),1,0)</f>
        <v/>
      </c>
      <c r="E8273" s="15">
        <f>COUNTIF(tData[BezoekStart],"&lt;"&amp;($A8273+1/24))-COUNTIF(tData[BezoekEind],"&lt;="&amp;$A8273)</f>
        <v/>
      </c>
      <c r="F8273" s="15">
        <f>COUNTIF(tData[BezoekLangStart],"&lt;"&amp;($A8273+1/24))-COUNTIF(tData[BezoekLangEind],"&lt;="&amp;$A8273)</f>
        <v/>
      </c>
      <c r="G8273" s="15">
        <f>IF($D8273=1,$B8273*100+$C8273,-1)</f>
        <v/>
      </c>
      <c r="H8273" s="15">
        <f>IF($D8273=1,$B8273,-1)</f>
        <v/>
      </c>
      <c r="I8273" s="15">
        <f>IF($D8273=1,$C8273,-1)</f>
        <v/>
      </c>
    </row>
    <row r="8274">
      <c r="A8274" s="33" t="n">
        <v>45636.625</v>
      </c>
      <c r="B8274" s="15">
        <f>WEEKDAY($A8274,2)</f>
        <v/>
      </c>
      <c r="C8274" s="15">
        <f>HOUR($A8274)</f>
        <v/>
      </c>
      <c r="D8274" s="15">
        <f>IF(AND($A8274&gt;=Instellingen!$B$6,$A8274&lt;Instellingen!$B$7),1,0)</f>
        <v/>
      </c>
      <c r="E8274" s="15">
        <f>COUNTIF(tData[BezoekStart],"&lt;"&amp;($A8274+1/24))-COUNTIF(tData[BezoekEind],"&lt;="&amp;$A8274)</f>
        <v/>
      </c>
      <c r="F8274" s="15">
        <f>COUNTIF(tData[BezoekLangStart],"&lt;"&amp;($A8274+1/24))-COUNTIF(tData[BezoekLangEind],"&lt;="&amp;$A8274)</f>
        <v/>
      </c>
      <c r="G8274" s="15">
        <f>IF($D8274=1,$B8274*100+$C8274,-1)</f>
        <v/>
      </c>
      <c r="H8274" s="15">
        <f>IF($D8274=1,$B8274,-1)</f>
        <v/>
      </c>
      <c r="I8274" s="15">
        <f>IF($D8274=1,$C8274,-1)</f>
        <v/>
      </c>
    </row>
    <row r="8275">
      <c r="A8275" s="33" t="n">
        <v>45636.66666666666</v>
      </c>
      <c r="B8275" s="15">
        <f>WEEKDAY($A8275,2)</f>
        <v/>
      </c>
      <c r="C8275" s="15">
        <f>HOUR($A8275)</f>
        <v/>
      </c>
      <c r="D8275" s="15">
        <f>IF(AND($A8275&gt;=Instellingen!$B$6,$A8275&lt;Instellingen!$B$7),1,0)</f>
        <v/>
      </c>
      <c r="E8275" s="15">
        <f>COUNTIF(tData[BezoekStart],"&lt;"&amp;($A8275+1/24))-COUNTIF(tData[BezoekEind],"&lt;="&amp;$A8275)</f>
        <v/>
      </c>
      <c r="F8275" s="15">
        <f>COUNTIF(tData[BezoekLangStart],"&lt;"&amp;($A8275+1/24))-COUNTIF(tData[BezoekLangEind],"&lt;="&amp;$A8275)</f>
        <v/>
      </c>
      <c r="G8275" s="15">
        <f>IF($D8275=1,$B8275*100+$C8275,-1)</f>
        <v/>
      </c>
      <c r="H8275" s="15">
        <f>IF($D8275=1,$B8275,-1)</f>
        <v/>
      </c>
      <c r="I8275" s="15">
        <f>IF($D8275=1,$C8275,-1)</f>
        <v/>
      </c>
    </row>
    <row r="8276">
      <c r="A8276" s="33" t="n">
        <v>45636.70833333334</v>
      </c>
      <c r="B8276" s="15">
        <f>WEEKDAY($A8276,2)</f>
        <v/>
      </c>
      <c r="C8276" s="15">
        <f>HOUR($A8276)</f>
        <v/>
      </c>
      <c r="D8276" s="15">
        <f>IF(AND($A8276&gt;=Instellingen!$B$6,$A8276&lt;Instellingen!$B$7),1,0)</f>
        <v/>
      </c>
      <c r="E8276" s="15">
        <f>COUNTIF(tData[BezoekStart],"&lt;"&amp;($A8276+1/24))-COUNTIF(tData[BezoekEind],"&lt;="&amp;$A8276)</f>
        <v/>
      </c>
      <c r="F8276" s="15">
        <f>COUNTIF(tData[BezoekLangStart],"&lt;"&amp;($A8276+1/24))-COUNTIF(tData[BezoekLangEind],"&lt;="&amp;$A8276)</f>
        <v/>
      </c>
      <c r="G8276" s="15">
        <f>IF($D8276=1,$B8276*100+$C8276,-1)</f>
        <v/>
      </c>
      <c r="H8276" s="15">
        <f>IF($D8276=1,$B8276,-1)</f>
        <v/>
      </c>
      <c r="I8276" s="15">
        <f>IF($D8276=1,$C8276,-1)</f>
        <v/>
      </c>
    </row>
    <row r="8277">
      <c r="A8277" s="33" t="n">
        <v>45636.75</v>
      </c>
      <c r="B8277" s="15">
        <f>WEEKDAY($A8277,2)</f>
        <v/>
      </c>
      <c r="C8277" s="15">
        <f>HOUR($A8277)</f>
        <v/>
      </c>
      <c r="D8277" s="15">
        <f>IF(AND($A8277&gt;=Instellingen!$B$6,$A8277&lt;Instellingen!$B$7),1,0)</f>
        <v/>
      </c>
      <c r="E8277" s="15">
        <f>COUNTIF(tData[BezoekStart],"&lt;"&amp;($A8277+1/24))-COUNTIF(tData[BezoekEind],"&lt;="&amp;$A8277)</f>
        <v/>
      </c>
      <c r="F8277" s="15">
        <f>COUNTIF(tData[BezoekLangStart],"&lt;"&amp;($A8277+1/24))-COUNTIF(tData[BezoekLangEind],"&lt;="&amp;$A8277)</f>
        <v/>
      </c>
      <c r="G8277" s="15">
        <f>IF($D8277=1,$B8277*100+$C8277,-1)</f>
        <v/>
      </c>
      <c r="H8277" s="15">
        <f>IF($D8277=1,$B8277,-1)</f>
        <v/>
      </c>
      <c r="I8277" s="15">
        <f>IF($D8277=1,$C8277,-1)</f>
        <v/>
      </c>
    </row>
    <row r="8278">
      <c r="A8278" s="33" t="n">
        <v>45636.79166666666</v>
      </c>
      <c r="B8278" s="15">
        <f>WEEKDAY($A8278,2)</f>
        <v/>
      </c>
      <c r="C8278" s="15">
        <f>HOUR($A8278)</f>
        <v/>
      </c>
      <c r="D8278" s="15">
        <f>IF(AND($A8278&gt;=Instellingen!$B$6,$A8278&lt;Instellingen!$B$7),1,0)</f>
        <v/>
      </c>
      <c r="E8278" s="15">
        <f>COUNTIF(tData[BezoekStart],"&lt;"&amp;($A8278+1/24))-COUNTIF(tData[BezoekEind],"&lt;="&amp;$A8278)</f>
        <v/>
      </c>
      <c r="F8278" s="15">
        <f>COUNTIF(tData[BezoekLangStart],"&lt;"&amp;($A8278+1/24))-COUNTIF(tData[BezoekLangEind],"&lt;="&amp;$A8278)</f>
        <v/>
      </c>
      <c r="G8278" s="15">
        <f>IF($D8278=1,$B8278*100+$C8278,-1)</f>
        <v/>
      </c>
      <c r="H8278" s="15">
        <f>IF($D8278=1,$B8278,-1)</f>
        <v/>
      </c>
      <c r="I8278" s="15">
        <f>IF($D8278=1,$C8278,-1)</f>
        <v/>
      </c>
    </row>
    <row r="8279">
      <c r="A8279" s="33" t="n">
        <v>45636.83333333334</v>
      </c>
      <c r="B8279" s="15">
        <f>WEEKDAY($A8279,2)</f>
        <v/>
      </c>
      <c r="C8279" s="15">
        <f>HOUR($A8279)</f>
        <v/>
      </c>
      <c r="D8279" s="15">
        <f>IF(AND($A8279&gt;=Instellingen!$B$6,$A8279&lt;Instellingen!$B$7),1,0)</f>
        <v/>
      </c>
      <c r="E8279" s="15">
        <f>COUNTIF(tData[BezoekStart],"&lt;"&amp;($A8279+1/24))-COUNTIF(tData[BezoekEind],"&lt;="&amp;$A8279)</f>
        <v/>
      </c>
      <c r="F8279" s="15">
        <f>COUNTIF(tData[BezoekLangStart],"&lt;"&amp;($A8279+1/24))-COUNTIF(tData[BezoekLangEind],"&lt;="&amp;$A8279)</f>
        <v/>
      </c>
      <c r="G8279" s="15">
        <f>IF($D8279=1,$B8279*100+$C8279,-1)</f>
        <v/>
      </c>
      <c r="H8279" s="15">
        <f>IF($D8279=1,$B8279,-1)</f>
        <v/>
      </c>
      <c r="I8279" s="15">
        <f>IF($D8279=1,$C8279,-1)</f>
        <v/>
      </c>
    </row>
    <row r="8280">
      <c r="A8280" s="33" t="n">
        <v>45636.875</v>
      </c>
      <c r="B8280" s="15">
        <f>WEEKDAY($A8280,2)</f>
        <v/>
      </c>
      <c r="C8280" s="15">
        <f>HOUR($A8280)</f>
        <v/>
      </c>
      <c r="D8280" s="15">
        <f>IF(AND($A8280&gt;=Instellingen!$B$6,$A8280&lt;Instellingen!$B$7),1,0)</f>
        <v/>
      </c>
      <c r="E8280" s="15">
        <f>COUNTIF(tData[BezoekStart],"&lt;"&amp;($A8280+1/24))-COUNTIF(tData[BezoekEind],"&lt;="&amp;$A8280)</f>
        <v/>
      </c>
      <c r="F8280" s="15">
        <f>COUNTIF(tData[BezoekLangStart],"&lt;"&amp;($A8280+1/24))-COUNTIF(tData[BezoekLangEind],"&lt;="&amp;$A8280)</f>
        <v/>
      </c>
      <c r="G8280" s="15">
        <f>IF($D8280=1,$B8280*100+$C8280,-1)</f>
        <v/>
      </c>
      <c r="H8280" s="15">
        <f>IF($D8280=1,$B8280,-1)</f>
        <v/>
      </c>
      <c r="I8280" s="15">
        <f>IF($D8280=1,$C8280,-1)</f>
        <v/>
      </c>
    </row>
    <row r="8281">
      <c r="A8281" s="33" t="n">
        <v>45636.91666666666</v>
      </c>
      <c r="B8281" s="15">
        <f>WEEKDAY($A8281,2)</f>
        <v/>
      </c>
      <c r="C8281" s="15">
        <f>HOUR($A8281)</f>
        <v/>
      </c>
      <c r="D8281" s="15">
        <f>IF(AND($A8281&gt;=Instellingen!$B$6,$A8281&lt;Instellingen!$B$7),1,0)</f>
        <v/>
      </c>
      <c r="E8281" s="15">
        <f>COUNTIF(tData[BezoekStart],"&lt;"&amp;($A8281+1/24))-COUNTIF(tData[BezoekEind],"&lt;="&amp;$A8281)</f>
        <v/>
      </c>
      <c r="F8281" s="15">
        <f>COUNTIF(tData[BezoekLangStart],"&lt;"&amp;($A8281+1/24))-COUNTIF(tData[BezoekLangEind],"&lt;="&amp;$A8281)</f>
        <v/>
      </c>
      <c r="G8281" s="15">
        <f>IF($D8281=1,$B8281*100+$C8281,-1)</f>
        <v/>
      </c>
      <c r="H8281" s="15">
        <f>IF($D8281=1,$B8281,-1)</f>
        <v/>
      </c>
      <c r="I8281" s="15">
        <f>IF($D8281=1,$C8281,-1)</f>
        <v/>
      </c>
    </row>
    <row r="8282">
      <c r="A8282" s="33" t="n">
        <v>45636.95833333334</v>
      </c>
      <c r="B8282" s="15">
        <f>WEEKDAY($A8282,2)</f>
        <v/>
      </c>
      <c r="C8282" s="15">
        <f>HOUR($A8282)</f>
        <v/>
      </c>
      <c r="D8282" s="15">
        <f>IF(AND($A8282&gt;=Instellingen!$B$6,$A8282&lt;Instellingen!$B$7),1,0)</f>
        <v/>
      </c>
      <c r="E8282" s="15">
        <f>COUNTIF(tData[BezoekStart],"&lt;"&amp;($A8282+1/24))-COUNTIF(tData[BezoekEind],"&lt;="&amp;$A8282)</f>
        <v/>
      </c>
      <c r="F8282" s="15">
        <f>COUNTIF(tData[BezoekLangStart],"&lt;"&amp;($A8282+1/24))-COUNTIF(tData[BezoekLangEind],"&lt;="&amp;$A8282)</f>
        <v/>
      </c>
      <c r="G8282" s="15">
        <f>IF($D8282=1,$B8282*100+$C8282,-1)</f>
        <v/>
      </c>
      <c r="H8282" s="15">
        <f>IF($D8282=1,$B8282,-1)</f>
        <v/>
      </c>
      <c r="I8282" s="15">
        <f>IF($D8282=1,$C8282,-1)</f>
        <v/>
      </c>
    </row>
    <row r="8283">
      <c r="A8283" s="33" t="n">
        <v>45637</v>
      </c>
      <c r="B8283" s="15">
        <f>WEEKDAY($A8283,2)</f>
        <v/>
      </c>
      <c r="C8283" s="15">
        <f>HOUR($A8283)</f>
        <v/>
      </c>
      <c r="D8283" s="15">
        <f>IF(AND($A8283&gt;=Instellingen!$B$6,$A8283&lt;Instellingen!$B$7),1,0)</f>
        <v/>
      </c>
      <c r="E8283" s="15">
        <f>COUNTIF(tData[BezoekStart],"&lt;"&amp;($A8283+1/24))-COUNTIF(tData[BezoekEind],"&lt;="&amp;$A8283)</f>
        <v/>
      </c>
      <c r="F8283" s="15">
        <f>COUNTIF(tData[BezoekLangStart],"&lt;"&amp;($A8283+1/24))-COUNTIF(tData[BezoekLangEind],"&lt;="&amp;$A8283)</f>
        <v/>
      </c>
      <c r="G8283" s="15">
        <f>IF($D8283=1,$B8283*100+$C8283,-1)</f>
        <v/>
      </c>
      <c r="H8283" s="15">
        <f>IF($D8283=1,$B8283,-1)</f>
        <v/>
      </c>
      <c r="I8283" s="15">
        <f>IF($D8283=1,$C8283,-1)</f>
        <v/>
      </c>
    </row>
    <row r="8284">
      <c r="A8284" s="33" t="n">
        <v>45637.04166666666</v>
      </c>
      <c r="B8284" s="15">
        <f>WEEKDAY($A8284,2)</f>
        <v/>
      </c>
      <c r="C8284" s="15">
        <f>HOUR($A8284)</f>
        <v/>
      </c>
      <c r="D8284" s="15">
        <f>IF(AND($A8284&gt;=Instellingen!$B$6,$A8284&lt;Instellingen!$B$7),1,0)</f>
        <v/>
      </c>
      <c r="E8284" s="15">
        <f>COUNTIF(tData[BezoekStart],"&lt;"&amp;($A8284+1/24))-COUNTIF(tData[BezoekEind],"&lt;="&amp;$A8284)</f>
        <v/>
      </c>
      <c r="F8284" s="15">
        <f>COUNTIF(tData[BezoekLangStart],"&lt;"&amp;($A8284+1/24))-COUNTIF(tData[BezoekLangEind],"&lt;="&amp;$A8284)</f>
        <v/>
      </c>
      <c r="G8284" s="15">
        <f>IF($D8284=1,$B8284*100+$C8284,-1)</f>
        <v/>
      </c>
      <c r="H8284" s="15">
        <f>IF($D8284=1,$B8284,-1)</f>
        <v/>
      </c>
      <c r="I8284" s="15">
        <f>IF($D8284=1,$C8284,-1)</f>
        <v/>
      </c>
    </row>
    <row r="8285">
      <c r="A8285" s="33" t="n">
        <v>45637.08333333334</v>
      </c>
      <c r="B8285" s="15">
        <f>WEEKDAY($A8285,2)</f>
        <v/>
      </c>
      <c r="C8285" s="15">
        <f>HOUR($A8285)</f>
        <v/>
      </c>
      <c r="D8285" s="15">
        <f>IF(AND($A8285&gt;=Instellingen!$B$6,$A8285&lt;Instellingen!$B$7),1,0)</f>
        <v/>
      </c>
      <c r="E8285" s="15">
        <f>COUNTIF(tData[BezoekStart],"&lt;"&amp;($A8285+1/24))-COUNTIF(tData[BezoekEind],"&lt;="&amp;$A8285)</f>
        <v/>
      </c>
      <c r="F8285" s="15">
        <f>COUNTIF(tData[BezoekLangStart],"&lt;"&amp;($A8285+1/24))-COUNTIF(tData[BezoekLangEind],"&lt;="&amp;$A8285)</f>
        <v/>
      </c>
      <c r="G8285" s="15">
        <f>IF($D8285=1,$B8285*100+$C8285,-1)</f>
        <v/>
      </c>
      <c r="H8285" s="15">
        <f>IF($D8285=1,$B8285,-1)</f>
        <v/>
      </c>
      <c r="I8285" s="15">
        <f>IF($D8285=1,$C8285,-1)</f>
        <v/>
      </c>
    </row>
    <row r="8286">
      <c r="A8286" s="33" t="n">
        <v>45637.125</v>
      </c>
      <c r="B8286" s="15">
        <f>WEEKDAY($A8286,2)</f>
        <v/>
      </c>
      <c r="C8286" s="15">
        <f>HOUR($A8286)</f>
        <v/>
      </c>
      <c r="D8286" s="15">
        <f>IF(AND($A8286&gt;=Instellingen!$B$6,$A8286&lt;Instellingen!$B$7),1,0)</f>
        <v/>
      </c>
      <c r="E8286" s="15">
        <f>COUNTIF(tData[BezoekStart],"&lt;"&amp;($A8286+1/24))-COUNTIF(tData[BezoekEind],"&lt;="&amp;$A8286)</f>
        <v/>
      </c>
      <c r="F8286" s="15">
        <f>COUNTIF(tData[BezoekLangStart],"&lt;"&amp;($A8286+1/24))-COUNTIF(tData[BezoekLangEind],"&lt;="&amp;$A8286)</f>
        <v/>
      </c>
      <c r="G8286" s="15">
        <f>IF($D8286=1,$B8286*100+$C8286,-1)</f>
        <v/>
      </c>
      <c r="H8286" s="15">
        <f>IF($D8286=1,$B8286,-1)</f>
        <v/>
      </c>
      <c r="I8286" s="15">
        <f>IF($D8286=1,$C8286,-1)</f>
        <v/>
      </c>
    </row>
    <row r="8287">
      <c r="A8287" s="33" t="n">
        <v>45637.16666666666</v>
      </c>
      <c r="B8287" s="15">
        <f>WEEKDAY($A8287,2)</f>
        <v/>
      </c>
      <c r="C8287" s="15">
        <f>HOUR($A8287)</f>
        <v/>
      </c>
      <c r="D8287" s="15">
        <f>IF(AND($A8287&gt;=Instellingen!$B$6,$A8287&lt;Instellingen!$B$7),1,0)</f>
        <v/>
      </c>
      <c r="E8287" s="15">
        <f>COUNTIF(tData[BezoekStart],"&lt;"&amp;($A8287+1/24))-COUNTIF(tData[BezoekEind],"&lt;="&amp;$A8287)</f>
        <v/>
      </c>
      <c r="F8287" s="15">
        <f>COUNTIF(tData[BezoekLangStart],"&lt;"&amp;($A8287+1/24))-COUNTIF(tData[BezoekLangEind],"&lt;="&amp;$A8287)</f>
        <v/>
      </c>
      <c r="G8287" s="15">
        <f>IF($D8287=1,$B8287*100+$C8287,-1)</f>
        <v/>
      </c>
      <c r="H8287" s="15">
        <f>IF($D8287=1,$B8287,-1)</f>
        <v/>
      </c>
      <c r="I8287" s="15">
        <f>IF($D8287=1,$C8287,-1)</f>
        <v/>
      </c>
    </row>
    <row r="8288">
      <c r="A8288" s="33" t="n">
        <v>45637.20833333334</v>
      </c>
      <c r="B8288" s="15">
        <f>WEEKDAY($A8288,2)</f>
        <v/>
      </c>
      <c r="C8288" s="15">
        <f>HOUR($A8288)</f>
        <v/>
      </c>
      <c r="D8288" s="15">
        <f>IF(AND($A8288&gt;=Instellingen!$B$6,$A8288&lt;Instellingen!$B$7),1,0)</f>
        <v/>
      </c>
      <c r="E8288" s="15">
        <f>COUNTIF(tData[BezoekStart],"&lt;"&amp;($A8288+1/24))-COUNTIF(tData[BezoekEind],"&lt;="&amp;$A8288)</f>
        <v/>
      </c>
      <c r="F8288" s="15">
        <f>COUNTIF(tData[BezoekLangStart],"&lt;"&amp;($A8288+1/24))-COUNTIF(tData[BezoekLangEind],"&lt;="&amp;$A8288)</f>
        <v/>
      </c>
      <c r="G8288" s="15">
        <f>IF($D8288=1,$B8288*100+$C8288,-1)</f>
        <v/>
      </c>
      <c r="H8288" s="15">
        <f>IF($D8288=1,$B8288,-1)</f>
        <v/>
      </c>
      <c r="I8288" s="15">
        <f>IF($D8288=1,$C8288,-1)</f>
        <v/>
      </c>
    </row>
    <row r="8289">
      <c r="A8289" s="33" t="n">
        <v>45637.25</v>
      </c>
      <c r="B8289" s="15">
        <f>WEEKDAY($A8289,2)</f>
        <v/>
      </c>
      <c r="C8289" s="15">
        <f>HOUR($A8289)</f>
        <v/>
      </c>
      <c r="D8289" s="15">
        <f>IF(AND($A8289&gt;=Instellingen!$B$6,$A8289&lt;Instellingen!$B$7),1,0)</f>
        <v/>
      </c>
      <c r="E8289" s="15">
        <f>COUNTIF(tData[BezoekStart],"&lt;"&amp;($A8289+1/24))-COUNTIF(tData[BezoekEind],"&lt;="&amp;$A8289)</f>
        <v/>
      </c>
      <c r="F8289" s="15">
        <f>COUNTIF(tData[BezoekLangStart],"&lt;"&amp;($A8289+1/24))-COUNTIF(tData[BezoekLangEind],"&lt;="&amp;$A8289)</f>
        <v/>
      </c>
      <c r="G8289" s="15">
        <f>IF($D8289=1,$B8289*100+$C8289,-1)</f>
        <v/>
      </c>
      <c r="H8289" s="15">
        <f>IF($D8289=1,$B8289,-1)</f>
        <v/>
      </c>
      <c r="I8289" s="15">
        <f>IF($D8289=1,$C8289,-1)</f>
        <v/>
      </c>
    </row>
    <row r="8290">
      <c r="A8290" s="33" t="n">
        <v>45637.29166666666</v>
      </c>
      <c r="B8290" s="15">
        <f>WEEKDAY($A8290,2)</f>
        <v/>
      </c>
      <c r="C8290" s="15">
        <f>HOUR($A8290)</f>
        <v/>
      </c>
      <c r="D8290" s="15">
        <f>IF(AND($A8290&gt;=Instellingen!$B$6,$A8290&lt;Instellingen!$B$7),1,0)</f>
        <v/>
      </c>
      <c r="E8290" s="15">
        <f>COUNTIF(tData[BezoekStart],"&lt;"&amp;($A8290+1/24))-COUNTIF(tData[BezoekEind],"&lt;="&amp;$A8290)</f>
        <v/>
      </c>
      <c r="F8290" s="15">
        <f>COUNTIF(tData[BezoekLangStart],"&lt;"&amp;($A8290+1/24))-COUNTIF(tData[BezoekLangEind],"&lt;="&amp;$A8290)</f>
        <v/>
      </c>
      <c r="G8290" s="15">
        <f>IF($D8290=1,$B8290*100+$C8290,-1)</f>
        <v/>
      </c>
      <c r="H8290" s="15">
        <f>IF($D8290=1,$B8290,-1)</f>
        <v/>
      </c>
      <c r="I8290" s="15">
        <f>IF($D8290=1,$C8290,-1)</f>
        <v/>
      </c>
    </row>
    <row r="8291">
      <c r="A8291" s="33" t="n">
        <v>45637.33333333334</v>
      </c>
      <c r="B8291" s="15">
        <f>WEEKDAY($A8291,2)</f>
        <v/>
      </c>
      <c r="C8291" s="15">
        <f>HOUR($A8291)</f>
        <v/>
      </c>
      <c r="D8291" s="15">
        <f>IF(AND($A8291&gt;=Instellingen!$B$6,$A8291&lt;Instellingen!$B$7),1,0)</f>
        <v/>
      </c>
      <c r="E8291" s="15">
        <f>COUNTIF(tData[BezoekStart],"&lt;"&amp;($A8291+1/24))-COUNTIF(tData[BezoekEind],"&lt;="&amp;$A8291)</f>
        <v/>
      </c>
      <c r="F8291" s="15">
        <f>COUNTIF(tData[BezoekLangStart],"&lt;"&amp;($A8291+1/24))-COUNTIF(tData[BezoekLangEind],"&lt;="&amp;$A8291)</f>
        <v/>
      </c>
      <c r="G8291" s="15">
        <f>IF($D8291=1,$B8291*100+$C8291,-1)</f>
        <v/>
      </c>
      <c r="H8291" s="15">
        <f>IF($D8291=1,$B8291,-1)</f>
        <v/>
      </c>
      <c r="I8291" s="15">
        <f>IF($D8291=1,$C8291,-1)</f>
        <v/>
      </c>
    </row>
    <row r="8292">
      <c r="A8292" s="33" t="n">
        <v>45637.375</v>
      </c>
      <c r="B8292" s="15">
        <f>WEEKDAY($A8292,2)</f>
        <v/>
      </c>
      <c r="C8292" s="15">
        <f>HOUR($A8292)</f>
        <v/>
      </c>
      <c r="D8292" s="15">
        <f>IF(AND($A8292&gt;=Instellingen!$B$6,$A8292&lt;Instellingen!$B$7),1,0)</f>
        <v/>
      </c>
      <c r="E8292" s="15">
        <f>COUNTIF(tData[BezoekStart],"&lt;"&amp;($A8292+1/24))-COUNTIF(tData[BezoekEind],"&lt;="&amp;$A8292)</f>
        <v/>
      </c>
      <c r="F8292" s="15">
        <f>COUNTIF(tData[BezoekLangStart],"&lt;"&amp;($A8292+1/24))-COUNTIF(tData[BezoekLangEind],"&lt;="&amp;$A8292)</f>
        <v/>
      </c>
      <c r="G8292" s="15">
        <f>IF($D8292=1,$B8292*100+$C8292,-1)</f>
        <v/>
      </c>
      <c r="H8292" s="15">
        <f>IF($D8292=1,$B8292,-1)</f>
        <v/>
      </c>
      <c r="I8292" s="15">
        <f>IF($D8292=1,$C8292,-1)</f>
        <v/>
      </c>
    </row>
    <row r="8293">
      <c r="A8293" s="33" t="n">
        <v>45637.41666666666</v>
      </c>
      <c r="B8293" s="15">
        <f>WEEKDAY($A8293,2)</f>
        <v/>
      </c>
      <c r="C8293" s="15">
        <f>HOUR($A8293)</f>
        <v/>
      </c>
      <c r="D8293" s="15">
        <f>IF(AND($A8293&gt;=Instellingen!$B$6,$A8293&lt;Instellingen!$B$7),1,0)</f>
        <v/>
      </c>
      <c r="E8293" s="15">
        <f>COUNTIF(tData[BezoekStart],"&lt;"&amp;($A8293+1/24))-COUNTIF(tData[BezoekEind],"&lt;="&amp;$A8293)</f>
        <v/>
      </c>
      <c r="F8293" s="15">
        <f>COUNTIF(tData[BezoekLangStart],"&lt;"&amp;($A8293+1/24))-COUNTIF(tData[BezoekLangEind],"&lt;="&amp;$A8293)</f>
        <v/>
      </c>
      <c r="G8293" s="15">
        <f>IF($D8293=1,$B8293*100+$C8293,-1)</f>
        <v/>
      </c>
      <c r="H8293" s="15">
        <f>IF($D8293=1,$B8293,-1)</f>
        <v/>
      </c>
      <c r="I8293" s="15">
        <f>IF($D8293=1,$C8293,-1)</f>
        <v/>
      </c>
    </row>
    <row r="8294">
      <c r="A8294" s="33" t="n">
        <v>45637.45833333334</v>
      </c>
      <c r="B8294" s="15">
        <f>WEEKDAY($A8294,2)</f>
        <v/>
      </c>
      <c r="C8294" s="15">
        <f>HOUR($A8294)</f>
        <v/>
      </c>
      <c r="D8294" s="15">
        <f>IF(AND($A8294&gt;=Instellingen!$B$6,$A8294&lt;Instellingen!$B$7),1,0)</f>
        <v/>
      </c>
      <c r="E8294" s="15">
        <f>COUNTIF(tData[BezoekStart],"&lt;"&amp;($A8294+1/24))-COUNTIF(tData[BezoekEind],"&lt;="&amp;$A8294)</f>
        <v/>
      </c>
      <c r="F8294" s="15">
        <f>COUNTIF(tData[BezoekLangStart],"&lt;"&amp;($A8294+1/24))-COUNTIF(tData[BezoekLangEind],"&lt;="&amp;$A8294)</f>
        <v/>
      </c>
      <c r="G8294" s="15">
        <f>IF($D8294=1,$B8294*100+$C8294,-1)</f>
        <v/>
      </c>
      <c r="H8294" s="15">
        <f>IF($D8294=1,$B8294,-1)</f>
        <v/>
      </c>
      <c r="I8294" s="15">
        <f>IF($D8294=1,$C8294,-1)</f>
        <v/>
      </c>
    </row>
    <row r="8295">
      <c r="A8295" s="33" t="n">
        <v>45637.5</v>
      </c>
      <c r="B8295" s="15">
        <f>WEEKDAY($A8295,2)</f>
        <v/>
      </c>
      <c r="C8295" s="15">
        <f>HOUR($A8295)</f>
        <v/>
      </c>
      <c r="D8295" s="15">
        <f>IF(AND($A8295&gt;=Instellingen!$B$6,$A8295&lt;Instellingen!$B$7),1,0)</f>
        <v/>
      </c>
      <c r="E8295" s="15">
        <f>COUNTIF(tData[BezoekStart],"&lt;"&amp;($A8295+1/24))-COUNTIF(tData[BezoekEind],"&lt;="&amp;$A8295)</f>
        <v/>
      </c>
      <c r="F8295" s="15">
        <f>COUNTIF(tData[BezoekLangStart],"&lt;"&amp;($A8295+1/24))-COUNTIF(tData[BezoekLangEind],"&lt;="&amp;$A8295)</f>
        <v/>
      </c>
      <c r="G8295" s="15">
        <f>IF($D8295=1,$B8295*100+$C8295,-1)</f>
        <v/>
      </c>
      <c r="H8295" s="15">
        <f>IF($D8295=1,$B8295,-1)</f>
        <v/>
      </c>
      <c r="I8295" s="15">
        <f>IF($D8295=1,$C8295,-1)</f>
        <v/>
      </c>
    </row>
    <row r="8296">
      <c r="A8296" s="33" t="n">
        <v>45637.54166666666</v>
      </c>
      <c r="B8296" s="15">
        <f>WEEKDAY($A8296,2)</f>
        <v/>
      </c>
      <c r="C8296" s="15">
        <f>HOUR($A8296)</f>
        <v/>
      </c>
      <c r="D8296" s="15">
        <f>IF(AND($A8296&gt;=Instellingen!$B$6,$A8296&lt;Instellingen!$B$7),1,0)</f>
        <v/>
      </c>
      <c r="E8296" s="15">
        <f>COUNTIF(tData[BezoekStart],"&lt;"&amp;($A8296+1/24))-COUNTIF(tData[BezoekEind],"&lt;="&amp;$A8296)</f>
        <v/>
      </c>
      <c r="F8296" s="15">
        <f>COUNTIF(tData[BezoekLangStart],"&lt;"&amp;($A8296+1/24))-COUNTIF(tData[BezoekLangEind],"&lt;="&amp;$A8296)</f>
        <v/>
      </c>
      <c r="G8296" s="15">
        <f>IF($D8296=1,$B8296*100+$C8296,-1)</f>
        <v/>
      </c>
      <c r="H8296" s="15">
        <f>IF($D8296=1,$B8296,-1)</f>
        <v/>
      </c>
      <c r="I8296" s="15">
        <f>IF($D8296=1,$C8296,-1)</f>
        <v/>
      </c>
    </row>
    <row r="8297">
      <c r="A8297" s="33" t="n">
        <v>45637.58333333334</v>
      </c>
      <c r="B8297" s="15">
        <f>WEEKDAY($A8297,2)</f>
        <v/>
      </c>
      <c r="C8297" s="15">
        <f>HOUR($A8297)</f>
        <v/>
      </c>
      <c r="D8297" s="15">
        <f>IF(AND($A8297&gt;=Instellingen!$B$6,$A8297&lt;Instellingen!$B$7),1,0)</f>
        <v/>
      </c>
      <c r="E8297" s="15">
        <f>COUNTIF(tData[BezoekStart],"&lt;"&amp;($A8297+1/24))-COUNTIF(tData[BezoekEind],"&lt;="&amp;$A8297)</f>
        <v/>
      </c>
      <c r="F8297" s="15">
        <f>COUNTIF(tData[BezoekLangStart],"&lt;"&amp;($A8297+1/24))-COUNTIF(tData[BezoekLangEind],"&lt;="&amp;$A8297)</f>
        <v/>
      </c>
      <c r="G8297" s="15">
        <f>IF($D8297=1,$B8297*100+$C8297,-1)</f>
        <v/>
      </c>
      <c r="H8297" s="15">
        <f>IF($D8297=1,$B8297,-1)</f>
        <v/>
      </c>
      <c r="I8297" s="15">
        <f>IF($D8297=1,$C8297,-1)</f>
        <v/>
      </c>
    </row>
    <row r="8298">
      <c r="A8298" s="33" t="n">
        <v>45637.625</v>
      </c>
      <c r="B8298" s="15">
        <f>WEEKDAY($A8298,2)</f>
        <v/>
      </c>
      <c r="C8298" s="15">
        <f>HOUR($A8298)</f>
        <v/>
      </c>
      <c r="D8298" s="15">
        <f>IF(AND($A8298&gt;=Instellingen!$B$6,$A8298&lt;Instellingen!$B$7),1,0)</f>
        <v/>
      </c>
      <c r="E8298" s="15">
        <f>COUNTIF(tData[BezoekStart],"&lt;"&amp;($A8298+1/24))-COUNTIF(tData[BezoekEind],"&lt;="&amp;$A8298)</f>
        <v/>
      </c>
      <c r="F8298" s="15">
        <f>COUNTIF(tData[BezoekLangStart],"&lt;"&amp;($A8298+1/24))-COUNTIF(tData[BezoekLangEind],"&lt;="&amp;$A8298)</f>
        <v/>
      </c>
      <c r="G8298" s="15">
        <f>IF($D8298=1,$B8298*100+$C8298,-1)</f>
        <v/>
      </c>
      <c r="H8298" s="15">
        <f>IF($D8298=1,$B8298,-1)</f>
        <v/>
      </c>
      <c r="I8298" s="15">
        <f>IF($D8298=1,$C8298,-1)</f>
        <v/>
      </c>
    </row>
    <row r="8299">
      <c r="A8299" s="33" t="n">
        <v>45637.66666666666</v>
      </c>
      <c r="B8299" s="15">
        <f>WEEKDAY($A8299,2)</f>
        <v/>
      </c>
      <c r="C8299" s="15">
        <f>HOUR($A8299)</f>
        <v/>
      </c>
      <c r="D8299" s="15">
        <f>IF(AND($A8299&gt;=Instellingen!$B$6,$A8299&lt;Instellingen!$B$7),1,0)</f>
        <v/>
      </c>
      <c r="E8299" s="15">
        <f>COUNTIF(tData[BezoekStart],"&lt;"&amp;($A8299+1/24))-COUNTIF(tData[BezoekEind],"&lt;="&amp;$A8299)</f>
        <v/>
      </c>
      <c r="F8299" s="15">
        <f>COUNTIF(tData[BezoekLangStart],"&lt;"&amp;($A8299+1/24))-COUNTIF(tData[BezoekLangEind],"&lt;="&amp;$A8299)</f>
        <v/>
      </c>
      <c r="G8299" s="15">
        <f>IF($D8299=1,$B8299*100+$C8299,-1)</f>
        <v/>
      </c>
      <c r="H8299" s="15">
        <f>IF($D8299=1,$B8299,-1)</f>
        <v/>
      </c>
      <c r="I8299" s="15">
        <f>IF($D8299=1,$C8299,-1)</f>
        <v/>
      </c>
    </row>
    <row r="8300">
      <c r="A8300" s="33" t="n">
        <v>45637.70833333334</v>
      </c>
      <c r="B8300" s="15">
        <f>WEEKDAY($A8300,2)</f>
        <v/>
      </c>
      <c r="C8300" s="15">
        <f>HOUR($A8300)</f>
        <v/>
      </c>
      <c r="D8300" s="15">
        <f>IF(AND($A8300&gt;=Instellingen!$B$6,$A8300&lt;Instellingen!$B$7),1,0)</f>
        <v/>
      </c>
      <c r="E8300" s="15">
        <f>COUNTIF(tData[BezoekStart],"&lt;"&amp;($A8300+1/24))-COUNTIF(tData[BezoekEind],"&lt;="&amp;$A8300)</f>
        <v/>
      </c>
      <c r="F8300" s="15">
        <f>COUNTIF(tData[BezoekLangStart],"&lt;"&amp;($A8300+1/24))-COUNTIF(tData[BezoekLangEind],"&lt;="&amp;$A8300)</f>
        <v/>
      </c>
      <c r="G8300" s="15">
        <f>IF($D8300=1,$B8300*100+$C8300,-1)</f>
        <v/>
      </c>
      <c r="H8300" s="15">
        <f>IF($D8300=1,$B8300,-1)</f>
        <v/>
      </c>
      <c r="I8300" s="15">
        <f>IF($D8300=1,$C8300,-1)</f>
        <v/>
      </c>
    </row>
    <row r="8301">
      <c r="A8301" s="33" t="n">
        <v>45637.75</v>
      </c>
      <c r="B8301" s="15">
        <f>WEEKDAY($A8301,2)</f>
        <v/>
      </c>
      <c r="C8301" s="15">
        <f>HOUR($A8301)</f>
        <v/>
      </c>
      <c r="D8301" s="15">
        <f>IF(AND($A8301&gt;=Instellingen!$B$6,$A8301&lt;Instellingen!$B$7),1,0)</f>
        <v/>
      </c>
      <c r="E8301" s="15">
        <f>COUNTIF(tData[BezoekStart],"&lt;"&amp;($A8301+1/24))-COUNTIF(tData[BezoekEind],"&lt;="&amp;$A8301)</f>
        <v/>
      </c>
      <c r="F8301" s="15">
        <f>COUNTIF(tData[BezoekLangStart],"&lt;"&amp;($A8301+1/24))-COUNTIF(tData[BezoekLangEind],"&lt;="&amp;$A8301)</f>
        <v/>
      </c>
      <c r="G8301" s="15">
        <f>IF($D8301=1,$B8301*100+$C8301,-1)</f>
        <v/>
      </c>
      <c r="H8301" s="15">
        <f>IF($D8301=1,$B8301,-1)</f>
        <v/>
      </c>
      <c r="I8301" s="15">
        <f>IF($D8301=1,$C8301,-1)</f>
        <v/>
      </c>
    </row>
    <row r="8302">
      <c r="A8302" s="33" t="n">
        <v>45637.79166666666</v>
      </c>
      <c r="B8302" s="15">
        <f>WEEKDAY($A8302,2)</f>
        <v/>
      </c>
      <c r="C8302" s="15">
        <f>HOUR($A8302)</f>
        <v/>
      </c>
      <c r="D8302" s="15">
        <f>IF(AND($A8302&gt;=Instellingen!$B$6,$A8302&lt;Instellingen!$B$7),1,0)</f>
        <v/>
      </c>
      <c r="E8302" s="15">
        <f>COUNTIF(tData[BezoekStart],"&lt;"&amp;($A8302+1/24))-COUNTIF(tData[BezoekEind],"&lt;="&amp;$A8302)</f>
        <v/>
      </c>
      <c r="F8302" s="15">
        <f>COUNTIF(tData[BezoekLangStart],"&lt;"&amp;($A8302+1/24))-COUNTIF(tData[BezoekLangEind],"&lt;="&amp;$A8302)</f>
        <v/>
      </c>
      <c r="G8302" s="15">
        <f>IF($D8302=1,$B8302*100+$C8302,-1)</f>
        <v/>
      </c>
      <c r="H8302" s="15">
        <f>IF($D8302=1,$B8302,-1)</f>
        <v/>
      </c>
      <c r="I8302" s="15">
        <f>IF($D8302=1,$C8302,-1)</f>
        <v/>
      </c>
    </row>
    <row r="8303">
      <c r="A8303" s="33" t="n">
        <v>45637.83333333334</v>
      </c>
      <c r="B8303" s="15">
        <f>WEEKDAY($A8303,2)</f>
        <v/>
      </c>
      <c r="C8303" s="15">
        <f>HOUR($A8303)</f>
        <v/>
      </c>
      <c r="D8303" s="15">
        <f>IF(AND($A8303&gt;=Instellingen!$B$6,$A8303&lt;Instellingen!$B$7),1,0)</f>
        <v/>
      </c>
      <c r="E8303" s="15">
        <f>COUNTIF(tData[BezoekStart],"&lt;"&amp;($A8303+1/24))-COUNTIF(tData[BezoekEind],"&lt;="&amp;$A8303)</f>
        <v/>
      </c>
      <c r="F8303" s="15">
        <f>COUNTIF(tData[BezoekLangStart],"&lt;"&amp;($A8303+1/24))-COUNTIF(tData[BezoekLangEind],"&lt;="&amp;$A8303)</f>
        <v/>
      </c>
      <c r="G8303" s="15">
        <f>IF($D8303=1,$B8303*100+$C8303,-1)</f>
        <v/>
      </c>
      <c r="H8303" s="15">
        <f>IF($D8303=1,$B8303,-1)</f>
        <v/>
      </c>
      <c r="I8303" s="15">
        <f>IF($D8303=1,$C8303,-1)</f>
        <v/>
      </c>
    </row>
    <row r="8304">
      <c r="A8304" s="33" t="n">
        <v>45637.875</v>
      </c>
      <c r="B8304" s="15">
        <f>WEEKDAY($A8304,2)</f>
        <v/>
      </c>
      <c r="C8304" s="15">
        <f>HOUR($A8304)</f>
        <v/>
      </c>
      <c r="D8304" s="15">
        <f>IF(AND($A8304&gt;=Instellingen!$B$6,$A8304&lt;Instellingen!$B$7),1,0)</f>
        <v/>
      </c>
      <c r="E8304" s="15">
        <f>COUNTIF(tData[BezoekStart],"&lt;"&amp;($A8304+1/24))-COUNTIF(tData[BezoekEind],"&lt;="&amp;$A8304)</f>
        <v/>
      </c>
      <c r="F8304" s="15">
        <f>COUNTIF(tData[BezoekLangStart],"&lt;"&amp;($A8304+1/24))-COUNTIF(tData[BezoekLangEind],"&lt;="&amp;$A8304)</f>
        <v/>
      </c>
      <c r="G8304" s="15">
        <f>IF($D8304=1,$B8304*100+$C8304,-1)</f>
        <v/>
      </c>
      <c r="H8304" s="15">
        <f>IF($D8304=1,$B8304,-1)</f>
        <v/>
      </c>
      <c r="I8304" s="15">
        <f>IF($D8304=1,$C8304,-1)</f>
        <v/>
      </c>
    </row>
    <row r="8305">
      <c r="A8305" s="33" t="n">
        <v>45637.91666666666</v>
      </c>
      <c r="B8305" s="15">
        <f>WEEKDAY($A8305,2)</f>
        <v/>
      </c>
      <c r="C8305" s="15">
        <f>HOUR($A8305)</f>
        <v/>
      </c>
      <c r="D8305" s="15">
        <f>IF(AND($A8305&gt;=Instellingen!$B$6,$A8305&lt;Instellingen!$B$7),1,0)</f>
        <v/>
      </c>
      <c r="E8305" s="15">
        <f>COUNTIF(tData[BezoekStart],"&lt;"&amp;($A8305+1/24))-COUNTIF(tData[BezoekEind],"&lt;="&amp;$A8305)</f>
        <v/>
      </c>
      <c r="F8305" s="15">
        <f>COUNTIF(tData[BezoekLangStart],"&lt;"&amp;($A8305+1/24))-COUNTIF(tData[BezoekLangEind],"&lt;="&amp;$A8305)</f>
        <v/>
      </c>
      <c r="G8305" s="15">
        <f>IF($D8305=1,$B8305*100+$C8305,-1)</f>
        <v/>
      </c>
      <c r="H8305" s="15">
        <f>IF($D8305=1,$B8305,-1)</f>
        <v/>
      </c>
      <c r="I8305" s="15">
        <f>IF($D8305=1,$C8305,-1)</f>
        <v/>
      </c>
    </row>
    <row r="8306">
      <c r="A8306" s="33" t="n">
        <v>45637.95833333334</v>
      </c>
      <c r="B8306" s="15">
        <f>WEEKDAY($A8306,2)</f>
        <v/>
      </c>
      <c r="C8306" s="15">
        <f>HOUR($A8306)</f>
        <v/>
      </c>
      <c r="D8306" s="15">
        <f>IF(AND($A8306&gt;=Instellingen!$B$6,$A8306&lt;Instellingen!$B$7),1,0)</f>
        <v/>
      </c>
      <c r="E8306" s="15">
        <f>COUNTIF(tData[BezoekStart],"&lt;"&amp;($A8306+1/24))-COUNTIF(tData[BezoekEind],"&lt;="&amp;$A8306)</f>
        <v/>
      </c>
      <c r="F8306" s="15">
        <f>COUNTIF(tData[BezoekLangStart],"&lt;"&amp;($A8306+1/24))-COUNTIF(tData[BezoekLangEind],"&lt;="&amp;$A8306)</f>
        <v/>
      </c>
      <c r="G8306" s="15">
        <f>IF($D8306=1,$B8306*100+$C8306,-1)</f>
        <v/>
      </c>
      <c r="H8306" s="15">
        <f>IF($D8306=1,$B8306,-1)</f>
        <v/>
      </c>
      <c r="I8306" s="15">
        <f>IF($D8306=1,$C8306,-1)</f>
        <v/>
      </c>
    </row>
    <row r="8307">
      <c r="A8307" s="33" t="n">
        <v>45638</v>
      </c>
      <c r="B8307" s="15">
        <f>WEEKDAY($A8307,2)</f>
        <v/>
      </c>
      <c r="C8307" s="15">
        <f>HOUR($A8307)</f>
        <v/>
      </c>
      <c r="D8307" s="15">
        <f>IF(AND($A8307&gt;=Instellingen!$B$6,$A8307&lt;Instellingen!$B$7),1,0)</f>
        <v/>
      </c>
      <c r="E8307" s="15">
        <f>COUNTIF(tData[BezoekStart],"&lt;"&amp;($A8307+1/24))-COUNTIF(tData[BezoekEind],"&lt;="&amp;$A8307)</f>
        <v/>
      </c>
      <c r="F8307" s="15">
        <f>COUNTIF(tData[BezoekLangStart],"&lt;"&amp;($A8307+1/24))-COUNTIF(tData[BezoekLangEind],"&lt;="&amp;$A8307)</f>
        <v/>
      </c>
      <c r="G8307" s="15">
        <f>IF($D8307=1,$B8307*100+$C8307,-1)</f>
        <v/>
      </c>
      <c r="H8307" s="15">
        <f>IF($D8307=1,$B8307,-1)</f>
        <v/>
      </c>
      <c r="I8307" s="15">
        <f>IF($D8307=1,$C8307,-1)</f>
        <v/>
      </c>
    </row>
    <row r="8308">
      <c r="A8308" s="33" t="n">
        <v>45638.04166666666</v>
      </c>
      <c r="B8308" s="15">
        <f>WEEKDAY($A8308,2)</f>
        <v/>
      </c>
      <c r="C8308" s="15">
        <f>HOUR($A8308)</f>
        <v/>
      </c>
      <c r="D8308" s="15">
        <f>IF(AND($A8308&gt;=Instellingen!$B$6,$A8308&lt;Instellingen!$B$7),1,0)</f>
        <v/>
      </c>
      <c r="E8308" s="15">
        <f>COUNTIF(tData[BezoekStart],"&lt;"&amp;($A8308+1/24))-COUNTIF(tData[BezoekEind],"&lt;="&amp;$A8308)</f>
        <v/>
      </c>
      <c r="F8308" s="15">
        <f>COUNTIF(tData[BezoekLangStart],"&lt;"&amp;($A8308+1/24))-COUNTIF(tData[BezoekLangEind],"&lt;="&amp;$A8308)</f>
        <v/>
      </c>
      <c r="G8308" s="15">
        <f>IF($D8308=1,$B8308*100+$C8308,-1)</f>
        <v/>
      </c>
      <c r="H8308" s="15">
        <f>IF($D8308=1,$B8308,-1)</f>
        <v/>
      </c>
      <c r="I8308" s="15">
        <f>IF($D8308=1,$C8308,-1)</f>
        <v/>
      </c>
    </row>
    <row r="8309">
      <c r="A8309" s="33" t="n">
        <v>45638.08333333334</v>
      </c>
      <c r="B8309" s="15">
        <f>WEEKDAY($A8309,2)</f>
        <v/>
      </c>
      <c r="C8309" s="15">
        <f>HOUR($A8309)</f>
        <v/>
      </c>
      <c r="D8309" s="15">
        <f>IF(AND($A8309&gt;=Instellingen!$B$6,$A8309&lt;Instellingen!$B$7),1,0)</f>
        <v/>
      </c>
      <c r="E8309" s="15">
        <f>COUNTIF(tData[BezoekStart],"&lt;"&amp;($A8309+1/24))-COUNTIF(tData[BezoekEind],"&lt;="&amp;$A8309)</f>
        <v/>
      </c>
      <c r="F8309" s="15">
        <f>COUNTIF(tData[BezoekLangStart],"&lt;"&amp;($A8309+1/24))-COUNTIF(tData[BezoekLangEind],"&lt;="&amp;$A8309)</f>
        <v/>
      </c>
      <c r="G8309" s="15">
        <f>IF($D8309=1,$B8309*100+$C8309,-1)</f>
        <v/>
      </c>
      <c r="H8309" s="15">
        <f>IF($D8309=1,$B8309,-1)</f>
        <v/>
      </c>
      <c r="I8309" s="15">
        <f>IF($D8309=1,$C8309,-1)</f>
        <v/>
      </c>
    </row>
    <row r="8310">
      <c r="A8310" s="33" t="n">
        <v>45638.125</v>
      </c>
      <c r="B8310" s="15">
        <f>WEEKDAY($A8310,2)</f>
        <v/>
      </c>
      <c r="C8310" s="15">
        <f>HOUR($A8310)</f>
        <v/>
      </c>
      <c r="D8310" s="15">
        <f>IF(AND($A8310&gt;=Instellingen!$B$6,$A8310&lt;Instellingen!$B$7),1,0)</f>
        <v/>
      </c>
      <c r="E8310" s="15">
        <f>COUNTIF(tData[BezoekStart],"&lt;"&amp;($A8310+1/24))-COUNTIF(tData[BezoekEind],"&lt;="&amp;$A8310)</f>
        <v/>
      </c>
      <c r="F8310" s="15">
        <f>COUNTIF(tData[BezoekLangStart],"&lt;"&amp;($A8310+1/24))-COUNTIF(tData[BezoekLangEind],"&lt;="&amp;$A8310)</f>
        <v/>
      </c>
      <c r="G8310" s="15">
        <f>IF($D8310=1,$B8310*100+$C8310,-1)</f>
        <v/>
      </c>
      <c r="H8310" s="15">
        <f>IF($D8310=1,$B8310,-1)</f>
        <v/>
      </c>
      <c r="I8310" s="15">
        <f>IF($D8310=1,$C8310,-1)</f>
        <v/>
      </c>
    </row>
    <row r="8311">
      <c r="A8311" s="33" t="n">
        <v>45638.16666666666</v>
      </c>
      <c r="B8311" s="15">
        <f>WEEKDAY($A8311,2)</f>
        <v/>
      </c>
      <c r="C8311" s="15">
        <f>HOUR($A8311)</f>
        <v/>
      </c>
      <c r="D8311" s="15">
        <f>IF(AND($A8311&gt;=Instellingen!$B$6,$A8311&lt;Instellingen!$B$7),1,0)</f>
        <v/>
      </c>
      <c r="E8311" s="15">
        <f>COUNTIF(tData[BezoekStart],"&lt;"&amp;($A8311+1/24))-COUNTIF(tData[BezoekEind],"&lt;="&amp;$A8311)</f>
        <v/>
      </c>
      <c r="F8311" s="15">
        <f>COUNTIF(tData[BezoekLangStart],"&lt;"&amp;($A8311+1/24))-COUNTIF(tData[BezoekLangEind],"&lt;="&amp;$A8311)</f>
        <v/>
      </c>
      <c r="G8311" s="15">
        <f>IF($D8311=1,$B8311*100+$C8311,-1)</f>
        <v/>
      </c>
      <c r="H8311" s="15">
        <f>IF($D8311=1,$B8311,-1)</f>
        <v/>
      </c>
      <c r="I8311" s="15">
        <f>IF($D8311=1,$C8311,-1)</f>
        <v/>
      </c>
    </row>
    <row r="8312">
      <c r="A8312" s="33" t="n">
        <v>45638.20833333334</v>
      </c>
      <c r="B8312" s="15">
        <f>WEEKDAY($A8312,2)</f>
        <v/>
      </c>
      <c r="C8312" s="15">
        <f>HOUR($A8312)</f>
        <v/>
      </c>
      <c r="D8312" s="15">
        <f>IF(AND($A8312&gt;=Instellingen!$B$6,$A8312&lt;Instellingen!$B$7),1,0)</f>
        <v/>
      </c>
      <c r="E8312" s="15">
        <f>COUNTIF(tData[BezoekStart],"&lt;"&amp;($A8312+1/24))-COUNTIF(tData[BezoekEind],"&lt;="&amp;$A8312)</f>
        <v/>
      </c>
      <c r="F8312" s="15">
        <f>COUNTIF(tData[BezoekLangStart],"&lt;"&amp;($A8312+1/24))-COUNTIF(tData[BezoekLangEind],"&lt;="&amp;$A8312)</f>
        <v/>
      </c>
      <c r="G8312" s="15">
        <f>IF($D8312=1,$B8312*100+$C8312,-1)</f>
        <v/>
      </c>
      <c r="H8312" s="15">
        <f>IF($D8312=1,$B8312,-1)</f>
        <v/>
      </c>
      <c r="I8312" s="15">
        <f>IF($D8312=1,$C8312,-1)</f>
        <v/>
      </c>
    </row>
    <row r="8313">
      <c r="A8313" s="33" t="n">
        <v>45638.25</v>
      </c>
      <c r="B8313" s="15">
        <f>WEEKDAY($A8313,2)</f>
        <v/>
      </c>
      <c r="C8313" s="15">
        <f>HOUR($A8313)</f>
        <v/>
      </c>
      <c r="D8313" s="15">
        <f>IF(AND($A8313&gt;=Instellingen!$B$6,$A8313&lt;Instellingen!$B$7),1,0)</f>
        <v/>
      </c>
      <c r="E8313" s="15">
        <f>COUNTIF(tData[BezoekStart],"&lt;"&amp;($A8313+1/24))-COUNTIF(tData[BezoekEind],"&lt;="&amp;$A8313)</f>
        <v/>
      </c>
      <c r="F8313" s="15">
        <f>COUNTIF(tData[BezoekLangStart],"&lt;"&amp;($A8313+1/24))-COUNTIF(tData[BezoekLangEind],"&lt;="&amp;$A8313)</f>
        <v/>
      </c>
      <c r="G8313" s="15">
        <f>IF($D8313=1,$B8313*100+$C8313,-1)</f>
        <v/>
      </c>
      <c r="H8313" s="15">
        <f>IF($D8313=1,$B8313,-1)</f>
        <v/>
      </c>
      <c r="I8313" s="15">
        <f>IF($D8313=1,$C8313,-1)</f>
        <v/>
      </c>
    </row>
    <row r="8314">
      <c r="A8314" s="33" t="n">
        <v>45638.29166666666</v>
      </c>
      <c r="B8314" s="15">
        <f>WEEKDAY($A8314,2)</f>
        <v/>
      </c>
      <c r="C8314" s="15">
        <f>HOUR($A8314)</f>
        <v/>
      </c>
      <c r="D8314" s="15">
        <f>IF(AND($A8314&gt;=Instellingen!$B$6,$A8314&lt;Instellingen!$B$7),1,0)</f>
        <v/>
      </c>
      <c r="E8314" s="15">
        <f>COUNTIF(tData[BezoekStart],"&lt;"&amp;($A8314+1/24))-COUNTIF(tData[BezoekEind],"&lt;="&amp;$A8314)</f>
        <v/>
      </c>
      <c r="F8314" s="15">
        <f>COUNTIF(tData[BezoekLangStart],"&lt;"&amp;($A8314+1/24))-COUNTIF(tData[BezoekLangEind],"&lt;="&amp;$A8314)</f>
        <v/>
      </c>
      <c r="G8314" s="15">
        <f>IF($D8314=1,$B8314*100+$C8314,-1)</f>
        <v/>
      </c>
      <c r="H8314" s="15">
        <f>IF($D8314=1,$B8314,-1)</f>
        <v/>
      </c>
      <c r="I8314" s="15">
        <f>IF($D8314=1,$C8314,-1)</f>
        <v/>
      </c>
    </row>
    <row r="8315">
      <c r="A8315" s="33" t="n">
        <v>45638.33333333334</v>
      </c>
      <c r="B8315" s="15">
        <f>WEEKDAY($A8315,2)</f>
        <v/>
      </c>
      <c r="C8315" s="15">
        <f>HOUR($A8315)</f>
        <v/>
      </c>
      <c r="D8315" s="15">
        <f>IF(AND($A8315&gt;=Instellingen!$B$6,$A8315&lt;Instellingen!$B$7),1,0)</f>
        <v/>
      </c>
      <c r="E8315" s="15">
        <f>COUNTIF(tData[BezoekStart],"&lt;"&amp;($A8315+1/24))-COUNTIF(tData[BezoekEind],"&lt;="&amp;$A8315)</f>
        <v/>
      </c>
      <c r="F8315" s="15">
        <f>COUNTIF(tData[BezoekLangStart],"&lt;"&amp;($A8315+1/24))-COUNTIF(tData[BezoekLangEind],"&lt;="&amp;$A8315)</f>
        <v/>
      </c>
      <c r="G8315" s="15">
        <f>IF($D8315=1,$B8315*100+$C8315,-1)</f>
        <v/>
      </c>
      <c r="H8315" s="15">
        <f>IF($D8315=1,$B8315,-1)</f>
        <v/>
      </c>
      <c r="I8315" s="15">
        <f>IF($D8315=1,$C8315,-1)</f>
        <v/>
      </c>
    </row>
    <row r="8316">
      <c r="A8316" s="33" t="n">
        <v>45638.375</v>
      </c>
      <c r="B8316" s="15">
        <f>WEEKDAY($A8316,2)</f>
        <v/>
      </c>
      <c r="C8316" s="15">
        <f>HOUR($A8316)</f>
        <v/>
      </c>
      <c r="D8316" s="15">
        <f>IF(AND($A8316&gt;=Instellingen!$B$6,$A8316&lt;Instellingen!$B$7),1,0)</f>
        <v/>
      </c>
      <c r="E8316" s="15">
        <f>COUNTIF(tData[BezoekStart],"&lt;"&amp;($A8316+1/24))-COUNTIF(tData[BezoekEind],"&lt;="&amp;$A8316)</f>
        <v/>
      </c>
      <c r="F8316" s="15">
        <f>COUNTIF(tData[BezoekLangStart],"&lt;"&amp;($A8316+1/24))-COUNTIF(tData[BezoekLangEind],"&lt;="&amp;$A8316)</f>
        <v/>
      </c>
      <c r="G8316" s="15">
        <f>IF($D8316=1,$B8316*100+$C8316,-1)</f>
        <v/>
      </c>
      <c r="H8316" s="15">
        <f>IF($D8316=1,$B8316,-1)</f>
        <v/>
      </c>
      <c r="I8316" s="15">
        <f>IF($D8316=1,$C8316,-1)</f>
        <v/>
      </c>
    </row>
    <row r="8317">
      <c r="A8317" s="33" t="n">
        <v>45638.41666666666</v>
      </c>
      <c r="B8317" s="15">
        <f>WEEKDAY($A8317,2)</f>
        <v/>
      </c>
      <c r="C8317" s="15">
        <f>HOUR($A8317)</f>
        <v/>
      </c>
      <c r="D8317" s="15">
        <f>IF(AND($A8317&gt;=Instellingen!$B$6,$A8317&lt;Instellingen!$B$7),1,0)</f>
        <v/>
      </c>
      <c r="E8317" s="15">
        <f>COUNTIF(tData[BezoekStart],"&lt;"&amp;($A8317+1/24))-COUNTIF(tData[BezoekEind],"&lt;="&amp;$A8317)</f>
        <v/>
      </c>
      <c r="F8317" s="15">
        <f>COUNTIF(tData[BezoekLangStart],"&lt;"&amp;($A8317+1/24))-COUNTIF(tData[BezoekLangEind],"&lt;="&amp;$A8317)</f>
        <v/>
      </c>
      <c r="G8317" s="15">
        <f>IF($D8317=1,$B8317*100+$C8317,-1)</f>
        <v/>
      </c>
      <c r="H8317" s="15">
        <f>IF($D8317=1,$B8317,-1)</f>
        <v/>
      </c>
      <c r="I8317" s="15">
        <f>IF($D8317=1,$C8317,-1)</f>
        <v/>
      </c>
    </row>
    <row r="8318">
      <c r="A8318" s="33" t="n">
        <v>45638.45833333334</v>
      </c>
      <c r="B8318" s="15">
        <f>WEEKDAY($A8318,2)</f>
        <v/>
      </c>
      <c r="C8318" s="15">
        <f>HOUR($A8318)</f>
        <v/>
      </c>
      <c r="D8318" s="15">
        <f>IF(AND($A8318&gt;=Instellingen!$B$6,$A8318&lt;Instellingen!$B$7),1,0)</f>
        <v/>
      </c>
      <c r="E8318" s="15">
        <f>COUNTIF(tData[BezoekStart],"&lt;"&amp;($A8318+1/24))-COUNTIF(tData[BezoekEind],"&lt;="&amp;$A8318)</f>
        <v/>
      </c>
      <c r="F8318" s="15">
        <f>COUNTIF(tData[BezoekLangStart],"&lt;"&amp;($A8318+1/24))-COUNTIF(tData[BezoekLangEind],"&lt;="&amp;$A8318)</f>
        <v/>
      </c>
      <c r="G8318" s="15">
        <f>IF($D8318=1,$B8318*100+$C8318,-1)</f>
        <v/>
      </c>
      <c r="H8318" s="15">
        <f>IF($D8318=1,$B8318,-1)</f>
        <v/>
      </c>
      <c r="I8318" s="15">
        <f>IF($D8318=1,$C8318,-1)</f>
        <v/>
      </c>
    </row>
    <row r="8319">
      <c r="A8319" s="33" t="n">
        <v>45638.5</v>
      </c>
      <c r="B8319" s="15">
        <f>WEEKDAY($A8319,2)</f>
        <v/>
      </c>
      <c r="C8319" s="15">
        <f>HOUR($A8319)</f>
        <v/>
      </c>
      <c r="D8319" s="15">
        <f>IF(AND($A8319&gt;=Instellingen!$B$6,$A8319&lt;Instellingen!$B$7),1,0)</f>
        <v/>
      </c>
      <c r="E8319" s="15">
        <f>COUNTIF(tData[BezoekStart],"&lt;"&amp;($A8319+1/24))-COUNTIF(tData[BezoekEind],"&lt;="&amp;$A8319)</f>
        <v/>
      </c>
      <c r="F8319" s="15">
        <f>COUNTIF(tData[BezoekLangStart],"&lt;"&amp;($A8319+1/24))-COUNTIF(tData[BezoekLangEind],"&lt;="&amp;$A8319)</f>
        <v/>
      </c>
      <c r="G8319" s="15">
        <f>IF($D8319=1,$B8319*100+$C8319,-1)</f>
        <v/>
      </c>
      <c r="H8319" s="15">
        <f>IF($D8319=1,$B8319,-1)</f>
        <v/>
      </c>
      <c r="I8319" s="15">
        <f>IF($D8319=1,$C8319,-1)</f>
        <v/>
      </c>
    </row>
    <row r="8320">
      <c r="A8320" s="33" t="n">
        <v>45638.54166666666</v>
      </c>
      <c r="B8320" s="15">
        <f>WEEKDAY($A8320,2)</f>
        <v/>
      </c>
      <c r="C8320" s="15">
        <f>HOUR($A8320)</f>
        <v/>
      </c>
      <c r="D8320" s="15">
        <f>IF(AND($A8320&gt;=Instellingen!$B$6,$A8320&lt;Instellingen!$B$7),1,0)</f>
        <v/>
      </c>
      <c r="E8320" s="15">
        <f>COUNTIF(tData[BezoekStart],"&lt;"&amp;($A8320+1/24))-COUNTIF(tData[BezoekEind],"&lt;="&amp;$A8320)</f>
        <v/>
      </c>
      <c r="F8320" s="15">
        <f>COUNTIF(tData[BezoekLangStart],"&lt;"&amp;($A8320+1/24))-COUNTIF(tData[BezoekLangEind],"&lt;="&amp;$A8320)</f>
        <v/>
      </c>
      <c r="G8320" s="15">
        <f>IF($D8320=1,$B8320*100+$C8320,-1)</f>
        <v/>
      </c>
      <c r="H8320" s="15">
        <f>IF($D8320=1,$B8320,-1)</f>
        <v/>
      </c>
      <c r="I8320" s="15">
        <f>IF($D8320=1,$C8320,-1)</f>
        <v/>
      </c>
    </row>
    <row r="8321">
      <c r="A8321" s="33" t="n">
        <v>45638.58333333334</v>
      </c>
      <c r="B8321" s="15">
        <f>WEEKDAY($A8321,2)</f>
        <v/>
      </c>
      <c r="C8321" s="15">
        <f>HOUR($A8321)</f>
        <v/>
      </c>
      <c r="D8321" s="15">
        <f>IF(AND($A8321&gt;=Instellingen!$B$6,$A8321&lt;Instellingen!$B$7),1,0)</f>
        <v/>
      </c>
      <c r="E8321" s="15">
        <f>COUNTIF(tData[BezoekStart],"&lt;"&amp;($A8321+1/24))-COUNTIF(tData[BezoekEind],"&lt;="&amp;$A8321)</f>
        <v/>
      </c>
      <c r="F8321" s="15">
        <f>COUNTIF(tData[BezoekLangStart],"&lt;"&amp;($A8321+1/24))-COUNTIF(tData[BezoekLangEind],"&lt;="&amp;$A8321)</f>
        <v/>
      </c>
      <c r="G8321" s="15">
        <f>IF($D8321=1,$B8321*100+$C8321,-1)</f>
        <v/>
      </c>
      <c r="H8321" s="15">
        <f>IF($D8321=1,$B8321,-1)</f>
        <v/>
      </c>
      <c r="I8321" s="15">
        <f>IF($D8321=1,$C8321,-1)</f>
        <v/>
      </c>
    </row>
    <row r="8322">
      <c r="A8322" s="33" t="n">
        <v>45638.625</v>
      </c>
      <c r="B8322" s="15">
        <f>WEEKDAY($A8322,2)</f>
        <v/>
      </c>
      <c r="C8322" s="15">
        <f>HOUR($A8322)</f>
        <v/>
      </c>
      <c r="D8322" s="15">
        <f>IF(AND($A8322&gt;=Instellingen!$B$6,$A8322&lt;Instellingen!$B$7),1,0)</f>
        <v/>
      </c>
      <c r="E8322" s="15">
        <f>COUNTIF(tData[BezoekStart],"&lt;"&amp;($A8322+1/24))-COUNTIF(tData[BezoekEind],"&lt;="&amp;$A8322)</f>
        <v/>
      </c>
      <c r="F8322" s="15">
        <f>COUNTIF(tData[BezoekLangStart],"&lt;"&amp;($A8322+1/24))-COUNTIF(tData[BezoekLangEind],"&lt;="&amp;$A8322)</f>
        <v/>
      </c>
      <c r="G8322" s="15">
        <f>IF($D8322=1,$B8322*100+$C8322,-1)</f>
        <v/>
      </c>
      <c r="H8322" s="15">
        <f>IF($D8322=1,$B8322,-1)</f>
        <v/>
      </c>
      <c r="I8322" s="15">
        <f>IF($D8322=1,$C8322,-1)</f>
        <v/>
      </c>
    </row>
    <row r="8323">
      <c r="A8323" s="33" t="n">
        <v>45638.66666666666</v>
      </c>
      <c r="B8323" s="15">
        <f>WEEKDAY($A8323,2)</f>
        <v/>
      </c>
      <c r="C8323" s="15">
        <f>HOUR($A8323)</f>
        <v/>
      </c>
      <c r="D8323" s="15">
        <f>IF(AND($A8323&gt;=Instellingen!$B$6,$A8323&lt;Instellingen!$B$7),1,0)</f>
        <v/>
      </c>
      <c r="E8323" s="15">
        <f>COUNTIF(tData[BezoekStart],"&lt;"&amp;($A8323+1/24))-COUNTIF(tData[BezoekEind],"&lt;="&amp;$A8323)</f>
        <v/>
      </c>
      <c r="F8323" s="15">
        <f>COUNTIF(tData[BezoekLangStart],"&lt;"&amp;($A8323+1/24))-COUNTIF(tData[BezoekLangEind],"&lt;="&amp;$A8323)</f>
        <v/>
      </c>
      <c r="G8323" s="15">
        <f>IF($D8323=1,$B8323*100+$C8323,-1)</f>
        <v/>
      </c>
      <c r="H8323" s="15">
        <f>IF($D8323=1,$B8323,-1)</f>
        <v/>
      </c>
      <c r="I8323" s="15">
        <f>IF($D8323=1,$C8323,-1)</f>
        <v/>
      </c>
    </row>
    <row r="8324">
      <c r="A8324" s="33" t="n">
        <v>45638.70833333334</v>
      </c>
      <c r="B8324" s="15">
        <f>WEEKDAY($A8324,2)</f>
        <v/>
      </c>
      <c r="C8324" s="15">
        <f>HOUR($A8324)</f>
        <v/>
      </c>
      <c r="D8324" s="15">
        <f>IF(AND($A8324&gt;=Instellingen!$B$6,$A8324&lt;Instellingen!$B$7),1,0)</f>
        <v/>
      </c>
      <c r="E8324" s="15">
        <f>COUNTIF(tData[BezoekStart],"&lt;"&amp;($A8324+1/24))-COUNTIF(tData[BezoekEind],"&lt;="&amp;$A8324)</f>
        <v/>
      </c>
      <c r="F8324" s="15">
        <f>COUNTIF(tData[BezoekLangStart],"&lt;"&amp;($A8324+1/24))-COUNTIF(tData[BezoekLangEind],"&lt;="&amp;$A8324)</f>
        <v/>
      </c>
      <c r="G8324" s="15">
        <f>IF($D8324=1,$B8324*100+$C8324,-1)</f>
        <v/>
      </c>
      <c r="H8324" s="15">
        <f>IF($D8324=1,$B8324,-1)</f>
        <v/>
      </c>
      <c r="I8324" s="15">
        <f>IF($D8324=1,$C8324,-1)</f>
        <v/>
      </c>
    </row>
    <row r="8325">
      <c r="A8325" s="33" t="n">
        <v>45638.75</v>
      </c>
      <c r="B8325" s="15">
        <f>WEEKDAY($A8325,2)</f>
        <v/>
      </c>
      <c r="C8325" s="15">
        <f>HOUR($A8325)</f>
        <v/>
      </c>
      <c r="D8325" s="15">
        <f>IF(AND($A8325&gt;=Instellingen!$B$6,$A8325&lt;Instellingen!$B$7),1,0)</f>
        <v/>
      </c>
      <c r="E8325" s="15">
        <f>COUNTIF(tData[BezoekStart],"&lt;"&amp;($A8325+1/24))-COUNTIF(tData[BezoekEind],"&lt;="&amp;$A8325)</f>
        <v/>
      </c>
      <c r="F8325" s="15">
        <f>COUNTIF(tData[BezoekLangStart],"&lt;"&amp;($A8325+1/24))-COUNTIF(tData[BezoekLangEind],"&lt;="&amp;$A8325)</f>
        <v/>
      </c>
      <c r="G8325" s="15">
        <f>IF($D8325=1,$B8325*100+$C8325,-1)</f>
        <v/>
      </c>
      <c r="H8325" s="15">
        <f>IF($D8325=1,$B8325,-1)</f>
        <v/>
      </c>
      <c r="I8325" s="15">
        <f>IF($D8325=1,$C8325,-1)</f>
        <v/>
      </c>
    </row>
    <row r="8326">
      <c r="A8326" s="33" t="n">
        <v>45638.79166666666</v>
      </c>
      <c r="B8326" s="15">
        <f>WEEKDAY($A8326,2)</f>
        <v/>
      </c>
      <c r="C8326" s="15">
        <f>HOUR($A8326)</f>
        <v/>
      </c>
      <c r="D8326" s="15">
        <f>IF(AND($A8326&gt;=Instellingen!$B$6,$A8326&lt;Instellingen!$B$7),1,0)</f>
        <v/>
      </c>
      <c r="E8326" s="15">
        <f>COUNTIF(tData[BezoekStart],"&lt;"&amp;($A8326+1/24))-COUNTIF(tData[BezoekEind],"&lt;="&amp;$A8326)</f>
        <v/>
      </c>
      <c r="F8326" s="15">
        <f>COUNTIF(tData[BezoekLangStart],"&lt;"&amp;($A8326+1/24))-COUNTIF(tData[BezoekLangEind],"&lt;="&amp;$A8326)</f>
        <v/>
      </c>
      <c r="G8326" s="15">
        <f>IF($D8326=1,$B8326*100+$C8326,-1)</f>
        <v/>
      </c>
      <c r="H8326" s="15">
        <f>IF($D8326=1,$B8326,-1)</f>
        <v/>
      </c>
      <c r="I8326" s="15">
        <f>IF($D8326=1,$C8326,-1)</f>
        <v/>
      </c>
    </row>
    <row r="8327">
      <c r="A8327" s="33" t="n">
        <v>45638.83333333334</v>
      </c>
      <c r="B8327" s="15">
        <f>WEEKDAY($A8327,2)</f>
        <v/>
      </c>
      <c r="C8327" s="15">
        <f>HOUR($A8327)</f>
        <v/>
      </c>
      <c r="D8327" s="15">
        <f>IF(AND($A8327&gt;=Instellingen!$B$6,$A8327&lt;Instellingen!$B$7),1,0)</f>
        <v/>
      </c>
      <c r="E8327" s="15">
        <f>COUNTIF(tData[BezoekStart],"&lt;"&amp;($A8327+1/24))-COUNTIF(tData[BezoekEind],"&lt;="&amp;$A8327)</f>
        <v/>
      </c>
      <c r="F8327" s="15">
        <f>COUNTIF(tData[BezoekLangStart],"&lt;"&amp;($A8327+1/24))-COUNTIF(tData[BezoekLangEind],"&lt;="&amp;$A8327)</f>
        <v/>
      </c>
      <c r="G8327" s="15">
        <f>IF($D8327=1,$B8327*100+$C8327,-1)</f>
        <v/>
      </c>
      <c r="H8327" s="15">
        <f>IF($D8327=1,$B8327,-1)</f>
        <v/>
      </c>
      <c r="I8327" s="15">
        <f>IF($D8327=1,$C8327,-1)</f>
        <v/>
      </c>
    </row>
    <row r="8328">
      <c r="A8328" s="33" t="n">
        <v>45638.875</v>
      </c>
      <c r="B8328" s="15">
        <f>WEEKDAY($A8328,2)</f>
        <v/>
      </c>
      <c r="C8328" s="15">
        <f>HOUR($A8328)</f>
        <v/>
      </c>
      <c r="D8328" s="15">
        <f>IF(AND($A8328&gt;=Instellingen!$B$6,$A8328&lt;Instellingen!$B$7),1,0)</f>
        <v/>
      </c>
      <c r="E8328" s="15">
        <f>COUNTIF(tData[BezoekStart],"&lt;"&amp;($A8328+1/24))-COUNTIF(tData[BezoekEind],"&lt;="&amp;$A8328)</f>
        <v/>
      </c>
      <c r="F8328" s="15">
        <f>COUNTIF(tData[BezoekLangStart],"&lt;"&amp;($A8328+1/24))-COUNTIF(tData[BezoekLangEind],"&lt;="&amp;$A8328)</f>
        <v/>
      </c>
      <c r="G8328" s="15">
        <f>IF($D8328=1,$B8328*100+$C8328,-1)</f>
        <v/>
      </c>
      <c r="H8328" s="15">
        <f>IF($D8328=1,$B8328,-1)</f>
        <v/>
      </c>
      <c r="I8328" s="15">
        <f>IF($D8328=1,$C8328,-1)</f>
        <v/>
      </c>
    </row>
    <row r="8329">
      <c r="A8329" s="33" t="n">
        <v>45638.91666666666</v>
      </c>
      <c r="B8329" s="15">
        <f>WEEKDAY($A8329,2)</f>
        <v/>
      </c>
      <c r="C8329" s="15">
        <f>HOUR($A8329)</f>
        <v/>
      </c>
      <c r="D8329" s="15">
        <f>IF(AND($A8329&gt;=Instellingen!$B$6,$A8329&lt;Instellingen!$B$7),1,0)</f>
        <v/>
      </c>
      <c r="E8329" s="15">
        <f>COUNTIF(tData[BezoekStart],"&lt;"&amp;($A8329+1/24))-COUNTIF(tData[BezoekEind],"&lt;="&amp;$A8329)</f>
        <v/>
      </c>
      <c r="F8329" s="15">
        <f>COUNTIF(tData[BezoekLangStart],"&lt;"&amp;($A8329+1/24))-COUNTIF(tData[BezoekLangEind],"&lt;="&amp;$A8329)</f>
        <v/>
      </c>
      <c r="G8329" s="15">
        <f>IF($D8329=1,$B8329*100+$C8329,-1)</f>
        <v/>
      </c>
      <c r="H8329" s="15">
        <f>IF($D8329=1,$B8329,-1)</f>
        <v/>
      </c>
      <c r="I8329" s="15">
        <f>IF($D8329=1,$C8329,-1)</f>
        <v/>
      </c>
    </row>
    <row r="8330">
      <c r="A8330" s="33" t="n">
        <v>45638.95833333334</v>
      </c>
      <c r="B8330" s="15">
        <f>WEEKDAY($A8330,2)</f>
        <v/>
      </c>
      <c r="C8330" s="15">
        <f>HOUR($A8330)</f>
        <v/>
      </c>
      <c r="D8330" s="15">
        <f>IF(AND($A8330&gt;=Instellingen!$B$6,$A8330&lt;Instellingen!$B$7),1,0)</f>
        <v/>
      </c>
      <c r="E8330" s="15">
        <f>COUNTIF(tData[BezoekStart],"&lt;"&amp;($A8330+1/24))-COUNTIF(tData[BezoekEind],"&lt;="&amp;$A8330)</f>
        <v/>
      </c>
      <c r="F8330" s="15">
        <f>COUNTIF(tData[BezoekLangStart],"&lt;"&amp;($A8330+1/24))-COUNTIF(tData[BezoekLangEind],"&lt;="&amp;$A8330)</f>
        <v/>
      </c>
      <c r="G8330" s="15">
        <f>IF($D8330=1,$B8330*100+$C8330,-1)</f>
        <v/>
      </c>
      <c r="H8330" s="15">
        <f>IF($D8330=1,$B8330,-1)</f>
        <v/>
      </c>
      <c r="I8330" s="15">
        <f>IF($D8330=1,$C8330,-1)</f>
        <v/>
      </c>
    </row>
    <row r="8331">
      <c r="A8331" s="33" t="n">
        <v>45639</v>
      </c>
      <c r="B8331" s="15">
        <f>WEEKDAY($A8331,2)</f>
        <v/>
      </c>
      <c r="C8331" s="15">
        <f>HOUR($A8331)</f>
        <v/>
      </c>
      <c r="D8331" s="15">
        <f>IF(AND($A8331&gt;=Instellingen!$B$6,$A8331&lt;Instellingen!$B$7),1,0)</f>
        <v/>
      </c>
      <c r="E8331" s="15">
        <f>COUNTIF(tData[BezoekStart],"&lt;"&amp;($A8331+1/24))-COUNTIF(tData[BezoekEind],"&lt;="&amp;$A8331)</f>
        <v/>
      </c>
      <c r="F8331" s="15">
        <f>COUNTIF(tData[BezoekLangStart],"&lt;"&amp;($A8331+1/24))-COUNTIF(tData[BezoekLangEind],"&lt;="&amp;$A8331)</f>
        <v/>
      </c>
      <c r="G8331" s="15">
        <f>IF($D8331=1,$B8331*100+$C8331,-1)</f>
        <v/>
      </c>
      <c r="H8331" s="15">
        <f>IF($D8331=1,$B8331,-1)</f>
        <v/>
      </c>
      <c r="I8331" s="15">
        <f>IF($D8331=1,$C8331,-1)</f>
        <v/>
      </c>
    </row>
    <row r="8332">
      <c r="A8332" s="33" t="n">
        <v>45639.04166666666</v>
      </c>
      <c r="B8332" s="15">
        <f>WEEKDAY($A8332,2)</f>
        <v/>
      </c>
      <c r="C8332" s="15">
        <f>HOUR($A8332)</f>
        <v/>
      </c>
      <c r="D8332" s="15">
        <f>IF(AND($A8332&gt;=Instellingen!$B$6,$A8332&lt;Instellingen!$B$7),1,0)</f>
        <v/>
      </c>
      <c r="E8332" s="15">
        <f>COUNTIF(tData[BezoekStart],"&lt;"&amp;($A8332+1/24))-COUNTIF(tData[BezoekEind],"&lt;="&amp;$A8332)</f>
        <v/>
      </c>
      <c r="F8332" s="15">
        <f>COUNTIF(tData[BezoekLangStart],"&lt;"&amp;($A8332+1/24))-COUNTIF(tData[BezoekLangEind],"&lt;="&amp;$A8332)</f>
        <v/>
      </c>
      <c r="G8332" s="15">
        <f>IF($D8332=1,$B8332*100+$C8332,-1)</f>
        <v/>
      </c>
      <c r="H8332" s="15">
        <f>IF($D8332=1,$B8332,-1)</f>
        <v/>
      </c>
      <c r="I8332" s="15">
        <f>IF($D8332=1,$C8332,-1)</f>
        <v/>
      </c>
    </row>
    <row r="8333">
      <c r="A8333" s="33" t="n">
        <v>45639.08333333334</v>
      </c>
      <c r="B8333" s="15">
        <f>WEEKDAY($A8333,2)</f>
        <v/>
      </c>
      <c r="C8333" s="15">
        <f>HOUR($A8333)</f>
        <v/>
      </c>
      <c r="D8333" s="15">
        <f>IF(AND($A8333&gt;=Instellingen!$B$6,$A8333&lt;Instellingen!$B$7),1,0)</f>
        <v/>
      </c>
      <c r="E8333" s="15">
        <f>COUNTIF(tData[BezoekStart],"&lt;"&amp;($A8333+1/24))-COUNTIF(tData[BezoekEind],"&lt;="&amp;$A8333)</f>
        <v/>
      </c>
      <c r="F8333" s="15">
        <f>COUNTIF(tData[BezoekLangStart],"&lt;"&amp;($A8333+1/24))-COUNTIF(tData[BezoekLangEind],"&lt;="&amp;$A8333)</f>
        <v/>
      </c>
      <c r="G8333" s="15">
        <f>IF($D8333=1,$B8333*100+$C8333,-1)</f>
        <v/>
      </c>
      <c r="H8333" s="15">
        <f>IF($D8333=1,$B8333,-1)</f>
        <v/>
      </c>
      <c r="I8333" s="15">
        <f>IF($D8333=1,$C8333,-1)</f>
        <v/>
      </c>
    </row>
    <row r="8334">
      <c r="A8334" s="33" t="n">
        <v>45639.125</v>
      </c>
      <c r="B8334" s="15">
        <f>WEEKDAY($A8334,2)</f>
        <v/>
      </c>
      <c r="C8334" s="15">
        <f>HOUR($A8334)</f>
        <v/>
      </c>
      <c r="D8334" s="15">
        <f>IF(AND($A8334&gt;=Instellingen!$B$6,$A8334&lt;Instellingen!$B$7),1,0)</f>
        <v/>
      </c>
      <c r="E8334" s="15">
        <f>COUNTIF(tData[BezoekStart],"&lt;"&amp;($A8334+1/24))-COUNTIF(tData[BezoekEind],"&lt;="&amp;$A8334)</f>
        <v/>
      </c>
      <c r="F8334" s="15">
        <f>COUNTIF(tData[BezoekLangStart],"&lt;"&amp;($A8334+1/24))-COUNTIF(tData[BezoekLangEind],"&lt;="&amp;$A8334)</f>
        <v/>
      </c>
      <c r="G8334" s="15">
        <f>IF($D8334=1,$B8334*100+$C8334,-1)</f>
        <v/>
      </c>
      <c r="H8334" s="15">
        <f>IF($D8334=1,$B8334,-1)</f>
        <v/>
      </c>
      <c r="I8334" s="15">
        <f>IF($D8334=1,$C8334,-1)</f>
        <v/>
      </c>
    </row>
    <row r="8335">
      <c r="A8335" s="33" t="n">
        <v>45639.16666666666</v>
      </c>
      <c r="B8335" s="15">
        <f>WEEKDAY($A8335,2)</f>
        <v/>
      </c>
      <c r="C8335" s="15">
        <f>HOUR($A8335)</f>
        <v/>
      </c>
      <c r="D8335" s="15">
        <f>IF(AND($A8335&gt;=Instellingen!$B$6,$A8335&lt;Instellingen!$B$7),1,0)</f>
        <v/>
      </c>
      <c r="E8335" s="15">
        <f>COUNTIF(tData[BezoekStart],"&lt;"&amp;($A8335+1/24))-COUNTIF(tData[BezoekEind],"&lt;="&amp;$A8335)</f>
        <v/>
      </c>
      <c r="F8335" s="15">
        <f>COUNTIF(tData[BezoekLangStart],"&lt;"&amp;($A8335+1/24))-COUNTIF(tData[BezoekLangEind],"&lt;="&amp;$A8335)</f>
        <v/>
      </c>
      <c r="G8335" s="15">
        <f>IF($D8335=1,$B8335*100+$C8335,-1)</f>
        <v/>
      </c>
      <c r="H8335" s="15">
        <f>IF($D8335=1,$B8335,-1)</f>
        <v/>
      </c>
      <c r="I8335" s="15">
        <f>IF($D8335=1,$C8335,-1)</f>
        <v/>
      </c>
    </row>
    <row r="8336">
      <c r="A8336" s="33" t="n">
        <v>45639.20833333334</v>
      </c>
      <c r="B8336" s="15">
        <f>WEEKDAY($A8336,2)</f>
        <v/>
      </c>
      <c r="C8336" s="15">
        <f>HOUR($A8336)</f>
        <v/>
      </c>
      <c r="D8336" s="15">
        <f>IF(AND($A8336&gt;=Instellingen!$B$6,$A8336&lt;Instellingen!$B$7),1,0)</f>
        <v/>
      </c>
      <c r="E8336" s="15">
        <f>COUNTIF(tData[BezoekStart],"&lt;"&amp;($A8336+1/24))-COUNTIF(tData[BezoekEind],"&lt;="&amp;$A8336)</f>
        <v/>
      </c>
      <c r="F8336" s="15">
        <f>COUNTIF(tData[BezoekLangStart],"&lt;"&amp;($A8336+1/24))-COUNTIF(tData[BezoekLangEind],"&lt;="&amp;$A8336)</f>
        <v/>
      </c>
      <c r="G8336" s="15">
        <f>IF($D8336=1,$B8336*100+$C8336,-1)</f>
        <v/>
      </c>
      <c r="H8336" s="15">
        <f>IF($D8336=1,$B8336,-1)</f>
        <v/>
      </c>
      <c r="I8336" s="15">
        <f>IF($D8336=1,$C8336,-1)</f>
        <v/>
      </c>
    </row>
    <row r="8337">
      <c r="A8337" s="33" t="n">
        <v>45639.25</v>
      </c>
      <c r="B8337" s="15">
        <f>WEEKDAY($A8337,2)</f>
        <v/>
      </c>
      <c r="C8337" s="15">
        <f>HOUR($A8337)</f>
        <v/>
      </c>
      <c r="D8337" s="15">
        <f>IF(AND($A8337&gt;=Instellingen!$B$6,$A8337&lt;Instellingen!$B$7),1,0)</f>
        <v/>
      </c>
      <c r="E8337" s="15">
        <f>COUNTIF(tData[BezoekStart],"&lt;"&amp;($A8337+1/24))-COUNTIF(tData[BezoekEind],"&lt;="&amp;$A8337)</f>
        <v/>
      </c>
      <c r="F8337" s="15">
        <f>COUNTIF(tData[BezoekLangStart],"&lt;"&amp;($A8337+1/24))-COUNTIF(tData[BezoekLangEind],"&lt;="&amp;$A8337)</f>
        <v/>
      </c>
      <c r="G8337" s="15">
        <f>IF($D8337=1,$B8337*100+$C8337,-1)</f>
        <v/>
      </c>
      <c r="H8337" s="15">
        <f>IF($D8337=1,$B8337,-1)</f>
        <v/>
      </c>
      <c r="I8337" s="15">
        <f>IF($D8337=1,$C8337,-1)</f>
        <v/>
      </c>
    </row>
    <row r="8338">
      <c r="A8338" s="33" t="n">
        <v>45639.29166666666</v>
      </c>
      <c r="B8338" s="15">
        <f>WEEKDAY($A8338,2)</f>
        <v/>
      </c>
      <c r="C8338" s="15">
        <f>HOUR($A8338)</f>
        <v/>
      </c>
      <c r="D8338" s="15">
        <f>IF(AND($A8338&gt;=Instellingen!$B$6,$A8338&lt;Instellingen!$B$7),1,0)</f>
        <v/>
      </c>
      <c r="E8338" s="15">
        <f>COUNTIF(tData[BezoekStart],"&lt;"&amp;($A8338+1/24))-COUNTIF(tData[BezoekEind],"&lt;="&amp;$A8338)</f>
        <v/>
      </c>
      <c r="F8338" s="15">
        <f>COUNTIF(tData[BezoekLangStart],"&lt;"&amp;($A8338+1/24))-COUNTIF(tData[BezoekLangEind],"&lt;="&amp;$A8338)</f>
        <v/>
      </c>
      <c r="G8338" s="15">
        <f>IF($D8338=1,$B8338*100+$C8338,-1)</f>
        <v/>
      </c>
      <c r="H8338" s="15">
        <f>IF($D8338=1,$B8338,-1)</f>
        <v/>
      </c>
      <c r="I8338" s="15">
        <f>IF($D8338=1,$C8338,-1)</f>
        <v/>
      </c>
    </row>
    <row r="8339">
      <c r="A8339" s="33" t="n">
        <v>45639.33333333334</v>
      </c>
      <c r="B8339" s="15">
        <f>WEEKDAY($A8339,2)</f>
        <v/>
      </c>
      <c r="C8339" s="15">
        <f>HOUR($A8339)</f>
        <v/>
      </c>
      <c r="D8339" s="15">
        <f>IF(AND($A8339&gt;=Instellingen!$B$6,$A8339&lt;Instellingen!$B$7),1,0)</f>
        <v/>
      </c>
      <c r="E8339" s="15">
        <f>COUNTIF(tData[BezoekStart],"&lt;"&amp;($A8339+1/24))-COUNTIF(tData[BezoekEind],"&lt;="&amp;$A8339)</f>
        <v/>
      </c>
      <c r="F8339" s="15">
        <f>COUNTIF(tData[BezoekLangStart],"&lt;"&amp;($A8339+1/24))-COUNTIF(tData[BezoekLangEind],"&lt;="&amp;$A8339)</f>
        <v/>
      </c>
      <c r="G8339" s="15">
        <f>IF($D8339=1,$B8339*100+$C8339,-1)</f>
        <v/>
      </c>
      <c r="H8339" s="15">
        <f>IF($D8339=1,$B8339,-1)</f>
        <v/>
      </c>
      <c r="I8339" s="15">
        <f>IF($D8339=1,$C8339,-1)</f>
        <v/>
      </c>
    </row>
    <row r="8340">
      <c r="A8340" s="33" t="n">
        <v>45639.375</v>
      </c>
      <c r="B8340" s="15">
        <f>WEEKDAY($A8340,2)</f>
        <v/>
      </c>
      <c r="C8340" s="15">
        <f>HOUR($A8340)</f>
        <v/>
      </c>
      <c r="D8340" s="15">
        <f>IF(AND($A8340&gt;=Instellingen!$B$6,$A8340&lt;Instellingen!$B$7),1,0)</f>
        <v/>
      </c>
      <c r="E8340" s="15">
        <f>COUNTIF(tData[BezoekStart],"&lt;"&amp;($A8340+1/24))-COUNTIF(tData[BezoekEind],"&lt;="&amp;$A8340)</f>
        <v/>
      </c>
      <c r="F8340" s="15">
        <f>COUNTIF(tData[BezoekLangStart],"&lt;"&amp;($A8340+1/24))-COUNTIF(tData[BezoekLangEind],"&lt;="&amp;$A8340)</f>
        <v/>
      </c>
      <c r="G8340" s="15">
        <f>IF($D8340=1,$B8340*100+$C8340,-1)</f>
        <v/>
      </c>
      <c r="H8340" s="15">
        <f>IF($D8340=1,$B8340,-1)</f>
        <v/>
      </c>
      <c r="I8340" s="15">
        <f>IF($D8340=1,$C8340,-1)</f>
        <v/>
      </c>
    </row>
    <row r="8341">
      <c r="A8341" s="33" t="n">
        <v>45639.41666666666</v>
      </c>
      <c r="B8341" s="15">
        <f>WEEKDAY($A8341,2)</f>
        <v/>
      </c>
      <c r="C8341" s="15">
        <f>HOUR($A8341)</f>
        <v/>
      </c>
      <c r="D8341" s="15">
        <f>IF(AND($A8341&gt;=Instellingen!$B$6,$A8341&lt;Instellingen!$B$7),1,0)</f>
        <v/>
      </c>
      <c r="E8341" s="15">
        <f>COUNTIF(tData[BezoekStart],"&lt;"&amp;($A8341+1/24))-COUNTIF(tData[BezoekEind],"&lt;="&amp;$A8341)</f>
        <v/>
      </c>
      <c r="F8341" s="15">
        <f>COUNTIF(tData[BezoekLangStart],"&lt;"&amp;($A8341+1/24))-COUNTIF(tData[BezoekLangEind],"&lt;="&amp;$A8341)</f>
        <v/>
      </c>
      <c r="G8341" s="15">
        <f>IF($D8341=1,$B8341*100+$C8341,-1)</f>
        <v/>
      </c>
      <c r="H8341" s="15">
        <f>IF($D8341=1,$B8341,-1)</f>
        <v/>
      </c>
      <c r="I8341" s="15">
        <f>IF($D8341=1,$C8341,-1)</f>
        <v/>
      </c>
    </row>
    <row r="8342">
      <c r="A8342" s="33" t="n">
        <v>45639.45833333334</v>
      </c>
      <c r="B8342" s="15">
        <f>WEEKDAY($A8342,2)</f>
        <v/>
      </c>
      <c r="C8342" s="15">
        <f>HOUR($A8342)</f>
        <v/>
      </c>
      <c r="D8342" s="15">
        <f>IF(AND($A8342&gt;=Instellingen!$B$6,$A8342&lt;Instellingen!$B$7),1,0)</f>
        <v/>
      </c>
      <c r="E8342" s="15">
        <f>COUNTIF(tData[BezoekStart],"&lt;"&amp;($A8342+1/24))-COUNTIF(tData[BezoekEind],"&lt;="&amp;$A8342)</f>
        <v/>
      </c>
      <c r="F8342" s="15">
        <f>COUNTIF(tData[BezoekLangStart],"&lt;"&amp;($A8342+1/24))-COUNTIF(tData[BezoekLangEind],"&lt;="&amp;$A8342)</f>
        <v/>
      </c>
      <c r="G8342" s="15">
        <f>IF($D8342=1,$B8342*100+$C8342,-1)</f>
        <v/>
      </c>
      <c r="H8342" s="15">
        <f>IF($D8342=1,$B8342,-1)</f>
        <v/>
      </c>
      <c r="I8342" s="15">
        <f>IF($D8342=1,$C8342,-1)</f>
        <v/>
      </c>
    </row>
    <row r="8343">
      <c r="A8343" s="33" t="n">
        <v>45639.5</v>
      </c>
      <c r="B8343" s="15">
        <f>WEEKDAY($A8343,2)</f>
        <v/>
      </c>
      <c r="C8343" s="15">
        <f>HOUR($A8343)</f>
        <v/>
      </c>
      <c r="D8343" s="15">
        <f>IF(AND($A8343&gt;=Instellingen!$B$6,$A8343&lt;Instellingen!$B$7),1,0)</f>
        <v/>
      </c>
      <c r="E8343" s="15">
        <f>COUNTIF(tData[BezoekStart],"&lt;"&amp;($A8343+1/24))-COUNTIF(tData[BezoekEind],"&lt;="&amp;$A8343)</f>
        <v/>
      </c>
      <c r="F8343" s="15">
        <f>COUNTIF(tData[BezoekLangStart],"&lt;"&amp;($A8343+1/24))-COUNTIF(tData[BezoekLangEind],"&lt;="&amp;$A8343)</f>
        <v/>
      </c>
      <c r="G8343" s="15">
        <f>IF($D8343=1,$B8343*100+$C8343,-1)</f>
        <v/>
      </c>
      <c r="H8343" s="15">
        <f>IF($D8343=1,$B8343,-1)</f>
        <v/>
      </c>
      <c r="I8343" s="15">
        <f>IF($D8343=1,$C8343,-1)</f>
        <v/>
      </c>
    </row>
    <row r="8344">
      <c r="A8344" s="33" t="n">
        <v>45639.54166666666</v>
      </c>
      <c r="B8344" s="15">
        <f>WEEKDAY($A8344,2)</f>
        <v/>
      </c>
      <c r="C8344" s="15">
        <f>HOUR($A8344)</f>
        <v/>
      </c>
      <c r="D8344" s="15">
        <f>IF(AND($A8344&gt;=Instellingen!$B$6,$A8344&lt;Instellingen!$B$7),1,0)</f>
        <v/>
      </c>
      <c r="E8344" s="15">
        <f>COUNTIF(tData[BezoekStart],"&lt;"&amp;($A8344+1/24))-COUNTIF(tData[BezoekEind],"&lt;="&amp;$A8344)</f>
        <v/>
      </c>
      <c r="F8344" s="15">
        <f>COUNTIF(tData[BezoekLangStart],"&lt;"&amp;($A8344+1/24))-COUNTIF(tData[BezoekLangEind],"&lt;="&amp;$A8344)</f>
        <v/>
      </c>
      <c r="G8344" s="15">
        <f>IF($D8344=1,$B8344*100+$C8344,-1)</f>
        <v/>
      </c>
      <c r="H8344" s="15">
        <f>IF($D8344=1,$B8344,-1)</f>
        <v/>
      </c>
      <c r="I8344" s="15">
        <f>IF($D8344=1,$C8344,-1)</f>
        <v/>
      </c>
    </row>
    <row r="8345">
      <c r="A8345" s="33" t="n">
        <v>45639.58333333334</v>
      </c>
      <c r="B8345" s="15">
        <f>WEEKDAY($A8345,2)</f>
        <v/>
      </c>
      <c r="C8345" s="15">
        <f>HOUR($A8345)</f>
        <v/>
      </c>
      <c r="D8345" s="15">
        <f>IF(AND($A8345&gt;=Instellingen!$B$6,$A8345&lt;Instellingen!$B$7),1,0)</f>
        <v/>
      </c>
      <c r="E8345" s="15">
        <f>COUNTIF(tData[BezoekStart],"&lt;"&amp;($A8345+1/24))-COUNTIF(tData[BezoekEind],"&lt;="&amp;$A8345)</f>
        <v/>
      </c>
      <c r="F8345" s="15">
        <f>COUNTIF(tData[BezoekLangStart],"&lt;"&amp;($A8345+1/24))-COUNTIF(tData[BezoekLangEind],"&lt;="&amp;$A8345)</f>
        <v/>
      </c>
      <c r="G8345" s="15">
        <f>IF($D8345=1,$B8345*100+$C8345,-1)</f>
        <v/>
      </c>
      <c r="H8345" s="15">
        <f>IF($D8345=1,$B8345,-1)</f>
        <v/>
      </c>
      <c r="I8345" s="15">
        <f>IF($D8345=1,$C8345,-1)</f>
        <v/>
      </c>
    </row>
    <row r="8346">
      <c r="A8346" s="33" t="n">
        <v>45639.625</v>
      </c>
      <c r="B8346" s="15">
        <f>WEEKDAY($A8346,2)</f>
        <v/>
      </c>
      <c r="C8346" s="15">
        <f>HOUR($A8346)</f>
        <v/>
      </c>
      <c r="D8346" s="15">
        <f>IF(AND($A8346&gt;=Instellingen!$B$6,$A8346&lt;Instellingen!$B$7),1,0)</f>
        <v/>
      </c>
      <c r="E8346" s="15">
        <f>COUNTIF(tData[BezoekStart],"&lt;"&amp;($A8346+1/24))-COUNTIF(tData[BezoekEind],"&lt;="&amp;$A8346)</f>
        <v/>
      </c>
      <c r="F8346" s="15">
        <f>COUNTIF(tData[BezoekLangStart],"&lt;"&amp;($A8346+1/24))-COUNTIF(tData[BezoekLangEind],"&lt;="&amp;$A8346)</f>
        <v/>
      </c>
      <c r="G8346" s="15">
        <f>IF($D8346=1,$B8346*100+$C8346,-1)</f>
        <v/>
      </c>
      <c r="H8346" s="15">
        <f>IF($D8346=1,$B8346,-1)</f>
        <v/>
      </c>
      <c r="I8346" s="15">
        <f>IF($D8346=1,$C8346,-1)</f>
        <v/>
      </c>
    </row>
    <row r="8347">
      <c r="A8347" s="33" t="n">
        <v>45639.66666666666</v>
      </c>
      <c r="B8347" s="15">
        <f>WEEKDAY($A8347,2)</f>
        <v/>
      </c>
      <c r="C8347" s="15">
        <f>HOUR($A8347)</f>
        <v/>
      </c>
      <c r="D8347" s="15">
        <f>IF(AND($A8347&gt;=Instellingen!$B$6,$A8347&lt;Instellingen!$B$7),1,0)</f>
        <v/>
      </c>
      <c r="E8347" s="15">
        <f>COUNTIF(tData[BezoekStart],"&lt;"&amp;($A8347+1/24))-COUNTIF(tData[BezoekEind],"&lt;="&amp;$A8347)</f>
        <v/>
      </c>
      <c r="F8347" s="15">
        <f>COUNTIF(tData[BezoekLangStart],"&lt;"&amp;($A8347+1/24))-COUNTIF(tData[BezoekLangEind],"&lt;="&amp;$A8347)</f>
        <v/>
      </c>
      <c r="G8347" s="15">
        <f>IF($D8347=1,$B8347*100+$C8347,-1)</f>
        <v/>
      </c>
      <c r="H8347" s="15">
        <f>IF($D8347=1,$B8347,-1)</f>
        <v/>
      </c>
      <c r="I8347" s="15">
        <f>IF($D8347=1,$C8347,-1)</f>
        <v/>
      </c>
    </row>
    <row r="8348">
      <c r="A8348" s="33" t="n">
        <v>45639.70833333334</v>
      </c>
      <c r="B8348" s="15">
        <f>WEEKDAY($A8348,2)</f>
        <v/>
      </c>
      <c r="C8348" s="15">
        <f>HOUR($A8348)</f>
        <v/>
      </c>
      <c r="D8348" s="15">
        <f>IF(AND($A8348&gt;=Instellingen!$B$6,$A8348&lt;Instellingen!$B$7),1,0)</f>
        <v/>
      </c>
      <c r="E8348" s="15">
        <f>COUNTIF(tData[BezoekStart],"&lt;"&amp;($A8348+1/24))-COUNTIF(tData[BezoekEind],"&lt;="&amp;$A8348)</f>
        <v/>
      </c>
      <c r="F8348" s="15">
        <f>COUNTIF(tData[BezoekLangStart],"&lt;"&amp;($A8348+1/24))-COUNTIF(tData[BezoekLangEind],"&lt;="&amp;$A8348)</f>
        <v/>
      </c>
      <c r="G8348" s="15">
        <f>IF($D8348=1,$B8348*100+$C8348,-1)</f>
        <v/>
      </c>
      <c r="H8348" s="15">
        <f>IF($D8348=1,$B8348,-1)</f>
        <v/>
      </c>
      <c r="I8348" s="15">
        <f>IF($D8348=1,$C8348,-1)</f>
        <v/>
      </c>
    </row>
    <row r="8349">
      <c r="A8349" s="33" t="n">
        <v>45639.75</v>
      </c>
      <c r="B8349" s="15">
        <f>WEEKDAY($A8349,2)</f>
        <v/>
      </c>
      <c r="C8349" s="15">
        <f>HOUR($A8349)</f>
        <v/>
      </c>
      <c r="D8349" s="15">
        <f>IF(AND($A8349&gt;=Instellingen!$B$6,$A8349&lt;Instellingen!$B$7),1,0)</f>
        <v/>
      </c>
      <c r="E8349" s="15">
        <f>COUNTIF(tData[BezoekStart],"&lt;"&amp;($A8349+1/24))-COUNTIF(tData[BezoekEind],"&lt;="&amp;$A8349)</f>
        <v/>
      </c>
      <c r="F8349" s="15">
        <f>COUNTIF(tData[BezoekLangStart],"&lt;"&amp;($A8349+1/24))-COUNTIF(tData[BezoekLangEind],"&lt;="&amp;$A8349)</f>
        <v/>
      </c>
      <c r="G8349" s="15">
        <f>IF($D8349=1,$B8349*100+$C8349,-1)</f>
        <v/>
      </c>
      <c r="H8349" s="15">
        <f>IF($D8349=1,$B8349,-1)</f>
        <v/>
      </c>
      <c r="I8349" s="15">
        <f>IF($D8349=1,$C8349,-1)</f>
        <v/>
      </c>
    </row>
    <row r="8350">
      <c r="A8350" s="33" t="n">
        <v>45639.79166666666</v>
      </c>
      <c r="B8350" s="15">
        <f>WEEKDAY($A8350,2)</f>
        <v/>
      </c>
      <c r="C8350" s="15">
        <f>HOUR($A8350)</f>
        <v/>
      </c>
      <c r="D8350" s="15">
        <f>IF(AND($A8350&gt;=Instellingen!$B$6,$A8350&lt;Instellingen!$B$7),1,0)</f>
        <v/>
      </c>
      <c r="E8350" s="15">
        <f>COUNTIF(tData[BezoekStart],"&lt;"&amp;($A8350+1/24))-COUNTIF(tData[BezoekEind],"&lt;="&amp;$A8350)</f>
        <v/>
      </c>
      <c r="F8350" s="15">
        <f>COUNTIF(tData[BezoekLangStart],"&lt;"&amp;($A8350+1/24))-COUNTIF(tData[BezoekLangEind],"&lt;="&amp;$A8350)</f>
        <v/>
      </c>
      <c r="G8350" s="15">
        <f>IF($D8350=1,$B8350*100+$C8350,-1)</f>
        <v/>
      </c>
      <c r="H8350" s="15">
        <f>IF($D8350=1,$B8350,-1)</f>
        <v/>
      </c>
      <c r="I8350" s="15">
        <f>IF($D8350=1,$C8350,-1)</f>
        <v/>
      </c>
    </row>
    <row r="8351">
      <c r="A8351" s="33" t="n">
        <v>45639.83333333334</v>
      </c>
      <c r="B8351" s="15">
        <f>WEEKDAY($A8351,2)</f>
        <v/>
      </c>
      <c r="C8351" s="15">
        <f>HOUR($A8351)</f>
        <v/>
      </c>
      <c r="D8351" s="15">
        <f>IF(AND($A8351&gt;=Instellingen!$B$6,$A8351&lt;Instellingen!$B$7),1,0)</f>
        <v/>
      </c>
      <c r="E8351" s="15">
        <f>COUNTIF(tData[BezoekStart],"&lt;"&amp;($A8351+1/24))-COUNTIF(tData[BezoekEind],"&lt;="&amp;$A8351)</f>
        <v/>
      </c>
      <c r="F8351" s="15">
        <f>COUNTIF(tData[BezoekLangStart],"&lt;"&amp;($A8351+1/24))-COUNTIF(tData[BezoekLangEind],"&lt;="&amp;$A8351)</f>
        <v/>
      </c>
      <c r="G8351" s="15">
        <f>IF($D8351=1,$B8351*100+$C8351,-1)</f>
        <v/>
      </c>
      <c r="H8351" s="15">
        <f>IF($D8351=1,$B8351,-1)</f>
        <v/>
      </c>
      <c r="I8351" s="15">
        <f>IF($D8351=1,$C8351,-1)</f>
        <v/>
      </c>
    </row>
    <row r="8352">
      <c r="A8352" s="33" t="n">
        <v>45639.875</v>
      </c>
      <c r="B8352" s="15">
        <f>WEEKDAY($A8352,2)</f>
        <v/>
      </c>
      <c r="C8352" s="15">
        <f>HOUR($A8352)</f>
        <v/>
      </c>
      <c r="D8352" s="15">
        <f>IF(AND($A8352&gt;=Instellingen!$B$6,$A8352&lt;Instellingen!$B$7),1,0)</f>
        <v/>
      </c>
      <c r="E8352" s="15">
        <f>COUNTIF(tData[BezoekStart],"&lt;"&amp;($A8352+1/24))-COUNTIF(tData[BezoekEind],"&lt;="&amp;$A8352)</f>
        <v/>
      </c>
      <c r="F8352" s="15">
        <f>COUNTIF(tData[BezoekLangStart],"&lt;"&amp;($A8352+1/24))-COUNTIF(tData[BezoekLangEind],"&lt;="&amp;$A8352)</f>
        <v/>
      </c>
      <c r="G8352" s="15">
        <f>IF($D8352=1,$B8352*100+$C8352,-1)</f>
        <v/>
      </c>
      <c r="H8352" s="15">
        <f>IF($D8352=1,$B8352,-1)</f>
        <v/>
      </c>
      <c r="I8352" s="15">
        <f>IF($D8352=1,$C8352,-1)</f>
        <v/>
      </c>
    </row>
    <row r="8353">
      <c r="A8353" s="33" t="n">
        <v>45639.91666666666</v>
      </c>
      <c r="B8353" s="15">
        <f>WEEKDAY($A8353,2)</f>
        <v/>
      </c>
      <c r="C8353" s="15">
        <f>HOUR($A8353)</f>
        <v/>
      </c>
      <c r="D8353" s="15">
        <f>IF(AND($A8353&gt;=Instellingen!$B$6,$A8353&lt;Instellingen!$B$7),1,0)</f>
        <v/>
      </c>
      <c r="E8353" s="15">
        <f>COUNTIF(tData[BezoekStart],"&lt;"&amp;($A8353+1/24))-COUNTIF(tData[BezoekEind],"&lt;="&amp;$A8353)</f>
        <v/>
      </c>
      <c r="F8353" s="15">
        <f>COUNTIF(tData[BezoekLangStart],"&lt;"&amp;($A8353+1/24))-COUNTIF(tData[BezoekLangEind],"&lt;="&amp;$A8353)</f>
        <v/>
      </c>
      <c r="G8353" s="15">
        <f>IF($D8353=1,$B8353*100+$C8353,-1)</f>
        <v/>
      </c>
      <c r="H8353" s="15">
        <f>IF($D8353=1,$B8353,-1)</f>
        <v/>
      </c>
      <c r="I8353" s="15">
        <f>IF($D8353=1,$C8353,-1)</f>
        <v/>
      </c>
    </row>
    <row r="8354">
      <c r="A8354" s="33" t="n">
        <v>45639.95833333334</v>
      </c>
      <c r="B8354" s="15">
        <f>WEEKDAY($A8354,2)</f>
        <v/>
      </c>
      <c r="C8354" s="15">
        <f>HOUR($A8354)</f>
        <v/>
      </c>
      <c r="D8354" s="15">
        <f>IF(AND($A8354&gt;=Instellingen!$B$6,$A8354&lt;Instellingen!$B$7),1,0)</f>
        <v/>
      </c>
      <c r="E8354" s="15">
        <f>COUNTIF(tData[BezoekStart],"&lt;"&amp;($A8354+1/24))-COUNTIF(tData[BezoekEind],"&lt;="&amp;$A8354)</f>
        <v/>
      </c>
      <c r="F8354" s="15">
        <f>COUNTIF(tData[BezoekLangStart],"&lt;"&amp;($A8354+1/24))-COUNTIF(tData[BezoekLangEind],"&lt;="&amp;$A8354)</f>
        <v/>
      </c>
      <c r="G8354" s="15">
        <f>IF($D8354=1,$B8354*100+$C8354,-1)</f>
        <v/>
      </c>
      <c r="H8354" s="15">
        <f>IF($D8354=1,$B8354,-1)</f>
        <v/>
      </c>
      <c r="I8354" s="15">
        <f>IF($D8354=1,$C8354,-1)</f>
        <v/>
      </c>
    </row>
    <row r="8355">
      <c r="A8355" s="33" t="n">
        <v>45640</v>
      </c>
      <c r="B8355" s="15">
        <f>WEEKDAY($A8355,2)</f>
        <v/>
      </c>
      <c r="C8355" s="15">
        <f>HOUR($A8355)</f>
        <v/>
      </c>
      <c r="D8355" s="15">
        <f>IF(AND($A8355&gt;=Instellingen!$B$6,$A8355&lt;Instellingen!$B$7),1,0)</f>
        <v/>
      </c>
      <c r="E8355" s="15">
        <f>COUNTIF(tData[BezoekStart],"&lt;"&amp;($A8355+1/24))-COUNTIF(tData[BezoekEind],"&lt;="&amp;$A8355)</f>
        <v/>
      </c>
      <c r="F8355" s="15">
        <f>COUNTIF(tData[BezoekLangStart],"&lt;"&amp;($A8355+1/24))-COUNTIF(tData[BezoekLangEind],"&lt;="&amp;$A8355)</f>
        <v/>
      </c>
      <c r="G8355" s="15">
        <f>IF($D8355=1,$B8355*100+$C8355,-1)</f>
        <v/>
      </c>
      <c r="H8355" s="15">
        <f>IF($D8355=1,$B8355,-1)</f>
        <v/>
      </c>
      <c r="I8355" s="15">
        <f>IF($D8355=1,$C8355,-1)</f>
        <v/>
      </c>
    </row>
    <row r="8356">
      <c r="A8356" s="33" t="n">
        <v>45640.04166666666</v>
      </c>
      <c r="B8356" s="15">
        <f>WEEKDAY($A8356,2)</f>
        <v/>
      </c>
      <c r="C8356" s="15">
        <f>HOUR($A8356)</f>
        <v/>
      </c>
      <c r="D8356" s="15">
        <f>IF(AND($A8356&gt;=Instellingen!$B$6,$A8356&lt;Instellingen!$B$7),1,0)</f>
        <v/>
      </c>
      <c r="E8356" s="15">
        <f>COUNTIF(tData[BezoekStart],"&lt;"&amp;($A8356+1/24))-COUNTIF(tData[BezoekEind],"&lt;="&amp;$A8356)</f>
        <v/>
      </c>
      <c r="F8356" s="15">
        <f>COUNTIF(tData[BezoekLangStart],"&lt;"&amp;($A8356+1/24))-COUNTIF(tData[BezoekLangEind],"&lt;="&amp;$A8356)</f>
        <v/>
      </c>
      <c r="G8356" s="15">
        <f>IF($D8356=1,$B8356*100+$C8356,-1)</f>
        <v/>
      </c>
      <c r="H8356" s="15">
        <f>IF($D8356=1,$B8356,-1)</f>
        <v/>
      </c>
      <c r="I8356" s="15">
        <f>IF($D8356=1,$C8356,-1)</f>
        <v/>
      </c>
    </row>
    <row r="8357">
      <c r="A8357" s="33" t="n">
        <v>45640.08333333334</v>
      </c>
      <c r="B8357" s="15">
        <f>WEEKDAY($A8357,2)</f>
        <v/>
      </c>
      <c r="C8357" s="15">
        <f>HOUR($A8357)</f>
        <v/>
      </c>
      <c r="D8357" s="15">
        <f>IF(AND($A8357&gt;=Instellingen!$B$6,$A8357&lt;Instellingen!$B$7),1,0)</f>
        <v/>
      </c>
      <c r="E8357" s="15">
        <f>COUNTIF(tData[BezoekStart],"&lt;"&amp;($A8357+1/24))-COUNTIF(tData[BezoekEind],"&lt;="&amp;$A8357)</f>
        <v/>
      </c>
      <c r="F8357" s="15">
        <f>COUNTIF(tData[BezoekLangStart],"&lt;"&amp;($A8357+1/24))-COUNTIF(tData[BezoekLangEind],"&lt;="&amp;$A8357)</f>
        <v/>
      </c>
      <c r="G8357" s="15">
        <f>IF($D8357=1,$B8357*100+$C8357,-1)</f>
        <v/>
      </c>
      <c r="H8357" s="15">
        <f>IF($D8357=1,$B8357,-1)</f>
        <v/>
      </c>
      <c r="I8357" s="15">
        <f>IF($D8357=1,$C8357,-1)</f>
        <v/>
      </c>
    </row>
    <row r="8358">
      <c r="A8358" s="33" t="n">
        <v>45640.125</v>
      </c>
      <c r="B8358" s="15">
        <f>WEEKDAY($A8358,2)</f>
        <v/>
      </c>
      <c r="C8358" s="15">
        <f>HOUR($A8358)</f>
        <v/>
      </c>
      <c r="D8358" s="15">
        <f>IF(AND($A8358&gt;=Instellingen!$B$6,$A8358&lt;Instellingen!$B$7),1,0)</f>
        <v/>
      </c>
      <c r="E8358" s="15">
        <f>COUNTIF(tData[BezoekStart],"&lt;"&amp;($A8358+1/24))-COUNTIF(tData[BezoekEind],"&lt;="&amp;$A8358)</f>
        <v/>
      </c>
      <c r="F8358" s="15">
        <f>COUNTIF(tData[BezoekLangStart],"&lt;"&amp;($A8358+1/24))-COUNTIF(tData[BezoekLangEind],"&lt;="&amp;$A8358)</f>
        <v/>
      </c>
      <c r="G8358" s="15">
        <f>IF($D8358=1,$B8358*100+$C8358,-1)</f>
        <v/>
      </c>
      <c r="H8358" s="15">
        <f>IF($D8358=1,$B8358,-1)</f>
        <v/>
      </c>
      <c r="I8358" s="15">
        <f>IF($D8358=1,$C8358,-1)</f>
        <v/>
      </c>
    </row>
    <row r="8359">
      <c r="A8359" s="33" t="n">
        <v>45640.16666666666</v>
      </c>
      <c r="B8359" s="15">
        <f>WEEKDAY($A8359,2)</f>
        <v/>
      </c>
      <c r="C8359" s="15">
        <f>HOUR($A8359)</f>
        <v/>
      </c>
      <c r="D8359" s="15">
        <f>IF(AND($A8359&gt;=Instellingen!$B$6,$A8359&lt;Instellingen!$B$7),1,0)</f>
        <v/>
      </c>
      <c r="E8359" s="15">
        <f>COUNTIF(tData[BezoekStart],"&lt;"&amp;($A8359+1/24))-COUNTIF(tData[BezoekEind],"&lt;="&amp;$A8359)</f>
        <v/>
      </c>
      <c r="F8359" s="15">
        <f>COUNTIF(tData[BezoekLangStart],"&lt;"&amp;($A8359+1/24))-COUNTIF(tData[BezoekLangEind],"&lt;="&amp;$A8359)</f>
        <v/>
      </c>
      <c r="G8359" s="15">
        <f>IF($D8359=1,$B8359*100+$C8359,-1)</f>
        <v/>
      </c>
      <c r="H8359" s="15">
        <f>IF($D8359=1,$B8359,-1)</f>
        <v/>
      </c>
      <c r="I8359" s="15">
        <f>IF($D8359=1,$C8359,-1)</f>
        <v/>
      </c>
    </row>
    <row r="8360">
      <c r="A8360" s="33" t="n">
        <v>45640.20833333334</v>
      </c>
      <c r="B8360" s="15">
        <f>WEEKDAY($A8360,2)</f>
        <v/>
      </c>
      <c r="C8360" s="15">
        <f>HOUR($A8360)</f>
        <v/>
      </c>
      <c r="D8360" s="15">
        <f>IF(AND($A8360&gt;=Instellingen!$B$6,$A8360&lt;Instellingen!$B$7),1,0)</f>
        <v/>
      </c>
      <c r="E8360" s="15">
        <f>COUNTIF(tData[BezoekStart],"&lt;"&amp;($A8360+1/24))-COUNTIF(tData[BezoekEind],"&lt;="&amp;$A8360)</f>
        <v/>
      </c>
      <c r="F8360" s="15">
        <f>COUNTIF(tData[BezoekLangStart],"&lt;"&amp;($A8360+1/24))-COUNTIF(tData[BezoekLangEind],"&lt;="&amp;$A8360)</f>
        <v/>
      </c>
      <c r="G8360" s="15">
        <f>IF($D8360=1,$B8360*100+$C8360,-1)</f>
        <v/>
      </c>
      <c r="H8360" s="15">
        <f>IF($D8360=1,$B8360,-1)</f>
        <v/>
      </c>
      <c r="I8360" s="15">
        <f>IF($D8360=1,$C8360,-1)</f>
        <v/>
      </c>
    </row>
    <row r="8361">
      <c r="A8361" s="33" t="n">
        <v>45640.25</v>
      </c>
      <c r="B8361" s="15">
        <f>WEEKDAY($A8361,2)</f>
        <v/>
      </c>
      <c r="C8361" s="15">
        <f>HOUR($A8361)</f>
        <v/>
      </c>
      <c r="D8361" s="15">
        <f>IF(AND($A8361&gt;=Instellingen!$B$6,$A8361&lt;Instellingen!$B$7),1,0)</f>
        <v/>
      </c>
      <c r="E8361" s="15">
        <f>COUNTIF(tData[BezoekStart],"&lt;"&amp;($A8361+1/24))-COUNTIF(tData[BezoekEind],"&lt;="&amp;$A8361)</f>
        <v/>
      </c>
      <c r="F8361" s="15">
        <f>COUNTIF(tData[BezoekLangStart],"&lt;"&amp;($A8361+1/24))-COUNTIF(tData[BezoekLangEind],"&lt;="&amp;$A8361)</f>
        <v/>
      </c>
      <c r="G8361" s="15">
        <f>IF($D8361=1,$B8361*100+$C8361,-1)</f>
        <v/>
      </c>
      <c r="H8361" s="15">
        <f>IF($D8361=1,$B8361,-1)</f>
        <v/>
      </c>
      <c r="I8361" s="15">
        <f>IF($D8361=1,$C8361,-1)</f>
        <v/>
      </c>
    </row>
    <row r="8362">
      <c r="A8362" s="33" t="n">
        <v>45640.29166666666</v>
      </c>
      <c r="B8362" s="15">
        <f>WEEKDAY($A8362,2)</f>
        <v/>
      </c>
      <c r="C8362" s="15">
        <f>HOUR($A8362)</f>
        <v/>
      </c>
      <c r="D8362" s="15">
        <f>IF(AND($A8362&gt;=Instellingen!$B$6,$A8362&lt;Instellingen!$B$7),1,0)</f>
        <v/>
      </c>
      <c r="E8362" s="15">
        <f>COUNTIF(tData[BezoekStart],"&lt;"&amp;($A8362+1/24))-COUNTIF(tData[BezoekEind],"&lt;="&amp;$A8362)</f>
        <v/>
      </c>
      <c r="F8362" s="15">
        <f>COUNTIF(tData[BezoekLangStart],"&lt;"&amp;($A8362+1/24))-COUNTIF(tData[BezoekLangEind],"&lt;="&amp;$A8362)</f>
        <v/>
      </c>
      <c r="G8362" s="15">
        <f>IF($D8362=1,$B8362*100+$C8362,-1)</f>
        <v/>
      </c>
      <c r="H8362" s="15">
        <f>IF($D8362=1,$B8362,-1)</f>
        <v/>
      </c>
      <c r="I8362" s="15">
        <f>IF($D8362=1,$C8362,-1)</f>
        <v/>
      </c>
    </row>
    <row r="8363">
      <c r="A8363" s="33" t="n">
        <v>45640.33333333334</v>
      </c>
      <c r="B8363" s="15">
        <f>WEEKDAY($A8363,2)</f>
        <v/>
      </c>
      <c r="C8363" s="15">
        <f>HOUR($A8363)</f>
        <v/>
      </c>
      <c r="D8363" s="15">
        <f>IF(AND($A8363&gt;=Instellingen!$B$6,$A8363&lt;Instellingen!$B$7),1,0)</f>
        <v/>
      </c>
      <c r="E8363" s="15">
        <f>COUNTIF(tData[BezoekStart],"&lt;"&amp;($A8363+1/24))-COUNTIF(tData[BezoekEind],"&lt;="&amp;$A8363)</f>
        <v/>
      </c>
      <c r="F8363" s="15">
        <f>COUNTIF(tData[BezoekLangStart],"&lt;"&amp;($A8363+1/24))-COUNTIF(tData[BezoekLangEind],"&lt;="&amp;$A8363)</f>
        <v/>
      </c>
      <c r="G8363" s="15">
        <f>IF($D8363=1,$B8363*100+$C8363,-1)</f>
        <v/>
      </c>
      <c r="H8363" s="15">
        <f>IF($D8363=1,$B8363,-1)</f>
        <v/>
      </c>
      <c r="I8363" s="15">
        <f>IF($D8363=1,$C8363,-1)</f>
        <v/>
      </c>
    </row>
    <row r="8364">
      <c r="A8364" s="33" t="n">
        <v>45640.375</v>
      </c>
      <c r="B8364" s="15">
        <f>WEEKDAY($A8364,2)</f>
        <v/>
      </c>
      <c r="C8364" s="15">
        <f>HOUR($A8364)</f>
        <v/>
      </c>
      <c r="D8364" s="15">
        <f>IF(AND($A8364&gt;=Instellingen!$B$6,$A8364&lt;Instellingen!$B$7),1,0)</f>
        <v/>
      </c>
      <c r="E8364" s="15">
        <f>COUNTIF(tData[BezoekStart],"&lt;"&amp;($A8364+1/24))-COUNTIF(tData[BezoekEind],"&lt;="&amp;$A8364)</f>
        <v/>
      </c>
      <c r="F8364" s="15">
        <f>COUNTIF(tData[BezoekLangStart],"&lt;"&amp;($A8364+1/24))-COUNTIF(tData[BezoekLangEind],"&lt;="&amp;$A8364)</f>
        <v/>
      </c>
      <c r="G8364" s="15">
        <f>IF($D8364=1,$B8364*100+$C8364,-1)</f>
        <v/>
      </c>
      <c r="H8364" s="15">
        <f>IF($D8364=1,$B8364,-1)</f>
        <v/>
      </c>
      <c r="I8364" s="15">
        <f>IF($D8364=1,$C8364,-1)</f>
        <v/>
      </c>
    </row>
    <row r="8365">
      <c r="A8365" s="33" t="n">
        <v>45640.41666666666</v>
      </c>
      <c r="B8365" s="15">
        <f>WEEKDAY($A8365,2)</f>
        <v/>
      </c>
      <c r="C8365" s="15">
        <f>HOUR($A8365)</f>
        <v/>
      </c>
      <c r="D8365" s="15">
        <f>IF(AND($A8365&gt;=Instellingen!$B$6,$A8365&lt;Instellingen!$B$7),1,0)</f>
        <v/>
      </c>
      <c r="E8365" s="15">
        <f>COUNTIF(tData[BezoekStart],"&lt;"&amp;($A8365+1/24))-COUNTIF(tData[BezoekEind],"&lt;="&amp;$A8365)</f>
        <v/>
      </c>
      <c r="F8365" s="15">
        <f>COUNTIF(tData[BezoekLangStart],"&lt;"&amp;($A8365+1/24))-COUNTIF(tData[BezoekLangEind],"&lt;="&amp;$A8365)</f>
        <v/>
      </c>
      <c r="G8365" s="15">
        <f>IF($D8365=1,$B8365*100+$C8365,-1)</f>
        <v/>
      </c>
      <c r="H8365" s="15">
        <f>IF($D8365=1,$B8365,-1)</f>
        <v/>
      </c>
      <c r="I8365" s="15">
        <f>IF($D8365=1,$C8365,-1)</f>
        <v/>
      </c>
    </row>
    <row r="8366">
      <c r="A8366" s="33" t="n">
        <v>45640.45833333334</v>
      </c>
      <c r="B8366" s="15">
        <f>WEEKDAY($A8366,2)</f>
        <v/>
      </c>
      <c r="C8366" s="15">
        <f>HOUR($A8366)</f>
        <v/>
      </c>
      <c r="D8366" s="15">
        <f>IF(AND($A8366&gt;=Instellingen!$B$6,$A8366&lt;Instellingen!$B$7),1,0)</f>
        <v/>
      </c>
      <c r="E8366" s="15">
        <f>COUNTIF(tData[BezoekStart],"&lt;"&amp;($A8366+1/24))-COUNTIF(tData[BezoekEind],"&lt;="&amp;$A8366)</f>
        <v/>
      </c>
      <c r="F8366" s="15">
        <f>COUNTIF(tData[BezoekLangStart],"&lt;"&amp;($A8366+1/24))-COUNTIF(tData[BezoekLangEind],"&lt;="&amp;$A8366)</f>
        <v/>
      </c>
      <c r="G8366" s="15">
        <f>IF($D8366=1,$B8366*100+$C8366,-1)</f>
        <v/>
      </c>
      <c r="H8366" s="15">
        <f>IF($D8366=1,$B8366,-1)</f>
        <v/>
      </c>
      <c r="I8366" s="15">
        <f>IF($D8366=1,$C8366,-1)</f>
        <v/>
      </c>
    </row>
    <row r="8367">
      <c r="A8367" s="33" t="n">
        <v>45640.5</v>
      </c>
      <c r="B8367" s="15">
        <f>WEEKDAY($A8367,2)</f>
        <v/>
      </c>
      <c r="C8367" s="15">
        <f>HOUR($A8367)</f>
        <v/>
      </c>
      <c r="D8367" s="15">
        <f>IF(AND($A8367&gt;=Instellingen!$B$6,$A8367&lt;Instellingen!$B$7),1,0)</f>
        <v/>
      </c>
      <c r="E8367" s="15">
        <f>COUNTIF(tData[BezoekStart],"&lt;"&amp;($A8367+1/24))-COUNTIF(tData[BezoekEind],"&lt;="&amp;$A8367)</f>
        <v/>
      </c>
      <c r="F8367" s="15">
        <f>COUNTIF(tData[BezoekLangStart],"&lt;"&amp;($A8367+1/24))-COUNTIF(tData[BezoekLangEind],"&lt;="&amp;$A8367)</f>
        <v/>
      </c>
      <c r="G8367" s="15">
        <f>IF($D8367=1,$B8367*100+$C8367,-1)</f>
        <v/>
      </c>
      <c r="H8367" s="15">
        <f>IF($D8367=1,$B8367,-1)</f>
        <v/>
      </c>
      <c r="I8367" s="15">
        <f>IF($D8367=1,$C8367,-1)</f>
        <v/>
      </c>
    </row>
    <row r="8368">
      <c r="A8368" s="33" t="n">
        <v>45640.54166666666</v>
      </c>
      <c r="B8368" s="15">
        <f>WEEKDAY($A8368,2)</f>
        <v/>
      </c>
      <c r="C8368" s="15">
        <f>HOUR($A8368)</f>
        <v/>
      </c>
      <c r="D8368" s="15">
        <f>IF(AND($A8368&gt;=Instellingen!$B$6,$A8368&lt;Instellingen!$B$7),1,0)</f>
        <v/>
      </c>
      <c r="E8368" s="15">
        <f>COUNTIF(tData[BezoekStart],"&lt;"&amp;($A8368+1/24))-COUNTIF(tData[BezoekEind],"&lt;="&amp;$A8368)</f>
        <v/>
      </c>
      <c r="F8368" s="15">
        <f>COUNTIF(tData[BezoekLangStart],"&lt;"&amp;($A8368+1/24))-COUNTIF(tData[BezoekLangEind],"&lt;="&amp;$A8368)</f>
        <v/>
      </c>
      <c r="G8368" s="15">
        <f>IF($D8368=1,$B8368*100+$C8368,-1)</f>
        <v/>
      </c>
      <c r="H8368" s="15">
        <f>IF($D8368=1,$B8368,-1)</f>
        <v/>
      </c>
      <c r="I8368" s="15">
        <f>IF($D8368=1,$C8368,-1)</f>
        <v/>
      </c>
    </row>
    <row r="8369">
      <c r="A8369" s="33" t="n">
        <v>45640.58333333334</v>
      </c>
      <c r="B8369" s="15">
        <f>WEEKDAY($A8369,2)</f>
        <v/>
      </c>
      <c r="C8369" s="15">
        <f>HOUR($A8369)</f>
        <v/>
      </c>
      <c r="D8369" s="15">
        <f>IF(AND($A8369&gt;=Instellingen!$B$6,$A8369&lt;Instellingen!$B$7),1,0)</f>
        <v/>
      </c>
      <c r="E8369" s="15">
        <f>COUNTIF(tData[BezoekStart],"&lt;"&amp;($A8369+1/24))-COUNTIF(tData[BezoekEind],"&lt;="&amp;$A8369)</f>
        <v/>
      </c>
      <c r="F8369" s="15">
        <f>COUNTIF(tData[BezoekLangStart],"&lt;"&amp;($A8369+1/24))-COUNTIF(tData[BezoekLangEind],"&lt;="&amp;$A8369)</f>
        <v/>
      </c>
      <c r="G8369" s="15">
        <f>IF($D8369=1,$B8369*100+$C8369,-1)</f>
        <v/>
      </c>
      <c r="H8369" s="15">
        <f>IF($D8369=1,$B8369,-1)</f>
        <v/>
      </c>
      <c r="I8369" s="15">
        <f>IF($D8369=1,$C8369,-1)</f>
        <v/>
      </c>
    </row>
    <row r="8370">
      <c r="A8370" s="33" t="n">
        <v>45640.625</v>
      </c>
      <c r="B8370" s="15">
        <f>WEEKDAY($A8370,2)</f>
        <v/>
      </c>
      <c r="C8370" s="15">
        <f>HOUR($A8370)</f>
        <v/>
      </c>
      <c r="D8370" s="15">
        <f>IF(AND($A8370&gt;=Instellingen!$B$6,$A8370&lt;Instellingen!$B$7),1,0)</f>
        <v/>
      </c>
      <c r="E8370" s="15">
        <f>COUNTIF(tData[BezoekStart],"&lt;"&amp;($A8370+1/24))-COUNTIF(tData[BezoekEind],"&lt;="&amp;$A8370)</f>
        <v/>
      </c>
      <c r="F8370" s="15">
        <f>COUNTIF(tData[BezoekLangStart],"&lt;"&amp;($A8370+1/24))-COUNTIF(tData[BezoekLangEind],"&lt;="&amp;$A8370)</f>
        <v/>
      </c>
      <c r="G8370" s="15">
        <f>IF($D8370=1,$B8370*100+$C8370,-1)</f>
        <v/>
      </c>
      <c r="H8370" s="15">
        <f>IF($D8370=1,$B8370,-1)</f>
        <v/>
      </c>
      <c r="I8370" s="15">
        <f>IF($D8370=1,$C8370,-1)</f>
        <v/>
      </c>
    </row>
    <row r="8371">
      <c r="A8371" s="33" t="n">
        <v>45640.66666666666</v>
      </c>
      <c r="B8371" s="15">
        <f>WEEKDAY($A8371,2)</f>
        <v/>
      </c>
      <c r="C8371" s="15">
        <f>HOUR($A8371)</f>
        <v/>
      </c>
      <c r="D8371" s="15">
        <f>IF(AND($A8371&gt;=Instellingen!$B$6,$A8371&lt;Instellingen!$B$7),1,0)</f>
        <v/>
      </c>
      <c r="E8371" s="15">
        <f>COUNTIF(tData[BezoekStart],"&lt;"&amp;($A8371+1/24))-COUNTIF(tData[BezoekEind],"&lt;="&amp;$A8371)</f>
        <v/>
      </c>
      <c r="F8371" s="15">
        <f>COUNTIF(tData[BezoekLangStart],"&lt;"&amp;($A8371+1/24))-COUNTIF(tData[BezoekLangEind],"&lt;="&amp;$A8371)</f>
        <v/>
      </c>
      <c r="G8371" s="15">
        <f>IF($D8371=1,$B8371*100+$C8371,-1)</f>
        <v/>
      </c>
      <c r="H8371" s="15">
        <f>IF($D8371=1,$B8371,-1)</f>
        <v/>
      </c>
      <c r="I8371" s="15">
        <f>IF($D8371=1,$C8371,-1)</f>
        <v/>
      </c>
    </row>
    <row r="8372">
      <c r="A8372" s="33" t="n">
        <v>45640.70833333334</v>
      </c>
      <c r="B8372" s="15">
        <f>WEEKDAY($A8372,2)</f>
        <v/>
      </c>
      <c r="C8372" s="15">
        <f>HOUR($A8372)</f>
        <v/>
      </c>
      <c r="D8372" s="15">
        <f>IF(AND($A8372&gt;=Instellingen!$B$6,$A8372&lt;Instellingen!$B$7),1,0)</f>
        <v/>
      </c>
      <c r="E8372" s="15">
        <f>COUNTIF(tData[BezoekStart],"&lt;"&amp;($A8372+1/24))-COUNTIF(tData[BezoekEind],"&lt;="&amp;$A8372)</f>
        <v/>
      </c>
      <c r="F8372" s="15">
        <f>COUNTIF(tData[BezoekLangStart],"&lt;"&amp;($A8372+1/24))-COUNTIF(tData[BezoekLangEind],"&lt;="&amp;$A8372)</f>
        <v/>
      </c>
      <c r="G8372" s="15">
        <f>IF($D8372=1,$B8372*100+$C8372,-1)</f>
        <v/>
      </c>
      <c r="H8372" s="15">
        <f>IF($D8372=1,$B8372,-1)</f>
        <v/>
      </c>
      <c r="I8372" s="15">
        <f>IF($D8372=1,$C8372,-1)</f>
        <v/>
      </c>
    </row>
    <row r="8373">
      <c r="A8373" s="33" t="n">
        <v>45640.75</v>
      </c>
      <c r="B8373" s="15">
        <f>WEEKDAY($A8373,2)</f>
        <v/>
      </c>
      <c r="C8373" s="15">
        <f>HOUR($A8373)</f>
        <v/>
      </c>
      <c r="D8373" s="15">
        <f>IF(AND($A8373&gt;=Instellingen!$B$6,$A8373&lt;Instellingen!$B$7),1,0)</f>
        <v/>
      </c>
      <c r="E8373" s="15">
        <f>COUNTIF(tData[BezoekStart],"&lt;"&amp;($A8373+1/24))-COUNTIF(tData[BezoekEind],"&lt;="&amp;$A8373)</f>
        <v/>
      </c>
      <c r="F8373" s="15">
        <f>COUNTIF(tData[BezoekLangStart],"&lt;"&amp;($A8373+1/24))-COUNTIF(tData[BezoekLangEind],"&lt;="&amp;$A8373)</f>
        <v/>
      </c>
      <c r="G8373" s="15">
        <f>IF($D8373=1,$B8373*100+$C8373,-1)</f>
        <v/>
      </c>
      <c r="H8373" s="15">
        <f>IF($D8373=1,$B8373,-1)</f>
        <v/>
      </c>
      <c r="I8373" s="15">
        <f>IF($D8373=1,$C8373,-1)</f>
        <v/>
      </c>
    </row>
    <row r="8374">
      <c r="A8374" s="33" t="n">
        <v>45640.79166666666</v>
      </c>
      <c r="B8374" s="15">
        <f>WEEKDAY($A8374,2)</f>
        <v/>
      </c>
      <c r="C8374" s="15">
        <f>HOUR($A8374)</f>
        <v/>
      </c>
      <c r="D8374" s="15">
        <f>IF(AND($A8374&gt;=Instellingen!$B$6,$A8374&lt;Instellingen!$B$7),1,0)</f>
        <v/>
      </c>
      <c r="E8374" s="15">
        <f>COUNTIF(tData[BezoekStart],"&lt;"&amp;($A8374+1/24))-COUNTIF(tData[BezoekEind],"&lt;="&amp;$A8374)</f>
        <v/>
      </c>
      <c r="F8374" s="15">
        <f>COUNTIF(tData[BezoekLangStart],"&lt;"&amp;($A8374+1/24))-COUNTIF(tData[BezoekLangEind],"&lt;="&amp;$A8374)</f>
        <v/>
      </c>
      <c r="G8374" s="15">
        <f>IF($D8374=1,$B8374*100+$C8374,-1)</f>
        <v/>
      </c>
      <c r="H8374" s="15">
        <f>IF($D8374=1,$B8374,-1)</f>
        <v/>
      </c>
      <c r="I8374" s="15">
        <f>IF($D8374=1,$C8374,-1)</f>
        <v/>
      </c>
    </row>
    <row r="8375">
      <c r="A8375" s="33" t="n">
        <v>45640.83333333334</v>
      </c>
      <c r="B8375" s="15">
        <f>WEEKDAY($A8375,2)</f>
        <v/>
      </c>
      <c r="C8375" s="15">
        <f>HOUR($A8375)</f>
        <v/>
      </c>
      <c r="D8375" s="15">
        <f>IF(AND($A8375&gt;=Instellingen!$B$6,$A8375&lt;Instellingen!$B$7),1,0)</f>
        <v/>
      </c>
      <c r="E8375" s="15">
        <f>COUNTIF(tData[BezoekStart],"&lt;"&amp;($A8375+1/24))-COUNTIF(tData[BezoekEind],"&lt;="&amp;$A8375)</f>
        <v/>
      </c>
      <c r="F8375" s="15">
        <f>COUNTIF(tData[BezoekLangStart],"&lt;"&amp;($A8375+1/24))-COUNTIF(tData[BezoekLangEind],"&lt;="&amp;$A8375)</f>
        <v/>
      </c>
      <c r="G8375" s="15">
        <f>IF($D8375=1,$B8375*100+$C8375,-1)</f>
        <v/>
      </c>
      <c r="H8375" s="15">
        <f>IF($D8375=1,$B8375,-1)</f>
        <v/>
      </c>
      <c r="I8375" s="15">
        <f>IF($D8375=1,$C8375,-1)</f>
        <v/>
      </c>
    </row>
    <row r="8376">
      <c r="A8376" s="33" t="n">
        <v>45640.875</v>
      </c>
      <c r="B8376" s="15">
        <f>WEEKDAY($A8376,2)</f>
        <v/>
      </c>
      <c r="C8376" s="15">
        <f>HOUR($A8376)</f>
        <v/>
      </c>
      <c r="D8376" s="15">
        <f>IF(AND($A8376&gt;=Instellingen!$B$6,$A8376&lt;Instellingen!$B$7),1,0)</f>
        <v/>
      </c>
      <c r="E8376" s="15">
        <f>COUNTIF(tData[BezoekStart],"&lt;"&amp;($A8376+1/24))-COUNTIF(tData[BezoekEind],"&lt;="&amp;$A8376)</f>
        <v/>
      </c>
      <c r="F8376" s="15">
        <f>COUNTIF(tData[BezoekLangStart],"&lt;"&amp;($A8376+1/24))-COUNTIF(tData[BezoekLangEind],"&lt;="&amp;$A8376)</f>
        <v/>
      </c>
      <c r="G8376" s="15">
        <f>IF($D8376=1,$B8376*100+$C8376,-1)</f>
        <v/>
      </c>
      <c r="H8376" s="15">
        <f>IF($D8376=1,$B8376,-1)</f>
        <v/>
      </c>
      <c r="I8376" s="15">
        <f>IF($D8376=1,$C8376,-1)</f>
        <v/>
      </c>
    </row>
    <row r="8377">
      <c r="A8377" s="33" t="n">
        <v>45640.91666666666</v>
      </c>
      <c r="B8377" s="15">
        <f>WEEKDAY($A8377,2)</f>
        <v/>
      </c>
      <c r="C8377" s="15">
        <f>HOUR($A8377)</f>
        <v/>
      </c>
      <c r="D8377" s="15">
        <f>IF(AND($A8377&gt;=Instellingen!$B$6,$A8377&lt;Instellingen!$B$7),1,0)</f>
        <v/>
      </c>
      <c r="E8377" s="15">
        <f>COUNTIF(tData[BezoekStart],"&lt;"&amp;($A8377+1/24))-COUNTIF(tData[BezoekEind],"&lt;="&amp;$A8377)</f>
        <v/>
      </c>
      <c r="F8377" s="15">
        <f>COUNTIF(tData[BezoekLangStart],"&lt;"&amp;($A8377+1/24))-COUNTIF(tData[BezoekLangEind],"&lt;="&amp;$A8377)</f>
        <v/>
      </c>
      <c r="G8377" s="15">
        <f>IF($D8377=1,$B8377*100+$C8377,-1)</f>
        <v/>
      </c>
      <c r="H8377" s="15">
        <f>IF($D8377=1,$B8377,-1)</f>
        <v/>
      </c>
      <c r="I8377" s="15">
        <f>IF($D8377=1,$C8377,-1)</f>
        <v/>
      </c>
    </row>
    <row r="8378">
      <c r="A8378" s="33" t="n">
        <v>45640.95833333334</v>
      </c>
      <c r="B8378" s="15">
        <f>WEEKDAY($A8378,2)</f>
        <v/>
      </c>
      <c r="C8378" s="15">
        <f>HOUR($A8378)</f>
        <v/>
      </c>
      <c r="D8378" s="15">
        <f>IF(AND($A8378&gt;=Instellingen!$B$6,$A8378&lt;Instellingen!$B$7),1,0)</f>
        <v/>
      </c>
      <c r="E8378" s="15">
        <f>COUNTIF(tData[BezoekStart],"&lt;"&amp;($A8378+1/24))-COUNTIF(tData[BezoekEind],"&lt;="&amp;$A8378)</f>
        <v/>
      </c>
      <c r="F8378" s="15">
        <f>COUNTIF(tData[BezoekLangStart],"&lt;"&amp;($A8378+1/24))-COUNTIF(tData[BezoekLangEind],"&lt;="&amp;$A8378)</f>
        <v/>
      </c>
      <c r="G8378" s="15">
        <f>IF($D8378=1,$B8378*100+$C8378,-1)</f>
        <v/>
      </c>
      <c r="H8378" s="15">
        <f>IF($D8378=1,$B8378,-1)</f>
        <v/>
      </c>
      <c r="I8378" s="15">
        <f>IF($D8378=1,$C8378,-1)</f>
        <v/>
      </c>
    </row>
    <row r="8379">
      <c r="A8379" s="33" t="n">
        <v>45641</v>
      </c>
      <c r="B8379" s="15">
        <f>WEEKDAY($A8379,2)</f>
        <v/>
      </c>
      <c r="C8379" s="15">
        <f>HOUR($A8379)</f>
        <v/>
      </c>
      <c r="D8379" s="15">
        <f>IF(AND($A8379&gt;=Instellingen!$B$6,$A8379&lt;Instellingen!$B$7),1,0)</f>
        <v/>
      </c>
      <c r="E8379" s="15">
        <f>COUNTIF(tData[BezoekStart],"&lt;"&amp;($A8379+1/24))-COUNTIF(tData[BezoekEind],"&lt;="&amp;$A8379)</f>
        <v/>
      </c>
      <c r="F8379" s="15">
        <f>COUNTIF(tData[BezoekLangStart],"&lt;"&amp;($A8379+1/24))-COUNTIF(tData[BezoekLangEind],"&lt;="&amp;$A8379)</f>
        <v/>
      </c>
      <c r="G8379" s="15">
        <f>IF($D8379=1,$B8379*100+$C8379,-1)</f>
        <v/>
      </c>
      <c r="H8379" s="15">
        <f>IF($D8379=1,$B8379,-1)</f>
        <v/>
      </c>
      <c r="I8379" s="15">
        <f>IF($D8379=1,$C8379,-1)</f>
        <v/>
      </c>
    </row>
    <row r="8380">
      <c r="A8380" s="33" t="n">
        <v>45641.04166666666</v>
      </c>
      <c r="B8380" s="15">
        <f>WEEKDAY($A8380,2)</f>
        <v/>
      </c>
      <c r="C8380" s="15">
        <f>HOUR($A8380)</f>
        <v/>
      </c>
      <c r="D8380" s="15">
        <f>IF(AND($A8380&gt;=Instellingen!$B$6,$A8380&lt;Instellingen!$B$7),1,0)</f>
        <v/>
      </c>
      <c r="E8380" s="15">
        <f>COUNTIF(tData[BezoekStart],"&lt;"&amp;($A8380+1/24))-COUNTIF(tData[BezoekEind],"&lt;="&amp;$A8380)</f>
        <v/>
      </c>
      <c r="F8380" s="15">
        <f>COUNTIF(tData[BezoekLangStart],"&lt;"&amp;($A8380+1/24))-COUNTIF(tData[BezoekLangEind],"&lt;="&amp;$A8380)</f>
        <v/>
      </c>
      <c r="G8380" s="15">
        <f>IF($D8380=1,$B8380*100+$C8380,-1)</f>
        <v/>
      </c>
      <c r="H8380" s="15">
        <f>IF($D8380=1,$B8380,-1)</f>
        <v/>
      </c>
      <c r="I8380" s="15">
        <f>IF($D8380=1,$C8380,-1)</f>
        <v/>
      </c>
    </row>
    <row r="8381">
      <c r="A8381" s="33" t="n">
        <v>45641.08333333334</v>
      </c>
      <c r="B8381" s="15">
        <f>WEEKDAY($A8381,2)</f>
        <v/>
      </c>
      <c r="C8381" s="15">
        <f>HOUR($A8381)</f>
        <v/>
      </c>
      <c r="D8381" s="15">
        <f>IF(AND($A8381&gt;=Instellingen!$B$6,$A8381&lt;Instellingen!$B$7),1,0)</f>
        <v/>
      </c>
      <c r="E8381" s="15">
        <f>COUNTIF(tData[BezoekStart],"&lt;"&amp;($A8381+1/24))-COUNTIF(tData[BezoekEind],"&lt;="&amp;$A8381)</f>
        <v/>
      </c>
      <c r="F8381" s="15">
        <f>COUNTIF(tData[BezoekLangStart],"&lt;"&amp;($A8381+1/24))-COUNTIF(tData[BezoekLangEind],"&lt;="&amp;$A8381)</f>
        <v/>
      </c>
      <c r="G8381" s="15">
        <f>IF($D8381=1,$B8381*100+$C8381,-1)</f>
        <v/>
      </c>
      <c r="H8381" s="15">
        <f>IF($D8381=1,$B8381,-1)</f>
        <v/>
      </c>
      <c r="I8381" s="15">
        <f>IF($D8381=1,$C8381,-1)</f>
        <v/>
      </c>
    </row>
    <row r="8382">
      <c r="A8382" s="33" t="n">
        <v>45641.125</v>
      </c>
      <c r="B8382" s="15">
        <f>WEEKDAY($A8382,2)</f>
        <v/>
      </c>
      <c r="C8382" s="15">
        <f>HOUR($A8382)</f>
        <v/>
      </c>
      <c r="D8382" s="15">
        <f>IF(AND($A8382&gt;=Instellingen!$B$6,$A8382&lt;Instellingen!$B$7),1,0)</f>
        <v/>
      </c>
      <c r="E8382" s="15">
        <f>COUNTIF(tData[BezoekStart],"&lt;"&amp;($A8382+1/24))-COUNTIF(tData[BezoekEind],"&lt;="&amp;$A8382)</f>
        <v/>
      </c>
      <c r="F8382" s="15">
        <f>COUNTIF(tData[BezoekLangStart],"&lt;"&amp;($A8382+1/24))-COUNTIF(tData[BezoekLangEind],"&lt;="&amp;$A8382)</f>
        <v/>
      </c>
      <c r="G8382" s="15">
        <f>IF($D8382=1,$B8382*100+$C8382,-1)</f>
        <v/>
      </c>
      <c r="H8382" s="15">
        <f>IF($D8382=1,$B8382,-1)</f>
        <v/>
      </c>
      <c r="I8382" s="15">
        <f>IF($D8382=1,$C8382,-1)</f>
        <v/>
      </c>
    </row>
    <row r="8383">
      <c r="A8383" s="33" t="n">
        <v>45641.16666666666</v>
      </c>
      <c r="B8383" s="15">
        <f>WEEKDAY($A8383,2)</f>
        <v/>
      </c>
      <c r="C8383" s="15">
        <f>HOUR($A8383)</f>
        <v/>
      </c>
      <c r="D8383" s="15">
        <f>IF(AND($A8383&gt;=Instellingen!$B$6,$A8383&lt;Instellingen!$B$7),1,0)</f>
        <v/>
      </c>
      <c r="E8383" s="15">
        <f>COUNTIF(tData[BezoekStart],"&lt;"&amp;($A8383+1/24))-COUNTIF(tData[BezoekEind],"&lt;="&amp;$A8383)</f>
        <v/>
      </c>
      <c r="F8383" s="15">
        <f>COUNTIF(tData[BezoekLangStart],"&lt;"&amp;($A8383+1/24))-COUNTIF(tData[BezoekLangEind],"&lt;="&amp;$A8383)</f>
        <v/>
      </c>
      <c r="G8383" s="15">
        <f>IF($D8383=1,$B8383*100+$C8383,-1)</f>
        <v/>
      </c>
      <c r="H8383" s="15">
        <f>IF($D8383=1,$B8383,-1)</f>
        <v/>
      </c>
      <c r="I8383" s="15">
        <f>IF($D8383=1,$C8383,-1)</f>
        <v/>
      </c>
    </row>
    <row r="8384">
      <c r="A8384" s="33" t="n">
        <v>45641.20833333334</v>
      </c>
      <c r="B8384" s="15">
        <f>WEEKDAY($A8384,2)</f>
        <v/>
      </c>
      <c r="C8384" s="15">
        <f>HOUR($A8384)</f>
        <v/>
      </c>
      <c r="D8384" s="15">
        <f>IF(AND($A8384&gt;=Instellingen!$B$6,$A8384&lt;Instellingen!$B$7),1,0)</f>
        <v/>
      </c>
      <c r="E8384" s="15">
        <f>COUNTIF(tData[BezoekStart],"&lt;"&amp;($A8384+1/24))-COUNTIF(tData[BezoekEind],"&lt;="&amp;$A8384)</f>
        <v/>
      </c>
      <c r="F8384" s="15">
        <f>COUNTIF(tData[BezoekLangStart],"&lt;"&amp;($A8384+1/24))-COUNTIF(tData[BezoekLangEind],"&lt;="&amp;$A8384)</f>
        <v/>
      </c>
      <c r="G8384" s="15">
        <f>IF($D8384=1,$B8384*100+$C8384,-1)</f>
        <v/>
      </c>
      <c r="H8384" s="15">
        <f>IF($D8384=1,$B8384,-1)</f>
        <v/>
      </c>
      <c r="I8384" s="15">
        <f>IF($D8384=1,$C8384,-1)</f>
        <v/>
      </c>
    </row>
    <row r="8385">
      <c r="A8385" s="33" t="n">
        <v>45641.25</v>
      </c>
      <c r="B8385" s="15">
        <f>WEEKDAY($A8385,2)</f>
        <v/>
      </c>
      <c r="C8385" s="15">
        <f>HOUR($A8385)</f>
        <v/>
      </c>
      <c r="D8385" s="15">
        <f>IF(AND($A8385&gt;=Instellingen!$B$6,$A8385&lt;Instellingen!$B$7),1,0)</f>
        <v/>
      </c>
      <c r="E8385" s="15">
        <f>COUNTIF(tData[BezoekStart],"&lt;"&amp;($A8385+1/24))-COUNTIF(tData[BezoekEind],"&lt;="&amp;$A8385)</f>
        <v/>
      </c>
      <c r="F8385" s="15">
        <f>COUNTIF(tData[BezoekLangStart],"&lt;"&amp;($A8385+1/24))-COUNTIF(tData[BezoekLangEind],"&lt;="&amp;$A8385)</f>
        <v/>
      </c>
      <c r="G8385" s="15">
        <f>IF($D8385=1,$B8385*100+$C8385,-1)</f>
        <v/>
      </c>
      <c r="H8385" s="15">
        <f>IF($D8385=1,$B8385,-1)</f>
        <v/>
      </c>
      <c r="I8385" s="15">
        <f>IF($D8385=1,$C8385,-1)</f>
        <v/>
      </c>
    </row>
    <row r="8386">
      <c r="A8386" s="33" t="n">
        <v>45641.29166666666</v>
      </c>
      <c r="B8386" s="15">
        <f>WEEKDAY($A8386,2)</f>
        <v/>
      </c>
      <c r="C8386" s="15">
        <f>HOUR($A8386)</f>
        <v/>
      </c>
      <c r="D8386" s="15">
        <f>IF(AND($A8386&gt;=Instellingen!$B$6,$A8386&lt;Instellingen!$B$7),1,0)</f>
        <v/>
      </c>
      <c r="E8386" s="15">
        <f>COUNTIF(tData[BezoekStart],"&lt;"&amp;($A8386+1/24))-COUNTIF(tData[BezoekEind],"&lt;="&amp;$A8386)</f>
        <v/>
      </c>
      <c r="F8386" s="15">
        <f>COUNTIF(tData[BezoekLangStart],"&lt;"&amp;($A8386+1/24))-COUNTIF(tData[BezoekLangEind],"&lt;="&amp;$A8386)</f>
        <v/>
      </c>
      <c r="G8386" s="15">
        <f>IF($D8386=1,$B8386*100+$C8386,-1)</f>
        <v/>
      </c>
      <c r="H8386" s="15">
        <f>IF($D8386=1,$B8386,-1)</f>
        <v/>
      </c>
      <c r="I8386" s="15">
        <f>IF($D8386=1,$C8386,-1)</f>
        <v/>
      </c>
    </row>
    <row r="8387">
      <c r="A8387" s="33" t="n">
        <v>45641.33333333334</v>
      </c>
      <c r="B8387" s="15">
        <f>WEEKDAY($A8387,2)</f>
        <v/>
      </c>
      <c r="C8387" s="15">
        <f>HOUR($A8387)</f>
        <v/>
      </c>
      <c r="D8387" s="15">
        <f>IF(AND($A8387&gt;=Instellingen!$B$6,$A8387&lt;Instellingen!$B$7),1,0)</f>
        <v/>
      </c>
      <c r="E8387" s="15">
        <f>COUNTIF(tData[BezoekStart],"&lt;"&amp;($A8387+1/24))-COUNTIF(tData[BezoekEind],"&lt;="&amp;$A8387)</f>
        <v/>
      </c>
      <c r="F8387" s="15">
        <f>COUNTIF(tData[BezoekLangStart],"&lt;"&amp;($A8387+1/24))-COUNTIF(tData[BezoekLangEind],"&lt;="&amp;$A8387)</f>
        <v/>
      </c>
      <c r="G8387" s="15">
        <f>IF($D8387=1,$B8387*100+$C8387,-1)</f>
        <v/>
      </c>
      <c r="H8387" s="15">
        <f>IF($D8387=1,$B8387,-1)</f>
        <v/>
      </c>
      <c r="I8387" s="15">
        <f>IF($D8387=1,$C8387,-1)</f>
        <v/>
      </c>
    </row>
    <row r="8388">
      <c r="A8388" s="33" t="n">
        <v>45641.375</v>
      </c>
      <c r="B8388" s="15">
        <f>WEEKDAY($A8388,2)</f>
        <v/>
      </c>
      <c r="C8388" s="15">
        <f>HOUR($A8388)</f>
        <v/>
      </c>
      <c r="D8388" s="15">
        <f>IF(AND($A8388&gt;=Instellingen!$B$6,$A8388&lt;Instellingen!$B$7),1,0)</f>
        <v/>
      </c>
      <c r="E8388" s="15">
        <f>COUNTIF(tData[BezoekStart],"&lt;"&amp;($A8388+1/24))-COUNTIF(tData[BezoekEind],"&lt;="&amp;$A8388)</f>
        <v/>
      </c>
      <c r="F8388" s="15">
        <f>COUNTIF(tData[BezoekLangStart],"&lt;"&amp;($A8388+1/24))-COUNTIF(tData[BezoekLangEind],"&lt;="&amp;$A8388)</f>
        <v/>
      </c>
      <c r="G8388" s="15">
        <f>IF($D8388=1,$B8388*100+$C8388,-1)</f>
        <v/>
      </c>
      <c r="H8388" s="15">
        <f>IF($D8388=1,$B8388,-1)</f>
        <v/>
      </c>
      <c r="I8388" s="15">
        <f>IF($D8388=1,$C8388,-1)</f>
        <v/>
      </c>
    </row>
    <row r="8389">
      <c r="A8389" s="33" t="n">
        <v>45641.41666666666</v>
      </c>
      <c r="B8389" s="15">
        <f>WEEKDAY($A8389,2)</f>
        <v/>
      </c>
      <c r="C8389" s="15">
        <f>HOUR($A8389)</f>
        <v/>
      </c>
      <c r="D8389" s="15">
        <f>IF(AND($A8389&gt;=Instellingen!$B$6,$A8389&lt;Instellingen!$B$7),1,0)</f>
        <v/>
      </c>
      <c r="E8389" s="15">
        <f>COUNTIF(tData[BezoekStart],"&lt;"&amp;($A8389+1/24))-COUNTIF(tData[BezoekEind],"&lt;="&amp;$A8389)</f>
        <v/>
      </c>
      <c r="F8389" s="15">
        <f>COUNTIF(tData[BezoekLangStart],"&lt;"&amp;($A8389+1/24))-COUNTIF(tData[BezoekLangEind],"&lt;="&amp;$A8389)</f>
        <v/>
      </c>
      <c r="G8389" s="15">
        <f>IF($D8389=1,$B8389*100+$C8389,-1)</f>
        <v/>
      </c>
      <c r="H8389" s="15">
        <f>IF($D8389=1,$B8389,-1)</f>
        <v/>
      </c>
      <c r="I8389" s="15">
        <f>IF($D8389=1,$C8389,-1)</f>
        <v/>
      </c>
    </row>
    <row r="8390">
      <c r="A8390" s="33" t="n">
        <v>45641.45833333334</v>
      </c>
      <c r="B8390" s="15">
        <f>WEEKDAY($A8390,2)</f>
        <v/>
      </c>
      <c r="C8390" s="15">
        <f>HOUR($A8390)</f>
        <v/>
      </c>
      <c r="D8390" s="15">
        <f>IF(AND($A8390&gt;=Instellingen!$B$6,$A8390&lt;Instellingen!$B$7),1,0)</f>
        <v/>
      </c>
      <c r="E8390" s="15">
        <f>COUNTIF(tData[BezoekStart],"&lt;"&amp;($A8390+1/24))-COUNTIF(tData[BezoekEind],"&lt;="&amp;$A8390)</f>
        <v/>
      </c>
      <c r="F8390" s="15">
        <f>COUNTIF(tData[BezoekLangStart],"&lt;"&amp;($A8390+1/24))-COUNTIF(tData[BezoekLangEind],"&lt;="&amp;$A8390)</f>
        <v/>
      </c>
      <c r="G8390" s="15">
        <f>IF($D8390=1,$B8390*100+$C8390,-1)</f>
        <v/>
      </c>
      <c r="H8390" s="15">
        <f>IF($D8390=1,$B8390,-1)</f>
        <v/>
      </c>
      <c r="I8390" s="15">
        <f>IF($D8390=1,$C8390,-1)</f>
        <v/>
      </c>
    </row>
    <row r="8391">
      <c r="A8391" s="33" t="n">
        <v>45641.5</v>
      </c>
      <c r="B8391" s="15">
        <f>WEEKDAY($A8391,2)</f>
        <v/>
      </c>
      <c r="C8391" s="15">
        <f>HOUR($A8391)</f>
        <v/>
      </c>
      <c r="D8391" s="15">
        <f>IF(AND($A8391&gt;=Instellingen!$B$6,$A8391&lt;Instellingen!$B$7),1,0)</f>
        <v/>
      </c>
      <c r="E8391" s="15">
        <f>COUNTIF(tData[BezoekStart],"&lt;"&amp;($A8391+1/24))-COUNTIF(tData[BezoekEind],"&lt;="&amp;$A8391)</f>
        <v/>
      </c>
      <c r="F8391" s="15">
        <f>COUNTIF(tData[BezoekLangStart],"&lt;"&amp;($A8391+1/24))-COUNTIF(tData[BezoekLangEind],"&lt;="&amp;$A8391)</f>
        <v/>
      </c>
      <c r="G8391" s="15">
        <f>IF($D8391=1,$B8391*100+$C8391,-1)</f>
        <v/>
      </c>
      <c r="H8391" s="15">
        <f>IF($D8391=1,$B8391,-1)</f>
        <v/>
      </c>
      <c r="I8391" s="15">
        <f>IF($D8391=1,$C8391,-1)</f>
        <v/>
      </c>
    </row>
    <row r="8392">
      <c r="A8392" s="33" t="n">
        <v>45641.54166666666</v>
      </c>
      <c r="B8392" s="15">
        <f>WEEKDAY($A8392,2)</f>
        <v/>
      </c>
      <c r="C8392" s="15">
        <f>HOUR($A8392)</f>
        <v/>
      </c>
      <c r="D8392" s="15">
        <f>IF(AND($A8392&gt;=Instellingen!$B$6,$A8392&lt;Instellingen!$B$7),1,0)</f>
        <v/>
      </c>
      <c r="E8392" s="15">
        <f>COUNTIF(tData[BezoekStart],"&lt;"&amp;($A8392+1/24))-COUNTIF(tData[BezoekEind],"&lt;="&amp;$A8392)</f>
        <v/>
      </c>
      <c r="F8392" s="15">
        <f>COUNTIF(tData[BezoekLangStart],"&lt;"&amp;($A8392+1/24))-COUNTIF(tData[BezoekLangEind],"&lt;="&amp;$A8392)</f>
        <v/>
      </c>
      <c r="G8392" s="15">
        <f>IF($D8392=1,$B8392*100+$C8392,-1)</f>
        <v/>
      </c>
      <c r="H8392" s="15">
        <f>IF($D8392=1,$B8392,-1)</f>
        <v/>
      </c>
      <c r="I8392" s="15">
        <f>IF($D8392=1,$C8392,-1)</f>
        <v/>
      </c>
    </row>
    <row r="8393">
      <c r="A8393" s="33" t="n">
        <v>45641.58333333334</v>
      </c>
      <c r="B8393" s="15">
        <f>WEEKDAY($A8393,2)</f>
        <v/>
      </c>
      <c r="C8393" s="15">
        <f>HOUR($A8393)</f>
        <v/>
      </c>
      <c r="D8393" s="15">
        <f>IF(AND($A8393&gt;=Instellingen!$B$6,$A8393&lt;Instellingen!$B$7),1,0)</f>
        <v/>
      </c>
      <c r="E8393" s="15">
        <f>COUNTIF(tData[BezoekStart],"&lt;"&amp;($A8393+1/24))-COUNTIF(tData[BezoekEind],"&lt;="&amp;$A8393)</f>
        <v/>
      </c>
      <c r="F8393" s="15">
        <f>COUNTIF(tData[BezoekLangStart],"&lt;"&amp;($A8393+1/24))-COUNTIF(tData[BezoekLangEind],"&lt;="&amp;$A8393)</f>
        <v/>
      </c>
      <c r="G8393" s="15">
        <f>IF($D8393=1,$B8393*100+$C8393,-1)</f>
        <v/>
      </c>
      <c r="H8393" s="15">
        <f>IF($D8393=1,$B8393,-1)</f>
        <v/>
      </c>
      <c r="I8393" s="15">
        <f>IF($D8393=1,$C8393,-1)</f>
        <v/>
      </c>
    </row>
    <row r="8394">
      <c r="A8394" s="33" t="n">
        <v>45641.625</v>
      </c>
      <c r="B8394" s="15">
        <f>WEEKDAY($A8394,2)</f>
        <v/>
      </c>
      <c r="C8394" s="15">
        <f>HOUR($A8394)</f>
        <v/>
      </c>
      <c r="D8394" s="15">
        <f>IF(AND($A8394&gt;=Instellingen!$B$6,$A8394&lt;Instellingen!$B$7),1,0)</f>
        <v/>
      </c>
      <c r="E8394" s="15">
        <f>COUNTIF(tData[BezoekStart],"&lt;"&amp;($A8394+1/24))-COUNTIF(tData[BezoekEind],"&lt;="&amp;$A8394)</f>
        <v/>
      </c>
      <c r="F8394" s="15">
        <f>COUNTIF(tData[BezoekLangStart],"&lt;"&amp;($A8394+1/24))-COUNTIF(tData[BezoekLangEind],"&lt;="&amp;$A8394)</f>
        <v/>
      </c>
      <c r="G8394" s="15">
        <f>IF($D8394=1,$B8394*100+$C8394,-1)</f>
        <v/>
      </c>
      <c r="H8394" s="15">
        <f>IF($D8394=1,$B8394,-1)</f>
        <v/>
      </c>
      <c r="I8394" s="15">
        <f>IF($D8394=1,$C8394,-1)</f>
        <v/>
      </c>
    </row>
    <row r="8395">
      <c r="A8395" s="33" t="n">
        <v>45641.66666666666</v>
      </c>
      <c r="B8395" s="15">
        <f>WEEKDAY($A8395,2)</f>
        <v/>
      </c>
      <c r="C8395" s="15">
        <f>HOUR($A8395)</f>
        <v/>
      </c>
      <c r="D8395" s="15">
        <f>IF(AND($A8395&gt;=Instellingen!$B$6,$A8395&lt;Instellingen!$B$7),1,0)</f>
        <v/>
      </c>
      <c r="E8395" s="15">
        <f>COUNTIF(tData[BezoekStart],"&lt;"&amp;($A8395+1/24))-COUNTIF(tData[BezoekEind],"&lt;="&amp;$A8395)</f>
        <v/>
      </c>
      <c r="F8395" s="15">
        <f>COUNTIF(tData[BezoekLangStart],"&lt;"&amp;($A8395+1/24))-COUNTIF(tData[BezoekLangEind],"&lt;="&amp;$A8395)</f>
        <v/>
      </c>
      <c r="G8395" s="15">
        <f>IF($D8395=1,$B8395*100+$C8395,-1)</f>
        <v/>
      </c>
      <c r="H8395" s="15">
        <f>IF($D8395=1,$B8395,-1)</f>
        <v/>
      </c>
      <c r="I8395" s="15">
        <f>IF($D8395=1,$C8395,-1)</f>
        <v/>
      </c>
    </row>
    <row r="8396">
      <c r="A8396" s="33" t="n">
        <v>45641.70833333334</v>
      </c>
      <c r="B8396" s="15">
        <f>WEEKDAY($A8396,2)</f>
        <v/>
      </c>
      <c r="C8396" s="15">
        <f>HOUR($A8396)</f>
        <v/>
      </c>
      <c r="D8396" s="15">
        <f>IF(AND($A8396&gt;=Instellingen!$B$6,$A8396&lt;Instellingen!$B$7),1,0)</f>
        <v/>
      </c>
      <c r="E8396" s="15">
        <f>COUNTIF(tData[BezoekStart],"&lt;"&amp;($A8396+1/24))-COUNTIF(tData[BezoekEind],"&lt;="&amp;$A8396)</f>
        <v/>
      </c>
      <c r="F8396" s="15">
        <f>COUNTIF(tData[BezoekLangStart],"&lt;"&amp;($A8396+1/24))-COUNTIF(tData[BezoekLangEind],"&lt;="&amp;$A8396)</f>
        <v/>
      </c>
      <c r="G8396" s="15">
        <f>IF($D8396=1,$B8396*100+$C8396,-1)</f>
        <v/>
      </c>
      <c r="H8396" s="15">
        <f>IF($D8396=1,$B8396,-1)</f>
        <v/>
      </c>
      <c r="I8396" s="15">
        <f>IF($D8396=1,$C8396,-1)</f>
        <v/>
      </c>
    </row>
    <row r="8397">
      <c r="A8397" s="33" t="n">
        <v>45641.75</v>
      </c>
      <c r="B8397" s="15">
        <f>WEEKDAY($A8397,2)</f>
        <v/>
      </c>
      <c r="C8397" s="15">
        <f>HOUR($A8397)</f>
        <v/>
      </c>
      <c r="D8397" s="15">
        <f>IF(AND($A8397&gt;=Instellingen!$B$6,$A8397&lt;Instellingen!$B$7),1,0)</f>
        <v/>
      </c>
      <c r="E8397" s="15">
        <f>COUNTIF(tData[BezoekStart],"&lt;"&amp;($A8397+1/24))-COUNTIF(tData[BezoekEind],"&lt;="&amp;$A8397)</f>
        <v/>
      </c>
      <c r="F8397" s="15">
        <f>COUNTIF(tData[BezoekLangStart],"&lt;"&amp;($A8397+1/24))-COUNTIF(tData[BezoekLangEind],"&lt;="&amp;$A8397)</f>
        <v/>
      </c>
      <c r="G8397" s="15">
        <f>IF($D8397=1,$B8397*100+$C8397,-1)</f>
        <v/>
      </c>
      <c r="H8397" s="15">
        <f>IF($D8397=1,$B8397,-1)</f>
        <v/>
      </c>
      <c r="I8397" s="15">
        <f>IF($D8397=1,$C8397,-1)</f>
        <v/>
      </c>
    </row>
    <row r="8398">
      <c r="A8398" s="33" t="n">
        <v>45641.79166666666</v>
      </c>
      <c r="B8398" s="15">
        <f>WEEKDAY($A8398,2)</f>
        <v/>
      </c>
      <c r="C8398" s="15">
        <f>HOUR($A8398)</f>
        <v/>
      </c>
      <c r="D8398" s="15">
        <f>IF(AND($A8398&gt;=Instellingen!$B$6,$A8398&lt;Instellingen!$B$7),1,0)</f>
        <v/>
      </c>
      <c r="E8398" s="15">
        <f>COUNTIF(tData[BezoekStart],"&lt;"&amp;($A8398+1/24))-COUNTIF(tData[BezoekEind],"&lt;="&amp;$A8398)</f>
        <v/>
      </c>
      <c r="F8398" s="15">
        <f>COUNTIF(tData[BezoekLangStart],"&lt;"&amp;($A8398+1/24))-COUNTIF(tData[BezoekLangEind],"&lt;="&amp;$A8398)</f>
        <v/>
      </c>
      <c r="G8398" s="15">
        <f>IF($D8398=1,$B8398*100+$C8398,-1)</f>
        <v/>
      </c>
      <c r="H8398" s="15">
        <f>IF($D8398=1,$B8398,-1)</f>
        <v/>
      </c>
      <c r="I8398" s="15">
        <f>IF($D8398=1,$C8398,-1)</f>
        <v/>
      </c>
    </row>
    <row r="8399">
      <c r="A8399" s="33" t="n">
        <v>45641.83333333334</v>
      </c>
      <c r="B8399" s="15">
        <f>WEEKDAY($A8399,2)</f>
        <v/>
      </c>
      <c r="C8399" s="15">
        <f>HOUR($A8399)</f>
        <v/>
      </c>
      <c r="D8399" s="15">
        <f>IF(AND($A8399&gt;=Instellingen!$B$6,$A8399&lt;Instellingen!$B$7),1,0)</f>
        <v/>
      </c>
      <c r="E8399" s="15">
        <f>COUNTIF(tData[BezoekStart],"&lt;"&amp;($A8399+1/24))-COUNTIF(tData[BezoekEind],"&lt;="&amp;$A8399)</f>
        <v/>
      </c>
      <c r="F8399" s="15">
        <f>COUNTIF(tData[BezoekLangStart],"&lt;"&amp;($A8399+1/24))-COUNTIF(tData[BezoekLangEind],"&lt;="&amp;$A8399)</f>
        <v/>
      </c>
      <c r="G8399" s="15">
        <f>IF($D8399=1,$B8399*100+$C8399,-1)</f>
        <v/>
      </c>
      <c r="H8399" s="15">
        <f>IF($D8399=1,$B8399,-1)</f>
        <v/>
      </c>
      <c r="I8399" s="15">
        <f>IF($D8399=1,$C8399,-1)</f>
        <v/>
      </c>
    </row>
    <row r="8400">
      <c r="A8400" s="33" t="n">
        <v>45641.875</v>
      </c>
      <c r="B8400" s="15">
        <f>WEEKDAY($A8400,2)</f>
        <v/>
      </c>
      <c r="C8400" s="15">
        <f>HOUR($A8400)</f>
        <v/>
      </c>
      <c r="D8400" s="15">
        <f>IF(AND($A8400&gt;=Instellingen!$B$6,$A8400&lt;Instellingen!$B$7),1,0)</f>
        <v/>
      </c>
      <c r="E8400" s="15">
        <f>COUNTIF(tData[BezoekStart],"&lt;"&amp;($A8400+1/24))-COUNTIF(tData[BezoekEind],"&lt;="&amp;$A8400)</f>
        <v/>
      </c>
      <c r="F8400" s="15">
        <f>COUNTIF(tData[BezoekLangStart],"&lt;"&amp;($A8400+1/24))-COUNTIF(tData[BezoekLangEind],"&lt;="&amp;$A8400)</f>
        <v/>
      </c>
      <c r="G8400" s="15">
        <f>IF($D8400=1,$B8400*100+$C8400,-1)</f>
        <v/>
      </c>
      <c r="H8400" s="15">
        <f>IF($D8400=1,$B8400,-1)</f>
        <v/>
      </c>
      <c r="I8400" s="15">
        <f>IF($D8400=1,$C8400,-1)</f>
        <v/>
      </c>
    </row>
    <row r="8401">
      <c r="A8401" s="33" t="n">
        <v>45641.91666666666</v>
      </c>
      <c r="B8401" s="15">
        <f>WEEKDAY($A8401,2)</f>
        <v/>
      </c>
      <c r="C8401" s="15">
        <f>HOUR($A8401)</f>
        <v/>
      </c>
      <c r="D8401" s="15">
        <f>IF(AND($A8401&gt;=Instellingen!$B$6,$A8401&lt;Instellingen!$B$7),1,0)</f>
        <v/>
      </c>
      <c r="E8401" s="15">
        <f>COUNTIF(tData[BezoekStart],"&lt;"&amp;($A8401+1/24))-COUNTIF(tData[BezoekEind],"&lt;="&amp;$A8401)</f>
        <v/>
      </c>
      <c r="F8401" s="15">
        <f>COUNTIF(tData[BezoekLangStart],"&lt;"&amp;($A8401+1/24))-COUNTIF(tData[BezoekLangEind],"&lt;="&amp;$A8401)</f>
        <v/>
      </c>
      <c r="G8401" s="15">
        <f>IF($D8401=1,$B8401*100+$C8401,-1)</f>
        <v/>
      </c>
      <c r="H8401" s="15">
        <f>IF($D8401=1,$B8401,-1)</f>
        <v/>
      </c>
      <c r="I8401" s="15">
        <f>IF($D8401=1,$C8401,-1)</f>
        <v/>
      </c>
    </row>
    <row r="8402">
      <c r="A8402" s="33" t="n">
        <v>45641.95833333334</v>
      </c>
      <c r="B8402" s="15">
        <f>WEEKDAY($A8402,2)</f>
        <v/>
      </c>
      <c r="C8402" s="15">
        <f>HOUR($A8402)</f>
        <v/>
      </c>
      <c r="D8402" s="15">
        <f>IF(AND($A8402&gt;=Instellingen!$B$6,$A8402&lt;Instellingen!$B$7),1,0)</f>
        <v/>
      </c>
      <c r="E8402" s="15">
        <f>COUNTIF(tData[BezoekStart],"&lt;"&amp;($A8402+1/24))-COUNTIF(tData[BezoekEind],"&lt;="&amp;$A8402)</f>
        <v/>
      </c>
      <c r="F8402" s="15">
        <f>COUNTIF(tData[BezoekLangStart],"&lt;"&amp;($A8402+1/24))-COUNTIF(tData[BezoekLangEind],"&lt;="&amp;$A8402)</f>
        <v/>
      </c>
      <c r="G8402" s="15">
        <f>IF($D8402=1,$B8402*100+$C8402,-1)</f>
        <v/>
      </c>
      <c r="H8402" s="15">
        <f>IF($D8402=1,$B8402,-1)</f>
        <v/>
      </c>
      <c r="I8402" s="15">
        <f>IF($D8402=1,$C8402,-1)</f>
        <v/>
      </c>
    </row>
    <row r="8403">
      <c r="A8403" s="33" t="n">
        <v>45642</v>
      </c>
      <c r="B8403" s="15">
        <f>WEEKDAY($A8403,2)</f>
        <v/>
      </c>
      <c r="C8403" s="15">
        <f>HOUR($A8403)</f>
        <v/>
      </c>
      <c r="D8403" s="15">
        <f>IF(AND($A8403&gt;=Instellingen!$B$6,$A8403&lt;Instellingen!$B$7),1,0)</f>
        <v/>
      </c>
      <c r="E8403" s="15">
        <f>COUNTIF(tData[BezoekStart],"&lt;"&amp;($A8403+1/24))-COUNTIF(tData[BezoekEind],"&lt;="&amp;$A8403)</f>
        <v/>
      </c>
      <c r="F8403" s="15">
        <f>COUNTIF(tData[BezoekLangStart],"&lt;"&amp;($A8403+1/24))-COUNTIF(tData[BezoekLangEind],"&lt;="&amp;$A8403)</f>
        <v/>
      </c>
      <c r="G8403" s="15">
        <f>IF($D8403=1,$B8403*100+$C8403,-1)</f>
        <v/>
      </c>
      <c r="H8403" s="15">
        <f>IF($D8403=1,$B8403,-1)</f>
        <v/>
      </c>
      <c r="I8403" s="15">
        <f>IF($D8403=1,$C8403,-1)</f>
        <v/>
      </c>
    </row>
    <row r="8404">
      <c r="A8404" s="33" t="n">
        <v>45642.04166666666</v>
      </c>
      <c r="B8404" s="15">
        <f>WEEKDAY($A8404,2)</f>
        <v/>
      </c>
      <c r="C8404" s="15">
        <f>HOUR($A8404)</f>
        <v/>
      </c>
      <c r="D8404" s="15">
        <f>IF(AND($A8404&gt;=Instellingen!$B$6,$A8404&lt;Instellingen!$B$7),1,0)</f>
        <v/>
      </c>
      <c r="E8404" s="15">
        <f>COUNTIF(tData[BezoekStart],"&lt;"&amp;($A8404+1/24))-COUNTIF(tData[BezoekEind],"&lt;="&amp;$A8404)</f>
        <v/>
      </c>
      <c r="F8404" s="15">
        <f>COUNTIF(tData[BezoekLangStart],"&lt;"&amp;($A8404+1/24))-COUNTIF(tData[BezoekLangEind],"&lt;="&amp;$A8404)</f>
        <v/>
      </c>
      <c r="G8404" s="15">
        <f>IF($D8404=1,$B8404*100+$C8404,-1)</f>
        <v/>
      </c>
      <c r="H8404" s="15">
        <f>IF($D8404=1,$B8404,-1)</f>
        <v/>
      </c>
      <c r="I8404" s="15">
        <f>IF($D8404=1,$C8404,-1)</f>
        <v/>
      </c>
    </row>
    <row r="8405">
      <c r="A8405" s="33" t="n">
        <v>45642.08333333334</v>
      </c>
      <c r="B8405" s="15">
        <f>WEEKDAY($A8405,2)</f>
        <v/>
      </c>
      <c r="C8405" s="15">
        <f>HOUR($A8405)</f>
        <v/>
      </c>
      <c r="D8405" s="15">
        <f>IF(AND($A8405&gt;=Instellingen!$B$6,$A8405&lt;Instellingen!$B$7),1,0)</f>
        <v/>
      </c>
      <c r="E8405" s="15">
        <f>COUNTIF(tData[BezoekStart],"&lt;"&amp;($A8405+1/24))-COUNTIF(tData[BezoekEind],"&lt;="&amp;$A8405)</f>
        <v/>
      </c>
      <c r="F8405" s="15">
        <f>COUNTIF(tData[BezoekLangStart],"&lt;"&amp;($A8405+1/24))-COUNTIF(tData[BezoekLangEind],"&lt;="&amp;$A8405)</f>
        <v/>
      </c>
      <c r="G8405" s="15">
        <f>IF($D8405=1,$B8405*100+$C8405,-1)</f>
        <v/>
      </c>
      <c r="H8405" s="15">
        <f>IF($D8405=1,$B8405,-1)</f>
        <v/>
      </c>
      <c r="I8405" s="15">
        <f>IF($D8405=1,$C8405,-1)</f>
        <v/>
      </c>
    </row>
    <row r="8406">
      <c r="A8406" s="33" t="n">
        <v>45642.125</v>
      </c>
      <c r="B8406" s="15">
        <f>WEEKDAY($A8406,2)</f>
        <v/>
      </c>
      <c r="C8406" s="15">
        <f>HOUR($A8406)</f>
        <v/>
      </c>
      <c r="D8406" s="15">
        <f>IF(AND($A8406&gt;=Instellingen!$B$6,$A8406&lt;Instellingen!$B$7),1,0)</f>
        <v/>
      </c>
      <c r="E8406" s="15">
        <f>COUNTIF(tData[BezoekStart],"&lt;"&amp;($A8406+1/24))-COUNTIF(tData[BezoekEind],"&lt;="&amp;$A8406)</f>
        <v/>
      </c>
      <c r="F8406" s="15">
        <f>COUNTIF(tData[BezoekLangStart],"&lt;"&amp;($A8406+1/24))-COUNTIF(tData[BezoekLangEind],"&lt;="&amp;$A8406)</f>
        <v/>
      </c>
      <c r="G8406" s="15">
        <f>IF($D8406=1,$B8406*100+$C8406,-1)</f>
        <v/>
      </c>
      <c r="H8406" s="15">
        <f>IF($D8406=1,$B8406,-1)</f>
        <v/>
      </c>
      <c r="I8406" s="15">
        <f>IF($D8406=1,$C8406,-1)</f>
        <v/>
      </c>
    </row>
    <row r="8407">
      <c r="A8407" s="33" t="n">
        <v>45642.16666666666</v>
      </c>
      <c r="B8407" s="15">
        <f>WEEKDAY($A8407,2)</f>
        <v/>
      </c>
      <c r="C8407" s="15">
        <f>HOUR($A8407)</f>
        <v/>
      </c>
      <c r="D8407" s="15">
        <f>IF(AND($A8407&gt;=Instellingen!$B$6,$A8407&lt;Instellingen!$B$7),1,0)</f>
        <v/>
      </c>
      <c r="E8407" s="15">
        <f>COUNTIF(tData[BezoekStart],"&lt;"&amp;($A8407+1/24))-COUNTIF(tData[BezoekEind],"&lt;="&amp;$A8407)</f>
        <v/>
      </c>
      <c r="F8407" s="15">
        <f>COUNTIF(tData[BezoekLangStart],"&lt;"&amp;($A8407+1/24))-COUNTIF(tData[BezoekLangEind],"&lt;="&amp;$A8407)</f>
        <v/>
      </c>
      <c r="G8407" s="15">
        <f>IF($D8407=1,$B8407*100+$C8407,-1)</f>
        <v/>
      </c>
      <c r="H8407" s="15">
        <f>IF($D8407=1,$B8407,-1)</f>
        <v/>
      </c>
      <c r="I8407" s="15">
        <f>IF($D8407=1,$C8407,-1)</f>
        <v/>
      </c>
    </row>
    <row r="8408">
      <c r="A8408" s="33" t="n">
        <v>45642.20833333334</v>
      </c>
      <c r="B8408" s="15">
        <f>WEEKDAY($A8408,2)</f>
        <v/>
      </c>
      <c r="C8408" s="15">
        <f>HOUR($A8408)</f>
        <v/>
      </c>
      <c r="D8408" s="15">
        <f>IF(AND($A8408&gt;=Instellingen!$B$6,$A8408&lt;Instellingen!$B$7),1,0)</f>
        <v/>
      </c>
      <c r="E8408" s="15">
        <f>COUNTIF(tData[BezoekStart],"&lt;"&amp;($A8408+1/24))-COUNTIF(tData[BezoekEind],"&lt;="&amp;$A8408)</f>
        <v/>
      </c>
      <c r="F8408" s="15">
        <f>COUNTIF(tData[BezoekLangStart],"&lt;"&amp;($A8408+1/24))-COUNTIF(tData[BezoekLangEind],"&lt;="&amp;$A8408)</f>
        <v/>
      </c>
      <c r="G8408" s="15">
        <f>IF($D8408=1,$B8408*100+$C8408,-1)</f>
        <v/>
      </c>
      <c r="H8408" s="15">
        <f>IF($D8408=1,$B8408,-1)</f>
        <v/>
      </c>
      <c r="I8408" s="15">
        <f>IF($D8408=1,$C8408,-1)</f>
        <v/>
      </c>
    </row>
    <row r="8409">
      <c r="A8409" s="33" t="n">
        <v>45642.25</v>
      </c>
      <c r="B8409" s="15">
        <f>WEEKDAY($A8409,2)</f>
        <v/>
      </c>
      <c r="C8409" s="15">
        <f>HOUR($A8409)</f>
        <v/>
      </c>
      <c r="D8409" s="15">
        <f>IF(AND($A8409&gt;=Instellingen!$B$6,$A8409&lt;Instellingen!$B$7),1,0)</f>
        <v/>
      </c>
      <c r="E8409" s="15">
        <f>COUNTIF(tData[BezoekStart],"&lt;"&amp;($A8409+1/24))-COUNTIF(tData[BezoekEind],"&lt;="&amp;$A8409)</f>
        <v/>
      </c>
      <c r="F8409" s="15">
        <f>COUNTIF(tData[BezoekLangStart],"&lt;"&amp;($A8409+1/24))-COUNTIF(tData[BezoekLangEind],"&lt;="&amp;$A8409)</f>
        <v/>
      </c>
      <c r="G8409" s="15">
        <f>IF($D8409=1,$B8409*100+$C8409,-1)</f>
        <v/>
      </c>
      <c r="H8409" s="15">
        <f>IF($D8409=1,$B8409,-1)</f>
        <v/>
      </c>
      <c r="I8409" s="15">
        <f>IF($D8409=1,$C8409,-1)</f>
        <v/>
      </c>
    </row>
    <row r="8410">
      <c r="A8410" s="33" t="n">
        <v>45642.29166666666</v>
      </c>
      <c r="B8410" s="15">
        <f>WEEKDAY($A8410,2)</f>
        <v/>
      </c>
      <c r="C8410" s="15">
        <f>HOUR($A8410)</f>
        <v/>
      </c>
      <c r="D8410" s="15">
        <f>IF(AND($A8410&gt;=Instellingen!$B$6,$A8410&lt;Instellingen!$B$7),1,0)</f>
        <v/>
      </c>
      <c r="E8410" s="15">
        <f>COUNTIF(tData[BezoekStart],"&lt;"&amp;($A8410+1/24))-COUNTIF(tData[BezoekEind],"&lt;="&amp;$A8410)</f>
        <v/>
      </c>
      <c r="F8410" s="15">
        <f>COUNTIF(tData[BezoekLangStart],"&lt;"&amp;($A8410+1/24))-COUNTIF(tData[BezoekLangEind],"&lt;="&amp;$A8410)</f>
        <v/>
      </c>
      <c r="G8410" s="15">
        <f>IF($D8410=1,$B8410*100+$C8410,-1)</f>
        <v/>
      </c>
      <c r="H8410" s="15">
        <f>IF($D8410=1,$B8410,-1)</f>
        <v/>
      </c>
      <c r="I8410" s="15">
        <f>IF($D8410=1,$C8410,-1)</f>
        <v/>
      </c>
    </row>
    <row r="8411">
      <c r="A8411" s="33" t="n">
        <v>45642.33333333334</v>
      </c>
      <c r="B8411" s="15">
        <f>WEEKDAY($A8411,2)</f>
        <v/>
      </c>
      <c r="C8411" s="15">
        <f>HOUR($A8411)</f>
        <v/>
      </c>
      <c r="D8411" s="15">
        <f>IF(AND($A8411&gt;=Instellingen!$B$6,$A8411&lt;Instellingen!$B$7),1,0)</f>
        <v/>
      </c>
      <c r="E8411" s="15">
        <f>COUNTIF(tData[BezoekStart],"&lt;"&amp;($A8411+1/24))-COUNTIF(tData[BezoekEind],"&lt;="&amp;$A8411)</f>
        <v/>
      </c>
      <c r="F8411" s="15">
        <f>COUNTIF(tData[BezoekLangStart],"&lt;"&amp;($A8411+1/24))-COUNTIF(tData[BezoekLangEind],"&lt;="&amp;$A8411)</f>
        <v/>
      </c>
      <c r="G8411" s="15">
        <f>IF($D8411=1,$B8411*100+$C8411,-1)</f>
        <v/>
      </c>
      <c r="H8411" s="15">
        <f>IF($D8411=1,$B8411,-1)</f>
        <v/>
      </c>
      <c r="I8411" s="15">
        <f>IF($D8411=1,$C8411,-1)</f>
        <v/>
      </c>
    </row>
    <row r="8412">
      <c r="A8412" s="33" t="n">
        <v>45642.375</v>
      </c>
      <c r="B8412" s="15">
        <f>WEEKDAY($A8412,2)</f>
        <v/>
      </c>
      <c r="C8412" s="15">
        <f>HOUR($A8412)</f>
        <v/>
      </c>
      <c r="D8412" s="15">
        <f>IF(AND($A8412&gt;=Instellingen!$B$6,$A8412&lt;Instellingen!$B$7),1,0)</f>
        <v/>
      </c>
      <c r="E8412" s="15">
        <f>COUNTIF(tData[BezoekStart],"&lt;"&amp;($A8412+1/24))-COUNTIF(tData[BezoekEind],"&lt;="&amp;$A8412)</f>
        <v/>
      </c>
      <c r="F8412" s="15">
        <f>COUNTIF(tData[BezoekLangStart],"&lt;"&amp;($A8412+1/24))-COUNTIF(tData[BezoekLangEind],"&lt;="&amp;$A8412)</f>
        <v/>
      </c>
      <c r="G8412" s="15">
        <f>IF($D8412=1,$B8412*100+$C8412,-1)</f>
        <v/>
      </c>
      <c r="H8412" s="15">
        <f>IF($D8412=1,$B8412,-1)</f>
        <v/>
      </c>
      <c r="I8412" s="15">
        <f>IF($D8412=1,$C8412,-1)</f>
        <v/>
      </c>
    </row>
    <row r="8413">
      <c r="A8413" s="33" t="n">
        <v>45642.41666666666</v>
      </c>
      <c r="B8413" s="15">
        <f>WEEKDAY($A8413,2)</f>
        <v/>
      </c>
      <c r="C8413" s="15">
        <f>HOUR($A8413)</f>
        <v/>
      </c>
      <c r="D8413" s="15">
        <f>IF(AND($A8413&gt;=Instellingen!$B$6,$A8413&lt;Instellingen!$B$7),1,0)</f>
        <v/>
      </c>
      <c r="E8413" s="15">
        <f>COUNTIF(tData[BezoekStart],"&lt;"&amp;($A8413+1/24))-COUNTIF(tData[BezoekEind],"&lt;="&amp;$A8413)</f>
        <v/>
      </c>
      <c r="F8413" s="15">
        <f>COUNTIF(tData[BezoekLangStart],"&lt;"&amp;($A8413+1/24))-COUNTIF(tData[BezoekLangEind],"&lt;="&amp;$A8413)</f>
        <v/>
      </c>
      <c r="G8413" s="15">
        <f>IF($D8413=1,$B8413*100+$C8413,-1)</f>
        <v/>
      </c>
      <c r="H8413" s="15">
        <f>IF($D8413=1,$B8413,-1)</f>
        <v/>
      </c>
      <c r="I8413" s="15">
        <f>IF($D8413=1,$C8413,-1)</f>
        <v/>
      </c>
    </row>
    <row r="8414">
      <c r="A8414" s="33" t="n">
        <v>45642.45833333334</v>
      </c>
      <c r="B8414" s="15">
        <f>WEEKDAY($A8414,2)</f>
        <v/>
      </c>
      <c r="C8414" s="15">
        <f>HOUR($A8414)</f>
        <v/>
      </c>
      <c r="D8414" s="15">
        <f>IF(AND($A8414&gt;=Instellingen!$B$6,$A8414&lt;Instellingen!$B$7),1,0)</f>
        <v/>
      </c>
      <c r="E8414" s="15">
        <f>COUNTIF(tData[BezoekStart],"&lt;"&amp;($A8414+1/24))-COUNTIF(tData[BezoekEind],"&lt;="&amp;$A8414)</f>
        <v/>
      </c>
      <c r="F8414" s="15">
        <f>COUNTIF(tData[BezoekLangStart],"&lt;"&amp;($A8414+1/24))-COUNTIF(tData[BezoekLangEind],"&lt;="&amp;$A8414)</f>
        <v/>
      </c>
      <c r="G8414" s="15">
        <f>IF($D8414=1,$B8414*100+$C8414,-1)</f>
        <v/>
      </c>
      <c r="H8414" s="15">
        <f>IF($D8414=1,$B8414,-1)</f>
        <v/>
      </c>
      <c r="I8414" s="15">
        <f>IF($D8414=1,$C8414,-1)</f>
        <v/>
      </c>
    </row>
    <row r="8415">
      <c r="A8415" s="33" t="n">
        <v>45642.5</v>
      </c>
      <c r="B8415" s="15">
        <f>WEEKDAY($A8415,2)</f>
        <v/>
      </c>
      <c r="C8415" s="15">
        <f>HOUR($A8415)</f>
        <v/>
      </c>
      <c r="D8415" s="15">
        <f>IF(AND($A8415&gt;=Instellingen!$B$6,$A8415&lt;Instellingen!$B$7),1,0)</f>
        <v/>
      </c>
      <c r="E8415" s="15">
        <f>COUNTIF(tData[BezoekStart],"&lt;"&amp;($A8415+1/24))-COUNTIF(tData[BezoekEind],"&lt;="&amp;$A8415)</f>
        <v/>
      </c>
      <c r="F8415" s="15">
        <f>COUNTIF(tData[BezoekLangStart],"&lt;"&amp;($A8415+1/24))-COUNTIF(tData[BezoekLangEind],"&lt;="&amp;$A8415)</f>
        <v/>
      </c>
      <c r="G8415" s="15">
        <f>IF($D8415=1,$B8415*100+$C8415,-1)</f>
        <v/>
      </c>
      <c r="H8415" s="15">
        <f>IF($D8415=1,$B8415,-1)</f>
        <v/>
      </c>
      <c r="I8415" s="15">
        <f>IF($D8415=1,$C8415,-1)</f>
        <v/>
      </c>
    </row>
    <row r="8416">
      <c r="A8416" s="33" t="n">
        <v>45642.54166666666</v>
      </c>
      <c r="B8416" s="15">
        <f>WEEKDAY($A8416,2)</f>
        <v/>
      </c>
      <c r="C8416" s="15">
        <f>HOUR($A8416)</f>
        <v/>
      </c>
      <c r="D8416" s="15">
        <f>IF(AND($A8416&gt;=Instellingen!$B$6,$A8416&lt;Instellingen!$B$7),1,0)</f>
        <v/>
      </c>
      <c r="E8416" s="15">
        <f>COUNTIF(tData[BezoekStart],"&lt;"&amp;($A8416+1/24))-COUNTIF(tData[BezoekEind],"&lt;="&amp;$A8416)</f>
        <v/>
      </c>
      <c r="F8416" s="15">
        <f>COUNTIF(tData[BezoekLangStart],"&lt;"&amp;($A8416+1/24))-COUNTIF(tData[BezoekLangEind],"&lt;="&amp;$A8416)</f>
        <v/>
      </c>
      <c r="G8416" s="15">
        <f>IF($D8416=1,$B8416*100+$C8416,-1)</f>
        <v/>
      </c>
      <c r="H8416" s="15">
        <f>IF($D8416=1,$B8416,-1)</f>
        <v/>
      </c>
      <c r="I8416" s="15">
        <f>IF($D8416=1,$C8416,-1)</f>
        <v/>
      </c>
    </row>
    <row r="8417">
      <c r="A8417" s="33" t="n">
        <v>45642.58333333334</v>
      </c>
      <c r="B8417" s="15">
        <f>WEEKDAY($A8417,2)</f>
        <v/>
      </c>
      <c r="C8417" s="15">
        <f>HOUR($A8417)</f>
        <v/>
      </c>
      <c r="D8417" s="15">
        <f>IF(AND($A8417&gt;=Instellingen!$B$6,$A8417&lt;Instellingen!$B$7),1,0)</f>
        <v/>
      </c>
      <c r="E8417" s="15">
        <f>COUNTIF(tData[BezoekStart],"&lt;"&amp;($A8417+1/24))-COUNTIF(tData[BezoekEind],"&lt;="&amp;$A8417)</f>
        <v/>
      </c>
      <c r="F8417" s="15">
        <f>COUNTIF(tData[BezoekLangStart],"&lt;"&amp;($A8417+1/24))-COUNTIF(tData[BezoekLangEind],"&lt;="&amp;$A8417)</f>
        <v/>
      </c>
      <c r="G8417" s="15">
        <f>IF($D8417=1,$B8417*100+$C8417,-1)</f>
        <v/>
      </c>
      <c r="H8417" s="15">
        <f>IF($D8417=1,$B8417,-1)</f>
        <v/>
      </c>
      <c r="I8417" s="15">
        <f>IF($D8417=1,$C8417,-1)</f>
        <v/>
      </c>
    </row>
    <row r="8418">
      <c r="A8418" s="33" t="n">
        <v>45642.625</v>
      </c>
      <c r="B8418" s="15">
        <f>WEEKDAY($A8418,2)</f>
        <v/>
      </c>
      <c r="C8418" s="15">
        <f>HOUR($A8418)</f>
        <v/>
      </c>
      <c r="D8418" s="15">
        <f>IF(AND($A8418&gt;=Instellingen!$B$6,$A8418&lt;Instellingen!$B$7),1,0)</f>
        <v/>
      </c>
      <c r="E8418" s="15">
        <f>COUNTIF(tData[BezoekStart],"&lt;"&amp;($A8418+1/24))-COUNTIF(tData[BezoekEind],"&lt;="&amp;$A8418)</f>
        <v/>
      </c>
      <c r="F8418" s="15">
        <f>COUNTIF(tData[BezoekLangStart],"&lt;"&amp;($A8418+1/24))-COUNTIF(tData[BezoekLangEind],"&lt;="&amp;$A8418)</f>
        <v/>
      </c>
      <c r="G8418" s="15">
        <f>IF($D8418=1,$B8418*100+$C8418,-1)</f>
        <v/>
      </c>
      <c r="H8418" s="15">
        <f>IF($D8418=1,$B8418,-1)</f>
        <v/>
      </c>
      <c r="I8418" s="15">
        <f>IF($D8418=1,$C8418,-1)</f>
        <v/>
      </c>
    </row>
    <row r="8419">
      <c r="A8419" s="33" t="n">
        <v>45642.66666666666</v>
      </c>
      <c r="B8419" s="15">
        <f>WEEKDAY($A8419,2)</f>
        <v/>
      </c>
      <c r="C8419" s="15">
        <f>HOUR($A8419)</f>
        <v/>
      </c>
      <c r="D8419" s="15">
        <f>IF(AND($A8419&gt;=Instellingen!$B$6,$A8419&lt;Instellingen!$B$7),1,0)</f>
        <v/>
      </c>
      <c r="E8419" s="15">
        <f>COUNTIF(tData[BezoekStart],"&lt;"&amp;($A8419+1/24))-COUNTIF(tData[BezoekEind],"&lt;="&amp;$A8419)</f>
        <v/>
      </c>
      <c r="F8419" s="15">
        <f>COUNTIF(tData[BezoekLangStart],"&lt;"&amp;($A8419+1/24))-COUNTIF(tData[BezoekLangEind],"&lt;="&amp;$A8419)</f>
        <v/>
      </c>
      <c r="G8419" s="15">
        <f>IF($D8419=1,$B8419*100+$C8419,-1)</f>
        <v/>
      </c>
      <c r="H8419" s="15">
        <f>IF($D8419=1,$B8419,-1)</f>
        <v/>
      </c>
      <c r="I8419" s="15">
        <f>IF($D8419=1,$C8419,-1)</f>
        <v/>
      </c>
    </row>
    <row r="8420">
      <c r="A8420" s="33" t="n">
        <v>45642.70833333334</v>
      </c>
      <c r="B8420" s="15">
        <f>WEEKDAY($A8420,2)</f>
        <v/>
      </c>
      <c r="C8420" s="15">
        <f>HOUR($A8420)</f>
        <v/>
      </c>
      <c r="D8420" s="15">
        <f>IF(AND($A8420&gt;=Instellingen!$B$6,$A8420&lt;Instellingen!$B$7),1,0)</f>
        <v/>
      </c>
      <c r="E8420" s="15">
        <f>COUNTIF(tData[BezoekStart],"&lt;"&amp;($A8420+1/24))-COUNTIF(tData[BezoekEind],"&lt;="&amp;$A8420)</f>
        <v/>
      </c>
      <c r="F8420" s="15">
        <f>COUNTIF(tData[BezoekLangStart],"&lt;"&amp;($A8420+1/24))-COUNTIF(tData[BezoekLangEind],"&lt;="&amp;$A8420)</f>
        <v/>
      </c>
      <c r="G8420" s="15">
        <f>IF($D8420=1,$B8420*100+$C8420,-1)</f>
        <v/>
      </c>
      <c r="H8420" s="15">
        <f>IF($D8420=1,$B8420,-1)</f>
        <v/>
      </c>
      <c r="I8420" s="15">
        <f>IF($D8420=1,$C8420,-1)</f>
        <v/>
      </c>
    </row>
    <row r="8421">
      <c r="A8421" s="33" t="n">
        <v>45642.75</v>
      </c>
      <c r="B8421" s="15">
        <f>WEEKDAY($A8421,2)</f>
        <v/>
      </c>
      <c r="C8421" s="15">
        <f>HOUR($A8421)</f>
        <v/>
      </c>
      <c r="D8421" s="15">
        <f>IF(AND($A8421&gt;=Instellingen!$B$6,$A8421&lt;Instellingen!$B$7),1,0)</f>
        <v/>
      </c>
      <c r="E8421" s="15">
        <f>COUNTIF(tData[BezoekStart],"&lt;"&amp;($A8421+1/24))-COUNTIF(tData[BezoekEind],"&lt;="&amp;$A8421)</f>
        <v/>
      </c>
      <c r="F8421" s="15">
        <f>COUNTIF(tData[BezoekLangStart],"&lt;"&amp;($A8421+1/24))-COUNTIF(tData[BezoekLangEind],"&lt;="&amp;$A8421)</f>
        <v/>
      </c>
      <c r="G8421" s="15">
        <f>IF($D8421=1,$B8421*100+$C8421,-1)</f>
        <v/>
      </c>
      <c r="H8421" s="15">
        <f>IF($D8421=1,$B8421,-1)</f>
        <v/>
      </c>
      <c r="I8421" s="15">
        <f>IF($D8421=1,$C8421,-1)</f>
        <v/>
      </c>
    </row>
    <row r="8422">
      <c r="A8422" s="33" t="n">
        <v>45642.79166666666</v>
      </c>
      <c r="B8422" s="15">
        <f>WEEKDAY($A8422,2)</f>
        <v/>
      </c>
      <c r="C8422" s="15">
        <f>HOUR($A8422)</f>
        <v/>
      </c>
      <c r="D8422" s="15">
        <f>IF(AND($A8422&gt;=Instellingen!$B$6,$A8422&lt;Instellingen!$B$7),1,0)</f>
        <v/>
      </c>
      <c r="E8422" s="15">
        <f>COUNTIF(tData[BezoekStart],"&lt;"&amp;($A8422+1/24))-COUNTIF(tData[BezoekEind],"&lt;="&amp;$A8422)</f>
        <v/>
      </c>
      <c r="F8422" s="15">
        <f>COUNTIF(tData[BezoekLangStart],"&lt;"&amp;($A8422+1/24))-COUNTIF(tData[BezoekLangEind],"&lt;="&amp;$A8422)</f>
        <v/>
      </c>
      <c r="G8422" s="15">
        <f>IF($D8422=1,$B8422*100+$C8422,-1)</f>
        <v/>
      </c>
      <c r="H8422" s="15">
        <f>IF($D8422=1,$B8422,-1)</f>
        <v/>
      </c>
      <c r="I8422" s="15">
        <f>IF($D8422=1,$C8422,-1)</f>
        <v/>
      </c>
    </row>
    <row r="8423">
      <c r="A8423" s="33" t="n">
        <v>45642.83333333334</v>
      </c>
      <c r="B8423" s="15">
        <f>WEEKDAY($A8423,2)</f>
        <v/>
      </c>
      <c r="C8423" s="15">
        <f>HOUR($A8423)</f>
        <v/>
      </c>
      <c r="D8423" s="15">
        <f>IF(AND($A8423&gt;=Instellingen!$B$6,$A8423&lt;Instellingen!$B$7),1,0)</f>
        <v/>
      </c>
      <c r="E8423" s="15">
        <f>COUNTIF(tData[BezoekStart],"&lt;"&amp;($A8423+1/24))-COUNTIF(tData[BezoekEind],"&lt;="&amp;$A8423)</f>
        <v/>
      </c>
      <c r="F8423" s="15">
        <f>COUNTIF(tData[BezoekLangStart],"&lt;"&amp;($A8423+1/24))-COUNTIF(tData[BezoekLangEind],"&lt;="&amp;$A8423)</f>
        <v/>
      </c>
      <c r="G8423" s="15">
        <f>IF($D8423=1,$B8423*100+$C8423,-1)</f>
        <v/>
      </c>
      <c r="H8423" s="15">
        <f>IF($D8423=1,$B8423,-1)</f>
        <v/>
      </c>
      <c r="I8423" s="15">
        <f>IF($D8423=1,$C8423,-1)</f>
        <v/>
      </c>
    </row>
    <row r="8424">
      <c r="A8424" s="33" t="n">
        <v>45642.875</v>
      </c>
      <c r="B8424" s="15">
        <f>WEEKDAY($A8424,2)</f>
        <v/>
      </c>
      <c r="C8424" s="15">
        <f>HOUR($A8424)</f>
        <v/>
      </c>
      <c r="D8424" s="15">
        <f>IF(AND($A8424&gt;=Instellingen!$B$6,$A8424&lt;Instellingen!$B$7),1,0)</f>
        <v/>
      </c>
      <c r="E8424" s="15">
        <f>COUNTIF(tData[BezoekStart],"&lt;"&amp;($A8424+1/24))-COUNTIF(tData[BezoekEind],"&lt;="&amp;$A8424)</f>
        <v/>
      </c>
      <c r="F8424" s="15">
        <f>COUNTIF(tData[BezoekLangStart],"&lt;"&amp;($A8424+1/24))-COUNTIF(tData[BezoekLangEind],"&lt;="&amp;$A8424)</f>
        <v/>
      </c>
      <c r="G8424" s="15">
        <f>IF($D8424=1,$B8424*100+$C8424,-1)</f>
        <v/>
      </c>
      <c r="H8424" s="15">
        <f>IF($D8424=1,$B8424,-1)</f>
        <v/>
      </c>
      <c r="I8424" s="15">
        <f>IF($D8424=1,$C8424,-1)</f>
        <v/>
      </c>
    </row>
    <row r="8425">
      <c r="A8425" s="33" t="n">
        <v>45642.91666666666</v>
      </c>
      <c r="B8425" s="15">
        <f>WEEKDAY($A8425,2)</f>
        <v/>
      </c>
      <c r="C8425" s="15">
        <f>HOUR($A8425)</f>
        <v/>
      </c>
      <c r="D8425" s="15">
        <f>IF(AND($A8425&gt;=Instellingen!$B$6,$A8425&lt;Instellingen!$B$7),1,0)</f>
        <v/>
      </c>
      <c r="E8425" s="15">
        <f>COUNTIF(tData[BezoekStart],"&lt;"&amp;($A8425+1/24))-COUNTIF(tData[BezoekEind],"&lt;="&amp;$A8425)</f>
        <v/>
      </c>
      <c r="F8425" s="15">
        <f>COUNTIF(tData[BezoekLangStart],"&lt;"&amp;($A8425+1/24))-COUNTIF(tData[BezoekLangEind],"&lt;="&amp;$A8425)</f>
        <v/>
      </c>
      <c r="G8425" s="15">
        <f>IF($D8425=1,$B8425*100+$C8425,-1)</f>
        <v/>
      </c>
      <c r="H8425" s="15">
        <f>IF($D8425=1,$B8425,-1)</f>
        <v/>
      </c>
      <c r="I8425" s="15">
        <f>IF($D8425=1,$C8425,-1)</f>
        <v/>
      </c>
    </row>
    <row r="8426">
      <c r="A8426" s="33" t="n">
        <v>45642.95833333334</v>
      </c>
      <c r="B8426" s="15">
        <f>WEEKDAY($A8426,2)</f>
        <v/>
      </c>
      <c r="C8426" s="15">
        <f>HOUR($A8426)</f>
        <v/>
      </c>
      <c r="D8426" s="15">
        <f>IF(AND($A8426&gt;=Instellingen!$B$6,$A8426&lt;Instellingen!$B$7),1,0)</f>
        <v/>
      </c>
      <c r="E8426" s="15">
        <f>COUNTIF(tData[BezoekStart],"&lt;"&amp;($A8426+1/24))-COUNTIF(tData[BezoekEind],"&lt;="&amp;$A8426)</f>
        <v/>
      </c>
      <c r="F8426" s="15">
        <f>COUNTIF(tData[BezoekLangStart],"&lt;"&amp;($A8426+1/24))-COUNTIF(tData[BezoekLangEind],"&lt;="&amp;$A8426)</f>
        <v/>
      </c>
      <c r="G8426" s="15">
        <f>IF($D8426=1,$B8426*100+$C8426,-1)</f>
        <v/>
      </c>
      <c r="H8426" s="15">
        <f>IF($D8426=1,$B8426,-1)</f>
        <v/>
      </c>
      <c r="I8426" s="15">
        <f>IF($D8426=1,$C8426,-1)</f>
        <v/>
      </c>
    </row>
    <row r="8427">
      <c r="A8427" s="33" t="n">
        <v>45643</v>
      </c>
      <c r="B8427" s="15">
        <f>WEEKDAY($A8427,2)</f>
        <v/>
      </c>
      <c r="C8427" s="15">
        <f>HOUR($A8427)</f>
        <v/>
      </c>
      <c r="D8427" s="15">
        <f>IF(AND($A8427&gt;=Instellingen!$B$6,$A8427&lt;Instellingen!$B$7),1,0)</f>
        <v/>
      </c>
      <c r="E8427" s="15">
        <f>COUNTIF(tData[BezoekStart],"&lt;"&amp;($A8427+1/24))-COUNTIF(tData[BezoekEind],"&lt;="&amp;$A8427)</f>
        <v/>
      </c>
      <c r="F8427" s="15">
        <f>COUNTIF(tData[BezoekLangStart],"&lt;"&amp;($A8427+1/24))-COUNTIF(tData[BezoekLangEind],"&lt;="&amp;$A8427)</f>
        <v/>
      </c>
      <c r="G8427" s="15">
        <f>IF($D8427=1,$B8427*100+$C8427,-1)</f>
        <v/>
      </c>
      <c r="H8427" s="15">
        <f>IF($D8427=1,$B8427,-1)</f>
        <v/>
      </c>
      <c r="I8427" s="15">
        <f>IF($D8427=1,$C8427,-1)</f>
        <v/>
      </c>
    </row>
    <row r="8428">
      <c r="A8428" s="33" t="n">
        <v>45643.04166666666</v>
      </c>
      <c r="B8428" s="15">
        <f>WEEKDAY($A8428,2)</f>
        <v/>
      </c>
      <c r="C8428" s="15">
        <f>HOUR($A8428)</f>
        <v/>
      </c>
      <c r="D8428" s="15">
        <f>IF(AND($A8428&gt;=Instellingen!$B$6,$A8428&lt;Instellingen!$B$7),1,0)</f>
        <v/>
      </c>
      <c r="E8428" s="15">
        <f>COUNTIF(tData[BezoekStart],"&lt;"&amp;($A8428+1/24))-COUNTIF(tData[BezoekEind],"&lt;="&amp;$A8428)</f>
        <v/>
      </c>
      <c r="F8428" s="15">
        <f>COUNTIF(tData[BezoekLangStart],"&lt;"&amp;($A8428+1/24))-COUNTIF(tData[BezoekLangEind],"&lt;="&amp;$A8428)</f>
        <v/>
      </c>
      <c r="G8428" s="15">
        <f>IF($D8428=1,$B8428*100+$C8428,-1)</f>
        <v/>
      </c>
      <c r="H8428" s="15">
        <f>IF($D8428=1,$B8428,-1)</f>
        <v/>
      </c>
      <c r="I8428" s="15">
        <f>IF($D8428=1,$C8428,-1)</f>
        <v/>
      </c>
    </row>
    <row r="8429">
      <c r="A8429" s="33" t="n">
        <v>45643.08333333334</v>
      </c>
      <c r="B8429" s="15">
        <f>WEEKDAY($A8429,2)</f>
        <v/>
      </c>
      <c r="C8429" s="15">
        <f>HOUR($A8429)</f>
        <v/>
      </c>
      <c r="D8429" s="15">
        <f>IF(AND($A8429&gt;=Instellingen!$B$6,$A8429&lt;Instellingen!$B$7),1,0)</f>
        <v/>
      </c>
      <c r="E8429" s="15">
        <f>COUNTIF(tData[BezoekStart],"&lt;"&amp;($A8429+1/24))-COUNTIF(tData[BezoekEind],"&lt;="&amp;$A8429)</f>
        <v/>
      </c>
      <c r="F8429" s="15">
        <f>COUNTIF(tData[BezoekLangStart],"&lt;"&amp;($A8429+1/24))-COUNTIF(tData[BezoekLangEind],"&lt;="&amp;$A8429)</f>
        <v/>
      </c>
      <c r="G8429" s="15">
        <f>IF($D8429=1,$B8429*100+$C8429,-1)</f>
        <v/>
      </c>
      <c r="H8429" s="15">
        <f>IF($D8429=1,$B8429,-1)</f>
        <v/>
      </c>
      <c r="I8429" s="15">
        <f>IF($D8429=1,$C8429,-1)</f>
        <v/>
      </c>
    </row>
    <row r="8430">
      <c r="A8430" s="33" t="n">
        <v>45643.125</v>
      </c>
      <c r="B8430" s="15">
        <f>WEEKDAY($A8430,2)</f>
        <v/>
      </c>
      <c r="C8430" s="15">
        <f>HOUR($A8430)</f>
        <v/>
      </c>
      <c r="D8430" s="15">
        <f>IF(AND($A8430&gt;=Instellingen!$B$6,$A8430&lt;Instellingen!$B$7),1,0)</f>
        <v/>
      </c>
      <c r="E8430" s="15">
        <f>COUNTIF(tData[BezoekStart],"&lt;"&amp;($A8430+1/24))-COUNTIF(tData[BezoekEind],"&lt;="&amp;$A8430)</f>
        <v/>
      </c>
      <c r="F8430" s="15">
        <f>COUNTIF(tData[BezoekLangStart],"&lt;"&amp;($A8430+1/24))-COUNTIF(tData[BezoekLangEind],"&lt;="&amp;$A8430)</f>
        <v/>
      </c>
      <c r="G8430" s="15">
        <f>IF($D8430=1,$B8430*100+$C8430,-1)</f>
        <v/>
      </c>
      <c r="H8430" s="15">
        <f>IF($D8430=1,$B8430,-1)</f>
        <v/>
      </c>
      <c r="I8430" s="15">
        <f>IF($D8430=1,$C8430,-1)</f>
        <v/>
      </c>
    </row>
    <row r="8431">
      <c r="A8431" s="33" t="n">
        <v>45643.16666666666</v>
      </c>
      <c r="B8431" s="15">
        <f>WEEKDAY($A8431,2)</f>
        <v/>
      </c>
      <c r="C8431" s="15">
        <f>HOUR($A8431)</f>
        <v/>
      </c>
      <c r="D8431" s="15">
        <f>IF(AND($A8431&gt;=Instellingen!$B$6,$A8431&lt;Instellingen!$B$7),1,0)</f>
        <v/>
      </c>
      <c r="E8431" s="15">
        <f>COUNTIF(tData[BezoekStart],"&lt;"&amp;($A8431+1/24))-COUNTIF(tData[BezoekEind],"&lt;="&amp;$A8431)</f>
        <v/>
      </c>
      <c r="F8431" s="15">
        <f>COUNTIF(tData[BezoekLangStart],"&lt;"&amp;($A8431+1/24))-COUNTIF(tData[BezoekLangEind],"&lt;="&amp;$A8431)</f>
        <v/>
      </c>
      <c r="G8431" s="15">
        <f>IF($D8431=1,$B8431*100+$C8431,-1)</f>
        <v/>
      </c>
      <c r="H8431" s="15">
        <f>IF($D8431=1,$B8431,-1)</f>
        <v/>
      </c>
      <c r="I8431" s="15">
        <f>IF($D8431=1,$C8431,-1)</f>
        <v/>
      </c>
    </row>
    <row r="8432">
      <c r="A8432" s="33" t="n">
        <v>45643.20833333334</v>
      </c>
      <c r="B8432" s="15">
        <f>WEEKDAY($A8432,2)</f>
        <v/>
      </c>
      <c r="C8432" s="15">
        <f>HOUR($A8432)</f>
        <v/>
      </c>
      <c r="D8432" s="15">
        <f>IF(AND($A8432&gt;=Instellingen!$B$6,$A8432&lt;Instellingen!$B$7),1,0)</f>
        <v/>
      </c>
      <c r="E8432" s="15">
        <f>COUNTIF(tData[BezoekStart],"&lt;"&amp;($A8432+1/24))-COUNTIF(tData[BezoekEind],"&lt;="&amp;$A8432)</f>
        <v/>
      </c>
      <c r="F8432" s="15">
        <f>COUNTIF(tData[BezoekLangStart],"&lt;"&amp;($A8432+1/24))-COUNTIF(tData[BezoekLangEind],"&lt;="&amp;$A8432)</f>
        <v/>
      </c>
      <c r="G8432" s="15">
        <f>IF($D8432=1,$B8432*100+$C8432,-1)</f>
        <v/>
      </c>
      <c r="H8432" s="15">
        <f>IF($D8432=1,$B8432,-1)</f>
        <v/>
      </c>
      <c r="I8432" s="15">
        <f>IF($D8432=1,$C8432,-1)</f>
        <v/>
      </c>
    </row>
    <row r="8433">
      <c r="A8433" s="33" t="n">
        <v>45643.25</v>
      </c>
      <c r="B8433" s="15">
        <f>WEEKDAY($A8433,2)</f>
        <v/>
      </c>
      <c r="C8433" s="15">
        <f>HOUR($A8433)</f>
        <v/>
      </c>
      <c r="D8433" s="15">
        <f>IF(AND($A8433&gt;=Instellingen!$B$6,$A8433&lt;Instellingen!$B$7),1,0)</f>
        <v/>
      </c>
      <c r="E8433" s="15">
        <f>COUNTIF(tData[BezoekStart],"&lt;"&amp;($A8433+1/24))-COUNTIF(tData[BezoekEind],"&lt;="&amp;$A8433)</f>
        <v/>
      </c>
      <c r="F8433" s="15">
        <f>COUNTIF(tData[BezoekLangStart],"&lt;"&amp;($A8433+1/24))-COUNTIF(tData[BezoekLangEind],"&lt;="&amp;$A8433)</f>
        <v/>
      </c>
      <c r="G8433" s="15">
        <f>IF($D8433=1,$B8433*100+$C8433,-1)</f>
        <v/>
      </c>
      <c r="H8433" s="15">
        <f>IF($D8433=1,$B8433,-1)</f>
        <v/>
      </c>
      <c r="I8433" s="15">
        <f>IF($D8433=1,$C8433,-1)</f>
        <v/>
      </c>
    </row>
    <row r="8434">
      <c r="A8434" s="33" t="n">
        <v>45643.29166666666</v>
      </c>
      <c r="B8434" s="15">
        <f>WEEKDAY($A8434,2)</f>
        <v/>
      </c>
      <c r="C8434" s="15">
        <f>HOUR($A8434)</f>
        <v/>
      </c>
      <c r="D8434" s="15">
        <f>IF(AND($A8434&gt;=Instellingen!$B$6,$A8434&lt;Instellingen!$B$7),1,0)</f>
        <v/>
      </c>
      <c r="E8434" s="15">
        <f>COUNTIF(tData[BezoekStart],"&lt;"&amp;($A8434+1/24))-COUNTIF(tData[BezoekEind],"&lt;="&amp;$A8434)</f>
        <v/>
      </c>
      <c r="F8434" s="15">
        <f>COUNTIF(tData[BezoekLangStart],"&lt;"&amp;($A8434+1/24))-COUNTIF(tData[BezoekLangEind],"&lt;="&amp;$A8434)</f>
        <v/>
      </c>
      <c r="G8434" s="15">
        <f>IF($D8434=1,$B8434*100+$C8434,-1)</f>
        <v/>
      </c>
      <c r="H8434" s="15">
        <f>IF($D8434=1,$B8434,-1)</f>
        <v/>
      </c>
      <c r="I8434" s="15">
        <f>IF($D8434=1,$C8434,-1)</f>
        <v/>
      </c>
    </row>
    <row r="8435">
      <c r="A8435" s="33" t="n">
        <v>45643.33333333334</v>
      </c>
      <c r="B8435" s="15">
        <f>WEEKDAY($A8435,2)</f>
        <v/>
      </c>
      <c r="C8435" s="15">
        <f>HOUR($A8435)</f>
        <v/>
      </c>
      <c r="D8435" s="15">
        <f>IF(AND($A8435&gt;=Instellingen!$B$6,$A8435&lt;Instellingen!$B$7),1,0)</f>
        <v/>
      </c>
      <c r="E8435" s="15">
        <f>COUNTIF(tData[BezoekStart],"&lt;"&amp;($A8435+1/24))-COUNTIF(tData[BezoekEind],"&lt;="&amp;$A8435)</f>
        <v/>
      </c>
      <c r="F8435" s="15">
        <f>COUNTIF(tData[BezoekLangStart],"&lt;"&amp;($A8435+1/24))-COUNTIF(tData[BezoekLangEind],"&lt;="&amp;$A8435)</f>
        <v/>
      </c>
      <c r="G8435" s="15">
        <f>IF($D8435=1,$B8435*100+$C8435,-1)</f>
        <v/>
      </c>
      <c r="H8435" s="15">
        <f>IF($D8435=1,$B8435,-1)</f>
        <v/>
      </c>
      <c r="I8435" s="15">
        <f>IF($D8435=1,$C8435,-1)</f>
        <v/>
      </c>
    </row>
    <row r="8436">
      <c r="A8436" s="33" t="n">
        <v>45643.375</v>
      </c>
      <c r="B8436" s="15">
        <f>WEEKDAY($A8436,2)</f>
        <v/>
      </c>
      <c r="C8436" s="15">
        <f>HOUR($A8436)</f>
        <v/>
      </c>
      <c r="D8436" s="15">
        <f>IF(AND($A8436&gt;=Instellingen!$B$6,$A8436&lt;Instellingen!$B$7),1,0)</f>
        <v/>
      </c>
      <c r="E8436" s="15">
        <f>COUNTIF(tData[BezoekStart],"&lt;"&amp;($A8436+1/24))-COUNTIF(tData[BezoekEind],"&lt;="&amp;$A8436)</f>
        <v/>
      </c>
      <c r="F8436" s="15">
        <f>COUNTIF(tData[BezoekLangStart],"&lt;"&amp;($A8436+1/24))-COUNTIF(tData[BezoekLangEind],"&lt;="&amp;$A8436)</f>
        <v/>
      </c>
      <c r="G8436" s="15">
        <f>IF($D8436=1,$B8436*100+$C8436,-1)</f>
        <v/>
      </c>
      <c r="H8436" s="15">
        <f>IF($D8436=1,$B8436,-1)</f>
        <v/>
      </c>
      <c r="I8436" s="15">
        <f>IF($D8436=1,$C8436,-1)</f>
        <v/>
      </c>
    </row>
    <row r="8437">
      <c r="A8437" s="33" t="n">
        <v>45643.41666666666</v>
      </c>
      <c r="B8437" s="15">
        <f>WEEKDAY($A8437,2)</f>
        <v/>
      </c>
      <c r="C8437" s="15">
        <f>HOUR($A8437)</f>
        <v/>
      </c>
      <c r="D8437" s="15">
        <f>IF(AND($A8437&gt;=Instellingen!$B$6,$A8437&lt;Instellingen!$B$7),1,0)</f>
        <v/>
      </c>
      <c r="E8437" s="15">
        <f>COUNTIF(tData[BezoekStart],"&lt;"&amp;($A8437+1/24))-COUNTIF(tData[BezoekEind],"&lt;="&amp;$A8437)</f>
        <v/>
      </c>
      <c r="F8437" s="15">
        <f>COUNTIF(tData[BezoekLangStart],"&lt;"&amp;($A8437+1/24))-COUNTIF(tData[BezoekLangEind],"&lt;="&amp;$A8437)</f>
        <v/>
      </c>
      <c r="G8437" s="15">
        <f>IF($D8437=1,$B8437*100+$C8437,-1)</f>
        <v/>
      </c>
      <c r="H8437" s="15">
        <f>IF($D8437=1,$B8437,-1)</f>
        <v/>
      </c>
      <c r="I8437" s="15">
        <f>IF($D8437=1,$C8437,-1)</f>
        <v/>
      </c>
    </row>
    <row r="8438">
      <c r="A8438" s="33" t="n">
        <v>45643.45833333334</v>
      </c>
      <c r="B8438" s="15">
        <f>WEEKDAY($A8438,2)</f>
        <v/>
      </c>
      <c r="C8438" s="15">
        <f>HOUR($A8438)</f>
        <v/>
      </c>
      <c r="D8438" s="15">
        <f>IF(AND($A8438&gt;=Instellingen!$B$6,$A8438&lt;Instellingen!$B$7),1,0)</f>
        <v/>
      </c>
      <c r="E8438" s="15">
        <f>COUNTIF(tData[BezoekStart],"&lt;"&amp;($A8438+1/24))-COUNTIF(tData[BezoekEind],"&lt;="&amp;$A8438)</f>
        <v/>
      </c>
      <c r="F8438" s="15">
        <f>COUNTIF(tData[BezoekLangStart],"&lt;"&amp;($A8438+1/24))-COUNTIF(tData[BezoekLangEind],"&lt;="&amp;$A8438)</f>
        <v/>
      </c>
      <c r="G8438" s="15">
        <f>IF($D8438=1,$B8438*100+$C8438,-1)</f>
        <v/>
      </c>
      <c r="H8438" s="15">
        <f>IF($D8438=1,$B8438,-1)</f>
        <v/>
      </c>
      <c r="I8438" s="15">
        <f>IF($D8438=1,$C8438,-1)</f>
        <v/>
      </c>
    </row>
    <row r="8439">
      <c r="A8439" s="33" t="n">
        <v>45643.5</v>
      </c>
      <c r="B8439" s="15">
        <f>WEEKDAY($A8439,2)</f>
        <v/>
      </c>
      <c r="C8439" s="15">
        <f>HOUR($A8439)</f>
        <v/>
      </c>
      <c r="D8439" s="15">
        <f>IF(AND($A8439&gt;=Instellingen!$B$6,$A8439&lt;Instellingen!$B$7),1,0)</f>
        <v/>
      </c>
      <c r="E8439" s="15">
        <f>COUNTIF(tData[BezoekStart],"&lt;"&amp;($A8439+1/24))-COUNTIF(tData[BezoekEind],"&lt;="&amp;$A8439)</f>
        <v/>
      </c>
      <c r="F8439" s="15">
        <f>COUNTIF(tData[BezoekLangStart],"&lt;"&amp;($A8439+1/24))-COUNTIF(tData[BezoekLangEind],"&lt;="&amp;$A8439)</f>
        <v/>
      </c>
      <c r="G8439" s="15">
        <f>IF($D8439=1,$B8439*100+$C8439,-1)</f>
        <v/>
      </c>
      <c r="H8439" s="15">
        <f>IF($D8439=1,$B8439,-1)</f>
        <v/>
      </c>
      <c r="I8439" s="15">
        <f>IF($D8439=1,$C8439,-1)</f>
        <v/>
      </c>
    </row>
    <row r="8440">
      <c r="A8440" s="33" t="n">
        <v>45643.54166666666</v>
      </c>
      <c r="B8440" s="15">
        <f>WEEKDAY($A8440,2)</f>
        <v/>
      </c>
      <c r="C8440" s="15">
        <f>HOUR($A8440)</f>
        <v/>
      </c>
      <c r="D8440" s="15">
        <f>IF(AND($A8440&gt;=Instellingen!$B$6,$A8440&lt;Instellingen!$B$7),1,0)</f>
        <v/>
      </c>
      <c r="E8440" s="15">
        <f>COUNTIF(tData[BezoekStart],"&lt;"&amp;($A8440+1/24))-COUNTIF(tData[BezoekEind],"&lt;="&amp;$A8440)</f>
        <v/>
      </c>
      <c r="F8440" s="15">
        <f>COUNTIF(tData[BezoekLangStart],"&lt;"&amp;($A8440+1/24))-COUNTIF(tData[BezoekLangEind],"&lt;="&amp;$A8440)</f>
        <v/>
      </c>
      <c r="G8440" s="15">
        <f>IF($D8440=1,$B8440*100+$C8440,-1)</f>
        <v/>
      </c>
      <c r="H8440" s="15">
        <f>IF($D8440=1,$B8440,-1)</f>
        <v/>
      </c>
      <c r="I8440" s="15">
        <f>IF($D8440=1,$C8440,-1)</f>
        <v/>
      </c>
    </row>
    <row r="8441">
      <c r="A8441" s="33" t="n">
        <v>45643.58333333334</v>
      </c>
      <c r="B8441" s="15">
        <f>WEEKDAY($A8441,2)</f>
        <v/>
      </c>
      <c r="C8441" s="15">
        <f>HOUR($A8441)</f>
        <v/>
      </c>
      <c r="D8441" s="15">
        <f>IF(AND($A8441&gt;=Instellingen!$B$6,$A8441&lt;Instellingen!$B$7),1,0)</f>
        <v/>
      </c>
      <c r="E8441" s="15">
        <f>COUNTIF(tData[BezoekStart],"&lt;"&amp;($A8441+1/24))-COUNTIF(tData[BezoekEind],"&lt;="&amp;$A8441)</f>
        <v/>
      </c>
      <c r="F8441" s="15">
        <f>COUNTIF(tData[BezoekLangStart],"&lt;"&amp;($A8441+1/24))-COUNTIF(tData[BezoekLangEind],"&lt;="&amp;$A8441)</f>
        <v/>
      </c>
      <c r="G8441" s="15">
        <f>IF($D8441=1,$B8441*100+$C8441,-1)</f>
        <v/>
      </c>
      <c r="H8441" s="15">
        <f>IF($D8441=1,$B8441,-1)</f>
        <v/>
      </c>
      <c r="I8441" s="15">
        <f>IF($D8441=1,$C8441,-1)</f>
        <v/>
      </c>
    </row>
    <row r="8442">
      <c r="A8442" s="33" t="n">
        <v>45643.625</v>
      </c>
      <c r="B8442" s="15">
        <f>WEEKDAY($A8442,2)</f>
        <v/>
      </c>
      <c r="C8442" s="15">
        <f>HOUR($A8442)</f>
        <v/>
      </c>
      <c r="D8442" s="15">
        <f>IF(AND($A8442&gt;=Instellingen!$B$6,$A8442&lt;Instellingen!$B$7),1,0)</f>
        <v/>
      </c>
      <c r="E8442" s="15">
        <f>COUNTIF(tData[BezoekStart],"&lt;"&amp;($A8442+1/24))-COUNTIF(tData[BezoekEind],"&lt;="&amp;$A8442)</f>
        <v/>
      </c>
      <c r="F8442" s="15">
        <f>COUNTIF(tData[BezoekLangStart],"&lt;"&amp;($A8442+1/24))-COUNTIF(tData[BezoekLangEind],"&lt;="&amp;$A8442)</f>
        <v/>
      </c>
      <c r="G8442" s="15">
        <f>IF($D8442=1,$B8442*100+$C8442,-1)</f>
        <v/>
      </c>
      <c r="H8442" s="15">
        <f>IF($D8442=1,$B8442,-1)</f>
        <v/>
      </c>
      <c r="I8442" s="15">
        <f>IF($D8442=1,$C8442,-1)</f>
        <v/>
      </c>
    </row>
    <row r="8443">
      <c r="A8443" s="33" t="n">
        <v>45643.66666666666</v>
      </c>
      <c r="B8443" s="15">
        <f>WEEKDAY($A8443,2)</f>
        <v/>
      </c>
      <c r="C8443" s="15">
        <f>HOUR($A8443)</f>
        <v/>
      </c>
      <c r="D8443" s="15">
        <f>IF(AND($A8443&gt;=Instellingen!$B$6,$A8443&lt;Instellingen!$B$7),1,0)</f>
        <v/>
      </c>
      <c r="E8443" s="15">
        <f>COUNTIF(tData[BezoekStart],"&lt;"&amp;($A8443+1/24))-COUNTIF(tData[BezoekEind],"&lt;="&amp;$A8443)</f>
        <v/>
      </c>
      <c r="F8443" s="15">
        <f>COUNTIF(tData[BezoekLangStart],"&lt;"&amp;($A8443+1/24))-COUNTIF(tData[BezoekLangEind],"&lt;="&amp;$A8443)</f>
        <v/>
      </c>
      <c r="G8443" s="15">
        <f>IF($D8443=1,$B8443*100+$C8443,-1)</f>
        <v/>
      </c>
      <c r="H8443" s="15">
        <f>IF($D8443=1,$B8443,-1)</f>
        <v/>
      </c>
      <c r="I8443" s="15">
        <f>IF($D8443=1,$C8443,-1)</f>
        <v/>
      </c>
    </row>
    <row r="8444">
      <c r="A8444" s="33" t="n">
        <v>45643.70833333334</v>
      </c>
      <c r="B8444" s="15">
        <f>WEEKDAY($A8444,2)</f>
        <v/>
      </c>
      <c r="C8444" s="15">
        <f>HOUR($A8444)</f>
        <v/>
      </c>
      <c r="D8444" s="15">
        <f>IF(AND($A8444&gt;=Instellingen!$B$6,$A8444&lt;Instellingen!$B$7),1,0)</f>
        <v/>
      </c>
      <c r="E8444" s="15">
        <f>COUNTIF(tData[BezoekStart],"&lt;"&amp;($A8444+1/24))-COUNTIF(tData[BezoekEind],"&lt;="&amp;$A8444)</f>
        <v/>
      </c>
      <c r="F8444" s="15">
        <f>COUNTIF(tData[BezoekLangStart],"&lt;"&amp;($A8444+1/24))-COUNTIF(tData[BezoekLangEind],"&lt;="&amp;$A8444)</f>
        <v/>
      </c>
      <c r="G8444" s="15">
        <f>IF($D8444=1,$B8444*100+$C8444,-1)</f>
        <v/>
      </c>
      <c r="H8444" s="15">
        <f>IF($D8444=1,$B8444,-1)</f>
        <v/>
      </c>
      <c r="I8444" s="15">
        <f>IF($D8444=1,$C8444,-1)</f>
        <v/>
      </c>
    </row>
    <row r="8445">
      <c r="A8445" s="33" t="n">
        <v>45643.75</v>
      </c>
      <c r="B8445" s="15">
        <f>WEEKDAY($A8445,2)</f>
        <v/>
      </c>
      <c r="C8445" s="15">
        <f>HOUR($A8445)</f>
        <v/>
      </c>
      <c r="D8445" s="15">
        <f>IF(AND($A8445&gt;=Instellingen!$B$6,$A8445&lt;Instellingen!$B$7),1,0)</f>
        <v/>
      </c>
      <c r="E8445" s="15">
        <f>COUNTIF(tData[BezoekStart],"&lt;"&amp;($A8445+1/24))-COUNTIF(tData[BezoekEind],"&lt;="&amp;$A8445)</f>
        <v/>
      </c>
      <c r="F8445" s="15">
        <f>COUNTIF(tData[BezoekLangStart],"&lt;"&amp;($A8445+1/24))-COUNTIF(tData[BezoekLangEind],"&lt;="&amp;$A8445)</f>
        <v/>
      </c>
      <c r="G8445" s="15">
        <f>IF($D8445=1,$B8445*100+$C8445,-1)</f>
        <v/>
      </c>
      <c r="H8445" s="15">
        <f>IF($D8445=1,$B8445,-1)</f>
        <v/>
      </c>
      <c r="I8445" s="15">
        <f>IF($D8445=1,$C8445,-1)</f>
        <v/>
      </c>
    </row>
    <row r="8446">
      <c r="A8446" s="33" t="n">
        <v>45643.79166666666</v>
      </c>
      <c r="B8446" s="15">
        <f>WEEKDAY($A8446,2)</f>
        <v/>
      </c>
      <c r="C8446" s="15">
        <f>HOUR($A8446)</f>
        <v/>
      </c>
      <c r="D8446" s="15">
        <f>IF(AND($A8446&gt;=Instellingen!$B$6,$A8446&lt;Instellingen!$B$7),1,0)</f>
        <v/>
      </c>
      <c r="E8446" s="15">
        <f>COUNTIF(tData[BezoekStart],"&lt;"&amp;($A8446+1/24))-COUNTIF(tData[BezoekEind],"&lt;="&amp;$A8446)</f>
        <v/>
      </c>
      <c r="F8446" s="15">
        <f>COUNTIF(tData[BezoekLangStart],"&lt;"&amp;($A8446+1/24))-COUNTIF(tData[BezoekLangEind],"&lt;="&amp;$A8446)</f>
        <v/>
      </c>
      <c r="G8446" s="15">
        <f>IF($D8446=1,$B8446*100+$C8446,-1)</f>
        <v/>
      </c>
      <c r="H8446" s="15">
        <f>IF($D8446=1,$B8446,-1)</f>
        <v/>
      </c>
      <c r="I8446" s="15">
        <f>IF($D8446=1,$C8446,-1)</f>
        <v/>
      </c>
    </row>
    <row r="8447">
      <c r="A8447" s="33" t="n">
        <v>45643.83333333334</v>
      </c>
      <c r="B8447" s="15">
        <f>WEEKDAY($A8447,2)</f>
        <v/>
      </c>
      <c r="C8447" s="15">
        <f>HOUR($A8447)</f>
        <v/>
      </c>
      <c r="D8447" s="15">
        <f>IF(AND($A8447&gt;=Instellingen!$B$6,$A8447&lt;Instellingen!$B$7),1,0)</f>
        <v/>
      </c>
      <c r="E8447" s="15">
        <f>COUNTIF(tData[BezoekStart],"&lt;"&amp;($A8447+1/24))-COUNTIF(tData[BezoekEind],"&lt;="&amp;$A8447)</f>
        <v/>
      </c>
      <c r="F8447" s="15">
        <f>COUNTIF(tData[BezoekLangStart],"&lt;"&amp;($A8447+1/24))-COUNTIF(tData[BezoekLangEind],"&lt;="&amp;$A8447)</f>
        <v/>
      </c>
      <c r="G8447" s="15">
        <f>IF($D8447=1,$B8447*100+$C8447,-1)</f>
        <v/>
      </c>
      <c r="H8447" s="15">
        <f>IF($D8447=1,$B8447,-1)</f>
        <v/>
      </c>
      <c r="I8447" s="15">
        <f>IF($D8447=1,$C8447,-1)</f>
        <v/>
      </c>
    </row>
    <row r="8448">
      <c r="A8448" s="33" t="n">
        <v>45643.875</v>
      </c>
      <c r="B8448" s="15">
        <f>WEEKDAY($A8448,2)</f>
        <v/>
      </c>
      <c r="C8448" s="15">
        <f>HOUR($A8448)</f>
        <v/>
      </c>
      <c r="D8448" s="15">
        <f>IF(AND($A8448&gt;=Instellingen!$B$6,$A8448&lt;Instellingen!$B$7),1,0)</f>
        <v/>
      </c>
      <c r="E8448" s="15">
        <f>COUNTIF(tData[BezoekStart],"&lt;"&amp;($A8448+1/24))-COUNTIF(tData[BezoekEind],"&lt;="&amp;$A8448)</f>
        <v/>
      </c>
      <c r="F8448" s="15">
        <f>COUNTIF(tData[BezoekLangStart],"&lt;"&amp;($A8448+1/24))-COUNTIF(tData[BezoekLangEind],"&lt;="&amp;$A8448)</f>
        <v/>
      </c>
      <c r="G8448" s="15">
        <f>IF($D8448=1,$B8448*100+$C8448,-1)</f>
        <v/>
      </c>
      <c r="H8448" s="15">
        <f>IF($D8448=1,$B8448,-1)</f>
        <v/>
      </c>
      <c r="I8448" s="15">
        <f>IF($D8448=1,$C8448,-1)</f>
        <v/>
      </c>
    </row>
    <row r="8449">
      <c r="A8449" s="33" t="n">
        <v>45643.91666666666</v>
      </c>
      <c r="B8449" s="15">
        <f>WEEKDAY($A8449,2)</f>
        <v/>
      </c>
      <c r="C8449" s="15">
        <f>HOUR($A8449)</f>
        <v/>
      </c>
      <c r="D8449" s="15">
        <f>IF(AND($A8449&gt;=Instellingen!$B$6,$A8449&lt;Instellingen!$B$7),1,0)</f>
        <v/>
      </c>
      <c r="E8449" s="15">
        <f>COUNTIF(tData[BezoekStart],"&lt;"&amp;($A8449+1/24))-COUNTIF(tData[BezoekEind],"&lt;="&amp;$A8449)</f>
        <v/>
      </c>
      <c r="F8449" s="15">
        <f>COUNTIF(tData[BezoekLangStart],"&lt;"&amp;($A8449+1/24))-COUNTIF(tData[BezoekLangEind],"&lt;="&amp;$A8449)</f>
        <v/>
      </c>
      <c r="G8449" s="15">
        <f>IF($D8449=1,$B8449*100+$C8449,-1)</f>
        <v/>
      </c>
      <c r="H8449" s="15">
        <f>IF($D8449=1,$B8449,-1)</f>
        <v/>
      </c>
      <c r="I8449" s="15">
        <f>IF($D8449=1,$C8449,-1)</f>
        <v/>
      </c>
    </row>
    <row r="8450">
      <c r="A8450" s="33" t="n">
        <v>45643.95833333334</v>
      </c>
      <c r="B8450" s="15">
        <f>WEEKDAY($A8450,2)</f>
        <v/>
      </c>
      <c r="C8450" s="15">
        <f>HOUR($A8450)</f>
        <v/>
      </c>
      <c r="D8450" s="15">
        <f>IF(AND($A8450&gt;=Instellingen!$B$6,$A8450&lt;Instellingen!$B$7),1,0)</f>
        <v/>
      </c>
      <c r="E8450" s="15">
        <f>COUNTIF(tData[BezoekStart],"&lt;"&amp;($A8450+1/24))-COUNTIF(tData[BezoekEind],"&lt;="&amp;$A8450)</f>
        <v/>
      </c>
      <c r="F8450" s="15">
        <f>COUNTIF(tData[BezoekLangStart],"&lt;"&amp;($A8450+1/24))-COUNTIF(tData[BezoekLangEind],"&lt;="&amp;$A8450)</f>
        <v/>
      </c>
      <c r="G8450" s="15">
        <f>IF($D8450=1,$B8450*100+$C8450,-1)</f>
        <v/>
      </c>
      <c r="H8450" s="15">
        <f>IF($D8450=1,$B8450,-1)</f>
        <v/>
      </c>
      <c r="I8450" s="15">
        <f>IF($D8450=1,$C8450,-1)</f>
        <v/>
      </c>
    </row>
    <row r="8451">
      <c r="A8451" s="33" t="n">
        <v>45644</v>
      </c>
      <c r="B8451" s="15">
        <f>WEEKDAY($A8451,2)</f>
        <v/>
      </c>
      <c r="C8451" s="15">
        <f>HOUR($A8451)</f>
        <v/>
      </c>
      <c r="D8451" s="15">
        <f>IF(AND($A8451&gt;=Instellingen!$B$6,$A8451&lt;Instellingen!$B$7),1,0)</f>
        <v/>
      </c>
      <c r="E8451" s="15">
        <f>COUNTIF(tData[BezoekStart],"&lt;"&amp;($A8451+1/24))-COUNTIF(tData[BezoekEind],"&lt;="&amp;$A8451)</f>
        <v/>
      </c>
      <c r="F8451" s="15">
        <f>COUNTIF(tData[BezoekLangStart],"&lt;"&amp;($A8451+1/24))-COUNTIF(tData[BezoekLangEind],"&lt;="&amp;$A8451)</f>
        <v/>
      </c>
      <c r="G8451" s="15">
        <f>IF($D8451=1,$B8451*100+$C8451,-1)</f>
        <v/>
      </c>
      <c r="H8451" s="15">
        <f>IF($D8451=1,$B8451,-1)</f>
        <v/>
      </c>
      <c r="I8451" s="15">
        <f>IF($D8451=1,$C8451,-1)</f>
        <v/>
      </c>
    </row>
    <row r="8452">
      <c r="A8452" s="33" t="n">
        <v>45644.04166666666</v>
      </c>
      <c r="B8452" s="15">
        <f>WEEKDAY($A8452,2)</f>
        <v/>
      </c>
      <c r="C8452" s="15">
        <f>HOUR($A8452)</f>
        <v/>
      </c>
      <c r="D8452" s="15">
        <f>IF(AND($A8452&gt;=Instellingen!$B$6,$A8452&lt;Instellingen!$B$7),1,0)</f>
        <v/>
      </c>
      <c r="E8452" s="15">
        <f>COUNTIF(tData[BezoekStart],"&lt;"&amp;($A8452+1/24))-COUNTIF(tData[BezoekEind],"&lt;="&amp;$A8452)</f>
        <v/>
      </c>
      <c r="F8452" s="15">
        <f>COUNTIF(tData[BezoekLangStart],"&lt;"&amp;($A8452+1/24))-COUNTIF(tData[BezoekLangEind],"&lt;="&amp;$A8452)</f>
        <v/>
      </c>
      <c r="G8452" s="15">
        <f>IF($D8452=1,$B8452*100+$C8452,-1)</f>
        <v/>
      </c>
      <c r="H8452" s="15">
        <f>IF($D8452=1,$B8452,-1)</f>
        <v/>
      </c>
      <c r="I8452" s="15">
        <f>IF($D8452=1,$C8452,-1)</f>
        <v/>
      </c>
    </row>
    <row r="8453">
      <c r="A8453" s="33" t="n">
        <v>45644.08333333334</v>
      </c>
      <c r="B8453" s="15">
        <f>WEEKDAY($A8453,2)</f>
        <v/>
      </c>
      <c r="C8453" s="15">
        <f>HOUR($A8453)</f>
        <v/>
      </c>
      <c r="D8453" s="15">
        <f>IF(AND($A8453&gt;=Instellingen!$B$6,$A8453&lt;Instellingen!$B$7),1,0)</f>
        <v/>
      </c>
      <c r="E8453" s="15">
        <f>COUNTIF(tData[BezoekStart],"&lt;"&amp;($A8453+1/24))-COUNTIF(tData[BezoekEind],"&lt;="&amp;$A8453)</f>
        <v/>
      </c>
      <c r="F8453" s="15">
        <f>COUNTIF(tData[BezoekLangStart],"&lt;"&amp;($A8453+1/24))-COUNTIF(tData[BezoekLangEind],"&lt;="&amp;$A8453)</f>
        <v/>
      </c>
      <c r="G8453" s="15">
        <f>IF($D8453=1,$B8453*100+$C8453,-1)</f>
        <v/>
      </c>
      <c r="H8453" s="15">
        <f>IF($D8453=1,$B8453,-1)</f>
        <v/>
      </c>
      <c r="I8453" s="15">
        <f>IF($D8453=1,$C8453,-1)</f>
        <v/>
      </c>
    </row>
    <row r="8454">
      <c r="A8454" s="33" t="n">
        <v>45644.125</v>
      </c>
      <c r="B8454" s="15">
        <f>WEEKDAY($A8454,2)</f>
        <v/>
      </c>
      <c r="C8454" s="15">
        <f>HOUR($A8454)</f>
        <v/>
      </c>
      <c r="D8454" s="15">
        <f>IF(AND($A8454&gt;=Instellingen!$B$6,$A8454&lt;Instellingen!$B$7),1,0)</f>
        <v/>
      </c>
      <c r="E8454" s="15">
        <f>COUNTIF(tData[BezoekStart],"&lt;"&amp;($A8454+1/24))-COUNTIF(tData[BezoekEind],"&lt;="&amp;$A8454)</f>
        <v/>
      </c>
      <c r="F8454" s="15">
        <f>COUNTIF(tData[BezoekLangStart],"&lt;"&amp;($A8454+1/24))-COUNTIF(tData[BezoekLangEind],"&lt;="&amp;$A8454)</f>
        <v/>
      </c>
      <c r="G8454" s="15">
        <f>IF($D8454=1,$B8454*100+$C8454,-1)</f>
        <v/>
      </c>
      <c r="H8454" s="15">
        <f>IF($D8454=1,$B8454,-1)</f>
        <v/>
      </c>
      <c r="I8454" s="15">
        <f>IF($D8454=1,$C8454,-1)</f>
        <v/>
      </c>
    </row>
    <row r="8455">
      <c r="A8455" s="33" t="n">
        <v>45644.16666666666</v>
      </c>
      <c r="B8455" s="15">
        <f>WEEKDAY($A8455,2)</f>
        <v/>
      </c>
      <c r="C8455" s="15">
        <f>HOUR($A8455)</f>
        <v/>
      </c>
      <c r="D8455" s="15">
        <f>IF(AND($A8455&gt;=Instellingen!$B$6,$A8455&lt;Instellingen!$B$7),1,0)</f>
        <v/>
      </c>
      <c r="E8455" s="15">
        <f>COUNTIF(tData[BezoekStart],"&lt;"&amp;($A8455+1/24))-COUNTIF(tData[BezoekEind],"&lt;="&amp;$A8455)</f>
        <v/>
      </c>
      <c r="F8455" s="15">
        <f>COUNTIF(tData[BezoekLangStart],"&lt;"&amp;($A8455+1/24))-COUNTIF(tData[BezoekLangEind],"&lt;="&amp;$A8455)</f>
        <v/>
      </c>
      <c r="G8455" s="15">
        <f>IF($D8455=1,$B8455*100+$C8455,-1)</f>
        <v/>
      </c>
      <c r="H8455" s="15">
        <f>IF($D8455=1,$B8455,-1)</f>
        <v/>
      </c>
      <c r="I8455" s="15">
        <f>IF($D8455=1,$C8455,-1)</f>
        <v/>
      </c>
    </row>
    <row r="8456">
      <c r="A8456" s="33" t="n">
        <v>45644.20833333334</v>
      </c>
      <c r="B8456" s="15">
        <f>WEEKDAY($A8456,2)</f>
        <v/>
      </c>
      <c r="C8456" s="15">
        <f>HOUR($A8456)</f>
        <v/>
      </c>
      <c r="D8456" s="15">
        <f>IF(AND($A8456&gt;=Instellingen!$B$6,$A8456&lt;Instellingen!$B$7),1,0)</f>
        <v/>
      </c>
      <c r="E8456" s="15">
        <f>COUNTIF(tData[BezoekStart],"&lt;"&amp;($A8456+1/24))-COUNTIF(tData[BezoekEind],"&lt;="&amp;$A8456)</f>
        <v/>
      </c>
      <c r="F8456" s="15">
        <f>COUNTIF(tData[BezoekLangStart],"&lt;"&amp;($A8456+1/24))-COUNTIF(tData[BezoekLangEind],"&lt;="&amp;$A8456)</f>
        <v/>
      </c>
      <c r="G8456" s="15">
        <f>IF($D8456=1,$B8456*100+$C8456,-1)</f>
        <v/>
      </c>
      <c r="H8456" s="15">
        <f>IF($D8456=1,$B8456,-1)</f>
        <v/>
      </c>
      <c r="I8456" s="15">
        <f>IF($D8456=1,$C8456,-1)</f>
        <v/>
      </c>
    </row>
    <row r="8457">
      <c r="A8457" s="33" t="n">
        <v>45644.25</v>
      </c>
      <c r="B8457" s="15">
        <f>WEEKDAY($A8457,2)</f>
        <v/>
      </c>
      <c r="C8457" s="15">
        <f>HOUR($A8457)</f>
        <v/>
      </c>
      <c r="D8457" s="15">
        <f>IF(AND($A8457&gt;=Instellingen!$B$6,$A8457&lt;Instellingen!$B$7),1,0)</f>
        <v/>
      </c>
      <c r="E8457" s="15">
        <f>COUNTIF(tData[BezoekStart],"&lt;"&amp;($A8457+1/24))-COUNTIF(tData[BezoekEind],"&lt;="&amp;$A8457)</f>
        <v/>
      </c>
      <c r="F8457" s="15">
        <f>COUNTIF(tData[BezoekLangStart],"&lt;"&amp;($A8457+1/24))-COUNTIF(tData[BezoekLangEind],"&lt;="&amp;$A8457)</f>
        <v/>
      </c>
      <c r="G8457" s="15">
        <f>IF($D8457=1,$B8457*100+$C8457,-1)</f>
        <v/>
      </c>
      <c r="H8457" s="15">
        <f>IF($D8457=1,$B8457,-1)</f>
        <v/>
      </c>
      <c r="I8457" s="15">
        <f>IF($D8457=1,$C8457,-1)</f>
        <v/>
      </c>
    </row>
    <row r="8458">
      <c r="A8458" s="33" t="n">
        <v>45644.29166666666</v>
      </c>
      <c r="B8458" s="15">
        <f>WEEKDAY($A8458,2)</f>
        <v/>
      </c>
      <c r="C8458" s="15">
        <f>HOUR($A8458)</f>
        <v/>
      </c>
      <c r="D8458" s="15">
        <f>IF(AND($A8458&gt;=Instellingen!$B$6,$A8458&lt;Instellingen!$B$7),1,0)</f>
        <v/>
      </c>
      <c r="E8458" s="15">
        <f>COUNTIF(tData[BezoekStart],"&lt;"&amp;($A8458+1/24))-COUNTIF(tData[BezoekEind],"&lt;="&amp;$A8458)</f>
        <v/>
      </c>
      <c r="F8458" s="15">
        <f>COUNTIF(tData[BezoekLangStart],"&lt;"&amp;($A8458+1/24))-COUNTIF(tData[BezoekLangEind],"&lt;="&amp;$A8458)</f>
        <v/>
      </c>
      <c r="G8458" s="15">
        <f>IF($D8458=1,$B8458*100+$C8458,-1)</f>
        <v/>
      </c>
      <c r="H8458" s="15">
        <f>IF($D8458=1,$B8458,-1)</f>
        <v/>
      </c>
      <c r="I8458" s="15">
        <f>IF($D8458=1,$C8458,-1)</f>
        <v/>
      </c>
    </row>
    <row r="8459">
      <c r="A8459" s="33" t="n">
        <v>45644.33333333334</v>
      </c>
      <c r="B8459" s="15">
        <f>WEEKDAY($A8459,2)</f>
        <v/>
      </c>
      <c r="C8459" s="15">
        <f>HOUR($A8459)</f>
        <v/>
      </c>
      <c r="D8459" s="15">
        <f>IF(AND($A8459&gt;=Instellingen!$B$6,$A8459&lt;Instellingen!$B$7),1,0)</f>
        <v/>
      </c>
      <c r="E8459" s="15">
        <f>COUNTIF(tData[BezoekStart],"&lt;"&amp;($A8459+1/24))-COUNTIF(tData[BezoekEind],"&lt;="&amp;$A8459)</f>
        <v/>
      </c>
      <c r="F8459" s="15">
        <f>COUNTIF(tData[BezoekLangStart],"&lt;"&amp;($A8459+1/24))-COUNTIF(tData[BezoekLangEind],"&lt;="&amp;$A8459)</f>
        <v/>
      </c>
      <c r="G8459" s="15">
        <f>IF($D8459=1,$B8459*100+$C8459,-1)</f>
        <v/>
      </c>
      <c r="H8459" s="15">
        <f>IF($D8459=1,$B8459,-1)</f>
        <v/>
      </c>
      <c r="I8459" s="15">
        <f>IF($D8459=1,$C8459,-1)</f>
        <v/>
      </c>
    </row>
    <row r="8460">
      <c r="A8460" s="33" t="n">
        <v>45644.375</v>
      </c>
      <c r="B8460" s="15">
        <f>WEEKDAY($A8460,2)</f>
        <v/>
      </c>
      <c r="C8460" s="15">
        <f>HOUR($A8460)</f>
        <v/>
      </c>
      <c r="D8460" s="15">
        <f>IF(AND($A8460&gt;=Instellingen!$B$6,$A8460&lt;Instellingen!$B$7),1,0)</f>
        <v/>
      </c>
      <c r="E8460" s="15">
        <f>COUNTIF(tData[BezoekStart],"&lt;"&amp;($A8460+1/24))-COUNTIF(tData[BezoekEind],"&lt;="&amp;$A8460)</f>
        <v/>
      </c>
      <c r="F8460" s="15">
        <f>COUNTIF(tData[BezoekLangStart],"&lt;"&amp;($A8460+1/24))-COUNTIF(tData[BezoekLangEind],"&lt;="&amp;$A8460)</f>
        <v/>
      </c>
      <c r="G8460" s="15">
        <f>IF($D8460=1,$B8460*100+$C8460,-1)</f>
        <v/>
      </c>
      <c r="H8460" s="15">
        <f>IF($D8460=1,$B8460,-1)</f>
        <v/>
      </c>
      <c r="I8460" s="15">
        <f>IF($D8460=1,$C8460,-1)</f>
        <v/>
      </c>
    </row>
    <row r="8461">
      <c r="A8461" s="33" t="n">
        <v>45644.41666666666</v>
      </c>
      <c r="B8461" s="15">
        <f>WEEKDAY($A8461,2)</f>
        <v/>
      </c>
      <c r="C8461" s="15">
        <f>HOUR($A8461)</f>
        <v/>
      </c>
      <c r="D8461" s="15">
        <f>IF(AND($A8461&gt;=Instellingen!$B$6,$A8461&lt;Instellingen!$B$7),1,0)</f>
        <v/>
      </c>
      <c r="E8461" s="15">
        <f>COUNTIF(tData[BezoekStart],"&lt;"&amp;($A8461+1/24))-COUNTIF(tData[BezoekEind],"&lt;="&amp;$A8461)</f>
        <v/>
      </c>
      <c r="F8461" s="15">
        <f>COUNTIF(tData[BezoekLangStart],"&lt;"&amp;($A8461+1/24))-COUNTIF(tData[BezoekLangEind],"&lt;="&amp;$A8461)</f>
        <v/>
      </c>
      <c r="G8461" s="15">
        <f>IF($D8461=1,$B8461*100+$C8461,-1)</f>
        <v/>
      </c>
      <c r="H8461" s="15">
        <f>IF($D8461=1,$B8461,-1)</f>
        <v/>
      </c>
      <c r="I8461" s="15">
        <f>IF($D8461=1,$C8461,-1)</f>
        <v/>
      </c>
    </row>
    <row r="8462">
      <c r="A8462" s="33" t="n">
        <v>45644.45833333334</v>
      </c>
      <c r="B8462" s="15">
        <f>WEEKDAY($A8462,2)</f>
        <v/>
      </c>
      <c r="C8462" s="15">
        <f>HOUR($A8462)</f>
        <v/>
      </c>
      <c r="D8462" s="15">
        <f>IF(AND($A8462&gt;=Instellingen!$B$6,$A8462&lt;Instellingen!$B$7),1,0)</f>
        <v/>
      </c>
      <c r="E8462" s="15">
        <f>COUNTIF(tData[BezoekStart],"&lt;"&amp;($A8462+1/24))-COUNTIF(tData[BezoekEind],"&lt;="&amp;$A8462)</f>
        <v/>
      </c>
      <c r="F8462" s="15">
        <f>COUNTIF(tData[BezoekLangStart],"&lt;"&amp;($A8462+1/24))-COUNTIF(tData[BezoekLangEind],"&lt;="&amp;$A8462)</f>
        <v/>
      </c>
      <c r="G8462" s="15">
        <f>IF($D8462=1,$B8462*100+$C8462,-1)</f>
        <v/>
      </c>
      <c r="H8462" s="15">
        <f>IF($D8462=1,$B8462,-1)</f>
        <v/>
      </c>
      <c r="I8462" s="15">
        <f>IF($D8462=1,$C8462,-1)</f>
        <v/>
      </c>
    </row>
    <row r="8463">
      <c r="A8463" s="33" t="n">
        <v>45644.5</v>
      </c>
      <c r="B8463" s="15">
        <f>WEEKDAY($A8463,2)</f>
        <v/>
      </c>
      <c r="C8463" s="15">
        <f>HOUR($A8463)</f>
        <v/>
      </c>
      <c r="D8463" s="15">
        <f>IF(AND($A8463&gt;=Instellingen!$B$6,$A8463&lt;Instellingen!$B$7),1,0)</f>
        <v/>
      </c>
      <c r="E8463" s="15">
        <f>COUNTIF(tData[BezoekStart],"&lt;"&amp;($A8463+1/24))-COUNTIF(tData[BezoekEind],"&lt;="&amp;$A8463)</f>
        <v/>
      </c>
      <c r="F8463" s="15">
        <f>COUNTIF(tData[BezoekLangStart],"&lt;"&amp;($A8463+1/24))-COUNTIF(tData[BezoekLangEind],"&lt;="&amp;$A8463)</f>
        <v/>
      </c>
      <c r="G8463" s="15">
        <f>IF($D8463=1,$B8463*100+$C8463,-1)</f>
        <v/>
      </c>
      <c r="H8463" s="15">
        <f>IF($D8463=1,$B8463,-1)</f>
        <v/>
      </c>
      <c r="I8463" s="15">
        <f>IF($D8463=1,$C8463,-1)</f>
        <v/>
      </c>
    </row>
    <row r="8464">
      <c r="A8464" s="33" t="n">
        <v>45644.54166666666</v>
      </c>
      <c r="B8464" s="15">
        <f>WEEKDAY($A8464,2)</f>
        <v/>
      </c>
      <c r="C8464" s="15">
        <f>HOUR($A8464)</f>
        <v/>
      </c>
      <c r="D8464" s="15">
        <f>IF(AND($A8464&gt;=Instellingen!$B$6,$A8464&lt;Instellingen!$B$7),1,0)</f>
        <v/>
      </c>
      <c r="E8464" s="15">
        <f>COUNTIF(tData[BezoekStart],"&lt;"&amp;($A8464+1/24))-COUNTIF(tData[BezoekEind],"&lt;="&amp;$A8464)</f>
        <v/>
      </c>
      <c r="F8464" s="15">
        <f>COUNTIF(tData[BezoekLangStart],"&lt;"&amp;($A8464+1/24))-COUNTIF(tData[BezoekLangEind],"&lt;="&amp;$A8464)</f>
        <v/>
      </c>
      <c r="G8464" s="15">
        <f>IF($D8464=1,$B8464*100+$C8464,-1)</f>
        <v/>
      </c>
      <c r="H8464" s="15">
        <f>IF($D8464=1,$B8464,-1)</f>
        <v/>
      </c>
      <c r="I8464" s="15">
        <f>IF($D8464=1,$C8464,-1)</f>
        <v/>
      </c>
    </row>
    <row r="8465">
      <c r="A8465" s="33" t="n">
        <v>45644.58333333334</v>
      </c>
      <c r="B8465" s="15">
        <f>WEEKDAY($A8465,2)</f>
        <v/>
      </c>
      <c r="C8465" s="15">
        <f>HOUR($A8465)</f>
        <v/>
      </c>
      <c r="D8465" s="15">
        <f>IF(AND($A8465&gt;=Instellingen!$B$6,$A8465&lt;Instellingen!$B$7),1,0)</f>
        <v/>
      </c>
      <c r="E8465" s="15">
        <f>COUNTIF(tData[BezoekStart],"&lt;"&amp;($A8465+1/24))-COUNTIF(tData[BezoekEind],"&lt;="&amp;$A8465)</f>
        <v/>
      </c>
      <c r="F8465" s="15">
        <f>COUNTIF(tData[BezoekLangStart],"&lt;"&amp;($A8465+1/24))-COUNTIF(tData[BezoekLangEind],"&lt;="&amp;$A8465)</f>
        <v/>
      </c>
      <c r="G8465" s="15">
        <f>IF($D8465=1,$B8465*100+$C8465,-1)</f>
        <v/>
      </c>
      <c r="H8465" s="15">
        <f>IF($D8465=1,$B8465,-1)</f>
        <v/>
      </c>
      <c r="I8465" s="15">
        <f>IF($D8465=1,$C8465,-1)</f>
        <v/>
      </c>
    </row>
    <row r="8466">
      <c r="A8466" s="33" t="n">
        <v>45644.625</v>
      </c>
      <c r="B8466" s="15">
        <f>WEEKDAY($A8466,2)</f>
        <v/>
      </c>
      <c r="C8466" s="15">
        <f>HOUR($A8466)</f>
        <v/>
      </c>
      <c r="D8466" s="15">
        <f>IF(AND($A8466&gt;=Instellingen!$B$6,$A8466&lt;Instellingen!$B$7),1,0)</f>
        <v/>
      </c>
      <c r="E8466" s="15">
        <f>COUNTIF(tData[BezoekStart],"&lt;"&amp;($A8466+1/24))-COUNTIF(tData[BezoekEind],"&lt;="&amp;$A8466)</f>
        <v/>
      </c>
      <c r="F8466" s="15">
        <f>COUNTIF(tData[BezoekLangStart],"&lt;"&amp;($A8466+1/24))-COUNTIF(tData[BezoekLangEind],"&lt;="&amp;$A8466)</f>
        <v/>
      </c>
      <c r="G8466" s="15">
        <f>IF($D8466=1,$B8466*100+$C8466,-1)</f>
        <v/>
      </c>
      <c r="H8466" s="15">
        <f>IF($D8466=1,$B8466,-1)</f>
        <v/>
      </c>
      <c r="I8466" s="15">
        <f>IF($D8466=1,$C8466,-1)</f>
        <v/>
      </c>
    </row>
    <row r="8467">
      <c r="A8467" s="33" t="n">
        <v>45644.66666666666</v>
      </c>
      <c r="B8467" s="15">
        <f>WEEKDAY($A8467,2)</f>
        <v/>
      </c>
      <c r="C8467" s="15">
        <f>HOUR($A8467)</f>
        <v/>
      </c>
      <c r="D8467" s="15">
        <f>IF(AND($A8467&gt;=Instellingen!$B$6,$A8467&lt;Instellingen!$B$7),1,0)</f>
        <v/>
      </c>
      <c r="E8467" s="15">
        <f>COUNTIF(tData[BezoekStart],"&lt;"&amp;($A8467+1/24))-COUNTIF(tData[BezoekEind],"&lt;="&amp;$A8467)</f>
        <v/>
      </c>
      <c r="F8467" s="15">
        <f>COUNTIF(tData[BezoekLangStart],"&lt;"&amp;($A8467+1/24))-COUNTIF(tData[BezoekLangEind],"&lt;="&amp;$A8467)</f>
        <v/>
      </c>
      <c r="G8467" s="15">
        <f>IF($D8467=1,$B8467*100+$C8467,-1)</f>
        <v/>
      </c>
      <c r="H8467" s="15">
        <f>IF($D8467=1,$B8467,-1)</f>
        <v/>
      </c>
      <c r="I8467" s="15">
        <f>IF($D8467=1,$C8467,-1)</f>
        <v/>
      </c>
    </row>
    <row r="8468">
      <c r="A8468" s="33" t="n">
        <v>45644.70833333334</v>
      </c>
      <c r="B8468" s="15">
        <f>WEEKDAY($A8468,2)</f>
        <v/>
      </c>
      <c r="C8468" s="15">
        <f>HOUR($A8468)</f>
        <v/>
      </c>
      <c r="D8468" s="15">
        <f>IF(AND($A8468&gt;=Instellingen!$B$6,$A8468&lt;Instellingen!$B$7),1,0)</f>
        <v/>
      </c>
      <c r="E8468" s="15">
        <f>COUNTIF(tData[BezoekStart],"&lt;"&amp;($A8468+1/24))-COUNTIF(tData[BezoekEind],"&lt;="&amp;$A8468)</f>
        <v/>
      </c>
      <c r="F8468" s="15">
        <f>COUNTIF(tData[BezoekLangStart],"&lt;"&amp;($A8468+1/24))-COUNTIF(tData[BezoekLangEind],"&lt;="&amp;$A8468)</f>
        <v/>
      </c>
      <c r="G8468" s="15">
        <f>IF($D8468=1,$B8468*100+$C8468,-1)</f>
        <v/>
      </c>
      <c r="H8468" s="15">
        <f>IF($D8468=1,$B8468,-1)</f>
        <v/>
      </c>
      <c r="I8468" s="15">
        <f>IF($D8468=1,$C8468,-1)</f>
        <v/>
      </c>
    </row>
    <row r="8469">
      <c r="A8469" s="33" t="n">
        <v>45644.75</v>
      </c>
      <c r="B8469" s="15">
        <f>WEEKDAY($A8469,2)</f>
        <v/>
      </c>
      <c r="C8469" s="15">
        <f>HOUR($A8469)</f>
        <v/>
      </c>
      <c r="D8469" s="15">
        <f>IF(AND($A8469&gt;=Instellingen!$B$6,$A8469&lt;Instellingen!$B$7),1,0)</f>
        <v/>
      </c>
      <c r="E8469" s="15">
        <f>COUNTIF(tData[BezoekStart],"&lt;"&amp;($A8469+1/24))-COUNTIF(tData[BezoekEind],"&lt;="&amp;$A8469)</f>
        <v/>
      </c>
      <c r="F8469" s="15">
        <f>COUNTIF(tData[BezoekLangStart],"&lt;"&amp;($A8469+1/24))-COUNTIF(tData[BezoekLangEind],"&lt;="&amp;$A8469)</f>
        <v/>
      </c>
      <c r="G8469" s="15">
        <f>IF($D8469=1,$B8469*100+$C8469,-1)</f>
        <v/>
      </c>
      <c r="H8469" s="15">
        <f>IF($D8469=1,$B8469,-1)</f>
        <v/>
      </c>
      <c r="I8469" s="15">
        <f>IF($D8469=1,$C8469,-1)</f>
        <v/>
      </c>
    </row>
    <row r="8470">
      <c r="A8470" s="33" t="n">
        <v>45644.79166666666</v>
      </c>
      <c r="B8470" s="15">
        <f>WEEKDAY($A8470,2)</f>
        <v/>
      </c>
      <c r="C8470" s="15">
        <f>HOUR($A8470)</f>
        <v/>
      </c>
      <c r="D8470" s="15">
        <f>IF(AND($A8470&gt;=Instellingen!$B$6,$A8470&lt;Instellingen!$B$7),1,0)</f>
        <v/>
      </c>
      <c r="E8470" s="15">
        <f>COUNTIF(tData[BezoekStart],"&lt;"&amp;($A8470+1/24))-COUNTIF(tData[BezoekEind],"&lt;="&amp;$A8470)</f>
        <v/>
      </c>
      <c r="F8470" s="15">
        <f>COUNTIF(tData[BezoekLangStart],"&lt;"&amp;($A8470+1/24))-COUNTIF(tData[BezoekLangEind],"&lt;="&amp;$A8470)</f>
        <v/>
      </c>
      <c r="G8470" s="15">
        <f>IF($D8470=1,$B8470*100+$C8470,-1)</f>
        <v/>
      </c>
      <c r="H8470" s="15">
        <f>IF($D8470=1,$B8470,-1)</f>
        <v/>
      </c>
      <c r="I8470" s="15">
        <f>IF($D8470=1,$C8470,-1)</f>
        <v/>
      </c>
    </row>
    <row r="8471">
      <c r="A8471" s="33" t="n">
        <v>45644.83333333334</v>
      </c>
      <c r="B8471" s="15">
        <f>WEEKDAY($A8471,2)</f>
        <v/>
      </c>
      <c r="C8471" s="15">
        <f>HOUR($A8471)</f>
        <v/>
      </c>
      <c r="D8471" s="15">
        <f>IF(AND($A8471&gt;=Instellingen!$B$6,$A8471&lt;Instellingen!$B$7),1,0)</f>
        <v/>
      </c>
      <c r="E8471" s="15">
        <f>COUNTIF(tData[BezoekStart],"&lt;"&amp;($A8471+1/24))-COUNTIF(tData[BezoekEind],"&lt;="&amp;$A8471)</f>
        <v/>
      </c>
      <c r="F8471" s="15">
        <f>COUNTIF(tData[BezoekLangStart],"&lt;"&amp;($A8471+1/24))-COUNTIF(tData[BezoekLangEind],"&lt;="&amp;$A8471)</f>
        <v/>
      </c>
      <c r="G8471" s="15">
        <f>IF($D8471=1,$B8471*100+$C8471,-1)</f>
        <v/>
      </c>
      <c r="H8471" s="15">
        <f>IF($D8471=1,$B8471,-1)</f>
        <v/>
      </c>
      <c r="I8471" s="15">
        <f>IF($D8471=1,$C8471,-1)</f>
        <v/>
      </c>
    </row>
    <row r="8472">
      <c r="A8472" s="33" t="n">
        <v>45644.875</v>
      </c>
      <c r="B8472" s="15">
        <f>WEEKDAY($A8472,2)</f>
        <v/>
      </c>
      <c r="C8472" s="15">
        <f>HOUR($A8472)</f>
        <v/>
      </c>
      <c r="D8472" s="15">
        <f>IF(AND($A8472&gt;=Instellingen!$B$6,$A8472&lt;Instellingen!$B$7),1,0)</f>
        <v/>
      </c>
      <c r="E8472" s="15">
        <f>COUNTIF(tData[BezoekStart],"&lt;"&amp;($A8472+1/24))-COUNTIF(tData[BezoekEind],"&lt;="&amp;$A8472)</f>
        <v/>
      </c>
      <c r="F8472" s="15">
        <f>COUNTIF(tData[BezoekLangStart],"&lt;"&amp;($A8472+1/24))-COUNTIF(tData[BezoekLangEind],"&lt;="&amp;$A8472)</f>
        <v/>
      </c>
      <c r="G8472" s="15">
        <f>IF($D8472=1,$B8472*100+$C8472,-1)</f>
        <v/>
      </c>
      <c r="H8472" s="15">
        <f>IF($D8472=1,$B8472,-1)</f>
        <v/>
      </c>
      <c r="I8472" s="15">
        <f>IF($D8472=1,$C8472,-1)</f>
        <v/>
      </c>
    </row>
    <row r="8473">
      <c r="A8473" s="33" t="n">
        <v>45644.91666666666</v>
      </c>
      <c r="B8473" s="15">
        <f>WEEKDAY($A8473,2)</f>
        <v/>
      </c>
      <c r="C8473" s="15">
        <f>HOUR($A8473)</f>
        <v/>
      </c>
      <c r="D8473" s="15">
        <f>IF(AND($A8473&gt;=Instellingen!$B$6,$A8473&lt;Instellingen!$B$7),1,0)</f>
        <v/>
      </c>
      <c r="E8473" s="15">
        <f>COUNTIF(tData[BezoekStart],"&lt;"&amp;($A8473+1/24))-COUNTIF(tData[BezoekEind],"&lt;="&amp;$A8473)</f>
        <v/>
      </c>
      <c r="F8473" s="15">
        <f>COUNTIF(tData[BezoekLangStart],"&lt;"&amp;($A8473+1/24))-COUNTIF(tData[BezoekLangEind],"&lt;="&amp;$A8473)</f>
        <v/>
      </c>
      <c r="G8473" s="15">
        <f>IF($D8473=1,$B8473*100+$C8473,-1)</f>
        <v/>
      </c>
      <c r="H8473" s="15">
        <f>IF($D8473=1,$B8473,-1)</f>
        <v/>
      </c>
      <c r="I8473" s="15">
        <f>IF($D8473=1,$C8473,-1)</f>
        <v/>
      </c>
    </row>
    <row r="8474">
      <c r="A8474" s="33" t="n">
        <v>45644.95833333334</v>
      </c>
      <c r="B8474" s="15">
        <f>WEEKDAY($A8474,2)</f>
        <v/>
      </c>
      <c r="C8474" s="15">
        <f>HOUR($A8474)</f>
        <v/>
      </c>
      <c r="D8474" s="15">
        <f>IF(AND($A8474&gt;=Instellingen!$B$6,$A8474&lt;Instellingen!$B$7),1,0)</f>
        <v/>
      </c>
      <c r="E8474" s="15">
        <f>COUNTIF(tData[BezoekStart],"&lt;"&amp;($A8474+1/24))-COUNTIF(tData[BezoekEind],"&lt;="&amp;$A8474)</f>
        <v/>
      </c>
      <c r="F8474" s="15">
        <f>COUNTIF(tData[BezoekLangStart],"&lt;"&amp;($A8474+1/24))-COUNTIF(tData[BezoekLangEind],"&lt;="&amp;$A8474)</f>
        <v/>
      </c>
      <c r="G8474" s="15">
        <f>IF($D8474=1,$B8474*100+$C8474,-1)</f>
        <v/>
      </c>
      <c r="H8474" s="15">
        <f>IF($D8474=1,$B8474,-1)</f>
        <v/>
      </c>
      <c r="I8474" s="15">
        <f>IF($D8474=1,$C8474,-1)</f>
        <v/>
      </c>
    </row>
    <row r="8475">
      <c r="A8475" s="33" t="n">
        <v>45645</v>
      </c>
      <c r="B8475" s="15">
        <f>WEEKDAY($A8475,2)</f>
        <v/>
      </c>
      <c r="C8475" s="15">
        <f>HOUR($A8475)</f>
        <v/>
      </c>
      <c r="D8475" s="15">
        <f>IF(AND($A8475&gt;=Instellingen!$B$6,$A8475&lt;Instellingen!$B$7),1,0)</f>
        <v/>
      </c>
      <c r="E8475" s="15">
        <f>COUNTIF(tData[BezoekStart],"&lt;"&amp;($A8475+1/24))-COUNTIF(tData[BezoekEind],"&lt;="&amp;$A8475)</f>
        <v/>
      </c>
      <c r="F8475" s="15">
        <f>COUNTIF(tData[BezoekLangStart],"&lt;"&amp;($A8475+1/24))-COUNTIF(tData[BezoekLangEind],"&lt;="&amp;$A8475)</f>
        <v/>
      </c>
      <c r="G8475" s="15">
        <f>IF($D8475=1,$B8475*100+$C8475,-1)</f>
        <v/>
      </c>
      <c r="H8475" s="15">
        <f>IF($D8475=1,$B8475,-1)</f>
        <v/>
      </c>
      <c r="I8475" s="15">
        <f>IF($D8475=1,$C8475,-1)</f>
        <v/>
      </c>
    </row>
    <row r="8476">
      <c r="A8476" s="33" t="n">
        <v>45645.04166666666</v>
      </c>
      <c r="B8476" s="15">
        <f>WEEKDAY($A8476,2)</f>
        <v/>
      </c>
      <c r="C8476" s="15">
        <f>HOUR($A8476)</f>
        <v/>
      </c>
      <c r="D8476" s="15">
        <f>IF(AND($A8476&gt;=Instellingen!$B$6,$A8476&lt;Instellingen!$B$7),1,0)</f>
        <v/>
      </c>
      <c r="E8476" s="15">
        <f>COUNTIF(tData[BezoekStart],"&lt;"&amp;($A8476+1/24))-COUNTIF(tData[BezoekEind],"&lt;="&amp;$A8476)</f>
        <v/>
      </c>
      <c r="F8476" s="15">
        <f>COUNTIF(tData[BezoekLangStart],"&lt;"&amp;($A8476+1/24))-COUNTIF(tData[BezoekLangEind],"&lt;="&amp;$A8476)</f>
        <v/>
      </c>
      <c r="G8476" s="15">
        <f>IF($D8476=1,$B8476*100+$C8476,-1)</f>
        <v/>
      </c>
      <c r="H8476" s="15">
        <f>IF($D8476=1,$B8476,-1)</f>
        <v/>
      </c>
      <c r="I8476" s="15">
        <f>IF($D8476=1,$C8476,-1)</f>
        <v/>
      </c>
    </row>
    <row r="8477">
      <c r="A8477" s="33" t="n">
        <v>45645.08333333334</v>
      </c>
      <c r="B8477" s="15">
        <f>WEEKDAY($A8477,2)</f>
        <v/>
      </c>
      <c r="C8477" s="15">
        <f>HOUR($A8477)</f>
        <v/>
      </c>
      <c r="D8477" s="15">
        <f>IF(AND($A8477&gt;=Instellingen!$B$6,$A8477&lt;Instellingen!$B$7),1,0)</f>
        <v/>
      </c>
      <c r="E8477" s="15">
        <f>COUNTIF(tData[BezoekStart],"&lt;"&amp;($A8477+1/24))-COUNTIF(tData[BezoekEind],"&lt;="&amp;$A8477)</f>
        <v/>
      </c>
      <c r="F8477" s="15">
        <f>COUNTIF(tData[BezoekLangStart],"&lt;"&amp;($A8477+1/24))-COUNTIF(tData[BezoekLangEind],"&lt;="&amp;$A8477)</f>
        <v/>
      </c>
      <c r="G8477" s="15">
        <f>IF($D8477=1,$B8477*100+$C8477,-1)</f>
        <v/>
      </c>
      <c r="H8477" s="15">
        <f>IF($D8477=1,$B8477,-1)</f>
        <v/>
      </c>
      <c r="I8477" s="15">
        <f>IF($D8477=1,$C8477,-1)</f>
        <v/>
      </c>
    </row>
    <row r="8478">
      <c r="A8478" s="33" t="n">
        <v>45645.125</v>
      </c>
      <c r="B8478" s="15">
        <f>WEEKDAY($A8478,2)</f>
        <v/>
      </c>
      <c r="C8478" s="15">
        <f>HOUR($A8478)</f>
        <v/>
      </c>
      <c r="D8478" s="15">
        <f>IF(AND($A8478&gt;=Instellingen!$B$6,$A8478&lt;Instellingen!$B$7),1,0)</f>
        <v/>
      </c>
      <c r="E8478" s="15">
        <f>COUNTIF(tData[BezoekStart],"&lt;"&amp;($A8478+1/24))-COUNTIF(tData[BezoekEind],"&lt;="&amp;$A8478)</f>
        <v/>
      </c>
      <c r="F8478" s="15">
        <f>COUNTIF(tData[BezoekLangStart],"&lt;"&amp;($A8478+1/24))-COUNTIF(tData[BezoekLangEind],"&lt;="&amp;$A8478)</f>
        <v/>
      </c>
      <c r="G8478" s="15">
        <f>IF($D8478=1,$B8478*100+$C8478,-1)</f>
        <v/>
      </c>
      <c r="H8478" s="15">
        <f>IF($D8478=1,$B8478,-1)</f>
        <v/>
      </c>
      <c r="I8478" s="15">
        <f>IF($D8478=1,$C8478,-1)</f>
        <v/>
      </c>
    </row>
    <row r="8479">
      <c r="A8479" s="33" t="n">
        <v>45645.16666666666</v>
      </c>
      <c r="B8479" s="15">
        <f>WEEKDAY($A8479,2)</f>
        <v/>
      </c>
      <c r="C8479" s="15">
        <f>HOUR($A8479)</f>
        <v/>
      </c>
      <c r="D8479" s="15">
        <f>IF(AND($A8479&gt;=Instellingen!$B$6,$A8479&lt;Instellingen!$B$7),1,0)</f>
        <v/>
      </c>
      <c r="E8479" s="15">
        <f>COUNTIF(tData[BezoekStart],"&lt;"&amp;($A8479+1/24))-COUNTIF(tData[BezoekEind],"&lt;="&amp;$A8479)</f>
        <v/>
      </c>
      <c r="F8479" s="15">
        <f>COUNTIF(tData[BezoekLangStart],"&lt;"&amp;($A8479+1/24))-COUNTIF(tData[BezoekLangEind],"&lt;="&amp;$A8479)</f>
        <v/>
      </c>
      <c r="G8479" s="15">
        <f>IF($D8479=1,$B8479*100+$C8479,-1)</f>
        <v/>
      </c>
      <c r="H8479" s="15">
        <f>IF($D8479=1,$B8479,-1)</f>
        <v/>
      </c>
      <c r="I8479" s="15">
        <f>IF($D8479=1,$C8479,-1)</f>
        <v/>
      </c>
    </row>
    <row r="8480">
      <c r="A8480" s="33" t="n">
        <v>45645.20833333334</v>
      </c>
      <c r="B8480" s="15">
        <f>WEEKDAY($A8480,2)</f>
        <v/>
      </c>
      <c r="C8480" s="15">
        <f>HOUR($A8480)</f>
        <v/>
      </c>
      <c r="D8480" s="15">
        <f>IF(AND($A8480&gt;=Instellingen!$B$6,$A8480&lt;Instellingen!$B$7),1,0)</f>
        <v/>
      </c>
      <c r="E8480" s="15">
        <f>COUNTIF(tData[BezoekStart],"&lt;"&amp;($A8480+1/24))-COUNTIF(tData[BezoekEind],"&lt;="&amp;$A8480)</f>
        <v/>
      </c>
      <c r="F8480" s="15">
        <f>COUNTIF(tData[BezoekLangStart],"&lt;"&amp;($A8480+1/24))-COUNTIF(tData[BezoekLangEind],"&lt;="&amp;$A8480)</f>
        <v/>
      </c>
      <c r="G8480" s="15">
        <f>IF($D8480=1,$B8480*100+$C8480,-1)</f>
        <v/>
      </c>
      <c r="H8480" s="15">
        <f>IF($D8480=1,$B8480,-1)</f>
        <v/>
      </c>
      <c r="I8480" s="15">
        <f>IF($D8480=1,$C8480,-1)</f>
        <v/>
      </c>
    </row>
    <row r="8481">
      <c r="A8481" s="33" t="n">
        <v>45645.25</v>
      </c>
      <c r="B8481" s="15">
        <f>WEEKDAY($A8481,2)</f>
        <v/>
      </c>
      <c r="C8481" s="15">
        <f>HOUR($A8481)</f>
        <v/>
      </c>
      <c r="D8481" s="15">
        <f>IF(AND($A8481&gt;=Instellingen!$B$6,$A8481&lt;Instellingen!$B$7),1,0)</f>
        <v/>
      </c>
      <c r="E8481" s="15">
        <f>COUNTIF(tData[BezoekStart],"&lt;"&amp;($A8481+1/24))-COUNTIF(tData[BezoekEind],"&lt;="&amp;$A8481)</f>
        <v/>
      </c>
      <c r="F8481" s="15">
        <f>COUNTIF(tData[BezoekLangStart],"&lt;"&amp;($A8481+1/24))-COUNTIF(tData[BezoekLangEind],"&lt;="&amp;$A8481)</f>
        <v/>
      </c>
      <c r="G8481" s="15">
        <f>IF($D8481=1,$B8481*100+$C8481,-1)</f>
        <v/>
      </c>
      <c r="H8481" s="15">
        <f>IF($D8481=1,$B8481,-1)</f>
        <v/>
      </c>
      <c r="I8481" s="15">
        <f>IF($D8481=1,$C8481,-1)</f>
        <v/>
      </c>
    </row>
    <row r="8482">
      <c r="A8482" s="33" t="n">
        <v>45645.29166666666</v>
      </c>
      <c r="B8482" s="15">
        <f>WEEKDAY($A8482,2)</f>
        <v/>
      </c>
      <c r="C8482" s="15">
        <f>HOUR($A8482)</f>
        <v/>
      </c>
      <c r="D8482" s="15">
        <f>IF(AND($A8482&gt;=Instellingen!$B$6,$A8482&lt;Instellingen!$B$7),1,0)</f>
        <v/>
      </c>
      <c r="E8482" s="15">
        <f>COUNTIF(tData[BezoekStart],"&lt;"&amp;($A8482+1/24))-COUNTIF(tData[BezoekEind],"&lt;="&amp;$A8482)</f>
        <v/>
      </c>
      <c r="F8482" s="15">
        <f>COUNTIF(tData[BezoekLangStart],"&lt;"&amp;($A8482+1/24))-COUNTIF(tData[BezoekLangEind],"&lt;="&amp;$A8482)</f>
        <v/>
      </c>
      <c r="G8482" s="15">
        <f>IF($D8482=1,$B8482*100+$C8482,-1)</f>
        <v/>
      </c>
      <c r="H8482" s="15">
        <f>IF($D8482=1,$B8482,-1)</f>
        <v/>
      </c>
      <c r="I8482" s="15">
        <f>IF($D8482=1,$C8482,-1)</f>
        <v/>
      </c>
    </row>
    <row r="8483">
      <c r="A8483" s="33" t="n">
        <v>45645.33333333334</v>
      </c>
      <c r="B8483" s="15">
        <f>WEEKDAY($A8483,2)</f>
        <v/>
      </c>
      <c r="C8483" s="15">
        <f>HOUR($A8483)</f>
        <v/>
      </c>
      <c r="D8483" s="15">
        <f>IF(AND($A8483&gt;=Instellingen!$B$6,$A8483&lt;Instellingen!$B$7),1,0)</f>
        <v/>
      </c>
      <c r="E8483" s="15">
        <f>COUNTIF(tData[BezoekStart],"&lt;"&amp;($A8483+1/24))-COUNTIF(tData[BezoekEind],"&lt;="&amp;$A8483)</f>
        <v/>
      </c>
      <c r="F8483" s="15">
        <f>COUNTIF(tData[BezoekLangStart],"&lt;"&amp;($A8483+1/24))-COUNTIF(tData[BezoekLangEind],"&lt;="&amp;$A8483)</f>
        <v/>
      </c>
      <c r="G8483" s="15">
        <f>IF($D8483=1,$B8483*100+$C8483,-1)</f>
        <v/>
      </c>
      <c r="H8483" s="15">
        <f>IF($D8483=1,$B8483,-1)</f>
        <v/>
      </c>
      <c r="I8483" s="15">
        <f>IF($D8483=1,$C8483,-1)</f>
        <v/>
      </c>
    </row>
    <row r="8484">
      <c r="A8484" s="33" t="n">
        <v>45645.375</v>
      </c>
      <c r="B8484" s="15">
        <f>WEEKDAY($A8484,2)</f>
        <v/>
      </c>
      <c r="C8484" s="15">
        <f>HOUR($A8484)</f>
        <v/>
      </c>
      <c r="D8484" s="15">
        <f>IF(AND($A8484&gt;=Instellingen!$B$6,$A8484&lt;Instellingen!$B$7),1,0)</f>
        <v/>
      </c>
      <c r="E8484" s="15">
        <f>COUNTIF(tData[BezoekStart],"&lt;"&amp;($A8484+1/24))-COUNTIF(tData[BezoekEind],"&lt;="&amp;$A8484)</f>
        <v/>
      </c>
      <c r="F8484" s="15">
        <f>COUNTIF(tData[BezoekLangStart],"&lt;"&amp;($A8484+1/24))-COUNTIF(tData[BezoekLangEind],"&lt;="&amp;$A8484)</f>
        <v/>
      </c>
      <c r="G8484" s="15">
        <f>IF($D8484=1,$B8484*100+$C8484,-1)</f>
        <v/>
      </c>
      <c r="H8484" s="15">
        <f>IF($D8484=1,$B8484,-1)</f>
        <v/>
      </c>
      <c r="I8484" s="15">
        <f>IF($D8484=1,$C8484,-1)</f>
        <v/>
      </c>
    </row>
    <row r="8485">
      <c r="A8485" s="33" t="n">
        <v>45645.41666666666</v>
      </c>
      <c r="B8485" s="15">
        <f>WEEKDAY($A8485,2)</f>
        <v/>
      </c>
      <c r="C8485" s="15">
        <f>HOUR($A8485)</f>
        <v/>
      </c>
      <c r="D8485" s="15">
        <f>IF(AND($A8485&gt;=Instellingen!$B$6,$A8485&lt;Instellingen!$B$7),1,0)</f>
        <v/>
      </c>
      <c r="E8485" s="15">
        <f>COUNTIF(tData[BezoekStart],"&lt;"&amp;($A8485+1/24))-COUNTIF(tData[BezoekEind],"&lt;="&amp;$A8485)</f>
        <v/>
      </c>
      <c r="F8485" s="15">
        <f>COUNTIF(tData[BezoekLangStart],"&lt;"&amp;($A8485+1/24))-COUNTIF(tData[BezoekLangEind],"&lt;="&amp;$A8485)</f>
        <v/>
      </c>
      <c r="G8485" s="15">
        <f>IF($D8485=1,$B8485*100+$C8485,-1)</f>
        <v/>
      </c>
      <c r="H8485" s="15">
        <f>IF($D8485=1,$B8485,-1)</f>
        <v/>
      </c>
      <c r="I8485" s="15">
        <f>IF($D8485=1,$C8485,-1)</f>
        <v/>
      </c>
    </row>
    <row r="8486">
      <c r="A8486" s="33" t="n">
        <v>45645.45833333334</v>
      </c>
      <c r="B8486" s="15">
        <f>WEEKDAY($A8486,2)</f>
        <v/>
      </c>
      <c r="C8486" s="15">
        <f>HOUR($A8486)</f>
        <v/>
      </c>
      <c r="D8486" s="15">
        <f>IF(AND($A8486&gt;=Instellingen!$B$6,$A8486&lt;Instellingen!$B$7),1,0)</f>
        <v/>
      </c>
      <c r="E8486" s="15">
        <f>COUNTIF(tData[BezoekStart],"&lt;"&amp;($A8486+1/24))-COUNTIF(tData[BezoekEind],"&lt;="&amp;$A8486)</f>
        <v/>
      </c>
      <c r="F8486" s="15">
        <f>COUNTIF(tData[BezoekLangStart],"&lt;"&amp;($A8486+1/24))-COUNTIF(tData[BezoekLangEind],"&lt;="&amp;$A8486)</f>
        <v/>
      </c>
      <c r="G8486" s="15">
        <f>IF($D8486=1,$B8486*100+$C8486,-1)</f>
        <v/>
      </c>
      <c r="H8486" s="15">
        <f>IF($D8486=1,$B8486,-1)</f>
        <v/>
      </c>
      <c r="I8486" s="15">
        <f>IF($D8486=1,$C8486,-1)</f>
        <v/>
      </c>
    </row>
    <row r="8487">
      <c r="A8487" s="33" t="n">
        <v>45645.5</v>
      </c>
      <c r="B8487" s="15">
        <f>WEEKDAY($A8487,2)</f>
        <v/>
      </c>
      <c r="C8487" s="15">
        <f>HOUR($A8487)</f>
        <v/>
      </c>
      <c r="D8487" s="15">
        <f>IF(AND($A8487&gt;=Instellingen!$B$6,$A8487&lt;Instellingen!$B$7),1,0)</f>
        <v/>
      </c>
      <c r="E8487" s="15">
        <f>COUNTIF(tData[BezoekStart],"&lt;"&amp;($A8487+1/24))-COUNTIF(tData[BezoekEind],"&lt;="&amp;$A8487)</f>
        <v/>
      </c>
      <c r="F8487" s="15">
        <f>COUNTIF(tData[BezoekLangStart],"&lt;"&amp;($A8487+1/24))-COUNTIF(tData[BezoekLangEind],"&lt;="&amp;$A8487)</f>
        <v/>
      </c>
      <c r="G8487" s="15">
        <f>IF($D8487=1,$B8487*100+$C8487,-1)</f>
        <v/>
      </c>
      <c r="H8487" s="15">
        <f>IF($D8487=1,$B8487,-1)</f>
        <v/>
      </c>
      <c r="I8487" s="15">
        <f>IF($D8487=1,$C8487,-1)</f>
        <v/>
      </c>
    </row>
    <row r="8488">
      <c r="A8488" s="33" t="n">
        <v>45645.54166666666</v>
      </c>
      <c r="B8488" s="15">
        <f>WEEKDAY($A8488,2)</f>
        <v/>
      </c>
      <c r="C8488" s="15">
        <f>HOUR($A8488)</f>
        <v/>
      </c>
      <c r="D8488" s="15">
        <f>IF(AND($A8488&gt;=Instellingen!$B$6,$A8488&lt;Instellingen!$B$7),1,0)</f>
        <v/>
      </c>
      <c r="E8488" s="15">
        <f>COUNTIF(tData[BezoekStart],"&lt;"&amp;($A8488+1/24))-COUNTIF(tData[BezoekEind],"&lt;="&amp;$A8488)</f>
        <v/>
      </c>
      <c r="F8488" s="15">
        <f>COUNTIF(tData[BezoekLangStart],"&lt;"&amp;($A8488+1/24))-COUNTIF(tData[BezoekLangEind],"&lt;="&amp;$A8488)</f>
        <v/>
      </c>
      <c r="G8488" s="15">
        <f>IF($D8488=1,$B8488*100+$C8488,-1)</f>
        <v/>
      </c>
      <c r="H8488" s="15">
        <f>IF($D8488=1,$B8488,-1)</f>
        <v/>
      </c>
      <c r="I8488" s="15">
        <f>IF($D8488=1,$C8488,-1)</f>
        <v/>
      </c>
    </row>
    <row r="8489">
      <c r="A8489" s="33" t="n">
        <v>45645.58333333334</v>
      </c>
      <c r="B8489" s="15">
        <f>WEEKDAY($A8489,2)</f>
        <v/>
      </c>
      <c r="C8489" s="15">
        <f>HOUR($A8489)</f>
        <v/>
      </c>
      <c r="D8489" s="15">
        <f>IF(AND($A8489&gt;=Instellingen!$B$6,$A8489&lt;Instellingen!$B$7),1,0)</f>
        <v/>
      </c>
      <c r="E8489" s="15">
        <f>COUNTIF(tData[BezoekStart],"&lt;"&amp;($A8489+1/24))-COUNTIF(tData[BezoekEind],"&lt;="&amp;$A8489)</f>
        <v/>
      </c>
      <c r="F8489" s="15">
        <f>COUNTIF(tData[BezoekLangStart],"&lt;"&amp;($A8489+1/24))-COUNTIF(tData[BezoekLangEind],"&lt;="&amp;$A8489)</f>
        <v/>
      </c>
      <c r="G8489" s="15">
        <f>IF($D8489=1,$B8489*100+$C8489,-1)</f>
        <v/>
      </c>
      <c r="H8489" s="15">
        <f>IF($D8489=1,$B8489,-1)</f>
        <v/>
      </c>
      <c r="I8489" s="15">
        <f>IF($D8489=1,$C8489,-1)</f>
        <v/>
      </c>
    </row>
    <row r="8490">
      <c r="A8490" s="33" t="n">
        <v>45645.625</v>
      </c>
      <c r="B8490" s="15">
        <f>WEEKDAY($A8490,2)</f>
        <v/>
      </c>
      <c r="C8490" s="15">
        <f>HOUR($A8490)</f>
        <v/>
      </c>
      <c r="D8490" s="15">
        <f>IF(AND($A8490&gt;=Instellingen!$B$6,$A8490&lt;Instellingen!$B$7),1,0)</f>
        <v/>
      </c>
      <c r="E8490" s="15">
        <f>COUNTIF(tData[BezoekStart],"&lt;"&amp;($A8490+1/24))-COUNTIF(tData[BezoekEind],"&lt;="&amp;$A8490)</f>
        <v/>
      </c>
      <c r="F8490" s="15">
        <f>COUNTIF(tData[BezoekLangStart],"&lt;"&amp;($A8490+1/24))-COUNTIF(tData[BezoekLangEind],"&lt;="&amp;$A8490)</f>
        <v/>
      </c>
      <c r="G8490" s="15">
        <f>IF($D8490=1,$B8490*100+$C8490,-1)</f>
        <v/>
      </c>
      <c r="H8490" s="15">
        <f>IF($D8490=1,$B8490,-1)</f>
        <v/>
      </c>
      <c r="I8490" s="15">
        <f>IF($D8490=1,$C8490,-1)</f>
        <v/>
      </c>
    </row>
    <row r="8491">
      <c r="A8491" s="33" t="n">
        <v>45645.66666666666</v>
      </c>
      <c r="B8491" s="15">
        <f>WEEKDAY($A8491,2)</f>
        <v/>
      </c>
      <c r="C8491" s="15">
        <f>HOUR($A8491)</f>
        <v/>
      </c>
      <c r="D8491" s="15">
        <f>IF(AND($A8491&gt;=Instellingen!$B$6,$A8491&lt;Instellingen!$B$7),1,0)</f>
        <v/>
      </c>
      <c r="E8491" s="15">
        <f>COUNTIF(tData[BezoekStart],"&lt;"&amp;($A8491+1/24))-COUNTIF(tData[BezoekEind],"&lt;="&amp;$A8491)</f>
        <v/>
      </c>
      <c r="F8491" s="15">
        <f>COUNTIF(tData[BezoekLangStart],"&lt;"&amp;($A8491+1/24))-COUNTIF(tData[BezoekLangEind],"&lt;="&amp;$A8491)</f>
        <v/>
      </c>
      <c r="G8491" s="15">
        <f>IF($D8491=1,$B8491*100+$C8491,-1)</f>
        <v/>
      </c>
      <c r="H8491" s="15">
        <f>IF($D8491=1,$B8491,-1)</f>
        <v/>
      </c>
      <c r="I8491" s="15">
        <f>IF($D8491=1,$C8491,-1)</f>
        <v/>
      </c>
    </row>
    <row r="8492">
      <c r="A8492" s="33" t="n">
        <v>45645.70833333334</v>
      </c>
      <c r="B8492" s="15">
        <f>WEEKDAY($A8492,2)</f>
        <v/>
      </c>
      <c r="C8492" s="15">
        <f>HOUR($A8492)</f>
        <v/>
      </c>
      <c r="D8492" s="15">
        <f>IF(AND($A8492&gt;=Instellingen!$B$6,$A8492&lt;Instellingen!$B$7),1,0)</f>
        <v/>
      </c>
      <c r="E8492" s="15">
        <f>COUNTIF(tData[BezoekStart],"&lt;"&amp;($A8492+1/24))-COUNTIF(tData[BezoekEind],"&lt;="&amp;$A8492)</f>
        <v/>
      </c>
      <c r="F8492" s="15">
        <f>COUNTIF(tData[BezoekLangStart],"&lt;"&amp;($A8492+1/24))-COUNTIF(tData[BezoekLangEind],"&lt;="&amp;$A8492)</f>
        <v/>
      </c>
      <c r="G8492" s="15">
        <f>IF($D8492=1,$B8492*100+$C8492,-1)</f>
        <v/>
      </c>
      <c r="H8492" s="15">
        <f>IF($D8492=1,$B8492,-1)</f>
        <v/>
      </c>
      <c r="I8492" s="15">
        <f>IF($D8492=1,$C8492,-1)</f>
        <v/>
      </c>
    </row>
    <row r="8493">
      <c r="A8493" s="33" t="n">
        <v>45645.75</v>
      </c>
      <c r="B8493" s="15">
        <f>WEEKDAY($A8493,2)</f>
        <v/>
      </c>
      <c r="C8493" s="15">
        <f>HOUR($A8493)</f>
        <v/>
      </c>
      <c r="D8493" s="15">
        <f>IF(AND($A8493&gt;=Instellingen!$B$6,$A8493&lt;Instellingen!$B$7),1,0)</f>
        <v/>
      </c>
      <c r="E8493" s="15">
        <f>COUNTIF(tData[BezoekStart],"&lt;"&amp;($A8493+1/24))-COUNTIF(tData[BezoekEind],"&lt;="&amp;$A8493)</f>
        <v/>
      </c>
      <c r="F8493" s="15">
        <f>COUNTIF(tData[BezoekLangStart],"&lt;"&amp;($A8493+1/24))-COUNTIF(tData[BezoekLangEind],"&lt;="&amp;$A8493)</f>
        <v/>
      </c>
      <c r="G8493" s="15">
        <f>IF($D8493=1,$B8493*100+$C8493,-1)</f>
        <v/>
      </c>
      <c r="H8493" s="15">
        <f>IF($D8493=1,$B8493,-1)</f>
        <v/>
      </c>
      <c r="I8493" s="15">
        <f>IF($D8493=1,$C8493,-1)</f>
        <v/>
      </c>
    </row>
    <row r="8494">
      <c r="A8494" s="33" t="n">
        <v>45645.79166666666</v>
      </c>
      <c r="B8494" s="15">
        <f>WEEKDAY($A8494,2)</f>
        <v/>
      </c>
      <c r="C8494" s="15">
        <f>HOUR($A8494)</f>
        <v/>
      </c>
      <c r="D8494" s="15">
        <f>IF(AND($A8494&gt;=Instellingen!$B$6,$A8494&lt;Instellingen!$B$7),1,0)</f>
        <v/>
      </c>
      <c r="E8494" s="15">
        <f>COUNTIF(tData[BezoekStart],"&lt;"&amp;($A8494+1/24))-COUNTIF(tData[BezoekEind],"&lt;="&amp;$A8494)</f>
        <v/>
      </c>
      <c r="F8494" s="15">
        <f>COUNTIF(tData[BezoekLangStart],"&lt;"&amp;($A8494+1/24))-COUNTIF(tData[BezoekLangEind],"&lt;="&amp;$A8494)</f>
        <v/>
      </c>
      <c r="G8494" s="15">
        <f>IF($D8494=1,$B8494*100+$C8494,-1)</f>
        <v/>
      </c>
      <c r="H8494" s="15">
        <f>IF($D8494=1,$B8494,-1)</f>
        <v/>
      </c>
      <c r="I8494" s="15">
        <f>IF($D8494=1,$C8494,-1)</f>
        <v/>
      </c>
    </row>
    <row r="8495">
      <c r="A8495" s="33" t="n">
        <v>45645.83333333334</v>
      </c>
      <c r="B8495" s="15">
        <f>WEEKDAY($A8495,2)</f>
        <v/>
      </c>
      <c r="C8495" s="15">
        <f>HOUR($A8495)</f>
        <v/>
      </c>
      <c r="D8495" s="15">
        <f>IF(AND($A8495&gt;=Instellingen!$B$6,$A8495&lt;Instellingen!$B$7),1,0)</f>
        <v/>
      </c>
      <c r="E8495" s="15">
        <f>COUNTIF(tData[BezoekStart],"&lt;"&amp;($A8495+1/24))-COUNTIF(tData[BezoekEind],"&lt;="&amp;$A8495)</f>
        <v/>
      </c>
      <c r="F8495" s="15">
        <f>COUNTIF(tData[BezoekLangStart],"&lt;"&amp;($A8495+1/24))-COUNTIF(tData[BezoekLangEind],"&lt;="&amp;$A8495)</f>
        <v/>
      </c>
      <c r="G8495" s="15">
        <f>IF($D8495=1,$B8495*100+$C8495,-1)</f>
        <v/>
      </c>
      <c r="H8495" s="15">
        <f>IF($D8495=1,$B8495,-1)</f>
        <v/>
      </c>
      <c r="I8495" s="15">
        <f>IF($D8495=1,$C8495,-1)</f>
        <v/>
      </c>
    </row>
    <row r="8496">
      <c r="A8496" s="33" t="n">
        <v>45645.875</v>
      </c>
      <c r="B8496" s="15">
        <f>WEEKDAY($A8496,2)</f>
        <v/>
      </c>
      <c r="C8496" s="15">
        <f>HOUR($A8496)</f>
        <v/>
      </c>
      <c r="D8496" s="15">
        <f>IF(AND($A8496&gt;=Instellingen!$B$6,$A8496&lt;Instellingen!$B$7),1,0)</f>
        <v/>
      </c>
      <c r="E8496" s="15">
        <f>COUNTIF(tData[BezoekStart],"&lt;"&amp;($A8496+1/24))-COUNTIF(tData[BezoekEind],"&lt;="&amp;$A8496)</f>
        <v/>
      </c>
      <c r="F8496" s="15">
        <f>COUNTIF(tData[BezoekLangStart],"&lt;"&amp;($A8496+1/24))-COUNTIF(tData[BezoekLangEind],"&lt;="&amp;$A8496)</f>
        <v/>
      </c>
      <c r="G8496" s="15">
        <f>IF($D8496=1,$B8496*100+$C8496,-1)</f>
        <v/>
      </c>
      <c r="H8496" s="15">
        <f>IF($D8496=1,$B8496,-1)</f>
        <v/>
      </c>
      <c r="I8496" s="15">
        <f>IF($D8496=1,$C8496,-1)</f>
        <v/>
      </c>
    </row>
    <row r="8497">
      <c r="A8497" s="33" t="n">
        <v>45645.91666666666</v>
      </c>
      <c r="B8497" s="15">
        <f>WEEKDAY($A8497,2)</f>
        <v/>
      </c>
      <c r="C8497" s="15">
        <f>HOUR($A8497)</f>
        <v/>
      </c>
      <c r="D8497" s="15">
        <f>IF(AND($A8497&gt;=Instellingen!$B$6,$A8497&lt;Instellingen!$B$7),1,0)</f>
        <v/>
      </c>
      <c r="E8497" s="15">
        <f>COUNTIF(tData[BezoekStart],"&lt;"&amp;($A8497+1/24))-COUNTIF(tData[BezoekEind],"&lt;="&amp;$A8497)</f>
        <v/>
      </c>
      <c r="F8497" s="15">
        <f>COUNTIF(tData[BezoekLangStart],"&lt;"&amp;($A8497+1/24))-COUNTIF(tData[BezoekLangEind],"&lt;="&amp;$A8497)</f>
        <v/>
      </c>
      <c r="G8497" s="15">
        <f>IF($D8497=1,$B8497*100+$C8497,-1)</f>
        <v/>
      </c>
      <c r="H8497" s="15">
        <f>IF($D8497=1,$B8497,-1)</f>
        <v/>
      </c>
      <c r="I8497" s="15">
        <f>IF($D8497=1,$C8497,-1)</f>
        <v/>
      </c>
    </row>
    <row r="8498">
      <c r="A8498" s="33" t="n">
        <v>45645.95833333334</v>
      </c>
      <c r="B8498" s="15">
        <f>WEEKDAY($A8498,2)</f>
        <v/>
      </c>
      <c r="C8498" s="15">
        <f>HOUR($A8498)</f>
        <v/>
      </c>
      <c r="D8498" s="15">
        <f>IF(AND($A8498&gt;=Instellingen!$B$6,$A8498&lt;Instellingen!$B$7),1,0)</f>
        <v/>
      </c>
      <c r="E8498" s="15">
        <f>COUNTIF(tData[BezoekStart],"&lt;"&amp;($A8498+1/24))-COUNTIF(tData[BezoekEind],"&lt;="&amp;$A8498)</f>
        <v/>
      </c>
      <c r="F8498" s="15">
        <f>COUNTIF(tData[BezoekLangStart],"&lt;"&amp;($A8498+1/24))-COUNTIF(tData[BezoekLangEind],"&lt;="&amp;$A8498)</f>
        <v/>
      </c>
      <c r="G8498" s="15">
        <f>IF($D8498=1,$B8498*100+$C8498,-1)</f>
        <v/>
      </c>
      <c r="H8498" s="15">
        <f>IF($D8498=1,$B8498,-1)</f>
        <v/>
      </c>
      <c r="I8498" s="15">
        <f>IF($D8498=1,$C8498,-1)</f>
        <v/>
      </c>
    </row>
    <row r="8499">
      <c r="A8499" s="33" t="n">
        <v>45646</v>
      </c>
      <c r="B8499" s="15">
        <f>WEEKDAY($A8499,2)</f>
        <v/>
      </c>
      <c r="C8499" s="15">
        <f>HOUR($A8499)</f>
        <v/>
      </c>
      <c r="D8499" s="15">
        <f>IF(AND($A8499&gt;=Instellingen!$B$6,$A8499&lt;Instellingen!$B$7),1,0)</f>
        <v/>
      </c>
      <c r="E8499" s="15">
        <f>COUNTIF(tData[BezoekStart],"&lt;"&amp;($A8499+1/24))-COUNTIF(tData[BezoekEind],"&lt;="&amp;$A8499)</f>
        <v/>
      </c>
      <c r="F8499" s="15">
        <f>COUNTIF(tData[BezoekLangStart],"&lt;"&amp;($A8499+1/24))-COUNTIF(tData[BezoekLangEind],"&lt;="&amp;$A8499)</f>
        <v/>
      </c>
      <c r="G8499" s="15">
        <f>IF($D8499=1,$B8499*100+$C8499,-1)</f>
        <v/>
      </c>
      <c r="H8499" s="15">
        <f>IF($D8499=1,$B8499,-1)</f>
        <v/>
      </c>
      <c r="I8499" s="15">
        <f>IF($D8499=1,$C8499,-1)</f>
        <v/>
      </c>
    </row>
    <row r="8500">
      <c r="A8500" s="33" t="n">
        <v>45646.04166666666</v>
      </c>
      <c r="B8500" s="15">
        <f>WEEKDAY($A8500,2)</f>
        <v/>
      </c>
      <c r="C8500" s="15">
        <f>HOUR($A8500)</f>
        <v/>
      </c>
      <c r="D8500" s="15">
        <f>IF(AND($A8500&gt;=Instellingen!$B$6,$A8500&lt;Instellingen!$B$7),1,0)</f>
        <v/>
      </c>
      <c r="E8500" s="15">
        <f>COUNTIF(tData[BezoekStart],"&lt;"&amp;($A8500+1/24))-COUNTIF(tData[BezoekEind],"&lt;="&amp;$A8500)</f>
        <v/>
      </c>
      <c r="F8500" s="15">
        <f>COUNTIF(tData[BezoekLangStart],"&lt;"&amp;($A8500+1/24))-COUNTIF(tData[BezoekLangEind],"&lt;="&amp;$A8500)</f>
        <v/>
      </c>
      <c r="G8500" s="15">
        <f>IF($D8500=1,$B8500*100+$C8500,-1)</f>
        <v/>
      </c>
      <c r="H8500" s="15">
        <f>IF($D8500=1,$B8500,-1)</f>
        <v/>
      </c>
      <c r="I8500" s="15">
        <f>IF($D8500=1,$C8500,-1)</f>
        <v/>
      </c>
    </row>
    <row r="8501">
      <c r="A8501" s="33" t="n">
        <v>45646.08333333334</v>
      </c>
      <c r="B8501" s="15">
        <f>WEEKDAY($A8501,2)</f>
        <v/>
      </c>
      <c r="C8501" s="15">
        <f>HOUR($A8501)</f>
        <v/>
      </c>
      <c r="D8501" s="15">
        <f>IF(AND($A8501&gt;=Instellingen!$B$6,$A8501&lt;Instellingen!$B$7),1,0)</f>
        <v/>
      </c>
      <c r="E8501" s="15">
        <f>COUNTIF(tData[BezoekStart],"&lt;"&amp;($A8501+1/24))-COUNTIF(tData[BezoekEind],"&lt;="&amp;$A8501)</f>
        <v/>
      </c>
      <c r="F8501" s="15">
        <f>COUNTIF(tData[BezoekLangStart],"&lt;"&amp;($A8501+1/24))-COUNTIF(tData[BezoekLangEind],"&lt;="&amp;$A8501)</f>
        <v/>
      </c>
      <c r="G8501" s="15">
        <f>IF($D8501=1,$B8501*100+$C8501,-1)</f>
        <v/>
      </c>
      <c r="H8501" s="15">
        <f>IF($D8501=1,$B8501,-1)</f>
        <v/>
      </c>
      <c r="I8501" s="15">
        <f>IF($D8501=1,$C8501,-1)</f>
        <v/>
      </c>
    </row>
    <row r="8502">
      <c r="A8502" s="33" t="n">
        <v>45646.125</v>
      </c>
      <c r="B8502" s="15">
        <f>WEEKDAY($A8502,2)</f>
        <v/>
      </c>
      <c r="C8502" s="15">
        <f>HOUR($A8502)</f>
        <v/>
      </c>
      <c r="D8502" s="15">
        <f>IF(AND($A8502&gt;=Instellingen!$B$6,$A8502&lt;Instellingen!$B$7),1,0)</f>
        <v/>
      </c>
      <c r="E8502" s="15">
        <f>COUNTIF(tData[BezoekStart],"&lt;"&amp;($A8502+1/24))-COUNTIF(tData[BezoekEind],"&lt;="&amp;$A8502)</f>
        <v/>
      </c>
      <c r="F8502" s="15">
        <f>COUNTIF(tData[BezoekLangStart],"&lt;"&amp;($A8502+1/24))-COUNTIF(tData[BezoekLangEind],"&lt;="&amp;$A8502)</f>
        <v/>
      </c>
      <c r="G8502" s="15">
        <f>IF($D8502=1,$B8502*100+$C8502,-1)</f>
        <v/>
      </c>
      <c r="H8502" s="15">
        <f>IF($D8502=1,$B8502,-1)</f>
        <v/>
      </c>
      <c r="I8502" s="15">
        <f>IF($D8502=1,$C8502,-1)</f>
        <v/>
      </c>
    </row>
    <row r="8503">
      <c r="A8503" s="33" t="n">
        <v>45646.16666666666</v>
      </c>
      <c r="B8503" s="15">
        <f>WEEKDAY($A8503,2)</f>
        <v/>
      </c>
      <c r="C8503" s="15">
        <f>HOUR($A8503)</f>
        <v/>
      </c>
      <c r="D8503" s="15">
        <f>IF(AND($A8503&gt;=Instellingen!$B$6,$A8503&lt;Instellingen!$B$7),1,0)</f>
        <v/>
      </c>
      <c r="E8503" s="15">
        <f>COUNTIF(tData[BezoekStart],"&lt;"&amp;($A8503+1/24))-COUNTIF(tData[BezoekEind],"&lt;="&amp;$A8503)</f>
        <v/>
      </c>
      <c r="F8503" s="15">
        <f>COUNTIF(tData[BezoekLangStart],"&lt;"&amp;($A8503+1/24))-COUNTIF(tData[BezoekLangEind],"&lt;="&amp;$A8503)</f>
        <v/>
      </c>
      <c r="G8503" s="15">
        <f>IF($D8503=1,$B8503*100+$C8503,-1)</f>
        <v/>
      </c>
      <c r="H8503" s="15">
        <f>IF($D8503=1,$B8503,-1)</f>
        <v/>
      </c>
      <c r="I8503" s="15">
        <f>IF($D8503=1,$C8503,-1)</f>
        <v/>
      </c>
    </row>
    <row r="8504">
      <c r="A8504" s="33" t="n">
        <v>45646.20833333334</v>
      </c>
      <c r="B8504" s="15">
        <f>WEEKDAY($A8504,2)</f>
        <v/>
      </c>
      <c r="C8504" s="15">
        <f>HOUR($A8504)</f>
        <v/>
      </c>
      <c r="D8504" s="15">
        <f>IF(AND($A8504&gt;=Instellingen!$B$6,$A8504&lt;Instellingen!$B$7),1,0)</f>
        <v/>
      </c>
      <c r="E8504" s="15">
        <f>COUNTIF(tData[BezoekStart],"&lt;"&amp;($A8504+1/24))-COUNTIF(tData[BezoekEind],"&lt;="&amp;$A8504)</f>
        <v/>
      </c>
      <c r="F8504" s="15">
        <f>COUNTIF(tData[BezoekLangStart],"&lt;"&amp;($A8504+1/24))-COUNTIF(tData[BezoekLangEind],"&lt;="&amp;$A8504)</f>
        <v/>
      </c>
      <c r="G8504" s="15">
        <f>IF($D8504=1,$B8504*100+$C8504,-1)</f>
        <v/>
      </c>
      <c r="H8504" s="15">
        <f>IF($D8504=1,$B8504,-1)</f>
        <v/>
      </c>
      <c r="I8504" s="15">
        <f>IF($D8504=1,$C8504,-1)</f>
        <v/>
      </c>
    </row>
    <row r="8505">
      <c r="A8505" s="33" t="n">
        <v>45646.25</v>
      </c>
      <c r="B8505" s="15">
        <f>WEEKDAY($A8505,2)</f>
        <v/>
      </c>
      <c r="C8505" s="15">
        <f>HOUR($A8505)</f>
        <v/>
      </c>
      <c r="D8505" s="15">
        <f>IF(AND($A8505&gt;=Instellingen!$B$6,$A8505&lt;Instellingen!$B$7),1,0)</f>
        <v/>
      </c>
      <c r="E8505" s="15">
        <f>COUNTIF(tData[BezoekStart],"&lt;"&amp;($A8505+1/24))-COUNTIF(tData[BezoekEind],"&lt;="&amp;$A8505)</f>
        <v/>
      </c>
      <c r="F8505" s="15">
        <f>COUNTIF(tData[BezoekLangStart],"&lt;"&amp;($A8505+1/24))-COUNTIF(tData[BezoekLangEind],"&lt;="&amp;$A8505)</f>
        <v/>
      </c>
      <c r="G8505" s="15">
        <f>IF($D8505=1,$B8505*100+$C8505,-1)</f>
        <v/>
      </c>
      <c r="H8505" s="15">
        <f>IF($D8505=1,$B8505,-1)</f>
        <v/>
      </c>
      <c r="I8505" s="15">
        <f>IF($D8505=1,$C8505,-1)</f>
        <v/>
      </c>
    </row>
    <row r="8506">
      <c r="A8506" s="33" t="n">
        <v>45646.29166666666</v>
      </c>
      <c r="B8506" s="15">
        <f>WEEKDAY($A8506,2)</f>
        <v/>
      </c>
      <c r="C8506" s="15">
        <f>HOUR($A8506)</f>
        <v/>
      </c>
      <c r="D8506" s="15">
        <f>IF(AND($A8506&gt;=Instellingen!$B$6,$A8506&lt;Instellingen!$B$7),1,0)</f>
        <v/>
      </c>
      <c r="E8506" s="15">
        <f>COUNTIF(tData[BezoekStart],"&lt;"&amp;($A8506+1/24))-COUNTIF(tData[BezoekEind],"&lt;="&amp;$A8506)</f>
        <v/>
      </c>
      <c r="F8506" s="15">
        <f>COUNTIF(tData[BezoekLangStart],"&lt;"&amp;($A8506+1/24))-COUNTIF(tData[BezoekLangEind],"&lt;="&amp;$A8506)</f>
        <v/>
      </c>
      <c r="G8506" s="15">
        <f>IF($D8506=1,$B8506*100+$C8506,-1)</f>
        <v/>
      </c>
      <c r="H8506" s="15">
        <f>IF($D8506=1,$B8506,-1)</f>
        <v/>
      </c>
      <c r="I8506" s="15">
        <f>IF($D8506=1,$C8506,-1)</f>
        <v/>
      </c>
    </row>
    <row r="8507">
      <c r="A8507" s="33" t="n">
        <v>45646.33333333334</v>
      </c>
      <c r="B8507" s="15">
        <f>WEEKDAY($A8507,2)</f>
        <v/>
      </c>
      <c r="C8507" s="15">
        <f>HOUR($A8507)</f>
        <v/>
      </c>
      <c r="D8507" s="15">
        <f>IF(AND($A8507&gt;=Instellingen!$B$6,$A8507&lt;Instellingen!$B$7),1,0)</f>
        <v/>
      </c>
      <c r="E8507" s="15">
        <f>COUNTIF(tData[BezoekStart],"&lt;"&amp;($A8507+1/24))-COUNTIF(tData[BezoekEind],"&lt;="&amp;$A8507)</f>
        <v/>
      </c>
      <c r="F8507" s="15">
        <f>COUNTIF(tData[BezoekLangStart],"&lt;"&amp;($A8507+1/24))-COUNTIF(tData[BezoekLangEind],"&lt;="&amp;$A8507)</f>
        <v/>
      </c>
      <c r="G8507" s="15">
        <f>IF($D8507=1,$B8507*100+$C8507,-1)</f>
        <v/>
      </c>
      <c r="H8507" s="15">
        <f>IF($D8507=1,$B8507,-1)</f>
        <v/>
      </c>
      <c r="I8507" s="15">
        <f>IF($D8507=1,$C8507,-1)</f>
        <v/>
      </c>
    </row>
    <row r="8508">
      <c r="A8508" s="33" t="n">
        <v>45646.375</v>
      </c>
      <c r="B8508" s="15">
        <f>WEEKDAY($A8508,2)</f>
        <v/>
      </c>
      <c r="C8508" s="15">
        <f>HOUR($A8508)</f>
        <v/>
      </c>
      <c r="D8508" s="15">
        <f>IF(AND($A8508&gt;=Instellingen!$B$6,$A8508&lt;Instellingen!$B$7),1,0)</f>
        <v/>
      </c>
      <c r="E8508" s="15">
        <f>COUNTIF(tData[BezoekStart],"&lt;"&amp;($A8508+1/24))-COUNTIF(tData[BezoekEind],"&lt;="&amp;$A8508)</f>
        <v/>
      </c>
      <c r="F8508" s="15">
        <f>COUNTIF(tData[BezoekLangStart],"&lt;"&amp;($A8508+1/24))-COUNTIF(tData[BezoekLangEind],"&lt;="&amp;$A8508)</f>
        <v/>
      </c>
      <c r="G8508" s="15">
        <f>IF($D8508=1,$B8508*100+$C8508,-1)</f>
        <v/>
      </c>
      <c r="H8508" s="15">
        <f>IF($D8508=1,$B8508,-1)</f>
        <v/>
      </c>
      <c r="I8508" s="15">
        <f>IF($D8508=1,$C8508,-1)</f>
        <v/>
      </c>
    </row>
    <row r="8509">
      <c r="A8509" s="33" t="n">
        <v>45646.41666666666</v>
      </c>
      <c r="B8509" s="15">
        <f>WEEKDAY($A8509,2)</f>
        <v/>
      </c>
      <c r="C8509" s="15">
        <f>HOUR($A8509)</f>
        <v/>
      </c>
      <c r="D8509" s="15">
        <f>IF(AND($A8509&gt;=Instellingen!$B$6,$A8509&lt;Instellingen!$B$7),1,0)</f>
        <v/>
      </c>
      <c r="E8509" s="15">
        <f>COUNTIF(tData[BezoekStart],"&lt;"&amp;($A8509+1/24))-COUNTIF(tData[BezoekEind],"&lt;="&amp;$A8509)</f>
        <v/>
      </c>
      <c r="F8509" s="15">
        <f>COUNTIF(tData[BezoekLangStart],"&lt;"&amp;($A8509+1/24))-COUNTIF(tData[BezoekLangEind],"&lt;="&amp;$A8509)</f>
        <v/>
      </c>
      <c r="G8509" s="15">
        <f>IF($D8509=1,$B8509*100+$C8509,-1)</f>
        <v/>
      </c>
      <c r="H8509" s="15">
        <f>IF($D8509=1,$B8509,-1)</f>
        <v/>
      </c>
      <c r="I8509" s="15">
        <f>IF($D8509=1,$C8509,-1)</f>
        <v/>
      </c>
    </row>
    <row r="8510">
      <c r="A8510" s="33" t="n">
        <v>45646.45833333334</v>
      </c>
      <c r="B8510" s="15">
        <f>WEEKDAY($A8510,2)</f>
        <v/>
      </c>
      <c r="C8510" s="15">
        <f>HOUR($A8510)</f>
        <v/>
      </c>
      <c r="D8510" s="15">
        <f>IF(AND($A8510&gt;=Instellingen!$B$6,$A8510&lt;Instellingen!$B$7),1,0)</f>
        <v/>
      </c>
      <c r="E8510" s="15">
        <f>COUNTIF(tData[BezoekStart],"&lt;"&amp;($A8510+1/24))-COUNTIF(tData[BezoekEind],"&lt;="&amp;$A8510)</f>
        <v/>
      </c>
      <c r="F8510" s="15">
        <f>COUNTIF(tData[BezoekLangStart],"&lt;"&amp;($A8510+1/24))-COUNTIF(tData[BezoekLangEind],"&lt;="&amp;$A8510)</f>
        <v/>
      </c>
      <c r="G8510" s="15">
        <f>IF($D8510=1,$B8510*100+$C8510,-1)</f>
        <v/>
      </c>
      <c r="H8510" s="15">
        <f>IF($D8510=1,$B8510,-1)</f>
        <v/>
      </c>
      <c r="I8510" s="15">
        <f>IF($D8510=1,$C8510,-1)</f>
        <v/>
      </c>
    </row>
    <row r="8511">
      <c r="A8511" s="33" t="n">
        <v>45646.5</v>
      </c>
      <c r="B8511" s="15">
        <f>WEEKDAY($A8511,2)</f>
        <v/>
      </c>
      <c r="C8511" s="15">
        <f>HOUR($A8511)</f>
        <v/>
      </c>
      <c r="D8511" s="15">
        <f>IF(AND($A8511&gt;=Instellingen!$B$6,$A8511&lt;Instellingen!$B$7),1,0)</f>
        <v/>
      </c>
      <c r="E8511" s="15">
        <f>COUNTIF(tData[BezoekStart],"&lt;"&amp;($A8511+1/24))-COUNTIF(tData[BezoekEind],"&lt;="&amp;$A8511)</f>
        <v/>
      </c>
      <c r="F8511" s="15">
        <f>COUNTIF(tData[BezoekLangStart],"&lt;"&amp;($A8511+1/24))-COUNTIF(tData[BezoekLangEind],"&lt;="&amp;$A8511)</f>
        <v/>
      </c>
      <c r="G8511" s="15">
        <f>IF($D8511=1,$B8511*100+$C8511,-1)</f>
        <v/>
      </c>
      <c r="H8511" s="15">
        <f>IF($D8511=1,$B8511,-1)</f>
        <v/>
      </c>
      <c r="I8511" s="15">
        <f>IF($D8511=1,$C8511,-1)</f>
        <v/>
      </c>
    </row>
    <row r="8512">
      <c r="A8512" s="33" t="n">
        <v>45646.54166666666</v>
      </c>
      <c r="B8512" s="15">
        <f>WEEKDAY($A8512,2)</f>
        <v/>
      </c>
      <c r="C8512" s="15">
        <f>HOUR($A8512)</f>
        <v/>
      </c>
      <c r="D8512" s="15">
        <f>IF(AND($A8512&gt;=Instellingen!$B$6,$A8512&lt;Instellingen!$B$7),1,0)</f>
        <v/>
      </c>
      <c r="E8512" s="15">
        <f>COUNTIF(tData[BezoekStart],"&lt;"&amp;($A8512+1/24))-COUNTIF(tData[BezoekEind],"&lt;="&amp;$A8512)</f>
        <v/>
      </c>
      <c r="F8512" s="15">
        <f>COUNTIF(tData[BezoekLangStart],"&lt;"&amp;($A8512+1/24))-COUNTIF(tData[BezoekLangEind],"&lt;="&amp;$A8512)</f>
        <v/>
      </c>
      <c r="G8512" s="15">
        <f>IF($D8512=1,$B8512*100+$C8512,-1)</f>
        <v/>
      </c>
      <c r="H8512" s="15">
        <f>IF($D8512=1,$B8512,-1)</f>
        <v/>
      </c>
      <c r="I8512" s="15">
        <f>IF($D8512=1,$C8512,-1)</f>
        <v/>
      </c>
    </row>
    <row r="8513">
      <c r="A8513" s="33" t="n">
        <v>45646.58333333334</v>
      </c>
      <c r="B8513" s="15">
        <f>WEEKDAY($A8513,2)</f>
        <v/>
      </c>
      <c r="C8513" s="15">
        <f>HOUR($A8513)</f>
        <v/>
      </c>
      <c r="D8513" s="15">
        <f>IF(AND($A8513&gt;=Instellingen!$B$6,$A8513&lt;Instellingen!$B$7),1,0)</f>
        <v/>
      </c>
      <c r="E8513" s="15">
        <f>COUNTIF(tData[BezoekStart],"&lt;"&amp;($A8513+1/24))-COUNTIF(tData[BezoekEind],"&lt;="&amp;$A8513)</f>
        <v/>
      </c>
      <c r="F8513" s="15">
        <f>COUNTIF(tData[BezoekLangStart],"&lt;"&amp;($A8513+1/24))-COUNTIF(tData[BezoekLangEind],"&lt;="&amp;$A8513)</f>
        <v/>
      </c>
      <c r="G8513" s="15">
        <f>IF($D8513=1,$B8513*100+$C8513,-1)</f>
        <v/>
      </c>
      <c r="H8513" s="15">
        <f>IF($D8513=1,$B8513,-1)</f>
        <v/>
      </c>
      <c r="I8513" s="15">
        <f>IF($D8513=1,$C8513,-1)</f>
        <v/>
      </c>
    </row>
    <row r="8514">
      <c r="A8514" s="33" t="n">
        <v>45646.625</v>
      </c>
      <c r="B8514" s="15">
        <f>WEEKDAY($A8514,2)</f>
        <v/>
      </c>
      <c r="C8514" s="15">
        <f>HOUR($A8514)</f>
        <v/>
      </c>
      <c r="D8514" s="15">
        <f>IF(AND($A8514&gt;=Instellingen!$B$6,$A8514&lt;Instellingen!$B$7),1,0)</f>
        <v/>
      </c>
      <c r="E8514" s="15">
        <f>COUNTIF(tData[BezoekStart],"&lt;"&amp;($A8514+1/24))-COUNTIF(tData[BezoekEind],"&lt;="&amp;$A8514)</f>
        <v/>
      </c>
      <c r="F8514" s="15">
        <f>COUNTIF(tData[BezoekLangStart],"&lt;"&amp;($A8514+1/24))-COUNTIF(tData[BezoekLangEind],"&lt;="&amp;$A8514)</f>
        <v/>
      </c>
      <c r="G8514" s="15">
        <f>IF($D8514=1,$B8514*100+$C8514,-1)</f>
        <v/>
      </c>
      <c r="H8514" s="15">
        <f>IF($D8514=1,$B8514,-1)</f>
        <v/>
      </c>
      <c r="I8514" s="15">
        <f>IF($D8514=1,$C8514,-1)</f>
        <v/>
      </c>
    </row>
    <row r="8515">
      <c r="A8515" s="33" t="n">
        <v>45646.66666666666</v>
      </c>
      <c r="B8515" s="15">
        <f>WEEKDAY($A8515,2)</f>
        <v/>
      </c>
      <c r="C8515" s="15">
        <f>HOUR($A8515)</f>
        <v/>
      </c>
      <c r="D8515" s="15">
        <f>IF(AND($A8515&gt;=Instellingen!$B$6,$A8515&lt;Instellingen!$B$7),1,0)</f>
        <v/>
      </c>
      <c r="E8515" s="15">
        <f>COUNTIF(tData[BezoekStart],"&lt;"&amp;($A8515+1/24))-COUNTIF(tData[BezoekEind],"&lt;="&amp;$A8515)</f>
        <v/>
      </c>
      <c r="F8515" s="15">
        <f>COUNTIF(tData[BezoekLangStart],"&lt;"&amp;($A8515+1/24))-COUNTIF(tData[BezoekLangEind],"&lt;="&amp;$A8515)</f>
        <v/>
      </c>
      <c r="G8515" s="15">
        <f>IF($D8515=1,$B8515*100+$C8515,-1)</f>
        <v/>
      </c>
      <c r="H8515" s="15">
        <f>IF($D8515=1,$B8515,-1)</f>
        <v/>
      </c>
      <c r="I8515" s="15">
        <f>IF($D8515=1,$C8515,-1)</f>
        <v/>
      </c>
    </row>
    <row r="8516">
      <c r="A8516" s="33" t="n">
        <v>45646.70833333334</v>
      </c>
      <c r="B8516" s="15">
        <f>WEEKDAY($A8516,2)</f>
        <v/>
      </c>
      <c r="C8516" s="15">
        <f>HOUR($A8516)</f>
        <v/>
      </c>
      <c r="D8516" s="15">
        <f>IF(AND($A8516&gt;=Instellingen!$B$6,$A8516&lt;Instellingen!$B$7),1,0)</f>
        <v/>
      </c>
      <c r="E8516" s="15">
        <f>COUNTIF(tData[BezoekStart],"&lt;"&amp;($A8516+1/24))-COUNTIF(tData[BezoekEind],"&lt;="&amp;$A8516)</f>
        <v/>
      </c>
      <c r="F8516" s="15">
        <f>COUNTIF(tData[BezoekLangStart],"&lt;"&amp;($A8516+1/24))-COUNTIF(tData[BezoekLangEind],"&lt;="&amp;$A8516)</f>
        <v/>
      </c>
      <c r="G8516" s="15">
        <f>IF($D8516=1,$B8516*100+$C8516,-1)</f>
        <v/>
      </c>
      <c r="H8516" s="15">
        <f>IF($D8516=1,$B8516,-1)</f>
        <v/>
      </c>
      <c r="I8516" s="15">
        <f>IF($D8516=1,$C8516,-1)</f>
        <v/>
      </c>
    </row>
    <row r="8517">
      <c r="A8517" s="33" t="n">
        <v>45646.75</v>
      </c>
      <c r="B8517" s="15">
        <f>WEEKDAY($A8517,2)</f>
        <v/>
      </c>
      <c r="C8517" s="15">
        <f>HOUR($A8517)</f>
        <v/>
      </c>
      <c r="D8517" s="15">
        <f>IF(AND($A8517&gt;=Instellingen!$B$6,$A8517&lt;Instellingen!$B$7),1,0)</f>
        <v/>
      </c>
      <c r="E8517" s="15">
        <f>COUNTIF(tData[BezoekStart],"&lt;"&amp;($A8517+1/24))-COUNTIF(tData[BezoekEind],"&lt;="&amp;$A8517)</f>
        <v/>
      </c>
      <c r="F8517" s="15">
        <f>COUNTIF(tData[BezoekLangStart],"&lt;"&amp;($A8517+1/24))-COUNTIF(tData[BezoekLangEind],"&lt;="&amp;$A8517)</f>
        <v/>
      </c>
      <c r="G8517" s="15">
        <f>IF($D8517=1,$B8517*100+$C8517,-1)</f>
        <v/>
      </c>
      <c r="H8517" s="15">
        <f>IF($D8517=1,$B8517,-1)</f>
        <v/>
      </c>
      <c r="I8517" s="15">
        <f>IF($D8517=1,$C8517,-1)</f>
        <v/>
      </c>
    </row>
    <row r="8518">
      <c r="A8518" s="33" t="n">
        <v>45646.79166666666</v>
      </c>
      <c r="B8518" s="15">
        <f>WEEKDAY($A8518,2)</f>
        <v/>
      </c>
      <c r="C8518" s="15">
        <f>HOUR($A8518)</f>
        <v/>
      </c>
      <c r="D8518" s="15">
        <f>IF(AND($A8518&gt;=Instellingen!$B$6,$A8518&lt;Instellingen!$B$7),1,0)</f>
        <v/>
      </c>
      <c r="E8518" s="15">
        <f>COUNTIF(tData[BezoekStart],"&lt;"&amp;($A8518+1/24))-COUNTIF(tData[BezoekEind],"&lt;="&amp;$A8518)</f>
        <v/>
      </c>
      <c r="F8518" s="15">
        <f>COUNTIF(tData[BezoekLangStart],"&lt;"&amp;($A8518+1/24))-COUNTIF(tData[BezoekLangEind],"&lt;="&amp;$A8518)</f>
        <v/>
      </c>
      <c r="G8518" s="15">
        <f>IF($D8518=1,$B8518*100+$C8518,-1)</f>
        <v/>
      </c>
      <c r="H8518" s="15">
        <f>IF($D8518=1,$B8518,-1)</f>
        <v/>
      </c>
      <c r="I8518" s="15">
        <f>IF($D8518=1,$C8518,-1)</f>
        <v/>
      </c>
    </row>
    <row r="8519">
      <c r="A8519" s="33" t="n">
        <v>45646.83333333334</v>
      </c>
      <c r="B8519" s="15">
        <f>WEEKDAY($A8519,2)</f>
        <v/>
      </c>
      <c r="C8519" s="15">
        <f>HOUR($A8519)</f>
        <v/>
      </c>
      <c r="D8519" s="15">
        <f>IF(AND($A8519&gt;=Instellingen!$B$6,$A8519&lt;Instellingen!$B$7),1,0)</f>
        <v/>
      </c>
      <c r="E8519" s="15">
        <f>COUNTIF(tData[BezoekStart],"&lt;"&amp;($A8519+1/24))-COUNTIF(tData[BezoekEind],"&lt;="&amp;$A8519)</f>
        <v/>
      </c>
      <c r="F8519" s="15">
        <f>COUNTIF(tData[BezoekLangStart],"&lt;"&amp;($A8519+1/24))-COUNTIF(tData[BezoekLangEind],"&lt;="&amp;$A8519)</f>
        <v/>
      </c>
      <c r="G8519" s="15">
        <f>IF($D8519=1,$B8519*100+$C8519,-1)</f>
        <v/>
      </c>
      <c r="H8519" s="15">
        <f>IF($D8519=1,$B8519,-1)</f>
        <v/>
      </c>
      <c r="I8519" s="15">
        <f>IF($D8519=1,$C8519,-1)</f>
        <v/>
      </c>
    </row>
    <row r="8520">
      <c r="A8520" s="33" t="n">
        <v>45646.875</v>
      </c>
      <c r="B8520" s="15">
        <f>WEEKDAY($A8520,2)</f>
        <v/>
      </c>
      <c r="C8520" s="15">
        <f>HOUR($A8520)</f>
        <v/>
      </c>
      <c r="D8520" s="15">
        <f>IF(AND($A8520&gt;=Instellingen!$B$6,$A8520&lt;Instellingen!$B$7),1,0)</f>
        <v/>
      </c>
      <c r="E8520" s="15">
        <f>COUNTIF(tData[BezoekStart],"&lt;"&amp;($A8520+1/24))-COUNTIF(tData[BezoekEind],"&lt;="&amp;$A8520)</f>
        <v/>
      </c>
      <c r="F8520" s="15">
        <f>COUNTIF(tData[BezoekLangStart],"&lt;"&amp;($A8520+1/24))-COUNTIF(tData[BezoekLangEind],"&lt;="&amp;$A8520)</f>
        <v/>
      </c>
      <c r="G8520" s="15">
        <f>IF($D8520=1,$B8520*100+$C8520,-1)</f>
        <v/>
      </c>
      <c r="H8520" s="15">
        <f>IF($D8520=1,$B8520,-1)</f>
        <v/>
      </c>
      <c r="I8520" s="15">
        <f>IF($D8520=1,$C8520,-1)</f>
        <v/>
      </c>
    </row>
    <row r="8521">
      <c r="A8521" s="33" t="n">
        <v>45646.91666666666</v>
      </c>
      <c r="B8521" s="15">
        <f>WEEKDAY($A8521,2)</f>
        <v/>
      </c>
      <c r="C8521" s="15">
        <f>HOUR($A8521)</f>
        <v/>
      </c>
      <c r="D8521" s="15">
        <f>IF(AND($A8521&gt;=Instellingen!$B$6,$A8521&lt;Instellingen!$B$7),1,0)</f>
        <v/>
      </c>
      <c r="E8521" s="15">
        <f>COUNTIF(tData[BezoekStart],"&lt;"&amp;($A8521+1/24))-COUNTIF(tData[BezoekEind],"&lt;="&amp;$A8521)</f>
        <v/>
      </c>
      <c r="F8521" s="15">
        <f>COUNTIF(tData[BezoekLangStart],"&lt;"&amp;($A8521+1/24))-COUNTIF(tData[BezoekLangEind],"&lt;="&amp;$A8521)</f>
        <v/>
      </c>
      <c r="G8521" s="15">
        <f>IF($D8521=1,$B8521*100+$C8521,-1)</f>
        <v/>
      </c>
      <c r="H8521" s="15">
        <f>IF($D8521=1,$B8521,-1)</f>
        <v/>
      </c>
      <c r="I8521" s="15">
        <f>IF($D8521=1,$C8521,-1)</f>
        <v/>
      </c>
    </row>
    <row r="8522">
      <c r="A8522" s="33" t="n">
        <v>45646.95833333334</v>
      </c>
      <c r="B8522" s="15">
        <f>WEEKDAY($A8522,2)</f>
        <v/>
      </c>
      <c r="C8522" s="15">
        <f>HOUR($A8522)</f>
        <v/>
      </c>
      <c r="D8522" s="15">
        <f>IF(AND($A8522&gt;=Instellingen!$B$6,$A8522&lt;Instellingen!$B$7),1,0)</f>
        <v/>
      </c>
      <c r="E8522" s="15">
        <f>COUNTIF(tData[BezoekStart],"&lt;"&amp;($A8522+1/24))-COUNTIF(tData[BezoekEind],"&lt;="&amp;$A8522)</f>
        <v/>
      </c>
      <c r="F8522" s="15">
        <f>COUNTIF(tData[BezoekLangStart],"&lt;"&amp;($A8522+1/24))-COUNTIF(tData[BezoekLangEind],"&lt;="&amp;$A8522)</f>
        <v/>
      </c>
      <c r="G8522" s="15">
        <f>IF($D8522=1,$B8522*100+$C8522,-1)</f>
        <v/>
      </c>
      <c r="H8522" s="15">
        <f>IF($D8522=1,$B8522,-1)</f>
        <v/>
      </c>
      <c r="I8522" s="15">
        <f>IF($D8522=1,$C8522,-1)</f>
        <v/>
      </c>
    </row>
    <row r="8523">
      <c r="A8523" s="33" t="n">
        <v>45647</v>
      </c>
      <c r="B8523" s="15">
        <f>WEEKDAY($A8523,2)</f>
        <v/>
      </c>
      <c r="C8523" s="15">
        <f>HOUR($A8523)</f>
        <v/>
      </c>
      <c r="D8523" s="15">
        <f>IF(AND($A8523&gt;=Instellingen!$B$6,$A8523&lt;Instellingen!$B$7),1,0)</f>
        <v/>
      </c>
      <c r="E8523" s="15">
        <f>COUNTIF(tData[BezoekStart],"&lt;"&amp;($A8523+1/24))-COUNTIF(tData[BezoekEind],"&lt;="&amp;$A8523)</f>
        <v/>
      </c>
      <c r="F8523" s="15">
        <f>COUNTIF(tData[BezoekLangStart],"&lt;"&amp;($A8523+1/24))-COUNTIF(tData[BezoekLangEind],"&lt;="&amp;$A8523)</f>
        <v/>
      </c>
      <c r="G8523" s="15">
        <f>IF($D8523=1,$B8523*100+$C8523,-1)</f>
        <v/>
      </c>
      <c r="H8523" s="15">
        <f>IF($D8523=1,$B8523,-1)</f>
        <v/>
      </c>
      <c r="I8523" s="15">
        <f>IF($D8523=1,$C8523,-1)</f>
        <v/>
      </c>
    </row>
    <row r="8524">
      <c r="A8524" s="33" t="n">
        <v>45647.04166666666</v>
      </c>
      <c r="B8524" s="15">
        <f>WEEKDAY($A8524,2)</f>
        <v/>
      </c>
      <c r="C8524" s="15">
        <f>HOUR($A8524)</f>
        <v/>
      </c>
      <c r="D8524" s="15">
        <f>IF(AND($A8524&gt;=Instellingen!$B$6,$A8524&lt;Instellingen!$B$7),1,0)</f>
        <v/>
      </c>
      <c r="E8524" s="15">
        <f>COUNTIF(tData[BezoekStart],"&lt;"&amp;($A8524+1/24))-COUNTIF(tData[BezoekEind],"&lt;="&amp;$A8524)</f>
        <v/>
      </c>
      <c r="F8524" s="15">
        <f>COUNTIF(tData[BezoekLangStart],"&lt;"&amp;($A8524+1/24))-COUNTIF(tData[BezoekLangEind],"&lt;="&amp;$A8524)</f>
        <v/>
      </c>
      <c r="G8524" s="15">
        <f>IF($D8524=1,$B8524*100+$C8524,-1)</f>
        <v/>
      </c>
      <c r="H8524" s="15">
        <f>IF($D8524=1,$B8524,-1)</f>
        <v/>
      </c>
      <c r="I8524" s="15">
        <f>IF($D8524=1,$C8524,-1)</f>
        <v/>
      </c>
    </row>
    <row r="8525">
      <c r="A8525" s="33" t="n">
        <v>45647.08333333334</v>
      </c>
      <c r="B8525" s="15">
        <f>WEEKDAY($A8525,2)</f>
        <v/>
      </c>
      <c r="C8525" s="15">
        <f>HOUR($A8525)</f>
        <v/>
      </c>
      <c r="D8525" s="15">
        <f>IF(AND($A8525&gt;=Instellingen!$B$6,$A8525&lt;Instellingen!$B$7),1,0)</f>
        <v/>
      </c>
      <c r="E8525" s="15">
        <f>COUNTIF(tData[BezoekStart],"&lt;"&amp;($A8525+1/24))-COUNTIF(tData[BezoekEind],"&lt;="&amp;$A8525)</f>
        <v/>
      </c>
      <c r="F8525" s="15">
        <f>COUNTIF(tData[BezoekLangStart],"&lt;"&amp;($A8525+1/24))-COUNTIF(tData[BezoekLangEind],"&lt;="&amp;$A8525)</f>
        <v/>
      </c>
      <c r="G8525" s="15">
        <f>IF($D8525=1,$B8525*100+$C8525,-1)</f>
        <v/>
      </c>
      <c r="H8525" s="15">
        <f>IF($D8525=1,$B8525,-1)</f>
        <v/>
      </c>
      <c r="I8525" s="15">
        <f>IF($D8525=1,$C8525,-1)</f>
        <v/>
      </c>
    </row>
    <row r="8526">
      <c r="A8526" s="33" t="n">
        <v>45647.125</v>
      </c>
      <c r="B8526" s="15">
        <f>WEEKDAY($A8526,2)</f>
        <v/>
      </c>
      <c r="C8526" s="15">
        <f>HOUR($A8526)</f>
        <v/>
      </c>
      <c r="D8526" s="15">
        <f>IF(AND($A8526&gt;=Instellingen!$B$6,$A8526&lt;Instellingen!$B$7),1,0)</f>
        <v/>
      </c>
      <c r="E8526" s="15">
        <f>COUNTIF(tData[BezoekStart],"&lt;"&amp;($A8526+1/24))-COUNTIF(tData[BezoekEind],"&lt;="&amp;$A8526)</f>
        <v/>
      </c>
      <c r="F8526" s="15">
        <f>COUNTIF(tData[BezoekLangStart],"&lt;"&amp;($A8526+1/24))-COUNTIF(tData[BezoekLangEind],"&lt;="&amp;$A8526)</f>
        <v/>
      </c>
      <c r="G8526" s="15">
        <f>IF($D8526=1,$B8526*100+$C8526,-1)</f>
        <v/>
      </c>
      <c r="H8526" s="15">
        <f>IF($D8526=1,$B8526,-1)</f>
        <v/>
      </c>
      <c r="I8526" s="15">
        <f>IF($D8526=1,$C8526,-1)</f>
        <v/>
      </c>
    </row>
    <row r="8527">
      <c r="A8527" s="33" t="n">
        <v>45647.16666666666</v>
      </c>
      <c r="B8527" s="15">
        <f>WEEKDAY($A8527,2)</f>
        <v/>
      </c>
      <c r="C8527" s="15">
        <f>HOUR($A8527)</f>
        <v/>
      </c>
      <c r="D8527" s="15">
        <f>IF(AND($A8527&gt;=Instellingen!$B$6,$A8527&lt;Instellingen!$B$7),1,0)</f>
        <v/>
      </c>
      <c r="E8527" s="15">
        <f>COUNTIF(tData[BezoekStart],"&lt;"&amp;($A8527+1/24))-COUNTIF(tData[BezoekEind],"&lt;="&amp;$A8527)</f>
        <v/>
      </c>
      <c r="F8527" s="15">
        <f>COUNTIF(tData[BezoekLangStart],"&lt;"&amp;($A8527+1/24))-COUNTIF(tData[BezoekLangEind],"&lt;="&amp;$A8527)</f>
        <v/>
      </c>
      <c r="G8527" s="15">
        <f>IF($D8527=1,$B8527*100+$C8527,-1)</f>
        <v/>
      </c>
      <c r="H8527" s="15">
        <f>IF($D8527=1,$B8527,-1)</f>
        <v/>
      </c>
      <c r="I8527" s="15">
        <f>IF($D8527=1,$C8527,-1)</f>
        <v/>
      </c>
    </row>
    <row r="8528">
      <c r="A8528" s="33" t="n">
        <v>45647.20833333334</v>
      </c>
      <c r="B8528" s="15">
        <f>WEEKDAY($A8528,2)</f>
        <v/>
      </c>
      <c r="C8528" s="15">
        <f>HOUR($A8528)</f>
        <v/>
      </c>
      <c r="D8528" s="15">
        <f>IF(AND($A8528&gt;=Instellingen!$B$6,$A8528&lt;Instellingen!$B$7),1,0)</f>
        <v/>
      </c>
      <c r="E8528" s="15">
        <f>COUNTIF(tData[BezoekStart],"&lt;"&amp;($A8528+1/24))-COUNTIF(tData[BezoekEind],"&lt;="&amp;$A8528)</f>
        <v/>
      </c>
      <c r="F8528" s="15">
        <f>COUNTIF(tData[BezoekLangStart],"&lt;"&amp;($A8528+1/24))-COUNTIF(tData[BezoekLangEind],"&lt;="&amp;$A8528)</f>
        <v/>
      </c>
      <c r="G8528" s="15">
        <f>IF($D8528=1,$B8528*100+$C8528,-1)</f>
        <v/>
      </c>
      <c r="H8528" s="15">
        <f>IF($D8528=1,$B8528,-1)</f>
        <v/>
      </c>
      <c r="I8528" s="15">
        <f>IF($D8528=1,$C8528,-1)</f>
        <v/>
      </c>
    </row>
    <row r="8529">
      <c r="A8529" s="33" t="n">
        <v>45647.25</v>
      </c>
      <c r="B8529" s="15">
        <f>WEEKDAY($A8529,2)</f>
        <v/>
      </c>
      <c r="C8529" s="15">
        <f>HOUR($A8529)</f>
        <v/>
      </c>
      <c r="D8529" s="15">
        <f>IF(AND($A8529&gt;=Instellingen!$B$6,$A8529&lt;Instellingen!$B$7),1,0)</f>
        <v/>
      </c>
      <c r="E8529" s="15">
        <f>COUNTIF(tData[BezoekStart],"&lt;"&amp;($A8529+1/24))-COUNTIF(tData[BezoekEind],"&lt;="&amp;$A8529)</f>
        <v/>
      </c>
      <c r="F8529" s="15">
        <f>COUNTIF(tData[BezoekLangStart],"&lt;"&amp;($A8529+1/24))-COUNTIF(tData[BezoekLangEind],"&lt;="&amp;$A8529)</f>
        <v/>
      </c>
      <c r="G8529" s="15">
        <f>IF($D8529=1,$B8529*100+$C8529,-1)</f>
        <v/>
      </c>
      <c r="H8529" s="15">
        <f>IF($D8529=1,$B8529,-1)</f>
        <v/>
      </c>
      <c r="I8529" s="15">
        <f>IF($D8529=1,$C8529,-1)</f>
        <v/>
      </c>
    </row>
    <row r="8530">
      <c r="A8530" s="33" t="n">
        <v>45647.29166666666</v>
      </c>
      <c r="B8530" s="15">
        <f>WEEKDAY($A8530,2)</f>
        <v/>
      </c>
      <c r="C8530" s="15">
        <f>HOUR($A8530)</f>
        <v/>
      </c>
      <c r="D8530" s="15">
        <f>IF(AND($A8530&gt;=Instellingen!$B$6,$A8530&lt;Instellingen!$B$7),1,0)</f>
        <v/>
      </c>
      <c r="E8530" s="15">
        <f>COUNTIF(tData[BezoekStart],"&lt;"&amp;($A8530+1/24))-COUNTIF(tData[BezoekEind],"&lt;="&amp;$A8530)</f>
        <v/>
      </c>
      <c r="F8530" s="15">
        <f>COUNTIF(tData[BezoekLangStart],"&lt;"&amp;($A8530+1/24))-COUNTIF(tData[BezoekLangEind],"&lt;="&amp;$A8530)</f>
        <v/>
      </c>
      <c r="G8530" s="15">
        <f>IF($D8530=1,$B8530*100+$C8530,-1)</f>
        <v/>
      </c>
      <c r="H8530" s="15">
        <f>IF($D8530=1,$B8530,-1)</f>
        <v/>
      </c>
      <c r="I8530" s="15">
        <f>IF($D8530=1,$C8530,-1)</f>
        <v/>
      </c>
    </row>
    <row r="8531">
      <c r="A8531" s="33" t="n">
        <v>45647.33333333334</v>
      </c>
      <c r="B8531" s="15">
        <f>WEEKDAY($A8531,2)</f>
        <v/>
      </c>
      <c r="C8531" s="15">
        <f>HOUR($A8531)</f>
        <v/>
      </c>
      <c r="D8531" s="15">
        <f>IF(AND($A8531&gt;=Instellingen!$B$6,$A8531&lt;Instellingen!$B$7),1,0)</f>
        <v/>
      </c>
      <c r="E8531" s="15">
        <f>COUNTIF(tData[BezoekStart],"&lt;"&amp;($A8531+1/24))-COUNTIF(tData[BezoekEind],"&lt;="&amp;$A8531)</f>
        <v/>
      </c>
      <c r="F8531" s="15">
        <f>COUNTIF(tData[BezoekLangStart],"&lt;"&amp;($A8531+1/24))-COUNTIF(tData[BezoekLangEind],"&lt;="&amp;$A8531)</f>
        <v/>
      </c>
      <c r="G8531" s="15">
        <f>IF($D8531=1,$B8531*100+$C8531,-1)</f>
        <v/>
      </c>
      <c r="H8531" s="15">
        <f>IF($D8531=1,$B8531,-1)</f>
        <v/>
      </c>
      <c r="I8531" s="15">
        <f>IF($D8531=1,$C8531,-1)</f>
        <v/>
      </c>
    </row>
    <row r="8532">
      <c r="A8532" s="33" t="n">
        <v>45647.375</v>
      </c>
      <c r="B8532" s="15">
        <f>WEEKDAY($A8532,2)</f>
        <v/>
      </c>
      <c r="C8532" s="15">
        <f>HOUR($A8532)</f>
        <v/>
      </c>
      <c r="D8532" s="15">
        <f>IF(AND($A8532&gt;=Instellingen!$B$6,$A8532&lt;Instellingen!$B$7),1,0)</f>
        <v/>
      </c>
      <c r="E8532" s="15">
        <f>COUNTIF(tData[BezoekStart],"&lt;"&amp;($A8532+1/24))-COUNTIF(tData[BezoekEind],"&lt;="&amp;$A8532)</f>
        <v/>
      </c>
      <c r="F8532" s="15">
        <f>COUNTIF(tData[BezoekLangStart],"&lt;"&amp;($A8532+1/24))-COUNTIF(tData[BezoekLangEind],"&lt;="&amp;$A8532)</f>
        <v/>
      </c>
      <c r="G8532" s="15">
        <f>IF($D8532=1,$B8532*100+$C8532,-1)</f>
        <v/>
      </c>
      <c r="H8532" s="15">
        <f>IF($D8532=1,$B8532,-1)</f>
        <v/>
      </c>
      <c r="I8532" s="15">
        <f>IF($D8532=1,$C8532,-1)</f>
        <v/>
      </c>
    </row>
    <row r="8533">
      <c r="A8533" s="33" t="n">
        <v>45647.41666666666</v>
      </c>
      <c r="B8533" s="15">
        <f>WEEKDAY($A8533,2)</f>
        <v/>
      </c>
      <c r="C8533" s="15">
        <f>HOUR($A8533)</f>
        <v/>
      </c>
      <c r="D8533" s="15">
        <f>IF(AND($A8533&gt;=Instellingen!$B$6,$A8533&lt;Instellingen!$B$7),1,0)</f>
        <v/>
      </c>
      <c r="E8533" s="15">
        <f>COUNTIF(tData[BezoekStart],"&lt;"&amp;($A8533+1/24))-COUNTIF(tData[BezoekEind],"&lt;="&amp;$A8533)</f>
        <v/>
      </c>
      <c r="F8533" s="15">
        <f>COUNTIF(tData[BezoekLangStart],"&lt;"&amp;($A8533+1/24))-COUNTIF(tData[BezoekLangEind],"&lt;="&amp;$A8533)</f>
        <v/>
      </c>
      <c r="G8533" s="15">
        <f>IF($D8533=1,$B8533*100+$C8533,-1)</f>
        <v/>
      </c>
      <c r="H8533" s="15">
        <f>IF($D8533=1,$B8533,-1)</f>
        <v/>
      </c>
      <c r="I8533" s="15">
        <f>IF($D8533=1,$C8533,-1)</f>
        <v/>
      </c>
    </row>
    <row r="8534">
      <c r="A8534" s="33" t="n">
        <v>45647.45833333334</v>
      </c>
      <c r="B8534" s="15">
        <f>WEEKDAY($A8534,2)</f>
        <v/>
      </c>
      <c r="C8534" s="15">
        <f>HOUR($A8534)</f>
        <v/>
      </c>
      <c r="D8534" s="15">
        <f>IF(AND($A8534&gt;=Instellingen!$B$6,$A8534&lt;Instellingen!$B$7),1,0)</f>
        <v/>
      </c>
      <c r="E8534" s="15">
        <f>COUNTIF(tData[BezoekStart],"&lt;"&amp;($A8534+1/24))-COUNTIF(tData[BezoekEind],"&lt;="&amp;$A8534)</f>
        <v/>
      </c>
      <c r="F8534" s="15">
        <f>COUNTIF(tData[BezoekLangStart],"&lt;"&amp;($A8534+1/24))-COUNTIF(tData[BezoekLangEind],"&lt;="&amp;$A8534)</f>
        <v/>
      </c>
      <c r="G8534" s="15">
        <f>IF($D8534=1,$B8534*100+$C8534,-1)</f>
        <v/>
      </c>
      <c r="H8534" s="15">
        <f>IF($D8534=1,$B8534,-1)</f>
        <v/>
      </c>
      <c r="I8534" s="15">
        <f>IF($D8534=1,$C8534,-1)</f>
        <v/>
      </c>
    </row>
    <row r="8535">
      <c r="A8535" s="33" t="n">
        <v>45647.5</v>
      </c>
      <c r="B8535" s="15">
        <f>WEEKDAY($A8535,2)</f>
        <v/>
      </c>
      <c r="C8535" s="15">
        <f>HOUR($A8535)</f>
        <v/>
      </c>
      <c r="D8535" s="15">
        <f>IF(AND($A8535&gt;=Instellingen!$B$6,$A8535&lt;Instellingen!$B$7),1,0)</f>
        <v/>
      </c>
      <c r="E8535" s="15">
        <f>COUNTIF(tData[BezoekStart],"&lt;"&amp;($A8535+1/24))-COUNTIF(tData[BezoekEind],"&lt;="&amp;$A8535)</f>
        <v/>
      </c>
      <c r="F8535" s="15">
        <f>COUNTIF(tData[BezoekLangStart],"&lt;"&amp;($A8535+1/24))-COUNTIF(tData[BezoekLangEind],"&lt;="&amp;$A8535)</f>
        <v/>
      </c>
      <c r="G8535" s="15">
        <f>IF($D8535=1,$B8535*100+$C8535,-1)</f>
        <v/>
      </c>
      <c r="H8535" s="15">
        <f>IF($D8535=1,$B8535,-1)</f>
        <v/>
      </c>
      <c r="I8535" s="15">
        <f>IF($D8535=1,$C8535,-1)</f>
        <v/>
      </c>
    </row>
    <row r="8536">
      <c r="A8536" s="33" t="n">
        <v>45647.54166666666</v>
      </c>
      <c r="B8536" s="15">
        <f>WEEKDAY($A8536,2)</f>
        <v/>
      </c>
      <c r="C8536" s="15">
        <f>HOUR($A8536)</f>
        <v/>
      </c>
      <c r="D8536" s="15">
        <f>IF(AND($A8536&gt;=Instellingen!$B$6,$A8536&lt;Instellingen!$B$7),1,0)</f>
        <v/>
      </c>
      <c r="E8536" s="15">
        <f>COUNTIF(tData[BezoekStart],"&lt;"&amp;($A8536+1/24))-COUNTIF(tData[BezoekEind],"&lt;="&amp;$A8536)</f>
        <v/>
      </c>
      <c r="F8536" s="15">
        <f>COUNTIF(tData[BezoekLangStart],"&lt;"&amp;($A8536+1/24))-COUNTIF(tData[BezoekLangEind],"&lt;="&amp;$A8536)</f>
        <v/>
      </c>
      <c r="G8536" s="15">
        <f>IF($D8536=1,$B8536*100+$C8536,-1)</f>
        <v/>
      </c>
      <c r="H8536" s="15">
        <f>IF($D8536=1,$B8536,-1)</f>
        <v/>
      </c>
      <c r="I8536" s="15">
        <f>IF($D8536=1,$C8536,-1)</f>
        <v/>
      </c>
    </row>
    <row r="8537">
      <c r="A8537" s="33" t="n">
        <v>45647.58333333334</v>
      </c>
      <c r="B8537" s="15">
        <f>WEEKDAY($A8537,2)</f>
        <v/>
      </c>
      <c r="C8537" s="15">
        <f>HOUR($A8537)</f>
        <v/>
      </c>
      <c r="D8537" s="15">
        <f>IF(AND($A8537&gt;=Instellingen!$B$6,$A8537&lt;Instellingen!$B$7),1,0)</f>
        <v/>
      </c>
      <c r="E8537" s="15">
        <f>COUNTIF(tData[BezoekStart],"&lt;"&amp;($A8537+1/24))-COUNTIF(tData[BezoekEind],"&lt;="&amp;$A8537)</f>
        <v/>
      </c>
      <c r="F8537" s="15">
        <f>COUNTIF(tData[BezoekLangStart],"&lt;"&amp;($A8537+1/24))-COUNTIF(tData[BezoekLangEind],"&lt;="&amp;$A8537)</f>
        <v/>
      </c>
      <c r="G8537" s="15">
        <f>IF($D8537=1,$B8537*100+$C8537,-1)</f>
        <v/>
      </c>
      <c r="H8537" s="15">
        <f>IF($D8537=1,$B8537,-1)</f>
        <v/>
      </c>
      <c r="I8537" s="15">
        <f>IF($D8537=1,$C8537,-1)</f>
        <v/>
      </c>
    </row>
    <row r="8538">
      <c r="A8538" s="33" t="n">
        <v>45647.625</v>
      </c>
      <c r="B8538" s="15">
        <f>WEEKDAY($A8538,2)</f>
        <v/>
      </c>
      <c r="C8538" s="15">
        <f>HOUR($A8538)</f>
        <v/>
      </c>
      <c r="D8538" s="15">
        <f>IF(AND($A8538&gt;=Instellingen!$B$6,$A8538&lt;Instellingen!$B$7),1,0)</f>
        <v/>
      </c>
      <c r="E8538" s="15">
        <f>COUNTIF(tData[BezoekStart],"&lt;"&amp;($A8538+1/24))-COUNTIF(tData[BezoekEind],"&lt;="&amp;$A8538)</f>
        <v/>
      </c>
      <c r="F8538" s="15">
        <f>COUNTIF(tData[BezoekLangStart],"&lt;"&amp;($A8538+1/24))-COUNTIF(tData[BezoekLangEind],"&lt;="&amp;$A8538)</f>
        <v/>
      </c>
      <c r="G8538" s="15">
        <f>IF($D8538=1,$B8538*100+$C8538,-1)</f>
        <v/>
      </c>
      <c r="H8538" s="15">
        <f>IF($D8538=1,$B8538,-1)</f>
        <v/>
      </c>
      <c r="I8538" s="15">
        <f>IF($D8538=1,$C8538,-1)</f>
        <v/>
      </c>
    </row>
    <row r="8539">
      <c r="A8539" s="33" t="n">
        <v>45647.66666666666</v>
      </c>
      <c r="B8539" s="15">
        <f>WEEKDAY($A8539,2)</f>
        <v/>
      </c>
      <c r="C8539" s="15">
        <f>HOUR($A8539)</f>
        <v/>
      </c>
      <c r="D8539" s="15">
        <f>IF(AND($A8539&gt;=Instellingen!$B$6,$A8539&lt;Instellingen!$B$7),1,0)</f>
        <v/>
      </c>
      <c r="E8539" s="15">
        <f>COUNTIF(tData[BezoekStart],"&lt;"&amp;($A8539+1/24))-COUNTIF(tData[BezoekEind],"&lt;="&amp;$A8539)</f>
        <v/>
      </c>
      <c r="F8539" s="15">
        <f>COUNTIF(tData[BezoekLangStart],"&lt;"&amp;($A8539+1/24))-COUNTIF(tData[BezoekLangEind],"&lt;="&amp;$A8539)</f>
        <v/>
      </c>
      <c r="G8539" s="15">
        <f>IF($D8539=1,$B8539*100+$C8539,-1)</f>
        <v/>
      </c>
      <c r="H8539" s="15">
        <f>IF($D8539=1,$B8539,-1)</f>
        <v/>
      </c>
      <c r="I8539" s="15">
        <f>IF($D8539=1,$C8539,-1)</f>
        <v/>
      </c>
    </row>
    <row r="8540">
      <c r="A8540" s="33" t="n">
        <v>45647.70833333334</v>
      </c>
      <c r="B8540" s="15">
        <f>WEEKDAY($A8540,2)</f>
        <v/>
      </c>
      <c r="C8540" s="15">
        <f>HOUR($A8540)</f>
        <v/>
      </c>
      <c r="D8540" s="15">
        <f>IF(AND($A8540&gt;=Instellingen!$B$6,$A8540&lt;Instellingen!$B$7),1,0)</f>
        <v/>
      </c>
      <c r="E8540" s="15">
        <f>COUNTIF(tData[BezoekStart],"&lt;"&amp;($A8540+1/24))-COUNTIF(tData[BezoekEind],"&lt;="&amp;$A8540)</f>
        <v/>
      </c>
      <c r="F8540" s="15">
        <f>COUNTIF(tData[BezoekLangStart],"&lt;"&amp;($A8540+1/24))-COUNTIF(tData[BezoekLangEind],"&lt;="&amp;$A8540)</f>
        <v/>
      </c>
      <c r="G8540" s="15">
        <f>IF($D8540=1,$B8540*100+$C8540,-1)</f>
        <v/>
      </c>
      <c r="H8540" s="15">
        <f>IF($D8540=1,$B8540,-1)</f>
        <v/>
      </c>
      <c r="I8540" s="15">
        <f>IF($D8540=1,$C8540,-1)</f>
        <v/>
      </c>
    </row>
    <row r="8541">
      <c r="A8541" s="33" t="n">
        <v>45647.75</v>
      </c>
      <c r="B8541" s="15">
        <f>WEEKDAY($A8541,2)</f>
        <v/>
      </c>
      <c r="C8541" s="15">
        <f>HOUR($A8541)</f>
        <v/>
      </c>
      <c r="D8541" s="15">
        <f>IF(AND($A8541&gt;=Instellingen!$B$6,$A8541&lt;Instellingen!$B$7),1,0)</f>
        <v/>
      </c>
      <c r="E8541" s="15">
        <f>COUNTIF(tData[BezoekStart],"&lt;"&amp;($A8541+1/24))-COUNTIF(tData[BezoekEind],"&lt;="&amp;$A8541)</f>
        <v/>
      </c>
      <c r="F8541" s="15">
        <f>COUNTIF(tData[BezoekLangStart],"&lt;"&amp;($A8541+1/24))-COUNTIF(tData[BezoekLangEind],"&lt;="&amp;$A8541)</f>
        <v/>
      </c>
      <c r="G8541" s="15">
        <f>IF($D8541=1,$B8541*100+$C8541,-1)</f>
        <v/>
      </c>
      <c r="H8541" s="15">
        <f>IF($D8541=1,$B8541,-1)</f>
        <v/>
      </c>
      <c r="I8541" s="15">
        <f>IF($D8541=1,$C8541,-1)</f>
        <v/>
      </c>
    </row>
    <row r="8542">
      <c r="A8542" s="33" t="n">
        <v>45647.79166666666</v>
      </c>
      <c r="B8542" s="15">
        <f>WEEKDAY($A8542,2)</f>
        <v/>
      </c>
      <c r="C8542" s="15">
        <f>HOUR($A8542)</f>
        <v/>
      </c>
      <c r="D8542" s="15">
        <f>IF(AND($A8542&gt;=Instellingen!$B$6,$A8542&lt;Instellingen!$B$7),1,0)</f>
        <v/>
      </c>
      <c r="E8542" s="15">
        <f>COUNTIF(tData[BezoekStart],"&lt;"&amp;($A8542+1/24))-COUNTIF(tData[BezoekEind],"&lt;="&amp;$A8542)</f>
        <v/>
      </c>
      <c r="F8542" s="15">
        <f>COUNTIF(tData[BezoekLangStart],"&lt;"&amp;($A8542+1/24))-COUNTIF(tData[BezoekLangEind],"&lt;="&amp;$A8542)</f>
        <v/>
      </c>
      <c r="G8542" s="15">
        <f>IF($D8542=1,$B8542*100+$C8542,-1)</f>
        <v/>
      </c>
      <c r="H8542" s="15">
        <f>IF($D8542=1,$B8542,-1)</f>
        <v/>
      </c>
      <c r="I8542" s="15">
        <f>IF($D8542=1,$C8542,-1)</f>
        <v/>
      </c>
    </row>
    <row r="8543">
      <c r="A8543" s="33" t="n">
        <v>45647.83333333334</v>
      </c>
      <c r="B8543" s="15">
        <f>WEEKDAY($A8543,2)</f>
        <v/>
      </c>
      <c r="C8543" s="15">
        <f>HOUR($A8543)</f>
        <v/>
      </c>
      <c r="D8543" s="15">
        <f>IF(AND($A8543&gt;=Instellingen!$B$6,$A8543&lt;Instellingen!$B$7),1,0)</f>
        <v/>
      </c>
      <c r="E8543" s="15">
        <f>COUNTIF(tData[BezoekStart],"&lt;"&amp;($A8543+1/24))-COUNTIF(tData[BezoekEind],"&lt;="&amp;$A8543)</f>
        <v/>
      </c>
      <c r="F8543" s="15">
        <f>COUNTIF(tData[BezoekLangStart],"&lt;"&amp;($A8543+1/24))-COUNTIF(tData[BezoekLangEind],"&lt;="&amp;$A8543)</f>
        <v/>
      </c>
      <c r="G8543" s="15">
        <f>IF($D8543=1,$B8543*100+$C8543,-1)</f>
        <v/>
      </c>
      <c r="H8543" s="15">
        <f>IF($D8543=1,$B8543,-1)</f>
        <v/>
      </c>
      <c r="I8543" s="15">
        <f>IF($D8543=1,$C8543,-1)</f>
        <v/>
      </c>
    </row>
    <row r="8544">
      <c r="A8544" s="33" t="n">
        <v>45647.875</v>
      </c>
      <c r="B8544" s="15">
        <f>WEEKDAY($A8544,2)</f>
        <v/>
      </c>
      <c r="C8544" s="15">
        <f>HOUR($A8544)</f>
        <v/>
      </c>
      <c r="D8544" s="15">
        <f>IF(AND($A8544&gt;=Instellingen!$B$6,$A8544&lt;Instellingen!$B$7),1,0)</f>
        <v/>
      </c>
      <c r="E8544" s="15">
        <f>COUNTIF(tData[BezoekStart],"&lt;"&amp;($A8544+1/24))-COUNTIF(tData[BezoekEind],"&lt;="&amp;$A8544)</f>
        <v/>
      </c>
      <c r="F8544" s="15">
        <f>COUNTIF(tData[BezoekLangStart],"&lt;"&amp;($A8544+1/24))-COUNTIF(tData[BezoekLangEind],"&lt;="&amp;$A8544)</f>
        <v/>
      </c>
      <c r="G8544" s="15">
        <f>IF($D8544=1,$B8544*100+$C8544,-1)</f>
        <v/>
      </c>
      <c r="H8544" s="15">
        <f>IF($D8544=1,$B8544,-1)</f>
        <v/>
      </c>
      <c r="I8544" s="15">
        <f>IF($D8544=1,$C8544,-1)</f>
        <v/>
      </c>
    </row>
    <row r="8545">
      <c r="A8545" s="33" t="n">
        <v>45647.91666666666</v>
      </c>
      <c r="B8545" s="15">
        <f>WEEKDAY($A8545,2)</f>
        <v/>
      </c>
      <c r="C8545" s="15">
        <f>HOUR($A8545)</f>
        <v/>
      </c>
      <c r="D8545" s="15">
        <f>IF(AND($A8545&gt;=Instellingen!$B$6,$A8545&lt;Instellingen!$B$7),1,0)</f>
        <v/>
      </c>
      <c r="E8545" s="15">
        <f>COUNTIF(tData[BezoekStart],"&lt;"&amp;($A8545+1/24))-COUNTIF(tData[BezoekEind],"&lt;="&amp;$A8545)</f>
        <v/>
      </c>
      <c r="F8545" s="15">
        <f>COUNTIF(tData[BezoekLangStart],"&lt;"&amp;($A8545+1/24))-COUNTIF(tData[BezoekLangEind],"&lt;="&amp;$A8545)</f>
        <v/>
      </c>
      <c r="G8545" s="15">
        <f>IF($D8545=1,$B8545*100+$C8545,-1)</f>
        <v/>
      </c>
      <c r="H8545" s="15">
        <f>IF($D8545=1,$B8545,-1)</f>
        <v/>
      </c>
      <c r="I8545" s="15">
        <f>IF($D8545=1,$C8545,-1)</f>
        <v/>
      </c>
    </row>
    <row r="8546">
      <c r="A8546" s="33" t="n">
        <v>45647.95833333334</v>
      </c>
      <c r="B8546" s="15">
        <f>WEEKDAY($A8546,2)</f>
        <v/>
      </c>
      <c r="C8546" s="15">
        <f>HOUR($A8546)</f>
        <v/>
      </c>
      <c r="D8546" s="15">
        <f>IF(AND($A8546&gt;=Instellingen!$B$6,$A8546&lt;Instellingen!$B$7),1,0)</f>
        <v/>
      </c>
      <c r="E8546" s="15">
        <f>COUNTIF(tData[BezoekStart],"&lt;"&amp;($A8546+1/24))-COUNTIF(tData[BezoekEind],"&lt;="&amp;$A8546)</f>
        <v/>
      </c>
      <c r="F8546" s="15">
        <f>COUNTIF(tData[BezoekLangStart],"&lt;"&amp;($A8546+1/24))-COUNTIF(tData[BezoekLangEind],"&lt;="&amp;$A8546)</f>
        <v/>
      </c>
      <c r="G8546" s="15">
        <f>IF($D8546=1,$B8546*100+$C8546,-1)</f>
        <v/>
      </c>
      <c r="H8546" s="15">
        <f>IF($D8546=1,$B8546,-1)</f>
        <v/>
      </c>
      <c r="I8546" s="15">
        <f>IF($D8546=1,$C8546,-1)</f>
        <v/>
      </c>
    </row>
    <row r="8547">
      <c r="A8547" s="33" t="n">
        <v>45648</v>
      </c>
      <c r="B8547" s="15">
        <f>WEEKDAY($A8547,2)</f>
        <v/>
      </c>
      <c r="C8547" s="15">
        <f>HOUR($A8547)</f>
        <v/>
      </c>
      <c r="D8547" s="15">
        <f>IF(AND($A8547&gt;=Instellingen!$B$6,$A8547&lt;Instellingen!$B$7),1,0)</f>
        <v/>
      </c>
      <c r="E8547" s="15">
        <f>COUNTIF(tData[BezoekStart],"&lt;"&amp;($A8547+1/24))-COUNTIF(tData[BezoekEind],"&lt;="&amp;$A8547)</f>
        <v/>
      </c>
      <c r="F8547" s="15">
        <f>COUNTIF(tData[BezoekLangStart],"&lt;"&amp;($A8547+1/24))-COUNTIF(tData[BezoekLangEind],"&lt;="&amp;$A8547)</f>
        <v/>
      </c>
      <c r="G8547" s="15">
        <f>IF($D8547=1,$B8547*100+$C8547,-1)</f>
        <v/>
      </c>
      <c r="H8547" s="15">
        <f>IF($D8547=1,$B8547,-1)</f>
        <v/>
      </c>
      <c r="I8547" s="15">
        <f>IF($D8547=1,$C8547,-1)</f>
        <v/>
      </c>
    </row>
    <row r="8548">
      <c r="A8548" s="33" t="n">
        <v>45648.04166666666</v>
      </c>
      <c r="B8548" s="15">
        <f>WEEKDAY($A8548,2)</f>
        <v/>
      </c>
      <c r="C8548" s="15">
        <f>HOUR($A8548)</f>
        <v/>
      </c>
      <c r="D8548" s="15">
        <f>IF(AND($A8548&gt;=Instellingen!$B$6,$A8548&lt;Instellingen!$B$7),1,0)</f>
        <v/>
      </c>
      <c r="E8548" s="15">
        <f>COUNTIF(tData[BezoekStart],"&lt;"&amp;($A8548+1/24))-COUNTIF(tData[BezoekEind],"&lt;="&amp;$A8548)</f>
        <v/>
      </c>
      <c r="F8548" s="15">
        <f>COUNTIF(tData[BezoekLangStart],"&lt;"&amp;($A8548+1/24))-COUNTIF(tData[BezoekLangEind],"&lt;="&amp;$A8548)</f>
        <v/>
      </c>
      <c r="G8548" s="15">
        <f>IF($D8548=1,$B8548*100+$C8548,-1)</f>
        <v/>
      </c>
      <c r="H8548" s="15">
        <f>IF($D8548=1,$B8548,-1)</f>
        <v/>
      </c>
      <c r="I8548" s="15">
        <f>IF($D8548=1,$C8548,-1)</f>
        <v/>
      </c>
    </row>
    <row r="8549">
      <c r="A8549" s="33" t="n">
        <v>45648.08333333334</v>
      </c>
      <c r="B8549" s="15">
        <f>WEEKDAY($A8549,2)</f>
        <v/>
      </c>
      <c r="C8549" s="15">
        <f>HOUR($A8549)</f>
        <v/>
      </c>
      <c r="D8549" s="15">
        <f>IF(AND($A8549&gt;=Instellingen!$B$6,$A8549&lt;Instellingen!$B$7),1,0)</f>
        <v/>
      </c>
      <c r="E8549" s="15">
        <f>COUNTIF(tData[BezoekStart],"&lt;"&amp;($A8549+1/24))-COUNTIF(tData[BezoekEind],"&lt;="&amp;$A8549)</f>
        <v/>
      </c>
      <c r="F8549" s="15">
        <f>COUNTIF(tData[BezoekLangStart],"&lt;"&amp;($A8549+1/24))-COUNTIF(tData[BezoekLangEind],"&lt;="&amp;$A8549)</f>
        <v/>
      </c>
      <c r="G8549" s="15">
        <f>IF($D8549=1,$B8549*100+$C8549,-1)</f>
        <v/>
      </c>
      <c r="H8549" s="15">
        <f>IF($D8549=1,$B8549,-1)</f>
        <v/>
      </c>
      <c r="I8549" s="15">
        <f>IF($D8549=1,$C8549,-1)</f>
        <v/>
      </c>
    </row>
    <row r="8550">
      <c r="A8550" s="33" t="n">
        <v>45648.125</v>
      </c>
      <c r="B8550" s="15">
        <f>WEEKDAY($A8550,2)</f>
        <v/>
      </c>
      <c r="C8550" s="15">
        <f>HOUR($A8550)</f>
        <v/>
      </c>
      <c r="D8550" s="15">
        <f>IF(AND($A8550&gt;=Instellingen!$B$6,$A8550&lt;Instellingen!$B$7),1,0)</f>
        <v/>
      </c>
      <c r="E8550" s="15">
        <f>COUNTIF(tData[BezoekStart],"&lt;"&amp;($A8550+1/24))-COUNTIF(tData[BezoekEind],"&lt;="&amp;$A8550)</f>
        <v/>
      </c>
      <c r="F8550" s="15">
        <f>COUNTIF(tData[BezoekLangStart],"&lt;"&amp;($A8550+1/24))-COUNTIF(tData[BezoekLangEind],"&lt;="&amp;$A8550)</f>
        <v/>
      </c>
      <c r="G8550" s="15">
        <f>IF($D8550=1,$B8550*100+$C8550,-1)</f>
        <v/>
      </c>
      <c r="H8550" s="15">
        <f>IF($D8550=1,$B8550,-1)</f>
        <v/>
      </c>
      <c r="I8550" s="15">
        <f>IF($D8550=1,$C8550,-1)</f>
        <v/>
      </c>
    </row>
    <row r="8551">
      <c r="A8551" s="33" t="n">
        <v>45648.16666666666</v>
      </c>
      <c r="B8551" s="15">
        <f>WEEKDAY($A8551,2)</f>
        <v/>
      </c>
      <c r="C8551" s="15">
        <f>HOUR($A8551)</f>
        <v/>
      </c>
      <c r="D8551" s="15">
        <f>IF(AND($A8551&gt;=Instellingen!$B$6,$A8551&lt;Instellingen!$B$7),1,0)</f>
        <v/>
      </c>
      <c r="E8551" s="15">
        <f>COUNTIF(tData[BezoekStart],"&lt;"&amp;($A8551+1/24))-COUNTIF(tData[BezoekEind],"&lt;="&amp;$A8551)</f>
        <v/>
      </c>
      <c r="F8551" s="15">
        <f>COUNTIF(tData[BezoekLangStart],"&lt;"&amp;($A8551+1/24))-COUNTIF(tData[BezoekLangEind],"&lt;="&amp;$A8551)</f>
        <v/>
      </c>
      <c r="G8551" s="15">
        <f>IF($D8551=1,$B8551*100+$C8551,-1)</f>
        <v/>
      </c>
      <c r="H8551" s="15">
        <f>IF($D8551=1,$B8551,-1)</f>
        <v/>
      </c>
      <c r="I8551" s="15">
        <f>IF($D8551=1,$C8551,-1)</f>
        <v/>
      </c>
    </row>
    <row r="8552">
      <c r="A8552" s="33" t="n">
        <v>45648.20833333334</v>
      </c>
      <c r="B8552" s="15">
        <f>WEEKDAY($A8552,2)</f>
        <v/>
      </c>
      <c r="C8552" s="15">
        <f>HOUR($A8552)</f>
        <v/>
      </c>
      <c r="D8552" s="15">
        <f>IF(AND($A8552&gt;=Instellingen!$B$6,$A8552&lt;Instellingen!$B$7),1,0)</f>
        <v/>
      </c>
      <c r="E8552" s="15">
        <f>COUNTIF(tData[BezoekStart],"&lt;"&amp;($A8552+1/24))-COUNTIF(tData[BezoekEind],"&lt;="&amp;$A8552)</f>
        <v/>
      </c>
      <c r="F8552" s="15">
        <f>COUNTIF(tData[BezoekLangStart],"&lt;"&amp;($A8552+1/24))-COUNTIF(tData[BezoekLangEind],"&lt;="&amp;$A8552)</f>
        <v/>
      </c>
      <c r="G8552" s="15">
        <f>IF($D8552=1,$B8552*100+$C8552,-1)</f>
        <v/>
      </c>
      <c r="H8552" s="15">
        <f>IF($D8552=1,$B8552,-1)</f>
        <v/>
      </c>
      <c r="I8552" s="15">
        <f>IF($D8552=1,$C8552,-1)</f>
        <v/>
      </c>
    </row>
    <row r="8553">
      <c r="A8553" s="33" t="n">
        <v>45648.25</v>
      </c>
      <c r="B8553" s="15">
        <f>WEEKDAY($A8553,2)</f>
        <v/>
      </c>
      <c r="C8553" s="15">
        <f>HOUR($A8553)</f>
        <v/>
      </c>
      <c r="D8553" s="15">
        <f>IF(AND($A8553&gt;=Instellingen!$B$6,$A8553&lt;Instellingen!$B$7),1,0)</f>
        <v/>
      </c>
      <c r="E8553" s="15">
        <f>COUNTIF(tData[BezoekStart],"&lt;"&amp;($A8553+1/24))-COUNTIF(tData[BezoekEind],"&lt;="&amp;$A8553)</f>
        <v/>
      </c>
      <c r="F8553" s="15">
        <f>COUNTIF(tData[BezoekLangStart],"&lt;"&amp;($A8553+1/24))-COUNTIF(tData[BezoekLangEind],"&lt;="&amp;$A8553)</f>
        <v/>
      </c>
      <c r="G8553" s="15">
        <f>IF($D8553=1,$B8553*100+$C8553,-1)</f>
        <v/>
      </c>
      <c r="H8553" s="15">
        <f>IF($D8553=1,$B8553,-1)</f>
        <v/>
      </c>
      <c r="I8553" s="15">
        <f>IF($D8553=1,$C8553,-1)</f>
        <v/>
      </c>
    </row>
    <row r="8554">
      <c r="A8554" s="33" t="n">
        <v>45648.29166666666</v>
      </c>
      <c r="B8554" s="15">
        <f>WEEKDAY($A8554,2)</f>
        <v/>
      </c>
      <c r="C8554" s="15">
        <f>HOUR($A8554)</f>
        <v/>
      </c>
      <c r="D8554" s="15">
        <f>IF(AND($A8554&gt;=Instellingen!$B$6,$A8554&lt;Instellingen!$B$7),1,0)</f>
        <v/>
      </c>
      <c r="E8554" s="15">
        <f>COUNTIF(tData[BezoekStart],"&lt;"&amp;($A8554+1/24))-COUNTIF(tData[BezoekEind],"&lt;="&amp;$A8554)</f>
        <v/>
      </c>
      <c r="F8554" s="15">
        <f>COUNTIF(tData[BezoekLangStart],"&lt;"&amp;($A8554+1/24))-COUNTIF(tData[BezoekLangEind],"&lt;="&amp;$A8554)</f>
        <v/>
      </c>
      <c r="G8554" s="15">
        <f>IF($D8554=1,$B8554*100+$C8554,-1)</f>
        <v/>
      </c>
      <c r="H8554" s="15">
        <f>IF($D8554=1,$B8554,-1)</f>
        <v/>
      </c>
      <c r="I8554" s="15">
        <f>IF($D8554=1,$C8554,-1)</f>
        <v/>
      </c>
    </row>
    <row r="8555">
      <c r="A8555" s="33" t="n">
        <v>45648.33333333334</v>
      </c>
      <c r="B8555" s="15">
        <f>WEEKDAY($A8555,2)</f>
        <v/>
      </c>
      <c r="C8555" s="15">
        <f>HOUR($A8555)</f>
        <v/>
      </c>
      <c r="D8555" s="15">
        <f>IF(AND($A8555&gt;=Instellingen!$B$6,$A8555&lt;Instellingen!$B$7),1,0)</f>
        <v/>
      </c>
      <c r="E8555" s="15">
        <f>COUNTIF(tData[BezoekStart],"&lt;"&amp;($A8555+1/24))-COUNTIF(tData[BezoekEind],"&lt;="&amp;$A8555)</f>
        <v/>
      </c>
      <c r="F8555" s="15">
        <f>COUNTIF(tData[BezoekLangStart],"&lt;"&amp;($A8555+1/24))-COUNTIF(tData[BezoekLangEind],"&lt;="&amp;$A8555)</f>
        <v/>
      </c>
      <c r="G8555" s="15">
        <f>IF($D8555=1,$B8555*100+$C8555,-1)</f>
        <v/>
      </c>
      <c r="H8555" s="15">
        <f>IF($D8555=1,$B8555,-1)</f>
        <v/>
      </c>
      <c r="I8555" s="15">
        <f>IF($D8555=1,$C8555,-1)</f>
        <v/>
      </c>
    </row>
    <row r="8556">
      <c r="A8556" s="33" t="n">
        <v>45648.375</v>
      </c>
      <c r="B8556" s="15">
        <f>WEEKDAY($A8556,2)</f>
        <v/>
      </c>
      <c r="C8556" s="15">
        <f>HOUR($A8556)</f>
        <v/>
      </c>
      <c r="D8556" s="15">
        <f>IF(AND($A8556&gt;=Instellingen!$B$6,$A8556&lt;Instellingen!$B$7),1,0)</f>
        <v/>
      </c>
      <c r="E8556" s="15">
        <f>COUNTIF(tData[BezoekStart],"&lt;"&amp;($A8556+1/24))-COUNTIF(tData[BezoekEind],"&lt;="&amp;$A8556)</f>
        <v/>
      </c>
      <c r="F8556" s="15">
        <f>COUNTIF(tData[BezoekLangStart],"&lt;"&amp;($A8556+1/24))-COUNTIF(tData[BezoekLangEind],"&lt;="&amp;$A8556)</f>
        <v/>
      </c>
      <c r="G8556" s="15">
        <f>IF($D8556=1,$B8556*100+$C8556,-1)</f>
        <v/>
      </c>
      <c r="H8556" s="15">
        <f>IF($D8556=1,$B8556,-1)</f>
        <v/>
      </c>
      <c r="I8556" s="15">
        <f>IF($D8556=1,$C8556,-1)</f>
        <v/>
      </c>
    </row>
    <row r="8557">
      <c r="A8557" s="33" t="n">
        <v>45648.41666666666</v>
      </c>
      <c r="B8557" s="15">
        <f>WEEKDAY($A8557,2)</f>
        <v/>
      </c>
      <c r="C8557" s="15">
        <f>HOUR($A8557)</f>
        <v/>
      </c>
      <c r="D8557" s="15">
        <f>IF(AND($A8557&gt;=Instellingen!$B$6,$A8557&lt;Instellingen!$B$7),1,0)</f>
        <v/>
      </c>
      <c r="E8557" s="15">
        <f>COUNTIF(tData[BezoekStart],"&lt;"&amp;($A8557+1/24))-COUNTIF(tData[BezoekEind],"&lt;="&amp;$A8557)</f>
        <v/>
      </c>
      <c r="F8557" s="15">
        <f>COUNTIF(tData[BezoekLangStart],"&lt;"&amp;($A8557+1/24))-COUNTIF(tData[BezoekLangEind],"&lt;="&amp;$A8557)</f>
        <v/>
      </c>
      <c r="G8557" s="15">
        <f>IF($D8557=1,$B8557*100+$C8557,-1)</f>
        <v/>
      </c>
      <c r="H8557" s="15">
        <f>IF($D8557=1,$B8557,-1)</f>
        <v/>
      </c>
      <c r="I8557" s="15">
        <f>IF($D8557=1,$C8557,-1)</f>
        <v/>
      </c>
    </row>
    <row r="8558">
      <c r="A8558" s="33" t="n">
        <v>45648.45833333334</v>
      </c>
      <c r="B8558" s="15">
        <f>WEEKDAY($A8558,2)</f>
        <v/>
      </c>
      <c r="C8558" s="15">
        <f>HOUR($A8558)</f>
        <v/>
      </c>
      <c r="D8558" s="15">
        <f>IF(AND($A8558&gt;=Instellingen!$B$6,$A8558&lt;Instellingen!$B$7),1,0)</f>
        <v/>
      </c>
      <c r="E8558" s="15">
        <f>COUNTIF(tData[BezoekStart],"&lt;"&amp;($A8558+1/24))-COUNTIF(tData[BezoekEind],"&lt;="&amp;$A8558)</f>
        <v/>
      </c>
      <c r="F8558" s="15">
        <f>COUNTIF(tData[BezoekLangStart],"&lt;"&amp;($A8558+1/24))-COUNTIF(tData[BezoekLangEind],"&lt;="&amp;$A8558)</f>
        <v/>
      </c>
      <c r="G8558" s="15">
        <f>IF($D8558=1,$B8558*100+$C8558,-1)</f>
        <v/>
      </c>
      <c r="H8558" s="15">
        <f>IF($D8558=1,$B8558,-1)</f>
        <v/>
      </c>
      <c r="I8558" s="15">
        <f>IF($D8558=1,$C8558,-1)</f>
        <v/>
      </c>
    </row>
    <row r="8559">
      <c r="A8559" s="33" t="n">
        <v>45648.5</v>
      </c>
      <c r="B8559" s="15">
        <f>WEEKDAY($A8559,2)</f>
        <v/>
      </c>
      <c r="C8559" s="15">
        <f>HOUR($A8559)</f>
        <v/>
      </c>
      <c r="D8559" s="15">
        <f>IF(AND($A8559&gt;=Instellingen!$B$6,$A8559&lt;Instellingen!$B$7),1,0)</f>
        <v/>
      </c>
      <c r="E8559" s="15">
        <f>COUNTIF(tData[BezoekStart],"&lt;"&amp;($A8559+1/24))-COUNTIF(tData[BezoekEind],"&lt;="&amp;$A8559)</f>
        <v/>
      </c>
      <c r="F8559" s="15">
        <f>COUNTIF(tData[BezoekLangStart],"&lt;"&amp;($A8559+1/24))-COUNTIF(tData[BezoekLangEind],"&lt;="&amp;$A8559)</f>
        <v/>
      </c>
      <c r="G8559" s="15">
        <f>IF($D8559=1,$B8559*100+$C8559,-1)</f>
        <v/>
      </c>
      <c r="H8559" s="15">
        <f>IF($D8559=1,$B8559,-1)</f>
        <v/>
      </c>
      <c r="I8559" s="15">
        <f>IF($D8559=1,$C8559,-1)</f>
        <v/>
      </c>
    </row>
    <row r="8560">
      <c r="A8560" s="33" t="n">
        <v>45648.54166666666</v>
      </c>
      <c r="B8560" s="15">
        <f>WEEKDAY($A8560,2)</f>
        <v/>
      </c>
      <c r="C8560" s="15">
        <f>HOUR($A8560)</f>
        <v/>
      </c>
      <c r="D8560" s="15">
        <f>IF(AND($A8560&gt;=Instellingen!$B$6,$A8560&lt;Instellingen!$B$7),1,0)</f>
        <v/>
      </c>
      <c r="E8560" s="15">
        <f>COUNTIF(tData[BezoekStart],"&lt;"&amp;($A8560+1/24))-COUNTIF(tData[BezoekEind],"&lt;="&amp;$A8560)</f>
        <v/>
      </c>
      <c r="F8560" s="15">
        <f>COUNTIF(tData[BezoekLangStart],"&lt;"&amp;($A8560+1/24))-COUNTIF(tData[BezoekLangEind],"&lt;="&amp;$A8560)</f>
        <v/>
      </c>
      <c r="G8560" s="15">
        <f>IF($D8560=1,$B8560*100+$C8560,-1)</f>
        <v/>
      </c>
      <c r="H8560" s="15">
        <f>IF($D8560=1,$B8560,-1)</f>
        <v/>
      </c>
      <c r="I8560" s="15">
        <f>IF($D8560=1,$C8560,-1)</f>
        <v/>
      </c>
    </row>
    <row r="8561">
      <c r="A8561" s="33" t="n">
        <v>45648.58333333334</v>
      </c>
      <c r="B8561" s="15">
        <f>WEEKDAY($A8561,2)</f>
        <v/>
      </c>
      <c r="C8561" s="15">
        <f>HOUR($A8561)</f>
        <v/>
      </c>
      <c r="D8561" s="15">
        <f>IF(AND($A8561&gt;=Instellingen!$B$6,$A8561&lt;Instellingen!$B$7),1,0)</f>
        <v/>
      </c>
      <c r="E8561" s="15">
        <f>COUNTIF(tData[BezoekStart],"&lt;"&amp;($A8561+1/24))-COUNTIF(tData[BezoekEind],"&lt;="&amp;$A8561)</f>
        <v/>
      </c>
      <c r="F8561" s="15">
        <f>COUNTIF(tData[BezoekLangStart],"&lt;"&amp;($A8561+1/24))-COUNTIF(tData[BezoekLangEind],"&lt;="&amp;$A8561)</f>
        <v/>
      </c>
      <c r="G8561" s="15">
        <f>IF($D8561=1,$B8561*100+$C8561,-1)</f>
        <v/>
      </c>
      <c r="H8561" s="15">
        <f>IF($D8561=1,$B8561,-1)</f>
        <v/>
      </c>
      <c r="I8561" s="15">
        <f>IF($D8561=1,$C8561,-1)</f>
        <v/>
      </c>
    </row>
    <row r="8562">
      <c r="A8562" s="33" t="n">
        <v>45648.625</v>
      </c>
      <c r="B8562" s="15">
        <f>WEEKDAY($A8562,2)</f>
        <v/>
      </c>
      <c r="C8562" s="15">
        <f>HOUR($A8562)</f>
        <v/>
      </c>
      <c r="D8562" s="15">
        <f>IF(AND($A8562&gt;=Instellingen!$B$6,$A8562&lt;Instellingen!$B$7),1,0)</f>
        <v/>
      </c>
      <c r="E8562" s="15">
        <f>COUNTIF(tData[BezoekStart],"&lt;"&amp;($A8562+1/24))-COUNTIF(tData[BezoekEind],"&lt;="&amp;$A8562)</f>
        <v/>
      </c>
      <c r="F8562" s="15">
        <f>COUNTIF(tData[BezoekLangStart],"&lt;"&amp;($A8562+1/24))-COUNTIF(tData[BezoekLangEind],"&lt;="&amp;$A8562)</f>
        <v/>
      </c>
      <c r="G8562" s="15">
        <f>IF($D8562=1,$B8562*100+$C8562,-1)</f>
        <v/>
      </c>
      <c r="H8562" s="15">
        <f>IF($D8562=1,$B8562,-1)</f>
        <v/>
      </c>
      <c r="I8562" s="15">
        <f>IF($D8562=1,$C8562,-1)</f>
        <v/>
      </c>
    </row>
    <row r="8563">
      <c r="A8563" s="33" t="n">
        <v>45648.66666666666</v>
      </c>
      <c r="B8563" s="15">
        <f>WEEKDAY($A8563,2)</f>
        <v/>
      </c>
      <c r="C8563" s="15">
        <f>HOUR($A8563)</f>
        <v/>
      </c>
      <c r="D8563" s="15">
        <f>IF(AND($A8563&gt;=Instellingen!$B$6,$A8563&lt;Instellingen!$B$7),1,0)</f>
        <v/>
      </c>
      <c r="E8563" s="15">
        <f>COUNTIF(tData[BezoekStart],"&lt;"&amp;($A8563+1/24))-COUNTIF(tData[BezoekEind],"&lt;="&amp;$A8563)</f>
        <v/>
      </c>
      <c r="F8563" s="15">
        <f>COUNTIF(tData[BezoekLangStart],"&lt;"&amp;($A8563+1/24))-COUNTIF(tData[BezoekLangEind],"&lt;="&amp;$A8563)</f>
        <v/>
      </c>
      <c r="G8563" s="15">
        <f>IF($D8563=1,$B8563*100+$C8563,-1)</f>
        <v/>
      </c>
      <c r="H8563" s="15">
        <f>IF($D8563=1,$B8563,-1)</f>
        <v/>
      </c>
      <c r="I8563" s="15">
        <f>IF($D8563=1,$C8563,-1)</f>
        <v/>
      </c>
    </row>
    <row r="8564">
      <c r="A8564" s="33" t="n">
        <v>45648.70833333334</v>
      </c>
      <c r="B8564" s="15">
        <f>WEEKDAY($A8564,2)</f>
        <v/>
      </c>
      <c r="C8564" s="15">
        <f>HOUR($A8564)</f>
        <v/>
      </c>
      <c r="D8564" s="15">
        <f>IF(AND($A8564&gt;=Instellingen!$B$6,$A8564&lt;Instellingen!$B$7),1,0)</f>
        <v/>
      </c>
      <c r="E8564" s="15">
        <f>COUNTIF(tData[BezoekStart],"&lt;"&amp;($A8564+1/24))-COUNTIF(tData[BezoekEind],"&lt;="&amp;$A8564)</f>
        <v/>
      </c>
      <c r="F8564" s="15">
        <f>COUNTIF(tData[BezoekLangStart],"&lt;"&amp;($A8564+1/24))-COUNTIF(tData[BezoekLangEind],"&lt;="&amp;$A8564)</f>
        <v/>
      </c>
      <c r="G8564" s="15">
        <f>IF($D8564=1,$B8564*100+$C8564,-1)</f>
        <v/>
      </c>
      <c r="H8564" s="15">
        <f>IF($D8564=1,$B8564,-1)</f>
        <v/>
      </c>
      <c r="I8564" s="15">
        <f>IF($D8564=1,$C8564,-1)</f>
        <v/>
      </c>
    </row>
    <row r="8565">
      <c r="A8565" s="33" t="n">
        <v>45648.75</v>
      </c>
      <c r="B8565" s="15">
        <f>WEEKDAY($A8565,2)</f>
        <v/>
      </c>
      <c r="C8565" s="15">
        <f>HOUR($A8565)</f>
        <v/>
      </c>
      <c r="D8565" s="15">
        <f>IF(AND($A8565&gt;=Instellingen!$B$6,$A8565&lt;Instellingen!$B$7),1,0)</f>
        <v/>
      </c>
      <c r="E8565" s="15">
        <f>COUNTIF(tData[BezoekStart],"&lt;"&amp;($A8565+1/24))-COUNTIF(tData[BezoekEind],"&lt;="&amp;$A8565)</f>
        <v/>
      </c>
      <c r="F8565" s="15">
        <f>COUNTIF(tData[BezoekLangStart],"&lt;"&amp;($A8565+1/24))-COUNTIF(tData[BezoekLangEind],"&lt;="&amp;$A8565)</f>
        <v/>
      </c>
      <c r="G8565" s="15">
        <f>IF($D8565=1,$B8565*100+$C8565,-1)</f>
        <v/>
      </c>
      <c r="H8565" s="15">
        <f>IF($D8565=1,$B8565,-1)</f>
        <v/>
      </c>
      <c r="I8565" s="15">
        <f>IF($D8565=1,$C8565,-1)</f>
        <v/>
      </c>
    </row>
    <row r="8566">
      <c r="A8566" s="33" t="n">
        <v>45648.79166666666</v>
      </c>
      <c r="B8566" s="15">
        <f>WEEKDAY($A8566,2)</f>
        <v/>
      </c>
      <c r="C8566" s="15">
        <f>HOUR($A8566)</f>
        <v/>
      </c>
      <c r="D8566" s="15">
        <f>IF(AND($A8566&gt;=Instellingen!$B$6,$A8566&lt;Instellingen!$B$7),1,0)</f>
        <v/>
      </c>
      <c r="E8566" s="15">
        <f>COUNTIF(tData[BezoekStart],"&lt;"&amp;($A8566+1/24))-COUNTIF(tData[BezoekEind],"&lt;="&amp;$A8566)</f>
        <v/>
      </c>
      <c r="F8566" s="15">
        <f>COUNTIF(tData[BezoekLangStart],"&lt;"&amp;($A8566+1/24))-COUNTIF(tData[BezoekLangEind],"&lt;="&amp;$A8566)</f>
        <v/>
      </c>
      <c r="G8566" s="15">
        <f>IF($D8566=1,$B8566*100+$C8566,-1)</f>
        <v/>
      </c>
      <c r="H8566" s="15">
        <f>IF($D8566=1,$B8566,-1)</f>
        <v/>
      </c>
      <c r="I8566" s="15">
        <f>IF($D8566=1,$C8566,-1)</f>
        <v/>
      </c>
    </row>
    <row r="8567">
      <c r="A8567" s="33" t="n">
        <v>45648.83333333334</v>
      </c>
      <c r="B8567" s="15">
        <f>WEEKDAY($A8567,2)</f>
        <v/>
      </c>
      <c r="C8567" s="15">
        <f>HOUR($A8567)</f>
        <v/>
      </c>
      <c r="D8567" s="15">
        <f>IF(AND($A8567&gt;=Instellingen!$B$6,$A8567&lt;Instellingen!$B$7),1,0)</f>
        <v/>
      </c>
      <c r="E8567" s="15">
        <f>COUNTIF(tData[BezoekStart],"&lt;"&amp;($A8567+1/24))-COUNTIF(tData[BezoekEind],"&lt;="&amp;$A8567)</f>
        <v/>
      </c>
      <c r="F8567" s="15">
        <f>COUNTIF(tData[BezoekLangStart],"&lt;"&amp;($A8567+1/24))-COUNTIF(tData[BezoekLangEind],"&lt;="&amp;$A8567)</f>
        <v/>
      </c>
      <c r="G8567" s="15">
        <f>IF($D8567=1,$B8567*100+$C8567,-1)</f>
        <v/>
      </c>
      <c r="H8567" s="15">
        <f>IF($D8567=1,$B8567,-1)</f>
        <v/>
      </c>
      <c r="I8567" s="15">
        <f>IF($D8567=1,$C8567,-1)</f>
        <v/>
      </c>
    </row>
    <row r="8568">
      <c r="A8568" s="33" t="n">
        <v>45648.875</v>
      </c>
      <c r="B8568" s="15">
        <f>WEEKDAY($A8568,2)</f>
        <v/>
      </c>
      <c r="C8568" s="15">
        <f>HOUR($A8568)</f>
        <v/>
      </c>
      <c r="D8568" s="15">
        <f>IF(AND($A8568&gt;=Instellingen!$B$6,$A8568&lt;Instellingen!$B$7),1,0)</f>
        <v/>
      </c>
      <c r="E8568" s="15">
        <f>COUNTIF(tData[BezoekStart],"&lt;"&amp;($A8568+1/24))-COUNTIF(tData[BezoekEind],"&lt;="&amp;$A8568)</f>
        <v/>
      </c>
      <c r="F8568" s="15">
        <f>COUNTIF(tData[BezoekLangStart],"&lt;"&amp;($A8568+1/24))-COUNTIF(tData[BezoekLangEind],"&lt;="&amp;$A8568)</f>
        <v/>
      </c>
      <c r="G8568" s="15">
        <f>IF($D8568=1,$B8568*100+$C8568,-1)</f>
        <v/>
      </c>
      <c r="H8568" s="15">
        <f>IF($D8568=1,$B8568,-1)</f>
        <v/>
      </c>
      <c r="I8568" s="15">
        <f>IF($D8568=1,$C8568,-1)</f>
        <v/>
      </c>
    </row>
    <row r="8569">
      <c r="A8569" s="33" t="n">
        <v>45648.91666666666</v>
      </c>
      <c r="B8569" s="15">
        <f>WEEKDAY($A8569,2)</f>
        <v/>
      </c>
      <c r="C8569" s="15">
        <f>HOUR($A8569)</f>
        <v/>
      </c>
      <c r="D8569" s="15">
        <f>IF(AND($A8569&gt;=Instellingen!$B$6,$A8569&lt;Instellingen!$B$7),1,0)</f>
        <v/>
      </c>
      <c r="E8569" s="15">
        <f>COUNTIF(tData[BezoekStart],"&lt;"&amp;($A8569+1/24))-COUNTIF(tData[BezoekEind],"&lt;="&amp;$A8569)</f>
        <v/>
      </c>
      <c r="F8569" s="15">
        <f>COUNTIF(tData[BezoekLangStart],"&lt;"&amp;($A8569+1/24))-COUNTIF(tData[BezoekLangEind],"&lt;="&amp;$A8569)</f>
        <v/>
      </c>
      <c r="G8569" s="15">
        <f>IF($D8569=1,$B8569*100+$C8569,-1)</f>
        <v/>
      </c>
      <c r="H8569" s="15">
        <f>IF($D8569=1,$B8569,-1)</f>
        <v/>
      </c>
      <c r="I8569" s="15">
        <f>IF($D8569=1,$C8569,-1)</f>
        <v/>
      </c>
    </row>
    <row r="8570">
      <c r="A8570" s="33" t="n">
        <v>45648.95833333334</v>
      </c>
      <c r="B8570" s="15">
        <f>WEEKDAY($A8570,2)</f>
        <v/>
      </c>
      <c r="C8570" s="15">
        <f>HOUR($A8570)</f>
        <v/>
      </c>
      <c r="D8570" s="15">
        <f>IF(AND($A8570&gt;=Instellingen!$B$6,$A8570&lt;Instellingen!$B$7),1,0)</f>
        <v/>
      </c>
      <c r="E8570" s="15">
        <f>COUNTIF(tData[BezoekStart],"&lt;"&amp;($A8570+1/24))-COUNTIF(tData[BezoekEind],"&lt;="&amp;$A8570)</f>
        <v/>
      </c>
      <c r="F8570" s="15">
        <f>COUNTIF(tData[BezoekLangStart],"&lt;"&amp;($A8570+1/24))-COUNTIF(tData[BezoekLangEind],"&lt;="&amp;$A8570)</f>
        <v/>
      </c>
      <c r="G8570" s="15">
        <f>IF($D8570=1,$B8570*100+$C8570,-1)</f>
        <v/>
      </c>
      <c r="H8570" s="15">
        <f>IF($D8570=1,$B8570,-1)</f>
        <v/>
      </c>
      <c r="I8570" s="15">
        <f>IF($D8570=1,$C8570,-1)</f>
        <v/>
      </c>
    </row>
    <row r="8571">
      <c r="A8571" s="33" t="n">
        <v>45649</v>
      </c>
      <c r="B8571" s="15">
        <f>WEEKDAY($A8571,2)</f>
        <v/>
      </c>
      <c r="C8571" s="15">
        <f>HOUR($A8571)</f>
        <v/>
      </c>
      <c r="D8571" s="15">
        <f>IF(AND($A8571&gt;=Instellingen!$B$6,$A8571&lt;Instellingen!$B$7),1,0)</f>
        <v/>
      </c>
      <c r="E8571" s="15">
        <f>COUNTIF(tData[BezoekStart],"&lt;"&amp;($A8571+1/24))-COUNTIF(tData[BezoekEind],"&lt;="&amp;$A8571)</f>
        <v/>
      </c>
      <c r="F8571" s="15">
        <f>COUNTIF(tData[BezoekLangStart],"&lt;"&amp;($A8571+1/24))-COUNTIF(tData[BezoekLangEind],"&lt;="&amp;$A8571)</f>
        <v/>
      </c>
      <c r="G8571" s="15">
        <f>IF($D8571=1,$B8571*100+$C8571,-1)</f>
        <v/>
      </c>
      <c r="H8571" s="15">
        <f>IF($D8571=1,$B8571,-1)</f>
        <v/>
      </c>
      <c r="I8571" s="15">
        <f>IF($D8571=1,$C8571,-1)</f>
        <v/>
      </c>
    </row>
    <row r="8572">
      <c r="A8572" s="33" t="n">
        <v>45649.04166666666</v>
      </c>
      <c r="B8572" s="15">
        <f>WEEKDAY($A8572,2)</f>
        <v/>
      </c>
      <c r="C8572" s="15">
        <f>HOUR($A8572)</f>
        <v/>
      </c>
      <c r="D8572" s="15">
        <f>IF(AND($A8572&gt;=Instellingen!$B$6,$A8572&lt;Instellingen!$B$7),1,0)</f>
        <v/>
      </c>
      <c r="E8572" s="15">
        <f>COUNTIF(tData[BezoekStart],"&lt;"&amp;($A8572+1/24))-COUNTIF(tData[BezoekEind],"&lt;="&amp;$A8572)</f>
        <v/>
      </c>
      <c r="F8572" s="15">
        <f>COUNTIF(tData[BezoekLangStart],"&lt;"&amp;($A8572+1/24))-COUNTIF(tData[BezoekLangEind],"&lt;="&amp;$A8572)</f>
        <v/>
      </c>
      <c r="G8572" s="15">
        <f>IF($D8572=1,$B8572*100+$C8572,-1)</f>
        <v/>
      </c>
      <c r="H8572" s="15">
        <f>IF($D8572=1,$B8572,-1)</f>
        <v/>
      </c>
      <c r="I8572" s="15">
        <f>IF($D8572=1,$C8572,-1)</f>
        <v/>
      </c>
    </row>
    <row r="8573">
      <c r="A8573" s="33" t="n">
        <v>45649.08333333334</v>
      </c>
      <c r="B8573" s="15">
        <f>WEEKDAY($A8573,2)</f>
        <v/>
      </c>
      <c r="C8573" s="15">
        <f>HOUR($A8573)</f>
        <v/>
      </c>
      <c r="D8573" s="15">
        <f>IF(AND($A8573&gt;=Instellingen!$B$6,$A8573&lt;Instellingen!$B$7),1,0)</f>
        <v/>
      </c>
      <c r="E8573" s="15">
        <f>COUNTIF(tData[BezoekStart],"&lt;"&amp;($A8573+1/24))-COUNTIF(tData[BezoekEind],"&lt;="&amp;$A8573)</f>
        <v/>
      </c>
      <c r="F8573" s="15">
        <f>COUNTIF(tData[BezoekLangStart],"&lt;"&amp;($A8573+1/24))-COUNTIF(tData[BezoekLangEind],"&lt;="&amp;$A8573)</f>
        <v/>
      </c>
      <c r="G8573" s="15">
        <f>IF($D8573=1,$B8573*100+$C8573,-1)</f>
        <v/>
      </c>
      <c r="H8573" s="15">
        <f>IF($D8573=1,$B8573,-1)</f>
        <v/>
      </c>
      <c r="I8573" s="15">
        <f>IF($D8573=1,$C8573,-1)</f>
        <v/>
      </c>
    </row>
    <row r="8574">
      <c r="A8574" s="33" t="n">
        <v>45649.125</v>
      </c>
      <c r="B8574" s="15">
        <f>WEEKDAY($A8574,2)</f>
        <v/>
      </c>
      <c r="C8574" s="15">
        <f>HOUR($A8574)</f>
        <v/>
      </c>
      <c r="D8574" s="15">
        <f>IF(AND($A8574&gt;=Instellingen!$B$6,$A8574&lt;Instellingen!$B$7),1,0)</f>
        <v/>
      </c>
      <c r="E8574" s="15">
        <f>COUNTIF(tData[BezoekStart],"&lt;"&amp;($A8574+1/24))-COUNTIF(tData[BezoekEind],"&lt;="&amp;$A8574)</f>
        <v/>
      </c>
      <c r="F8574" s="15">
        <f>COUNTIF(tData[BezoekLangStart],"&lt;"&amp;($A8574+1/24))-COUNTIF(tData[BezoekLangEind],"&lt;="&amp;$A8574)</f>
        <v/>
      </c>
      <c r="G8574" s="15">
        <f>IF($D8574=1,$B8574*100+$C8574,-1)</f>
        <v/>
      </c>
      <c r="H8574" s="15">
        <f>IF($D8574=1,$B8574,-1)</f>
        <v/>
      </c>
      <c r="I8574" s="15">
        <f>IF($D8574=1,$C8574,-1)</f>
        <v/>
      </c>
    </row>
    <row r="8575">
      <c r="A8575" s="33" t="n">
        <v>45649.16666666666</v>
      </c>
      <c r="B8575" s="15">
        <f>WEEKDAY($A8575,2)</f>
        <v/>
      </c>
      <c r="C8575" s="15">
        <f>HOUR($A8575)</f>
        <v/>
      </c>
      <c r="D8575" s="15">
        <f>IF(AND($A8575&gt;=Instellingen!$B$6,$A8575&lt;Instellingen!$B$7),1,0)</f>
        <v/>
      </c>
      <c r="E8575" s="15">
        <f>COUNTIF(tData[BezoekStart],"&lt;"&amp;($A8575+1/24))-COUNTIF(tData[BezoekEind],"&lt;="&amp;$A8575)</f>
        <v/>
      </c>
      <c r="F8575" s="15">
        <f>COUNTIF(tData[BezoekLangStart],"&lt;"&amp;($A8575+1/24))-COUNTIF(tData[BezoekLangEind],"&lt;="&amp;$A8575)</f>
        <v/>
      </c>
      <c r="G8575" s="15">
        <f>IF($D8575=1,$B8575*100+$C8575,-1)</f>
        <v/>
      </c>
      <c r="H8575" s="15">
        <f>IF($D8575=1,$B8575,-1)</f>
        <v/>
      </c>
      <c r="I8575" s="15">
        <f>IF($D8575=1,$C8575,-1)</f>
        <v/>
      </c>
    </row>
    <row r="8576">
      <c r="A8576" s="33" t="n">
        <v>45649.20833333334</v>
      </c>
      <c r="B8576" s="15">
        <f>WEEKDAY($A8576,2)</f>
        <v/>
      </c>
      <c r="C8576" s="15">
        <f>HOUR($A8576)</f>
        <v/>
      </c>
      <c r="D8576" s="15">
        <f>IF(AND($A8576&gt;=Instellingen!$B$6,$A8576&lt;Instellingen!$B$7),1,0)</f>
        <v/>
      </c>
      <c r="E8576" s="15">
        <f>COUNTIF(tData[BezoekStart],"&lt;"&amp;($A8576+1/24))-COUNTIF(tData[BezoekEind],"&lt;="&amp;$A8576)</f>
        <v/>
      </c>
      <c r="F8576" s="15">
        <f>COUNTIF(tData[BezoekLangStart],"&lt;"&amp;($A8576+1/24))-COUNTIF(tData[BezoekLangEind],"&lt;="&amp;$A8576)</f>
        <v/>
      </c>
      <c r="G8576" s="15">
        <f>IF($D8576=1,$B8576*100+$C8576,-1)</f>
        <v/>
      </c>
      <c r="H8576" s="15">
        <f>IF($D8576=1,$B8576,-1)</f>
        <v/>
      </c>
      <c r="I8576" s="15">
        <f>IF($D8576=1,$C8576,-1)</f>
        <v/>
      </c>
    </row>
    <row r="8577">
      <c r="A8577" s="33" t="n">
        <v>45649.25</v>
      </c>
      <c r="B8577" s="15">
        <f>WEEKDAY($A8577,2)</f>
        <v/>
      </c>
      <c r="C8577" s="15">
        <f>HOUR($A8577)</f>
        <v/>
      </c>
      <c r="D8577" s="15">
        <f>IF(AND($A8577&gt;=Instellingen!$B$6,$A8577&lt;Instellingen!$B$7),1,0)</f>
        <v/>
      </c>
      <c r="E8577" s="15">
        <f>COUNTIF(tData[BezoekStart],"&lt;"&amp;($A8577+1/24))-COUNTIF(tData[BezoekEind],"&lt;="&amp;$A8577)</f>
        <v/>
      </c>
      <c r="F8577" s="15">
        <f>COUNTIF(tData[BezoekLangStart],"&lt;"&amp;($A8577+1/24))-COUNTIF(tData[BezoekLangEind],"&lt;="&amp;$A8577)</f>
        <v/>
      </c>
      <c r="G8577" s="15">
        <f>IF($D8577=1,$B8577*100+$C8577,-1)</f>
        <v/>
      </c>
      <c r="H8577" s="15">
        <f>IF($D8577=1,$B8577,-1)</f>
        <v/>
      </c>
      <c r="I8577" s="15">
        <f>IF($D8577=1,$C8577,-1)</f>
        <v/>
      </c>
    </row>
    <row r="8578">
      <c r="A8578" s="33" t="n">
        <v>45649.29166666666</v>
      </c>
      <c r="B8578" s="15">
        <f>WEEKDAY($A8578,2)</f>
        <v/>
      </c>
      <c r="C8578" s="15">
        <f>HOUR($A8578)</f>
        <v/>
      </c>
      <c r="D8578" s="15">
        <f>IF(AND($A8578&gt;=Instellingen!$B$6,$A8578&lt;Instellingen!$B$7),1,0)</f>
        <v/>
      </c>
      <c r="E8578" s="15">
        <f>COUNTIF(tData[BezoekStart],"&lt;"&amp;($A8578+1/24))-COUNTIF(tData[BezoekEind],"&lt;="&amp;$A8578)</f>
        <v/>
      </c>
      <c r="F8578" s="15">
        <f>COUNTIF(tData[BezoekLangStart],"&lt;"&amp;($A8578+1/24))-COUNTIF(tData[BezoekLangEind],"&lt;="&amp;$A8578)</f>
        <v/>
      </c>
      <c r="G8578" s="15">
        <f>IF($D8578=1,$B8578*100+$C8578,-1)</f>
        <v/>
      </c>
      <c r="H8578" s="15">
        <f>IF($D8578=1,$B8578,-1)</f>
        <v/>
      </c>
      <c r="I8578" s="15">
        <f>IF($D8578=1,$C8578,-1)</f>
        <v/>
      </c>
    </row>
    <row r="8579">
      <c r="A8579" s="33" t="n">
        <v>45649.33333333334</v>
      </c>
      <c r="B8579" s="15">
        <f>WEEKDAY($A8579,2)</f>
        <v/>
      </c>
      <c r="C8579" s="15">
        <f>HOUR($A8579)</f>
        <v/>
      </c>
      <c r="D8579" s="15">
        <f>IF(AND($A8579&gt;=Instellingen!$B$6,$A8579&lt;Instellingen!$B$7),1,0)</f>
        <v/>
      </c>
      <c r="E8579" s="15">
        <f>COUNTIF(tData[BezoekStart],"&lt;"&amp;($A8579+1/24))-COUNTIF(tData[BezoekEind],"&lt;="&amp;$A8579)</f>
        <v/>
      </c>
      <c r="F8579" s="15">
        <f>COUNTIF(tData[BezoekLangStart],"&lt;"&amp;($A8579+1/24))-COUNTIF(tData[BezoekLangEind],"&lt;="&amp;$A8579)</f>
        <v/>
      </c>
      <c r="G8579" s="15">
        <f>IF($D8579=1,$B8579*100+$C8579,-1)</f>
        <v/>
      </c>
      <c r="H8579" s="15">
        <f>IF($D8579=1,$B8579,-1)</f>
        <v/>
      </c>
      <c r="I8579" s="15">
        <f>IF($D8579=1,$C8579,-1)</f>
        <v/>
      </c>
    </row>
    <row r="8580">
      <c r="A8580" s="33" t="n">
        <v>45649.375</v>
      </c>
      <c r="B8580" s="15">
        <f>WEEKDAY($A8580,2)</f>
        <v/>
      </c>
      <c r="C8580" s="15">
        <f>HOUR($A8580)</f>
        <v/>
      </c>
      <c r="D8580" s="15">
        <f>IF(AND($A8580&gt;=Instellingen!$B$6,$A8580&lt;Instellingen!$B$7),1,0)</f>
        <v/>
      </c>
      <c r="E8580" s="15">
        <f>COUNTIF(tData[BezoekStart],"&lt;"&amp;($A8580+1/24))-COUNTIF(tData[BezoekEind],"&lt;="&amp;$A8580)</f>
        <v/>
      </c>
      <c r="F8580" s="15">
        <f>COUNTIF(tData[BezoekLangStart],"&lt;"&amp;($A8580+1/24))-COUNTIF(tData[BezoekLangEind],"&lt;="&amp;$A8580)</f>
        <v/>
      </c>
      <c r="G8580" s="15">
        <f>IF($D8580=1,$B8580*100+$C8580,-1)</f>
        <v/>
      </c>
      <c r="H8580" s="15">
        <f>IF($D8580=1,$B8580,-1)</f>
        <v/>
      </c>
      <c r="I8580" s="15">
        <f>IF($D8580=1,$C8580,-1)</f>
        <v/>
      </c>
    </row>
    <row r="8581">
      <c r="A8581" s="33" t="n">
        <v>45649.41666666666</v>
      </c>
      <c r="B8581" s="15">
        <f>WEEKDAY($A8581,2)</f>
        <v/>
      </c>
      <c r="C8581" s="15">
        <f>HOUR($A8581)</f>
        <v/>
      </c>
      <c r="D8581" s="15">
        <f>IF(AND($A8581&gt;=Instellingen!$B$6,$A8581&lt;Instellingen!$B$7),1,0)</f>
        <v/>
      </c>
      <c r="E8581" s="15">
        <f>COUNTIF(tData[BezoekStart],"&lt;"&amp;($A8581+1/24))-COUNTIF(tData[BezoekEind],"&lt;="&amp;$A8581)</f>
        <v/>
      </c>
      <c r="F8581" s="15">
        <f>COUNTIF(tData[BezoekLangStart],"&lt;"&amp;($A8581+1/24))-COUNTIF(tData[BezoekLangEind],"&lt;="&amp;$A8581)</f>
        <v/>
      </c>
      <c r="G8581" s="15">
        <f>IF($D8581=1,$B8581*100+$C8581,-1)</f>
        <v/>
      </c>
      <c r="H8581" s="15">
        <f>IF($D8581=1,$B8581,-1)</f>
        <v/>
      </c>
      <c r="I8581" s="15">
        <f>IF($D8581=1,$C8581,-1)</f>
        <v/>
      </c>
    </row>
    <row r="8582">
      <c r="A8582" s="33" t="n">
        <v>45649.45833333334</v>
      </c>
      <c r="B8582" s="15">
        <f>WEEKDAY($A8582,2)</f>
        <v/>
      </c>
      <c r="C8582" s="15">
        <f>HOUR($A8582)</f>
        <v/>
      </c>
      <c r="D8582" s="15">
        <f>IF(AND($A8582&gt;=Instellingen!$B$6,$A8582&lt;Instellingen!$B$7),1,0)</f>
        <v/>
      </c>
      <c r="E8582" s="15">
        <f>COUNTIF(tData[BezoekStart],"&lt;"&amp;($A8582+1/24))-COUNTIF(tData[BezoekEind],"&lt;="&amp;$A8582)</f>
        <v/>
      </c>
      <c r="F8582" s="15">
        <f>COUNTIF(tData[BezoekLangStart],"&lt;"&amp;($A8582+1/24))-COUNTIF(tData[BezoekLangEind],"&lt;="&amp;$A8582)</f>
        <v/>
      </c>
      <c r="G8582" s="15">
        <f>IF($D8582=1,$B8582*100+$C8582,-1)</f>
        <v/>
      </c>
      <c r="H8582" s="15">
        <f>IF($D8582=1,$B8582,-1)</f>
        <v/>
      </c>
      <c r="I8582" s="15">
        <f>IF($D8582=1,$C8582,-1)</f>
        <v/>
      </c>
    </row>
    <row r="8583">
      <c r="A8583" s="33" t="n">
        <v>45649.5</v>
      </c>
      <c r="B8583" s="15">
        <f>WEEKDAY($A8583,2)</f>
        <v/>
      </c>
      <c r="C8583" s="15">
        <f>HOUR($A8583)</f>
        <v/>
      </c>
      <c r="D8583" s="15">
        <f>IF(AND($A8583&gt;=Instellingen!$B$6,$A8583&lt;Instellingen!$B$7),1,0)</f>
        <v/>
      </c>
      <c r="E8583" s="15">
        <f>COUNTIF(tData[BezoekStart],"&lt;"&amp;($A8583+1/24))-COUNTIF(tData[BezoekEind],"&lt;="&amp;$A8583)</f>
        <v/>
      </c>
      <c r="F8583" s="15">
        <f>COUNTIF(tData[BezoekLangStart],"&lt;"&amp;($A8583+1/24))-COUNTIF(tData[BezoekLangEind],"&lt;="&amp;$A8583)</f>
        <v/>
      </c>
      <c r="G8583" s="15">
        <f>IF($D8583=1,$B8583*100+$C8583,-1)</f>
        <v/>
      </c>
      <c r="H8583" s="15">
        <f>IF($D8583=1,$B8583,-1)</f>
        <v/>
      </c>
      <c r="I8583" s="15">
        <f>IF($D8583=1,$C8583,-1)</f>
        <v/>
      </c>
    </row>
    <row r="8584">
      <c r="A8584" s="33" t="n">
        <v>45649.54166666666</v>
      </c>
      <c r="B8584" s="15">
        <f>WEEKDAY($A8584,2)</f>
        <v/>
      </c>
      <c r="C8584" s="15">
        <f>HOUR($A8584)</f>
        <v/>
      </c>
      <c r="D8584" s="15">
        <f>IF(AND($A8584&gt;=Instellingen!$B$6,$A8584&lt;Instellingen!$B$7),1,0)</f>
        <v/>
      </c>
      <c r="E8584" s="15">
        <f>COUNTIF(tData[BezoekStart],"&lt;"&amp;($A8584+1/24))-COUNTIF(tData[BezoekEind],"&lt;="&amp;$A8584)</f>
        <v/>
      </c>
      <c r="F8584" s="15">
        <f>COUNTIF(tData[BezoekLangStart],"&lt;"&amp;($A8584+1/24))-COUNTIF(tData[BezoekLangEind],"&lt;="&amp;$A8584)</f>
        <v/>
      </c>
      <c r="G8584" s="15">
        <f>IF($D8584=1,$B8584*100+$C8584,-1)</f>
        <v/>
      </c>
      <c r="H8584" s="15">
        <f>IF($D8584=1,$B8584,-1)</f>
        <v/>
      </c>
      <c r="I8584" s="15">
        <f>IF($D8584=1,$C8584,-1)</f>
        <v/>
      </c>
    </row>
    <row r="8585">
      <c r="A8585" s="33" t="n">
        <v>45649.58333333334</v>
      </c>
      <c r="B8585" s="15">
        <f>WEEKDAY($A8585,2)</f>
        <v/>
      </c>
      <c r="C8585" s="15">
        <f>HOUR($A8585)</f>
        <v/>
      </c>
      <c r="D8585" s="15">
        <f>IF(AND($A8585&gt;=Instellingen!$B$6,$A8585&lt;Instellingen!$B$7),1,0)</f>
        <v/>
      </c>
      <c r="E8585" s="15">
        <f>COUNTIF(tData[BezoekStart],"&lt;"&amp;($A8585+1/24))-COUNTIF(tData[BezoekEind],"&lt;="&amp;$A8585)</f>
        <v/>
      </c>
      <c r="F8585" s="15">
        <f>COUNTIF(tData[BezoekLangStart],"&lt;"&amp;($A8585+1/24))-COUNTIF(tData[BezoekLangEind],"&lt;="&amp;$A8585)</f>
        <v/>
      </c>
      <c r="G8585" s="15">
        <f>IF($D8585=1,$B8585*100+$C8585,-1)</f>
        <v/>
      </c>
      <c r="H8585" s="15">
        <f>IF($D8585=1,$B8585,-1)</f>
        <v/>
      </c>
      <c r="I8585" s="15">
        <f>IF($D8585=1,$C8585,-1)</f>
        <v/>
      </c>
    </row>
    <row r="8586">
      <c r="A8586" s="33" t="n">
        <v>45649.625</v>
      </c>
      <c r="B8586" s="15">
        <f>WEEKDAY($A8586,2)</f>
        <v/>
      </c>
      <c r="C8586" s="15">
        <f>HOUR($A8586)</f>
        <v/>
      </c>
      <c r="D8586" s="15">
        <f>IF(AND($A8586&gt;=Instellingen!$B$6,$A8586&lt;Instellingen!$B$7),1,0)</f>
        <v/>
      </c>
      <c r="E8586" s="15">
        <f>COUNTIF(tData[BezoekStart],"&lt;"&amp;($A8586+1/24))-COUNTIF(tData[BezoekEind],"&lt;="&amp;$A8586)</f>
        <v/>
      </c>
      <c r="F8586" s="15">
        <f>COUNTIF(tData[BezoekLangStart],"&lt;"&amp;($A8586+1/24))-COUNTIF(tData[BezoekLangEind],"&lt;="&amp;$A8586)</f>
        <v/>
      </c>
      <c r="G8586" s="15">
        <f>IF($D8586=1,$B8586*100+$C8586,-1)</f>
        <v/>
      </c>
      <c r="H8586" s="15">
        <f>IF($D8586=1,$B8586,-1)</f>
        <v/>
      </c>
      <c r="I8586" s="15">
        <f>IF($D8586=1,$C8586,-1)</f>
        <v/>
      </c>
    </row>
    <row r="8587">
      <c r="A8587" s="33" t="n">
        <v>45649.66666666666</v>
      </c>
      <c r="B8587" s="15">
        <f>WEEKDAY($A8587,2)</f>
        <v/>
      </c>
      <c r="C8587" s="15">
        <f>HOUR($A8587)</f>
        <v/>
      </c>
      <c r="D8587" s="15">
        <f>IF(AND($A8587&gt;=Instellingen!$B$6,$A8587&lt;Instellingen!$B$7),1,0)</f>
        <v/>
      </c>
      <c r="E8587" s="15">
        <f>COUNTIF(tData[BezoekStart],"&lt;"&amp;($A8587+1/24))-COUNTIF(tData[BezoekEind],"&lt;="&amp;$A8587)</f>
        <v/>
      </c>
      <c r="F8587" s="15">
        <f>COUNTIF(tData[BezoekLangStart],"&lt;"&amp;($A8587+1/24))-COUNTIF(tData[BezoekLangEind],"&lt;="&amp;$A8587)</f>
        <v/>
      </c>
      <c r="G8587" s="15">
        <f>IF($D8587=1,$B8587*100+$C8587,-1)</f>
        <v/>
      </c>
      <c r="H8587" s="15">
        <f>IF($D8587=1,$B8587,-1)</f>
        <v/>
      </c>
      <c r="I8587" s="15">
        <f>IF($D8587=1,$C8587,-1)</f>
        <v/>
      </c>
    </row>
    <row r="8588">
      <c r="A8588" s="33" t="n">
        <v>45649.70833333334</v>
      </c>
      <c r="B8588" s="15">
        <f>WEEKDAY($A8588,2)</f>
        <v/>
      </c>
      <c r="C8588" s="15">
        <f>HOUR($A8588)</f>
        <v/>
      </c>
      <c r="D8588" s="15">
        <f>IF(AND($A8588&gt;=Instellingen!$B$6,$A8588&lt;Instellingen!$B$7),1,0)</f>
        <v/>
      </c>
      <c r="E8588" s="15">
        <f>COUNTIF(tData[BezoekStart],"&lt;"&amp;($A8588+1/24))-COUNTIF(tData[BezoekEind],"&lt;="&amp;$A8588)</f>
        <v/>
      </c>
      <c r="F8588" s="15">
        <f>COUNTIF(tData[BezoekLangStart],"&lt;"&amp;($A8588+1/24))-COUNTIF(tData[BezoekLangEind],"&lt;="&amp;$A8588)</f>
        <v/>
      </c>
      <c r="G8588" s="15">
        <f>IF($D8588=1,$B8588*100+$C8588,-1)</f>
        <v/>
      </c>
      <c r="H8588" s="15">
        <f>IF($D8588=1,$B8588,-1)</f>
        <v/>
      </c>
      <c r="I8588" s="15">
        <f>IF($D8588=1,$C8588,-1)</f>
        <v/>
      </c>
    </row>
    <row r="8589">
      <c r="A8589" s="33" t="n">
        <v>45649.75</v>
      </c>
      <c r="B8589" s="15">
        <f>WEEKDAY($A8589,2)</f>
        <v/>
      </c>
      <c r="C8589" s="15">
        <f>HOUR($A8589)</f>
        <v/>
      </c>
      <c r="D8589" s="15">
        <f>IF(AND($A8589&gt;=Instellingen!$B$6,$A8589&lt;Instellingen!$B$7),1,0)</f>
        <v/>
      </c>
      <c r="E8589" s="15">
        <f>COUNTIF(tData[BezoekStart],"&lt;"&amp;($A8589+1/24))-COUNTIF(tData[BezoekEind],"&lt;="&amp;$A8589)</f>
        <v/>
      </c>
      <c r="F8589" s="15">
        <f>COUNTIF(tData[BezoekLangStart],"&lt;"&amp;($A8589+1/24))-COUNTIF(tData[BezoekLangEind],"&lt;="&amp;$A8589)</f>
        <v/>
      </c>
      <c r="G8589" s="15">
        <f>IF($D8589=1,$B8589*100+$C8589,-1)</f>
        <v/>
      </c>
      <c r="H8589" s="15">
        <f>IF($D8589=1,$B8589,-1)</f>
        <v/>
      </c>
      <c r="I8589" s="15">
        <f>IF($D8589=1,$C8589,-1)</f>
        <v/>
      </c>
    </row>
    <row r="8590">
      <c r="A8590" s="33" t="n">
        <v>45649.79166666666</v>
      </c>
      <c r="B8590" s="15">
        <f>WEEKDAY($A8590,2)</f>
        <v/>
      </c>
      <c r="C8590" s="15">
        <f>HOUR($A8590)</f>
        <v/>
      </c>
      <c r="D8590" s="15">
        <f>IF(AND($A8590&gt;=Instellingen!$B$6,$A8590&lt;Instellingen!$B$7),1,0)</f>
        <v/>
      </c>
      <c r="E8590" s="15">
        <f>COUNTIF(tData[BezoekStart],"&lt;"&amp;($A8590+1/24))-COUNTIF(tData[BezoekEind],"&lt;="&amp;$A8590)</f>
        <v/>
      </c>
      <c r="F8590" s="15">
        <f>COUNTIF(tData[BezoekLangStart],"&lt;"&amp;($A8590+1/24))-COUNTIF(tData[BezoekLangEind],"&lt;="&amp;$A8590)</f>
        <v/>
      </c>
      <c r="G8590" s="15">
        <f>IF($D8590=1,$B8590*100+$C8590,-1)</f>
        <v/>
      </c>
      <c r="H8590" s="15">
        <f>IF($D8590=1,$B8590,-1)</f>
        <v/>
      </c>
      <c r="I8590" s="15">
        <f>IF($D8590=1,$C8590,-1)</f>
        <v/>
      </c>
    </row>
    <row r="8591">
      <c r="A8591" s="33" t="n">
        <v>45649.83333333334</v>
      </c>
      <c r="B8591" s="15">
        <f>WEEKDAY($A8591,2)</f>
        <v/>
      </c>
      <c r="C8591" s="15">
        <f>HOUR($A8591)</f>
        <v/>
      </c>
      <c r="D8591" s="15">
        <f>IF(AND($A8591&gt;=Instellingen!$B$6,$A8591&lt;Instellingen!$B$7),1,0)</f>
        <v/>
      </c>
      <c r="E8591" s="15">
        <f>COUNTIF(tData[BezoekStart],"&lt;"&amp;($A8591+1/24))-COUNTIF(tData[BezoekEind],"&lt;="&amp;$A8591)</f>
        <v/>
      </c>
      <c r="F8591" s="15">
        <f>COUNTIF(tData[BezoekLangStart],"&lt;"&amp;($A8591+1/24))-COUNTIF(tData[BezoekLangEind],"&lt;="&amp;$A8591)</f>
        <v/>
      </c>
      <c r="G8591" s="15">
        <f>IF($D8591=1,$B8591*100+$C8591,-1)</f>
        <v/>
      </c>
      <c r="H8591" s="15">
        <f>IF($D8591=1,$B8591,-1)</f>
        <v/>
      </c>
      <c r="I8591" s="15">
        <f>IF($D8591=1,$C8591,-1)</f>
        <v/>
      </c>
    </row>
    <row r="8592">
      <c r="A8592" s="33" t="n">
        <v>45649.875</v>
      </c>
      <c r="B8592" s="15">
        <f>WEEKDAY($A8592,2)</f>
        <v/>
      </c>
      <c r="C8592" s="15">
        <f>HOUR($A8592)</f>
        <v/>
      </c>
      <c r="D8592" s="15">
        <f>IF(AND($A8592&gt;=Instellingen!$B$6,$A8592&lt;Instellingen!$B$7),1,0)</f>
        <v/>
      </c>
      <c r="E8592" s="15">
        <f>COUNTIF(tData[BezoekStart],"&lt;"&amp;($A8592+1/24))-COUNTIF(tData[BezoekEind],"&lt;="&amp;$A8592)</f>
        <v/>
      </c>
      <c r="F8592" s="15">
        <f>COUNTIF(tData[BezoekLangStart],"&lt;"&amp;($A8592+1/24))-COUNTIF(tData[BezoekLangEind],"&lt;="&amp;$A8592)</f>
        <v/>
      </c>
      <c r="G8592" s="15">
        <f>IF($D8592=1,$B8592*100+$C8592,-1)</f>
        <v/>
      </c>
      <c r="H8592" s="15">
        <f>IF($D8592=1,$B8592,-1)</f>
        <v/>
      </c>
      <c r="I8592" s="15">
        <f>IF($D8592=1,$C8592,-1)</f>
        <v/>
      </c>
    </row>
    <row r="8593">
      <c r="A8593" s="33" t="n">
        <v>45649.91666666666</v>
      </c>
      <c r="B8593" s="15">
        <f>WEEKDAY($A8593,2)</f>
        <v/>
      </c>
      <c r="C8593" s="15">
        <f>HOUR($A8593)</f>
        <v/>
      </c>
      <c r="D8593" s="15">
        <f>IF(AND($A8593&gt;=Instellingen!$B$6,$A8593&lt;Instellingen!$B$7),1,0)</f>
        <v/>
      </c>
      <c r="E8593" s="15">
        <f>COUNTIF(tData[BezoekStart],"&lt;"&amp;($A8593+1/24))-COUNTIF(tData[BezoekEind],"&lt;="&amp;$A8593)</f>
        <v/>
      </c>
      <c r="F8593" s="15">
        <f>COUNTIF(tData[BezoekLangStart],"&lt;"&amp;($A8593+1/24))-COUNTIF(tData[BezoekLangEind],"&lt;="&amp;$A8593)</f>
        <v/>
      </c>
      <c r="G8593" s="15">
        <f>IF($D8593=1,$B8593*100+$C8593,-1)</f>
        <v/>
      </c>
      <c r="H8593" s="15">
        <f>IF($D8593=1,$B8593,-1)</f>
        <v/>
      </c>
      <c r="I8593" s="15">
        <f>IF($D8593=1,$C8593,-1)</f>
        <v/>
      </c>
    </row>
    <row r="8594">
      <c r="A8594" s="33" t="n">
        <v>45649.95833333334</v>
      </c>
      <c r="B8594" s="15">
        <f>WEEKDAY($A8594,2)</f>
        <v/>
      </c>
      <c r="C8594" s="15">
        <f>HOUR($A8594)</f>
        <v/>
      </c>
      <c r="D8594" s="15">
        <f>IF(AND($A8594&gt;=Instellingen!$B$6,$A8594&lt;Instellingen!$B$7),1,0)</f>
        <v/>
      </c>
      <c r="E8594" s="15">
        <f>COUNTIF(tData[BezoekStart],"&lt;"&amp;($A8594+1/24))-COUNTIF(tData[BezoekEind],"&lt;="&amp;$A8594)</f>
        <v/>
      </c>
      <c r="F8594" s="15">
        <f>COUNTIF(tData[BezoekLangStart],"&lt;"&amp;($A8594+1/24))-COUNTIF(tData[BezoekLangEind],"&lt;="&amp;$A8594)</f>
        <v/>
      </c>
      <c r="G8594" s="15">
        <f>IF($D8594=1,$B8594*100+$C8594,-1)</f>
        <v/>
      </c>
      <c r="H8594" s="15">
        <f>IF($D8594=1,$B8594,-1)</f>
        <v/>
      </c>
      <c r="I8594" s="15">
        <f>IF($D8594=1,$C8594,-1)</f>
        <v/>
      </c>
    </row>
    <row r="8595">
      <c r="A8595" s="33" t="n">
        <v>45650</v>
      </c>
      <c r="B8595" s="15">
        <f>WEEKDAY($A8595,2)</f>
        <v/>
      </c>
      <c r="C8595" s="15">
        <f>HOUR($A8595)</f>
        <v/>
      </c>
      <c r="D8595" s="15">
        <f>IF(AND($A8595&gt;=Instellingen!$B$6,$A8595&lt;Instellingen!$B$7),1,0)</f>
        <v/>
      </c>
      <c r="E8595" s="15">
        <f>COUNTIF(tData[BezoekStart],"&lt;"&amp;($A8595+1/24))-COUNTIF(tData[BezoekEind],"&lt;="&amp;$A8595)</f>
        <v/>
      </c>
      <c r="F8595" s="15">
        <f>COUNTIF(tData[BezoekLangStart],"&lt;"&amp;($A8595+1/24))-COUNTIF(tData[BezoekLangEind],"&lt;="&amp;$A8595)</f>
        <v/>
      </c>
      <c r="G8595" s="15">
        <f>IF($D8595=1,$B8595*100+$C8595,-1)</f>
        <v/>
      </c>
      <c r="H8595" s="15">
        <f>IF($D8595=1,$B8595,-1)</f>
        <v/>
      </c>
      <c r="I8595" s="15">
        <f>IF($D8595=1,$C8595,-1)</f>
        <v/>
      </c>
    </row>
    <row r="8596">
      <c r="A8596" s="33" t="n">
        <v>45650.04166666666</v>
      </c>
      <c r="B8596" s="15">
        <f>WEEKDAY($A8596,2)</f>
        <v/>
      </c>
      <c r="C8596" s="15">
        <f>HOUR($A8596)</f>
        <v/>
      </c>
      <c r="D8596" s="15">
        <f>IF(AND($A8596&gt;=Instellingen!$B$6,$A8596&lt;Instellingen!$B$7),1,0)</f>
        <v/>
      </c>
      <c r="E8596" s="15">
        <f>COUNTIF(tData[BezoekStart],"&lt;"&amp;($A8596+1/24))-COUNTIF(tData[BezoekEind],"&lt;="&amp;$A8596)</f>
        <v/>
      </c>
      <c r="F8596" s="15">
        <f>COUNTIF(tData[BezoekLangStart],"&lt;"&amp;($A8596+1/24))-COUNTIF(tData[BezoekLangEind],"&lt;="&amp;$A8596)</f>
        <v/>
      </c>
      <c r="G8596" s="15">
        <f>IF($D8596=1,$B8596*100+$C8596,-1)</f>
        <v/>
      </c>
      <c r="H8596" s="15">
        <f>IF($D8596=1,$B8596,-1)</f>
        <v/>
      </c>
      <c r="I8596" s="15">
        <f>IF($D8596=1,$C8596,-1)</f>
        <v/>
      </c>
    </row>
    <row r="8597">
      <c r="A8597" s="33" t="n">
        <v>45650.08333333334</v>
      </c>
      <c r="B8597" s="15">
        <f>WEEKDAY($A8597,2)</f>
        <v/>
      </c>
      <c r="C8597" s="15">
        <f>HOUR($A8597)</f>
        <v/>
      </c>
      <c r="D8597" s="15">
        <f>IF(AND($A8597&gt;=Instellingen!$B$6,$A8597&lt;Instellingen!$B$7),1,0)</f>
        <v/>
      </c>
      <c r="E8597" s="15">
        <f>COUNTIF(tData[BezoekStart],"&lt;"&amp;($A8597+1/24))-COUNTIF(tData[BezoekEind],"&lt;="&amp;$A8597)</f>
        <v/>
      </c>
      <c r="F8597" s="15">
        <f>COUNTIF(tData[BezoekLangStart],"&lt;"&amp;($A8597+1/24))-COUNTIF(tData[BezoekLangEind],"&lt;="&amp;$A8597)</f>
        <v/>
      </c>
      <c r="G8597" s="15">
        <f>IF($D8597=1,$B8597*100+$C8597,-1)</f>
        <v/>
      </c>
      <c r="H8597" s="15">
        <f>IF($D8597=1,$B8597,-1)</f>
        <v/>
      </c>
      <c r="I8597" s="15">
        <f>IF($D8597=1,$C8597,-1)</f>
        <v/>
      </c>
    </row>
    <row r="8598">
      <c r="A8598" s="33" t="n">
        <v>45650.125</v>
      </c>
      <c r="B8598" s="15">
        <f>WEEKDAY($A8598,2)</f>
        <v/>
      </c>
      <c r="C8598" s="15">
        <f>HOUR($A8598)</f>
        <v/>
      </c>
      <c r="D8598" s="15">
        <f>IF(AND($A8598&gt;=Instellingen!$B$6,$A8598&lt;Instellingen!$B$7),1,0)</f>
        <v/>
      </c>
      <c r="E8598" s="15">
        <f>COUNTIF(tData[BezoekStart],"&lt;"&amp;($A8598+1/24))-COUNTIF(tData[BezoekEind],"&lt;="&amp;$A8598)</f>
        <v/>
      </c>
      <c r="F8598" s="15">
        <f>COUNTIF(tData[BezoekLangStart],"&lt;"&amp;($A8598+1/24))-COUNTIF(tData[BezoekLangEind],"&lt;="&amp;$A8598)</f>
        <v/>
      </c>
      <c r="G8598" s="15">
        <f>IF($D8598=1,$B8598*100+$C8598,-1)</f>
        <v/>
      </c>
      <c r="H8598" s="15">
        <f>IF($D8598=1,$B8598,-1)</f>
        <v/>
      </c>
      <c r="I8598" s="15">
        <f>IF($D8598=1,$C8598,-1)</f>
        <v/>
      </c>
    </row>
    <row r="8599">
      <c r="A8599" s="33" t="n">
        <v>45650.16666666666</v>
      </c>
      <c r="B8599" s="15">
        <f>WEEKDAY($A8599,2)</f>
        <v/>
      </c>
      <c r="C8599" s="15">
        <f>HOUR($A8599)</f>
        <v/>
      </c>
      <c r="D8599" s="15">
        <f>IF(AND($A8599&gt;=Instellingen!$B$6,$A8599&lt;Instellingen!$B$7),1,0)</f>
        <v/>
      </c>
      <c r="E8599" s="15">
        <f>COUNTIF(tData[BezoekStart],"&lt;"&amp;($A8599+1/24))-COUNTIF(tData[BezoekEind],"&lt;="&amp;$A8599)</f>
        <v/>
      </c>
      <c r="F8599" s="15">
        <f>COUNTIF(tData[BezoekLangStart],"&lt;"&amp;($A8599+1/24))-COUNTIF(tData[BezoekLangEind],"&lt;="&amp;$A8599)</f>
        <v/>
      </c>
      <c r="G8599" s="15">
        <f>IF($D8599=1,$B8599*100+$C8599,-1)</f>
        <v/>
      </c>
      <c r="H8599" s="15">
        <f>IF($D8599=1,$B8599,-1)</f>
        <v/>
      </c>
      <c r="I8599" s="15">
        <f>IF($D8599=1,$C8599,-1)</f>
        <v/>
      </c>
    </row>
    <row r="8600">
      <c r="A8600" s="33" t="n">
        <v>45650.20833333334</v>
      </c>
      <c r="B8600" s="15">
        <f>WEEKDAY($A8600,2)</f>
        <v/>
      </c>
      <c r="C8600" s="15">
        <f>HOUR($A8600)</f>
        <v/>
      </c>
      <c r="D8600" s="15">
        <f>IF(AND($A8600&gt;=Instellingen!$B$6,$A8600&lt;Instellingen!$B$7),1,0)</f>
        <v/>
      </c>
      <c r="E8600" s="15">
        <f>COUNTIF(tData[BezoekStart],"&lt;"&amp;($A8600+1/24))-COUNTIF(tData[BezoekEind],"&lt;="&amp;$A8600)</f>
        <v/>
      </c>
      <c r="F8600" s="15">
        <f>COUNTIF(tData[BezoekLangStart],"&lt;"&amp;($A8600+1/24))-COUNTIF(tData[BezoekLangEind],"&lt;="&amp;$A8600)</f>
        <v/>
      </c>
      <c r="G8600" s="15">
        <f>IF($D8600=1,$B8600*100+$C8600,-1)</f>
        <v/>
      </c>
      <c r="H8600" s="15">
        <f>IF($D8600=1,$B8600,-1)</f>
        <v/>
      </c>
      <c r="I8600" s="15">
        <f>IF($D8600=1,$C8600,-1)</f>
        <v/>
      </c>
    </row>
    <row r="8601">
      <c r="A8601" s="33" t="n">
        <v>45650.25</v>
      </c>
      <c r="B8601" s="15">
        <f>WEEKDAY($A8601,2)</f>
        <v/>
      </c>
      <c r="C8601" s="15">
        <f>HOUR($A8601)</f>
        <v/>
      </c>
      <c r="D8601" s="15">
        <f>IF(AND($A8601&gt;=Instellingen!$B$6,$A8601&lt;Instellingen!$B$7),1,0)</f>
        <v/>
      </c>
      <c r="E8601" s="15">
        <f>COUNTIF(tData[BezoekStart],"&lt;"&amp;($A8601+1/24))-COUNTIF(tData[BezoekEind],"&lt;="&amp;$A8601)</f>
        <v/>
      </c>
      <c r="F8601" s="15">
        <f>COUNTIF(tData[BezoekLangStart],"&lt;"&amp;($A8601+1/24))-COUNTIF(tData[BezoekLangEind],"&lt;="&amp;$A8601)</f>
        <v/>
      </c>
      <c r="G8601" s="15">
        <f>IF($D8601=1,$B8601*100+$C8601,-1)</f>
        <v/>
      </c>
      <c r="H8601" s="15">
        <f>IF($D8601=1,$B8601,-1)</f>
        <v/>
      </c>
      <c r="I8601" s="15">
        <f>IF($D8601=1,$C8601,-1)</f>
        <v/>
      </c>
    </row>
    <row r="8602">
      <c r="A8602" s="33" t="n">
        <v>45650.29166666666</v>
      </c>
      <c r="B8602" s="15">
        <f>WEEKDAY($A8602,2)</f>
        <v/>
      </c>
      <c r="C8602" s="15">
        <f>HOUR($A8602)</f>
        <v/>
      </c>
      <c r="D8602" s="15">
        <f>IF(AND($A8602&gt;=Instellingen!$B$6,$A8602&lt;Instellingen!$B$7),1,0)</f>
        <v/>
      </c>
      <c r="E8602" s="15">
        <f>COUNTIF(tData[BezoekStart],"&lt;"&amp;($A8602+1/24))-COUNTIF(tData[BezoekEind],"&lt;="&amp;$A8602)</f>
        <v/>
      </c>
      <c r="F8602" s="15">
        <f>COUNTIF(tData[BezoekLangStart],"&lt;"&amp;($A8602+1/24))-COUNTIF(tData[BezoekLangEind],"&lt;="&amp;$A8602)</f>
        <v/>
      </c>
      <c r="G8602" s="15">
        <f>IF($D8602=1,$B8602*100+$C8602,-1)</f>
        <v/>
      </c>
      <c r="H8602" s="15">
        <f>IF($D8602=1,$B8602,-1)</f>
        <v/>
      </c>
      <c r="I8602" s="15">
        <f>IF($D8602=1,$C8602,-1)</f>
        <v/>
      </c>
    </row>
    <row r="8603">
      <c r="A8603" s="33" t="n">
        <v>45650.33333333334</v>
      </c>
      <c r="B8603" s="15">
        <f>WEEKDAY($A8603,2)</f>
        <v/>
      </c>
      <c r="C8603" s="15">
        <f>HOUR($A8603)</f>
        <v/>
      </c>
      <c r="D8603" s="15">
        <f>IF(AND($A8603&gt;=Instellingen!$B$6,$A8603&lt;Instellingen!$B$7),1,0)</f>
        <v/>
      </c>
      <c r="E8603" s="15">
        <f>COUNTIF(tData[BezoekStart],"&lt;"&amp;($A8603+1/24))-COUNTIF(tData[BezoekEind],"&lt;="&amp;$A8603)</f>
        <v/>
      </c>
      <c r="F8603" s="15">
        <f>COUNTIF(tData[BezoekLangStart],"&lt;"&amp;($A8603+1/24))-COUNTIF(tData[BezoekLangEind],"&lt;="&amp;$A8603)</f>
        <v/>
      </c>
      <c r="G8603" s="15">
        <f>IF($D8603=1,$B8603*100+$C8603,-1)</f>
        <v/>
      </c>
      <c r="H8603" s="15">
        <f>IF($D8603=1,$B8603,-1)</f>
        <v/>
      </c>
      <c r="I8603" s="15">
        <f>IF($D8603=1,$C8603,-1)</f>
        <v/>
      </c>
    </row>
    <row r="8604">
      <c r="A8604" s="33" t="n">
        <v>45650.375</v>
      </c>
      <c r="B8604" s="15">
        <f>WEEKDAY($A8604,2)</f>
        <v/>
      </c>
      <c r="C8604" s="15">
        <f>HOUR($A8604)</f>
        <v/>
      </c>
      <c r="D8604" s="15">
        <f>IF(AND($A8604&gt;=Instellingen!$B$6,$A8604&lt;Instellingen!$B$7),1,0)</f>
        <v/>
      </c>
      <c r="E8604" s="15">
        <f>COUNTIF(tData[BezoekStart],"&lt;"&amp;($A8604+1/24))-COUNTIF(tData[BezoekEind],"&lt;="&amp;$A8604)</f>
        <v/>
      </c>
      <c r="F8604" s="15">
        <f>COUNTIF(tData[BezoekLangStart],"&lt;"&amp;($A8604+1/24))-COUNTIF(tData[BezoekLangEind],"&lt;="&amp;$A8604)</f>
        <v/>
      </c>
      <c r="G8604" s="15">
        <f>IF($D8604=1,$B8604*100+$C8604,-1)</f>
        <v/>
      </c>
      <c r="H8604" s="15">
        <f>IF($D8604=1,$B8604,-1)</f>
        <v/>
      </c>
      <c r="I8604" s="15">
        <f>IF($D8604=1,$C8604,-1)</f>
        <v/>
      </c>
    </row>
    <row r="8605">
      <c r="A8605" s="33" t="n">
        <v>45650.41666666666</v>
      </c>
      <c r="B8605" s="15">
        <f>WEEKDAY($A8605,2)</f>
        <v/>
      </c>
      <c r="C8605" s="15">
        <f>HOUR($A8605)</f>
        <v/>
      </c>
      <c r="D8605" s="15">
        <f>IF(AND($A8605&gt;=Instellingen!$B$6,$A8605&lt;Instellingen!$B$7),1,0)</f>
        <v/>
      </c>
      <c r="E8605" s="15">
        <f>COUNTIF(tData[BezoekStart],"&lt;"&amp;($A8605+1/24))-COUNTIF(tData[BezoekEind],"&lt;="&amp;$A8605)</f>
        <v/>
      </c>
      <c r="F8605" s="15">
        <f>COUNTIF(tData[BezoekLangStart],"&lt;"&amp;($A8605+1/24))-COUNTIF(tData[BezoekLangEind],"&lt;="&amp;$A8605)</f>
        <v/>
      </c>
      <c r="G8605" s="15">
        <f>IF($D8605=1,$B8605*100+$C8605,-1)</f>
        <v/>
      </c>
      <c r="H8605" s="15">
        <f>IF($D8605=1,$B8605,-1)</f>
        <v/>
      </c>
      <c r="I8605" s="15">
        <f>IF($D8605=1,$C8605,-1)</f>
        <v/>
      </c>
    </row>
    <row r="8606">
      <c r="A8606" s="33" t="n">
        <v>45650.45833333334</v>
      </c>
      <c r="B8606" s="15">
        <f>WEEKDAY($A8606,2)</f>
        <v/>
      </c>
      <c r="C8606" s="15">
        <f>HOUR($A8606)</f>
        <v/>
      </c>
      <c r="D8606" s="15">
        <f>IF(AND($A8606&gt;=Instellingen!$B$6,$A8606&lt;Instellingen!$B$7),1,0)</f>
        <v/>
      </c>
      <c r="E8606" s="15">
        <f>COUNTIF(tData[BezoekStart],"&lt;"&amp;($A8606+1/24))-COUNTIF(tData[BezoekEind],"&lt;="&amp;$A8606)</f>
        <v/>
      </c>
      <c r="F8606" s="15">
        <f>COUNTIF(tData[BezoekLangStart],"&lt;"&amp;($A8606+1/24))-COUNTIF(tData[BezoekLangEind],"&lt;="&amp;$A8606)</f>
        <v/>
      </c>
      <c r="G8606" s="15">
        <f>IF($D8606=1,$B8606*100+$C8606,-1)</f>
        <v/>
      </c>
      <c r="H8606" s="15">
        <f>IF($D8606=1,$B8606,-1)</f>
        <v/>
      </c>
      <c r="I8606" s="15">
        <f>IF($D8606=1,$C8606,-1)</f>
        <v/>
      </c>
    </row>
    <row r="8607">
      <c r="A8607" s="33" t="n">
        <v>45650.5</v>
      </c>
      <c r="B8607" s="15">
        <f>WEEKDAY($A8607,2)</f>
        <v/>
      </c>
      <c r="C8607" s="15">
        <f>HOUR($A8607)</f>
        <v/>
      </c>
      <c r="D8607" s="15">
        <f>IF(AND($A8607&gt;=Instellingen!$B$6,$A8607&lt;Instellingen!$B$7),1,0)</f>
        <v/>
      </c>
      <c r="E8607" s="15">
        <f>COUNTIF(tData[BezoekStart],"&lt;"&amp;($A8607+1/24))-COUNTIF(tData[BezoekEind],"&lt;="&amp;$A8607)</f>
        <v/>
      </c>
      <c r="F8607" s="15">
        <f>COUNTIF(tData[BezoekLangStart],"&lt;"&amp;($A8607+1/24))-COUNTIF(tData[BezoekLangEind],"&lt;="&amp;$A8607)</f>
        <v/>
      </c>
      <c r="G8607" s="15">
        <f>IF($D8607=1,$B8607*100+$C8607,-1)</f>
        <v/>
      </c>
      <c r="H8607" s="15">
        <f>IF($D8607=1,$B8607,-1)</f>
        <v/>
      </c>
      <c r="I8607" s="15">
        <f>IF($D8607=1,$C8607,-1)</f>
        <v/>
      </c>
    </row>
    <row r="8608">
      <c r="A8608" s="33" t="n">
        <v>45650.54166666666</v>
      </c>
      <c r="B8608" s="15">
        <f>WEEKDAY($A8608,2)</f>
        <v/>
      </c>
      <c r="C8608" s="15">
        <f>HOUR($A8608)</f>
        <v/>
      </c>
      <c r="D8608" s="15">
        <f>IF(AND($A8608&gt;=Instellingen!$B$6,$A8608&lt;Instellingen!$B$7),1,0)</f>
        <v/>
      </c>
      <c r="E8608" s="15">
        <f>COUNTIF(tData[BezoekStart],"&lt;"&amp;($A8608+1/24))-COUNTIF(tData[BezoekEind],"&lt;="&amp;$A8608)</f>
        <v/>
      </c>
      <c r="F8608" s="15">
        <f>COUNTIF(tData[BezoekLangStart],"&lt;"&amp;($A8608+1/24))-COUNTIF(tData[BezoekLangEind],"&lt;="&amp;$A8608)</f>
        <v/>
      </c>
      <c r="G8608" s="15">
        <f>IF($D8608=1,$B8608*100+$C8608,-1)</f>
        <v/>
      </c>
      <c r="H8608" s="15">
        <f>IF($D8608=1,$B8608,-1)</f>
        <v/>
      </c>
      <c r="I8608" s="15">
        <f>IF($D8608=1,$C8608,-1)</f>
        <v/>
      </c>
    </row>
    <row r="8609">
      <c r="A8609" s="33" t="n">
        <v>45650.58333333334</v>
      </c>
      <c r="B8609" s="15">
        <f>WEEKDAY($A8609,2)</f>
        <v/>
      </c>
      <c r="C8609" s="15">
        <f>HOUR($A8609)</f>
        <v/>
      </c>
      <c r="D8609" s="15">
        <f>IF(AND($A8609&gt;=Instellingen!$B$6,$A8609&lt;Instellingen!$B$7),1,0)</f>
        <v/>
      </c>
      <c r="E8609" s="15">
        <f>COUNTIF(tData[BezoekStart],"&lt;"&amp;($A8609+1/24))-COUNTIF(tData[BezoekEind],"&lt;="&amp;$A8609)</f>
        <v/>
      </c>
      <c r="F8609" s="15">
        <f>COUNTIF(tData[BezoekLangStart],"&lt;"&amp;($A8609+1/24))-COUNTIF(tData[BezoekLangEind],"&lt;="&amp;$A8609)</f>
        <v/>
      </c>
      <c r="G8609" s="15">
        <f>IF($D8609=1,$B8609*100+$C8609,-1)</f>
        <v/>
      </c>
      <c r="H8609" s="15">
        <f>IF($D8609=1,$B8609,-1)</f>
        <v/>
      </c>
      <c r="I8609" s="15">
        <f>IF($D8609=1,$C8609,-1)</f>
        <v/>
      </c>
    </row>
    <row r="8610">
      <c r="A8610" s="33" t="n">
        <v>45650.625</v>
      </c>
      <c r="B8610" s="15">
        <f>WEEKDAY($A8610,2)</f>
        <v/>
      </c>
      <c r="C8610" s="15">
        <f>HOUR($A8610)</f>
        <v/>
      </c>
      <c r="D8610" s="15">
        <f>IF(AND($A8610&gt;=Instellingen!$B$6,$A8610&lt;Instellingen!$B$7),1,0)</f>
        <v/>
      </c>
      <c r="E8610" s="15">
        <f>COUNTIF(tData[BezoekStart],"&lt;"&amp;($A8610+1/24))-COUNTIF(tData[BezoekEind],"&lt;="&amp;$A8610)</f>
        <v/>
      </c>
      <c r="F8610" s="15">
        <f>COUNTIF(tData[BezoekLangStart],"&lt;"&amp;($A8610+1/24))-COUNTIF(tData[BezoekLangEind],"&lt;="&amp;$A8610)</f>
        <v/>
      </c>
      <c r="G8610" s="15">
        <f>IF($D8610=1,$B8610*100+$C8610,-1)</f>
        <v/>
      </c>
      <c r="H8610" s="15">
        <f>IF($D8610=1,$B8610,-1)</f>
        <v/>
      </c>
      <c r="I8610" s="15">
        <f>IF($D8610=1,$C8610,-1)</f>
        <v/>
      </c>
    </row>
    <row r="8611">
      <c r="A8611" s="33" t="n">
        <v>45650.66666666666</v>
      </c>
      <c r="B8611" s="15">
        <f>WEEKDAY($A8611,2)</f>
        <v/>
      </c>
      <c r="C8611" s="15">
        <f>HOUR($A8611)</f>
        <v/>
      </c>
      <c r="D8611" s="15">
        <f>IF(AND($A8611&gt;=Instellingen!$B$6,$A8611&lt;Instellingen!$B$7),1,0)</f>
        <v/>
      </c>
      <c r="E8611" s="15">
        <f>COUNTIF(tData[BezoekStart],"&lt;"&amp;($A8611+1/24))-COUNTIF(tData[BezoekEind],"&lt;="&amp;$A8611)</f>
        <v/>
      </c>
      <c r="F8611" s="15">
        <f>COUNTIF(tData[BezoekLangStart],"&lt;"&amp;($A8611+1/24))-COUNTIF(tData[BezoekLangEind],"&lt;="&amp;$A8611)</f>
        <v/>
      </c>
      <c r="G8611" s="15">
        <f>IF($D8611=1,$B8611*100+$C8611,-1)</f>
        <v/>
      </c>
      <c r="H8611" s="15">
        <f>IF($D8611=1,$B8611,-1)</f>
        <v/>
      </c>
      <c r="I8611" s="15">
        <f>IF($D8611=1,$C8611,-1)</f>
        <v/>
      </c>
    </row>
    <row r="8612">
      <c r="A8612" s="33" t="n">
        <v>45650.70833333334</v>
      </c>
      <c r="B8612" s="15">
        <f>WEEKDAY($A8612,2)</f>
        <v/>
      </c>
      <c r="C8612" s="15">
        <f>HOUR($A8612)</f>
        <v/>
      </c>
      <c r="D8612" s="15">
        <f>IF(AND($A8612&gt;=Instellingen!$B$6,$A8612&lt;Instellingen!$B$7),1,0)</f>
        <v/>
      </c>
      <c r="E8612" s="15">
        <f>COUNTIF(tData[BezoekStart],"&lt;"&amp;($A8612+1/24))-COUNTIF(tData[BezoekEind],"&lt;="&amp;$A8612)</f>
        <v/>
      </c>
      <c r="F8612" s="15">
        <f>COUNTIF(tData[BezoekLangStart],"&lt;"&amp;($A8612+1/24))-COUNTIF(tData[BezoekLangEind],"&lt;="&amp;$A8612)</f>
        <v/>
      </c>
      <c r="G8612" s="15">
        <f>IF($D8612=1,$B8612*100+$C8612,-1)</f>
        <v/>
      </c>
      <c r="H8612" s="15">
        <f>IF($D8612=1,$B8612,-1)</f>
        <v/>
      </c>
      <c r="I8612" s="15">
        <f>IF($D8612=1,$C8612,-1)</f>
        <v/>
      </c>
    </row>
    <row r="8613">
      <c r="A8613" s="33" t="n">
        <v>45650.75</v>
      </c>
      <c r="B8613" s="15">
        <f>WEEKDAY($A8613,2)</f>
        <v/>
      </c>
      <c r="C8613" s="15">
        <f>HOUR($A8613)</f>
        <v/>
      </c>
      <c r="D8613" s="15">
        <f>IF(AND($A8613&gt;=Instellingen!$B$6,$A8613&lt;Instellingen!$B$7),1,0)</f>
        <v/>
      </c>
      <c r="E8613" s="15">
        <f>COUNTIF(tData[BezoekStart],"&lt;"&amp;($A8613+1/24))-COUNTIF(tData[BezoekEind],"&lt;="&amp;$A8613)</f>
        <v/>
      </c>
      <c r="F8613" s="15">
        <f>COUNTIF(tData[BezoekLangStart],"&lt;"&amp;($A8613+1/24))-COUNTIF(tData[BezoekLangEind],"&lt;="&amp;$A8613)</f>
        <v/>
      </c>
      <c r="G8613" s="15">
        <f>IF($D8613=1,$B8613*100+$C8613,-1)</f>
        <v/>
      </c>
      <c r="H8613" s="15">
        <f>IF($D8613=1,$B8613,-1)</f>
        <v/>
      </c>
      <c r="I8613" s="15">
        <f>IF($D8613=1,$C8613,-1)</f>
        <v/>
      </c>
    </row>
    <row r="8614">
      <c r="A8614" s="33" t="n">
        <v>45650.79166666666</v>
      </c>
      <c r="B8614" s="15">
        <f>WEEKDAY($A8614,2)</f>
        <v/>
      </c>
      <c r="C8614" s="15">
        <f>HOUR($A8614)</f>
        <v/>
      </c>
      <c r="D8614" s="15">
        <f>IF(AND($A8614&gt;=Instellingen!$B$6,$A8614&lt;Instellingen!$B$7),1,0)</f>
        <v/>
      </c>
      <c r="E8614" s="15">
        <f>COUNTIF(tData[BezoekStart],"&lt;"&amp;($A8614+1/24))-COUNTIF(tData[BezoekEind],"&lt;="&amp;$A8614)</f>
        <v/>
      </c>
      <c r="F8614" s="15">
        <f>COUNTIF(tData[BezoekLangStart],"&lt;"&amp;($A8614+1/24))-COUNTIF(tData[BezoekLangEind],"&lt;="&amp;$A8614)</f>
        <v/>
      </c>
      <c r="G8614" s="15">
        <f>IF($D8614=1,$B8614*100+$C8614,-1)</f>
        <v/>
      </c>
      <c r="H8614" s="15">
        <f>IF($D8614=1,$B8614,-1)</f>
        <v/>
      </c>
      <c r="I8614" s="15">
        <f>IF($D8614=1,$C8614,-1)</f>
        <v/>
      </c>
    </row>
    <row r="8615">
      <c r="A8615" s="33" t="n">
        <v>45650.83333333334</v>
      </c>
      <c r="B8615" s="15">
        <f>WEEKDAY($A8615,2)</f>
        <v/>
      </c>
      <c r="C8615" s="15">
        <f>HOUR($A8615)</f>
        <v/>
      </c>
      <c r="D8615" s="15">
        <f>IF(AND($A8615&gt;=Instellingen!$B$6,$A8615&lt;Instellingen!$B$7),1,0)</f>
        <v/>
      </c>
      <c r="E8615" s="15">
        <f>COUNTIF(tData[BezoekStart],"&lt;"&amp;($A8615+1/24))-COUNTIF(tData[BezoekEind],"&lt;="&amp;$A8615)</f>
        <v/>
      </c>
      <c r="F8615" s="15">
        <f>COUNTIF(tData[BezoekLangStart],"&lt;"&amp;($A8615+1/24))-COUNTIF(tData[BezoekLangEind],"&lt;="&amp;$A8615)</f>
        <v/>
      </c>
      <c r="G8615" s="15">
        <f>IF($D8615=1,$B8615*100+$C8615,-1)</f>
        <v/>
      </c>
      <c r="H8615" s="15">
        <f>IF($D8615=1,$B8615,-1)</f>
        <v/>
      </c>
      <c r="I8615" s="15">
        <f>IF($D8615=1,$C8615,-1)</f>
        <v/>
      </c>
    </row>
    <row r="8616">
      <c r="A8616" s="33" t="n">
        <v>45650.875</v>
      </c>
      <c r="B8616" s="15">
        <f>WEEKDAY($A8616,2)</f>
        <v/>
      </c>
      <c r="C8616" s="15">
        <f>HOUR($A8616)</f>
        <v/>
      </c>
      <c r="D8616" s="15">
        <f>IF(AND($A8616&gt;=Instellingen!$B$6,$A8616&lt;Instellingen!$B$7),1,0)</f>
        <v/>
      </c>
      <c r="E8616" s="15">
        <f>COUNTIF(tData[BezoekStart],"&lt;"&amp;($A8616+1/24))-COUNTIF(tData[BezoekEind],"&lt;="&amp;$A8616)</f>
        <v/>
      </c>
      <c r="F8616" s="15">
        <f>COUNTIF(tData[BezoekLangStart],"&lt;"&amp;($A8616+1/24))-COUNTIF(tData[BezoekLangEind],"&lt;="&amp;$A8616)</f>
        <v/>
      </c>
      <c r="G8616" s="15">
        <f>IF($D8616=1,$B8616*100+$C8616,-1)</f>
        <v/>
      </c>
      <c r="H8616" s="15">
        <f>IF($D8616=1,$B8616,-1)</f>
        <v/>
      </c>
      <c r="I8616" s="15">
        <f>IF($D8616=1,$C8616,-1)</f>
        <v/>
      </c>
    </row>
    <row r="8617">
      <c r="A8617" s="33" t="n">
        <v>45650.91666666666</v>
      </c>
      <c r="B8617" s="15">
        <f>WEEKDAY($A8617,2)</f>
        <v/>
      </c>
      <c r="C8617" s="15">
        <f>HOUR($A8617)</f>
        <v/>
      </c>
      <c r="D8617" s="15">
        <f>IF(AND($A8617&gt;=Instellingen!$B$6,$A8617&lt;Instellingen!$B$7),1,0)</f>
        <v/>
      </c>
      <c r="E8617" s="15">
        <f>COUNTIF(tData[BezoekStart],"&lt;"&amp;($A8617+1/24))-COUNTIF(tData[BezoekEind],"&lt;="&amp;$A8617)</f>
        <v/>
      </c>
      <c r="F8617" s="15">
        <f>COUNTIF(tData[BezoekLangStart],"&lt;"&amp;($A8617+1/24))-COUNTIF(tData[BezoekLangEind],"&lt;="&amp;$A8617)</f>
        <v/>
      </c>
      <c r="G8617" s="15">
        <f>IF($D8617=1,$B8617*100+$C8617,-1)</f>
        <v/>
      </c>
      <c r="H8617" s="15">
        <f>IF($D8617=1,$B8617,-1)</f>
        <v/>
      </c>
      <c r="I8617" s="15">
        <f>IF($D8617=1,$C8617,-1)</f>
        <v/>
      </c>
    </row>
    <row r="8618">
      <c r="A8618" s="33" t="n">
        <v>45650.95833333334</v>
      </c>
      <c r="B8618" s="15">
        <f>WEEKDAY($A8618,2)</f>
        <v/>
      </c>
      <c r="C8618" s="15">
        <f>HOUR($A8618)</f>
        <v/>
      </c>
      <c r="D8618" s="15">
        <f>IF(AND($A8618&gt;=Instellingen!$B$6,$A8618&lt;Instellingen!$B$7),1,0)</f>
        <v/>
      </c>
      <c r="E8618" s="15">
        <f>COUNTIF(tData[BezoekStart],"&lt;"&amp;($A8618+1/24))-COUNTIF(tData[BezoekEind],"&lt;="&amp;$A8618)</f>
        <v/>
      </c>
      <c r="F8618" s="15">
        <f>COUNTIF(tData[BezoekLangStart],"&lt;"&amp;($A8618+1/24))-COUNTIF(tData[BezoekLangEind],"&lt;="&amp;$A8618)</f>
        <v/>
      </c>
      <c r="G8618" s="15">
        <f>IF($D8618=1,$B8618*100+$C8618,-1)</f>
        <v/>
      </c>
      <c r="H8618" s="15">
        <f>IF($D8618=1,$B8618,-1)</f>
        <v/>
      </c>
      <c r="I8618" s="15">
        <f>IF($D8618=1,$C8618,-1)</f>
        <v/>
      </c>
    </row>
    <row r="8619">
      <c r="A8619" s="33" t="n">
        <v>45651</v>
      </c>
      <c r="B8619" s="15">
        <f>WEEKDAY($A8619,2)</f>
        <v/>
      </c>
      <c r="C8619" s="15">
        <f>HOUR($A8619)</f>
        <v/>
      </c>
      <c r="D8619" s="15">
        <f>IF(AND($A8619&gt;=Instellingen!$B$6,$A8619&lt;Instellingen!$B$7),1,0)</f>
        <v/>
      </c>
      <c r="E8619" s="15">
        <f>COUNTIF(tData[BezoekStart],"&lt;"&amp;($A8619+1/24))-COUNTIF(tData[BezoekEind],"&lt;="&amp;$A8619)</f>
        <v/>
      </c>
      <c r="F8619" s="15">
        <f>COUNTIF(tData[BezoekLangStart],"&lt;"&amp;($A8619+1/24))-COUNTIF(tData[BezoekLangEind],"&lt;="&amp;$A8619)</f>
        <v/>
      </c>
      <c r="G8619" s="15">
        <f>IF($D8619=1,$B8619*100+$C8619,-1)</f>
        <v/>
      </c>
      <c r="H8619" s="15">
        <f>IF($D8619=1,$B8619,-1)</f>
        <v/>
      </c>
      <c r="I8619" s="15">
        <f>IF($D8619=1,$C8619,-1)</f>
        <v/>
      </c>
    </row>
    <row r="8620">
      <c r="A8620" s="33" t="n">
        <v>45651.04166666666</v>
      </c>
      <c r="B8620" s="15">
        <f>WEEKDAY($A8620,2)</f>
        <v/>
      </c>
      <c r="C8620" s="15">
        <f>HOUR($A8620)</f>
        <v/>
      </c>
      <c r="D8620" s="15">
        <f>IF(AND($A8620&gt;=Instellingen!$B$6,$A8620&lt;Instellingen!$B$7),1,0)</f>
        <v/>
      </c>
      <c r="E8620" s="15">
        <f>COUNTIF(tData[BezoekStart],"&lt;"&amp;($A8620+1/24))-COUNTIF(tData[BezoekEind],"&lt;="&amp;$A8620)</f>
        <v/>
      </c>
      <c r="F8620" s="15">
        <f>COUNTIF(tData[BezoekLangStart],"&lt;"&amp;($A8620+1/24))-COUNTIF(tData[BezoekLangEind],"&lt;="&amp;$A8620)</f>
        <v/>
      </c>
      <c r="G8620" s="15">
        <f>IF($D8620=1,$B8620*100+$C8620,-1)</f>
        <v/>
      </c>
      <c r="H8620" s="15">
        <f>IF($D8620=1,$B8620,-1)</f>
        <v/>
      </c>
      <c r="I8620" s="15">
        <f>IF($D8620=1,$C8620,-1)</f>
        <v/>
      </c>
    </row>
    <row r="8621">
      <c r="A8621" s="33" t="n">
        <v>45651.08333333334</v>
      </c>
      <c r="B8621" s="15">
        <f>WEEKDAY($A8621,2)</f>
        <v/>
      </c>
      <c r="C8621" s="15">
        <f>HOUR($A8621)</f>
        <v/>
      </c>
      <c r="D8621" s="15">
        <f>IF(AND($A8621&gt;=Instellingen!$B$6,$A8621&lt;Instellingen!$B$7),1,0)</f>
        <v/>
      </c>
      <c r="E8621" s="15">
        <f>COUNTIF(tData[BezoekStart],"&lt;"&amp;($A8621+1/24))-COUNTIF(tData[BezoekEind],"&lt;="&amp;$A8621)</f>
        <v/>
      </c>
      <c r="F8621" s="15">
        <f>COUNTIF(tData[BezoekLangStart],"&lt;"&amp;($A8621+1/24))-COUNTIF(tData[BezoekLangEind],"&lt;="&amp;$A8621)</f>
        <v/>
      </c>
      <c r="G8621" s="15">
        <f>IF($D8621=1,$B8621*100+$C8621,-1)</f>
        <v/>
      </c>
      <c r="H8621" s="15">
        <f>IF($D8621=1,$B8621,-1)</f>
        <v/>
      </c>
      <c r="I8621" s="15">
        <f>IF($D8621=1,$C8621,-1)</f>
        <v/>
      </c>
    </row>
    <row r="8622">
      <c r="A8622" s="33" t="n">
        <v>45651.125</v>
      </c>
      <c r="B8622" s="15">
        <f>WEEKDAY($A8622,2)</f>
        <v/>
      </c>
      <c r="C8622" s="15">
        <f>HOUR($A8622)</f>
        <v/>
      </c>
      <c r="D8622" s="15">
        <f>IF(AND($A8622&gt;=Instellingen!$B$6,$A8622&lt;Instellingen!$B$7),1,0)</f>
        <v/>
      </c>
      <c r="E8622" s="15">
        <f>COUNTIF(tData[BezoekStart],"&lt;"&amp;($A8622+1/24))-COUNTIF(tData[BezoekEind],"&lt;="&amp;$A8622)</f>
        <v/>
      </c>
      <c r="F8622" s="15">
        <f>COUNTIF(tData[BezoekLangStart],"&lt;"&amp;($A8622+1/24))-COUNTIF(tData[BezoekLangEind],"&lt;="&amp;$A8622)</f>
        <v/>
      </c>
      <c r="G8622" s="15">
        <f>IF($D8622=1,$B8622*100+$C8622,-1)</f>
        <v/>
      </c>
      <c r="H8622" s="15">
        <f>IF($D8622=1,$B8622,-1)</f>
        <v/>
      </c>
      <c r="I8622" s="15">
        <f>IF($D8622=1,$C8622,-1)</f>
        <v/>
      </c>
    </row>
    <row r="8623">
      <c r="A8623" s="33" t="n">
        <v>45651.16666666666</v>
      </c>
      <c r="B8623" s="15">
        <f>WEEKDAY($A8623,2)</f>
        <v/>
      </c>
      <c r="C8623" s="15">
        <f>HOUR($A8623)</f>
        <v/>
      </c>
      <c r="D8623" s="15">
        <f>IF(AND($A8623&gt;=Instellingen!$B$6,$A8623&lt;Instellingen!$B$7),1,0)</f>
        <v/>
      </c>
      <c r="E8623" s="15">
        <f>COUNTIF(tData[BezoekStart],"&lt;"&amp;($A8623+1/24))-COUNTIF(tData[BezoekEind],"&lt;="&amp;$A8623)</f>
        <v/>
      </c>
      <c r="F8623" s="15">
        <f>COUNTIF(tData[BezoekLangStart],"&lt;"&amp;($A8623+1/24))-COUNTIF(tData[BezoekLangEind],"&lt;="&amp;$A8623)</f>
        <v/>
      </c>
      <c r="G8623" s="15">
        <f>IF($D8623=1,$B8623*100+$C8623,-1)</f>
        <v/>
      </c>
      <c r="H8623" s="15">
        <f>IF($D8623=1,$B8623,-1)</f>
        <v/>
      </c>
      <c r="I8623" s="15">
        <f>IF($D8623=1,$C8623,-1)</f>
        <v/>
      </c>
    </row>
    <row r="8624">
      <c r="A8624" s="33" t="n">
        <v>45651.20833333334</v>
      </c>
      <c r="B8624" s="15">
        <f>WEEKDAY($A8624,2)</f>
        <v/>
      </c>
      <c r="C8624" s="15">
        <f>HOUR($A8624)</f>
        <v/>
      </c>
      <c r="D8624" s="15">
        <f>IF(AND($A8624&gt;=Instellingen!$B$6,$A8624&lt;Instellingen!$B$7),1,0)</f>
        <v/>
      </c>
      <c r="E8624" s="15">
        <f>COUNTIF(tData[BezoekStart],"&lt;"&amp;($A8624+1/24))-COUNTIF(tData[BezoekEind],"&lt;="&amp;$A8624)</f>
        <v/>
      </c>
      <c r="F8624" s="15">
        <f>COUNTIF(tData[BezoekLangStart],"&lt;"&amp;($A8624+1/24))-COUNTIF(tData[BezoekLangEind],"&lt;="&amp;$A8624)</f>
        <v/>
      </c>
      <c r="G8624" s="15">
        <f>IF($D8624=1,$B8624*100+$C8624,-1)</f>
        <v/>
      </c>
      <c r="H8624" s="15">
        <f>IF($D8624=1,$B8624,-1)</f>
        <v/>
      </c>
      <c r="I8624" s="15">
        <f>IF($D8624=1,$C8624,-1)</f>
        <v/>
      </c>
    </row>
    <row r="8625">
      <c r="A8625" s="33" t="n">
        <v>45651.25</v>
      </c>
      <c r="B8625" s="15">
        <f>WEEKDAY($A8625,2)</f>
        <v/>
      </c>
      <c r="C8625" s="15">
        <f>HOUR($A8625)</f>
        <v/>
      </c>
      <c r="D8625" s="15">
        <f>IF(AND($A8625&gt;=Instellingen!$B$6,$A8625&lt;Instellingen!$B$7),1,0)</f>
        <v/>
      </c>
      <c r="E8625" s="15">
        <f>COUNTIF(tData[BezoekStart],"&lt;"&amp;($A8625+1/24))-COUNTIF(tData[BezoekEind],"&lt;="&amp;$A8625)</f>
        <v/>
      </c>
      <c r="F8625" s="15">
        <f>COUNTIF(tData[BezoekLangStart],"&lt;"&amp;($A8625+1/24))-COUNTIF(tData[BezoekLangEind],"&lt;="&amp;$A8625)</f>
        <v/>
      </c>
      <c r="G8625" s="15">
        <f>IF($D8625=1,$B8625*100+$C8625,-1)</f>
        <v/>
      </c>
      <c r="H8625" s="15">
        <f>IF($D8625=1,$B8625,-1)</f>
        <v/>
      </c>
      <c r="I8625" s="15">
        <f>IF($D8625=1,$C8625,-1)</f>
        <v/>
      </c>
    </row>
    <row r="8626">
      <c r="A8626" s="33" t="n">
        <v>45651.29166666666</v>
      </c>
      <c r="B8626" s="15">
        <f>WEEKDAY($A8626,2)</f>
        <v/>
      </c>
      <c r="C8626" s="15">
        <f>HOUR($A8626)</f>
        <v/>
      </c>
      <c r="D8626" s="15">
        <f>IF(AND($A8626&gt;=Instellingen!$B$6,$A8626&lt;Instellingen!$B$7),1,0)</f>
        <v/>
      </c>
      <c r="E8626" s="15">
        <f>COUNTIF(tData[BezoekStart],"&lt;"&amp;($A8626+1/24))-COUNTIF(tData[BezoekEind],"&lt;="&amp;$A8626)</f>
        <v/>
      </c>
      <c r="F8626" s="15">
        <f>COUNTIF(tData[BezoekLangStart],"&lt;"&amp;($A8626+1/24))-COUNTIF(tData[BezoekLangEind],"&lt;="&amp;$A8626)</f>
        <v/>
      </c>
      <c r="G8626" s="15">
        <f>IF($D8626=1,$B8626*100+$C8626,-1)</f>
        <v/>
      </c>
      <c r="H8626" s="15">
        <f>IF($D8626=1,$B8626,-1)</f>
        <v/>
      </c>
      <c r="I8626" s="15">
        <f>IF($D8626=1,$C8626,-1)</f>
        <v/>
      </c>
    </row>
    <row r="8627">
      <c r="A8627" s="33" t="n">
        <v>45651.33333333334</v>
      </c>
      <c r="B8627" s="15">
        <f>WEEKDAY($A8627,2)</f>
        <v/>
      </c>
      <c r="C8627" s="15">
        <f>HOUR($A8627)</f>
        <v/>
      </c>
      <c r="D8627" s="15">
        <f>IF(AND($A8627&gt;=Instellingen!$B$6,$A8627&lt;Instellingen!$B$7),1,0)</f>
        <v/>
      </c>
      <c r="E8627" s="15">
        <f>COUNTIF(tData[BezoekStart],"&lt;"&amp;($A8627+1/24))-COUNTIF(tData[BezoekEind],"&lt;="&amp;$A8627)</f>
        <v/>
      </c>
      <c r="F8627" s="15">
        <f>COUNTIF(tData[BezoekLangStart],"&lt;"&amp;($A8627+1/24))-COUNTIF(tData[BezoekLangEind],"&lt;="&amp;$A8627)</f>
        <v/>
      </c>
      <c r="G8627" s="15">
        <f>IF($D8627=1,$B8627*100+$C8627,-1)</f>
        <v/>
      </c>
      <c r="H8627" s="15">
        <f>IF($D8627=1,$B8627,-1)</f>
        <v/>
      </c>
      <c r="I8627" s="15">
        <f>IF($D8627=1,$C8627,-1)</f>
        <v/>
      </c>
    </row>
    <row r="8628">
      <c r="A8628" s="33" t="n">
        <v>45651.375</v>
      </c>
      <c r="B8628" s="15">
        <f>WEEKDAY($A8628,2)</f>
        <v/>
      </c>
      <c r="C8628" s="15">
        <f>HOUR($A8628)</f>
        <v/>
      </c>
      <c r="D8628" s="15">
        <f>IF(AND($A8628&gt;=Instellingen!$B$6,$A8628&lt;Instellingen!$B$7),1,0)</f>
        <v/>
      </c>
      <c r="E8628" s="15">
        <f>COUNTIF(tData[BezoekStart],"&lt;"&amp;($A8628+1/24))-COUNTIF(tData[BezoekEind],"&lt;="&amp;$A8628)</f>
        <v/>
      </c>
      <c r="F8628" s="15">
        <f>COUNTIF(tData[BezoekLangStart],"&lt;"&amp;($A8628+1/24))-COUNTIF(tData[BezoekLangEind],"&lt;="&amp;$A8628)</f>
        <v/>
      </c>
      <c r="G8628" s="15">
        <f>IF($D8628=1,$B8628*100+$C8628,-1)</f>
        <v/>
      </c>
      <c r="H8628" s="15">
        <f>IF($D8628=1,$B8628,-1)</f>
        <v/>
      </c>
      <c r="I8628" s="15">
        <f>IF($D8628=1,$C8628,-1)</f>
        <v/>
      </c>
    </row>
    <row r="8629">
      <c r="A8629" s="33" t="n">
        <v>45651.41666666666</v>
      </c>
      <c r="B8629" s="15">
        <f>WEEKDAY($A8629,2)</f>
        <v/>
      </c>
      <c r="C8629" s="15">
        <f>HOUR($A8629)</f>
        <v/>
      </c>
      <c r="D8629" s="15">
        <f>IF(AND($A8629&gt;=Instellingen!$B$6,$A8629&lt;Instellingen!$B$7),1,0)</f>
        <v/>
      </c>
      <c r="E8629" s="15">
        <f>COUNTIF(tData[BezoekStart],"&lt;"&amp;($A8629+1/24))-COUNTIF(tData[BezoekEind],"&lt;="&amp;$A8629)</f>
        <v/>
      </c>
      <c r="F8629" s="15">
        <f>COUNTIF(tData[BezoekLangStart],"&lt;"&amp;($A8629+1/24))-COUNTIF(tData[BezoekLangEind],"&lt;="&amp;$A8629)</f>
        <v/>
      </c>
      <c r="G8629" s="15">
        <f>IF($D8629=1,$B8629*100+$C8629,-1)</f>
        <v/>
      </c>
      <c r="H8629" s="15">
        <f>IF($D8629=1,$B8629,-1)</f>
        <v/>
      </c>
      <c r="I8629" s="15">
        <f>IF($D8629=1,$C8629,-1)</f>
        <v/>
      </c>
    </row>
    <row r="8630">
      <c r="A8630" s="33" t="n">
        <v>45651.45833333334</v>
      </c>
      <c r="B8630" s="15">
        <f>WEEKDAY($A8630,2)</f>
        <v/>
      </c>
      <c r="C8630" s="15">
        <f>HOUR($A8630)</f>
        <v/>
      </c>
      <c r="D8630" s="15">
        <f>IF(AND($A8630&gt;=Instellingen!$B$6,$A8630&lt;Instellingen!$B$7),1,0)</f>
        <v/>
      </c>
      <c r="E8630" s="15">
        <f>COUNTIF(tData[BezoekStart],"&lt;"&amp;($A8630+1/24))-COUNTIF(tData[BezoekEind],"&lt;="&amp;$A8630)</f>
        <v/>
      </c>
      <c r="F8630" s="15">
        <f>COUNTIF(tData[BezoekLangStart],"&lt;"&amp;($A8630+1/24))-COUNTIF(tData[BezoekLangEind],"&lt;="&amp;$A8630)</f>
        <v/>
      </c>
      <c r="G8630" s="15">
        <f>IF($D8630=1,$B8630*100+$C8630,-1)</f>
        <v/>
      </c>
      <c r="H8630" s="15">
        <f>IF($D8630=1,$B8630,-1)</f>
        <v/>
      </c>
      <c r="I8630" s="15">
        <f>IF($D8630=1,$C8630,-1)</f>
        <v/>
      </c>
    </row>
    <row r="8631">
      <c r="A8631" s="33" t="n">
        <v>45651.5</v>
      </c>
      <c r="B8631" s="15">
        <f>WEEKDAY($A8631,2)</f>
        <v/>
      </c>
      <c r="C8631" s="15">
        <f>HOUR($A8631)</f>
        <v/>
      </c>
      <c r="D8631" s="15">
        <f>IF(AND($A8631&gt;=Instellingen!$B$6,$A8631&lt;Instellingen!$B$7),1,0)</f>
        <v/>
      </c>
      <c r="E8631" s="15">
        <f>COUNTIF(tData[BezoekStart],"&lt;"&amp;($A8631+1/24))-COUNTIF(tData[BezoekEind],"&lt;="&amp;$A8631)</f>
        <v/>
      </c>
      <c r="F8631" s="15">
        <f>COUNTIF(tData[BezoekLangStart],"&lt;"&amp;($A8631+1/24))-COUNTIF(tData[BezoekLangEind],"&lt;="&amp;$A8631)</f>
        <v/>
      </c>
      <c r="G8631" s="15">
        <f>IF($D8631=1,$B8631*100+$C8631,-1)</f>
        <v/>
      </c>
      <c r="H8631" s="15">
        <f>IF($D8631=1,$B8631,-1)</f>
        <v/>
      </c>
      <c r="I8631" s="15">
        <f>IF($D8631=1,$C8631,-1)</f>
        <v/>
      </c>
    </row>
    <row r="8632">
      <c r="A8632" s="33" t="n">
        <v>45651.54166666666</v>
      </c>
      <c r="B8632" s="15">
        <f>WEEKDAY($A8632,2)</f>
        <v/>
      </c>
      <c r="C8632" s="15">
        <f>HOUR($A8632)</f>
        <v/>
      </c>
      <c r="D8632" s="15">
        <f>IF(AND($A8632&gt;=Instellingen!$B$6,$A8632&lt;Instellingen!$B$7),1,0)</f>
        <v/>
      </c>
      <c r="E8632" s="15">
        <f>COUNTIF(tData[BezoekStart],"&lt;"&amp;($A8632+1/24))-COUNTIF(tData[BezoekEind],"&lt;="&amp;$A8632)</f>
        <v/>
      </c>
      <c r="F8632" s="15">
        <f>COUNTIF(tData[BezoekLangStart],"&lt;"&amp;($A8632+1/24))-COUNTIF(tData[BezoekLangEind],"&lt;="&amp;$A8632)</f>
        <v/>
      </c>
      <c r="G8632" s="15">
        <f>IF($D8632=1,$B8632*100+$C8632,-1)</f>
        <v/>
      </c>
      <c r="H8632" s="15">
        <f>IF($D8632=1,$B8632,-1)</f>
        <v/>
      </c>
      <c r="I8632" s="15">
        <f>IF($D8632=1,$C8632,-1)</f>
        <v/>
      </c>
    </row>
    <row r="8633">
      <c r="A8633" s="33" t="n">
        <v>45651.58333333334</v>
      </c>
      <c r="B8633" s="15">
        <f>WEEKDAY($A8633,2)</f>
        <v/>
      </c>
      <c r="C8633" s="15">
        <f>HOUR($A8633)</f>
        <v/>
      </c>
      <c r="D8633" s="15">
        <f>IF(AND($A8633&gt;=Instellingen!$B$6,$A8633&lt;Instellingen!$B$7),1,0)</f>
        <v/>
      </c>
      <c r="E8633" s="15">
        <f>COUNTIF(tData[BezoekStart],"&lt;"&amp;($A8633+1/24))-COUNTIF(tData[BezoekEind],"&lt;="&amp;$A8633)</f>
        <v/>
      </c>
      <c r="F8633" s="15">
        <f>COUNTIF(tData[BezoekLangStart],"&lt;"&amp;($A8633+1/24))-COUNTIF(tData[BezoekLangEind],"&lt;="&amp;$A8633)</f>
        <v/>
      </c>
      <c r="G8633" s="15">
        <f>IF($D8633=1,$B8633*100+$C8633,-1)</f>
        <v/>
      </c>
      <c r="H8633" s="15">
        <f>IF($D8633=1,$B8633,-1)</f>
        <v/>
      </c>
      <c r="I8633" s="15">
        <f>IF($D8633=1,$C8633,-1)</f>
        <v/>
      </c>
    </row>
    <row r="8634">
      <c r="A8634" s="33" t="n">
        <v>45651.625</v>
      </c>
      <c r="B8634" s="15">
        <f>WEEKDAY($A8634,2)</f>
        <v/>
      </c>
      <c r="C8634" s="15">
        <f>HOUR($A8634)</f>
        <v/>
      </c>
      <c r="D8634" s="15">
        <f>IF(AND($A8634&gt;=Instellingen!$B$6,$A8634&lt;Instellingen!$B$7),1,0)</f>
        <v/>
      </c>
      <c r="E8634" s="15">
        <f>COUNTIF(tData[BezoekStart],"&lt;"&amp;($A8634+1/24))-COUNTIF(tData[BezoekEind],"&lt;="&amp;$A8634)</f>
        <v/>
      </c>
      <c r="F8634" s="15">
        <f>COUNTIF(tData[BezoekLangStart],"&lt;"&amp;($A8634+1/24))-COUNTIF(tData[BezoekLangEind],"&lt;="&amp;$A8634)</f>
        <v/>
      </c>
      <c r="G8634" s="15">
        <f>IF($D8634=1,$B8634*100+$C8634,-1)</f>
        <v/>
      </c>
      <c r="H8634" s="15">
        <f>IF($D8634=1,$B8634,-1)</f>
        <v/>
      </c>
      <c r="I8634" s="15">
        <f>IF($D8634=1,$C8634,-1)</f>
        <v/>
      </c>
    </row>
    <row r="8635">
      <c r="A8635" s="33" t="n">
        <v>45651.66666666666</v>
      </c>
      <c r="B8635" s="15">
        <f>WEEKDAY($A8635,2)</f>
        <v/>
      </c>
      <c r="C8635" s="15">
        <f>HOUR($A8635)</f>
        <v/>
      </c>
      <c r="D8635" s="15">
        <f>IF(AND($A8635&gt;=Instellingen!$B$6,$A8635&lt;Instellingen!$B$7),1,0)</f>
        <v/>
      </c>
      <c r="E8635" s="15">
        <f>COUNTIF(tData[BezoekStart],"&lt;"&amp;($A8635+1/24))-COUNTIF(tData[BezoekEind],"&lt;="&amp;$A8635)</f>
        <v/>
      </c>
      <c r="F8635" s="15">
        <f>COUNTIF(tData[BezoekLangStart],"&lt;"&amp;($A8635+1/24))-COUNTIF(tData[BezoekLangEind],"&lt;="&amp;$A8635)</f>
        <v/>
      </c>
      <c r="G8635" s="15">
        <f>IF($D8635=1,$B8635*100+$C8635,-1)</f>
        <v/>
      </c>
      <c r="H8635" s="15">
        <f>IF($D8635=1,$B8635,-1)</f>
        <v/>
      </c>
      <c r="I8635" s="15">
        <f>IF($D8635=1,$C8635,-1)</f>
        <v/>
      </c>
    </row>
    <row r="8636">
      <c r="A8636" s="33" t="n">
        <v>45651.70833333334</v>
      </c>
      <c r="B8636" s="15">
        <f>WEEKDAY($A8636,2)</f>
        <v/>
      </c>
      <c r="C8636" s="15">
        <f>HOUR($A8636)</f>
        <v/>
      </c>
      <c r="D8636" s="15">
        <f>IF(AND($A8636&gt;=Instellingen!$B$6,$A8636&lt;Instellingen!$B$7),1,0)</f>
        <v/>
      </c>
      <c r="E8636" s="15">
        <f>COUNTIF(tData[BezoekStart],"&lt;"&amp;($A8636+1/24))-COUNTIF(tData[BezoekEind],"&lt;="&amp;$A8636)</f>
        <v/>
      </c>
      <c r="F8636" s="15">
        <f>COUNTIF(tData[BezoekLangStart],"&lt;"&amp;($A8636+1/24))-COUNTIF(tData[BezoekLangEind],"&lt;="&amp;$A8636)</f>
        <v/>
      </c>
      <c r="G8636" s="15">
        <f>IF($D8636=1,$B8636*100+$C8636,-1)</f>
        <v/>
      </c>
      <c r="H8636" s="15">
        <f>IF($D8636=1,$B8636,-1)</f>
        <v/>
      </c>
      <c r="I8636" s="15">
        <f>IF($D8636=1,$C8636,-1)</f>
        <v/>
      </c>
    </row>
    <row r="8637">
      <c r="A8637" s="33" t="n">
        <v>45651.75</v>
      </c>
      <c r="B8637" s="15">
        <f>WEEKDAY($A8637,2)</f>
        <v/>
      </c>
      <c r="C8637" s="15">
        <f>HOUR($A8637)</f>
        <v/>
      </c>
      <c r="D8637" s="15">
        <f>IF(AND($A8637&gt;=Instellingen!$B$6,$A8637&lt;Instellingen!$B$7),1,0)</f>
        <v/>
      </c>
      <c r="E8637" s="15">
        <f>COUNTIF(tData[BezoekStart],"&lt;"&amp;($A8637+1/24))-COUNTIF(tData[BezoekEind],"&lt;="&amp;$A8637)</f>
        <v/>
      </c>
      <c r="F8637" s="15">
        <f>COUNTIF(tData[BezoekLangStart],"&lt;"&amp;($A8637+1/24))-COUNTIF(tData[BezoekLangEind],"&lt;="&amp;$A8637)</f>
        <v/>
      </c>
      <c r="G8637" s="15">
        <f>IF($D8637=1,$B8637*100+$C8637,-1)</f>
        <v/>
      </c>
      <c r="H8637" s="15">
        <f>IF($D8637=1,$B8637,-1)</f>
        <v/>
      </c>
      <c r="I8637" s="15">
        <f>IF($D8637=1,$C8637,-1)</f>
        <v/>
      </c>
    </row>
    <row r="8638">
      <c r="A8638" s="33" t="n">
        <v>45651.79166666666</v>
      </c>
      <c r="B8638" s="15">
        <f>WEEKDAY($A8638,2)</f>
        <v/>
      </c>
      <c r="C8638" s="15">
        <f>HOUR($A8638)</f>
        <v/>
      </c>
      <c r="D8638" s="15">
        <f>IF(AND($A8638&gt;=Instellingen!$B$6,$A8638&lt;Instellingen!$B$7),1,0)</f>
        <v/>
      </c>
      <c r="E8638" s="15">
        <f>COUNTIF(tData[BezoekStart],"&lt;"&amp;($A8638+1/24))-COUNTIF(tData[BezoekEind],"&lt;="&amp;$A8638)</f>
        <v/>
      </c>
      <c r="F8638" s="15">
        <f>COUNTIF(tData[BezoekLangStart],"&lt;"&amp;($A8638+1/24))-COUNTIF(tData[BezoekLangEind],"&lt;="&amp;$A8638)</f>
        <v/>
      </c>
      <c r="G8638" s="15">
        <f>IF($D8638=1,$B8638*100+$C8638,-1)</f>
        <v/>
      </c>
      <c r="H8638" s="15">
        <f>IF($D8638=1,$B8638,-1)</f>
        <v/>
      </c>
      <c r="I8638" s="15">
        <f>IF($D8638=1,$C8638,-1)</f>
        <v/>
      </c>
    </row>
    <row r="8639">
      <c r="A8639" s="33" t="n">
        <v>45651.83333333334</v>
      </c>
      <c r="B8639" s="15">
        <f>WEEKDAY($A8639,2)</f>
        <v/>
      </c>
      <c r="C8639" s="15">
        <f>HOUR($A8639)</f>
        <v/>
      </c>
      <c r="D8639" s="15">
        <f>IF(AND($A8639&gt;=Instellingen!$B$6,$A8639&lt;Instellingen!$B$7),1,0)</f>
        <v/>
      </c>
      <c r="E8639" s="15">
        <f>COUNTIF(tData[BezoekStart],"&lt;"&amp;($A8639+1/24))-COUNTIF(tData[BezoekEind],"&lt;="&amp;$A8639)</f>
        <v/>
      </c>
      <c r="F8639" s="15">
        <f>COUNTIF(tData[BezoekLangStart],"&lt;"&amp;($A8639+1/24))-COUNTIF(tData[BezoekLangEind],"&lt;="&amp;$A8639)</f>
        <v/>
      </c>
      <c r="G8639" s="15">
        <f>IF($D8639=1,$B8639*100+$C8639,-1)</f>
        <v/>
      </c>
      <c r="H8639" s="15">
        <f>IF($D8639=1,$B8639,-1)</f>
        <v/>
      </c>
      <c r="I8639" s="15">
        <f>IF($D8639=1,$C8639,-1)</f>
        <v/>
      </c>
    </row>
    <row r="8640">
      <c r="A8640" s="33" t="n">
        <v>45651.875</v>
      </c>
      <c r="B8640" s="15">
        <f>WEEKDAY($A8640,2)</f>
        <v/>
      </c>
      <c r="C8640" s="15">
        <f>HOUR($A8640)</f>
        <v/>
      </c>
      <c r="D8640" s="15">
        <f>IF(AND($A8640&gt;=Instellingen!$B$6,$A8640&lt;Instellingen!$B$7),1,0)</f>
        <v/>
      </c>
      <c r="E8640" s="15">
        <f>COUNTIF(tData[BezoekStart],"&lt;"&amp;($A8640+1/24))-COUNTIF(tData[BezoekEind],"&lt;="&amp;$A8640)</f>
        <v/>
      </c>
      <c r="F8640" s="15">
        <f>COUNTIF(tData[BezoekLangStart],"&lt;"&amp;($A8640+1/24))-COUNTIF(tData[BezoekLangEind],"&lt;="&amp;$A8640)</f>
        <v/>
      </c>
      <c r="G8640" s="15">
        <f>IF($D8640=1,$B8640*100+$C8640,-1)</f>
        <v/>
      </c>
      <c r="H8640" s="15">
        <f>IF($D8640=1,$B8640,-1)</f>
        <v/>
      </c>
      <c r="I8640" s="15">
        <f>IF($D8640=1,$C8640,-1)</f>
        <v/>
      </c>
    </row>
    <row r="8641">
      <c r="A8641" s="33" t="n">
        <v>45651.91666666666</v>
      </c>
      <c r="B8641" s="15">
        <f>WEEKDAY($A8641,2)</f>
        <v/>
      </c>
      <c r="C8641" s="15">
        <f>HOUR($A8641)</f>
        <v/>
      </c>
      <c r="D8641" s="15">
        <f>IF(AND($A8641&gt;=Instellingen!$B$6,$A8641&lt;Instellingen!$B$7),1,0)</f>
        <v/>
      </c>
      <c r="E8641" s="15">
        <f>COUNTIF(tData[BezoekStart],"&lt;"&amp;($A8641+1/24))-COUNTIF(tData[BezoekEind],"&lt;="&amp;$A8641)</f>
        <v/>
      </c>
      <c r="F8641" s="15">
        <f>COUNTIF(tData[BezoekLangStart],"&lt;"&amp;($A8641+1/24))-COUNTIF(tData[BezoekLangEind],"&lt;="&amp;$A8641)</f>
        <v/>
      </c>
      <c r="G8641" s="15">
        <f>IF($D8641=1,$B8641*100+$C8641,-1)</f>
        <v/>
      </c>
      <c r="H8641" s="15">
        <f>IF($D8641=1,$B8641,-1)</f>
        <v/>
      </c>
      <c r="I8641" s="15">
        <f>IF($D8641=1,$C8641,-1)</f>
        <v/>
      </c>
    </row>
    <row r="8642">
      <c r="A8642" s="33" t="n">
        <v>45651.95833333334</v>
      </c>
      <c r="B8642" s="15">
        <f>WEEKDAY($A8642,2)</f>
        <v/>
      </c>
      <c r="C8642" s="15">
        <f>HOUR($A8642)</f>
        <v/>
      </c>
      <c r="D8642" s="15">
        <f>IF(AND($A8642&gt;=Instellingen!$B$6,$A8642&lt;Instellingen!$B$7),1,0)</f>
        <v/>
      </c>
      <c r="E8642" s="15">
        <f>COUNTIF(tData[BezoekStart],"&lt;"&amp;($A8642+1/24))-COUNTIF(tData[BezoekEind],"&lt;="&amp;$A8642)</f>
        <v/>
      </c>
      <c r="F8642" s="15">
        <f>COUNTIF(tData[BezoekLangStart],"&lt;"&amp;($A8642+1/24))-COUNTIF(tData[BezoekLangEind],"&lt;="&amp;$A8642)</f>
        <v/>
      </c>
      <c r="G8642" s="15">
        <f>IF($D8642=1,$B8642*100+$C8642,-1)</f>
        <v/>
      </c>
      <c r="H8642" s="15">
        <f>IF($D8642=1,$B8642,-1)</f>
        <v/>
      </c>
      <c r="I8642" s="15">
        <f>IF($D8642=1,$C8642,-1)</f>
        <v/>
      </c>
    </row>
    <row r="8643">
      <c r="A8643" s="33" t="n">
        <v>45652</v>
      </c>
      <c r="B8643" s="15">
        <f>WEEKDAY($A8643,2)</f>
        <v/>
      </c>
      <c r="C8643" s="15">
        <f>HOUR($A8643)</f>
        <v/>
      </c>
      <c r="D8643" s="15">
        <f>IF(AND($A8643&gt;=Instellingen!$B$6,$A8643&lt;Instellingen!$B$7),1,0)</f>
        <v/>
      </c>
      <c r="E8643" s="15">
        <f>COUNTIF(tData[BezoekStart],"&lt;"&amp;($A8643+1/24))-COUNTIF(tData[BezoekEind],"&lt;="&amp;$A8643)</f>
        <v/>
      </c>
      <c r="F8643" s="15">
        <f>COUNTIF(tData[BezoekLangStart],"&lt;"&amp;($A8643+1/24))-COUNTIF(tData[BezoekLangEind],"&lt;="&amp;$A8643)</f>
        <v/>
      </c>
      <c r="G8643" s="15">
        <f>IF($D8643=1,$B8643*100+$C8643,-1)</f>
        <v/>
      </c>
      <c r="H8643" s="15">
        <f>IF($D8643=1,$B8643,-1)</f>
        <v/>
      </c>
      <c r="I8643" s="15">
        <f>IF($D8643=1,$C8643,-1)</f>
        <v/>
      </c>
    </row>
    <row r="8644">
      <c r="A8644" s="33" t="n">
        <v>45652.04166666666</v>
      </c>
      <c r="B8644" s="15">
        <f>WEEKDAY($A8644,2)</f>
        <v/>
      </c>
      <c r="C8644" s="15">
        <f>HOUR($A8644)</f>
        <v/>
      </c>
      <c r="D8644" s="15">
        <f>IF(AND($A8644&gt;=Instellingen!$B$6,$A8644&lt;Instellingen!$B$7),1,0)</f>
        <v/>
      </c>
      <c r="E8644" s="15">
        <f>COUNTIF(tData[BezoekStart],"&lt;"&amp;($A8644+1/24))-COUNTIF(tData[BezoekEind],"&lt;="&amp;$A8644)</f>
        <v/>
      </c>
      <c r="F8644" s="15">
        <f>COUNTIF(tData[BezoekLangStart],"&lt;"&amp;($A8644+1/24))-COUNTIF(tData[BezoekLangEind],"&lt;="&amp;$A8644)</f>
        <v/>
      </c>
      <c r="G8644" s="15">
        <f>IF($D8644=1,$B8644*100+$C8644,-1)</f>
        <v/>
      </c>
      <c r="H8644" s="15">
        <f>IF($D8644=1,$B8644,-1)</f>
        <v/>
      </c>
      <c r="I8644" s="15">
        <f>IF($D8644=1,$C8644,-1)</f>
        <v/>
      </c>
    </row>
    <row r="8645">
      <c r="A8645" s="33" t="n">
        <v>45652.08333333334</v>
      </c>
      <c r="B8645" s="15">
        <f>WEEKDAY($A8645,2)</f>
        <v/>
      </c>
      <c r="C8645" s="15">
        <f>HOUR($A8645)</f>
        <v/>
      </c>
      <c r="D8645" s="15">
        <f>IF(AND($A8645&gt;=Instellingen!$B$6,$A8645&lt;Instellingen!$B$7),1,0)</f>
        <v/>
      </c>
      <c r="E8645" s="15">
        <f>COUNTIF(tData[BezoekStart],"&lt;"&amp;($A8645+1/24))-COUNTIF(tData[BezoekEind],"&lt;="&amp;$A8645)</f>
        <v/>
      </c>
      <c r="F8645" s="15">
        <f>COUNTIF(tData[BezoekLangStart],"&lt;"&amp;($A8645+1/24))-COUNTIF(tData[BezoekLangEind],"&lt;="&amp;$A8645)</f>
        <v/>
      </c>
      <c r="G8645" s="15">
        <f>IF($D8645=1,$B8645*100+$C8645,-1)</f>
        <v/>
      </c>
      <c r="H8645" s="15">
        <f>IF($D8645=1,$B8645,-1)</f>
        <v/>
      </c>
      <c r="I8645" s="15">
        <f>IF($D8645=1,$C8645,-1)</f>
        <v/>
      </c>
    </row>
    <row r="8646">
      <c r="A8646" s="33" t="n">
        <v>45652.125</v>
      </c>
      <c r="B8646" s="15">
        <f>WEEKDAY($A8646,2)</f>
        <v/>
      </c>
      <c r="C8646" s="15">
        <f>HOUR($A8646)</f>
        <v/>
      </c>
      <c r="D8646" s="15">
        <f>IF(AND($A8646&gt;=Instellingen!$B$6,$A8646&lt;Instellingen!$B$7),1,0)</f>
        <v/>
      </c>
      <c r="E8646" s="15">
        <f>COUNTIF(tData[BezoekStart],"&lt;"&amp;($A8646+1/24))-COUNTIF(tData[BezoekEind],"&lt;="&amp;$A8646)</f>
        <v/>
      </c>
      <c r="F8646" s="15">
        <f>COUNTIF(tData[BezoekLangStart],"&lt;"&amp;($A8646+1/24))-COUNTIF(tData[BezoekLangEind],"&lt;="&amp;$A8646)</f>
        <v/>
      </c>
      <c r="G8646" s="15">
        <f>IF($D8646=1,$B8646*100+$C8646,-1)</f>
        <v/>
      </c>
      <c r="H8646" s="15">
        <f>IF($D8646=1,$B8646,-1)</f>
        <v/>
      </c>
      <c r="I8646" s="15">
        <f>IF($D8646=1,$C8646,-1)</f>
        <v/>
      </c>
    </row>
    <row r="8647">
      <c r="A8647" s="33" t="n">
        <v>45652.16666666666</v>
      </c>
      <c r="B8647" s="15">
        <f>WEEKDAY($A8647,2)</f>
        <v/>
      </c>
      <c r="C8647" s="15">
        <f>HOUR($A8647)</f>
        <v/>
      </c>
      <c r="D8647" s="15">
        <f>IF(AND($A8647&gt;=Instellingen!$B$6,$A8647&lt;Instellingen!$B$7),1,0)</f>
        <v/>
      </c>
      <c r="E8647" s="15">
        <f>COUNTIF(tData[BezoekStart],"&lt;"&amp;($A8647+1/24))-COUNTIF(tData[BezoekEind],"&lt;="&amp;$A8647)</f>
        <v/>
      </c>
      <c r="F8647" s="15">
        <f>COUNTIF(tData[BezoekLangStart],"&lt;"&amp;($A8647+1/24))-COUNTIF(tData[BezoekLangEind],"&lt;="&amp;$A8647)</f>
        <v/>
      </c>
      <c r="G8647" s="15">
        <f>IF($D8647=1,$B8647*100+$C8647,-1)</f>
        <v/>
      </c>
      <c r="H8647" s="15">
        <f>IF($D8647=1,$B8647,-1)</f>
        <v/>
      </c>
      <c r="I8647" s="15">
        <f>IF($D8647=1,$C8647,-1)</f>
        <v/>
      </c>
    </row>
    <row r="8648">
      <c r="A8648" s="33" t="n">
        <v>45652.20833333334</v>
      </c>
      <c r="B8648" s="15">
        <f>WEEKDAY($A8648,2)</f>
        <v/>
      </c>
      <c r="C8648" s="15">
        <f>HOUR($A8648)</f>
        <v/>
      </c>
      <c r="D8648" s="15">
        <f>IF(AND($A8648&gt;=Instellingen!$B$6,$A8648&lt;Instellingen!$B$7),1,0)</f>
        <v/>
      </c>
      <c r="E8648" s="15">
        <f>COUNTIF(tData[BezoekStart],"&lt;"&amp;($A8648+1/24))-COUNTIF(tData[BezoekEind],"&lt;="&amp;$A8648)</f>
        <v/>
      </c>
      <c r="F8648" s="15">
        <f>COUNTIF(tData[BezoekLangStart],"&lt;"&amp;($A8648+1/24))-COUNTIF(tData[BezoekLangEind],"&lt;="&amp;$A8648)</f>
        <v/>
      </c>
      <c r="G8648" s="15">
        <f>IF($D8648=1,$B8648*100+$C8648,-1)</f>
        <v/>
      </c>
      <c r="H8648" s="15">
        <f>IF($D8648=1,$B8648,-1)</f>
        <v/>
      </c>
      <c r="I8648" s="15">
        <f>IF($D8648=1,$C8648,-1)</f>
        <v/>
      </c>
    </row>
    <row r="8649">
      <c r="A8649" s="33" t="n">
        <v>45652.25</v>
      </c>
      <c r="B8649" s="15">
        <f>WEEKDAY($A8649,2)</f>
        <v/>
      </c>
      <c r="C8649" s="15">
        <f>HOUR($A8649)</f>
        <v/>
      </c>
      <c r="D8649" s="15">
        <f>IF(AND($A8649&gt;=Instellingen!$B$6,$A8649&lt;Instellingen!$B$7),1,0)</f>
        <v/>
      </c>
      <c r="E8649" s="15">
        <f>COUNTIF(tData[BezoekStart],"&lt;"&amp;($A8649+1/24))-COUNTIF(tData[BezoekEind],"&lt;="&amp;$A8649)</f>
        <v/>
      </c>
      <c r="F8649" s="15">
        <f>COUNTIF(tData[BezoekLangStart],"&lt;"&amp;($A8649+1/24))-COUNTIF(tData[BezoekLangEind],"&lt;="&amp;$A8649)</f>
        <v/>
      </c>
      <c r="G8649" s="15">
        <f>IF($D8649=1,$B8649*100+$C8649,-1)</f>
        <v/>
      </c>
      <c r="H8649" s="15">
        <f>IF($D8649=1,$B8649,-1)</f>
        <v/>
      </c>
      <c r="I8649" s="15">
        <f>IF($D8649=1,$C8649,-1)</f>
        <v/>
      </c>
    </row>
    <row r="8650">
      <c r="A8650" s="33" t="n">
        <v>45652.29166666666</v>
      </c>
      <c r="B8650" s="15">
        <f>WEEKDAY($A8650,2)</f>
        <v/>
      </c>
      <c r="C8650" s="15">
        <f>HOUR($A8650)</f>
        <v/>
      </c>
      <c r="D8650" s="15">
        <f>IF(AND($A8650&gt;=Instellingen!$B$6,$A8650&lt;Instellingen!$B$7),1,0)</f>
        <v/>
      </c>
      <c r="E8650" s="15">
        <f>COUNTIF(tData[BezoekStart],"&lt;"&amp;($A8650+1/24))-COUNTIF(tData[BezoekEind],"&lt;="&amp;$A8650)</f>
        <v/>
      </c>
      <c r="F8650" s="15">
        <f>COUNTIF(tData[BezoekLangStart],"&lt;"&amp;($A8650+1/24))-COUNTIF(tData[BezoekLangEind],"&lt;="&amp;$A8650)</f>
        <v/>
      </c>
      <c r="G8650" s="15">
        <f>IF($D8650=1,$B8650*100+$C8650,-1)</f>
        <v/>
      </c>
      <c r="H8650" s="15">
        <f>IF($D8650=1,$B8650,-1)</f>
        <v/>
      </c>
      <c r="I8650" s="15">
        <f>IF($D8650=1,$C8650,-1)</f>
        <v/>
      </c>
    </row>
    <row r="8651">
      <c r="A8651" s="33" t="n">
        <v>45652.33333333334</v>
      </c>
      <c r="B8651" s="15">
        <f>WEEKDAY($A8651,2)</f>
        <v/>
      </c>
      <c r="C8651" s="15">
        <f>HOUR($A8651)</f>
        <v/>
      </c>
      <c r="D8651" s="15">
        <f>IF(AND($A8651&gt;=Instellingen!$B$6,$A8651&lt;Instellingen!$B$7),1,0)</f>
        <v/>
      </c>
      <c r="E8651" s="15">
        <f>COUNTIF(tData[BezoekStart],"&lt;"&amp;($A8651+1/24))-COUNTIF(tData[BezoekEind],"&lt;="&amp;$A8651)</f>
        <v/>
      </c>
      <c r="F8651" s="15">
        <f>COUNTIF(tData[BezoekLangStart],"&lt;"&amp;($A8651+1/24))-COUNTIF(tData[BezoekLangEind],"&lt;="&amp;$A8651)</f>
        <v/>
      </c>
      <c r="G8651" s="15">
        <f>IF($D8651=1,$B8651*100+$C8651,-1)</f>
        <v/>
      </c>
      <c r="H8651" s="15">
        <f>IF($D8651=1,$B8651,-1)</f>
        <v/>
      </c>
      <c r="I8651" s="15">
        <f>IF($D8651=1,$C8651,-1)</f>
        <v/>
      </c>
    </row>
    <row r="8652">
      <c r="A8652" s="33" t="n">
        <v>45652.375</v>
      </c>
      <c r="B8652" s="15">
        <f>WEEKDAY($A8652,2)</f>
        <v/>
      </c>
      <c r="C8652" s="15">
        <f>HOUR($A8652)</f>
        <v/>
      </c>
      <c r="D8652" s="15">
        <f>IF(AND($A8652&gt;=Instellingen!$B$6,$A8652&lt;Instellingen!$B$7),1,0)</f>
        <v/>
      </c>
      <c r="E8652" s="15">
        <f>COUNTIF(tData[BezoekStart],"&lt;"&amp;($A8652+1/24))-COUNTIF(tData[BezoekEind],"&lt;="&amp;$A8652)</f>
        <v/>
      </c>
      <c r="F8652" s="15">
        <f>COUNTIF(tData[BezoekLangStart],"&lt;"&amp;($A8652+1/24))-COUNTIF(tData[BezoekLangEind],"&lt;="&amp;$A8652)</f>
        <v/>
      </c>
      <c r="G8652" s="15">
        <f>IF($D8652=1,$B8652*100+$C8652,-1)</f>
        <v/>
      </c>
      <c r="H8652" s="15">
        <f>IF($D8652=1,$B8652,-1)</f>
        <v/>
      </c>
      <c r="I8652" s="15">
        <f>IF($D8652=1,$C8652,-1)</f>
        <v/>
      </c>
    </row>
    <row r="8653">
      <c r="A8653" s="33" t="n">
        <v>45652.41666666666</v>
      </c>
      <c r="B8653" s="15">
        <f>WEEKDAY($A8653,2)</f>
        <v/>
      </c>
      <c r="C8653" s="15">
        <f>HOUR($A8653)</f>
        <v/>
      </c>
      <c r="D8653" s="15">
        <f>IF(AND($A8653&gt;=Instellingen!$B$6,$A8653&lt;Instellingen!$B$7),1,0)</f>
        <v/>
      </c>
      <c r="E8653" s="15">
        <f>COUNTIF(tData[BezoekStart],"&lt;"&amp;($A8653+1/24))-COUNTIF(tData[BezoekEind],"&lt;="&amp;$A8653)</f>
        <v/>
      </c>
      <c r="F8653" s="15">
        <f>COUNTIF(tData[BezoekLangStart],"&lt;"&amp;($A8653+1/24))-COUNTIF(tData[BezoekLangEind],"&lt;="&amp;$A8653)</f>
        <v/>
      </c>
      <c r="G8653" s="15">
        <f>IF($D8653=1,$B8653*100+$C8653,-1)</f>
        <v/>
      </c>
      <c r="H8653" s="15">
        <f>IF($D8653=1,$B8653,-1)</f>
        <v/>
      </c>
      <c r="I8653" s="15">
        <f>IF($D8653=1,$C8653,-1)</f>
        <v/>
      </c>
    </row>
    <row r="8654">
      <c r="A8654" s="33" t="n">
        <v>45652.45833333334</v>
      </c>
      <c r="B8654" s="15">
        <f>WEEKDAY($A8654,2)</f>
        <v/>
      </c>
      <c r="C8654" s="15">
        <f>HOUR($A8654)</f>
        <v/>
      </c>
      <c r="D8654" s="15">
        <f>IF(AND($A8654&gt;=Instellingen!$B$6,$A8654&lt;Instellingen!$B$7),1,0)</f>
        <v/>
      </c>
      <c r="E8654" s="15">
        <f>COUNTIF(tData[BezoekStart],"&lt;"&amp;($A8654+1/24))-COUNTIF(tData[BezoekEind],"&lt;="&amp;$A8654)</f>
        <v/>
      </c>
      <c r="F8654" s="15">
        <f>COUNTIF(tData[BezoekLangStart],"&lt;"&amp;($A8654+1/24))-COUNTIF(tData[BezoekLangEind],"&lt;="&amp;$A8654)</f>
        <v/>
      </c>
      <c r="G8654" s="15">
        <f>IF($D8654=1,$B8654*100+$C8654,-1)</f>
        <v/>
      </c>
      <c r="H8654" s="15">
        <f>IF($D8654=1,$B8654,-1)</f>
        <v/>
      </c>
      <c r="I8654" s="15">
        <f>IF($D8654=1,$C8654,-1)</f>
        <v/>
      </c>
    </row>
    <row r="8655">
      <c r="A8655" s="33" t="n">
        <v>45652.5</v>
      </c>
      <c r="B8655" s="15">
        <f>WEEKDAY($A8655,2)</f>
        <v/>
      </c>
      <c r="C8655" s="15">
        <f>HOUR($A8655)</f>
        <v/>
      </c>
      <c r="D8655" s="15">
        <f>IF(AND($A8655&gt;=Instellingen!$B$6,$A8655&lt;Instellingen!$B$7),1,0)</f>
        <v/>
      </c>
      <c r="E8655" s="15">
        <f>COUNTIF(tData[BezoekStart],"&lt;"&amp;($A8655+1/24))-COUNTIF(tData[BezoekEind],"&lt;="&amp;$A8655)</f>
        <v/>
      </c>
      <c r="F8655" s="15">
        <f>COUNTIF(tData[BezoekLangStart],"&lt;"&amp;($A8655+1/24))-COUNTIF(tData[BezoekLangEind],"&lt;="&amp;$A8655)</f>
        <v/>
      </c>
      <c r="G8655" s="15">
        <f>IF($D8655=1,$B8655*100+$C8655,-1)</f>
        <v/>
      </c>
      <c r="H8655" s="15">
        <f>IF($D8655=1,$B8655,-1)</f>
        <v/>
      </c>
      <c r="I8655" s="15">
        <f>IF($D8655=1,$C8655,-1)</f>
        <v/>
      </c>
    </row>
    <row r="8656">
      <c r="A8656" s="33" t="n">
        <v>45652.54166666666</v>
      </c>
      <c r="B8656" s="15">
        <f>WEEKDAY($A8656,2)</f>
        <v/>
      </c>
      <c r="C8656" s="15">
        <f>HOUR($A8656)</f>
        <v/>
      </c>
      <c r="D8656" s="15">
        <f>IF(AND($A8656&gt;=Instellingen!$B$6,$A8656&lt;Instellingen!$B$7),1,0)</f>
        <v/>
      </c>
      <c r="E8656" s="15">
        <f>COUNTIF(tData[BezoekStart],"&lt;"&amp;($A8656+1/24))-COUNTIF(tData[BezoekEind],"&lt;="&amp;$A8656)</f>
        <v/>
      </c>
      <c r="F8656" s="15">
        <f>COUNTIF(tData[BezoekLangStart],"&lt;"&amp;($A8656+1/24))-COUNTIF(tData[BezoekLangEind],"&lt;="&amp;$A8656)</f>
        <v/>
      </c>
      <c r="G8656" s="15">
        <f>IF($D8656=1,$B8656*100+$C8656,-1)</f>
        <v/>
      </c>
      <c r="H8656" s="15">
        <f>IF($D8656=1,$B8656,-1)</f>
        <v/>
      </c>
      <c r="I8656" s="15">
        <f>IF($D8656=1,$C8656,-1)</f>
        <v/>
      </c>
    </row>
    <row r="8657">
      <c r="A8657" s="33" t="n">
        <v>45652.58333333334</v>
      </c>
      <c r="B8657" s="15">
        <f>WEEKDAY($A8657,2)</f>
        <v/>
      </c>
      <c r="C8657" s="15">
        <f>HOUR($A8657)</f>
        <v/>
      </c>
      <c r="D8657" s="15">
        <f>IF(AND($A8657&gt;=Instellingen!$B$6,$A8657&lt;Instellingen!$B$7),1,0)</f>
        <v/>
      </c>
      <c r="E8657" s="15">
        <f>COUNTIF(tData[BezoekStart],"&lt;"&amp;($A8657+1/24))-COUNTIF(tData[BezoekEind],"&lt;="&amp;$A8657)</f>
        <v/>
      </c>
      <c r="F8657" s="15">
        <f>COUNTIF(tData[BezoekLangStart],"&lt;"&amp;($A8657+1/24))-COUNTIF(tData[BezoekLangEind],"&lt;="&amp;$A8657)</f>
        <v/>
      </c>
      <c r="G8657" s="15">
        <f>IF($D8657=1,$B8657*100+$C8657,-1)</f>
        <v/>
      </c>
      <c r="H8657" s="15">
        <f>IF($D8657=1,$B8657,-1)</f>
        <v/>
      </c>
      <c r="I8657" s="15">
        <f>IF($D8657=1,$C8657,-1)</f>
        <v/>
      </c>
    </row>
    <row r="8658">
      <c r="A8658" s="33" t="n">
        <v>45652.625</v>
      </c>
      <c r="B8658" s="15">
        <f>WEEKDAY($A8658,2)</f>
        <v/>
      </c>
      <c r="C8658" s="15">
        <f>HOUR($A8658)</f>
        <v/>
      </c>
      <c r="D8658" s="15">
        <f>IF(AND($A8658&gt;=Instellingen!$B$6,$A8658&lt;Instellingen!$B$7),1,0)</f>
        <v/>
      </c>
      <c r="E8658" s="15">
        <f>COUNTIF(tData[BezoekStart],"&lt;"&amp;($A8658+1/24))-COUNTIF(tData[BezoekEind],"&lt;="&amp;$A8658)</f>
        <v/>
      </c>
      <c r="F8658" s="15">
        <f>COUNTIF(tData[BezoekLangStart],"&lt;"&amp;($A8658+1/24))-COUNTIF(tData[BezoekLangEind],"&lt;="&amp;$A8658)</f>
        <v/>
      </c>
      <c r="G8658" s="15">
        <f>IF($D8658=1,$B8658*100+$C8658,-1)</f>
        <v/>
      </c>
      <c r="H8658" s="15">
        <f>IF($D8658=1,$B8658,-1)</f>
        <v/>
      </c>
      <c r="I8658" s="15">
        <f>IF($D8658=1,$C8658,-1)</f>
        <v/>
      </c>
    </row>
    <row r="8659">
      <c r="A8659" s="33" t="n">
        <v>45652.66666666666</v>
      </c>
      <c r="B8659" s="15">
        <f>WEEKDAY($A8659,2)</f>
        <v/>
      </c>
      <c r="C8659" s="15">
        <f>HOUR($A8659)</f>
        <v/>
      </c>
      <c r="D8659" s="15">
        <f>IF(AND($A8659&gt;=Instellingen!$B$6,$A8659&lt;Instellingen!$B$7),1,0)</f>
        <v/>
      </c>
      <c r="E8659" s="15">
        <f>COUNTIF(tData[BezoekStart],"&lt;"&amp;($A8659+1/24))-COUNTIF(tData[BezoekEind],"&lt;="&amp;$A8659)</f>
        <v/>
      </c>
      <c r="F8659" s="15">
        <f>COUNTIF(tData[BezoekLangStart],"&lt;"&amp;($A8659+1/24))-COUNTIF(tData[BezoekLangEind],"&lt;="&amp;$A8659)</f>
        <v/>
      </c>
      <c r="G8659" s="15">
        <f>IF($D8659=1,$B8659*100+$C8659,-1)</f>
        <v/>
      </c>
      <c r="H8659" s="15">
        <f>IF($D8659=1,$B8659,-1)</f>
        <v/>
      </c>
      <c r="I8659" s="15">
        <f>IF($D8659=1,$C8659,-1)</f>
        <v/>
      </c>
    </row>
    <row r="8660">
      <c r="A8660" s="33" t="n">
        <v>45652.70833333334</v>
      </c>
      <c r="B8660" s="15">
        <f>WEEKDAY($A8660,2)</f>
        <v/>
      </c>
      <c r="C8660" s="15">
        <f>HOUR($A8660)</f>
        <v/>
      </c>
      <c r="D8660" s="15">
        <f>IF(AND($A8660&gt;=Instellingen!$B$6,$A8660&lt;Instellingen!$B$7),1,0)</f>
        <v/>
      </c>
      <c r="E8660" s="15">
        <f>COUNTIF(tData[BezoekStart],"&lt;"&amp;($A8660+1/24))-COUNTIF(tData[BezoekEind],"&lt;="&amp;$A8660)</f>
        <v/>
      </c>
      <c r="F8660" s="15">
        <f>COUNTIF(tData[BezoekLangStart],"&lt;"&amp;($A8660+1/24))-COUNTIF(tData[BezoekLangEind],"&lt;="&amp;$A8660)</f>
        <v/>
      </c>
      <c r="G8660" s="15">
        <f>IF($D8660=1,$B8660*100+$C8660,-1)</f>
        <v/>
      </c>
      <c r="H8660" s="15">
        <f>IF($D8660=1,$B8660,-1)</f>
        <v/>
      </c>
      <c r="I8660" s="15">
        <f>IF($D8660=1,$C8660,-1)</f>
        <v/>
      </c>
    </row>
    <row r="8661">
      <c r="A8661" s="33" t="n">
        <v>45652.75</v>
      </c>
      <c r="B8661" s="15">
        <f>WEEKDAY($A8661,2)</f>
        <v/>
      </c>
      <c r="C8661" s="15">
        <f>HOUR($A8661)</f>
        <v/>
      </c>
      <c r="D8661" s="15">
        <f>IF(AND($A8661&gt;=Instellingen!$B$6,$A8661&lt;Instellingen!$B$7),1,0)</f>
        <v/>
      </c>
      <c r="E8661" s="15">
        <f>COUNTIF(tData[BezoekStart],"&lt;"&amp;($A8661+1/24))-COUNTIF(tData[BezoekEind],"&lt;="&amp;$A8661)</f>
        <v/>
      </c>
      <c r="F8661" s="15">
        <f>COUNTIF(tData[BezoekLangStart],"&lt;"&amp;($A8661+1/24))-COUNTIF(tData[BezoekLangEind],"&lt;="&amp;$A8661)</f>
        <v/>
      </c>
      <c r="G8661" s="15">
        <f>IF($D8661=1,$B8661*100+$C8661,-1)</f>
        <v/>
      </c>
      <c r="H8661" s="15">
        <f>IF($D8661=1,$B8661,-1)</f>
        <v/>
      </c>
      <c r="I8661" s="15">
        <f>IF($D8661=1,$C8661,-1)</f>
        <v/>
      </c>
    </row>
    <row r="8662">
      <c r="A8662" s="33" t="n">
        <v>45652.79166666666</v>
      </c>
      <c r="B8662" s="15">
        <f>WEEKDAY($A8662,2)</f>
        <v/>
      </c>
      <c r="C8662" s="15">
        <f>HOUR($A8662)</f>
        <v/>
      </c>
      <c r="D8662" s="15">
        <f>IF(AND($A8662&gt;=Instellingen!$B$6,$A8662&lt;Instellingen!$B$7),1,0)</f>
        <v/>
      </c>
      <c r="E8662" s="15">
        <f>COUNTIF(tData[BezoekStart],"&lt;"&amp;($A8662+1/24))-COUNTIF(tData[BezoekEind],"&lt;="&amp;$A8662)</f>
        <v/>
      </c>
      <c r="F8662" s="15">
        <f>COUNTIF(tData[BezoekLangStart],"&lt;"&amp;($A8662+1/24))-COUNTIF(tData[BezoekLangEind],"&lt;="&amp;$A8662)</f>
        <v/>
      </c>
      <c r="G8662" s="15">
        <f>IF($D8662=1,$B8662*100+$C8662,-1)</f>
        <v/>
      </c>
      <c r="H8662" s="15">
        <f>IF($D8662=1,$B8662,-1)</f>
        <v/>
      </c>
      <c r="I8662" s="15">
        <f>IF($D8662=1,$C8662,-1)</f>
        <v/>
      </c>
    </row>
    <row r="8663">
      <c r="A8663" s="33" t="n">
        <v>45652.83333333334</v>
      </c>
      <c r="B8663" s="15">
        <f>WEEKDAY($A8663,2)</f>
        <v/>
      </c>
      <c r="C8663" s="15">
        <f>HOUR($A8663)</f>
        <v/>
      </c>
      <c r="D8663" s="15">
        <f>IF(AND($A8663&gt;=Instellingen!$B$6,$A8663&lt;Instellingen!$B$7),1,0)</f>
        <v/>
      </c>
      <c r="E8663" s="15">
        <f>COUNTIF(tData[BezoekStart],"&lt;"&amp;($A8663+1/24))-COUNTIF(tData[BezoekEind],"&lt;="&amp;$A8663)</f>
        <v/>
      </c>
      <c r="F8663" s="15">
        <f>COUNTIF(tData[BezoekLangStart],"&lt;"&amp;($A8663+1/24))-COUNTIF(tData[BezoekLangEind],"&lt;="&amp;$A8663)</f>
        <v/>
      </c>
      <c r="G8663" s="15">
        <f>IF($D8663=1,$B8663*100+$C8663,-1)</f>
        <v/>
      </c>
      <c r="H8663" s="15">
        <f>IF($D8663=1,$B8663,-1)</f>
        <v/>
      </c>
      <c r="I8663" s="15">
        <f>IF($D8663=1,$C8663,-1)</f>
        <v/>
      </c>
    </row>
    <row r="8664">
      <c r="A8664" s="33" t="n">
        <v>45652.875</v>
      </c>
      <c r="B8664" s="15">
        <f>WEEKDAY($A8664,2)</f>
        <v/>
      </c>
      <c r="C8664" s="15">
        <f>HOUR($A8664)</f>
        <v/>
      </c>
      <c r="D8664" s="15">
        <f>IF(AND($A8664&gt;=Instellingen!$B$6,$A8664&lt;Instellingen!$B$7),1,0)</f>
        <v/>
      </c>
      <c r="E8664" s="15">
        <f>COUNTIF(tData[BezoekStart],"&lt;"&amp;($A8664+1/24))-COUNTIF(tData[BezoekEind],"&lt;="&amp;$A8664)</f>
        <v/>
      </c>
      <c r="F8664" s="15">
        <f>COUNTIF(tData[BezoekLangStart],"&lt;"&amp;($A8664+1/24))-COUNTIF(tData[BezoekLangEind],"&lt;="&amp;$A8664)</f>
        <v/>
      </c>
      <c r="G8664" s="15">
        <f>IF($D8664=1,$B8664*100+$C8664,-1)</f>
        <v/>
      </c>
      <c r="H8664" s="15">
        <f>IF($D8664=1,$B8664,-1)</f>
        <v/>
      </c>
      <c r="I8664" s="15">
        <f>IF($D8664=1,$C8664,-1)</f>
        <v/>
      </c>
    </row>
    <row r="8665">
      <c r="A8665" s="33" t="n">
        <v>45652.91666666666</v>
      </c>
      <c r="B8665" s="15">
        <f>WEEKDAY($A8665,2)</f>
        <v/>
      </c>
      <c r="C8665" s="15">
        <f>HOUR($A8665)</f>
        <v/>
      </c>
      <c r="D8665" s="15">
        <f>IF(AND($A8665&gt;=Instellingen!$B$6,$A8665&lt;Instellingen!$B$7),1,0)</f>
        <v/>
      </c>
      <c r="E8665" s="15">
        <f>COUNTIF(tData[BezoekStart],"&lt;"&amp;($A8665+1/24))-COUNTIF(tData[BezoekEind],"&lt;="&amp;$A8665)</f>
        <v/>
      </c>
      <c r="F8665" s="15">
        <f>COUNTIF(tData[BezoekLangStart],"&lt;"&amp;($A8665+1/24))-COUNTIF(tData[BezoekLangEind],"&lt;="&amp;$A8665)</f>
        <v/>
      </c>
      <c r="G8665" s="15">
        <f>IF($D8665=1,$B8665*100+$C8665,-1)</f>
        <v/>
      </c>
      <c r="H8665" s="15">
        <f>IF($D8665=1,$B8665,-1)</f>
        <v/>
      </c>
      <c r="I8665" s="15">
        <f>IF($D8665=1,$C8665,-1)</f>
        <v/>
      </c>
    </row>
    <row r="8666">
      <c r="A8666" s="33" t="n">
        <v>45652.95833333334</v>
      </c>
      <c r="B8666" s="15">
        <f>WEEKDAY($A8666,2)</f>
        <v/>
      </c>
      <c r="C8666" s="15">
        <f>HOUR($A8666)</f>
        <v/>
      </c>
      <c r="D8666" s="15">
        <f>IF(AND($A8666&gt;=Instellingen!$B$6,$A8666&lt;Instellingen!$B$7),1,0)</f>
        <v/>
      </c>
      <c r="E8666" s="15">
        <f>COUNTIF(tData[BezoekStart],"&lt;"&amp;($A8666+1/24))-COUNTIF(tData[BezoekEind],"&lt;="&amp;$A8666)</f>
        <v/>
      </c>
      <c r="F8666" s="15">
        <f>COUNTIF(tData[BezoekLangStart],"&lt;"&amp;($A8666+1/24))-COUNTIF(tData[BezoekLangEind],"&lt;="&amp;$A8666)</f>
        <v/>
      </c>
      <c r="G8666" s="15">
        <f>IF($D8666=1,$B8666*100+$C8666,-1)</f>
        <v/>
      </c>
      <c r="H8666" s="15">
        <f>IF($D8666=1,$B8666,-1)</f>
        <v/>
      </c>
      <c r="I8666" s="15">
        <f>IF($D8666=1,$C8666,-1)</f>
        <v/>
      </c>
    </row>
    <row r="8667">
      <c r="A8667" s="33" t="n">
        <v>45653</v>
      </c>
      <c r="B8667" s="15">
        <f>WEEKDAY($A8667,2)</f>
        <v/>
      </c>
      <c r="C8667" s="15">
        <f>HOUR($A8667)</f>
        <v/>
      </c>
      <c r="D8667" s="15">
        <f>IF(AND($A8667&gt;=Instellingen!$B$6,$A8667&lt;Instellingen!$B$7),1,0)</f>
        <v/>
      </c>
      <c r="E8667" s="15">
        <f>COUNTIF(tData[BezoekStart],"&lt;"&amp;($A8667+1/24))-COUNTIF(tData[BezoekEind],"&lt;="&amp;$A8667)</f>
        <v/>
      </c>
      <c r="F8667" s="15">
        <f>COUNTIF(tData[BezoekLangStart],"&lt;"&amp;($A8667+1/24))-COUNTIF(tData[BezoekLangEind],"&lt;="&amp;$A8667)</f>
        <v/>
      </c>
      <c r="G8667" s="15">
        <f>IF($D8667=1,$B8667*100+$C8667,-1)</f>
        <v/>
      </c>
      <c r="H8667" s="15">
        <f>IF($D8667=1,$B8667,-1)</f>
        <v/>
      </c>
      <c r="I8667" s="15">
        <f>IF($D8667=1,$C8667,-1)</f>
        <v/>
      </c>
    </row>
    <row r="8668">
      <c r="A8668" s="33" t="n">
        <v>45653.04166666666</v>
      </c>
      <c r="B8668" s="15">
        <f>WEEKDAY($A8668,2)</f>
        <v/>
      </c>
      <c r="C8668" s="15">
        <f>HOUR($A8668)</f>
        <v/>
      </c>
      <c r="D8668" s="15">
        <f>IF(AND($A8668&gt;=Instellingen!$B$6,$A8668&lt;Instellingen!$B$7),1,0)</f>
        <v/>
      </c>
      <c r="E8668" s="15">
        <f>COUNTIF(tData[BezoekStart],"&lt;"&amp;($A8668+1/24))-COUNTIF(tData[BezoekEind],"&lt;="&amp;$A8668)</f>
        <v/>
      </c>
      <c r="F8668" s="15">
        <f>COUNTIF(tData[BezoekLangStart],"&lt;"&amp;($A8668+1/24))-COUNTIF(tData[BezoekLangEind],"&lt;="&amp;$A8668)</f>
        <v/>
      </c>
      <c r="G8668" s="15">
        <f>IF($D8668=1,$B8668*100+$C8668,-1)</f>
        <v/>
      </c>
      <c r="H8668" s="15">
        <f>IF($D8668=1,$B8668,-1)</f>
        <v/>
      </c>
      <c r="I8668" s="15">
        <f>IF($D8668=1,$C8668,-1)</f>
        <v/>
      </c>
    </row>
    <row r="8669">
      <c r="A8669" s="33" t="n">
        <v>45653.08333333334</v>
      </c>
      <c r="B8669" s="15">
        <f>WEEKDAY($A8669,2)</f>
        <v/>
      </c>
      <c r="C8669" s="15">
        <f>HOUR($A8669)</f>
        <v/>
      </c>
      <c r="D8669" s="15">
        <f>IF(AND($A8669&gt;=Instellingen!$B$6,$A8669&lt;Instellingen!$B$7),1,0)</f>
        <v/>
      </c>
      <c r="E8669" s="15">
        <f>COUNTIF(tData[BezoekStart],"&lt;"&amp;($A8669+1/24))-COUNTIF(tData[BezoekEind],"&lt;="&amp;$A8669)</f>
        <v/>
      </c>
      <c r="F8669" s="15">
        <f>COUNTIF(tData[BezoekLangStart],"&lt;"&amp;($A8669+1/24))-COUNTIF(tData[BezoekLangEind],"&lt;="&amp;$A8669)</f>
        <v/>
      </c>
      <c r="G8669" s="15">
        <f>IF($D8669=1,$B8669*100+$C8669,-1)</f>
        <v/>
      </c>
      <c r="H8669" s="15">
        <f>IF($D8669=1,$B8669,-1)</f>
        <v/>
      </c>
      <c r="I8669" s="15">
        <f>IF($D8669=1,$C8669,-1)</f>
        <v/>
      </c>
    </row>
    <row r="8670">
      <c r="A8670" s="33" t="n">
        <v>45653.125</v>
      </c>
      <c r="B8670" s="15">
        <f>WEEKDAY($A8670,2)</f>
        <v/>
      </c>
      <c r="C8670" s="15">
        <f>HOUR($A8670)</f>
        <v/>
      </c>
      <c r="D8670" s="15">
        <f>IF(AND($A8670&gt;=Instellingen!$B$6,$A8670&lt;Instellingen!$B$7),1,0)</f>
        <v/>
      </c>
      <c r="E8670" s="15">
        <f>COUNTIF(tData[BezoekStart],"&lt;"&amp;($A8670+1/24))-COUNTIF(tData[BezoekEind],"&lt;="&amp;$A8670)</f>
        <v/>
      </c>
      <c r="F8670" s="15">
        <f>COUNTIF(tData[BezoekLangStart],"&lt;"&amp;($A8670+1/24))-COUNTIF(tData[BezoekLangEind],"&lt;="&amp;$A8670)</f>
        <v/>
      </c>
      <c r="G8670" s="15">
        <f>IF($D8670=1,$B8670*100+$C8670,-1)</f>
        <v/>
      </c>
      <c r="H8670" s="15">
        <f>IF($D8670=1,$B8670,-1)</f>
        <v/>
      </c>
      <c r="I8670" s="15">
        <f>IF($D8670=1,$C8670,-1)</f>
        <v/>
      </c>
    </row>
    <row r="8671">
      <c r="A8671" s="33" t="n">
        <v>45653.16666666666</v>
      </c>
      <c r="B8671" s="15">
        <f>WEEKDAY($A8671,2)</f>
        <v/>
      </c>
      <c r="C8671" s="15">
        <f>HOUR($A8671)</f>
        <v/>
      </c>
      <c r="D8671" s="15">
        <f>IF(AND($A8671&gt;=Instellingen!$B$6,$A8671&lt;Instellingen!$B$7),1,0)</f>
        <v/>
      </c>
      <c r="E8671" s="15">
        <f>COUNTIF(tData[BezoekStart],"&lt;"&amp;($A8671+1/24))-COUNTIF(tData[BezoekEind],"&lt;="&amp;$A8671)</f>
        <v/>
      </c>
      <c r="F8671" s="15">
        <f>COUNTIF(tData[BezoekLangStart],"&lt;"&amp;($A8671+1/24))-COUNTIF(tData[BezoekLangEind],"&lt;="&amp;$A8671)</f>
        <v/>
      </c>
      <c r="G8671" s="15">
        <f>IF($D8671=1,$B8671*100+$C8671,-1)</f>
        <v/>
      </c>
      <c r="H8671" s="15">
        <f>IF($D8671=1,$B8671,-1)</f>
        <v/>
      </c>
      <c r="I8671" s="15">
        <f>IF($D8671=1,$C8671,-1)</f>
        <v/>
      </c>
    </row>
    <row r="8672">
      <c r="A8672" s="33" t="n">
        <v>45653.20833333334</v>
      </c>
      <c r="B8672" s="15">
        <f>WEEKDAY($A8672,2)</f>
        <v/>
      </c>
      <c r="C8672" s="15">
        <f>HOUR($A8672)</f>
        <v/>
      </c>
      <c r="D8672" s="15">
        <f>IF(AND($A8672&gt;=Instellingen!$B$6,$A8672&lt;Instellingen!$B$7),1,0)</f>
        <v/>
      </c>
      <c r="E8672" s="15">
        <f>COUNTIF(tData[BezoekStart],"&lt;"&amp;($A8672+1/24))-COUNTIF(tData[BezoekEind],"&lt;="&amp;$A8672)</f>
        <v/>
      </c>
      <c r="F8672" s="15">
        <f>COUNTIF(tData[BezoekLangStart],"&lt;"&amp;($A8672+1/24))-COUNTIF(tData[BezoekLangEind],"&lt;="&amp;$A8672)</f>
        <v/>
      </c>
      <c r="G8672" s="15">
        <f>IF($D8672=1,$B8672*100+$C8672,-1)</f>
        <v/>
      </c>
      <c r="H8672" s="15">
        <f>IF($D8672=1,$B8672,-1)</f>
        <v/>
      </c>
      <c r="I8672" s="15">
        <f>IF($D8672=1,$C8672,-1)</f>
        <v/>
      </c>
    </row>
    <row r="8673">
      <c r="A8673" s="33" t="n">
        <v>45653.25</v>
      </c>
      <c r="B8673" s="15">
        <f>WEEKDAY($A8673,2)</f>
        <v/>
      </c>
      <c r="C8673" s="15">
        <f>HOUR($A8673)</f>
        <v/>
      </c>
      <c r="D8673" s="15">
        <f>IF(AND($A8673&gt;=Instellingen!$B$6,$A8673&lt;Instellingen!$B$7),1,0)</f>
        <v/>
      </c>
      <c r="E8673" s="15">
        <f>COUNTIF(tData[BezoekStart],"&lt;"&amp;($A8673+1/24))-COUNTIF(tData[BezoekEind],"&lt;="&amp;$A8673)</f>
        <v/>
      </c>
      <c r="F8673" s="15">
        <f>COUNTIF(tData[BezoekLangStart],"&lt;"&amp;($A8673+1/24))-COUNTIF(tData[BezoekLangEind],"&lt;="&amp;$A8673)</f>
        <v/>
      </c>
      <c r="G8673" s="15">
        <f>IF($D8673=1,$B8673*100+$C8673,-1)</f>
        <v/>
      </c>
      <c r="H8673" s="15">
        <f>IF($D8673=1,$B8673,-1)</f>
        <v/>
      </c>
      <c r="I8673" s="15">
        <f>IF($D8673=1,$C8673,-1)</f>
        <v/>
      </c>
    </row>
    <row r="8674">
      <c r="A8674" s="33" t="n">
        <v>45653.29166666666</v>
      </c>
      <c r="B8674" s="15">
        <f>WEEKDAY($A8674,2)</f>
        <v/>
      </c>
      <c r="C8674" s="15">
        <f>HOUR($A8674)</f>
        <v/>
      </c>
      <c r="D8674" s="15">
        <f>IF(AND($A8674&gt;=Instellingen!$B$6,$A8674&lt;Instellingen!$B$7),1,0)</f>
        <v/>
      </c>
      <c r="E8674" s="15">
        <f>COUNTIF(tData[BezoekStart],"&lt;"&amp;($A8674+1/24))-COUNTIF(tData[BezoekEind],"&lt;="&amp;$A8674)</f>
        <v/>
      </c>
      <c r="F8674" s="15">
        <f>COUNTIF(tData[BezoekLangStart],"&lt;"&amp;($A8674+1/24))-COUNTIF(tData[BezoekLangEind],"&lt;="&amp;$A8674)</f>
        <v/>
      </c>
      <c r="G8674" s="15">
        <f>IF($D8674=1,$B8674*100+$C8674,-1)</f>
        <v/>
      </c>
      <c r="H8674" s="15">
        <f>IF($D8674=1,$B8674,-1)</f>
        <v/>
      </c>
      <c r="I8674" s="15">
        <f>IF($D8674=1,$C8674,-1)</f>
        <v/>
      </c>
    </row>
    <row r="8675">
      <c r="A8675" s="33" t="n">
        <v>45653.33333333334</v>
      </c>
      <c r="B8675" s="15">
        <f>WEEKDAY($A8675,2)</f>
        <v/>
      </c>
      <c r="C8675" s="15">
        <f>HOUR($A8675)</f>
        <v/>
      </c>
      <c r="D8675" s="15">
        <f>IF(AND($A8675&gt;=Instellingen!$B$6,$A8675&lt;Instellingen!$B$7),1,0)</f>
        <v/>
      </c>
      <c r="E8675" s="15">
        <f>COUNTIF(tData[BezoekStart],"&lt;"&amp;($A8675+1/24))-COUNTIF(tData[BezoekEind],"&lt;="&amp;$A8675)</f>
        <v/>
      </c>
      <c r="F8675" s="15">
        <f>COUNTIF(tData[BezoekLangStart],"&lt;"&amp;($A8675+1/24))-COUNTIF(tData[BezoekLangEind],"&lt;="&amp;$A8675)</f>
        <v/>
      </c>
      <c r="G8675" s="15">
        <f>IF($D8675=1,$B8675*100+$C8675,-1)</f>
        <v/>
      </c>
      <c r="H8675" s="15">
        <f>IF($D8675=1,$B8675,-1)</f>
        <v/>
      </c>
      <c r="I8675" s="15">
        <f>IF($D8675=1,$C8675,-1)</f>
        <v/>
      </c>
    </row>
    <row r="8676">
      <c r="A8676" s="33" t="n">
        <v>45653.375</v>
      </c>
      <c r="B8676" s="15">
        <f>WEEKDAY($A8676,2)</f>
        <v/>
      </c>
      <c r="C8676" s="15">
        <f>HOUR($A8676)</f>
        <v/>
      </c>
      <c r="D8676" s="15">
        <f>IF(AND($A8676&gt;=Instellingen!$B$6,$A8676&lt;Instellingen!$B$7),1,0)</f>
        <v/>
      </c>
      <c r="E8676" s="15">
        <f>COUNTIF(tData[BezoekStart],"&lt;"&amp;($A8676+1/24))-COUNTIF(tData[BezoekEind],"&lt;="&amp;$A8676)</f>
        <v/>
      </c>
      <c r="F8676" s="15">
        <f>COUNTIF(tData[BezoekLangStart],"&lt;"&amp;($A8676+1/24))-COUNTIF(tData[BezoekLangEind],"&lt;="&amp;$A8676)</f>
        <v/>
      </c>
      <c r="G8676" s="15">
        <f>IF($D8676=1,$B8676*100+$C8676,-1)</f>
        <v/>
      </c>
      <c r="H8676" s="15">
        <f>IF($D8676=1,$B8676,-1)</f>
        <v/>
      </c>
      <c r="I8676" s="15">
        <f>IF($D8676=1,$C8676,-1)</f>
        <v/>
      </c>
    </row>
    <row r="8677">
      <c r="A8677" s="33" t="n">
        <v>45653.41666666666</v>
      </c>
      <c r="B8677" s="15">
        <f>WEEKDAY($A8677,2)</f>
        <v/>
      </c>
      <c r="C8677" s="15">
        <f>HOUR($A8677)</f>
        <v/>
      </c>
      <c r="D8677" s="15">
        <f>IF(AND($A8677&gt;=Instellingen!$B$6,$A8677&lt;Instellingen!$B$7),1,0)</f>
        <v/>
      </c>
      <c r="E8677" s="15">
        <f>COUNTIF(tData[BezoekStart],"&lt;"&amp;($A8677+1/24))-COUNTIF(tData[BezoekEind],"&lt;="&amp;$A8677)</f>
        <v/>
      </c>
      <c r="F8677" s="15">
        <f>COUNTIF(tData[BezoekLangStart],"&lt;"&amp;($A8677+1/24))-COUNTIF(tData[BezoekLangEind],"&lt;="&amp;$A8677)</f>
        <v/>
      </c>
      <c r="G8677" s="15">
        <f>IF($D8677=1,$B8677*100+$C8677,-1)</f>
        <v/>
      </c>
      <c r="H8677" s="15">
        <f>IF($D8677=1,$B8677,-1)</f>
        <v/>
      </c>
      <c r="I8677" s="15">
        <f>IF($D8677=1,$C8677,-1)</f>
        <v/>
      </c>
    </row>
    <row r="8678">
      <c r="A8678" s="33" t="n">
        <v>45653.45833333334</v>
      </c>
      <c r="B8678" s="15">
        <f>WEEKDAY($A8678,2)</f>
        <v/>
      </c>
      <c r="C8678" s="15">
        <f>HOUR($A8678)</f>
        <v/>
      </c>
      <c r="D8678" s="15">
        <f>IF(AND($A8678&gt;=Instellingen!$B$6,$A8678&lt;Instellingen!$B$7),1,0)</f>
        <v/>
      </c>
      <c r="E8678" s="15">
        <f>COUNTIF(tData[BezoekStart],"&lt;"&amp;($A8678+1/24))-COUNTIF(tData[BezoekEind],"&lt;="&amp;$A8678)</f>
        <v/>
      </c>
      <c r="F8678" s="15">
        <f>COUNTIF(tData[BezoekLangStart],"&lt;"&amp;($A8678+1/24))-COUNTIF(tData[BezoekLangEind],"&lt;="&amp;$A8678)</f>
        <v/>
      </c>
      <c r="G8678" s="15">
        <f>IF($D8678=1,$B8678*100+$C8678,-1)</f>
        <v/>
      </c>
      <c r="H8678" s="15">
        <f>IF($D8678=1,$B8678,-1)</f>
        <v/>
      </c>
      <c r="I8678" s="15">
        <f>IF($D8678=1,$C8678,-1)</f>
        <v/>
      </c>
    </row>
    <row r="8679">
      <c r="A8679" s="33" t="n">
        <v>45653.5</v>
      </c>
      <c r="B8679" s="15">
        <f>WEEKDAY($A8679,2)</f>
        <v/>
      </c>
      <c r="C8679" s="15">
        <f>HOUR($A8679)</f>
        <v/>
      </c>
      <c r="D8679" s="15">
        <f>IF(AND($A8679&gt;=Instellingen!$B$6,$A8679&lt;Instellingen!$B$7),1,0)</f>
        <v/>
      </c>
      <c r="E8679" s="15">
        <f>COUNTIF(tData[BezoekStart],"&lt;"&amp;($A8679+1/24))-COUNTIF(tData[BezoekEind],"&lt;="&amp;$A8679)</f>
        <v/>
      </c>
      <c r="F8679" s="15">
        <f>COUNTIF(tData[BezoekLangStart],"&lt;"&amp;($A8679+1/24))-COUNTIF(tData[BezoekLangEind],"&lt;="&amp;$A8679)</f>
        <v/>
      </c>
      <c r="G8679" s="15">
        <f>IF($D8679=1,$B8679*100+$C8679,-1)</f>
        <v/>
      </c>
      <c r="H8679" s="15">
        <f>IF($D8679=1,$B8679,-1)</f>
        <v/>
      </c>
      <c r="I8679" s="15">
        <f>IF($D8679=1,$C8679,-1)</f>
        <v/>
      </c>
    </row>
    <row r="8680">
      <c r="A8680" s="33" t="n">
        <v>45653.54166666666</v>
      </c>
      <c r="B8680" s="15">
        <f>WEEKDAY($A8680,2)</f>
        <v/>
      </c>
      <c r="C8680" s="15">
        <f>HOUR($A8680)</f>
        <v/>
      </c>
      <c r="D8680" s="15">
        <f>IF(AND($A8680&gt;=Instellingen!$B$6,$A8680&lt;Instellingen!$B$7),1,0)</f>
        <v/>
      </c>
      <c r="E8680" s="15">
        <f>COUNTIF(tData[BezoekStart],"&lt;"&amp;($A8680+1/24))-COUNTIF(tData[BezoekEind],"&lt;="&amp;$A8680)</f>
        <v/>
      </c>
      <c r="F8680" s="15">
        <f>COUNTIF(tData[BezoekLangStart],"&lt;"&amp;($A8680+1/24))-COUNTIF(tData[BezoekLangEind],"&lt;="&amp;$A8680)</f>
        <v/>
      </c>
      <c r="G8680" s="15">
        <f>IF($D8680=1,$B8680*100+$C8680,-1)</f>
        <v/>
      </c>
      <c r="H8680" s="15">
        <f>IF($D8680=1,$B8680,-1)</f>
        <v/>
      </c>
      <c r="I8680" s="15">
        <f>IF($D8680=1,$C8680,-1)</f>
        <v/>
      </c>
    </row>
    <row r="8681">
      <c r="A8681" s="33" t="n">
        <v>45653.58333333334</v>
      </c>
      <c r="B8681" s="15">
        <f>WEEKDAY($A8681,2)</f>
        <v/>
      </c>
      <c r="C8681" s="15">
        <f>HOUR($A8681)</f>
        <v/>
      </c>
      <c r="D8681" s="15">
        <f>IF(AND($A8681&gt;=Instellingen!$B$6,$A8681&lt;Instellingen!$B$7),1,0)</f>
        <v/>
      </c>
      <c r="E8681" s="15">
        <f>COUNTIF(tData[BezoekStart],"&lt;"&amp;($A8681+1/24))-COUNTIF(tData[BezoekEind],"&lt;="&amp;$A8681)</f>
        <v/>
      </c>
      <c r="F8681" s="15">
        <f>COUNTIF(tData[BezoekLangStart],"&lt;"&amp;($A8681+1/24))-COUNTIF(tData[BezoekLangEind],"&lt;="&amp;$A8681)</f>
        <v/>
      </c>
      <c r="G8681" s="15">
        <f>IF($D8681=1,$B8681*100+$C8681,-1)</f>
        <v/>
      </c>
      <c r="H8681" s="15">
        <f>IF($D8681=1,$B8681,-1)</f>
        <v/>
      </c>
      <c r="I8681" s="15">
        <f>IF($D8681=1,$C8681,-1)</f>
        <v/>
      </c>
    </row>
    <row r="8682">
      <c r="A8682" s="33" t="n">
        <v>45653.625</v>
      </c>
      <c r="B8682" s="15">
        <f>WEEKDAY($A8682,2)</f>
        <v/>
      </c>
      <c r="C8682" s="15">
        <f>HOUR($A8682)</f>
        <v/>
      </c>
      <c r="D8682" s="15">
        <f>IF(AND($A8682&gt;=Instellingen!$B$6,$A8682&lt;Instellingen!$B$7),1,0)</f>
        <v/>
      </c>
      <c r="E8682" s="15">
        <f>COUNTIF(tData[BezoekStart],"&lt;"&amp;($A8682+1/24))-COUNTIF(tData[BezoekEind],"&lt;="&amp;$A8682)</f>
        <v/>
      </c>
      <c r="F8682" s="15">
        <f>COUNTIF(tData[BezoekLangStart],"&lt;"&amp;($A8682+1/24))-COUNTIF(tData[BezoekLangEind],"&lt;="&amp;$A8682)</f>
        <v/>
      </c>
      <c r="G8682" s="15">
        <f>IF($D8682=1,$B8682*100+$C8682,-1)</f>
        <v/>
      </c>
      <c r="H8682" s="15">
        <f>IF($D8682=1,$B8682,-1)</f>
        <v/>
      </c>
      <c r="I8682" s="15">
        <f>IF($D8682=1,$C8682,-1)</f>
        <v/>
      </c>
    </row>
    <row r="8683">
      <c r="A8683" s="33" t="n">
        <v>45653.66666666666</v>
      </c>
      <c r="B8683" s="15">
        <f>WEEKDAY($A8683,2)</f>
        <v/>
      </c>
      <c r="C8683" s="15">
        <f>HOUR($A8683)</f>
        <v/>
      </c>
      <c r="D8683" s="15">
        <f>IF(AND($A8683&gt;=Instellingen!$B$6,$A8683&lt;Instellingen!$B$7),1,0)</f>
        <v/>
      </c>
      <c r="E8683" s="15">
        <f>COUNTIF(tData[BezoekStart],"&lt;"&amp;($A8683+1/24))-COUNTIF(tData[BezoekEind],"&lt;="&amp;$A8683)</f>
        <v/>
      </c>
      <c r="F8683" s="15">
        <f>COUNTIF(tData[BezoekLangStart],"&lt;"&amp;($A8683+1/24))-COUNTIF(tData[BezoekLangEind],"&lt;="&amp;$A8683)</f>
        <v/>
      </c>
      <c r="G8683" s="15">
        <f>IF($D8683=1,$B8683*100+$C8683,-1)</f>
        <v/>
      </c>
      <c r="H8683" s="15">
        <f>IF($D8683=1,$B8683,-1)</f>
        <v/>
      </c>
      <c r="I8683" s="15">
        <f>IF($D8683=1,$C8683,-1)</f>
        <v/>
      </c>
    </row>
    <row r="8684">
      <c r="A8684" s="33" t="n">
        <v>45653.70833333334</v>
      </c>
      <c r="B8684" s="15">
        <f>WEEKDAY($A8684,2)</f>
        <v/>
      </c>
      <c r="C8684" s="15">
        <f>HOUR($A8684)</f>
        <v/>
      </c>
      <c r="D8684" s="15">
        <f>IF(AND($A8684&gt;=Instellingen!$B$6,$A8684&lt;Instellingen!$B$7),1,0)</f>
        <v/>
      </c>
      <c r="E8684" s="15">
        <f>COUNTIF(tData[BezoekStart],"&lt;"&amp;($A8684+1/24))-COUNTIF(tData[BezoekEind],"&lt;="&amp;$A8684)</f>
        <v/>
      </c>
      <c r="F8684" s="15">
        <f>COUNTIF(tData[BezoekLangStart],"&lt;"&amp;($A8684+1/24))-COUNTIF(tData[BezoekLangEind],"&lt;="&amp;$A8684)</f>
        <v/>
      </c>
      <c r="G8684" s="15">
        <f>IF($D8684=1,$B8684*100+$C8684,-1)</f>
        <v/>
      </c>
      <c r="H8684" s="15">
        <f>IF($D8684=1,$B8684,-1)</f>
        <v/>
      </c>
      <c r="I8684" s="15">
        <f>IF($D8684=1,$C8684,-1)</f>
        <v/>
      </c>
    </row>
    <row r="8685">
      <c r="A8685" s="33" t="n">
        <v>45653.75</v>
      </c>
      <c r="B8685" s="15">
        <f>WEEKDAY($A8685,2)</f>
        <v/>
      </c>
      <c r="C8685" s="15">
        <f>HOUR($A8685)</f>
        <v/>
      </c>
      <c r="D8685" s="15">
        <f>IF(AND($A8685&gt;=Instellingen!$B$6,$A8685&lt;Instellingen!$B$7),1,0)</f>
        <v/>
      </c>
      <c r="E8685" s="15">
        <f>COUNTIF(tData[BezoekStart],"&lt;"&amp;($A8685+1/24))-COUNTIF(tData[BezoekEind],"&lt;="&amp;$A8685)</f>
        <v/>
      </c>
      <c r="F8685" s="15">
        <f>COUNTIF(tData[BezoekLangStart],"&lt;"&amp;($A8685+1/24))-COUNTIF(tData[BezoekLangEind],"&lt;="&amp;$A8685)</f>
        <v/>
      </c>
      <c r="G8685" s="15">
        <f>IF($D8685=1,$B8685*100+$C8685,-1)</f>
        <v/>
      </c>
      <c r="H8685" s="15">
        <f>IF($D8685=1,$B8685,-1)</f>
        <v/>
      </c>
      <c r="I8685" s="15">
        <f>IF($D8685=1,$C8685,-1)</f>
        <v/>
      </c>
    </row>
    <row r="8686">
      <c r="A8686" s="33" t="n">
        <v>45653.79166666666</v>
      </c>
      <c r="B8686" s="15">
        <f>WEEKDAY($A8686,2)</f>
        <v/>
      </c>
      <c r="C8686" s="15">
        <f>HOUR($A8686)</f>
        <v/>
      </c>
      <c r="D8686" s="15">
        <f>IF(AND($A8686&gt;=Instellingen!$B$6,$A8686&lt;Instellingen!$B$7),1,0)</f>
        <v/>
      </c>
      <c r="E8686" s="15">
        <f>COUNTIF(tData[BezoekStart],"&lt;"&amp;($A8686+1/24))-COUNTIF(tData[BezoekEind],"&lt;="&amp;$A8686)</f>
        <v/>
      </c>
      <c r="F8686" s="15">
        <f>COUNTIF(tData[BezoekLangStart],"&lt;"&amp;($A8686+1/24))-COUNTIF(tData[BezoekLangEind],"&lt;="&amp;$A8686)</f>
        <v/>
      </c>
      <c r="G8686" s="15">
        <f>IF($D8686=1,$B8686*100+$C8686,-1)</f>
        <v/>
      </c>
      <c r="H8686" s="15">
        <f>IF($D8686=1,$B8686,-1)</f>
        <v/>
      </c>
      <c r="I8686" s="15">
        <f>IF($D8686=1,$C8686,-1)</f>
        <v/>
      </c>
    </row>
    <row r="8687">
      <c r="A8687" s="33" t="n">
        <v>45653.83333333334</v>
      </c>
      <c r="B8687" s="15">
        <f>WEEKDAY($A8687,2)</f>
        <v/>
      </c>
      <c r="C8687" s="15">
        <f>HOUR($A8687)</f>
        <v/>
      </c>
      <c r="D8687" s="15">
        <f>IF(AND($A8687&gt;=Instellingen!$B$6,$A8687&lt;Instellingen!$B$7),1,0)</f>
        <v/>
      </c>
      <c r="E8687" s="15">
        <f>COUNTIF(tData[BezoekStart],"&lt;"&amp;($A8687+1/24))-COUNTIF(tData[BezoekEind],"&lt;="&amp;$A8687)</f>
        <v/>
      </c>
      <c r="F8687" s="15">
        <f>COUNTIF(tData[BezoekLangStart],"&lt;"&amp;($A8687+1/24))-COUNTIF(tData[BezoekLangEind],"&lt;="&amp;$A8687)</f>
        <v/>
      </c>
      <c r="G8687" s="15">
        <f>IF($D8687=1,$B8687*100+$C8687,-1)</f>
        <v/>
      </c>
      <c r="H8687" s="15">
        <f>IF($D8687=1,$B8687,-1)</f>
        <v/>
      </c>
      <c r="I8687" s="15">
        <f>IF($D8687=1,$C8687,-1)</f>
        <v/>
      </c>
    </row>
    <row r="8688">
      <c r="A8688" s="33" t="n">
        <v>45653.875</v>
      </c>
      <c r="B8688" s="15">
        <f>WEEKDAY($A8688,2)</f>
        <v/>
      </c>
      <c r="C8688" s="15">
        <f>HOUR($A8688)</f>
        <v/>
      </c>
      <c r="D8688" s="15">
        <f>IF(AND($A8688&gt;=Instellingen!$B$6,$A8688&lt;Instellingen!$B$7),1,0)</f>
        <v/>
      </c>
      <c r="E8688" s="15">
        <f>COUNTIF(tData[BezoekStart],"&lt;"&amp;($A8688+1/24))-COUNTIF(tData[BezoekEind],"&lt;="&amp;$A8688)</f>
        <v/>
      </c>
      <c r="F8688" s="15">
        <f>COUNTIF(tData[BezoekLangStart],"&lt;"&amp;($A8688+1/24))-COUNTIF(tData[BezoekLangEind],"&lt;="&amp;$A8688)</f>
        <v/>
      </c>
      <c r="G8688" s="15">
        <f>IF($D8688=1,$B8688*100+$C8688,-1)</f>
        <v/>
      </c>
      <c r="H8688" s="15">
        <f>IF($D8688=1,$B8688,-1)</f>
        <v/>
      </c>
      <c r="I8688" s="15">
        <f>IF($D8688=1,$C8688,-1)</f>
        <v/>
      </c>
    </row>
    <row r="8689">
      <c r="A8689" s="33" t="n">
        <v>45653.91666666666</v>
      </c>
      <c r="B8689" s="15">
        <f>WEEKDAY($A8689,2)</f>
        <v/>
      </c>
      <c r="C8689" s="15">
        <f>HOUR($A8689)</f>
        <v/>
      </c>
      <c r="D8689" s="15">
        <f>IF(AND($A8689&gt;=Instellingen!$B$6,$A8689&lt;Instellingen!$B$7),1,0)</f>
        <v/>
      </c>
      <c r="E8689" s="15">
        <f>COUNTIF(tData[BezoekStart],"&lt;"&amp;($A8689+1/24))-COUNTIF(tData[BezoekEind],"&lt;="&amp;$A8689)</f>
        <v/>
      </c>
      <c r="F8689" s="15">
        <f>COUNTIF(tData[BezoekLangStart],"&lt;"&amp;($A8689+1/24))-COUNTIF(tData[BezoekLangEind],"&lt;="&amp;$A8689)</f>
        <v/>
      </c>
      <c r="G8689" s="15">
        <f>IF($D8689=1,$B8689*100+$C8689,-1)</f>
        <v/>
      </c>
      <c r="H8689" s="15">
        <f>IF($D8689=1,$B8689,-1)</f>
        <v/>
      </c>
      <c r="I8689" s="15">
        <f>IF($D8689=1,$C8689,-1)</f>
        <v/>
      </c>
    </row>
    <row r="8690">
      <c r="A8690" s="33" t="n">
        <v>45653.95833333334</v>
      </c>
      <c r="B8690" s="15">
        <f>WEEKDAY($A8690,2)</f>
        <v/>
      </c>
      <c r="C8690" s="15">
        <f>HOUR($A8690)</f>
        <v/>
      </c>
      <c r="D8690" s="15">
        <f>IF(AND($A8690&gt;=Instellingen!$B$6,$A8690&lt;Instellingen!$B$7),1,0)</f>
        <v/>
      </c>
      <c r="E8690" s="15">
        <f>COUNTIF(tData[BezoekStart],"&lt;"&amp;($A8690+1/24))-COUNTIF(tData[BezoekEind],"&lt;="&amp;$A8690)</f>
        <v/>
      </c>
      <c r="F8690" s="15">
        <f>COUNTIF(tData[BezoekLangStart],"&lt;"&amp;($A8690+1/24))-COUNTIF(tData[BezoekLangEind],"&lt;="&amp;$A8690)</f>
        <v/>
      </c>
      <c r="G8690" s="15">
        <f>IF($D8690=1,$B8690*100+$C8690,-1)</f>
        <v/>
      </c>
      <c r="H8690" s="15">
        <f>IF($D8690=1,$B8690,-1)</f>
        <v/>
      </c>
      <c r="I8690" s="15">
        <f>IF($D8690=1,$C8690,-1)</f>
        <v/>
      </c>
    </row>
    <row r="8691">
      <c r="A8691" s="33" t="n">
        <v>45654</v>
      </c>
      <c r="B8691" s="15">
        <f>WEEKDAY($A8691,2)</f>
        <v/>
      </c>
      <c r="C8691" s="15">
        <f>HOUR($A8691)</f>
        <v/>
      </c>
      <c r="D8691" s="15">
        <f>IF(AND($A8691&gt;=Instellingen!$B$6,$A8691&lt;Instellingen!$B$7),1,0)</f>
        <v/>
      </c>
      <c r="E8691" s="15">
        <f>COUNTIF(tData[BezoekStart],"&lt;"&amp;($A8691+1/24))-COUNTIF(tData[BezoekEind],"&lt;="&amp;$A8691)</f>
        <v/>
      </c>
      <c r="F8691" s="15">
        <f>COUNTIF(tData[BezoekLangStart],"&lt;"&amp;($A8691+1/24))-COUNTIF(tData[BezoekLangEind],"&lt;="&amp;$A8691)</f>
        <v/>
      </c>
      <c r="G8691" s="15">
        <f>IF($D8691=1,$B8691*100+$C8691,-1)</f>
        <v/>
      </c>
      <c r="H8691" s="15">
        <f>IF($D8691=1,$B8691,-1)</f>
        <v/>
      </c>
      <c r="I8691" s="15">
        <f>IF($D8691=1,$C8691,-1)</f>
        <v/>
      </c>
    </row>
    <row r="8692">
      <c r="A8692" s="33" t="n">
        <v>45654.04166666666</v>
      </c>
      <c r="B8692" s="15">
        <f>WEEKDAY($A8692,2)</f>
        <v/>
      </c>
      <c r="C8692" s="15">
        <f>HOUR($A8692)</f>
        <v/>
      </c>
      <c r="D8692" s="15">
        <f>IF(AND($A8692&gt;=Instellingen!$B$6,$A8692&lt;Instellingen!$B$7),1,0)</f>
        <v/>
      </c>
      <c r="E8692" s="15">
        <f>COUNTIF(tData[BezoekStart],"&lt;"&amp;($A8692+1/24))-COUNTIF(tData[BezoekEind],"&lt;="&amp;$A8692)</f>
        <v/>
      </c>
      <c r="F8692" s="15">
        <f>COUNTIF(tData[BezoekLangStart],"&lt;"&amp;($A8692+1/24))-COUNTIF(tData[BezoekLangEind],"&lt;="&amp;$A8692)</f>
        <v/>
      </c>
      <c r="G8692" s="15">
        <f>IF($D8692=1,$B8692*100+$C8692,-1)</f>
        <v/>
      </c>
      <c r="H8692" s="15">
        <f>IF($D8692=1,$B8692,-1)</f>
        <v/>
      </c>
      <c r="I8692" s="15">
        <f>IF($D8692=1,$C8692,-1)</f>
        <v/>
      </c>
    </row>
    <row r="8693">
      <c r="A8693" s="33" t="n">
        <v>45654.08333333334</v>
      </c>
      <c r="B8693" s="15">
        <f>WEEKDAY($A8693,2)</f>
        <v/>
      </c>
      <c r="C8693" s="15">
        <f>HOUR($A8693)</f>
        <v/>
      </c>
      <c r="D8693" s="15">
        <f>IF(AND($A8693&gt;=Instellingen!$B$6,$A8693&lt;Instellingen!$B$7),1,0)</f>
        <v/>
      </c>
      <c r="E8693" s="15">
        <f>COUNTIF(tData[BezoekStart],"&lt;"&amp;($A8693+1/24))-COUNTIF(tData[BezoekEind],"&lt;="&amp;$A8693)</f>
        <v/>
      </c>
      <c r="F8693" s="15">
        <f>COUNTIF(tData[BezoekLangStart],"&lt;"&amp;($A8693+1/24))-COUNTIF(tData[BezoekLangEind],"&lt;="&amp;$A8693)</f>
        <v/>
      </c>
      <c r="G8693" s="15">
        <f>IF($D8693=1,$B8693*100+$C8693,-1)</f>
        <v/>
      </c>
      <c r="H8693" s="15">
        <f>IF($D8693=1,$B8693,-1)</f>
        <v/>
      </c>
      <c r="I8693" s="15">
        <f>IF($D8693=1,$C8693,-1)</f>
        <v/>
      </c>
    </row>
    <row r="8694">
      <c r="A8694" s="33" t="n">
        <v>45654.125</v>
      </c>
      <c r="B8694" s="15">
        <f>WEEKDAY($A8694,2)</f>
        <v/>
      </c>
      <c r="C8694" s="15">
        <f>HOUR($A8694)</f>
        <v/>
      </c>
      <c r="D8694" s="15">
        <f>IF(AND($A8694&gt;=Instellingen!$B$6,$A8694&lt;Instellingen!$B$7),1,0)</f>
        <v/>
      </c>
      <c r="E8694" s="15">
        <f>COUNTIF(tData[BezoekStart],"&lt;"&amp;($A8694+1/24))-COUNTIF(tData[BezoekEind],"&lt;="&amp;$A8694)</f>
        <v/>
      </c>
      <c r="F8694" s="15">
        <f>COUNTIF(tData[BezoekLangStart],"&lt;"&amp;($A8694+1/24))-COUNTIF(tData[BezoekLangEind],"&lt;="&amp;$A8694)</f>
        <v/>
      </c>
      <c r="G8694" s="15">
        <f>IF($D8694=1,$B8694*100+$C8694,-1)</f>
        <v/>
      </c>
      <c r="H8694" s="15">
        <f>IF($D8694=1,$B8694,-1)</f>
        <v/>
      </c>
      <c r="I8694" s="15">
        <f>IF($D8694=1,$C8694,-1)</f>
        <v/>
      </c>
    </row>
    <row r="8695">
      <c r="A8695" s="33" t="n">
        <v>45654.16666666666</v>
      </c>
      <c r="B8695" s="15">
        <f>WEEKDAY($A8695,2)</f>
        <v/>
      </c>
      <c r="C8695" s="15">
        <f>HOUR($A8695)</f>
        <v/>
      </c>
      <c r="D8695" s="15">
        <f>IF(AND($A8695&gt;=Instellingen!$B$6,$A8695&lt;Instellingen!$B$7),1,0)</f>
        <v/>
      </c>
      <c r="E8695" s="15">
        <f>COUNTIF(tData[BezoekStart],"&lt;"&amp;($A8695+1/24))-COUNTIF(tData[BezoekEind],"&lt;="&amp;$A8695)</f>
        <v/>
      </c>
      <c r="F8695" s="15">
        <f>COUNTIF(tData[BezoekLangStart],"&lt;"&amp;($A8695+1/24))-COUNTIF(tData[BezoekLangEind],"&lt;="&amp;$A8695)</f>
        <v/>
      </c>
      <c r="G8695" s="15">
        <f>IF($D8695=1,$B8695*100+$C8695,-1)</f>
        <v/>
      </c>
      <c r="H8695" s="15">
        <f>IF($D8695=1,$B8695,-1)</f>
        <v/>
      </c>
      <c r="I8695" s="15">
        <f>IF($D8695=1,$C8695,-1)</f>
        <v/>
      </c>
    </row>
    <row r="8696">
      <c r="A8696" s="33" t="n">
        <v>45654.20833333334</v>
      </c>
      <c r="B8696" s="15">
        <f>WEEKDAY($A8696,2)</f>
        <v/>
      </c>
      <c r="C8696" s="15">
        <f>HOUR($A8696)</f>
        <v/>
      </c>
      <c r="D8696" s="15">
        <f>IF(AND($A8696&gt;=Instellingen!$B$6,$A8696&lt;Instellingen!$B$7),1,0)</f>
        <v/>
      </c>
      <c r="E8696" s="15">
        <f>COUNTIF(tData[BezoekStart],"&lt;"&amp;($A8696+1/24))-COUNTIF(tData[BezoekEind],"&lt;="&amp;$A8696)</f>
        <v/>
      </c>
      <c r="F8696" s="15">
        <f>COUNTIF(tData[BezoekLangStart],"&lt;"&amp;($A8696+1/24))-COUNTIF(tData[BezoekLangEind],"&lt;="&amp;$A8696)</f>
        <v/>
      </c>
      <c r="G8696" s="15">
        <f>IF($D8696=1,$B8696*100+$C8696,-1)</f>
        <v/>
      </c>
      <c r="H8696" s="15">
        <f>IF($D8696=1,$B8696,-1)</f>
        <v/>
      </c>
      <c r="I8696" s="15">
        <f>IF($D8696=1,$C8696,-1)</f>
        <v/>
      </c>
    </row>
    <row r="8697">
      <c r="A8697" s="33" t="n">
        <v>45654.25</v>
      </c>
      <c r="B8697" s="15">
        <f>WEEKDAY($A8697,2)</f>
        <v/>
      </c>
      <c r="C8697" s="15">
        <f>HOUR($A8697)</f>
        <v/>
      </c>
      <c r="D8697" s="15">
        <f>IF(AND($A8697&gt;=Instellingen!$B$6,$A8697&lt;Instellingen!$B$7),1,0)</f>
        <v/>
      </c>
      <c r="E8697" s="15">
        <f>COUNTIF(tData[BezoekStart],"&lt;"&amp;($A8697+1/24))-COUNTIF(tData[BezoekEind],"&lt;="&amp;$A8697)</f>
        <v/>
      </c>
      <c r="F8697" s="15">
        <f>COUNTIF(tData[BezoekLangStart],"&lt;"&amp;($A8697+1/24))-COUNTIF(tData[BezoekLangEind],"&lt;="&amp;$A8697)</f>
        <v/>
      </c>
      <c r="G8697" s="15">
        <f>IF($D8697=1,$B8697*100+$C8697,-1)</f>
        <v/>
      </c>
      <c r="H8697" s="15">
        <f>IF($D8697=1,$B8697,-1)</f>
        <v/>
      </c>
      <c r="I8697" s="15">
        <f>IF($D8697=1,$C8697,-1)</f>
        <v/>
      </c>
    </row>
    <row r="8698">
      <c r="A8698" s="33" t="n">
        <v>45654.29166666666</v>
      </c>
      <c r="B8698" s="15">
        <f>WEEKDAY($A8698,2)</f>
        <v/>
      </c>
      <c r="C8698" s="15">
        <f>HOUR($A8698)</f>
        <v/>
      </c>
      <c r="D8698" s="15">
        <f>IF(AND($A8698&gt;=Instellingen!$B$6,$A8698&lt;Instellingen!$B$7),1,0)</f>
        <v/>
      </c>
      <c r="E8698" s="15">
        <f>COUNTIF(tData[BezoekStart],"&lt;"&amp;($A8698+1/24))-COUNTIF(tData[BezoekEind],"&lt;="&amp;$A8698)</f>
        <v/>
      </c>
      <c r="F8698" s="15">
        <f>COUNTIF(tData[BezoekLangStart],"&lt;"&amp;($A8698+1/24))-COUNTIF(tData[BezoekLangEind],"&lt;="&amp;$A8698)</f>
        <v/>
      </c>
      <c r="G8698" s="15">
        <f>IF($D8698=1,$B8698*100+$C8698,-1)</f>
        <v/>
      </c>
      <c r="H8698" s="15">
        <f>IF($D8698=1,$B8698,-1)</f>
        <v/>
      </c>
      <c r="I8698" s="15">
        <f>IF($D8698=1,$C8698,-1)</f>
        <v/>
      </c>
    </row>
    <row r="8699">
      <c r="A8699" s="33" t="n">
        <v>45654.33333333334</v>
      </c>
      <c r="B8699" s="15">
        <f>WEEKDAY($A8699,2)</f>
        <v/>
      </c>
      <c r="C8699" s="15">
        <f>HOUR($A8699)</f>
        <v/>
      </c>
      <c r="D8699" s="15">
        <f>IF(AND($A8699&gt;=Instellingen!$B$6,$A8699&lt;Instellingen!$B$7),1,0)</f>
        <v/>
      </c>
      <c r="E8699" s="15">
        <f>COUNTIF(tData[BezoekStart],"&lt;"&amp;($A8699+1/24))-COUNTIF(tData[BezoekEind],"&lt;="&amp;$A8699)</f>
        <v/>
      </c>
      <c r="F8699" s="15">
        <f>COUNTIF(tData[BezoekLangStart],"&lt;"&amp;($A8699+1/24))-COUNTIF(tData[BezoekLangEind],"&lt;="&amp;$A8699)</f>
        <v/>
      </c>
      <c r="G8699" s="15">
        <f>IF($D8699=1,$B8699*100+$C8699,-1)</f>
        <v/>
      </c>
      <c r="H8699" s="15">
        <f>IF($D8699=1,$B8699,-1)</f>
        <v/>
      </c>
      <c r="I8699" s="15">
        <f>IF($D8699=1,$C8699,-1)</f>
        <v/>
      </c>
    </row>
    <row r="8700">
      <c r="A8700" s="33" t="n">
        <v>45654.375</v>
      </c>
      <c r="B8700" s="15">
        <f>WEEKDAY($A8700,2)</f>
        <v/>
      </c>
      <c r="C8700" s="15">
        <f>HOUR($A8700)</f>
        <v/>
      </c>
      <c r="D8700" s="15">
        <f>IF(AND($A8700&gt;=Instellingen!$B$6,$A8700&lt;Instellingen!$B$7),1,0)</f>
        <v/>
      </c>
      <c r="E8700" s="15">
        <f>COUNTIF(tData[BezoekStart],"&lt;"&amp;($A8700+1/24))-COUNTIF(tData[BezoekEind],"&lt;="&amp;$A8700)</f>
        <v/>
      </c>
      <c r="F8700" s="15">
        <f>COUNTIF(tData[BezoekLangStart],"&lt;"&amp;($A8700+1/24))-COUNTIF(tData[BezoekLangEind],"&lt;="&amp;$A8700)</f>
        <v/>
      </c>
      <c r="G8700" s="15">
        <f>IF($D8700=1,$B8700*100+$C8700,-1)</f>
        <v/>
      </c>
      <c r="H8700" s="15">
        <f>IF($D8700=1,$B8700,-1)</f>
        <v/>
      </c>
      <c r="I8700" s="15">
        <f>IF($D8700=1,$C8700,-1)</f>
        <v/>
      </c>
    </row>
    <row r="8701">
      <c r="A8701" s="33" t="n">
        <v>45654.41666666666</v>
      </c>
      <c r="B8701" s="15">
        <f>WEEKDAY($A8701,2)</f>
        <v/>
      </c>
      <c r="C8701" s="15">
        <f>HOUR($A8701)</f>
        <v/>
      </c>
      <c r="D8701" s="15">
        <f>IF(AND($A8701&gt;=Instellingen!$B$6,$A8701&lt;Instellingen!$B$7),1,0)</f>
        <v/>
      </c>
      <c r="E8701" s="15">
        <f>COUNTIF(tData[BezoekStart],"&lt;"&amp;($A8701+1/24))-COUNTIF(tData[BezoekEind],"&lt;="&amp;$A8701)</f>
        <v/>
      </c>
      <c r="F8701" s="15">
        <f>COUNTIF(tData[BezoekLangStart],"&lt;"&amp;($A8701+1/24))-COUNTIF(tData[BezoekLangEind],"&lt;="&amp;$A8701)</f>
        <v/>
      </c>
      <c r="G8701" s="15">
        <f>IF($D8701=1,$B8701*100+$C8701,-1)</f>
        <v/>
      </c>
      <c r="H8701" s="15">
        <f>IF($D8701=1,$B8701,-1)</f>
        <v/>
      </c>
      <c r="I8701" s="15">
        <f>IF($D8701=1,$C8701,-1)</f>
        <v/>
      </c>
    </row>
    <row r="8702">
      <c r="A8702" s="33" t="n">
        <v>45654.45833333334</v>
      </c>
      <c r="B8702" s="15">
        <f>WEEKDAY($A8702,2)</f>
        <v/>
      </c>
      <c r="C8702" s="15">
        <f>HOUR($A8702)</f>
        <v/>
      </c>
      <c r="D8702" s="15">
        <f>IF(AND($A8702&gt;=Instellingen!$B$6,$A8702&lt;Instellingen!$B$7),1,0)</f>
        <v/>
      </c>
      <c r="E8702" s="15">
        <f>COUNTIF(tData[BezoekStart],"&lt;"&amp;($A8702+1/24))-COUNTIF(tData[BezoekEind],"&lt;="&amp;$A8702)</f>
        <v/>
      </c>
      <c r="F8702" s="15">
        <f>COUNTIF(tData[BezoekLangStart],"&lt;"&amp;($A8702+1/24))-COUNTIF(tData[BezoekLangEind],"&lt;="&amp;$A8702)</f>
        <v/>
      </c>
      <c r="G8702" s="15">
        <f>IF($D8702=1,$B8702*100+$C8702,-1)</f>
        <v/>
      </c>
      <c r="H8702" s="15">
        <f>IF($D8702=1,$B8702,-1)</f>
        <v/>
      </c>
      <c r="I8702" s="15">
        <f>IF($D8702=1,$C8702,-1)</f>
        <v/>
      </c>
    </row>
    <row r="8703">
      <c r="A8703" s="33" t="n">
        <v>45654.5</v>
      </c>
      <c r="B8703" s="15">
        <f>WEEKDAY($A8703,2)</f>
        <v/>
      </c>
      <c r="C8703" s="15">
        <f>HOUR($A8703)</f>
        <v/>
      </c>
      <c r="D8703" s="15">
        <f>IF(AND($A8703&gt;=Instellingen!$B$6,$A8703&lt;Instellingen!$B$7),1,0)</f>
        <v/>
      </c>
      <c r="E8703" s="15">
        <f>COUNTIF(tData[BezoekStart],"&lt;"&amp;($A8703+1/24))-COUNTIF(tData[BezoekEind],"&lt;="&amp;$A8703)</f>
        <v/>
      </c>
      <c r="F8703" s="15">
        <f>COUNTIF(tData[BezoekLangStart],"&lt;"&amp;($A8703+1/24))-COUNTIF(tData[BezoekLangEind],"&lt;="&amp;$A8703)</f>
        <v/>
      </c>
      <c r="G8703" s="15">
        <f>IF($D8703=1,$B8703*100+$C8703,-1)</f>
        <v/>
      </c>
      <c r="H8703" s="15">
        <f>IF($D8703=1,$B8703,-1)</f>
        <v/>
      </c>
      <c r="I8703" s="15">
        <f>IF($D8703=1,$C8703,-1)</f>
        <v/>
      </c>
    </row>
    <row r="8704">
      <c r="A8704" s="33" t="n">
        <v>45654.54166666666</v>
      </c>
      <c r="B8704" s="15">
        <f>WEEKDAY($A8704,2)</f>
        <v/>
      </c>
      <c r="C8704" s="15">
        <f>HOUR($A8704)</f>
        <v/>
      </c>
      <c r="D8704" s="15">
        <f>IF(AND($A8704&gt;=Instellingen!$B$6,$A8704&lt;Instellingen!$B$7),1,0)</f>
        <v/>
      </c>
      <c r="E8704" s="15">
        <f>COUNTIF(tData[BezoekStart],"&lt;"&amp;($A8704+1/24))-COUNTIF(tData[BezoekEind],"&lt;="&amp;$A8704)</f>
        <v/>
      </c>
      <c r="F8704" s="15">
        <f>COUNTIF(tData[BezoekLangStart],"&lt;"&amp;($A8704+1/24))-COUNTIF(tData[BezoekLangEind],"&lt;="&amp;$A8704)</f>
        <v/>
      </c>
      <c r="G8704" s="15">
        <f>IF($D8704=1,$B8704*100+$C8704,-1)</f>
        <v/>
      </c>
      <c r="H8704" s="15">
        <f>IF($D8704=1,$B8704,-1)</f>
        <v/>
      </c>
      <c r="I8704" s="15">
        <f>IF($D8704=1,$C8704,-1)</f>
        <v/>
      </c>
    </row>
    <row r="8705">
      <c r="A8705" s="33" t="n">
        <v>45654.58333333334</v>
      </c>
      <c r="B8705" s="15">
        <f>WEEKDAY($A8705,2)</f>
        <v/>
      </c>
      <c r="C8705" s="15">
        <f>HOUR($A8705)</f>
        <v/>
      </c>
      <c r="D8705" s="15">
        <f>IF(AND($A8705&gt;=Instellingen!$B$6,$A8705&lt;Instellingen!$B$7),1,0)</f>
        <v/>
      </c>
      <c r="E8705" s="15">
        <f>COUNTIF(tData[BezoekStart],"&lt;"&amp;($A8705+1/24))-COUNTIF(tData[BezoekEind],"&lt;="&amp;$A8705)</f>
        <v/>
      </c>
      <c r="F8705" s="15">
        <f>COUNTIF(tData[BezoekLangStart],"&lt;"&amp;($A8705+1/24))-COUNTIF(tData[BezoekLangEind],"&lt;="&amp;$A8705)</f>
        <v/>
      </c>
      <c r="G8705" s="15">
        <f>IF($D8705=1,$B8705*100+$C8705,-1)</f>
        <v/>
      </c>
      <c r="H8705" s="15">
        <f>IF($D8705=1,$B8705,-1)</f>
        <v/>
      </c>
      <c r="I8705" s="15">
        <f>IF($D8705=1,$C8705,-1)</f>
        <v/>
      </c>
    </row>
    <row r="8706">
      <c r="A8706" s="33" t="n">
        <v>45654.625</v>
      </c>
      <c r="B8706" s="15">
        <f>WEEKDAY($A8706,2)</f>
        <v/>
      </c>
      <c r="C8706" s="15">
        <f>HOUR($A8706)</f>
        <v/>
      </c>
      <c r="D8706" s="15">
        <f>IF(AND($A8706&gt;=Instellingen!$B$6,$A8706&lt;Instellingen!$B$7),1,0)</f>
        <v/>
      </c>
      <c r="E8706" s="15">
        <f>COUNTIF(tData[BezoekStart],"&lt;"&amp;($A8706+1/24))-COUNTIF(tData[BezoekEind],"&lt;="&amp;$A8706)</f>
        <v/>
      </c>
      <c r="F8706" s="15">
        <f>COUNTIF(tData[BezoekLangStart],"&lt;"&amp;($A8706+1/24))-COUNTIF(tData[BezoekLangEind],"&lt;="&amp;$A8706)</f>
        <v/>
      </c>
      <c r="G8706" s="15">
        <f>IF($D8706=1,$B8706*100+$C8706,-1)</f>
        <v/>
      </c>
      <c r="H8706" s="15">
        <f>IF($D8706=1,$B8706,-1)</f>
        <v/>
      </c>
      <c r="I8706" s="15">
        <f>IF($D8706=1,$C8706,-1)</f>
        <v/>
      </c>
    </row>
    <row r="8707">
      <c r="A8707" s="33" t="n">
        <v>45654.66666666666</v>
      </c>
      <c r="B8707" s="15">
        <f>WEEKDAY($A8707,2)</f>
        <v/>
      </c>
      <c r="C8707" s="15">
        <f>HOUR($A8707)</f>
        <v/>
      </c>
      <c r="D8707" s="15">
        <f>IF(AND($A8707&gt;=Instellingen!$B$6,$A8707&lt;Instellingen!$B$7),1,0)</f>
        <v/>
      </c>
      <c r="E8707" s="15">
        <f>COUNTIF(tData[BezoekStart],"&lt;"&amp;($A8707+1/24))-COUNTIF(tData[BezoekEind],"&lt;="&amp;$A8707)</f>
        <v/>
      </c>
      <c r="F8707" s="15">
        <f>COUNTIF(tData[BezoekLangStart],"&lt;"&amp;($A8707+1/24))-COUNTIF(tData[BezoekLangEind],"&lt;="&amp;$A8707)</f>
        <v/>
      </c>
      <c r="G8707" s="15">
        <f>IF($D8707=1,$B8707*100+$C8707,-1)</f>
        <v/>
      </c>
      <c r="H8707" s="15">
        <f>IF($D8707=1,$B8707,-1)</f>
        <v/>
      </c>
      <c r="I8707" s="15">
        <f>IF($D8707=1,$C8707,-1)</f>
        <v/>
      </c>
    </row>
    <row r="8708">
      <c r="A8708" s="33" t="n">
        <v>45654.70833333334</v>
      </c>
      <c r="B8708" s="15">
        <f>WEEKDAY($A8708,2)</f>
        <v/>
      </c>
      <c r="C8708" s="15">
        <f>HOUR($A8708)</f>
        <v/>
      </c>
      <c r="D8708" s="15">
        <f>IF(AND($A8708&gt;=Instellingen!$B$6,$A8708&lt;Instellingen!$B$7),1,0)</f>
        <v/>
      </c>
      <c r="E8708" s="15">
        <f>COUNTIF(tData[BezoekStart],"&lt;"&amp;($A8708+1/24))-COUNTIF(tData[BezoekEind],"&lt;="&amp;$A8708)</f>
        <v/>
      </c>
      <c r="F8708" s="15">
        <f>COUNTIF(tData[BezoekLangStart],"&lt;"&amp;($A8708+1/24))-COUNTIF(tData[BezoekLangEind],"&lt;="&amp;$A8708)</f>
        <v/>
      </c>
      <c r="G8708" s="15">
        <f>IF($D8708=1,$B8708*100+$C8708,-1)</f>
        <v/>
      </c>
      <c r="H8708" s="15">
        <f>IF($D8708=1,$B8708,-1)</f>
        <v/>
      </c>
      <c r="I8708" s="15">
        <f>IF($D8708=1,$C8708,-1)</f>
        <v/>
      </c>
    </row>
    <row r="8709">
      <c r="A8709" s="33" t="n">
        <v>45654.75</v>
      </c>
      <c r="B8709" s="15">
        <f>WEEKDAY($A8709,2)</f>
        <v/>
      </c>
      <c r="C8709" s="15">
        <f>HOUR($A8709)</f>
        <v/>
      </c>
      <c r="D8709" s="15">
        <f>IF(AND($A8709&gt;=Instellingen!$B$6,$A8709&lt;Instellingen!$B$7),1,0)</f>
        <v/>
      </c>
      <c r="E8709" s="15">
        <f>COUNTIF(tData[BezoekStart],"&lt;"&amp;($A8709+1/24))-COUNTIF(tData[BezoekEind],"&lt;="&amp;$A8709)</f>
        <v/>
      </c>
      <c r="F8709" s="15">
        <f>COUNTIF(tData[BezoekLangStart],"&lt;"&amp;($A8709+1/24))-COUNTIF(tData[BezoekLangEind],"&lt;="&amp;$A8709)</f>
        <v/>
      </c>
      <c r="G8709" s="15">
        <f>IF($D8709=1,$B8709*100+$C8709,-1)</f>
        <v/>
      </c>
      <c r="H8709" s="15">
        <f>IF($D8709=1,$B8709,-1)</f>
        <v/>
      </c>
      <c r="I8709" s="15">
        <f>IF($D8709=1,$C8709,-1)</f>
        <v/>
      </c>
    </row>
    <row r="8710">
      <c r="A8710" s="33" t="n">
        <v>45654.79166666666</v>
      </c>
      <c r="B8710" s="15">
        <f>WEEKDAY($A8710,2)</f>
        <v/>
      </c>
      <c r="C8710" s="15">
        <f>HOUR($A8710)</f>
        <v/>
      </c>
      <c r="D8710" s="15">
        <f>IF(AND($A8710&gt;=Instellingen!$B$6,$A8710&lt;Instellingen!$B$7),1,0)</f>
        <v/>
      </c>
      <c r="E8710" s="15">
        <f>COUNTIF(tData[BezoekStart],"&lt;"&amp;($A8710+1/24))-COUNTIF(tData[BezoekEind],"&lt;="&amp;$A8710)</f>
        <v/>
      </c>
      <c r="F8710" s="15">
        <f>COUNTIF(tData[BezoekLangStart],"&lt;"&amp;($A8710+1/24))-COUNTIF(tData[BezoekLangEind],"&lt;="&amp;$A8710)</f>
        <v/>
      </c>
      <c r="G8710" s="15">
        <f>IF($D8710=1,$B8710*100+$C8710,-1)</f>
        <v/>
      </c>
      <c r="H8710" s="15">
        <f>IF($D8710=1,$B8710,-1)</f>
        <v/>
      </c>
      <c r="I8710" s="15">
        <f>IF($D8710=1,$C8710,-1)</f>
        <v/>
      </c>
    </row>
    <row r="8711">
      <c r="A8711" s="33" t="n">
        <v>45654.83333333334</v>
      </c>
      <c r="B8711" s="15">
        <f>WEEKDAY($A8711,2)</f>
        <v/>
      </c>
      <c r="C8711" s="15">
        <f>HOUR($A8711)</f>
        <v/>
      </c>
      <c r="D8711" s="15">
        <f>IF(AND($A8711&gt;=Instellingen!$B$6,$A8711&lt;Instellingen!$B$7),1,0)</f>
        <v/>
      </c>
      <c r="E8711" s="15">
        <f>COUNTIF(tData[BezoekStart],"&lt;"&amp;($A8711+1/24))-COUNTIF(tData[BezoekEind],"&lt;="&amp;$A8711)</f>
        <v/>
      </c>
      <c r="F8711" s="15">
        <f>COUNTIF(tData[BezoekLangStart],"&lt;"&amp;($A8711+1/24))-COUNTIF(tData[BezoekLangEind],"&lt;="&amp;$A8711)</f>
        <v/>
      </c>
      <c r="G8711" s="15">
        <f>IF($D8711=1,$B8711*100+$C8711,-1)</f>
        <v/>
      </c>
      <c r="H8711" s="15">
        <f>IF($D8711=1,$B8711,-1)</f>
        <v/>
      </c>
      <c r="I8711" s="15">
        <f>IF($D8711=1,$C8711,-1)</f>
        <v/>
      </c>
    </row>
    <row r="8712">
      <c r="A8712" s="33" t="n">
        <v>45654.875</v>
      </c>
      <c r="B8712" s="15">
        <f>WEEKDAY($A8712,2)</f>
        <v/>
      </c>
      <c r="C8712" s="15">
        <f>HOUR($A8712)</f>
        <v/>
      </c>
      <c r="D8712" s="15">
        <f>IF(AND($A8712&gt;=Instellingen!$B$6,$A8712&lt;Instellingen!$B$7),1,0)</f>
        <v/>
      </c>
      <c r="E8712" s="15">
        <f>COUNTIF(tData[BezoekStart],"&lt;"&amp;($A8712+1/24))-COUNTIF(tData[BezoekEind],"&lt;="&amp;$A8712)</f>
        <v/>
      </c>
      <c r="F8712" s="15">
        <f>COUNTIF(tData[BezoekLangStart],"&lt;"&amp;($A8712+1/24))-COUNTIF(tData[BezoekLangEind],"&lt;="&amp;$A8712)</f>
        <v/>
      </c>
      <c r="G8712" s="15">
        <f>IF($D8712=1,$B8712*100+$C8712,-1)</f>
        <v/>
      </c>
      <c r="H8712" s="15">
        <f>IF($D8712=1,$B8712,-1)</f>
        <v/>
      </c>
      <c r="I8712" s="15">
        <f>IF($D8712=1,$C8712,-1)</f>
        <v/>
      </c>
    </row>
    <row r="8713">
      <c r="A8713" s="33" t="n">
        <v>45654.91666666666</v>
      </c>
      <c r="B8713" s="15">
        <f>WEEKDAY($A8713,2)</f>
        <v/>
      </c>
      <c r="C8713" s="15">
        <f>HOUR($A8713)</f>
        <v/>
      </c>
      <c r="D8713" s="15">
        <f>IF(AND($A8713&gt;=Instellingen!$B$6,$A8713&lt;Instellingen!$B$7),1,0)</f>
        <v/>
      </c>
      <c r="E8713" s="15">
        <f>COUNTIF(tData[BezoekStart],"&lt;"&amp;($A8713+1/24))-COUNTIF(tData[BezoekEind],"&lt;="&amp;$A8713)</f>
        <v/>
      </c>
      <c r="F8713" s="15">
        <f>COUNTIF(tData[BezoekLangStart],"&lt;"&amp;($A8713+1/24))-COUNTIF(tData[BezoekLangEind],"&lt;="&amp;$A8713)</f>
        <v/>
      </c>
      <c r="G8713" s="15">
        <f>IF($D8713=1,$B8713*100+$C8713,-1)</f>
        <v/>
      </c>
      <c r="H8713" s="15">
        <f>IF($D8713=1,$B8713,-1)</f>
        <v/>
      </c>
      <c r="I8713" s="15">
        <f>IF($D8713=1,$C8713,-1)</f>
        <v/>
      </c>
    </row>
    <row r="8714">
      <c r="A8714" s="33" t="n">
        <v>45654.95833333334</v>
      </c>
      <c r="B8714" s="15">
        <f>WEEKDAY($A8714,2)</f>
        <v/>
      </c>
      <c r="C8714" s="15">
        <f>HOUR($A8714)</f>
        <v/>
      </c>
      <c r="D8714" s="15">
        <f>IF(AND($A8714&gt;=Instellingen!$B$6,$A8714&lt;Instellingen!$B$7),1,0)</f>
        <v/>
      </c>
      <c r="E8714" s="15">
        <f>COUNTIF(tData[BezoekStart],"&lt;"&amp;($A8714+1/24))-COUNTIF(tData[BezoekEind],"&lt;="&amp;$A8714)</f>
        <v/>
      </c>
      <c r="F8714" s="15">
        <f>COUNTIF(tData[BezoekLangStart],"&lt;"&amp;($A8714+1/24))-COUNTIF(tData[BezoekLangEind],"&lt;="&amp;$A8714)</f>
        <v/>
      </c>
      <c r="G8714" s="15">
        <f>IF($D8714=1,$B8714*100+$C8714,-1)</f>
        <v/>
      </c>
      <c r="H8714" s="15">
        <f>IF($D8714=1,$B8714,-1)</f>
        <v/>
      </c>
      <c r="I8714" s="15">
        <f>IF($D8714=1,$C8714,-1)</f>
        <v/>
      </c>
    </row>
    <row r="8715">
      <c r="A8715" s="33" t="n">
        <v>45655</v>
      </c>
      <c r="B8715" s="15">
        <f>WEEKDAY($A8715,2)</f>
        <v/>
      </c>
      <c r="C8715" s="15">
        <f>HOUR($A8715)</f>
        <v/>
      </c>
      <c r="D8715" s="15">
        <f>IF(AND($A8715&gt;=Instellingen!$B$6,$A8715&lt;Instellingen!$B$7),1,0)</f>
        <v/>
      </c>
      <c r="E8715" s="15">
        <f>COUNTIF(tData[BezoekStart],"&lt;"&amp;($A8715+1/24))-COUNTIF(tData[BezoekEind],"&lt;="&amp;$A8715)</f>
        <v/>
      </c>
      <c r="F8715" s="15">
        <f>COUNTIF(tData[BezoekLangStart],"&lt;"&amp;($A8715+1/24))-COUNTIF(tData[BezoekLangEind],"&lt;="&amp;$A8715)</f>
        <v/>
      </c>
      <c r="G8715" s="15">
        <f>IF($D8715=1,$B8715*100+$C8715,-1)</f>
        <v/>
      </c>
      <c r="H8715" s="15">
        <f>IF($D8715=1,$B8715,-1)</f>
        <v/>
      </c>
      <c r="I8715" s="15">
        <f>IF($D8715=1,$C8715,-1)</f>
        <v/>
      </c>
    </row>
    <row r="8716">
      <c r="A8716" s="33" t="n">
        <v>45655.04166666666</v>
      </c>
      <c r="B8716" s="15">
        <f>WEEKDAY($A8716,2)</f>
        <v/>
      </c>
      <c r="C8716" s="15">
        <f>HOUR($A8716)</f>
        <v/>
      </c>
      <c r="D8716" s="15">
        <f>IF(AND($A8716&gt;=Instellingen!$B$6,$A8716&lt;Instellingen!$B$7),1,0)</f>
        <v/>
      </c>
      <c r="E8716" s="15">
        <f>COUNTIF(tData[BezoekStart],"&lt;"&amp;($A8716+1/24))-COUNTIF(tData[BezoekEind],"&lt;="&amp;$A8716)</f>
        <v/>
      </c>
      <c r="F8716" s="15">
        <f>COUNTIF(tData[BezoekLangStart],"&lt;"&amp;($A8716+1/24))-COUNTIF(tData[BezoekLangEind],"&lt;="&amp;$A8716)</f>
        <v/>
      </c>
      <c r="G8716" s="15">
        <f>IF($D8716=1,$B8716*100+$C8716,-1)</f>
        <v/>
      </c>
      <c r="H8716" s="15">
        <f>IF($D8716=1,$B8716,-1)</f>
        <v/>
      </c>
      <c r="I8716" s="15">
        <f>IF($D8716=1,$C8716,-1)</f>
        <v/>
      </c>
    </row>
    <row r="8717">
      <c r="A8717" s="33" t="n">
        <v>45655.08333333334</v>
      </c>
      <c r="B8717" s="15">
        <f>WEEKDAY($A8717,2)</f>
        <v/>
      </c>
      <c r="C8717" s="15">
        <f>HOUR($A8717)</f>
        <v/>
      </c>
      <c r="D8717" s="15">
        <f>IF(AND($A8717&gt;=Instellingen!$B$6,$A8717&lt;Instellingen!$B$7),1,0)</f>
        <v/>
      </c>
      <c r="E8717" s="15">
        <f>COUNTIF(tData[BezoekStart],"&lt;"&amp;($A8717+1/24))-COUNTIF(tData[BezoekEind],"&lt;="&amp;$A8717)</f>
        <v/>
      </c>
      <c r="F8717" s="15">
        <f>COUNTIF(tData[BezoekLangStart],"&lt;"&amp;($A8717+1/24))-COUNTIF(tData[BezoekLangEind],"&lt;="&amp;$A8717)</f>
        <v/>
      </c>
      <c r="G8717" s="15">
        <f>IF($D8717=1,$B8717*100+$C8717,-1)</f>
        <v/>
      </c>
      <c r="H8717" s="15">
        <f>IF($D8717=1,$B8717,-1)</f>
        <v/>
      </c>
      <c r="I8717" s="15">
        <f>IF($D8717=1,$C8717,-1)</f>
        <v/>
      </c>
    </row>
    <row r="8718">
      <c r="A8718" s="33" t="n">
        <v>45655.125</v>
      </c>
      <c r="B8718" s="15">
        <f>WEEKDAY($A8718,2)</f>
        <v/>
      </c>
      <c r="C8718" s="15">
        <f>HOUR($A8718)</f>
        <v/>
      </c>
      <c r="D8718" s="15">
        <f>IF(AND($A8718&gt;=Instellingen!$B$6,$A8718&lt;Instellingen!$B$7),1,0)</f>
        <v/>
      </c>
      <c r="E8718" s="15">
        <f>COUNTIF(tData[BezoekStart],"&lt;"&amp;($A8718+1/24))-COUNTIF(tData[BezoekEind],"&lt;="&amp;$A8718)</f>
        <v/>
      </c>
      <c r="F8718" s="15">
        <f>COUNTIF(tData[BezoekLangStart],"&lt;"&amp;($A8718+1/24))-COUNTIF(tData[BezoekLangEind],"&lt;="&amp;$A8718)</f>
        <v/>
      </c>
      <c r="G8718" s="15">
        <f>IF($D8718=1,$B8718*100+$C8718,-1)</f>
        <v/>
      </c>
      <c r="H8718" s="15">
        <f>IF($D8718=1,$B8718,-1)</f>
        <v/>
      </c>
      <c r="I8718" s="15">
        <f>IF($D8718=1,$C8718,-1)</f>
        <v/>
      </c>
    </row>
    <row r="8719">
      <c r="A8719" s="33" t="n">
        <v>45655.16666666666</v>
      </c>
      <c r="B8719" s="15">
        <f>WEEKDAY($A8719,2)</f>
        <v/>
      </c>
      <c r="C8719" s="15">
        <f>HOUR($A8719)</f>
        <v/>
      </c>
      <c r="D8719" s="15">
        <f>IF(AND($A8719&gt;=Instellingen!$B$6,$A8719&lt;Instellingen!$B$7),1,0)</f>
        <v/>
      </c>
      <c r="E8719" s="15">
        <f>COUNTIF(tData[BezoekStart],"&lt;"&amp;($A8719+1/24))-COUNTIF(tData[BezoekEind],"&lt;="&amp;$A8719)</f>
        <v/>
      </c>
      <c r="F8719" s="15">
        <f>COUNTIF(tData[BezoekLangStart],"&lt;"&amp;($A8719+1/24))-COUNTIF(tData[BezoekLangEind],"&lt;="&amp;$A8719)</f>
        <v/>
      </c>
      <c r="G8719" s="15">
        <f>IF($D8719=1,$B8719*100+$C8719,-1)</f>
        <v/>
      </c>
      <c r="H8719" s="15">
        <f>IF($D8719=1,$B8719,-1)</f>
        <v/>
      </c>
      <c r="I8719" s="15">
        <f>IF($D8719=1,$C8719,-1)</f>
        <v/>
      </c>
    </row>
    <row r="8720">
      <c r="A8720" s="33" t="n">
        <v>45655.20833333334</v>
      </c>
      <c r="B8720" s="15">
        <f>WEEKDAY($A8720,2)</f>
        <v/>
      </c>
      <c r="C8720" s="15">
        <f>HOUR($A8720)</f>
        <v/>
      </c>
      <c r="D8720" s="15">
        <f>IF(AND($A8720&gt;=Instellingen!$B$6,$A8720&lt;Instellingen!$B$7),1,0)</f>
        <v/>
      </c>
      <c r="E8720" s="15">
        <f>COUNTIF(tData[BezoekStart],"&lt;"&amp;($A8720+1/24))-COUNTIF(tData[BezoekEind],"&lt;="&amp;$A8720)</f>
        <v/>
      </c>
      <c r="F8720" s="15">
        <f>COUNTIF(tData[BezoekLangStart],"&lt;"&amp;($A8720+1/24))-COUNTIF(tData[BezoekLangEind],"&lt;="&amp;$A8720)</f>
        <v/>
      </c>
      <c r="G8720" s="15">
        <f>IF($D8720=1,$B8720*100+$C8720,-1)</f>
        <v/>
      </c>
      <c r="H8720" s="15">
        <f>IF($D8720=1,$B8720,-1)</f>
        <v/>
      </c>
      <c r="I8720" s="15">
        <f>IF($D8720=1,$C8720,-1)</f>
        <v/>
      </c>
    </row>
    <row r="8721">
      <c r="A8721" s="33" t="n">
        <v>45655.25</v>
      </c>
      <c r="B8721" s="15">
        <f>WEEKDAY($A8721,2)</f>
        <v/>
      </c>
      <c r="C8721" s="15">
        <f>HOUR($A8721)</f>
        <v/>
      </c>
      <c r="D8721" s="15">
        <f>IF(AND($A8721&gt;=Instellingen!$B$6,$A8721&lt;Instellingen!$B$7),1,0)</f>
        <v/>
      </c>
      <c r="E8721" s="15">
        <f>COUNTIF(tData[BezoekStart],"&lt;"&amp;($A8721+1/24))-COUNTIF(tData[BezoekEind],"&lt;="&amp;$A8721)</f>
        <v/>
      </c>
      <c r="F8721" s="15">
        <f>COUNTIF(tData[BezoekLangStart],"&lt;"&amp;($A8721+1/24))-COUNTIF(tData[BezoekLangEind],"&lt;="&amp;$A8721)</f>
        <v/>
      </c>
      <c r="G8721" s="15">
        <f>IF($D8721=1,$B8721*100+$C8721,-1)</f>
        <v/>
      </c>
      <c r="H8721" s="15">
        <f>IF($D8721=1,$B8721,-1)</f>
        <v/>
      </c>
      <c r="I8721" s="15">
        <f>IF($D8721=1,$C8721,-1)</f>
        <v/>
      </c>
    </row>
    <row r="8722">
      <c r="A8722" s="33" t="n">
        <v>45655.29166666666</v>
      </c>
      <c r="B8722" s="15">
        <f>WEEKDAY($A8722,2)</f>
        <v/>
      </c>
      <c r="C8722" s="15">
        <f>HOUR($A8722)</f>
        <v/>
      </c>
      <c r="D8722" s="15">
        <f>IF(AND($A8722&gt;=Instellingen!$B$6,$A8722&lt;Instellingen!$B$7),1,0)</f>
        <v/>
      </c>
      <c r="E8722" s="15">
        <f>COUNTIF(tData[BezoekStart],"&lt;"&amp;($A8722+1/24))-COUNTIF(tData[BezoekEind],"&lt;="&amp;$A8722)</f>
        <v/>
      </c>
      <c r="F8722" s="15">
        <f>COUNTIF(tData[BezoekLangStart],"&lt;"&amp;($A8722+1/24))-COUNTIF(tData[BezoekLangEind],"&lt;="&amp;$A8722)</f>
        <v/>
      </c>
      <c r="G8722" s="15">
        <f>IF($D8722=1,$B8722*100+$C8722,-1)</f>
        <v/>
      </c>
      <c r="H8722" s="15">
        <f>IF($D8722=1,$B8722,-1)</f>
        <v/>
      </c>
      <c r="I8722" s="15">
        <f>IF($D8722=1,$C8722,-1)</f>
        <v/>
      </c>
    </row>
    <row r="8723">
      <c r="A8723" s="33" t="n">
        <v>45655.33333333334</v>
      </c>
      <c r="B8723" s="15">
        <f>WEEKDAY($A8723,2)</f>
        <v/>
      </c>
      <c r="C8723" s="15">
        <f>HOUR($A8723)</f>
        <v/>
      </c>
      <c r="D8723" s="15">
        <f>IF(AND($A8723&gt;=Instellingen!$B$6,$A8723&lt;Instellingen!$B$7),1,0)</f>
        <v/>
      </c>
      <c r="E8723" s="15">
        <f>COUNTIF(tData[BezoekStart],"&lt;"&amp;($A8723+1/24))-COUNTIF(tData[BezoekEind],"&lt;="&amp;$A8723)</f>
        <v/>
      </c>
      <c r="F8723" s="15">
        <f>COUNTIF(tData[BezoekLangStart],"&lt;"&amp;($A8723+1/24))-COUNTIF(tData[BezoekLangEind],"&lt;="&amp;$A8723)</f>
        <v/>
      </c>
      <c r="G8723" s="15">
        <f>IF($D8723=1,$B8723*100+$C8723,-1)</f>
        <v/>
      </c>
      <c r="H8723" s="15">
        <f>IF($D8723=1,$B8723,-1)</f>
        <v/>
      </c>
      <c r="I8723" s="15">
        <f>IF($D8723=1,$C8723,-1)</f>
        <v/>
      </c>
    </row>
    <row r="8724">
      <c r="A8724" s="33" t="n">
        <v>45655.375</v>
      </c>
      <c r="B8724" s="15">
        <f>WEEKDAY($A8724,2)</f>
        <v/>
      </c>
      <c r="C8724" s="15">
        <f>HOUR($A8724)</f>
        <v/>
      </c>
      <c r="D8724" s="15">
        <f>IF(AND($A8724&gt;=Instellingen!$B$6,$A8724&lt;Instellingen!$B$7),1,0)</f>
        <v/>
      </c>
      <c r="E8724" s="15">
        <f>COUNTIF(tData[BezoekStart],"&lt;"&amp;($A8724+1/24))-COUNTIF(tData[BezoekEind],"&lt;="&amp;$A8724)</f>
        <v/>
      </c>
      <c r="F8724" s="15">
        <f>COUNTIF(tData[BezoekLangStart],"&lt;"&amp;($A8724+1/24))-COUNTIF(tData[BezoekLangEind],"&lt;="&amp;$A8724)</f>
        <v/>
      </c>
      <c r="G8724" s="15">
        <f>IF($D8724=1,$B8724*100+$C8724,-1)</f>
        <v/>
      </c>
      <c r="H8724" s="15">
        <f>IF($D8724=1,$B8724,-1)</f>
        <v/>
      </c>
      <c r="I8724" s="15">
        <f>IF($D8724=1,$C8724,-1)</f>
        <v/>
      </c>
    </row>
    <row r="8725">
      <c r="A8725" s="33" t="n">
        <v>45655.41666666666</v>
      </c>
      <c r="B8725" s="15">
        <f>WEEKDAY($A8725,2)</f>
        <v/>
      </c>
      <c r="C8725" s="15">
        <f>HOUR($A8725)</f>
        <v/>
      </c>
      <c r="D8725" s="15">
        <f>IF(AND($A8725&gt;=Instellingen!$B$6,$A8725&lt;Instellingen!$B$7),1,0)</f>
        <v/>
      </c>
      <c r="E8725" s="15">
        <f>COUNTIF(tData[BezoekStart],"&lt;"&amp;($A8725+1/24))-COUNTIF(tData[BezoekEind],"&lt;="&amp;$A8725)</f>
        <v/>
      </c>
      <c r="F8725" s="15">
        <f>COUNTIF(tData[BezoekLangStart],"&lt;"&amp;($A8725+1/24))-COUNTIF(tData[BezoekLangEind],"&lt;="&amp;$A8725)</f>
        <v/>
      </c>
      <c r="G8725" s="15">
        <f>IF($D8725=1,$B8725*100+$C8725,-1)</f>
        <v/>
      </c>
      <c r="H8725" s="15">
        <f>IF($D8725=1,$B8725,-1)</f>
        <v/>
      </c>
      <c r="I8725" s="15">
        <f>IF($D8725=1,$C8725,-1)</f>
        <v/>
      </c>
    </row>
    <row r="8726">
      <c r="A8726" s="33" t="n">
        <v>45655.45833333334</v>
      </c>
      <c r="B8726" s="15">
        <f>WEEKDAY($A8726,2)</f>
        <v/>
      </c>
      <c r="C8726" s="15">
        <f>HOUR($A8726)</f>
        <v/>
      </c>
      <c r="D8726" s="15">
        <f>IF(AND($A8726&gt;=Instellingen!$B$6,$A8726&lt;Instellingen!$B$7),1,0)</f>
        <v/>
      </c>
      <c r="E8726" s="15">
        <f>COUNTIF(tData[BezoekStart],"&lt;"&amp;($A8726+1/24))-COUNTIF(tData[BezoekEind],"&lt;="&amp;$A8726)</f>
        <v/>
      </c>
      <c r="F8726" s="15">
        <f>COUNTIF(tData[BezoekLangStart],"&lt;"&amp;($A8726+1/24))-COUNTIF(tData[BezoekLangEind],"&lt;="&amp;$A8726)</f>
        <v/>
      </c>
      <c r="G8726" s="15">
        <f>IF($D8726=1,$B8726*100+$C8726,-1)</f>
        <v/>
      </c>
      <c r="H8726" s="15">
        <f>IF($D8726=1,$B8726,-1)</f>
        <v/>
      </c>
      <c r="I8726" s="15">
        <f>IF($D8726=1,$C8726,-1)</f>
        <v/>
      </c>
    </row>
    <row r="8727">
      <c r="A8727" s="33" t="n">
        <v>45655.5</v>
      </c>
      <c r="B8727" s="15">
        <f>WEEKDAY($A8727,2)</f>
        <v/>
      </c>
      <c r="C8727" s="15">
        <f>HOUR($A8727)</f>
        <v/>
      </c>
      <c r="D8727" s="15">
        <f>IF(AND($A8727&gt;=Instellingen!$B$6,$A8727&lt;Instellingen!$B$7),1,0)</f>
        <v/>
      </c>
      <c r="E8727" s="15">
        <f>COUNTIF(tData[BezoekStart],"&lt;"&amp;($A8727+1/24))-COUNTIF(tData[BezoekEind],"&lt;="&amp;$A8727)</f>
        <v/>
      </c>
      <c r="F8727" s="15">
        <f>COUNTIF(tData[BezoekLangStart],"&lt;"&amp;($A8727+1/24))-COUNTIF(tData[BezoekLangEind],"&lt;="&amp;$A8727)</f>
        <v/>
      </c>
      <c r="G8727" s="15">
        <f>IF($D8727=1,$B8727*100+$C8727,-1)</f>
        <v/>
      </c>
      <c r="H8727" s="15">
        <f>IF($D8727=1,$B8727,-1)</f>
        <v/>
      </c>
      <c r="I8727" s="15">
        <f>IF($D8727=1,$C8727,-1)</f>
        <v/>
      </c>
    </row>
    <row r="8728">
      <c r="A8728" s="33" t="n">
        <v>45655.54166666666</v>
      </c>
      <c r="B8728" s="15">
        <f>WEEKDAY($A8728,2)</f>
        <v/>
      </c>
      <c r="C8728" s="15">
        <f>HOUR($A8728)</f>
        <v/>
      </c>
      <c r="D8728" s="15">
        <f>IF(AND($A8728&gt;=Instellingen!$B$6,$A8728&lt;Instellingen!$B$7),1,0)</f>
        <v/>
      </c>
      <c r="E8728" s="15">
        <f>COUNTIF(tData[BezoekStart],"&lt;"&amp;($A8728+1/24))-COUNTIF(tData[BezoekEind],"&lt;="&amp;$A8728)</f>
        <v/>
      </c>
      <c r="F8728" s="15">
        <f>COUNTIF(tData[BezoekLangStart],"&lt;"&amp;($A8728+1/24))-COUNTIF(tData[BezoekLangEind],"&lt;="&amp;$A8728)</f>
        <v/>
      </c>
      <c r="G8728" s="15">
        <f>IF($D8728=1,$B8728*100+$C8728,-1)</f>
        <v/>
      </c>
      <c r="H8728" s="15">
        <f>IF($D8728=1,$B8728,-1)</f>
        <v/>
      </c>
      <c r="I8728" s="15">
        <f>IF($D8728=1,$C8728,-1)</f>
        <v/>
      </c>
    </row>
    <row r="8729">
      <c r="A8729" s="33" t="n">
        <v>45655.58333333334</v>
      </c>
      <c r="B8729" s="15">
        <f>WEEKDAY($A8729,2)</f>
        <v/>
      </c>
      <c r="C8729" s="15">
        <f>HOUR($A8729)</f>
        <v/>
      </c>
      <c r="D8729" s="15">
        <f>IF(AND($A8729&gt;=Instellingen!$B$6,$A8729&lt;Instellingen!$B$7),1,0)</f>
        <v/>
      </c>
      <c r="E8729" s="15">
        <f>COUNTIF(tData[BezoekStart],"&lt;"&amp;($A8729+1/24))-COUNTIF(tData[BezoekEind],"&lt;="&amp;$A8729)</f>
        <v/>
      </c>
      <c r="F8729" s="15">
        <f>COUNTIF(tData[BezoekLangStart],"&lt;"&amp;($A8729+1/24))-COUNTIF(tData[BezoekLangEind],"&lt;="&amp;$A8729)</f>
        <v/>
      </c>
      <c r="G8729" s="15">
        <f>IF($D8729=1,$B8729*100+$C8729,-1)</f>
        <v/>
      </c>
      <c r="H8729" s="15">
        <f>IF($D8729=1,$B8729,-1)</f>
        <v/>
      </c>
      <c r="I8729" s="15">
        <f>IF($D8729=1,$C8729,-1)</f>
        <v/>
      </c>
    </row>
    <row r="8730">
      <c r="A8730" s="33" t="n">
        <v>45655.625</v>
      </c>
      <c r="B8730" s="15">
        <f>WEEKDAY($A8730,2)</f>
        <v/>
      </c>
      <c r="C8730" s="15">
        <f>HOUR($A8730)</f>
        <v/>
      </c>
      <c r="D8730" s="15">
        <f>IF(AND($A8730&gt;=Instellingen!$B$6,$A8730&lt;Instellingen!$B$7),1,0)</f>
        <v/>
      </c>
      <c r="E8730" s="15">
        <f>COUNTIF(tData[BezoekStart],"&lt;"&amp;($A8730+1/24))-COUNTIF(tData[BezoekEind],"&lt;="&amp;$A8730)</f>
        <v/>
      </c>
      <c r="F8730" s="15">
        <f>COUNTIF(tData[BezoekLangStart],"&lt;"&amp;($A8730+1/24))-COUNTIF(tData[BezoekLangEind],"&lt;="&amp;$A8730)</f>
        <v/>
      </c>
      <c r="G8730" s="15">
        <f>IF($D8730=1,$B8730*100+$C8730,-1)</f>
        <v/>
      </c>
      <c r="H8730" s="15">
        <f>IF($D8730=1,$B8730,-1)</f>
        <v/>
      </c>
      <c r="I8730" s="15">
        <f>IF($D8730=1,$C8730,-1)</f>
        <v/>
      </c>
    </row>
    <row r="8731">
      <c r="A8731" s="33" t="n">
        <v>45655.66666666666</v>
      </c>
      <c r="B8731" s="15">
        <f>WEEKDAY($A8731,2)</f>
        <v/>
      </c>
      <c r="C8731" s="15">
        <f>HOUR($A8731)</f>
        <v/>
      </c>
      <c r="D8731" s="15">
        <f>IF(AND($A8731&gt;=Instellingen!$B$6,$A8731&lt;Instellingen!$B$7),1,0)</f>
        <v/>
      </c>
      <c r="E8731" s="15">
        <f>COUNTIF(tData[BezoekStart],"&lt;"&amp;($A8731+1/24))-COUNTIF(tData[BezoekEind],"&lt;="&amp;$A8731)</f>
        <v/>
      </c>
      <c r="F8731" s="15">
        <f>COUNTIF(tData[BezoekLangStart],"&lt;"&amp;($A8731+1/24))-COUNTIF(tData[BezoekLangEind],"&lt;="&amp;$A8731)</f>
        <v/>
      </c>
      <c r="G8731" s="15">
        <f>IF($D8731=1,$B8731*100+$C8731,-1)</f>
        <v/>
      </c>
      <c r="H8731" s="15">
        <f>IF($D8731=1,$B8731,-1)</f>
        <v/>
      </c>
      <c r="I8731" s="15">
        <f>IF($D8731=1,$C8731,-1)</f>
        <v/>
      </c>
    </row>
    <row r="8732">
      <c r="A8732" s="33" t="n">
        <v>45655.70833333334</v>
      </c>
      <c r="B8732" s="15">
        <f>WEEKDAY($A8732,2)</f>
        <v/>
      </c>
      <c r="C8732" s="15">
        <f>HOUR($A8732)</f>
        <v/>
      </c>
      <c r="D8732" s="15">
        <f>IF(AND($A8732&gt;=Instellingen!$B$6,$A8732&lt;Instellingen!$B$7),1,0)</f>
        <v/>
      </c>
      <c r="E8732" s="15">
        <f>COUNTIF(tData[BezoekStart],"&lt;"&amp;($A8732+1/24))-COUNTIF(tData[BezoekEind],"&lt;="&amp;$A8732)</f>
        <v/>
      </c>
      <c r="F8732" s="15">
        <f>COUNTIF(tData[BezoekLangStart],"&lt;"&amp;($A8732+1/24))-COUNTIF(tData[BezoekLangEind],"&lt;="&amp;$A8732)</f>
        <v/>
      </c>
      <c r="G8732" s="15">
        <f>IF($D8732=1,$B8732*100+$C8732,-1)</f>
        <v/>
      </c>
      <c r="H8732" s="15">
        <f>IF($D8732=1,$B8732,-1)</f>
        <v/>
      </c>
      <c r="I8732" s="15">
        <f>IF($D8732=1,$C8732,-1)</f>
        <v/>
      </c>
    </row>
    <row r="8733">
      <c r="A8733" s="33" t="n">
        <v>45655.75</v>
      </c>
      <c r="B8733" s="15">
        <f>WEEKDAY($A8733,2)</f>
        <v/>
      </c>
      <c r="C8733" s="15">
        <f>HOUR($A8733)</f>
        <v/>
      </c>
      <c r="D8733" s="15">
        <f>IF(AND($A8733&gt;=Instellingen!$B$6,$A8733&lt;Instellingen!$B$7),1,0)</f>
        <v/>
      </c>
      <c r="E8733" s="15">
        <f>COUNTIF(tData[BezoekStart],"&lt;"&amp;($A8733+1/24))-COUNTIF(tData[BezoekEind],"&lt;="&amp;$A8733)</f>
        <v/>
      </c>
      <c r="F8733" s="15">
        <f>COUNTIF(tData[BezoekLangStart],"&lt;"&amp;($A8733+1/24))-COUNTIF(tData[BezoekLangEind],"&lt;="&amp;$A8733)</f>
        <v/>
      </c>
      <c r="G8733" s="15">
        <f>IF($D8733=1,$B8733*100+$C8733,-1)</f>
        <v/>
      </c>
      <c r="H8733" s="15">
        <f>IF($D8733=1,$B8733,-1)</f>
        <v/>
      </c>
      <c r="I8733" s="15">
        <f>IF($D8733=1,$C8733,-1)</f>
        <v/>
      </c>
    </row>
    <row r="8734">
      <c r="A8734" s="33" t="n">
        <v>45655.79166666666</v>
      </c>
      <c r="B8734" s="15">
        <f>WEEKDAY($A8734,2)</f>
        <v/>
      </c>
      <c r="C8734" s="15">
        <f>HOUR($A8734)</f>
        <v/>
      </c>
      <c r="D8734" s="15">
        <f>IF(AND($A8734&gt;=Instellingen!$B$6,$A8734&lt;Instellingen!$B$7),1,0)</f>
        <v/>
      </c>
      <c r="E8734" s="15">
        <f>COUNTIF(tData[BezoekStart],"&lt;"&amp;($A8734+1/24))-COUNTIF(tData[BezoekEind],"&lt;="&amp;$A8734)</f>
        <v/>
      </c>
      <c r="F8734" s="15">
        <f>COUNTIF(tData[BezoekLangStart],"&lt;"&amp;($A8734+1/24))-COUNTIF(tData[BezoekLangEind],"&lt;="&amp;$A8734)</f>
        <v/>
      </c>
      <c r="G8734" s="15">
        <f>IF($D8734=1,$B8734*100+$C8734,-1)</f>
        <v/>
      </c>
      <c r="H8734" s="15">
        <f>IF($D8734=1,$B8734,-1)</f>
        <v/>
      </c>
      <c r="I8734" s="15">
        <f>IF($D8734=1,$C8734,-1)</f>
        <v/>
      </c>
    </row>
    <row r="8735">
      <c r="A8735" s="33" t="n">
        <v>45655.83333333334</v>
      </c>
      <c r="B8735" s="15">
        <f>WEEKDAY($A8735,2)</f>
        <v/>
      </c>
      <c r="C8735" s="15">
        <f>HOUR($A8735)</f>
        <v/>
      </c>
      <c r="D8735" s="15">
        <f>IF(AND($A8735&gt;=Instellingen!$B$6,$A8735&lt;Instellingen!$B$7),1,0)</f>
        <v/>
      </c>
      <c r="E8735" s="15">
        <f>COUNTIF(tData[BezoekStart],"&lt;"&amp;($A8735+1/24))-COUNTIF(tData[BezoekEind],"&lt;="&amp;$A8735)</f>
        <v/>
      </c>
      <c r="F8735" s="15">
        <f>COUNTIF(tData[BezoekLangStart],"&lt;"&amp;($A8735+1/24))-COUNTIF(tData[BezoekLangEind],"&lt;="&amp;$A8735)</f>
        <v/>
      </c>
      <c r="G8735" s="15">
        <f>IF($D8735=1,$B8735*100+$C8735,-1)</f>
        <v/>
      </c>
      <c r="H8735" s="15">
        <f>IF($D8735=1,$B8735,-1)</f>
        <v/>
      </c>
      <c r="I8735" s="15">
        <f>IF($D8735=1,$C8735,-1)</f>
        <v/>
      </c>
    </row>
    <row r="8736">
      <c r="A8736" s="33" t="n">
        <v>45655.875</v>
      </c>
      <c r="B8736" s="15">
        <f>WEEKDAY($A8736,2)</f>
        <v/>
      </c>
      <c r="C8736" s="15">
        <f>HOUR($A8736)</f>
        <v/>
      </c>
      <c r="D8736" s="15">
        <f>IF(AND($A8736&gt;=Instellingen!$B$6,$A8736&lt;Instellingen!$B$7),1,0)</f>
        <v/>
      </c>
      <c r="E8736" s="15">
        <f>COUNTIF(tData[BezoekStart],"&lt;"&amp;($A8736+1/24))-COUNTIF(tData[BezoekEind],"&lt;="&amp;$A8736)</f>
        <v/>
      </c>
      <c r="F8736" s="15">
        <f>COUNTIF(tData[BezoekLangStart],"&lt;"&amp;($A8736+1/24))-COUNTIF(tData[BezoekLangEind],"&lt;="&amp;$A8736)</f>
        <v/>
      </c>
      <c r="G8736" s="15">
        <f>IF($D8736=1,$B8736*100+$C8736,-1)</f>
        <v/>
      </c>
      <c r="H8736" s="15">
        <f>IF($D8736=1,$B8736,-1)</f>
        <v/>
      </c>
      <c r="I8736" s="15">
        <f>IF($D8736=1,$C8736,-1)</f>
        <v/>
      </c>
    </row>
    <row r="8737">
      <c r="A8737" s="33" t="n">
        <v>45655.91666666666</v>
      </c>
      <c r="B8737" s="15">
        <f>WEEKDAY($A8737,2)</f>
        <v/>
      </c>
      <c r="C8737" s="15">
        <f>HOUR($A8737)</f>
        <v/>
      </c>
      <c r="D8737" s="15">
        <f>IF(AND($A8737&gt;=Instellingen!$B$6,$A8737&lt;Instellingen!$B$7),1,0)</f>
        <v/>
      </c>
      <c r="E8737" s="15">
        <f>COUNTIF(tData[BezoekStart],"&lt;"&amp;($A8737+1/24))-COUNTIF(tData[BezoekEind],"&lt;="&amp;$A8737)</f>
        <v/>
      </c>
      <c r="F8737" s="15">
        <f>COUNTIF(tData[BezoekLangStart],"&lt;"&amp;($A8737+1/24))-COUNTIF(tData[BezoekLangEind],"&lt;="&amp;$A8737)</f>
        <v/>
      </c>
      <c r="G8737" s="15">
        <f>IF($D8737=1,$B8737*100+$C8737,-1)</f>
        <v/>
      </c>
      <c r="H8737" s="15">
        <f>IF($D8737=1,$B8737,-1)</f>
        <v/>
      </c>
      <c r="I8737" s="15">
        <f>IF($D8737=1,$C8737,-1)</f>
        <v/>
      </c>
    </row>
    <row r="8738">
      <c r="A8738" s="33" t="n">
        <v>45655.95833333334</v>
      </c>
      <c r="B8738" s="15">
        <f>WEEKDAY($A8738,2)</f>
        <v/>
      </c>
      <c r="C8738" s="15">
        <f>HOUR($A8738)</f>
        <v/>
      </c>
      <c r="D8738" s="15">
        <f>IF(AND($A8738&gt;=Instellingen!$B$6,$A8738&lt;Instellingen!$B$7),1,0)</f>
        <v/>
      </c>
      <c r="E8738" s="15">
        <f>COUNTIF(tData[BezoekStart],"&lt;"&amp;($A8738+1/24))-COUNTIF(tData[BezoekEind],"&lt;="&amp;$A8738)</f>
        <v/>
      </c>
      <c r="F8738" s="15">
        <f>COUNTIF(tData[BezoekLangStart],"&lt;"&amp;($A8738+1/24))-COUNTIF(tData[BezoekLangEind],"&lt;="&amp;$A8738)</f>
        <v/>
      </c>
      <c r="G8738" s="15">
        <f>IF($D8738=1,$B8738*100+$C8738,-1)</f>
        <v/>
      </c>
      <c r="H8738" s="15">
        <f>IF($D8738=1,$B8738,-1)</f>
        <v/>
      </c>
      <c r="I8738" s="15">
        <f>IF($D8738=1,$C8738,-1)</f>
        <v/>
      </c>
    </row>
    <row r="8739">
      <c r="A8739" s="33" t="n">
        <v>45656</v>
      </c>
      <c r="B8739" s="15">
        <f>WEEKDAY($A8739,2)</f>
        <v/>
      </c>
      <c r="C8739" s="15">
        <f>HOUR($A8739)</f>
        <v/>
      </c>
      <c r="D8739" s="15">
        <f>IF(AND($A8739&gt;=Instellingen!$B$6,$A8739&lt;Instellingen!$B$7),1,0)</f>
        <v/>
      </c>
      <c r="E8739" s="15">
        <f>COUNTIF(tData[BezoekStart],"&lt;"&amp;($A8739+1/24))-COUNTIF(tData[BezoekEind],"&lt;="&amp;$A8739)</f>
        <v/>
      </c>
      <c r="F8739" s="15">
        <f>COUNTIF(tData[BezoekLangStart],"&lt;"&amp;($A8739+1/24))-COUNTIF(tData[BezoekLangEind],"&lt;="&amp;$A8739)</f>
        <v/>
      </c>
      <c r="G8739" s="15">
        <f>IF($D8739=1,$B8739*100+$C8739,-1)</f>
        <v/>
      </c>
      <c r="H8739" s="15">
        <f>IF($D8739=1,$B8739,-1)</f>
        <v/>
      </c>
      <c r="I8739" s="15">
        <f>IF($D8739=1,$C8739,-1)</f>
        <v/>
      </c>
    </row>
    <row r="8740">
      <c r="A8740" s="33" t="n">
        <v>45656.04166666666</v>
      </c>
      <c r="B8740" s="15">
        <f>WEEKDAY($A8740,2)</f>
        <v/>
      </c>
      <c r="C8740" s="15">
        <f>HOUR($A8740)</f>
        <v/>
      </c>
      <c r="D8740" s="15">
        <f>IF(AND($A8740&gt;=Instellingen!$B$6,$A8740&lt;Instellingen!$B$7),1,0)</f>
        <v/>
      </c>
      <c r="E8740" s="15">
        <f>COUNTIF(tData[BezoekStart],"&lt;"&amp;($A8740+1/24))-COUNTIF(tData[BezoekEind],"&lt;="&amp;$A8740)</f>
        <v/>
      </c>
      <c r="F8740" s="15">
        <f>COUNTIF(tData[BezoekLangStart],"&lt;"&amp;($A8740+1/24))-COUNTIF(tData[BezoekLangEind],"&lt;="&amp;$A8740)</f>
        <v/>
      </c>
      <c r="G8740" s="15">
        <f>IF($D8740=1,$B8740*100+$C8740,-1)</f>
        <v/>
      </c>
      <c r="H8740" s="15">
        <f>IF($D8740=1,$B8740,-1)</f>
        <v/>
      </c>
      <c r="I8740" s="15">
        <f>IF($D8740=1,$C8740,-1)</f>
        <v/>
      </c>
    </row>
    <row r="8741">
      <c r="A8741" s="33" t="n">
        <v>45656.08333333334</v>
      </c>
      <c r="B8741" s="15">
        <f>WEEKDAY($A8741,2)</f>
        <v/>
      </c>
      <c r="C8741" s="15">
        <f>HOUR($A8741)</f>
        <v/>
      </c>
      <c r="D8741" s="15">
        <f>IF(AND($A8741&gt;=Instellingen!$B$6,$A8741&lt;Instellingen!$B$7),1,0)</f>
        <v/>
      </c>
      <c r="E8741" s="15">
        <f>COUNTIF(tData[BezoekStart],"&lt;"&amp;($A8741+1/24))-COUNTIF(tData[BezoekEind],"&lt;="&amp;$A8741)</f>
        <v/>
      </c>
      <c r="F8741" s="15">
        <f>COUNTIF(tData[BezoekLangStart],"&lt;"&amp;($A8741+1/24))-COUNTIF(tData[BezoekLangEind],"&lt;="&amp;$A8741)</f>
        <v/>
      </c>
      <c r="G8741" s="15">
        <f>IF($D8741=1,$B8741*100+$C8741,-1)</f>
        <v/>
      </c>
      <c r="H8741" s="15">
        <f>IF($D8741=1,$B8741,-1)</f>
        <v/>
      </c>
      <c r="I8741" s="15">
        <f>IF($D8741=1,$C8741,-1)</f>
        <v/>
      </c>
    </row>
    <row r="8742">
      <c r="A8742" s="33" t="n">
        <v>45656.125</v>
      </c>
      <c r="B8742" s="15">
        <f>WEEKDAY($A8742,2)</f>
        <v/>
      </c>
      <c r="C8742" s="15">
        <f>HOUR($A8742)</f>
        <v/>
      </c>
      <c r="D8742" s="15">
        <f>IF(AND($A8742&gt;=Instellingen!$B$6,$A8742&lt;Instellingen!$B$7),1,0)</f>
        <v/>
      </c>
      <c r="E8742" s="15">
        <f>COUNTIF(tData[BezoekStart],"&lt;"&amp;($A8742+1/24))-COUNTIF(tData[BezoekEind],"&lt;="&amp;$A8742)</f>
        <v/>
      </c>
      <c r="F8742" s="15">
        <f>COUNTIF(tData[BezoekLangStart],"&lt;"&amp;($A8742+1/24))-COUNTIF(tData[BezoekLangEind],"&lt;="&amp;$A8742)</f>
        <v/>
      </c>
      <c r="G8742" s="15">
        <f>IF($D8742=1,$B8742*100+$C8742,-1)</f>
        <v/>
      </c>
      <c r="H8742" s="15">
        <f>IF($D8742=1,$B8742,-1)</f>
        <v/>
      </c>
      <c r="I8742" s="15">
        <f>IF($D8742=1,$C8742,-1)</f>
        <v/>
      </c>
    </row>
    <row r="8743">
      <c r="A8743" s="33" t="n">
        <v>45656.16666666666</v>
      </c>
      <c r="B8743" s="15">
        <f>WEEKDAY($A8743,2)</f>
        <v/>
      </c>
      <c r="C8743" s="15">
        <f>HOUR($A8743)</f>
        <v/>
      </c>
      <c r="D8743" s="15">
        <f>IF(AND($A8743&gt;=Instellingen!$B$6,$A8743&lt;Instellingen!$B$7),1,0)</f>
        <v/>
      </c>
      <c r="E8743" s="15">
        <f>COUNTIF(tData[BezoekStart],"&lt;"&amp;($A8743+1/24))-COUNTIF(tData[BezoekEind],"&lt;="&amp;$A8743)</f>
        <v/>
      </c>
      <c r="F8743" s="15">
        <f>COUNTIF(tData[BezoekLangStart],"&lt;"&amp;($A8743+1/24))-COUNTIF(tData[BezoekLangEind],"&lt;="&amp;$A8743)</f>
        <v/>
      </c>
      <c r="G8743" s="15">
        <f>IF($D8743=1,$B8743*100+$C8743,-1)</f>
        <v/>
      </c>
      <c r="H8743" s="15">
        <f>IF($D8743=1,$B8743,-1)</f>
        <v/>
      </c>
      <c r="I8743" s="15">
        <f>IF($D8743=1,$C8743,-1)</f>
        <v/>
      </c>
    </row>
    <row r="8744">
      <c r="A8744" s="33" t="n">
        <v>45656.20833333334</v>
      </c>
      <c r="B8744" s="15">
        <f>WEEKDAY($A8744,2)</f>
        <v/>
      </c>
      <c r="C8744" s="15">
        <f>HOUR($A8744)</f>
        <v/>
      </c>
      <c r="D8744" s="15">
        <f>IF(AND($A8744&gt;=Instellingen!$B$6,$A8744&lt;Instellingen!$B$7),1,0)</f>
        <v/>
      </c>
      <c r="E8744" s="15">
        <f>COUNTIF(tData[BezoekStart],"&lt;"&amp;($A8744+1/24))-COUNTIF(tData[BezoekEind],"&lt;="&amp;$A8744)</f>
        <v/>
      </c>
      <c r="F8744" s="15">
        <f>COUNTIF(tData[BezoekLangStart],"&lt;"&amp;($A8744+1/24))-COUNTIF(tData[BezoekLangEind],"&lt;="&amp;$A8744)</f>
        <v/>
      </c>
      <c r="G8744" s="15">
        <f>IF($D8744=1,$B8744*100+$C8744,-1)</f>
        <v/>
      </c>
      <c r="H8744" s="15">
        <f>IF($D8744=1,$B8744,-1)</f>
        <v/>
      </c>
      <c r="I8744" s="15">
        <f>IF($D8744=1,$C8744,-1)</f>
        <v/>
      </c>
    </row>
    <row r="8745">
      <c r="A8745" s="33" t="n">
        <v>45656.25</v>
      </c>
      <c r="B8745" s="15">
        <f>WEEKDAY($A8745,2)</f>
        <v/>
      </c>
      <c r="C8745" s="15">
        <f>HOUR($A8745)</f>
        <v/>
      </c>
      <c r="D8745" s="15">
        <f>IF(AND($A8745&gt;=Instellingen!$B$6,$A8745&lt;Instellingen!$B$7),1,0)</f>
        <v/>
      </c>
      <c r="E8745" s="15">
        <f>COUNTIF(tData[BezoekStart],"&lt;"&amp;($A8745+1/24))-COUNTIF(tData[BezoekEind],"&lt;="&amp;$A8745)</f>
        <v/>
      </c>
      <c r="F8745" s="15">
        <f>COUNTIF(tData[BezoekLangStart],"&lt;"&amp;($A8745+1/24))-COUNTIF(tData[BezoekLangEind],"&lt;="&amp;$A8745)</f>
        <v/>
      </c>
      <c r="G8745" s="15">
        <f>IF($D8745=1,$B8745*100+$C8745,-1)</f>
        <v/>
      </c>
      <c r="H8745" s="15">
        <f>IF($D8745=1,$B8745,-1)</f>
        <v/>
      </c>
      <c r="I8745" s="15">
        <f>IF($D8745=1,$C8745,-1)</f>
        <v/>
      </c>
    </row>
    <row r="8746">
      <c r="A8746" s="33" t="n">
        <v>45656.29166666666</v>
      </c>
      <c r="B8746" s="15">
        <f>WEEKDAY($A8746,2)</f>
        <v/>
      </c>
      <c r="C8746" s="15">
        <f>HOUR($A8746)</f>
        <v/>
      </c>
      <c r="D8746" s="15">
        <f>IF(AND($A8746&gt;=Instellingen!$B$6,$A8746&lt;Instellingen!$B$7),1,0)</f>
        <v/>
      </c>
      <c r="E8746" s="15">
        <f>COUNTIF(tData[BezoekStart],"&lt;"&amp;($A8746+1/24))-COUNTIF(tData[BezoekEind],"&lt;="&amp;$A8746)</f>
        <v/>
      </c>
      <c r="F8746" s="15">
        <f>COUNTIF(tData[BezoekLangStart],"&lt;"&amp;($A8746+1/24))-COUNTIF(tData[BezoekLangEind],"&lt;="&amp;$A8746)</f>
        <v/>
      </c>
      <c r="G8746" s="15">
        <f>IF($D8746=1,$B8746*100+$C8746,-1)</f>
        <v/>
      </c>
      <c r="H8746" s="15">
        <f>IF($D8746=1,$B8746,-1)</f>
        <v/>
      </c>
      <c r="I8746" s="15">
        <f>IF($D8746=1,$C8746,-1)</f>
        <v/>
      </c>
    </row>
    <row r="8747">
      <c r="A8747" s="33" t="n">
        <v>45656.33333333334</v>
      </c>
      <c r="B8747" s="15">
        <f>WEEKDAY($A8747,2)</f>
        <v/>
      </c>
      <c r="C8747" s="15">
        <f>HOUR($A8747)</f>
        <v/>
      </c>
      <c r="D8747" s="15">
        <f>IF(AND($A8747&gt;=Instellingen!$B$6,$A8747&lt;Instellingen!$B$7),1,0)</f>
        <v/>
      </c>
      <c r="E8747" s="15">
        <f>COUNTIF(tData[BezoekStart],"&lt;"&amp;($A8747+1/24))-COUNTIF(tData[BezoekEind],"&lt;="&amp;$A8747)</f>
        <v/>
      </c>
      <c r="F8747" s="15">
        <f>COUNTIF(tData[BezoekLangStart],"&lt;"&amp;($A8747+1/24))-COUNTIF(tData[BezoekLangEind],"&lt;="&amp;$A8747)</f>
        <v/>
      </c>
      <c r="G8747" s="15">
        <f>IF($D8747=1,$B8747*100+$C8747,-1)</f>
        <v/>
      </c>
      <c r="H8747" s="15">
        <f>IF($D8747=1,$B8747,-1)</f>
        <v/>
      </c>
      <c r="I8747" s="15">
        <f>IF($D8747=1,$C8747,-1)</f>
        <v/>
      </c>
    </row>
    <row r="8748">
      <c r="A8748" s="33" t="n">
        <v>45656.375</v>
      </c>
      <c r="B8748" s="15">
        <f>WEEKDAY($A8748,2)</f>
        <v/>
      </c>
      <c r="C8748" s="15">
        <f>HOUR($A8748)</f>
        <v/>
      </c>
      <c r="D8748" s="15">
        <f>IF(AND($A8748&gt;=Instellingen!$B$6,$A8748&lt;Instellingen!$B$7),1,0)</f>
        <v/>
      </c>
      <c r="E8748" s="15">
        <f>COUNTIF(tData[BezoekStart],"&lt;"&amp;($A8748+1/24))-COUNTIF(tData[BezoekEind],"&lt;="&amp;$A8748)</f>
        <v/>
      </c>
      <c r="F8748" s="15">
        <f>COUNTIF(tData[BezoekLangStart],"&lt;"&amp;($A8748+1/24))-COUNTIF(tData[BezoekLangEind],"&lt;="&amp;$A8748)</f>
        <v/>
      </c>
      <c r="G8748" s="15">
        <f>IF($D8748=1,$B8748*100+$C8748,-1)</f>
        <v/>
      </c>
      <c r="H8748" s="15">
        <f>IF($D8748=1,$B8748,-1)</f>
        <v/>
      </c>
      <c r="I8748" s="15">
        <f>IF($D8748=1,$C8748,-1)</f>
        <v/>
      </c>
    </row>
    <row r="8749">
      <c r="A8749" s="33" t="n">
        <v>45656.41666666666</v>
      </c>
      <c r="B8749" s="15">
        <f>WEEKDAY($A8749,2)</f>
        <v/>
      </c>
      <c r="C8749" s="15">
        <f>HOUR($A8749)</f>
        <v/>
      </c>
      <c r="D8749" s="15">
        <f>IF(AND($A8749&gt;=Instellingen!$B$6,$A8749&lt;Instellingen!$B$7),1,0)</f>
        <v/>
      </c>
      <c r="E8749" s="15">
        <f>COUNTIF(tData[BezoekStart],"&lt;"&amp;($A8749+1/24))-COUNTIF(tData[BezoekEind],"&lt;="&amp;$A8749)</f>
        <v/>
      </c>
      <c r="F8749" s="15">
        <f>COUNTIF(tData[BezoekLangStart],"&lt;"&amp;($A8749+1/24))-COUNTIF(tData[BezoekLangEind],"&lt;="&amp;$A8749)</f>
        <v/>
      </c>
      <c r="G8749" s="15">
        <f>IF($D8749=1,$B8749*100+$C8749,-1)</f>
        <v/>
      </c>
      <c r="H8749" s="15">
        <f>IF($D8749=1,$B8749,-1)</f>
        <v/>
      </c>
      <c r="I8749" s="15">
        <f>IF($D8749=1,$C8749,-1)</f>
        <v/>
      </c>
    </row>
    <row r="8750">
      <c r="A8750" s="33" t="n">
        <v>45656.45833333334</v>
      </c>
      <c r="B8750" s="15">
        <f>WEEKDAY($A8750,2)</f>
        <v/>
      </c>
      <c r="C8750" s="15">
        <f>HOUR($A8750)</f>
        <v/>
      </c>
      <c r="D8750" s="15">
        <f>IF(AND($A8750&gt;=Instellingen!$B$6,$A8750&lt;Instellingen!$B$7),1,0)</f>
        <v/>
      </c>
      <c r="E8750" s="15">
        <f>COUNTIF(tData[BezoekStart],"&lt;"&amp;($A8750+1/24))-COUNTIF(tData[BezoekEind],"&lt;="&amp;$A8750)</f>
        <v/>
      </c>
      <c r="F8750" s="15">
        <f>COUNTIF(tData[BezoekLangStart],"&lt;"&amp;($A8750+1/24))-COUNTIF(tData[BezoekLangEind],"&lt;="&amp;$A8750)</f>
        <v/>
      </c>
      <c r="G8750" s="15">
        <f>IF($D8750=1,$B8750*100+$C8750,-1)</f>
        <v/>
      </c>
      <c r="H8750" s="15">
        <f>IF($D8750=1,$B8750,-1)</f>
        <v/>
      </c>
      <c r="I8750" s="15">
        <f>IF($D8750=1,$C8750,-1)</f>
        <v/>
      </c>
    </row>
    <row r="8751">
      <c r="A8751" s="33" t="n">
        <v>45656.5</v>
      </c>
      <c r="B8751" s="15">
        <f>WEEKDAY($A8751,2)</f>
        <v/>
      </c>
      <c r="C8751" s="15">
        <f>HOUR($A8751)</f>
        <v/>
      </c>
      <c r="D8751" s="15">
        <f>IF(AND($A8751&gt;=Instellingen!$B$6,$A8751&lt;Instellingen!$B$7),1,0)</f>
        <v/>
      </c>
      <c r="E8751" s="15">
        <f>COUNTIF(tData[BezoekStart],"&lt;"&amp;($A8751+1/24))-COUNTIF(tData[BezoekEind],"&lt;="&amp;$A8751)</f>
        <v/>
      </c>
      <c r="F8751" s="15">
        <f>COUNTIF(tData[BezoekLangStart],"&lt;"&amp;($A8751+1/24))-COUNTIF(tData[BezoekLangEind],"&lt;="&amp;$A8751)</f>
        <v/>
      </c>
      <c r="G8751" s="15">
        <f>IF($D8751=1,$B8751*100+$C8751,-1)</f>
        <v/>
      </c>
      <c r="H8751" s="15">
        <f>IF($D8751=1,$B8751,-1)</f>
        <v/>
      </c>
      <c r="I8751" s="15">
        <f>IF($D8751=1,$C8751,-1)</f>
        <v/>
      </c>
    </row>
    <row r="8752">
      <c r="A8752" s="33" t="n">
        <v>45656.54166666666</v>
      </c>
      <c r="B8752" s="15">
        <f>WEEKDAY($A8752,2)</f>
        <v/>
      </c>
      <c r="C8752" s="15">
        <f>HOUR($A8752)</f>
        <v/>
      </c>
      <c r="D8752" s="15">
        <f>IF(AND($A8752&gt;=Instellingen!$B$6,$A8752&lt;Instellingen!$B$7),1,0)</f>
        <v/>
      </c>
      <c r="E8752" s="15">
        <f>COUNTIF(tData[BezoekStart],"&lt;"&amp;($A8752+1/24))-COUNTIF(tData[BezoekEind],"&lt;="&amp;$A8752)</f>
        <v/>
      </c>
      <c r="F8752" s="15">
        <f>COUNTIF(tData[BezoekLangStart],"&lt;"&amp;($A8752+1/24))-COUNTIF(tData[BezoekLangEind],"&lt;="&amp;$A8752)</f>
        <v/>
      </c>
      <c r="G8752" s="15">
        <f>IF($D8752=1,$B8752*100+$C8752,-1)</f>
        <v/>
      </c>
      <c r="H8752" s="15">
        <f>IF($D8752=1,$B8752,-1)</f>
        <v/>
      </c>
      <c r="I8752" s="15">
        <f>IF($D8752=1,$C8752,-1)</f>
        <v/>
      </c>
    </row>
    <row r="8753">
      <c r="A8753" s="33" t="n">
        <v>45656.58333333334</v>
      </c>
      <c r="B8753" s="15">
        <f>WEEKDAY($A8753,2)</f>
        <v/>
      </c>
      <c r="C8753" s="15">
        <f>HOUR($A8753)</f>
        <v/>
      </c>
      <c r="D8753" s="15">
        <f>IF(AND($A8753&gt;=Instellingen!$B$6,$A8753&lt;Instellingen!$B$7),1,0)</f>
        <v/>
      </c>
      <c r="E8753" s="15">
        <f>COUNTIF(tData[BezoekStart],"&lt;"&amp;($A8753+1/24))-COUNTIF(tData[BezoekEind],"&lt;="&amp;$A8753)</f>
        <v/>
      </c>
      <c r="F8753" s="15">
        <f>COUNTIF(tData[BezoekLangStart],"&lt;"&amp;($A8753+1/24))-COUNTIF(tData[BezoekLangEind],"&lt;="&amp;$A8753)</f>
        <v/>
      </c>
      <c r="G8753" s="15">
        <f>IF($D8753=1,$B8753*100+$C8753,-1)</f>
        <v/>
      </c>
      <c r="H8753" s="15">
        <f>IF($D8753=1,$B8753,-1)</f>
        <v/>
      </c>
      <c r="I8753" s="15">
        <f>IF($D8753=1,$C8753,-1)</f>
        <v/>
      </c>
    </row>
    <row r="8754">
      <c r="A8754" s="33" t="n">
        <v>45656.625</v>
      </c>
      <c r="B8754" s="15">
        <f>WEEKDAY($A8754,2)</f>
        <v/>
      </c>
      <c r="C8754" s="15">
        <f>HOUR($A8754)</f>
        <v/>
      </c>
      <c r="D8754" s="15">
        <f>IF(AND($A8754&gt;=Instellingen!$B$6,$A8754&lt;Instellingen!$B$7),1,0)</f>
        <v/>
      </c>
      <c r="E8754" s="15">
        <f>COUNTIF(tData[BezoekStart],"&lt;"&amp;($A8754+1/24))-COUNTIF(tData[BezoekEind],"&lt;="&amp;$A8754)</f>
        <v/>
      </c>
      <c r="F8754" s="15">
        <f>COUNTIF(tData[BezoekLangStart],"&lt;"&amp;($A8754+1/24))-COUNTIF(tData[BezoekLangEind],"&lt;="&amp;$A8754)</f>
        <v/>
      </c>
      <c r="G8754" s="15">
        <f>IF($D8754=1,$B8754*100+$C8754,-1)</f>
        <v/>
      </c>
      <c r="H8754" s="15">
        <f>IF($D8754=1,$B8754,-1)</f>
        <v/>
      </c>
      <c r="I8754" s="15">
        <f>IF($D8754=1,$C8754,-1)</f>
        <v/>
      </c>
    </row>
    <row r="8755">
      <c r="A8755" s="33" t="n">
        <v>45656.66666666666</v>
      </c>
      <c r="B8755" s="15">
        <f>WEEKDAY($A8755,2)</f>
        <v/>
      </c>
      <c r="C8755" s="15">
        <f>HOUR($A8755)</f>
        <v/>
      </c>
      <c r="D8755" s="15">
        <f>IF(AND($A8755&gt;=Instellingen!$B$6,$A8755&lt;Instellingen!$B$7),1,0)</f>
        <v/>
      </c>
      <c r="E8755" s="15">
        <f>COUNTIF(tData[BezoekStart],"&lt;"&amp;($A8755+1/24))-COUNTIF(tData[BezoekEind],"&lt;="&amp;$A8755)</f>
        <v/>
      </c>
      <c r="F8755" s="15">
        <f>COUNTIF(tData[BezoekLangStart],"&lt;"&amp;($A8755+1/24))-COUNTIF(tData[BezoekLangEind],"&lt;="&amp;$A8755)</f>
        <v/>
      </c>
      <c r="G8755" s="15">
        <f>IF($D8755=1,$B8755*100+$C8755,-1)</f>
        <v/>
      </c>
      <c r="H8755" s="15">
        <f>IF($D8755=1,$B8755,-1)</f>
        <v/>
      </c>
      <c r="I8755" s="15">
        <f>IF($D8755=1,$C8755,-1)</f>
        <v/>
      </c>
    </row>
    <row r="8756">
      <c r="A8756" s="33" t="n">
        <v>45656.70833333334</v>
      </c>
      <c r="B8756" s="15">
        <f>WEEKDAY($A8756,2)</f>
        <v/>
      </c>
      <c r="C8756" s="15">
        <f>HOUR($A8756)</f>
        <v/>
      </c>
      <c r="D8756" s="15">
        <f>IF(AND($A8756&gt;=Instellingen!$B$6,$A8756&lt;Instellingen!$B$7),1,0)</f>
        <v/>
      </c>
      <c r="E8756" s="15">
        <f>COUNTIF(tData[BezoekStart],"&lt;"&amp;($A8756+1/24))-COUNTIF(tData[BezoekEind],"&lt;="&amp;$A8756)</f>
        <v/>
      </c>
      <c r="F8756" s="15">
        <f>COUNTIF(tData[BezoekLangStart],"&lt;"&amp;($A8756+1/24))-COUNTIF(tData[BezoekLangEind],"&lt;="&amp;$A8756)</f>
        <v/>
      </c>
      <c r="G8756" s="15">
        <f>IF($D8756=1,$B8756*100+$C8756,-1)</f>
        <v/>
      </c>
      <c r="H8756" s="15">
        <f>IF($D8756=1,$B8756,-1)</f>
        <v/>
      </c>
      <c r="I8756" s="15">
        <f>IF($D8756=1,$C8756,-1)</f>
        <v/>
      </c>
    </row>
    <row r="8757">
      <c r="A8757" s="33" t="n">
        <v>45656.75</v>
      </c>
      <c r="B8757" s="15">
        <f>WEEKDAY($A8757,2)</f>
        <v/>
      </c>
      <c r="C8757" s="15">
        <f>HOUR($A8757)</f>
        <v/>
      </c>
      <c r="D8757" s="15">
        <f>IF(AND($A8757&gt;=Instellingen!$B$6,$A8757&lt;Instellingen!$B$7),1,0)</f>
        <v/>
      </c>
      <c r="E8757" s="15">
        <f>COUNTIF(tData[BezoekStart],"&lt;"&amp;($A8757+1/24))-COUNTIF(tData[BezoekEind],"&lt;="&amp;$A8757)</f>
        <v/>
      </c>
      <c r="F8757" s="15">
        <f>COUNTIF(tData[BezoekLangStart],"&lt;"&amp;($A8757+1/24))-COUNTIF(tData[BezoekLangEind],"&lt;="&amp;$A8757)</f>
        <v/>
      </c>
      <c r="G8757" s="15">
        <f>IF($D8757=1,$B8757*100+$C8757,-1)</f>
        <v/>
      </c>
      <c r="H8757" s="15">
        <f>IF($D8757=1,$B8757,-1)</f>
        <v/>
      </c>
      <c r="I8757" s="15">
        <f>IF($D8757=1,$C8757,-1)</f>
        <v/>
      </c>
    </row>
    <row r="8758">
      <c r="A8758" s="33" t="n">
        <v>45656.79166666666</v>
      </c>
      <c r="B8758" s="15">
        <f>WEEKDAY($A8758,2)</f>
        <v/>
      </c>
      <c r="C8758" s="15">
        <f>HOUR($A8758)</f>
        <v/>
      </c>
      <c r="D8758" s="15">
        <f>IF(AND($A8758&gt;=Instellingen!$B$6,$A8758&lt;Instellingen!$B$7),1,0)</f>
        <v/>
      </c>
      <c r="E8758" s="15">
        <f>COUNTIF(tData[BezoekStart],"&lt;"&amp;($A8758+1/24))-COUNTIF(tData[BezoekEind],"&lt;="&amp;$A8758)</f>
        <v/>
      </c>
      <c r="F8758" s="15">
        <f>COUNTIF(tData[BezoekLangStart],"&lt;"&amp;($A8758+1/24))-COUNTIF(tData[BezoekLangEind],"&lt;="&amp;$A8758)</f>
        <v/>
      </c>
      <c r="G8758" s="15">
        <f>IF($D8758=1,$B8758*100+$C8758,-1)</f>
        <v/>
      </c>
      <c r="H8758" s="15">
        <f>IF($D8758=1,$B8758,-1)</f>
        <v/>
      </c>
      <c r="I8758" s="15">
        <f>IF($D8758=1,$C8758,-1)</f>
        <v/>
      </c>
    </row>
    <row r="8759">
      <c r="A8759" s="33" t="n">
        <v>45656.83333333334</v>
      </c>
      <c r="B8759" s="15">
        <f>WEEKDAY($A8759,2)</f>
        <v/>
      </c>
      <c r="C8759" s="15">
        <f>HOUR($A8759)</f>
        <v/>
      </c>
      <c r="D8759" s="15">
        <f>IF(AND($A8759&gt;=Instellingen!$B$6,$A8759&lt;Instellingen!$B$7),1,0)</f>
        <v/>
      </c>
      <c r="E8759" s="15">
        <f>COUNTIF(tData[BezoekStart],"&lt;"&amp;($A8759+1/24))-COUNTIF(tData[BezoekEind],"&lt;="&amp;$A8759)</f>
        <v/>
      </c>
      <c r="F8759" s="15">
        <f>COUNTIF(tData[BezoekLangStart],"&lt;"&amp;($A8759+1/24))-COUNTIF(tData[BezoekLangEind],"&lt;="&amp;$A8759)</f>
        <v/>
      </c>
      <c r="G8759" s="15">
        <f>IF($D8759=1,$B8759*100+$C8759,-1)</f>
        <v/>
      </c>
      <c r="H8759" s="15">
        <f>IF($D8759=1,$B8759,-1)</f>
        <v/>
      </c>
      <c r="I8759" s="15">
        <f>IF($D8759=1,$C8759,-1)</f>
        <v/>
      </c>
    </row>
    <row r="8760">
      <c r="A8760" s="33" t="n">
        <v>45656.875</v>
      </c>
      <c r="B8760" s="15">
        <f>WEEKDAY($A8760,2)</f>
        <v/>
      </c>
      <c r="C8760" s="15">
        <f>HOUR($A8760)</f>
        <v/>
      </c>
      <c r="D8760" s="15">
        <f>IF(AND($A8760&gt;=Instellingen!$B$6,$A8760&lt;Instellingen!$B$7),1,0)</f>
        <v/>
      </c>
      <c r="E8760" s="15">
        <f>COUNTIF(tData[BezoekStart],"&lt;"&amp;($A8760+1/24))-COUNTIF(tData[BezoekEind],"&lt;="&amp;$A8760)</f>
        <v/>
      </c>
      <c r="F8760" s="15">
        <f>COUNTIF(tData[BezoekLangStart],"&lt;"&amp;($A8760+1/24))-COUNTIF(tData[BezoekLangEind],"&lt;="&amp;$A8760)</f>
        <v/>
      </c>
      <c r="G8760" s="15">
        <f>IF($D8760=1,$B8760*100+$C8760,-1)</f>
        <v/>
      </c>
      <c r="H8760" s="15">
        <f>IF($D8760=1,$B8760,-1)</f>
        <v/>
      </c>
      <c r="I8760" s="15">
        <f>IF($D8760=1,$C8760,-1)</f>
        <v/>
      </c>
    </row>
    <row r="8761">
      <c r="A8761" s="33" t="n">
        <v>45656.91666666666</v>
      </c>
      <c r="B8761" s="15">
        <f>WEEKDAY($A8761,2)</f>
        <v/>
      </c>
      <c r="C8761" s="15">
        <f>HOUR($A8761)</f>
        <v/>
      </c>
      <c r="D8761" s="15">
        <f>IF(AND($A8761&gt;=Instellingen!$B$6,$A8761&lt;Instellingen!$B$7),1,0)</f>
        <v/>
      </c>
      <c r="E8761" s="15">
        <f>COUNTIF(tData[BezoekStart],"&lt;"&amp;($A8761+1/24))-COUNTIF(tData[BezoekEind],"&lt;="&amp;$A8761)</f>
        <v/>
      </c>
      <c r="F8761" s="15">
        <f>COUNTIF(tData[BezoekLangStart],"&lt;"&amp;($A8761+1/24))-COUNTIF(tData[BezoekLangEind],"&lt;="&amp;$A8761)</f>
        <v/>
      </c>
      <c r="G8761" s="15">
        <f>IF($D8761=1,$B8761*100+$C8761,-1)</f>
        <v/>
      </c>
      <c r="H8761" s="15">
        <f>IF($D8761=1,$B8761,-1)</f>
        <v/>
      </c>
      <c r="I8761" s="15">
        <f>IF($D8761=1,$C8761,-1)</f>
        <v/>
      </c>
    </row>
    <row r="8762">
      <c r="A8762" s="33" t="n">
        <v>45656.95833333334</v>
      </c>
      <c r="B8762" s="15">
        <f>WEEKDAY($A8762,2)</f>
        <v/>
      </c>
      <c r="C8762" s="15">
        <f>HOUR($A8762)</f>
        <v/>
      </c>
      <c r="D8762" s="15">
        <f>IF(AND($A8762&gt;=Instellingen!$B$6,$A8762&lt;Instellingen!$B$7),1,0)</f>
        <v/>
      </c>
      <c r="E8762" s="15">
        <f>COUNTIF(tData[BezoekStart],"&lt;"&amp;($A8762+1/24))-COUNTIF(tData[BezoekEind],"&lt;="&amp;$A8762)</f>
        <v/>
      </c>
      <c r="F8762" s="15">
        <f>COUNTIF(tData[BezoekLangStart],"&lt;"&amp;($A8762+1/24))-COUNTIF(tData[BezoekLangEind],"&lt;="&amp;$A8762)</f>
        <v/>
      </c>
      <c r="G8762" s="15">
        <f>IF($D8762=1,$B8762*100+$C8762,-1)</f>
        <v/>
      </c>
      <c r="H8762" s="15">
        <f>IF($D8762=1,$B8762,-1)</f>
        <v/>
      </c>
      <c r="I8762" s="15">
        <f>IF($D8762=1,$C8762,-1)</f>
        <v/>
      </c>
    </row>
    <row r="8763">
      <c r="A8763" s="33" t="n">
        <v>45657</v>
      </c>
      <c r="B8763" s="15">
        <f>WEEKDAY($A8763,2)</f>
        <v/>
      </c>
      <c r="C8763" s="15">
        <f>HOUR($A8763)</f>
        <v/>
      </c>
      <c r="D8763" s="15">
        <f>IF(AND($A8763&gt;=Instellingen!$B$6,$A8763&lt;Instellingen!$B$7),1,0)</f>
        <v/>
      </c>
      <c r="E8763" s="15">
        <f>COUNTIF(tData[BezoekStart],"&lt;"&amp;($A8763+1/24))-COUNTIF(tData[BezoekEind],"&lt;="&amp;$A8763)</f>
        <v/>
      </c>
      <c r="F8763" s="15">
        <f>COUNTIF(tData[BezoekLangStart],"&lt;"&amp;($A8763+1/24))-COUNTIF(tData[BezoekLangEind],"&lt;="&amp;$A8763)</f>
        <v/>
      </c>
      <c r="G8763" s="15">
        <f>IF($D8763=1,$B8763*100+$C8763,-1)</f>
        <v/>
      </c>
      <c r="H8763" s="15">
        <f>IF($D8763=1,$B8763,-1)</f>
        <v/>
      </c>
      <c r="I8763" s="15">
        <f>IF($D8763=1,$C8763,-1)</f>
        <v/>
      </c>
    </row>
    <row r="8764">
      <c r="A8764" s="33" t="n">
        <v>45657.04166666666</v>
      </c>
      <c r="B8764" s="15">
        <f>WEEKDAY($A8764,2)</f>
        <v/>
      </c>
      <c r="C8764" s="15">
        <f>HOUR($A8764)</f>
        <v/>
      </c>
      <c r="D8764" s="15">
        <f>IF(AND($A8764&gt;=Instellingen!$B$6,$A8764&lt;Instellingen!$B$7),1,0)</f>
        <v/>
      </c>
      <c r="E8764" s="15">
        <f>COUNTIF(tData[BezoekStart],"&lt;"&amp;($A8764+1/24))-COUNTIF(tData[BezoekEind],"&lt;="&amp;$A8764)</f>
        <v/>
      </c>
      <c r="F8764" s="15">
        <f>COUNTIF(tData[BezoekLangStart],"&lt;"&amp;($A8764+1/24))-COUNTIF(tData[BezoekLangEind],"&lt;="&amp;$A8764)</f>
        <v/>
      </c>
      <c r="G8764" s="15">
        <f>IF($D8764=1,$B8764*100+$C8764,-1)</f>
        <v/>
      </c>
      <c r="H8764" s="15">
        <f>IF($D8764=1,$B8764,-1)</f>
        <v/>
      </c>
      <c r="I8764" s="15">
        <f>IF($D8764=1,$C8764,-1)</f>
        <v/>
      </c>
    </row>
    <row r="8765">
      <c r="A8765" s="33" t="n">
        <v>45657.08333333334</v>
      </c>
      <c r="B8765" s="15">
        <f>WEEKDAY($A8765,2)</f>
        <v/>
      </c>
      <c r="C8765" s="15">
        <f>HOUR($A8765)</f>
        <v/>
      </c>
      <c r="D8765" s="15">
        <f>IF(AND($A8765&gt;=Instellingen!$B$6,$A8765&lt;Instellingen!$B$7),1,0)</f>
        <v/>
      </c>
      <c r="E8765" s="15">
        <f>COUNTIF(tData[BezoekStart],"&lt;"&amp;($A8765+1/24))-COUNTIF(tData[BezoekEind],"&lt;="&amp;$A8765)</f>
        <v/>
      </c>
      <c r="F8765" s="15">
        <f>COUNTIF(tData[BezoekLangStart],"&lt;"&amp;($A8765+1/24))-COUNTIF(tData[BezoekLangEind],"&lt;="&amp;$A8765)</f>
        <v/>
      </c>
      <c r="G8765" s="15">
        <f>IF($D8765=1,$B8765*100+$C8765,-1)</f>
        <v/>
      </c>
      <c r="H8765" s="15">
        <f>IF($D8765=1,$B8765,-1)</f>
        <v/>
      </c>
      <c r="I8765" s="15">
        <f>IF($D8765=1,$C8765,-1)</f>
        <v/>
      </c>
    </row>
    <row r="8766">
      <c r="A8766" s="33" t="n">
        <v>45657.125</v>
      </c>
      <c r="B8766" s="15">
        <f>WEEKDAY($A8766,2)</f>
        <v/>
      </c>
      <c r="C8766" s="15">
        <f>HOUR($A8766)</f>
        <v/>
      </c>
      <c r="D8766" s="15">
        <f>IF(AND($A8766&gt;=Instellingen!$B$6,$A8766&lt;Instellingen!$B$7),1,0)</f>
        <v/>
      </c>
      <c r="E8766" s="15">
        <f>COUNTIF(tData[BezoekStart],"&lt;"&amp;($A8766+1/24))-COUNTIF(tData[BezoekEind],"&lt;="&amp;$A8766)</f>
        <v/>
      </c>
      <c r="F8766" s="15">
        <f>COUNTIF(tData[BezoekLangStart],"&lt;"&amp;($A8766+1/24))-COUNTIF(tData[BezoekLangEind],"&lt;="&amp;$A8766)</f>
        <v/>
      </c>
      <c r="G8766" s="15">
        <f>IF($D8766=1,$B8766*100+$C8766,-1)</f>
        <v/>
      </c>
      <c r="H8766" s="15">
        <f>IF($D8766=1,$B8766,-1)</f>
        <v/>
      </c>
      <c r="I8766" s="15">
        <f>IF($D8766=1,$C8766,-1)</f>
        <v/>
      </c>
    </row>
    <row r="8767">
      <c r="A8767" s="33" t="n">
        <v>45657.16666666666</v>
      </c>
      <c r="B8767" s="15">
        <f>WEEKDAY($A8767,2)</f>
        <v/>
      </c>
      <c r="C8767" s="15">
        <f>HOUR($A8767)</f>
        <v/>
      </c>
      <c r="D8767" s="15">
        <f>IF(AND($A8767&gt;=Instellingen!$B$6,$A8767&lt;Instellingen!$B$7),1,0)</f>
        <v/>
      </c>
      <c r="E8767" s="15">
        <f>COUNTIF(tData[BezoekStart],"&lt;"&amp;($A8767+1/24))-COUNTIF(tData[BezoekEind],"&lt;="&amp;$A8767)</f>
        <v/>
      </c>
      <c r="F8767" s="15">
        <f>COUNTIF(tData[BezoekLangStart],"&lt;"&amp;($A8767+1/24))-COUNTIF(tData[BezoekLangEind],"&lt;="&amp;$A8767)</f>
        <v/>
      </c>
      <c r="G8767" s="15">
        <f>IF($D8767=1,$B8767*100+$C8767,-1)</f>
        <v/>
      </c>
      <c r="H8767" s="15">
        <f>IF($D8767=1,$B8767,-1)</f>
        <v/>
      </c>
      <c r="I8767" s="15">
        <f>IF($D8767=1,$C8767,-1)</f>
        <v/>
      </c>
    </row>
    <row r="8768">
      <c r="A8768" s="33" t="n">
        <v>45657.20833333334</v>
      </c>
      <c r="B8768" s="15">
        <f>WEEKDAY($A8768,2)</f>
        <v/>
      </c>
      <c r="C8768" s="15">
        <f>HOUR($A8768)</f>
        <v/>
      </c>
      <c r="D8768" s="15">
        <f>IF(AND($A8768&gt;=Instellingen!$B$6,$A8768&lt;Instellingen!$B$7),1,0)</f>
        <v/>
      </c>
      <c r="E8768" s="15">
        <f>COUNTIF(tData[BezoekStart],"&lt;"&amp;($A8768+1/24))-COUNTIF(tData[BezoekEind],"&lt;="&amp;$A8768)</f>
        <v/>
      </c>
      <c r="F8768" s="15">
        <f>COUNTIF(tData[BezoekLangStart],"&lt;"&amp;($A8768+1/24))-COUNTIF(tData[BezoekLangEind],"&lt;="&amp;$A8768)</f>
        <v/>
      </c>
      <c r="G8768" s="15">
        <f>IF($D8768=1,$B8768*100+$C8768,-1)</f>
        <v/>
      </c>
      <c r="H8768" s="15">
        <f>IF($D8768=1,$B8768,-1)</f>
        <v/>
      </c>
      <c r="I8768" s="15">
        <f>IF($D8768=1,$C8768,-1)</f>
        <v/>
      </c>
    </row>
    <row r="8769">
      <c r="A8769" s="33" t="n">
        <v>45657.25</v>
      </c>
      <c r="B8769" s="15">
        <f>WEEKDAY($A8769,2)</f>
        <v/>
      </c>
      <c r="C8769" s="15">
        <f>HOUR($A8769)</f>
        <v/>
      </c>
      <c r="D8769" s="15">
        <f>IF(AND($A8769&gt;=Instellingen!$B$6,$A8769&lt;Instellingen!$B$7),1,0)</f>
        <v/>
      </c>
      <c r="E8769" s="15">
        <f>COUNTIF(tData[BezoekStart],"&lt;"&amp;($A8769+1/24))-COUNTIF(tData[BezoekEind],"&lt;="&amp;$A8769)</f>
        <v/>
      </c>
      <c r="F8769" s="15">
        <f>COUNTIF(tData[BezoekLangStart],"&lt;"&amp;($A8769+1/24))-COUNTIF(tData[BezoekLangEind],"&lt;="&amp;$A8769)</f>
        <v/>
      </c>
      <c r="G8769" s="15">
        <f>IF($D8769=1,$B8769*100+$C8769,-1)</f>
        <v/>
      </c>
      <c r="H8769" s="15">
        <f>IF($D8769=1,$B8769,-1)</f>
        <v/>
      </c>
      <c r="I8769" s="15">
        <f>IF($D8769=1,$C8769,-1)</f>
        <v/>
      </c>
    </row>
    <row r="8770">
      <c r="A8770" s="33" t="n">
        <v>45657.29166666666</v>
      </c>
      <c r="B8770" s="15">
        <f>WEEKDAY($A8770,2)</f>
        <v/>
      </c>
      <c r="C8770" s="15">
        <f>HOUR($A8770)</f>
        <v/>
      </c>
      <c r="D8770" s="15">
        <f>IF(AND($A8770&gt;=Instellingen!$B$6,$A8770&lt;Instellingen!$B$7),1,0)</f>
        <v/>
      </c>
      <c r="E8770" s="15">
        <f>COUNTIF(tData[BezoekStart],"&lt;"&amp;($A8770+1/24))-COUNTIF(tData[BezoekEind],"&lt;="&amp;$A8770)</f>
        <v/>
      </c>
      <c r="F8770" s="15">
        <f>COUNTIF(tData[BezoekLangStart],"&lt;"&amp;($A8770+1/24))-COUNTIF(tData[BezoekLangEind],"&lt;="&amp;$A8770)</f>
        <v/>
      </c>
      <c r="G8770" s="15">
        <f>IF($D8770=1,$B8770*100+$C8770,-1)</f>
        <v/>
      </c>
      <c r="H8770" s="15">
        <f>IF($D8770=1,$B8770,-1)</f>
        <v/>
      </c>
      <c r="I8770" s="15">
        <f>IF($D8770=1,$C8770,-1)</f>
        <v/>
      </c>
    </row>
    <row r="8771">
      <c r="A8771" s="33" t="n">
        <v>45657.33333333334</v>
      </c>
      <c r="B8771" s="15">
        <f>WEEKDAY($A8771,2)</f>
        <v/>
      </c>
      <c r="C8771" s="15">
        <f>HOUR($A8771)</f>
        <v/>
      </c>
      <c r="D8771" s="15">
        <f>IF(AND($A8771&gt;=Instellingen!$B$6,$A8771&lt;Instellingen!$B$7),1,0)</f>
        <v/>
      </c>
      <c r="E8771" s="15">
        <f>COUNTIF(tData[BezoekStart],"&lt;"&amp;($A8771+1/24))-COUNTIF(tData[BezoekEind],"&lt;="&amp;$A8771)</f>
        <v/>
      </c>
      <c r="F8771" s="15">
        <f>COUNTIF(tData[BezoekLangStart],"&lt;"&amp;($A8771+1/24))-COUNTIF(tData[BezoekLangEind],"&lt;="&amp;$A8771)</f>
        <v/>
      </c>
      <c r="G8771" s="15">
        <f>IF($D8771=1,$B8771*100+$C8771,-1)</f>
        <v/>
      </c>
      <c r="H8771" s="15">
        <f>IF($D8771=1,$B8771,-1)</f>
        <v/>
      </c>
      <c r="I8771" s="15">
        <f>IF($D8771=1,$C8771,-1)</f>
        <v/>
      </c>
    </row>
    <row r="8772">
      <c r="A8772" s="33" t="n">
        <v>45657.375</v>
      </c>
      <c r="B8772" s="15">
        <f>WEEKDAY($A8772,2)</f>
        <v/>
      </c>
      <c r="C8772" s="15">
        <f>HOUR($A8772)</f>
        <v/>
      </c>
      <c r="D8772" s="15">
        <f>IF(AND($A8772&gt;=Instellingen!$B$6,$A8772&lt;Instellingen!$B$7),1,0)</f>
        <v/>
      </c>
      <c r="E8772" s="15">
        <f>COUNTIF(tData[BezoekStart],"&lt;"&amp;($A8772+1/24))-COUNTIF(tData[BezoekEind],"&lt;="&amp;$A8772)</f>
        <v/>
      </c>
      <c r="F8772" s="15">
        <f>COUNTIF(tData[BezoekLangStart],"&lt;"&amp;($A8772+1/24))-COUNTIF(tData[BezoekLangEind],"&lt;="&amp;$A8772)</f>
        <v/>
      </c>
      <c r="G8772" s="15">
        <f>IF($D8772=1,$B8772*100+$C8772,-1)</f>
        <v/>
      </c>
      <c r="H8772" s="15">
        <f>IF($D8772=1,$B8772,-1)</f>
        <v/>
      </c>
      <c r="I8772" s="15">
        <f>IF($D8772=1,$C8772,-1)</f>
        <v/>
      </c>
    </row>
    <row r="8773">
      <c r="A8773" s="33" t="n">
        <v>45657.41666666666</v>
      </c>
      <c r="B8773" s="15">
        <f>WEEKDAY($A8773,2)</f>
        <v/>
      </c>
      <c r="C8773" s="15">
        <f>HOUR($A8773)</f>
        <v/>
      </c>
      <c r="D8773" s="15">
        <f>IF(AND($A8773&gt;=Instellingen!$B$6,$A8773&lt;Instellingen!$B$7),1,0)</f>
        <v/>
      </c>
      <c r="E8773" s="15">
        <f>COUNTIF(tData[BezoekStart],"&lt;"&amp;($A8773+1/24))-COUNTIF(tData[BezoekEind],"&lt;="&amp;$A8773)</f>
        <v/>
      </c>
      <c r="F8773" s="15">
        <f>COUNTIF(tData[BezoekLangStart],"&lt;"&amp;($A8773+1/24))-COUNTIF(tData[BezoekLangEind],"&lt;="&amp;$A8773)</f>
        <v/>
      </c>
      <c r="G8773" s="15">
        <f>IF($D8773=1,$B8773*100+$C8773,-1)</f>
        <v/>
      </c>
      <c r="H8773" s="15">
        <f>IF($D8773=1,$B8773,-1)</f>
        <v/>
      </c>
      <c r="I8773" s="15">
        <f>IF($D8773=1,$C8773,-1)</f>
        <v/>
      </c>
    </row>
    <row r="8774">
      <c r="A8774" s="33" t="n">
        <v>45657.45833333334</v>
      </c>
      <c r="B8774" s="15">
        <f>WEEKDAY($A8774,2)</f>
        <v/>
      </c>
      <c r="C8774" s="15">
        <f>HOUR($A8774)</f>
        <v/>
      </c>
      <c r="D8774" s="15">
        <f>IF(AND($A8774&gt;=Instellingen!$B$6,$A8774&lt;Instellingen!$B$7),1,0)</f>
        <v/>
      </c>
      <c r="E8774" s="15">
        <f>COUNTIF(tData[BezoekStart],"&lt;"&amp;($A8774+1/24))-COUNTIF(tData[BezoekEind],"&lt;="&amp;$A8774)</f>
        <v/>
      </c>
      <c r="F8774" s="15">
        <f>COUNTIF(tData[BezoekLangStart],"&lt;"&amp;($A8774+1/24))-COUNTIF(tData[BezoekLangEind],"&lt;="&amp;$A8774)</f>
        <v/>
      </c>
      <c r="G8774" s="15">
        <f>IF($D8774=1,$B8774*100+$C8774,-1)</f>
        <v/>
      </c>
      <c r="H8774" s="15">
        <f>IF($D8774=1,$B8774,-1)</f>
        <v/>
      </c>
      <c r="I8774" s="15">
        <f>IF($D8774=1,$C8774,-1)</f>
        <v/>
      </c>
    </row>
    <row r="8775">
      <c r="A8775" s="33" t="n">
        <v>45657.5</v>
      </c>
      <c r="B8775" s="15">
        <f>WEEKDAY($A8775,2)</f>
        <v/>
      </c>
      <c r="C8775" s="15">
        <f>HOUR($A8775)</f>
        <v/>
      </c>
      <c r="D8775" s="15">
        <f>IF(AND($A8775&gt;=Instellingen!$B$6,$A8775&lt;Instellingen!$B$7),1,0)</f>
        <v/>
      </c>
      <c r="E8775" s="15">
        <f>COUNTIF(tData[BezoekStart],"&lt;"&amp;($A8775+1/24))-COUNTIF(tData[BezoekEind],"&lt;="&amp;$A8775)</f>
        <v/>
      </c>
      <c r="F8775" s="15">
        <f>COUNTIF(tData[BezoekLangStart],"&lt;"&amp;($A8775+1/24))-COUNTIF(tData[BezoekLangEind],"&lt;="&amp;$A8775)</f>
        <v/>
      </c>
      <c r="G8775" s="15">
        <f>IF($D8775=1,$B8775*100+$C8775,-1)</f>
        <v/>
      </c>
      <c r="H8775" s="15">
        <f>IF($D8775=1,$B8775,-1)</f>
        <v/>
      </c>
      <c r="I8775" s="15">
        <f>IF($D8775=1,$C8775,-1)</f>
        <v/>
      </c>
    </row>
    <row r="8776">
      <c r="A8776" s="33" t="n">
        <v>45657.54166666666</v>
      </c>
      <c r="B8776" s="15">
        <f>WEEKDAY($A8776,2)</f>
        <v/>
      </c>
      <c r="C8776" s="15">
        <f>HOUR($A8776)</f>
        <v/>
      </c>
      <c r="D8776" s="15">
        <f>IF(AND($A8776&gt;=Instellingen!$B$6,$A8776&lt;Instellingen!$B$7),1,0)</f>
        <v/>
      </c>
      <c r="E8776" s="15">
        <f>COUNTIF(tData[BezoekStart],"&lt;"&amp;($A8776+1/24))-COUNTIF(tData[BezoekEind],"&lt;="&amp;$A8776)</f>
        <v/>
      </c>
      <c r="F8776" s="15">
        <f>COUNTIF(tData[BezoekLangStart],"&lt;"&amp;($A8776+1/24))-COUNTIF(tData[BezoekLangEind],"&lt;="&amp;$A8776)</f>
        <v/>
      </c>
      <c r="G8776" s="15">
        <f>IF($D8776=1,$B8776*100+$C8776,-1)</f>
        <v/>
      </c>
      <c r="H8776" s="15">
        <f>IF($D8776=1,$B8776,-1)</f>
        <v/>
      </c>
      <c r="I8776" s="15">
        <f>IF($D8776=1,$C8776,-1)</f>
        <v/>
      </c>
    </row>
    <row r="8777">
      <c r="A8777" s="33" t="n">
        <v>45657.58333333334</v>
      </c>
      <c r="B8777" s="15">
        <f>WEEKDAY($A8777,2)</f>
        <v/>
      </c>
      <c r="C8777" s="15">
        <f>HOUR($A8777)</f>
        <v/>
      </c>
      <c r="D8777" s="15">
        <f>IF(AND($A8777&gt;=Instellingen!$B$6,$A8777&lt;Instellingen!$B$7),1,0)</f>
        <v/>
      </c>
      <c r="E8777" s="15">
        <f>COUNTIF(tData[BezoekStart],"&lt;"&amp;($A8777+1/24))-COUNTIF(tData[BezoekEind],"&lt;="&amp;$A8777)</f>
        <v/>
      </c>
      <c r="F8777" s="15">
        <f>COUNTIF(tData[BezoekLangStart],"&lt;"&amp;($A8777+1/24))-COUNTIF(tData[BezoekLangEind],"&lt;="&amp;$A8777)</f>
        <v/>
      </c>
      <c r="G8777" s="15">
        <f>IF($D8777=1,$B8777*100+$C8777,-1)</f>
        <v/>
      </c>
      <c r="H8777" s="15">
        <f>IF($D8777=1,$B8777,-1)</f>
        <v/>
      </c>
      <c r="I8777" s="15">
        <f>IF($D8777=1,$C8777,-1)</f>
        <v/>
      </c>
    </row>
    <row r="8778">
      <c r="A8778" s="33" t="n">
        <v>45657.625</v>
      </c>
      <c r="B8778" s="15">
        <f>WEEKDAY($A8778,2)</f>
        <v/>
      </c>
      <c r="C8778" s="15">
        <f>HOUR($A8778)</f>
        <v/>
      </c>
      <c r="D8778" s="15">
        <f>IF(AND($A8778&gt;=Instellingen!$B$6,$A8778&lt;Instellingen!$B$7),1,0)</f>
        <v/>
      </c>
      <c r="E8778" s="15">
        <f>COUNTIF(tData[BezoekStart],"&lt;"&amp;($A8778+1/24))-COUNTIF(tData[BezoekEind],"&lt;="&amp;$A8778)</f>
        <v/>
      </c>
      <c r="F8778" s="15">
        <f>COUNTIF(tData[BezoekLangStart],"&lt;"&amp;($A8778+1/24))-COUNTIF(tData[BezoekLangEind],"&lt;="&amp;$A8778)</f>
        <v/>
      </c>
      <c r="G8778" s="15">
        <f>IF($D8778=1,$B8778*100+$C8778,-1)</f>
        <v/>
      </c>
      <c r="H8778" s="15">
        <f>IF($D8778=1,$B8778,-1)</f>
        <v/>
      </c>
      <c r="I8778" s="15">
        <f>IF($D8778=1,$C8778,-1)</f>
        <v/>
      </c>
    </row>
    <row r="8779">
      <c r="A8779" s="33" t="n">
        <v>45657.66666666666</v>
      </c>
      <c r="B8779" s="15">
        <f>WEEKDAY($A8779,2)</f>
        <v/>
      </c>
      <c r="C8779" s="15">
        <f>HOUR($A8779)</f>
        <v/>
      </c>
      <c r="D8779" s="15">
        <f>IF(AND($A8779&gt;=Instellingen!$B$6,$A8779&lt;Instellingen!$B$7),1,0)</f>
        <v/>
      </c>
      <c r="E8779" s="15">
        <f>COUNTIF(tData[BezoekStart],"&lt;"&amp;($A8779+1/24))-COUNTIF(tData[BezoekEind],"&lt;="&amp;$A8779)</f>
        <v/>
      </c>
      <c r="F8779" s="15">
        <f>COUNTIF(tData[BezoekLangStart],"&lt;"&amp;($A8779+1/24))-COUNTIF(tData[BezoekLangEind],"&lt;="&amp;$A8779)</f>
        <v/>
      </c>
      <c r="G8779" s="15">
        <f>IF($D8779=1,$B8779*100+$C8779,-1)</f>
        <v/>
      </c>
      <c r="H8779" s="15">
        <f>IF($D8779=1,$B8779,-1)</f>
        <v/>
      </c>
      <c r="I8779" s="15">
        <f>IF($D8779=1,$C8779,-1)</f>
        <v/>
      </c>
    </row>
    <row r="8780">
      <c r="A8780" s="33" t="n">
        <v>45657.70833333334</v>
      </c>
      <c r="B8780" s="15">
        <f>WEEKDAY($A8780,2)</f>
        <v/>
      </c>
      <c r="C8780" s="15">
        <f>HOUR($A8780)</f>
        <v/>
      </c>
      <c r="D8780" s="15">
        <f>IF(AND($A8780&gt;=Instellingen!$B$6,$A8780&lt;Instellingen!$B$7),1,0)</f>
        <v/>
      </c>
      <c r="E8780" s="15">
        <f>COUNTIF(tData[BezoekStart],"&lt;"&amp;($A8780+1/24))-COUNTIF(tData[BezoekEind],"&lt;="&amp;$A8780)</f>
        <v/>
      </c>
      <c r="F8780" s="15">
        <f>COUNTIF(tData[BezoekLangStart],"&lt;"&amp;($A8780+1/24))-COUNTIF(tData[BezoekLangEind],"&lt;="&amp;$A8780)</f>
        <v/>
      </c>
      <c r="G8780" s="15">
        <f>IF($D8780=1,$B8780*100+$C8780,-1)</f>
        <v/>
      </c>
      <c r="H8780" s="15">
        <f>IF($D8780=1,$B8780,-1)</f>
        <v/>
      </c>
      <c r="I8780" s="15">
        <f>IF($D8780=1,$C8780,-1)</f>
        <v/>
      </c>
    </row>
    <row r="8781">
      <c r="A8781" s="33" t="n">
        <v>45657.75</v>
      </c>
      <c r="B8781" s="15">
        <f>WEEKDAY($A8781,2)</f>
        <v/>
      </c>
      <c r="C8781" s="15">
        <f>HOUR($A8781)</f>
        <v/>
      </c>
      <c r="D8781" s="15">
        <f>IF(AND($A8781&gt;=Instellingen!$B$6,$A8781&lt;Instellingen!$B$7),1,0)</f>
        <v/>
      </c>
      <c r="E8781" s="15">
        <f>COUNTIF(tData[BezoekStart],"&lt;"&amp;($A8781+1/24))-COUNTIF(tData[BezoekEind],"&lt;="&amp;$A8781)</f>
        <v/>
      </c>
      <c r="F8781" s="15">
        <f>COUNTIF(tData[BezoekLangStart],"&lt;"&amp;($A8781+1/24))-COUNTIF(tData[BezoekLangEind],"&lt;="&amp;$A8781)</f>
        <v/>
      </c>
      <c r="G8781" s="15">
        <f>IF($D8781=1,$B8781*100+$C8781,-1)</f>
        <v/>
      </c>
      <c r="H8781" s="15">
        <f>IF($D8781=1,$B8781,-1)</f>
        <v/>
      </c>
      <c r="I8781" s="15">
        <f>IF($D8781=1,$C8781,-1)</f>
        <v/>
      </c>
    </row>
    <row r="8782">
      <c r="A8782" s="33" t="n">
        <v>45657.79166666666</v>
      </c>
      <c r="B8782" s="15">
        <f>WEEKDAY($A8782,2)</f>
        <v/>
      </c>
      <c r="C8782" s="15">
        <f>HOUR($A8782)</f>
        <v/>
      </c>
      <c r="D8782" s="15">
        <f>IF(AND($A8782&gt;=Instellingen!$B$6,$A8782&lt;Instellingen!$B$7),1,0)</f>
        <v/>
      </c>
      <c r="E8782" s="15">
        <f>COUNTIF(tData[BezoekStart],"&lt;"&amp;($A8782+1/24))-COUNTIF(tData[BezoekEind],"&lt;="&amp;$A8782)</f>
        <v/>
      </c>
      <c r="F8782" s="15">
        <f>COUNTIF(tData[BezoekLangStart],"&lt;"&amp;($A8782+1/24))-COUNTIF(tData[BezoekLangEind],"&lt;="&amp;$A8782)</f>
        <v/>
      </c>
      <c r="G8782" s="15">
        <f>IF($D8782=1,$B8782*100+$C8782,-1)</f>
        <v/>
      </c>
      <c r="H8782" s="15">
        <f>IF($D8782=1,$B8782,-1)</f>
        <v/>
      </c>
      <c r="I8782" s="15">
        <f>IF($D8782=1,$C8782,-1)</f>
        <v/>
      </c>
    </row>
    <row r="8783">
      <c r="A8783" s="33" t="n">
        <v>45657.83333333334</v>
      </c>
      <c r="B8783" s="15">
        <f>WEEKDAY($A8783,2)</f>
        <v/>
      </c>
      <c r="C8783" s="15">
        <f>HOUR($A8783)</f>
        <v/>
      </c>
      <c r="D8783" s="15">
        <f>IF(AND($A8783&gt;=Instellingen!$B$6,$A8783&lt;Instellingen!$B$7),1,0)</f>
        <v/>
      </c>
      <c r="E8783" s="15">
        <f>COUNTIF(tData[BezoekStart],"&lt;"&amp;($A8783+1/24))-COUNTIF(tData[BezoekEind],"&lt;="&amp;$A8783)</f>
        <v/>
      </c>
      <c r="F8783" s="15">
        <f>COUNTIF(tData[BezoekLangStart],"&lt;"&amp;($A8783+1/24))-COUNTIF(tData[BezoekLangEind],"&lt;="&amp;$A8783)</f>
        <v/>
      </c>
      <c r="G8783" s="15">
        <f>IF($D8783=1,$B8783*100+$C8783,-1)</f>
        <v/>
      </c>
      <c r="H8783" s="15">
        <f>IF($D8783=1,$B8783,-1)</f>
        <v/>
      </c>
      <c r="I8783" s="15">
        <f>IF($D8783=1,$C8783,-1)</f>
        <v/>
      </c>
    </row>
    <row r="8784">
      <c r="A8784" s="33" t="n">
        <v>45657.875</v>
      </c>
      <c r="B8784" s="15">
        <f>WEEKDAY($A8784,2)</f>
        <v/>
      </c>
      <c r="C8784" s="15">
        <f>HOUR($A8784)</f>
        <v/>
      </c>
      <c r="D8784" s="15">
        <f>IF(AND($A8784&gt;=Instellingen!$B$6,$A8784&lt;Instellingen!$B$7),1,0)</f>
        <v/>
      </c>
      <c r="E8784" s="15">
        <f>COUNTIF(tData[BezoekStart],"&lt;"&amp;($A8784+1/24))-COUNTIF(tData[BezoekEind],"&lt;="&amp;$A8784)</f>
        <v/>
      </c>
      <c r="F8784" s="15">
        <f>COUNTIF(tData[BezoekLangStart],"&lt;"&amp;($A8784+1/24))-COUNTIF(tData[BezoekLangEind],"&lt;="&amp;$A8784)</f>
        <v/>
      </c>
      <c r="G8784" s="15">
        <f>IF($D8784=1,$B8784*100+$C8784,-1)</f>
        <v/>
      </c>
      <c r="H8784" s="15">
        <f>IF($D8784=1,$B8784,-1)</f>
        <v/>
      </c>
      <c r="I8784" s="15">
        <f>IF($D8784=1,$C8784,-1)</f>
        <v/>
      </c>
    </row>
    <row r="8785">
      <c r="A8785" s="33" t="n">
        <v>45657.91666666666</v>
      </c>
      <c r="B8785" s="15">
        <f>WEEKDAY($A8785,2)</f>
        <v/>
      </c>
      <c r="C8785" s="15">
        <f>HOUR($A8785)</f>
        <v/>
      </c>
      <c r="D8785" s="15">
        <f>IF(AND($A8785&gt;=Instellingen!$B$6,$A8785&lt;Instellingen!$B$7),1,0)</f>
        <v/>
      </c>
      <c r="E8785" s="15">
        <f>COUNTIF(tData[BezoekStart],"&lt;"&amp;($A8785+1/24))-COUNTIF(tData[BezoekEind],"&lt;="&amp;$A8785)</f>
        <v/>
      </c>
      <c r="F8785" s="15">
        <f>COUNTIF(tData[BezoekLangStart],"&lt;"&amp;($A8785+1/24))-COUNTIF(tData[BezoekLangEind],"&lt;="&amp;$A8785)</f>
        <v/>
      </c>
      <c r="G8785" s="15">
        <f>IF($D8785=1,$B8785*100+$C8785,-1)</f>
        <v/>
      </c>
      <c r="H8785" s="15">
        <f>IF($D8785=1,$B8785,-1)</f>
        <v/>
      </c>
      <c r="I8785" s="15">
        <f>IF($D8785=1,$C8785,-1)</f>
        <v/>
      </c>
    </row>
    <row r="8786">
      <c r="A8786" s="33" t="n">
        <v>45657.95833333334</v>
      </c>
      <c r="B8786" s="15">
        <f>WEEKDAY($A8786,2)</f>
        <v/>
      </c>
      <c r="C8786" s="15">
        <f>HOUR($A8786)</f>
        <v/>
      </c>
      <c r="D8786" s="15">
        <f>IF(AND($A8786&gt;=Instellingen!$B$6,$A8786&lt;Instellingen!$B$7),1,0)</f>
        <v/>
      </c>
      <c r="E8786" s="15">
        <f>COUNTIF(tData[BezoekStart],"&lt;"&amp;($A8786+1/24))-COUNTIF(tData[BezoekEind],"&lt;="&amp;$A8786)</f>
        <v/>
      </c>
      <c r="F8786" s="15">
        <f>COUNTIF(tData[BezoekLangStart],"&lt;"&amp;($A8786+1/24))-COUNTIF(tData[BezoekLangEind],"&lt;="&amp;$A8786)</f>
        <v/>
      </c>
      <c r="G8786" s="15">
        <f>IF($D8786=1,$B8786*100+$C8786,-1)</f>
        <v/>
      </c>
      <c r="H8786" s="15">
        <f>IF($D8786=1,$B8786,-1)</f>
        <v/>
      </c>
      <c r="I8786" s="15">
        <f>IF($D8786=1,$C8786,-1)</f>
        <v/>
      </c>
    </row>
    <row r="8787">
      <c r="A8787" s="33" t="n">
        <v>45658</v>
      </c>
      <c r="B8787" s="15">
        <f>WEEKDAY($A8787,2)</f>
        <v/>
      </c>
      <c r="C8787" s="15">
        <f>HOUR($A8787)</f>
        <v/>
      </c>
      <c r="D8787" s="15">
        <f>IF(AND($A8787&gt;=Instellingen!$B$6,$A8787&lt;Instellingen!$B$7),1,0)</f>
        <v/>
      </c>
      <c r="E8787" s="15">
        <f>COUNTIF(tData[BezoekStart],"&lt;"&amp;($A8787+1/24))-COUNTIF(tData[BezoekEind],"&lt;="&amp;$A8787)</f>
        <v/>
      </c>
      <c r="F8787" s="15">
        <f>COUNTIF(tData[BezoekLangStart],"&lt;"&amp;($A8787+1/24))-COUNTIF(tData[BezoekLangEind],"&lt;="&amp;$A8787)</f>
        <v/>
      </c>
      <c r="G8787" s="15">
        <f>IF($D8787=1,$B8787*100+$C8787,-1)</f>
        <v/>
      </c>
      <c r="H8787" s="15">
        <f>IF($D8787=1,$B8787,-1)</f>
        <v/>
      </c>
      <c r="I8787" s="15">
        <f>IF($D8787=1,$C8787,-1)</f>
        <v/>
      </c>
    </row>
    <row r="8788">
      <c r="A8788" s="33" t="n">
        <v>45658.04166666666</v>
      </c>
      <c r="B8788" s="15">
        <f>WEEKDAY($A8788,2)</f>
        <v/>
      </c>
      <c r="C8788" s="15">
        <f>HOUR($A8788)</f>
        <v/>
      </c>
      <c r="D8788" s="15">
        <f>IF(AND($A8788&gt;=Instellingen!$B$6,$A8788&lt;Instellingen!$B$7),1,0)</f>
        <v/>
      </c>
      <c r="E8788" s="15">
        <f>COUNTIF(tData[BezoekStart],"&lt;"&amp;($A8788+1/24))-COUNTIF(tData[BezoekEind],"&lt;="&amp;$A8788)</f>
        <v/>
      </c>
      <c r="F8788" s="15">
        <f>COUNTIF(tData[BezoekLangStart],"&lt;"&amp;($A8788+1/24))-COUNTIF(tData[BezoekLangEind],"&lt;="&amp;$A8788)</f>
        <v/>
      </c>
      <c r="G8788" s="15">
        <f>IF($D8788=1,$B8788*100+$C8788,-1)</f>
        <v/>
      </c>
      <c r="H8788" s="15">
        <f>IF($D8788=1,$B8788,-1)</f>
        <v/>
      </c>
      <c r="I8788" s="15">
        <f>IF($D8788=1,$C8788,-1)</f>
        <v/>
      </c>
    </row>
    <row r="8789">
      <c r="A8789" s="33" t="n">
        <v>45658.08333333334</v>
      </c>
      <c r="B8789" s="15">
        <f>WEEKDAY($A8789,2)</f>
        <v/>
      </c>
      <c r="C8789" s="15">
        <f>HOUR($A8789)</f>
        <v/>
      </c>
      <c r="D8789" s="15">
        <f>IF(AND($A8789&gt;=Instellingen!$B$6,$A8789&lt;Instellingen!$B$7),1,0)</f>
        <v/>
      </c>
      <c r="E8789" s="15">
        <f>COUNTIF(tData[BezoekStart],"&lt;"&amp;($A8789+1/24))-COUNTIF(tData[BezoekEind],"&lt;="&amp;$A8789)</f>
        <v/>
      </c>
      <c r="F8789" s="15">
        <f>COUNTIF(tData[BezoekLangStart],"&lt;"&amp;($A8789+1/24))-COUNTIF(tData[BezoekLangEind],"&lt;="&amp;$A8789)</f>
        <v/>
      </c>
      <c r="G8789" s="15">
        <f>IF($D8789=1,$B8789*100+$C8789,-1)</f>
        <v/>
      </c>
      <c r="H8789" s="15">
        <f>IF($D8789=1,$B8789,-1)</f>
        <v/>
      </c>
      <c r="I8789" s="15">
        <f>IF($D8789=1,$C8789,-1)</f>
        <v/>
      </c>
    </row>
    <row r="8790">
      <c r="A8790" s="33" t="n">
        <v>45658.125</v>
      </c>
      <c r="B8790" s="15">
        <f>WEEKDAY($A8790,2)</f>
        <v/>
      </c>
      <c r="C8790" s="15">
        <f>HOUR($A8790)</f>
        <v/>
      </c>
      <c r="D8790" s="15">
        <f>IF(AND($A8790&gt;=Instellingen!$B$6,$A8790&lt;Instellingen!$B$7),1,0)</f>
        <v/>
      </c>
      <c r="E8790" s="15">
        <f>COUNTIF(tData[BezoekStart],"&lt;"&amp;($A8790+1/24))-COUNTIF(tData[BezoekEind],"&lt;="&amp;$A8790)</f>
        <v/>
      </c>
      <c r="F8790" s="15">
        <f>COUNTIF(tData[BezoekLangStart],"&lt;"&amp;($A8790+1/24))-COUNTIF(tData[BezoekLangEind],"&lt;="&amp;$A8790)</f>
        <v/>
      </c>
      <c r="G8790" s="15">
        <f>IF($D8790=1,$B8790*100+$C8790,-1)</f>
        <v/>
      </c>
      <c r="H8790" s="15">
        <f>IF($D8790=1,$B8790,-1)</f>
        <v/>
      </c>
      <c r="I8790" s="15">
        <f>IF($D8790=1,$C8790,-1)</f>
        <v/>
      </c>
    </row>
    <row r="8791">
      <c r="A8791" s="33" t="n">
        <v>45658.16666666666</v>
      </c>
      <c r="B8791" s="15">
        <f>WEEKDAY($A8791,2)</f>
        <v/>
      </c>
      <c r="C8791" s="15">
        <f>HOUR($A8791)</f>
        <v/>
      </c>
      <c r="D8791" s="15">
        <f>IF(AND($A8791&gt;=Instellingen!$B$6,$A8791&lt;Instellingen!$B$7),1,0)</f>
        <v/>
      </c>
      <c r="E8791" s="15">
        <f>COUNTIF(tData[BezoekStart],"&lt;"&amp;($A8791+1/24))-COUNTIF(tData[BezoekEind],"&lt;="&amp;$A8791)</f>
        <v/>
      </c>
      <c r="F8791" s="15">
        <f>COUNTIF(tData[BezoekLangStart],"&lt;"&amp;($A8791+1/24))-COUNTIF(tData[BezoekLangEind],"&lt;="&amp;$A8791)</f>
        <v/>
      </c>
      <c r="G8791" s="15">
        <f>IF($D8791=1,$B8791*100+$C8791,-1)</f>
        <v/>
      </c>
      <c r="H8791" s="15">
        <f>IF($D8791=1,$B8791,-1)</f>
        <v/>
      </c>
      <c r="I8791" s="15">
        <f>IF($D8791=1,$C8791,-1)</f>
        <v/>
      </c>
    </row>
    <row r="8792">
      <c r="A8792" s="33" t="n">
        <v>45658.20833333334</v>
      </c>
      <c r="B8792" s="15">
        <f>WEEKDAY($A8792,2)</f>
        <v/>
      </c>
      <c r="C8792" s="15">
        <f>HOUR($A8792)</f>
        <v/>
      </c>
      <c r="D8792" s="15">
        <f>IF(AND($A8792&gt;=Instellingen!$B$6,$A8792&lt;Instellingen!$B$7),1,0)</f>
        <v/>
      </c>
      <c r="E8792" s="15">
        <f>COUNTIF(tData[BezoekStart],"&lt;"&amp;($A8792+1/24))-COUNTIF(tData[BezoekEind],"&lt;="&amp;$A8792)</f>
        <v/>
      </c>
      <c r="F8792" s="15">
        <f>COUNTIF(tData[BezoekLangStart],"&lt;"&amp;($A8792+1/24))-COUNTIF(tData[BezoekLangEind],"&lt;="&amp;$A8792)</f>
        <v/>
      </c>
      <c r="G8792" s="15">
        <f>IF($D8792=1,$B8792*100+$C8792,-1)</f>
        <v/>
      </c>
      <c r="H8792" s="15">
        <f>IF($D8792=1,$B8792,-1)</f>
        <v/>
      </c>
      <c r="I8792" s="15">
        <f>IF($D8792=1,$C8792,-1)</f>
        <v/>
      </c>
    </row>
    <row r="8793">
      <c r="A8793" s="33" t="n">
        <v>45658.25</v>
      </c>
      <c r="B8793" s="15">
        <f>WEEKDAY($A8793,2)</f>
        <v/>
      </c>
      <c r="C8793" s="15">
        <f>HOUR($A8793)</f>
        <v/>
      </c>
      <c r="D8793" s="15">
        <f>IF(AND($A8793&gt;=Instellingen!$B$6,$A8793&lt;Instellingen!$B$7),1,0)</f>
        <v/>
      </c>
      <c r="E8793" s="15">
        <f>COUNTIF(tData[BezoekStart],"&lt;"&amp;($A8793+1/24))-COUNTIF(tData[BezoekEind],"&lt;="&amp;$A8793)</f>
        <v/>
      </c>
      <c r="F8793" s="15">
        <f>COUNTIF(tData[BezoekLangStart],"&lt;"&amp;($A8793+1/24))-COUNTIF(tData[BezoekLangEind],"&lt;="&amp;$A8793)</f>
        <v/>
      </c>
      <c r="G8793" s="15">
        <f>IF($D8793=1,$B8793*100+$C8793,-1)</f>
        <v/>
      </c>
      <c r="H8793" s="15">
        <f>IF($D8793=1,$B8793,-1)</f>
        <v/>
      </c>
      <c r="I8793" s="15">
        <f>IF($D8793=1,$C8793,-1)</f>
        <v/>
      </c>
    </row>
    <row r="8794">
      <c r="A8794" s="33" t="n">
        <v>45658.29166666666</v>
      </c>
      <c r="B8794" s="15">
        <f>WEEKDAY($A8794,2)</f>
        <v/>
      </c>
      <c r="C8794" s="15">
        <f>HOUR($A8794)</f>
        <v/>
      </c>
      <c r="D8794" s="15">
        <f>IF(AND($A8794&gt;=Instellingen!$B$6,$A8794&lt;Instellingen!$B$7),1,0)</f>
        <v/>
      </c>
      <c r="E8794" s="15">
        <f>COUNTIF(tData[BezoekStart],"&lt;"&amp;($A8794+1/24))-COUNTIF(tData[BezoekEind],"&lt;="&amp;$A8794)</f>
        <v/>
      </c>
      <c r="F8794" s="15">
        <f>COUNTIF(tData[BezoekLangStart],"&lt;"&amp;($A8794+1/24))-COUNTIF(tData[BezoekLangEind],"&lt;="&amp;$A8794)</f>
        <v/>
      </c>
      <c r="G8794" s="15">
        <f>IF($D8794=1,$B8794*100+$C8794,-1)</f>
        <v/>
      </c>
      <c r="H8794" s="15">
        <f>IF($D8794=1,$B8794,-1)</f>
        <v/>
      </c>
      <c r="I8794" s="15">
        <f>IF($D8794=1,$C8794,-1)</f>
        <v/>
      </c>
    </row>
    <row r="8795">
      <c r="A8795" s="33" t="n">
        <v>45658.33333333334</v>
      </c>
      <c r="B8795" s="15">
        <f>WEEKDAY($A8795,2)</f>
        <v/>
      </c>
      <c r="C8795" s="15">
        <f>HOUR($A8795)</f>
        <v/>
      </c>
      <c r="D8795" s="15">
        <f>IF(AND($A8795&gt;=Instellingen!$B$6,$A8795&lt;Instellingen!$B$7),1,0)</f>
        <v/>
      </c>
      <c r="E8795" s="15">
        <f>COUNTIF(tData[BezoekStart],"&lt;"&amp;($A8795+1/24))-COUNTIF(tData[BezoekEind],"&lt;="&amp;$A8795)</f>
        <v/>
      </c>
      <c r="F8795" s="15">
        <f>COUNTIF(tData[BezoekLangStart],"&lt;"&amp;($A8795+1/24))-COUNTIF(tData[BezoekLangEind],"&lt;="&amp;$A8795)</f>
        <v/>
      </c>
      <c r="G8795" s="15">
        <f>IF($D8795=1,$B8795*100+$C8795,-1)</f>
        <v/>
      </c>
      <c r="H8795" s="15">
        <f>IF($D8795=1,$B8795,-1)</f>
        <v/>
      </c>
      <c r="I8795" s="15">
        <f>IF($D8795=1,$C8795,-1)</f>
        <v/>
      </c>
    </row>
    <row r="8796">
      <c r="A8796" s="33" t="n">
        <v>45658.375</v>
      </c>
      <c r="B8796" s="15">
        <f>WEEKDAY($A8796,2)</f>
        <v/>
      </c>
      <c r="C8796" s="15">
        <f>HOUR($A8796)</f>
        <v/>
      </c>
      <c r="D8796" s="15">
        <f>IF(AND($A8796&gt;=Instellingen!$B$6,$A8796&lt;Instellingen!$B$7),1,0)</f>
        <v/>
      </c>
      <c r="E8796" s="15">
        <f>COUNTIF(tData[BezoekStart],"&lt;"&amp;($A8796+1/24))-COUNTIF(tData[BezoekEind],"&lt;="&amp;$A8796)</f>
        <v/>
      </c>
      <c r="F8796" s="15">
        <f>COUNTIF(tData[BezoekLangStart],"&lt;"&amp;($A8796+1/24))-COUNTIF(tData[BezoekLangEind],"&lt;="&amp;$A8796)</f>
        <v/>
      </c>
      <c r="G8796" s="15">
        <f>IF($D8796=1,$B8796*100+$C8796,-1)</f>
        <v/>
      </c>
      <c r="H8796" s="15">
        <f>IF($D8796=1,$B8796,-1)</f>
        <v/>
      </c>
      <c r="I8796" s="15">
        <f>IF($D8796=1,$C8796,-1)</f>
        <v/>
      </c>
    </row>
    <row r="8797">
      <c r="A8797" s="33" t="n">
        <v>45658.41666666666</v>
      </c>
      <c r="B8797" s="15">
        <f>WEEKDAY($A8797,2)</f>
        <v/>
      </c>
      <c r="C8797" s="15">
        <f>HOUR($A8797)</f>
        <v/>
      </c>
      <c r="D8797" s="15">
        <f>IF(AND($A8797&gt;=Instellingen!$B$6,$A8797&lt;Instellingen!$B$7),1,0)</f>
        <v/>
      </c>
      <c r="E8797" s="15">
        <f>COUNTIF(tData[BezoekStart],"&lt;"&amp;($A8797+1/24))-COUNTIF(tData[BezoekEind],"&lt;="&amp;$A8797)</f>
        <v/>
      </c>
      <c r="F8797" s="15">
        <f>COUNTIF(tData[BezoekLangStart],"&lt;"&amp;($A8797+1/24))-COUNTIF(tData[BezoekLangEind],"&lt;="&amp;$A8797)</f>
        <v/>
      </c>
      <c r="G8797" s="15">
        <f>IF($D8797=1,$B8797*100+$C8797,-1)</f>
        <v/>
      </c>
      <c r="H8797" s="15">
        <f>IF($D8797=1,$B8797,-1)</f>
        <v/>
      </c>
      <c r="I8797" s="15">
        <f>IF($D8797=1,$C8797,-1)</f>
        <v/>
      </c>
    </row>
    <row r="8798">
      <c r="A8798" s="33" t="n">
        <v>45658.45833333334</v>
      </c>
      <c r="B8798" s="15">
        <f>WEEKDAY($A8798,2)</f>
        <v/>
      </c>
      <c r="C8798" s="15">
        <f>HOUR($A8798)</f>
        <v/>
      </c>
      <c r="D8798" s="15">
        <f>IF(AND($A8798&gt;=Instellingen!$B$6,$A8798&lt;Instellingen!$B$7),1,0)</f>
        <v/>
      </c>
      <c r="E8798" s="15">
        <f>COUNTIF(tData[BezoekStart],"&lt;"&amp;($A8798+1/24))-COUNTIF(tData[BezoekEind],"&lt;="&amp;$A8798)</f>
        <v/>
      </c>
      <c r="F8798" s="15">
        <f>COUNTIF(tData[BezoekLangStart],"&lt;"&amp;($A8798+1/24))-COUNTIF(tData[BezoekLangEind],"&lt;="&amp;$A8798)</f>
        <v/>
      </c>
      <c r="G8798" s="15">
        <f>IF($D8798=1,$B8798*100+$C8798,-1)</f>
        <v/>
      </c>
      <c r="H8798" s="15">
        <f>IF($D8798=1,$B8798,-1)</f>
        <v/>
      </c>
      <c r="I8798" s="15">
        <f>IF($D8798=1,$C8798,-1)</f>
        <v/>
      </c>
    </row>
    <row r="8799">
      <c r="A8799" s="33" t="n">
        <v>45658.5</v>
      </c>
      <c r="B8799" s="15">
        <f>WEEKDAY($A8799,2)</f>
        <v/>
      </c>
      <c r="C8799" s="15">
        <f>HOUR($A8799)</f>
        <v/>
      </c>
      <c r="D8799" s="15">
        <f>IF(AND($A8799&gt;=Instellingen!$B$6,$A8799&lt;Instellingen!$B$7),1,0)</f>
        <v/>
      </c>
      <c r="E8799" s="15">
        <f>COUNTIF(tData[BezoekStart],"&lt;"&amp;($A8799+1/24))-COUNTIF(tData[BezoekEind],"&lt;="&amp;$A8799)</f>
        <v/>
      </c>
      <c r="F8799" s="15">
        <f>COUNTIF(tData[BezoekLangStart],"&lt;"&amp;($A8799+1/24))-COUNTIF(tData[BezoekLangEind],"&lt;="&amp;$A8799)</f>
        <v/>
      </c>
      <c r="G8799" s="15">
        <f>IF($D8799=1,$B8799*100+$C8799,-1)</f>
        <v/>
      </c>
      <c r="H8799" s="15">
        <f>IF($D8799=1,$B8799,-1)</f>
        <v/>
      </c>
      <c r="I8799" s="15">
        <f>IF($D8799=1,$C8799,-1)</f>
        <v/>
      </c>
    </row>
    <row r="8800">
      <c r="A8800" s="33" t="n">
        <v>45658.54166666666</v>
      </c>
      <c r="B8800" s="15">
        <f>WEEKDAY($A8800,2)</f>
        <v/>
      </c>
      <c r="C8800" s="15">
        <f>HOUR($A8800)</f>
        <v/>
      </c>
      <c r="D8800" s="15">
        <f>IF(AND($A8800&gt;=Instellingen!$B$6,$A8800&lt;Instellingen!$B$7),1,0)</f>
        <v/>
      </c>
      <c r="E8800" s="15">
        <f>COUNTIF(tData[BezoekStart],"&lt;"&amp;($A8800+1/24))-COUNTIF(tData[BezoekEind],"&lt;="&amp;$A8800)</f>
        <v/>
      </c>
      <c r="F8800" s="15">
        <f>COUNTIF(tData[BezoekLangStart],"&lt;"&amp;($A8800+1/24))-COUNTIF(tData[BezoekLangEind],"&lt;="&amp;$A8800)</f>
        <v/>
      </c>
      <c r="G8800" s="15">
        <f>IF($D8800=1,$B8800*100+$C8800,-1)</f>
        <v/>
      </c>
      <c r="H8800" s="15">
        <f>IF($D8800=1,$B8800,-1)</f>
        <v/>
      </c>
      <c r="I8800" s="15">
        <f>IF($D8800=1,$C8800,-1)</f>
        <v/>
      </c>
    </row>
    <row r="8801">
      <c r="A8801" s="33" t="n">
        <v>45658.58333333334</v>
      </c>
      <c r="B8801" s="15">
        <f>WEEKDAY($A8801,2)</f>
        <v/>
      </c>
      <c r="C8801" s="15">
        <f>HOUR($A8801)</f>
        <v/>
      </c>
      <c r="D8801" s="15">
        <f>IF(AND($A8801&gt;=Instellingen!$B$6,$A8801&lt;Instellingen!$B$7),1,0)</f>
        <v/>
      </c>
      <c r="E8801" s="15">
        <f>COUNTIF(tData[BezoekStart],"&lt;"&amp;($A8801+1/24))-COUNTIF(tData[BezoekEind],"&lt;="&amp;$A8801)</f>
        <v/>
      </c>
      <c r="F8801" s="15">
        <f>COUNTIF(tData[BezoekLangStart],"&lt;"&amp;($A8801+1/24))-COUNTIF(tData[BezoekLangEind],"&lt;="&amp;$A8801)</f>
        <v/>
      </c>
      <c r="G8801" s="15">
        <f>IF($D8801=1,$B8801*100+$C8801,-1)</f>
        <v/>
      </c>
      <c r="H8801" s="15">
        <f>IF($D8801=1,$B8801,-1)</f>
        <v/>
      </c>
      <c r="I8801" s="15">
        <f>IF($D8801=1,$C8801,-1)</f>
        <v/>
      </c>
    </row>
    <row r="8802">
      <c r="A8802" s="33" t="n">
        <v>45658.625</v>
      </c>
      <c r="B8802" s="15">
        <f>WEEKDAY($A8802,2)</f>
        <v/>
      </c>
      <c r="C8802" s="15">
        <f>HOUR($A8802)</f>
        <v/>
      </c>
      <c r="D8802" s="15">
        <f>IF(AND($A8802&gt;=Instellingen!$B$6,$A8802&lt;Instellingen!$B$7),1,0)</f>
        <v/>
      </c>
      <c r="E8802" s="15">
        <f>COUNTIF(tData[BezoekStart],"&lt;"&amp;($A8802+1/24))-COUNTIF(tData[BezoekEind],"&lt;="&amp;$A8802)</f>
        <v/>
      </c>
      <c r="F8802" s="15">
        <f>COUNTIF(tData[BezoekLangStart],"&lt;"&amp;($A8802+1/24))-COUNTIF(tData[BezoekLangEind],"&lt;="&amp;$A8802)</f>
        <v/>
      </c>
      <c r="G8802" s="15">
        <f>IF($D8802=1,$B8802*100+$C8802,-1)</f>
        <v/>
      </c>
      <c r="H8802" s="15">
        <f>IF($D8802=1,$B8802,-1)</f>
        <v/>
      </c>
      <c r="I8802" s="15">
        <f>IF($D8802=1,$C8802,-1)</f>
        <v/>
      </c>
    </row>
    <row r="8803">
      <c r="A8803" s="33" t="n">
        <v>45658.66666666666</v>
      </c>
      <c r="B8803" s="15">
        <f>WEEKDAY($A8803,2)</f>
        <v/>
      </c>
      <c r="C8803" s="15">
        <f>HOUR($A8803)</f>
        <v/>
      </c>
      <c r="D8803" s="15">
        <f>IF(AND($A8803&gt;=Instellingen!$B$6,$A8803&lt;Instellingen!$B$7),1,0)</f>
        <v/>
      </c>
      <c r="E8803" s="15">
        <f>COUNTIF(tData[BezoekStart],"&lt;"&amp;($A8803+1/24))-COUNTIF(tData[BezoekEind],"&lt;="&amp;$A8803)</f>
        <v/>
      </c>
      <c r="F8803" s="15">
        <f>COUNTIF(tData[BezoekLangStart],"&lt;"&amp;($A8803+1/24))-COUNTIF(tData[BezoekLangEind],"&lt;="&amp;$A8803)</f>
        <v/>
      </c>
      <c r="G8803" s="15">
        <f>IF($D8803=1,$B8803*100+$C8803,-1)</f>
        <v/>
      </c>
      <c r="H8803" s="15">
        <f>IF($D8803=1,$B8803,-1)</f>
        <v/>
      </c>
      <c r="I8803" s="15">
        <f>IF($D8803=1,$C8803,-1)</f>
        <v/>
      </c>
    </row>
    <row r="8804">
      <c r="A8804" s="33" t="n">
        <v>45658.70833333334</v>
      </c>
      <c r="B8804" s="15">
        <f>WEEKDAY($A8804,2)</f>
        <v/>
      </c>
      <c r="C8804" s="15">
        <f>HOUR($A8804)</f>
        <v/>
      </c>
      <c r="D8804" s="15">
        <f>IF(AND($A8804&gt;=Instellingen!$B$6,$A8804&lt;Instellingen!$B$7),1,0)</f>
        <v/>
      </c>
      <c r="E8804" s="15">
        <f>COUNTIF(tData[BezoekStart],"&lt;"&amp;($A8804+1/24))-COUNTIF(tData[BezoekEind],"&lt;="&amp;$A8804)</f>
        <v/>
      </c>
      <c r="F8804" s="15">
        <f>COUNTIF(tData[BezoekLangStart],"&lt;"&amp;($A8804+1/24))-COUNTIF(tData[BezoekLangEind],"&lt;="&amp;$A8804)</f>
        <v/>
      </c>
      <c r="G8804" s="15">
        <f>IF($D8804=1,$B8804*100+$C8804,-1)</f>
        <v/>
      </c>
      <c r="H8804" s="15">
        <f>IF($D8804=1,$B8804,-1)</f>
        <v/>
      </c>
      <c r="I8804" s="15">
        <f>IF($D8804=1,$C8804,-1)</f>
        <v/>
      </c>
    </row>
    <row r="8805">
      <c r="A8805" s="33" t="n">
        <v>45658.75</v>
      </c>
      <c r="B8805" s="15">
        <f>WEEKDAY($A8805,2)</f>
        <v/>
      </c>
      <c r="C8805" s="15">
        <f>HOUR($A8805)</f>
        <v/>
      </c>
      <c r="D8805" s="15">
        <f>IF(AND($A8805&gt;=Instellingen!$B$6,$A8805&lt;Instellingen!$B$7),1,0)</f>
        <v/>
      </c>
      <c r="E8805" s="15">
        <f>COUNTIF(tData[BezoekStart],"&lt;"&amp;($A8805+1/24))-COUNTIF(tData[BezoekEind],"&lt;="&amp;$A8805)</f>
        <v/>
      </c>
      <c r="F8805" s="15">
        <f>COUNTIF(tData[BezoekLangStart],"&lt;"&amp;($A8805+1/24))-COUNTIF(tData[BezoekLangEind],"&lt;="&amp;$A8805)</f>
        <v/>
      </c>
      <c r="G8805" s="15">
        <f>IF($D8805=1,$B8805*100+$C8805,-1)</f>
        <v/>
      </c>
      <c r="H8805" s="15">
        <f>IF($D8805=1,$B8805,-1)</f>
        <v/>
      </c>
      <c r="I8805" s="15">
        <f>IF($D8805=1,$C8805,-1)</f>
        <v/>
      </c>
    </row>
    <row r="8806">
      <c r="A8806" s="33" t="n">
        <v>45658.79166666666</v>
      </c>
      <c r="B8806" s="15">
        <f>WEEKDAY($A8806,2)</f>
        <v/>
      </c>
      <c r="C8806" s="15">
        <f>HOUR($A8806)</f>
        <v/>
      </c>
      <c r="D8806" s="15">
        <f>IF(AND($A8806&gt;=Instellingen!$B$6,$A8806&lt;Instellingen!$B$7),1,0)</f>
        <v/>
      </c>
      <c r="E8806" s="15">
        <f>COUNTIF(tData[BezoekStart],"&lt;"&amp;($A8806+1/24))-COUNTIF(tData[BezoekEind],"&lt;="&amp;$A8806)</f>
        <v/>
      </c>
      <c r="F8806" s="15">
        <f>COUNTIF(tData[BezoekLangStart],"&lt;"&amp;($A8806+1/24))-COUNTIF(tData[BezoekLangEind],"&lt;="&amp;$A8806)</f>
        <v/>
      </c>
      <c r="G8806" s="15">
        <f>IF($D8806=1,$B8806*100+$C8806,-1)</f>
        <v/>
      </c>
      <c r="H8806" s="15">
        <f>IF($D8806=1,$B8806,-1)</f>
        <v/>
      </c>
      <c r="I8806" s="15">
        <f>IF($D8806=1,$C8806,-1)</f>
        <v/>
      </c>
    </row>
    <row r="8807">
      <c r="A8807" s="33" t="n">
        <v>45658.83333333334</v>
      </c>
      <c r="B8807" s="15">
        <f>WEEKDAY($A8807,2)</f>
        <v/>
      </c>
      <c r="C8807" s="15">
        <f>HOUR($A8807)</f>
        <v/>
      </c>
      <c r="D8807" s="15">
        <f>IF(AND($A8807&gt;=Instellingen!$B$6,$A8807&lt;Instellingen!$B$7),1,0)</f>
        <v/>
      </c>
      <c r="E8807" s="15">
        <f>COUNTIF(tData[BezoekStart],"&lt;"&amp;($A8807+1/24))-COUNTIF(tData[BezoekEind],"&lt;="&amp;$A8807)</f>
        <v/>
      </c>
      <c r="F8807" s="15">
        <f>COUNTIF(tData[BezoekLangStart],"&lt;"&amp;($A8807+1/24))-COUNTIF(tData[BezoekLangEind],"&lt;="&amp;$A8807)</f>
        <v/>
      </c>
      <c r="G8807" s="15">
        <f>IF($D8807=1,$B8807*100+$C8807,-1)</f>
        <v/>
      </c>
      <c r="H8807" s="15">
        <f>IF($D8807=1,$B8807,-1)</f>
        <v/>
      </c>
      <c r="I8807" s="15">
        <f>IF($D8807=1,$C8807,-1)</f>
        <v/>
      </c>
    </row>
    <row r="8808">
      <c r="A8808" s="33" t="n">
        <v>45658.875</v>
      </c>
      <c r="B8808" s="15">
        <f>WEEKDAY($A8808,2)</f>
        <v/>
      </c>
      <c r="C8808" s="15">
        <f>HOUR($A8808)</f>
        <v/>
      </c>
      <c r="D8808" s="15">
        <f>IF(AND($A8808&gt;=Instellingen!$B$6,$A8808&lt;Instellingen!$B$7),1,0)</f>
        <v/>
      </c>
      <c r="E8808" s="15">
        <f>COUNTIF(tData[BezoekStart],"&lt;"&amp;($A8808+1/24))-COUNTIF(tData[BezoekEind],"&lt;="&amp;$A8808)</f>
        <v/>
      </c>
      <c r="F8808" s="15">
        <f>COUNTIF(tData[BezoekLangStart],"&lt;"&amp;($A8808+1/24))-COUNTIF(tData[BezoekLangEind],"&lt;="&amp;$A8808)</f>
        <v/>
      </c>
      <c r="G8808" s="15">
        <f>IF($D8808=1,$B8808*100+$C8808,-1)</f>
        <v/>
      </c>
      <c r="H8808" s="15">
        <f>IF($D8808=1,$B8808,-1)</f>
        <v/>
      </c>
      <c r="I8808" s="15">
        <f>IF($D8808=1,$C8808,-1)</f>
        <v/>
      </c>
    </row>
    <row r="8809">
      <c r="A8809" s="33" t="n">
        <v>45658.91666666666</v>
      </c>
      <c r="B8809" s="15">
        <f>WEEKDAY($A8809,2)</f>
        <v/>
      </c>
      <c r="C8809" s="15">
        <f>HOUR($A8809)</f>
        <v/>
      </c>
      <c r="D8809" s="15">
        <f>IF(AND($A8809&gt;=Instellingen!$B$6,$A8809&lt;Instellingen!$B$7),1,0)</f>
        <v/>
      </c>
      <c r="E8809" s="15">
        <f>COUNTIF(tData[BezoekStart],"&lt;"&amp;($A8809+1/24))-COUNTIF(tData[BezoekEind],"&lt;="&amp;$A8809)</f>
        <v/>
      </c>
      <c r="F8809" s="15">
        <f>COUNTIF(tData[BezoekLangStart],"&lt;"&amp;($A8809+1/24))-COUNTIF(tData[BezoekLangEind],"&lt;="&amp;$A8809)</f>
        <v/>
      </c>
      <c r="G8809" s="15">
        <f>IF($D8809=1,$B8809*100+$C8809,-1)</f>
        <v/>
      </c>
      <c r="H8809" s="15">
        <f>IF($D8809=1,$B8809,-1)</f>
        <v/>
      </c>
      <c r="I8809" s="15">
        <f>IF($D8809=1,$C8809,-1)</f>
        <v/>
      </c>
    </row>
    <row r="8810">
      <c r="A8810" s="33" t="n">
        <v>45658.95833333334</v>
      </c>
      <c r="B8810" s="15">
        <f>WEEKDAY($A8810,2)</f>
        <v/>
      </c>
      <c r="C8810" s="15">
        <f>HOUR($A8810)</f>
        <v/>
      </c>
      <c r="D8810" s="15">
        <f>IF(AND($A8810&gt;=Instellingen!$B$6,$A8810&lt;Instellingen!$B$7),1,0)</f>
        <v/>
      </c>
      <c r="E8810" s="15">
        <f>COUNTIF(tData[BezoekStart],"&lt;"&amp;($A8810+1/24))-COUNTIF(tData[BezoekEind],"&lt;="&amp;$A8810)</f>
        <v/>
      </c>
      <c r="F8810" s="15">
        <f>COUNTIF(tData[BezoekLangStart],"&lt;"&amp;($A8810+1/24))-COUNTIF(tData[BezoekLangEind],"&lt;="&amp;$A8810)</f>
        <v/>
      </c>
      <c r="G8810" s="15">
        <f>IF($D8810=1,$B8810*100+$C8810,-1)</f>
        <v/>
      </c>
      <c r="H8810" s="15">
        <f>IF($D8810=1,$B8810,-1)</f>
        <v/>
      </c>
      <c r="I8810" s="15">
        <f>IF($D8810=1,$C8810,-1)</f>
        <v/>
      </c>
    </row>
    <row r="8811">
      <c r="A8811" s="33" t="n">
        <v>45659</v>
      </c>
      <c r="B8811" s="15">
        <f>WEEKDAY($A8811,2)</f>
        <v/>
      </c>
      <c r="C8811" s="15">
        <f>HOUR($A8811)</f>
        <v/>
      </c>
      <c r="D8811" s="15">
        <f>IF(AND($A8811&gt;=Instellingen!$B$6,$A8811&lt;Instellingen!$B$7),1,0)</f>
        <v/>
      </c>
      <c r="E8811" s="15">
        <f>COUNTIF(tData[BezoekStart],"&lt;"&amp;($A8811+1/24))-COUNTIF(tData[BezoekEind],"&lt;="&amp;$A8811)</f>
        <v/>
      </c>
      <c r="F8811" s="15">
        <f>COUNTIF(tData[BezoekLangStart],"&lt;"&amp;($A8811+1/24))-COUNTIF(tData[BezoekLangEind],"&lt;="&amp;$A8811)</f>
        <v/>
      </c>
      <c r="G8811" s="15">
        <f>IF($D8811=1,$B8811*100+$C8811,-1)</f>
        <v/>
      </c>
      <c r="H8811" s="15">
        <f>IF($D8811=1,$B8811,-1)</f>
        <v/>
      </c>
      <c r="I8811" s="15">
        <f>IF($D8811=1,$C8811,-1)</f>
        <v/>
      </c>
    </row>
    <row r="8812">
      <c r="A8812" s="33" t="n">
        <v>45659.04166666666</v>
      </c>
      <c r="B8812" s="15">
        <f>WEEKDAY($A8812,2)</f>
        <v/>
      </c>
      <c r="C8812" s="15">
        <f>HOUR($A8812)</f>
        <v/>
      </c>
      <c r="D8812" s="15">
        <f>IF(AND($A8812&gt;=Instellingen!$B$6,$A8812&lt;Instellingen!$B$7),1,0)</f>
        <v/>
      </c>
      <c r="E8812" s="15">
        <f>COUNTIF(tData[BezoekStart],"&lt;"&amp;($A8812+1/24))-COUNTIF(tData[BezoekEind],"&lt;="&amp;$A8812)</f>
        <v/>
      </c>
      <c r="F8812" s="15">
        <f>COUNTIF(tData[BezoekLangStart],"&lt;"&amp;($A8812+1/24))-COUNTIF(tData[BezoekLangEind],"&lt;="&amp;$A8812)</f>
        <v/>
      </c>
      <c r="G8812" s="15">
        <f>IF($D8812=1,$B8812*100+$C8812,-1)</f>
        <v/>
      </c>
      <c r="H8812" s="15">
        <f>IF($D8812=1,$B8812,-1)</f>
        <v/>
      </c>
      <c r="I8812" s="15">
        <f>IF($D8812=1,$C8812,-1)</f>
        <v/>
      </c>
    </row>
    <row r="8813">
      <c r="A8813" s="33" t="n">
        <v>45659.08333333334</v>
      </c>
      <c r="B8813" s="15">
        <f>WEEKDAY($A8813,2)</f>
        <v/>
      </c>
      <c r="C8813" s="15">
        <f>HOUR($A8813)</f>
        <v/>
      </c>
      <c r="D8813" s="15">
        <f>IF(AND($A8813&gt;=Instellingen!$B$6,$A8813&lt;Instellingen!$B$7),1,0)</f>
        <v/>
      </c>
      <c r="E8813" s="15">
        <f>COUNTIF(tData[BezoekStart],"&lt;"&amp;($A8813+1/24))-COUNTIF(tData[BezoekEind],"&lt;="&amp;$A8813)</f>
        <v/>
      </c>
      <c r="F8813" s="15">
        <f>COUNTIF(tData[BezoekLangStart],"&lt;"&amp;($A8813+1/24))-COUNTIF(tData[BezoekLangEind],"&lt;="&amp;$A8813)</f>
        <v/>
      </c>
      <c r="G8813" s="15">
        <f>IF($D8813=1,$B8813*100+$C8813,-1)</f>
        <v/>
      </c>
      <c r="H8813" s="15">
        <f>IF($D8813=1,$B8813,-1)</f>
        <v/>
      </c>
      <c r="I8813" s="15">
        <f>IF($D8813=1,$C8813,-1)</f>
        <v/>
      </c>
    </row>
    <row r="8814">
      <c r="A8814" s="33" t="n">
        <v>45659.125</v>
      </c>
      <c r="B8814" s="15">
        <f>WEEKDAY($A8814,2)</f>
        <v/>
      </c>
      <c r="C8814" s="15">
        <f>HOUR($A8814)</f>
        <v/>
      </c>
      <c r="D8814" s="15">
        <f>IF(AND($A8814&gt;=Instellingen!$B$6,$A8814&lt;Instellingen!$B$7),1,0)</f>
        <v/>
      </c>
      <c r="E8814" s="15">
        <f>COUNTIF(tData[BezoekStart],"&lt;"&amp;($A8814+1/24))-COUNTIF(tData[BezoekEind],"&lt;="&amp;$A8814)</f>
        <v/>
      </c>
      <c r="F8814" s="15">
        <f>COUNTIF(tData[BezoekLangStart],"&lt;"&amp;($A8814+1/24))-COUNTIF(tData[BezoekLangEind],"&lt;="&amp;$A8814)</f>
        <v/>
      </c>
      <c r="G8814" s="15">
        <f>IF($D8814=1,$B8814*100+$C8814,-1)</f>
        <v/>
      </c>
      <c r="H8814" s="15">
        <f>IF($D8814=1,$B8814,-1)</f>
        <v/>
      </c>
      <c r="I8814" s="15">
        <f>IF($D8814=1,$C8814,-1)</f>
        <v/>
      </c>
    </row>
    <row r="8815">
      <c r="A8815" s="33" t="n">
        <v>45659.16666666666</v>
      </c>
      <c r="B8815" s="15">
        <f>WEEKDAY($A8815,2)</f>
        <v/>
      </c>
      <c r="C8815" s="15">
        <f>HOUR($A8815)</f>
        <v/>
      </c>
      <c r="D8815" s="15">
        <f>IF(AND($A8815&gt;=Instellingen!$B$6,$A8815&lt;Instellingen!$B$7),1,0)</f>
        <v/>
      </c>
      <c r="E8815" s="15">
        <f>COUNTIF(tData[BezoekStart],"&lt;"&amp;($A8815+1/24))-COUNTIF(tData[BezoekEind],"&lt;="&amp;$A8815)</f>
        <v/>
      </c>
      <c r="F8815" s="15">
        <f>COUNTIF(tData[BezoekLangStart],"&lt;"&amp;($A8815+1/24))-COUNTIF(tData[BezoekLangEind],"&lt;="&amp;$A8815)</f>
        <v/>
      </c>
      <c r="G8815" s="15">
        <f>IF($D8815=1,$B8815*100+$C8815,-1)</f>
        <v/>
      </c>
      <c r="H8815" s="15">
        <f>IF($D8815=1,$B8815,-1)</f>
        <v/>
      </c>
      <c r="I8815" s="15">
        <f>IF($D8815=1,$C8815,-1)</f>
        <v/>
      </c>
    </row>
    <row r="8816">
      <c r="A8816" s="33" t="n">
        <v>45659.20833333334</v>
      </c>
      <c r="B8816" s="15">
        <f>WEEKDAY($A8816,2)</f>
        <v/>
      </c>
      <c r="C8816" s="15">
        <f>HOUR($A8816)</f>
        <v/>
      </c>
      <c r="D8816" s="15">
        <f>IF(AND($A8816&gt;=Instellingen!$B$6,$A8816&lt;Instellingen!$B$7),1,0)</f>
        <v/>
      </c>
      <c r="E8816" s="15">
        <f>COUNTIF(tData[BezoekStart],"&lt;"&amp;($A8816+1/24))-COUNTIF(tData[BezoekEind],"&lt;="&amp;$A8816)</f>
        <v/>
      </c>
      <c r="F8816" s="15">
        <f>COUNTIF(tData[BezoekLangStart],"&lt;"&amp;($A8816+1/24))-COUNTIF(tData[BezoekLangEind],"&lt;="&amp;$A8816)</f>
        <v/>
      </c>
      <c r="G8816" s="15">
        <f>IF($D8816=1,$B8816*100+$C8816,-1)</f>
        <v/>
      </c>
      <c r="H8816" s="15">
        <f>IF($D8816=1,$B8816,-1)</f>
        <v/>
      </c>
      <c r="I8816" s="15">
        <f>IF($D8816=1,$C8816,-1)</f>
        <v/>
      </c>
    </row>
    <row r="8817">
      <c r="A8817" s="33" t="n">
        <v>45659.25</v>
      </c>
      <c r="B8817" s="15">
        <f>WEEKDAY($A8817,2)</f>
        <v/>
      </c>
      <c r="C8817" s="15">
        <f>HOUR($A8817)</f>
        <v/>
      </c>
      <c r="D8817" s="15">
        <f>IF(AND($A8817&gt;=Instellingen!$B$6,$A8817&lt;Instellingen!$B$7),1,0)</f>
        <v/>
      </c>
      <c r="E8817" s="15">
        <f>COUNTIF(tData[BezoekStart],"&lt;"&amp;($A8817+1/24))-COUNTIF(tData[BezoekEind],"&lt;="&amp;$A8817)</f>
        <v/>
      </c>
      <c r="F8817" s="15">
        <f>COUNTIF(tData[BezoekLangStart],"&lt;"&amp;($A8817+1/24))-COUNTIF(tData[BezoekLangEind],"&lt;="&amp;$A8817)</f>
        <v/>
      </c>
      <c r="G8817" s="15">
        <f>IF($D8817=1,$B8817*100+$C8817,-1)</f>
        <v/>
      </c>
      <c r="H8817" s="15">
        <f>IF($D8817=1,$B8817,-1)</f>
        <v/>
      </c>
      <c r="I8817" s="15">
        <f>IF($D8817=1,$C8817,-1)</f>
        <v/>
      </c>
    </row>
    <row r="8818">
      <c r="A8818" s="33" t="n">
        <v>45659.29166666666</v>
      </c>
      <c r="B8818" s="15">
        <f>WEEKDAY($A8818,2)</f>
        <v/>
      </c>
      <c r="C8818" s="15">
        <f>HOUR($A8818)</f>
        <v/>
      </c>
      <c r="D8818" s="15">
        <f>IF(AND($A8818&gt;=Instellingen!$B$6,$A8818&lt;Instellingen!$B$7),1,0)</f>
        <v/>
      </c>
      <c r="E8818" s="15">
        <f>COUNTIF(tData[BezoekStart],"&lt;"&amp;($A8818+1/24))-COUNTIF(tData[BezoekEind],"&lt;="&amp;$A8818)</f>
        <v/>
      </c>
      <c r="F8818" s="15">
        <f>COUNTIF(tData[BezoekLangStart],"&lt;"&amp;($A8818+1/24))-COUNTIF(tData[BezoekLangEind],"&lt;="&amp;$A8818)</f>
        <v/>
      </c>
      <c r="G8818" s="15">
        <f>IF($D8818=1,$B8818*100+$C8818,-1)</f>
        <v/>
      </c>
      <c r="H8818" s="15">
        <f>IF($D8818=1,$B8818,-1)</f>
        <v/>
      </c>
      <c r="I8818" s="15">
        <f>IF($D8818=1,$C8818,-1)</f>
        <v/>
      </c>
    </row>
    <row r="8819">
      <c r="A8819" s="33" t="n">
        <v>45659.33333333334</v>
      </c>
      <c r="B8819" s="15">
        <f>WEEKDAY($A8819,2)</f>
        <v/>
      </c>
      <c r="C8819" s="15">
        <f>HOUR($A8819)</f>
        <v/>
      </c>
      <c r="D8819" s="15">
        <f>IF(AND($A8819&gt;=Instellingen!$B$6,$A8819&lt;Instellingen!$B$7),1,0)</f>
        <v/>
      </c>
      <c r="E8819" s="15">
        <f>COUNTIF(tData[BezoekStart],"&lt;"&amp;($A8819+1/24))-COUNTIF(tData[BezoekEind],"&lt;="&amp;$A8819)</f>
        <v/>
      </c>
      <c r="F8819" s="15">
        <f>COUNTIF(tData[BezoekLangStart],"&lt;"&amp;($A8819+1/24))-COUNTIF(tData[BezoekLangEind],"&lt;="&amp;$A8819)</f>
        <v/>
      </c>
      <c r="G8819" s="15">
        <f>IF($D8819=1,$B8819*100+$C8819,-1)</f>
        <v/>
      </c>
      <c r="H8819" s="15">
        <f>IF($D8819=1,$B8819,-1)</f>
        <v/>
      </c>
      <c r="I8819" s="15">
        <f>IF($D8819=1,$C8819,-1)</f>
        <v/>
      </c>
    </row>
    <row r="8820">
      <c r="A8820" s="33" t="n">
        <v>45659.375</v>
      </c>
      <c r="B8820" s="15">
        <f>WEEKDAY($A8820,2)</f>
        <v/>
      </c>
      <c r="C8820" s="15">
        <f>HOUR($A8820)</f>
        <v/>
      </c>
      <c r="D8820" s="15">
        <f>IF(AND($A8820&gt;=Instellingen!$B$6,$A8820&lt;Instellingen!$B$7),1,0)</f>
        <v/>
      </c>
      <c r="E8820" s="15">
        <f>COUNTIF(tData[BezoekStart],"&lt;"&amp;($A8820+1/24))-COUNTIF(tData[BezoekEind],"&lt;="&amp;$A8820)</f>
        <v/>
      </c>
      <c r="F8820" s="15">
        <f>COUNTIF(tData[BezoekLangStart],"&lt;"&amp;($A8820+1/24))-COUNTIF(tData[BezoekLangEind],"&lt;="&amp;$A8820)</f>
        <v/>
      </c>
      <c r="G8820" s="15">
        <f>IF($D8820=1,$B8820*100+$C8820,-1)</f>
        <v/>
      </c>
      <c r="H8820" s="15">
        <f>IF($D8820=1,$B8820,-1)</f>
        <v/>
      </c>
      <c r="I8820" s="15">
        <f>IF($D8820=1,$C8820,-1)</f>
        <v/>
      </c>
    </row>
    <row r="8821">
      <c r="A8821" s="33" t="n">
        <v>45659.41666666666</v>
      </c>
      <c r="B8821" s="15">
        <f>WEEKDAY($A8821,2)</f>
        <v/>
      </c>
      <c r="C8821" s="15">
        <f>HOUR($A8821)</f>
        <v/>
      </c>
      <c r="D8821" s="15">
        <f>IF(AND($A8821&gt;=Instellingen!$B$6,$A8821&lt;Instellingen!$B$7),1,0)</f>
        <v/>
      </c>
      <c r="E8821" s="15">
        <f>COUNTIF(tData[BezoekStart],"&lt;"&amp;($A8821+1/24))-COUNTIF(tData[BezoekEind],"&lt;="&amp;$A8821)</f>
        <v/>
      </c>
      <c r="F8821" s="15">
        <f>COUNTIF(tData[BezoekLangStart],"&lt;"&amp;($A8821+1/24))-COUNTIF(tData[BezoekLangEind],"&lt;="&amp;$A8821)</f>
        <v/>
      </c>
      <c r="G8821" s="15">
        <f>IF($D8821=1,$B8821*100+$C8821,-1)</f>
        <v/>
      </c>
      <c r="H8821" s="15">
        <f>IF($D8821=1,$B8821,-1)</f>
        <v/>
      </c>
      <c r="I8821" s="15">
        <f>IF($D8821=1,$C8821,-1)</f>
        <v/>
      </c>
    </row>
    <row r="8822">
      <c r="A8822" s="33" t="n">
        <v>45659.45833333334</v>
      </c>
      <c r="B8822" s="15">
        <f>WEEKDAY($A8822,2)</f>
        <v/>
      </c>
      <c r="C8822" s="15">
        <f>HOUR($A8822)</f>
        <v/>
      </c>
      <c r="D8822" s="15">
        <f>IF(AND($A8822&gt;=Instellingen!$B$6,$A8822&lt;Instellingen!$B$7),1,0)</f>
        <v/>
      </c>
      <c r="E8822" s="15">
        <f>COUNTIF(tData[BezoekStart],"&lt;"&amp;($A8822+1/24))-COUNTIF(tData[BezoekEind],"&lt;="&amp;$A8822)</f>
        <v/>
      </c>
      <c r="F8822" s="15">
        <f>COUNTIF(tData[BezoekLangStart],"&lt;"&amp;($A8822+1/24))-COUNTIF(tData[BezoekLangEind],"&lt;="&amp;$A8822)</f>
        <v/>
      </c>
      <c r="G8822" s="15">
        <f>IF($D8822=1,$B8822*100+$C8822,-1)</f>
        <v/>
      </c>
      <c r="H8822" s="15">
        <f>IF($D8822=1,$B8822,-1)</f>
        <v/>
      </c>
      <c r="I8822" s="15">
        <f>IF($D8822=1,$C8822,-1)</f>
        <v/>
      </c>
    </row>
    <row r="8823">
      <c r="A8823" s="33" t="n">
        <v>45659.5</v>
      </c>
      <c r="B8823" s="15">
        <f>WEEKDAY($A8823,2)</f>
        <v/>
      </c>
      <c r="C8823" s="15">
        <f>HOUR($A8823)</f>
        <v/>
      </c>
      <c r="D8823" s="15">
        <f>IF(AND($A8823&gt;=Instellingen!$B$6,$A8823&lt;Instellingen!$B$7),1,0)</f>
        <v/>
      </c>
      <c r="E8823" s="15">
        <f>COUNTIF(tData[BezoekStart],"&lt;"&amp;($A8823+1/24))-COUNTIF(tData[BezoekEind],"&lt;="&amp;$A8823)</f>
        <v/>
      </c>
      <c r="F8823" s="15">
        <f>COUNTIF(tData[BezoekLangStart],"&lt;"&amp;($A8823+1/24))-COUNTIF(tData[BezoekLangEind],"&lt;="&amp;$A8823)</f>
        <v/>
      </c>
      <c r="G8823" s="15">
        <f>IF($D8823=1,$B8823*100+$C8823,-1)</f>
        <v/>
      </c>
      <c r="H8823" s="15">
        <f>IF($D8823=1,$B8823,-1)</f>
        <v/>
      </c>
      <c r="I8823" s="15">
        <f>IF($D8823=1,$C8823,-1)</f>
        <v/>
      </c>
    </row>
    <row r="8824">
      <c r="A8824" s="33" t="n">
        <v>45659.54166666666</v>
      </c>
      <c r="B8824" s="15">
        <f>WEEKDAY($A8824,2)</f>
        <v/>
      </c>
      <c r="C8824" s="15">
        <f>HOUR($A8824)</f>
        <v/>
      </c>
      <c r="D8824" s="15">
        <f>IF(AND($A8824&gt;=Instellingen!$B$6,$A8824&lt;Instellingen!$B$7),1,0)</f>
        <v/>
      </c>
      <c r="E8824" s="15">
        <f>COUNTIF(tData[BezoekStart],"&lt;"&amp;($A8824+1/24))-COUNTIF(tData[BezoekEind],"&lt;="&amp;$A8824)</f>
        <v/>
      </c>
      <c r="F8824" s="15">
        <f>COUNTIF(tData[BezoekLangStart],"&lt;"&amp;($A8824+1/24))-COUNTIF(tData[BezoekLangEind],"&lt;="&amp;$A8824)</f>
        <v/>
      </c>
      <c r="G8824" s="15">
        <f>IF($D8824=1,$B8824*100+$C8824,-1)</f>
        <v/>
      </c>
      <c r="H8824" s="15">
        <f>IF($D8824=1,$B8824,-1)</f>
        <v/>
      </c>
      <c r="I8824" s="15">
        <f>IF($D8824=1,$C8824,-1)</f>
        <v/>
      </c>
    </row>
    <row r="8825">
      <c r="A8825" s="33" t="n">
        <v>45659.58333333334</v>
      </c>
      <c r="B8825" s="15">
        <f>WEEKDAY($A8825,2)</f>
        <v/>
      </c>
      <c r="C8825" s="15">
        <f>HOUR($A8825)</f>
        <v/>
      </c>
      <c r="D8825" s="15">
        <f>IF(AND($A8825&gt;=Instellingen!$B$6,$A8825&lt;Instellingen!$B$7),1,0)</f>
        <v/>
      </c>
      <c r="E8825" s="15">
        <f>COUNTIF(tData[BezoekStart],"&lt;"&amp;($A8825+1/24))-COUNTIF(tData[BezoekEind],"&lt;="&amp;$A8825)</f>
        <v/>
      </c>
      <c r="F8825" s="15">
        <f>COUNTIF(tData[BezoekLangStart],"&lt;"&amp;($A8825+1/24))-COUNTIF(tData[BezoekLangEind],"&lt;="&amp;$A8825)</f>
        <v/>
      </c>
      <c r="G8825" s="15">
        <f>IF($D8825=1,$B8825*100+$C8825,-1)</f>
        <v/>
      </c>
      <c r="H8825" s="15">
        <f>IF($D8825=1,$B8825,-1)</f>
        <v/>
      </c>
      <c r="I8825" s="15">
        <f>IF($D8825=1,$C8825,-1)</f>
        <v/>
      </c>
    </row>
    <row r="8826">
      <c r="A8826" s="33" t="n">
        <v>45659.625</v>
      </c>
      <c r="B8826" s="15">
        <f>WEEKDAY($A8826,2)</f>
        <v/>
      </c>
      <c r="C8826" s="15">
        <f>HOUR($A8826)</f>
        <v/>
      </c>
      <c r="D8826" s="15">
        <f>IF(AND($A8826&gt;=Instellingen!$B$6,$A8826&lt;Instellingen!$B$7),1,0)</f>
        <v/>
      </c>
      <c r="E8826" s="15">
        <f>COUNTIF(tData[BezoekStart],"&lt;"&amp;($A8826+1/24))-COUNTIF(tData[BezoekEind],"&lt;="&amp;$A8826)</f>
        <v/>
      </c>
      <c r="F8826" s="15">
        <f>COUNTIF(tData[BezoekLangStart],"&lt;"&amp;($A8826+1/24))-COUNTIF(tData[BezoekLangEind],"&lt;="&amp;$A8826)</f>
        <v/>
      </c>
      <c r="G8826" s="15">
        <f>IF($D8826=1,$B8826*100+$C8826,-1)</f>
        <v/>
      </c>
      <c r="H8826" s="15">
        <f>IF($D8826=1,$B8826,-1)</f>
        <v/>
      </c>
      <c r="I8826" s="15">
        <f>IF($D8826=1,$C8826,-1)</f>
        <v/>
      </c>
    </row>
    <row r="8827">
      <c r="A8827" s="33" t="n">
        <v>45659.66666666666</v>
      </c>
      <c r="B8827" s="15">
        <f>WEEKDAY($A8827,2)</f>
        <v/>
      </c>
      <c r="C8827" s="15">
        <f>HOUR($A8827)</f>
        <v/>
      </c>
      <c r="D8827" s="15">
        <f>IF(AND($A8827&gt;=Instellingen!$B$6,$A8827&lt;Instellingen!$B$7),1,0)</f>
        <v/>
      </c>
      <c r="E8827" s="15">
        <f>COUNTIF(tData[BezoekStart],"&lt;"&amp;($A8827+1/24))-COUNTIF(tData[BezoekEind],"&lt;="&amp;$A8827)</f>
        <v/>
      </c>
      <c r="F8827" s="15">
        <f>COUNTIF(tData[BezoekLangStart],"&lt;"&amp;($A8827+1/24))-COUNTIF(tData[BezoekLangEind],"&lt;="&amp;$A8827)</f>
        <v/>
      </c>
      <c r="G8827" s="15">
        <f>IF($D8827=1,$B8827*100+$C8827,-1)</f>
        <v/>
      </c>
      <c r="H8827" s="15">
        <f>IF($D8827=1,$B8827,-1)</f>
        <v/>
      </c>
      <c r="I8827" s="15">
        <f>IF($D8827=1,$C8827,-1)</f>
        <v/>
      </c>
    </row>
    <row r="8828">
      <c r="A8828" s="33" t="n">
        <v>45659.70833333334</v>
      </c>
      <c r="B8828" s="15">
        <f>WEEKDAY($A8828,2)</f>
        <v/>
      </c>
      <c r="C8828" s="15">
        <f>HOUR($A8828)</f>
        <v/>
      </c>
      <c r="D8828" s="15">
        <f>IF(AND($A8828&gt;=Instellingen!$B$6,$A8828&lt;Instellingen!$B$7),1,0)</f>
        <v/>
      </c>
      <c r="E8828" s="15">
        <f>COUNTIF(tData[BezoekStart],"&lt;"&amp;($A8828+1/24))-COUNTIF(tData[BezoekEind],"&lt;="&amp;$A8828)</f>
        <v/>
      </c>
      <c r="F8828" s="15">
        <f>COUNTIF(tData[BezoekLangStart],"&lt;"&amp;($A8828+1/24))-COUNTIF(tData[BezoekLangEind],"&lt;="&amp;$A8828)</f>
        <v/>
      </c>
      <c r="G8828" s="15">
        <f>IF($D8828=1,$B8828*100+$C8828,-1)</f>
        <v/>
      </c>
      <c r="H8828" s="15">
        <f>IF($D8828=1,$B8828,-1)</f>
        <v/>
      </c>
      <c r="I8828" s="15">
        <f>IF($D8828=1,$C8828,-1)</f>
        <v/>
      </c>
    </row>
    <row r="8829">
      <c r="A8829" s="33" t="n">
        <v>45659.75</v>
      </c>
      <c r="B8829" s="15">
        <f>WEEKDAY($A8829,2)</f>
        <v/>
      </c>
      <c r="C8829" s="15">
        <f>HOUR($A8829)</f>
        <v/>
      </c>
      <c r="D8829" s="15">
        <f>IF(AND($A8829&gt;=Instellingen!$B$6,$A8829&lt;Instellingen!$B$7),1,0)</f>
        <v/>
      </c>
      <c r="E8829" s="15">
        <f>COUNTIF(tData[BezoekStart],"&lt;"&amp;($A8829+1/24))-COUNTIF(tData[BezoekEind],"&lt;="&amp;$A8829)</f>
        <v/>
      </c>
      <c r="F8829" s="15">
        <f>COUNTIF(tData[BezoekLangStart],"&lt;"&amp;($A8829+1/24))-COUNTIF(tData[BezoekLangEind],"&lt;="&amp;$A8829)</f>
        <v/>
      </c>
      <c r="G8829" s="15">
        <f>IF($D8829=1,$B8829*100+$C8829,-1)</f>
        <v/>
      </c>
      <c r="H8829" s="15">
        <f>IF($D8829=1,$B8829,-1)</f>
        <v/>
      </c>
      <c r="I8829" s="15">
        <f>IF($D8829=1,$C8829,-1)</f>
        <v/>
      </c>
    </row>
    <row r="8830">
      <c r="A8830" s="33" t="n">
        <v>45659.79166666666</v>
      </c>
      <c r="B8830" s="15">
        <f>WEEKDAY($A8830,2)</f>
        <v/>
      </c>
      <c r="C8830" s="15">
        <f>HOUR($A8830)</f>
        <v/>
      </c>
      <c r="D8830" s="15">
        <f>IF(AND($A8830&gt;=Instellingen!$B$6,$A8830&lt;Instellingen!$B$7),1,0)</f>
        <v/>
      </c>
      <c r="E8830" s="15">
        <f>COUNTIF(tData[BezoekStart],"&lt;"&amp;($A8830+1/24))-COUNTIF(tData[BezoekEind],"&lt;="&amp;$A8830)</f>
        <v/>
      </c>
      <c r="F8830" s="15">
        <f>COUNTIF(tData[BezoekLangStart],"&lt;"&amp;($A8830+1/24))-COUNTIF(tData[BezoekLangEind],"&lt;="&amp;$A8830)</f>
        <v/>
      </c>
      <c r="G8830" s="15">
        <f>IF($D8830=1,$B8830*100+$C8830,-1)</f>
        <v/>
      </c>
      <c r="H8830" s="15">
        <f>IF($D8830=1,$B8830,-1)</f>
        <v/>
      </c>
      <c r="I8830" s="15">
        <f>IF($D8830=1,$C8830,-1)</f>
        <v/>
      </c>
    </row>
    <row r="8831">
      <c r="A8831" s="33" t="n">
        <v>45659.83333333334</v>
      </c>
      <c r="B8831" s="15">
        <f>WEEKDAY($A8831,2)</f>
        <v/>
      </c>
      <c r="C8831" s="15">
        <f>HOUR($A8831)</f>
        <v/>
      </c>
      <c r="D8831" s="15">
        <f>IF(AND($A8831&gt;=Instellingen!$B$6,$A8831&lt;Instellingen!$B$7),1,0)</f>
        <v/>
      </c>
      <c r="E8831" s="15">
        <f>COUNTIF(tData[BezoekStart],"&lt;"&amp;($A8831+1/24))-COUNTIF(tData[BezoekEind],"&lt;="&amp;$A8831)</f>
        <v/>
      </c>
      <c r="F8831" s="15">
        <f>COUNTIF(tData[BezoekLangStart],"&lt;"&amp;($A8831+1/24))-COUNTIF(tData[BezoekLangEind],"&lt;="&amp;$A8831)</f>
        <v/>
      </c>
      <c r="G8831" s="15">
        <f>IF($D8831=1,$B8831*100+$C8831,-1)</f>
        <v/>
      </c>
      <c r="H8831" s="15">
        <f>IF($D8831=1,$B8831,-1)</f>
        <v/>
      </c>
      <c r="I8831" s="15">
        <f>IF($D8831=1,$C8831,-1)</f>
        <v/>
      </c>
    </row>
    <row r="8832">
      <c r="A8832" s="33" t="n">
        <v>45659.875</v>
      </c>
      <c r="B8832" s="15">
        <f>WEEKDAY($A8832,2)</f>
        <v/>
      </c>
      <c r="C8832" s="15">
        <f>HOUR($A8832)</f>
        <v/>
      </c>
      <c r="D8832" s="15">
        <f>IF(AND($A8832&gt;=Instellingen!$B$6,$A8832&lt;Instellingen!$B$7),1,0)</f>
        <v/>
      </c>
      <c r="E8832" s="15">
        <f>COUNTIF(tData[BezoekStart],"&lt;"&amp;($A8832+1/24))-COUNTIF(tData[BezoekEind],"&lt;="&amp;$A8832)</f>
        <v/>
      </c>
      <c r="F8832" s="15">
        <f>COUNTIF(tData[BezoekLangStart],"&lt;"&amp;($A8832+1/24))-COUNTIF(tData[BezoekLangEind],"&lt;="&amp;$A8832)</f>
        <v/>
      </c>
      <c r="G8832" s="15">
        <f>IF($D8832=1,$B8832*100+$C8832,-1)</f>
        <v/>
      </c>
      <c r="H8832" s="15">
        <f>IF($D8832=1,$B8832,-1)</f>
        <v/>
      </c>
      <c r="I8832" s="15">
        <f>IF($D8832=1,$C8832,-1)</f>
        <v/>
      </c>
    </row>
    <row r="8833">
      <c r="A8833" s="33" t="n">
        <v>45659.91666666666</v>
      </c>
      <c r="B8833" s="15">
        <f>WEEKDAY($A8833,2)</f>
        <v/>
      </c>
      <c r="C8833" s="15">
        <f>HOUR($A8833)</f>
        <v/>
      </c>
      <c r="D8833" s="15">
        <f>IF(AND($A8833&gt;=Instellingen!$B$6,$A8833&lt;Instellingen!$B$7),1,0)</f>
        <v/>
      </c>
      <c r="E8833" s="15">
        <f>COUNTIF(tData[BezoekStart],"&lt;"&amp;($A8833+1/24))-COUNTIF(tData[BezoekEind],"&lt;="&amp;$A8833)</f>
        <v/>
      </c>
      <c r="F8833" s="15">
        <f>COUNTIF(tData[BezoekLangStart],"&lt;"&amp;($A8833+1/24))-COUNTIF(tData[BezoekLangEind],"&lt;="&amp;$A8833)</f>
        <v/>
      </c>
      <c r="G8833" s="15">
        <f>IF($D8833=1,$B8833*100+$C8833,-1)</f>
        <v/>
      </c>
      <c r="H8833" s="15">
        <f>IF($D8833=1,$B8833,-1)</f>
        <v/>
      </c>
      <c r="I8833" s="15">
        <f>IF($D8833=1,$C8833,-1)</f>
        <v/>
      </c>
    </row>
    <row r="8834">
      <c r="A8834" s="33" t="n">
        <v>45659.95833333334</v>
      </c>
      <c r="B8834" s="15">
        <f>WEEKDAY($A8834,2)</f>
        <v/>
      </c>
      <c r="C8834" s="15">
        <f>HOUR($A8834)</f>
        <v/>
      </c>
      <c r="D8834" s="15">
        <f>IF(AND($A8834&gt;=Instellingen!$B$6,$A8834&lt;Instellingen!$B$7),1,0)</f>
        <v/>
      </c>
      <c r="E8834" s="15">
        <f>COUNTIF(tData[BezoekStart],"&lt;"&amp;($A8834+1/24))-COUNTIF(tData[BezoekEind],"&lt;="&amp;$A8834)</f>
        <v/>
      </c>
      <c r="F8834" s="15">
        <f>COUNTIF(tData[BezoekLangStart],"&lt;"&amp;($A8834+1/24))-COUNTIF(tData[BezoekLangEind],"&lt;="&amp;$A8834)</f>
        <v/>
      </c>
      <c r="G8834" s="15">
        <f>IF($D8834=1,$B8834*100+$C8834,-1)</f>
        <v/>
      </c>
      <c r="H8834" s="15">
        <f>IF($D8834=1,$B8834,-1)</f>
        <v/>
      </c>
      <c r="I8834" s="15">
        <f>IF($D8834=1,$C8834,-1)</f>
        <v/>
      </c>
    </row>
    <row r="8835">
      <c r="A8835" s="33" t="n">
        <v>45660</v>
      </c>
      <c r="B8835" s="15">
        <f>WEEKDAY($A8835,2)</f>
        <v/>
      </c>
      <c r="C8835" s="15">
        <f>HOUR($A8835)</f>
        <v/>
      </c>
      <c r="D8835" s="15">
        <f>IF(AND($A8835&gt;=Instellingen!$B$6,$A8835&lt;Instellingen!$B$7),1,0)</f>
        <v/>
      </c>
      <c r="E8835" s="15">
        <f>COUNTIF(tData[BezoekStart],"&lt;"&amp;($A8835+1/24))-COUNTIF(tData[BezoekEind],"&lt;="&amp;$A8835)</f>
        <v/>
      </c>
      <c r="F8835" s="15">
        <f>COUNTIF(tData[BezoekLangStart],"&lt;"&amp;($A8835+1/24))-COUNTIF(tData[BezoekLangEind],"&lt;="&amp;$A8835)</f>
        <v/>
      </c>
      <c r="G8835" s="15">
        <f>IF($D8835=1,$B8835*100+$C8835,-1)</f>
        <v/>
      </c>
      <c r="H8835" s="15">
        <f>IF($D8835=1,$B8835,-1)</f>
        <v/>
      </c>
      <c r="I8835" s="15">
        <f>IF($D8835=1,$C8835,-1)</f>
        <v/>
      </c>
    </row>
    <row r="8836">
      <c r="A8836" s="33" t="n">
        <v>45660.04166666666</v>
      </c>
      <c r="B8836" s="15">
        <f>WEEKDAY($A8836,2)</f>
        <v/>
      </c>
      <c r="C8836" s="15">
        <f>HOUR($A8836)</f>
        <v/>
      </c>
      <c r="D8836" s="15">
        <f>IF(AND($A8836&gt;=Instellingen!$B$6,$A8836&lt;Instellingen!$B$7),1,0)</f>
        <v/>
      </c>
      <c r="E8836" s="15">
        <f>COUNTIF(tData[BezoekStart],"&lt;"&amp;($A8836+1/24))-COUNTIF(tData[BezoekEind],"&lt;="&amp;$A8836)</f>
        <v/>
      </c>
      <c r="F8836" s="15">
        <f>COUNTIF(tData[BezoekLangStart],"&lt;"&amp;($A8836+1/24))-COUNTIF(tData[BezoekLangEind],"&lt;="&amp;$A8836)</f>
        <v/>
      </c>
      <c r="G8836" s="15">
        <f>IF($D8836=1,$B8836*100+$C8836,-1)</f>
        <v/>
      </c>
      <c r="H8836" s="15">
        <f>IF($D8836=1,$B8836,-1)</f>
        <v/>
      </c>
      <c r="I8836" s="15">
        <f>IF($D8836=1,$C8836,-1)</f>
        <v/>
      </c>
    </row>
    <row r="8837">
      <c r="A8837" s="33" t="n">
        <v>45660.08333333334</v>
      </c>
      <c r="B8837" s="15">
        <f>WEEKDAY($A8837,2)</f>
        <v/>
      </c>
      <c r="C8837" s="15">
        <f>HOUR($A8837)</f>
        <v/>
      </c>
      <c r="D8837" s="15">
        <f>IF(AND($A8837&gt;=Instellingen!$B$6,$A8837&lt;Instellingen!$B$7),1,0)</f>
        <v/>
      </c>
      <c r="E8837" s="15">
        <f>COUNTIF(tData[BezoekStart],"&lt;"&amp;($A8837+1/24))-COUNTIF(tData[BezoekEind],"&lt;="&amp;$A8837)</f>
        <v/>
      </c>
      <c r="F8837" s="15">
        <f>COUNTIF(tData[BezoekLangStart],"&lt;"&amp;($A8837+1/24))-COUNTIF(tData[BezoekLangEind],"&lt;="&amp;$A8837)</f>
        <v/>
      </c>
      <c r="G8837" s="15">
        <f>IF($D8837=1,$B8837*100+$C8837,-1)</f>
        <v/>
      </c>
      <c r="H8837" s="15">
        <f>IF($D8837=1,$B8837,-1)</f>
        <v/>
      </c>
      <c r="I8837" s="15">
        <f>IF($D8837=1,$C8837,-1)</f>
        <v/>
      </c>
    </row>
    <row r="8838">
      <c r="A8838" s="33" t="n">
        <v>45660.125</v>
      </c>
      <c r="B8838" s="15">
        <f>WEEKDAY($A8838,2)</f>
        <v/>
      </c>
      <c r="C8838" s="15">
        <f>HOUR($A8838)</f>
        <v/>
      </c>
      <c r="D8838" s="15">
        <f>IF(AND($A8838&gt;=Instellingen!$B$6,$A8838&lt;Instellingen!$B$7),1,0)</f>
        <v/>
      </c>
      <c r="E8838" s="15">
        <f>COUNTIF(tData[BezoekStart],"&lt;"&amp;($A8838+1/24))-COUNTIF(tData[BezoekEind],"&lt;="&amp;$A8838)</f>
        <v/>
      </c>
      <c r="F8838" s="15">
        <f>COUNTIF(tData[BezoekLangStart],"&lt;"&amp;($A8838+1/24))-COUNTIF(tData[BezoekLangEind],"&lt;="&amp;$A8838)</f>
        <v/>
      </c>
      <c r="G8838" s="15">
        <f>IF($D8838=1,$B8838*100+$C8838,-1)</f>
        <v/>
      </c>
      <c r="H8838" s="15">
        <f>IF($D8838=1,$B8838,-1)</f>
        <v/>
      </c>
      <c r="I8838" s="15">
        <f>IF($D8838=1,$C8838,-1)</f>
        <v/>
      </c>
    </row>
    <row r="8839">
      <c r="A8839" s="33" t="n">
        <v>45660.16666666666</v>
      </c>
      <c r="B8839" s="15">
        <f>WEEKDAY($A8839,2)</f>
        <v/>
      </c>
      <c r="C8839" s="15">
        <f>HOUR($A8839)</f>
        <v/>
      </c>
      <c r="D8839" s="15">
        <f>IF(AND($A8839&gt;=Instellingen!$B$6,$A8839&lt;Instellingen!$B$7),1,0)</f>
        <v/>
      </c>
      <c r="E8839" s="15">
        <f>COUNTIF(tData[BezoekStart],"&lt;"&amp;($A8839+1/24))-COUNTIF(tData[BezoekEind],"&lt;="&amp;$A8839)</f>
        <v/>
      </c>
      <c r="F8839" s="15">
        <f>COUNTIF(tData[BezoekLangStart],"&lt;"&amp;($A8839+1/24))-COUNTIF(tData[BezoekLangEind],"&lt;="&amp;$A8839)</f>
        <v/>
      </c>
      <c r="G8839" s="15">
        <f>IF($D8839=1,$B8839*100+$C8839,-1)</f>
        <v/>
      </c>
      <c r="H8839" s="15">
        <f>IF($D8839=1,$B8839,-1)</f>
        <v/>
      </c>
      <c r="I8839" s="15">
        <f>IF($D8839=1,$C8839,-1)</f>
        <v/>
      </c>
    </row>
    <row r="8840">
      <c r="A8840" s="33" t="n">
        <v>45660.20833333334</v>
      </c>
      <c r="B8840" s="15">
        <f>WEEKDAY($A8840,2)</f>
        <v/>
      </c>
      <c r="C8840" s="15">
        <f>HOUR($A8840)</f>
        <v/>
      </c>
      <c r="D8840" s="15">
        <f>IF(AND($A8840&gt;=Instellingen!$B$6,$A8840&lt;Instellingen!$B$7),1,0)</f>
        <v/>
      </c>
      <c r="E8840" s="15">
        <f>COUNTIF(tData[BezoekStart],"&lt;"&amp;($A8840+1/24))-COUNTIF(tData[BezoekEind],"&lt;="&amp;$A8840)</f>
        <v/>
      </c>
      <c r="F8840" s="15">
        <f>COUNTIF(tData[BezoekLangStart],"&lt;"&amp;($A8840+1/24))-COUNTIF(tData[BezoekLangEind],"&lt;="&amp;$A8840)</f>
        <v/>
      </c>
      <c r="G8840" s="15">
        <f>IF($D8840=1,$B8840*100+$C8840,-1)</f>
        <v/>
      </c>
      <c r="H8840" s="15">
        <f>IF($D8840=1,$B8840,-1)</f>
        <v/>
      </c>
      <c r="I8840" s="15">
        <f>IF($D8840=1,$C8840,-1)</f>
        <v/>
      </c>
    </row>
    <row r="8841">
      <c r="A8841" s="33" t="n">
        <v>45660.25</v>
      </c>
      <c r="B8841" s="15">
        <f>WEEKDAY($A8841,2)</f>
        <v/>
      </c>
      <c r="C8841" s="15">
        <f>HOUR($A8841)</f>
        <v/>
      </c>
      <c r="D8841" s="15">
        <f>IF(AND($A8841&gt;=Instellingen!$B$6,$A8841&lt;Instellingen!$B$7),1,0)</f>
        <v/>
      </c>
      <c r="E8841" s="15">
        <f>COUNTIF(tData[BezoekStart],"&lt;"&amp;($A8841+1/24))-COUNTIF(tData[BezoekEind],"&lt;="&amp;$A8841)</f>
        <v/>
      </c>
      <c r="F8841" s="15">
        <f>COUNTIF(tData[BezoekLangStart],"&lt;"&amp;($A8841+1/24))-COUNTIF(tData[BezoekLangEind],"&lt;="&amp;$A8841)</f>
        <v/>
      </c>
      <c r="G8841" s="15">
        <f>IF($D8841=1,$B8841*100+$C8841,-1)</f>
        <v/>
      </c>
      <c r="H8841" s="15">
        <f>IF($D8841=1,$B8841,-1)</f>
        <v/>
      </c>
      <c r="I8841" s="15">
        <f>IF($D8841=1,$C8841,-1)</f>
        <v/>
      </c>
    </row>
    <row r="8842">
      <c r="A8842" s="33" t="n">
        <v>45660.29166666666</v>
      </c>
      <c r="B8842" s="15">
        <f>WEEKDAY($A8842,2)</f>
        <v/>
      </c>
      <c r="C8842" s="15">
        <f>HOUR($A8842)</f>
        <v/>
      </c>
      <c r="D8842" s="15">
        <f>IF(AND($A8842&gt;=Instellingen!$B$6,$A8842&lt;Instellingen!$B$7),1,0)</f>
        <v/>
      </c>
      <c r="E8842" s="15">
        <f>COUNTIF(tData[BezoekStart],"&lt;"&amp;($A8842+1/24))-COUNTIF(tData[BezoekEind],"&lt;="&amp;$A8842)</f>
        <v/>
      </c>
      <c r="F8842" s="15">
        <f>COUNTIF(tData[BezoekLangStart],"&lt;"&amp;($A8842+1/24))-COUNTIF(tData[BezoekLangEind],"&lt;="&amp;$A8842)</f>
        <v/>
      </c>
      <c r="G8842" s="15">
        <f>IF($D8842=1,$B8842*100+$C8842,-1)</f>
        <v/>
      </c>
      <c r="H8842" s="15">
        <f>IF($D8842=1,$B8842,-1)</f>
        <v/>
      </c>
      <c r="I8842" s="15">
        <f>IF($D8842=1,$C8842,-1)</f>
        <v/>
      </c>
    </row>
    <row r="8843">
      <c r="A8843" s="33" t="n">
        <v>45660.33333333334</v>
      </c>
      <c r="B8843" s="15">
        <f>WEEKDAY($A8843,2)</f>
        <v/>
      </c>
      <c r="C8843" s="15">
        <f>HOUR($A8843)</f>
        <v/>
      </c>
      <c r="D8843" s="15">
        <f>IF(AND($A8843&gt;=Instellingen!$B$6,$A8843&lt;Instellingen!$B$7),1,0)</f>
        <v/>
      </c>
      <c r="E8843" s="15">
        <f>COUNTIF(tData[BezoekStart],"&lt;"&amp;($A8843+1/24))-COUNTIF(tData[BezoekEind],"&lt;="&amp;$A8843)</f>
        <v/>
      </c>
      <c r="F8843" s="15">
        <f>COUNTIF(tData[BezoekLangStart],"&lt;"&amp;($A8843+1/24))-COUNTIF(tData[BezoekLangEind],"&lt;="&amp;$A8843)</f>
        <v/>
      </c>
      <c r="G8843" s="15">
        <f>IF($D8843=1,$B8843*100+$C8843,-1)</f>
        <v/>
      </c>
      <c r="H8843" s="15">
        <f>IF($D8843=1,$B8843,-1)</f>
        <v/>
      </c>
      <c r="I8843" s="15">
        <f>IF($D8843=1,$C8843,-1)</f>
        <v/>
      </c>
    </row>
    <row r="8844">
      <c r="A8844" s="33" t="n">
        <v>45660.375</v>
      </c>
      <c r="B8844" s="15">
        <f>WEEKDAY($A8844,2)</f>
        <v/>
      </c>
      <c r="C8844" s="15">
        <f>HOUR($A8844)</f>
        <v/>
      </c>
      <c r="D8844" s="15">
        <f>IF(AND($A8844&gt;=Instellingen!$B$6,$A8844&lt;Instellingen!$B$7),1,0)</f>
        <v/>
      </c>
      <c r="E8844" s="15">
        <f>COUNTIF(tData[BezoekStart],"&lt;"&amp;($A8844+1/24))-COUNTIF(tData[BezoekEind],"&lt;="&amp;$A8844)</f>
        <v/>
      </c>
      <c r="F8844" s="15">
        <f>COUNTIF(tData[BezoekLangStart],"&lt;"&amp;($A8844+1/24))-COUNTIF(tData[BezoekLangEind],"&lt;="&amp;$A8844)</f>
        <v/>
      </c>
      <c r="G8844" s="15">
        <f>IF($D8844=1,$B8844*100+$C8844,-1)</f>
        <v/>
      </c>
      <c r="H8844" s="15">
        <f>IF($D8844=1,$B8844,-1)</f>
        <v/>
      </c>
      <c r="I8844" s="15">
        <f>IF($D8844=1,$C8844,-1)</f>
        <v/>
      </c>
    </row>
    <row r="8845">
      <c r="A8845" s="33" t="n">
        <v>45660.41666666666</v>
      </c>
      <c r="B8845" s="15">
        <f>WEEKDAY($A8845,2)</f>
        <v/>
      </c>
      <c r="C8845" s="15">
        <f>HOUR($A8845)</f>
        <v/>
      </c>
      <c r="D8845" s="15">
        <f>IF(AND($A8845&gt;=Instellingen!$B$6,$A8845&lt;Instellingen!$B$7),1,0)</f>
        <v/>
      </c>
      <c r="E8845" s="15">
        <f>COUNTIF(tData[BezoekStart],"&lt;"&amp;($A8845+1/24))-COUNTIF(tData[BezoekEind],"&lt;="&amp;$A8845)</f>
        <v/>
      </c>
      <c r="F8845" s="15">
        <f>COUNTIF(tData[BezoekLangStart],"&lt;"&amp;($A8845+1/24))-COUNTIF(tData[BezoekLangEind],"&lt;="&amp;$A8845)</f>
        <v/>
      </c>
      <c r="G8845" s="15">
        <f>IF($D8845=1,$B8845*100+$C8845,-1)</f>
        <v/>
      </c>
      <c r="H8845" s="15">
        <f>IF($D8845=1,$B8845,-1)</f>
        <v/>
      </c>
      <c r="I8845" s="15">
        <f>IF($D8845=1,$C8845,-1)</f>
        <v/>
      </c>
    </row>
    <row r="8846">
      <c r="A8846" s="33" t="n">
        <v>45660.45833333334</v>
      </c>
      <c r="B8846" s="15">
        <f>WEEKDAY($A8846,2)</f>
        <v/>
      </c>
      <c r="C8846" s="15">
        <f>HOUR($A8846)</f>
        <v/>
      </c>
      <c r="D8846" s="15">
        <f>IF(AND($A8846&gt;=Instellingen!$B$6,$A8846&lt;Instellingen!$B$7),1,0)</f>
        <v/>
      </c>
      <c r="E8846" s="15">
        <f>COUNTIF(tData[BezoekStart],"&lt;"&amp;($A8846+1/24))-COUNTIF(tData[BezoekEind],"&lt;="&amp;$A8846)</f>
        <v/>
      </c>
      <c r="F8846" s="15">
        <f>COUNTIF(tData[BezoekLangStart],"&lt;"&amp;($A8846+1/24))-COUNTIF(tData[BezoekLangEind],"&lt;="&amp;$A8846)</f>
        <v/>
      </c>
      <c r="G8846" s="15">
        <f>IF($D8846=1,$B8846*100+$C8846,-1)</f>
        <v/>
      </c>
      <c r="H8846" s="15">
        <f>IF($D8846=1,$B8846,-1)</f>
        <v/>
      </c>
      <c r="I8846" s="15">
        <f>IF($D8846=1,$C8846,-1)</f>
        <v/>
      </c>
    </row>
    <row r="8847">
      <c r="A8847" s="33" t="n">
        <v>45660.5</v>
      </c>
      <c r="B8847" s="15">
        <f>WEEKDAY($A8847,2)</f>
        <v/>
      </c>
      <c r="C8847" s="15">
        <f>HOUR($A8847)</f>
        <v/>
      </c>
      <c r="D8847" s="15">
        <f>IF(AND($A8847&gt;=Instellingen!$B$6,$A8847&lt;Instellingen!$B$7),1,0)</f>
        <v/>
      </c>
      <c r="E8847" s="15">
        <f>COUNTIF(tData[BezoekStart],"&lt;"&amp;($A8847+1/24))-COUNTIF(tData[BezoekEind],"&lt;="&amp;$A8847)</f>
        <v/>
      </c>
      <c r="F8847" s="15">
        <f>COUNTIF(tData[BezoekLangStart],"&lt;"&amp;($A8847+1/24))-COUNTIF(tData[BezoekLangEind],"&lt;="&amp;$A8847)</f>
        <v/>
      </c>
      <c r="G8847" s="15">
        <f>IF($D8847=1,$B8847*100+$C8847,-1)</f>
        <v/>
      </c>
      <c r="H8847" s="15">
        <f>IF($D8847=1,$B8847,-1)</f>
        <v/>
      </c>
      <c r="I8847" s="15">
        <f>IF($D8847=1,$C8847,-1)</f>
        <v/>
      </c>
    </row>
    <row r="8848">
      <c r="A8848" s="33" t="n">
        <v>45660.54166666666</v>
      </c>
      <c r="B8848" s="15">
        <f>WEEKDAY($A8848,2)</f>
        <v/>
      </c>
      <c r="C8848" s="15">
        <f>HOUR($A8848)</f>
        <v/>
      </c>
      <c r="D8848" s="15">
        <f>IF(AND($A8848&gt;=Instellingen!$B$6,$A8848&lt;Instellingen!$B$7),1,0)</f>
        <v/>
      </c>
      <c r="E8848" s="15">
        <f>COUNTIF(tData[BezoekStart],"&lt;"&amp;($A8848+1/24))-COUNTIF(tData[BezoekEind],"&lt;="&amp;$A8848)</f>
        <v/>
      </c>
      <c r="F8848" s="15">
        <f>COUNTIF(tData[BezoekLangStart],"&lt;"&amp;($A8848+1/24))-COUNTIF(tData[BezoekLangEind],"&lt;="&amp;$A8848)</f>
        <v/>
      </c>
      <c r="G8848" s="15">
        <f>IF($D8848=1,$B8848*100+$C8848,-1)</f>
        <v/>
      </c>
      <c r="H8848" s="15">
        <f>IF($D8848=1,$B8848,-1)</f>
        <v/>
      </c>
      <c r="I8848" s="15">
        <f>IF($D8848=1,$C8848,-1)</f>
        <v/>
      </c>
    </row>
    <row r="8849">
      <c r="A8849" s="33" t="n">
        <v>45660.58333333334</v>
      </c>
      <c r="B8849" s="15">
        <f>WEEKDAY($A8849,2)</f>
        <v/>
      </c>
      <c r="C8849" s="15">
        <f>HOUR($A8849)</f>
        <v/>
      </c>
      <c r="D8849" s="15">
        <f>IF(AND($A8849&gt;=Instellingen!$B$6,$A8849&lt;Instellingen!$B$7),1,0)</f>
        <v/>
      </c>
      <c r="E8849" s="15">
        <f>COUNTIF(tData[BezoekStart],"&lt;"&amp;($A8849+1/24))-COUNTIF(tData[BezoekEind],"&lt;="&amp;$A8849)</f>
        <v/>
      </c>
      <c r="F8849" s="15">
        <f>COUNTIF(tData[BezoekLangStart],"&lt;"&amp;($A8849+1/24))-COUNTIF(tData[BezoekLangEind],"&lt;="&amp;$A8849)</f>
        <v/>
      </c>
      <c r="G8849" s="15">
        <f>IF($D8849=1,$B8849*100+$C8849,-1)</f>
        <v/>
      </c>
      <c r="H8849" s="15">
        <f>IF($D8849=1,$B8849,-1)</f>
        <v/>
      </c>
      <c r="I8849" s="15">
        <f>IF($D8849=1,$C8849,-1)</f>
        <v/>
      </c>
    </row>
    <row r="8850">
      <c r="A8850" s="33" t="n">
        <v>45660.625</v>
      </c>
      <c r="B8850" s="15">
        <f>WEEKDAY($A8850,2)</f>
        <v/>
      </c>
      <c r="C8850" s="15">
        <f>HOUR($A8850)</f>
        <v/>
      </c>
      <c r="D8850" s="15">
        <f>IF(AND($A8850&gt;=Instellingen!$B$6,$A8850&lt;Instellingen!$B$7),1,0)</f>
        <v/>
      </c>
      <c r="E8850" s="15">
        <f>COUNTIF(tData[BezoekStart],"&lt;"&amp;($A8850+1/24))-COUNTIF(tData[BezoekEind],"&lt;="&amp;$A8850)</f>
        <v/>
      </c>
      <c r="F8850" s="15">
        <f>COUNTIF(tData[BezoekLangStart],"&lt;"&amp;($A8850+1/24))-COUNTIF(tData[BezoekLangEind],"&lt;="&amp;$A8850)</f>
        <v/>
      </c>
      <c r="G8850" s="15">
        <f>IF($D8850=1,$B8850*100+$C8850,-1)</f>
        <v/>
      </c>
      <c r="H8850" s="15">
        <f>IF($D8850=1,$B8850,-1)</f>
        <v/>
      </c>
      <c r="I8850" s="15">
        <f>IF($D8850=1,$C8850,-1)</f>
        <v/>
      </c>
    </row>
    <row r="8851">
      <c r="A8851" s="33" t="n">
        <v>45660.66666666666</v>
      </c>
      <c r="B8851" s="15">
        <f>WEEKDAY($A8851,2)</f>
        <v/>
      </c>
      <c r="C8851" s="15">
        <f>HOUR($A8851)</f>
        <v/>
      </c>
      <c r="D8851" s="15">
        <f>IF(AND($A8851&gt;=Instellingen!$B$6,$A8851&lt;Instellingen!$B$7),1,0)</f>
        <v/>
      </c>
      <c r="E8851" s="15">
        <f>COUNTIF(tData[BezoekStart],"&lt;"&amp;($A8851+1/24))-COUNTIF(tData[BezoekEind],"&lt;="&amp;$A8851)</f>
        <v/>
      </c>
      <c r="F8851" s="15">
        <f>COUNTIF(tData[BezoekLangStart],"&lt;"&amp;($A8851+1/24))-COUNTIF(tData[BezoekLangEind],"&lt;="&amp;$A8851)</f>
        <v/>
      </c>
      <c r="G8851" s="15">
        <f>IF($D8851=1,$B8851*100+$C8851,-1)</f>
        <v/>
      </c>
      <c r="H8851" s="15">
        <f>IF($D8851=1,$B8851,-1)</f>
        <v/>
      </c>
      <c r="I8851" s="15">
        <f>IF($D8851=1,$C8851,-1)</f>
        <v/>
      </c>
    </row>
    <row r="8852">
      <c r="A8852" s="33" t="n">
        <v>45660.70833333334</v>
      </c>
      <c r="B8852" s="15">
        <f>WEEKDAY($A8852,2)</f>
        <v/>
      </c>
      <c r="C8852" s="15">
        <f>HOUR($A8852)</f>
        <v/>
      </c>
      <c r="D8852" s="15">
        <f>IF(AND($A8852&gt;=Instellingen!$B$6,$A8852&lt;Instellingen!$B$7),1,0)</f>
        <v/>
      </c>
      <c r="E8852" s="15">
        <f>COUNTIF(tData[BezoekStart],"&lt;"&amp;($A8852+1/24))-COUNTIF(tData[BezoekEind],"&lt;="&amp;$A8852)</f>
        <v/>
      </c>
      <c r="F8852" s="15">
        <f>COUNTIF(tData[BezoekLangStart],"&lt;"&amp;($A8852+1/24))-COUNTIF(tData[BezoekLangEind],"&lt;="&amp;$A8852)</f>
        <v/>
      </c>
      <c r="G8852" s="15">
        <f>IF($D8852=1,$B8852*100+$C8852,-1)</f>
        <v/>
      </c>
      <c r="H8852" s="15">
        <f>IF($D8852=1,$B8852,-1)</f>
        <v/>
      </c>
      <c r="I8852" s="15">
        <f>IF($D8852=1,$C8852,-1)</f>
        <v/>
      </c>
    </row>
    <row r="8853">
      <c r="A8853" s="33" t="n">
        <v>45660.75</v>
      </c>
      <c r="B8853" s="15">
        <f>WEEKDAY($A8853,2)</f>
        <v/>
      </c>
      <c r="C8853" s="15">
        <f>HOUR($A8853)</f>
        <v/>
      </c>
      <c r="D8853" s="15">
        <f>IF(AND($A8853&gt;=Instellingen!$B$6,$A8853&lt;Instellingen!$B$7),1,0)</f>
        <v/>
      </c>
      <c r="E8853" s="15">
        <f>COUNTIF(tData[BezoekStart],"&lt;"&amp;($A8853+1/24))-COUNTIF(tData[BezoekEind],"&lt;="&amp;$A8853)</f>
        <v/>
      </c>
      <c r="F8853" s="15">
        <f>COUNTIF(tData[BezoekLangStart],"&lt;"&amp;($A8853+1/24))-COUNTIF(tData[BezoekLangEind],"&lt;="&amp;$A8853)</f>
        <v/>
      </c>
      <c r="G8853" s="15">
        <f>IF($D8853=1,$B8853*100+$C8853,-1)</f>
        <v/>
      </c>
      <c r="H8853" s="15">
        <f>IF($D8853=1,$B8853,-1)</f>
        <v/>
      </c>
      <c r="I8853" s="15">
        <f>IF($D8853=1,$C8853,-1)</f>
        <v/>
      </c>
    </row>
    <row r="8854">
      <c r="A8854" s="33" t="n">
        <v>45660.79166666666</v>
      </c>
      <c r="B8854" s="15">
        <f>WEEKDAY($A8854,2)</f>
        <v/>
      </c>
      <c r="C8854" s="15">
        <f>HOUR($A8854)</f>
        <v/>
      </c>
      <c r="D8854" s="15">
        <f>IF(AND($A8854&gt;=Instellingen!$B$6,$A8854&lt;Instellingen!$B$7),1,0)</f>
        <v/>
      </c>
      <c r="E8854" s="15">
        <f>COUNTIF(tData[BezoekStart],"&lt;"&amp;($A8854+1/24))-COUNTIF(tData[BezoekEind],"&lt;="&amp;$A8854)</f>
        <v/>
      </c>
      <c r="F8854" s="15">
        <f>COUNTIF(tData[BezoekLangStart],"&lt;"&amp;($A8854+1/24))-COUNTIF(tData[BezoekLangEind],"&lt;="&amp;$A8854)</f>
        <v/>
      </c>
      <c r="G8854" s="15">
        <f>IF($D8854=1,$B8854*100+$C8854,-1)</f>
        <v/>
      </c>
      <c r="H8854" s="15">
        <f>IF($D8854=1,$B8854,-1)</f>
        <v/>
      </c>
      <c r="I8854" s="15">
        <f>IF($D8854=1,$C8854,-1)</f>
        <v/>
      </c>
    </row>
    <row r="8855">
      <c r="A8855" s="33" t="n">
        <v>45660.83333333334</v>
      </c>
      <c r="B8855" s="15">
        <f>WEEKDAY($A8855,2)</f>
        <v/>
      </c>
      <c r="C8855" s="15">
        <f>HOUR($A8855)</f>
        <v/>
      </c>
      <c r="D8855" s="15">
        <f>IF(AND($A8855&gt;=Instellingen!$B$6,$A8855&lt;Instellingen!$B$7),1,0)</f>
        <v/>
      </c>
      <c r="E8855" s="15">
        <f>COUNTIF(tData[BezoekStart],"&lt;"&amp;($A8855+1/24))-COUNTIF(tData[BezoekEind],"&lt;="&amp;$A8855)</f>
        <v/>
      </c>
      <c r="F8855" s="15">
        <f>COUNTIF(tData[BezoekLangStart],"&lt;"&amp;($A8855+1/24))-COUNTIF(tData[BezoekLangEind],"&lt;="&amp;$A8855)</f>
        <v/>
      </c>
      <c r="G8855" s="15">
        <f>IF($D8855=1,$B8855*100+$C8855,-1)</f>
        <v/>
      </c>
      <c r="H8855" s="15">
        <f>IF($D8855=1,$B8855,-1)</f>
        <v/>
      </c>
      <c r="I8855" s="15">
        <f>IF($D8855=1,$C8855,-1)</f>
        <v/>
      </c>
    </row>
    <row r="8856">
      <c r="A8856" s="33" t="n">
        <v>45660.875</v>
      </c>
      <c r="B8856" s="15">
        <f>WEEKDAY($A8856,2)</f>
        <v/>
      </c>
      <c r="C8856" s="15">
        <f>HOUR($A8856)</f>
        <v/>
      </c>
      <c r="D8856" s="15">
        <f>IF(AND($A8856&gt;=Instellingen!$B$6,$A8856&lt;Instellingen!$B$7),1,0)</f>
        <v/>
      </c>
      <c r="E8856" s="15">
        <f>COUNTIF(tData[BezoekStart],"&lt;"&amp;($A8856+1/24))-COUNTIF(tData[BezoekEind],"&lt;="&amp;$A8856)</f>
        <v/>
      </c>
      <c r="F8856" s="15">
        <f>COUNTIF(tData[BezoekLangStart],"&lt;"&amp;($A8856+1/24))-COUNTIF(tData[BezoekLangEind],"&lt;="&amp;$A8856)</f>
        <v/>
      </c>
      <c r="G8856" s="15">
        <f>IF($D8856=1,$B8856*100+$C8856,-1)</f>
        <v/>
      </c>
      <c r="H8856" s="15">
        <f>IF($D8856=1,$B8856,-1)</f>
        <v/>
      </c>
      <c r="I8856" s="15">
        <f>IF($D8856=1,$C8856,-1)</f>
        <v/>
      </c>
    </row>
    <row r="8857">
      <c r="A8857" s="33" t="n">
        <v>45660.91666666666</v>
      </c>
      <c r="B8857" s="15">
        <f>WEEKDAY($A8857,2)</f>
        <v/>
      </c>
      <c r="C8857" s="15">
        <f>HOUR($A8857)</f>
        <v/>
      </c>
      <c r="D8857" s="15">
        <f>IF(AND($A8857&gt;=Instellingen!$B$6,$A8857&lt;Instellingen!$B$7),1,0)</f>
        <v/>
      </c>
      <c r="E8857" s="15">
        <f>COUNTIF(tData[BezoekStart],"&lt;"&amp;($A8857+1/24))-COUNTIF(tData[BezoekEind],"&lt;="&amp;$A8857)</f>
        <v/>
      </c>
      <c r="F8857" s="15">
        <f>COUNTIF(tData[BezoekLangStart],"&lt;"&amp;($A8857+1/24))-COUNTIF(tData[BezoekLangEind],"&lt;="&amp;$A8857)</f>
        <v/>
      </c>
      <c r="G8857" s="15">
        <f>IF($D8857=1,$B8857*100+$C8857,-1)</f>
        <v/>
      </c>
      <c r="H8857" s="15">
        <f>IF($D8857=1,$B8857,-1)</f>
        <v/>
      </c>
      <c r="I8857" s="15">
        <f>IF($D8857=1,$C8857,-1)</f>
        <v/>
      </c>
    </row>
    <row r="8858">
      <c r="A8858" s="33" t="n">
        <v>45660.95833333334</v>
      </c>
      <c r="B8858" s="15">
        <f>WEEKDAY($A8858,2)</f>
        <v/>
      </c>
      <c r="C8858" s="15">
        <f>HOUR($A8858)</f>
        <v/>
      </c>
      <c r="D8858" s="15">
        <f>IF(AND($A8858&gt;=Instellingen!$B$6,$A8858&lt;Instellingen!$B$7),1,0)</f>
        <v/>
      </c>
      <c r="E8858" s="15">
        <f>COUNTIF(tData[BezoekStart],"&lt;"&amp;($A8858+1/24))-COUNTIF(tData[BezoekEind],"&lt;="&amp;$A8858)</f>
        <v/>
      </c>
      <c r="F8858" s="15">
        <f>COUNTIF(tData[BezoekLangStart],"&lt;"&amp;($A8858+1/24))-COUNTIF(tData[BezoekLangEind],"&lt;="&amp;$A8858)</f>
        <v/>
      </c>
      <c r="G8858" s="15">
        <f>IF($D8858=1,$B8858*100+$C8858,-1)</f>
        <v/>
      </c>
      <c r="H8858" s="15">
        <f>IF($D8858=1,$B8858,-1)</f>
        <v/>
      </c>
      <c r="I8858" s="15">
        <f>IF($D8858=1,$C8858,-1)</f>
        <v/>
      </c>
    </row>
    <row r="8859">
      <c r="A8859" s="33" t="n">
        <v>45661</v>
      </c>
      <c r="B8859" s="15">
        <f>WEEKDAY($A8859,2)</f>
        <v/>
      </c>
      <c r="C8859" s="15">
        <f>HOUR($A8859)</f>
        <v/>
      </c>
      <c r="D8859" s="15">
        <f>IF(AND($A8859&gt;=Instellingen!$B$6,$A8859&lt;Instellingen!$B$7),1,0)</f>
        <v/>
      </c>
      <c r="E8859" s="15">
        <f>COUNTIF(tData[BezoekStart],"&lt;"&amp;($A8859+1/24))-COUNTIF(tData[BezoekEind],"&lt;="&amp;$A8859)</f>
        <v/>
      </c>
      <c r="F8859" s="15">
        <f>COUNTIF(tData[BezoekLangStart],"&lt;"&amp;($A8859+1/24))-COUNTIF(tData[BezoekLangEind],"&lt;="&amp;$A8859)</f>
        <v/>
      </c>
      <c r="G8859" s="15">
        <f>IF($D8859=1,$B8859*100+$C8859,-1)</f>
        <v/>
      </c>
      <c r="H8859" s="15">
        <f>IF($D8859=1,$B8859,-1)</f>
        <v/>
      </c>
      <c r="I8859" s="15">
        <f>IF($D8859=1,$C8859,-1)</f>
        <v/>
      </c>
    </row>
    <row r="8860">
      <c r="A8860" s="33" t="n">
        <v>45661.04166666666</v>
      </c>
      <c r="B8860" s="15">
        <f>WEEKDAY($A8860,2)</f>
        <v/>
      </c>
      <c r="C8860" s="15">
        <f>HOUR($A8860)</f>
        <v/>
      </c>
      <c r="D8860" s="15">
        <f>IF(AND($A8860&gt;=Instellingen!$B$6,$A8860&lt;Instellingen!$B$7),1,0)</f>
        <v/>
      </c>
      <c r="E8860" s="15">
        <f>COUNTIF(tData[BezoekStart],"&lt;"&amp;($A8860+1/24))-COUNTIF(tData[BezoekEind],"&lt;="&amp;$A8860)</f>
        <v/>
      </c>
      <c r="F8860" s="15">
        <f>COUNTIF(tData[BezoekLangStart],"&lt;"&amp;($A8860+1/24))-COUNTIF(tData[BezoekLangEind],"&lt;="&amp;$A8860)</f>
        <v/>
      </c>
      <c r="G8860" s="15">
        <f>IF($D8860=1,$B8860*100+$C8860,-1)</f>
        <v/>
      </c>
      <c r="H8860" s="15">
        <f>IF($D8860=1,$B8860,-1)</f>
        <v/>
      </c>
      <c r="I8860" s="15">
        <f>IF($D8860=1,$C8860,-1)</f>
        <v/>
      </c>
    </row>
    <row r="8861">
      <c r="A8861" s="33" t="n">
        <v>45661.08333333334</v>
      </c>
      <c r="B8861" s="15">
        <f>WEEKDAY($A8861,2)</f>
        <v/>
      </c>
      <c r="C8861" s="15">
        <f>HOUR($A8861)</f>
        <v/>
      </c>
      <c r="D8861" s="15">
        <f>IF(AND($A8861&gt;=Instellingen!$B$6,$A8861&lt;Instellingen!$B$7),1,0)</f>
        <v/>
      </c>
      <c r="E8861" s="15">
        <f>COUNTIF(tData[BezoekStart],"&lt;"&amp;($A8861+1/24))-COUNTIF(tData[BezoekEind],"&lt;="&amp;$A8861)</f>
        <v/>
      </c>
      <c r="F8861" s="15">
        <f>COUNTIF(tData[BezoekLangStart],"&lt;"&amp;($A8861+1/24))-COUNTIF(tData[BezoekLangEind],"&lt;="&amp;$A8861)</f>
        <v/>
      </c>
      <c r="G8861" s="15">
        <f>IF($D8861=1,$B8861*100+$C8861,-1)</f>
        <v/>
      </c>
      <c r="H8861" s="15">
        <f>IF($D8861=1,$B8861,-1)</f>
        <v/>
      </c>
      <c r="I8861" s="15">
        <f>IF($D8861=1,$C8861,-1)</f>
        <v/>
      </c>
    </row>
    <row r="8862">
      <c r="A8862" s="33" t="n">
        <v>45661.125</v>
      </c>
      <c r="B8862" s="15">
        <f>WEEKDAY($A8862,2)</f>
        <v/>
      </c>
      <c r="C8862" s="15">
        <f>HOUR($A8862)</f>
        <v/>
      </c>
      <c r="D8862" s="15">
        <f>IF(AND($A8862&gt;=Instellingen!$B$6,$A8862&lt;Instellingen!$B$7),1,0)</f>
        <v/>
      </c>
      <c r="E8862" s="15">
        <f>COUNTIF(tData[BezoekStart],"&lt;"&amp;($A8862+1/24))-COUNTIF(tData[BezoekEind],"&lt;="&amp;$A8862)</f>
        <v/>
      </c>
      <c r="F8862" s="15">
        <f>COUNTIF(tData[BezoekLangStart],"&lt;"&amp;($A8862+1/24))-COUNTIF(tData[BezoekLangEind],"&lt;="&amp;$A8862)</f>
        <v/>
      </c>
      <c r="G8862" s="15">
        <f>IF($D8862=1,$B8862*100+$C8862,-1)</f>
        <v/>
      </c>
      <c r="H8862" s="15">
        <f>IF($D8862=1,$B8862,-1)</f>
        <v/>
      </c>
      <c r="I8862" s="15">
        <f>IF($D8862=1,$C8862,-1)</f>
        <v/>
      </c>
    </row>
    <row r="8863">
      <c r="A8863" s="33" t="n">
        <v>45661.16666666666</v>
      </c>
      <c r="B8863" s="15">
        <f>WEEKDAY($A8863,2)</f>
        <v/>
      </c>
      <c r="C8863" s="15">
        <f>HOUR($A8863)</f>
        <v/>
      </c>
      <c r="D8863" s="15">
        <f>IF(AND($A8863&gt;=Instellingen!$B$6,$A8863&lt;Instellingen!$B$7),1,0)</f>
        <v/>
      </c>
      <c r="E8863" s="15">
        <f>COUNTIF(tData[BezoekStart],"&lt;"&amp;($A8863+1/24))-COUNTIF(tData[BezoekEind],"&lt;="&amp;$A8863)</f>
        <v/>
      </c>
      <c r="F8863" s="15">
        <f>COUNTIF(tData[BezoekLangStart],"&lt;"&amp;($A8863+1/24))-COUNTIF(tData[BezoekLangEind],"&lt;="&amp;$A8863)</f>
        <v/>
      </c>
      <c r="G8863" s="15">
        <f>IF($D8863=1,$B8863*100+$C8863,-1)</f>
        <v/>
      </c>
      <c r="H8863" s="15">
        <f>IF($D8863=1,$B8863,-1)</f>
        <v/>
      </c>
      <c r="I8863" s="15">
        <f>IF($D8863=1,$C8863,-1)</f>
        <v/>
      </c>
    </row>
    <row r="8864">
      <c r="A8864" s="33" t="n">
        <v>45661.20833333334</v>
      </c>
      <c r="B8864" s="15">
        <f>WEEKDAY($A8864,2)</f>
        <v/>
      </c>
      <c r="C8864" s="15">
        <f>HOUR($A8864)</f>
        <v/>
      </c>
      <c r="D8864" s="15">
        <f>IF(AND($A8864&gt;=Instellingen!$B$6,$A8864&lt;Instellingen!$B$7),1,0)</f>
        <v/>
      </c>
      <c r="E8864" s="15">
        <f>COUNTIF(tData[BezoekStart],"&lt;"&amp;($A8864+1/24))-COUNTIF(tData[BezoekEind],"&lt;="&amp;$A8864)</f>
        <v/>
      </c>
      <c r="F8864" s="15">
        <f>COUNTIF(tData[BezoekLangStart],"&lt;"&amp;($A8864+1/24))-COUNTIF(tData[BezoekLangEind],"&lt;="&amp;$A8864)</f>
        <v/>
      </c>
      <c r="G8864" s="15">
        <f>IF($D8864=1,$B8864*100+$C8864,-1)</f>
        <v/>
      </c>
      <c r="H8864" s="15">
        <f>IF($D8864=1,$B8864,-1)</f>
        <v/>
      </c>
      <c r="I8864" s="15">
        <f>IF($D8864=1,$C8864,-1)</f>
        <v/>
      </c>
    </row>
    <row r="8865">
      <c r="A8865" s="33" t="n">
        <v>45661.25</v>
      </c>
      <c r="B8865" s="15">
        <f>WEEKDAY($A8865,2)</f>
        <v/>
      </c>
      <c r="C8865" s="15">
        <f>HOUR($A8865)</f>
        <v/>
      </c>
      <c r="D8865" s="15">
        <f>IF(AND($A8865&gt;=Instellingen!$B$6,$A8865&lt;Instellingen!$B$7),1,0)</f>
        <v/>
      </c>
      <c r="E8865" s="15">
        <f>COUNTIF(tData[BezoekStart],"&lt;"&amp;($A8865+1/24))-COUNTIF(tData[BezoekEind],"&lt;="&amp;$A8865)</f>
        <v/>
      </c>
      <c r="F8865" s="15">
        <f>COUNTIF(tData[BezoekLangStart],"&lt;"&amp;($A8865+1/24))-COUNTIF(tData[BezoekLangEind],"&lt;="&amp;$A8865)</f>
        <v/>
      </c>
      <c r="G8865" s="15">
        <f>IF($D8865=1,$B8865*100+$C8865,-1)</f>
        <v/>
      </c>
      <c r="H8865" s="15">
        <f>IF($D8865=1,$B8865,-1)</f>
        <v/>
      </c>
      <c r="I8865" s="15">
        <f>IF($D8865=1,$C8865,-1)</f>
        <v/>
      </c>
    </row>
    <row r="8866">
      <c r="A8866" s="33" t="n">
        <v>45661.29166666666</v>
      </c>
      <c r="B8866" s="15">
        <f>WEEKDAY($A8866,2)</f>
        <v/>
      </c>
      <c r="C8866" s="15">
        <f>HOUR($A8866)</f>
        <v/>
      </c>
      <c r="D8866" s="15">
        <f>IF(AND($A8866&gt;=Instellingen!$B$6,$A8866&lt;Instellingen!$B$7),1,0)</f>
        <v/>
      </c>
      <c r="E8866" s="15">
        <f>COUNTIF(tData[BezoekStart],"&lt;"&amp;($A8866+1/24))-COUNTIF(tData[BezoekEind],"&lt;="&amp;$A8866)</f>
        <v/>
      </c>
      <c r="F8866" s="15">
        <f>COUNTIF(tData[BezoekLangStart],"&lt;"&amp;($A8866+1/24))-COUNTIF(tData[BezoekLangEind],"&lt;="&amp;$A8866)</f>
        <v/>
      </c>
      <c r="G8866" s="15">
        <f>IF($D8866=1,$B8866*100+$C8866,-1)</f>
        <v/>
      </c>
      <c r="H8866" s="15">
        <f>IF($D8866=1,$B8866,-1)</f>
        <v/>
      </c>
      <c r="I8866" s="15">
        <f>IF($D8866=1,$C8866,-1)</f>
        <v/>
      </c>
    </row>
    <row r="8867">
      <c r="A8867" s="33" t="n">
        <v>45661.33333333334</v>
      </c>
      <c r="B8867" s="15">
        <f>WEEKDAY($A8867,2)</f>
        <v/>
      </c>
      <c r="C8867" s="15">
        <f>HOUR($A8867)</f>
        <v/>
      </c>
      <c r="D8867" s="15">
        <f>IF(AND($A8867&gt;=Instellingen!$B$6,$A8867&lt;Instellingen!$B$7),1,0)</f>
        <v/>
      </c>
      <c r="E8867" s="15">
        <f>COUNTIF(tData[BezoekStart],"&lt;"&amp;($A8867+1/24))-COUNTIF(tData[BezoekEind],"&lt;="&amp;$A8867)</f>
        <v/>
      </c>
      <c r="F8867" s="15">
        <f>COUNTIF(tData[BezoekLangStart],"&lt;"&amp;($A8867+1/24))-COUNTIF(tData[BezoekLangEind],"&lt;="&amp;$A8867)</f>
        <v/>
      </c>
      <c r="G8867" s="15">
        <f>IF($D8867=1,$B8867*100+$C8867,-1)</f>
        <v/>
      </c>
      <c r="H8867" s="15">
        <f>IF($D8867=1,$B8867,-1)</f>
        <v/>
      </c>
      <c r="I8867" s="15">
        <f>IF($D8867=1,$C8867,-1)</f>
        <v/>
      </c>
    </row>
    <row r="8868">
      <c r="A8868" s="33" t="n">
        <v>45661.375</v>
      </c>
      <c r="B8868" s="15">
        <f>WEEKDAY($A8868,2)</f>
        <v/>
      </c>
      <c r="C8868" s="15">
        <f>HOUR($A8868)</f>
        <v/>
      </c>
      <c r="D8868" s="15">
        <f>IF(AND($A8868&gt;=Instellingen!$B$6,$A8868&lt;Instellingen!$B$7),1,0)</f>
        <v/>
      </c>
      <c r="E8868" s="15">
        <f>COUNTIF(tData[BezoekStart],"&lt;"&amp;($A8868+1/24))-COUNTIF(tData[BezoekEind],"&lt;="&amp;$A8868)</f>
        <v/>
      </c>
      <c r="F8868" s="15">
        <f>COUNTIF(tData[BezoekLangStart],"&lt;"&amp;($A8868+1/24))-COUNTIF(tData[BezoekLangEind],"&lt;="&amp;$A8868)</f>
        <v/>
      </c>
      <c r="G8868" s="15">
        <f>IF($D8868=1,$B8868*100+$C8868,-1)</f>
        <v/>
      </c>
      <c r="H8868" s="15">
        <f>IF($D8868=1,$B8868,-1)</f>
        <v/>
      </c>
      <c r="I8868" s="15">
        <f>IF($D8868=1,$C8868,-1)</f>
        <v/>
      </c>
    </row>
    <row r="8869">
      <c r="A8869" s="33" t="n">
        <v>45661.41666666666</v>
      </c>
      <c r="B8869" s="15">
        <f>WEEKDAY($A8869,2)</f>
        <v/>
      </c>
      <c r="C8869" s="15">
        <f>HOUR($A8869)</f>
        <v/>
      </c>
      <c r="D8869" s="15">
        <f>IF(AND($A8869&gt;=Instellingen!$B$6,$A8869&lt;Instellingen!$B$7),1,0)</f>
        <v/>
      </c>
      <c r="E8869" s="15">
        <f>COUNTIF(tData[BezoekStart],"&lt;"&amp;($A8869+1/24))-COUNTIF(tData[BezoekEind],"&lt;="&amp;$A8869)</f>
        <v/>
      </c>
      <c r="F8869" s="15">
        <f>COUNTIF(tData[BezoekLangStart],"&lt;"&amp;($A8869+1/24))-COUNTIF(tData[BezoekLangEind],"&lt;="&amp;$A8869)</f>
        <v/>
      </c>
      <c r="G8869" s="15">
        <f>IF($D8869=1,$B8869*100+$C8869,-1)</f>
        <v/>
      </c>
      <c r="H8869" s="15">
        <f>IF($D8869=1,$B8869,-1)</f>
        <v/>
      </c>
      <c r="I8869" s="15">
        <f>IF($D8869=1,$C8869,-1)</f>
        <v/>
      </c>
    </row>
    <row r="8870">
      <c r="A8870" s="33" t="n">
        <v>45661.45833333334</v>
      </c>
      <c r="B8870" s="15">
        <f>WEEKDAY($A8870,2)</f>
        <v/>
      </c>
      <c r="C8870" s="15">
        <f>HOUR($A8870)</f>
        <v/>
      </c>
      <c r="D8870" s="15">
        <f>IF(AND($A8870&gt;=Instellingen!$B$6,$A8870&lt;Instellingen!$B$7),1,0)</f>
        <v/>
      </c>
      <c r="E8870" s="15">
        <f>COUNTIF(tData[BezoekStart],"&lt;"&amp;($A8870+1/24))-COUNTIF(tData[BezoekEind],"&lt;="&amp;$A8870)</f>
        <v/>
      </c>
      <c r="F8870" s="15">
        <f>COUNTIF(tData[BezoekLangStart],"&lt;"&amp;($A8870+1/24))-COUNTIF(tData[BezoekLangEind],"&lt;="&amp;$A8870)</f>
        <v/>
      </c>
      <c r="G8870" s="15">
        <f>IF($D8870=1,$B8870*100+$C8870,-1)</f>
        <v/>
      </c>
      <c r="H8870" s="15">
        <f>IF($D8870=1,$B8870,-1)</f>
        <v/>
      </c>
      <c r="I8870" s="15">
        <f>IF($D8870=1,$C8870,-1)</f>
        <v/>
      </c>
    </row>
    <row r="8871">
      <c r="A8871" s="33" t="n">
        <v>45661.5</v>
      </c>
      <c r="B8871" s="15">
        <f>WEEKDAY($A8871,2)</f>
        <v/>
      </c>
      <c r="C8871" s="15">
        <f>HOUR($A8871)</f>
        <v/>
      </c>
      <c r="D8871" s="15">
        <f>IF(AND($A8871&gt;=Instellingen!$B$6,$A8871&lt;Instellingen!$B$7),1,0)</f>
        <v/>
      </c>
      <c r="E8871" s="15">
        <f>COUNTIF(tData[BezoekStart],"&lt;"&amp;($A8871+1/24))-COUNTIF(tData[BezoekEind],"&lt;="&amp;$A8871)</f>
        <v/>
      </c>
      <c r="F8871" s="15">
        <f>COUNTIF(tData[BezoekLangStart],"&lt;"&amp;($A8871+1/24))-COUNTIF(tData[BezoekLangEind],"&lt;="&amp;$A8871)</f>
        <v/>
      </c>
      <c r="G8871" s="15">
        <f>IF($D8871=1,$B8871*100+$C8871,-1)</f>
        <v/>
      </c>
      <c r="H8871" s="15">
        <f>IF($D8871=1,$B8871,-1)</f>
        <v/>
      </c>
      <c r="I8871" s="15">
        <f>IF($D8871=1,$C8871,-1)</f>
        <v/>
      </c>
    </row>
    <row r="8872">
      <c r="A8872" s="33" t="n">
        <v>45661.54166666666</v>
      </c>
      <c r="B8872" s="15">
        <f>WEEKDAY($A8872,2)</f>
        <v/>
      </c>
      <c r="C8872" s="15">
        <f>HOUR($A8872)</f>
        <v/>
      </c>
      <c r="D8872" s="15">
        <f>IF(AND($A8872&gt;=Instellingen!$B$6,$A8872&lt;Instellingen!$B$7),1,0)</f>
        <v/>
      </c>
      <c r="E8872" s="15">
        <f>COUNTIF(tData[BezoekStart],"&lt;"&amp;($A8872+1/24))-COUNTIF(tData[BezoekEind],"&lt;="&amp;$A8872)</f>
        <v/>
      </c>
      <c r="F8872" s="15">
        <f>COUNTIF(tData[BezoekLangStart],"&lt;"&amp;($A8872+1/24))-COUNTIF(tData[BezoekLangEind],"&lt;="&amp;$A8872)</f>
        <v/>
      </c>
      <c r="G8872" s="15">
        <f>IF($D8872=1,$B8872*100+$C8872,-1)</f>
        <v/>
      </c>
      <c r="H8872" s="15">
        <f>IF($D8872=1,$B8872,-1)</f>
        <v/>
      </c>
      <c r="I8872" s="15">
        <f>IF($D8872=1,$C8872,-1)</f>
        <v/>
      </c>
    </row>
    <row r="8873">
      <c r="A8873" s="33" t="n">
        <v>45661.58333333334</v>
      </c>
      <c r="B8873" s="15">
        <f>WEEKDAY($A8873,2)</f>
        <v/>
      </c>
      <c r="C8873" s="15">
        <f>HOUR($A8873)</f>
        <v/>
      </c>
      <c r="D8873" s="15">
        <f>IF(AND($A8873&gt;=Instellingen!$B$6,$A8873&lt;Instellingen!$B$7),1,0)</f>
        <v/>
      </c>
      <c r="E8873" s="15">
        <f>COUNTIF(tData[BezoekStart],"&lt;"&amp;($A8873+1/24))-COUNTIF(tData[BezoekEind],"&lt;="&amp;$A8873)</f>
        <v/>
      </c>
      <c r="F8873" s="15">
        <f>COUNTIF(tData[BezoekLangStart],"&lt;"&amp;($A8873+1/24))-COUNTIF(tData[BezoekLangEind],"&lt;="&amp;$A8873)</f>
        <v/>
      </c>
      <c r="G8873" s="15">
        <f>IF($D8873=1,$B8873*100+$C8873,-1)</f>
        <v/>
      </c>
      <c r="H8873" s="15">
        <f>IF($D8873=1,$B8873,-1)</f>
        <v/>
      </c>
      <c r="I8873" s="15">
        <f>IF($D8873=1,$C8873,-1)</f>
        <v/>
      </c>
    </row>
    <row r="8874">
      <c r="A8874" s="33" t="n">
        <v>45661.625</v>
      </c>
      <c r="B8874" s="15">
        <f>WEEKDAY($A8874,2)</f>
        <v/>
      </c>
      <c r="C8874" s="15">
        <f>HOUR($A8874)</f>
        <v/>
      </c>
      <c r="D8874" s="15">
        <f>IF(AND($A8874&gt;=Instellingen!$B$6,$A8874&lt;Instellingen!$B$7),1,0)</f>
        <v/>
      </c>
      <c r="E8874" s="15">
        <f>COUNTIF(tData[BezoekStart],"&lt;"&amp;($A8874+1/24))-COUNTIF(tData[BezoekEind],"&lt;="&amp;$A8874)</f>
        <v/>
      </c>
      <c r="F8874" s="15">
        <f>COUNTIF(tData[BezoekLangStart],"&lt;"&amp;($A8874+1/24))-COUNTIF(tData[BezoekLangEind],"&lt;="&amp;$A8874)</f>
        <v/>
      </c>
      <c r="G8874" s="15">
        <f>IF($D8874=1,$B8874*100+$C8874,-1)</f>
        <v/>
      </c>
      <c r="H8874" s="15">
        <f>IF($D8874=1,$B8874,-1)</f>
        <v/>
      </c>
      <c r="I8874" s="15">
        <f>IF($D8874=1,$C8874,-1)</f>
        <v/>
      </c>
    </row>
    <row r="8875">
      <c r="A8875" s="33" t="n">
        <v>45661.66666666666</v>
      </c>
      <c r="B8875" s="15">
        <f>WEEKDAY($A8875,2)</f>
        <v/>
      </c>
      <c r="C8875" s="15">
        <f>HOUR($A8875)</f>
        <v/>
      </c>
      <c r="D8875" s="15">
        <f>IF(AND($A8875&gt;=Instellingen!$B$6,$A8875&lt;Instellingen!$B$7),1,0)</f>
        <v/>
      </c>
      <c r="E8875" s="15">
        <f>COUNTIF(tData[BezoekStart],"&lt;"&amp;($A8875+1/24))-COUNTIF(tData[BezoekEind],"&lt;="&amp;$A8875)</f>
        <v/>
      </c>
      <c r="F8875" s="15">
        <f>COUNTIF(tData[BezoekLangStart],"&lt;"&amp;($A8875+1/24))-COUNTIF(tData[BezoekLangEind],"&lt;="&amp;$A8875)</f>
        <v/>
      </c>
      <c r="G8875" s="15">
        <f>IF($D8875=1,$B8875*100+$C8875,-1)</f>
        <v/>
      </c>
      <c r="H8875" s="15">
        <f>IF($D8875=1,$B8875,-1)</f>
        <v/>
      </c>
      <c r="I8875" s="15">
        <f>IF($D8875=1,$C8875,-1)</f>
        <v/>
      </c>
    </row>
    <row r="8876">
      <c r="A8876" s="33" t="n">
        <v>45661.70833333334</v>
      </c>
      <c r="B8876" s="15">
        <f>WEEKDAY($A8876,2)</f>
        <v/>
      </c>
      <c r="C8876" s="15">
        <f>HOUR($A8876)</f>
        <v/>
      </c>
      <c r="D8876" s="15">
        <f>IF(AND($A8876&gt;=Instellingen!$B$6,$A8876&lt;Instellingen!$B$7),1,0)</f>
        <v/>
      </c>
      <c r="E8876" s="15">
        <f>COUNTIF(tData[BezoekStart],"&lt;"&amp;($A8876+1/24))-COUNTIF(tData[BezoekEind],"&lt;="&amp;$A8876)</f>
        <v/>
      </c>
      <c r="F8876" s="15">
        <f>COUNTIF(tData[BezoekLangStart],"&lt;"&amp;($A8876+1/24))-COUNTIF(tData[BezoekLangEind],"&lt;="&amp;$A8876)</f>
        <v/>
      </c>
      <c r="G8876" s="15">
        <f>IF($D8876=1,$B8876*100+$C8876,-1)</f>
        <v/>
      </c>
      <c r="H8876" s="15">
        <f>IF($D8876=1,$B8876,-1)</f>
        <v/>
      </c>
      <c r="I8876" s="15">
        <f>IF($D8876=1,$C8876,-1)</f>
        <v/>
      </c>
    </row>
    <row r="8877">
      <c r="A8877" s="33" t="n">
        <v>45661.75</v>
      </c>
      <c r="B8877" s="15">
        <f>WEEKDAY($A8877,2)</f>
        <v/>
      </c>
      <c r="C8877" s="15">
        <f>HOUR($A8877)</f>
        <v/>
      </c>
      <c r="D8877" s="15">
        <f>IF(AND($A8877&gt;=Instellingen!$B$6,$A8877&lt;Instellingen!$B$7),1,0)</f>
        <v/>
      </c>
      <c r="E8877" s="15">
        <f>COUNTIF(tData[BezoekStart],"&lt;"&amp;($A8877+1/24))-COUNTIF(tData[BezoekEind],"&lt;="&amp;$A8877)</f>
        <v/>
      </c>
      <c r="F8877" s="15">
        <f>COUNTIF(tData[BezoekLangStart],"&lt;"&amp;($A8877+1/24))-COUNTIF(tData[BezoekLangEind],"&lt;="&amp;$A8877)</f>
        <v/>
      </c>
      <c r="G8877" s="15">
        <f>IF($D8877=1,$B8877*100+$C8877,-1)</f>
        <v/>
      </c>
      <c r="H8877" s="15">
        <f>IF($D8877=1,$B8877,-1)</f>
        <v/>
      </c>
      <c r="I8877" s="15">
        <f>IF($D8877=1,$C8877,-1)</f>
        <v/>
      </c>
    </row>
    <row r="8878">
      <c r="A8878" s="33" t="n">
        <v>45661.79166666666</v>
      </c>
      <c r="B8878" s="15">
        <f>WEEKDAY($A8878,2)</f>
        <v/>
      </c>
      <c r="C8878" s="15">
        <f>HOUR($A8878)</f>
        <v/>
      </c>
      <c r="D8878" s="15">
        <f>IF(AND($A8878&gt;=Instellingen!$B$6,$A8878&lt;Instellingen!$B$7),1,0)</f>
        <v/>
      </c>
      <c r="E8878" s="15">
        <f>COUNTIF(tData[BezoekStart],"&lt;"&amp;($A8878+1/24))-COUNTIF(tData[BezoekEind],"&lt;="&amp;$A8878)</f>
        <v/>
      </c>
      <c r="F8878" s="15">
        <f>COUNTIF(tData[BezoekLangStart],"&lt;"&amp;($A8878+1/24))-COUNTIF(tData[BezoekLangEind],"&lt;="&amp;$A8878)</f>
        <v/>
      </c>
      <c r="G8878" s="15">
        <f>IF($D8878=1,$B8878*100+$C8878,-1)</f>
        <v/>
      </c>
      <c r="H8878" s="15">
        <f>IF($D8878=1,$B8878,-1)</f>
        <v/>
      </c>
      <c r="I8878" s="15">
        <f>IF($D8878=1,$C8878,-1)</f>
        <v/>
      </c>
    </row>
    <row r="8879">
      <c r="A8879" s="33" t="n">
        <v>45661.83333333334</v>
      </c>
      <c r="B8879" s="15">
        <f>WEEKDAY($A8879,2)</f>
        <v/>
      </c>
      <c r="C8879" s="15">
        <f>HOUR($A8879)</f>
        <v/>
      </c>
      <c r="D8879" s="15">
        <f>IF(AND($A8879&gt;=Instellingen!$B$6,$A8879&lt;Instellingen!$B$7),1,0)</f>
        <v/>
      </c>
      <c r="E8879" s="15">
        <f>COUNTIF(tData[BezoekStart],"&lt;"&amp;($A8879+1/24))-COUNTIF(tData[BezoekEind],"&lt;="&amp;$A8879)</f>
        <v/>
      </c>
      <c r="F8879" s="15">
        <f>COUNTIF(tData[BezoekLangStart],"&lt;"&amp;($A8879+1/24))-COUNTIF(tData[BezoekLangEind],"&lt;="&amp;$A8879)</f>
        <v/>
      </c>
      <c r="G8879" s="15">
        <f>IF($D8879=1,$B8879*100+$C8879,-1)</f>
        <v/>
      </c>
      <c r="H8879" s="15">
        <f>IF($D8879=1,$B8879,-1)</f>
        <v/>
      </c>
      <c r="I8879" s="15">
        <f>IF($D8879=1,$C8879,-1)</f>
        <v/>
      </c>
    </row>
    <row r="8880">
      <c r="A8880" s="33" t="n">
        <v>45661.875</v>
      </c>
      <c r="B8880" s="15">
        <f>WEEKDAY($A8880,2)</f>
        <v/>
      </c>
      <c r="C8880" s="15">
        <f>HOUR($A8880)</f>
        <v/>
      </c>
      <c r="D8880" s="15">
        <f>IF(AND($A8880&gt;=Instellingen!$B$6,$A8880&lt;Instellingen!$B$7),1,0)</f>
        <v/>
      </c>
      <c r="E8880" s="15">
        <f>COUNTIF(tData[BezoekStart],"&lt;"&amp;($A8880+1/24))-COUNTIF(tData[BezoekEind],"&lt;="&amp;$A8880)</f>
        <v/>
      </c>
      <c r="F8880" s="15">
        <f>COUNTIF(tData[BezoekLangStart],"&lt;"&amp;($A8880+1/24))-COUNTIF(tData[BezoekLangEind],"&lt;="&amp;$A8880)</f>
        <v/>
      </c>
      <c r="G8880" s="15">
        <f>IF($D8880=1,$B8880*100+$C8880,-1)</f>
        <v/>
      </c>
      <c r="H8880" s="15">
        <f>IF($D8880=1,$B8880,-1)</f>
        <v/>
      </c>
      <c r="I8880" s="15">
        <f>IF($D8880=1,$C8880,-1)</f>
        <v/>
      </c>
    </row>
    <row r="8881">
      <c r="A8881" s="33" t="n">
        <v>45661.91666666666</v>
      </c>
      <c r="B8881" s="15">
        <f>WEEKDAY($A8881,2)</f>
        <v/>
      </c>
      <c r="C8881" s="15">
        <f>HOUR($A8881)</f>
        <v/>
      </c>
      <c r="D8881" s="15">
        <f>IF(AND($A8881&gt;=Instellingen!$B$6,$A8881&lt;Instellingen!$B$7),1,0)</f>
        <v/>
      </c>
      <c r="E8881" s="15">
        <f>COUNTIF(tData[BezoekStart],"&lt;"&amp;($A8881+1/24))-COUNTIF(tData[BezoekEind],"&lt;="&amp;$A8881)</f>
        <v/>
      </c>
      <c r="F8881" s="15">
        <f>COUNTIF(tData[BezoekLangStart],"&lt;"&amp;($A8881+1/24))-COUNTIF(tData[BezoekLangEind],"&lt;="&amp;$A8881)</f>
        <v/>
      </c>
      <c r="G8881" s="15">
        <f>IF($D8881=1,$B8881*100+$C8881,-1)</f>
        <v/>
      </c>
      <c r="H8881" s="15">
        <f>IF($D8881=1,$B8881,-1)</f>
        <v/>
      </c>
      <c r="I8881" s="15">
        <f>IF($D8881=1,$C8881,-1)</f>
        <v/>
      </c>
    </row>
    <row r="8882">
      <c r="A8882" s="33" t="n">
        <v>45661.95833333334</v>
      </c>
      <c r="B8882" s="15">
        <f>WEEKDAY($A8882,2)</f>
        <v/>
      </c>
      <c r="C8882" s="15">
        <f>HOUR($A8882)</f>
        <v/>
      </c>
      <c r="D8882" s="15">
        <f>IF(AND($A8882&gt;=Instellingen!$B$6,$A8882&lt;Instellingen!$B$7),1,0)</f>
        <v/>
      </c>
      <c r="E8882" s="15">
        <f>COUNTIF(tData[BezoekStart],"&lt;"&amp;($A8882+1/24))-COUNTIF(tData[BezoekEind],"&lt;="&amp;$A8882)</f>
        <v/>
      </c>
      <c r="F8882" s="15">
        <f>COUNTIF(tData[BezoekLangStart],"&lt;"&amp;($A8882+1/24))-COUNTIF(tData[BezoekLangEind],"&lt;="&amp;$A8882)</f>
        <v/>
      </c>
      <c r="G8882" s="15">
        <f>IF($D8882=1,$B8882*100+$C8882,-1)</f>
        <v/>
      </c>
      <c r="H8882" s="15">
        <f>IF($D8882=1,$B8882,-1)</f>
        <v/>
      </c>
      <c r="I8882" s="15">
        <f>IF($D8882=1,$C8882,-1)</f>
        <v/>
      </c>
    </row>
    <row r="8883">
      <c r="A8883" s="33" t="n">
        <v>45662</v>
      </c>
      <c r="B8883" s="15">
        <f>WEEKDAY($A8883,2)</f>
        <v/>
      </c>
      <c r="C8883" s="15">
        <f>HOUR($A8883)</f>
        <v/>
      </c>
      <c r="D8883" s="15">
        <f>IF(AND($A8883&gt;=Instellingen!$B$6,$A8883&lt;Instellingen!$B$7),1,0)</f>
        <v/>
      </c>
      <c r="E8883" s="15">
        <f>COUNTIF(tData[BezoekStart],"&lt;"&amp;($A8883+1/24))-COUNTIF(tData[BezoekEind],"&lt;="&amp;$A8883)</f>
        <v/>
      </c>
      <c r="F8883" s="15">
        <f>COUNTIF(tData[BezoekLangStart],"&lt;"&amp;($A8883+1/24))-COUNTIF(tData[BezoekLangEind],"&lt;="&amp;$A8883)</f>
        <v/>
      </c>
      <c r="G8883" s="15">
        <f>IF($D8883=1,$B8883*100+$C8883,-1)</f>
        <v/>
      </c>
      <c r="H8883" s="15">
        <f>IF($D8883=1,$B8883,-1)</f>
        <v/>
      </c>
      <c r="I8883" s="15">
        <f>IF($D8883=1,$C8883,-1)</f>
        <v/>
      </c>
    </row>
    <row r="8884">
      <c r="A8884" s="33" t="n">
        <v>45662.04166666666</v>
      </c>
      <c r="B8884" s="15">
        <f>WEEKDAY($A8884,2)</f>
        <v/>
      </c>
      <c r="C8884" s="15">
        <f>HOUR($A8884)</f>
        <v/>
      </c>
      <c r="D8884" s="15">
        <f>IF(AND($A8884&gt;=Instellingen!$B$6,$A8884&lt;Instellingen!$B$7),1,0)</f>
        <v/>
      </c>
      <c r="E8884" s="15">
        <f>COUNTIF(tData[BezoekStart],"&lt;"&amp;($A8884+1/24))-COUNTIF(tData[BezoekEind],"&lt;="&amp;$A8884)</f>
        <v/>
      </c>
      <c r="F8884" s="15">
        <f>COUNTIF(tData[BezoekLangStart],"&lt;"&amp;($A8884+1/24))-COUNTIF(tData[BezoekLangEind],"&lt;="&amp;$A8884)</f>
        <v/>
      </c>
      <c r="G8884" s="15">
        <f>IF($D8884=1,$B8884*100+$C8884,-1)</f>
        <v/>
      </c>
      <c r="H8884" s="15">
        <f>IF($D8884=1,$B8884,-1)</f>
        <v/>
      </c>
      <c r="I8884" s="15">
        <f>IF($D8884=1,$C8884,-1)</f>
        <v/>
      </c>
    </row>
    <row r="8885">
      <c r="A8885" s="33" t="n">
        <v>45662.08333333334</v>
      </c>
      <c r="B8885" s="15">
        <f>WEEKDAY($A8885,2)</f>
        <v/>
      </c>
      <c r="C8885" s="15">
        <f>HOUR($A8885)</f>
        <v/>
      </c>
      <c r="D8885" s="15">
        <f>IF(AND($A8885&gt;=Instellingen!$B$6,$A8885&lt;Instellingen!$B$7),1,0)</f>
        <v/>
      </c>
      <c r="E8885" s="15">
        <f>COUNTIF(tData[BezoekStart],"&lt;"&amp;($A8885+1/24))-COUNTIF(tData[BezoekEind],"&lt;="&amp;$A8885)</f>
        <v/>
      </c>
      <c r="F8885" s="15">
        <f>COUNTIF(tData[BezoekLangStart],"&lt;"&amp;($A8885+1/24))-COUNTIF(tData[BezoekLangEind],"&lt;="&amp;$A8885)</f>
        <v/>
      </c>
      <c r="G8885" s="15">
        <f>IF($D8885=1,$B8885*100+$C8885,-1)</f>
        <v/>
      </c>
      <c r="H8885" s="15">
        <f>IF($D8885=1,$B8885,-1)</f>
        <v/>
      </c>
      <c r="I8885" s="15">
        <f>IF($D8885=1,$C8885,-1)</f>
        <v/>
      </c>
    </row>
    <row r="8886">
      <c r="A8886" s="33" t="n">
        <v>45662.125</v>
      </c>
      <c r="B8886" s="15">
        <f>WEEKDAY($A8886,2)</f>
        <v/>
      </c>
      <c r="C8886" s="15">
        <f>HOUR($A8886)</f>
        <v/>
      </c>
      <c r="D8886" s="15">
        <f>IF(AND($A8886&gt;=Instellingen!$B$6,$A8886&lt;Instellingen!$B$7),1,0)</f>
        <v/>
      </c>
      <c r="E8886" s="15">
        <f>COUNTIF(tData[BezoekStart],"&lt;"&amp;($A8886+1/24))-COUNTIF(tData[BezoekEind],"&lt;="&amp;$A8886)</f>
        <v/>
      </c>
      <c r="F8886" s="15">
        <f>COUNTIF(tData[BezoekLangStart],"&lt;"&amp;($A8886+1/24))-COUNTIF(tData[BezoekLangEind],"&lt;="&amp;$A8886)</f>
        <v/>
      </c>
      <c r="G8886" s="15">
        <f>IF($D8886=1,$B8886*100+$C8886,-1)</f>
        <v/>
      </c>
      <c r="H8886" s="15">
        <f>IF($D8886=1,$B8886,-1)</f>
        <v/>
      </c>
      <c r="I8886" s="15">
        <f>IF($D8886=1,$C8886,-1)</f>
        <v/>
      </c>
    </row>
    <row r="8887">
      <c r="A8887" s="33" t="n">
        <v>45662.16666666666</v>
      </c>
      <c r="B8887" s="15">
        <f>WEEKDAY($A8887,2)</f>
        <v/>
      </c>
      <c r="C8887" s="15">
        <f>HOUR($A8887)</f>
        <v/>
      </c>
      <c r="D8887" s="15">
        <f>IF(AND($A8887&gt;=Instellingen!$B$6,$A8887&lt;Instellingen!$B$7),1,0)</f>
        <v/>
      </c>
      <c r="E8887" s="15">
        <f>COUNTIF(tData[BezoekStart],"&lt;"&amp;($A8887+1/24))-COUNTIF(tData[BezoekEind],"&lt;="&amp;$A8887)</f>
        <v/>
      </c>
      <c r="F8887" s="15">
        <f>COUNTIF(tData[BezoekLangStart],"&lt;"&amp;($A8887+1/24))-COUNTIF(tData[BezoekLangEind],"&lt;="&amp;$A8887)</f>
        <v/>
      </c>
      <c r="G8887" s="15">
        <f>IF($D8887=1,$B8887*100+$C8887,-1)</f>
        <v/>
      </c>
      <c r="H8887" s="15">
        <f>IF($D8887=1,$B8887,-1)</f>
        <v/>
      </c>
      <c r="I8887" s="15">
        <f>IF($D8887=1,$C8887,-1)</f>
        <v/>
      </c>
    </row>
    <row r="8888">
      <c r="A8888" s="33" t="n">
        <v>45662.20833333334</v>
      </c>
      <c r="B8888" s="15">
        <f>WEEKDAY($A8888,2)</f>
        <v/>
      </c>
      <c r="C8888" s="15">
        <f>HOUR($A8888)</f>
        <v/>
      </c>
      <c r="D8888" s="15">
        <f>IF(AND($A8888&gt;=Instellingen!$B$6,$A8888&lt;Instellingen!$B$7),1,0)</f>
        <v/>
      </c>
      <c r="E8888" s="15">
        <f>COUNTIF(tData[BezoekStart],"&lt;"&amp;($A8888+1/24))-COUNTIF(tData[BezoekEind],"&lt;="&amp;$A8888)</f>
        <v/>
      </c>
      <c r="F8888" s="15">
        <f>COUNTIF(tData[BezoekLangStart],"&lt;"&amp;($A8888+1/24))-COUNTIF(tData[BezoekLangEind],"&lt;="&amp;$A8888)</f>
        <v/>
      </c>
      <c r="G8888" s="15">
        <f>IF($D8888=1,$B8888*100+$C8888,-1)</f>
        <v/>
      </c>
      <c r="H8888" s="15">
        <f>IF($D8888=1,$B8888,-1)</f>
        <v/>
      </c>
      <c r="I8888" s="15">
        <f>IF($D8888=1,$C8888,-1)</f>
        <v/>
      </c>
    </row>
    <row r="8889">
      <c r="A8889" s="33" t="n">
        <v>45662.25</v>
      </c>
      <c r="B8889" s="15">
        <f>WEEKDAY($A8889,2)</f>
        <v/>
      </c>
      <c r="C8889" s="15">
        <f>HOUR($A8889)</f>
        <v/>
      </c>
      <c r="D8889" s="15">
        <f>IF(AND($A8889&gt;=Instellingen!$B$6,$A8889&lt;Instellingen!$B$7),1,0)</f>
        <v/>
      </c>
      <c r="E8889" s="15">
        <f>COUNTIF(tData[BezoekStart],"&lt;"&amp;($A8889+1/24))-COUNTIF(tData[BezoekEind],"&lt;="&amp;$A8889)</f>
        <v/>
      </c>
      <c r="F8889" s="15">
        <f>COUNTIF(tData[BezoekLangStart],"&lt;"&amp;($A8889+1/24))-COUNTIF(tData[BezoekLangEind],"&lt;="&amp;$A8889)</f>
        <v/>
      </c>
      <c r="G8889" s="15">
        <f>IF($D8889=1,$B8889*100+$C8889,-1)</f>
        <v/>
      </c>
      <c r="H8889" s="15">
        <f>IF($D8889=1,$B8889,-1)</f>
        <v/>
      </c>
      <c r="I8889" s="15">
        <f>IF($D8889=1,$C8889,-1)</f>
        <v/>
      </c>
    </row>
    <row r="8890">
      <c r="A8890" s="33" t="n">
        <v>45662.29166666666</v>
      </c>
      <c r="B8890" s="15">
        <f>WEEKDAY($A8890,2)</f>
        <v/>
      </c>
      <c r="C8890" s="15">
        <f>HOUR($A8890)</f>
        <v/>
      </c>
      <c r="D8890" s="15">
        <f>IF(AND($A8890&gt;=Instellingen!$B$6,$A8890&lt;Instellingen!$B$7),1,0)</f>
        <v/>
      </c>
      <c r="E8890" s="15">
        <f>COUNTIF(tData[BezoekStart],"&lt;"&amp;($A8890+1/24))-COUNTIF(tData[BezoekEind],"&lt;="&amp;$A8890)</f>
        <v/>
      </c>
      <c r="F8890" s="15">
        <f>COUNTIF(tData[BezoekLangStart],"&lt;"&amp;($A8890+1/24))-COUNTIF(tData[BezoekLangEind],"&lt;="&amp;$A8890)</f>
        <v/>
      </c>
      <c r="G8890" s="15">
        <f>IF($D8890=1,$B8890*100+$C8890,-1)</f>
        <v/>
      </c>
      <c r="H8890" s="15">
        <f>IF($D8890=1,$B8890,-1)</f>
        <v/>
      </c>
      <c r="I8890" s="15">
        <f>IF($D8890=1,$C8890,-1)</f>
        <v/>
      </c>
    </row>
    <row r="8891">
      <c r="A8891" s="33" t="n">
        <v>45662.33333333334</v>
      </c>
      <c r="B8891" s="15">
        <f>WEEKDAY($A8891,2)</f>
        <v/>
      </c>
      <c r="C8891" s="15">
        <f>HOUR($A8891)</f>
        <v/>
      </c>
      <c r="D8891" s="15">
        <f>IF(AND($A8891&gt;=Instellingen!$B$6,$A8891&lt;Instellingen!$B$7),1,0)</f>
        <v/>
      </c>
      <c r="E8891" s="15">
        <f>COUNTIF(tData[BezoekStart],"&lt;"&amp;($A8891+1/24))-COUNTIF(tData[BezoekEind],"&lt;="&amp;$A8891)</f>
        <v/>
      </c>
      <c r="F8891" s="15">
        <f>COUNTIF(tData[BezoekLangStart],"&lt;"&amp;($A8891+1/24))-COUNTIF(tData[BezoekLangEind],"&lt;="&amp;$A8891)</f>
        <v/>
      </c>
      <c r="G8891" s="15">
        <f>IF($D8891=1,$B8891*100+$C8891,-1)</f>
        <v/>
      </c>
      <c r="H8891" s="15">
        <f>IF($D8891=1,$B8891,-1)</f>
        <v/>
      </c>
      <c r="I8891" s="15">
        <f>IF($D8891=1,$C8891,-1)</f>
        <v/>
      </c>
    </row>
    <row r="8892">
      <c r="A8892" s="33" t="n">
        <v>45662.375</v>
      </c>
      <c r="B8892" s="15">
        <f>WEEKDAY($A8892,2)</f>
        <v/>
      </c>
      <c r="C8892" s="15">
        <f>HOUR($A8892)</f>
        <v/>
      </c>
      <c r="D8892" s="15">
        <f>IF(AND($A8892&gt;=Instellingen!$B$6,$A8892&lt;Instellingen!$B$7),1,0)</f>
        <v/>
      </c>
      <c r="E8892" s="15">
        <f>COUNTIF(tData[BezoekStart],"&lt;"&amp;($A8892+1/24))-COUNTIF(tData[BezoekEind],"&lt;="&amp;$A8892)</f>
        <v/>
      </c>
      <c r="F8892" s="15">
        <f>COUNTIF(tData[BezoekLangStart],"&lt;"&amp;($A8892+1/24))-COUNTIF(tData[BezoekLangEind],"&lt;="&amp;$A8892)</f>
        <v/>
      </c>
      <c r="G8892" s="15">
        <f>IF($D8892=1,$B8892*100+$C8892,-1)</f>
        <v/>
      </c>
      <c r="H8892" s="15">
        <f>IF($D8892=1,$B8892,-1)</f>
        <v/>
      </c>
      <c r="I8892" s="15">
        <f>IF($D8892=1,$C8892,-1)</f>
        <v/>
      </c>
    </row>
    <row r="8893">
      <c r="A8893" s="33" t="n">
        <v>45662.41666666666</v>
      </c>
      <c r="B8893" s="15">
        <f>WEEKDAY($A8893,2)</f>
        <v/>
      </c>
      <c r="C8893" s="15">
        <f>HOUR($A8893)</f>
        <v/>
      </c>
      <c r="D8893" s="15">
        <f>IF(AND($A8893&gt;=Instellingen!$B$6,$A8893&lt;Instellingen!$B$7),1,0)</f>
        <v/>
      </c>
      <c r="E8893" s="15">
        <f>COUNTIF(tData[BezoekStart],"&lt;"&amp;($A8893+1/24))-COUNTIF(tData[BezoekEind],"&lt;="&amp;$A8893)</f>
        <v/>
      </c>
      <c r="F8893" s="15">
        <f>COUNTIF(tData[BezoekLangStart],"&lt;"&amp;($A8893+1/24))-COUNTIF(tData[BezoekLangEind],"&lt;="&amp;$A8893)</f>
        <v/>
      </c>
      <c r="G8893" s="15">
        <f>IF($D8893=1,$B8893*100+$C8893,-1)</f>
        <v/>
      </c>
      <c r="H8893" s="15">
        <f>IF($D8893=1,$B8893,-1)</f>
        <v/>
      </c>
      <c r="I8893" s="15">
        <f>IF($D8893=1,$C8893,-1)</f>
        <v/>
      </c>
    </row>
    <row r="8894">
      <c r="A8894" s="33" t="n">
        <v>45662.45833333334</v>
      </c>
      <c r="B8894" s="15">
        <f>WEEKDAY($A8894,2)</f>
        <v/>
      </c>
      <c r="C8894" s="15">
        <f>HOUR($A8894)</f>
        <v/>
      </c>
      <c r="D8894" s="15">
        <f>IF(AND($A8894&gt;=Instellingen!$B$6,$A8894&lt;Instellingen!$B$7),1,0)</f>
        <v/>
      </c>
      <c r="E8894" s="15">
        <f>COUNTIF(tData[BezoekStart],"&lt;"&amp;($A8894+1/24))-COUNTIF(tData[BezoekEind],"&lt;="&amp;$A8894)</f>
        <v/>
      </c>
      <c r="F8894" s="15">
        <f>COUNTIF(tData[BezoekLangStart],"&lt;"&amp;($A8894+1/24))-COUNTIF(tData[BezoekLangEind],"&lt;="&amp;$A8894)</f>
        <v/>
      </c>
      <c r="G8894" s="15">
        <f>IF($D8894=1,$B8894*100+$C8894,-1)</f>
        <v/>
      </c>
      <c r="H8894" s="15">
        <f>IF($D8894=1,$B8894,-1)</f>
        <v/>
      </c>
      <c r="I8894" s="15">
        <f>IF($D8894=1,$C8894,-1)</f>
        <v/>
      </c>
    </row>
    <row r="8895">
      <c r="A8895" s="33" t="n">
        <v>45662.5</v>
      </c>
      <c r="B8895" s="15">
        <f>WEEKDAY($A8895,2)</f>
        <v/>
      </c>
      <c r="C8895" s="15">
        <f>HOUR($A8895)</f>
        <v/>
      </c>
      <c r="D8895" s="15">
        <f>IF(AND($A8895&gt;=Instellingen!$B$6,$A8895&lt;Instellingen!$B$7),1,0)</f>
        <v/>
      </c>
      <c r="E8895" s="15">
        <f>COUNTIF(tData[BezoekStart],"&lt;"&amp;($A8895+1/24))-COUNTIF(tData[BezoekEind],"&lt;="&amp;$A8895)</f>
        <v/>
      </c>
      <c r="F8895" s="15">
        <f>COUNTIF(tData[BezoekLangStart],"&lt;"&amp;($A8895+1/24))-COUNTIF(tData[BezoekLangEind],"&lt;="&amp;$A8895)</f>
        <v/>
      </c>
      <c r="G8895" s="15">
        <f>IF($D8895=1,$B8895*100+$C8895,-1)</f>
        <v/>
      </c>
      <c r="H8895" s="15">
        <f>IF($D8895=1,$B8895,-1)</f>
        <v/>
      </c>
      <c r="I8895" s="15">
        <f>IF($D8895=1,$C8895,-1)</f>
        <v/>
      </c>
    </row>
    <row r="8896">
      <c r="A8896" s="33" t="n">
        <v>45662.54166666666</v>
      </c>
      <c r="B8896" s="15">
        <f>WEEKDAY($A8896,2)</f>
        <v/>
      </c>
      <c r="C8896" s="15">
        <f>HOUR($A8896)</f>
        <v/>
      </c>
      <c r="D8896" s="15">
        <f>IF(AND($A8896&gt;=Instellingen!$B$6,$A8896&lt;Instellingen!$B$7),1,0)</f>
        <v/>
      </c>
      <c r="E8896" s="15">
        <f>COUNTIF(tData[BezoekStart],"&lt;"&amp;($A8896+1/24))-COUNTIF(tData[BezoekEind],"&lt;="&amp;$A8896)</f>
        <v/>
      </c>
      <c r="F8896" s="15">
        <f>COUNTIF(tData[BezoekLangStart],"&lt;"&amp;($A8896+1/24))-COUNTIF(tData[BezoekLangEind],"&lt;="&amp;$A8896)</f>
        <v/>
      </c>
      <c r="G8896" s="15">
        <f>IF($D8896=1,$B8896*100+$C8896,-1)</f>
        <v/>
      </c>
      <c r="H8896" s="15">
        <f>IF($D8896=1,$B8896,-1)</f>
        <v/>
      </c>
      <c r="I8896" s="15">
        <f>IF($D8896=1,$C8896,-1)</f>
        <v/>
      </c>
    </row>
    <row r="8897">
      <c r="A8897" s="33" t="n">
        <v>45662.58333333334</v>
      </c>
      <c r="B8897" s="15">
        <f>WEEKDAY($A8897,2)</f>
        <v/>
      </c>
      <c r="C8897" s="15">
        <f>HOUR($A8897)</f>
        <v/>
      </c>
      <c r="D8897" s="15">
        <f>IF(AND($A8897&gt;=Instellingen!$B$6,$A8897&lt;Instellingen!$B$7),1,0)</f>
        <v/>
      </c>
      <c r="E8897" s="15">
        <f>COUNTIF(tData[BezoekStart],"&lt;"&amp;($A8897+1/24))-COUNTIF(tData[BezoekEind],"&lt;="&amp;$A8897)</f>
        <v/>
      </c>
      <c r="F8897" s="15">
        <f>COUNTIF(tData[BezoekLangStart],"&lt;"&amp;($A8897+1/24))-COUNTIF(tData[BezoekLangEind],"&lt;="&amp;$A8897)</f>
        <v/>
      </c>
      <c r="G8897" s="15">
        <f>IF($D8897=1,$B8897*100+$C8897,-1)</f>
        <v/>
      </c>
      <c r="H8897" s="15">
        <f>IF($D8897=1,$B8897,-1)</f>
        <v/>
      </c>
      <c r="I8897" s="15">
        <f>IF($D8897=1,$C8897,-1)</f>
        <v/>
      </c>
    </row>
    <row r="8898">
      <c r="A8898" s="33" t="n">
        <v>45662.625</v>
      </c>
      <c r="B8898" s="15">
        <f>WEEKDAY($A8898,2)</f>
        <v/>
      </c>
      <c r="C8898" s="15">
        <f>HOUR($A8898)</f>
        <v/>
      </c>
      <c r="D8898" s="15">
        <f>IF(AND($A8898&gt;=Instellingen!$B$6,$A8898&lt;Instellingen!$B$7),1,0)</f>
        <v/>
      </c>
      <c r="E8898" s="15">
        <f>COUNTIF(tData[BezoekStart],"&lt;"&amp;($A8898+1/24))-COUNTIF(tData[BezoekEind],"&lt;="&amp;$A8898)</f>
        <v/>
      </c>
      <c r="F8898" s="15">
        <f>COUNTIF(tData[BezoekLangStart],"&lt;"&amp;($A8898+1/24))-COUNTIF(tData[BezoekLangEind],"&lt;="&amp;$A8898)</f>
        <v/>
      </c>
      <c r="G8898" s="15">
        <f>IF($D8898=1,$B8898*100+$C8898,-1)</f>
        <v/>
      </c>
      <c r="H8898" s="15">
        <f>IF($D8898=1,$B8898,-1)</f>
        <v/>
      </c>
      <c r="I8898" s="15">
        <f>IF($D8898=1,$C8898,-1)</f>
        <v/>
      </c>
    </row>
    <row r="8899">
      <c r="A8899" s="33" t="n">
        <v>45662.66666666666</v>
      </c>
      <c r="B8899" s="15">
        <f>WEEKDAY($A8899,2)</f>
        <v/>
      </c>
      <c r="C8899" s="15">
        <f>HOUR($A8899)</f>
        <v/>
      </c>
      <c r="D8899" s="15">
        <f>IF(AND($A8899&gt;=Instellingen!$B$6,$A8899&lt;Instellingen!$B$7),1,0)</f>
        <v/>
      </c>
      <c r="E8899" s="15">
        <f>COUNTIF(tData[BezoekStart],"&lt;"&amp;($A8899+1/24))-COUNTIF(tData[BezoekEind],"&lt;="&amp;$A8899)</f>
        <v/>
      </c>
      <c r="F8899" s="15">
        <f>COUNTIF(tData[BezoekLangStart],"&lt;"&amp;($A8899+1/24))-COUNTIF(tData[BezoekLangEind],"&lt;="&amp;$A8899)</f>
        <v/>
      </c>
      <c r="G8899" s="15">
        <f>IF($D8899=1,$B8899*100+$C8899,-1)</f>
        <v/>
      </c>
      <c r="H8899" s="15">
        <f>IF($D8899=1,$B8899,-1)</f>
        <v/>
      </c>
      <c r="I8899" s="15">
        <f>IF($D8899=1,$C8899,-1)</f>
        <v/>
      </c>
    </row>
    <row r="8900">
      <c r="A8900" s="33" t="n">
        <v>45662.70833333334</v>
      </c>
      <c r="B8900" s="15">
        <f>WEEKDAY($A8900,2)</f>
        <v/>
      </c>
      <c r="C8900" s="15">
        <f>HOUR($A8900)</f>
        <v/>
      </c>
      <c r="D8900" s="15">
        <f>IF(AND($A8900&gt;=Instellingen!$B$6,$A8900&lt;Instellingen!$B$7),1,0)</f>
        <v/>
      </c>
      <c r="E8900" s="15">
        <f>COUNTIF(tData[BezoekStart],"&lt;"&amp;($A8900+1/24))-COUNTIF(tData[BezoekEind],"&lt;="&amp;$A8900)</f>
        <v/>
      </c>
      <c r="F8900" s="15">
        <f>COUNTIF(tData[BezoekLangStart],"&lt;"&amp;($A8900+1/24))-COUNTIF(tData[BezoekLangEind],"&lt;="&amp;$A8900)</f>
        <v/>
      </c>
      <c r="G8900" s="15">
        <f>IF($D8900=1,$B8900*100+$C8900,-1)</f>
        <v/>
      </c>
      <c r="H8900" s="15">
        <f>IF($D8900=1,$B8900,-1)</f>
        <v/>
      </c>
      <c r="I8900" s="15">
        <f>IF($D8900=1,$C8900,-1)</f>
        <v/>
      </c>
    </row>
    <row r="8901">
      <c r="A8901" s="33" t="n">
        <v>45662.75</v>
      </c>
      <c r="B8901" s="15">
        <f>WEEKDAY($A8901,2)</f>
        <v/>
      </c>
      <c r="C8901" s="15">
        <f>HOUR($A8901)</f>
        <v/>
      </c>
      <c r="D8901" s="15">
        <f>IF(AND($A8901&gt;=Instellingen!$B$6,$A8901&lt;Instellingen!$B$7),1,0)</f>
        <v/>
      </c>
      <c r="E8901" s="15">
        <f>COUNTIF(tData[BezoekStart],"&lt;"&amp;($A8901+1/24))-COUNTIF(tData[BezoekEind],"&lt;="&amp;$A8901)</f>
        <v/>
      </c>
      <c r="F8901" s="15">
        <f>COUNTIF(tData[BezoekLangStart],"&lt;"&amp;($A8901+1/24))-COUNTIF(tData[BezoekLangEind],"&lt;="&amp;$A8901)</f>
        <v/>
      </c>
      <c r="G8901" s="15">
        <f>IF($D8901=1,$B8901*100+$C8901,-1)</f>
        <v/>
      </c>
      <c r="H8901" s="15">
        <f>IF($D8901=1,$B8901,-1)</f>
        <v/>
      </c>
      <c r="I8901" s="15">
        <f>IF($D8901=1,$C8901,-1)</f>
        <v/>
      </c>
    </row>
    <row r="8902">
      <c r="A8902" s="33" t="n">
        <v>45662.79166666666</v>
      </c>
      <c r="B8902" s="15">
        <f>WEEKDAY($A8902,2)</f>
        <v/>
      </c>
      <c r="C8902" s="15">
        <f>HOUR($A8902)</f>
        <v/>
      </c>
      <c r="D8902" s="15">
        <f>IF(AND($A8902&gt;=Instellingen!$B$6,$A8902&lt;Instellingen!$B$7),1,0)</f>
        <v/>
      </c>
      <c r="E8902" s="15">
        <f>COUNTIF(tData[BezoekStart],"&lt;"&amp;($A8902+1/24))-COUNTIF(tData[BezoekEind],"&lt;="&amp;$A8902)</f>
        <v/>
      </c>
      <c r="F8902" s="15">
        <f>COUNTIF(tData[BezoekLangStart],"&lt;"&amp;($A8902+1/24))-COUNTIF(tData[BezoekLangEind],"&lt;="&amp;$A8902)</f>
        <v/>
      </c>
      <c r="G8902" s="15">
        <f>IF($D8902=1,$B8902*100+$C8902,-1)</f>
        <v/>
      </c>
      <c r="H8902" s="15">
        <f>IF($D8902=1,$B8902,-1)</f>
        <v/>
      </c>
      <c r="I8902" s="15">
        <f>IF($D8902=1,$C8902,-1)</f>
        <v/>
      </c>
    </row>
    <row r="8903">
      <c r="A8903" s="33" t="n">
        <v>45662.83333333334</v>
      </c>
      <c r="B8903" s="15">
        <f>WEEKDAY($A8903,2)</f>
        <v/>
      </c>
      <c r="C8903" s="15">
        <f>HOUR($A8903)</f>
        <v/>
      </c>
      <c r="D8903" s="15">
        <f>IF(AND($A8903&gt;=Instellingen!$B$6,$A8903&lt;Instellingen!$B$7),1,0)</f>
        <v/>
      </c>
      <c r="E8903" s="15">
        <f>COUNTIF(tData[BezoekStart],"&lt;"&amp;($A8903+1/24))-COUNTIF(tData[BezoekEind],"&lt;="&amp;$A8903)</f>
        <v/>
      </c>
      <c r="F8903" s="15">
        <f>COUNTIF(tData[BezoekLangStart],"&lt;"&amp;($A8903+1/24))-COUNTIF(tData[BezoekLangEind],"&lt;="&amp;$A8903)</f>
        <v/>
      </c>
      <c r="G8903" s="15">
        <f>IF($D8903=1,$B8903*100+$C8903,-1)</f>
        <v/>
      </c>
      <c r="H8903" s="15">
        <f>IF($D8903=1,$B8903,-1)</f>
        <v/>
      </c>
      <c r="I8903" s="15">
        <f>IF($D8903=1,$C8903,-1)</f>
        <v/>
      </c>
    </row>
    <row r="8904">
      <c r="A8904" s="33" t="n">
        <v>45662.875</v>
      </c>
      <c r="B8904" s="15">
        <f>WEEKDAY($A8904,2)</f>
        <v/>
      </c>
      <c r="C8904" s="15">
        <f>HOUR($A8904)</f>
        <v/>
      </c>
      <c r="D8904" s="15">
        <f>IF(AND($A8904&gt;=Instellingen!$B$6,$A8904&lt;Instellingen!$B$7),1,0)</f>
        <v/>
      </c>
      <c r="E8904" s="15">
        <f>COUNTIF(tData[BezoekStart],"&lt;"&amp;($A8904+1/24))-COUNTIF(tData[BezoekEind],"&lt;="&amp;$A8904)</f>
        <v/>
      </c>
      <c r="F8904" s="15">
        <f>COUNTIF(tData[BezoekLangStart],"&lt;"&amp;($A8904+1/24))-COUNTIF(tData[BezoekLangEind],"&lt;="&amp;$A8904)</f>
        <v/>
      </c>
      <c r="G8904" s="15">
        <f>IF($D8904=1,$B8904*100+$C8904,-1)</f>
        <v/>
      </c>
      <c r="H8904" s="15">
        <f>IF($D8904=1,$B8904,-1)</f>
        <v/>
      </c>
      <c r="I8904" s="15">
        <f>IF($D8904=1,$C8904,-1)</f>
        <v/>
      </c>
    </row>
    <row r="8905">
      <c r="A8905" s="33" t="n">
        <v>45662.91666666666</v>
      </c>
      <c r="B8905" s="15">
        <f>WEEKDAY($A8905,2)</f>
        <v/>
      </c>
      <c r="C8905" s="15">
        <f>HOUR($A8905)</f>
        <v/>
      </c>
      <c r="D8905" s="15">
        <f>IF(AND($A8905&gt;=Instellingen!$B$6,$A8905&lt;Instellingen!$B$7),1,0)</f>
        <v/>
      </c>
      <c r="E8905" s="15">
        <f>COUNTIF(tData[BezoekStart],"&lt;"&amp;($A8905+1/24))-COUNTIF(tData[BezoekEind],"&lt;="&amp;$A8905)</f>
        <v/>
      </c>
      <c r="F8905" s="15">
        <f>COUNTIF(tData[BezoekLangStart],"&lt;"&amp;($A8905+1/24))-COUNTIF(tData[BezoekLangEind],"&lt;="&amp;$A8905)</f>
        <v/>
      </c>
      <c r="G8905" s="15">
        <f>IF($D8905=1,$B8905*100+$C8905,-1)</f>
        <v/>
      </c>
      <c r="H8905" s="15">
        <f>IF($D8905=1,$B8905,-1)</f>
        <v/>
      </c>
      <c r="I8905" s="15">
        <f>IF($D8905=1,$C8905,-1)</f>
        <v/>
      </c>
    </row>
    <row r="8906">
      <c r="A8906" s="33" t="n">
        <v>45662.95833333334</v>
      </c>
      <c r="B8906" s="15">
        <f>WEEKDAY($A8906,2)</f>
        <v/>
      </c>
      <c r="C8906" s="15">
        <f>HOUR($A8906)</f>
        <v/>
      </c>
      <c r="D8906" s="15">
        <f>IF(AND($A8906&gt;=Instellingen!$B$6,$A8906&lt;Instellingen!$B$7),1,0)</f>
        <v/>
      </c>
      <c r="E8906" s="15">
        <f>COUNTIF(tData[BezoekStart],"&lt;"&amp;($A8906+1/24))-COUNTIF(tData[BezoekEind],"&lt;="&amp;$A8906)</f>
        <v/>
      </c>
      <c r="F8906" s="15">
        <f>COUNTIF(tData[BezoekLangStart],"&lt;"&amp;($A8906+1/24))-COUNTIF(tData[BezoekLangEind],"&lt;="&amp;$A8906)</f>
        <v/>
      </c>
      <c r="G8906" s="15">
        <f>IF($D8906=1,$B8906*100+$C8906,-1)</f>
        <v/>
      </c>
      <c r="H8906" s="15">
        <f>IF($D8906=1,$B8906,-1)</f>
        <v/>
      </c>
      <c r="I8906" s="15">
        <f>IF($D8906=1,$C8906,-1)</f>
        <v/>
      </c>
    </row>
    <row r="8907">
      <c r="A8907" s="33" t="n">
        <v>45663</v>
      </c>
      <c r="B8907" s="15">
        <f>WEEKDAY($A8907,2)</f>
        <v/>
      </c>
      <c r="C8907" s="15">
        <f>HOUR($A8907)</f>
        <v/>
      </c>
      <c r="D8907" s="15">
        <f>IF(AND($A8907&gt;=Instellingen!$B$6,$A8907&lt;Instellingen!$B$7),1,0)</f>
        <v/>
      </c>
      <c r="E8907" s="15">
        <f>COUNTIF(tData[BezoekStart],"&lt;"&amp;($A8907+1/24))-COUNTIF(tData[BezoekEind],"&lt;="&amp;$A8907)</f>
        <v/>
      </c>
      <c r="F8907" s="15">
        <f>COUNTIF(tData[BezoekLangStart],"&lt;"&amp;($A8907+1/24))-COUNTIF(tData[BezoekLangEind],"&lt;="&amp;$A8907)</f>
        <v/>
      </c>
      <c r="G8907" s="15">
        <f>IF($D8907=1,$B8907*100+$C8907,-1)</f>
        <v/>
      </c>
      <c r="H8907" s="15">
        <f>IF($D8907=1,$B8907,-1)</f>
        <v/>
      </c>
      <c r="I8907" s="15">
        <f>IF($D8907=1,$C8907,-1)</f>
        <v/>
      </c>
    </row>
    <row r="8908">
      <c r="A8908" s="33" t="n">
        <v>45663.04166666666</v>
      </c>
      <c r="B8908" s="15">
        <f>WEEKDAY($A8908,2)</f>
        <v/>
      </c>
      <c r="C8908" s="15">
        <f>HOUR($A8908)</f>
        <v/>
      </c>
      <c r="D8908" s="15">
        <f>IF(AND($A8908&gt;=Instellingen!$B$6,$A8908&lt;Instellingen!$B$7),1,0)</f>
        <v/>
      </c>
      <c r="E8908" s="15">
        <f>COUNTIF(tData[BezoekStart],"&lt;"&amp;($A8908+1/24))-COUNTIF(tData[BezoekEind],"&lt;="&amp;$A8908)</f>
        <v/>
      </c>
      <c r="F8908" s="15">
        <f>COUNTIF(tData[BezoekLangStart],"&lt;"&amp;($A8908+1/24))-COUNTIF(tData[BezoekLangEind],"&lt;="&amp;$A8908)</f>
        <v/>
      </c>
      <c r="G8908" s="15">
        <f>IF($D8908=1,$B8908*100+$C8908,-1)</f>
        <v/>
      </c>
      <c r="H8908" s="15">
        <f>IF($D8908=1,$B8908,-1)</f>
        <v/>
      </c>
      <c r="I8908" s="15">
        <f>IF($D8908=1,$C8908,-1)</f>
        <v/>
      </c>
    </row>
    <row r="8909">
      <c r="A8909" s="33" t="n">
        <v>45663.08333333334</v>
      </c>
      <c r="B8909" s="15">
        <f>WEEKDAY($A8909,2)</f>
        <v/>
      </c>
      <c r="C8909" s="15">
        <f>HOUR($A8909)</f>
        <v/>
      </c>
      <c r="D8909" s="15">
        <f>IF(AND($A8909&gt;=Instellingen!$B$6,$A8909&lt;Instellingen!$B$7),1,0)</f>
        <v/>
      </c>
      <c r="E8909" s="15">
        <f>COUNTIF(tData[BezoekStart],"&lt;"&amp;($A8909+1/24))-COUNTIF(tData[BezoekEind],"&lt;="&amp;$A8909)</f>
        <v/>
      </c>
      <c r="F8909" s="15">
        <f>COUNTIF(tData[BezoekLangStart],"&lt;"&amp;($A8909+1/24))-COUNTIF(tData[BezoekLangEind],"&lt;="&amp;$A8909)</f>
        <v/>
      </c>
      <c r="G8909" s="15">
        <f>IF($D8909=1,$B8909*100+$C8909,-1)</f>
        <v/>
      </c>
      <c r="H8909" s="15">
        <f>IF($D8909=1,$B8909,-1)</f>
        <v/>
      </c>
      <c r="I8909" s="15">
        <f>IF($D8909=1,$C8909,-1)</f>
        <v/>
      </c>
    </row>
    <row r="8910">
      <c r="A8910" s="33" t="n">
        <v>45663.125</v>
      </c>
      <c r="B8910" s="15">
        <f>WEEKDAY($A8910,2)</f>
        <v/>
      </c>
      <c r="C8910" s="15">
        <f>HOUR($A8910)</f>
        <v/>
      </c>
      <c r="D8910" s="15">
        <f>IF(AND($A8910&gt;=Instellingen!$B$6,$A8910&lt;Instellingen!$B$7),1,0)</f>
        <v/>
      </c>
      <c r="E8910" s="15">
        <f>COUNTIF(tData[BezoekStart],"&lt;"&amp;($A8910+1/24))-COUNTIF(tData[BezoekEind],"&lt;="&amp;$A8910)</f>
        <v/>
      </c>
      <c r="F8910" s="15">
        <f>COUNTIF(tData[BezoekLangStart],"&lt;"&amp;($A8910+1/24))-COUNTIF(tData[BezoekLangEind],"&lt;="&amp;$A8910)</f>
        <v/>
      </c>
      <c r="G8910" s="15">
        <f>IF($D8910=1,$B8910*100+$C8910,-1)</f>
        <v/>
      </c>
      <c r="H8910" s="15">
        <f>IF($D8910=1,$B8910,-1)</f>
        <v/>
      </c>
      <c r="I8910" s="15">
        <f>IF($D8910=1,$C8910,-1)</f>
        <v/>
      </c>
    </row>
    <row r="8911">
      <c r="A8911" s="33" t="n">
        <v>45663.16666666666</v>
      </c>
      <c r="B8911" s="15">
        <f>WEEKDAY($A8911,2)</f>
        <v/>
      </c>
      <c r="C8911" s="15">
        <f>HOUR($A8911)</f>
        <v/>
      </c>
      <c r="D8911" s="15">
        <f>IF(AND($A8911&gt;=Instellingen!$B$6,$A8911&lt;Instellingen!$B$7),1,0)</f>
        <v/>
      </c>
      <c r="E8911" s="15">
        <f>COUNTIF(tData[BezoekStart],"&lt;"&amp;($A8911+1/24))-COUNTIF(tData[BezoekEind],"&lt;="&amp;$A8911)</f>
        <v/>
      </c>
      <c r="F8911" s="15">
        <f>COUNTIF(tData[BezoekLangStart],"&lt;"&amp;($A8911+1/24))-COUNTIF(tData[BezoekLangEind],"&lt;="&amp;$A8911)</f>
        <v/>
      </c>
      <c r="G8911" s="15">
        <f>IF($D8911=1,$B8911*100+$C8911,-1)</f>
        <v/>
      </c>
      <c r="H8911" s="15">
        <f>IF($D8911=1,$B8911,-1)</f>
        <v/>
      </c>
      <c r="I8911" s="15">
        <f>IF($D8911=1,$C8911,-1)</f>
        <v/>
      </c>
    </row>
    <row r="8912">
      <c r="A8912" s="33" t="n">
        <v>45663.20833333334</v>
      </c>
      <c r="B8912" s="15">
        <f>WEEKDAY($A8912,2)</f>
        <v/>
      </c>
      <c r="C8912" s="15">
        <f>HOUR($A8912)</f>
        <v/>
      </c>
      <c r="D8912" s="15">
        <f>IF(AND($A8912&gt;=Instellingen!$B$6,$A8912&lt;Instellingen!$B$7),1,0)</f>
        <v/>
      </c>
      <c r="E8912" s="15">
        <f>COUNTIF(tData[BezoekStart],"&lt;"&amp;($A8912+1/24))-COUNTIF(tData[BezoekEind],"&lt;="&amp;$A8912)</f>
        <v/>
      </c>
      <c r="F8912" s="15">
        <f>COUNTIF(tData[BezoekLangStart],"&lt;"&amp;($A8912+1/24))-COUNTIF(tData[BezoekLangEind],"&lt;="&amp;$A8912)</f>
        <v/>
      </c>
      <c r="G8912" s="15">
        <f>IF($D8912=1,$B8912*100+$C8912,-1)</f>
        <v/>
      </c>
      <c r="H8912" s="15">
        <f>IF($D8912=1,$B8912,-1)</f>
        <v/>
      </c>
      <c r="I8912" s="15">
        <f>IF($D8912=1,$C8912,-1)</f>
        <v/>
      </c>
    </row>
    <row r="8913">
      <c r="A8913" s="33" t="n">
        <v>45663.25</v>
      </c>
      <c r="B8913" s="15">
        <f>WEEKDAY($A8913,2)</f>
        <v/>
      </c>
      <c r="C8913" s="15">
        <f>HOUR($A8913)</f>
        <v/>
      </c>
      <c r="D8913" s="15">
        <f>IF(AND($A8913&gt;=Instellingen!$B$6,$A8913&lt;Instellingen!$B$7),1,0)</f>
        <v/>
      </c>
      <c r="E8913" s="15">
        <f>COUNTIF(tData[BezoekStart],"&lt;"&amp;($A8913+1/24))-COUNTIF(tData[BezoekEind],"&lt;="&amp;$A8913)</f>
        <v/>
      </c>
      <c r="F8913" s="15">
        <f>COUNTIF(tData[BezoekLangStart],"&lt;"&amp;($A8913+1/24))-COUNTIF(tData[BezoekLangEind],"&lt;="&amp;$A8913)</f>
        <v/>
      </c>
      <c r="G8913" s="15">
        <f>IF($D8913=1,$B8913*100+$C8913,-1)</f>
        <v/>
      </c>
      <c r="H8913" s="15">
        <f>IF($D8913=1,$B8913,-1)</f>
        <v/>
      </c>
      <c r="I8913" s="15">
        <f>IF($D8913=1,$C8913,-1)</f>
        <v/>
      </c>
    </row>
    <row r="8914">
      <c r="A8914" s="33" t="n">
        <v>45663.29166666666</v>
      </c>
      <c r="B8914" s="15">
        <f>WEEKDAY($A8914,2)</f>
        <v/>
      </c>
      <c r="C8914" s="15">
        <f>HOUR($A8914)</f>
        <v/>
      </c>
      <c r="D8914" s="15">
        <f>IF(AND($A8914&gt;=Instellingen!$B$6,$A8914&lt;Instellingen!$B$7),1,0)</f>
        <v/>
      </c>
      <c r="E8914" s="15">
        <f>COUNTIF(tData[BezoekStart],"&lt;"&amp;($A8914+1/24))-COUNTIF(tData[BezoekEind],"&lt;="&amp;$A8914)</f>
        <v/>
      </c>
      <c r="F8914" s="15">
        <f>COUNTIF(tData[BezoekLangStart],"&lt;"&amp;($A8914+1/24))-COUNTIF(tData[BezoekLangEind],"&lt;="&amp;$A8914)</f>
        <v/>
      </c>
      <c r="G8914" s="15">
        <f>IF($D8914=1,$B8914*100+$C8914,-1)</f>
        <v/>
      </c>
      <c r="H8914" s="15">
        <f>IF($D8914=1,$B8914,-1)</f>
        <v/>
      </c>
      <c r="I8914" s="15">
        <f>IF($D8914=1,$C8914,-1)</f>
        <v/>
      </c>
    </row>
    <row r="8915">
      <c r="A8915" s="33" t="n">
        <v>45663.33333333334</v>
      </c>
      <c r="B8915" s="15">
        <f>WEEKDAY($A8915,2)</f>
        <v/>
      </c>
      <c r="C8915" s="15">
        <f>HOUR($A8915)</f>
        <v/>
      </c>
      <c r="D8915" s="15">
        <f>IF(AND($A8915&gt;=Instellingen!$B$6,$A8915&lt;Instellingen!$B$7),1,0)</f>
        <v/>
      </c>
      <c r="E8915" s="15">
        <f>COUNTIF(tData[BezoekStart],"&lt;"&amp;($A8915+1/24))-COUNTIF(tData[BezoekEind],"&lt;="&amp;$A8915)</f>
        <v/>
      </c>
      <c r="F8915" s="15">
        <f>COUNTIF(tData[BezoekLangStart],"&lt;"&amp;($A8915+1/24))-COUNTIF(tData[BezoekLangEind],"&lt;="&amp;$A8915)</f>
        <v/>
      </c>
      <c r="G8915" s="15">
        <f>IF($D8915=1,$B8915*100+$C8915,-1)</f>
        <v/>
      </c>
      <c r="H8915" s="15">
        <f>IF($D8915=1,$B8915,-1)</f>
        <v/>
      </c>
      <c r="I8915" s="15">
        <f>IF($D8915=1,$C8915,-1)</f>
        <v/>
      </c>
    </row>
    <row r="8916">
      <c r="A8916" s="33" t="n">
        <v>45663.375</v>
      </c>
      <c r="B8916" s="15">
        <f>WEEKDAY($A8916,2)</f>
        <v/>
      </c>
      <c r="C8916" s="15">
        <f>HOUR($A8916)</f>
        <v/>
      </c>
      <c r="D8916" s="15">
        <f>IF(AND($A8916&gt;=Instellingen!$B$6,$A8916&lt;Instellingen!$B$7),1,0)</f>
        <v/>
      </c>
      <c r="E8916" s="15">
        <f>COUNTIF(tData[BezoekStart],"&lt;"&amp;($A8916+1/24))-COUNTIF(tData[BezoekEind],"&lt;="&amp;$A8916)</f>
        <v/>
      </c>
      <c r="F8916" s="15">
        <f>COUNTIF(tData[BezoekLangStart],"&lt;"&amp;($A8916+1/24))-COUNTIF(tData[BezoekLangEind],"&lt;="&amp;$A8916)</f>
        <v/>
      </c>
      <c r="G8916" s="15">
        <f>IF($D8916=1,$B8916*100+$C8916,-1)</f>
        <v/>
      </c>
      <c r="H8916" s="15">
        <f>IF($D8916=1,$B8916,-1)</f>
        <v/>
      </c>
      <c r="I8916" s="15">
        <f>IF($D8916=1,$C8916,-1)</f>
        <v/>
      </c>
    </row>
    <row r="8917">
      <c r="A8917" s="33" t="n">
        <v>45663.41666666666</v>
      </c>
      <c r="B8917" s="15">
        <f>WEEKDAY($A8917,2)</f>
        <v/>
      </c>
      <c r="C8917" s="15">
        <f>HOUR($A8917)</f>
        <v/>
      </c>
      <c r="D8917" s="15">
        <f>IF(AND($A8917&gt;=Instellingen!$B$6,$A8917&lt;Instellingen!$B$7),1,0)</f>
        <v/>
      </c>
      <c r="E8917" s="15">
        <f>COUNTIF(tData[BezoekStart],"&lt;"&amp;($A8917+1/24))-COUNTIF(tData[BezoekEind],"&lt;="&amp;$A8917)</f>
        <v/>
      </c>
      <c r="F8917" s="15">
        <f>COUNTIF(tData[BezoekLangStart],"&lt;"&amp;($A8917+1/24))-COUNTIF(tData[BezoekLangEind],"&lt;="&amp;$A8917)</f>
        <v/>
      </c>
      <c r="G8917" s="15">
        <f>IF($D8917=1,$B8917*100+$C8917,-1)</f>
        <v/>
      </c>
      <c r="H8917" s="15">
        <f>IF($D8917=1,$B8917,-1)</f>
        <v/>
      </c>
      <c r="I8917" s="15">
        <f>IF($D8917=1,$C8917,-1)</f>
        <v/>
      </c>
    </row>
    <row r="8918">
      <c r="A8918" s="33" t="n">
        <v>45663.45833333334</v>
      </c>
      <c r="B8918" s="15">
        <f>WEEKDAY($A8918,2)</f>
        <v/>
      </c>
      <c r="C8918" s="15">
        <f>HOUR($A8918)</f>
        <v/>
      </c>
      <c r="D8918" s="15">
        <f>IF(AND($A8918&gt;=Instellingen!$B$6,$A8918&lt;Instellingen!$B$7),1,0)</f>
        <v/>
      </c>
      <c r="E8918" s="15">
        <f>COUNTIF(tData[BezoekStart],"&lt;"&amp;($A8918+1/24))-COUNTIF(tData[BezoekEind],"&lt;="&amp;$A8918)</f>
        <v/>
      </c>
      <c r="F8918" s="15">
        <f>COUNTIF(tData[BezoekLangStart],"&lt;"&amp;($A8918+1/24))-COUNTIF(tData[BezoekLangEind],"&lt;="&amp;$A8918)</f>
        <v/>
      </c>
      <c r="G8918" s="15">
        <f>IF($D8918=1,$B8918*100+$C8918,-1)</f>
        <v/>
      </c>
      <c r="H8918" s="15">
        <f>IF($D8918=1,$B8918,-1)</f>
        <v/>
      </c>
      <c r="I8918" s="15">
        <f>IF($D8918=1,$C8918,-1)</f>
        <v/>
      </c>
    </row>
    <row r="8919">
      <c r="A8919" s="33" t="n">
        <v>45663.5</v>
      </c>
      <c r="B8919" s="15">
        <f>WEEKDAY($A8919,2)</f>
        <v/>
      </c>
      <c r="C8919" s="15">
        <f>HOUR($A8919)</f>
        <v/>
      </c>
      <c r="D8919" s="15">
        <f>IF(AND($A8919&gt;=Instellingen!$B$6,$A8919&lt;Instellingen!$B$7),1,0)</f>
        <v/>
      </c>
      <c r="E8919" s="15">
        <f>COUNTIF(tData[BezoekStart],"&lt;"&amp;($A8919+1/24))-COUNTIF(tData[BezoekEind],"&lt;="&amp;$A8919)</f>
        <v/>
      </c>
      <c r="F8919" s="15">
        <f>COUNTIF(tData[BezoekLangStart],"&lt;"&amp;($A8919+1/24))-COUNTIF(tData[BezoekLangEind],"&lt;="&amp;$A8919)</f>
        <v/>
      </c>
      <c r="G8919" s="15">
        <f>IF($D8919=1,$B8919*100+$C8919,-1)</f>
        <v/>
      </c>
      <c r="H8919" s="15">
        <f>IF($D8919=1,$B8919,-1)</f>
        <v/>
      </c>
      <c r="I8919" s="15">
        <f>IF($D8919=1,$C8919,-1)</f>
        <v/>
      </c>
    </row>
    <row r="8920">
      <c r="A8920" s="33" t="n">
        <v>45663.54166666666</v>
      </c>
      <c r="B8920" s="15">
        <f>WEEKDAY($A8920,2)</f>
        <v/>
      </c>
      <c r="C8920" s="15">
        <f>HOUR($A8920)</f>
        <v/>
      </c>
      <c r="D8920" s="15">
        <f>IF(AND($A8920&gt;=Instellingen!$B$6,$A8920&lt;Instellingen!$B$7),1,0)</f>
        <v/>
      </c>
      <c r="E8920" s="15">
        <f>COUNTIF(tData[BezoekStart],"&lt;"&amp;($A8920+1/24))-COUNTIF(tData[BezoekEind],"&lt;="&amp;$A8920)</f>
        <v/>
      </c>
      <c r="F8920" s="15">
        <f>COUNTIF(tData[BezoekLangStart],"&lt;"&amp;($A8920+1/24))-COUNTIF(tData[BezoekLangEind],"&lt;="&amp;$A8920)</f>
        <v/>
      </c>
      <c r="G8920" s="15">
        <f>IF($D8920=1,$B8920*100+$C8920,-1)</f>
        <v/>
      </c>
      <c r="H8920" s="15">
        <f>IF($D8920=1,$B8920,-1)</f>
        <v/>
      </c>
      <c r="I8920" s="15">
        <f>IF($D8920=1,$C8920,-1)</f>
        <v/>
      </c>
    </row>
    <row r="8921">
      <c r="A8921" s="33" t="n">
        <v>45663.58333333334</v>
      </c>
      <c r="B8921" s="15">
        <f>WEEKDAY($A8921,2)</f>
        <v/>
      </c>
      <c r="C8921" s="15">
        <f>HOUR($A8921)</f>
        <v/>
      </c>
      <c r="D8921" s="15">
        <f>IF(AND($A8921&gt;=Instellingen!$B$6,$A8921&lt;Instellingen!$B$7),1,0)</f>
        <v/>
      </c>
      <c r="E8921" s="15">
        <f>COUNTIF(tData[BezoekStart],"&lt;"&amp;($A8921+1/24))-COUNTIF(tData[BezoekEind],"&lt;="&amp;$A8921)</f>
        <v/>
      </c>
      <c r="F8921" s="15">
        <f>COUNTIF(tData[BezoekLangStart],"&lt;"&amp;($A8921+1/24))-COUNTIF(tData[BezoekLangEind],"&lt;="&amp;$A8921)</f>
        <v/>
      </c>
      <c r="G8921" s="15">
        <f>IF($D8921=1,$B8921*100+$C8921,-1)</f>
        <v/>
      </c>
      <c r="H8921" s="15">
        <f>IF($D8921=1,$B8921,-1)</f>
        <v/>
      </c>
      <c r="I8921" s="15">
        <f>IF($D8921=1,$C8921,-1)</f>
        <v/>
      </c>
    </row>
    <row r="8922">
      <c r="A8922" s="33" t="n">
        <v>45663.625</v>
      </c>
      <c r="B8922" s="15">
        <f>WEEKDAY($A8922,2)</f>
        <v/>
      </c>
      <c r="C8922" s="15">
        <f>HOUR($A8922)</f>
        <v/>
      </c>
      <c r="D8922" s="15">
        <f>IF(AND($A8922&gt;=Instellingen!$B$6,$A8922&lt;Instellingen!$B$7),1,0)</f>
        <v/>
      </c>
      <c r="E8922" s="15">
        <f>COUNTIF(tData[BezoekStart],"&lt;"&amp;($A8922+1/24))-COUNTIF(tData[BezoekEind],"&lt;="&amp;$A8922)</f>
        <v/>
      </c>
      <c r="F8922" s="15">
        <f>COUNTIF(tData[BezoekLangStart],"&lt;"&amp;($A8922+1/24))-COUNTIF(tData[BezoekLangEind],"&lt;="&amp;$A8922)</f>
        <v/>
      </c>
      <c r="G8922" s="15">
        <f>IF($D8922=1,$B8922*100+$C8922,-1)</f>
        <v/>
      </c>
      <c r="H8922" s="15">
        <f>IF($D8922=1,$B8922,-1)</f>
        <v/>
      </c>
      <c r="I8922" s="15">
        <f>IF($D8922=1,$C8922,-1)</f>
        <v/>
      </c>
    </row>
    <row r="8923">
      <c r="A8923" s="33" t="n">
        <v>45663.66666666666</v>
      </c>
      <c r="B8923" s="15">
        <f>WEEKDAY($A8923,2)</f>
        <v/>
      </c>
      <c r="C8923" s="15">
        <f>HOUR($A8923)</f>
        <v/>
      </c>
      <c r="D8923" s="15">
        <f>IF(AND($A8923&gt;=Instellingen!$B$6,$A8923&lt;Instellingen!$B$7),1,0)</f>
        <v/>
      </c>
      <c r="E8923" s="15">
        <f>COUNTIF(tData[BezoekStart],"&lt;"&amp;($A8923+1/24))-COUNTIF(tData[BezoekEind],"&lt;="&amp;$A8923)</f>
        <v/>
      </c>
      <c r="F8923" s="15">
        <f>COUNTIF(tData[BezoekLangStart],"&lt;"&amp;($A8923+1/24))-COUNTIF(tData[BezoekLangEind],"&lt;="&amp;$A8923)</f>
        <v/>
      </c>
      <c r="G8923" s="15">
        <f>IF($D8923=1,$B8923*100+$C8923,-1)</f>
        <v/>
      </c>
      <c r="H8923" s="15">
        <f>IF($D8923=1,$B8923,-1)</f>
        <v/>
      </c>
      <c r="I8923" s="15">
        <f>IF($D8923=1,$C8923,-1)</f>
        <v/>
      </c>
    </row>
    <row r="8924">
      <c r="A8924" s="33" t="n">
        <v>45663.70833333334</v>
      </c>
      <c r="B8924" s="15">
        <f>WEEKDAY($A8924,2)</f>
        <v/>
      </c>
      <c r="C8924" s="15">
        <f>HOUR($A8924)</f>
        <v/>
      </c>
      <c r="D8924" s="15">
        <f>IF(AND($A8924&gt;=Instellingen!$B$6,$A8924&lt;Instellingen!$B$7),1,0)</f>
        <v/>
      </c>
      <c r="E8924" s="15">
        <f>COUNTIF(tData[BezoekStart],"&lt;"&amp;($A8924+1/24))-COUNTIF(tData[BezoekEind],"&lt;="&amp;$A8924)</f>
        <v/>
      </c>
      <c r="F8924" s="15">
        <f>COUNTIF(tData[BezoekLangStart],"&lt;"&amp;($A8924+1/24))-COUNTIF(tData[BezoekLangEind],"&lt;="&amp;$A8924)</f>
        <v/>
      </c>
      <c r="G8924" s="15">
        <f>IF($D8924=1,$B8924*100+$C8924,-1)</f>
        <v/>
      </c>
      <c r="H8924" s="15">
        <f>IF($D8924=1,$B8924,-1)</f>
        <v/>
      </c>
      <c r="I8924" s="15">
        <f>IF($D8924=1,$C8924,-1)</f>
        <v/>
      </c>
    </row>
    <row r="8925">
      <c r="A8925" s="33" t="n">
        <v>45663.75</v>
      </c>
      <c r="B8925" s="15">
        <f>WEEKDAY($A8925,2)</f>
        <v/>
      </c>
      <c r="C8925" s="15">
        <f>HOUR($A8925)</f>
        <v/>
      </c>
      <c r="D8925" s="15">
        <f>IF(AND($A8925&gt;=Instellingen!$B$6,$A8925&lt;Instellingen!$B$7),1,0)</f>
        <v/>
      </c>
      <c r="E8925" s="15">
        <f>COUNTIF(tData[BezoekStart],"&lt;"&amp;($A8925+1/24))-COUNTIF(tData[BezoekEind],"&lt;="&amp;$A8925)</f>
        <v/>
      </c>
      <c r="F8925" s="15">
        <f>COUNTIF(tData[BezoekLangStart],"&lt;"&amp;($A8925+1/24))-COUNTIF(tData[BezoekLangEind],"&lt;="&amp;$A8925)</f>
        <v/>
      </c>
      <c r="G8925" s="15">
        <f>IF($D8925=1,$B8925*100+$C8925,-1)</f>
        <v/>
      </c>
      <c r="H8925" s="15">
        <f>IF($D8925=1,$B8925,-1)</f>
        <v/>
      </c>
      <c r="I8925" s="15">
        <f>IF($D8925=1,$C8925,-1)</f>
        <v/>
      </c>
    </row>
    <row r="8926">
      <c r="A8926" s="33" t="n">
        <v>45663.79166666666</v>
      </c>
      <c r="B8926" s="15">
        <f>WEEKDAY($A8926,2)</f>
        <v/>
      </c>
      <c r="C8926" s="15">
        <f>HOUR($A8926)</f>
        <v/>
      </c>
      <c r="D8926" s="15">
        <f>IF(AND($A8926&gt;=Instellingen!$B$6,$A8926&lt;Instellingen!$B$7),1,0)</f>
        <v/>
      </c>
      <c r="E8926" s="15">
        <f>COUNTIF(tData[BezoekStart],"&lt;"&amp;($A8926+1/24))-COUNTIF(tData[BezoekEind],"&lt;="&amp;$A8926)</f>
        <v/>
      </c>
      <c r="F8926" s="15">
        <f>COUNTIF(tData[BezoekLangStart],"&lt;"&amp;($A8926+1/24))-COUNTIF(tData[BezoekLangEind],"&lt;="&amp;$A8926)</f>
        <v/>
      </c>
      <c r="G8926" s="15">
        <f>IF($D8926=1,$B8926*100+$C8926,-1)</f>
        <v/>
      </c>
      <c r="H8926" s="15">
        <f>IF($D8926=1,$B8926,-1)</f>
        <v/>
      </c>
      <c r="I8926" s="15">
        <f>IF($D8926=1,$C8926,-1)</f>
        <v/>
      </c>
    </row>
    <row r="8927">
      <c r="A8927" s="33" t="n">
        <v>45663.83333333334</v>
      </c>
      <c r="B8927" s="15">
        <f>WEEKDAY($A8927,2)</f>
        <v/>
      </c>
      <c r="C8927" s="15">
        <f>HOUR($A8927)</f>
        <v/>
      </c>
      <c r="D8927" s="15">
        <f>IF(AND($A8927&gt;=Instellingen!$B$6,$A8927&lt;Instellingen!$B$7),1,0)</f>
        <v/>
      </c>
      <c r="E8927" s="15">
        <f>COUNTIF(tData[BezoekStart],"&lt;"&amp;($A8927+1/24))-COUNTIF(tData[BezoekEind],"&lt;="&amp;$A8927)</f>
        <v/>
      </c>
      <c r="F8927" s="15">
        <f>COUNTIF(tData[BezoekLangStart],"&lt;"&amp;($A8927+1/24))-COUNTIF(tData[BezoekLangEind],"&lt;="&amp;$A8927)</f>
        <v/>
      </c>
      <c r="G8927" s="15">
        <f>IF($D8927=1,$B8927*100+$C8927,-1)</f>
        <v/>
      </c>
      <c r="H8927" s="15">
        <f>IF($D8927=1,$B8927,-1)</f>
        <v/>
      </c>
      <c r="I8927" s="15">
        <f>IF($D8927=1,$C8927,-1)</f>
        <v/>
      </c>
    </row>
    <row r="8928">
      <c r="A8928" s="33" t="n">
        <v>45663.875</v>
      </c>
      <c r="B8928" s="15">
        <f>WEEKDAY($A8928,2)</f>
        <v/>
      </c>
      <c r="C8928" s="15">
        <f>HOUR($A8928)</f>
        <v/>
      </c>
      <c r="D8928" s="15">
        <f>IF(AND($A8928&gt;=Instellingen!$B$6,$A8928&lt;Instellingen!$B$7),1,0)</f>
        <v/>
      </c>
      <c r="E8928" s="15">
        <f>COUNTIF(tData[BezoekStart],"&lt;"&amp;($A8928+1/24))-COUNTIF(tData[BezoekEind],"&lt;="&amp;$A8928)</f>
        <v/>
      </c>
      <c r="F8928" s="15">
        <f>COUNTIF(tData[BezoekLangStart],"&lt;"&amp;($A8928+1/24))-COUNTIF(tData[BezoekLangEind],"&lt;="&amp;$A8928)</f>
        <v/>
      </c>
      <c r="G8928" s="15">
        <f>IF($D8928=1,$B8928*100+$C8928,-1)</f>
        <v/>
      </c>
      <c r="H8928" s="15">
        <f>IF($D8928=1,$B8928,-1)</f>
        <v/>
      </c>
      <c r="I8928" s="15">
        <f>IF($D8928=1,$C8928,-1)</f>
        <v/>
      </c>
    </row>
    <row r="8929">
      <c r="A8929" s="33" t="n">
        <v>45663.91666666666</v>
      </c>
      <c r="B8929" s="15">
        <f>WEEKDAY($A8929,2)</f>
        <v/>
      </c>
      <c r="C8929" s="15">
        <f>HOUR($A8929)</f>
        <v/>
      </c>
      <c r="D8929" s="15">
        <f>IF(AND($A8929&gt;=Instellingen!$B$6,$A8929&lt;Instellingen!$B$7),1,0)</f>
        <v/>
      </c>
      <c r="E8929" s="15">
        <f>COUNTIF(tData[BezoekStart],"&lt;"&amp;($A8929+1/24))-COUNTIF(tData[BezoekEind],"&lt;="&amp;$A8929)</f>
        <v/>
      </c>
      <c r="F8929" s="15">
        <f>COUNTIF(tData[BezoekLangStart],"&lt;"&amp;($A8929+1/24))-COUNTIF(tData[BezoekLangEind],"&lt;="&amp;$A8929)</f>
        <v/>
      </c>
      <c r="G8929" s="15">
        <f>IF($D8929=1,$B8929*100+$C8929,-1)</f>
        <v/>
      </c>
      <c r="H8929" s="15">
        <f>IF($D8929=1,$B8929,-1)</f>
        <v/>
      </c>
      <c r="I8929" s="15">
        <f>IF($D8929=1,$C8929,-1)</f>
        <v/>
      </c>
    </row>
    <row r="8930">
      <c r="A8930" s="33" t="n">
        <v>45663.95833333334</v>
      </c>
      <c r="B8930" s="15">
        <f>WEEKDAY($A8930,2)</f>
        <v/>
      </c>
      <c r="C8930" s="15">
        <f>HOUR($A8930)</f>
        <v/>
      </c>
      <c r="D8930" s="15">
        <f>IF(AND($A8930&gt;=Instellingen!$B$6,$A8930&lt;Instellingen!$B$7),1,0)</f>
        <v/>
      </c>
      <c r="E8930" s="15">
        <f>COUNTIF(tData[BezoekStart],"&lt;"&amp;($A8930+1/24))-COUNTIF(tData[BezoekEind],"&lt;="&amp;$A8930)</f>
        <v/>
      </c>
      <c r="F8930" s="15">
        <f>COUNTIF(tData[BezoekLangStart],"&lt;"&amp;($A8930+1/24))-COUNTIF(tData[BezoekLangEind],"&lt;="&amp;$A8930)</f>
        <v/>
      </c>
      <c r="G8930" s="15">
        <f>IF($D8930=1,$B8930*100+$C8930,-1)</f>
        <v/>
      </c>
      <c r="H8930" s="15">
        <f>IF($D8930=1,$B8930,-1)</f>
        <v/>
      </c>
      <c r="I8930" s="15">
        <f>IF($D8930=1,$C8930,-1)</f>
        <v/>
      </c>
    </row>
    <row r="8931">
      <c r="A8931" s="33" t="n">
        <v>45664</v>
      </c>
      <c r="B8931" s="15">
        <f>WEEKDAY($A8931,2)</f>
        <v/>
      </c>
      <c r="C8931" s="15">
        <f>HOUR($A8931)</f>
        <v/>
      </c>
      <c r="D8931" s="15">
        <f>IF(AND($A8931&gt;=Instellingen!$B$6,$A8931&lt;Instellingen!$B$7),1,0)</f>
        <v/>
      </c>
      <c r="E8931" s="15">
        <f>COUNTIF(tData[BezoekStart],"&lt;"&amp;($A8931+1/24))-COUNTIF(tData[BezoekEind],"&lt;="&amp;$A8931)</f>
        <v/>
      </c>
      <c r="F8931" s="15">
        <f>COUNTIF(tData[BezoekLangStart],"&lt;"&amp;($A8931+1/24))-COUNTIF(tData[BezoekLangEind],"&lt;="&amp;$A8931)</f>
        <v/>
      </c>
      <c r="G8931" s="15">
        <f>IF($D8931=1,$B8931*100+$C8931,-1)</f>
        <v/>
      </c>
      <c r="H8931" s="15">
        <f>IF($D8931=1,$B8931,-1)</f>
        <v/>
      </c>
      <c r="I8931" s="15">
        <f>IF($D8931=1,$C8931,-1)</f>
        <v/>
      </c>
    </row>
    <row r="8932">
      <c r="A8932" s="33" t="n">
        <v>45664.04166666666</v>
      </c>
      <c r="B8932" s="15">
        <f>WEEKDAY($A8932,2)</f>
        <v/>
      </c>
      <c r="C8932" s="15">
        <f>HOUR($A8932)</f>
        <v/>
      </c>
      <c r="D8932" s="15">
        <f>IF(AND($A8932&gt;=Instellingen!$B$6,$A8932&lt;Instellingen!$B$7),1,0)</f>
        <v/>
      </c>
      <c r="E8932" s="15">
        <f>COUNTIF(tData[BezoekStart],"&lt;"&amp;($A8932+1/24))-COUNTIF(tData[BezoekEind],"&lt;="&amp;$A8932)</f>
        <v/>
      </c>
      <c r="F8932" s="15">
        <f>COUNTIF(tData[BezoekLangStart],"&lt;"&amp;($A8932+1/24))-COUNTIF(tData[BezoekLangEind],"&lt;="&amp;$A8932)</f>
        <v/>
      </c>
      <c r="G8932" s="15">
        <f>IF($D8932=1,$B8932*100+$C8932,-1)</f>
        <v/>
      </c>
      <c r="H8932" s="15">
        <f>IF($D8932=1,$B8932,-1)</f>
        <v/>
      </c>
      <c r="I8932" s="15">
        <f>IF($D8932=1,$C8932,-1)</f>
        <v/>
      </c>
    </row>
    <row r="8933">
      <c r="A8933" s="33" t="n">
        <v>45664.08333333334</v>
      </c>
      <c r="B8933" s="15">
        <f>WEEKDAY($A8933,2)</f>
        <v/>
      </c>
      <c r="C8933" s="15">
        <f>HOUR($A8933)</f>
        <v/>
      </c>
      <c r="D8933" s="15">
        <f>IF(AND($A8933&gt;=Instellingen!$B$6,$A8933&lt;Instellingen!$B$7),1,0)</f>
        <v/>
      </c>
      <c r="E8933" s="15">
        <f>COUNTIF(tData[BezoekStart],"&lt;"&amp;($A8933+1/24))-COUNTIF(tData[BezoekEind],"&lt;="&amp;$A8933)</f>
        <v/>
      </c>
      <c r="F8933" s="15">
        <f>COUNTIF(tData[BezoekLangStart],"&lt;"&amp;($A8933+1/24))-COUNTIF(tData[BezoekLangEind],"&lt;="&amp;$A8933)</f>
        <v/>
      </c>
      <c r="G8933" s="15">
        <f>IF($D8933=1,$B8933*100+$C8933,-1)</f>
        <v/>
      </c>
      <c r="H8933" s="15">
        <f>IF($D8933=1,$B8933,-1)</f>
        <v/>
      </c>
      <c r="I8933" s="15">
        <f>IF($D8933=1,$C8933,-1)</f>
        <v/>
      </c>
    </row>
    <row r="8934">
      <c r="A8934" s="33" t="n">
        <v>45664.125</v>
      </c>
      <c r="B8934" s="15">
        <f>WEEKDAY($A8934,2)</f>
        <v/>
      </c>
      <c r="C8934" s="15">
        <f>HOUR($A8934)</f>
        <v/>
      </c>
      <c r="D8934" s="15">
        <f>IF(AND($A8934&gt;=Instellingen!$B$6,$A8934&lt;Instellingen!$B$7),1,0)</f>
        <v/>
      </c>
      <c r="E8934" s="15">
        <f>COUNTIF(tData[BezoekStart],"&lt;"&amp;($A8934+1/24))-COUNTIF(tData[BezoekEind],"&lt;="&amp;$A8934)</f>
        <v/>
      </c>
      <c r="F8934" s="15">
        <f>COUNTIF(tData[BezoekLangStart],"&lt;"&amp;($A8934+1/24))-COUNTIF(tData[BezoekLangEind],"&lt;="&amp;$A8934)</f>
        <v/>
      </c>
      <c r="G8934" s="15">
        <f>IF($D8934=1,$B8934*100+$C8934,-1)</f>
        <v/>
      </c>
      <c r="H8934" s="15">
        <f>IF($D8934=1,$B8934,-1)</f>
        <v/>
      </c>
      <c r="I8934" s="15">
        <f>IF($D8934=1,$C8934,-1)</f>
        <v/>
      </c>
    </row>
    <row r="8935">
      <c r="A8935" s="33" t="n">
        <v>45664.16666666666</v>
      </c>
      <c r="B8935" s="15">
        <f>WEEKDAY($A8935,2)</f>
        <v/>
      </c>
      <c r="C8935" s="15">
        <f>HOUR($A8935)</f>
        <v/>
      </c>
      <c r="D8935" s="15">
        <f>IF(AND($A8935&gt;=Instellingen!$B$6,$A8935&lt;Instellingen!$B$7),1,0)</f>
        <v/>
      </c>
      <c r="E8935" s="15">
        <f>COUNTIF(tData[BezoekStart],"&lt;"&amp;($A8935+1/24))-COUNTIF(tData[BezoekEind],"&lt;="&amp;$A8935)</f>
        <v/>
      </c>
      <c r="F8935" s="15">
        <f>COUNTIF(tData[BezoekLangStart],"&lt;"&amp;($A8935+1/24))-COUNTIF(tData[BezoekLangEind],"&lt;="&amp;$A8935)</f>
        <v/>
      </c>
      <c r="G8935" s="15">
        <f>IF($D8935=1,$B8935*100+$C8935,-1)</f>
        <v/>
      </c>
      <c r="H8935" s="15">
        <f>IF($D8935=1,$B8935,-1)</f>
        <v/>
      </c>
      <c r="I8935" s="15">
        <f>IF($D8935=1,$C8935,-1)</f>
        <v/>
      </c>
    </row>
    <row r="8936">
      <c r="A8936" s="33" t="n">
        <v>45664.20833333334</v>
      </c>
      <c r="B8936" s="15">
        <f>WEEKDAY($A8936,2)</f>
        <v/>
      </c>
      <c r="C8936" s="15">
        <f>HOUR($A8936)</f>
        <v/>
      </c>
      <c r="D8936" s="15">
        <f>IF(AND($A8936&gt;=Instellingen!$B$6,$A8936&lt;Instellingen!$B$7),1,0)</f>
        <v/>
      </c>
      <c r="E8936" s="15">
        <f>COUNTIF(tData[BezoekStart],"&lt;"&amp;($A8936+1/24))-COUNTIF(tData[BezoekEind],"&lt;="&amp;$A8936)</f>
        <v/>
      </c>
      <c r="F8936" s="15">
        <f>COUNTIF(tData[BezoekLangStart],"&lt;"&amp;($A8936+1/24))-COUNTIF(tData[BezoekLangEind],"&lt;="&amp;$A8936)</f>
        <v/>
      </c>
      <c r="G8936" s="15">
        <f>IF($D8936=1,$B8936*100+$C8936,-1)</f>
        <v/>
      </c>
      <c r="H8936" s="15">
        <f>IF($D8936=1,$B8936,-1)</f>
        <v/>
      </c>
      <c r="I8936" s="15">
        <f>IF($D8936=1,$C8936,-1)</f>
        <v/>
      </c>
    </row>
    <row r="8937">
      <c r="A8937" s="33" t="n">
        <v>45664.25</v>
      </c>
      <c r="B8937" s="15">
        <f>WEEKDAY($A8937,2)</f>
        <v/>
      </c>
      <c r="C8937" s="15">
        <f>HOUR($A8937)</f>
        <v/>
      </c>
      <c r="D8937" s="15">
        <f>IF(AND($A8937&gt;=Instellingen!$B$6,$A8937&lt;Instellingen!$B$7),1,0)</f>
        <v/>
      </c>
      <c r="E8937" s="15">
        <f>COUNTIF(tData[BezoekStart],"&lt;"&amp;($A8937+1/24))-COUNTIF(tData[BezoekEind],"&lt;="&amp;$A8937)</f>
        <v/>
      </c>
      <c r="F8937" s="15">
        <f>COUNTIF(tData[BezoekLangStart],"&lt;"&amp;($A8937+1/24))-COUNTIF(tData[BezoekLangEind],"&lt;="&amp;$A8937)</f>
        <v/>
      </c>
      <c r="G8937" s="15">
        <f>IF($D8937=1,$B8937*100+$C8937,-1)</f>
        <v/>
      </c>
      <c r="H8937" s="15">
        <f>IF($D8937=1,$B8937,-1)</f>
        <v/>
      </c>
      <c r="I8937" s="15">
        <f>IF($D8937=1,$C8937,-1)</f>
        <v/>
      </c>
    </row>
    <row r="8938">
      <c r="A8938" s="33" t="n">
        <v>45664.29166666666</v>
      </c>
      <c r="B8938" s="15">
        <f>WEEKDAY($A8938,2)</f>
        <v/>
      </c>
      <c r="C8938" s="15">
        <f>HOUR($A8938)</f>
        <v/>
      </c>
      <c r="D8938" s="15">
        <f>IF(AND($A8938&gt;=Instellingen!$B$6,$A8938&lt;Instellingen!$B$7),1,0)</f>
        <v/>
      </c>
      <c r="E8938" s="15">
        <f>COUNTIF(tData[BezoekStart],"&lt;"&amp;($A8938+1/24))-COUNTIF(tData[BezoekEind],"&lt;="&amp;$A8938)</f>
        <v/>
      </c>
      <c r="F8938" s="15">
        <f>COUNTIF(tData[BezoekLangStart],"&lt;"&amp;($A8938+1/24))-COUNTIF(tData[BezoekLangEind],"&lt;="&amp;$A8938)</f>
        <v/>
      </c>
      <c r="G8938" s="15">
        <f>IF($D8938=1,$B8938*100+$C8938,-1)</f>
        <v/>
      </c>
      <c r="H8938" s="15">
        <f>IF($D8938=1,$B8938,-1)</f>
        <v/>
      </c>
      <c r="I8938" s="15">
        <f>IF($D8938=1,$C8938,-1)</f>
        <v/>
      </c>
    </row>
    <row r="8939">
      <c r="A8939" s="33" t="n">
        <v>45664.33333333334</v>
      </c>
      <c r="B8939" s="15">
        <f>WEEKDAY($A8939,2)</f>
        <v/>
      </c>
      <c r="C8939" s="15">
        <f>HOUR($A8939)</f>
        <v/>
      </c>
      <c r="D8939" s="15">
        <f>IF(AND($A8939&gt;=Instellingen!$B$6,$A8939&lt;Instellingen!$B$7),1,0)</f>
        <v/>
      </c>
      <c r="E8939" s="15">
        <f>COUNTIF(tData[BezoekStart],"&lt;"&amp;($A8939+1/24))-COUNTIF(tData[BezoekEind],"&lt;="&amp;$A8939)</f>
        <v/>
      </c>
      <c r="F8939" s="15">
        <f>COUNTIF(tData[BezoekLangStart],"&lt;"&amp;($A8939+1/24))-COUNTIF(tData[BezoekLangEind],"&lt;="&amp;$A8939)</f>
        <v/>
      </c>
      <c r="G8939" s="15">
        <f>IF($D8939=1,$B8939*100+$C8939,-1)</f>
        <v/>
      </c>
      <c r="H8939" s="15">
        <f>IF($D8939=1,$B8939,-1)</f>
        <v/>
      </c>
      <c r="I8939" s="15">
        <f>IF($D8939=1,$C8939,-1)</f>
        <v/>
      </c>
    </row>
    <row r="8940">
      <c r="A8940" s="33" t="n">
        <v>45664.375</v>
      </c>
      <c r="B8940" s="15">
        <f>WEEKDAY($A8940,2)</f>
        <v/>
      </c>
      <c r="C8940" s="15">
        <f>HOUR($A8940)</f>
        <v/>
      </c>
      <c r="D8940" s="15">
        <f>IF(AND($A8940&gt;=Instellingen!$B$6,$A8940&lt;Instellingen!$B$7),1,0)</f>
        <v/>
      </c>
      <c r="E8940" s="15">
        <f>COUNTIF(tData[BezoekStart],"&lt;"&amp;($A8940+1/24))-COUNTIF(tData[BezoekEind],"&lt;="&amp;$A8940)</f>
        <v/>
      </c>
      <c r="F8940" s="15">
        <f>COUNTIF(tData[BezoekLangStart],"&lt;"&amp;($A8940+1/24))-COUNTIF(tData[BezoekLangEind],"&lt;="&amp;$A8940)</f>
        <v/>
      </c>
      <c r="G8940" s="15">
        <f>IF($D8940=1,$B8940*100+$C8940,-1)</f>
        <v/>
      </c>
      <c r="H8940" s="15">
        <f>IF($D8940=1,$B8940,-1)</f>
        <v/>
      </c>
      <c r="I8940" s="15">
        <f>IF($D8940=1,$C8940,-1)</f>
        <v/>
      </c>
    </row>
    <row r="8941">
      <c r="A8941" s="33" t="n">
        <v>45664.41666666666</v>
      </c>
      <c r="B8941" s="15">
        <f>WEEKDAY($A8941,2)</f>
        <v/>
      </c>
      <c r="C8941" s="15">
        <f>HOUR($A8941)</f>
        <v/>
      </c>
      <c r="D8941" s="15">
        <f>IF(AND($A8941&gt;=Instellingen!$B$6,$A8941&lt;Instellingen!$B$7),1,0)</f>
        <v/>
      </c>
      <c r="E8941" s="15">
        <f>COUNTIF(tData[BezoekStart],"&lt;"&amp;($A8941+1/24))-COUNTIF(tData[BezoekEind],"&lt;="&amp;$A8941)</f>
        <v/>
      </c>
      <c r="F8941" s="15">
        <f>COUNTIF(tData[BezoekLangStart],"&lt;"&amp;($A8941+1/24))-COUNTIF(tData[BezoekLangEind],"&lt;="&amp;$A8941)</f>
        <v/>
      </c>
      <c r="G8941" s="15">
        <f>IF($D8941=1,$B8941*100+$C8941,-1)</f>
        <v/>
      </c>
      <c r="H8941" s="15">
        <f>IF($D8941=1,$B8941,-1)</f>
        <v/>
      </c>
      <c r="I8941" s="15">
        <f>IF($D8941=1,$C8941,-1)</f>
        <v/>
      </c>
    </row>
    <row r="8942">
      <c r="A8942" s="33" t="n">
        <v>45664.45833333334</v>
      </c>
      <c r="B8942" s="15">
        <f>WEEKDAY($A8942,2)</f>
        <v/>
      </c>
      <c r="C8942" s="15">
        <f>HOUR($A8942)</f>
        <v/>
      </c>
      <c r="D8942" s="15">
        <f>IF(AND($A8942&gt;=Instellingen!$B$6,$A8942&lt;Instellingen!$B$7),1,0)</f>
        <v/>
      </c>
      <c r="E8942" s="15">
        <f>COUNTIF(tData[BezoekStart],"&lt;"&amp;($A8942+1/24))-COUNTIF(tData[BezoekEind],"&lt;="&amp;$A8942)</f>
        <v/>
      </c>
      <c r="F8942" s="15">
        <f>COUNTIF(tData[BezoekLangStart],"&lt;"&amp;($A8942+1/24))-COUNTIF(tData[BezoekLangEind],"&lt;="&amp;$A8942)</f>
        <v/>
      </c>
      <c r="G8942" s="15">
        <f>IF($D8942=1,$B8942*100+$C8942,-1)</f>
        <v/>
      </c>
      <c r="H8942" s="15">
        <f>IF($D8942=1,$B8942,-1)</f>
        <v/>
      </c>
      <c r="I8942" s="15">
        <f>IF($D8942=1,$C8942,-1)</f>
        <v/>
      </c>
    </row>
    <row r="8943">
      <c r="A8943" s="33" t="n">
        <v>45664.5</v>
      </c>
      <c r="B8943" s="15">
        <f>WEEKDAY($A8943,2)</f>
        <v/>
      </c>
      <c r="C8943" s="15">
        <f>HOUR($A8943)</f>
        <v/>
      </c>
      <c r="D8943" s="15">
        <f>IF(AND($A8943&gt;=Instellingen!$B$6,$A8943&lt;Instellingen!$B$7),1,0)</f>
        <v/>
      </c>
      <c r="E8943" s="15">
        <f>COUNTIF(tData[BezoekStart],"&lt;"&amp;($A8943+1/24))-COUNTIF(tData[BezoekEind],"&lt;="&amp;$A8943)</f>
        <v/>
      </c>
      <c r="F8943" s="15">
        <f>COUNTIF(tData[BezoekLangStart],"&lt;"&amp;($A8943+1/24))-COUNTIF(tData[BezoekLangEind],"&lt;="&amp;$A8943)</f>
        <v/>
      </c>
      <c r="G8943" s="15">
        <f>IF($D8943=1,$B8943*100+$C8943,-1)</f>
        <v/>
      </c>
      <c r="H8943" s="15">
        <f>IF($D8943=1,$B8943,-1)</f>
        <v/>
      </c>
      <c r="I8943" s="15">
        <f>IF($D8943=1,$C8943,-1)</f>
        <v/>
      </c>
    </row>
    <row r="8944">
      <c r="A8944" s="33" t="n">
        <v>45664.54166666666</v>
      </c>
      <c r="B8944" s="15">
        <f>WEEKDAY($A8944,2)</f>
        <v/>
      </c>
      <c r="C8944" s="15">
        <f>HOUR($A8944)</f>
        <v/>
      </c>
      <c r="D8944" s="15">
        <f>IF(AND($A8944&gt;=Instellingen!$B$6,$A8944&lt;Instellingen!$B$7),1,0)</f>
        <v/>
      </c>
      <c r="E8944" s="15">
        <f>COUNTIF(tData[BezoekStart],"&lt;"&amp;($A8944+1/24))-COUNTIF(tData[BezoekEind],"&lt;="&amp;$A8944)</f>
        <v/>
      </c>
      <c r="F8944" s="15">
        <f>COUNTIF(tData[BezoekLangStart],"&lt;"&amp;($A8944+1/24))-COUNTIF(tData[BezoekLangEind],"&lt;="&amp;$A8944)</f>
        <v/>
      </c>
      <c r="G8944" s="15">
        <f>IF($D8944=1,$B8944*100+$C8944,-1)</f>
        <v/>
      </c>
      <c r="H8944" s="15">
        <f>IF($D8944=1,$B8944,-1)</f>
        <v/>
      </c>
      <c r="I8944" s="15">
        <f>IF($D8944=1,$C8944,-1)</f>
        <v/>
      </c>
    </row>
    <row r="8945">
      <c r="A8945" s="33" t="n">
        <v>45664.58333333334</v>
      </c>
      <c r="B8945" s="15">
        <f>WEEKDAY($A8945,2)</f>
        <v/>
      </c>
      <c r="C8945" s="15">
        <f>HOUR($A8945)</f>
        <v/>
      </c>
      <c r="D8945" s="15">
        <f>IF(AND($A8945&gt;=Instellingen!$B$6,$A8945&lt;Instellingen!$B$7),1,0)</f>
        <v/>
      </c>
      <c r="E8945" s="15">
        <f>COUNTIF(tData[BezoekStart],"&lt;"&amp;($A8945+1/24))-COUNTIF(tData[BezoekEind],"&lt;="&amp;$A8945)</f>
        <v/>
      </c>
      <c r="F8945" s="15">
        <f>COUNTIF(tData[BezoekLangStart],"&lt;"&amp;($A8945+1/24))-COUNTIF(tData[BezoekLangEind],"&lt;="&amp;$A8945)</f>
        <v/>
      </c>
      <c r="G8945" s="15">
        <f>IF($D8945=1,$B8945*100+$C8945,-1)</f>
        <v/>
      </c>
      <c r="H8945" s="15">
        <f>IF($D8945=1,$B8945,-1)</f>
        <v/>
      </c>
      <c r="I8945" s="15">
        <f>IF($D8945=1,$C8945,-1)</f>
        <v/>
      </c>
    </row>
    <row r="8946">
      <c r="A8946" s="33" t="n">
        <v>45664.625</v>
      </c>
      <c r="B8946" s="15">
        <f>WEEKDAY($A8946,2)</f>
        <v/>
      </c>
      <c r="C8946" s="15">
        <f>HOUR($A8946)</f>
        <v/>
      </c>
      <c r="D8946" s="15">
        <f>IF(AND($A8946&gt;=Instellingen!$B$6,$A8946&lt;Instellingen!$B$7),1,0)</f>
        <v/>
      </c>
      <c r="E8946" s="15">
        <f>COUNTIF(tData[BezoekStart],"&lt;"&amp;($A8946+1/24))-COUNTIF(tData[BezoekEind],"&lt;="&amp;$A8946)</f>
        <v/>
      </c>
      <c r="F8946" s="15">
        <f>COUNTIF(tData[BezoekLangStart],"&lt;"&amp;($A8946+1/24))-COUNTIF(tData[BezoekLangEind],"&lt;="&amp;$A8946)</f>
        <v/>
      </c>
      <c r="G8946" s="15">
        <f>IF($D8946=1,$B8946*100+$C8946,-1)</f>
        <v/>
      </c>
      <c r="H8946" s="15">
        <f>IF($D8946=1,$B8946,-1)</f>
        <v/>
      </c>
      <c r="I8946" s="15">
        <f>IF($D8946=1,$C8946,-1)</f>
        <v/>
      </c>
    </row>
    <row r="8947">
      <c r="A8947" s="33" t="n">
        <v>45664.66666666666</v>
      </c>
      <c r="B8947" s="15">
        <f>WEEKDAY($A8947,2)</f>
        <v/>
      </c>
      <c r="C8947" s="15">
        <f>HOUR($A8947)</f>
        <v/>
      </c>
      <c r="D8947" s="15">
        <f>IF(AND($A8947&gt;=Instellingen!$B$6,$A8947&lt;Instellingen!$B$7),1,0)</f>
        <v/>
      </c>
      <c r="E8947" s="15">
        <f>COUNTIF(tData[BezoekStart],"&lt;"&amp;($A8947+1/24))-COUNTIF(tData[BezoekEind],"&lt;="&amp;$A8947)</f>
        <v/>
      </c>
      <c r="F8947" s="15">
        <f>COUNTIF(tData[BezoekLangStart],"&lt;"&amp;($A8947+1/24))-COUNTIF(tData[BezoekLangEind],"&lt;="&amp;$A8947)</f>
        <v/>
      </c>
      <c r="G8947" s="15">
        <f>IF($D8947=1,$B8947*100+$C8947,-1)</f>
        <v/>
      </c>
      <c r="H8947" s="15">
        <f>IF($D8947=1,$B8947,-1)</f>
        <v/>
      </c>
      <c r="I8947" s="15">
        <f>IF($D8947=1,$C8947,-1)</f>
        <v/>
      </c>
    </row>
    <row r="8948">
      <c r="A8948" s="33" t="n">
        <v>45664.70833333334</v>
      </c>
      <c r="B8948" s="15">
        <f>WEEKDAY($A8948,2)</f>
        <v/>
      </c>
      <c r="C8948" s="15">
        <f>HOUR($A8948)</f>
        <v/>
      </c>
      <c r="D8948" s="15">
        <f>IF(AND($A8948&gt;=Instellingen!$B$6,$A8948&lt;Instellingen!$B$7),1,0)</f>
        <v/>
      </c>
      <c r="E8948" s="15">
        <f>COUNTIF(tData[BezoekStart],"&lt;"&amp;($A8948+1/24))-COUNTIF(tData[BezoekEind],"&lt;="&amp;$A8948)</f>
        <v/>
      </c>
      <c r="F8948" s="15">
        <f>COUNTIF(tData[BezoekLangStart],"&lt;"&amp;($A8948+1/24))-COUNTIF(tData[BezoekLangEind],"&lt;="&amp;$A8948)</f>
        <v/>
      </c>
      <c r="G8948" s="15">
        <f>IF($D8948=1,$B8948*100+$C8948,-1)</f>
        <v/>
      </c>
      <c r="H8948" s="15">
        <f>IF($D8948=1,$B8948,-1)</f>
        <v/>
      </c>
      <c r="I8948" s="15">
        <f>IF($D8948=1,$C8948,-1)</f>
        <v/>
      </c>
    </row>
    <row r="8949">
      <c r="A8949" s="33" t="n">
        <v>45664.75</v>
      </c>
      <c r="B8949" s="15">
        <f>WEEKDAY($A8949,2)</f>
        <v/>
      </c>
      <c r="C8949" s="15">
        <f>HOUR($A8949)</f>
        <v/>
      </c>
      <c r="D8949" s="15">
        <f>IF(AND($A8949&gt;=Instellingen!$B$6,$A8949&lt;Instellingen!$B$7),1,0)</f>
        <v/>
      </c>
      <c r="E8949" s="15">
        <f>COUNTIF(tData[BezoekStart],"&lt;"&amp;($A8949+1/24))-COUNTIF(tData[BezoekEind],"&lt;="&amp;$A8949)</f>
        <v/>
      </c>
      <c r="F8949" s="15">
        <f>COUNTIF(tData[BezoekLangStart],"&lt;"&amp;($A8949+1/24))-COUNTIF(tData[BezoekLangEind],"&lt;="&amp;$A8949)</f>
        <v/>
      </c>
      <c r="G8949" s="15">
        <f>IF($D8949=1,$B8949*100+$C8949,-1)</f>
        <v/>
      </c>
      <c r="H8949" s="15">
        <f>IF($D8949=1,$B8949,-1)</f>
        <v/>
      </c>
      <c r="I8949" s="15">
        <f>IF($D8949=1,$C8949,-1)</f>
        <v/>
      </c>
    </row>
    <row r="8950">
      <c r="A8950" s="33" t="n">
        <v>45664.79166666666</v>
      </c>
      <c r="B8950" s="15">
        <f>WEEKDAY($A8950,2)</f>
        <v/>
      </c>
      <c r="C8950" s="15">
        <f>HOUR($A8950)</f>
        <v/>
      </c>
      <c r="D8950" s="15">
        <f>IF(AND($A8950&gt;=Instellingen!$B$6,$A8950&lt;Instellingen!$B$7),1,0)</f>
        <v/>
      </c>
      <c r="E8950" s="15">
        <f>COUNTIF(tData[BezoekStart],"&lt;"&amp;($A8950+1/24))-COUNTIF(tData[BezoekEind],"&lt;="&amp;$A8950)</f>
        <v/>
      </c>
      <c r="F8950" s="15">
        <f>COUNTIF(tData[BezoekLangStart],"&lt;"&amp;($A8950+1/24))-COUNTIF(tData[BezoekLangEind],"&lt;="&amp;$A8950)</f>
        <v/>
      </c>
      <c r="G8950" s="15">
        <f>IF($D8950=1,$B8950*100+$C8950,-1)</f>
        <v/>
      </c>
      <c r="H8950" s="15">
        <f>IF($D8950=1,$B8950,-1)</f>
        <v/>
      </c>
      <c r="I8950" s="15">
        <f>IF($D8950=1,$C8950,-1)</f>
        <v/>
      </c>
    </row>
    <row r="8951">
      <c r="A8951" s="33" t="n">
        <v>45664.83333333334</v>
      </c>
      <c r="B8951" s="15">
        <f>WEEKDAY($A8951,2)</f>
        <v/>
      </c>
      <c r="C8951" s="15">
        <f>HOUR($A8951)</f>
        <v/>
      </c>
      <c r="D8951" s="15">
        <f>IF(AND($A8951&gt;=Instellingen!$B$6,$A8951&lt;Instellingen!$B$7),1,0)</f>
        <v/>
      </c>
      <c r="E8951" s="15">
        <f>COUNTIF(tData[BezoekStart],"&lt;"&amp;($A8951+1/24))-COUNTIF(tData[BezoekEind],"&lt;="&amp;$A8951)</f>
        <v/>
      </c>
      <c r="F8951" s="15">
        <f>COUNTIF(tData[BezoekLangStart],"&lt;"&amp;($A8951+1/24))-COUNTIF(tData[BezoekLangEind],"&lt;="&amp;$A8951)</f>
        <v/>
      </c>
      <c r="G8951" s="15">
        <f>IF($D8951=1,$B8951*100+$C8951,-1)</f>
        <v/>
      </c>
      <c r="H8951" s="15">
        <f>IF($D8951=1,$B8951,-1)</f>
        <v/>
      </c>
      <c r="I8951" s="15">
        <f>IF($D8951=1,$C8951,-1)</f>
        <v/>
      </c>
    </row>
    <row r="8952">
      <c r="A8952" s="33" t="n">
        <v>45664.875</v>
      </c>
      <c r="B8952" s="15">
        <f>WEEKDAY($A8952,2)</f>
        <v/>
      </c>
      <c r="C8952" s="15">
        <f>HOUR($A8952)</f>
        <v/>
      </c>
      <c r="D8952" s="15">
        <f>IF(AND($A8952&gt;=Instellingen!$B$6,$A8952&lt;Instellingen!$B$7),1,0)</f>
        <v/>
      </c>
      <c r="E8952" s="15">
        <f>COUNTIF(tData[BezoekStart],"&lt;"&amp;($A8952+1/24))-COUNTIF(tData[BezoekEind],"&lt;="&amp;$A8952)</f>
        <v/>
      </c>
      <c r="F8952" s="15">
        <f>COUNTIF(tData[BezoekLangStart],"&lt;"&amp;($A8952+1/24))-COUNTIF(tData[BezoekLangEind],"&lt;="&amp;$A8952)</f>
        <v/>
      </c>
      <c r="G8952" s="15">
        <f>IF($D8952=1,$B8952*100+$C8952,-1)</f>
        <v/>
      </c>
      <c r="H8952" s="15">
        <f>IF($D8952=1,$B8952,-1)</f>
        <v/>
      </c>
      <c r="I8952" s="15">
        <f>IF($D8952=1,$C8952,-1)</f>
        <v/>
      </c>
    </row>
    <row r="8953">
      <c r="A8953" s="33" t="n">
        <v>45664.91666666666</v>
      </c>
      <c r="B8953" s="15">
        <f>WEEKDAY($A8953,2)</f>
        <v/>
      </c>
      <c r="C8953" s="15">
        <f>HOUR($A8953)</f>
        <v/>
      </c>
      <c r="D8953" s="15">
        <f>IF(AND($A8953&gt;=Instellingen!$B$6,$A8953&lt;Instellingen!$B$7),1,0)</f>
        <v/>
      </c>
      <c r="E8953" s="15">
        <f>COUNTIF(tData[BezoekStart],"&lt;"&amp;($A8953+1/24))-COUNTIF(tData[BezoekEind],"&lt;="&amp;$A8953)</f>
        <v/>
      </c>
      <c r="F8953" s="15">
        <f>COUNTIF(tData[BezoekLangStart],"&lt;"&amp;($A8953+1/24))-COUNTIF(tData[BezoekLangEind],"&lt;="&amp;$A8953)</f>
        <v/>
      </c>
      <c r="G8953" s="15">
        <f>IF($D8953=1,$B8953*100+$C8953,-1)</f>
        <v/>
      </c>
      <c r="H8953" s="15">
        <f>IF($D8953=1,$B8953,-1)</f>
        <v/>
      </c>
      <c r="I8953" s="15">
        <f>IF($D8953=1,$C8953,-1)</f>
        <v/>
      </c>
    </row>
    <row r="8954">
      <c r="A8954" s="33" t="n">
        <v>45664.95833333334</v>
      </c>
      <c r="B8954" s="15">
        <f>WEEKDAY($A8954,2)</f>
        <v/>
      </c>
      <c r="C8954" s="15">
        <f>HOUR($A8954)</f>
        <v/>
      </c>
      <c r="D8954" s="15">
        <f>IF(AND($A8954&gt;=Instellingen!$B$6,$A8954&lt;Instellingen!$B$7),1,0)</f>
        <v/>
      </c>
      <c r="E8954" s="15">
        <f>COUNTIF(tData[BezoekStart],"&lt;"&amp;($A8954+1/24))-COUNTIF(tData[BezoekEind],"&lt;="&amp;$A8954)</f>
        <v/>
      </c>
      <c r="F8954" s="15">
        <f>COUNTIF(tData[BezoekLangStart],"&lt;"&amp;($A8954+1/24))-COUNTIF(tData[BezoekLangEind],"&lt;="&amp;$A8954)</f>
        <v/>
      </c>
      <c r="G8954" s="15">
        <f>IF($D8954=1,$B8954*100+$C8954,-1)</f>
        <v/>
      </c>
      <c r="H8954" s="15">
        <f>IF($D8954=1,$B8954,-1)</f>
        <v/>
      </c>
      <c r="I8954" s="15">
        <f>IF($D8954=1,$C8954,-1)</f>
        <v/>
      </c>
    </row>
    <row r="8955">
      <c r="A8955" s="33" t="n">
        <v>45665</v>
      </c>
      <c r="B8955" s="15">
        <f>WEEKDAY($A8955,2)</f>
        <v/>
      </c>
      <c r="C8955" s="15">
        <f>HOUR($A8955)</f>
        <v/>
      </c>
      <c r="D8955" s="15">
        <f>IF(AND($A8955&gt;=Instellingen!$B$6,$A8955&lt;Instellingen!$B$7),1,0)</f>
        <v/>
      </c>
      <c r="E8955" s="15">
        <f>COUNTIF(tData[BezoekStart],"&lt;"&amp;($A8955+1/24))-COUNTIF(tData[BezoekEind],"&lt;="&amp;$A8955)</f>
        <v/>
      </c>
      <c r="F8955" s="15">
        <f>COUNTIF(tData[BezoekLangStart],"&lt;"&amp;($A8955+1/24))-COUNTIF(tData[BezoekLangEind],"&lt;="&amp;$A8955)</f>
        <v/>
      </c>
      <c r="G8955" s="15">
        <f>IF($D8955=1,$B8955*100+$C8955,-1)</f>
        <v/>
      </c>
      <c r="H8955" s="15">
        <f>IF($D8955=1,$B8955,-1)</f>
        <v/>
      </c>
      <c r="I8955" s="15">
        <f>IF($D8955=1,$C8955,-1)</f>
        <v/>
      </c>
    </row>
    <row r="8956">
      <c r="A8956" s="33" t="n">
        <v>45665.04166666666</v>
      </c>
      <c r="B8956" s="15">
        <f>WEEKDAY($A8956,2)</f>
        <v/>
      </c>
      <c r="C8956" s="15">
        <f>HOUR($A8956)</f>
        <v/>
      </c>
      <c r="D8956" s="15">
        <f>IF(AND($A8956&gt;=Instellingen!$B$6,$A8956&lt;Instellingen!$B$7),1,0)</f>
        <v/>
      </c>
      <c r="E8956" s="15">
        <f>COUNTIF(tData[BezoekStart],"&lt;"&amp;($A8956+1/24))-COUNTIF(tData[BezoekEind],"&lt;="&amp;$A8956)</f>
        <v/>
      </c>
      <c r="F8956" s="15">
        <f>COUNTIF(tData[BezoekLangStart],"&lt;"&amp;($A8956+1/24))-COUNTIF(tData[BezoekLangEind],"&lt;="&amp;$A8956)</f>
        <v/>
      </c>
      <c r="G8956" s="15">
        <f>IF($D8956=1,$B8956*100+$C8956,-1)</f>
        <v/>
      </c>
      <c r="H8956" s="15">
        <f>IF($D8956=1,$B8956,-1)</f>
        <v/>
      </c>
      <c r="I8956" s="15">
        <f>IF($D8956=1,$C8956,-1)</f>
        <v/>
      </c>
    </row>
    <row r="8957">
      <c r="A8957" s="33" t="n">
        <v>45665.08333333334</v>
      </c>
      <c r="B8957" s="15">
        <f>WEEKDAY($A8957,2)</f>
        <v/>
      </c>
      <c r="C8957" s="15">
        <f>HOUR($A8957)</f>
        <v/>
      </c>
      <c r="D8957" s="15">
        <f>IF(AND($A8957&gt;=Instellingen!$B$6,$A8957&lt;Instellingen!$B$7),1,0)</f>
        <v/>
      </c>
      <c r="E8957" s="15">
        <f>COUNTIF(tData[BezoekStart],"&lt;"&amp;($A8957+1/24))-COUNTIF(tData[BezoekEind],"&lt;="&amp;$A8957)</f>
        <v/>
      </c>
      <c r="F8957" s="15">
        <f>COUNTIF(tData[BezoekLangStart],"&lt;"&amp;($A8957+1/24))-COUNTIF(tData[BezoekLangEind],"&lt;="&amp;$A8957)</f>
        <v/>
      </c>
      <c r="G8957" s="15">
        <f>IF($D8957=1,$B8957*100+$C8957,-1)</f>
        <v/>
      </c>
      <c r="H8957" s="15">
        <f>IF($D8957=1,$B8957,-1)</f>
        <v/>
      </c>
      <c r="I8957" s="15">
        <f>IF($D8957=1,$C8957,-1)</f>
        <v/>
      </c>
    </row>
    <row r="8958">
      <c r="A8958" s="33" t="n">
        <v>45665.125</v>
      </c>
      <c r="B8958" s="15">
        <f>WEEKDAY($A8958,2)</f>
        <v/>
      </c>
      <c r="C8958" s="15">
        <f>HOUR($A8958)</f>
        <v/>
      </c>
      <c r="D8958" s="15">
        <f>IF(AND($A8958&gt;=Instellingen!$B$6,$A8958&lt;Instellingen!$B$7),1,0)</f>
        <v/>
      </c>
      <c r="E8958" s="15">
        <f>COUNTIF(tData[BezoekStart],"&lt;"&amp;($A8958+1/24))-COUNTIF(tData[BezoekEind],"&lt;="&amp;$A8958)</f>
        <v/>
      </c>
      <c r="F8958" s="15">
        <f>COUNTIF(tData[BezoekLangStart],"&lt;"&amp;($A8958+1/24))-COUNTIF(tData[BezoekLangEind],"&lt;="&amp;$A8958)</f>
        <v/>
      </c>
      <c r="G8958" s="15">
        <f>IF($D8958=1,$B8958*100+$C8958,-1)</f>
        <v/>
      </c>
      <c r="H8958" s="15">
        <f>IF($D8958=1,$B8958,-1)</f>
        <v/>
      </c>
      <c r="I8958" s="15">
        <f>IF($D8958=1,$C8958,-1)</f>
        <v/>
      </c>
    </row>
    <row r="8959">
      <c r="A8959" s="33" t="n">
        <v>45665.16666666666</v>
      </c>
      <c r="B8959" s="15">
        <f>WEEKDAY($A8959,2)</f>
        <v/>
      </c>
      <c r="C8959" s="15">
        <f>HOUR($A8959)</f>
        <v/>
      </c>
      <c r="D8959" s="15">
        <f>IF(AND($A8959&gt;=Instellingen!$B$6,$A8959&lt;Instellingen!$B$7),1,0)</f>
        <v/>
      </c>
      <c r="E8959" s="15">
        <f>COUNTIF(tData[BezoekStart],"&lt;"&amp;($A8959+1/24))-COUNTIF(tData[BezoekEind],"&lt;="&amp;$A8959)</f>
        <v/>
      </c>
      <c r="F8959" s="15">
        <f>COUNTIF(tData[BezoekLangStart],"&lt;"&amp;($A8959+1/24))-COUNTIF(tData[BezoekLangEind],"&lt;="&amp;$A8959)</f>
        <v/>
      </c>
      <c r="G8959" s="15">
        <f>IF($D8959=1,$B8959*100+$C8959,-1)</f>
        <v/>
      </c>
      <c r="H8959" s="15">
        <f>IF($D8959=1,$B8959,-1)</f>
        <v/>
      </c>
      <c r="I8959" s="15">
        <f>IF($D8959=1,$C8959,-1)</f>
        <v/>
      </c>
    </row>
    <row r="8960">
      <c r="A8960" s="33" t="n">
        <v>45665.20833333334</v>
      </c>
      <c r="B8960" s="15">
        <f>WEEKDAY($A8960,2)</f>
        <v/>
      </c>
      <c r="C8960" s="15">
        <f>HOUR($A8960)</f>
        <v/>
      </c>
      <c r="D8960" s="15">
        <f>IF(AND($A8960&gt;=Instellingen!$B$6,$A8960&lt;Instellingen!$B$7),1,0)</f>
        <v/>
      </c>
      <c r="E8960" s="15">
        <f>COUNTIF(tData[BezoekStart],"&lt;"&amp;($A8960+1/24))-COUNTIF(tData[BezoekEind],"&lt;="&amp;$A8960)</f>
        <v/>
      </c>
      <c r="F8960" s="15">
        <f>COUNTIF(tData[BezoekLangStart],"&lt;"&amp;($A8960+1/24))-COUNTIF(tData[BezoekLangEind],"&lt;="&amp;$A8960)</f>
        <v/>
      </c>
      <c r="G8960" s="15">
        <f>IF($D8960=1,$B8960*100+$C8960,-1)</f>
        <v/>
      </c>
      <c r="H8960" s="15">
        <f>IF($D8960=1,$B8960,-1)</f>
        <v/>
      </c>
      <c r="I8960" s="15">
        <f>IF($D8960=1,$C8960,-1)</f>
        <v/>
      </c>
    </row>
    <row r="8961">
      <c r="A8961" s="33" t="n">
        <v>45665.25</v>
      </c>
      <c r="B8961" s="15">
        <f>WEEKDAY($A8961,2)</f>
        <v/>
      </c>
      <c r="C8961" s="15">
        <f>HOUR($A8961)</f>
        <v/>
      </c>
      <c r="D8961" s="15">
        <f>IF(AND($A8961&gt;=Instellingen!$B$6,$A8961&lt;Instellingen!$B$7),1,0)</f>
        <v/>
      </c>
      <c r="E8961" s="15">
        <f>COUNTIF(tData[BezoekStart],"&lt;"&amp;($A8961+1/24))-COUNTIF(tData[BezoekEind],"&lt;="&amp;$A8961)</f>
        <v/>
      </c>
      <c r="F8961" s="15">
        <f>COUNTIF(tData[BezoekLangStart],"&lt;"&amp;($A8961+1/24))-COUNTIF(tData[BezoekLangEind],"&lt;="&amp;$A8961)</f>
        <v/>
      </c>
      <c r="G8961" s="15">
        <f>IF($D8961=1,$B8961*100+$C8961,-1)</f>
        <v/>
      </c>
      <c r="H8961" s="15">
        <f>IF($D8961=1,$B8961,-1)</f>
        <v/>
      </c>
      <c r="I8961" s="15">
        <f>IF($D8961=1,$C8961,-1)</f>
        <v/>
      </c>
    </row>
    <row r="8962">
      <c r="A8962" s="33" t="n">
        <v>45665.29166666666</v>
      </c>
      <c r="B8962" s="15">
        <f>WEEKDAY($A8962,2)</f>
        <v/>
      </c>
      <c r="C8962" s="15">
        <f>HOUR($A8962)</f>
        <v/>
      </c>
      <c r="D8962" s="15">
        <f>IF(AND($A8962&gt;=Instellingen!$B$6,$A8962&lt;Instellingen!$B$7),1,0)</f>
        <v/>
      </c>
      <c r="E8962" s="15">
        <f>COUNTIF(tData[BezoekStart],"&lt;"&amp;($A8962+1/24))-COUNTIF(tData[BezoekEind],"&lt;="&amp;$A8962)</f>
        <v/>
      </c>
      <c r="F8962" s="15">
        <f>COUNTIF(tData[BezoekLangStart],"&lt;"&amp;($A8962+1/24))-COUNTIF(tData[BezoekLangEind],"&lt;="&amp;$A8962)</f>
        <v/>
      </c>
      <c r="G8962" s="15">
        <f>IF($D8962=1,$B8962*100+$C8962,-1)</f>
        <v/>
      </c>
      <c r="H8962" s="15">
        <f>IF($D8962=1,$B8962,-1)</f>
        <v/>
      </c>
      <c r="I8962" s="15">
        <f>IF($D8962=1,$C8962,-1)</f>
        <v/>
      </c>
    </row>
    <row r="8963">
      <c r="A8963" s="33" t="n">
        <v>45665.33333333334</v>
      </c>
      <c r="B8963" s="15">
        <f>WEEKDAY($A8963,2)</f>
        <v/>
      </c>
      <c r="C8963" s="15">
        <f>HOUR($A8963)</f>
        <v/>
      </c>
      <c r="D8963" s="15">
        <f>IF(AND($A8963&gt;=Instellingen!$B$6,$A8963&lt;Instellingen!$B$7),1,0)</f>
        <v/>
      </c>
      <c r="E8963" s="15">
        <f>COUNTIF(tData[BezoekStart],"&lt;"&amp;($A8963+1/24))-COUNTIF(tData[BezoekEind],"&lt;="&amp;$A8963)</f>
        <v/>
      </c>
      <c r="F8963" s="15">
        <f>COUNTIF(tData[BezoekLangStart],"&lt;"&amp;($A8963+1/24))-COUNTIF(tData[BezoekLangEind],"&lt;="&amp;$A8963)</f>
        <v/>
      </c>
      <c r="G8963" s="15">
        <f>IF($D8963=1,$B8963*100+$C8963,-1)</f>
        <v/>
      </c>
      <c r="H8963" s="15">
        <f>IF($D8963=1,$B8963,-1)</f>
        <v/>
      </c>
      <c r="I8963" s="15">
        <f>IF($D8963=1,$C8963,-1)</f>
        <v/>
      </c>
    </row>
    <row r="8964">
      <c r="A8964" s="33" t="n">
        <v>45665.375</v>
      </c>
      <c r="B8964" s="15">
        <f>WEEKDAY($A8964,2)</f>
        <v/>
      </c>
      <c r="C8964" s="15">
        <f>HOUR($A8964)</f>
        <v/>
      </c>
      <c r="D8964" s="15">
        <f>IF(AND($A8964&gt;=Instellingen!$B$6,$A8964&lt;Instellingen!$B$7),1,0)</f>
        <v/>
      </c>
      <c r="E8964" s="15">
        <f>COUNTIF(tData[BezoekStart],"&lt;"&amp;($A8964+1/24))-COUNTIF(tData[BezoekEind],"&lt;="&amp;$A8964)</f>
        <v/>
      </c>
      <c r="F8964" s="15">
        <f>COUNTIF(tData[BezoekLangStart],"&lt;"&amp;($A8964+1/24))-COUNTIF(tData[BezoekLangEind],"&lt;="&amp;$A8964)</f>
        <v/>
      </c>
      <c r="G8964" s="15">
        <f>IF($D8964=1,$B8964*100+$C8964,-1)</f>
        <v/>
      </c>
      <c r="H8964" s="15">
        <f>IF($D8964=1,$B8964,-1)</f>
        <v/>
      </c>
      <c r="I8964" s="15">
        <f>IF($D8964=1,$C8964,-1)</f>
        <v/>
      </c>
    </row>
    <row r="8965">
      <c r="A8965" s="33" t="n">
        <v>45665.41666666666</v>
      </c>
      <c r="B8965" s="15">
        <f>WEEKDAY($A8965,2)</f>
        <v/>
      </c>
      <c r="C8965" s="15">
        <f>HOUR($A8965)</f>
        <v/>
      </c>
      <c r="D8965" s="15">
        <f>IF(AND($A8965&gt;=Instellingen!$B$6,$A8965&lt;Instellingen!$B$7),1,0)</f>
        <v/>
      </c>
      <c r="E8965" s="15">
        <f>COUNTIF(tData[BezoekStart],"&lt;"&amp;($A8965+1/24))-COUNTIF(tData[BezoekEind],"&lt;="&amp;$A8965)</f>
        <v/>
      </c>
      <c r="F8965" s="15">
        <f>COUNTIF(tData[BezoekLangStart],"&lt;"&amp;($A8965+1/24))-COUNTIF(tData[BezoekLangEind],"&lt;="&amp;$A8965)</f>
        <v/>
      </c>
      <c r="G8965" s="15">
        <f>IF($D8965=1,$B8965*100+$C8965,-1)</f>
        <v/>
      </c>
      <c r="H8965" s="15">
        <f>IF($D8965=1,$B8965,-1)</f>
        <v/>
      </c>
      <c r="I8965" s="15">
        <f>IF($D8965=1,$C8965,-1)</f>
        <v/>
      </c>
    </row>
    <row r="8966">
      <c r="A8966" s="33" t="n">
        <v>45665.45833333334</v>
      </c>
      <c r="B8966" s="15">
        <f>WEEKDAY($A8966,2)</f>
        <v/>
      </c>
      <c r="C8966" s="15">
        <f>HOUR($A8966)</f>
        <v/>
      </c>
      <c r="D8966" s="15">
        <f>IF(AND($A8966&gt;=Instellingen!$B$6,$A8966&lt;Instellingen!$B$7),1,0)</f>
        <v/>
      </c>
      <c r="E8966" s="15">
        <f>COUNTIF(tData[BezoekStart],"&lt;"&amp;($A8966+1/24))-COUNTIF(tData[BezoekEind],"&lt;="&amp;$A8966)</f>
        <v/>
      </c>
      <c r="F8966" s="15">
        <f>COUNTIF(tData[BezoekLangStart],"&lt;"&amp;($A8966+1/24))-COUNTIF(tData[BezoekLangEind],"&lt;="&amp;$A8966)</f>
        <v/>
      </c>
      <c r="G8966" s="15">
        <f>IF($D8966=1,$B8966*100+$C8966,-1)</f>
        <v/>
      </c>
      <c r="H8966" s="15">
        <f>IF($D8966=1,$B8966,-1)</f>
        <v/>
      </c>
      <c r="I8966" s="15">
        <f>IF($D8966=1,$C8966,-1)</f>
        <v/>
      </c>
    </row>
    <row r="8967">
      <c r="A8967" s="33" t="n">
        <v>45665.5</v>
      </c>
      <c r="B8967" s="15">
        <f>WEEKDAY($A8967,2)</f>
        <v/>
      </c>
      <c r="C8967" s="15">
        <f>HOUR($A8967)</f>
        <v/>
      </c>
      <c r="D8967" s="15">
        <f>IF(AND($A8967&gt;=Instellingen!$B$6,$A8967&lt;Instellingen!$B$7),1,0)</f>
        <v/>
      </c>
      <c r="E8967" s="15">
        <f>COUNTIF(tData[BezoekStart],"&lt;"&amp;($A8967+1/24))-COUNTIF(tData[BezoekEind],"&lt;="&amp;$A8967)</f>
        <v/>
      </c>
      <c r="F8967" s="15">
        <f>COUNTIF(tData[BezoekLangStart],"&lt;"&amp;($A8967+1/24))-COUNTIF(tData[BezoekLangEind],"&lt;="&amp;$A8967)</f>
        <v/>
      </c>
      <c r="G8967" s="15">
        <f>IF($D8967=1,$B8967*100+$C8967,-1)</f>
        <v/>
      </c>
      <c r="H8967" s="15">
        <f>IF($D8967=1,$B8967,-1)</f>
        <v/>
      </c>
      <c r="I8967" s="15">
        <f>IF($D8967=1,$C8967,-1)</f>
        <v/>
      </c>
    </row>
    <row r="8968">
      <c r="A8968" s="33" t="n">
        <v>45665.54166666666</v>
      </c>
      <c r="B8968" s="15">
        <f>WEEKDAY($A8968,2)</f>
        <v/>
      </c>
      <c r="C8968" s="15">
        <f>HOUR($A8968)</f>
        <v/>
      </c>
      <c r="D8968" s="15">
        <f>IF(AND($A8968&gt;=Instellingen!$B$6,$A8968&lt;Instellingen!$B$7),1,0)</f>
        <v/>
      </c>
      <c r="E8968" s="15">
        <f>COUNTIF(tData[BezoekStart],"&lt;"&amp;($A8968+1/24))-COUNTIF(tData[BezoekEind],"&lt;="&amp;$A8968)</f>
        <v/>
      </c>
      <c r="F8968" s="15">
        <f>COUNTIF(tData[BezoekLangStart],"&lt;"&amp;($A8968+1/24))-COUNTIF(tData[BezoekLangEind],"&lt;="&amp;$A8968)</f>
        <v/>
      </c>
      <c r="G8968" s="15">
        <f>IF($D8968=1,$B8968*100+$C8968,-1)</f>
        <v/>
      </c>
      <c r="H8968" s="15">
        <f>IF($D8968=1,$B8968,-1)</f>
        <v/>
      </c>
      <c r="I8968" s="15">
        <f>IF($D8968=1,$C8968,-1)</f>
        <v/>
      </c>
    </row>
    <row r="8969">
      <c r="A8969" s="33" t="n">
        <v>45665.58333333334</v>
      </c>
      <c r="B8969" s="15">
        <f>WEEKDAY($A8969,2)</f>
        <v/>
      </c>
      <c r="C8969" s="15">
        <f>HOUR($A8969)</f>
        <v/>
      </c>
      <c r="D8969" s="15">
        <f>IF(AND($A8969&gt;=Instellingen!$B$6,$A8969&lt;Instellingen!$B$7),1,0)</f>
        <v/>
      </c>
      <c r="E8969" s="15">
        <f>COUNTIF(tData[BezoekStart],"&lt;"&amp;($A8969+1/24))-COUNTIF(tData[BezoekEind],"&lt;="&amp;$A8969)</f>
        <v/>
      </c>
      <c r="F8969" s="15">
        <f>COUNTIF(tData[BezoekLangStart],"&lt;"&amp;($A8969+1/24))-COUNTIF(tData[BezoekLangEind],"&lt;="&amp;$A8969)</f>
        <v/>
      </c>
      <c r="G8969" s="15">
        <f>IF($D8969=1,$B8969*100+$C8969,-1)</f>
        <v/>
      </c>
      <c r="H8969" s="15">
        <f>IF($D8969=1,$B8969,-1)</f>
        <v/>
      </c>
      <c r="I8969" s="15">
        <f>IF($D8969=1,$C8969,-1)</f>
        <v/>
      </c>
    </row>
    <row r="8970">
      <c r="A8970" s="33" t="n">
        <v>45665.625</v>
      </c>
      <c r="B8970" s="15">
        <f>WEEKDAY($A8970,2)</f>
        <v/>
      </c>
      <c r="C8970" s="15">
        <f>HOUR($A8970)</f>
        <v/>
      </c>
      <c r="D8970" s="15">
        <f>IF(AND($A8970&gt;=Instellingen!$B$6,$A8970&lt;Instellingen!$B$7),1,0)</f>
        <v/>
      </c>
      <c r="E8970" s="15">
        <f>COUNTIF(tData[BezoekStart],"&lt;"&amp;($A8970+1/24))-COUNTIF(tData[BezoekEind],"&lt;="&amp;$A8970)</f>
        <v/>
      </c>
      <c r="F8970" s="15">
        <f>COUNTIF(tData[BezoekLangStart],"&lt;"&amp;($A8970+1/24))-COUNTIF(tData[BezoekLangEind],"&lt;="&amp;$A8970)</f>
        <v/>
      </c>
      <c r="G8970" s="15">
        <f>IF($D8970=1,$B8970*100+$C8970,-1)</f>
        <v/>
      </c>
      <c r="H8970" s="15">
        <f>IF($D8970=1,$B8970,-1)</f>
        <v/>
      </c>
      <c r="I8970" s="15">
        <f>IF($D8970=1,$C8970,-1)</f>
        <v/>
      </c>
    </row>
    <row r="8971">
      <c r="A8971" s="33" t="n">
        <v>45665.66666666666</v>
      </c>
      <c r="B8971" s="15">
        <f>WEEKDAY($A8971,2)</f>
        <v/>
      </c>
      <c r="C8971" s="15">
        <f>HOUR($A8971)</f>
        <v/>
      </c>
      <c r="D8971" s="15">
        <f>IF(AND($A8971&gt;=Instellingen!$B$6,$A8971&lt;Instellingen!$B$7),1,0)</f>
        <v/>
      </c>
      <c r="E8971" s="15">
        <f>COUNTIF(tData[BezoekStart],"&lt;"&amp;($A8971+1/24))-COUNTIF(tData[BezoekEind],"&lt;="&amp;$A8971)</f>
        <v/>
      </c>
      <c r="F8971" s="15">
        <f>COUNTIF(tData[BezoekLangStart],"&lt;"&amp;($A8971+1/24))-COUNTIF(tData[BezoekLangEind],"&lt;="&amp;$A8971)</f>
        <v/>
      </c>
      <c r="G8971" s="15">
        <f>IF($D8971=1,$B8971*100+$C8971,-1)</f>
        <v/>
      </c>
      <c r="H8971" s="15">
        <f>IF($D8971=1,$B8971,-1)</f>
        <v/>
      </c>
      <c r="I8971" s="15">
        <f>IF($D8971=1,$C8971,-1)</f>
        <v/>
      </c>
    </row>
    <row r="8972">
      <c r="A8972" s="33" t="n">
        <v>45665.70833333334</v>
      </c>
      <c r="B8972" s="15">
        <f>WEEKDAY($A8972,2)</f>
        <v/>
      </c>
      <c r="C8972" s="15">
        <f>HOUR($A8972)</f>
        <v/>
      </c>
      <c r="D8972" s="15">
        <f>IF(AND($A8972&gt;=Instellingen!$B$6,$A8972&lt;Instellingen!$B$7),1,0)</f>
        <v/>
      </c>
      <c r="E8972" s="15">
        <f>COUNTIF(tData[BezoekStart],"&lt;"&amp;($A8972+1/24))-COUNTIF(tData[BezoekEind],"&lt;="&amp;$A8972)</f>
        <v/>
      </c>
      <c r="F8972" s="15">
        <f>COUNTIF(tData[BezoekLangStart],"&lt;"&amp;($A8972+1/24))-COUNTIF(tData[BezoekLangEind],"&lt;="&amp;$A8972)</f>
        <v/>
      </c>
      <c r="G8972" s="15">
        <f>IF($D8972=1,$B8972*100+$C8972,-1)</f>
        <v/>
      </c>
      <c r="H8972" s="15">
        <f>IF($D8972=1,$B8972,-1)</f>
        <v/>
      </c>
      <c r="I8972" s="15">
        <f>IF($D8972=1,$C8972,-1)</f>
        <v/>
      </c>
    </row>
    <row r="8973">
      <c r="A8973" s="33" t="n">
        <v>45665.75</v>
      </c>
      <c r="B8973" s="15">
        <f>WEEKDAY($A8973,2)</f>
        <v/>
      </c>
      <c r="C8973" s="15">
        <f>HOUR($A8973)</f>
        <v/>
      </c>
      <c r="D8973" s="15">
        <f>IF(AND($A8973&gt;=Instellingen!$B$6,$A8973&lt;Instellingen!$B$7),1,0)</f>
        <v/>
      </c>
      <c r="E8973" s="15">
        <f>COUNTIF(tData[BezoekStart],"&lt;"&amp;($A8973+1/24))-COUNTIF(tData[BezoekEind],"&lt;="&amp;$A8973)</f>
        <v/>
      </c>
      <c r="F8973" s="15">
        <f>COUNTIF(tData[BezoekLangStart],"&lt;"&amp;($A8973+1/24))-COUNTIF(tData[BezoekLangEind],"&lt;="&amp;$A8973)</f>
        <v/>
      </c>
      <c r="G8973" s="15">
        <f>IF($D8973=1,$B8973*100+$C8973,-1)</f>
        <v/>
      </c>
      <c r="H8973" s="15">
        <f>IF($D8973=1,$B8973,-1)</f>
        <v/>
      </c>
      <c r="I8973" s="15">
        <f>IF($D8973=1,$C8973,-1)</f>
        <v/>
      </c>
    </row>
    <row r="8974">
      <c r="A8974" s="33" t="n">
        <v>45665.79166666666</v>
      </c>
      <c r="B8974" s="15">
        <f>WEEKDAY($A8974,2)</f>
        <v/>
      </c>
      <c r="C8974" s="15">
        <f>HOUR($A8974)</f>
        <v/>
      </c>
      <c r="D8974" s="15">
        <f>IF(AND($A8974&gt;=Instellingen!$B$6,$A8974&lt;Instellingen!$B$7),1,0)</f>
        <v/>
      </c>
      <c r="E8974" s="15">
        <f>COUNTIF(tData[BezoekStart],"&lt;"&amp;($A8974+1/24))-COUNTIF(tData[BezoekEind],"&lt;="&amp;$A8974)</f>
        <v/>
      </c>
      <c r="F8974" s="15">
        <f>COUNTIF(tData[BezoekLangStart],"&lt;"&amp;($A8974+1/24))-COUNTIF(tData[BezoekLangEind],"&lt;="&amp;$A8974)</f>
        <v/>
      </c>
      <c r="G8974" s="15">
        <f>IF($D8974=1,$B8974*100+$C8974,-1)</f>
        <v/>
      </c>
      <c r="H8974" s="15">
        <f>IF($D8974=1,$B8974,-1)</f>
        <v/>
      </c>
      <c r="I8974" s="15">
        <f>IF($D8974=1,$C8974,-1)</f>
        <v/>
      </c>
    </row>
    <row r="8975">
      <c r="A8975" s="33" t="n">
        <v>45665.83333333334</v>
      </c>
      <c r="B8975" s="15">
        <f>WEEKDAY($A8975,2)</f>
        <v/>
      </c>
      <c r="C8975" s="15">
        <f>HOUR($A8975)</f>
        <v/>
      </c>
      <c r="D8975" s="15">
        <f>IF(AND($A8975&gt;=Instellingen!$B$6,$A8975&lt;Instellingen!$B$7),1,0)</f>
        <v/>
      </c>
      <c r="E8975" s="15">
        <f>COUNTIF(tData[BezoekStart],"&lt;"&amp;($A8975+1/24))-COUNTIF(tData[BezoekEind],"&lt;="&amp;$A8975)</f>
        <v/>
      </c>
      <c r="F8975" s="15">
        <f>COUNTIF(tData[BezoekLangStart],"&lt;"&amp;($A8975+1/24))-COUNTIF(tData[BezoekLangEind],"&lt;="&amp;$A8975)</f>
        <v/>
      </c>
      <c r="G8975" s="15">
        <f>IF($D8975=1,$B8975*100+$C8975,-1)</f>
        <v/>
      </c>
      <c r="H8975" s="15">
        <f>IF($D8975=1,$B8975,-1)</f>
        <v/>
      </c>
      <c r="I8975" s="15">
        <f>IF($D8975=1,$C8975,-1)</f>
        <v/>
      </c>
    </row>
    <row r="8976">
      <c r="A8976" s="33" t="n">
        <v>45665.875</v>
      </c>
      <c r="B8976" s="15">
        <f>WEEKDAY($A8976,2)</f>
        <v/>
      </c>
      <c r="C8976" s="15">
        <f>HOUR($A8976)</f>
        <v/>
      </c>
      <c r="D8976" s="15">
        <f>IF(AND($A8976&gt;=Instellingen!$B$6,$A8976&lt;Instellingen!$B$7),1,0)</f>
        <v/>
      </c>
      <c r="E8976" s="15">
        <f>COUNTIF(tData[BezoekStart],"&lt;"&amp;($A8976+1/24))-COUNTIF(tData[BezoekEind],"&lt;="&amp;$A8976)</f>
        <v/>
      </c>
      <c r="F8976" s="15">
        <f>COUNTIF(tData[BezoekLangStart],"&lt;"&amp;($A8976+1/24))-COUNTIF(tData[BezoekLangEind],"&lt;="&amp;$A8976)</f>
        <v/>
      </c>
      <c r="G8976" s="15">
        <f>IF($D8976=1,$B8976*100+$C8976,-1)</f>
        <v/>
      </c>
      <c r="H8976" s="15">
        <f>IF($D8976=1,$B8976,-1)</f>
        <v/>
      </c>
      <c r="I8976" s="15">
        <f>IF($D8976=1,$C8976,-1)</f>
        <v/>
      </c>
    </row>
    <row r="8977">
      <c r="A8977" s="33" t="n">
        <v>45665.91666666666</v>
      </c>
      <c r="B8977" s="15">
        <f>WEEKDAY($A8977,2)</f>
        <v/>
      </c>
      <c r="C8977" s="15">
        <f>HOUR($A8977)</f>
        <v/>
      </c>
      <c r="D8977" s="15">
        <f>IF(AND($A8977&gt;=Instellingen!$B$6,$A8977&lt;Instellingen!$B$7),1,0)</f>
        <v/>
      </c>
      <c r="E8977" s="15">
        <f>COUNTIF(tData[BezoekStart],"&lt;"&amp;($A8977+1/24))-COUNTIF(tData[BezoekEind],"&lt;="&amp;$A8977)</f>
        <v/>
      </c>
      <c r="F8977" s="15">
        <f>COUNTIF(tData[BezoekLangStart],"&lt;"&amp;($A8977+1/24))-COUNTIF(tData[BezoekLangEind],"&lt;="&amp;$A8977)</f>
        <v/>
      </c>
      <c r="G8977" s="15">
        <f>IF($D8977=1,$B8977*100+$C8977,-1)</f>
        <v/>
      </c>
      <c r="H8977" s="15">
        <f>IF($D8977=1,$B8977,-1)</f>
        <v/>
      </c>
      <c r="I8977" s="15">
        <f>IF($D8977=1,$C8977,-1)</f>
        <v/>
      </c>
    </row>
    <row r="8978">
      <c r="A8978" s="33" t="n">
        <v>45665.95833333334</v>
      </c>
      <c r="B8978" s="15">
        <f>WEEKDAY($A8978,2)</f>
        <v/>
      </c>
      <c r="C8978" s="15">
        <f>HOUR($A8978)</f>
        <v/>
      </c>
      <c r="D8978" s="15">
        <f>IF(AND($A8978&gt;=Instellingen!$B$6,$A8978&lt;Instellingen!$B$7),1,0)</f>
        <v/>
      </c>
      <c r="E8978" s="15">
        <f>COUNTIF(tData[BezoekStart],"&lt;"&amp;($A8978+1/24))-COUNTIF(tData[BezoekEind],"&lt;="&amp;$A8978)</f>
        <v/>
      </c>
      <c r="F8978" s="15">
        <f>COUNTIF(tData[BezoekLangStart],"&lt;"&amp;($A8978+1/24))-COUNTIF(tData[BezoekLangEind],"&lt;="&amp;$A8978)</f>
        <v/>
      </c>
      <c r="G8978" s="15">
        <f>IF($D8978=1,$B8978*100+$C8978,-1)</f>
        <v/>
      </c>
      <c r="H8978" s="15">
        <f>IF($D8978=1,$B8978,-1)</f>
        <v/>
      </c>
      <c r="I8978" s="15">
        <f>IF($D8978=1,$C8978,-1)</f>
        <v/>
      </c>
    </row>
    <row r="8979">
      <c r="A8979" s="33" t="n">
        <v>45666</v>
      </c>
      <c r="B8979" s="15">
        <f>WEEKDAY($A8979,2)</f>
        <v/>
      </c>
      <c r="C8979" s="15">
        <f>HOUR($A8979)</f>
        <v/>
      </c>
      <c r="D8979" s="15">
        <f>IF(AND($A8979&gt;=Instellingen!$B$6,$A8979&lt;Instellingen!$B$7),1,0)</f>
        <v/>
      </c>
      <c r="E8979" s="15">
        <f>COUNTIF(tData[BezoekStart],"&lt;"&amp;($A8979+1/24))-COUNTIF(tData[BezoekEind],"&lt;="&amp;$A8979)</f>
        <v/>
      </c>
      <c r="F8979" s="15">
        <f>COUNTIF(tData[BezoekLangStart],"&lt;"&amp;($A8979+1/24))-COUNTIF(tData[BezoekLangEind],"&lt;="&amp;$A8979)</f>
        <v/>
      </c>
      <c r="G8979" s="15">
        <f>IF($D8979=1,$B8979*100+$C8979,-1)</f>
        <v/>
      </c>
      <c r="H8979" s="15">
        <f>IF($D8979=1,$B8979,-1)</f>
        <v/>
      </c>
      <c r="I8979" s="15">
        <f>IF($D8979=1,$C8979,-1)</f>
        <v/>
      </c>
    </row>
    <row r="8980">
      <c r="A8980" s="33" t="n">
        <v>45666.04166666666</v>
      </c>
      <c r="B8980" s="15">
        <f>WEEKDAY($A8980,2)</f>
        <v/>
      </c>
      <c r="C8980" s="15">
        <f>HOUR($A8980)</f>
        <v/>
      </c>
      <c r="D8980" s="15">
        <f>IF(AND($A8980&gt;=Instellingen!$B$6,$A8980&lt;Instellingen!$B$7),1,0)</f>
        <v/>
      </c>
      <c r="E8980" s="15">
        <f>COUNTIF(tData[BezoekStart],"&lt;"&amp;($A8980+1/24))-COUNTIF(tData[BezoekEind],"&lt;="&amp;$A8980)</f>
        <v/>
      </c>
      <c r="F8980" s="15">
        <f>COUNTIF(tData[BezoekLangStart],"&lt;"&amp;($A8980+1/24))-COUNTIF(tData[BezoekLangEind],"&lt;="&amp;$A8980)</f>
        <v/>
      </c>
      <c r="G8980" s="15">
        <f>IF($D8980=1,$B8980*100+$C8980,-1)</f>
        <v/>
      </c>
      <c r="H8980" s="15">
        <f>IF($D8980=1,$B8980,-1)</f>
        <v/>
      </c>
      <c r="I8980" s="15">
        <f>IF($D8980=1,$C8980,-1)</f>
        <v/>
      </c>
    </row>
    <row r="8981">
      <c r="A8981" s="33" t="n">
        <v>45666.08333333334</v>
      </c>
      <c r="B8981" s="15">
        <f>WEEKDAY($A8981,2)</f>
        <v/>
      </c>
      <c r="C8981" s="15">
        <f>HOUR($A8981)</f>
        <v/>
      </c>
      <c r="D8981" s="15">
        <f>IF(AND($A8981&gt;=Instellingen!$B$6,$A8981&lt;Instellingen!$B$7),1,0)</f>
        <v/>
      </c>
      <c r="E8981" s="15">
        <f>COUNTIF(tData[BezoekStart],"&lt;"&amp;($A8981+1/24))-COUNTIF(tData[BezoekEind],"&lt;="&amp;$A8981)</f>
        <v/>
      </c>
      <c r="F8981" s="15">
        <f>COUNTIF(tData[BezoekLangStart],"&lt;"&amp;($A8981+1/24))-COUNTIF(tData[BezoekLangEind],"&lt;="&amp;$A8981)</f>
        <v/>
      </c>
      <c r="G8981" s="15">
        <f>IF($D8981=1,$B8981*100+$C8981,-1)</f>
        <v/>
      </c>
      <c r="H8981" s="15">
        <f>IF($D8981=1,$B8981,-1)</f>
        <v/>
      </c>
      <c r="I8981" s="15">
        <f>IF($D8981=1,$C8981,-1)</f>
        <v/>
      </c>
    </row>
    <row r="8982">
      <c r="A8982" s="33" t="n">
        <v>45666.125</v>
      </c>
      <c r="B8982" s="15">
        <f>WEEKDAY($A8982,2)</f>
        <v/>
      </c>
      <c r="C8982" s="15">
        <f>HOUR($A8982)</f>
        <v/>
      </c>
      <c r="D8982" s="15">
        <f>IF(AND($A8982&gt;=Instellingen!$B$6,$A8982&lt;Instellingen!$B$7),1,0)</f>
        <v/>
      </c>
      <c r="E8982" s="15">
        <f>COUNTIF(tData[BezoekStart],"&lt;"&amp;($A8982+1/24))-COUNTIF(tData[BezoekEind],"&lt;="&amp;$A8982)</f>
        <v/>
      </c>
      <c r="F8982" s="15">
        <f>COUNTIF(tData[BezoekLangStart],"&lt;"&amp;($A8982+1/24))-COUNTIF(tData[BezoekLangEind],"&lt;="&amp;$A8982)</f>
        <v/>
      </c>
      <c r="G8982" s="15">
        <f>IF($D8982=1,$B8982*100+$C8982,-1)</f>
        <v/>
      </c>
      <c r="H8982" s="15">
        <f>IF($D8982=1,$B8982,-1)</f>
        <v/>
      </c>
      <c r="I8982" s="15">
        <f>IF($D8982=1,$C8982,-1)</f>
        <v/>
      </c>
    </row>
    <row r="8983">
      <c r="A8983" s="33" t="n">
        <v>45666.16666666666</v>
      </c>
      <c r="B8983" s="15">
        <f>WEEKDAY($A8983,2)</f>
        <v/>
      </c>
      <c r="C8983" s="15">
        <f>HOUR($A8983)</f>
        <v/>
      </c>
      <c r="D8983" s="15">
        <f>IF(AND($A8983&gt;=Instellingen!$B$6,$A8983&lt;Instellingen!$B$7),1,0)</f>
        <v/>
      </c>
      <c r="E8983" s="15">
        <f>COUNTIF(tData[BezoekStart],"&lt;"&amp;($A8983+1/24))-COUNTIF(tData[BezoekEind],"&lt;="&amp;$A8983)</f>
        <v/>
      </c>
      <c r="F8983" s="15">
        <f>COUNTIF(tData[BezoekLangStart],"&lt;"&amp;($A8983+1/24))-COUNTIF(tData[BezoekLangEind],"&lt;="&amp;$A8983)</f>
        <v/>
      </c>
      <c r="G8983" s="15">
        <f>IF($D8983=1,$B8983*100+$C8983,-1)</f>
        <v/>
      </c>
      <c r="H8983" s="15">
        <f>IF($D8983=1,$B8983,-1)</f>
        <v/>
      </c>
      <c r="I8983" s="15">
        <f>IF($D8983=1,$C8983,-1)</f>
        <v/>
      </c>
    </row>
    <row r="8984">
      <c r="A8984" s="33" t="n">
        <v>45666.20833333334</v>
      </c>
      <c r="B8984" s="15">
        <f>WEEKDAY($A8984,2)</f>
        <v/>
      </c>
      <c r="C8984" s="15">
        <f>HOUR($A8984)</f>
        <v/>
      </c>
      <c r="D8984" s="15">
        <f>IF(AND($A8984&gt;=Instellingen!$B$6,$A8984&lt;Instellingen!$B$7),1,0)</f>
        <v/>
      </c>
      <c r="E8984" s="15">
        <f>COUNTIF(tData[BezoekStart],"&lt;"&amp;($A8984+1/24))-COUNTIF(tData[BezoekEind],"&lt;="&amp;$A8984)</f>
        <v/>
      </c>
      <c r="F8984" s="15">
        <f>COUNTIF(tData[BezoekLangStart],"&lt;"&amp;($A8984+1/24))-COUNTIF(tData[BezoekLangEind],"&lt;="&amp;$A8984)</f>
        <v/>
      </c>
      <c r="G8984" s="15">
        <f>IF($D8984=1,$B8984*100+$C8984,-1)</f>
        <v/>
      </c>
      <c r="H8984" s="15">
        <f>IF($D8984=1,$B8984,-1)</f>
        <v/>
      </c>
      <c r="I8984" s="15">
        <f>IF($D8984=1,$C8984,-1)</f>
        <v/>
      </c>
    </row>
    <row r="8985">
      <c r="A8985" s="33" t="n">
        <v>45666.25</v>
      </c>
      <c r="B8985" s="15">
        <f>WEEKDAY($A8985,2)</f>
        <v/>
      </c>
      <c r="C8985" s="15">
        <f>HOUR($A8985)</f>
        <v/>
      </c>
      <c r="D8985" s="15">
        <f>IF(AND($A8985&gt;=Instellingen!$B$6,$A8985&lt;Instellingen!$B$7),1,0)</f>
        <v/>
      </c>
      <c r="E8985" s="15">
        <f>COUNTIF(tData[BezoekStart],"&lt;"&amp;($A8985+1/24))-COUNTIF(tData[BezoekEind],"&lt;="&amp;$A8985)</f>
        <v/>
      </c>
      <c r="F8985" s="15">
        <f>COUNTIF(tData[BezoekLangStart],"&lt;"&amp;($A8985+1/24))-COUNTIF(tData[BezoekLangEind],"&lt;="&amp;$A8985)</f>
        <v/>
      </c>
      <c r="G8985" s="15">
        <f>IF($D8985=1,$B8985*100+$C8985,-1)</f>
        <v/>
      </c>
      <c r="H8985" s="15">
        <f>IF($D8985=1,$B8985,-1)</f>
        <v/>
      </c>
      <c r="I8985" s="15">
        <f>IF($D8985=1,$C8985,-1)</f>
        <v/>
      </c>
    </row>
    <row r="8986">
      <c r="A8986" s="33" t="n">
        <v>45666.29166666666</v>
      </c>
      <c r="B8986" s="15">
        <f>WEEKDAY($A8986,2)</f>
        <v/>
      </c>
      <c r="C8986" s="15">
        <f>HOUR($A8986)</f>
        <v/>
      </c>
      <c r="D8986" s="15">
        <f>IF(AND($A8986&gt;=Instellingen!$B$6,$A8986&lt;Instellingen!$B$7),1,0)</f>
        <v/>
      </c>
      <c r="E8986" s="15">
        <f>COUNTIF(tData[BezoekStart],"&lt;"&amp;($A8986+1/24))-COUNTIF(tData[BezoekEind],"&lt;="&amp;$A8986)</f>
        <v/>
      </c>
      <c r="F8986" s="15">
        <f>COUNTIF(tData[BezoekLangStart],"&lt;"&amp;($A8986+1/24))-COUNTIF(tData[BezoekLangEind],"&lt;="&amp;$A8986)</f>
        <v/>
      </c>
      <c r="G8986" s="15">
        <f>IF($D8986=1,$B8986*100+$C8986,-1)</f>
        <v/>
      </c>
      <c r="H8986" s="15">
        <f>IF($D8986=1,$B8986,-1)</f>
        <v/>
      </c>
      <c r="I8986" s="15">
        <f>IF($D8986=1,$C8986,-1)</f>
        <v/>
      </c>
    </row>
    <row r="8987">
      <c r="A8987" s="33" t="n">
        <v>45666.33333333334</v>
      </c>
      <c r="B8987" s="15">
        <f>WEEKDAY($A8987,2)</f>
        <v/>
      </c>
      <c r="C8987" s="15">
        <f>HOUR($A8987)</f>
        <v/>
      </c>
      <c r="D8987" s="15">
        <f>IF(AND($A8987&gt;=Instellingen!$B$6,$A8987&lt;Instellingen!$B$7),1,0)</f>
        <v/>
      </c>
      <c r="E8987" s="15">
        <f>COUNTIF(tData[BezoekStart],"&lt;"&amp;($A8987+1/24))-COUNTIF(tData[BezoekEind],"&lt;="&amp;$A8987)</f>
        <v/>
      </c>
      <c r="F8987" s="15">
        <f>COUNTIF(tData[BezoekLangStart],"&lt;"&amp;($A8987+1/24))-COUNTIF(tData[BezoekLangEind],"&lt;="&amp;$A8987)</f>
        <v/>
      </c>
      <c r="G8987" s="15">
        <f>IF($D8987=1,$B8987*100+$C8987,-1)</f>
        <v/>
      </c>
      <c r="H8987" s="15">
        <f>IF($D8987=1,$B8987,-1)</f>
        <v/>
      </c>
      <c r="I8987" s="15">
        <f>IF($D8987=1,$C8987,-1)</f>
        <v/>
      </c>
    </row>
    <row r="8988">
      <c r="A8988" s="33" t="n">
        <v>45666.375</v>
      </c>
      <c r="B8988" s="15">
        <f>WEEKDAY($A8988,2)</f>
        <v/>
      </c>
      <c r="C8988" s="15">
        <f>HOUR($A8988)</f>
        <v/>
      </c>
      <c r="D8988" s="15">
        <f>IF(AND($A8988&gt;=Instellingen!$B$6,$A8988&lt;Instellingen!$B$7),1,0)</f>
        <v/>
      </c>
      <c r="E8988" s="15">
        <f>COUNTIF(tData[BezoekStart],"&lt;"&amp;($A8988+1/24))-COUNTIF(tData[BezoekEind],"&lt;="&amp;$A8988)</f>
        <v/>
      </c>
      <c r="F8988" s="15">
        <f>COUNTIF(tData[BezoekLangStart],"&lt;"&amp;($A8988+1/24))-COUNTIF(tData[BezoekLangEind],"&lt;="&amp;$A8988)</f>
        <v/>
      </c>
      <c r="G8988" s="15">
        <f>IF($D8988=1,$B8988*100+$C8988,-1)</f>
        <v/>
      </c>
      <c r="H8988" s="15">
        <f>IF($D8988=1,$B8988,-1)</f>
        <v/>
      </c>
      <c r="I8988" s="15">
        <f>IF($D8988=1,$C8988,-1)</f>
        <v/>
      </c>
    </row>
    <row r="8989">
      <c r="A8989" s="33" t="n">
        <v>45666.41666666666</v>
      </c>
      <c r="B8989" s="15">
        <f>WEEKDAY($A8989,2)</f>
        <v/>
      </c>
      <c r="C8989" s="15">
        <f>HOUR($A8989)</f>
        <v/>
      </c>
      <c r="D8989" s="15">
        <f>IF(AND($A8989&gt;=Instellingen!$B$6,$A8989&lt;Instellingen!$B$7),1,0)</f>
        <v/>
      </c>
      <c r="E8989" s="15">
        <f>COUNTIF(tData[BezoekStart],"&lt;"&amp;($A8989+1/24))-COUNTIF(tData[BezoekEind],"&lt;="&amp;$A8989)</f>
        <v/>
      </c>
      <c r="F8989" s="15">
        <f>COUNTIF(tData[BezoekLangStart],"&lt;"&amp;($A8989+1/24))-COUNTIF(tData[BezoekLangEind],"&lt;="&amp;$A8989)</f>
        <v/>
      </c>
      <c r="G8989" s="15">
        <f>IF($D8989=1,$B8989*100+$C8989,-1)</f>
        <v/>
      </c>
      <c r="H8989" s="15">
        <f>IF($D8989=1,$B8989,-1)</f>
        <v/>
      </c>
      <c r="I8989" s="15">
        <f>IF($D8989=1,$C8989,-1)</f>
        <v/>
      </c>
    </row>
    <row r="8990">
      <c r="A8990" s="33" t="n">
        <v>45666.45833333334</v>
      </c>
      <c r="B8990" s="15">
        <f>WEEKDAY($A8990,2)</f>
        <v/>
      </c>
      <c r="C8990" s="15">
        <f>HOUR($A8990)</f>
        <v/>
      </c>
      <c r="D8990" s="15">
        <f>IF(AND($A8990&gt;=Instellingen!$B$6,$A8990&lt;Instellingen!$B$7),1,0)</f>
        <v/>
      </c>
      <c r="E8990" s="15">
        <f>COUNTIF(tData[BezoekStart],"&lt;"&amp;($A8990+1/24))-COUNTIF(tData[BezoekEind],"&lt;="&amp;$A8990)</f>
        <v/>
      </c>
      <c r="F8990" s="15">
        <f>COUNTIF(tData[BezoekLangStart],"&lt;"&amp;($A8990+1/24))-COUNTIF(tData[BezoekLangEind],"&lt;="&amp;$A8990)</f>
        <v/>
      </c>
      <c r="G8990" s="15">
        <f>IF($D8990=1,$B8990*100+$C8990,-1)</f>
        <v/>
      </c>
      <c r="H8990" s="15">
        <f>IF($D8990=1,$B8990,-1)</f>
        <v/>
      </c>
      <c r="I8990" s="15">
        <f>IF($D8990=1,$C8990,-1)</f>
        <v/>
      </c>
    </row>
    <row r="8991">
      <c r="A8991" s="33" t="n">
        <v>45666.5</v>
      </c>
      <c r="B8991" s="15">
        <f>WEEKDAY($A8991,2)</f>
        <v/>
      </c>
      <c r="C8991" s="15">
        <f>HOUR($A8991)</f>
        <v/>
      </c>
      <c r="D8991" s="15">
        <f>IF(AND($A8991&gt;=Instellingen!$B$6,$A8991&lt;Instellingen!$B$7),1,0)</f>
        <v/>
      </c>
      <c r="E8991" s="15">
        <f>COUNTIF(tData[BezoekStart],"&lt;"&amp;($A8991+1/24))-COUNTIF(tData[BezoekEind],"&lt;="&amp;$A8991)</f>
        <v/>
      </c>
      <c r="F8991" s="15">
        <f>COUNTIF(tData[BezoekLangStart],"&lt;"&amp;($A8991+1/24))-COUNTIF(tData[BezoekLangEind],"&lt;="&amp;$A8991)</f>
        <v/>
      </c>
      <c r="G8991" s="15">
        <f>IF($D8991=1,$B8991*100+$C8991,-1)</f>
        <v/>
      </c>
      <c r="H8991" s="15">
        <f>IF($D8991=1,$B8991,-1)</f>
        <v/>
      </c>
      <c r="I8991" s="15">
        <f>IF($D8991=1,$C8991,-1)</f>
        <v/>
      </c>
    </row>
    <row r="8992">
      <c r="A8992" s="33" t="n">
        <v>45666.54166666666</v>
      </c>
      <c r="B8992" s="15">
        <f>WEEKDAY($A8992,2)</f>
        <v/>
      </c>
      <c r="C8992" s="15">
        <f>HOUR($A8992)</f>
        <v/>
      </c>
      <c r="D8992" s="15">
        <f>IF(AND($A8992&gt;=Instellingen!$B$6,$A8992&lt;Instellingen!$B$7),1,0)</f>
        <v/>
      </c>
      <c r="E8992" s="15">
        <f>COUNTIF(tData[BezoekStart],"&lt;"&amp;($A8992+1/24))-COUNTIF(tData[BezoekEind],"&lt;="&amp;$A8992)</f>
        <v/>
      </c>
      <c r="F8992" s="15">
        <f>COUNTIF(tData[BezoekLangStart],"&lt;"&amp;($A8992+1/24))-COUNTIF(tData[BezoekLangEind],"&lt;="&amp;$A8992)</f>
        <v/>
      </c>
      <c r="G8992" s="15">
        <f>IF($D8992=1,$B8992*100+$C8992,-1)</f>
        <v/>
      </c>
      <c r="H8992" s="15">
        <f>IF($D8992=1,$B8992,-1)</f>
        <v/>
      </c>
      <c r="I8992" s="15">
        <f>IF($D8992=1,$C8992,-1)</f>
        <v/>
      </c>
    </row>
    <row r="8993">
      <c r="A8993" s="33" t="n">
        <v>45666.58333333334</v>
      </c>
      <c r="B8993" s="15">
        <f>WEEKDAY($A8993,2)</f>
        <v/>
      </c>
      <c r="C8993" s="15">
        <f>HOUR($A8993)</f>
        <v/>
      </c>
      <c r="D8993" s="15">
        <f>IF(AND($A8993&gt;=Instellingen!$B$6,$A8993&lt;Instellingen!$B$7),1,0)</f>
        <v/>
      </c>
      <c r="E8993" s="15">
        <f>COUNTIF(tData[BezoekStart],"&lt;"&amp;($A8993+1/24))-COUNTIF(tData[BezoekEind],"&lt;="&amp;$A8993)</f>
        <v/>
      </c>
      <c r="F8993" s="15">
        <f>COUNTIF(tData[BezoekLangStart],"&lt;"&amp;($A8993+1/24))-COUNTIF(tData[BezoekLangEind],"&lt;="&amp;$A8993)</f>
        <v/>
      </c>
      <c r="G8993" s="15">
        <f>IF($D8993=1,$B8993*100+$C8993,-1)</f>
        <v/>
      </c>
      <c r="H8993" s="15">
        <f>IF($D8993=1,$B8993,-1)</f>
        <v/>
      </c>
      <c r="I8993" s="15">
        <f>IF($D8993=1,$C8993,-1)</f>
        <v/>
      </c>
    </row>
    <row r="8994">
      <c r="A8994" s="33" t="n">
        <v>45666.625</v>
      </c>
      <c r="B8994" s="15">
        <f>WEEKDAY($A8994,2)</f>
        <v/>
      </c>
      <c r="C8994" s="15">
        <f>HOUR($A8994)</f>
        <v/>
      </c>
      <c r="D8994" s="15">
        <f>IF(AND($A8994&gt;=Instellingen!$B$6,$A8994&lt;Instellingen!$B$7),1,0)</f>
        <v/>
      </c>
      <c r="E8994" s="15">
        <f>COUNTIF(tData[BezoekStart],"&lt;"&amp;($A8994+1/24))-COUNTIF(tData[BezoekEind],"&lt;="&amp;$A8994)</f>
        <v/>
      </c>
      <c r="F8994" s="15">
        <f>COUNTIF(tData[BezoekLangStart],"&lt;"&amp;($A8994+1/24))-COUNTIF(tData[BezoekLangEind],"&lt;="&amp;$A8994)</f>
        <v/>
      </c>
      <c r="G8994" s="15">
        <f>IF($D8994=1,$B8994*100+$C8994,-1)</f>
        <v/>
      </c>
      <c r="H8994" s="15">
        <f>IF($D8994=1,$B8994,-1)</f>
        <v/>
      </c>
      <c r="I8994" s="15">
        <f>IF($D8994=1,$C8994,-1)</f>
        <v/>
      </c>
    </row>
    <row r="8995">
      <c r="A8995" s="33" t="n">
        <v>45666.66666666666</v>
      </c>
      <c r="B8995" s="15">
        <f>WEEKDAY($A8995,2)</f>
        <v/>
      </c>
      <c r="C8995" s="15">
        <f>HOUR($A8995)</f>
        <v/>
      </c>
      <c r="D8995" s="15">
        <f>IF(AND($A8995&gt;=Instellingen!$B$6,$A8995&lt;Instellingen!$B$7),1,0)</f>
        <v/>
      </c>
      <c r="E8995" s="15">
        <f>COUNTIF(tData[BezoekStart],"&lt;"&amp;($A8995+1/24))-COUNTIF(tData[BezoekEind],"&lt;="&amp;$A8995)</f>
        <v/>
      </c>
      <c r="F8995" s="15">
        <f>COUNTIF(tData[BezoekLangStart],"&lt;"&amp;($A8995+1/24))-COUNTIF(tData[BezoekLangEind],"&lt;="&amp;$A8995)</f>
        <v/>
      </c>
      <c r="G8995" s="15">
        <f>IF($D8995=1,$B8995*100+$C8995,-1)</f>
        <v/>
      </c>
      <c r="H8995" s="15">
        <f>IF($D8995=1,$B8995,-1)</f>
        <v/>
      </c>
      <c r="I8995" s="15">
        <f>IF($D8995=1,$C8995,-1)</f>
        <v/>
      </c>
    </row>
    <row r="8996">
      <c r="A8996" s="33" t="n">
        <v>45666.70833333334</v>
      </c>
      <c r="B8996" s="15">
        <f>WEEKDAY($A8996,2)</f>
        <v/>
      </c>
      <c r="C8996" s="15">
        <f>HOUR($A8996)</f>
        <v/>
      </c>
      <c r="D8996" s="15">
        <f>IF(AND($A8996&gt;=Instellingen!$B$6,$A8996&lt;Instellingen!$B$7),1,0)</f>
        <v/>
      </c>
      <c r="E8996" s="15">
        <f>COUNTIF(tData[BezoekStart],"&lt;"&amp;($A8996+1/24))-COUNTIF(tData[BezoekEind],"&lt;="&amp;$A8996)</f>
        <v/>
      </c>
      <c r="F8996" s="15">
        <f>COUNTIF(tData[BezoekLangStart],"&lt;"&amp;($A8996+1/24))-COUNTIF(tData[BezoekLangEind],"&lt;="&amp;$A8996)</f>
        <v/>
      </c>
      <c r="G8996" s="15">
        <f>IF($D8996=1,$B8996*100+$C8996,-1)</f>
        <v/>
      </c>
      <c r="H8996" s="15">
        <f>IF($D8996=1,$B8996,-1)</f>
        <v/>
      </c>
      <c r="I8996" s="15">
        <f>IF($D8996=1,$C8996,-1)</f>
        <v/>
      </c>
    </row>
    <row r="8997">
      <c r="A8997" s="33" t="n">
        <v>45666.75</v>
      </c>
      <c r="B8997" s="15">
        <f>WEEKDAY($A8997,2)</f>
        <v/>
      </c>
      <c r="C8997" s="15">
        <f>HOUR($A8997)</f>
        <v/>
      </c>
      <c r="D8997" s="15">
        <f>IF(AND($A8997&gt;=Instellingen!$B$6,$A8997&lt;Instellingen!$B$7),1,0)</f>
        <v/>
      </c>
      <c r="E8997" s="15">
        <f>COUNTIF(tData[BezoekStart],"&lt;"&amp;($A8997+1/24))-COUNTIF(tData[BezoekEind],"&lt;="&amp;$A8997)</f>
        <v/>
      </c>
      <c r="F8997" s="15">
        <f>COUNTIF(tData[BezoekLangStart],"&lt;"&amp;($A8997+1/24))-COUNTIF(tData[BezoekLangEind],"&lt;="&amp;$A8997)</f>
        <v/>
      </c>
      <c r="G8997" s="15">
        <f>IF($D8997=1,$B8997*100+$C8997,-1)</f>
        <v/>
      </c>
      <c r="H8997" s="15">
        <f>IF($D8997=1,$B8997,-1)</f>
        <v/>
      </c>
      <c r="I8997" s="15">
        <f>IF($D8997=1,$C8997,-1)</f>
        <v/>
      </c>
    </row>
    <row r="8998">
      <c r="A8998" s="33" t="n">
        <v>45666.79166666666</v>
      </c>
      <c r="B8998" s="15">
        <f>WEEKDAY($A8998,2)</f>
        <v/>
      </c>
      <c r="C8998" s="15">
        <f>HOUR($A8998)</f>
        <v/>
      </c>
      <c r="D8998" s="15">
        <f>IF(AND($A8998&gt;=Instellingen!$B$6,$A8998&lt;Instellingen!$B$7),1,0)</f>
        <v/>
      </c>
      <c r="E8998" s="15">
        <f>COUNTIF(tData[BezoekStart],"&lt;"&amp;($A8998+1/24))-COUNTIF(tData[BezoekEind],"&lt;="&amp;$A8998)</f>
        <v/>
      </c>
      <c r="F8998" s="15">
        <f>COUNTIF(tData[BezoekLangStart],"&lt;"&amp;($A8998+1/24))-COUNTIF(tData[BezoekLangEind],"&lt;="&amp;$A8998)</f>
        <v/>
      </c>
      <c r="G8998" s="15">
        <f>IF($D8998=1,$B8998*100+$C8998,-1)</f>
        <v/>
      </c>
      <c r="H8998" s="15">
        <f>IF($D8998=1,$B8998,-1)</f>
        <v/>
      </c>
      <c r="I8998" s="15">
        <f>IF($D8998=1,$C8998,-1)</f>
        <v/>
      </c>
    </row>
    <row r="8999">
      <c r="A8999" s="33" t="n">
        <v>45666.83333333334</v>
      </c>
      <c r="B8999" s="15">
        <f>WEEKDAY($A8999,2)</f>
        <v/>
      </c>
      <c r="C8999" s="15">
        <f>HOUR($A8999)</f>
        <v/>
      </c>
      <c r="D8999" s="15">
        <f>IF(AND($A8999&gt;=Instellingen!$B$6,$A8999&lt;Instellingen!$B$7),1,0)</f>
        <v/>
      </c>
      <c r="E8999" s="15">
        <f>COUNTIF(tData[BezoekStart],"&lt;"&amp;($A8999+1/24))-COUNTIF(tData[BezoekEind],"&lt;="&amp;$A8999)</f>
        <v/>
      </c>
      <c r="F8999" s="15">
        <f>COUNTIF(tData[BezoekLangStart],"&lt;"&amp;($A8999+1/24))-COUNTIF(tData[BezoekLangEind],"&lt;="&amp;$A8999)</f>
        <v/>
      </c>
      <c r="G8999" s="15">
        <f>IF($D8999=1,$B8999*100+$C8999,-1)</f>
        <v/>
      </c>
      <c r="H8999" s="15">
        <f>IF($D8999=1,$B8999,-1)</f>
        <v/>
      </c>
      <c r="I8999" s="15">
        <f>IF($D8999=1,$C8999,-1)</f>
        <v/>
      </c>
    </row>
    <row r="9000">
      <c r="A9000" s="33" t="n">
        <v>45666.875</v>
      </c>
      <c r="B9000" s="15">
        <f>WEEKDAY($A9000,2)</f>
        <v/>
      </c>
      <c r="C9000" s="15">
        <f>HOUR($A9000)</f>
        <v/>
      </c>
      <c r="D9000" s="15">
        <f>IF(AND($A9000&gt;=Instellingen!$B$6,$A9000&lt;Instellingen!$B$7),1,0)</f>
        <v/>
      </c>
      <c r="E9000" s="15">
        <f>COUNTIF(tData[BezoekStart],"&lt;"&amp;($A9000+1/24))-COUNTIF(tData[BezoekEind],"&lt;="&amp;$A9000)</f>
        <v/>
      </c>
      <c r="F9000" s="15">
        <f>COUNTIF(tData[BezoekLangStart],"&lt;"&amp;($A9000+1/24))-COUNTIF(tData[BezoekLangEind],"&lt;="&amp;$A9000)</f>
        <v/>
      </c>
      <c r="G9000" s="15">
        <f>IF($D9000=1,$B9000*100+$C9000,-1)</f>
        <v/>
      </c>
      <c r="H9000" s="15">
        <f>IF($D9000=1,$B9000,-1)</f>
        <v/>
      </c>
      <c r="I9000" s="15">
        <f>IF($D9000=1,$C9000,-1)</f>
        <v/>
      </c>
    </row>
    <row r="9001">
      <c r="A9001" s="33" t="n">
        <v>45666.91666666666</v>
      </c>
      <c r="B9001" s="15">
        <f>WEEKDAY($A9001,2)</f>
        <v/>
      </c>
      <c r="C9001" s="15">
        <f>HOUR($A9001)</f>
        <v/>
      </c>
      <c r="D9001" s="15">
        <f>IF(AND($A9001&gt;=Instellingen!$B$6,$A9001&lt;Instellingen!$B$7),1,0)</f>
        <v/>
      </c>
      <c r="E9001" s="15">
        <f>COUNTIF(tData[BezoekStart],"&lt;"&amp;($A9001+1/24))-COUNTIF(tData[BezoekEind],"&lt;="&amp;$A9001)</f>
        <v/>
      </c>
      <c r="F9001" s="15">
        <f>COUNTIF(tData[BezoekLangStart],"&lt;"&amp;($A9001+1/24))-COUNTIF(tData[BezoekLangEind],"&lt;="&amp;$A9001)</f>
        <v/>
      </c>
      <c r="G9001" s="15">
        <f>IF($D9001=1,$B9001*100+$C9001,-1)</f>
        <v/>
      </c>
      <c r="H9001" s="15">
        <f>IF($D9001=1,$B9001,-1)</f>
        <v/>
      </c>
      <c r="I9001" s="15">
        <f>IF($D9001=1,$C9001,-1)</f>
        <v/>
      </c>
    </row>
    <row r="9002">
      <c r="A9002" s="33" t="n">
        <v>45666.95833333334</v>
      </c>
      <c r="B9002" s="15">
        <f>WEEKDAY($A9002,2)</f>
        <v/>
      </c>
      <c r="C9002" s="15">
        <f>HOUR($A9002)</f>
        <v/>
      </c>
      <c r="D9002" s="15">
        <f>IF(AND($A9002&gt;=Instellingen!$B$6,$A9002&lt;Instellingen!$B$7),1,0)</f>
        <v/>
      </c>
      <c r="E9002" s="15">
        <f>COUNTIF(tData[BezoekStart],"&lt;"&amp;($A9002+1/24))-COUNTIF(tData[BezoekEind],"&lt;="&amp;$A9002)</f>
        <v/>
      </c>
      <c r="F9002" s="15">
        <f>COUNTIF(tData[BezoekLangStart],"&lt;"&amp;($A9002+1/24))-COUNTIF(tData[BezoekLangEind],"&lt;="&amp;$A9002)</f>
        <v/>
      </c>
      <c r="G9002" s="15">
        <f>IF($D9002=1,$B9002*100+$C9002,-1)</f>
        <v/>
      </c>
      <c r="H9002" s="15">
        <f>IF($D9002=1,$B9002,-1)</f>
        <v/>
      </c>
      <c r="I9002" s="15">
        <f>IF($D9002=1,$C9002,-1)</f>
        <v/>
      </c>
    </row>
    <row r="9003">
      <c r="A9003" s="33" t="n">
        <v>45667</v>
      </c>
      <c r="B9003" s="15">
        <f>WEEKDAY($A9003,2)</f>
        <v/>
      </c>
      <c r="C9003" s="15">
        <f>HOUR($A9003)</f>
        <v/>
      </c>
      <c r="D9003" s="15">
        <f>IF(AND($A9003&gt;=Instellingen!$B$6,$A9003&lt;Instellingen!$B$7),1,0)</f>
        <v/>
      </c>
      <c r="E9003" s="15">
        <f>COUNTIF(tData[BezoekStart],"&lt;"&amp;($A9003+1/24))-COUNTIF(tData[BezoekEind],"&lt;="&amp;$A9003)</f>
        <v/>
      </c>
      <c r="F9003" s="15">
        <f>COUNTIF(tData[BezoekLangStart],"&lt;"&amp;($A9003+1/24))-COUNTIF(tData[BezoekLangEind],"&lt;="&amp;$A9003)</f>
        <v/>
      </c>
      <c r="G9003" s="15">
        <f>IF($D9003=1,$B9003*100+$C9003,-1)</f>
        <v/>
      </c>
      <c r="H9003" s="15">
        <f>IF($D9003=1,$B9003,-1)</f>
        <v/>
      </c>
      <c r="I9003" s="15">
        <f>IF($D9003=1,$C9003,-1)</f>
        <v/>
      </c>
    </row>
    <row r="9004">
      <c r="A9004" s="33" t="n">
        <v>45667.04166666666</v>
      </c>
      <c r="B9004" s="15">
        <f>WEEKDAY($A9004,2)</f>
        <v/>
      </c>
      <c r="C9004" s="15">
        <f>HOUR($A9004)</f>
        <v/>
      </c>
      <c r="D9004" s="15">
        <f>IF(AND($A9004&gt;=Instellingen!$B$6,$A9004&lt;Instellingen!$B$7),1,0)</f>
        <v/>
      </c>
      <c r="E9004" s="15">
        <f>COUNTIF(tData[BezoekStart],"&lt;"&amp;($A9004+1/24))-COUNTIF(tData[BezoekEind],"&lt;="&amp;$A9004)</f>
        <v/>
      </c>
      <c r="F9004" s="15">
        <f>COUNTIF(tData[BezoekLangStart],"&lt;"&amp;($A9004+1/24))-COUNTIF(tData[BezoekLangEind],"&lt;="&amp;$A9004)</f>
        <v/>
      </c>
      <c r="G9004" s="15">
        <f>IF($D9004=1,$B9004*100+$C9004,-1)</f>
        <v/>
      </c>
      <c r="H9004" s="15">
        <f>IF($D9004=1,$B9004,-1)</f>
        <v/>
      </c>
      <c r="I9004" s="15">
        <f>IF($D9004=1,$C9004,-1)</f>
        <v/>
      </c>
    </row>
    <row r="9005">
      <c r="A9005" s="33" t="n">
        <v>45667.08333333334</v>
      </c>
      <c r="B9005" s="15">
        <f>WEEKDAY($A9005,2)</f>
        <v/>
      </c>
      <c r="C9005" s="15">
        <f>HOUR($A9005)</f>
        <v/>
      </c>
      <c r="D9005" s="15">
        <f>IF(AND($A9005&gt;=Instellingen!$B$6,$A9005&lt;Instellingen!$B$7),1,0)</f>
        <v/>
      </c>
      <c r="E9005" s="15">
        <f>COUNTIF(tData[BezoekStart],"&lt;"&amp;($A9005+1/24))-COUNTIF(tData[BezoekEind],"&lt;="&amp;$A9005)</f>
        <v/>
      </c>
      <c r="F9005" s="15">
        <f>COUNTIF(tData[BezoekLangStart],"&lt;"&amp;($A9005+1/24))-COUNTIF(tData[BezoekLangEind],"&lt;="&amp;$A9005)</f>
        <v/>
      </c>
      <c r="G9005" s="15">
        <f>IF($D9005=1,$B9005*100+$C9005,-1)</f>
        <v/>
      </c>
      <c r="H9005" s="15">
        <f>IF($D9005=1,$B9005,-1)</f>
        <v/>
      </c>
      <c r="I9005" s="15">
        <f>IF($D9005=1,$C9005,-1)</f>
        <v/>
      </c>
    </row>
    <row r="9006">
      <c r="A9006" s="33" t="n">
        <v>45667.125</v>
      </c>
      <c r="B9006" s="15">
        <f>WEEKDAY($A9006,2)</f>
        <v/>
      </c>
      <c r="C9006" s="15">
        <f>HOUR($A9006)</f>
        <v/>
      </c>
      <c r="D9006" s="15">
        <f>IF(AND($A9006&gt;=Instellingen!$B$6,$A9006&lt;Instellingen!$B$7),1,0)</f>
        <v/>
      </c>
      <c r="E9006" s="15">
        <f>COUNTIF(tData[BezoekStart],"&lt;"&amp;($A9006+1/24))-COUNTIF(tData[BezoekEind],"&lt;="&amp;$A9006)</f>
        <v/>
      </c>
      <c r="F9006" s="15">
        <f>COUNTIF(tData[BezoekLangStart],"&lt;"&amp;($A9006+1/24))-COUNTIF(tData[BezoekLangEind],"&lt;="&amp;$A9006)</f>
        <v/>
      </c>
      <c r="G9006" s="15">
        <f>IF($D9006=1,$B9006*100+$C9006,-1)</f>
        <v/>
      </c>
      <c r="H9006" s="15">
        <f>IF($D9006=1,$B9006,-1)</f>
        <v/>
      </c>
      <c r="I9006" s="15">
        <f>IF($D9006=1,$C9006,-1)</f>
        <v/>
      </c>
    </row>
    <row r="9007">
      <c r="A9007" s="33" t="n">
        <v>45667.16666666666</v>
      </c>
      <c r="B9007" s="15">
        <f>WEEKDAY($A9007,2)</f>
        <v/>
      </c>
      <c r="C9007" s="15">
        <f>HOUR($A9007)</f>
        <v/>
      </c>
      <c r="D9007" s="15">
        <f>IF(AND($A9007&gt;=Instellingen!$B$6,$A9007&lt;Instellingen!$B$7),1,0)</f>
        <v/>
      </c>
      <c r="E9007" s="15">
        <f>COUNTIF(tData[BezoekStart],"&lt;"&amp;($A9007+1/24))-COUNTIF(tData[BezoekEind],"&lt;="&amp;$A9007)</f>
        <v/>
      </c>
      <c r="F9007" s="15">
        <f>COUNTIF(tData[BezoekLangStart],"&lt;"&amp;($A9007+1/24))-COUNTIF(tData[BezoekLangEind],"&lt;="&amp;$A9007)</f>
        <v/>
      </c>
      <c r="G9007" s="15">
        <f>IF($D9007=1,$B9007*100+$C9007,-1)</f>
        <v/>
      </c>
      <c r="H9007" s="15">
        <f>IF($D9007=1,$B9007,-1)</f>
        <v/>
      </c>
      <c r="I9007" s="15">
        <f>IF($D9007=1,$C9007,-1)</f>
        <v/>
      </c>
    </row>
    <row r="9008">
      <c r="A9008" s="33" t="n">
        <v>45667.20833333334</v>
      </c>
      <c r="B9008" s="15">
        <f>WEEKDAY($A9008,2)</f>
        <v/>
      </c>
      <c r="C9008" s="15">
        <f>HOUR($A9008)</f>
        <v/>
      </c>
      <c r="D9008" s="15">
        <f>IF(AND($A9008&gt;=Instellingen!$B$6,$A9008&lt;Instellingen!$B$7),1,0)</f>
        <v/>
      </c>
      <c r="E9008" s="15">
        <f>COUNTIF(tData[BezoekStart],"&lt;"&amp;($A9008+1/24))-COUNTIF(tData[BezoekEind],"&lt;="&amp;$A9008)</f>
        <v/>
      </c>
      <c r="F9008" s="15">
        <f>COUNTIF(tData[BezoekLangStart],"&lt;"&amp;($A9008+1/24))-COUNTIF(tData[BezoekLangEind],"&lt;="&amp;$A9008)</f>
        <v/>
      </c>
      <c r="G9008" s="15">
        <f>IF($D9008=1,$B9008*100+$C9008,-1)</f>
        <v/>
      </c>
      <c r="H9008" s="15">
        <f>IF($D9008=1,$B9008,-1)</f>
        <v/>
      </c>
      <c r="I9008" s="15">
        <f>IF($D9008=1,$C9008,-1)</f>
        <v/>
      </c>
    </row>
    <row r="9009">
      <c r="A9009" s="33" t="n">
        <v>45667.25</v>
      </c>
      <c r="B9009" s="15">
        <f>WEEKDAY($A9009,2)</f>
        <v/>
      </c>
      <c r="C9009" s="15">
        <f>HOUR($A9009)</f>
        <v/>
      </c>
      <c r="D9009" s="15">
        <f>IF(AND($A9009&gt;=Instellingen!$B$6,$A9009&lt;Instellingen!$B$7),1,0)</f>
        <v/>
      </c>
      <c r="E9009" s="15">
        <f>COUNTIF(tData[BezoekStart],"&lt;"&amp;($A9009+1/24))-COUNTIF(tData[BezoekEind],"&lt;="&amp;$A9009)</f>
        <v/>
      </c>
      <c r="F9009" s="15">
        <f>COUNTIF(tData[BezoekLangStart],"&lt;"&amp;($A9009+1/24))-COUNTIF(tData[BezoekLangEind],"&lt;="&amp;$A9009)</f>
        <v/>
      </c>
      <c r="G9009" s="15">
        <f>IF($D9009=1,$B9009*100+$C9009,-1)</f>
        <v/>
      </c>
      <c r="H9009" s="15">
        <f>IF($D9009=1,$B9009,-1)</f>
        <v/>
      </c>
      <c r="I9009" s="15">
        <f>IF($D9009=1,$C9009,-1)</f>
        <v/>
      </c>
    </row>
    <row r="9010">
      <c r="A9010" s="33" t="n">
        <v>45667.29166666666</v>
      </c>
      <c r="B9010" s="15">
        <f>WEEKDAY($A9010,2)</f>
        <v/>
      </c>
      <c r="C9010" s="15">
        <f>HOUR($A9010)</f>
        <v/>
      </c>
      <c r="D9010" s="15">
        <f>IF(AND($A9010&gt;=Instellingen!$B$6,$A9010&lt;Instellingen!$B$7),1,0)</f>
        <v/>
      </c>
      <c r="E9010" s="15">
        <f>COUNTIF(tData[BezoekStart],"&lt;"&amp;($A9010+1/24))-COUNTIF(tData[BezoekEind],"&lt;="&amp;$A9010)</f>
        <v/>
      </c>
      <c r="F9010" s="15">
        <f>COUNTIF(tData[BezoekLangStart],"&lt;"&amp;($A9010+1/24))-COUNTIF(tData[BezoekLangEind],"&lt;="&amp;$A9010)</f>
        <v/>
      </c>
      <c r="G9010" s="15">
        <f>IF($D9010=1,$B9010*100+$C9010,-1)</f>
        <v/>
      </c>
      <c r="H9010" s="15">
        <f>IF($D9010=1,$B9010,-1)</f>
        <v/>
      </c>
      <c r="I9010" s="15">
        <f>IF($D9010=1,$C9010,-1)</f>
        <v/>
      </c>
    </row>
    <row r="9011">
      <c r="A9011" s="33" t="n">
        <v>45667.33333333334</v>
      </c>
      <c r="B9011" s="15">
        <f>WEEKDAY($A9011,2)</f>
        <v/>
      </c>
      <c r="C9011" s="15">
        <f>HOUR($A9011)</f>
        <v/>
      </c>
      <c r="D9011" s="15">
        <f>IF(AND($A9011&gt;=Instellingen!$B$6,$A9011&lt;Instellingen!$B$7),1,0)</f>
        <v/>
      </c>
      <c r="E9011" s="15">
        <f>COUNTIF(tData[BezoekStart],"&lt;"&amp;($A9011+1/24))-COUNTIF(tData[BezoekEind],"&lt;="&amp;$A9011)</f>
        <v/>
      </c>
      <c r="F9011" s="15">
        <f>COUNTIF(tData[BezoekLangStart],"&lt;"&amp;($A9011+1/24))-COUNTIF(tData[BezoekLangEind],"&lt;="&amp;$A9011)</f>
        <v/>
      </c>
      <c r="G9011" s="15">
        <f>IF($D9011=1,$B9011*100+$C9011,-1)</f>
        <v/>
      </c>
      <c r="H9011" s="15">
        <f>IF($D9011=1,$B9011,-1)</f>
        <v/>
      </c>
      <c r="I9011" s="15">
        <f>IF($D9011=1,$C9011,-1)</f>
        <v/>
      </c>
    </row>
    <row r="9012">
      <c r="A9012" s="33" t="n">
        <v>45667.375</v>
      </c>
      <c r="B9012" s="15">
        <f>WEEKDAY($A9012,2)</f>
        <v/>
      </c>
      <c r="C9012" s="15">
        <f>HOUR($A9012)</f>
        <v/>
      </c>
      <c r="D9012" s="15">
        <f>IF(AND($A9012&gt;=Instellingen!$B$6,$A9012&lt;Instellingen!$B$7),1,0)</f>
        <v/>
      </c>
      <c r="E9012" s="15">
        <f>COUNTIF(tData[BezoekStart],"&lt;"&amp;($A9012+1/24))-COUNTIF(tData[BezoekEind],"&lt;="&amp;$A9012)</f>
        <v/>
      </c>
      <c r="F9012" s="15">
        <f>COUNTIF(tData[BezoekLangStart],"&lt;"&amp;($A9012+1/24))-COUNTIF(tData[BezoekLangEind],"&lt;="&amp;$A9012)</f>
        <v/>
      </c>
      <c r="G9012" s="15">
        <f>IF($D9012=1,$B9012*100+$C9012,-1)</f>
        <v/>
      </c>
      <c r="H9012" s="15">
        <f>IF($D9012=1,$B9012,-1)</f>
        <v/>
      </c>
      <c r="I9012" s="15">
        <f>IF($D9012=1,$C9012,-1)</f>
        <v/>
      </c>
    </row>
    <row r="9013">
      <c r="A9013" s="33" t="n">
        <v>45667.41666666666</v>
      </c>
      <c r="B9013" s="15">
        <f>WEEKDAY($A9013,2)</f>
        <v/>
      </c>
      <c r="C9013" s="15">
        <f>HOUR($A9013)</f>
        <v/>
      </c>
      <c r="D9013" s="15">
        <f>IF(AND($A9013&gt;=Instellingen!$B$6,$A9013&lt;Instellingen!$B$7),1,0)</f>
        <v/>
      </c>
      <c r="E9013" s="15">
        <f>COUNTIF(tData[BezoekStart],"&lt;"&amp;($A9013+1/24))-COUNTIF(tData[BezoekEind],"&lt;="&amp;$A9013)</f>
        <v/>
      </c>
      <c r="F9013" s="15">
        <f>COUNTIF(tData[BezoekLangStart],"&lt;"&amp;($A9013+1/24))-COUNTIF(tData[BezoekLangEind],"&lt;="&amp;$A9013)</f>
        <v/>
      </c>
      <c r="G9013" s="15">
        <f>IF($D9013=1,$B9013*100+$C9013,-1)</f>
        <v/>
      </c>
      <c r="H9013" s="15">
        <f>IF($D9013=1,$B9013,-1)</f>
        <v/>
      </c>
      <c r="I9013" s="15">
        <f>IF($D9013=1,$C9013,-1)</f>
        <v/>
      </c>
    </row>
    <row r="9014">
      <c r="A9014" s="33" t="n">
        <v>45667.45833333334</v>
      </c>
      <c r="B9014" s="15">
        <f>WEEKDAY($A9014,2)</f>
        <v/>
      </c>
      <c r="C9014" s="15">
        <f>HOUR($A9014)</f>
        <v/>
      </c>
      <c r="D9014" s="15">
        <f>IF(AND($A9014&gt;=Instellingen!$B$6,$A9014&lt;Instellingen!$B$7),1,0)</f>
        <v/>
      </c>
      <c r="E9014" s="15">
        <f>COUNTIF(tData[BezoekStart],"&lt;"&amp;($A9014+1/24))-COUNTIF(tData[BezoekEind],"&lt;="&amp;$A9014)</f>
        <v/>
      </c>
      <c r="F9014" s="15">
        <f>COUNTIF(tData[BezoekLangStart],"&lt;"&amp;($A9014+1/24))-COUNTIF(tData[BezoekLangEind],"&lt;="&amp;$A9014)</f>
        <v/>
      </c>
      <c r="G9014" s="15">
        <f>IF($D9014=1,$B9014*100+$C9014,-1)</f>
        <v/>
      </c>
      <c r="H9014" s="15">
        <f>IF($D9014=1,$B9014,-1)</f>
        <v/>
      </c>
      <c r="I9014" s="15">
        <f>IF($D9014=1,$C9014,-1)</f>
        <v/>
      </c>
    </row>
    <row r="9015">
      <c r="A9015" s="33" t="n">
        <v>45667.5</v>
      </c>
      <c r="B9015" s="15">
        <f>WEEKDAY($A9015,2)</f>
        <v/>
      </c>
      <c r="C9015" s="15">
        <f>HOUR($A9015)</f>
        <v/>
      </c>
      <c r="D9015" s="15">
        <f>IF(AND($A9015&gt;=Instellingen!$B$6,$A9015&lt;Instellingen!$B$7),1,0)</f>
        <v/>
      </c>
      <c r="E9015" s="15">
        <f>COUNTIF(tData[BezoekStart],"&lt;"&amp;($A9015+1/24))-COUNTIF(tData[BezoekEind],"&lt;="&amp;$A9015)</f>
        <v/>
      </c>
      <c r="F9015" s="15">
        <f>COUNTIF(tData[BezoekLangStart],"&lt;"&amp;($A9015+1/24))-COUNTIF(tData[BezoekLangEind],"&lt;="&amp;$A9015)</f>
        <v/>
      </c>
      <c r="G9015" s="15">
        <f>IF($D9015=1,$B9015*100+$C9015,-1)</f>
        <v/>
      </c>
      <c r="H9015" s="15">
        <f>IF($D9015=1,$B9015,-1)</f>
        <v/>
      </c>
      <c r="I9015" s="15">
        <f>IF($D9015=1,$C9015,-1)</f>
        <v/>
      </c>
    </row>
    <row r="9016">
      <c r="A9016" s="33" t="n">
        <v>45667.54166666666</v>
      </c>
      <c r="B9016" s="15">
        <f>WEEKDAY($A9016,2)</f>
        <v/>
      </c>
      <c r="C9016" s="15">
        <f>HOUR($A9016)</f>
        <v/>
      </c>
      <c r="D9016" s="15">
        <f>IF(AND($A9016&gt;=Instellingen!$B$6,$A9016&lt;Instellingen!$B$7),1,0)</f>
        <v/>
      </c>
      <c r="E9016" s="15">
        <f>COUNTIF(tData[BezoekStart],"&lt;"&amp;($A9016+1/24))-COUNTIF(tData[BezoekEind],"&lt;="&amp;$A9016)</f>
        <v/>
      </c>
      <c r="F9016" s="15">
        <f>COUNTIF(tData[BezoekLangStart],"&lt;"&amp;($A9016+1/24))-COUNTIF(tData[BezoekLangEind],"&lt;="&amp;$A9016)</f>
        <v/>
      </c>
      <c r="G9016" s="15">
        <f>IF($D9016=1,$B9016*100+$C9016,-1)</f>
        <v/>
      </c>
      <c r="H9016" s="15">
        <f>IF($D9016=1,$B9016,-1)</f>
        <v/>
      </c>
      <c r="I9016" s="15">
        <f>IF($D9016=1,$C9016,-1)</f>
        <v/>
      </c>
    </row>
    <row r="9017">
      <c r="A9017" s="33" t="n">
        <v>45667.58333333334</v>
      </c>
      <c r="B9017" s="15">
        <f>WEEKDAY($A9017,2)</f>
        <v/>
      </c>
      <c r="C9017" s="15">
        <f>HOUR($A9017)</f>
        <v/>
      </c>
      <c r="D9017" s="15">
        <f>IF(AND($A9017&gt;=Instellingen!$B$6,$A9017&lt;Instellingen!$B$7),1,0)</f>
        <v/>
      </c>
      <c r="E9017" s="15">
        <f>COUNTIF(tData[BezoekStart],"&lt;"&amp;($A9017+1/24))-COUNTIF(tData[BezoekEind],"&lt;="&amp;$A9017)</f>
        <v/>
      </c>
      <c r="F9017" s="15">
        <f>COUNTIF(tData[BezoekLangStart],"&lt;"&amp;($A9017+1/24))-COUNTIF(tData[BezoekLangEind],"&lt;="&amp;$A9017)</f>
        <v/>
      </c>
      <c r="G9017" s="15">
        <f>IF($D9017=1,$B9017*100+$C9017,-1)</f>
        <v/>
      </c>
      <c r="H9017" s="15">
        <f>IF($D9017=1,$B9017,-1)</f>
        <v/>
      </c>
      <c r="I9017" s="15">
        <f>IF($D9017=1,$C9017,-1)</f>
        <v/>
      </c>
    </row>
    <row r="9018">
      <c r="A9018" s="33" t="n">
        <v>45667.625</v>
      </c>
      <c r="B9018" s="15">
        <f>WEEKDAY($A9018,2)</f>
        <v/>
      </c>
      <c r="C9018" s="15">
        <f>HOUR($A9018)</f>
        <v/>
      </c>
      <c r="D9018" s="15">
        <f>IF(AND($A9018&gt;=Instellingen!$B$6,$A9018&lt;Instellingen!$B$7),1,0)</f>
        <v/>
      </c>
      <c r="E9018" s="15">
        <f>COUNTIF(tData[BezoekStart],"&lt;"&amp;($A9018+1/24))-COUNTIF(tData[BezoekEind],"&lt;="&amp;$A9018)</f>
        <v/>
      </c>
      <c r="F9018" s="15">
        <f>COUNTIF(tData[BezoekLangStart],"&lt;"&amp;($A9018+1/24))-COUNTIF(tData[BezoekLangEind],"&lt;="&amp;$A9018)</f>
        <v/>
      </c>
      <c r="G9018" s="15">
        <f>IF($D9018=1,$B9018*100+$C9018,-1)</f>
        <v/>
      </c>
      <c r="H9018" s="15">
        <f>IF($D9018=1,$B9018,-1)</f>
        <v/>
      </c>
      <c r="I9018" s="15">
        <f>IF($D9018=1,$C9018,-1)</f>
        <v/>
      </c>
    </row>
    <row r="9019">
      <c r="A9019" s="33" t="n">
        <v>45667.66666666666</v>
      </c>
      <c r="B9019" s="15">
        <f>WEEKDAY($A9019,2)</f>
        <v/>
      </c>
      <c r="C9019" s="15">
        <f>HOUR($A9019)</f>
        <v/>
      </c>
      <c r="D9019" s="15">
        <f>IF(AND($A9019&gt;=Instellingen!$B$6,$A9019&lt;Instellingen!$B$7),1,0)</f>
        <v/>
      </c>
      <c r="E9019" s="15">
        <f>COUNTIF(tData[BezoekStart],"&lt;"&amp;($A9019+1/24))-COUNTIF(tData[BezoekEind],"&lt;="&amp;$A9019)</f>
        <v/>
      </c>
      <c r="F9019" s="15">
        <f>COUNTIF(tData[BezoekLangStart],"&lt;"&amp;($A9019+1/24))-COUNTIF(tData[BezoekLangEind],"&lt;="&amp;$A9019)</f>
        <v/>
      </c>
      <c r="G9019" s="15">
        <f>IF($D9019=1,$B9019*100+$C9019,-1)</f>
        <v/>
      </c>
      <c r="H9019" s="15">
        <f>IF($D9019=1,$B9019,-1)</f>
        <v/>
      </c>
      <c r="I9019" s="15">
        <f>IF($D9019=1,$C9019,-1)</f>
        <v/>
      </c>
    </row>
    <row r="9020">
      <c r="A9020" s="33" t="n">
        <v>45667.70833333334</v>
      </c>
      <c r="B9020" s="15">
        <f>WEEKDAY($A9020,2)</f>
        <v/>
      </c>
      <c r="C9020" s="15">
        <f>HOUR($A9020)</f>
        <v/>
      </c>
      <c r="D9020" s="15">
        <f>IF(AND($A9020&gt;=Instellingen!$B$6,$A9020&lt;Instellingen!$B$7),1,0)</f>
        <v/>
      </c>
      <c r="E9020" s="15">
        <f>COUNTIF(tData[BezoekStart],"&lt;"&amp;($A9020+1/24))-COUNTIF(tData[BezoekEind],"&lt;="&amp;$A9020)</f>
        <v/>
      </c>
      <c r="F9020" s="15">
        <f>COUNTIF(tData[BezoekLangStart],"&lt;"&amp;($A9020+1/24))-COUNTIF(tData[BezoekLangEind],"&lt;="&amp;$A9020)</f>
        <v/>
      </c>
      <c r="G9020" s="15">
        <f>IF($D9020=1,$B9020*100+$C9020,-1)</f>
        <v/>
      </c>
      <c r="H9020" s="15">
        <f>IF($D9020=1,$B9020,-1)</f>
        <v/>
      </c>
      <c r="I9020" s="15">
        <f>IF($D9020=1,$C9020,-1)</f>
        <v/>
      </c>
    </row>
    <row r="9021">
      <c r="A9021" s="33" t="n">
        <v>45667.75</v>
      </c>
      <c r="B9021" s="15">
        <f>WEEKDAY($A9021,2)</f>
        <v/>
      </c>
      <c r="C9021" s="15">
        <f>HOUR($A9021)</f>
        <v/>
      </c>
      <c r="D9021" s="15">
        <f>IF(AND($A9021&gt;=Instellingen!$B$6,$A9021&lt;Instellingen!$B$7),1,0)</f>
        <v/>
      </c>
      <c r="E9021" s="15">
        <f>COUNTIF(tData[BezoekStart],"&lt;"&amp;($A9021+1/24))-COUNTIF(tData[BezoekEind],"&lt;="&amp;$A9021)</f>
        <v/>
      </c>
      <c r="F9021" s="15">
        <f>COUNTIF(tData[BezoekLangStart],"&lt;"&amp;($A9021+1/24))-COUNTIF(tData[BezoekLangEind],"&lt;="&amp;$A9021)</f>
        <v/>
      </c>
      <c r="G9021" s="15">
        <f>IF($D9021=1,$B9021*100+$C9021,-1)</f>
        <v/>
      </c>
      <c r="H9021" s="15">
        <f>IF($D9021=1,$B9021,-1)</f>
        <v/>
      </c>
      <c r="I9021" s="15">
        <f>IF($D9021=1,$C9021,-1)</f>
        <v/>
      </c>
    </row>
    <row r="9022">
      <c r="A9022" s="33" t="n">
        <v>45667.79166666666</v>
      </c>
      <c r="B9022" s="15">
        <f>WEEKDAY($A9022,2)</f>
        <v/>
      </c>
      <c r="C9022" s="15">
        <f>HOUR($A9022)</f>
        <v/>
      </c>
      <c r="D9022" s="15">
        <f>IF(AND($A9022&gt;=Instellingen!$B$6,$A9022&lt;Instellingen!$B$7),1,0)</f>
        <v/>
      </c>
      <c r="E9022" s="15">
        <f>COUNTIF(tData[BezoekStart],"&lt;"&amp;($A9022+1/24))-COUNTIF(tData[BezoekEind],"&lt;="&amp;$A9022)</f>
        <v/>
      </c>
      <c r="F9022" s="15">
        <f>COUNTIF(tData[BezoekLangStart],"&lt;"&amp;($A9022+1/24))-COUNTIF(tData[BezoekLangEind],"&lt;="&amp;$A9022)</f>
        <v/>
      </c>
      <c r="G9022" s="15">
        <f>IF($D9022=1,$B9022*100+$C9022,-1)</f>
        <v/>
      </c>
      <c r="H9022" s="15">
        <f>IF($D9022=1,$B9022,-1)</f>
        <v/>
      </c>
      <c r="I9022" s="15">
        <f>IF($D9022=1,$C9022,-1)</f>
        <v/>
      </c>
    </row>
    <row r="9023">
      <c r="A9023" s="33" t="n">
        <v>45667.83333333334</v>
      </c>
      <c r="B9023" s="15">
        <f>WEEKDAY($A9023,2)</f>
        <v/>
      </c>
      <c r="C9023" s="15">
        <f>HOUR($A9023)</f>
        <v/>
      </c>
      <c r="D9023" s="15">
        <f>IF(AND($A9023&gt;=Instellingen!$B$6,$A9023&lt;Instellingen!$B$7),1,0)</f>
        <v/>
      </c>
      <c r="E9023" s="15">
        <f>COUNTIF(tData[BezoekStart],"&lt;"&amp;($A9023+1/24))-COUNTIF(tData[BezoekEind],"&lt;="&amp;$A9023)</f>
        <v/>
      </c>
      <c r="F9023" s="15">
        <f>COUNTIF(tData[BezoekLangStart],"&lt;"&amp;($A9023+1/24))-COUNTIF(tData[BezoekLangEind],"&lt;="&amp;$A9023)</f>
        <v/>
      </c>
      <c r="G9023" s="15">
        <f>IF($D9023=1,$B9023*100+$C9023,-1)</f>
        <v/>
      </c>
      <c r="H9023" s="15">
        <f>IF($D9023=1,$B9023,-1)</f>
        <v/>
      </c>
      <c r="I9023" s="15">
        <f>IF($D9023=1,$C9023,-1)</f>
        <v/>
      </c>
    </row>
    <row r="9024">
      <c r="A9024" s="33" t="n">
        <v>45667.875</v>
      </c>
      <c r="B9024" s="15">
        <f>WEEKDAY($A9024,2)</f>
        <v/>
      </c>
      <c r="C9024" s="15">
        <f>HOUR($A9024)</f>
        <v/>
      </c>
      <c r="D9024" s="15">
        <f>IF(AND($A9024&gt;=Instellingen!$B$6,$A9024&lt;Instellingen!$B$7),1,0)</f>
        <v/>
      </c>
      <c r="E9024" s="15">
        <f>COUNTIF(tData[BezoekStart],"&lt;"&amp;($A9024+1/24))-COUNTIF(tData[BezoekEind],"&lt;="&amp;$A9024)</f>
        <v/>
      </c>
      <c r="F9024" s="15">
        <f>COUNTIF(tData[BezoekLangStart],"&lt;"&amp;($A9024+1/24))-COUNTIF(tData[BezoekLangEind],"&lt;="&amp;$A9024)</f>
        <v/>
      </c>
      <c r="G9024" s="15">
        <f>IF($D9024=1,$B9024*100+$C9024,-1)</f>
        <v/>
      </c>
      <c r="H9024" s="15">
        <f>IF($D9024=1,$B9024,-1)</f>
        <v/>
      </c>
      <c r="I9024" s="15">
        <f>IF($D9024=1,$C9024,-1)</f>
        <v/>
      </c>
    </row>
    <row r="9025">
      <c r="A9025" s="33" t="n">
        <v>45667.91666666666</v>
      </c>
      <c r="B9025" s="15">
        <f>WEEKDAY($A9025,2)</f>
        <v/>
      </c>
      <c r="C9025" s="15">
        <f>HOUR($A9025)</f>
        <v/>
      </c>
      <c r="D9025" s="15">
        <f>IF(AND($A9025&gt;=Instellingen!$B$6,$A9025&lt;Instellingen!$B$7),1,0)</f>
        <v/>
      </c>
      <c r="E9025" s="15">
        <f>COUNTIF(tData[BezoekStart],"&lt;"&amp;($A9025+1/24))-COUNTIF(tData[BezoekEind],"&lt;="&amp;$A9025)</f>
        <v/>
      </c>
      <c r="F9025" s="15">
        <f>COUNTIF(tData[BezoekLangStart],"&lt;"&amp;($A9025+1/24))-COUNTIF(tData[BezoekLangEind],"&lt;="&amp;$A9025)</f>
        <v/>
      </c>
      <c r="G9025" s="15">
        <f>IF($D9025=1,$B9025*100+$C9025,-1)</f>
        <v/>
      </c>
      <c r="H9025" s="15">
        <f>IF($D9025=1,$B9025,-1)</f>
        <v/>
      </c>
      <c r="I9025" s="15">
        <f>IF($D9025=1,$C9025,-1)</f>
        <v/>
      </c>
    </row>
    <row r="9026">
      <c r="A9026" s="33" t="n">
        <v>45667.95833333334</v>
      </c>
      <c r="B9026" s="15">
        <f>WEEKDAY($A9026,2)</f>
        <v/>
      </c>
      <c r="C9026" s="15">
        <f>HOUR($A9026)</f>
        <v/>
      </c>
      <c r="D9026" s="15">
        <f>IF(AND($A9026&gt;=Instellingen!$B$6,$A9026&lt;Instellingen!$B$7),1,0)</f>
        <v/>
      </c>
      <c r="E9026" s="15">
        <f>COUNTIF(tData[BezoekStart],"&lt;"&amp;($A9026+1/24))-COUNTIF(tData[BezoekEind],"&lt;="&amp;$A9026)</f>
        <v/>
      </c>
      <c r="F9026" s="15">
        <f>COUNTIF(tData[BezoekLangStart],"&lt;"&amp;($A9026+1/24))-COUNTIF(tData[BezoekLangEind],"&lt;="&amp;$A9026)</f>
        <v/>
      </c>
      <c r="G9026" s="15">
        <f>IF($D9026=1,$B9026*100+$C9026,-1)</f>
        <v/>
      </c>
      <c r="H9026" s="15">
        <f>IF($D9026=1,$B9026,-1)</f>
        <v/>
      </c>
      <c r="I9026" s="15">
        <f>IF($D9026=1,$C9026,-1)</f>
        <v/>
      </c>
    </row>
    <row r="9027">
      <c r="A9027" s="33" t="n">
        <v>45668</v>
      </c>
      <c r="B9027" s="15">
        <f>WEEKDAY($A9027,2)</f>
        <v/>
      </c>
      <c r="C9027" s="15">
        <f>HOUR($A9027)</f>
        <v/>
      </c>
      <c r="D9027" s="15">
        <f>IF(AND($A9027&gt;=Instellingen!$B$6,$A9027&lt;Instellingen!$B$7),1,0)</f>
        <v/>
      </c>
      <c r="E9027" s="15">
        <f>COUNTIF(tData[BezoekStart],"&lt;"&amp;($A9027+1/24))-COUNTIF(tData[BezoekEind],"&lt;="&amp;$A9027)</f>
        <v/>
      </c>
      <c r="F9027" s="15">
        <f>COUNTIF(tData[BezoekLangStart],"&lt;"&amp;($A9027+1/24))-COUNTIF(tData[BezoekLangEind],"&lt;="&amp;$A9027)</f>
        <v/>
      </c>
      <c r="G9027" s="15">
        <f>IF($D9027=1,$B9027*100+$C9027,-1)</f>
        <v/>
      </c>
      <c r="H9027" s="15">
        <f>IF($D9027=1,$B9027,-1)</f>
        <v/>
      </c>
      <c r="I9027" s="15">
        <f>IF($D9027=1,$C9027,-1)</f>
        <v/>
      </c>
    </row>
    <row r="9028">
      <c r="A9028" s="33" t="n">
        <v>45668.04166666666</v>
      </c>
      <c r="B9028" s="15">
        <f>WEEKDAY($A9028,2)</f>
        <v/>
      </c>
      <c r="C9028" s="15">
        <f>HOUR($A9028)</f>
        <v/>
      </c>
      <c r="D9028" s="15">
        <f>IF(AND($A9028&gt;=Instellingen!$B$6,$A9028&lt;Instellingen!$B$7),1,0)</f>
        <v/>
      </c>
      <c r="E9028" s="15">
        <f>COUNTIF(tData[BezoekStart],"&lt;"&amp;($A9028+1/24))-COUNTIF(tData[BezoekEind],"&lt;="&amp;$A9028)</f>
        <v/>
      </c>
      <c r="F9028" s="15">
        <f>COUNTIF(tData[BezoekLangStart],"&lt;"&amp;($A9028+1/24))-COUNTIF(tData[BezoekLangEind],"&lt;="&amp;$A9028)</f>
        <v/>
      </c>
      <c r="G9028" s="15">
        <f>IF($D9028=1,$B9028*100+$C9028,-1)</f>
        <v/>
      </c>
      <c r="H9028" s="15">
        <f>IF($D9028=1,$B9028,-1)</f>
        <v/>
      </c>
      <c r="I9028" s="15">
        <f>IF($D9028=1,$C9028,-1)</f>
        <v/>
      </c>
    </row>
    <row r="9029">
      <c r="A9029" s="33" t="n">
        <v>45668.08333333334</v>
      </c>
      <c r="B9029" s="15">
        <f>WEEKDAY($A9029,2)</f>
        <v/>
      </c>
      <c r="C9029" s="15">
        <f>HOUR($A9029)</f>
        <v/>
      </c>
      <c r="D9029" s="15">
        <f>IF(AND($A9029&gt;=Instellingen!$B$6,$A9029&lt;Instellingen!$B$7),1,0)</f>
        <v/>
      </c>
      <c r="E9029" s="15">
        <f>COUNTIF(tData[BezoekStart],"&lt;"&amp;($A9029+1/24))-COUNTIF(tData[BezoekEind],"&lt;="&amp;$A9029)</f>
        <v/>
      </c>
      <c r="F9029" s="15">
        <f>COUNTIF(tData[BezoekLangStart],"&lt;"&amp;($A9029+1/24))-COUNTIF(tData[BezoekLangEind],"&lt;="&amp;$A9029)</f>
        <v/>
      </c>
      <c r="G9029" s="15">
        <f>IF($D9029=1,$B9029*100+$C9029,-1)</f>
        <v/>
      </c>
      <c r="H9029" s="15">
        <f>IF($D9029=1,$B9029,-1)</f>
        <v/>
      </c>
      <c r="I9029" s="15">
        <f>IF($D9029=1,$C9029,-1)</f>
        <v/>
      </c>
    </row>
    <row r="9030">
      <c r="A9030" s="33" t="n">
        <v>45668.125</v>
      </c>
      <c r="B9030" s="15">
        <f>WEEKDAY($A9030,2)</f>
        <v/>
      </c>
      <c r="C9030" s="15">
        <f>HOUR($A9030)</f>
        <v/>
      </c>
      <c r="D9030" s="15">
        <f>IF(AND($A9030&gt;=Instellingen!$B$6,$A9030&lt;Instellingen!$B$7),1,0)</f>
        <v/>
      </c>
      <c r="E9030" s="15">
        <f>COUNTIF(tData[BezoekStart],"&lt;"&amp;($A9030+1/24))-COUNTIF(tData[BezoekEind],"&lt;="&amp;$A9030)</f>
        <v/>
      </c>
      <c r="F9030" s="15">
        <f>COUNTIF(tData[BezoekLangStart],"&lt;"&amp;($A9030+1/24))-COUNTIF(tData[BezoekLangEind],"&lt;="&amp;$A9030)</f>
        <v/>
      </c>
      <c r="G9030" s="15">
        <f>IF($D9030=1,$B9030*100+$C9030,-1)</f>
        <v/>
      </c>
      <c r="H9030" s="15">
        <f>IF($D9030=1,$B9030,-1)</f>
        <v/>
      </c>
      <c r="I9030" s="15">
        <f>IF($D9030=1,$C9030,-1)</f>
        <v/>
      </c>
    </row>
    <row r="9031">
      <c r="A9031" s="33" t="n">
        <v>45668.16666666666</v>
      </c>
      <c r="B9031" s="15">
        <f>WEEKDAY($A9031,2)</f>
        <v/>
      </c>
      <c r="C9031" s="15">
        <f>HOUR($A9031)</f>
        <v/>
      </c>
      <c r="D9031" s="15">
        <f>IF(AND($A9031&gt;=Instellingen!$B$6,$A9031&lt;Instellingen!$B$7),1,0)</f>
        <v/>
      </c>
      <c r="E9031" s="15">
        <f>COUNTIF(tData[BezoekStart],"&lt;"&amp;($A9031+1/24))-COUNTIF(tData[BezoekEind],"&lt;="&amp;$A9031)</f>
        <v/>
      </c>
      <c r="F9031" s="15">
        <f>COUNTIF(tData[BezoekLangStart],"&lt;"&amp;($A9031+1/24))-COUNTIF(tData[BezoekLangEind],"&lt;="&amp;$A9031)</f>
        <v/>
      </c>
      <c r="G9031" s="15">
        <f>IF($D9031=1,$B9031*100+$C9031,-1)</f>
        <v/>
      </c>
      <c r="H9031" s="15">
        <f>IF($D9031=1,$B9031,-1)</f>
        <v/>
      </c>
      <c r="I9031" s="15">
        <f>IF($D9031=1,$C9031,-1)</f>
        <v/>
      </c>
    </row>
    <row r="9032">
      <c r="A9032" s="33" t="n">
        <v>45668.20833333334</v>
      </c>
      <c r="B9032" s="15">
        <f>WEEKDAY($A9032,2)</f>
        <v/>
      </c>
      <c r="C9032" s="15">
        <f>HOUR($A9032)</f>
        <v/>
      </c>
      <c r="D9032" s="15">
        <f>IF(AND($A9032&gt;=Instellingen!$B$6,$A9032&lt;Instellingen!$B$7),1,0)</f>
        <v/>
      </c>
      <c r="E9032" s="15">
        <f>COUNTIF(tData[BezoekStart],"&lt;"&amp;($A9032+1/24))-COUNTIF(tData[BezoekEind],"&lt;="&amp;$A9032)</f>
        <v/>
      </c>
      <c r="F9032" s="15">
        <f>COUNTIF(tData[BezoekLangStart],"&lt;"&amp;($A9032+1/24))-COUNTIF(tData[BezoekLangEind],"&lt;="&amp;$A9032)</f>
        <v/>
      </c>
      <c r="G9032" s="15">
        <f>IF($D9032=1,$B9032*100+$C9032,-1)</f>
        <v/>
      </c>
      <c r="H9032" s="15">
        <f>IF($D9032=1,$B9032,-1)</f>
        <v/>
      </c>
      <c r="I9032" s="15">
        <f>IF($D9032=1,$C9032,-1)</f>
        <v/>
      </c>
    </row>
    <row r="9033">
      <c r="A9033" s="33" t="n">
        <v>45668.25</v>
      </c>
      <c r="B9033" s="15">
        <f>WEEKDAY($A9033,2)</f>
        <v/>
      </c>
      <c r="C9033" s="15">
        <f>HOUR($A9033)</f>
        <v/>
      </c>
      <c r="D9033" s="15">
        <f>IF(AND($A9033&gt;=Instellingen!$B$6,$A9033&lt;Instellingen!$B$7),1,0)</f>
        <v/>
      </c>
      <c r="E9033" s="15">
        <f>COUNTIF(tData[BezoekStart],"&lt;"&amp;($A9033+1/24))-COUNTIF(tData[BezoekEind],"&lt;="&amp;$A9033)</f>
        <v/>
      </c>
      <c r="F9033" s="15">
        <f>COUNTIF(tData[BezoekLangStart],"&lt;"&amp;($A9033+1/24))-COUNTIF(tData[BezoekLangEind],"&lt;="&amp;$A9033)</f>
        <v/>
      </c>
      <c r="G9033" s="15">
        <f>IF($D9033=1,$B9033*100+$C9033,-1)</f>
        <v/>
      </c>
      <c r="H9033" s="15">
        <f>IF($D9033=1,$B9033,-1)</f>
        <v/>
      </c>
      <c r="I9033" s="15">
        <f>IF($D9033=1,$C9033,-1)</f>
        <v/>
      </c>
    </row>
    <row r="9034">
      <c r="A9034" s="33" t="n">
        <v>45668.29166666666</v>
      </c>
      <c r="B9034" s="15">
        <f>WEEKDAY($A9034,2)</f>
        <v/>
      </c>
      <c r="C9034" s="15">
        <f>HOUR($A9034)</f>
        <v/>
      </c>
      <c r="D9034" s="15">
        <f>IF(AND($A9034&gt;=Instellingen!$B$6,$A9034&lt;Instellingen!$B$7),1,0)</f>
        <v/>
      </c>
      <c r="E9034" s="15">
        <f>COUNTIF(tData[BezoekStart],"&lt;"&amp;($A9034+1/24))-COUNTIF(tData[BezoekEind],"&lt;="&amp;$A9034)</f>
        <v/>
      </c>
      <c r="F9034" s="15">
        <f>COUNTIF(tData[BezoekLangStart],"&lt;"&amp;($A9034+1/24))-COUNTIF(tData[BezoekLangEind],"&lt;="&amp;$A9034)</f>
        <v/>
      </c>
      <c r="G9034" s="15">
        <f>IF($D9034=1,$B9034*100+$C9034,-1)</f>
        <v/>
      </c>
      <c r="H9034" s="15">
        <f>IF($D9034=1,$B9034,-1)</f>
        <v/>
      </c>
      <c r="I9034" s="15">
        <f>IF($D9034=1,$C9034,-1)</f>
        <v/>
      </c>
    </row>
    <row r="9035">
      <c r="A9035" s="33" t="n">
        <v>45668.33333333334</v>
      </c>
      <c r="B9035" s="15">
        <f>WEEKDAY($A9035,2)</f>
        <v/>
      </c>
      <c r="C9035" s="15">
        <f>HOUR($A9035)</f>
        <v/>
      </c>
      <c r="D9035" s="15">
        <f>IF(AND($A9035&gt;=Instellingen!$B$6,$A9035&lt;Instellingen!$B$7),1,0)</f>
        <v/>
      </c>
      <c r="E9035" s="15">
        <f>COUNTIF(tData[BezoekStart],"&lt;"&amp;($A9035+1/24))-COUNTIF(tData[BezoekEind],"&lt;="&amp;$A9035)</f>
        <v/>
      </c>
      <c r="F9035" s="15">
        <f>COUNTIF(tData[BezoekLangStart],"&lt;"&amp;($A9035+1/24))-COUNTIF(tData[BezoekLangEind],"&lt;="&amp;$A9035)</f>
        <v/>
      </c>
      <c r="G9035" s="15">
        <f>IF($D9035=1,$B9035*100+$C9035,-1)</f>
        <v/>
      </c>
      <c r="H9035" s="15">
        <f>IF($D9035=1,$B9035,-1)</f>
        <v/>
      </c>
      <c r="I9035" s="15">
        <f>IF($D9035=1,$C9035,-1)</f>
        <v/>
      </c>
    </row>
    <row r="9036">
      <c r="A9036" s="33" t="n">
        <v>45668.375</v>
      </c>
      <c r="B9036" s="15">
        <f>WEEKDAY($A9036,2)</f>
        <v/>
      </c>
      <c r="C9036" s="15">
        <f>HOUR($A9036)</f>
        <v/>
      </c>
      <c r="D9036" s="15">
        <f>IF(AND($A9036&gt;=Instellingen!$B$6,$A9036&lt;Instellingen!$B$7),1,0)</f>
        <v/>
      </c>
      <c r="E9036" s="15">
        <f>COUNTIF(tData[BezoekStart],"&lt;"&amp;($A9036+1/24))-COUNTIF(tData[BezoekEind],"&lt;="&amp;$A9036)</f>
        <v/>
      </c>
      <c r="F9036" s="15">
        <f>COUNTIF(tData[BezoekLangStart],"&lt;"&amp;($A9036+1/24))-COUNTIF(tData[BezoekLangEind],"&lt;="&amp;$A9036)</f>
        <v/>
      </c>
      <c r="G9036" s="15">
        <f>IF($D9036=1,$B9036*100+$C9036,-1)</f>
        <v/>
      </c>
      <c r="H9036" s="15">
        <f>IF($D9036=1,$B9036,-1)</f>
        <v/>
      </c>
      <c r="I9036" s="15">
        <f>IF($D9036=1,$C9036,-1)</f>
        <v/>
      </c>
    </row>
    <row r="9037">
      <c r="A9037" s="33" t="n">
        <v>45668.41666666666</v>
      </c>
      <c r="B9037" s="15">
        <f>WEEKDAY($A9037,2)</f>
        <v/>
      </c>
      <c r="C9037" s="15">
        <f>HOUR($A9037)</f>
        <v/>
      </c>
      <c r="D9037" s="15">
        <f>IF(AND($A9037&gt;=Instellingen!$B$6,$A9037&lt;Instellingen!$B$7),1,0)</f>
        <v/>
      </c>
      <c r="E9037" s="15">
        <f>COUNTIF(tData[BezoekStart],"&lt;"&amp;($A9037+1/24))-COUNTIF(tData[BezoekEind],"&lt;="&amp;$A9037)</f>
        <v/>
      </c>
      <c r="F9037" s="15">
        <f>COUNTIF(tData[BezoekLangStart],"&lt;"&amp;($A9037+1/24))-COUNTIF(tData[BezoekLangEind],"&lt;="&amp;$A9037)</f>
        <v/>
      </c>
      <c r="G9037" s="15">
        <f>IF($D9037=1,$B9037*100+$C9037,-1)</f>
        <v/>
      </c>
      <c r="H9037" s="15">
        <f>IF($D9037=1,$B9037,-1)</f>
        <v/>
      </c>
      <c r="I9037" s="15">
        <f>IF($D9037=1,$C9037,-1)</f>
        <v/>
      </c>
    </row>
    <row r="9038">
      <c r="A9038" s="33" t="n">
        <v>45668.45833333334</v>
      </c>
      <c r="B9038" s="15">
        <f>WEEKDAY($A9038,2)</f>
        <v/>
      </c>
      <c r="C9038" s="15">
        <f>HOUR($A9038)</f>
        <v/>
      </c>
      <c r="D9038" s="15">
        <f>IF(AND($A9038&gt;=Instellingen!$B$6,$A9038&lt;Instellingen!$B$7),1,0)</f>
        <v/>
      </c>
      <c r="E9038" s="15">
        <f>COUNTIF(tData[BezoekStart],"&lt;"&amp;($A9038+1/24))-COUNTIF(tData[BezoekEind],"&lt;="&amp;$A9038)</f>
        <v/>
      </c>
      <c r="F9038" s="15">
        <f>COUNTIF(tData[BezoekLangStart],"&lt;"&amp;($A9038+1/24))-COUNTIF(tData[BezoekLangEind],"&lt;="&amp;$A9038)</f>
        <v/>
      </c>
      <c r="G9038" s="15">
        <f>IF($D9038=1,$B9038*100+$C9038,-1)</f>
        <v/>
      </c>
      <c r="H9038" s="15">
        <f>IF($D9038=1,$B9038,-1)</f>
        <v/>
      </c>
      <c r="I9038" s="15">
        <f>IF($D9038=1,$C9038,-1)</f>
        <v/>
      </c>
    </row>
    <row r="9039">
      <c r="A9039" s="33" t="n">
        <v>45668.5</v>
      </c>
      <c r="B9039" s="15">
        <f>WEEKDAY($A9039,2)</f>
        <v/>
      </c>
      <c r="C9039" s="15">
        <f>HOUR($A9039)</f>
        <v/>
      </c>
      <c r="D9039" s="15">
        <f>IF(AND($A9039&gt;=Instellingen!$B$6,$A9039&lt;Instellingen!$B$7),1,0)</f>
        <v/>
      </c>
      <c r="E9039" s="15">
        <f>COUNTIF(tData[BezoekStart],"&lt;"&amp;($A9039+1/24))-COUNTIF(tData[BezoekEind],"&lt;="&amp;$A9039)</f>
        <v/>
      </c>
      <c r="F9039" s="15">
        <f>COUNTIF(tData[BezoekLangStart],"&lt;"&amp;($A9039+1/24))-COUNTIF(tData[BezoekLangEind],"&lt;="&amp;$A9039)</f>
        <v/>
      </c>
      <c r="G9039" s="15">
        <f>IF($D9039=1,$B9039*100+$C9039,-1)</f>
        <v/>
      </c>
      <c r="H9039" s="15">
        <f>IF($D9039=1,$B9039,-1)</f>
        <v/>
      </c>
      <c r="I9039" s="15">
        <f>IF($D9039=1,$C9039,-1)</f>
        <v/>
      </c>
    </row>
    <row r="9040">
      <c r="A9040" s="33" t="n">
        <v>45668.54166666666</v>
      </c>
      <c r="B9040" s="15">
        <f>WEEKDAY($A9040,2)</f>
        <v/>
      </c>
      <c r="C9040" s="15">
        <f>HOUR($A9040)</f>
        <v/>
      </c>
      <c r="D9040" s="15">
        <f>IF(AND($A9040&gt;=Instellingen!$B$6,$A9040&lt;Instellingen!$B$7),1,0)</f>
        <v/>
      </c>
      <c r="E9040" s="15">
        <f>COUNTIF(tData[BezoekStart],"&lt;"&amp;($A9040+1/24))-COUNTIF(tData[BezoekEind],"&lt;="&amp;$A9040)</f>
        <v/>
      </c>
      <c r="F9040" s="15">
        <f>COUNTIF(tData[BezoekLangStart],"&lt;"&amp;($A9040+1/24))-COUNTIF(tData[BezoekLangEind],"&lt;="&amp;$A9040)</f>
        <v/>
      </c>
      <c r="G9040" s="15">
        <f>IF($D9040=1,$B9040*100+$C9040,-1)</f>
        <v/>
      </c>
      <c r="H9040" s="15">
        <f>IF($D9040=1,$B9040,-1)</f>
        <v/>
      </c>
      <c r="I9040" s="15">
        <f>IF($D9040=1,$C9040,-1)</f>
        <v/>
      </c>
    </row>
    <row r="9041">
      <c r="A9041" s="33" t="n">
        <v>45668.58333333334</v>
      </c>
      <c r="B9041" s="15">
        <f>WEEKDAY($A9041,2)</f>
        <v/>
      </c>
      <c r="C9041" s="15">
        <f>HOUR($A9041)</f>
        <v/>
      </c>
      <c r="D9041" s="15">
        <f>IF(AND($A9041&gt;=Instellingen!$B$6,$A9041&lt;Instellingen!$B$7),1,0)</f>
        <v/>
      </c>
      <c r="E9041" s="15">
        <f>COUNTIF(tData[BezoekStart],"&lt;"&amp;($A9041+1/24))-COUNTIF(tData[BezoekEind],"&lt;="&amp;$A9041)</f>
        <v/>
      </c>
      <c r="F9041" s="15">
        <f>COUNTIF(tData[BezoekLangStart],"&lt;"&amp;($A9041+1/24))-COUNTIF(tData[BezoekLangEind],"&lt;="&amp;$A9041)</f>
        <v/>
      </c>
      <c r="G9041" s="15">
        <f>IF($D9041=1,$B9041*100+$C9041,-1)</f>
        <v/>
      </c>
      <c r="H9041" s="15">
        <f>IF($D9041=1,$B9041,-1)</f>
        <v/>
      </c>
      <c r="I9041" s="15">
        <f>IF($D9041=1,$C9041,-1)</f>
        <v/>
      </c>
    </row>
    <row r="9042">
      <c r="A9042" s="33" t="n">
        <v>45668.625</v>
      </c>
      <c r="B9042" s="15">
        <f>WEEKDAY($A9042,2)</f>
        <v/>
      </c>
      <c r="C9042" s="15">
        <f>HOUR($A9042)</f>
        <v/>
      </c>
      <c r="D9042" s="15">
        <f>IF(AND($A9042&gt;=Instellingen!$B$6,$A9042&lt;Instellingen!$B$7),1,0)</f>
        <v/>
      </c>
      <c r="E9042" s="15">
        <f>COUNTIF(tData[BezoekStart],"&lt;"&amp;($A9042+1/24))-COUNTIF(tData[BezoekEind],"&lt;="&amp;$A9042)</f>
        <v/>
      </c>
      <c r="F9042" s="15">
        <f>COUNTIF(tData[BezoekLangStart],"&lt;"&amp;($A9042+1/24))-COUNTIF(tData[BezoekLangEind],"&lt;="&amp;$A9042)</f>
        <v/>
      </c>
      <c r="G9042" s="15">
        <f>IF($D9042=1,$B9042*100+$C9042,-1)</f>
        <v/>
      </c>
      <c r="H9042" s="15">
        <f>IF($D9042=1,$B9042,-1)</f>
        <v/>
      </c>
      <c r="I9042" s="15">
        <f>IF($D9042=1,$C9042,-1)</f>
        <v/>
      </c>
    </row>
    <row r="9043">
      <c r="A9043" s="33" t="n">
        <v>45668.66666666666</v>
      </c>
      <c r="B9043" s="15">
        <f>WEEKDAY($A9043,2)</f>
        <v/>
      </c>
      <c r="C9043" s="15">
        <f>HOUR($A9043)</f>
        <v/>
      </c>
      <c r="D9043" s="15">
        <f>IF(AND($A9043&gt;=Instellingen!$B$6,$A9043&lt;Instellingen!$B$7),1,0)</f>
        <v/>
      </c>
      <c r="E9043" s="15">
        <f>COUNTIF(tData[BezoekStart],"&lt;"&amp;($A9043+1/24))-COUNTIF(tData[BezoekEind],"&lt;="&amp;$A9043)</f>
        <v/>
      </c>
      <c r="F9043" s="15">
        <f>COUNTIF(tData[BezoekLangStart],"&lt;"&amp;($A9043+1/24))-COUNTIF(tData[BezoekLangEind],"&lt;="&amp;$A9043)</f>
        <v/>
      </c>
      <c r="G9043" s="15">
        <f>IF($D9043=1,$B9043*100+$C9043,-1)</f>
        <v/>
      </c>
      <c r="H9043" s="15">
        <f>IF($D9043=1,$B9043,-1)</f>
        <v/>
      </c>
      <c r="I9043" s="15">
        <f>IF($D9043=1,$C9043,-1)</f>
        <v/>
      </c>
    </row>
    <row r="9044">
      <c r="A9044" s="33" t="n">
        <v>45668.70833333334</v>
      </c>
      <c r="B9044" s="15">
        <f>WEEKDAY($A9044,2)</f>
        <v/>
      </c>
      <c r="C9044" s="15">
        <f>HOUR($A9044)</f>
        <v/>
      </c>
      <c r="D9044" s="15">
        <f>IF(AND($A9044&gt;=Instellingen!$B$6,$A9044&lt;Instellingen!$B$7),1,0)</f>
        <v/>
      </c>
      <c r="E9044" s="15">
        <f>COUNTIF(tData[BezoekStart],"&lt;"&amp;($A9044+1/24))-COUNTIF(tData[BezoekEind],"&lt;="&amp;$A9044)</f>
        <v/>
      </c>
      <c r="F9044" s="15">
        <f>COUNTIF(tData[BezoekLangStart],"&lt;"&amp;($A9044+1/24))-COUNTIF(tData[BezoekLangEind],"&lt;="&amp;$A9044)</f>
        <v/>
      </c>
      <c r="G9044" s="15">
        <f>IF($D9044=1,$B9044*100+$C9044,-1)</f>
        <v/>
      </c>
      <c r="H9044" s="15">
        <f>IF($D9044=1,$B9044,-1)</f>
        <v/>
      </c>
      <c r="I9044" s="15">
        <f>IF($D9044=1,$C9044,-1)</f>
        <v/>
      </c>
    </row>
    <row r="9045">
      <c r="A9045" s="33" t="n">
        <v>45668.75</v>
      </c>
      <c r="B9045" s="15">
        <f>WEEKDAY($A9045,2)</f>
        <v/>
      </c>
      <c r="C9045" s="15">
        <f>HOUR($A9045)</f>
        <v/>
      </c>
      <c r="D9045" s="15">
        <f>IF(AND($A9045&gt;=Instellingen!$B$6,$A9045&lt;Instellingen!$B$7),1,0)</f>
        <v/>
      </c>
      <c r="E9045" s="15">
        <f>COUNTIF(tData[BezoekStart],"&lt;"&amp;($A9045+1/24))-COUNTIF(tData[BezoekEind],"&lt;="&amp;$A9045)</f>
        <v/>
      </c>
      <c r="F9045" s="15">
        <f>COUNTIF(tData[BezoekLangStart],"&lt;"&amp;($A9045+1/24))-COUNTIF(tData[BezoekLangEind],"&lt;="&amp;$A9045)</f>
        <v/>
      </c>
      <c r="G9045" s="15">
        <f>IF($D9045=1,$B9045*100+$C9045,-1)</f>
        <v/>
      </c>
      <c r="H9045" s="15">
        <f>IF($D9045=1,$B9045,-1)</f>
        <v/>
      </c>
      <c r="I9045" s="15">
        <f>IF($D9045=1,$C9045,-1)</f>
        <v/>
      </c>
    </row>
    <row r="9046">
      <c r="A9046" s="33" t="n">
        <v>45668.79166666666</v>
      </c>
      <c r="B9046" s="15">
        <f>WEEKDAY($A9046,2)</f>
        <v/>
      </c>
      <c r="C9046" s="15">
        <f>HOUR($A9046)</f>
        <v/>
      </c>
      <c r="D9046" s="15">
        <f>IF(AND($A9046&gt;=Instellingen!$B$6,$A9046&lt;Instellingen!$B$7),1,0)</f>
        <v/>
      </c>
      <c r="E9046" s="15">
        <f>COUNTIF(tData[BezoekStart],"&lt;"&amp;($A9046+1/24))-COUNTIF(tData[BezoekEind],"&lt;="&amp;$A9046)</f>
        <v/>
      </c>
      <c r="F9046" s="15">
        <f>COUNTIF(tData[BezoekLangStart],"&lt;"&amp;($A9046+1/24))-COUNTIF(tData[BezoekLangEind],"&lt;="&amp;$A9046)</f>
        <v/>
      </c>
      <c r="G9046" s="15">
        <f>IF($D9046=1,$B9046*100+$C9046,-1)</f>
        <v/>
      </c>
      <c r="H9046" s="15">
        <f>IF($D9046=1,$B9046,-1)</f>
        <v/>
      </c>
      <c r="I9046" s="15">
        <f>IF($D9046=1,$C9046,-1)</f>
        <v/>
      </c>
    </row>
    <row r="9047">
      <c r="A9047" s="33" t="n">
        <v>45668.83333333334</v>
      </c>
      <c r="B9047" s="15">
        <f>WEEKDAY($A9047,2)</f>
        <v/>
      </c>
      <c r="C9047" s="15">
        <f>HOUR($A9047)</f>
        <v/>
      </c>
      <c r="D9047" s="15">
        <f>IF(AND($A9047&gt;=Instellingen!$B$6,$A9047&lt;Instellingen!$B$7),1,0)</f>
        <v/>
      </c>
      <c r="E9047" s="15">
        <f>COUNTIF(tData[BezoekStart],"&lt;"&amp;($A9047+1/24))-COUNTIF(tData[BezoekEind],"&lt;="&amp;$A9047)</f>
        <v/>
      </c>
      <c r="F9047" s="15">
        <f>COUNTIF(tData[BezoekLangStart],"&lt;"&amp;($A9047+1/24))-COUNTIF(tData[BezoekLangEind],"&lt;="&amp;$A9047)</f>
        <v/>
      </c>
      <c r="G9047" s="15">
        <f>IF($D9047=1,$B9047*100+$C9047,-1)</f>
        <v/>
      </c>
      <c r="H9047" s="15">
        <f>IF($D9047=1,$B9047,-1)</f>
        <v/>
      </c>
      <c r="I9047" s="15">
        <f>IF($D9047=1,$C9047,-1)</f>
        <v/>
      </c>
    </row>
    <row r="9048">
      <c r="A9048" s="33" t="n">
        <v>45668.875</v>
      </c>
      <c r="B9048" s="15">
        <f>WEEKDAY($A9048,2)</f>
        <v/>
      </c>
      <c r="C9048" s="15">
        <f>HOUR($A9048)</f>
        <v/>
      </c>
      <c r="D9048" s="15">
        <f>IF(AND($A9048&gt;=Instellingen!$B$6,$A9048&lt;Instellingen!$B$7),1,0)</f>
        <v/>
      </c>
      <c r="E9048" s="15">
        <f>COUNTIF(tData[BezoekStart],"&lt;"&amp;($A9048+1/24))-COUNTIF(tData[BezoekEind],"&lt;="&amp;$A9048)</f>
        <v/>
      </c>
      <c r="F9048" s="15">
        <f>COUNTIF(tData[BezoekLangStart],"&lt;"&amp;($A9048+1/24))-COUNTIF(tData[BezoekLangEind],"&lt;="&amp;$A9048)</f>
        <v/>
      </c>
      <c r="G9048" s="15">
        <f>IF($D9048=1,$B9048*100+$C9048,-1)</f>
        <v/>
      </c>
      <c r="H9048" s="15">
        <f>IF($D9048=1,$B9048,-1)</f>
        <v/>
      </c>
      <c r="I9048" s="15">
        <f>IF($D9048=1,$C9048,-1)</f>
        <v/>
      </c>
    </row>
    <row r="9049">
      <c r="A9049" s="33" t="n">
        <v>45668.91666666666</v>
      </c>
      <c r="B9049" s="15">
        <f>WEEKDAY($A9049,2)</f>
        <v/>
      </c>
      <c r="C9049" s="15">
        <f>HOUR($A9049)</f>
        <v/>
      </c>
      <c r="D9049" s="15">
        <f>IF(AND($A9049&gt;=Instellingen!$B$6,$A9049&lt;Instellingen!$B$7),1,0)</f>
        <v/>
      </c>
      <c r="E9049" s="15">
        <f>COUNTIF(tData[BezoekStart],"&lt;"&amp;($A9049+1/24))-COUNTIF(tData[BezoekEind],"&lt;="&amp;$A9049)</f>
        <v/>
      </c>
      <c r="F9049" s="15">
        <f>COUNTIF(tData[BezoekLangStart],"&lt;"&amp;($A9049+1/24))-COUNTIF(tData[BezoekLangEind],"&lt;="&amp;$A9049)</f>
        <v/>
      </c>
      <c r="G9049" s="15">
        <f>IF($D9049=1,$B9049*100+$C9049,-1)</f>
        <v/>
      </c>
      <c r="H9049" s="15">
        <f>IF($D9049=1,$B9049,-1)</f>
        <v/>
      </c>
      <c r="I9049" s="15">
        <f>IF($D9049=1,$C9049,-1)</f>
        <v/>
      </c>
    </row>
    <row r="9050">
      <c r="A9050" s="33" t="n">
        <v>45668.95833333334</v>
      </c>
      <c r="B9050" s="15">
        <f>WEEKDAY($A9050,2)</f>
        <v/>
      </c>
      <c r="C9050" s="15">
        <f>HOUR($A9050)</f>
        <v/>
      </c>
      <c r="D9050" s="15">
        <f>IF(AND($A9050&gt;=Instellingen!$B$6,$A9050&lt;Instellingen!$B$7),1,0)</f>
        <v/>
      </c>
      <c r="E9050" s="15">
        <f>COUNTIF(tData[BezoekStart],"&lt;"&amp;($A9050+1/24))-COUNTIF(tData[BezoekEind],"&lt;="&amp;$A9050)</f>
        <v/>
      </c>
      <c r="F9050" s="15">
        <f>COUNTIF(tData[BezoekLangStart],"&lt;"&amp;($A9050+1/24))-COUNTIF(tData[BezoekLangEind],"&lt;="&amp;$A9050)</f>
        <v/>
      </c>
      <c r="G9050" s="15">
        <f>IF($D9050=1,$B9050*100+$C9050,-1)</f>
        <v/>
      </c>
      <c r="H9050" s="15">
        <f>IF($D9050=1,$B9050,-1)</f>
        <v/>
      </c>
      <c r="I9050" s="15">
        <f>IF($D9050=1,$C9050,-1)</f>
        <v/>
      </c>
    </row>
    <row r="9051">
      <c r="A9051" s="33" t="n">
        <v>45669</v>
      </c>
      <c r="B9051" s="15">
        <f>WEEKDAY($A9051,2)</f>
        <v/>
      </c>
      <c r="C9051" s="15">
        <f>HOUR($A9051)</f>
        <v/>
      </c>
      <c r="D9051" s="15">
        <f>IF(AND($A9051&gt;=Instellingen!$B$6,$A9051&lt;Instellingen!$B$7),1,0)</f>
        <v/>
      </c>
      <c r="E9051" s="15">
        <f>COUNTIF(tData[BezoekStart],"&lt;"&amp;($A9051+1/24))-COUNTIF(tData[BezoekEind],"&lt;="&amp;$A9051)</f>
        <v/>
      </c>
      <c r="F9051" s="15">
        <f>COUNTIF(tData[BezoekLangStart],"&lt;"&amp;($A9051+1/24))-COUNTIF(tData[BezoekLangEind],"&lt;="&amp;$A9051)</f>
        <v/>
      </c>
      <c r="G9051" s="15">
        <f>IF($D9051=1,$B9051*100+$C9051,-1)</f>
        <v/>
      </c>
      <c r="H9051" s="15">
        <f>IF($D9051=1,$B9051,-1)</f>
        <v/>
      </c>
      <c r="I9051" s="15">
        <f>IF($D9051=1,$C9051,-1)</f>
        <v/>
      </c>
    </row>
    <row r="9052">
      <c r="A9052" s="33" t="n">
        <v>45669.04166666666</v>
      </c>
      <c r="B9052" s="15">
        <f>WEEKDAY($A9052,2)</f>
        <v/>
      </c>
      <c r="C9052" s="15">
        <f>HOUR($A9052)</f>
        <v/>
      </c>
      <c r="D9052" s="15">
        <f>IF(AND($A9052&gt;=Instellingen!$B$6,$A9052&lt;Instellingen!$B$7),1,0)</f>
        <v/>
      </c>
      <c r="E9052" s="15">
        <f>COUNTIF(tData[BezoekStart],"&lt;"&amp;($A9052+1/24))-COUNTIF(tData[BezoekEind],"&lt;="&amp;$A9052)</f>
        <v/>
      </c>
      <c r="F9052" s="15">
        <f>COUNTIF(tData[BezoekLangStart],"&lt;"&amp;($A9052+1/24))-COUNTIF(tData[BezoekLangEind],"&lt;="&amp;$A9052)</f>
        <v/>
      </c>
      <c r="G9052" s="15">
        <f>IF($D9052=1,$B9052*100+$C9052,-1)</f>
        <v/>
      </c>
      <c r="H9052" s="15">
        <f>IF($D9052=1,$B9052,-1)</f>
        <v/>
      </c>
      <c r="I9052" s="15">
        <f>IF($D9052=1,$C9052,-1)</f>
        <v/>
      </c>
    </row>
    <row r="9053">
      <c r="A9053" s="33" t="n">
        <v>45669.08333333334</v>
      </c>
      <c r="B9053" s="15">
        <f>WEEKDAY($A9053,2)</f>
        <v/>
      </c>
      <c r="C9053" s="15">
        <f>HOUR($A9053)</f>
        <v/>
      </c>
      <c r="D9053" s="15">
        <f>IF(AND($A9053&gt;=Instellingen!$B$6,$A9053&lt;Instellingen!$B$7),1,0)</f>
        <v/>
      </c>
      <c r="E9053" s="15">
        <f>COUNTIF(tData[BezoekStart],"&lt;"&amp;($A9053+1/24))-COUNTIF(tData[BezoekEind],"&lt;="&amp;$A9053)</f>
        <v/>
      </c>
      <c r="F9053" s="15">
        <f>COUNTIF(tData[BezoekLangStart],"&lt;"&amp;($A9053+1/24))-COUNTIF(tData[BezoekLangEind],"&lt;="&amp;$A9053)</f>
        <v/>
      </c>
      <c r="G9053" s="15">
        <f>IF($D9053=1,$B9053*100+$C9053,-1)</f>
        <v/>
      </c>
      <c r="H9053" s="15">
        <f>IF($D9053=1,$B9053,-1)</f>
        <v/>
      </c>
      <c r="I9053" s="15">
        <f>IF($D9053=1,$C9053,-1)</f>
        <v/>
      </c>
    </row>
    <row r="9054">
      <c r="A9054" s="33" t="n">
        <v>45669.125</v>
      </c>
      <c r="B9054" s="15">
        <f>WEEKDAY($A9054,2)</f>
        <v/>
      </c>
      <c r="C9054" s="15">
        <f>HOUR($A9054)</f>
        <v/>
      </c>
      <c r="D9054" s="15">
        <f>IF(AND($A9054&gt;=Instellingen!$B$6,$A9054&lt;Instellingen!$B$7),1,0)</f>
        <v/>
      </c>
      <c r="E9054" s="15">
        <f>COUNTIF(tData[BezoekStart],"&lt;"&amp;($A9054+1/24))-COUNTIF(tData[BezoekEind],"&lt;="&amp;$A9054)</f>
        <v/>
      </c>
      <c r="F9054" s="15">
        <f>COUNTIF(tData[BezoekLangStart],"&lt;"&amp;($A9054+1/24))-COUNTIF(tData[BezoekLangEind],"&lt;="&amp;$A9054)</f>
        <v/>
      </c>
      <c r="G9054" s="15">
        <f>IF($D9054=1,$B9054*100+$C9054,-1)</f>
        <v/>
      </c>
      <c r="H9054" s="15">
        <f>IF($D9054=1,$B9054,-1)</f>
        <v/>
      </c>
      <c r="I9054" s="15">
        <f>IF($D9054=1,$C9054,-1)</f>
        <v/>
      </c>
    </row>
    <row r="9055">
      <c r="A9055" s="33" t="n">
        <v>45669.16666666666</v>
      </c>
      <c r="B9055" s="15">
        <f>WEEKDAY($A9055,2)</f>
        <v/>
      </c>
      <c r="C9055" s="15">
        <f>HOUR($A9055)</f>
        <v/>
      </c>
      <c r="D9055" s="15">
        <f>IF(AND($A9055&gt;=Instellingen!$B$6,$A9055&lt;Instellingen!$B$7),1,0)</f>
        <v/>
      </c>
      <c r="E9055" s="15">
        <f>COUNTIF(tData[BezoekStart],"&lt;"&amp;($A9055+1/24))-COUNTIF(tData[BezoekEind],"&lt;="&amp;$A9055)</f>
        <v/>
      </c>
      <c r="F9055" s="15">
        <f>COUNTIF(tData[BezoekLangStart],"&lt;"&amp;($A9055+1/24))-COUNTIF(tData[BezoekLangEind],"&lt;="&amp;$A9055)</f>
        <v/>
      </c>
      <c r="G9055" s="15">
        <f>IF($D9055=1,$B9055*100+$C9055,-1)</f>
        <v/>
      </c>
      <c r="H9055" s="15">
        <f>IF($D9055=1,$B9055,-1)</f>
        <v/>
      </c>
      <c r="I9055" s="15">
        <f>IF($D9055=1,$C9055,-1)</f>
        <v/>
      </c>
    </row>
    <row r="9056">
      <c r="A9056" s="33" t="n">
        <v>45669.20833333334</v>
      </c>
      <c r="B9056" s="15">
        <f>WEEKDAY($A9056,2)</f>
        <v/>
      </c>
      <c r="C9056" s="15">
        <f>HOUR($A9056)</f>
        <v/>
      </c>
      <c r="D9056" s="15">
        <f>IF(AND($A9056&gt;=Instellingen!$B$6,$A9056&lt;Instellingen!$B$7),1,0)</f>
        <v/>
      </c>
      <c r="E9056" s="15">
        <f>COUNTIF(tData[BezoekStart],"&lt;"&amp;($A9056+1/24))-COUNTIF(tData[BezoekEind],"&lt;="&amp;$A9056)</f>
        <v/>
      </c>
      <c r="F9056" s="15">
        <f>COUNTIF(tData[BezoekLangStart],"&lt;"&amp;($A9056+1/24))-COUNTIF(tData[BezoekLangEind],"&lt;="&amp;$A9056)</f>
        <v/>
      </c>
      <c r="G9056" s="15">
        <f>IF($D9056=1,$B9056*100+$C9056,-1)</f>
        <v/>
      </c>
      <c r="H9056" s="15">
        <f>IF($D9056=1,$B9056,-1)</f>
        <v/>
      </c>
      <c r="I9056" s="15">
        <f>IF($D9056=1,$C9056,-1)</f>
        <v/>
      </c>
    </row>
    <row r="9057">
      <c r="A9057" s="33" t="n">
        <v>45669.25</v>
      </c>
      <c r="B9057" s="15">
        <f>WEEKDAY($A9057,2)</f>
        <v/>
      </c>
      <c r="C9057" s="15">
        <f>HOUR($A9057)</f>
        <v/>
      </c>
      <c r="D9057" s="15">
        <f>IF(AND($A9057&gt;=Instellingen!$B$6,$A9057&lt;Instellingen!$B$7),1,0)</f>
        <v/>
      </c>
      <c r="E9057" s="15">
        <f>COUNTIF(tData[BezoekStart],"&lt;"&amp;($A9057+1/24))-COUNTIF(tData[BezoekEind],"&lt;="&amp;$A9057)</f>
        <v/>
      </c>
      <c r="F9057" s="15">
        <f>COUNTIF(tData[BezoekLangStart],"&lt;"&amp;($A9057+1/24))-COUNTIF(tData[BezoekLangEind],"&lt;="&amp;$A9057)</f>
        <v/>
      </c>
      <c r="G9057" s="15">
        <f>IF($D9057=1,$B9057*100+$C9057,-1)</f>
        <v/>
      </c>
      <c r="H9057" s="15">
        <f>IF($D9057=1,$B9057,-1)</f>
        <v/>
      </c>
      <c r="I9057" s="15">
        <f>IF($D9057=1,$C9057,-1)</f>
        <v/>
      </c>
    </row>
    <row r="9058">
      <c r="A9058" s="33" t="n">
        <v>45669.29166666666</v>
      </c>
      <c r="B9058" s="15">
        <f>WEEKDAY($A9058,2)</f>
        <v/>
      </c>
      <c r="C9058" s="15">
        <f>HOUR($A9058)</f>
        <v/>
      </c>
      <c r="D9058" s="15">
        <f>IF(AND($A9058&gt;=Instellingen!$B$6,$A9058&lt;Instellingen!$B$7),1,0)</f>
        <v/>
      </c>
      <c r="E9058" s="15">
        <f>COUNTIF(tData[BezoekStart],"&lt;"&amp;($A9058+1/24))-COUNTIF(tData[BezoekEind],"&lt;="&amp;$A9058)</f>
        <v/>
      </c>
      <c r="F9058" s="15">
        <f>COUNTIF(tData[BezoekLangStart],"&lt;"&amp;($A9058+1/24))-COUNTIF(tData[BezoekLangEind],"&lt;="&amp;$A9058)</f>
        <v/>
      </c>
      <c r="G9058" s="15">
        <f>IF($D9058=1,$B9058*100+$C9058,-1)</f>
        <v/>
      </c>
      <c r="H9058" s="15">
        <f>IF($D9058=1,$B9058,-1)</f>
        <v/>
      </c>
      <c r="I9058" s="15">
        <f>IF($D9058=1,$C9058,-1)</f>
        <v/>
      </c>
    </row>
    <row r="9059">
      <c r="A9059" s="33" t="n">
        <v>45669.33333333334</v>
      </c>
      <c r="B9059" s="15">
        <f>WEEKDAY($A9059,2)</f>
        <v/>
      </c>
      <c r="C9059" s="15">
        <f>HOUR($A9059)</f>
        <v/>
      </c>
      <c r="D9059" s="15">
        <f>IF(AND($A9059&gt;=Instellingen!$B$6,$A9059&lt;Instellingen!$B$7),1,0)</f>
        <v/>
      </c>
      <c r="E9059" s="15">
        <f>COUNTIF(tData[BezoekStart],"&lt;"&amp;($A9059+1/24))-COUNTIF(tData[BezoekEind],"&lt;="&amp;$A9059)</f>
        <v/>
      </c>
      <c r="F9059" s="15">
        <f>COUNTIF(tData[BezoekLangStart],"&lt;"&amp;($A9059+1/24))-COUNTIF(tData[BezoekLangEind],"&lt;="&amp;$A9059)</f>
        <v/>
      </c>
      <c r="G9059" s="15">
        <f>IF($D9059=1,$B9059*100+$C9059,-1)</f>
        <v/>
      </c>
      <c r="H9059" s="15">
        <f>IF($D9059=1,$B9059,-1)</f>
        <v/>
      </c>
      <c r="I9059" s="15">
        <f>IF($D9059=1,$C9059,-1)</f>
        <v/>
      </c>
    </row>
    <row r="9060">
      <c r="A9060" s="33" t="n">
        <v>45669.375</v>
      </c>
      <c r="B9060" s="15">
        <f>WEEKDAY($A9060,2)</f>
        <v/>
      </c>
      <c r="C9060" s="15">
        <f>HOUR($A9060)</f>
        <v/>
      </c>
      <c r="D9060" s="15">
        <f>IF(AND($A9060&gt;=Instellingen!$B$6,$A9060&lt;Instellingen!$B$7),1,0)</f>
        <v/>
      </c>
      <c r="E9060" s="15">
        <f>COUNTIF(tData[BezoekStart],"&lt;"&amp;($A9060+1/24))-COUNTIF(tData[BezoekEind],"&lt;="&amp;$A9060)</f>
        <v/>
      </c>
      <c r="F9060" s="15">
        <f>COUNTIF(tData[BezoekLangStart],"&lt;"&amp;($A9060+1/24))-COUNTIF(tData[BezoekLangEind],"&lt;="&amp;$A9060)</f>
        <v/>
      </c>
      <c r="G9060" s="15">
        <f>IF($D9060=1,$B9060*100+$C9060,-1)</f>
        <v/>
      </c>
      <c r="H9060" s="15">
        <f>IF($D9060=1,$B9060,-1)</f>
        <v/>
      </c>
      <c r="I9060" s="15">
        <f>IF($D9060=1,$C9060,-1)</f>
        <v/>
      </c>
    </row>
    <row r="9061">
      <c r="A9061" s="33" t="n">
        <v>45669.41666666666</v>
      </c>
      <c r="B9061" s="15">
        <f>WEEKDAY($A9061,2)</f>
        <v/>
      </c>
      <c r="C9061" s="15">
        <f>HOUR($A9061)</f>
        <v/>
      </c>
      <c r="D9061" s="15">
        <f>IF(AND($A9061&gt;=Instellingen!$B$6,$A9061&lt;Instellingen!$B$7),1,0)</f>
        <v/>
      </c>
      <c r="E9061" s="15">
        <f>COUNTIF(tData[BezoekStart],"&lt;"&amp;($A9061+1/24))-COUNTIF(tData[BezoekEind],"&lt;="&amp;$A9061)</f>
        <v/>
      </c>
      <c r="F9061" s="15">
        <f>COUNTIF(tData[BezoekLangStart],"&lt;"&amp;($A9061+1/24))-COUNTIF(tData[BezoekLangEind],"&lt;="&amp;$A9061)</f>
        <v/>
      </c>
      <c r="G9061" s="15">
        <f>IF($D9061=1,$B9061*100+$C9061,-1)</f>
        <v/>
      </c>
      <c r="H9061" s="15">
        <f>IF($D9061=1,$B9061,-1)</f>
        <v/>
      </c>
      <c r="I9061" s="15">
        <f>IF($D9061=1,$C9061,-1)</f>
        <v/>
      </c>
    </row>
    <row r="9062">
      <c r="A9062" s="33" t="n">
        <v>45669.45833333334</v>
      </c>
      <c r="B9062" s="15">
        <f>WEEKDAY($A9062,2)</f>
        <v/>
      </c>
      <c r="C9062" s="15">
        <f>HOUR($A9062)</f>
        <v/>
      </c>
      <c r="D9062" s="15">
        <f>IF(AND($A9062&gt;=Instellingen!$B$6,$A9062&lt;Instellingen!$B$7),1,0)</f>
        <v/>
      </c>
      <c r="E9062" s="15">
        <f>COUNTIF(tData[BezoekStart],"&lt;"&amp;($A9062+1/24))-COUNTIF(tData[BezoekEind],"&lt;="&amp;$A9062)</f>
        <v/>
      </c>
      <c r="F9062" s="15">
        <f>COUNTIF(tData[BezoekLangStart],"&lt;"&amp;($A9062+1/24))-COUNTIF(tData[BezoekLangEind],"&lt;="&amp;$A9062)</f>
        <v/>
      </c>
      <c r="G9062" s="15">
        <f>IF($D9062=1,$B9062*100+$C9062,-1)</f>
        <v/>
      </c>
      <c r="H9062" s="15">
        <f>IF($D9062=1,$B9062,-1)</f>
        <v/>
      </c>
      <c r="I9062" s="15">
        <f>IF($D9062=1,$C9062,-1)</f>
        <v/>
      </c>
    </row>
    <row r="9063">
      <c r="A9063" s="33" t="n">
        <v>45669.5</v>
      </c>
      <c r="B9063" s="15">
        <f>WEEKDAY($A9063,2)</f>
        <v/>
      </c>
      <c r="C9063" s="15">
        <f>HOUR($A9063)</f>
        <v/>
      </c>
      <c r="D9063" s="15">
        <f>IF(AND($A9063&gt;=Instellingen!$B$6,$A9063&lt;Instellingen!$B$7),1,0)</f>
        <v/>
      </c>
      <c r="E9063" s="15">
        <f>COUNTIF(tData[BezoekStart],"&lt;"&amp;($A9063+1/24))-COUNTIF(tData[BezoekEind],"&lt;="&amp;$A9063)</f>
        <v/>
      </c>
      <c r="F9063" s="15">
        <f>COUNTIF(tData[BezoekLangStart],"&lt;"&amp;($A9063+1/24))-COUNTIF(tData[BezoekLangEind],"&lt;="&amp;$A9063)</f>
        <v/>
      </c>
      <c r="G9063" s="15">
        <f>IF($D9063=1,$B9063*100+$C9063,-1)</f>
        <v/>
      </c>
      <c r="H9063" s="15">
        <f>IF($D9063=1,$B9063,-1)</f>
        <v/>
      </c>
      <c r="I9063" s="15">
        <f>IF($D9063=1,$C9063,-1)</f>
        <v/>
      </c>
    </row>
    <row r="9064">
      <c r="A9064" s="33" t="n">
        <v>45669.54166666666</v>
      </c>
      <c r="B9064" s="15">
        <f>WEEKDAY($A9064,2)</f>
        <v/>
      </c>
      <c r="C9064" s="15">
        <f>HOUR($A9064)</f>
        <v/>
      </c>
      <c r="D9064" s="15">
        <f>IF(AND($A9064&gt;=Instellingen!$B$6,$A9064&lt;Instellingen!$B$7),1,0)</f>
        <v/>
      </c>
      <c r="E9064" s="15">
        <f>COUNTIF(tData[BezoekStart],"&lt;"&amp;($A9064+1/24))-COUNTIF(tData[BezoekEind],"&lt;="&amp;$A9064)</f>
        <v/>
      </c>
      <c r="F9064" s="15">
        <f>COUNTIF(tData[BezoekLangStart],"&lt;"&amp;($A9064+1/24))-COUNTIF(tData[BezoekLangEind],"&lt;="&amp;$A9064)</f>
        <v/>
      </c>
      <c r="G9064" s="15">
        <f>IF($D9064=1,$B9064*100+$C9064,-1)</f>
        <v/>
      </c>
      <c r="H9064" s="15">
        <f>IF($D9064=1,$B9064,-1)</f>
        <v/>
      </c>
      <c r="I9064" s="15">
        <f>IF($D9064=1,$C9064,-1)</f>
        <v/>
      </c>
    </row>
    <row r="9065">
      <c r="A9065" s="33" t="n">
        <v>45669.58333333334</v>
      </c>
      <c r="B9065" s="15">
        <f>WEEKDAY($A9065,2)</f>
        <v/>
      </c>
      <c r="C9065" s="15">
        <f>HOUR($A9065)</f>
        <v/>
      </c>
      <c r="D9065" s="15">
        <f>IF(AND($A9065&gt;=Instellingen!$B$6,$A9065&lt;Instellingen!$B$7),1,0)</f>
        <v/>
      </c>
      <c r="E9065" s="15">
        <f>COUNTIF(tData[BezoekStart],"&lt;"&amp;($A9065+1/24))-COUNTIF(tData[BezoekEind],"&lt;="&amp;$A9065)</f>
        <v/>
      </c>
      <c r="F9065" s="15">
        <f>COUNTIF(tData[BezoekLangStart],"&lt;"&amp;($A9065+1/24))-COUNTIF(tData[BezoekLangEind],"&lt;="&amp;$A9065)</f>
        <v/>
      </c>
      <c r="G9065" s="15">
        <f>IF($D9065=1,$B9065*100+$C9065,-1)</f>
        <v/>
      </c>
      <c r="H9065" s="15">
        <f>IF($D9065=1,$B9065,-1)</f>
        <v/>
      </c>
      <c r="I9065" s="15">
        <f>IF($D9065=1,$C9065,-1)</f>
        <v/>
      </c>
    </row>
    <row r="9066">
      <c r="A9066" s="33" t="n">
        <v>45669.625</v>
      </c>
      <c r="B9066" s="15">
        <f>WEEKDAY($A9066,2)</f>
        <v/>
      </c>
      <c r="C9066" s="15">
        <f>HOUR($A9066)</f>
        <v/>
      </c>
      <c r="D9066" s="15">
        <f>IF(AND($A9066&gt;=Instellingen!$B$6,$A9066&lt;Instellingen!$B$7),1,0)</f>
        <v/>
      </c>
      <c r="E9066" s="15">
        <f>COUNTIF(tData[BezoekStart],"&lt;"&amp;($A9066+1/24))-COUNTIF(tData[BezoekEind],"&lt;="&amp;$A9066)</f>
        <v/>
      </c>
      <c r="F9066" s="15">
        <f>COUNTIF(tData[BezoekLangStart],"&lt;"&amp;($A9066+1/24))-COUNTIF(tData[BezoekLangEind],"&lt;="&amp;$A9066)</f>
        <v/>
      </c>
      <c r="G9066" s="15">
        <f>IF($D9066=1,$B9066*100+$C9066,-1)</f>
        <v/>
      </c>
      <c r="H9066" s="15">
        <f>IF($D9066=1,$B9066,-1)</f>
        <v/>
      </c>
      <c r="I9066" s="15">
        <f>IF($D9066=1,$C9066,-1)</f>
        <v/>
      </c>
    </row>
    <row r="9067">
      <c r="A9067" s="33" t="n">
        <v>45669.66666666666</v>
      </c>
      <c r="B9067" s="15">
        <f>WEEKDAY($A9067,2)</f>
        <v/>
      </c>
      <c r="C9067" s="15">
        <f>HOUR($A9067)</f>
        <v/>
      </c>
      <c r="D9067" s="15">
        <f>IF(AND($A9067&gt;=Instellingen!$B$6,$A9067&lt;Instellingen!$B$7),1,0)</f>
        <v/>
      </c>
      <c r="E9067" s="15">
        <f>COUNTIF(tData[BezoekStart],"&lt;"&amp;($A9067+1/24))-COUNTIF(tData[BezoekEind],"&lt;="&amp;$A9067)</f>
        <v/>
      </c>
      <c r="F9067" s="15">
        <f>COUNTIF(tData[BezoekLangStart],"&lt;"&amp;($A9067+1/24))-COUNTIF(tData[BezoekLangEind],"&lt;="&amp;$A9067)</f>
        <v/>
      </c>
      <c r="G9067" s="15">
        <f>IF($D9067=1,$B9067*100+$C9067,-1)</f>
        <v/>
      </c>
      <c r="H9067" s="15">
        <f>IF($D9067=1,$B9067,-1)</f>
        <v/>
      </c>
      <c r="I9067" s="15">
        <f>IF($D9067=1,$C9067,-1)</f>
        <v/>
      </c>
    </row>
    <row r="9068">
      <c r="A9068" s="33" t="n">
        <v>45669.70833333334</v>
      </c>
      <c r="B9068" s="15">
        <f>WEEKDAY($A9068,2)</f>
        <v/>
      </c>
      <c r="C9068" s="15">
        <f>HOUR($A9068)</f>
        <v/>
      </c>
      <c r="D9068" s="15">
        <f>IF(AND($A9068&gt;=Instellingen!$B$6,$A9068&lt;Instellingen!$B$7),1,0)</f>
        <v/>
      </c>
      <c r="E9068" s="15">
        <f>COUNTIF(tData[BezoekStart],"&lt;"&amp;($A9068+1/24))-COUNTIF(tData[BezoekEind],"&lt;="&amp;$A9068)</f>
        <v/>
      </c>
      <c r="F9068" s="15">
        <f>COUNTIF(tData[BezoekLangStart],"&lt;"&amp;($A9068+1/24))-COUNTIF(tData[BezoekLangEind],"&lt;="&amp;$A9068)</f>
        <v/>
      </c>
      <c r="G9068" s="15">
        <f>IF($D9068=1,$B9068*100+$C9068,-1)</f>
        <v/>
      </c>
      <c r="H9068" s="15">
        <f>IF($D9068=1,$B9068,-1)</f>
        <v/>
      </c>
      <c r="I9068" s="15">
        <f>IF($D9068=1,$C9068,-1)</f>
        <v/>
      </c>
    </row>
    <row r="9069">
      <c r="A9069" s="33" t="n">
        <v>45669.75</v>
      </c>
      <c r="B9069" s="15">
        <f>WEEKDAY($A9069,2)</f>
        <v/>
      </c>
      <c r="C9069" s="15">
        <f>HOUR($A9069)</f>
        <v/>
      </c>
      <c r="D9069" s="15">
        <f>IF(AND($A9069&gt;=Instellingen!$B$6,$A9069&lt;Instellingen!$B$7),1,0)</f>
        <v/>
      </c>
      <c r="E9069" s="15">
        <f>COUNTIF(tData[BezoekStart],"&lt;"&amp;($A9069+1/24))-COUNTIF(tData[BezoekEind],"&lt;="&amp;$A9069)</f>
        <v/>
      </c>
      <c r="F9069" s="15">
        <f>COUNTIF(tData[BezoekLangStart],"&lt;"&amp;($A9069+1/24))-COUNTIF(tData[BezoekLangEind],"&lt;="&amp;$A9069)</f>
        <v/>
      </c>
      <c r="G9069" s="15">
        <f>IF($D9069=1,$B9069*100+$C9069,-1)</f>
        <v/>
      </c>
      <c r="H9069" s="15">
        <f>IF($D9069=1,$B9069,-1)</f>
        <v/>
      </c>
      <c r="I9069" s="15">
        <f>IF($D9069=1,$C9069,-1)</f>
        <v/>
      </c>
    </row>
    <row r="9070">
      <c r="A9070" s="33" t="n">
        <v>45669.79166666666</v>
      </c>
      <c r="B9070" s="15">
        <f>WEEKDAY($A9070,2)</f>
        <v/>
      </c>
      <c r="C9070" s="15">
        <f>HOUR($A9070)</f>
        <v/>
      </c>
      <c r="D9070" s="15">
        <f>IF(AND($A9070&gt;=Instellingen!$B$6,$A9070&lt;Instellingen!$B$7),1,0)</f>
        <v/>
      </c>
      <c r="E9070" s="15">
        <f>COUNTIF(tData[BezoekStart],"&lt;"&amp;($A9070+1/24))-COUNTIF(tData[BezoekEind],"&lt;="&amp;$A9070)</f>
        <v/>
      </c>
      <c r="F9070" s="15">
        <f>COUNTIF(tData[BezoekLangStart],"&lt;"&amp;($A9070+1/24))-COUNTIF(tData[BezoekLangEind],"&lt;="&amp;$A9070)</f>
        <v/>
      </c>
      <c r="G9070" s="15">
        <f>IF($D9070=1,$B9070*100+$C9070,-1)</f>
        <v/>
      </c>
      <c r="H9070" s="15">
        <f>IF($D9070=1,$B9070,-1)</f>
        <v/>
      </c>
      <c r="I9070" s="15">
        <f>IF($D9070=1,$C9070,-1)</f>
        <v/>
      </c>
    </row>
    <row r="9071">
      <c r="A9071" s="33" t="n">
        <v>45669.83333333334</v>
      </c>
      <c r="B9071" s="15">
        <f>WEEKDAY($A9071,2)</f>
        <v/>
      </c>
      <c r="C9071" s="15">
        <f>HOUR($A9071)</f>
        <v/>
      </c>
      <c r="D9071" s="15">
        <f>IF(AND($A9071&gt;=Instellingen!$B$6,$A9071&lt;Instellingen!$B$7),1,0)</f>
        <v/>
      </c>
      <c r="E9071" s="15">
        <f>COUNTIF(tData[BezoekStart],"&lt;"&amp;($A9071+1/24))-COUNTIF(tData[BezoekEind],"&lt;="&amp;$A9071)</f>
        <v/>
      </c>
      <c r="F9071" s="15">
        <f>COUNTIF(tData[BezoekLangStart],"&lt;"&amp;($A9071+1/24))-COUNTIF(tData[BezoekLangEind],"&lt;="&amp;$A9071)</f>
        <v/>
      </c>
      <c r="G9071" s="15">
        <f>IF($D9071=1,$B9071*100+$C9071,-1)</f>
        <v/>
      </c>
      <c r="H9071" s="15">
        <f>IF($D9071=1,$B9071,-1)</f>
        <v/>
      </c>
      <c r="I9071" s="15">
        <f>IF($D9071=1,$C9071,-1)</f>
        <v/>
      </c>
    </row>
    <row r="9072">
      <c r="A9072" s="33" t="n">
        <v>45669.875</v>
      </c>
      <c r="B9072" s="15">
        <f>WEEKDAY($A9072,2)</f>
        <v/>
      </c>
      <c r="C9072" s="15">
        <f>HOUR($A9072)</f>
        <v/>
      </c>
      <c r="D9072" s="15">
        <f>IF(AND($A9072&gt;=Instellingen!$B$6,$A9072&lt;Instellingen!$B$7),1,0)</f>
        <v/>
      </c>
      <c r="E9072" s="15">
        <f>COUNTIF(tData[BezoekStart],"&lt;"&amp;($A9072+1/24))-COUNTIF(tData[BezoekEind],"&lt;="&amp;$A9072)</f>
        <v/>
      </c>
      <c r="F9072" s="15">
        <f>COUNTIF(tData[BezoekLangStart],"&lt;"&amp;($A9072+1/24))-COUNTIF(tData[BezoekLangEind],"&lt;="&amp;$A9072)</f>
        <v/>
      </c>
      <c r="G9072" s="15">
        <f>IF($D9072=1,$B9072*100+$C9072,-1)</f>
        <v/>
      </c>
      <c r="H9072" s="15">
        <f>IF($D9072=1,$B9072,-1)</f>
        <v/>
      </c>
      <c r="I9072" s="15">
        <f>IF($D9072=1,$C9072,-1)</f>
        <v/>
      </c>
    </row>
    <row r="9073">
      <c r="A9073" s="33" t="n">
        <v>45669.91666666666</v>
      </c>
      <c r="B9073" s="15">
        <f>WEEKDAY($A9073,2)</f>
        <v/>
      </c>
      <c r="C9073" s="15">
        <f>HOUR($A9073)</f>
        <v/>
      </c>
      <c r="D9073" s="15">
        <f>IF(AND($A9073&gt;=Instellingen!$B$6,$A9073&lt;Instellingen!$B$7),1,0)</f>
        <v/>
      </c>
      <c r="E9073" s="15">
        <f>COUNTIF(tData[BezoekStart],"&lt;"&amp;($A9073+1/24))-COUNTIF(tData[BezoekEind],"&lt;="&amp;$A9073)</f>
        <v/>
      </c>
      <c r="F9073" s="15">
        <f>COUNTIF(tData[BezoekLangStart],"&lt;"&amp;($A9073+1/24))-COUNTIF(tData[BezoekLangEind],"&lt;="&amp;$A9073)</f>
        <v/>
      </c>
      <c r="G9073" s="15">
        <f>IF($D9073=1,$B9073*100+$C9073,-1)</f>
        <v/>
      </c>
      <c r="H9073" s="15">
        <f>IF($D9073=1,$B9073,-1)</f>
        <v/>
      </c>
      <c r="I9073" s="15">
        <f>IF($D9073=1,$C9073,-1)</f>
        <v/>
      </c>
    </row>
    <row r="9074">
      <c r="A9074" s="33" t="n">
        <v>45669.95833333334</v>
      </c>
      <c r="B9074" s="15">
        <f>WEEKDAY($A9074,2)</f>
        <v/>
      </c>
      <c r="C9074" s="15">
        <f>HOUR($A9074)</f>
        <v/>
      </c>
      <c r="D9074" s="15">
        <f>IF(AND($A9074&gt;=Instellingen!$B$6,$A9074&lt;Instellingen!$B$7),1,0)</f>
        <v/>
      </c>
      <c r="E9074" s="15">
        <f>COUNTIF(tData[BezoekStart],"&lt;"&amp;($A9074+1/24))-COUNTIF(tData[BezoekEind],"&lt;="&amp;$A9074)</f>
        <v/>
      </c>
      <c r="F9074" s="15">
        <f>COUNTIF(tData[BezoekLangStart],"&lt;"&amp;($A9074+1/24))-COUNTIF(tData[BezoekLangEind],"&lt;="&amp;$A9074)</f>
        <v/>
      </c>
      <c r="G9074" s="15">
        <f>IF($D9074=1,$B9074*100+$C9074,-1)</f>
        <v/>
      </c>
      <c r="H9074" s="15">
        <f>IF($D9074=1,$B9074,-1)</f>
        <v/>
      </c>
      <c r="I9074" s="15">
        <f>IF($D9074=1,$C9074,-1)</f>
        <v/>
      </c>
    </row>
    <row r="9075">
      <c r="A9075" s="33" t="n">
        <v>45670</v>
      </c>
      <c r="B9075" s="15">
        <f>WEEKDAY($A9075,2)</f>
        <v/>
      </c>
      <c r="C9075" s="15">
        <f>HOUR($A9075)</f>
        <v/>
      </c>
      <c r="D9075" s="15">
        <f>IF(AND($A9075&gt;=Instellingen!$B$6,$A9075&lt;Instellingen!$B$7),1,0)</f>
        <v/>
      </c>
      <c r="E9075" s="15">
        <f>COUNTIF(tData[BezoekStart],"&lt;"&amp;($A9075+1/24))-COUNTIF(tData[BezoekEind],"&lt;="&amp;$A9075)</f>
        <v/>
      </c>
      <c r="F9075" s="15">
        <f>COUNTIF(tData[BezoekLangStart],"&lt;"&amp;($A9075+1/24))-COUNTIF(tData[BezoekLangEind],"&lt;="&amp;$A9075)</f>
        <v/>
      </c>
      <c r="G9075" s="15">
        <f>IF($D9075=1,$B9075*100+$C9075,-1)</f>
        <v/>
      </c>
      <c r="H9075" s="15">
        <f>IF($D9075=1,$B9075,-1)</f>
        <v/>
      </c>
      <c r="I9075" s="15">
        <f>IF($D9075=1,$C9075,-1)</f>
        <v/>
      </c>
    </row>
    <row r="9076">
      <c r="A9076" s="33" t="n">
        <v>45670.04166666666</v>
      </c>
      <c r="B9076" s="15">
        <f>WEEKDAY($A9076,2)</f>
        <v/>
      </c>
      <c r="C9076" s="15">
        <f>HOUR($A9076)</f>
        <v/>
      </c>
      <c r="D9076" s="15">
        <f>IF(AND($A9076&gt;=Instellingen!$B$6,$A9076&lt;Instellingen!$B$7),1,0)</f>
        <v/>
      </c>
      <c r="E9076" s="15">
        <f>COUNTIF(tData[BezoekStart],"&lt;"&amp;($A9076+1/24))-COUNTIF(tData[BezoekEind],"&lt;="&amp;$A9076)</f>
        <v/>
      </c>
      <c r="F9076" s="15">
        <f>COUNTIF(tData[BezoekLangStart],"&lt;"&amp;($A9076+1/24))-COUNTIF(tData[BezoekLangEind],"&lt;="&amp;$A9076)</f>
        <v/>
      </c>
      <c r="G9076" s="15">
        <f>IF($D9076=1,$B9076*100+$C9076,-1)</f>
        <v/>
      </c>
      <c r="H9076" s="15">
        <f>IF($D9076=1,$B9076,-1)</f>
        <v/>
      </c>
      <c r="I9076" s="15">
        <f>IF($D9076=1,$C9076,-1)</f>
        <v/>
      </c>
    </row>
    <row r="9077">
      <c r="A9077" s="33" t="n">
        <v>45670.08333333334</v>
      </c>
      <c r="B9077" s="15">
        <f>WEEKDAY($A9077,2)</f>
        <v/>
      </c>
      <c r="C9077" s="15">
        <f>HOUR($A9077)</f>
        <v/>
      </c>
      <c r="D9077" s="15">
        <f>IF(AND($A9077&gt;=Instellingen!$B$6,$A9077&lt;Instellingen!$B$7),1,0)</f>
        <v/>
      </c>
      <c r="E9077" s="15">
        <f>COUNTIF(tData[BezoekStart],"&lt;"&amp;($A9077+1/24))-COUNTIF(tData[BezoekEind],"&lt;="&amp;$A9077)</f>
        <v/>
      </c>
      <c r="F9077" s="15">
        <f>COUNTIF(tData[BezoekLangStart],"&lt;"&amp;($A9077+1/24))-COUNTIF(tData[BezoekLangEind],"&lt;="&amp;$A9077)</f>
        <v/>
      </c>
      <c r="G9077" s="15">
        <f>IF($D9077=1,$B9077*100+$C9077,-1)</f>
        <v/>
      </c>
      <c r="H9077" s="15">
        <f>IF($D9077=1,$B9077,-1)</f>
        <v/>
      </c>
      <c r="I9077" s="15">
        <f>IF($D9077=1,$C9077,-1)</f>
        <v/>
      </c>
    </row>
    <row r="9078">
      <c r="A9078" s="33" t="n">
        <v>45670.125</v>
      </c>
      <c r="B9078" s="15">
        <f>WEEKDAY($A9078,2)</f>
        <v/>
      </c>
      <c r="C9078" s="15">
        <f>HOUR($A9078)</f>
        <v/>
      </c>
      <c r="D9078" s="15">
        <f>IF(AND($A9078&gt;=Instellingen!$B$6,$A9078&lt;Instellingen!$B$7),1,0)</f>
        <v/>
      </c>
      <c r="E9078" s="15">
        <f>COUNTIF(tData[BezoekStart],"&lt;"&amp;($A9078+1/24))-COUNTIF(tData[BezoekEind],"&lt;="&amp;$A9078)</f>
        <v/>
      </c>
      <c r="F9078" s="15">
        <f>COUNTIF(tData[BezoekLangStart],"&lt;"&amp;($A9078+1/24))-COUNTIF(tData[BezoekLangEind],"&lt;="&amp;$A9078)</f>
        <v/>
      </c>
      <c r="G9078" s="15">
        <f>IF($D9078=1,$B9078*100+$C9078,-1)</f>
        <v/>
      </c>
      <c r="H9078" s="15">
        <f>IF($D9078=1,$B9078,-1)</f>
        <v/>
      </c>
      <c r="I9078" s="15">
        <f>IF($D9078=1,$C9078,-1)</f>
        <v/>
      </c>
    </row>
    <row r="9079">
      <c r="A9079" s="33" t="n">
        <v>45670.16666666666</v>
      </c>
      <c r="B9079" s="15">
        <f>WEEKDAY($A9079,2)</f>
        <v/>
      </c>
      <c r="C9079" s="15">
        <f>HOUR($A9079)</f>
        <v/>
      </c>
      <c r="D9079" s="15">
        <f>IF(AND($A9079&gt;=Instellingen!$B$6,$A9079&lt;Instellingen!$B$7),1,0)</f>
        <v/>
      </c>
      <c r="E9079" s="15">
        <f>COUNTIF(tData[BezoekStart],"&lt;"&amp;($A9079+1/24))-COUNTIF(tData[BezoekEind],"&lt;="&amp;$A9079)</f>
        <v/>
      </c>
      <c r="F9079" s="15">
        <f>COUNTIF(tData[BezoekLangStart],"&lt;"&amp;($A9079+1/24))-COUNTIF(tData[BezoekLangEind],"&lt;="&amp;$A9079)</f>
        <v/>
      </c>
      <c r="G9079" s="15">
        <f>IF($D9079=1,$B9079*100+$C9079,-1)</f>
        <v/>
      </c>
      <c r="H9079" s="15">
        <f>IF($D9079=1,$B9079,-1)</f>
        <v/>
      </c>
      <c r="I9079" s="15">
        <f>IF($D9079=1,$C9079,-1)</f>
        <v/>
      </c>
    </row>
    <row r="9080">
      <c r="A9080" s="33" t="n">
        <v>45670.20833333334</v>
      </c>
      <c r="B9080" s="15">
        <f>WEEKDAY($A9080,2)</f>
        <v/>
      </c>
      <c r="C9080" s="15">
        <f>HOUR($A9080)</f>
        <v/>
      </c>
      <c r="D9080" s="15">
        <f>IF(AND($A9080&gt;=Instellingen!$B$6,$A9080&lt;Instellingen!$B$7),1,0)</f>
        <v/>
      </c>
      <c r="E9080" s="15">
        <f>COUNTIF(tData[BezoekStart],"&lt;"&amp;($A9080+1/24))-COUNTIF(tData[BezoekEind],"&lt;="&amp;$A9080)</f>
        <v/>
      </c>
      <c r="F9080" s="15">
        <f>COUNTIF(tData[BezoekLangStart],"&lt;"&amp;($A9080+1/24))-COUNTIF(tData[BezoekLangEind],"&lt;="&amp;$A9080)</f>
        <v/>
      </c>
      <c r="G9080" s="15">
        <f>IF($D9080=1,$B9080*100+$C9080,-1)</f>
        <v/>
      </c>
      <c r="H9080" s="15">
        <f>IF($D9080=1,$B9080,-1)</f>
        <v/>
      </c>
      <c r="I9080" s="15">
        <f>IF($D9080=1,$C9080,-1)</f>
        <v/>
      </c>
    </row>
    <row r="9081">
      <c r="A9081" s="33" t="n">
        <v>45670.25</v>
      </c>
      <c r="B9081" s="15">
        <f>WEEKDAY($A9081,2)</f>
        <v/>
      </c>
      <c r="C9081" s="15">
        <f>HOUR($A9081)</f>
        <v/>
      </c>
      <c r="D9081" s="15">
        <f>IF(AND($A9081&gt;=Instellingen!$B$6,$A9081&lt;Instellingen!$B$7),1,0)</f>
        <v/>
      </c>
      <c r="E9081" s="15">
        <f>COUNTIF(tData[BezoekStart],"&lt;"&amp;($A9081+1/24))-COUNTIF(tData[BezoekEind],"&lt;="&amp;$A9081)</f>
        <v/>
      </c>
      <c r="F9081" s="15">
        <f>COUNTIF(tData[BezoekLangStart],"&lt;"&amp;($A9081+1/24))-COUNTIF(tData[BezoekLangEind],"&lt;="&amp;$A9081)</f>
        <v/>
      </c>
      <c r="G9081" s="15">
        <f>IF($D9081=1,$B9081*100+$C9081,-1)</f>
        <v/>
      </c>
      <c r="H9081" s="15">
        <f>IF($D9081=1,$B9081,-1)</f>
        <v/>
      </c>
      <c r="I9081" s="15">
        <f>IF($D9081=1,$C9081,-1)</f>
        <v/>
      </c>
    </row>
    <row r="9082">
      <c r="A9082" s="33" t="n">
        <v>45670.29166666666</v>
      </c>
      <c r="B9082" s="15">
        <f>WEEKDAY($A9082,2)</f>
        <v/>
      </c>
      <c r="C9082" s="15">
        <f>HOUR($A9082)</f>
        <v/>
      </c>
      <c r="D9082" s="15">
        <f>IF(AND($A9082&gt;=Instellingen!$B$6,$A9082&lt;Instellingen!$B$7),1,0)</f>
        <v/>
      </c>
      <c r="E9082" s="15">
        <f>COUNTIF(tData[BezoekStart],"&lt;"&amp;($A9082+1/24))-COUNTIF(tData[BezoekEind],"&lt;="&amp;$A9082)</f>
        <v/>
      </c>
      <c r="F9082" s="15">
        <f>COUNTIF(tData[BezoekLangStart],"&lt;"&amp;($A9082+1/24))-COUNTIF(tData[BezoekLangEind],"&lt;="&amp;$A9082)</f>
        <v/>
      </c>
      <c r="G9082" s="15">
        <f>IF($D9082=1,$B9082*100+$C9082,-1)</f>
        <v/>
      </c>
      <c r="H9082" s="15">
        <f>IF($D9082=1,$B9082,-1)</f>
        <v/>
      </c>
      <c r="I9082" s="15">
        <f>IF($D9082=1,$C9082,-1)</f>
        <v/>
      </c>
    </row>
    <row r="9083">
      <c r="A9083" s="33" t="n">
        <v>45670.33333333334</v>
      </c>
      <c r="B9083" s="15">
        <f>WEEKDAY($A9083,2)</f>
        <v/>
      </c>
      <c r="C9083" s="15">
        <f>HOUR($A9083)</f>
        <v/>
      </c>
      <c r="D9083" s="15">
        <f>IF(AND($A9083&gt;=Instellingen!$B$6,$A9083&lt;Instellingen!$B$7),1,0)</f>
        <v/>
      </c>
      <c r="E9083" s="15">
        <f>COUNTIF(tData[BezoekStart],"&lt;"&amp;($A9083+1/24))-COUNTIF(tData[BezoekEind],"&lt;="&amp;$A9083)</f>
        <v/>
      </c>
      <c r="F9083" s="15">
        <f>COUNTIF(tData[BezoekLangStart],"&lt;"&amp;($A9083+1/24))-COUNTIF(tData[BezoekLangEind],"&lt;="&amp;$A9083)</f>
        <v/>
      </c>
      <c r="G9083" s="15">
        <f>IF($D9083=1,$B9083*100+$C9083,-1)</f>
        <v/>
      </c>
      <c r="H9083" s="15">
        <f>IF($D9083=1,$B9083,-1)</f>
        <v/>
      </c>
      <c r="I9083" s="15">
        <f>IF($D9083=1,$C9083,-1)</f>
        <v/>
      </c>
    </row>
    <row r="9084">
      <c r="A9084" s="33" t="n">
        <v>45670.375</v>
      </c>
      <c r="B9084" s="15">
        <f>WEEKDAY($A9084,2)</f>
        <v/>
      </c>
      <c r="C9084" s="15">
        <f>HOUR($A9084)</f>
        <v/>
      </c>
      <c r="D9084" s="15">
        <f>IF(AND($A9084&gt;=Instellingen!$B$6,$A9084&lt;Instellingen!$B$7),1,0)</f>
        <v/>
      </c>
      <c r="E9084" s="15">
        <f>COUNTIF(tData[BezoekStart],"&lt;"&amp;($A9084+1/24))-COUNTIF(tData[BezoekEind],"&lt;="&amp;$A9084)</f>
        <v/>
      </c>
      <c r="F9084" s="15">
        <f>COUNTIF(tData[BezoekLangStart],"&lt;"&amp;($A9084+1/24))-COUNTIF(tData[BezoekLangEind],"&lt;="&amp;$A9084)</f>
        <v/>
      </c>
      <c r="G9084" s="15">
        <f>IF($D9084=1,$B9084*100+$C9084,-1)</f>
        <v/>
      </c>
      <c r="H9084" s="15">
        <f>IF($D9084=1,$B9084,-1)</f>
        <v/>
      </c>
      <c r="I9084" s="15">
        <f>IF($D9084=1,$C9084,-1)</f>
        <v/>
      </c>
    </row>
    <row r="9085">
      <c r="A9085" s="33" t="n">
        <v>45670.41666666666</v>
      </c>
      <c r="B9085" s="15">
        <f>WEEKDAY($A9085,2)</f>
        <v/>
      </c>
      <c r="C9085" s="15">
        <f>HOUR($A9085)</f>
        <v/>
      </c>
      <c r="D9085" s="15">
        <f>IF(AND($A9085&gt;=Instellingen!$B$6,$A9085&lt;Instellingen!$B$7),1,0)</f>
        <v/>
      </c>
      <c r="E9085" s="15">
        <f>COUNTIF(tData[BezoekStart],"&lt;"&amp;($A9085+1/24))-COUNTIF(tData[BezoekEind],"&lt;="&amp;$A9085)</f>
        <v/>
      </c>
      <c r="F9085" s="15">
        <f>COUNTIF(tData[BezoekLangStart],"&lt;"&amp;($A9085+1/24))-COUNTIF(tData[BezoekLangEind],"&lt;="&amp;$A9085)</f>
        <v/>
      </c>
      <c r="G9085" s="15">
        <f>IF($D9085=1,$B9085*100+$C9085,-1)</f>
        <v/>
      </c>
      <c r="H9085" s="15">
        <f>IF($D9085=1,$B9085,-1)</f>
        <v/>
      </c>
      <c r="I9085" s="15">
        <f>IF($D9085=1,$C9085,-1)</f>
        <v/>
      </c>
    </row>
    <row r="9086">
      <c r="A9086" s="33" t="n">
        <v>45670.45833333334</v>
      </c>
      <c r="B9086" s="15">
        <f>WEEKDAY($A9086,2)</f>
        <v/>
      </c>
      <c r="C9086" s="15">
        <f>HOUR($A9086)</f>
        <v/>
      </c>
      <c r="D9086" s="15">
        <f>IF(AND($A9086&gt;=Instellingen!$B$6,$A9086&lt;Instellingen!$B$7),1,0)</f>
        <v/>
      </c>
      <c r="E9086" s="15">
        <f>COUNTIF(tData[BezoekStart],"&lt;"&amp;($A9086+1/24))-COUNTIF(tData[BezoekEind],"&lt;="&amp;$A9086)</f>
        <v/>
      </c>
      <c r="F9086" s="15">
        <f>COUNTIF(tData[BezoekLangStart],"&lt;"&amp;($A9086+1/24))-COUNTIF(tData[BezoekLangEind],"&lt;="&amp;$A9086)</f>
        <v/>
      </c>
      <c r="G9086" s="15">
        <f>IF($D9086=1,$B9086*100+$C9086,-1)</f>
        <v/>
      </c>
      <c r="H9086" s="15">
        <f>IF($D9086=1,$B9086,-1)</f>
        <v/>
      </c>
      <c r="I9086" s="15">
        <f>IF($D9086=1,$C9086,-1)</f>
        <v/>
      </c>
    </row>
    <row r="9087">
      <c r="A9087" s="33" t="n">
        <v>45670.5</v>
      </c>
      <c r="B9087" s="15">
        <f>WEEKDAY($A9087,2)</f>
        <v/>
      </c>
      <c r="C9087" s="15">
        <f>HOUR($A9087)</f>
        <v/>
      </c>
      <c r="D9087" s="15">
        <f>IF(AND($A9087&gt;=Instellingen!$B$6,$A9087&lt;Instellingen!$B$7),1,0)</f>
        <v/>
      </c>
      <c r="E9087" s="15">
        <f>COUNTIF(tData[BezoekStart],"&lt;"&amp;($A9087+1/24))-COUNTIF(tData[BezoekEind],"&lt;="&amp;$A9087)</f>
        <v/>
      </c>
      <c r="F9087" s="15">
        <f>COUNTIF(tData[BezoekLangStart],"&lt;"&amp;($A9087+1/24))-COUNTIF(tData[BezoekLangEind],"&lt;="&amp;$A9087)</f>
        <v/>
      </c>
      <c r="G9087" s="15">
        <f>IF($D9087=1,$B9087*100+$C9087,-1)</f>
        <v/>
      </c>
      <c r="H9087" s="15">
        <f>IF($D9087=1,$B9087,-1)</f>
        <v/>
      </c>
      <c r="I9087" s="15">
        <f>IF($D9087=1,$C9087,-1)</f>
        <v/>
      </c>
    </row>
    <row r="9088">
      <c r="A9088" s="33" t="n">
        <v>45670.54166666666</v>
      </c>
      <c r="B9088" s="15">
        <f>WEEKDAY($A9088,2)</f>
        <v/>
      </c>
      <c r="C9088" s="15">
        <f>HOUR($A9088)</f>
        <v/>
      </c>
      <c r="D9088" s="15">
        <f>IF(AND($A9088&gt;=Instellingen!$B$6,$A9088&lt;Instellingen!$B$7),1,0)</f>
        <v/>
      </c>
      <c r="E9088" s="15">
        <f>COUNTIF(tData[BezoekStart],"&lt;"&amp;($A9088+1/24))-COUNTIF(tData[BezoekEind],"&lt;="&amp;$A9088)</f>
        <v/>
      </c>
      <c r="F9088" s="15">
        <f>COUNTIF(tData[BezoekLangStart],"&lt;"&amp;($A9088+1/24))-COUNTIF(tData[BezoekLangEind],"&lt;="&amp;$A9088)</f>
        <v/>
      </c>
      <c r="G9088" s="15">
        <f>IF($D9088=1,$B9088*100+$C9088,-1)</f>
        <v/>
      </c>
      <c r="H9088" s="15">
        <f>IF($D9088=1,$B9088,-1)</f>
        <v/>
      </c>
      <c r="I9088" s="15">
        <f>IF($D9088=1,$C9088,-1)</f>
        <v/>
      </c>
    </row>
    <row r="9089">
      <c r="A9089" s="33" t="n">
        <v>45670.58333333334</v>
      </c>
      <c r="B9089" s="15">
        <f>WEEKDAY($A9089,2)</f>
        <v/>
      </c>
      <c r="C9089" s="15">
        <f>HOUR($A9089)</f>
        <v/>
      </c>
      <c r="D9089" s="15">
        <f>IF(AND($A9089&gt;=Instellingen!$B$6,$A9089&lt;Instellingen!$B$7),1,0)</f>
        <v/>
      </c>
      <c r="E9089" s="15">
        <f>COUNTIF(tData[BezoekStart],"&lt;"&amp;($A9089+1/24))-COUNTIF(tData[BezoekEind],"&lt;="&amp;$A9089)</f>
        <v/>
      </c>
      <c r="F9089" s="15">
        <f>COUNTIF(tData[BezoekLangStart],"&lt;"&amp;($A9089+1/24))-COUNTIF(tData[BezoekLangEind],"&lt;="&amp;$A9089)</f>
        <v/>
      </c>
      <c r="G9089" s="15">
        <f>IF($D9089=1,$B9089*100+$C9089,-1)</f>
        <v/>
      </c>
      <c r="H9089" s="15">
        <f>IF($D9089=1,$B9089,-1)</f>
        <v/>
      </c>
      <c r="I9089" s="15">
        <f>IF($D9089=1,$C9089,-1)</f>
        <v/>
      </c>
    </row>
    <row r="9090">
      <c r="A9090" s="33" t="n">
        <v>45670.625</v>
      </c>
      <c r="B9090" s="15">
        <f>WEEKDAY($A9090,2)</f>
        <v/>
      </c>
      <c r="C9090" s="15">
        <f>HOUR($A9090)</f>
        <v/>
      </c>
      <c r="D9090" s="15">
        <f>IF(AND($A9090&gt;=Instellingen!$B$6,$A9090&lt;Instellingen!$B$7),1,0)</f>
        <v/>
      </c>
      <c r="E9090" s="15">
        <f>COUNTIF(tData[BezoekStart],"&lt;"&amp;($A9090+1/24))-COUNTIF(tData[BezoekEind],"&lt;="&amp;$A9090)</f>
        <v/>
      </c>
      <c r="F9090" s="15">
        <f>COUNTIF(tData[BezoekLangStart],"&lt;"&amp;($A9090+1/24))-COUNTIF(tData[BezoekLangEind],"&lt;="&amp;$A9090)</f>
        <v/>
      </c>
      <c r="G9090" s="15">
        <f>IF($D9090=1,$B9090*100+$C9090,-1)</f>
        <v/>
      </c>
      <c r="H9090" s="15">
        <f>IF($D9090=1,$B9090,-1)</f>
        <v/>
      </c>
      <c r="I9090" s="15">
        <f>IF($D9090=1,$C9090,-1)</f>
        <v/>
      </c>
    </row>
    <row r="9091">
      <c r="A9091" s="33" t="n">
        <v>45670.66666666666</v>
      </c>
      <c r="B9091" s="15">
        <f>WEEKDAY($A9091,2)</f>
        <v/>
      </c>
      <c r="C9091" s="15">
        <f>HOUR($A9091)</f>
        <v/>
      </c>
      <c r="D9091" s="15">
        <f>IF(AND($A9091&gt;=Instellingen!$B$6,$A9091&lt;Instellingen!$B$7),1,0)</f>
        <v/>
      </c>
      <c r="E9091" s="15">
        <f>COUNTIF(tData[BezoekStart],"&lt;"&amp;($A9091+1/24))-COUNTIF(tData[BezoekEind],"&lt;="&amp;$A9091)</f>
        <v/>
      </c>
      <c r="F9091" s="15">
        <f>COUNTIF(tData[BezoekLangStart],"&lt;"&amp;($A9091+1/24))-COUNTIF(tData[BezoekLangEind],"&lt;="&amp;$A9091)</f>
        <v/>
      </c>
      <c r="G9091" s="15">
        <f>IF($D9091=1,$B9091*100+$C9091,-1)</f>
        <v/>
      </c>
      <c r="H9091" s="15">
        <f>IF($D9091=1,$B9091,-1)</f>
        <v/>
      </c>
      <c r="I9091" s="15">
        <f>IF($D9091=1,$C9091,-1)</f>
        <v/>
      </c>
    </row>
    <row r="9092">
      <c r="A9092" s="33" t="n">
        <v>45670.70833333334</v>
      </c>
      <c r="B9092" s="15">
        <f>WEEKDAY($A9092,2)</f>
        <v/>
      </c>
      <c r="C9092" s="15">
        <f>HOUR($A9092)</f>
        <v/>
      </c>
      <c r="D9092" s="15">
        <f>IF(AND($A9092&gt;=Instellingen!$B$6,$A9092&lt;Instellingen!$B$7),1,0)</f>
        <v/>
      </c>
      <c r="E9092" s="15">
        <f>COUNTIF(tData[BezoekStart],"&lt;"&amp;($A9092+1/24))-COUNTIF(tData[BezoekEind],"&lt;="&amp;$A9092)</f>
        <v/>
      </c>
      <c r="F9092" s="15">
        <f>COUNTIF(tData[BezoekLangStart],"&lt;"&amp;($A9092+1/24))-COUNTIF(tData[BezoekLangEind],"&lt;="&amp;$A9092)</f>
        <v/>
      </c>
      <c r="G9092" s="15">
        <f>IF($D9092=1,$B9092*100+$C9092,-1)</f>
        <v/>
      </c>
      <c r="H9092" s="15">
        <f>IF($D9092=1,$B9092,-1)</f>
        <v/>
      </c>
      <c r="I9092" s="15">
        <f>IF($D9092=1,$C9092,-1)</f>
        <v/>
      </c>
    </row>
    <row r="9093">
      <c r="A9093" s="33" t="n">
        <v>45670.75</v>
      </c>
      <c r="B9093" s="15">
        <f>WEEKDAY($A9093,2)</f>
        <v/>
      </c>
      <c r="C9093" s="15">
        <f>HOUR($A9093)</f>
        <v/>
      </c>
      <c r="D9093" s="15">
        <f>IF(AND($A9093&gt;=Instellingen!$B$6,$A9093&lt;Instellingen!$B$7),1,0)</f>
        <v/>
      </c>
      <c r="E9093" s="15">
        <f>COUNTIF(tData[BezoekStart],"&lt;"&amp;($A9093+1/24))-COUNTIF(tData[BezoekEind],"&lt;="&amp;$A9093)</f>
        <v/>
      </c>
      <c r="F9093" s="15">
        <f>COUNTIF(tData[BezoekLangStart],"&lt;"&amp;($A9093+1/24))-COUNTIF(tData[BezoekLangEind],"&lt;="&amp;$A9093)</f>
        <v/>
      </c>
      <c r="G9093" s="15">
        <f>IF($D9093=1,$B9093*100+$C9093,-1)</f>
        <v/>
      </c>
      <c r="H9093" s="15">
        <f>IF($D9093=1,$B9093,-1)</f>
        <v/>
      </c>
      <c r="I9093" s="15">
        <f>IF($D9093=1,$C9093,-1)</f>
        <v/>
      </c>
    </row>
    <row r="9094">
      <c r="A9094" s="33" t="n">
        <v>45670.79166666666</v>
      </c>
      <c r="B9094" s="15">
        <f>WEEKDAY($A9094,2)</f>
        <v/>
      </c>
      <c r="C9094" s="15">
        <f>HOUR($A9094)</f>
        <v/>
      </c>
      <c r="D9094" s="15">
        <f>IF(AND($A9094&gt;=Instellingen!$B$6,$A9094&lt;Instellingen!$B$7),1,0)</f>
        <v/>
      </c>
      <c r="E9094" s="15">
        <f>COUNTIF(tData[BezoekStart],"&lt;"&amp;($A9094+1/24))-COUNTIF(tData[BezoekEind],"&lt;="&amp;$A9094)</f>
        <v/>
      </c>
      <c r="F9094" s="15">
        <f>COUNTIF(tData[BezoekLangStart],"&lt;"&amp;($A9094+1/24))-COUNTIF(tData[BezoekLangEind],"&lt;="&amp;$A9094)</f>
        <v/>
      </c>
      <c r="G9094" s="15">
        <f>IF($D9094=1,$B9094*100+$C9094,-1)</f>
        <v/>
      </c>
      <c r="H9094" s="15">
        <f>IF($D9094=1,$B9094,-1)</f>
        <v/>
      </c>
      <c r="I9094" s="15">
        <f>IF($D9094=1,$C9094,-1)</f>
        <v/>
      </c>
    </row>
    <row r="9095">
      <c r="A9095" s="33" t="n">
        <v>45670.83333333334</v>
      </c>
      <c r="B9095" s="15">
        <f>WEEKDAY($A9095,2)</f>
        <v/>
      </c>
      <c r="C9095" s="15">
        <f>HOUR($A9095)</f>
        <v/>
      </c>
      <c r="D9095" s="15">
        <f>IF(AND($A9095&gt;=Instellingen!$B$6,$A9095&lt;Instellingen!$B$7),1,0)</f>
        <v/>
      </c>
      <c r="E9095" s="15">
        <f>COUNTIF(tData[BezoekStart],"&lt;"&amp;($A9095+1/24))-COUNTIF(tData[BezoekEind],"&lt;="&amp;$A9095)</f>
        <v/>
      </c>
      <c r="F9095" s="15">
        <f>COUNTIF(tData[BezoekLangStart],"&lt;"&amp;($A9095+1/24))-COUNTIF(tData[BezoekLangEind],"&lt;="&amp;$A9095)</f>
        <v/>
      </c>
      <c r="G9095" s="15">
        <f>IF($D9095=1,$B9095*100+$C9095,-1)</f>
        <v/>
      </c>
      <c r="H9095" s="15">
        <f>IF($D9095=1,$B9095,-1)</f>
        <v/>
      </c>
      <c r="I9095" s="15">
        <f>IF($D9095=1,$C9095,-1)</f>
        <v/>
      </c>
    </row>
    <row r="9096">
      <c r="A9096" s="33" t="n">
        <v>45670.875</v>
      </c>
      <c r="B9096" s="15">
        <f>WEEKDAY($A9096,2)</f>
        <v/>
      </c>
      <c r="C9096" s="15">
        <f>HOUR($A9096)</f>
        <v/>
      </c>
      <c r="D9096" s="15">
        <f>IF(AND($A9096&gt;=Instellingen!$B$6,$A9096&lt;Instellingen!$B$7),1,0)</f>
        <v/>
      </c>
      <c r="E9096" s="15">
        <f>COUNTIF(tData[BezoekStart],"&lt;"&amp;($A9096+1/24))-COUNTIF(tData[BezoekEind],"&lt;="&amp;$A9096)</f>
        <v/>
      </c>
      <c r="F9096" s="15">
        <f>COUNTIF(tData[BezoekLangStart],"&lt;"&amp;($A9096+1/24))-COUNTIF(tData[BezoekLangEind],"&lt;="&amp;$A9096)</f>
        <v/>
      </c>
      <c r="G9096" s="15">
        <f>IF($D9096=1,$B9096*100+$C9096,-1)</f>
        <v/>
      </c>
      <c r="H9096" s="15">
        <f>IF($D9096=1,$B9096,-1)</f>
        <v/>
      </c>
      <c r="I9096" s="15">
        <f>IF($D9096=1,$C9096,-1)</f>
        <v/>
      </c>
    </row>
    <row r="9097">
      <c r="A9097" s="33" t="n">
        <v>45670.91666666666</v>
      </c>
      <c r="B9097" s="15">
        <f>WEEKDAY($A9097,2)</f>
        <v/>
      </c>
      <c r="C9097" s="15">
        <f>HOUR($A9097)</f>
        <v/>
      </c>
      <c r="D9097" s="15">
        <f>IF(AND($A9097&gt;=Instellingen!$B$6,$A9097&lt;Instellingen!$B$7),1,0)</f>
        <v/>
      </c>
      <c r="E9097" s="15">
        <f>COUNTIF(tData[BezoekStart],"&lt;"&amp;($A9097+1/24))-COUNTIF(tData[BezoekEind],"&lt;="&amp;$A9097)</f>
        <v/>
      </c>
      <c r="F9097" s="15">
        <f>COUNTIF(tData[BezoekLangStart],"&lt;"&amp;($A9097+1/24))-COUNTIF(tData[BezoekLangEind],"&lt;="&amp;$A9097)</f>
        <v/>
      </c>
      <c r="G9097" s="15">
        <f>IF($D9097=1,$B9097*100+$C9097,-1)</f>
        <v/>
      </c>
      <c r="H9097" s="15">
        <f>IF($D9097=1,$B9097,-1)</f>
        <v/>
      </c>
      <c r="I9097" s="15">
        <f>IF($D9097=1,$C9097,-1)</f>
        <v/>
      </c>
    </row>
    <row r="9098">
      <c r="A9098" s="33" t="n">
        <v>45670.95833333334</v>
      </c>
      <c r="B9098" s="15">
        <f>WEEKDAY($A9098,2)</f>
        <v/>
      </c>
      <c r="C9098" s="15">
        <f>HOUR($A9098)</f>
        <v/>
      </c>
      <c r="D9098" s="15">
        <f>IF(AND($A9098&gt;=Instellingen!$B$6,$A9098&lt;Instellingen!$B$7),1,0)</f>
        <v/>
      </c>
      <c r="E9098" s="15">
        <f>COUNTIF(tData[BezoekStart],"&lt;"&amp;($A9098+1/24))-COUNTIF(tData[BezoekEind],"&lt;="&amp;$A9098)</f>
        <v/>
      </c>
      <c r="F9098" s="15">
        <f>COUNTIF(tData[BezoekLangStart],"&lt;"&amp;($A9098+1/24))-COUNTIF(tData[BezoekLangEind],"&lt;="&amp;$A9098)</f>
        <v/>
      </c>
      <c r="G9098" s="15">
        <f>IF($D9098=1,$B9098*100+$C9098,-1)</f>
        <v/>
      </c>
      <c r="H9098" s="15">
        <f>IF($D9098=1,$B9098,-1)</f>
        <v/>
      </c>
      <c r="I9098" s="15">
        <f>IF($D9098=1,$C9098,-1)</f>
        <v/>
      </c>
    </row>
    <row r="9099">
      <c r="A9099" s="33" t="n">
        <v>45671</v>
      </c>
      <c r="B9099" s="15">
        <f>WEEKDAY($A9099,2)</f>
        <v/>
      </c>
      <c r="C9099" s="15">
        <f>HOUR($A9099)</f>
        <v/>
      </c>
      <c r="D9099" s="15">
        <f>IF(AND($A9099&gt;=Instellingen!$B$6,$A9099&lt;Instellingen!$B$7),1,0)</f>
        <v/>
      </c>
      <c r="E9099" s="15">
        <f>COUNTIF(tData[BezoekStart],"&lt;"&amp;($A9099+1/24))-COUNTIF(tData[BezoekEind],"&lt;="&amp;$A9099)</f>
        <v/>
      </c>
      <c r="F9099" s="15">
        <f>COUNTIF(tData[BezoekLangStart],"&lt;"&amp;($A9099+1/24))-COUNTIF(tData[BezoekLangEind],"&lt;="&amp;$A9099)</f>
        <v/>
      </c>
      <c r="G9099" s="15">
        <f>IF($D9099=1,$B9099*100+$C9099,-1)</f>
        <v/>
      </c>
      <c r="H9099" s="15">
        <f>IF($D9099=1,$B9099,-1)</f>
        <v/>
      </c>
      <c r="I9099" s="15">
        <f>IF($D9099=1,$C9099,-1)</f>
        <v/>
      </c>
    </row>
    <row r="9100">
      <c r="A9100" s="33" t="n">
        <v>45671.04166666666</v>
      </c>
      <c r="B9100" s="15">
        <f>WEEKDAY($A9100,2)</f>
        <v/>
      </c>
      <c r="C9100" s="15">
        <f>HOUR($A9100)</f>
        <v/>
      </c>
      <c r="D9100" s="15">
        <f>IF(AND($A9100&gt;=Instellingen!$B$6,$A9100&lt;Instellingen!$B$7),1,0)</f>
        <v/>
      </c>
      <c r="E9100" s="15">
        <f>COUNTIF(tData[BezoekStart],"&lt;"&amp;($A9100+1/24))-COUNTIF(tData[BezoekEind],"&lt;="&amp;$A9100)</f>
        <v/>
      </c>
      <c r="F9100" s="15">
        <f>COUNTIF(tData[BezoekLangStart],"&lt;"&amp;($A9100+1/24))-COUNTIF(tData[BezoekLangEind],"&lt;="&amp;$A9100)</f>
        <v/>
      </c>
      <c r="G9100" s="15">
        <f>IF($D9100=1,$B9100*100+$C9100,-1)</f>
        <v/>
      </c>
      <c r="H9100" s="15">
        <f>IF($D9100=1,$B9100,-1)</f>
        <v/>
      </c>
      <c r="I9100" s="15">
        <f>IF($D9100=1,$C9100,-1)</f>
        <v/>
      </c>
    </row>
    <row r="9101">
      <c r="A9101" s="33" t="n">
        <v>45671.08333333334</v>
      </c>
      <c r="B9101" s="15">
        <f>WEEKDAY($A9101,2)</f>
        <v/>
      </c>
      <c r="C9101" s="15">
        <f>HOUR($A9101)</f>
        <v/>
      </c>
      <c r="D9101" s="15">
        <f>IF(AND($A9101&gt;=Instellingen!$B$6,$A9101&lt;Instellingen!$B$7),1,0)</f>
        <v/>
      </c>
      <c r="E9101" s="15">
        <f>COUNTIF(tData[BezoekStart],"&lt;"&amp;($A9101+1/24))-COUNTIF(tData[BezoekEind],"&lt;="&amp;$A9101)</f>
        <v/>
      </c>
      <c r="F9101" s="15">
        <f>COUNTIF(tData[BezoekLangStart],"&lt;"&amp;($A9101+1/24))-COUNTIF(tData[BezoekLangEind],"&lt;="&amp;$A9101)</f>
        <v/>
      </c>
      <c r="G9101" s="15">
        <f>IF($D9101=1,$B9101*100+$C9101,-1)</f>
        <v/>
      </c>
      <c r="H9101" s="15">
        <f>IF($D9101=1,$B9101,-1)</f>
        <v/>
      </c>
      <c r="I9101" s="15">
        <f>IF($D9101=1,$C9101,-1)</f>
        <v/>
      </c>
    </row>
    <row r="9102">
      <c r="A9102" s="33" t="n">
        <v>45671.125</v>
      </c>
      <c r="B9102" s="15">
        <f>WEEKDAY($A9102,2)</f>
        <v/>
      </c>
      <c r="C9102" s="15">
        <f>HOUR($A9102)</f>
        <v/>
      </c>
      <c r="D9102" s="15">
        <f>IF(AND($A9102&gt;=Instellingen!$B$6,$A9102&lt;Instellingen!$B$7),1,0)</f>
        <v/>
      </c>
      <c r="E9102" s="15">
        <f>COUNTIF(tData[BezoekStart],"&lt;"&amp;($A9102+1/24))-COUNTIF(tData[BezoekEind],"&lt;="&amp;$A9102)</f>
        <v/>
      </c>
      <c r="F9102" s="15">
        <f>COUNTIF(tData[BezoekLangStart],"&lt;"&amp;($A9102+1/24))-COUNTIF(tData[BezoekLangEind],"&lt;="&amp;$A9102)</f>
        <v/>
      </c>
      <c r="G9102" s="15">
        <f>IF($D9102=1,$B9102*100+$C9102,-1)</f>
        <v/>
      </c>
      <c r="H9102" s="15">
        <f>IF($D9102=1,$B9102,-1)</f>
        <v/>
      </c>
      <c r="I9102" s="15">
        <f>IF($D9102=1,$C9102,-1)</f>
        <v/>
      </c>
    </row>
    <row r="9103">
      <c r="A9103" s="33" t="n">
        <v>45671.16666666666</v>
      </c>
      <c r="B9103" s="15">
        <f>WEEKDAY($A9103,2)</f>
        <v/>
      </c>
      <c r="C9103" s="15">
        <f>HOUR($A9103)</f>
        <v/>
      </c>
      <c r="D9103" s="15">
        <f>IF(AND($A9103&gt;=Instellingen!$B$6,$A9103&lt;Instellingen!$B$7),1,0)</f>
        <v/>
      </c>
      <c r="E9103" s="15">
        <f>COUNTIF(tData[BezoekStart],"&lt;"&amp;($A9103+1/24))-COUNTIF(tData[BezoekEind],"&lt;="&amp;$A9103)</f>
        <v/>
      </c>
      <c r="F9103" s="15">
        <f>COUNTIF(tData[BezoekLangStart],"&lt;"&amp;($A9103+1/24))-COUNTIF(tData[BezoekLangEind],"&lt;="&amp;$A9103)</f>
        <v/>
      </c>
      <c r="G9103" s="15">
        <f>IF($D9103=1,$B9103*100+$C9103,-1)</f>
        <v/>
      </c>
      <c r="H9103" s="15">
        <f>IF($D9103=1,$B9103,-1)</f>
        <v/>
      </c>
      <c r="I9103" s="15">
        <f>IF($D9103=1,$C9103,-1)</f>
        <v/>
      </c>
    </row>
    <row r="9104">
      <c r="A9104" s="33" t="n">
        <v>45671.20833333334</v>
      </c>
      <c r="B9104" s="15">
        <f>WEEKDAY($A9104,2)</f>
        <v/>
      </c>
      <c r="C9104" s="15">
        <f>HOUR($A9104)</f>
        <v/>
      </c>
      <c r="D9104" s="15">
        <f>IF(AND($A9104&gt;=Instellingen!$B$6,$A9104&lt;Instellingen!$B$7),1,0)</f>
        <v/>
      </c>
      <c r="E9104" s="15">
        <f>COUNTIF(tData[BezoekStart],"&lt;"&amp;($A9104+1/24))-COUNTIF(tData[BezoekEind],"&lt;="&amp;$A9104)</f>
        <v/>
      </c>
      <c r="F9104" s="15">
        <f>COUNTIF(tData[BezoekLangStart],"&lt;"&amp;($A9104+1/24))-COUNTIF(tData[BezoekLangEind],"&lt;="&amp;$A9104)</f>
        <v/>
      </c>
      <c r="G9104" s="15">
        <f>IF($D9104=1,$B9104*100+$C9104,-1)</f>
        <v/>
      </c>
      <c r="H9104" s="15">
        <f>IF($D9104=1,$B9104,-1)</f>
        <v/>
      </c>
      <c r="I9104" s="15">
        <f>IF($D9104=1,$C9104,-1)</f>
        <v/>
      </c>
    </row>
    <row r="9105">
      <c r="A9105" s="33" t="n">
        <v>45671.25</v>
      </c>
      <c r="B9105" s="15">
        <f>WEEKDAY($A9105,2)</f>
        <v/>
      </c>
      <c r="C9105" s="15">
        <f>HOUR($A9105)</f>
        <v/>
      </c>
      <c r="D9105" s="15">
        <f>IF(AND($A9105&gt;=Instellingen!$B$6,$A9105&lt;Instellingen!$B$7),1,0)</f>
        <v/>
      </c>
      <c r="E9105" s="15">
        <f>COUNTIF(tData[BezoekStart],"&lt;"&amp;($A9105+1/24))-COUNTIF(tData[BezoekEind],"&lt;="&amp;$A9105)</f>
        <v/>
      </c>
      <c r="F9105" s="15">
        <f>COUNTIF(tData[BezoekLangStart],"&lt;"&amp;($A9105+1/24))-COUNTIF(tData[BezoekLangEind],"&lt;="&amp;$A9105)</f>
        <v/>
      </c>
      <c r="G9105" s="15">
        <f>IF($D9105=1,$B9105*100+$C9105,-1)</f>
        <v/>
      </c>
      <c r="H9105" s="15">
        <f>IF($D9105=1,$B9105,-1)</f>
        <v/>
      </c>
      <c r="I9105" s="15">
        <f>IF($D9105=1,$C9105,-1)</f>
        <v/>
      </c>
    </row>
    <row r="9106">
      <c r="A9106" s="33" t="n">
        <v>45671.29166666666</v>
      </c>
      <c r="B9106" s="15">
        <f>WEEKDAY($A9106,2)</f>
        <v/>
      </c>
      <c r="C9106" s="15">
        <f>HOUR($A9106)</f>
        <v/>
      </c>
      <c r="D9106" s="15">
        <f>IF(AND($A9106&gt;=Instellingen!$B$6,$A9106&lt;Instellingen!$B$7),1,0)</f>
        <v/>
      </c>
      <c r="E9106" s="15">
        <f>COUNTIF(tData[BezoekStart],"&lt;"&amp;($A9106+1/24))-COUNTIF(tData[BezoekEind],"&lt;="&amp;$A9106)</f>
        <v/>
      </c>
      <c r="F9106" s="15">
        <f>COUNTIF(tData[BezoekLangStart],"&lt;"&amp;($A9106+1/24))-COUNTIF(tData[BezoekLangEind],"&lt;="&amp;$A9106)</f>
        <v/>
      </c>
      <c r="G9106" s="15">
        <f>IF($D9106=1,$B9106*100+$C9106,-1)</f>
        <v/>
      </c>
      <c r="H9106" s="15">
        <f>IF($D9106=1,$B9106,-1)</f>
        <v/>
      </c>
      <c r="I9106" s="15">
        <f>IF($D9106=1,$C9106,-1)</f>
        <v/>
      </c>
    </row>
    <row r="9107">
      <c r="A9107" s="33" t="n">
        <v>45671.33333333334</v>
      </c>
      <c r="B9107" s="15">
        <f>WEEKDAY($A9107,2)</f>
        <v/>
      </c>
      <c r="C9107" s="15">
        <f>HOUR($A9107)</f>
        <v/>
      </c>
      <c r="D9107" s="15">
        <f>IF(AND($A9107&gt;=Instellingen!$B$6,$A9107&lt;Instellingen!$B$7),1,0)</f>
        <v/>
      </c>
      <c r="E9107" s="15">
        <f>COUNTIF(tData[BezoekStart],"&lt;"&amp;($A9107+1/24))-COUNTIF(tData[BezoekEind],"&lt;="&amp;$A9107)</f>
        <v/>
      </c>
      <c r="F9107" s="15">
        <f>COUNTIF(tData[BezoekLangStart],"&lt;"&amp;($A9107+1/24))-COUNTIF(tData[BezoekLangEind],"&lt;="&amp;$A9107)</f>
        <v/>
      </c>
      <c r="G9107" s="15">
        <f>IF($D9107=1,$B9107*100+$C9107,-1)</f>
        <v/>
      </c>
      <c r="H9107" s="15">
        <f>IF($D9107=1,$B9107,-1)</f>
        <v/>
      </c>
      <c r="I9107" s="15">
        <f>IF($D9107=1,$C9107,-1)</f>
        <v/>
      </c>
    </row>
    <row r="9108">
      <c r="A9108" s="33" t="n">
        <v>45671.375</v>
      </c>
      <c r="B9108" s="15">
        <f>WEEKDAY($A9108,2)</f>
        <v/>
      </c>
      <c r="C9108" s="15">
        <f>HOUR($A9108)</f>
        <v/>
      </c>
      <c r="D9108" s="15">
        <f>IF(AND($A9108&gt;=Instellingen!$B$6,$A9108&lt;Instellingen!$B$7),1,0)</f>
        <v/>
      </c>
      <c r="E9108" s="15">
        <f>COUNTIF(tData[BezoekStart],"&lt;"&amp;($A9108+1/24))-COUNTIF(tData[BezoekEind],"&lt;="&amp;$A9108)</f>
        <v/>
      </c>
      <c r="F9108" s="15">
        <f>COUNTIF(tData[BezoekLangStart],"&lt;"&amp;($A9108+1/24))-COUNTIF(tData[BezoekLangEind],"&lt;="&amp;$A9108)</f>
        <v/>
      </c>
      <c r="G9108" s="15">
        <f>IF($D9108=1,$B9108*100+$C9108,-1)</f>
        <v/>
      </c>
      <c r="H9108" s="15">
        <f>IF($D9108=1,$B9108,-1)</f>
        <v/>
      </c>
      <c r="I9108" s="15">
        <f>IF($D9108=1,$C9108,-1)</f>
        <v/>
      </c>
    </row>
    <row r="9109">
      <c r="A9109" s="33" t="n">
        <v>45671.41666666666</v>
      </c>
      <c r="B9109" s="15">
        <f>WEEKDAY($A9109,2)</f>
        <v/>
      </c>
      <c r="C9109" s="15">
        <f>HOUR($A9109)</f>
        <v/>
      </c>
      <c r="D9109" s="15">
        <f>IF(AND($A9109&gt;=Instellingen!$B$6,$A9109&lt;Instellingen!$B$7),1,0)</f>
        <v/>
      </c>
      <c r="E9109" s="15">
        <f>COUNTIF(tData[BezoekStart],"&lt;"&amp;($A9109+1/24))-COUNTIF(tData[BezoekEind],"&lt;="&amp;$A9109)</f>
        <v/>
      </c>
      <c r="F9109" s="15">
        <f>COUNTIF(tData[BezoekLangStart],"&lt;"&amp;($A9109+1/24))-COUNTIF(tData[BezoekLangEind],"&lt;="&amp;$A9109)</f>
        <v/>
      </c>
      <c r="G9109" s="15">
        <f>IF($D9109=1,$B9109*100+$C9109,-1)</f>
        <v/>
      </c>
      <c r="H9109" s="15">
        <f>IF($D9109=1,$B9109,-1)</f>
        <v/>
      </c>
      <c r="I9109" s="15">
        <f>IF($D9109=1,$C9109,-1)</f>
        <v/>
      </c>
    </row>
    <row r="9110">
      <c r="A9110" s="33" t="n">
        <v>45671.45833333334</v>
      </c>
      <c r="B9110" s="15">
        <f>WEEKDAY($A9110,2)</f>
        <v/>
      </c>
      <c r="C9110" s="15">
        <f>HOUR($A9110)</f>
        <v/>
      </c>
      <c r="D9110" s="15">
        <f>IF(AND($A9110&gt;=Instellingen!$B$6,$A9110&lt;Instellingen!$B$7),1,0)</f>
        <v/>
      </c>
      <c r="E9110" s="15">
        <f>COUNTIF(tData[BezoekStart],"&lt;"&amp;($A9110+1/24))-COUNTIF(tData[BezoekEind],"&lt;="&amp;$A9110)</f>
        <v/>
      </c>
      <c r="F9110" s="15">
        <f>COUNTIF(tData[BezoekLangStart],"&lt;"&amp;($A9110+1/24))-COUNTIF(tData[BezoekLangEind],"&lt;="&amp;$A9110)</f>
        <v/>
      </c>
      <c r="G9110" s="15">
        <f>IF($D9110=1,$B9110*100+$C9110,-1)</f>
        <v/>
      </c>
      <c r="H9110" s="15">
        <f>IF($D9110=1,$B9110,-1)</f>
        <v/>
      </c>
      <c r="I9110" s="15">
        <f>IF($D9110=1,$C9110,-1)</f>
        <v/>
      </c>
    </row>
    <row r="9111">
      <c r="A9111" s="33" t="n">
        <v>45671.5</v>
      </c>
      <c r="B9111" s="15">
        <f>WEEKDAY($A9111,2)</f>
        <v/>
      </c>
      <c r="C9111" s="15">
        <f>HOUR($A9111)</f>
        <v/>
      </c>
      <c r="D9111" s="15">
        <f>IF(AND($A9111&gt;=Instellingen!$B$6,$A9111&lt;Instellingen!$B$7),1,0)</f>
        <v/>
      </c>
      <c r="E9111" s="15">
        <f>COUNTIF(tData[BezoekStart],"&lt;"&amp;($A9111+1/24))-COUNTIF(tData[BezoekEind],"&lt;="&amp;$A9111)</f>
        <v/>
      </c>
      <c r="F9111" s="15">
        <f>COUNTIF(tData[BezoekLangStart],"&lt;"&amp;($A9111+1/24))-COUNTIF(tData[BezoekLangEind],"&lt;="&amp;$A9111)</f>
        <v/>
      </c>
      <c r="G9111" s="15">
        <f>IF($D9111=1,$B9111*100+$C9111,-1)</f>
        <v/>
      </c>
      <c r="H9111" s="15">
        <f>IF($D9111=1,$B9111,-1)</f>
        <v/>
      </c>
      <c r="I9111" s="15">
        <f>IF($D9111=1,$C9111,-1)</f>
        <v/>
      </c>
    </row>
    <row r="9112">
      <c r="A9112" s="33" t="n">
        <v>45671.54166666666</v>
      </c>
      <c r="B9112" s="15">
        <f>WEEKDAY($A9112,2)</f>
        <v/>
      </c>
      <c r="C9112" s="15">
        <f>HOUR($A9112)</f>
        <v/>
      </c>
      <c r="D9112" s="15">
        <f>IF(AND($A9112&gt;=Instellingen!$B$6,$A9112&lt;Instellingen!$B$7),1,0)</f>
        <v/>
      </c>
      <c r="E9112" s="15">
        <f>COUNTIF(tData[BezoekStart],"&lt;"&amp;($A9112+1/24))-COUNTIF(tData[BezoekEind],"&lt;="&amp;$A9112)</f>
        <v/>
      </c>
      <c r="F9112" s="15">
        <f>COUNTIF(tData[BezoekLangStart],"&lt;"&amp;($A9112+1/24))-COUNTIF(tData[BezoekLangEind],"&lt;="&amp;$A9112)</f>
        <v/>
      </c>
      <c r="G9112" s="15">
        <f>IF($D9112=1,$B9112*100+$C9112,-1)</f>
        <v/>
      </c>
      <c r="H9112" s="15">
        <f>IF($D9112=1,$B9112,-1)</f>
        <v/>
      </c>
      <c r="I9112" s="15">
        <f>IF($D9112=1,$C9112,-1)</f>
        <v/>
      </c>
    </row>
    <row r="9113">
      <c r="A9113" s="33" t="n">
        <v>45671.58333333334</v>
      </c>
      <c r="B9113" s="15">
        <f>WEEKDAY($A9113,2)</f>
        <v/>
      </c>
      <c r="C9113" s="15">
        <f>HOUR($A9113)</f>
        <v/>
      </c>
      <c r="D9113" s="15">
        <f>IF(AND($A9113&gt;=Instellingen!$B$6,$A9113&lt;Instellingen!$B$7),1,0)</f>
        <v/>
      </c>
      <c r="E9113" s="15">
        <f>COUNTIF(tData[BezoekStart],"&lt;"&amp;($A9113+1/24))-COUNTIF(tData[BezoekEind],"&lt;="&amp;$A9113)</f>
        <v/>
      </c>
      <c r="F9113" s="15">
        <f>COUNTIF(tData[BezoekLangStart],"&lt;"&amp;($A9113+1/24))-COUNTIF(tData[BezoekLangEind],"&lt;="&amp;$A9113)</f>
        <v/>
      </c>
      <c r="G9113" s="15">
        <f>IF($D9113=1,$B9113*100+$C9113,-1)</f>
        <v/>
      </c>
      <c r="H9113" s="15">
        <f>IF($D9113=1,$B9113,-1)</f>
        <v/>
      </c>
      <c r="I9113" s="15">
        <f>IF($D9113=1,$C9113,-1)</f>
        <v/>
      </c>
    </row>
    <row r="9114">
      <c r="A9114" s="33" t="n">
        <v>45671.625</v>
      </c>
      <c r="B9114" s="15">
        <f>WEEKDAY($A9114,2)</f>
        <v/>
      </c>
      <c r="C9114" s="15">
        <f>HOUR($A9114)</f>
        <v/>
      </c>
      <c r="D9114" s="15">
        <f>IF(AND($A9114&gt;=Instellingen!$B$6,$A9114&lt;Instellingen!$B$7),1,0)</f>
        <v/>
      </c>
      <c r="E9114" s="15">
        <f>COUNTIF(tData[BezoekStart],"&lt;"&amp;($A9114+1/24))-COUNTIF(tData[BezoekEind],"&lt;="&amp;$A9114)</f>
        <v/>
      </c>
      <c r="F9114" s="15">
        <f>COUNTIF(tData[BezoekLangStart],"&lt;"&amp;($A9114+1/24))-COUNTIF(tData[BezoekLangEind],"&lt;="&amp;$A9114)</f>
        <v/>
      </c>
      <c r="G9114" s="15">
        <f>IF($D9114=1,$B9114*100+$C9114,-1)</f>
        <v/>
      </c>
      <c r="H9114" s="15">
        <f>IF($D9114=1,$B9114,-1)</f>
        <v/>
      </c>
      <c r="I9114" s="15">
        <f>IF($D9114=1,$C9114,-1)</f>
        <v/>
      </c>
    </row>
    <row r="9115">
      <c r="A9115" s="33" t="n">
        <v>45671.66666666666</v>
      </c>
      <c r="B9115" s="15">
        <f>WEEKDAY($A9115,2)</f>
        <v/>
      </c>
      <c r="C9115" s="15">
        <f>HOUR($A9115)</f>
        <v/>
      </c>
      <c r="D9115" s="15">
        <f>IF(AND($A9115&gt;=Instellingen!$B$6,$A9115&lt;Instellingen!$B$7),1,0)</f>
        <v/>
      </c>
      <c r="E9115" s="15">
        <f>COUNTIF(tData[BezoekStart],"&lt;"&amp;($A9115+1/24))-COUNTIF(tData[BezoekEind],"&lt;="&amp;$A9115)</f>
        <v/>
      </c>
      <c r="F9115" s="15">
        <f>COUNTIF(tData[BezoekLangStart],"&lt;"&amp;($A9115+1/24))-COUNTIF(tData[BezoekLangEind],"&lt;="&amp;$A9115)</f>
        <v/>
      </c>
      <c r="G9115" s="15">
        <f>IF($D9115=1,$B9115*100+$C9115,-1)</f>
        <v/>
      </c>
      <c r="H9115" s="15">
        <f>IF($D9115=1,$B9115,-1)</f>
        <v/>
      </c>
      <c r="I9115" s="15">
        <f>IF($D9115=1,$C9115,-1)</f>
        <v/>
      </c>
    </row>
    <row r="9116">
      <c r="A9116" s="33" t="n">
        <v>45671.70833333334</v>
      </c>
      <c r="B9116" s="15">
        <f>WEEKDAY($A9116,2)</f>
        <v/>
      </c>
      <c r="C9116" s="15">
        <f>HOUR($A9116)</f>
        <v/>
      </c>
      <c r="D9116" s="15">
        <f>IF(AND($A9116&gt;=Instellingen!$B$6,$A9116&lt;Instellingen!$B$7),1,0)</f>
        <v/>
      </c>
      <c r="E9116" s="15">
        <f>COUNTIF(tData[BezoekStart],"&lt;"&amp;($A9116+1/24))-COUNTIF(tData[BezoekEind],"&lt;="&amp;$A9116)</f>
        <v/>
      </c>
      <c r="F9116" s="15">
        <f>COUNTIF(tData[BezoekLangStart],"&lt;"&amp;($A9116+1/24))-COUNTIF(tData[BezoekLangEind],"&lt;="&amp;$A9116)</f>
        <v/>
      </c>
      <c r="G9116" s="15">
        <f>IF($D9116=1,$B9116*100+$C9116,-1)</f>
        <v/>
      </c>
      <c r="H9116" s="15">
        <f>IF($D9116=1,$B9116,-1)</f>
        <v/>
      </c>
      <c r="I9116" s="15">
        <f>IF($D9116=1,$C9116,-1)</f>
        <v/>
      </c>
    </row>
    <row r="9117">
      <c r="A9117" s="33" t="n">
        <v>45671.75</v>
      </c>
      <c r="B9117" s="15">
        <f>WEEKDAY($A9117,2)</f>
        <v/>
      </c>
      <c r="C9117" s="15">
        <f>HOUR($A9117)</f>
        <v/>
      </c>
      <c r="D9117" s="15">
        <f>IF(AND($A9117&gt;=Instellingen!$B$6,$A9117&lt;Instellingen!$B$7),1,0)</f>
        <v/>
      </c>
      <c r="E9117" s="15">
        <f>COUNTIF(tData[BezoekStart],"&lt;"&amp;($A9117+1/24))-COUNTIF(tData[BezoekEind],"&lt;="&amp;$A9117)</f>
        <v/>
      </c>
      <c r="F9117" s="15">
        <f>COUNTIF(tData[BezoekLangStart],"&lt;"&amp;($A9117+1/24))-COUNTIF(tData[BezoekLangEind],"&lt;="&amp;$A9117)</f>
        <v/>
      </c>
      <c r="G9117" s="15">
        <f>IF($D9117=1,$B9117*100+$C9117,-1)</f>
        <v/>
      </c>
      <c r="H9117" s="15">
        <f>IF($D9117=1,$B9117,-1)</f>
        <v/>
      </c>
      <c r="I9117" s="15">
        <f>IF($D9117=1,$C9117,-1)</f>
        <v/>
      </c>
    </row>
    <row r="9118">
      <c r="A9118" s="33" t="n">
        <v>45671.79166666666</v>
      </c>
      <c r="B9118" s="15">
        <f>WEEKDAY($A9118,2)</f>
        <v/>
      </c>
      <c r="C9118" s="15">
        <f>HOUR($A9118)</f>
        <v/>
      </c>
      <c r="D9118" s="15">
        <f>IF(AND($A9118&gt;=Instellingen!$B$6,$A9118&lt;Instellingen!$B$7),1,0)</f>
        <v/>
      </c>
      <c r="E9118" s="15">
        <f>COUNTIF(tData[BezoekStart],"&lt;"&amp;($A9118+1/24))-COUNTIF(tData[BezoekEind],"&lt;="&amp;$A9118)</f>
        <v/>
      </c>
      <c r="F9118" s="15">
        <f>COUNTIF(tData[BezoekLangStart],"&lt;"&amp;($A9118+1/24))-COUNTIF(tData[BezoekLangEind],"&lt;="&amp;$A9118)</f>
        <v/>
      </c>
      <c r="G9118" s="15">
        <f>IF($D9118=1,$B9118*100+$C9118,-1)</f>
        <v/>
      </c>
      <c r="H9118" s="15">
        <f>IF($D9118=1,$B9118,-1)</f>
        <v/>
      </c>
      <c r="I9118" s="15">
        <f>IF($D9118=1,$C9118,-1)</f>
        <v/>
      </c>
    </row>
    <row r="9119">
      <c r="A9119" s="33" t="n">
        <v>45671.83333333334</v>
      </c>
      <c r="B9119" s="15">
        <f>WEEKDAY($A9119,2)</f>
        <v/>
      </c>
      <c r="C9119" s="15">
        <f>HOUR($A9119)</f>
        <v/>
      </c>
      <c r="D9119" s="15">
        <f>IF(AND($A9119&gt;=Instellingen!$B$6,$A9119&lt;Instellingen!$B$7),1,0)</f>
        <v/>
      </c>
      <c r="E9119" s="15">
        <f>COUNTIF(tData[BezoekStart],"&lt;"&amp;($A9119+1/24))-COUNTIF(tData[BezoekEind],"&lt;="&amp;$A9119)</f>
        <v/>
      </c>
      <c r="F9119" s="15">
        <f>COUNTIF(tData[BezoekLangStart],"&lt;"&amp;($A9119+1/24))-COUNTIF(tData[BezoekLangEind],"&lt;="&amp;$A9119)</f>
        <v/>
      </c>
      <c r="G9119" s="15">
        <f>IF($D9119=1,$B9119*100+$C9119,-1)</f>
        <v/>
      </c>
      <c r="H9119" s="15">
        <f>IF($D9119=1,$B9119,-1)</f>
        <v/>
      </c>
      <c r="I9119" s="15">
        <f>IF($D9119=1,$C9119,-1)</f>
        <v/>
      </c>
    </row>
    <row r="9120">
      <c r="A9120" s="33" t="n">
        <v>45671.875</v>
      </c>
      <c r="B9120" s="15">
        <f>WEEKDAY($A9120,2)</f>
        <v/>
      </c>
      <c r="C9120" s="15">
        <f>HOUR($A9120)</f>
        <v/>
      </c>
      <c r="D9120" s="15">
        <f>IF(AND($A9120&gt;=Instellingen!$B$6,$A9120&lt;Instellingen!$B$7),1,0)</f>
        <v/>
      </c>
      <c r="E9120" s="15">
        <f>COUNTIF(tData[BezoekStart],"&lt;"&amp;($A9120+1/24))-COUNTIF(tData[BezoekEind],"&lt;="&amp;$A9120)</f>
        <v/>
      </c>
      <c r="F9120" s="15">
        <f>COUNTIF(tData[BezoekLangStart],"&lt;"&amp;($A9120+1/24))-COUNTIF(tData[BezoekLangEind],"&lt;="&amp;$A9120)</f>
        <v/>
      </c>
      <c r="G9120" s="15">
        <f>IF($D9120=1,$B9120*100+$C9120,-1)</f>
        <v/>
      </c>
      <c r="H9120" s="15">
        <f>IF($D9120=1,$B9120,-1)</f>
        <v/>
      </c>
      <c r="I9120" s="15">
        <f>IF($D9120=1,$C9120,-1)</f>
        <v/>
      </c>
    </row>
    <row r="9121">
      <c r="A9121" s="33" t="n">
        <v>45671.91666666666</v>
      </c>
      <c r="B9121" s="15">
        <f>WEEKDAY($A9121,2)</f>
        <v/>
      </c>
      <c r="C9121" s="15">
        <f>HOUR($A9121)</f>
        <v/>
      </c>
      <c r="D9121" s="15">
        <f>IF(AND($A9121&gt;=Instellingen!$B$6,$A9121&lt;Instellingen!$B$7),1,0)</f>
        <v/>
      </c>
      <c r="E9121" s="15">
        <f>COUNTIF(tData[BezoekStart],"&lt;"&amp;($A9121+1/24))-COUNTIF(tData[BezoekEind],"&lt;="&amp;$A9121)</f>
        <v/>
      </c>
      <c r="F9121" s="15">
        <f>COUNTIF(tData[BezoekLangStart],"&lt;"&amp;($A9121+1/24))-COUNTIF(tData[BezoekLangEind],"&lt;="&amp;$A9121)</f>
        <v/>
      </c>
      <c r="G9121" s="15">
        <f>IF($D9121=1,$B9121*100+$C9121,-1)</f>
        <v/>
      </c>
      <c r="H9121" s="15">
        <f>IF($D9121=1,$B9121,-1)</f>
        <v/>
      </c>
      <c r="I9121" s="15">
        <f>IF($D9121=1,$C9121,-1)</f>
        <v/>
      </c>
    </row>
    <row r="9122">
      <c r="A9122" s="33" t="n">
        <v>45671.95833333334</v>
      </c>
      <c r="B9122" s="15">
        <f>WEEKDAY($A9122,2)</f>
        <v/>
      </c>
      <c r="C9122" s="15">
        <f>HOUR($A9122)</f>
        <v/>
      </c>
      <c r="D9122" s="15">
        <f>IF(AND($A9122&gt;=Instellingen!$B$6,$A9122&lt;Instellingen!$B$7),1,0)</f>
        <v/>
      </c>
      <c r="E9122" s="15">
        <f>COUNTIF(tData[BezoekStart],"&lt;"&amp;($A9122+1/24))-COUNTIF(tData[BezoekEind],"&lt;="&amp;$A9122)</f>
        <v/>
      </c>
      <c r="F9122" s="15">
        <f>COUNTIF(tData[BezoekLangStart],"&lt;"&amp;($A9122+1/24))-COUNTIF(tData[BezoekLangEind],"&lt;="&amp;$A9122)</f>
        <v/>
      </c>
      <c r="G9122" s="15">
        <f>IF($D9122=1,$B9122*100+$C9122,-1)</f>
        <v/>
      </c>
      <c r="H9122" s="15">
        <f>IF($D9122=1,$B9122,-1)</f>
        <v/>
      </c>
      <c r="I9122" s="15">
        <f>IF($D9122=1,$C9122,-1)</f>
        <v/>
      </c>
    </row>
    <row r="9123">
      <c r="A9123" s="33" t="n">
        <v>45672</v>
      </c>
      <c r="B9123" s="15">
        <f>WEEKDAY($A9123,2)</f>
        <v/>
      </c>
      <c r="C9123" s="15">
        <f>HOUR($A9123)</f>
        <v/>
      </c>
      <c r="D9123" s="15">
        <f>IF(AND($A9123&gt;=Instellingen!$B$6,$A9123&lt;Instellingen!$B$7),1,0)</f>
        <v/>
      </c>
      <c r="E9123" s="15">
        <f>COUNTIF(tData[BezoekStart],"&lt;"&amp;($A9123+1/24))-COUNTIF(tData[BezoekEind],"&lt;="&amp;$A9123)</f>
        <v/>
      </c>
      <c r="F9123" s="15">
        <f>COUNTIF(tData[BezoekLangStart],"&lt;"&amp;($A9123+1/24))-COUNTIF(tData[BezoekLangEind],"&lt;="&amp;$A9123)</f>
        <v/>
      </c>
      <c r="G9123" s="15">
        <f>IF($D9123=1,$B9123*100+$C9123,-1)</f>
        <v/>
      </c>
      <c r="H9123" s="15">
        <f>IF($D9123=1,$B9123,-1)</f>
        <v/>
      </c>
      <c r="I9123" s="15">
        <f>IF($D9123=1,$C9123,-1)</f>
        <v/>
      </c>
    </row>
    <row r="9124">
      <c r="A9124" s="33" t="n">
        <v>45672.04166666666</v>
      </c>
      <c r="B9124" s="15">
        <f>WEEKDAY($A9124,2)</f>
        <v/>
      </c>
      <c r="C9124" s="15">
        <f>HOUR($A9124)</f>
        <v/>
      </c>
      <c r="D9124" s="15">
        <f>IF(AND($A9124&gt;=Instellingen!$B$6,$A9124&lt;Instellingen!$B$7),1,0)</f>
        <v/>
      </c>
      <c r="E9124" s="15">
        <f>COUNTIF(tData[BezoekStart],"&lt;"&amp;($A9124+1/24))-COUNTIF(tData[BezoekEind],"&lt;="&amp;$A9124)</f>
        <v/>
      </c>
      <c r="F9124" s="15">
        <f>COUNTIF(tData[BezoekLangStart],"&lt;"&amp;($A9124+1/24))-COUNTIF(tData[BezoekLangEind],"&lt;="&amp;$A9124)</f>
        <v/>
      </c>
      <c r="G9124" s="15">
        <f>IF($D9124=1,$B9124*100+$C9124,-1)</f>
        <v/>
      </c>
      <c r="H9124" s="15">
        <f>IF($D9124=1,$B9124,-1)</f>
        <v/>
      </c>
      <c r="I9124" s="15">
        <f>IF($D9124=1,$C9124,-1)</f>
        <v/>
      </c>
    </row>
    <row r="9125">
      <c r="A9125" s="33" t="n">
        <v>45672.08333333334</v>
      </c>
      <c r="B9125" s="15">
        <f>WEEKDAY($A9125,2)</f>
        <v/>
      </c>
      <c r="C9125" s="15">
        <f>HOUR($A9125)</f>
        <v/>
      </c>
      <c r="D9125" s="15">
        <f>IF(AND($A9125&gt;=Instellingen!$B$6,$A9125&lt;Instellingen!$B$7),1,0)</f>
        <v/>
      </c>
      <c r="E9125" s="15">
        <f>COUNTIF(tData[BezoekStart],"&lt;"&amp;($A9125+1/24))-COUNTIF(tData[BezoekEind],"&lt;="&amp;$A9125)</f>
        <v/>
      </c>
      <c r="F9125" s="15">
        <f>COUNTIF(tData[BezoekLangStart],"&lt;"&amp;($A9125+1/24))-COUNTIF(tData[BezoekLangEind],"&lt;="&amp;$A9125)</f>
        <v/>
      </c>
      <c r="G9125" s="15">
        <f>IF($D9125=1,$B9125*100+$C9125,-1)</f>
        <v/>
      </c>
      <c r="H9125" s="15">
        <f>IF($D9125=1,$B9125,-1)</f>
        <v/>
      </c>
      <c r="I9125" s="15">
        <f>IF($D9125=1,$C9125,-1)</f>
        <v/>
      </c>
    </row>
    <row r="9126">
      <c r="A9126" s="33" t="n">
        <v>45672.125</v>
      </c>
      <c r="B9126" s="15">
        <f>WEEKDAY($A9126,2)</f>
        <v/>
      </c>
      <c r="C9126" s="15">
        <f>HOUR($A9126)</f>
        <v/>
      </c>
      <c r="D9126" s="15">
        <f>IF(AND($A9126&gt;=Instellingen!$B$6,$A9126&lt;Instellingen!$B$7),1,0)</f>
        <v/>
      </c>
      <c r="E9126" s="15">
        <f>COUNTIF(tData[BezoekStart],"&lt;"&amp;($A9126+1/24))-COUNTIF(tData[BezoekEind],"&lt;="&amp;$A9126)</f>
        <v/>
      </c>
      <c r="F9126" s="15">
        <f>COUNTIF(tData[BezoekLangStart],"&lt;"&amp;($A9126+1/24))-COUNTIF(tData[BezoekLangEind],"&lt;="&amp;$A9126)</f>
        <v/>
      </c>
      <c r="G9126" s="15">
        <f>IF($D9126=1,$B9126*100+$C9126,-1)</f>
        <v/>
      </c>
      <c r="H9126" s="15">
        <f>IF($D9126=1,$B9126,-1)</f>
        <v/>
      </c>
      <c r="I9126" s="15">
        <f>IF($D9126=1,$C9126,-1)</f>
        <v/>
      </c>
    </row>
    <row r="9127">
      <c r="A9127" s="33" t="n">
        <v>45672.16666666666</v>
      </c>
      <c r="B9127" s="15">
        <f>WEEKDAY($A9127,2)</f>
        <v/>
      </c>
      <c r="C9127" s="15">
        <f>HOUR($A9127)</f>
        <v/>
      </c>
      <c r="D9127" s="15">
        <f>IF(AND($A9127&gt;=Instellingen!$B$6,$A9127&lt;Instellingen!$B$7),1,0)</f>
        <v/>
      </c>
      <c r="E9127" s="15">
        <f>COUNTIF(tData[BezoekStart],"&lt;"&amp;($A9127+1/24))-COUNTIF(tData[BezoekEind],"&lt;="&amp;$A9127)</f>
        <v/>
      </c>
      <c r="F9127" s="15">
        <f>COUNTIF(tData[BezoekLangStart],"&lt;"&amp;($A9127+1/24))-COUNTIF(tData[BezoekLangEind],"&lt;="&amp;$A9127)</f>
        <v/>
      </c>
      <c r="G9127" s="15">
        <f>IF($D9127=1,$B9127*100+$C9127,-1)</f>
        <v/>
      </c>
      <c r="H9127" s="15">
        <f>IF($D9127=1,$B9127,-1)</f>
        <v/>
      </c>
      <c r="I9127" s="15">
        <f>IF($D9127=1,$C9127,-1)</f>
        <v/>
      </c>
    </row>
    <row r="9128">
      <c r="A9128" s="33" t="n">
        <v>45672.20833333334</v>
      </c>
      <c r="B9128" s="15">
        <f>WEEKDAY($A9128,2)</f>
        <v/>
      </c>
      <c r="C9128" s="15">
        <f>HOUR($A9128)</f>
        <v/>
      </c>
      <c r="D9128" s="15">
        <f>IF(AND($A9128&gt;=Instellingen!$B$6,$A9128&lt;Instellingen!$B$7),1,0)</f>
        <v/>
      </c>
      <c r="E9128" s="15">
        <f>COUNTIF(tData[BezoekStart],"&lt;"&amp;($A9128+1/24))-COUNTIF(tData[BezoekEind],"&lt;="&amp;$A9128)</f>
        <v/>
      </c>
      <c r="F9128" s="15">
        <f>COUNTIF(tData[BezoekLangStart],"&lt;"&amp;($A9128+1/24))-COUNTIF(tData[BezoekLangEind],"&lt;="&amp;$A9128)</f>
        <v/>
      </c>
      <c r="G9128" s="15">
        <f>IF($D9128=1,$B9128*100+$C9128,-1)</f>
        <v/>
      </c>
      <c r="H9128" s="15">
        <f>IF($D9128=1,$B9128,-1)</f>
        <v/>
      </c>
      <c r="I9128" s="15">
        <f>IF($D9128=1,$C9128,-1)</f>
        <v/>
      </c>
    </row>
    <row r="9129">
      <c r="A9129" s="33" t="n">
        <v>45672.25</v>
      </c>
      <c r="B9129" s="15">
        <f>WEEKDAY($A9129,2)</f>
        <v/>
      </c>
      <c r="C9129" s="15">
        <f>HOUR($A9129)</f>
        <v/>
      </c>
      <c r="D9129" s="15">
        <f>IF(AND($A9129&gt;=Instellingen!$B$6,$A9129&lt;Instellingen!$B$7),1,0)</f>
        <v/>
      </c>
      <c r="E9129" s="15">
        <f>COUNTIF(tData[BezoekStart],"&lt;"&amp;($A9129+1/24))-COUNTIF(tData[BezoekEind],"&lt;="&amp;$A9129)</f>
        <v/>
      </c>
      <c r="F9129" s="15">
        <f>COUNTIF(tData[BezoekLangStart],"&lt;"&amp;($A9129+1/24))-COUNTIF(tData[BezoekLangEind],"&lt;="&amp;$A9129)</f>
        <v/>
      </c>
      <c r="G9129" s="15">
        <f>IF($D9129=1,$B9129*100+$C9129,-1)</f>
        <v/>
      </c>
      <c r="H9129" s="15">
        <f>IF($D9129=1,$B9129,-1)</f>
        <v/>
      </c>
      <c r="I9129" s="15">
        <f>IF($D9129=1,$C9129,-1)</f>
        <v/>
      </c>
    </row>
    <row r="9130">
      <c r="A9130" s="33" t="n">
        <v>45672.29166666666</v>
      </c>
      <c r="B9130" s="15">
        <f>WEEKDAY($A9130,2)</f>
        <v/>
      </c>
      <c r="C9130" s="15">
        <f>HOUR($A9130)</f>
        <v/>
      </c>
      <c r="D9130" s="15">
        <f>IF(AND($A9130&gt;=Instellingen!$B$6,$A9130&lt;Instellingen!$B$7),1,0)</f>
        <v/>
      </c>
      <c r="E9130" s="15">
        <f>COUNTIF(tData[BezoekStart],"&lt;"&amp;($A9130+1/24))-COUNTIF(tData[BezoekEind],"&lt;="&amp;$A9130)</f>
        <v/>
      </c>
      <c r="F9130" s="15">
        <f>COUNTIF(tData[BezoekLangStart],"&lt;"&amp;($A9130+1/24))-COUNTIF(tData[BezoekLangEind],"&lt;="&amp;$A9130)</f>
        <v/>
      </c>
      <c r="G9130" s="15">
        <f>IF($D9130=1,$B9130*100+$C9130,-1)</f>
        <v/>
      </c>
      <c r="H9130" s="15">
        <f>IF($D9130=1,$B9130,-1)</f>
        <v/>
      </c>
      <c r="I9130" s="15">
        <f>IF($D9130=1,$C9130,-1)</f>
        <v/>
      </c>
    </row>
    <row r="9131">
      <c r="A9131" s="33" t="n">
        <v>45672.33333333334</v>
      </c>
      <c r="B9131" s="15">
        <f>WEEKDAY($A9131,2)</f>
        <v/>
      </c>
      <c r="C9131" s="15">
        <f>HOUR($A9131)</f>
        <v/>
      </c>
      <c r="D9131" s="15">
        <f>IF(AND($A9131&gt;=Instellingen!$B$6,$A9131&lt;Instellingen!$B$7),1,0)</f>
        <v/>
      </c>
      <c r="E9131" s="15">
        <f>COUNTIF(tData[BezoekStart],"&lt;"&amp;($A9131+1/24))-COUNTIF(tData[BezoekEind],"&lt;="&amp;$A9131)</f>
        <v/>
      </c>
      <c r="F9131" s="15">
        <f>COUNTIF(tData[BezoekLangStart],"&lt;"&amp;($A9131+1/24))-COUNTIF(tData[BezoekLangEind],"&lt;="&amp;$A9131)</f>
        <v/>
      </c>
      <c r="G9131" s="15">
        <f>IF($D9131=1,$B9131*100+$C9131,-1)</f>
        <v/>
      </c>
      <c r="H9131" s="15">
        <f>IF($D9131=1,$B9131,-1)</f>
        <v/>
      </c>
      <c r="I9131" s="15">
        <f>IF($D9131=1,$C9131,-1)</f>
        <v/>
      </c>
    </row>
    <row r="9132">
      <c r="A9132" s="33" t="n">
        <v>45672.375</v>
      </c>
      <c r="B9132" s="15">
        <f>WEEKDAY($A9132,2)</f>
        <v/>
      </c>
      <c r="C9132" s="15">
        <f>HOUR($A9132)</f>
        <v/>
      </c>
      <c r="D9132" s="15">
        <f>IF(AND($A9132&gt;=Instellingen!$B$6,$A9132&lt;Instellingen!$B$7),1,0)</f>
        <v/>
      </c>
      <c r="E9132" s="15">
        <f>COUNTIF(tData[BezoekStart],"&lt;"&amp;($A9132+1/24))-COUNTIF(tData[BezoekEind],"&lt;="&amp;$A9132)</f>
        <v/>
      </c>
      <c r="F9132" s="15">
        <f>COUNTIF(tData[BezoekLangStart],"&lt;"&amp;($A9132+1/24))-COUNTIF(tData[BezoekLangEind],"&lt;="&amp;$A9132)</f>
        <v/>
      </c>
      <c r="G9132" s="15">
        <f>IF($D9132=1,$B9132*100+$C9132,-1)</f>
        <v/>
      </c>
      <c r="H9132" s="15">
        <f>IF($D9132=1,$B9132,-1)</f>
        <v/>
      </c>
      <c r="I9132" s="15">
        <f>IF($D9132=1,$C9132,-1)</f>
        <v/>
      </c>
    </row>
    <row r="9133">
      <c r="A9133" s="33" t="n">
        <v>45672.41666666666</v>
      </c>
      <c r="B9133" s="15">
        <f>WEEKDAY($A9133,2)</f>
        <v/>
      </c>
      <c r="C9133" s="15">
        <f>HOUR($A9133)</f>
        <v/>
      </c>
      <c r="D9133" s="15">
        <f>IF(AND($A9133&gt;=Instellingen!$B$6,$A9133&lt;Instellingen!$B$7),1,0)</f>
        <v/>
      </c>
      <c r="E9133" s="15">
        <f>COUNTIF(tData[BezoekStart],"&lt;"&amp;($A9133+1/24))-COUNTIF(tData[BezoekEind],"&lt;="&amp;$A9133)</f>
        <v/>
      </c>
      <c r="F9133" s="15">
        <f>COUNTIF(tData[BezoekLangStart],"&lt;"&amp;($A9133+1/24))-COUNTIF(tData[BezoekLangEind],"&lt;="&amp;$A9133)</f>
        <v/>
      </c>
      <c r="G9133" s="15">
        <f>IF($D9133=1,$B9133*100+$C9133,-1)</f>
        <v/>
      </c>
      <c r="H9133" s="15">
        <f>IF($D9133=1,$B9133,-1)</f>
        <v/>
      </c>
      <c r="I9133" s="15">
        <f>IF($D9133=1,$C9133,-1)</f>
        <v/>
      </c>
    </row>
    <row r="9134">
      <c r="A9134" s="33" t="n">
        <v>45672.45833333334</v>
      </c>
      <c r="B9134" s="15">
        <f>WEEKDAY($A9134,2)</f>
        <v/>
      </c>
      <c r="C9134" s="15">
        <f>HOUR($A9134)</f>
        <v/>
      </c>
      <c r="D9134" s="15">
        <f>IF(AND($A9134&gt;=Instellingen!$B$6,$A9134&lt;Instellingen!$B$7),1,0)</f>
        <v/>
      </c>
      <c r="E9134" s="15">
        <f>COUNTIF(tData[BezoekStart],"&lt;"&amp;($A9134+1/24))-COUNTIF(tData[BezoekEind],"&lt;="&amp;$A9134)</f>
        <v/>
      </c>
      <c r="F9134" s="15">
        <f>COUNTIF(tData[BezoekLangStart],"&lt;"&amp;($A9134+1/24))-COUNTIF(tData[BezoekLangEind],"&lt;="&amp;$A9134)</f>
        <v/>
      </c>
      <c r="G9134" s="15">
        <f>IF($D9134=1,$B9134*100+$C9134,-1)</f>
        <v/>
      </c>
      <c r="H9134" s="15">
        <f>IF($D9134=1,$B9134,-1)</f>
        <v/>
      </c>
      <c r="I9134" s="15">
        <f>IF($D9134=1,$C9134,-1)</f>
        <v/>
      </c>
    </row>
    <row r="9135">
      <c r="A9135" s="33" t="n">
        <v>45672.5</v>
      </c>
      <c r="B9135" s="15">
        <f>WEEKDAY($A9135,2)</f>
        <v/>
      </c>
      <c r="C9135" s="15">
        <f>HOUR($A9135)</f>
        <v/>
      </c>
      <c r="D9135" s="15">
        <f>IF(AND($A9135&gt;=Instellingen!$B$6,$A9135&lt;Instellingen!$B$7),1,0)</f>
        <v/>
      </c>
      <c r="E9135" s="15">
        <f>COUNTIF(tData[BezoekStart],"&lt;"&amp;($A9135+1/24))-COUNTIF(tData[BezoekEind],"&lt;="&amp;$A9135)</f>
        <v/>
      </c>
      <c r="F9135" s="15">
        <f>COUNTIF(tData[BezoekLangStart],"&lt;"&amp;($A9135+1/24))-COUNTIF(tData[BezoekLangEind],"&lt;="&amp;$A9135)</f>
        <v/>
      </c>
      <c r="G9135" s="15">
        <f>IF($D9135=1,$B9135*100+$C9135,-1)</f>
        <v/>
      </c>
      <c r="H9135" s="15">
        <f>IF($D9135=1,$B9135,-1)</f>
        <v/>
      </c>
      <c r="I9135" s="15">
        <f>IF($D9135=1,$C9135,-1)</f>
        <v/>
      </c>
    </row>
    <row r="9136">
      <c r="A9136" s="33" t="n">
        <v>45672.54166666666</v>
      </c>
      <c r="B9136" s="15">
        <f>WEEKDAY($A9136,2)</f>
        <v/>
      </c>
      <c r="C9136" s="15">
        <f>HOUR($A9136)</f>
        <v/>
      </c>
      <c r="D9136" s="15">
        <f>IF(AND($A9136&gt;=Instellingen!$B$6,$A9136&lt;Instellingen!$B$7),1,0)</f>
        <v/>
      </c>
      <c r="E9136" s="15">
        <f>COUNTIF(tData[BezoekStart],"&lt;"&amp;($A9136+1/24))-COUNTIF(tData[BezoekEind],"&lt;="&amp;$A9136)</f>
        <v/>
      </c>
      <c r="F9136" s="15">
        <f>COUNTIF(tData[BezoekLangStart],"&lt;"&amp;($A9136+1/24))-COUNTIF(tData[BezoekLangEind],"&lt;="&amp;$A9136)</f>
        <v/>
      </c>
      <c r="G9136" s="15">
        <f>IF($D9136=1,$B9136*100+$C9136,-1)</f>
        <v/>
      </c>
      <c r="H9136" s="15">
        <f>IF($D9136=1,$B9136,-1)</f>
        <v/>
      </c>
      <c r="I9136" s="15">
        <f>IF($D9136=1,$C9136,-1)</f>
        <v/>
      </c>
    </row>
    <row r="9137">
      <c r="A9137" s="33" t="n">
        <v>45672.58333333334</v>
      </c>
      <c r="B9137" s="15">
        <f>WEEKDAY($A9137,2)</f>
        <v/>
      </c>
      <c r="C9137" s="15">
        <f>HOUR($A9137)</f>
        <v/>
      </c>
      <c r="D9137" s="15">
        <f>IF(AND($A9137&gt;=Instellingen!$B$6,$A9137&lt;Instellingen!$B$7),1,0)</f>
        <v/>
      </c>
      <c r="E9137" s="15">
        <f>COUNTIF(tData[BezoekStart],"&lt;"&amp;($A9137+1/24))-COUNTIF(tData[BezoekEind],"&lt;="&amp;$A9137)</f>
        <v/>
      </c>
      <c r="F9137" s="15">
        <f>COUNTIF(tData[BezoekLangStart],"&lt;"&amp;($A9137+1/24))-COUNTIF(tData[BezoekLangEind],"&lt;="&amp;$A9137)</f>
        <v/>
      </c>
      <c r="G9137" s="15">
        <f>IF($D9137=1,$B9137*100+$C9137,-1)</f>
        <v/>
      </c>
      <c r="H9137" s="15">
        <f>IF($D9137=1,$B9137,-1)</f>
        <v/>
      </c>
      <c r="I9137" s="15">
        <f>IF($D9137=1,$C9137,-1)</f>
        <v/>
      </c>
    </row>
    <row r="9138">
      <c r="A9138" s="33" t="n">
        <v>45672.625</v>
      </c>
      <c r="B9138" s="15">
        <f>WEEKDAY($A9138,2)</f>
        <v/>
      </c>
      <c r="C9138" s="15">
        <f>HOUR($A9138)</f>
        <v/>
      </c>
      <c r="D9138" s="15">
        <f>IF(AND($A9138&gt;=Instellingen!$B$6,$A9138&lt;Instellingen!$B$7),1,0)</f>
        <v/>
      </c>
      <c r="E9138" s="15">
        <f>COUNTIF(tData[BezoekStart],"&lt;"&amp;($A9138+1/24))-COUNTIF(tData[BezoekEind],"&lt;="&amp;$A9138)</f>
        <v/>
      </c>
      <c r="F9138" s="15">
        <f>COUNTIF(tData[BezoekLangStart],"&lt;"&amp;($A9138+1/24))-COUNTIF(tData[BezoekLangEind],"&lt;="&amp;$A9138)</f>
        <v/>
      </c>
      <c r="G9138" s="15">
        <f>IF($D9138=1,$B9138*100+$C9138,-1)</f>
        <v/>
      </c>
      <c r="H9138" s="15">
        <f>IF($D9138=1,$B9138,-1)</f>
        <v/>
      </c>
      <c r="I9138" s="15">
        <f>IF($D9138=1,$C9138,-1)</f>
        <v/>
      </c>
    </row>
    <row r="9139">
      <c r="A9139" s="33" t="n">
        <v>45672.66666666666</v>
      </c>
      <c r="B9139" s="15">
        <f>WEEKDAY($A9139,2)</f>
        <v/>
      </c>
      <c r="C9139" s="15">
        <f>HOUR($A9139)</f>
        <v/>
      </c>
      <c r="D9139" s="15">
        <f>IF(AND($A9139&gt;=Instellingen!$B$6,$A9139&lt;Instellingen!$B$7),1,0)</f>
        <v/>
      </c>
      <c r="E9139" s="15">
        <f>COUNTIF(tData[BezoekStart],"&lt;"&amp;($A9139+1/24))-COUNTIF(tData[BezoekEind],"&lt;="&amp;$A9139)</f>
        <v/>
      </c>
      <c r="F9139" s="15">
        <f>COUNTIF(tData[BezoekLangStart],"&lt;"&amp;($A9139+1/24))-COUNTIF(tData[BezoekLangEind],"&lt;="&amp;$A9139)</f>
        <v/>
      </c>
      <c r="G9139" s="15">
        <f>IF($D9139=1,$B9139*100+$C9139,-1)</f>
        <v/>
      </c>
      <c r="H9139" s="15">
        <f>IF($D9139=1,$B9139,-1)</f>
        <v/>
      </c>
      <c r="I9139" s="15">
        <f>IF($D9139=1,$C9139,-1)</f>
        <v/>
      </c>
    </row>
    <row r="9140">
      <c r="A9140" s="33" t="n">
        <v>45672.70833333334</v>
      </c>
      <c r="B9140" s="15">
        <f>WEEKDAY($A9140,2)</f>
        <v/>
      </c>
      <c r="C9140" s="15">
        <f>HOUR($A9140)</f>
        <v/>
      </c>
      <c r="D9140" s="15">
        <f>IF(AND($A9140&gt;=Instellingen!$B$6,$A9140&lt;Instellingen!$B$7),1,0)</f>
        <v/>
      </c>
      <c r="E9140" s="15">
        <f>COUNTIF(tData[BezoekStart],"&lt;"&amp;($A9140+1/24))-COUNTIF(tData[BezoekEind],"&lt;="&amp;$A9140)</f>
        <v/>
      </c>
      <c r="F9140" s="15">
        <f>COUNTIF(tData[BezoekLangStart],"&lt;"&amp;($A9140+1/24))-COUNTIF(tData[BezoekLangEind],"&lt;="&amp;$A9140)</f>
        <v/>
      </c>
      <c r="G9140" s="15">
        <f>IF($D9140=1,$B9140*100+$C9140,-1)</f>
        <v/>
      </c>
      <c r="H9140" s="15">
        <f>IF($D9140=1,$B9140,-1)</f>
        <v/>
      </c>
      <c r="I9140" s="15">
        <f>IF($D9140=1,$C9140,-1)</f>
        <v/>
      </c>
    </row>
    <row r="9141">
      <c r="A9141" s="33" t="n">
        <v>45672.75</v>
      </c>
      <c r="B9141" s="15">
        <f>WEEKDAY($A9141,2)</f>
        <v/>
      </c>
      <c r="C9141" s="15">
        <f>HOUR($A9141)</f>
        <v/>
      </c>
      <c r="D9141" s="15">
        <f>IF(AND($A9141&gt;=Instellingen!$B$6,$A9141&lt;Instellingen!$B$7),1,0)</f>
        <v/>
      </c>
      <c r="E9141" s="15">
        <f>COUNTIF(tData[BezoekStart],"&lt;"&amp;($A9141+1/24))-COUNTIF(tData[BezoekEind],"&lt;="&amp;$A9141)</f>
        <v/>
      </c>
      <c r="F9141" s="15">
        <f>COUNTIF(tData[BezoekLangStart],"&lt;"&amp;($A9141+1/24))-COUNTIF(tData[BezoekLangEind],"&lt;="&amp;$A9141)</f>
        <v/>
      </c>
      <c r="G9141" s="15">
        <f>IF($D9141=1,$B9141*100+$C9141,-1)</f>
        <v/>
      </c>
      <c r="H9141" s="15">
        <f>IF($D9141=1,$B9141,-1)</f>
        <v/>
      </c>
      <c r="I9141" s="15">
        <f>IF($D9141=1,$C9141,-1)</f>
        <v/>
      </c>
    </row>
    <row r="9142">
      <c r="A9142" s="33" t="n">
        <v>45672.79166666666</v>
      </c>
      <c r="B9142" s="15">
        <f>WEEKDAY($A9142,2)</f>
        <v/>
      </c>
      <c r="C9142" s="15">
        <f>HOUR($A9142)</f>
        <v/>
      </c>
      <c r="D9142" s="15">
        <f>IF(AND($A9142&gt;=Instellingen!$B$6,$A9142&lt;Instellingen!$B$7),1,0)</f>
        <v/>
      </c>
      <c r="E9142" s="15">
        <f>COUNTIF(tData[BezoekStart],"&lt;"&amp;($A9142+1/24))-COUNTIF(tData[BezoekEind],"&lt;="&amp;$A9142)</f>
        <v/>
      </c>
      <c r="F9142" s="15">
        <f>COUNTIF(tData[BezoekLangStart],"&lt;"&amp;($A9142+1/24))-COUNTIF(tData[BezoekLangEind],"&lt;="&amp;$A9142)</f>
        <v/>
      </c>
      <c r="G9142" s="15">
        <f>IF($D9142=1,$B9142*100+$C9142,-1)</f>
        <v/>
      </c>
      <c r="H9142" s="15">
        <f>IF($D9142=1,$B9142,-1)</f>
        <v/>
      </c>
      <c r="I9142" s="15">
        <f>IF($D9142=1,$C9142,-1)</f>
        <v/>
      </c>
    </row>
    <row r="9143">
      <c r="A9143" s="33" t="n">
        <v>45672.83333333334</v>
      </c>
      <c r="B9143" s="15">
        <f>WEEKDAY($A9143,2)</f>
        <v/>
      </c>
      <c r="C9143" s="15">
        <f>HOUR($A9143)</f>
        <v/>
      </c>
      <c r="D9143" s="15">
        <f>IF(AND($A9143&gt;=Instellingen!$B$6,$A9143&lt;Instellingen!$B$7),1,0)</f>
        <v/>
      </c>
      <c r="E9143" s="15">
        <f>COUNTIF(tData[BezoekStart],"&lt;"&amp;($A9143+1/24))-COUNTIF(tData[BezoekEind],"&lt;="&amp;$A9143)</f>
        <v/>
      </c>
      <c r="F9143" s="15">
        <f>COUNTIF(tData[BezoekLangStart],"&lt;"&amp;($A9143+1/24))-COUNTIF(tData[BezoekLangEind],"&lt;="&amp;$A9143)</f>
        <v/>
      </c>
      <c r="G9143" s="15">
        <f>IF($D9143=1,$B9143*100+$C9143,-1)</f>
        <v/>
      </c>
      <c r="H9143" s="15">
        <f>IF($D9143=1,$B9143,-1)</f>
        <v/>
      </c>
      <c r="I9143" s="15">
        <f>IF($D9143=1,$C9143,-1)</f>
        <v/>
      </c>
    </row>
    <row r="9144">
      <c r="A9144" s="33" t="n">
        <v>45672.875</v>
      </c>
      <c r="B9144" s="15">
        <f>WEEKDAY($A9144,2)</f>
        <v/>
      </c>
      <c r="C9144" s="15">
        <f>HOUR($A9144)</f>
        <v/>
      </c>
      <c r="D9144" s="15">
        <f>IF(AND($A9144&gt;=Instellingen!$B$6,$A9144&lt;Instellingen!$B$7),1,0)</f>
        <v/>
      </c>
      <c r="E9144" s="15">
        <f>COUNTIF(tData[BezoekStart],"&lt;"&amp;($A9144+1/24))-COUNTIF(tData[BezoekEind],"&lt;="&amp;$A9144)</f>
        <v/>
      </c>
      <c r="F9144" s="15">
        <f>COUNTIF(tData[BezoekLangStart],"&lt;"&amp;($A9144+1/24))-COUNTIF(tData[BezoekLangEind],"&lt;="&amp;$A9144)</f>
        <v/>
      </c>
      <c r="G9144" s="15">
        <f>IF($D9144=1,$B9144*100+$C9144,-1)</f>
        <v/>
      </c>
      <c r="H9144" s="15">
        <f>IF($D9144=1,$B9144,-1)</f>
        <v/>
      </c>
      <c r="I9144" s="15">
        <f>IF($D9144=1,$C9144,-1)</f>
        <v/>
      </c>
    </row>
    <row r="9145">
      <c r="A9145" s="33" t="n">
        <v>45672.91666666666</v>
      </c>
      <c r="B9145" s="15">
        <f>WEEKDAY($A9145,2)</f>
        <v/>
      </c>
      <c r="C9145" s="15">
        <f>HOUR($A9145)</f>
        <v/>
      </c>
      <c r="D9145" s="15">
        <f>IF(AND($A9145&gt;=Instellingen!$B$6,$A9145&lt;Instellingen!$B$7),1,0)</f>
        <v/>
      </c>
      <c r="E9145" s="15">
        <f>COUNTIF(tData[BezoekStart],"&lt;"&amp;($A9145+1/24))-COUNTIF(tData[BezoekEind],"&lt;="&amp;$A9145)</f>
        <v/>
      </c>
      <c r="F9145" s="15">
        <f>COUNTIF(tData[BezoekLangStart],"&lt;"&amp;($A9145+1/24))-COUNTIF(tData[BezoekLangEind],"&lt;="&amp;$A9145)</f>
        <v/>
      </c>
      <c r="G9145" s="15">
        <f>IF($D9145=1,$B9145*100+$C9145,-1)</f>
        <v/>
      </c>
      <c r="H9145" s="15">
        <f>IF($D9145=1,$B9145,-1)</f>
        <v/>
      </c>
      <c r="I9145" s="15">
        <f>IF($D9145=1,$C9145,-1)</f>
        <v/>
      </c>
    </row>
    <row r="9146">
      <c r="A9146" s="33" t="n">
        <v>45672.95833333334</v>
      </c>
      <c r="B9146" s="15">
        <f>WEEKDAY($A9146,2)</f>
        <v/>
      </c>
      <c r="C9146" s="15">
        <f>HOUR($A9146)</f>
        <v/>
      </c>
      <c r="D9146" s="15">
        <f>IF(AND($A9146&gt;=Instellingen!$B$6,$A9146&lt;Instellingen!$B$7),1,0)</f>
        <v/>
      </c>
      <c r="E9146" s="15">
        <f>COUNTIF(tData[BezoekStart],"&lt;"&amp;($A9146+1/24))-COUNTIF(tData[BezoekEind],"&lt;="&amp;$A9146)</f>
        <v/>
      </c>
      <c r="F9146" s="15">
        <f>COUNTIF(tData[BezoekLangStart],"&lt;"&amp;($A9146+1/24))-COUNTIF(tData[BezoekLangEind],"&lt;="&amp;$A9146)</f>
        <v/>
      </c>
      <c r="G9146" s="15">
        <f>IF($D9146=1,$B9146*100+$C9146,-1)</f>
        <v/>
      </c>
      <c r="H9146" s="15">
        <f>IF($D9146=1,$B9146,-1)</f>
        <v/>
      </c>
      <c r="I9146" s="15">
        <f>IF($D9146=1,$C9146,-1)</f>
        <v/>
      </c>
    </row>
    <row r="9147">
      <c r="A9147" s="33" t="n">
        <v>45673</v>
      </c>
      <c r="B9147" s="15">
        <f>WEEKDAY($A9147,2)</f>
        <v/>
      </c>
      <c r="C9147" s="15">
        <f>HOUR($A9147)</f>
        <v/>
      </c>
      <c r="D9147" s="15">
        <f>IF(AND($A9147&gt;=Instellingen!$B$6,$A9147&lt;Instellingen!$B$7),1,0)</f>
        <v/>
      </c>
      <c r="E9147" s="15">
        <f>COUNTIF(tData[BezoekStart],"&lt;"&amp;($A9147+1/24))-COUNTIF(tData[BezoekEind],"&lt;="&amp;$A9147)</f>
        <v/>
      </c>
      <c r="F9147" s="15">
        <f>COUNTIF(tData[BezoekLangStart],"&lt;"&amp;($A9147+1/24))-COUNTIF(tData[BezoekLangEind],"&lt;="&amp;$A9147)</f>
        <v/>
      </c>
      <c r="G9147" s="15">
        <f>IF($D9147=1,$B9147*100+$C9147,-1)</f>
        <v/>
      </c>
      <c r="H9147" s="15">
        <f>IF($D9147=1,$B9147,-1)</f>
        <v/>
      </c>
      <c r="I9147" s="15">
        <f>IF($D9147=1,$C9147,-1)</f>
        <v/>
      </c>
    </row>
    <row r="9148">
      <c r="A9148" s="33" t="n">
        <v>45673.04166666666</v>
      </c>
      <c r="B9148" s="15">
        <f>WEEKDAY($A9148,2)</f>
        <v/>
      </c>
      <c r="C9148" s="15">
        <f>HOUR($A9148)</f>
        <v/>
      </c>
      <c r="D9148" s="15">
        <f>IF(AND($A9148&gt;=Instellingen!$B$6,$A9148&lt;Instellingen!$B$7),1,0)</f>
        <v/>
      </c>
      <c r="E9148" s="15">
        <f>COUNTIF(tData[BezoekStart],"&lt;"&amp;($A9148+1/24))-COUNTIF(tData[BezoekEind],"&lt;="&amp;$A9148)</f>
        <v/>
      </c>
      <c r="F9148" s="15">
        <f>COUNTIF(tData[BezoekLangStart],"&lt;"&amp;($A9148+1/24))-COUNTIF(tData[BezoekLangEind],"&lt;="&amp;$A9148)</f>
        <v/>
      </c>
      <c r="G9148" s="15">
        <f>IF($D9148=1,$B9148*100+$C9148,-1)</f>
        <v/>
      </c>
      <c r="H9148" s="15">
        <f>IF($D9148=1,$B9148,-1)</f>
        <v/>
      </c>
      <c r="I9148" s="15">
        <f>IF($D9148=1,$C9148,-1)</f>
        <v/>
      </c>
    </row>
    <row r="9149">
      <c r="A9149" s="33" t="n">
        <v>45673.08333333334</v>
      </c>
      <c r="B9149" s="15">
        <f>WEEKDAY($A9149,2)</f>
        <v/>
      </c>
      <c r="C9149" s="15">
        <f>HOUR($A9149)</f>
        <v/>
      </c>
      <c r="D9149" s="15">
        <f>IF(AND($A9149&gt;=Instellingen!$B$6,$A9149&lt;Instellingen!$B$7),1,0)</f>
        <v/>
      </c>
      <c r="E9149" s="15">
        <f>COUNTIF(tData[BezoekStart],"&lt;"&amp;($A9149+1/24))-COUNTIF(tData[BezoekEind],"&lt;="&amp;$A9149)</f>
        <v/>
      </c>
      <c r="F9149" s="15">
        <f>COUNTIF(tData[BezoekLangStart],"&lt;"&amp;($A9149+1/24))-COUNTIF(tData[BezoekLangEind],"&lt;="&amp;$A9149)</f>
        <v/>
      </c>
      <c r="G9149" s="15">
        <f>IF($D9149=1,$B9149*100+$C9149,-1)</f>
        <v/>
      </c>
      <c r="H9149" s="15">
        <f>IF($D9149=1,$B9149,-1)</f>
        <v/>
      </c>
      <c r="I9149" s="15">
        <f>IF($D9149=1,$C9149,-1)</f>
        <v/>
      </c>
    </row>
    <row r="9150">
      <c r="A9150" s="33" t="n">
        <v>45673.125</v>
      </c>
      <c r="B9150" s="15">
        <f>WEEKDAY($A9150,2)</f>
        <v/>
      </c>
      <c r="C9150" s="15">
        <f>HOUR($A9150)</f>
        <v/>
      </c>
      <c r="D9150" s="15">
        <f>IF(AND($A9150&gt;=Instellingen!$B$6,$A9150&lt;Instellingen!$B$7),1,0)</f>
        <v/>
      </c>
      <c r="E9150" s="15">
        <f>COUNTIF(tData[BezoekStart],"&lt;"&amp;($A9150+1/24))-COUNTIF(tData[BezoekEind],"&lt;="&amp;$A9150)</f>
        <v/>
      </c>
      <c r="F9150" s="15">
        <f>COUNTIF(tData[BezoekLangStart],"&lt;"&amp;($A9150+1/24))-COUNTIF(tData[BezoekLangEind],"&lt;="&amp;$A9150)</f>
        <v/>
      </c>
      <c r="G9150" s="15">
        <f>IF($D9150=1,$B9150*100+$C9150,-1)</f>
        <v/>
      </c>
      <c r="H9150" s="15">
        <f>IF($D9150=1,$B9150,-1)</f>
        <v/>
      </c>
      <c r="I9150" s="15">
        <f>IF($D9150=1,$C9150,-1)</f>
        <v/>
      </c>
    </row>
    <row r="9151">
      <c r="A9151" s="33" t="n">
        <v>45673.16666666666</v>
      </c>
      <c r="B9151" s="15">
        <f>WEEKDAY($A9151,2)</f>
        <v/>
      </c>
      <c r="C9151" s="15">
        <f>HOUR($A9151)</f>
        <v/>
      </c>
      <c r="D9151" s="15">
        <f>IF(AND($A9151&gt;=Instellingen!$B$6,$A9151&lt;Instellingen!$B$7),1,0)</f>
        <v/>
      </c>
      <c r="E9151" s="15">
        <f>COUNTIF(tData[BezoekStart],"&lt;"&amp;($A9151+1/24))-COUNTIF(tData[BezoekEind],"&lt;="&amp;$A9151)</f>
        <v/>
      </c>
      <c r="F9151" s="15">
        <f>COUNTIF(tData[BezoekLangStart],"&lt;"&amp;($A9151+1/24))-COUNTIF(tData[BezoekLangEind],"&lt;="&amp;$A9151)</f>
        <v/>
      </c>
      <c r="G9151" s="15">
        <f>IF($D9151=1,$B9151*100+$C9151,-1)</f>
        <v/>
      </c>
      <c r="H9151" s="15">
        <f>IF($D9151=1,$B9151,-1)</f>
        <v/>
      </c>
      <c r="I9151" s="15">
        <f>IF($D9151=1,$C9151,-1)</f>
        <v/>
      </c>
    </row>
    <row r="9152">
      <c r="A9152" s="33" t="n">
        <v>45673.20833333334</v>
      </c>
      <c r="B9152" s="15">
        <f>WEEKDAY($A9152,2)</f>
        <v/>
      </c>
      <c r="C9152" s="15">
        <f>HOUR($A9152)</f>
        <v/>
      </c>
      <c r="D9152" s="15">
        <f>IF(AND($A9152&gt;=Instellingen!$B$6,$A9152&lt;Instellingen!$B$7),1,0)</f>
        <v/>
      </c>
      <c r="E9152" s="15">
        <f>COUNTIF(tData[BezoekStart],"&lt;"&amp;($A9152+1/24))-COUNTIF(tData[BezoekEind],"&lt;="&amp;$A9152)</f>
        <v/>
      </c>
      <c r="F9152" s="15">
        <f>COUNTIF(tData[BezoekLangStart],"&lt;"&amp;($A9152+1/24))-COUNTIF(tData[BezoekLangEind],"&lt;="&amp;$A9152)</f>
        <v/>
      </c>
      <c r="G9152" s="15">
        <f>IF($D9152=1,$B9152*100+$C9152,-1)</f>
        <v/>
      </c>
      <c r="H9152" s="15">
        <f>IF($D9152=1,$B9152,-1)</f>
        <v/>
      </c>
      <c r="I9152" s="15">
        <f>IF($D9152=1,$C9152,-1)</f>
        <v/>
      </c>
    </row>
    <row r="9153">
      <c r="A9153" s="33" t="n">
        <v>45673.25</v>
      </c>
      <c r="B9153" s="15">
        <f>WEEKDAY($A9153,2)</f>
        <v/>
      </c>
      <c r="C9153" s="15">
        <f>HOUR($A9153)</f>
        <v/>
      </c>
      <c r="D9153" s="15">
        <f>IF(AND($A9153&gt;=Instellingen!$B$6,$A9153&lt;Instellingen!$B$7),1,0)</f>
        <v/>
      </c>
      <c r="E9153" s="15">
        <f>COUNTIF(tData[BezoekStart],"&lt;"&amp;($A9153+1/24))-COUNTIF(tData[BezoekEind],"&lt;="&amp;$A9153)</f>
        <v/>
      </c>
      <c r="F9153" s="15">
        <f>COUNTIF(tData[BezoekLangStart],"&lt;"&amp;($A9153+1/24))-COUNTIF(tData[BezoekLangEind],"&lt;="&amp;$A9153)</f>
        <v/>
      </c>
      <c r="G9153" s="15">
        <f>IF($D9153=1,$B9153*100+$C9153,-1)</f>
        <v/>
      </c>
      <c r="H9153" s="15">
        <f>IF($D9153=1,$B9153,-1)</f>
        <v/>
      </c>
      <c r="I9153" s="15">
        <f>IF($D9153=1,$C9153,-1)</f>
        <v/>
      </c>
    </row>
    <row r="9154">
      <c r="A9154" s="33" t="n">
        <v>45673.29166666666</v>
      </c>
      <c r="B9154" s="15">
        <f>WEEKDAY($A9154,2)</f>
        <v/>
      </c>
      <c r="C9154" s="15">
        <f>HOUR($A9154)</f>
        <v/>
      </c>
      <c r="D9154" s="15">
        <f>IF(AND($A9154&gt;=Instellingen!$B$6,$A9154&lt;Instellingen!$B$7),1,0)</f>
        <v/>
      </c>
      <c r="E9154" s="15">
        <f>COUNTIF(tData[BezoekStart],"&lt;"&amp;($A9154+1/24))-COUNTIF(tData[BezoekEind],"&lt;="&amp;$A9154)</f>
        <v/>
      </c>
      <c r="F9154" s="15">
        <f>COUNTIF(tData[BezoekLangStart],"&lt;"&amp;($A9154+1/24))-COUNTIF(tData[BezoekLangEind],"&lt;="&amp;$A9154)</f>
        <v/>
      </c>
      <c r="G9154" s="15">
        <f>IF($D9154=1,$B9154*100+$C9154,-1)</f>
        <v/>
      </c>
      <c r="H9154" s="15">
        <f>IF($D9154=1,$B9154,-1)</f>
        <v/>
      </c>
      <c r="I9154" s="15">
        <f>IF($D9154=1,$C9154,-1)</f>
        <v/>
      </c>
    </row>
    <row r="9155">
      <c r="A9155" s="33" t="n">
        <v>45673.33333333334</v>
      </c>
      <c r="B9155" s="15">
        <f>WEEKDAY($A9155,2)</f>
        <v/>
      </c>
      <c r="C9155" s="15">
        <f>HOUR($A9155)</f>
        <v/>
      </c>
      <c r="D9155" s="15">
        <f>IF(AND($A9155&gt;=Instellingen!$B$6,$A9155&lt;Instellingen!$B$7),1,0)</f>
        <v/>
      </c>
      <c r="E9155" s="15">
        <f>COUNTIF(tData[BezoekStart],"&lt;"&amp;($A9155+1/24))-COUNTIF(tData[BezoekEind],"&lt;="&amp;$A9155)</f>
        <v/>
      </c>
      <c r="F9155" s="15">
        <f>COUNTIF(tData[BezoekLangStart],"&lt;"&amp;($A9155+1/24))-COUNTIF(tData[BezoekLangEind],"&lt;="&amp;$A9155)</f>
        <v/>
      </c>
      <c r="G9155" s="15">
        <f>IF($D9155=1,$B9155*100+$C9155,-1)</f>
        <v/>
      </c>
      <c r="H9155" s="15">
        <f>IF($D9155=1,$B9155,-1)</f>
        <v/>
      </c>
      <c r="I9155" s="15">
        <f>IF($D9155=1,$C9155,-1)</f>
        <v/>
      </c>
    </row>
    <row r="9156">
      <c r="A9156" s="33" t="n">
        <v>45673.375</v>
      </c>
      <c r="B9156" s="15">
        <f>WEEKDAY($A9156,2)</f>
        <v/>
      </c>
      <c r="C9156" s="15">
        <f>HOUR($A9156)</f>
        <v/>
      </c>
      <c r="D9156" s="15">
        <f>IF(AND($A9156&gt;=Instellingen!$B$6,$A9156&lt;Instellingen!$B$7),1,0)</f>
        <v/>
      </c>
      <c r="E9156" s="15">
        <f>COUNTIF(tData[BezoekStart],"&lt;"&amp;($A9156+1/24))-COUNTIF(tData[BezoekEind],"&lt;="&amp;$A9156)</f>
        <v/>
      </c>
      <c r="F9156" s="15">
        <f>COUNTIF(tData[BezoekLangStart],"&lt;"&amp;($A9156+1/24))-COUNTIF(tData[BezoekLangEind],"&lt;="&amp;$A9156)</f>
        <v/>
      </c>
      <c r="G9156" s="15">
        <f>IF($D9156=1,$B9156*100+$C9156,-1)</f>
        <v/>
      </c>
      <c r="H9156" s="15">
        <f>IF($D9156=1,$B9156,-1)</f>
        <v/>
      </c>
      <c r="I9156" s="15">
        <f>IF($D9156=1,$C9156,-1)</f>
        <v/>
      </c>
    </row>
    <row r="9157">
      <c r="A9157" s="33" t="n">
        <v>45673.41666666666</v>
      </c>
      <c r="B9157" s="15">
        <f>WEEKDAY($A9157,2)</f>
        <v/>
      </c>
      <c r="C9157" s="15">
        <f>HOUR($A9157)</f>
        <v/>
      </c>
      <c r="D9157" s="15">
        <f>IF(AND($A9157&gt;=Instellingen!$B$6,$A9157&lt;Instellingen!$B$7),1,0)</f>
        <v/>
      </c>
      <c r="E9157" s="15">
        <f>COUNTIF(tData[BezoekStart],"&lt;"&amp;($A9157+1/24))-COUNTIF(tData[BezoekEind],"&lt;="&amp;$A9157)</f>
        <v/>
      </c>
      <c r="F9157" s="15">
        <f>COUNTIF(tData[BezoekLangStart],"&lt;"&amp;($A9157+1/24))-COUNTIF(tData[BezoekLangEind],"&lt;="&amp;$A9157)</f>
        <v/>
      </c>
      <c r="G9157" s="15">
        <f>IF($D9157=1,$B9157*100+$C9157,-1)</f>
        <v/>
      </c>
      <c r="H9157" s="15">
        <f>IF($D9157=1,$B9157,-1)</f>
        <v/>
      </c>
      <c r="I9157" s="15">
        <f>IF($D9157=1,$C9157,-1)</f>
        <v/>
      </c>
    </row>
    <row r="9158">
      <c r="A9158" s="33" t="n">
        <v>45673.45833333334</v>
      </c>
      <c r="B9158" s="15">
        <f>WEEKDAY($A9158,2)</f>
        <v/>
      </c>
      <c r="C9158" s="15">
        <f>HOUR($A9158)</f>
        <v/>
      </c>
      <c r="D9158" s="15">
        <f>IF(AND($A9158&gt;=Instellingen!$B$6,$A9158&lt;Instellingen!$B$7),1,0)</f>
        <v/>
      </c>
      <c r="E9158" s="15">
        <f>COUNTIF(tData[BezoekStart],"&lt;"&amp;($A9158+1/24))-COUNTIF(tData[BezoekEind],"&lt;="&amp;$A9158)</f>
        <v/>
      </c>
      <c r="F9158" s="15">
        <f>COUNTIF(tData[BezoekLangStart],"&lt;"&amp;($A9158+1/24))-COUNTIF(tData[BezoekLangEind],"&lt;="&amp;$A9158)</f>
        <v/>
      </c>
      <c r="G9158" s="15">
        <f>IF($D9158=1,$B9158*100+$C9158,-1)</f>
        <v/>
      </c>
      <c r="H9158" s="15">
        <f>IF($D9158=1,$B9158,-1)</f>
        <v/>
      </c>
      <c r="I9158" s="15">
        <f>IF($D9158=1,$C9158,-1)</f>
        <v/>
      </c>
    </row>
    <row r="9159">
      <c r="A9159" s="33" t="n">
        <v>45673.5</v>
      </c>
      <c r="B9159" s="15">
        <f>WEEKDAY($A9159,2)</f>
        <v/>
      </c>
      <c r="C9159" s="15">
        <f>HOUR($A9159)</f>
        <v/>
      </c>
      <c r="D9159" s="15">
        <f>IF(AND($A9159&gt;=Instellingen!$B$6,$A9159&lt;Instellingen!$B$7),1,0)</f>
        <v/>
      </c>
      <c r="E9159" s="15">
        <f>COUNTIF(tData[BezoekStart],"&lt;"&amp;($A9159+1/24))-COUNTIF(tData[BezoekEind],"&lt;="&amp;$A9159)</f>
        <v/>
      </c>
      <c r="F9159" s="15">
        <f>COUNTIF(tData[BezoekLangStart],"&lt;"&amp;($A9159+1/24))-COUNTIF(tData[BezoekLangEind],"&lt;="&amp;$A9159)</f>
        <v/>
      </c>
      <c r="G9159" s="15">
        <f>IF($D9159=1,$B9159*100+$C9159,-1)</f>
        <v/>
      </c>
      <c r="H9159" s="15">
        <f>IF($D9159=1,$B9159,-1)</f>
        <v/>
      </c>
      <c r="I9159" s="15">
        <f>IF($D9159=1,$C9159,-1)</f>
        <v/>
      </c>
    </row>
    <row r="9160">
      <c r="A9160" s="33" t="n">
        <v>45673.54166666666</v>
      </c>
      <c r="B9160" s="15">
        <f>WEEKDAY($A9160,2)</f>
        <v/>
      </c>
      <c r="C9160" s="15">
        <f>HOUR($A9160)</f>
        <v/>
      </c>
      <c r="D9160" s="15">
        <f>IF(AND($A9160&gt;=Instellingen!$B$6,$A9160&lt;Instellingen!$B$7),1,0)</f>
        <v/>
      </c>
      <c r="E9160" s="15">
        <f>COUNTIF(tData[BezoekStart],"&lt;"&amp;($A9160+1/24))-COUNTIF(tData[BezoekEind],"&lt;="&amp;$A9160)</f>
        <v/>
      </c>
      <c r="F9160" s="15">
        <f>COUNTIF(tData[BezoekLangStart],"&lt;"&amp;($A9160+1/24))-COUNTIF(tData[BezoekLangEind],"&lt;="&amp;$A9160)</f>
        <v/>
      </c>
      <c r="G9160" s="15">
        <f>IF($D9160=1,$B9160*100+$C9160,-1)</f>
        <v/>
      </c>
      <c r="H9160" s="15">
        <f>IF($D9160=1,$B9160,-1)</f>
        <v/>
      </c>
      <c r="I9160" s="15">
        <f>IF($D9160=1,$C9160,-1)</f>
        <v/>
      </c>
    </row>
    <row r="9161">
      <c r="A9161" s="33" t="n">
        <v>45673.58333333334</v>
      </c>
      <c r="B9161" s="15">
        <f>WEEKDAY($A9161,2)</f>
        <v/>
      </c>
      <c r="C9161" s="15">
        <f>HOUR($A9161)</f>
        <v/>
      </c>
      <c r="D9161" s="15">
        <f>IF(AND($A9161&gt;=Instellingen!$B$6,$A9161&lt;Instellingen!$B$7),1,0)</f>
        <v/>
      </c>
      <c r="E9161" s="15">
        <f>COUNTIF(tData[BezoekStart],"&lt;"&amp;($A9161+1/24))-COUNTIF(tData[BezoekEind],"&lt;="&amp;$A9161)</f>
        <v/>
      </c>
      <c r="F9161" s="15">
        <f>COUNTIF(tData[BezoekLangStart],"&lt;"&amp;($A9161+1/24))-COUNTIF(tData[BezoekLangEind],"&lt;="&amp;$A9161)</f>
        <v/>
      </c>
      <c r="G9161" s="15">
        <f>IF($D9161=1,$B9161*100+$C9161,-1)</f>
        <v/>
      </c>
      <c r="H9161" s="15">
        <f>IF($D9161=1,$B9161,-1)</f>
        <v/>
      </c>
      <c r="I9161" s="15">
        <f>IF($D9161=1,$C9161,-1)</f>
        <v/>
      </c>
    </row>
    <row r="9162">
      <c r="A9162" s="33" t="n">
        <v>45673.625</v>
      </c>
      <c r="B9162" s="15">
        <f>WEEKDAY($A9162,2)</f>
        <v/>
      </c>
      <c r="C9162" s="15">
        <f>HOUR($A9162)</f>
        <v/>
      </c>
      <c r="D9162" s="15">
        <f>IF(AND($A9162&gt;=Instellingen!$B$6,$A9162&lt;Instellingen!$B$7),1,0)</f>
        <v/>
      </c>
      <c r="E9162" s="15">
        <f>COUNTIF(tData[BezoekStart],"&lt;"&amp;($A9162+1/24))-COUNTIF(tData[BezoekEind],"&lt;="&amp;$A9162)</f>
        <v/>
      </c>
      <c r="F9162" s="15">
        <f>COUNTIF(tData[BezoekLangStart],"&lt;"&amp;($A9162+1/24))-COUNTIF(tData[BezoekLangEind],"&lt;="&amp;$A9162)</f>
        <v/>
      </c>
      <c r="G9162" s="15">
        <f>IF($D9162=1,$B9162*100+$C9162,-1)</f>
        <v/>
      </c>
      <c r="H9162" s="15">
        <f>IF($D9162=1,$B9162,-1)</f>
        <v/>
      </c>
      <c r="I9162" s="15">
        <f>IF($D9162=1,$C9162,-1)</f>
        <v/>
      </c>
    </row>
    <row r="9163">
      <c r="A9163" s="33" t="n">
        <v>45673.66666666666</v>
      </c>
      <c r="B9163" s="15">
        <f>WEEKDAY($A9163,2)</f>
        <v/>
      </c>
      <c r="C9163" s="15">
        <f>HOUR($A9163)</f>
        <v/>
      </c>
      <c r="D9163" s="15">
        <f>IF(AND($A9163&gt;=Instellingen!$B$6,$A9163&lt;Instellingen!$B$7),1,0)</f>
        <v/>
      </c>
      <c r="E9163" s="15">
        <f>COUNTIF(tData[BezoekStart],"&lt;"&amp;($A9163+1/24))-COUNTIF(tData[BezoekEind],"&lt;="&amp;$A9163)</f>
        <v/>
      </c>
      <c r="F9163" s="15">
        <f>COUNTIF(tData[BezoekLangStart],"&lt;"&amp;($A9163+1/24))-COUNTIF(tData[BezoekLangEind],"&lt;="&amp;$A9163)</f>
        <v/>
      </c>
      <c r="G9163" s="15">
        <f>IF($D9163=1,$B9163*100+$C9163,-1)</f>
        <v/>
      </c>
      <c r="H9163" s="15">
        <f>IF($D9163=1,$B9163,-1)</f>
        <v/>
      </c>
      <c r="I9163" s="15">
        <f>IF($D9163=1,$C9163,-1)</f>
        <v/>
      </c>
    </row>
    <row r="9164">
      <c r="A9164" s="33" t="n">
        <v>45673.70833333334</v>
      </c>
      <c r="B9164" s="15">
        <f>WEEKDAY($A9164,2)</f>
        <v/>
      </c>
      <c r="C9164" s="15">
        <f>HOUR($A9164)</f>
        <v/>
      </c>
      <c r="D9164" s="15">
        <f>IF(AND($A9164&gt;=Instellingen!$B$6,$A9164&lt;Instellingen!$B$7),1,0)</f>
        <v/>
      </c>
      <c r="E9164" s="15">
        <f>COUNTIF(tData[BezoekStart],"&lt;"&amp;($A9164+1/24))-COUNTIF(tData[BezoekEind],"&lt;="&amp;$A9164)</f>
        <v/>
      </c>
      <c r="F9164" s="15">
        <f>COUNTIF(tData[BezoekLangStart],"&lt;"&amp;($A9164+1/24))-COUNTIF(tData[BezoekLangEind],"&lt;="&amp;$A9164)</f>
        <v/>
      </c>
      <c r="G9164" s="15">
        <f>IF($D9164=1,$B9164*100+$C9164,-1)</f>
        <v/>
      </c>
      <c r="H9164" s="15">
        <f>IF($D9164=1,$B9164,-1)</f>
        <v/>
      </c>
      <c r="I9164" s="15">
        <f>IF($D9164=1,$C9164,-1)</f>
        <v/>
      </c>
    </row>
    <row r="9165">
      <c r="A9165" s="33" t="n">
        <v>45673.75</v>
      </c>
      <c r="B9165" s="15">
        <f>WEEKDAY($A9165,2)</f>
        <v/>
      </c>
      <c r="C9165" s="15">
        <f>HOUR($A9165)</f>
        <v/>
      </c>
      <c r="D9165" s="15">
        <f>IF(AND($A9165&gt;=Instellingen!$B$6,$A9165&lt;Instellingen!$B$7),1,0)</f>
        <v/>
      </c>
      <c r="E9165" s="15">
        <f>COUNTIF(tData[BezoekStart],"&lt;"&amp;($A9165+1/24))-COUNTIF(tData[BezoekEind],"&lt;="&amp;$A9165)</f>
        <v/>
      </c>
      <c r="F9165" s="15">
        <f>COUNTIF(tData[BezoekLangStart],"&lt;"&amp;($A9165+1/24))-COUNTIF(tData[BezoekLangEind],"&lt;="&amp;$A9165)</f>
        <v/>
      </c>
      <c r="G9165" s="15">
        <f>IF($D9165=1,$B9165*100+$C9165,-1)</f>
        <v/>
      </c>
      <c r="H9165" s="15">
        <f>IF($D9165=1,$B9165,-1)</f>
        <v/>
      </c>
      <c r="I9165" s="15">
        <f>IF($D9165=1,$C9165,-1)</f>
        <v/>
      </c>
    </row>
    <row r="9166">
      <c r="A9166" s="33" t="n">
        <v>45673.79166666666</v>
      </c>
      <c r="B9166" s="15">
        <f>WEEKDAY($A9166,2)</f>
        <v/>
      </c>
      <c r="C9166" s="15">
        <f>HOUR($A9166)</f>
        <v/>
      </c>
      <c r="D9166" s="15">
        <f>IF(AND($A9166&gt;=Instellingen!$B$6,$A9166&lt;Instellingen!$B$7),1,0)</f>
        <v/>
      </c>
      <c r="E9166" s="15">
        <f>COUNTIF(tData[BezoekStart],"&lt;"&amp;($A9166+1/24))-COUNTIF(tData[BezoekEind],"&lt;="&amp;$A9166)</f>
        <v/>
      </c>
      <c r="F9166" s="15">
        <f>COUNTIF(tData[BezoekLangStart],"&lt;"&amp;($A9166+1/24))-COUNTIF(tData[BezoekLangEind],"&lt;="&amp;$A9166)</f>
        <v/>
      </c>
      <c r="G9166" s="15">
        <f>IF($D9166=1,$B9166*100+$C9166,-1)</f>
        <v/>
      </c>
      <c r="H9166" s="15">
        <f>IF($D9166=1,$B9166,-1)</f>
        <v/>
      </c>
      <c r="I9166" s="15">
        <f>IF($D9166=1,$C9166,-1)</f>
        <v/>
      </c>
    </row>
    <row r="9167">
      <c r="A9167" s="33" t="n">
        <v>45673.83333333334</v>
      </c>
      <c r="B9167" s="15">
        <f>WEEKDAY($A9167,2)</f>
        <v/>
      </c>
      <c r="C9167" s="15">
        <f>HOUR($A9167)</f>
        <v/>
      </c>
      <c r="D9167" s="15">
        <f>IF(AND($A9167&gt;=Instellingen!$B$6,$A9167&lt;Instellingen!$B$7),1,0)</f>
        <v/>
      </c>
      <c r="E9167" s="15">
        <f>COUNTIF(tData[BezoekStart],"&lt;"&amp;($A9167+1/24))-COUNTIF(tData[BezoekEind],"&lt;="&amp;$A9167)</f>
        <v/>
      </c>
      <c r="F9167" s="15">
        <f>COUNTIF(tData[BezoekLangStart],"&lt;"&amp;($A9167+1/24))-COUNTIF(tData[BezoekLangEind],"&lt;="&amp;$A9167)</f>
        <v/>
      </c>
      <c r="G9167" s="15">
        <f>IF($D9167=1,$B9167*100+$C9167,-1)</f>
        <v/>
      </c>
      <c r="H9167" s="15">
        <f>IF($D9167=1,$B9167,-1)</f>
        <v/>
      </c>
      <c r="I9167" s="15">
        <f>IF($D9167=1,$C9167,-1)</f>
        <v/>
      </c>
    </row>
    <row r="9168">
      <c r="A9168" s="33" t="n">
        <v>45673.875</v>
      </c>
      <c r="B9168" s="15">
        <f>WEEKDAY($A9168,2)</f>
        <v/>
      </c>
      <c r="C9168" s="15">
        <f>HOUR($A9168)</f>
        <v/>
      </c>
      <c r="D9168" s="15">
        <f>IF(AND($A9168&gt;=Instellingen!$B$6,$A9168&lt;Instellingen!$B$7),1,0)</f>
        <v/>
      </c>
      <c r="E9168" s="15">
        <f>COUNTIF(tData[BezoekStart],"&lt;"&amp;($A9168+1/24))-COUNTIF(tData[BezoekEind],"&lt;="&amp;$A9168)</f>
        <v/>
      </c>
      <c r="F9168" s="15">
        <f>COUNTIF(tData[BezoekLangStart],"&lt;"&amp;($A9168+1/24))-COUNTIF(tData[BezoekLangEind],"&lt;="&amp;$A9168)</f>
        <v/>
      </c>
      <c r="G9168" s="15">
        <f>IF($D9168=1,$B9168*100+$C9168,-1)</f>
        <v/>
      </c>
      <c r="H9168" s="15">
        <f>IF($D9168=1,$B9168,-1)</f>
        <v/>
      </c>
      <c r="I9168" s="15">
        <f>IF($D9168=1,$C9168,-1)</f>
        <v/>
      </c>
    </row>
    <row r="9169">
      <c r="A9169" s="33" t="n">
        <v>45673.91666666666</v>
      </c>
      <c r="B9169" s="15">
        <f>WEEKDAY($A9169,2)</f>
        <v/>
      </c>
      <c r="C9169" s="15">
        <f>HOUR($A9169)</f>
        <v/>
      </c>
      <c r="D9169" s="15">
        <f>IF(AND($A9169&gt;=Instellingen!$B$6,$A9169&lt;Instellingen!$B$7),1,0)</f>
        <v/>
      </c>
      <c r="E9169" s="15">
        <f>COUNTIF(tData[BezoekStart],"&lt;"&amp;($A9169+1/24))-COUNTIF(tData[BezoekEind],"&lt;="&amp;$A9169)</f>
        <v/>
      </c>
      <c r="F9169" s="15">
        <f>COUNTIF(tData[BezoekLangStart],"&lt;"&amp;($A9169+1/24))-COUNTIF(tData[BezoekLangEind],"&lt;="&amp;$A9169)</f>
        <v/>
      </c>
      <c r="G9169" s="15">
        <f>IF($D9169=1,$B9169*100+$C9169,-1)</f>
        <v/>
      </c>
      <c r="H9169" s="15">
        <f>IF($D9169=1,$B9169,-1)</f>
        <v/>
      </c>
      <c r="I9169" s="15">
        <f>IF($D9169=1,$C9169,-1)</f>
        <v/>
      </c>
    </row>
    <row r="9170">
      <c r="A9170" s="33" t="n">
        <v>45673.95833333334</v>
      </c>
      <c r="B9170" s="15">
        <f>WEEKDAY($A9170,2)</f>
        <v/>
      </c>
      <c r="C9170" s="15">
        <f>HOUR($A9170)</f>
        <v/>
      </c>
      <c r="D9170" s="15">
        <f>IF(AND($A9170&gt;=Instellingen!$B$6,$A9170&lt;Instellingen!$B$7),1,0)</f>
        <v/>
      </c>
      <c r="E9170" s="15">
        <f>COUNTIF(tData[BezoekStart],"&lt;"&amp;($A9170+1/24))-COUNTIF(tData[BezoekEind],"&lt;="&amp;$A9170)</f>
        <v/>
      </c>
      <c r="F9170" s="15">
        <f>COUNTIF(tData[BezoekLangStart],"&lt;"&amp;($A9170+1/24))-COUNTIF(tData[BezoekLangEind],"&lt;="&amp;$A9170)</f>
        <v/>
      </c>
      <c r="G9170" s="15">
        <f>IF($D9170=1,$B9170*100+$C9170,-1)</f>
        <v/>
      </c>
      <c r="H9170" s="15">
        <f>IF($D9170=1,$B9170,-1)</f>
        <v/>
      </c>
      <c r="I9170" s="15">
        <f>IF($D9170=1,$C9170,-1)</f>
        <v/>
      </c>
    </row>
    <row r="9171">
      <c r="A9171" s="33" t="n">
        <v>45674</v>
      </c>
      <c r="B9171" s="15">
        <f>WEEKDAY($A9171,2)</f>
        <v/>
      </c>
      <c r="C9171" s="15">
        <f>HOUR($A9171)</f>
        <v/>
      </c>
      <c r="D9171" s="15">
        <f>IF(AND($A9171&gt;=Instellingen!$B$6,$A9171&lt;Instellingen!$B$7),1,0)</f>
        <v/>
      </c>
      <c r="E9171" s="15">
        <f>COUNTIF(tData[BezoekStart],"&lt;"&amp;($A9171+1/24))-COUNTIF(tData[BezoekEind],"&lt;="&amp;$A9171)</f>
        <v/>
      </c>
      <c r="F9171" s="15">
        <f>COUNTIF(tData[BezoekLangStart],"&lt;"&amp;($A9171+1/24))-COUNTIF(tData[BezoekLangEind],"&lt;="&amp;$A9171)</f>
        <v/>
      </c>
      <c r="G9171" s="15">
        <f>IF($D9171=1,$B9171*100+$C9171,-1)</f>
        <v/>
      </c>
      <c r="H9171" s="15">
        <f>IF($D9171=1,$B9171,-1)</f>
        <v/>
      </c>
      <c r="I9171" s="15">
        <f>IF($D9171=1,$C9171,-1)</f>
        <v/>
      </c>
    </row>
    <row r="9172">
      <c r="A9172" s="33" t="n">
        <v>45674.04166666666</v>
      </c>
      <c r="B9172" s="15">
        <f>WEEKDAY($A9172,2)</f>
        <v/>
      </c>
      <c r="C9172" s="15">
        <f>HOUR($A9172)</f>
        <v/>
      </c>
      <c r="D9172" s="15">
        <f>IF(AND($A9172&gt;=Instellingen!$B$6,$A9172&lt;Instellingen!$B$7),1,0)</f>
        <v/>
      </c>
      <c r="E9172" s="15">
        <f>COUNTIF(tData[BezoekStart],"&lt;"&amp;($A9172+1/24))-COUNTIF(tData[BezoekEind],"&lt;="&amp;$A9172)</f>
        <v/>
      </c>
      <c r="F9172" s="15">
        <f>COUNTIF(tData[BezoekLangStart],"&lt;"&amp;($A9172+1/24))-COUNTIF(tData[BezoekLangEind],"&lt;="&amp;$A9172)</f>
        <v/>
      </c>
      <c r="G9172" s="15">
        <f>IF($D9172=1,$B9172*100+$C9172,-1)</f>
        <v/>
      </c>
      <c r="H9172" s="15">
        <f>IF($D9172=1,$B9172,-1)</f>
        <v/>
      </c>
      <c r="I9172" s="15">
        <f>IF($D9172=1,$C9172,-1)</f>
        <v/>
      </c>
    </row>
    <row r="9173">
      <c r="A9173" s="33" t="n">
        <v>45674.08333333334</v>
      </c>
      <c r="B9173" s="15">
        <f>WEEKDAY($A9173,2)</f>
        <v/>
      </c>
      <c r="C9173" s="15">
        <f>HOUR($A9173)</f>
        <v/>
      </c>
      <c r="D9173" s="15">
        <f>IF(AND($A9173&gt;=Instellingen!$B$6,$A9173&lt;Instellingen!$B$7),1,0)</f>
        <v/>
      </c>
      <c r="E9173" s="15">
        <f>COUNTIF(tData[BezoekStart],"&lt;"&amp;($A9173+1/24))-COUNTIF(tData[BezoekEind],"&lt;="&amp;$A9173)</f>
        <v/>
      </c>
      <c r="F9173" s="15">
        <f>COUNTIF(tData[BezoekLangStart],"&lt;"&amp;($A9173+1/24))-COUNTIF(tData[BezoekLangEind],"&lt;="&amp;$A9173)</f>
        <v/>
      </c>
      <c r="G9173" s="15">
        <f>IF($D9173=1,$B9173*100+$C9173,-1)</f>
        <v/>
      </c>
      <c r="H9173" s="15">
        <f>IF($D9173=1,$B9173,-1)</f>
        <v/>
      </c>
      <c r="I9173" s="15">
        <f>IF($D9173=1,$C9173,-1)</f>
        <v/>
      </c>
    </row>
    <row r="9174">
      <c r="A9174" s="33" t="n">
        <v>45674.125</v>
      </c>
      <c r="B9174" s="15">
        <f>WEEKDAY($A9174,2)</f>
        <v/>
      </c>
      <c r="C9174" s="15">
        <f>HOUR($A9174)</f>
        <v/>
      </c>
      <c r="D9174" s="15">
        <f>IF(AND($A9174&gt;=Instellingen!$B$6,$A9174&lt;Instellingen!$B$7),1,0)</f>
        <v/>
      </c>
      <c r="E9174" s="15">
        <f>COUNTIF(tData[BezoekStart],"&lt;"&amp;($A9174+1/24))-COUNTIF(tData[BezoekEind],"&lt;="&amp;$A9174)</f>
        <v/>
      </c>
      <c r="F9174" s="15">
        <f>COUNTIF(tData[BezoekLangStart],"&lt;"&amp;($A9174+1/24))-COUNTIF(tData[BezoekLangEind],"&lt;="&amp;$A9174)</f>
        <v/>
      </c>
      <c r="G9174" s="15">
        <f>IF($D9174=1,$B9174*100+$C9174,-1)</f>
        <v/>
      </c>
      <c r="H9174" s="15">
        <f>IF($D9174=1,$B9174,-1)</f>
        <v/>
      </c>
      <c r="I9174" s="15">
        <f>IF($D9174=1,$C9174,-1)</f>
        <v/>
      </c>
    </row>
    <row r="9175">
      <c r="A9175" s="33" t="n">
        <v>45674.16666666666</v>
      </c>
      <c r="B9175" s="15">
        <f>WEEKDAY($A9175,2)</f>
        <v/>
      </c>
      <c r="C9175" s="15">
        <f>HOUR($A9175)</f>
        <v/>
      </c>
      <c r="D9175" s="15">
        <f>IF(AND($A9175&gt;=Instellingen!$B$6,$A9175&lt;Instellingen!$B$7),1,0)</f>
        <v/>
      </c>
      <c r="E9175" s="15">
        <f>COUNTIF(tData[BezoekStart],"&lt;"&amp;($A9175+1/24))-COUNTIF(tData[BezoekEind],"&lt;="&amp;$A9175)</f>
        <v/>
      </c>
      <c r="F9175" s="15">
        <f>COUNTIF(tData[BezoekLangStart],"&lt;"&amp;($A9175+1/24))-COUNTIF(tData[BezoekLangEind],"&lt;="&amp;$A9175)</f>
        <v/>
      </c>
      <c r="G9175" s="15">
        <f>IF($D9175=1,$B9175*100+$C9175,-1)</f>
        <v/>
      </c>
      <c r="H9175" s="15">
        <f>IF($D9175=1,$B9175,-1)</f>
        <v/>
      </c>
      <c r="I9175" s="15">
        <f>IF($D9175=1,$C9175,-1)</f>
        <v/>
      </c>
    </row>
    <row r="9176">
      <c r="A9176" s="33" t="n">
        <v>45674.20833333334</v>
      </c>
      <c r="B9176" s="15">
        <f>WEEKDAY($A9176,2)</f>
        <v/>
      </c>
      <c r="C9176" s="15">
        <f>HOUR($A9176)</f>
        <v/>
      </c>
      <c r="D9176" s="15">
        <f>IF(AND($A9176&gt;=Instellingen!$B$6,$A9176&lt;Instellingen!$B$7),1,0)</f>
        <v/>
      </c>
      <c r="E9176" s="15">
        <f>COUNTIF(tData[BezoekStart],"&lt;"&amp;($A9176+1/24))-COUNTIF(tData[BezoekEind],"&lt;="&amp;$A9176)</f>
        <v/>
      </c>
      <c r="F9176" s="15">
        <f>COUNTIF(tData[BezoekLangStart],"&lt;"&amp;($A9176+1/24))-COUNTIF(tData[BezoekLangEind],"&lt;="&amp;$A9176)</f>
        <v/>
      </c>
      <c r="G9176" s="15">
        <f>IF($D9176=1,$B9176*100+$C9176,-1)</f>
        <v/>
      </c>
      <c r="H9176" s="15">
        <f>IF($D9176=1,$B9176,-1)</f>
        <v/>
      </c>
      <c r="I9176" s="15">
        <f>IF($D9176=1,$C9176,-1)</f>
        <v/>
      </c>
    </row>
    <row r="9177">
      <c r="A9177" s="33" t="n">
        <v>45674.25</v>
      </c>
      <c r="B9177" s="15">
        <f>WEEKDAY($A9177,2)</f>
        <v/>
      </c>
      <c r="C9177" s="15">
        <f>HOUR($A9177)</f>
        <v/>
      </c>
      <c r="D9177" s="15">
        <f>IF(AND($A9177&gt;=Instellingen!$B$6,$A9177&lt;Instellingen!$B$7),1,0)</f>
        <v/>
      </c>
      <c r="E9177" s="15">
        <f>COUNTIF(tData[BezoekStart],"&lt;"&amp;($A9177+1/24))-COUNTIF(tData[BezoekEind],"&lt;="&amp;$A9177)</f>
        <v/>
      </c>
      <c r="F9177" s="15">
        <f>COUNTIF(tData[BezoekLangStart],"&lt;"&amp;($A9177+1/24))-COUNTIF(tData[BezoekLangEind],"&lt;="&amp;$A9177)</f>
        <v/>
      </c>
      <c r="G9177" s="15">
        <f>IF($D9177=1,$B9177*100+$C9177,-1)</f>
        <v/>
      </c>
      <c r="H9177" s="15">
        <f>IF($D9177=1,$B9177,-1)</f>
        <v/>
      </c>
      <c r="I9177" s="15">
        <f>IF($D9177=1,$C9177,-1)</f>
        <v/>
      </c>
    </row>
    <row r="9178">
      <c r="A9178" s="33" t="n">
        <v>45674.29166666666</v>
      </c>
      <c r="B9178" s="15">
        <f>WEEKDAY($A9178,2)</f>
        <v/>
      </c>
      <c r="C9178" s="15">
        <f>HOUR($A9178)</f>
        <v/>
      </c>
      <c r="D9178" s="15">
        <f>IF(AND($A9178&gt;=Instellingen!$B$6,$A9178&lt;Instellingen!$B$7),1,0)</f>
        <v/>
      </c>
      <c r="E9178" s="15">
        <f>COUNTIF(tData[BezoekStart],"&lt;"&amp;($A9178+1/24))-COUNTIF(tData[BezoekEind],"&lt;="&amp;$A9178)</f>
        <v/>
      </c>
      <c r="F9178" s="15">
        <f>COUNTIF(tData[BezoekLangStart],"&lt;"&amp;($A9178+1/24))-COUNTIF(tData[BezoekLangEind],"&lt;="&amp;$A9178)</f>
        <v/>
      </c>
      <c r="G9178" s="15">
        <f>IF($D9178=1,$B9178*100+$C9178,-1)</f>
        <v/>
      </c>
      <c r="H9178" s="15">
        <f>IF($D9178=1,$B9178,-1)</f>
        <v/>
      </c>
      <c r="I9178" s="15">
        <f>IF($D9178=1,$C9178,-1)</f>
        <v/>
      </c>
    </row>
    <row r="9179">
      <c r="A9179" s="33" t="n">
        <v>45674.33333333334</v>
      </c>
      <c r="B9179" s="15">
        <f>WEEKDAY($A9179,2)</f>
        <v/>
      </c>
      <c r="C9179" s="15">
        <f>HOUR($A9179)</f>
        <v/>
      </c>
      <c r="D9179" s="15">
        <f>IF(AND($A9179&gt;=Instellingen!$B$6,$A9179&lt;Instellingen!$B$7),1,0)</f>
        <v/>
      </c>
      <c r="E9179" s="15">
        <f>COUNTIF(tData[BezoekStart],"&lt;"&amp;($A9179+1/24))-COUNTIF(tData[BezoekEind],"&lt;="&amp;$A9179)</f>
        <v/>
      </c>
      <c r="F9179" s="15">
        <f>COUNTIF(tData[BezoekLangStart],"&lt;"&amp;($A9179+1/24))-COUNTIF(tData[BezoekLangEind],"&lt;="&amp;$A9179)</f>
        <v/>
      </c>
      <c r="G9179" s="15">
        <f>IF($D9179=1,$B9179*100+$C9179,-1)</f>
        <v/>
      </c>
      <c r="H9179" s="15">
        <f>IF($D9179=1,$B9179,-1)</f>
        <v/>
      </c>
      <c r="I9179" s="15">
        <f>IF($D9179=1,$C9179,-1)</f>
        <v/>
      </c>
    </row>
    <row r="9180">
      <c r="A9180" s="33" t="n">
        <v>45674.375</v>
      </c>
      <c r="B9180" s="15">
        <f>WEEKDAY($A9180,2)</f>
        <v/>
      </c>
      <c r="C9180" s="15">
        <f>HOUR($A9180)</f>
        <v/>
      </c>
      <c r="D9180" s="15">
        <f>IF(AND($A9180&gt;=Instellingen!$B$6,$A9180&lt;Instellingen!$B$7),1,0)</f>
        <v/>
      </c>
      <c r="E9180" s="15">
        <f>COUNTIF(tData[BezoekStart],"&lt;"&amp;($A9180+1/24))-COUNTIF(tData[BezoekEind],"&lt;="&amp;$A9180)</f>
        <v/>
      </c>
      <c r="F9180" s="15">
        <f>COUNTIF(tData[BezoekLangStart],"&lt;"&amp;($A9180+1/24))-COUNTIF(tData[BezoekLangEind],"&lt;="&amp;$A9180)</f>
        <v/>
      </c>
      <c r="G9180" s="15">
        <f>IF($D9180=1,$B9180*100+$C9180,-1)</f>
        <v/>
      </c>
      <c r="H9180" s="15">
        <f>IF($D9180=1,$B9180,-1)</f>
        <v/>
      </c>
      <c r="I9180" s="15">
        <f>IF($D9180=1,$C9180,-1)</f>
        <v/>
      </c>
    </row>
    <row r="9181">
      <c r="A9181" s="33" t="n">
        <v>45674.41666666666</v>
      </c>
      <c r="B9181" s="15">
        <f>WEEKDAY($A9181,2)</f>
        <v/>
      </c>
      <c r="C9181" s="15">
        <f>HOUR($A9181)</f>
        <v/>
      </c>
      <c r="D9181" s="15">
        <f>IF(AND($A9181&gt;=Instellingen!$B$6,$A9181&lt;Instellingen!$B$7),1,0)</f>
        <v/>
      </c>
      <c r="E9181" s="15">
        <f>COUNTIF(tData[BezoekStart],"&lt;"&amp;($A9181+1/24))-COUNTIF(tData[BezoekEind],"&lt;="&amp;$A9181)</f>
        <v/>
      </c>
      <c r="F9181" s="15">
        <f>COUNTIF(tData[BezoekLangStart],"&lt;"&amp;($A9181+1/24))-COUNTIF(tData[BezoekLangEind],"&lt;="&amp;$A9181)</f>
        <v/>
      </c>
      <c r="G9181" s="15">
        <f>IF($D9181=1,$B9181*100+$C9181,-1)</f>
        <v/>
      </c>
      <c r="H9181" s="15">
        <f>IF($D9181=1,$B9181,-1)</f>
        <v/>
      </c>
      <c r="I9181" s="15">
        <f>IF($D9181=1,$C9181,-1)</f>
        <v/>
      </c>
    </row>
    <row r="9182">
      <c r="A9182" s="33" t="n">
        <v>45674.45833333334</v>
      </c>
      <c r="B9182" s="15">
        <f>WEEKDAY($A9182,2)</f>
        <v/>
      </c>
      <c r="C9182" s="15">
        <f>HOUR($A9182)</f>
        <v/>
      </c>
      <c r="D9182" s="15">
        <f>IF(AND($A9182&gt;=Instellingen!$B$6,$A9182&lt;Instellingen!$B$7),1,0)</f>
        <v/>
      </c>
      <c r="E9182" s="15">
        <f>COUNTIF(tData[BezoekStart],"&lt;"&amp;($A9182+1/24))-COUNTIF(tData[BezoekEind],"&lt;="&amp;$A9182)</f>
        <v/>
      </c>
      <c r="F9182" s="15">
        <f>COUNTIF(tData[BezoekLangStart],"&lt;"&amp;($A9182+1/24))-COUNTIF(tData[BezoekLangEind],"&lt;="&amp;$A9182)</f>
        <v/>
      </c>
      <c r="G9182" s="15">
        <f>IF($D9182=1,$B9182*100+$C9182,-1)</f>
        <v/>
      </c>
      <c r="H9182" s="15">
        <f>IF($D9182=1,$B9182,-1)</f>
        <v/>
      </c>
      <c r="I9182" s="15">
        <f>IF($D9182=1,$C9182,-1)</f>
        <v/>
      </c>
    </row>
    <row r="9183">
      <c r="A9183" s="33" t="n">
        <v>45674.5</v>
      </c>
      <c r="B9183" s="15">
        <f>WEEKDAY($A9183,2)</f>
        <v/>
      </c>
      <c r="C9183" s="15">
        <f>HOUR($A9183)</f>
        <v/>
      </c>
      <c r="D9183" s="15">
        <f>IF(AND($A9183&gt;=Instellingen!$B$6,$A9183&lt;Instellingen!$B$7),1,0)</f>
        <v/>
      </c>
      <c r="E9183" s="15">
        <f>COUNTIF(tData[BezoekStart],"&lt;"&amp;($A9183+1/24))-COUNTIF(tData[BezoekEind],"&lt;="&amp;$A9183)</f>
        <v/>
      </c>
      <c r="F9183" s="15">
        <f>COUNTIF(tData[BezoekLangStart],"&lt;"&amp;($A9183+1/24))-COUNTIF(tData[BezoekLangEind],"&lt;="&amp;$A9183)</f>
        <v/>
      </c>
      <c r="G9183" s="15">
        <f>IF($D9183=1,$B9183*100+$C9183,-1)</f>
        <v/>
      </c>
      <c r="H9183" s="15">
        <f>IF($D9183=1,$B9183,-1)</f>
        <v/>
      </c>
      <c r="I9183" s="15">
        <f>IF($D9183=1,$C9183,-1)</f>
        <v/>
      </c>
    </row>
    <row r="9184">
      <c r="A9184" s="33" t="n">
        <v>45674.54166666666</v>
      </c>
      <c r="B9184" s="15">
        <f>WEEKDAY($A9184,2)</f>
        <v/>
      </c>
      <c r="C9184" s="15">
        <f>HOUR($A9184)</f>
        <v/>
      </c>
      <c r="D9184" s="15">
        <f>IF(AND($A9184&gt;=Instellingen!$B$6,$A9184&lt;Instellingen!$B$7),1,0)</f>
        <v/>
      </c>
      <c r="E9184" s="15">
        <f>COUNTIF(tData[BezoekStart],"&lt;"&amp;($A9184+1/24))-COUNTIF(tData[BezoekEind],"&lt;="&amp;$A9184)</f>
        <v/>
      </c>
      <c r="F9184" s="15">
        <f>COUNTIF(tData[BezoekLangStart],"&lt;"&amp;($A9184+1/24))-COUNTIF(tData[BezoekLangEind],"&lt;="&amp;$A9184)</f>
        <v/>
      </c>
      <c r="G9184" s="15">
        <f>IF($D9184=1,$B9184*100+$C9184,-1)</f>
        <v/>
      </c>
      <c r="H9184" s="15">
        <f>IF($D9184=1,$B9184,-1)</f>
        <v/>
      </c>
      <c r="I9184" s="15">
        <f>IF($D9184=1,$C9184,-1)</f>
        <v/>
      </c>
    </row>
    <row r="9185">
      <c r="A9185" s="33" t="n">
        <v>45674.58333333334</v>
      </c>
      <c r="B9185" s="15">
        <f>WEEKDAY($A9185,2)</f>
        <v/>
      </c>
      <c r="C9185" s="15">
        <f>HOUR($A9185)</f>
        <v/>
      </c>
      <c r="D9185" s="15">
        <f>IF(AND($A9185&gt;=Instellingen!$B$6,$A9185&lt;Instellingen!$B$7),1,0)</f>
        <v/>
      </c>
      <c r="E9185" s="15">
        <f>COUNTIF(tData[BezoekStart],"&lt;"&amp;($A9185+1/24))-COUNTIF(tData[BezoekEind],"&lt;="&amp;$A9185)</f>
        <v/>
      </c>
      <c r="F9185" s="15">
        <f>COUNTIF(tData[BezoekLangStart],"&lt;"&amp;($A9185+1/24))-COUNTIF(tData[BezoekLangEind],"&lt;="&amp;$A9185)</f>
        <v/>
      </c>
      <c r="G9185" s="15">
        <f>IF($D9185=1,$B9185*100+$C9185,-1)</f>
        <v/>
      </c>
      <c r="H9185" s="15">
        <f>IF($D9185=1,$B9185,-1)</f>
        <v/>
      </c>
      <c r="I9185" s="15">
        <f>IF($D9185=1,$C9185,-1)</f>
        <v/>
      </c>
    </row>
    <row r="9186">
      <c r="A9186" s="33" t="n">
        <v>45674.625</v>
      </c>
      <c r="B9186" s="15">
        <f>WEEKDAY($A9186,2)</f>
        <v/>
      </c>
      <c r="C9186" s="15">
        <f>HOUR($A9186)</f>
        <v/>
      </c>
      <c r="D9186" s="15">
        <f>IF(AND($A9186&gt;=Instellingen!$B$6,$A9186&lt;Instellingen!$B$7),1,0)</f>
        <v/>
      </c>
      <c r="E9186" s="15">
        <f>COUNTIF(tData[BezoekStart],"&lt;"&amp;($A9186+1/24))-COUNTIF(tData[BezoekEind],"&lt;="&amp;$A9186)</f>
        <v/>
      </c>
      <c r="F9186" s="15">
        <f>COUNTIF(tData[BezoekLangStart],"&lt;"&amp;($A9186+1/24))-COUNTIF(tData[BezoekLangEind],"&lt;="&amp;$A9186)</f>
        <v/>
      </c>
      <c r="G9186" s="15">
        <f>IF($D9186=1,$B9186*100+$C9186,-1)</f>
        <v/>
      </c>
      <c r="H9186" s="15">
        <f>IF($D9186=1,$B9186,-1)</f>
        <v/>
      </c>
      <c r="I9186" s="15">
        <f>IF($D9186=1,$C9186,-1)</f>
        <v/>
      </c>
    </row>
    <row r="9187">
      <c r="A9187" s="33" t="n">
        <v>45674.66666666666</v>
      </c>
      <c r="B9187" s="15">
        <f>WEEKDAY($A9187,2)</f>
        <v/>
      </c>
      <c r="C9187" s="15">
        <f>HOUR($A9187)</f>
        <v/>
      </c>
      <c r="D9187" s="15">
        <f>IF(AND($A9187&gt;=Instellingen!$B$6,$A9187&lt;Instellingen!$B$7),1,0)</f>
        <v/>
      </c>
      <c r="E9187" s="15">
        <f>COUNTIF(tData[BezoekStart],"&lt;"&amp;($A9187+1/24))-COUNTIF(tData[BezoekEind],"&lt;="&amp;$A9187)</f>
        <v/>
      </c>
      <c r="F9187" s="15">
        <f>COUNTIF(tData[BezoekLangStart],"&lt;"&amp;($A9187+1/24))-COUNTIF(tData[BezoekLangEind],"&lt;="&amp;$A9187)</f>
        <v/>
      </c>
      <c r="G9187" s="15">
        <f>IF($D9187=1,$B9187*100+$C9187,-1)</f>
        <v/>
      </c>
      <c r="H9187" s="15">
        <f>IF($D9187=1,$B9187,-1)</f>
        <v/>
      </c>
      <c r="I9187" s="15">
        <f>IF($D9187=1,$C9187,-1)</f>
        <v/>
      </c>
    </row>
    <row r="9188">
      <c r="A9188" s="33" t="n">
        <v>45674.70833333334</v>
      </c>
      <c r="B9188" s="15">
        <f>WEEKDAY($A9188,2)</f>
        <v/>
      </c>
      <c r="C9188" s="15">
        <f>HOUR($A9188)</f>
        <v/>
      </c>
      <c r="D9188" s="15">
        <f>IF(AND($A9188&gt;=Instellingen!$B$6,$A9188&lt;Instellingen!$B$7),1,0)</f>
        <v/>
      </c>
      <c r="E9188" s="15">
        <f>COUNTIF(tData[BezoekStart],"&lt;"&amp;($A9188+1/24))-COUNTIF(tData[BezoekEind],"&lt;="&amp;$A9188)</f>
        <v/>
      </c>
      <c r="F9188" s="15">
        <f>COUNTIF(tData[BezoekLangStart],"&lt;"&amp;($A9188+1/24))-COUNTIF(tData[BezoekLangEind],"&lt;="&amp;$A9188)</f>
        <v/>
      </c>
      <c r="G9188" s="15">
        <f>IF($D9188=1,$B9188*100+$C9188,-1)</f>
        <v/>
      </c>
      <c r="H9188" s="15">
        <f>IF($D9188=1,$B9188,-1)</f>
        <v/>
      </c>
      <c r="I9188" s="15">
        <f>IF($D9188=1,$C9188,-1)</f>
        <v/>
      </c>
    </row>
    <row r="9189">
      <c r="A9189" s="33" t="n">
        <v>45674.75</v>
      </c>
      <c r="B9189" s="15">
        <f>WEEKDAY($A9189,2)</f>
        <v/>
      </c>
      <c r="C9189" s="15">
        <f>HOUR($A9189)</f>
        <v/>
      </c>
      <c r="D9189" s="15">
        <f>IF(AND($A9189&gt;=Instellingen!$B$6,$A9189&lt;Instellingen!$B$7),1,0)</f>
        <v/>
      </c>
      <c r="E9189" s="15">
        <f>COUNTIF(tData[BezoekStart],"&lt;"&amp;($A9189+1/24))-COUNTIF(tData[BezoekEind],"&lt;="&amp;$A9189)</f>
        <v/>
      </c>
      <c r="F9189" s="15">
        <f>COUNTIF(tData[BezoekLangStart],"&lt;"&amp;($A9189+1/24))-COUNTIF(tData[BezoekLangEind],"&lt;="&amp;$A9189)</f>
        <v/>
      </c>
      <c r="G9189" s="15">
        <f>IF($D9189=1,$B9189*100+$C9189,-1)</f>
        <v/>
      </c>
      <c r="H9189" s="15">
        <f>IF($D9189=1,$B9189,-1)</f>
        <v/>
      </c>
      <c r="I9189" s="15">
        <f>IF($D9189=1,$C9189,-1)</f>
        <v/>
      </c>
    </row>
    <row r="9190">
      <c r="A9190" s="33" t="n">
        <v>45674.79166666666</v>
      </c>
      <c r="B9190" s="15">
        <f>WEEKDAY($A9190,2)</f>
        <v/>
      </c>
      <c r="C9190" s="15">
        <f>HOUR($A9190)</f>
        <v/>
      </c>
      <c r="D9190" s="15">
        <f>IF(AND($A9190&gt;=Instellingen!$B$6,$A9190&lt;Instellingen!$B$7),1,0)</f>
        <v/>
      </c>
      <c r="E9190" s="15">
        <f>COUNTIF(tData[BezoekStart],"&lt;"&amp;($A9190+1/24))-COUNTIF(tData[BezoekEind],"&lt;="&amp;$A9190)</f>
        <v/>
      </c>
      <c r="F9190" s="15">
        <f>COUNTIF(tData[BezoekLangStart],"&lt;"&amp;($A9190+1/24))-COUNTIF(tData[BezoekLangEind],"&lt;="&amp;$A9190)</f>
        <v/>
      </c>
      <c r="G9190" s="15">
        <f>IF($D9190=1,$B9190*100+$C9190,-1)</f>
        <v/>
      </c>
      <c r="H9190" s="15">
        <f>IF($D9190=1,$B9190,-1)</f>
        <v/>
      </c>
      <c r="I9190" s="15">
        <f>IF($D9190=1,$C9190,-1)</f>
        <v/>
      </c>
    </row>
    <row r="9191">
      <c r="A9191" s="33" t="n">
        <v>45674.83333333334</v>
      </c>
      <c r="B9191" s="15">
        <f>WEEKDAY($A9191,2)</f>
        <v/>
      </c>
      <c r="C9191" s="15">
        <f>HOUR($A9191)</f>
        <v/>
      </c>
      <c r="D9191" s="15">
        <f>IF(AND($A9191&gt;=Instellingen!$B$6,$A9191&lt;Instellingen!$B$7),1,0)</f>
        <v/>
      </c>
      <c r="E9191" s="15">
        <f>COUNTIF(tData[BezoekStart],"&lt;"&amp;($A9191+1/24))-COUNTIF(tData[BezoekEind],"&lt;="&amp;$A9191)</f>
        <v/>
      </c>
      <c r="F9191" s="15">
        <f>COUNTIF(tData[BezoekLangStart],"&lt;"&amp;($A9191+1/24))-COUNTIF(tData[BezoekLangEind],"&lt;="&amp;$A9191)</f>
        <v/>
      </c>
      <c r="G9191" s="15">
        <f>IF($D9191=1,$B9191*100+$C9191,-1)</f>
        <v/>
      </c>
      <c r="H9191" s="15">
        <f>IF($D9191=1,$B9191,-1)</f>
        <v/>
      </c>
      <c r="I9191" s="15">
        <f>IF($D9191=1,$C9191,-1)</f>
        <v/>
      </c>
    </row>
    <row r="9192">
      <c r="A9192" s="33" t="n">
        <v>45674.875</v>
      </c>
      <c r="B9192" s="15">
        <f>WEEKDAY($A9192,2)</f>
        <v/>
      </c>
      <c r="C9192" s="15">
        <f>HOUR($A9192)</f>
        <v/>
      </c>
      <c r="D9192" s="15">
        <f>IF(AND($A9192&gt;=Instellingen!$B$6,$A9192&lt;Instellingen!$B$7),1,0)</f>
        <v/>
      </c>
      <c r="E9192" s="15">
        <f>COUNTIF(tData[BezoekStart],"&lt;"&amp;($A9192+1/24))-COUNTIF(tData[BezoekEind],"&lt;="&amp;$A9192)</f>
        <v/>
      </c>
      <c r="F9192" s="15">
        <f>COUNTIF(tData[BezoekLangStart],"&lt;"&amp;($A9192+1/24))-COUNTIF(tData[BezoekLangEind],"&lt;="&amp;$A9192)</f>
        <v/>
      </c>
      <c r="G9192" s="15">
        <f>IF($D9192=1,$B9192*100+$C9192,-1)</f>
        <v/>
      </c>
      <c r="H9192" s="15">
        <f>IF($D9192=1,$B9192,-1)</f>
        <v/>
      </c>
      <c r="I9192" s="15">
        <f>IF($D9192=1,$C9192,-1)</f>
        <v/>
      </c>
    </row>
    <row r="9193">
      <c r="A9193" s="33" t="n">
        <v>45674.91666666666</v>
      </c>
      <c r="B9193" s="15">
        <f>WEEKDAY($A9193,2)</f>
        <v/>
      </c>
      <c r="C9193" s="15">
        <f>HOUR($A9193)</f>
        <v/>
      </c>
      <c r="D9193" s="15">
        <f>IF(AND($A9193&gt;=Instellingen!$B$6,$A9193&lt;Instellingen!$B$7),1,0)</f>
        <v/>
      </c>
      <c r="E9193" s="15">
        <f>COUNTIF(tData[BezoekStart],"&lt;"&amp;($A9193+1/24))-COUNTIF(tData[BezoekEind],"&lt;="&amp;$A9193)</f>
        <v/>
      </c>
      <c r="F9193" s="15">
        <f>COUNTIF(tData[BezoekLangStart],"&lt;"&amp;($A9193+1/24))-COUNTIF(tData[BezoekLangEind],"&lt;="&amp;$A9193)</f>
        <v/>
      </c>
      <c r="G9193" s="15">
        <f>IF($D9193=1,$B9193*100+$C9193,-1)</f>
        <v/>
      </c>
      <c r="H9193" s="15">
        <f>IF($D9193=1,$B9193,-1)</f>
        <v/>
      </c>
      <c r="I9193" s="15">
        <f>IF($D9193=1,$C9193,-1)</f>
        <v/>
      </c>
    </row>
    <row r="9194">
      <c r="A9194" s="33" t="n">
        <v>45674.95833333334</v>
      </c>
      <c r="B9194" s="15">
        <f>WEEKDAY($A9194,2)</f>
        <v/>
      </c>
      <c r="C9194" s="15">
        <f>HOUR($A9194)</f>
        <v/>
      </c>
      <c r="D9194" s="15">
        <f>IF(AND($A9194&gt;=Instellingen!$B$6,$A9194&lt;Instellingen!$B$7),1,0)</f>
        <v/>
      </c>
      <c r="E9194" s="15">
        <f>COUNTIF(tData[BezoekStart],"&lt;"&amp;($A9194+1/24))-COUNTIF(tData[BezoekEind],"&lt;="&amp;$A9194)</f>
        <v/>
      </c>
      <c r="F9194" s="15">
        <f>COUNTIF(tData[BezoekLangStart],"&lt;"&amp;($A9194+1/24))-COUNTIF(tData[BezoekLangEind],"&lt;="&amp;$A9194)</f>
        <v/>
      </c>
      <c r="G9194" s="15">
        <f>IF($D9194=1,$B9194*100+$C9194,-1)</f>
        <v/>
      </c>
      <c r="H9194" s="15">
        <f>IF($D9194=1,$B9194,-1)</f>
        <v/>
      </c>
      <c r="I9194" s="15">
        <f>IF($D9194=1,$C9194,-1)</f>
        <v/>
      </c>
    </row>
    <row r="9195">
      <c r="A9195" s="33" t="n">
        <v>45675</v>
      </c>
      <c r="B9195" s="15">
        <f>WEEKDAY($A9195,2)</f>
        <v/>
      </c>
      <c r="C9195" s="15">
        <f>HOUR($A9195)</f>
        <v/>
      </c>
      <c r="D9195" s="15">
        <f>IF(AND($A9195&gt;=Instellingen!$B$6,$A9195&lt;Instellingen!$B$7),1,0)</f>
        <v/>
      </c>
      <c r="E9195" s="15">
        <f>COUNTIF(tData[BezoekStart],"&lt;"&amp;($A9195+1/24))-COUNTIF(tData[BezoekEind],"&lt;="&amp;$A9195)</f>
        <v/>
      </c>
      <c r="F9195" s="15">
        <f>COUNTIF(tData[BezoekLangStart],"&lt;"&amp;($A9195+1/24))-COUNTIF(tData[BezoekLangEind],"&lt;="&amp;$A9195)</f>
        <v/>
      </c>
      <c r="G9195" s="15">
        <f>IF($D9195=1,$B9195*100+$C9195,-1)</f>
        <v/>
      </c>
      <c r="H9195" s="15">
        <f>IF($D9195=1,$B9195,-1)</f>
        <v/>
      </c>
      <c r="I9195" s="15">
        <f>IF($D9195=1,$C9195,-1)</f>
        <v/>
      </c>
    </row>
    <row r="9196">
      <c r="A9196" s="33" t="n">
        <v>45675.04166666666</v>
      </c>
      <c r="B9196" s="15">
        <f>WEEKDAY($A9196,2)</f>
        <v/>
      </c>
      <c r="C9196" s="15">
        <f>HOUR($A9196)</f>
        <v/>
      </c>
      <c r="D9196" s="15">
        <f>IF(AND($A9196&gt;=Instellingen!$B$6,$A9196&lt;Instellingen!$B$7),1,0)</f>
        <v/>
      </c>
      <c r="E9196" s="15">
        <f>COUNTIF(tData[BezoekStart],"&lt;"&amp;($A9196+1/24))-COUNTIF(tData[BezoekEind],"&lt;="&amp;$A9196)</f>
        <v/>
      </c>
      <c r="F9196" s="15">
        <f>COUNTIF(tData[BezoekLangStart],"&lt;"&amp;($A9196+1/24))-COUNTIF(tData[BezoekLangEind],"&lt;="&amp;$A9196)</f>
        <v/>
      </c>
      <c r="G9196" s="15">
        <f>IF($D9196=1,$B9196*100+$C9196,-1)</f>
        <v/>
      </c>
      <c r="H9196" s="15">
        <f>IF($D9196=1,$B9196,-1)</f>
        <v/>
      </c>
      <c r="I9196" s="15">
        <f>IF($D9196=1,$C9196,-1)</f>
        <v/>
      </c>
    </row>
    <row r="9197">
      <c r="A9197" s="33" t="n">
        <v>45675.08333333334</v>
      </c>
      <c r="B9197" s="15">
        <f>WEEKDAY($A9197,2)</f>
        <v/>
      </c>
      <c r="C9197" s="15">
        <f>HOUR($A9197)</f>
        <v/>
      </c>
      <c r="D9197" s="15">
        <f>IF(AND($A9197&gt;=Instellingen!$B$6,$A9197&lt;Instellingen!$B$7),1,0)</f>
        <v/>
      </c>
      <c r="E9197" s="15">
        <f>COUNTIF(tData[BezoekStart],"&lt;"&amp;($A9197+1/24))-COUNTIF(tData[BezoekEind],"&lt;="&amp;$A9197)</f>
        <v/>
      </c>
      <c r="F9197" s="15">
        <f>COUNTIF(tData[BezoekLangStart],"&lt;"&amp;($A9197+1/24))-COUNTIF(tData[BezoekLangEind],"&lt;="&amp;$A9197)</f>
        <v/>
      </c>
      <c r="G9197" s="15">
        <f>IF($D9197=1,$B9197*100+$C9197,-1)</f>
        <v/>
      </c>
      <c r="H9197" s="15">
        <f>IF($D9197=1,$B9197,-1)</f>
        <v/>
      </c>
      <c r="I9197" s="15">
        <f>IF($D9197=1,$C9197,-1)</f>
        <v/>
      </c>
    </row>
    <row r="9198">
      <c r="A9198" s="33" t="n">
        <v>45675.125</v>
      </c>
      <c r="B9198" s="15">
        <f>WEEKDAY($A9198,2)</f>
        <v/>
      </c>
      <c r="C9198" s="15">
        <f>HOUR($A9198)</f>
        <v/>
      </c>
      <c r="D9198" s="15">
        <f>IF(AND($A9198&gt;=Instellingen!$B$6,$A9198&lt;Instellingen!$B$7),1,0)</f>
        <v/>
      </c>
      <c r="E9198" s="15">
        <f>COUNTIF(tData[BezoekStart],"&lt;"&amp;($A9198+1/24))-COUNTIF(tData[BezoekEind],"&lt;="&amp;$A9198)</f>
        <v/>
      </c>
      <c r="F9198" s="15">
        <f>COUNTIF(tData[BezoekLangStart],"&lt;"&amp;($A9198+1/24))-COUNTIF(tData[BezoekLangEind],"&lt;="&amp;$A9198)</f>
        <v/>
      </c>
      <c r="G9198" s="15">
        <f>IF($D9198=1,$B9198*100+$C9198,-1)</f>
        <v/>
      </c>
      <c r="H9198" s="15">
        <f>IF($D9198=1,$B9198,-1)</f>
        <v/>
      </c>
      <c r="I9198" s="15">
        <f>IF($D9198=1,$C9198,-1)</f>
        <v/>
      </c>
    </row>
    <row r="9199">
      <c r="A9199" s="33" t="n">
        <v>45675.16666666666</v>
      </c>
      <c r="B9199" s="15">
        <f>WEEKDAY($A9199,2)</f>
        <v/>
      </c>
      <c r="C9199" s="15">
        <f>HOUR($A9199)</f>
        <v/>
      </c>
      <c r="D9199" s="15">
        <f>IF(AND($A9199&gt;=Instellingen!$B$6,$A9199&lt;Instellingen!$B$7),1,0)</f>
        <v/>
      </c>
      <c r="E9199" s="15">
        <f>COUNTIF(tData[BezoekStart],"&lt;"&amp;($A9199+1/24))-COUNTIF(tData[BezoekEind],"&lt;="&amp;$A9199)</f>
        <v/>
      </c>
      <c r="F9199" s="15">
        <f>COUNTIF(tData[BezoekLangStart],"&lt;"&amp;($A9199+1/24))-COUNTIF(tData[BezoekLangEind],"&lt;="&amp;$A9199)</f>
        <v/>
      </c>
      <c r="G9199" s="15">
        <f>IF($D9199=1,$B9199*100+$C9199,-1)</f>
        <v/>
      </c>
      <c r="H9199" s="15">
        <f>IF($D9199=1,$B9199,-1)</f>
        <v/>
      </c>
      <c r="I9199" s="15">
        <f>IF($D9199=1,$C9199,-1)</f>
        <v/>
      </c>
    </row>
    <row r="9200">
      <c r="A9200" s="33" t="n">
        <v>45675.20833333334</v>
      </c>
      <c r="B9200" s="15">
        <f>WEEKDAY($A9200,2)</f>
        <v/>
      </c>
      <c r="C9200" s="15">
        <f>HOUR($A9200)</f>
        <v/>
      </c>
      <c r="D9200" s="15">
        <f>IF(AND($A9200&gt;=Instellingen!$B$6,$A9200&lt;Instellingen!$B$7),1,0)</f>
        <v/>
      </c>
      <c r="E9200" s="15">
        <f>COUNTIF(tData[BezoekStart],"&lt;"&amp;($A9200+1/24))-COUNTIF(tData[BezoekEind],"&lt;="&amp;$A9200)</f>
        <v/>
      </c>
      <c r="F9200" s="15">
        <f>COUNTIF(tData[BezoekLangStart],"&lt;"&amp;($A9200+1/24))-COUNTIF(tData[BezoekLangEind],"&lt;="&amp;$A9200)</f>
        <v/>
      </c>
      <c r="G9200" s="15">
        <f>IF($D9200=1,$B9200*100+$C9200,-1)</f>
        <v/>
      </c>
      <c r="H9200" s="15">
        <f>IF($D9200=1,$B9200,-1)</f>
        <v/>
      </c>
      <c r="I9200" s="15">
        <f>IF($D9200=1,$C9200,-1)</f>
        <v/>
      </c>
    </row>
    <row r="9201">
      <c r="A9201" s="33" t="n">
        <v>45675.25</v>
      </c>
      <c r="B9201" s="15">
        <f>WEEKDAY($A9201,2)</f>
        <v/>
      </c>
      <c r="C9201" s="15">
        <f>HOUR($A9201)</f>
        <v/>
      </c>
      <c r="D9201" s="15">
        <f>IF(AND($A9201&gt;=Instellingen!$B$6,$A9201&lt;Instellingen!$B$7),1,0)</f>
        <v/>
      </c>
      <c r="E9201" s="15">
        <f>COUNTIF(tData[BezoekStart],"&lt;"&amp;($A9201+1/24))-COUNTIF(tData[BezoekEind],"&lt;="&amp;$A9201)</f>
        <v/>
      </c>
      <c r="F9201" s="15">
        <f>COUNTIF(tData[BezoekLangStart],"&lt;"&amp;($A9201+1/24))-COUNTIF(tData[BezoekLangEind],"&lt;="&amp;$A9201)</f>
        <v/>
      </c>
      <c r="G9201" s="15">
        <f>IF($D9201=1,$B9201*100+$C9201,-1)</f>
        <v/>
      </c>
      <c r="H9201" s="15">
        <f>IF($D9201=1,$B9201,-1)</f>
        <v/>
      </c>
      <c r="I9201" s="15">
        <f>IF($D9201=1,$C9201,-1)</f>
        <v/>
      </c>
    </row>
    <row r="9202">
      <c r="A9202" s="33" t="n">
        <v>45675.29166666666</v>
      </c>
      <c r="B9202" s="15">
        <f>WEEKDAY($A9202,2)</f>
        <v/>
      </c>
      <c r="C9202" s="15">
        <f>HOUR($A9202)</f>
        <v/>
      </c>
      <c r="D9202" s="15">
        <f>IF(AND($A9202&gt;=Instellingen!$B$6,$A9202&lt;Instellingen!$B$7),1,0)</f>
        <v/>
      </c>
      <c r="E9202" s="15">
        <f>COUNTIF(tData[BezoekStart],"&lt;"&amp;($A9202+1/24))-COUNTIF(tData[BezoekEind],"&lt;="&amp;$A9202)</f>
        <v/>
      </c>
      <c r="F9202" s="15">
        <f>COUNTIF(tData[BezoekLangStart],"&lt;"&amp;($A9202+1/24))-COUNTIF(tData[BezoekLangEind],"&lt;="&amp;$A9202)</f>
        <v/>
      </c>
      <c r="G9202" s="15">
        <f>IF($D9202=1,$B9202*100+$C9202,-1)</f>
        <v/>
      </c>
      <c r="H9202" s="15">
        <f>IF($D9202=1,$B9202,-1)</f>
        <v/>
      </c>
      <c r="I9202" s="15">
        <f>IF($D9202=1,$C9202,-1)</f>
        <v/>
      </c>
    </row>
    <row r="9203">
      <c r="A9203" s="33" t="n">
        <v>45675.33333333334</v>
      </c>
      <c r="B9203" s="15">
        <f>WEEKDAY($A9203,2)</f>
        <v/>
      </c>
      <c r="C9203" s="15">
        <f>HOUR($A9203)</f>
        <v/>
      </c>
      <c r="D9203" s="15">
        <f>IF(AND($A9203&gt;=Instellingen!$B$6,$A9203&lt;Instellingen!$B$7),1,0)</f>
        <v/>
      </c>
      <c r="E9203" s="15">
        <f>COUNTIF(tData[BezoekStart],"&lt;"&amp;($A9203+1/24))-COUNTIF(tData[BezoekEind],"&lt;="&amp;$A9203)</f>
        <v/>
      </c>
      <c r="F9203" s="15">
        <f>COUNTIF(tData[BezoekLangStart],"&lt;"&amp;($A9203+1/24))-COUNTIF(tData[BezoekLangEind],"&lt;="&amp;$A9203)</f>
        <v/>
      </c>
      <c r="G9203" s="15">
        <f>IF($D9203=1,$B9203*100+$C9203,-1)</f>
        <v/>
      </c>
      <c r="H9203" s="15">
        <f>IF($D9203=1,$B9203,-1)</f>
        <v/>
      </c>
      <c r="I9203" s="15">
        <f>IF($D9203=1,$C9203,-1)</f>
        <v/>
      </c>
    </row>
    <row r="9204">
      <c r="A9204" s="33" t="n">
        <v>45675.375</v>
      </c>
      <c r="B9204" s="15">
        <f>WEEKDAY($A9204,2)</f>
        <v/>
      </c>
      <c r="C9204" s="15">
        <f>HOUR($A9204)</f>
        <v/>
      </c>
      <c r="D9204" s="15">
        <f>IF(AND($A9204&gt;=Instellingen!$B$6,$A9204&lt;Instellingen!$B$7),1,0)</f>
        <v/>
      </c>
      <c r="E9204" s="15">
        <f>COUNTIF(tData[BezoekStart],"&lt;"&amp;($A9204+1/24))-COUNTIF(tData[BezoekEind],"&lt;="&amp;$A9204)</f>
        <v/>
      </c>
      <c r="F9204" s="15">
        <f>COUNTIF(tData[BezoekLangStart],"&lt;"&amp;($A9204+1/24))-COUNTIF(tData[BezoekLangEind],"&lt;="&amp;$A9204)</f>
        <v/>
      </c>
      <c r="G9204" s="15">
        <f>IF($D9204=1,$B9204*100+$C9204,-1)</f>
        <v/>
      </c>
      <c r="H9204" s="15">
        <f>IF($D9204=1,$B9204,-1)</f>
        <v/>
      </c>
      <c r="I9204" s="15">
        <f>IF($D9204=1,$C9204,-1)</f>
        <v/>
      </c>
    </row>
    <row r="9205">
      <c r="A9205" s="33" t="n">
        <v>45675.41666666666</v>
      </c>
      <c r="B9205" s="15">
        <f>WEEKDAY($A9205,2)</f>
        <v/>
      </c>
      <c r="C9205" s="15">
        <f>HOUR($A9205)</f>
        <v/>
      </c>
      <c r="D9205" s="15">
        <f>IF(AND($A9205&gt;=Instellingen!$B$6,$A9205&lt;Instellingen!$B$7),1,0)</f>
        <v/>
      </c>
      <c r="E9205" s="15">
        <f>COUNTIF(tData[BezoekStart],"&lt;"&amp;($A9205+1/24))-COUNTIF(tData[BezoekEind],"&lt;="&amp;$A9205)</f>
        <v/>
      </c>
      <c r="F9205" s="15">
        <f>COUNTIF(tData[BezoekLangStart],"&lt;"&amp;($A9205+1/24))-COUNTIF(tData[BezoekLangEind],"&lt;="&amp;$A9205)</f>
        <v/>
      </c>
      <c r="G9205" s="15">
        <f>IF($D9205=1,$B9205*100+$C9205,-1)</f>
        <v/>
      </c>
      <c r="H9205" s="15">
        <f>IF($D9205=1,$B9205,-1)</f>
        <v/>
      </c>
      <c r="I9205" s="15">
        <f>IF($D9205=1,$C9205,-1)</f>
        <v/>
      </c>
    </row>
    <row r="9206">
      <c r="A9206" s="33" t="n">
        <v>45675.45833333334</v>
      </c>
      <c r="B9206" s="15">
        <f>WEEKDAY($A9206,2)</f>
        <v/>
      </c>
      <c r="C9206" s="15">
        <f>HOUR($A9206)</f>
        <v/>
      </c>
      <c r="D9206" s="15">
        <f>IF(AND($A9206&gt;=Instellingen!$B$6,$A9206&lt;Instellingen!$B$7),1,0)</f>
        <v/>
      </c>
      <c r="E9206" s="15">
        <f>COUNTIF(tData[BezoekStart],"&lt;"&amp;($A9206+1/24))-COUNTIF(tData[BezoekEind],"&lt;="&amp;$A9206)</f>
        <v/>
      </c>
      <c r="F9206" s="15">
        <f>COUNTIF(tData[BezoekLangStart],"&lt;"&amp;($A9206+1/24))-COUNTIF(tData[BezoekLangEind],"&lt;="&amp;$A9206)</f>
        <v/>
      </c>
      <c r="G9206" s="15">
        <f>IF($D9206=1,$B9206*100+$C9206,-1)</f>
        <v/>
      </c>
      <c r="H9206" s="15">
        <f>IF($D9206=1,$B9206,-1)</f>
        <v/>
      </c>
      <c r="I9206" s="15">
        <f>IF($D9206=1,$C9206,-1)</f>
        <v/>
      </c>
    </row>
    <row r="9207">
      <c r="A9207" s="33" t="n">
        <v>45675.5</v>
      </c>
      <c r="B9207" s="15">
        <f>WEEKDAY($A9207,2)</f>
        <v/>
      </c>
      <c r="C9207" s="15">
        <f>HOUR($A9207)</f>
        <v/>
      </c>
      <c r="D9207" s="15">
        <f>IF(AND($A9207&gt;=Instellingen!$B$6,$A9207&lt;Instellingen!$B$7),1,0)</f>
        <v/>
      </c>
      <c r="E9207" s="15">
        <f>COUNTIF(tData[BezoekStart],"&lt;"&amp;($A9207+1/24))-COUNTIF(tData[BezoekEind],"&lt;="&amp;$A9207)</f>
        <v/>
      </c>
      <c r="F9207" s="15">
        <f>COUNTIF(tData[BezoekLangStart],"&lt;"&amp;($A9207+1/24))-COUNTIF(tData[BezoekLangEind],"&lt;="&amp;$A9207)</f>
        <v/>
      </c>
      <c r="G9207" s="15">
        <f>IF($D9207=1,$B9207*100+$C9207,-1)</f>
        <v/>
      </c>
      <c r="H9207" s="15">
        <f>IF($D9207=1,$B9207,-1)</f>
        <v/>
      </c>
      <c r="I9207" s="15">
        <f>IF($D9207=1,$C9207,-1)</f>
        <v/>
      </c>
    </row>
    <row r="9208">
      <c r="A9208" s="33" t="n">
        <v>45675.54166666666</v>
      </c>
      <c r="B9208" s="15">
        <f>WEEKDAY($A9208,2)</f>
        <v/>
      </c>
      <c r="C9208" s="15">
        <f>HOUR($A9208)</f>
        <v/>
      </c>
      <c r="D9208" s="15">
        <f>IF(AND($A9208&gt;=Instellingen!$B$6,$A9208&lt;Instellingen!$B$7),1,0)</f>
        <v/>
      </c>
      <c r="E9208" s="15">
        <f>COUNTIF(tData[BezoekStart],"&lt;"&amp;($A9208+1/24))-COUNTIF(tData[BezoekEind],"&lt;="&amp;$A9208)</f>
        <v/>
      </c>
      <c r="F9208" s="15">
        <f>COUNTIF(tData[BezoekLangStart],"&lt;"&amp;($A9208+1/24))-COUNTIF(tData[BezoekLangEind],"&lt;="&amp;$A9208)</f>
        <v/>
      </c>
      <c r="G9208" s="15">
        <f>IF($D9208=1,$B9208*100+$C9208,-1)</f>
        <v/>
      </c>
      <c r="H9208" s="15">
        <f>IF($D9208=1,$B9208,-1)</f>
        <v/>
      </c>
      <c r="I9208" s="15">
        <f>IF($D9208=1,$C9208,-1)</f>
        <v/>
      </c>
    </row>
    <row r="9209">
      <c r="A9209" s="33" t="n">
        <v>45675.58333333334</v>
      </c>
      <c r="B9209" s="15">
        <f>WEEKDAY($A9209,2)</f>
        <v/>
      </c>
      <c r="C9209" s="15">
        <f>HOUR($A9209)</f>
        <v/>
      </c>
      <c r="D9209" s="15">
        <f>IF(AND($A9209&gt;=Instellingen!$B$6,$A9209&lt;Instellingen!$B$7),1,0)</f>
        <v/>
      </c>
      <c r="E9209" s="15">
        <f>COUNTIF(tData[BezoekStart],"&lt;"&amp;($A9209+1/24))-COUNTIF(tData[BezoekEind],"&lt;="&amp;$A9209)</f>
        <v/>
      </c>
      <c r="F9209" s="15">
        <f>COUNTIF(tData[BezoekLangStart],"&lt;"&amp;($A9209+1/24))-COUNTIF(tData[BezoekLangEind],"&lt;="&amp;$A9209)</f>
        <v/>
      </c>
      <c r="G9209" s="15">
        <f>IF($D9209=1,$B9209*100+$C9209,-1)</f>
        <v/>
      </c>
      <c r="H9209" s="15">
        <f>IF($D9209=1,$B9209,-1)</f>
        <v/>
      </c>
      <c r="I9209" s="15">
        <f>IF($D9209=1,$C9209,-1)</f>
        <v/>
      </c>
    </row>
    <row r="9210">
      <c r="A9210" s="33" t="n">
        <v>45675.625</v>
      </c>
      <c r="B9210" s="15">
        <f>WEEKDAY($A9210,2)</f>
        <v/>
      </c>
      <c r="C9210" s="15">
        <f>HOUR($A9210)</f>
        <v/>
      </c>
      <c r="D9210" s="15">
        <f>IF(AND($A9210&gt;=Instellingen!$B$6,$A9210&lt;Instellingen!$B$7),1,0)</f>
        <v/>
      </c>
      <c r="E9210" s="15">
        <f>COUNTIF(tData[BezoekStart],"&lt;"&amp;($A9210+1/24))-COUNTIF(tData[BezoekEind],"&lt;="&amp;$A9210)</f>
        <v/>
      </c>
      <c r="F9210" s="15">
        <f>COUNTIF(tData[BezoekLangStart],"&lt;"&amp;($A9210+1/24))-COUNTIF(tData[BezoekLangEind],"&lt;="&amp;$A9210)</f>
        <v/>
      </c>
      <c r="G9210" s="15">
        <f>IF($D9210=1,$B9210*100+$C9210,-1)</f>
        <v/>
      </c>
      <c r="H9210" s="15">
        <f>IF($D9210=1,$B9210,-1)</f>
        <v/>
      </c>
      <c r="I9210" s="15">
        <f>IF($D9210=1,$C9210,-1)</f>
        <v/>
      </c>
    </row>
    <row r="9211">
      <c r="A9211" s="33" t="n">
        <v>45675.66666666666</v>
      </c>
      <c r="B9211" s="15">
        <f>WEEKDAY($A9211,2)</f>
        <v/>
      </c>
      <c r="C9211" s="15">
        <f>HOUR($A9211)</f>
        <v/>
      </c>
      <c r="D9211" s="15">
        <f>IF(AND($A9211&gt;=Instellingen!$B$6,$A9211&lt;Instellingen!$B$7),1,0)</f>
        <v/>
      </c>
      <c r="E9211" s="15">
        <f>COUNTIF(tData[BezoekStart],"&lt;"&amp;($A9211+1/24))-COUNTIF(tData[BezoekEind],"&lt;="&amp;$A9211)</f>
        <v/>
      </c>
      <c r="F9211" s="15">
        <f>COUNTIF(tData[BezoekLangStart],"&lt;"&amp;($A9211+1/24))-COUNTIF(tData[BezoekLangEind],"&lt;="&amp;$A9211)</f>
        <v/>
      </c>
      <c r="G9211" s="15">
        <f>IF($D9211=1,$B9211*100+$C9211,-1)</f>
        <v/>
      </c>
      <c r="H9211" s="15">
        <f>IF($D9211=1,$B9211,-1)</f>
        <v/>
      </c>
      <c r="I9211" s="15">
        <f>IF($D9211=1,$C9211,-1)</f>
        <v/>
      </c>
    </row>
    <row r="9212">
      <c r="A9212" s="33" t="n">
        <v>45675.70833333334</v>
      </c>
      <c r="B9212" s="15">
        <f>WEEKDAY($A9212,2)</f>
        <v/>
      </c>
      <c r="C9212" s="15">
        <f>HOUR($A9212)</f>
        <v/>
      </c>
      <c r="D9212" s="15">
        <f>IF(AND($A9212&gt;=Instellingen!$B$6,$A9212&lt;Instellingen!$B$7),1,0)</f>
        <v/>
      </c>
      <c r="E9212" s="15">
        <f>COUNTIF(tData[BezoekStart],"&lt;"&amp;($A9212+1/24))-COUNTIF(tData[BezoekEind],"&lt;="&amp;$A9212)</f>
        <v/>
      </c>
      <c r="F9212" s="15">
        <f>COUNTIF(tData[BezoekLangStart],"&lt;"&amp;($A9212+1/24))-COUNTIF(tData[BezoekLangEind],"&lt;="&amp;$A9212)</f>
        <v/>
      </c>
      <c r="G9212" s="15">
        <f>IF($D9212=1,$B9212*100+$C9212,-1)</f>
        <v/>
      </c>
      <c r="H9212" s="15">
        <f>IF($D9212=1,$B9212,-1)</f>
        <v/>
      </c>
      <c r="I9212" s="15">
        <f>IF($D9212=1,$C9212,-1)</f>
        <v/>
      </c>
    </row>
    <row r="9213">
      <c r="A9213" s="33" t="n">
        <v>45675.75</v>
      </c>
      <c r="B9213" s="15">
        <f>WEEKDAY($A9213,2)</f>
        <v/>
      </c>
      <c r="C9213" s="15">
        <f>HOUR($A9213)</f>
        <v/>
      </c>
      <c r="D9213" s="15">
        <f>IF(AND($A9213&gt;=Instellingen!$B$6,$A9213&lt;Instellingen!$B$7),1,0)</f>
        <v/>
      </c>
      <c r="E9213" s="15">
        <f>COUNTIF(tData[BezoekStart],"&lt;"&amp;($A9213+1/24))-COUNTIF(tData[BezoekEind],"&lt;="&amp;$A9213)</f>
        <v/>
      </c>
      <c r="F9213" s="15">
        <f>COUNTIF(tData[BezoekLangStart],"&lt;"&amp;($A9213+1/24))-COUNTIF(tData[BezoekLangEind],"&lt;="&amp;$A9213)</f>
        <v/>
      </c>
      <c r="G9213" s="15">
        <f>IF($D9213=1,$B9213*100+$C9213,-1)</f>
        <v/>
      </c>
      <c r="H9213" s="15">
        <f>IF($D9213=1,$B9213,-1)</f>
        <v/>
      </c>
      <c r="I9213" s="15">
        <f>IF($D9213=1,$C9213,-1)</f>
        <v/>
      </c>
    </row>
    <row r="9214">
      <c r="A9214" s="33" t="n">
        <v>45675.79166666666</v>
      </c>
      <c r="B9214" s="15">
        <f>WEEKDAY($A9214,2)</f>
        <v/>
      </c>
      <c r="C9214" s="15">
        <f>HOUR($A9214)</f>
        <v/>
      </c>
      <c r="D9214" s="15">
        <f>IF(AND($A9214&gt;=Instellingen!$B$6,$A9214&lt;Instellingen!$B$7),1,0)</f>
        <v/>
      </c>
      <c r="E9214" s="15">
        <f>COUNTIF(tData[BezoekStart],"&lt;"&amp;($A9214+1/24))-COUNTIF(tData[BezoekEind],"&lt;="&amp;$A9214)</f>
        <v/>
      </c>
      <c r="F9214" s="15">
        <f>COUNTIF(tData[BezoekLangStart],"&lt;"&amp;($A9214+1/24))-COUNTIF(tData[BezoekLangEind],"&lt;="&amp;$A9214)</f>
        <v/>
      </c>
      <c r="G9214" s="15">
        <f>IF($D9214=1,$B9214*100+$C9214,-1)</f>
        <v/>
      </c>
      <c r="H9214" s="15">
        <f>IF($D9214=1,$B9214,-1)</f>
        <v/>
      </c>
      <c r="I9214" s="15">
        <f>IF($D9214=1,$C9214,-1)</f>
        <v/>
      </c>
    </row>
    <row r="9215">
      <c r="A9215" s="33" t="n">
        <v>45675.83333333334</v>
      </c>
      <c r="B9215" s="15">
        <f>WEEKDAY($A9215,2)</f>
        <v/>
      </c>
      <c r="C9215" s="15">
        <f>HOUR($A9215)</f>
        <v/>
      </c>
      <c r="D9215" s="15">
        <f>IF(AND($A9215&gt;=Instellingen!$B$6,$A9215&lt;Instellingen!$B$7),1,0)</f>
        <v/>
      </c>
      <c r="E9215" s="15">
        <f>COUNTIF(tData[BezoekStart],"&lt;"&amp;($A9215+1/24))-COUNTIF(tData[BezoekEind],"&lt;="&amp;$A9215)</f>
        <v/>
      </c>
      <c r="F9215" s="15">
        <f>COUNTIF(tData[BezoekLangStart],"&lt;"&amp;($A9215+1/24))-COUNTIF(tData[BezoekLangEind],"&lt;="&amp;$A9215)</f>
        <v/>
      </c>
      <c r="G9215" s="15">
        <f>IF($D9215=1,$B9215*100+$C9215,-1)</f>
        <v/>
      </c>
      <c r="H9215" s="15">
        <f>IF($D9215=1,$B9215,-1)</f>
        <v/>
      </c>
      <c r="I9215" s="15">
        <f>IF($D9215=1,$C9215,-1)</f>
        <v/>
      </c>
    </row>
    <row r="9216">
      <c r="A9216" s="33" t="n">
        <v>45675.875</v>
      </c>
      <c r="B9216" s="15">
        <f>WEEKDAY($A9216,2)</f>
        <v/>
      </c>
      <c r="C9216" s="15">
        <f>HOUR($A9216)</f>
        <v/>
      </c>
      <c r="D9216" s="15">
        <f>IF(AND($A9216&gt;=Instellingen!$B$6,$A9216&lt;Instellingen!$B$7),1,0)</f>
        <v/>
      </c>
      <c r="E9216" s="15">
        <f>COUNTIF(tData[BezoekStart],"&lt;"&amp;($A9216+1/24))-COUNTIF(tData[BezoekEind],"&lt;="&amp;$A9216)</f>
        <v/>
      </c>
      <c r="F9216" s="15">
        <f>COUNTIF(tData[BezoekLangStart],"&lt;"&amp;($A9216+1/24))-COUNTIF(tData[BezoekLangEind],"&lt;="&amp;$A9216)</f>
        <v/>
      </c>
      <c r="G9216" s="15">
        <f>IF($D9216=1,$B9216*100+$C9216,-1)</f>
        <v/>
      </c>
      <c r="H9216" s="15">
        <f>IF($D9216=1,$B9216,-1)</f>
        <v/>
      </c>
      <c r="I9216" s="15">
        <f>IF($D9216=1,$C9216,-1)</f>
        <v/>
      </c>
    </row>
    <row r="9217">
      <c r="A9217" s="33" t="n">
        <v>45675.91666666666</v>
      </c>
      <c r="B9217" s="15">
        <f>WEEKDAY($A9217,2)</f>
        <v/>
      </c>
      <c r="C9217" s="15">
        <f>HOUR($A9217)</f>
        <v/>
      </c>
      <c r="D9217" s="15">
        <f>IF(AND($A9217&gt;=Instellingen!$B$6,$A9217&lt;Instellingen!$B$7),1,0)</f>
        <v/>
      </c>
      <c r="E9217" s="15">
        <f>COUNTIF(tData[BezoekStart],"&lt;"&amp;($A9217+1/24))-COUNTIF(tData[BezoekEind],"&lt;="&amp;$A9217)</f>
        <v/>
      </c>
      <c r="F9217" s="15">
        <f>COUNTIF(tData[BezoekLangStart],"&lt;"&amp;($A9217+1/24))-COUNTIF(tData[BezoekLangEind],"&lt;="&amp;$A9217)</f>
        <v/>
      </c>
      <c r="G9217" s="15">
        <f>IF($D9217=1,$B9217*100+$C9217,-1)</f>
        <v/>
      </c>
      <c r="H9217" s="15">
        <f>IF($D9217=1,$B9217,-1)</f>
        <v/>
      </c>
      <c r="I9217" s="15">
        <f>IF($D9217=1,$C9217,-1)</f>
        <v/>
      </c>
    </row>
    <row r="9218">
      <c r="A9218" s="33" t="n">
        <v>45675.95833333334</v>
      </c>
      <c r="B9218" s="15">
        <f>WEEKDAY($A9218,2)</f>
        <v/>
      </c>
      <c r="C9218" s="15">
        <f>HOUR($A9218)</f>
        <v/>
      </c>
      <c r="D9218" s="15">
        <f>IF(AND($A9218&gt;=Instellingen!$B$6,$A9218&lt;Instellingen!$B$7),1,0)</f>
        <v/>
      </c>
      <c r="E9218" s="15">
        <f>COUNTIF(tData[BezoekStart],"&lt;"&amp;($A9218+1/24))-COUNTIF(tData[BezoekEind],"&lt;="&amp;$A9218)</f>
        <v/>
      </c>
      <c r="F9218" s="15">
        <f>COUNTIF(tData[BezoekLangStart],"&lt;"&amp;($A9218+1/24))-COUNTIF(tData[BezoekLangEind],"&lt;="&amp;$A9218)</f>
        <v/>
      </c>
      <c r="G9218" s="15">
        <f>IF($D9218=1,$B9218*100+$C9218,-1)</f>
        <v/>
      </c>
      <c r="H9218" s="15">
        <f>IF($D9218=1,$B9218,-1)</f>
        <v/>
      </c>
      <c r="I9218" s="15">
        <f>IF($D9218=1,$C9218,-1)</f>
        <v/>
      </c>
    </row>
    <row r="9219">
      <c r="A9219" s="33" t="n">
        <v>45676</v>
      </c>
      <c r="B9219" s="15">
        <f>WEEKDAY($A9219,2)</f>
        <v/>
      </c>
      <c r="C9219" s="15">
        <f>HOUR($A9219)</f>
        <v/>
      </c>
      <c r="D9219" s="15">
        <f>IF(AND($A9219&gt;=Instellingen!$B$6,$A9219&lt;Instellingen!$B$7),1,0)</f>
        <v/>
      </c>
      <c r="E9219" s="15">
        <f>COUNTIF(tData[BezoekStart],"&lt;"&amp;($A9219+1/24))-COUNTIF(tData[BezoekEind],"&lt;="&amp;$A9219)</f>
        <v/>
      </c>
      <c r="F9219" s="15">
        <f>COUNTIF(tData[BezoekLangStart],"&lt;"&amp;($A9219+1/24))-COUNTIF(tData[BezoekLangEind],"&lt;="&amp;$A9219)</f>
        <v/>
      </c>
      <c r="G9219" s="15">
        <f>IF($D9219=1,$B9219*100+$C9219,-1)</f>
        <v/>
      </c>
      <c r="H9219" s="15">
        <f>IF($D9219=1,$B9219,-1)</f>
        <v/>
      </c>
      <c r="I9219" s="15">
        <f>IF($D9219=1,$C9219,-1)</f>
        <v/>
      </c>
    </row>
    <row r="9220">
      <c r="A9220" s="33" t="n">
        <v>45676.04166666666</v>
      </c>
      <c r="B9220" s="15">
        <f>WEEKDAY($A9220,2)</f>
        <v/>
      </c>
      <c r="C9220" s="15">
        <f>HOUR($A9220)</f>
        <v/>
      </c>
      <c r="D9220" s="15">
        <f>IF(AND($A9220&gt;=Instellingen!$B$6,$A9220&lt;Instellingen!$B$7),1,0)</f>
        <v/>
      </c>
      <c r="E9220" s="15">
        <f>COUNTIF(tData[BezoekStart],"&lt;"&amp;($A9220+1/24))-COUNTIF(tData[BezoekEind],"&lt;="&amp;$A9220)</f>
        <v/>
      </c>
      <c r="F9220" s="15">
        <f>COUNTIF(tData[BezoekLangStart],"&lt;"&amp;($A9220+1/24))-COUNTIF(tData[BezoekLangEind],"&lt;="&amp;$A9220)</f>
        <v/>
      </c>
      <c r="G9220" s="15">
        <f>IF($D9220=1,$B9220*100+$C9220,-1)</f>
        <v/>
      </c>
      <c r="H9220" s="15">
        <f>IF($D9220=1,$B9220,-1)</f>
        <v/>
      </c>
      <c r="I9220" s="15">
        <f>IF($D9220=1,$C9220,-1)</f>
        <v/>
      </c>
    </row>
    <row r="9221">
      <c r="A9221" s="33" t="n">
        <v>45676.08333333334</v>
      </c>
      <c r="B9221" s="15">
        <f>WEEKDAY($A9221,2)</f>
        <v/>
      </c>
      <c r="C9221" s="15">
        <f>HOUR($A9221)</f>
        <v/>
      </c>
      <c r="D9221" s="15">
        <f>IF(AND($A9221&gt;=Instellingen!$B$6,$A9221&lt;Instellingen!$B$7),1,0)</f>
        <v/>
      </c>
      <c r="E9221" s="15">
        <f>COUNTIF(tData[BezoekStart],"&lt;"&amp;($A9221+1/24))-COUNTIF(tData[BezoekEind],"&lt;="&amp;$A9221)</f>
        <v/>
      </c>
      <c r="F9221" s="15">
        <f>COUNTIF(tData[BezoekLangStart],"&lt;"&amp;($A9221+1/24))-COUNTIF(tData[BezoekLangEind],"&lt;="&amp;$A9221)</f>
        <v/>
      </c>
      <c r="G9221" s="15">
        <f>IF($D9221=1,$B9221*100+$C9221,-1)</f>
        <v/>
      </c>
      <c r="H9221" s="15">
        <f>IF($D9221=1,$B9221,-1)</f>
        <v/>
      </c>
      <c r="I9221" s="15">
        <f>IF($D9221=1,$C9221,-1)</f>
        <v/>
      </c>
    </row>
    <row r="9222">
      <c r="A9222" s="33" t="n">
        <v>45676.125</v>
      </c>
      <c r="B9222" s="15">
        <f>WEEKDAY($A9222,2)</f>
        <v/>
      </c>
      <c r="C9222" s="15">
        <f>HOUR($A9222)</f>
        <v/>
      </c>
      <c r="D9222" s="15">
        <f>IF(AND($A9222&gt;=Instellingen!$B$6,$A9222&lt;Instellingen!$B$7),1,0)</f>
        <v/>
      </c>
      <c r="E9222" s="15">
        <f>COUNTIF(tData[BezoekStart],"&lt;"&amp;($A9222+1/24))-COUNTIF(tData[BezoekEind],"&lt;="&amp;$A9222)</f>
        <v/>
      </c>
      <c r="F9222" s="15">
        <f>COUNTIF(tData[BezoekLangStart],"&lt;"&amp;($A9222+1/24))-COUNTIF(tData[BezoekLangEind],"&lt;="&amp;$A9222)</f>
        <v/>
      </c>
      <c r="G9222" s="15">
        <f>IF($D9222=1,$B9222*100+$C9222,-1)</f>
        <v/>
      </c>
      <c r="H9222" s="15">
        <f>IF($D9222=1,$B9222,-1)</f>
        <v/>
      </c>
      <c r="I9222" s="15">
        <f>IF($D9222=1,$C9222,-1)</f>
        <v/>
      </c>
    </row>
    <row r="9223">
      <c r="A9223" s="33" t="n">
        <v>45676.16666666666</v>
      </c>
      <c r="B9223" s="15">
        <f>WEEKDAY($A9223,2)</f>
        <v/>
      </c>
      <c r="C9223" s="15">
        <f>HOUR($A9223)</f>
        <v/>
      </c>
      <c r="D9223" s="15">
        <f>IF(AND($A9223&gt;=Instellingen!$B$6,$A9223&lt;Instellingen!$B$7),1,0)</f>
        <v/>
      </c>
      <c r="E9223" s="15">
        <f>COUNTIF(tData[BezoekStart],"&lt;"&amp;($A9223+1/24))-COUNTIF(tData[BezoekEind],"&lt;="&amp;$A9223)</f>
        <v/>
      </c>
      <c r="F9223" s="15">
        <f>COUNTIF(tData[BezoekLangStart],"&lt;"&amp;($A9223+1/24))-COUNTIF(tData[BezoekLangEind],"&lt;="&amp;$A9223)</f>
        <v/>
      </c>
      <c r="G9223" s="15">
        <f>IF($D9223=1,$B9223*100+$C9223,-1)</f>
        <v/>
      </c>
      <c r="H9223" s="15">
        <f>IF($D9223=1,$B9223,-1)</f>
        <v/>
      </c>
      <c r="I9223" s="15">
        <f>IF($D9223=1,$C9223,-1)</f>
        <v/>
      </c>
    </row>
    <row r="9224">
      <c r="A9224" s="33" t="n">
        <v>45676.20833333334</v>
      </c>
      <c r="B9224" s="15">
        <f>WEEKDAY($A9224,2)</f>
        <v/>
      </c>
      <c r="C9224" s="15">
        <f>HOUR($A9224)</f>
        <v/>
      </c>
      <c r="D9224" s="15">
        <f>IF(AND($A9224&gt;=Instellingen!$B$6,$A9224&lt;Instellingen!$B$7),1,0)</f>
        <v/>
      </c>
      <c r="E9224" s="15">
        <f>COUNTIF(tData[BezoekStart],"&lt;"&amp;($A9224+1/24))-COUNTIF(tData[BezoekEind],"&lt;="&amp;$A9224)</f>
        <v/>
      </c>
      <c r="F9224" s="15">
        <f>COUNTIF(tData[BezoekLangStart],"&lt;"&amp;($A9224+1/24))-COUNTIF(tData[BezoekLangEind],"&lt;="&amp;$A9224)</f>
        <v/>
      </c>
      <c r="G9224" s="15">
        <f>IF($D9224=1,$B9224*100+$C9224,-1)</f>
        <v/>
      </c>
      <c r="H9224" s="15">
        <f>IF($D9224=1,$B9224,-1)</f>
        <v/>
      </c>
      <c r="I9224" s="15">
        <f>IF($D9224=1,$C9224,-1)</f>
        <v/>
      </c>
    </row>
    <row r="9225">
      <c r="A9225" s="33" t="n">
        <v>45676.25</v>
      </c>
      <c r="B9225" s="15">
        <f>WEEKDAY($A9225,2)</f>
        <v/>
      </c>
      <c r="C9225" s="15">
        <f>HOUR($A9225)</f>
        <v/>
      </c>
      <c r="D9225" s="15">
        <f>IF(AND($A9225&gt;=Instellingen!$B$6,$A9225&lt;Instellingen!$B$7),1,0)</f>
        <v/>
      </c>
      <c r="E9225" s="15">
        <f>COUNTIF(tData[BezoekStart],"&lt;"&amp;($A9225+1/24))-COUNTIF(tData[BezoekEind],"&lt;="&amp;$A9225)</f>
        <v/>
      </c>
      <c r="F9225" s="15">
        <f>COUNTIF(tData[BezoekLangStart],"&lt;"&amp;($A9225+1/24))-COUNTIF(tData[BezoekLangEind],"&lt;="&amp;$A9225)</f>
        <v/>
      </c>
      <c r="G9225" s="15">
        <f>IF($D9225=1,$B9225*100+$C9225,-1)</f>
        <v/>
      </c>
      <c r="H9225" s="15">
        <f>IF($D9225=1,$B9225,-1)</f>
        <v/>
      </c>
      <c r="I9225" s="15">
        <f>IF($D9225=1,$C9225,-1)</f>
        <v/>
      </c>
    </row>
    <row r="9226">
      <c r="A9226" s="33" t="n">
        <v>45676.29166666666</v>
      </c>
      <c r="B9226" s="15">
        <f>WEEKDAY($A9226,2)</f>
        <v/>
      </c>
      <c r="C9226" s="15">
        <f>HOUR($A9226)</f>
        <v/>
      </c>
      <c r="D9226" s="15">
        <f>IF(AND($A9226&gt;=Instellingen!$B$6,$A9226&lt;Instellingen!$B$7),1,0)</f>
        <v/>
      </c>
      <c r="E9226" s="15">
        <f>COUNTIF(tData[BezoekStart],"&lt;"&amp;($A9226+1/24))-COUNTIF(tData[BezoekEind],"&lt;="&amp;$A9226)</f>
        <v/>
      </c>
      <c r="F9226" s="15">
        <f>COUNTIF(tData[BezoekLangStart],"&lt;"&amp;($A9226+1/24))-COUNTIF(tData[BezoekLangEind],"&lt;="&amp;$A9226)</f>
        <v/>
      </c>
      <c r="G9226" s="15">
        <f>IF($D9226=1,$B9226*100+$C9226,-1)</f>
        <v/>
      </c>
      <c r="H9226" s="15">
        <f>IF($D9226=1,$B9226,-1)</f>
        <v/>
      </c>
      <c r="I9226" s="15">
        <f>IF($D9226=1,$C9226,-1)</f>
        <v/>
      </c>
    </row>
    <row r="9227">
      <c r="A9227" s="33" t="n">
        <v>45676.33333333334</v>
      </c>
      <c r="B9227" s="15">
        <f>WEEKDAY($A9227,2)</f>
        <v/>
      </c>
      <c r="C9227" s="15">
        <f>HOUR($A9227)</f>
        <v/>
      </c>
      <c r="D9227" s="15">
        <f>IF(AND($A9227&gt;=Instellingen!$B$6,$A9227&lt;Instellingen!$B$7),1,0)</f>
        <v/>
      </c>
      <c r="E9227" s="15">
        <f>COUNTIF(tData[BezoekStart],"&lt;"&amp;($A9227+1/24))-COUNTIF(tData[BezoekEind],"&lt;="&amp;$A9227)</f>
        <v/>
      </c>
      <c r="F9227" s="15">
        <f>COUNTIF(tData[BezoekLangStart],"&lt;"&amp;($A9227+1/24))-COUNTIF(tData[BezoekLangEind],"&lt;="&amp;$A9227)</f>
        <v/>
      </c>
      <c r="G9227" s="15">
        <f>IF($D9227=1,$B9227*100+$C9227,-1)</f>
        <v/>
      </c>
      <c r="H9227" s="15">
        <f>IF($D9227=1,$B9227,-1)</f>
        <v/>
      </c>
      <c r="I9227" s="15">
        <f>IF($D9227=1,$C9227,-1)</f>
        <v/>
      </c>
    </row>
    <row r="9228">
      <c r="A9228" s="33" t="n">
        <v>45676.375</v>
      </c>
      <c r="B9228" s="15">
        <f>WEEKDAY($A9228,2)</f>
        <v/>
      </c>
      <c r="C9228" s="15">
        <f>HOUR($A9228)</f>
        <v/>
      </c>
      <c r="D9228" s="15">
        <f>IF(AND($A9228&gt;=Instellingen!$B$6,$A9228&lt;Instellingen!$B$7),1,0)</f>
        <v/>
      </c>
      <c r="E9228" s="15">
        <f>COUNTIF(tData[BezoekStart],"&lt;"&amp;($A9228+1/24))-COUNTIF(tData[BezoekEind],"&lt;="&amp;$A9228)</f>
        <v/>
      </c>
      <c r="F9228" s="15">
        <f>COUNTIF(tData[BezoekLangStart],"&lt;"&amp;($A9228+1/24))-COUNTIF(tData[BezoekLangEind],"&lt;="&amp;$A9228)</f>
        <v/>
      </c>
      <c r="G9228" s="15">
        <f>IF($D9228=1,$B9228*100+$C9228,-1)</f>
        <v/>
      </c>
      <c r="H9228" s="15">
        <f>IF($D9228=1,$B9228,-1)</f>
        <v/>
      </c>
      <c r="I9228" s="15">
        <f>IF($D9228=1,$C9228,-1)</f>
        <v/>
      </c>
    </row>
    <row r="9229">
      <c r="A9229" s="33" t="n">
        <v>45676.41666666666</v>
      </c>
      <c r="B9229" s="15">
        <f>WEEKDAY($A9229,2)</f>
        <v/>
      </c>
      <c r="C9229" s="15">
        <f>HOUR($A9229)</f>
        <v/>
      </c>
      <c r="D9229" s="15">
        <f>IF(AND($A9229&gt;=Instellingen!$B$6,$A9229&lt;Instellingen!$B$7),1,0)</f>
        <v/>
      </c>
      <c r="E9229" s="15">
        <f>COUNTIF(tData[BezoekStart],"&lt;"&amp;($A9229+1/24))-COUNTIF(tData[BezoekEind],"&lt;="&amp;$A9229)</f>
        <v/>
      </c>
      <c r="F9229" s="15">
        <f>COUNTIF(tData[BezoekLangStart],"&lt;"&amp;($A9229+1/24))-COUNTIF(tData[BezoekLangEind],"&lt;="&amp;$A9229)</f>
        <v/>
      </c>
      <c r="G9229" s="15">
        <f>IF($D9229=1,$B9229*100+$C9229,-1)</f>
        <v/>
      </c>
      <c r="H9229" s="15">
        <f>IF($D9229=1,$B9229,-1)</f>
        <v/>
      </c>
      <c r="I9229" s="15">
        <f>IF($D9229=1,$C9229,-1)</f>
        <v/>
      </c>
    </row>
    <row r="9230">
      <c r="A9230" s="33" t="n">
        <v>45676.45833333334</v>
      </c>
      <c r="B9230" s="15">
        <f>WEEKDAY($A9230,2)</f>
        <v/>
      </c>
      <c r="C9230" s="15">
        <f>HOUR($A9230)</f>
        <v/>
      </c>
      <c r="D9230" s="15">
        <f>IF(AND($A9230&gt;=Instellingen!$B$6,$A9230&lt;Instellingen!$B$7),1,0)</f>
        <v/>
      </c>
      <c r="E9230" s="15">
        <f>COUNTIF(tData[BezoekStart],"&lt;"&amp;($A9230+1/24))-COUNTIF(tData[BezoekEind],"&lt;="&amp;$A9230)</f>
        <v/>
      </c>
      <c r="F9230" s="15">
        <f>COUNTIF(tData[BezoekLangStart],"&lt;"&amp;($A9230+1/24))-COUNTIF(tData[BezoekLangEind],"&lt;="&amp;$A9230)</f>
        <v/>
      </c>
      <c r="G9230" s="15">
        <f>IF($D9230=1,$B9230*100+$C9230,-1)</f>
        <v/>
      </c>
      <c r="H9230" s="15">
        <f>IF($D9230=1,$B9230,-1)</f>
        <v/>
      </c>
      <c r="I9230" s="15">
        <f>IF($D9230=1,$C9230,-1)</f>
        <v/>
      </c>
    </row>
    <row r="9231">
      <c r="A9231" s="33" t="n">
        <v>45676.5</v>
      </c>
      <c r="B9231" s="15">
        <f>WEEKDAY($A9231,2)</f>
        <v/>
      </c>
      <c r="C9231" s="15">
        <f>HOUR($A9231)</f>
        <v/>
      </c>
      <c r="D9231" s="15">
        <f>IF(AND($A9231&gt;=Instellingen!$B$6,$A9231&lt;Instellingen!$B$7),1,0)</f>
        <v/>
      </c>
      <c r="E9231" s="15">
        <f>COUNTIF(tData[BezoekStart],"&lt;"&amp;($A9231+1/24))-COUNTIF(tData[BezoekEind],"&lt;="&amp;$A9231)</f>
        <v/>
      </c>
      <c r="F9231" s="15">
        <f>COUNTIF(tData[BezoekLangStart],"&lt;"&amp;($A9231+1/24))-COUNTIF(tData[BezoekLangEind],"&lt;="&amp;$A9231)</f>
        <v/>
      </c>
      <c r="G9231" s="15">
        <f>IF($D9231=1,$B9231*100+$C9231,-1)</f>
        <v/>
      </c>
      <c r="H9231" s="15">
        <f>IF($D9231=1,$B9231,-1)</f>
        <v/>
      </c>
      <c r="I9231" s="15">
        <f>IF($D9231=1,$C9231,-1)</f>
        <v/>
      </c>
    </row>
    <row r="9232">
      <c r="A9232" s="33" t="n">
        <v>45676.54166666666</v>
      </c>
      <c r="B9232" s="15">
        <f>WEEKDAY($A9232,2)</f>
        <v/>
      </c>
      <c r="C9232" s="15">
        <f>HOUR($A9232)</f>
        <v/>
      </c>
      <c r="D9232" s="15">
        <f>IF(AND($A9232&gt;=Instellingen!$B$6,$A9232&lt;Instellingen!$B$7),1,0)</f>
        <v/>
      </c>
      <c r="E9232" s="15">
        <f>COUNTIF(tData[BezoekStart],"&lt;"&amp;($A9232+1/24))-COUNTIF(tData[BezoekEind],"&lt;="&amp;$A9232)</f>
        <v/>
      </c>
      <c r="F9232" s="15">
        <f>COUNTIF(tData[BezoekLangStart],"&lt;"&amp;($A9232+1/24))-COUNTIF(tData[BezoekLangEind],"&lt;="&amp;$A9232)</f>
        <v/>
      </c>
      <c r="G9232" s="15">
        <f>IF($D9232=1,$B9232*100+$C9232,-1)</f>
        <v/>
      </c>
      <c r="H9232" s="15">
        <f>IF($D9232=1,$B9232,-1)</f>
        <v/>
      </c>
      <c r="I9232" s="15">
        <f>IF($D9232=1,$C9232,-1)</f>
        <v/>
      </c>
    </row>
    <row r="9233">
      <c r="A9233" s="33" t="n">
        <v>45676.58333333334</v>
      </c>
      <c r="B9233" s="15">
        <f>WEEKDAY($A9233,2)</f>
        <v/>
      </c>
      <c r="C9233" s="15">
        <f>HOUR($A9233)</f>
        <v/>
      </c>
      <c r="D9233" s="15">
        <f>IF(AND($A9233&gt;=Instellingen!$B$6,$A9233&lt;Instellingen!$B$7),1,0)</f>
        <v/>
      </c>
      <c r="E9233" s="15">
        <f>COUNTIF(tData[BezoekStart],"&lt;"&amp;($A9233+1/24))-COUNTIF(tData[BezoekEind],"&lt;="&amp;$A9233)</f>
        <v/>
      </c>
      <c r="F9233" s="15">
        <f>COUNTIF(tData[BezoekLangStart],"&lt;"&amp;($A9233+1/24))-COUNTIF(tData[BezoekLangEind],"&lt;="&amp;$A9233)</f>
        <v/>
      </c>
      <c r="G9233" s="15">
        <f>IF($D9233=1,$B9233*100+$C9233,-1)</f>
        <v/>
      </c>
      <c r="H9233" s="15">
        <f>IF($D9233=1,$B9233,-1)</f>
        <v/>
      </c>
      <c r="I9233" s="15">
        <f>IF($D9233=1,$C9233,-1)</f>
        <v/>
      </c>
    </row>
    <row r="9234">
      <c r="A9234" s="33" t="n">
        <v>45676.625</v>
      </c>
      <c r="B9234" s="15">
        <f>WEEKDAY($A9234,2)</f>
        <v/>
      </c>
      <c r="C9234" s="15">
        <f>HOUR($A9234)</f>
        <v/>
      </c>
      <c r="D9234" s="15">
        <f>IF(AND($A9234&gt;=Instellingen!$B$6,$A9234&lt;Instellingen!$B$7),1,0)</f>
        <v/>
      </c>
      <c r="E9234" s="15">
        <f>COUNTIF(tData[BezoekStart],"&lt;"&amp;($A9234+1/24))-COUNTIF(tData[BezoekEind],"&lt;="&amp;$A9234)</f>
        <v/>
      </c>
      <c r="F9234" s="15">
        <f>COUNTIF(tData[BezoekLangStart],"&lt;"&amp;($A9234+1/24))-COUNTIF(tData[BezoekLangEind],"&lt;="&amp;$A9234)</f>
        <v/>
      </c>
      <c r="G9234" s="15">
        <f>IF($D9234=1,$B9234*100+$C9234,-1)</f>
        <v/>
      </c>
      <c r="H9234" s="15">
        <f>IF($D9234=1,$B9234,-1)</f>
        <v/>
      </c>
      <c r="I9234" s="15">
        <f>IF($D9234=1,$C9234,-1)</f>
        <v/>
      </c>
    </row>
    <row r="9235">
      <c r="A9235" s="33" t="n">
        <v>45676.66666666666</v>
      </c>
      <c r="B9235" s="15">
        <f>WEEKDAY($A9235,2)</f>
        <v/>
      </c>
      <c r="C9235" s="15">
        <f>HOUR($A9235)</f>
        <v/>
      </c>
      <c r="D9235" s="15">
        <f>IF(AND($A9235&gt;=Instellingen!$B$6,$A9235&lt;Instellingen!$B$7),1,0)</f>
        <v/>
      </c>
      <c r="E9235" s="15">
        <f>COUNTIF(tData[BezoekStart],"&lt;"&amp;($A9235+1/24))-COUNTIF(tData[BezoekEind],"&lt;="&amp;$A9235)</f>
        <v/>
      </c>
      <c r="F9235" s="15">
        <f>COUNTIF(tData[BezoekLangStart],"&lt;"&amp;($A9235+1/24))-COUNTIF(tData[BezoekLangEind],"&lt;="&amp;$A9235)</f>
        <v/>
      </c>
      <c r="G9235" s="15">
        <f>IF($D9235=1,$B9235*100+$C9235,-1)</f>
        <v/>
      </c>
      <c r="H9235" s="15">
        <f>IF($D9235=1,$B9235,-1)</f>
        <v/>
      </c>
      <c r="I9235" s="15">
        <f>IF($D9235=1,$C9235,-1)</f>
        <v/>
      </c>
    </row>
    <row r="9236">
      <c r="A9236" s="33" t="n">
        <v>45676.70833333334</v>
      </c>
      <c r="B9236" s="15">
        <f>WEEKDAY($A9236,2)</f>
        <v/>
      </c>
      <c r="C9236" s="15">
        <f>HOUR($A9236)</f>
        <v/>
      </c>
      <c r="D9236" s="15">
        <f>IF(AND($A9236&gt;=Instellingen!$B$6,$A9236&lt;Instellingen!$B$7),1,0)</f>
        <v/>
      </c>
      <c r="E9236" s="15">
        <f>COUNTIF(tData[BezoekStart],"&lt;"&amp;($A9236+1/24))-COUNTIF(tData[BezoekEind],"&lt;="&amp;$A9236)</f>
        <v/>
      </c>
      <c r="F9236" s="15">
        <f>COUNTIF(tData[BezoekLangStart],"&lt;"&amp;($A9236+1/24))-COUNTIF(tData[BezoekLangEind],"&lt;="&amp;$A9236)</f>
        <v/>
      </c>
      <c r="G9236" s="15">
        <f>IF($D9236=1,$B9236*100+$C9236,-1)</f>
        <v/>
      </c>
      <c r="H9236" s="15">
        <f>IF($D9236=1,$B9236,-1)</f>
        <v/>
      </c>
      <c r="I9236" s="15">
        <f>IF($D9236=1,$C9236,-1)</f>
        <v/>
      </c>
    </row>
    <row r="9237">
      <c r="A9237" s="33" t="n">
        <v>45676.75</v>
      </c>
      <c r="B9237" s="15">
        <f>WEEKDAY($A9237,2)</f>
        <v/>
      </c>
      <c r="C9237" s="15">
        <f>HOUR($A9237)</f>
        <v/>
      </c>
      <c r="D9237" s="15">
        <f>IF(AND($A9237&gt;=Instellingen!$B$6,$A9237&lt;Instellingen!$B$7),1,0)</f>
        <v/>
      </c>
      <c r="E9237" s="15">
        <f>COUNTIF(tData[BezoekStart],"&lt;"&amp;($A9237+1/24))-COUNTIF(tData[BezoekEind],"&lt;="&amp;$A9237)</f>
        <v/>
      </c>
      <c r="F9237" s="15">
        <f>COUNTIF(tData[BezoekLangStart],"&lt;"&amp;($A9237+1/24))-COUNTIF(tData[BezoekLangEind],"&lt;="&amp;$A9237)</f>
        <v/>
      </c>
      <c r="G9237" s="15">
        <f>IF($D9237=1,$B9237*100+$C9237,-1)</f>
        <v/>
      </c>
      <c r="H9237" s="15">
        <f>IF($D9237=1,$B9237,-1)</f>
        <v/>
      </c>
      <c r="I9237" s="15">
        <f>IF($D9237=1,$C9237,-1)</f>
        <v/>
      </c>
    </row>
    <row r="9238">
      <c r="A9238" s="33" t="n">
        <v>45676.79166666666</v>
      </c>
      <c r="B9238" s="15">
        <f>WEEKDAY($A9238,2)</f>
        <v/>
      </c>
      <c r="C9238" s="15">
        <f>HOUR($A9238)</f>
        <v/>
      </c>
      <c r="D9238" s="15">
        <f>IF(AND($A9238&gt;=Instellingen!$B$6,$A9238&lt;Instellingen!$B$7),1,0)</f>
        <v/>
      </c>
      <c r="E9238" s="15">
        <f>COUNTIF(tData[BezoekStart],"&lt;"&amp;($A9238+1/24))-COUNTIF(tData[BezoekEind],"&lt;="&amp;$A9238)</f>
        <v/>
      </c>
      <c r="F9238" s="15">
        <f>COUNTIF(tData[BezoekLangStart],"&lt;"&amp;($A9238+1/24))-COUNTIF(tData[BezoekLangEind],"&lt;="&amp;$A9238)</f>
        <v/>
      </c>
      <c r="G9238" s="15">
        <f>IF($D9238=1,$B9238*100+$C9238,-1)</f>
        <v/>
      </c>
      <c r="H9238" s="15">
        <f>IF($D9238=1,$B9238,-1)</f>
        <v/>
      </c>
      <c r="I9238" s="15">
        <f>IF($D9238=1,$C9238,-1)</f>
        <v/>
      </c>
    </row>
    <row r="9239">
      <c r="A9239" s="33" t="n">
        <v>45676.83333333334</v>
      </c>
      <c r="B9239" s="15">
        <f>WEEKDAY($A9239,2)</f>
        <v/>
      </c>
      <c r="C9239" s="15">
        <f>HOUR($A9239)</f>
        <v/>
      </c>
      <c r="D9239" s="15">
        <f>IF(AND($A9239&gt;=Instellingen!$B$6,$A9239&lt;Instellingen!$B$7),1,0)</f>
        <v/>
      </c>
      <c r="E9239" s="15">
        <f>COUNTIF(tData[BezoekStart],"&lt;"&amp;($A9239+1/24))-COUNTIF(tData[BezoekEind],"&lt;="&amp;$A9239)</f>
        <v/>
      </c>
      <c r="F9239" s="15">
        <f>COUNTIF(tData[BezoekLangStart],"&lt;"&amp;($A9239+1/24))-COUNTIF(tData[BezoekLangEind],"&lt;="&amp;$A9239)</f>
        <v/>
      </c>
      <c r="G9239" s="15">
        <f>IF($D9239=1,$B9239*100+$C9239,-1)</f>
        <v/>
      </c>
      <c r="H9239" s="15">
        <f>IF($D9239=1,$B9239,-1)</f>
        <v/>
      </c>
      <c r="I9239" s="15">
        <f>IF($D9239=1,$C9239,-1)</f>
        <v/>
      </c>
    </row>
    <row r="9240">
      <c r="A9240" s="33" t="n">
        <v>45676.875</v>
      </c>
      <c r="B9240" s="15">
        <f>WEEKDAY($A9240,2)</f>
        <v/>
      </c>
      <c r="C9240" s="15">
        <f>HOUR($A9240)</f>
        <v/>
      </c>
      <c r="D9240" s="15">
        <f>IF(AND($A9240&gt;=Instellingen!$B$6,$A9240&lt;Instellingen!$B$7),1,0)</f>
        <v/>
      </c>
      <c r="E9240" s="15">
        <f>COUNTIF(tData[BezoekStart],"&lt;"&amp;($A9240+1/24))-COUNTIF(tData[BezoekEind],"&lt;="&amp;$A9240)</f>
        <v/>
      </c>
      <c r="F9240" s="15">
        <f>COUNTIF(tData[BezoekLangStart],"&lt;"&amp;($A9240+1/24))-COUNTIF(tData[BezoekLangEind],"&lt;="&amp;$A9240)</f>
        <v/>
      </c>
      <c r="G9240" s="15">
        <f>IF($D9240=1,$B9240*100+$C9240,-1)</f>
        <v/>
      </c>
      <c r="H9240" s="15">
        <f>IF($D9240=1,$B9240,-1)</f>
        <v/>
      </c>
      <c r="I9240" s="15">
        <f>IF($D9240=1,$C9240,-1)</f>
        <v/>
      </c>
    </row>
    <row r="9241">
      <c r="A9241" s="33" t="n">
        <v>45676.91666666666</v>
      </c>
      <c r="B9241" s="15">
        <f>WEEKDAY($A9241,2)</f>
        <v/>
      </c>
      <c r="C9241" s="15">
        <f>HOUR($A9241)</f>
        <v/>
      </c>
      <c r="D9241" s="15">
        <f>IF(AND($A9241&gt;=Instellingen!$B$6,$A9241&lt;Instellingen!$B$7),1,0)</f>
        <v/>
      </c>
      <c r="E9241" s="15">
        <f>COUNTIF(tData[BezoekStart],"&lt;"&amp;($A9241+1/24))-COUNTIF(tData[BezoekEind],"&lt;="&amp;$A9241)</f>
        <v/>
      </c>
      <c r="F9241" s="15">
        <f>COUNTIF(tData[BezoekLangStart],"&lt;"&amp;($A9241+1/24))-COUNTIF(tData[BezoekLangEind],"&lt;="&amp;$A9241)</f>
        <v/>
      </c>
      <c r="G9241" s="15">
        <f>IF($D9241=1,$B9241*100+$C9241,-1)</f>
        <v/>
      </c>
      <c r="H9241" s="15">
        <f>IF($D9241=1,$B9241,-1)</f>
        <v/>
      </c>
      <c r="I9241" s="15">
        <f>IF($D9241=1,$C9241,-1)</f>
        <v/>
      </c>
    </row>
    <row r="9242">
      <c r="A9242" s="33" t="n">
        <v>45676.95833333334</v>
      </c>
      <c r="B9242" s="15">
        <f>WEEKDAY($A9242,2)</f>
        <v/>
      </c>
      <c r="C9242" s="15">
        <f>HOUR($A9242)</f>
        <v/>
      </c>
      <c r="D9242" s="15">
        <f>IF(AND($A9242&gt;=Instellingen!$B$6,$A9242&lt;Instellingen!$B$7),1,0)</f>
        <v/>
      </c>
      <c r="E9242" s="15">
        <f>COUNTIF(tData[BezoekStart],"&lt;"&amp;($A9242+1/24))-COUNTIF(tData[BezoekEind],"&lt;="&amp;$A9242)</f>
        <v/>
      </c>
      <c r="F9242" s="15">
        <f>COUNTIF(tData[BezoekLangStart],"&lt;"&amp;($A9242+1/24))-COUNTIF(tData[BezoekLangEind],"&lt;="&amp;$A9242)</f>
        <v/>
      </c>
      <c r="G9242" s="15">
        <f>IF($D9242=1,$B9242*100+$C9242,-1)</f>
        <v/>
      </c>
      <c r="H9242" s="15">
        <f>IF($D9242=1,$B9242,-1)</f>
        <v/>
      </c>
      <c r="I9242" s="15">
        <f>IF($D9242=1,$C9242,-1)</f>
        <v/>
      </c>
    </row>
    <row r="9243">
      <c r="A9243" s="33" t="n">
        <v>45677</v>
      </c>
      <c r="B9243" s="15">
        <f>WEEKDAY($A9243,2)</f>
        <v/>
      </c>
      <c r="C9243" s="15">
        <f>HOUR($A9243)</f>
        <v/>
      </c>
      <c r="D9243" s="15">
        <f>IF(AND($A9243&gt;=Instellingen!$B$6,$A9243&lt;Instellingen!$B$7),1,0)</f>
        <v/>
      </c>
      <c r="E9243" s="15">
        <f>COUNTIF(tData[BezoekStart],"&lt;"&amp;($A9243+1/24))-COUNTIF(tData[BezoekEind],"&lt;="&amp;$A9243)</f>
        <v/>
      </c>
      <c r="F9243" s="15">
        <f>COUNTIF(tData[BezoekLangStart],"&lt;"&amp;($A9243+1/24))-COUNTIF(tData[BezoekLangEind],"&lt;="&amp;$A9243)</f>
        <v/>
      </c>
      <c r="G9243" s="15">
        <f>IF($D9243=1,$B9243*100+$C9243,-1)</f>
        <v/>
      </c>
      <c r="H9243" s="15">
        <f>IF($D9243=1,$B9243,-1)</f>
        <v/>
      </c>
      <c r="I9243" s="15">
        <f>IF($D9243=1,$C9243,-1)</f>
        <v/>
      </c>
    </row>
    <row r="9244">
      <c r="A9244" s="33" t="n">
        <v>45677.04166666666</v>
      </c>
      <c r="B9244" s="15">
        <f>WEEKDAY($A9244,2)</f>
        <v/>
      </c>
      <c r="C9244" s="15">
        <f>HOUR($A9244)</f>
        <v/>
      </c>
      <c r="D9244" s="15">
        <f>IF(AND($A9244&gt;=Instellingen!$B$6,$A9244&lt;Instellingen!$B$7),1,0)</f>
        <v/>
      </c>
      <c r="E9244" s="15">
        <f>COUNTIF(tData[BezoekStart],"&lt;"&amp;($A9244+1/24))-COUNTIF(tData[BezoekEind],"&lt;="&amp;$A9244)</f>
        <v/>
      </c>
      <c r="F9244" s="15">
        <f>COUNTIF(tData[BezoekLangStart],"&lt;"&amp;($A9244+1/24))-COUNTIF(tData[BezoekLangEind],"&lt;="&amp;$A9244)</f>
        <v/>
      </c>
      <c r="G9244" s="15">
        <f>IF($D9244=1,$B9244*100+$C9244,-1)</f>
        <v/>
      </c>
      <c r="H9244" s="15">
        <f>IF($D9244=1,$B9244,-1)</f>
        <v/>
      </c>
      <c r="I9244" s="15">
        <f>IF($D9244=1,$C9244,-1)</f>
        <v/>
      </c>
    </row>
    <row r="9245">
      <c r="A9245" s="33" t="n">
        <v>45677.08333333334</v>
      </c>
      <c r="B9245" s="15">
        <f>WEEKDAY($A9245,2)</f>
        <v/>
      </c>
      <c r="C9245" s="15">
        <f>HOUR($A9245)</f>
        <v/>
      </c>
      <c r="D9245" s="15">
        <f>IF(AND($A9245&gt;=Instellingen!$B$6,$A9245&lt;Instellingen!$B$7),1,0)</f>
        <v/>
      </c>
      <c r="E9245" s="15">
        <f>COUNTIF(tData[BezoekStart],"&lt;"&amp;($A9245+1/24))-COUNTIF(tData[BezoekEind],"&lt;="&amp;$A9245)</f>
        <v/>
      </c>
      <c r="F9245" s="15">
        <f>COUNTIF(tData[BezoekLangStart],"&lt;"&amp;($A9245+1/24))-COUNTIF(tData[BezoekLangEind],"&lt;="&amp;$A9245)</f>
        <v/>
      </c>
      <c r="G9245" s="15">
        <f>IF($D9245=1,$B9245*100+$C9245,-1)</f>
        <v/>
      </c>
      <c r="H9245" s="15">
        <f>IF($D9245=1,$B9245,-1)</f>
        <v/>
      </c>
      <c r="I9245" s="15">
        <f>IF($D9245=1,$C9245,-1)</f>
        <v/>
      </c>
    </row>
    <row r="9246">
      <c r="A9246" s="33" t="n">
        <v>45677.125</v>
      </c>
      <c r="B9246" s="15">
        <f>WEEKDAY($A9246,2)</f>
        <v/>
      </c>
      <c r="C9246" s="15">
        <f>HOUR($A9246)</f>
        <v/>
      </c>
      <c r="D9246" s="15">
        <f>IF(AND($A9246&gt;=Instellingen!$B$6,$A9246&lt;Instellingen!$B$7),1,0)</f>
        <v/>
      </c>
      <c r="E9246" s="15">
        <f>COUNTIF(tData[BezoekStart],"&lt;"&amp;($A9246+1/24))-COUNTIF(tData[BezoekEind],"&lt;="&amp;$A9246)</f>
        <v/>
      </c>
      <c r="F9246" s="15">
        <f>COUNTIF(tData[BezoekLangStart],"&lt;"&amp;($A9246+1/24))-COUNTIF(tData[BezoekLangEind],"&lt;="&amp;$A9246)</f>
        <v/>
      </c>
      <c r="G9246" s="15">
        <f>IF($D9246=1,$B9246*100+$C9246,-1)</f>
        <v/>
      </c>
      <c r="H9246" s="15">
        <f>IF($D9246=1,$B9246,-1)</f>
        <v/>
      </c>
      <c r="I9246" s="15">
        <f>IF($D9246=1,$C9246,-1)</f>
        <v/>
      </c>
    </row>
    <row r="9247">
      <c r="A9247" s="33" t="n">
        <v>45677.16666666666</v>
      </c>
      <c r="B9247" s="15">
        <f>WEEKDAY($A9247,2)</f>
        <v/>
      </c>
      <c r="C9247" s="15">
        <f>HOUR($A9247)</f>
        <v/>
      </c>
      <c r="D9247" s="15">
        <f>IF(AND($A9247&gt;=Instellingen!$B$6,$A9247&lt;Instellingen!$B$7),1,0)</f>
        <v/>
      </c>
      <c r="E9247" s="15">
        <f>COUNTIF(tData[BezoekStart],"&lt;"&amp;($A9247+1/24))-COUNTIF(tData[BezoekEind],"&lt;="&amp;$A9247)</f>
        <v/>
      </c>
      <c r="F9247" s="15">
        <f>COUNTIF(tData[BezoekLangStart],"&lt;"&amp;($A9247+1/24))-COUNTIF(tData[BezoekLangEind],"&lt;="&amp;$A9247)</f>
        <v/>
      </c>
      <c r="G9247" s="15">
        <f>IF($D9247=1,$B9247*100+$C9247,-1)</f>
        <v/>
      </c>
      <c r="H9247" s="15">
        <f>IF($D9247=1,$B9247,-1)</f>
        <v/>
      </c>
      <c r="I9247" s="15">
        <f>IF($D9247=1,$C9247,-1)</f>
        <v/>
      </c>
    </row>
    <row r="9248">
      <c r="A9248" s="33" t="n">
        <v>45677.20833333334</v>
      </c>
      <c r="B9248" s="15">
        <f>WEEKDAY($A9248,2)</f>
        <v/>
      </c>
      <c r="C9248" s="15">
        <f>HOUR($A9248)</f>
        <v/>
      </c>
      <c r="D9248" s="15">
        <f>IF(AND($A9248&gt;=Instellingen!$B$6,$A9248&lt;Instellingen!$B$7),1,0)</f>
        <v/>
      </c>
      <c r="E9248" s="15">
        <f>COUNTIF(tData[BezoekStart],"&lt;"&amp;($A9248+1/24))-COUNTIF(tData[BezoekEind],"&lt;="&amp;$A9248)</f>
        <v/>
      </c>
      <c r="F9248" s="15">
        <f>COUNTIF(tData[BezoekLangStart],"&lt;"&amp;($A9248+1/24))-COUNTIF(tData[BezoekLangEind],"&lt;="&amp;$A9248)</f>
        <v/>
      </c>
      <c r="G9248" s="15">
        <f>IF($D9248=1,$B9248*100+$C9248,-1)</f>
        <v/>
      </c>
      <c r="H9248" s="15">
        <f>IF($D9248=1,$B9248,-1)</f>
        <v/>
      </c>
      <c r="I9248" s="15">
        <f>IF($D9248=1,$C9248,-1)</f>
        <v/>
      </c>
    </row>
    <row r="9249">
      <c r="A9249" s="33" t="n">
        <v>45677.25</v>
      </c>
      <c r="B9249" s="15">
        <f>WEEKDAY($A9249,2)</f>
        <v/>
      </c>
      <c r="C9249" s="15">
        <f>HOUR($A9249)</f>
        <v/>
      </c>
      <c r="D9249" s="15">
        <f>IF(AND($A9249&gt;=Instellingen!$B$6,$A9249&lt;Instellingen!$B$7),1,0)</f>
        <v/>
      </c>
      <c r="E9249" s="15">
        <f>COUNTIF(tData[BezoekStart],"&lt;"&amp;($A9249+1/24))-COUNTIF(tData[BezoekEind],"&lt;="&amp;$A9249)</f>
        <v/>
      </c>
      <c r="F9249" s="15">
        <f>COUNTIF(tData[BezoekLangStart],"&lt;"&amp;($A9249+1/24))-COUNTIF(tData[BezoekLangEind],"&lt;="&amp;$A9249)</f>
        <v/>
      </c>
      <c r="G9249" s="15">
        <f>IF($D9249=1,$B9249*100+$C9249,-1)</f>
        <v/>
      </c>
      <c r="H9249" s="15">
        <f>IF($D9249=1,$B9249,-1)</f>
        <v/>
      </c>
      <c r="I9249" s="15">
        <f>IF($D9249=1,$C9249,-1)</f>
        <v/>
      </c>
    </row>
    <row r="9250">
      <c r="A9250" s="33" t="n">
        <v>45677.29166666666</v>
      </c>
      <c r="B9250" s="15">
        <f>WEEKDAY($A9250,2)</f>
        <v/>
      </c>
      <c r="C9250" s="15">
        <f>HOUR($A9250)</f>
        <v/>
      </c>
      <c r="D9250" s="15">
        <f>IF(AND($A9250&gt;=Instellingen!$B$6,$A9250&lt;Instellingen!$B$7),1,0)</f>
        <v/>
      </c>
      <c r="E9250" s="15">
        <f>COUNTIF(tData[BezoekStart],"&lt;"&amp;($A9250+1/24))-COUNTIF(tData[BezoekEind],"&lt;="&amp;$A9250)</f>
        <v/>
      </c>
      <c r="F9250" s="15">
        <f>COUNTIF(tData[BezoekLangStart],"&lt;"&amp;($A9250+1/24))-COUNTIF(tData[BezoekLangEind],"&lt;="&amp;$A9250)</f>
        <v/>
      </c>
      <c r="G9250" s="15">
        <f>IF($D9250=1,$B9250*100+$C9250,-1)</f>
        <v/>
      </c>
      <c r="H9250" s="15">
        <f>IF($D9250=1,$B9250,-1)</f>
        <v/>
      </c>
      <c r="I9250" s="15">
        <f>IF($D9250=1,$C9250,-1)</f>
        <v/>
      </c>
    </row>
    <row r="9251">
      <c r="A9251" s="33" t="n">
        <v>45677.33333333334</v>
      </c>
      <c r="B9251" s="15">
        <f>WEEKDAY($A9251,2)</f>
        <v/>
      </c>
      <c r="C9251" s="15">
        <f>HOUR($A9251)</f>
        <v/>
      </c>
      <c r="D9251" s="15">
        <f>IF(AND($A9251&gt;=Instellingen!$B$6,$A9251&lt;Instellingen!$B$7),1,0)</f>
        <v/>
      </c>
      <c r="E9251" s="15">
        <f>COUNTIF(tData[BezoekStart],"&lt;"&amp;($A9251+1/24))-COUNTIF(tData[BezoekEind],"&lt;="&amp;$A9251)</f>
        <v/>
      </c>
      <c r="F9251" s="15">
        <f>COUNTIF(tData[BezoekLangStart],"&lt;"&amp;($A9251+1/24))-COUNTIF(tData[BezoekLangEind],"&lt;="&amp;$A9251)</f>
        <v/>
      </c>
      <c r="G9251" s="15">
        <f>IF($D9251=1,$B9251*100+$C9251,-1)</f>
        <v/>
      </c>
      <c r="H9251" s="15">
        <f>IF($D9251=1,$B9251,-1)</f>
        <v/>
      </c>
      <c r="I9251" s="15">
        <f>IF($D9251=1,$C9251,-1)</f>
        <v/>
      </c>
    </row>
    <row r="9252">
      <c r="A9252" s="33" t="n">
        <v>45677.375</v>
      </c>
      <c r="B9252" s="15">
        <f>WEEKDAY($A9252,2)</f>
        <v/>
      </c>
      <c r="C9252" s="15">
        <f>HOUR($A9252)</f>
        <v/>
      </c>
      <c r="D9252" s="15">
        <f>IF(AND($A9252&gt;=Instellingen!$B$6,$A9252&lt;Instellingen!$B$7),1,0)</f>
        <v/>
      </c>
      <c r="E9252" s="15">
        <f>COUNTIF(tData[BezoekStart],"&lt;"&amp;($A9252+1/24))-COUNTIF(tData[BezoekEind],"&lt;="&amp;$A9252)</f>
        <v/>
      </c>
      <c r="F9252" s="15">
        <f>COUNTIF(tData[BezoekLangStart],"&lt;"&amp;($A9252+1/24))-COUNTIF(tData[BezoekLangEind],"&lt;="&amp;$A9252)</f>
        <v/>
      </c>
      <c r="G9252" s="15">
        <f>IF($D9252=1,$B9252*100+$C9252,-1)</f>
        <v/>
      </c>
      <c r="H9252" s="15">
        <f>IF($D9252=1,$B9252,-1)</f>
        <v/>
      </c>
      <c r="I9252" s="15">
        <f>IF($D9252=1,$C9252,-1)</f>
        <v/>
      </c>
    </row>
    <row r="9253">
      <c r="A9253" s="33" t="n">
        <v>45677.41666666666</v>
      </c>
      <c r="B9253" s="15">
        <f>WEEKDAY($A9253,2)</f>
        <v/>
      </c>
      <c r="C9253" s="15">
        <f>HOUR($A9253)</f>
        <v/>
      </c>
      <c r="D9253" s="15">
        <f>IF(AND($A9253&gt;=Instellingen!$B$6,$A9253&lt;Instellingen!$B$7),1,0)</f>
        <v/>
      </c>
      <c r="E9253" s="15">
        <f>COUNTIF(tData[BezoekStart],"&lt;"&amp;($A9253+1/24))-COUNTIF(tData[BezoekEind],"&lt;="&amp;$A9253)</f>
        <v/>
      </c>
      <c r="F9253" s="15">
        <f>COUNTIF(tData[BezoekLangStart],"&lt;"&amp;($A9253+1/24))-COUNTIF(tData[BezoekLangEind],"&lt;="&amp;$A9253)</f>
        <v/>
      </c>
      <c r="G9253" s="15">
        <f>IF($D9253=1,$B9253*100+$C9253,-1)</f>
        <v/>
      </c>
      <c r="H9253" s="15">
        <f>IF($D9253=1,$B9253,-1)</f>
        <v/>
      </c>
      <c r="I9253" s="15">
        <f>IF($D9253=1,$C9253,-1)</f>
        <v/>
      </c>
    </row>
    <row r="9254">
      <c r="A9254" s="33" t="n">
        <v>45677.45833333334</v>
      </c>
      <c r="B9254" s="15">
        <f>WEEKDAY($A9254,2)</f>
        <v/>
      </c>
      <c r="C9254" s="15">
        <f>HOUR($A9254)</f>
        <v/>
      </c>
      <c r="D9254" s="15">
        <f>IF(AND($A9254&gt;=Instellingen!$B$6,$A9254&lt;Instellingen!$B$7),1,0)</f>
        <v/>
      </c>
      <c r="E9254" s="15">
        <f>COUNTIF(tData[BezoekStart],"&lt;"&amp;($A9254+1/24))-COUNTIF(tData[BezoekEind],"&lt;="&amp;$A9254)</f>
        <v/>
      </c>
      <c r="F9254" s="15">
        <f>COUNTIF(tData[BezoekLangStart],"&lt;"&amp;($A9254+1/24))-COUNTIF(tData[BezoekLangEind],"&lt;="&amp;$A9254)</f>
        <v/>
      </c>
      <c r="G9254" s="15">
        <f>IF($D9254=1,$B9254*100+$C9254,-1)</f>
        <v/>
      </c>
      <c r="H9254" s="15">
        <f>IF($D9254=1,$B9254,-1)</f>
        <v/>
      </c>
      <c r="I9254" s="15">
        <f>IF($D9254=1,$C9254,-1)</f>
        <v/>
      </c>
    </row>
    <row r="9255">
      <c r="A9255" s="33" t="n">
        <v>45677.5</v>
      </c>
      <c r="B9255" s="15">
        <f>WEEKDAY($A9255,2)</f>
        <v/>
      </c>
      <c r="C9255" s="15">
        <f>HOUR($A9255)</f>
        <v/>
      </c>
      <c r="D9255" s="15">
        <f>IF(AND($A9255&gt;=Instellingen!$B$6,$A9255&lt;Instellingen!$B$7),1,0)</f>
        <v/>
      </c>
      <c r="E9255" s="15">
        <f>COUNTIF(tData[BezoekStart],"&lt;"&amp;($A9255+1/24))-COUNTIF(tData[BezoekEind],"&lt;="&amp;$A9255)</f>
        <v/>
      </c>
      <c r="F9255" s="15">
        <f>COUNTIF(tData[BezoekLangStart],"&lt;"&amp;($A9255+1/24))-COUNTIF(tData[BezoekLangEind],"&lt;="&amp;$A9255)</f>
        <v/>
      </c>
      <c r="G9255" s="15">
        <f>IF($D9255=1,$B9255*100+$C9255,-1)</f>
        <v/>
      </c>
      <c r="H9255" s="15">
        <f>IF($D9255=1,$B9255,-1)</f>
        <v/>
      </c>
      <c r="I9255" s="15">
        <f>IF($D9255=1,$C9255,-1)</f>
        <v/>
      </c>
    </row>
    <row r="9256">
      <c r="A9256" s="33" t="n">
        <v>45677.54166666666</v>
      </c>
      <c r="B9256" s="15">
        <f>WEEKDAY($A9256,2)</f>
        <v/>
      </c>
      <c r="C9256" s="15">
        <f>HOUR($A9256)</f>
        <v/>
      </c>
      <c r="D9256" s="15">
        <f>IF(AND($A9256&gt;=Instellingen!$B$6,$A9256&lt;Instellingen!$B$7),1,0)</f>
        <v/>
      </c>
      <c r="E9256" s="15">
        <f>COUNTIF(tData[BezoekStart],"&lt;"&amp;($A9256+1/24))-COUNTIF(tData[BezoekEind],"&lt;="&amp;$A9256)</f>
        <v/>
      </c>
      <c r="F9256" s="15">
        <f>COUNTIF(tData[BezoekLangStart],"&lt;"&amp;($A9256+1/24))-COUNTIF(tData[BezoekLangEind],"&lt;="&amp;$A9256)</f>
        <v/>
      </c>
      <c r="G9256" s="15">
        <f>IF($D9256=1,$B9256*100+$C9256,-1)</f>
        <v/>
      </c>
      <c r="H9256" s="15">
        <f>IF($D9256=1,$B9256,-1)</f>
        <v/>
      </c>
      <c r="I9256" s="15">
        <f>IF($D9256=1,$C9256,-1)</f>
        <v/>
      </c>
    </row>
    <row r="9257">
      <c r="A9257" s="33" t="n">
        <v>45677.58333333334</v>
      </c>
      <c r="B9257" s="15">
        <f>WEEKDAY($A9257,2)</f>
        <v/>
      </c>
      <c r="C9257" s="15">
        <f>HOUR($A9257)</f>
        <v/>
      </c>
      <c r="D9257" s="15">
        <f>IF(AND($A9257&gt;=Instellingen!$B$6,$A9257&lt;Instellingen!$B$7),1,0)</f>
        <v/>
      </c>
      <c r="E9257" s="15">
        <f>COUNTIF(tData[BezoekStart],"&lt;"&amp;($A9257+1/24))-COUNTIF(tData[BezoekEind],"&lt;="&amp;$A9257)</f>
        <v/>
      </c>
      <c r="F9257" s="15">
        <f>COUNTIF(tData[BezoekLangStart],"&lt;"&amp;($A9257+1/24))-COUNTIF(tData[BezoekLangEind],"&lt;="&amp;$A9257)</f>
        <v/>
      </c>
      <c r="G9257" s="15">
        <f>IF($D9257=1,$B9257*100+$C9257,-1)</f>
        <v/>
      </c>
      <c r="H9257" s="15">
        <f>IF($D9257=1,$B9257,-1)</f>
        <v/>
      </c>
      <c r="I9257" s="15">
        <f>IF($D9257=1,$C9257,-1)</f>
        <v/>
      </c>
    </row>
    <row r="9258">
      <c r="A9258" s="33" t="n">
        <v>45677.625</v>
      </c>
      <c r="B9258" s="15">
        <f>WEEKDAY($A9258,2)</f>
        <v/>
      </c>
      <c r="C9258" s="15">
        <f>HOUR($A9258)</f>
        <v/>
      </c>
      <c r="D9258" s="15">
        <f>IF(AND($A9258&gt;=Instellingen!$B$6,$A9258&lt;Instellingen!$B$7),1,0)</f>
        <v/>
      </c>
      <c r="E9258" s="15">
        <f>COUNTIF(tData[BezoekStart],"&lt;"&amp;($A9258+1/24))-COUNTIF(tData[BezoekEind],"&lt;="&amp;$A9258)</f>
        <v/>
      </c>
      <c r="F9258" s="15">
        <f>COUNTIF(tData[BezoekLangStart],"&lt;"&amp;($A9258+1/24))-COUNTIF(tData[BezoekLangEind],"&lt;="&amp;$A9258)</f>
        <v/>
      </c>
      <c r="G9258" s="15">
        <f>IF($D9258=1,$B9258*100+$C9258,-1)</f>
        <v/>
      </c>
      <c r="H9258" s="15">
        <f>IF($D9258=1,$B9258,-1)</f>
        <v/>
      </c>
      <c r="I9258" s="15">
        <f>IF($D9258=1,$C9258,-1)</f>
        <v/>
      </c>
    </row>
    <row r="9259">
      <c r="A9259" s="33" t="n">
        <v>45677.66666666666</v>
      </c>
      <c r="B9259" s="15">
        <f>WEEKDAY($A9259,2)</f>
        <v/>
      </c>
      <c r="C9259" s="15">
        <f>HOUR($A9259)</f>
        <v/>
      </c>
      <c r="D9259" s="15">
        <f>IF(AND($A9259&gt;=Instellingen!$B$6,$A9259&lt;Instellingen!$B$7),1,0)</f>
        <v/>
      </c>
      <c r="E9259" s="15">
        <f>COUNTIF(tData[BezoekStart],"&lt;"&amp;($A9259+1/24))-COUNTIF(tData[BezoekEind],"&lt;="&amp;$A9259)</f>
        <v/>
      </c>
      <c r="F9259" s="15">
        <f>COUNTIF(tData[BezoekLangStart],"&lt;"&amp;($A9259+1/24))-COUNTIF(tData[BezoekLangEind],"&lt;="&amp;$A9259)</f>
        <v/>
      </c>
      <c r="G9259" s="15">
        <f>IF($D9259=1,$B9259*100+$C9259,-1)</f>
        <v/>
      </c>
      <c r="H9259" s="15">
        <f>IF($D9259=1,$B9259,-1)</f>
        <v/>
      </c>
      <c r="I9259" s="15">
        <f>IF($D9259=1,$C9259,-1)</f>
        <v/>
      </c>
    </row>
    <row r="9260">
      <c r="A9260" s="33" t="n">
        <v>45677.70833333334</v>
      </c>
      <c r="B9260" s="15">
        <f>WEEKDAY($A9260,2)</f>
        <v/>
      </c>
      <c r="C9260" s="15">
        <f>HOUR($A9260)</f>
        <v/>
      </c>
      <c r="D9260" s="15">
        <f>IF(AND($A9260&gt;=Instellingen!$B$6,$A9260&lt;Instellingen!$B$7),1,0)</f>
        <v/>
      </c>
      <c r="E9260" s="15">
        <f>COUNTIF(tData[BezoekStart],"&lt;"&amp;($A9260+1/24))-COUNTIF(tData[BezoekEind],"&lt;="&amp;$A9260)</f>
        <v/>
      </c>
      <c r="F9260" s="15">
        <f>COUNTIF(tData[BezoekLangStart],"&lt;"&amp;($A9260+1/24))-COUNTIF(tData[BezoekLangEind],"&lt;="&amp;$A9260)</f>
        <v/>
      </c>
      <c r="G9260" s="15">
        <f>IF($D9260=1,$B9260*100+$C9260,-1)</f>
        <v/>
      </c>
      <c r="H9260" s="15">
        <f>IF($D9260=1,$B9260,-1)</f>
        <v/>
      </c>
      <c r="I9260" s="15">
        <f>IF($D9260=1,$C9260,-1)</f>
        <v/>
      </c>
    </row>
    <row r="9261">
      <c r="A9261" s="33" t="n">
        <v>45677.75</v>
      </c>
      <c r="B9261" s="15">
        <f>WEEKDAY($A9261,2)</f>
        <v/>
      </c>
      <c r="C9261" s="15">
        <f>HOUR($A9261)</f>
        <v/>
      </c>
      <c r="D9261" s="15">
        <f>IF(AND($A9261&gt;=Instellingen!$B$6,$A9261&lt;Instellingen!$B$7),1,0)</f>
        <v/>
      </c>
      <c r="E9261" s="15">
        <f>COUNTIF(tData[BezoekStart],"&lt;"&amp;($A9261+1/24))-COUNTIF(tData[BezoekEind],"&lt;="&amp;$A9261)</f>
        <v/>
      </c>
      <c r="F9261" s="15">
        <f>COUNTIF(tData[BezoekLangStart],"&lt;"&amp;($A9261+1/24))-COUNTIF(tData[BezoekLangEind],"&lt;="&amp;$A9261)</f>
        <v/>
      </c>
      <c r="G9261" s="15">
        <f>IF($D9261=1,$B9261*100+$C9261,-1)</f>
        <v/>
      </c>
      <c r="H9261" s="15">
        <f>IF($D9261=1,$B9261,-1)</f>
        <v/>
      </c>
      <c r="I9261" s="15">
        <f>IF($D9261=1,$C9261,-1)</f>
        <v/>
      </c>
    </row>
    <row r="9262">
      <c r="A9262" s="33" t="n">
        <v>45677.79166666666</v>
      </c>
      <c r="B9262" s="15">
        <f>WEEKDAY($A9262,2)</f>
        <v/>
      </c>
      <c r="C9262" s="15">
        <f>HOUR($A9262)</f>
        <v/>
      </c>
      <c r="D9262" s="15">
        <f>IF(AND($A9262&gt;=Instellingen!$B$6,$A9262&lt;Instellingen!$B$7),1,0)</f>
        <v/>
      </c>
      <c r="E9262" s="15">
        <f>COUNTIF(tData[BezoekStart],"&lt;"&amp;($A9262+1/24))-COUNTIF(tData[BezoekEind],"&lt;="&amp;$A9262)</f>
        <v/>
      </c>
      <c r="F9262" s="15">
        <f>COUNTIF(tData[BezoekLangStart],"&lt;"&amp;($A9262+1/24))-COUNTIF(tData[BezoekLangEind],"&lt;="&amp;$A9262)</f>
        <v/>
      </c>
      <c r="G9262" s="15">
        <f>IF($D9262=1,$B9262*100+$C9262,-1)</f>
        <v/>
      </c>
      <c r="H9262" s="15">
        <f>IF($D9262=1,$B9262,-1)</f>
        <v/>
      </c>
      <c r="I9262" s="15">
        <f>IF($D9262=1,$C9262,-1)</f>
        <v/>
      </c>
    </row>
    <row r="9263">
      <c r="A9263" s="33" t="n">
        <v>45677.83333333334</v>
      </c>
      <c r="B9263" s="15">
        <f>WEEKDAY($A9263,2)</f>
        <v/>
      </c>
      <c r="C9263" s="15">
        <f>HOUR($A9263)</f>
        <v/>
      </c>
      <c r="D9263" s="15">
        <f>IF(AND($A9263&gt;=Instellingen!$B$6,$A9263&lt;Instellingen!$B$7),1,0)</f>
        <v/>
      </c>
      <c r="E9263" s="15">
        <f>COUNTIF(tData[BezoekStart],"&lt;"&amp;($A9263+1/24))-COUNTIF(tData[BezoekEind],"&lt;="&amp;$A9263)</f>
        <v/>
      </c>
      <c r="F9263" s="15">
        <f>COUNTIF(tData[BezoekLangStart],"&lt;"&amp;($A9263+1/24))-COUNTIF(tData[BezoekLangEind],"&lt;="&amp;$A9263)</f>
        <v/>
      </c>
      <c r="G9263" s="15">
        <f>IF($D9263=1,$B9263*100+$C9263,-1)</f>
        <v/>
      </c>
      <c r="H9263" s="15">
        <f>IF($D9263=1,$B9263,-1)</f>
        <v/>
      </c>
      <c r="I9263" s="15">
        <f>IF($D9263=1,$C9263,-1)</f>
        <v/>
      </c>
    </row>
    <row r="9264">
      <c r="A9264" s="33" t="n">
        <v>45677.875</v>
      </c>
      <c r="B9264" s="15">
        <f>WEEKDAY($A9264,2)</f>
        <v/>
      </c>
      <c r="C9264" s="15">
        <f>HOUR($A9264)</f>
        <v/>
      </c>
      <c r="D9264" s="15">
        <f>IF(AND($A9264&gt;=Instellingen!$B$6,$A9264&lt;Instellingen!$B$7),1,0)</f>
        <v/>
      </c>
      <c r="E9264" s="15">
        <f>COUNTIF(tData[BezoekStart],"&lt;"&amp;($A9264+1/24))-COUNTIF(tData[BezoekEind],"&lt;="&amp;$A9264)</f>
        <v/>
      </c>
      <c r="F9264" s="15">
        <f>COUNTIF(tData[BezoekLangStart],"&lt;"&amp;($A9264+1/24))-COUNTIF(tData[BezoekLangEind],"&lt;="&amp;$A9264)</f>
        <v/>
      </c>
      <c r="G9264" s="15">
        <f>IF($D9264=1,$B9264*100+$C9264,-1)</f>
        <v/>
      </c>
      <c r="H9264" s="15">
        <f>IF($D9264=1,$B9264,-1)</f>
        <v/>
      </c>
      <c r="I9264" s="15">
        <f>IF($D9264=1,$C9264,-1)</f>
        <v/>
      </c>
    </row>
    <row r="9265">
      <c r="A9265" s="33" t="n">
        <v>45677.91666666666</v>
      </c>
      <c r="B9265" s="15">
        <f>WEEKDAY($A9265,2)</f>
        <v/>
      </c>
      <c r="C9265" s="15">
        <f>HOUR($A9265)</f>
        <v/>
      </c>
      <c r="D9265" s="15">
        <f>IF(AND($A9265&gt;=Instellingen!$B$6,$A9265&lt;Instellingen!$B$7),1,0)</f>
        <v/>
      </c>
      <c r="E9265" s="15">
        <f>COUNTIF(tData[BezoekStart],"&lt;"&amp;($A9265+1/24))-COUNTIF(tData[BezoekEind],"&lt;="&amp;$A9265)</f>
        <v/>
      </c>
      <c r="F9265" s="15">
        <f>COUNTIF(tData[BezoekLangStart],"&lt;"&amp;($A9265+1/24))-COUNTIF(tData[BezoekLangEind],"&lt;="&amp;$A9265)</f>
        <v/>
      </c>
      <c r="G9265" s="15">
        <f>IF($D9265=1,$B9265*100+$C9265,-1)</f>
        <v/>
      </c>
      <c r="H9265" s="15">
        <f>IF($D9265=1,$B9265,-1)</f>
        <v/>
      </c>
      <c r="I9265" s="15">
        <f>IF($D9265=1,$C9265,-1)</f>
        <v/>
      </c>
    </row>
    <row r="9266">
      <c r="A9266" s="33" t="n">
        <v>45677.95833333334</v>
      </c>
      <c r="B9266" s="15">
        <f>WEEKDAY($A9266,2)</f>
        <v/>
      </c>
      <c r="C9266" s="15">
        <f>HOUR($A9266)</f>
        <v/>
      </c>
      <c r="D9266" s="15">
        <f>IF(AND($A9266&gt;=Instellingen!$B$6,$A9266&lt;Instellingen!$B$7),1,0)</f>
        <v/>
      </c>
      <c r="E9266" s="15">
        <f>COUNTIF(tData[BezoekStart],"&lt;"&amp;($A9266+1/24))-COUNTIF(tData[BezoekEind],"&lt;="&amp;$A9266)</f>
        <v/>
      </c>
      <c r="F9266" s="15">
        <f>COUNTIF(tData[BezoekLangStart],"&lt;"&amp;($A9266+1/24))-COUNTIF(tData[BezoekLangEind],"&lt;="&amp;$A9266)</f>
        <v/>
      </c>
      <c r="G9266" s="15">
        <f>IF($D9266=1,$B9266*100+$C9266,-1)</f>
        <v/>
      </c>
      <c r="H9266" s="15">
        <f>IF($D9266=1,$B9266,-1)</f>
        <v/>
      </c>
      <c r="I9266" s="15">
        <f>IF($D9266=1,$C9266,-1)</f>
        <v/>
      </c>
    </row>
    <row r="9267">
      <c r="A9267" s="33" t="n">
        <v>45678</v>
      </c>
      <c r="B9267" s="15">
        <f>WEEKDAY($A9267,2)</f>
        <v/>
      </c>
      <c r="C9267" s="15">
        <f>HOUR($A9267)</f>
        <v/>
      </c>
      <c r="D9267" s="15">
        <f>IF(AND($A9267&gt;=Instellingen!$B$6,$A9267&lt;Instellingen!$B$7),1,0)</f>
        <v/>
      </c>
      <c r="E9267" s="15">
        <f>COUNTIF(tData[BezoekStart],"&lt;"&amp;($A9267+1/24))-COUNTIF(tData[BezoekEind],"&lt;="&amp;$A9267)</f>
        <v/>
      </c>
      <c r="F9267" s="15">
        <f>COUNTIF(tData[BezoekLangStart],"&lt;"&amp;($A9267+1/24))-COUNTIF(tData[BezoekLangEind],"&lt;="&amp;$A9267)</f>
        <v/>
      </c>
      <c r="G9267" s="15">
        <f>IF($D9267=1,$B9267*100+$C9267,-1)</f>
        <v/>
      </c>
      <c r="H9267" s="15">
        <f>IF($D9267=1,$B9267,-1)</f>
        <v/>
      </c>
      <c r="I9267" s="15">
        <f>IF($D9267=1,$C9267,-1)</f>
        <v/>
      </c>
    </row>
    <row r="9268">
      <c r="A9268" s="33" t="n">
        <v>45678.04166666666</v>
      </c>
      <c r="B9268" s="15">
        <f>WEEKDAY($A9268,2)</f>
        <v/>
      </c>
      <c r="C9268" s="15">
        <f>HOUR($A9268)</f>
        <v/>
      </c>
      <c r="D9268" s="15">
        <f>IF(AND($A9268&gt;=Instellingen!$B$6,$A9268&lt;Instellingen!$B$7),1,0)</f>
        <v/>
      </c>
      <c r="E9268" s="15">
        <f>COUNTIF(tData[BezoekStart],"&lt;"&amp;($A9268+1/24))-COUNTIF(tData[BezoekEind],"&lt;="&amp;$A9268)</f>
        <v/>
      </c>
      <c r="F9268" s="15">
        <f>COUNTIF(tData[BezoekLangStart],"&lt;"&amp;($A9268+1/24))-COUNTIF(tData[BezoekLangEind],"&lt;="&amp;$A9268)</f>
        <v/>
      </c>
      <c r="G9268" s="15">
        <f>IF($D9268=1,$B9268*100+$C9268,-1)</f>
        <v/>
      </c>
      <c r="H9268" s="15">
        <f>IF($D9268=1,$B9268,-1)</f>
        <v/>
      </c>
      <c r="I9268" s="15">
        <f>IF($D9268=1,$C9268,-1)</f>
        <v/>
      </c>
    </row>
    <row r="9269">
      <c r="A9269" s="33" t="n">
        <v>45678.08333333334</v>
      </c>
      <c r="B9269" s="15">
        <f>WEEKDAY($A9269,2)</f>
        <v/>
      </c>
      <c r="C9269" s="15">
        <f>HOUR($A9269)</f>
        <v/>
      </c>
      <c r="D9269" s="15">
        <f>IF(AND($A9269&gt;=Instellingen!$B$6,$A9269&lt;Instellingen!$B$7),1,0)</f>
        <v/>
      </c>
      <c r="E9269" s="15">
        <f>COUNTIF(tData[BezoekStart],"&lt;"&amp;($A9269+1/24))-COUNTIF(tData[BezoekEind],"&lt;="&amp;$A9269)</f>
        <v/>
      </c>
      <c r="F9269" s="15">
        <f>COUNTIF(tData[BezoekLangStart],"&lt;"&amp;($A9269+1/24))-COUNTIF(tData[BezoekLangEind],"&lt;="&amp;$A9269)</f>
        <v/>
      </c>
      <c r="G9269" s="15">
        <f>IF($D9269=1,$B9269*100+$C9269,-1)</f>
        <v/>
      </c>
      <c r="H9269" s="15">
        <f>IF($D9269=1,$B9269,-1)</f>
        <v/>
      </c>
      <c r="I9269" s="15">
        <f>IF($D9269=1,$C9269,-1)</f>
        <v/>
      </c>
    </row>
    <row r="9270">
      <c r="A9270" s="33" t="n">
        <v>45678.125</v>
      </c>
      <c r="B9270" s="15">
        <f>WEEKDAY($A9270,2)</f>
        <v/>
      </c>
      <c r="C9270" s="15">
        <f>HOUR($A9270)</f>
        <v/>
      </c>
      <c r="D9270" s="15">
        <f>IF(AND($A9270&gt;=Instellingen!$B$6,$A9270&lt;Instellingen!$B$7),1,0)</f>
        <v/>
      </c>
      <c r="E9270" s="15">
        <f>COUNTIF(tData[BezoekStart],"&lt;"&amp;($A9270+1/24))-COUNTIF(tData[BezoekEind],"&lt;="&amp;$A9270)</f>
        <v/>
      </c>
      <c r="F9270" s="15">
        <f>COUNTIF(tData[BezoekLangStart],"&lt;"&amp;($A9270+1/24))-COUNTIF(tData[BezoekLangEind],"&lt;="&amp;$A9270)</f>
        <v/>
      </c>
      <c r="G9270" s="15">
        <f>IF($D9270=1,$B9270*100+$C9270,-1)</f>
        <v/>
      </c>
      <c r="H9270" s="15">
        <f>IF($D9270=1,$B9270,-1)</f>
        <v/>
      </c>
      <c r="I9270" s="15">
        <f>IF($D9270=1,$C9270,-1)</f>
        <v/>
      </c>
    </row>
    <row r="9271">
      <c r="A9271" s="33" t="n">
        <v>45678.16666666666</v>
      </c>
      <c r="B9271" s="15">
        <f>WEEKDAY($A9271,2)</f>
        <v/>
      </c>
      <c r="C9271" s="15">
        <f>HOUR($A9271)</f>
        <v/>
      </c>
      <c r="D9271" s="15">
        <f>IF(AND($A9271&gt;=Instellingen!$B$6,$A9271&lt;Instellingen!$B$7),1,0)</f>
        <v/>
      </c>
      <c r="E9271" s="15">
        <f>COUNTIF(tData[BezoekStart],"&lt;"&amp;($A9271+1/24))-COUNTIF(tData[BezoekEind],"&lt;="&amp;$A9271)</f>
        <v/>
      </c>
      <c r="F9271" s="15">
        <f>COUNTIF(tData[BezoekLangStart],"&lt;"&amp;($A9271+1/24))-COUNTIF(tData[BezoekLangEind],"&lt;="&amp;$A9271)</f>
        <v/>
      </c>
      <c r="G9271" s="15">
        <f>IF($D9271=1,$B9271*100+$C9271,-1)</f>
        <v/>
      </c>
      <c r="H9271" s="15">
        <f>IF($D9271=1,$B9271,-1)</f>
        <v/>
      </c>
      <c r="I9271" s="15">
        <f>IF($D9271=1,$C9271,-1)</f>
        <v/>
      </c>
    </row>
    <row r="9272">
      <c r="A9272" s="33" t="n">
        <v>45678.20833333334</v>
      </c>
      <c r="B9272" s="15">
        <f>WEEKDAY($A9272,2)</f>
        <v/>
      </c>
      <c r="C9272" s="15">
        <f>HOUR($A9272)</f>
        <v/>
      </c>
      <c r="D9272" s="15">
        <f>IF(AND($A9272&gt;=Instellingen!$B$6,$A9272&lt;Instellingen!$B$7),1,0)</f>
        <v/>
      </c>
      <c r="E9272" s="15">
        <f>COUNTIF(tData[BezoekStart],"&lt;"&amp;($A9272+1/24))-COUNTIF(tData[BezoekEind],"&lt;="&amp;$A9272)</f>
        <v/>
      </c>
      <c r="F9272" s="15">
        <f>COUNTIF(tData[BezoekLangStart],"&lt;"&amp;($A9272+1/24))-COUNTIF(tData[BezoekLangEind],"&lt;="&amp;$A9272)</f>
        <v/>
      </c>
      <c r="G9272" s="15">
        <f>IF($D9272=1,$B9272*100+$C9272,-1)</f>
        <v/>
      </c>
      <c r="H9272" s="15">
        <f>IF($D9272=1,$B9272,-1)</f>
        <v/>
      </c>
      <c r="I9272" s="15">
        <f>IF($D9272=1,$C9272,-1)</f>
        <v/>
      </c>
    </row>
    <row r="9273">
      <c r="A9273" s="33" t="n">
        <v>45678.25</v>
      </c>
      <c r="B9273" s="15">
        <f>WEEKDAY($A9273,2)</f>
        <v/>
      </c>
      <c r="C9273" s="15">
        <f>HOUR($A9273)</f>
        <v/>
      </c>
      <c r="D9273" s="15">
        <f>IF(AND($A9273&gt;=Instellingen!$B$6,$A9273&lt;Instellingen!$B$7),1,0)</f>
        <v/>
      </c>
      <c r="E9273" s="15">
        <f>COUNTIF(tData[BezoekStart],"&lt;"&amp;($A9273+1/24))-COUNTIF(tData[BezoekEind],"&lt;="&amp;$A9273)</f>
        <v/>
      </c>
      <c r="F9273" s="15">
        <f>COUNTIF(tData[BezoekLangStart],"&lt;"&amp;($A9273+1/24))-COUNTIF(tData[BezoekLangEind],"&lt;="&amp;$A9273)</f>
        <v/>
      </c>
      <c r="G9273" s="15">
        <f>IF($D9273=1,$B9273*100+$C9273,-1)</f>
        <v/>
      </c>
      <c r="H9273" s="15">
        <f>IF($D9273=1,$B9273,-1)</f>
        <v/>
      </c>
      <c r="I9273" s="15">
        <f>IF($D9273=1,$C9273,-1)</f>
        <v/>
      </c>
    </row>
    <row r="9274">
      <c r="A9274" s="33" t="n">
        <v>45678.29166666666</v>
      </c>
      <c r="B9274" s="15">
        <f>WEEKDAY($A9274,2)</f>
        <v/>
      </c>
      <c r="C9274" s="15">
        <f>HOUR($A9274)</f>
        <v/>
      </c>
      <c r="D9274" s="15">
        <f>IF(AND($A9274&gt;=Instellingen!$B$6,$A9274&lt;Instellingen!$B$7),1,0)</f>
        <v/>
      </c>
      <c r="E9274" s="15">
        <f>COUNTIF(tData[BezoekStart],"&lt;"&amp;($A9274+1/24))-COUNTIF(tData[BezoekEind],"&lt;="&amp;$A9274)</f>
        <v/>
      </c>
      <c r="F9274" s="15">
        <f>COUNTIF(tData[BezoekLangStart],"&lt;"&amp;($A9274+1/24))-COUNTIF(tData[BezoekLangEind],"&lt;="&amp;$A9274)</f>
        <v/>
      </c>
      <c r="G9274" s="15">
        <f>IF($D9274=1,$B9274*100+$C9274,-1)</f>
        <v/>
      </c>
      <c r="H9274" s="15">
        <f>IF($D9274=1,$B9274,-1)</f>
        <v/>
      </c>
      <c r="I9274" s="15">
        <f>IF($D9274=1,$C9274,-1)</f>
        <v/>
      </c>
    </row>
    <row r="9275">
      <c r="A9275" s="33" t="n">
        <v>45678.33333333334</v>
      </c>
      <c r="B9275" s="15">
        <f>WEEKDAY($A9275,2)</f>
        <v/>
      </c>
      <c r="C9275" s="15">
        <f>HOUR($A9275)</f>
        <v/>
      </c>
      <c r="D9275" s="15">
        <f>IF(AND($A9275&gt;=Instellingen!$B$6,$A9275&lt;Instellingen!$B$7),1,0)</f>
        <v/>
      </c>
      <c r="E9275" s="15">
        <f>COUNTIF(tData[BezoekStart],"&lt;"&amp;($A9275+1/24))-COUNTIF(tData[BezoekEind],"&lt;="&amp;$A9275)</f>
        <v/>
      </c>
      <c r="F9275" s="15">
        <f>COUNTIF(tData[BezoekLangStart],"&lt;"&amp;($A9275+1/24))-COUNTIF(tData[BezoekLangEind],"&lt;="&amp;$A9275)</f>
        <v/>
      </c>
      <c r="G9275" s="15">
        <f>IF($D9275=1,$B9275*100+$C9275,-1)</f>
        <v/>
      </c>
      <c r="H9275" s="15">
        <f>IF($D9275=1,$B9275,-1)</f>
        <v/>
      </c>
      <c r="I9275" s="15">
        <f>IF($D9275=1,$C9275,-1)</f>
        <v/>
      </c>
    </row>
    <row r="9276">
      <c r="A9276" s="33" t="n">
        <v>45678.375</v>
      </c>
      <c r="B9276" s="15">
        <f>WEEKDAY($A9276,2)</f>
        <v/>
      </c>
      <c r="C9276" s="15">
        <f>HOUR($A9276)</f>
        <v/>
      </c>
      <c r="D9276" s="15">
        <f>IF(AND($A9276&gt;=Instellingen!$B$6,$A9276&lt;Instellingen!$B$7),1,0)</f>
        <v/>
      </c>
      <c r="E9276" s="15">
        <f>COUNTIF(tData[BezoekStart],"&lt;"&amp;($A9276+1/24))-COUNTIF(tData[BezoekEind],"&lt;="&amp;$A9276)</f>
        <v/>
      </c>
      <c r="F9276" s="15">
        <f>COUNTIF(tData[BezoekLangStart],"&lt;"&amp;($A9276+1/24))-COUNTIF(tData[BezoekLangEind],"&lt;="&amp;$A9276)</f>
        <v/>
      </c>
      <c r="G9276" s="15">
        <f>IF($D9276=1,$B9276*100+$C9276,-1)</f>
        <v/>
      </c>
      <c r="H9276" s="15">
        <f>IF($D9276=1,$B9276,-1)</f>
        <v/>
      </c>
      <c r="I9276" s="15">
        <f>IF($D9276=1,$C9276,-1)</f>
        <v/>
      </c>
    </row>
    <row r="9277">
      <c r="A9277" s="33" t="n">
        <v>45678.41666666666</v>
      </c>
      <c r="B9277" s="15">
        <f>WEEKDAY($A9277,2)</f>
        <v/>
      </c>
      <c r="C9277" s="15">
        <f>HOUR($A9277)</f>
        <v/>
      </c>
      <c r="D9277" s="15">
        <f>IF(AND($A9277&gt;=Instellingen!$B$6,$A9277&lt;Instellingen!$B$7),1,0)</f>
        <v/>
      </c>
      <c r="E9277" s="15">
        <f>COUNTIF(tData[BezoekStart],"&lt;"&amp;($A9277+1/24))-COUNTIF(tData[BezoekEind],"&lt;="&amp;$A9277)</f>
        <v/>
      </c>
      <c r="F9277" s="15">
        <f>COUNTIF(tData[BezoekLangStart],"&lt;"&amp;($A9277+1/24))-COUNTIF(tData[BezoekLangEind],"&lt;="&amp;$A9277)</f>
        <v/>
      </c>
      <c r="G9277" s="15">
        <f>IF($D9277=1,$B9277*100+$C9277,-1)</f>
        <v/>
      </c>
      <c r="H9277" s="15">
        <f>IF($D9277=1,$B9277,-1)</f>
        <v/>
      </c>
      <c r="I9277" s="15">
        <f>IF($D9277=1,$C9277,-1)</f>
        <v/>
      </c>
    </row>
    <row r="9278">
      <c r="A9278" s="33" t="n">
        <v>45678.45833333334</v>
      </c>
      <c r="B9278" s="15">
        <f>WEEKDAY($A9278,2)</f>
        <v/>
      </c>
      <c r="C9278" s="15">
        <f>HOUR($A9278)</f>
        <v/>
      </c>
      <c r="D9278" s="15">
        <f>IF(AND($A9278&gt;=Instellingen!$B$6,$A9278&lt;Instellingen!$B$7),1,0)</f>
        <v/>
      </c>
      <c r="E9278" s="15">
        <f>COUNTIF(tData[BezoekStart],"&lt;"&amp;($A9278+1/24))-COUNTIF(tData[BezoekEind],"&lt;="&amp;$A9278)</f>
        <v/>
      </c>
      <c r="F9278" s="15">
        <f>COUNTIF(tData[BezoekLangStart],"&lt;"&amp;($A9278+1/24))-COUNTIF(tData[BezoekLangEind],"&lt;="&amp;$A9278)</f>
        <v/>
      </c>
      <c r="G9278" s="15">
        <f>IF($D9278=1,$B9278*100+$C9278,-1)</f>
        <v/>
      </c>
      <c r="H9278" s="15">
        <f>IF($D9278=1,$B9278,-1)</f>
        <v/>
      </c>
      <c r="I9278" s="15">
        <f>IF($D9278=1,$C9278,-1)</f>
        <v/>
      </c>
    </row>
    <row r="9279">
      <c r="A9279" s="33" t="n">
        <v>45678.5</v>
      </c>
      <c r="B9279" s="15">
        <f>WEEKDAY($A9279,2)</f>
        <v/>
      </c>
      <c r="C9279" s="15">
        <f>HOUR($A9279)</f>
        <v/>
      </c>
      <c r="D9279" s="15">
        <f>IF(AND($A9279&gt;=Instellingen!$B$6,$A9279&lt;Instellingen!$B$7),1,0)</f>
        <v/>
      </c>
      <c r="E9279" s="15">
        <f>COUNTIF(tData[BezoekStart],"&lt;"&amp;($A9279+1/24))-COUNTIF(tData[BezoekEind],"&lt;="&amp;$A9279)</f>
        <v/>
      </c>
      <c r="F9279" s="15">
        <f>COUNTIF(tData[BezoekLangStart],"&lt;"&amp;($A9279+1/24))-COUNTIF(tData[BezoekLangEind],"&lt;="&amp;$A9279)</f>
        <v/>
      </c>
      <c r="G9279" s="15">
        <f>IF($D9279=1,$B9279*100+$C9279,-1)</f>
        <v/>
      </c>
      <c r="H9279" s="15">
        <f>IF($D9279=1,$B9279,-1)</f>
        <v/>
      </c>
      <c r="I9279" s="15">
        <f>IF($D9279=1,$C9279,-1)</f>
        <v/>
      </c>
    </row>
    <row r="9280">
      <c r="A9280" s="33" t="n">
        <v>45678.54166666666</v>
      </c>
      <c r="B9280" s="15">
        <f>WEEKDAY($A9280,2)</f>
        <v/>
      </c>
      <c r="C9280" s="15">
        <f>HOUR($A9280)</f>
        <v/>
      </c>
      <c r="D9280" s="15">
        <f>IF(AND($A9280&gt;=Instellingen!$B$6,$A9280&lt;Instellingen!$B$7),1,0)</f>
        <v/>
      </c>
      <c r="E9280" s="15">
        <f>COUNTIF(tData[BezoekStart],"&lt;"&amp;($A9280+1/24))-COUNTIF(tData[BezoekEind],"&lt;="&amp;$A9280)</f>
        <v/>
      </c>
      <c r="F9280" s="15">
        <f>COUNTIF(tData[BezoekLangStart],"&lt;"&amp;($A9280+1/24))-COUNTIF(tData[BezoekLangEind],"&lt;="&amp;$A9280)</f>
        <v/>
      </c>
      <c r="G9280" s="15">
        <f>IF($D9280=1,$B9280*100+$C9280,-1)</f>
        <v/>
      </c>
      <c r="H9280" s="15">
        <f>IF($D9280=1,$B9280,-1)</f>
        <v/>
      </c>
      <c r="I9280" s="15">
        <f>IF($D9280=1,$C9280,-1)</f>
        <v/>
      </c>
    </row>
    <row r="9281">
      <c r="A9281" s="33" t="n">
        <v>45678.58333333334</v>
      </c>
      <c r="B9281" s="15">
        <f>WEEKDAY($A9281,2)</f>
        <v/>
      </c>
      <c r="C9281" s="15">
        <f>HOUR($A9281)</f>
        <v/>
      </c>
      <c r="D9281" s="15">
        <f>IF(AND($A9281&gt;=Instellingen!$B$6,$A9281&lt;Instellingen!$B$7),1,0)</f>
        <v/>
      </c>
      <c r="E9281" s="15">
        <f>COUNTIF(tData[BezoekStart],"&lt;"&amp;($A9281+1/24))-COUNTIF(tData[BezoekEind],"&lt;="&amp;$A9281)</f>
        <v/>
      </c>
      <c r="F9281" s="15">
        <f>COUNTIF(tData[BezoekLangStart],"&lt;"&amp;($A9281+1/24))-COUNTIF(tData[BezoekLangEind],"&lt;="&amp;$A9281)</f>
        <v/>
      </c>
      <c r="G9281" s="15">
        <f>IF($D9281=1,$B9281*100+$C9281,-1)</f>
        <v/>
      </c>
      <c r="H9281" s="15">
        <f>IF($D9281=1,$B9281,-1)</f>
        <v/>
      </c>
      <c r="I9281" s="15">
        <f>IF($D9281=1,$C9281,-1)</f>
        <v/>
      </c>
    </row>
    <row r="9282">
      <c r="A9282" s="33" t="n">
        <v>45678.625</v>
      </c>
      <c r="B9282" s="15">
        <f>WEEKDAY($A9282,2)</f>
        <v/>
      </c>
      <c r="C9282" s="15">
        <f>HOUR($A9282)</f>
        <v/>
      </c>
      <c r="D9282" s="15">
        <f>IF(AND($A9282&gt;=Instellingen!$B$6,$A9282&lt;Instellingen!$B$7),1,0)</f>
        <v/>
      </c>
      <c r="E9282" s="15">
        <f>COUNTIF(tData[BezoekStart],"&lt;"&amp;($A9282+1/24))-COUNTIF(tData[BezoekEind],"&lt;="&amp;$A9282)</f>
        <v/>
      </c>
      <c r="F9282" s="15">
        <f>COUNTIF(tData[BezoekLangStart],"&lt;"&amp;($A9282+1/24))-COUNTIF(tData[BezoekLangEind],"&lt;="&amp;$A9282)</f>
        <v/>
      </c>
      <c r="G9282" s="15">
        <f>IF($D9282=1,$B9282*100+$C9282,-1)</f>
        <v/>
      </c>
      <c r="H9282" s="15">
        <f>IF($D9282=1,$B9282,-1)</f>
        <v/>
      </c>
      <c r="I9282" s="15">
        <f>IF($D9282=1,$C9282,-1)</f>
        <v/>
      </c>
    </row>
    <row r="9283">
      <c r="A9283" s="33" t="n">
        <v>45678.66666666666</v>
      </c>
      <c r="B9283" s="15">
        <f>WEEKDAY($A9283,2)</f>
        <v/>
      </c>
      <c r="C9283" s="15">
        <f>HOUR($A9283)</f>
        <v/>
      </c>
      <c r="D9283" s="15">
        <f>IF(AND($A9283&gt;=Instellingen!$B$6,$A9283&lt;Instellingen!$B$7),1,0)</f>
        <v/>
      </c>
      <c r="E9283" s="15">
        <f>COUNTIF(tData[BezoekStart],"&lt;"&amp;($A9283+1/24))-COUNTIF(tData[BezoekEind],"&lt;="&amp;$A9283)</f>
        <v/>
      </c>
      <c r="F9283" s="15">
        <f>COUNTIF(tData[BezoekLangStart],"&lt;"&amp;($A9283+1/24))-COUNTIF(tData[BezoekLangEind],"&lt;="&amp;$A9283)</f>
        <v/>
      </c>
      <c r="G9283" s="15">
        <f>IF($D9283=1,$B9283*100+$C9283,-1)</f>
        <v/>
      </c>
      <c r="H9283" s="15">
        <f>IF($D9283=1,$B9283,-1)</f>
        <v/>
      </c>
      <c r="I9283" s="15">
        <f>IF($D9283=1,$C9283,-1)</f>
        <v/>
      </c>
    </row>
    <row r="9284">
      <c r="A9284" s="33" t="n">
        <v>45678.70833333334</v>
      </c>
      <c r="B9284" s="15">
        <f>WEEKDAY($A9284,2)</f>
        <v/>
      </c>
      <c r="C9284" s="15">
        <f>HOUR($A9284)</f>
        <v/>
      </c>
      <c r="D9284" s="15">
        <f>IF(AND($A9284&gt;=Instellingen!$B$6,$A9284&lt;Instellingen!$B$7),1,0)</f>
        <v/>
      </c>
      <c r="E9284" s="15">
        <f>COUNTIF(tData[BezoekStart],"&lt;"&amp;($A9284+1/24))-COUNTIF(tData[BezoekEind],"&lt;="&amp;$A9284)</f>
        <v/>
      </c>
      <c r="F9284" s="15">
        <f>COUNTIF(tData[BezoekLangStart],"&lt;"&amp;($A9284+1/24))-COUNTIF(tData[BezoekLangEind],"&lt;="&amp;$A9284)</f>
        <v/>
      </c>
      <c r="G9284" s="15">
        <f>IF($D9284=1,$B9284*100+$C9284,-1)</f>
        <v/>
      </c>
      <c r="H9284" s="15">
        <f>IF($D9284=1,$B9284,-1)</f>
        <v/>
      </c>
      <c r="I9284" s="15">
        <f>IF($D9284=1,$C9284,-1)</f>
        <v/>
      </c>
    </row>
    <row r="9285">
      <c r="A9285" s="33" t="n">
        <v>45678.75</v>
      </c>
      <c r="B9285" s="15">
        <f>WEEKDAY($A9285,2)</f>
        <v/>
      </c>
      <c r="C9285" s="15">
        <f>HOUR($A9285)</f>
        <v/>
      </c>
      <c r="D9285" s="15">
        <f>IF(AND($A9285&gt;=Instellingen!$B$6,$A9285&lt;Instellingen!$B$7),1,0)</f>
        <v/>
      </c>
      <c r="E9285" s="15">
        <f>COUNTIF(tData[BezoekStart],"&lt;"&amp;($A9285+1/24))-COUNTIF(tData[BezoekEind],"&lt;="&amp;$A9285)</f>
        <v/>
      </c>
      <c r="F9285" s="15">
        <f>COUNTIF(tData[BezoekLangStart],"&lt;"&amp;($A9285+1/24))-COUNTIF(tData[BezoekLangEind],"&lt;="&amp;$A9285)</f>
        <v/>
      </c>
      <c r="G9285" s="15">
        <f>IF($D9285=1,$B9285*100+$C9285,-1)</f>
        <v/>
      </c>
      <c r="H9285" s="15">
        <f>IF($D9285=1,$B9285,-1)</f>
        <v/>
      </c>
      <c r="I9285" s="15">
        <f>IF($D9285=1,$C9285,-1)</f>
        <v/>
      </c>
    </row>
    <row r="9286">
      <c r="A9286" s="33" t="n">
        <v>45678.79166666666</v>
      </c>
      <c r="B9286" s="15">
        <f>WEEKDAY($A9286,2)</f>
        <v/>
      </c>
      <c r="C9286" s="15">
        <f>HOUR($A9286)</f>
        <v/>
      </c>
      <c r="D9286" s="15">
        <f>IF(AND($A9286&gt;=Instellingen!$B$6,$A9286&lt;Instellingen!$B$7),1,0)</f>
        <v/>
      </c>
      <c r="E9286" s="15">
        <f>COUNTIF(tData[BezoekStart],"&lt;"&amp;($A9286+1/24))-COUNTIF(tData[BezoekEind],"&lt;="&amp;$A9286)</f>
        <v/>
      </c>
      <c r="F9286" s="15">
        <f>COUNTIF(tData[BezoekLangStart],"&lt;"&amp;($A9286+1/24))-COUNTIF(tData[BezoekLangEind],"&lt;="&amp;$A9286)</f>
        <v/>
      </c>
      <c r="G9286" s="15">
        <f>IF($D9286=1,$B9286*100+$C9286,-1)</f>
        <v/>
      </c>
      <c r="H9286" s="15">
        <f>IF($D9286=1,$B9286,-1)</f>
        <v/>
      </c>
      <c r="I9286" s="15">
        <f>IF($D9286=1,$C9286,-1)</f>
        <v/>
      </c>
    </row>
    <row r="9287">
      <c r="A9287" s="33" t="n">
        <v>45678.83333333334</v>
      </c>
      <c r="B9287" s="15">
        <f>WEEKDAY($A9287,2)</f>
        <v/>
      </c>
      <c r="C9287" s="15">
        <f>HOUR($A9287)</f>
        <v/>
      </c>
      <c r="D9287" s="15">
        <f>IF(AND($A9287&gt;=Instellingen!$B$6,$A9287&lt;Instellingen!$B$7),1,0)</f>
        <v/>
      </c>
      <c r="E9287" s="15">
        <f>COUNTIF(tData[BezoekStart],"&lt;"&amp;($A9287+1/24))-COUNTIF(tData[BezoekEind],"&lt;="&amp;$A9287)</f>
        <v/>
      </c>
      <c r="F9287" s="15">
        <f>COUNTIF(tData[BezoekLangStart],"&lt;"&amp;($A9287+1/24))-COUNTIF(tData[BezoekLangEind],"&lt;="&amp;$A9287)</f>
        <v/>
      </c>
      <c r="G9287" s="15">
        <f>IF($D9287=1,$B9287*100+$C9287,-1)</f>
        <v/>
      </c>
      <c r="H9287" s="15">
        <f>IF($D9287=1,$B9287,-1)</f>
        <v/>
      </c>
      <c r="I9287" s="15">
        <f>IF($D9287=1,$C9287,-1)</f>
        <v/>
      </c>
    </row>
    <row r="9288">
      <c r="A9288" s="33" t="n">
        <v>45678.875</v>
      </c>
      <c r="B9288" s="15">
        <f>WEEKDAY($A9288,2)</f>
        <v/>
      </c>
      <c r="C9288" s="15">
        <f>HOUR($A9288)</f>
        <v/>
      </c>
      <c r="D9288" s="15">
        <f>IF(AND($A9288&gt;=Instellingen!$B$6,$A9288&lt;Instellingen!$B$7),1,0)</f>
        <v/>
      </c>
      <c r="E9288" s="15">
        <f>COUNTIF(tData[BezoekStart],"&lt;"&amp;($A9288+1/24))-COUNTIF(tData[BezoekEind],"&lt;="&amp;$A9288)</f>
        <v/>
      </c>
      <c r="F9288" s="15">
        <f>COUNTIF(tData[BezoekLangStart],"&lt;"&amp;($A9288+1/24))-COUNTIF(tData[BezoekLangEind],"&lt;="&amp;$A9288)</f>
        <v/>
      </c>
      <c r="G9288" s="15">
        <f>IF($D9288=1,$B9288*100+$C9288,-1)</f>
        <v/>
      </c>
      <c r="H9288" s="15">
        <f>IF($D9288=1,$B9288,-1)</f>
        <v/>
      </c>
      <c r="I9288" s="15">
        <f>IF($D9288=1,$C9288,-1)</f>
        <v/>
      </c>
    </row>
    <row r="9289">
      <c r="A9289" s="33" t="n">
        <v>45678.91666666666</v>
      </c>
      <c r="B9289" s="15">
        <f>WEEKDAY($A9289,2)</f>
        <v/>
      </c>
      <c r="C9289" s="15">
        <f>HOUR($A9289)</f>
        <v/>
      </c>
      <c r="D9289" s="15">
        <f>IF(AND($A9289&gt;=Instellingen!$B$6,$A9289&lt;Instellingen!$B$7),1,0)</f>
        <v/>
      </c>
      <c r="E9289" s="15">
        <f>COUNTIF(tData[BezoekStart],"&lt;"&amp;($A9289+1/24))-COUNTIF(tData[BezoekEind],"&lt;="&amp;$A9289)</f>
        <v/>
      </c>
      <c r="F9289" s="15">
        <f>COUNTIF(tData[BezoekLangStart],"&lt;"&amp;($A9289+1/24))-COUNTIF(tData[BezoekLangEind],"&lt;="&amp;$A9289)</f>
        <v/>
      </c>
      <c r="G9289" s="15">
        <f>IF($D9289=1,$B9289*100+$C9289,-1)</f>
        <v/>
      </c>
      <c r="H9289" s="15">
        <f>IF($D9289=1,$B9289,-1)</f>
        <v/>
      </c>
      <c r="I9289" s="15">
        <f>IF($D9289=1,$C9289,-1)</f>
        <v/>
      </c>
    </row>
    <row r="9290">
      <c r="A9290" s="33" t="n">
        <v>45678.95833333334</v>
      </c>
      <c r="B9290" s="15">
        <f>WEEKDAY($A9290,2)</f>
        <v/>
      </c>
      <c r="C9290" s="15">
        <f>HOUR($A9290)</f>
        <v/>
      </c>
      <c r="D9290" s="15">
        <f>IF(AND($A9290&gt;=Instellingen!$B$6,$A9290&lt;Instellingen!$B$7),1,0)</f>
        <v/>
      </c>
      <c r="E9290" s="15">
        <f>COUNTIF(tData[BezoekStart],"&lt;"&amp;($A9290+1/24))-COUNTIF(tData[BezoekEind],"&lt;="&amp;$A9290)</f>
        <v/>
      </c>
      <c r="F9290" s="15">
        <f>COUNTIF(tData[BezoekLangStart],"&lt;"&amp;($A9290+1/24))-COUNTIF(tData[BezoekLangEind],"&lt;="&amp;$A9290)</f>
        <v/>
      </c>
      <c r="G9290" s="15">
        <f>IF($D9290=1,$B9290*100+$C9290,-1)</f>
        <v/>
      </c>
      <c r="H9290" s="15">
        <f>IF($D9290=1,$B9290,-1)</f>
        <v/>
      </c>
      <c r="I9290" s="15">
        <f>IF($D9290=1,$C9290,-1)</f>
        <v/>
      </c>
    </row>
    <row r="9291">
      <c r="A9291" s="33" t="n">
        <v>45679</v>
      </c>
      <c r="B9291" s="15">
        <f>WEEKDAY($A9291,2)</f>
        <v/>
      </c>
      <c r="C9291" s="15">
        <f>HOUR($A9291)</f>
        <v/>
      </c>
      <c r="D9291" s="15">
        <f>IF(AND($A9291&gt;=Instellingen!$B$6,$A9291&lt;Instellingen!$B$7),1,0)</f>
        <v/>
      </c>
      <c r="E9291" s="15">
        <f>COUNTIF(tData[BezoekStart],"&lt;"&amp;($A9291+1/24))-COUNTIF(tData[BezoekEind],"&lt;="&amp;$A9291)</f>
        <v/>
      </c>
      <c r="F9291" s="15">
        <f>COUNTIF(tData[BezoekLangStart],"&lt;"&amp;($A9291+1/24))-COUNTIF(tData[BezoekLangEind],"&lt;="&amp;$A9291)</f>
        <v/>
      </c>
      <c r="G9291" s="15">
        <f>IF($D9291=1,$B9291*100+$C9291,-1)</f>
        <v/>
      </c>
      <c r="H9291" s="15">
        <f>IF($D9291=1,$B9291,-1)</f>
        <v/>
      </c>
      <c r="I9291" s="15">
        <f>IF($D9291=1,$C9291,-1)</f>
        <v/>
      </c>
    </row>
    <row r="9292">
      <c r="A9292" s="33" t="n">
        <v>45679.04166666666</v>
      </c>
      <c r="B9292" s="15">
        <f>WEEKDAY($A9292,2)</f>
        <v/>
      </c>
      <c r="C9292" s="15">
        <f>HOUR($A9292)</f>
        <v/>
      </c>
      <c r="D9292" s="15">
        <f>IF(AND($A9292&gt;=Instellingen!$B$6,$A9292&lt;Instellingen!$B$7),1,0)</f>
        <v/>
      </c>
      <c r="E9292" s="15">
        <f>COUNTIF(tData[BezoekStart],"&lt;"&amp;($A9292+1/24))-COUNTIF(tData[BezoekEind],"&lt;="&amp;$A9292)</f>
        <v/>
      </c>
      <c r="F9292" s="15">
        <f>COUNTIF(tData[BezoekLangStart],"&lt;"&amp;($A9292+1/24))-COUNTIF(tData[BezoekLangEind],"&lt;="&amp;$A9292)</f>
        <v/>
      </c>
      <c r="G9292" s="15">
        <f>IF($D9292=1,$B9292*100+$C9292,-1)</f>
        <v/>
      </c>
      <c r="H9292" s="15">
        <f>IF($D9292=1,$B9292,-1)</f>
        <v/>
      </c>
      <c r="I9292" s="15">
        <f>IF($D9292=1,$C9292,-1)</f>
        <v/>
      </c>
    </row>
    <row r="9293">
      <c r="A9293" s="33" t="n">
        <v>45679.08333333334</v>
      </c>
      <c r="B9293" s="15">
        <f>WEEKDAY($A9293,2)</f>
        <v/>
      </c>
      <c r="C9293" s="15">
        <f>HOUR($A9293)</f>
        <v/>
      </c>
      <c r="D9293" s="15">
        <f>IF(AND($A9293&gt;=Instellingen!$B$6,$A9293&lt;Instellingen!$B$7),1,0)</f>
        <v/>
      </c>
      <c r="E9293" s="15">
        <f>COUNTIF(tData[BezoekStart],"&lt;"&amp;($A9293+1/24))-COUNTIF(tData[BezoekEind],"&lt;="&amp;$A9293)</f>
        <v/>
      </c>
      <c r="F9293" s="15">
        <f>COUNTIF(tData[BezoekLangStart],"&lt;"&amp;($A9293+1/24))-COUNTIF(tData[BezoekLangEind],"&lt;="&amp;$A9293)</f>
        <v/>
      </c>
      <c r="G9293" s="15">
        <f>IF($D9293=1,$B9293*100+$C9293,-1)</f>
        <v/>
      </c>
      <c r="H9293" s="15">
        <f>IF($D9293=1,$B9293,-1)</f>
        <v/>
      </c>
      <c r="I9293" s="15">
        <f>IF($D9293=1,$C9293,-1)</f>
        <v/>
      </c>
    </row>
    <row r="9294">
      <c r="A9294" s="33" t="n">
        <v>45679.125</v>
      </c>
      <c r="B9294" s="15">
        <f>WEEKDAY($A9294,2)</f>
        <v/>
      </c>
      <c r="C9294" s="15">
        <f>HOUR($A9294)</f>
        <v/>
      </c>
      <c r="D9294" s="15">
        <f>IF(AND($A9294&gt;=Instellingen!$B$6,$A9294&lt;Instellingen!$B$7),1,0)</f>
        <v/>
      </c>
      <c r="E9294" s="15">
        <f>COUNTIF(tData[BezoekStart],"&lt;"&amp;($A9294+1/24))-COUNTIF(tData[BezoekEind],"&lt;="&amp;$A9294)</f>
        <v/>
      </c>
      <c r="F9294" s="15">
        <f>COUNTIF(tData[BezoekLangStart],"&lt;"&amp;($A9294+1/24))-COUNTIF(tData[BezoekLangEind],"&lt;="&amp;$A9294)</f>
        <v/>
      </c>
      <c r="G9294" s="15">
        <f>IF($D9294=1,$B9294*100+$C9294,-1)</f>
        <v/>
      </c>
      <c r="H9294" s="15">
        <f>IF($D9294=1,$B9294,-1)</f>
        <v/>
      </c>
      <c r="I9294" s="15">
        <f>IF($D9294=1,$C9294,-1)</f>
        <v/>
      </c>
    </row>
    <row r="9295">
      <c r="A9295" s="33" t="n">
        <v>45679.16666666666</v>
      </c>
      <c r="B9295" s="15">
        <f>WEEKDAY($A9295,2)</f>
        <v/>
      </c>
      <c r="C9295" s="15">
        <f>HOUR($A9295)</f>
        <v/>
      </c>
      <c r="D9295" s="15">
        <f>IF(AND($A9295&gt;=Instellingen!$B$6,$A9295&lt;Instellingen!$B$7),1,0)</f>
        <v/>
      </c>
      <c r="E9295" s="15">
        <f>COUNTIF(tData[BezoekStart],"&lt;"&amp;($A9295+1/24))-COUNTIF(tData[BezoekEind],"&lt;="&amp;$A9295)</f>
        <v/>
      </c>
      <c r="F9295" s="15">
        <f>COUNTIF(tData[BezoekLangStart],"&lt;"&amp;($A9295+1/24))-COUNTIF(tData[BezoekLangEind],"&lt;="&amp;$A9295)</f>
        <v/>
      </c>
      <c r="G9295" s="15">
        <f>IF($D9295=1,$B9295*100+$C9295,-1)</f>
        <v/>
      </c>
      <c r="H9295" s="15">
        <f>IF($D9295=1,$B9295,-1)</f>
        <v/>
      </c>
      <c r="I9295" s="15">
        <f>IF($D9295=1,$C9295,-1)</f>
        <v/>
      </c>
    </row>
    <row r="9296">
      <c r="A9296" s="33" t="n">
        <v>45679.20833333334</v>
      </c>
      <c r="B9296" s="15">
        <f>WEEKDAY($A9296,2)</f>
        <v/>
      </c>
      <c r="C9296" s="15">
        <f>HOUR($A9296)</f>
        <v/>
      </c>
      <c r="D9296" s="15">
        <f>IF(AND($A9296&gt;=Instellingen!$B$6,$A9296&lt;Instellingen!$B$7),1,0)</f>
        <v/>
      </c>
      <c r="E9296" s="15">
        <f>COUNTIF(tData[BezoekStart],"&lt;"&amp;($A9296+1/24))-COUNTIF(tData[BezoekEind],"&lt;="&amp;$A9296)</f>
        <v/>
      </c>
      <c r="F9296" s="15">
        <f>COUNTIF(tData[BezoekLangStart],"&lt;"&amp;($A9296+1/24))-COUNTIF(tData[BezoekLangEind],"&lt;="&amp;$A9296)</f>
        <v/>
      </c>
      <c r="G9296" s="15">
        <f>IF($D9296=1,$B9296*100+$C9296,-1)</f>
        <v/>
      </c>
      <c r="H9296" s="15">
        <f>IF($D9296=1,$B9296,-1)</f>
        <v/>
      </c>
      <c r="I9296" s="15">
        <f>IF($D9296=1,$C9296,-1)</f>
        <v/>
      </c>
    </row>
    <row r="9297">
      <c r="A9297" s="33" t="n">
        <v>45679.25</v>
      </c>
      <c r="B9297" s="15">
        <f>WEEKDAY($A9297,2)</f>
        <v/>
      </c>
      <c r="C9297" s="15">
        <f>HOUR($A9297)</f>
        <v/>
      </c>
      <c r="D9297" s="15">
        <f>IF(AND($A9297&gt;=Instellingen!$B$6,$A9297&lt;Instellingen!$B$7),1,0)</f>
        <v/>
      </c>
      <c r="E9297" s="15">
        <f>COUNTIF(tData[BezoekStart],"&lt;"&amp;($A9297+1/24))-COUNTIF(tData[BezoekEind],"&lt;="&amp;$A9297)</f>
        <v/>
      </c>
      <c r="F9297" s="15">
        <f>COUNTIF(tData[BezoekLangStart],"&lt;"&amp;($A9297+1/24))-COUNTIF(tData[BezoekLangEind],"&lt;="&amp;$A9297)</f>
        <v/>
      </c>
      <c r="G9297" s="15">
        <f>IF($D9297=1,$B9297*100+$C9297,-1)</f>
        <v/>
      </c>
      <c r="H9297" s="15">
        <f>IF($D9297=1,$B9297,-1)</f>
        <v/>
      </c>
      <c r="I9297" s="15">
        <f>IF($D9297=1,$C9297,-1)</f>
        <v/>
      </c>
    </row>
    <row r="9298">
      <c r="A9298" s="33" t="n">
        <v>45679.29166666666</v>
      </c>
      <c r="B9298" s="15">
        <f>WEEKDAY($A9298,2)</f>
        <v/>
      </c>
      <c r="C9298" s="15">
        <f>HOUR($A9298)</f>
        <v/>
      </c>
      <c r="D9298" s="15">
        <f>IF(AND($A9298&gt;=Instellingen!$B$6,$A9298&lt;Instellingen!$B$7),1,0)</f>
        <v/>
      </c>
      <c r="E9298" s="15">
        <f>COUNTIF(tData[BezoekStart],"&lt;"&amp;($A9298+1/24))-COUNTIF(tData[BezoekEind],"&lt;="&amp;$A9298)</f>
        <v/>
      </c>
      <c r="F9298" s="15">
        <f>COUNTIF(tData[BezoekLangStart],"&lt;"&amp;($A9298+1/24))-COUNTIF(tData[BezoekLangEind],"&lt;="&amp;$A9298)</f>
        <v/>
      </c>
      <c r="G9298" s="15">
        <f>IF($D9298=1,$B9298*100+$C9298,-1)</f>
        <v/>
      </c>
      <c r="H9298" s="15">
        <f>IF($D9298=1,$B9298,-1)</f>
        <v/>
      </c>
      <c r="I9298" s="15">
        <f>IF($D9298=1,$C9298,-1)</f>
        <v/>
      </c>
    </row>
    <row r="9299">
      <c r="A9299" s="33" t="n">
        <v>45679.33333333334</v>
      </c>
      <c r="B9299" s="15">
        <f>WEEKDAY($A9299,2)</f>
        <v/>
      </c>
      <c r="C9299" s="15">
        <f>HOUR($A9299)</f>
        <v/>
      </c>
      <c r="D9299" s="15">
        <f>IF(AND($A9299&gt;=Instellingen!$B$6,$A9299&lt;Instellingen!$B$7),1,0)</f>
        <v/>
      </c>
      <c r="E9299" s="15">
        <f>COUNTIF(tData[BezoekStart],"&lt;"&amp;($A9299+1/24))-COUNTIF(tData[BezoekEind],"&lt;="&amp;$A9299)</f>
        <v/>
      </c>
      <c r="F9299" s="15">
        <f>COUNTIF(tData[BezoekLangStart],"&lt;"&amp;($A9299+1/24))-COUNTIF(tData[BezoekLangEind],"&lt;="&amp;$A9299)</f>
        <v/>
      </c>
      <c r="G9299" s="15">
        <f>IF($D9299=1,$B9299*100+$C9299,-1)</f>
        <v/>
      </c>
      <c r="H9299" s="15">
        <f>IF($D9299=1,$B9299,-1)</f>
        <v/>
      </c>
      <c r="I9299" s="15">
        <f>IF($D9299=1,$C9299,-1)</f>
        <v/>
      </c>
    </row>
    <row r="9300">
      <c r="A9300" s="33" t="n">
        <v>45679.375</v>
      </c>
      <c r="B9300" s="15">
        <f>WEEKDAY($A9300,2)</f>
        <v/>
      </c>
      <c r="C9300" s="15">
        <f>HOUR($A9300)</f>
        <v/>
      </c>
      <c r="D9300" s="15">
        <f>IF(AND($A9300&gt;=Instellingen!$B$6,$A9300&lt;Instellingen!$B$7),1,0)</f>
        <v/>
      </c>
      <c r="E9300" s="15">
        <f>COUNTIF(tData[BezoekStart],"&lt;"&amp;($A9300+1/24))-COUNTIF(tData[BezoekEind],"&lt;="&amp;$A9300)</f>
        <v/>
      </c>
      <c r="F9300" s="15">
        <f>COUNTIF(tData[BezoekLangStart],"&lt;"&amp;($A9300+1/24))-COUNTIF(tData[BezoekLangEind],"&lt;="&amp;$A9300)</f>
        <v/>
      </c>
      <c r="G9300" s="15">
        <f>IF($D9300=1,$B9300*100+$C9300,-1)</f>
        <v/>
      </c>
      <c r="H9300" s="15">
        <f>IF($D9300=1,$B9300,-1)</f>
        <v/>
      </c>
      <c r="I9300" s="15">
        <f>IF($D9300=1,$C9300,-1)</f>
        <v/>
      </c>
    </row>
    <row r="9301">
      <c r="A9301" s="33" t="n">
        <v>45679.41666666666</v>
      </c>
      <c r="B9301" s="15">
        <f>WEEKDAY($A9301,2)</f>
        <v/>
      </c>
      <c r="C9301" s="15">
        <f>HOUR($A9301)</f>
        <v/>
      </c>
      <c r="D9301" s="15">
        <f>IF(AND($A9301&gt;=Instellingen!$B$6,$A9301&lt;Instellingen!$B$7),1,0)</f>
        <v/>
      </c>
      <c r="E9301" s="15">
        <f>COUNTIF(tData[BezoekStart],"&lt;"&amp;($A9301+1/24))-COUNTIF(tData[BezoekEind],"&lt;="&amp;$A9301)</f>
        <v/>
      </c>
      <c r="F9301" s="15">
        <f>COUNTIF(tData[BezoekLangStart],"&lt;"&amp;($A9301+1/24))-COUNTIF(tData[BezoekLangEind],"&lt;="&amp;$A9301)</f>
        <v/>
      </c>
      <c r="G9301" s="15">
        <f>IF($D9301=1,$B9301*100+$C9301,-1)</f>
        <v/>
      </c>
      <c r="H9301" s="15">
        <f>IF($D9301=1,$B9301,-1)</f>
        <v/>
      </c>
      <c r="I9301" s="15">
        <f>IF($D9301=1,$C9301,-1)</f>
        <v/>
      </c>
    </row>
    <row r="9302">
      <c r="A9302" s="33" t="n">
        <v>45679.45833333334</v>
      </c>
      <c r="B9302" s="15">
        <f>WEEKDAY($A9302,2)</f>
        <v/>
      </c>
      <c r="C9302" s="15">
        <f>HOUR($A9302)</f>
        <v/>
      </c>
      <c r="D9302" s="15">
        <f>IF(AND($A9302&gt;=Instellingen!$B$6,$A9302&lt;Instellingen!$B$7),1,0)</f>
        <v/>
      </c>
      <c r="E9302" s="15">
        <f>COUNTIF(tData[BezoekStart],"&lt;"&amp;($A9302+1/24))-COUNTIF(tData[BezoekEind],"&lt;="&amp;$A9302)</f>
        <v/>
      </c>
      <c r="F9302" s="15">
        <f>COUNTIF(tData[BezoekLangStart],"&lt;"&amp;($A9302+1/24))-COUNTIF(tData[BezoekLangEind],"&lt;="&amp;$A9302)</f>
        <v/>
      </c>
      <c r="G9302" s="15">
        <f>IF($D9302=1,$B9302*100+$C9302,-1)</f>
        <v/>
      </c>
      <c r="H9302" s="15">
        <f>IF($D9302=1,$B9302,-1)</f>
        <v/>
      </c>
      <c r="I9302" s="15">
        <f>IF($D9302=1,$C9302,-1)</f>
        <v/>
      </c>
    </row>
    <row r="9303">
      <c r="A9303" s="33" t="n">
        <v>45679.5</v>
      </c>
      <c r="B9303" s="15">
        <f>WEEKDAY($A9303,2)</f>
        <v/>
      </c>
      <c r="C9303" s="15">
        <f>HOUR($A9303)</f>
        <v/>
      </c>
      <c r="D9303" s="15">
        <f>IF(AND($A9303&gt;=Instellingen!$B$6,$A9303&lt;Instellingen!$B$7),1,0)</f>
        <v/>
      </c>
      <c r="E9303" s="15">
        <f>COUNTIF(tData[BezoekStart],"&lt;"&amp;($A9303+1/24))-COUNTIF(tData[BezoekEind],"&lt;="&amp;$A9303)</f>
        <v/>
      </c>
      <c r="F9303" s="15">
        <f>COUNTIF(tData[BezoekLangStart],"&lt;"&amp;($A9303+1/24))-COUNTIF(tData[BezoekLangEind],"&lt;="&amp;$A9303)</f>
        <v/>
      </c>
      <c r="G9303" s="15">
        <f>IF($D9303=1,$B9303*100+$C9303,-1)</f>
        <v/>
      </c>
      <c r="H9303" s="15">
        <f>IF($D9303=1,$B9303,-1)</f>
        <v/>
      </c>
      <c r="I9303" s="15">
        <f>IF($D9303=1,$C9303,-1)</f>
        <v/>
      </c>
    </row>
    <row r="9304">
      <c r="A9304" s="33" t="n">
        <v>45679.54166666666</v>
      </c>
      <c r="B9304" s="15">
        <f>WEEKDAY($A9304,2)</f>
        <v/>
      </c>
      <c r="C9304" s="15">
        <f>HOUR($A9304)</f>
        <v/>
      </c>
      <c r="D9304" s="15">
        <f>IF(AND($A9304&gt;=Instellingen!$B$6,$A9304&lt;Instellingen!$B$7),1,0)</f>
        <v/>
      </c>
      <c r="E9304" s="15">
        <f>COUNTIF(tData[BezoekStart],"&lt;"&amp;($A9304+1/24))-COUNTIF(tData[BezoekEind],"&lt;="&amp;$A9304)</f>
        <v/>
      </c>
      <c r="F9304" s="15">
        <f>COUNTIF(tData[BezoekLangStart],"&lt;"&amp;($A9304+1/24))-COUNTIF(tData[BezoekLangEind],"&lt;="&amp;$A9304)</f>
        <v/>
      </c>
      <c r="G9304" s="15">
        <f>IF($D9304=1,$B9304*100+$C9304,-1)</f>
        <v/>
      </c>
      <c r="H9304" s="15">
        <f>IF($D9304=1,$B9304,-1)</f>
        <v/>
      </c>
      <c r="I9304" s="15">
        <f>IF($D9304=1,$C9304,-1)</f>
        <v/>
      </c>
    </row>
    <row r="9305">
      <c r="A9305" s="33" t="n">
        <v>45679.58333333334</v>
      </c>
      <c r="B9305" s="15">
        <f>WEEKDAY($A9305,2)</f>
        <v/>
      </c>
      <c r="C9305" s="15">
        <f>HOUR($A9305)</f>
        <v/>
      </c>
      <c r="D9305" s="15">
        <f>IF(AND($A9305&gt;=Instellingen!$B$6,$A9305&lt;Instellingen!$B$7),1,0)</f>
        <v/>
      </c>
      <c r="E9305" s="15">
        <f>COUNTIF(tData[BezoekStart],"&lt;"&amp;($A9305+1/24))-COUNTIF(tData[BezoekEind],"&lt;="&amp;$A9305)</f>
        <v/>
      </c>
      <c r="F9305" s="15">
        <f>COUNTIF(tData[BezoekLangStart],"&lt;"&amp;($A9305+1/24))-COUNTIF(tData[BezoekLangEind],"&lt;="&amp;$A9305)</f>
        <v/>
      </c>
      <c r="G9305" s="15">
        <f>IF($D9305=1,$B9305*100+$C9305,-1)</f>
        <v/>
      </c>
      <c r="H9305" s="15">
        <f>IF($D9305=1,$B9305,-1)</f>
        <v/>
      </c>
      <c r="I9305" s="15">
        <f>IF($D9305=1,$C9305,-1)</f>
        <v/>
      </c>
    </row>
    <row r="9306">
      <c r="A9306" s="33" t="n">
        <v>45679.625</v>
      </c>
      <c r="B9306" s="15">
        <f>WEEKDAY($A9306,2)</f>
        <v/>
      </c>
      <c r="C9306" s="15">
        <f>HOUR($A9306)</f>
        <v/>
      </c>
      <c r="D9306" s="15">
        <f>IF(AND($A9306&gt;=Instellingen!$B$6,$A9306&lt;Instellingen!$B$7),1,0)</f>
        <v/>
      </c>
      <c r="E9306" s="15">
        <f>COUNTIF(tData[BezoekStart],"&lt;"&amp;($A9306+1/24))-COUNTIF(tData[BezoekEind],"&lt;="&amp;$A9306)</f>
        <v/>
      </c>
      <c r="F9306" s="15">
        <f>COUNTIF(tData[BezoekLangStart],"&lt;"&amp;($A9306+1/24))-COUNTIF(tData[BezoekLangEind],"&lt;="&amp;$A9306)</f>
        <v/>
      </c>
      <c r="G9306" s="15">
        <f>IF($D9306=1,$B9306*100+$C9306,-1)</f>
        <v/>
      </c>
      <c r="H9306" s="15">
        <f>IF($D9306=1,$B9306,-1)</f>
        <v/>
      </c>
      <c r="I9306" s="15">
        <f>IF($D9306=1,$C9306,-1)</f>
        <v/>
      </c>
    </row>
    <row r="9307">
      <c r="A9307" s="33" t="n">
        <v>45679.66666666666</v>
      </c>
      <c r="B9307" s="15">
        <f>WEEKDAY($A9307,2)</f>
        <v/>
      </c>
      <c r="C9307" s="15">
        <f>HOUR($A9307)</f>
        <v/>
      </c>
      <c r="D9307" s="15">
        <f>IF(AND($A9307&gt;=Instellingen!$B$6,$A9307&lt;Instellingen!$B$7),1,0)</f>
        <v/>
      </c>
      <c r="E9307" s="15">
        <f>COUNTIF(tData[BezoekStart],"&lt;"&amp;($A9307+1/24))-COUNTIF(tData[BezoekEind],"&lt;="&amp;$A9307)</f>
        <v/>
      </c>
      <c r="F9307" s="15">
        <f>COUNTIF(tData[BezoekLangStart],"&lt;"&amp;($A9307+1/24))-COUNTIF(tData[BezoekLangEind],"&lt;="&amp;$A9307)</f>
        <v/>
      </c>
      <c r="G9307" s="15">
        <f>IF($D9307=1,$B9307*100+$C9307,-1)</f>
        <v/>
      </c>
      <c r="H9307" s="15">
        <f>IF($D9307=1,$B9307,-1)</f>
        <v/>
      </c>
      <c r="I9307" s="15">
        <f>IF($D9307=1,$C9307,-1)</f>
        <v/>
      </c>
    </row>
    <row r="9308">
      <c r="A9308" s="33" t="n">
        <v>45679.70833333334</v>
      </c>
      <c r="B9308" s="15">
        <f>WEEKDAY($A9308,2)</f>
        <v/>
      </c>
      <c r="C9308" s="15">
        <f>HOUR($A9308)</f>
        <v/>
      </c>
      <c r="D9308" s="15">
        <f>IF(AND($A9308&gt;=Instellingen!$B$6,$A9308&lt;Instellingen!$B$7),1,0)</f>
        <v/>
      </c>
      <c r="E9308" s="15">
        <f>COUNTIF(tData[BezoekStart],"&lt;"&amp;($A9308+1/24))-COUNTIF(tData[BezoekEind],"&lt;="&amp;$A9308)</f>
        <v/>
      </c>
      <c r="F9308" s="15">
        <f>COUNTIF(tData[BezoekLangStart],"&lt;"&amp;($A9308+1/24))-COUNTIF(tData[BezoekLangEind],"&lt;="&amp;$A9308)</f>
        <v/>
      </c>
      <c r="G9308" s="15">
        <f>IF($D9308=1,$B9308*100+$C9308,-1)</f>
        <v/>
      </c>
      <c r="H9308" s="15">
        <f>IF($D9308=1,$B9308,-1)</f>
        <v/>
      </c>
      <c r="I9308" s="15">
        <f>IF($D9308=1,$C9308,-1)</f>
        <v/>
      </c>
    </row>
    <row r="9309">
      <c r="A9309" s="33" t="n">
        <v>45679.75</v>
      </c>
      <c r="B9309" s="15">
        <f>WEEKDAY($A9309,2)</f>
        <v/>
      </c>
      <c r="C9309" s="15">
        <f>HOUR($A9309)</f>
        <v/>
      </c>
      <c r="D9309" s="15">
        <f>IF(AND($A9309&gt;=Instellingen!$B$6,$A9309&lt;Instellingen!$B$7),1,0)</f>
        <v/>
      </c>
      <c r="E9309" s="15">
        <f>COUNTIF(tData[BezoekStart],"&lt;"&amp;($A9309+1/24))-COUNTIF(tData[BezoekEind],"&lt;="&amp;$A9309)</f>
        <v/>
      </c>
      <c r="F9309" s="15">
        <f>COUNTIF(tData[BezoekLangStart],"&lt;"&amp;($A9309+1/24))-COUNTIF(tData[BezoekLangEind],"&lt;="&amp;$A9309)</f>
        <v/>
      </c>
      <c r="G9309" s="15">
        <f>IF($D9309=1,$B9309*100+$C9309,-1)</f>
        <v/>
      </c>
      <c r="H9309" s="15">
        <f>IF($D9309=1,$B9309,-1)</f>
        <v/>
      </c>
      <c r="I9309" s="15">
        <f>IF($D9309=1,$C9309,-1)</f>
        <v/>
      </c>
    </row>
    <row r="9310">
      <c r="A9310" s="33" t="n">
        <v>45679.79166666666</v>
      </c>
      <c r="B9310" s="15">
        <f>WEEKDAY($A9310,2)</f>
        <v/>
      </c>
      <c r="C9310" s="15">
        <f>HOUR($A9310)</f>
        <v/>
      </c>
      <c r="D9310" s="15">
        <f>IF(AND($A9310&gt;=Instellingen!$B$6,$A9310&lt;Instellingen!$B$7),1,0)</f>
        <v/>
      </c>
      <c r="E9310" s="15">
        <f>COUNTIF(tData[BezoekStart],"&lt;"&amp;($A9310+1/24))-COUNTIF(tData[BezoekEind],"&lt;="&amp;$A9310)</f>
        <v/>
      </c>
      <c r="F9310" s="15">
        <f>COUNTIF(tData[BezoekLangStart],"&lt;"&amp;($A9310+1/24))-COUNTIF(tData[BezoekLangEind],"&lt;="&amp;$A9310)</f>
        <v/>
      </c>
      <c r="G9310" s="15">
        <f>IF($D9310=1,$B9310*100+$C9310,-1)</f>
        <v/>
      </c>
      <c r="H9310" s="15">
        <f>IF($D9310=1,$B9310,-1)</f>
        <v/>
      </c>
      <c r="I9310" s="15">
        <f>IF($D9310=1,$C9310,-1)</f>
        <v/>
      </c>
    </row>
    <row r="9311">
      <c r="A9311" s="33" t="n">
        <v>45679.83333333334</v>
      </c>
      <c r="B9311" s="15">
        <f>WEEKDAY($A9311,2)</f>
        <v/>
      </c>
      <c r="C9311" s="15">
        <f>HOUR($A9311)</f>
        <v/>
      </c>
      <c r="D9311" s="15">
        <f>IF(AND($A9311&gt;=Instellingen!$B$6,$A9311&lt;Instellingen!$B$7),1,0)</f>
        <v/>
      </c>
      <c r="E9311" s="15">
        <f>COUNTIF(tData[BezoekStart],"&lt;"&amp;($A9311+1/24))-COUNTIF(tData[BezoekEind],"&lt;="&amp;$A9311)</f>
        <v/>
      </c>
      <c r="F9311" s="15">
        <f>COUNTIF(tData[BezoekLangStart],"&lt;"&amp;($A9311+1/24))-COUNTIF(tData[BezoekLangEind],"&lt;="&amp;$A9311)</f>
        <v/>
      </c>
      <c r="G9311" s="15">
        <f>IF($D9311=1,$B9311*100+$C9311,-1)</f>
        <v/>
      </c>
      <c r="H9311" s="15">
        <f>IF($D9311=1,$B9311,-1)</f>
        <v/>
      </c>
      <c r="I9311" s="15">
        <f>IF($D9311=1,$C9311,-1)</f>
        <v/>
      </c>
    </row>
    <row r="9312">
      <c r="A9312" s="33" t="n">
        <v>45679.875</v>
      </c>
      <c r="B9312" s="15">
        <f>WEEKDAY($A9312,2)</f>
        <v/>
      </c>
      <c r="C9312" s="15">
        <f>HOUR($A9312)</f>
        <v/>
      </c>
      <c r="D9312" s="15">
        <f>IF(AND($A9312&gt;=Instellingen!$B$6,$A9312&lt;Instellingen!$B$7),1,0)</f>
        <v/>
      </c>
      <c r="E9312" s="15">
        <f>COUNTIF(tData[BezoekStart],"&lt;"&amp;($A9312+1/24))-COUNTIF(tData[BezoekEind],"&lt;="&amp;$A9312)</f>
        <v/>
      </c>
      <c r="F9312" s="15">
        <f>COUNTIF(tData[BezoekLangStart],"&lt;"&amp;($A9312+1/24))-COUNTIF(tData[BezoekLangEind],"&lt;="&amp;$A9312)</f>
        <v/>
      </c>
      <c r="G9312" s="15">
        <f>IF($D9312=1,$B9312*100+$C9312,-1)</f>
        <v/>
      </c>
      <c r="H9312" s="15">
        <f>IF($D9312=1,$B9312,-1)</f>
        <v/>
      </c>
      <c r="I9312" s="15">
        <f>IF($D9312=1,$C9312,-1)</f>
        <v/>
      </c>
    </row>
    <row r="9313">
      <c r="A9313" s="33" t="n">
        <v>45679.91666666666</v>
      </c>
      <c r="B9313" s="15">
        <f>WEEKDAY($A9313,2)</f>
        <v/>
      </c>
      <c r="C9313" s="15">
        <f>HOUR($A9313)</f>
        <v/>
      </c>
      <c r="D9313" s="15">
        <f>IF(AND($A9313&gt;=Instellingen!$B$6,$A9313&lt;Instellingen!$B$7),1,0)</f>
        <v/>
      </c>
      <c r="E9313" s="15">
        <f>COUNTIF(tData[BezoekStart],"&lt;"&amp;($A9313+1/24))-COUNTIF(tData[BezoekEind],"&lt;="&amp;$A9313)</f>
        <v/>
      </c>
      <c r="F9313" s="15">
        <f>COUNTIF(tData[BezoekLangStart],"&lt;"&amp;($A9313+1/24))-COUNTIF(tData[BezoekLangEind],"&lt;="&amp;$A9313)</f>
        <v/>
      </c>
      <c r="G9313" s="15">
        <f>IF($D9313=1,$B9313*100+$C9313,-1)</f>
        <v/>
      </c>
      <c r="H9313" s="15">
        <f>IF($D9313=1,$B9313,-1)</f>
        <v/>
      </c>
      <c r="I9313" s="15">
        <f>IF($D9313=1,$C9313,-1)</f>
        <v/>
      </c>
    </row>
    <row r="9314">
      <c r="A9314" s="33" t="n">
        <v>45679.95833333334</v>
      </c>
      <c r="B9314" s="15">
        <f>WEEKDAY($A9314,2)</f>
        <v/>
      </c>
      <c r="C9314" s="15">
        <f>HOUR($A9314)</f>
        <v/>
      </c>
      <c r="D9314" s="15">
        <f>IF(AND($A9314&gt;=Instellingen!$B$6,$A9314&lt;Instellingen!$B$7),1,0)</f>
        <v/>
      </c>
      <c r="E9314" s="15">
        <f>COUNTIF(tData[BezoekStart],"&lt;"&amp;($A9314+1/24))-COUNTIF(tData[BezoekEind],"&lt;="&amp;$A9314)</f>
        <v/>
      </c>
      <c r="F9314" s="15">
        <f>COUNTIF(tData[BezoekLangStart],"&lt;"&amp;($A9314+1/24))-COUNTIF(tData[BezoekLangEind],"&lt;="&amp;$A9314)</f>
        <v/>
      </c>
      <c r="G9314" s="15">
        <f>IF($D9314=1,$B9314*100+$C9314,-1)</f>
        <v/>
      </c>
      <c r="H9314" s="15">
        <f>IF($D9314=1,$B9314,-1)</f>
        <v/>
      </c>
      <c r="I9314" s="15">
        <f>IF($D9314=1,$C9314,-1)</f>
        <v/>
      </c>
    </row>
    <row r="9315">
      <c r="A9315" s="33" t="n">
        <v>45680</v>
      </c>
      <c r="B9315" s="15">
        <f>WEEKDAY($A9315,2)</f>
        <v/>
      </c>
      <c r="C9315" s="15">
        <f>HOUR($A9315)</f>
        <v/>
      </c>
      <c r="D9315" s="15">
        <f>IF(AND($A9315&gt;=Instellingen!$B$6,$A9315&lt;Instellingen!$B$7),1,0)</f>
        <v/>
      </c>
      <c r="E9315" s="15">
        <f>COUNTIF(tData[BezoekStart],"&lt;"&amp;($A9315+1/24))-COUNTIF(tData[BezoekEind],"&lt;="&amp;$A9315)</f>
        <v/>
      </c>
      <c r="F9315" s="15">
        <f>COUNTIF(tData[BezoekLangStart],"&lt;"&amp;($A9315+1/24))-COUNTIF(tData[BezoekLangEind],"&lt;="&amp;$A9315)</f>
        <v/>
      </c>
      <c r="G9315" s="15">
        <f>IF($D9315=1,$B9315*100+$C9315,-1)</f>
        <v/>
      </c>
      <c r="H9315" s="15">
        <f>IF($D9315=1,$B9315,-1)</f>
        <v/>
      </c>
      <c r="I9315" s="15">
        <f>IF($D9315=1,$C9315,-1)</f>
        <v/>
      </c>
    </row>
    <row r="9316">
      <c r="A9316" s="33" t="n">
        <v>45680.04166666666</v>
      </c>
      <c r="B9316" s="15">
        <f>WEEKDAY($A9316,2)</f>
        <v/>
      </c>
      <c r="C9316" s="15">
        <f>HOUR($A9316)</f>
        <v/>
      </c>
      <c r="D9316" s="15">
        <f>IF(AND($A9316&gt;=Instellingen!$B$6,$A9316&lt;Instellingen!$B$7),1,0)</f>
        <v/>
      </c>
      <c r="E9316" s="15">
        <f>COUNTIF(tData[BezoekStart],"&lt;"&amp;($A9316+1/24))-COUNTIF(tData[BezoekEind],"&lt;="&amp;$A9316)</f>
        <v/>
      </c>
      <c r="F9316" s="15">
        <f>COUNTIF(tData[BezoekLangStart],"&lt;"&amp;($A9316+1/24))-COUNTIF(tData[BezoekLangEind],"&lt;="&amp;$A9316)</f>
        <v/>
      </c>
      <c r="G9316" s="15">
        <f>IF($D9316=1,$B9316*100+$C9316,-1)</f>
        <v/>
      </c>
      <c r="H9316" s="15">
        <f>IF($D9316=1,$B9316,-1)</f>
        <v/>
      </c>
      <c r="I9316" s="15">
        <f>IF($D9316=1,$C9316,-1)</f>
        <v/>
      </c>
    </row>
    <row r="9317">
      <c r="A9317" s="33" t="n">
        <v>45680.08333333334</v>
      </c>
      <c r="B9317" s="15">
        <f>WEEKDAY($A9317,2)</f>
        <v/>
      </c>
      <c r="C9317" s="15">
        <f>HOUR($A9317)</f>
        <v/>
      </c>
      <c r="D9317" s="15">
        <f>IF(AND($A9317&gt;=Instellingen!$B$6,$A9317&lt;Instellingen!$B$7),1,0)</f>
        <v/>
      </c>
      <c r="E9317" s="15">
        <f>COUNTIF(tData[BezoekStart],"&lt;"&amp;($A9317+1/24))-COUNTIF(tData[BezoekEind],"&lt;="&amp;$A9317)</f>
        <v/>
      </c>
      <c r="F9317" s="15">
        <f>COUNTIF(tData[BezoekLangStart],"&lt;"&amp;($A9317+1/24))-COUNTIF(tData[BezoekLangEind],"&lt;="&amp;$A9317)</f>
        <v/>
      </c>
      <c r="G9317" s="15">
        <f>IF($D9317=1,$B9317*100+$C9317,-1)</f>
        <v/>
      </c>
      <c r="H9317" s="15">
        <f>IF($D9317=1,$B9317,-1)</f>
        <v/>
      </c>
      <c r="I9317" s="15">
        <f>IF($D9317=1,$C9317,-1)</f>
        <v/>
      </c>
    </row>
    <row r="9318">
      <c r="A9318" s="33" t="n">
        <v>45680.125</v>
      </c>
      <c r="B9318" s="15">
        <f>WEEKDAY($A9318,2)</f>
        <v/>
      </c>
      <c r="C9318" s="15">
        <f>HOUR($A9318)</f>
        <v/>
      </c>
      <c r="D9318" s="15">
        <f>IF(AND($A9318&gt;=Instellingen!$B$6,$A9318&lt;Instellingen!$B$7),1,0)</f>
        <v/>
      </c>
      <c r="E9318" s="15">
        <f>COUNTIF(tData[BezoekStart],"&lt;"&amp;($A9318+1/24))-COUNTIF(tData[BezoekEind],"&lt;="&amp;$A9318)</f>
        <v/>
      </c>
      <c r="F9318" s="15">
        <f>COUNTIF(tData[BezoekLangStart],"&lt;"&amp;($A9318+1/24))-COUNTIF(tData[BezoekLangEind],"&lt;="&amp;$A9318)</f>
        <v/>
      </c>
      <c r="G9318" s="15">
        <f>IF($D9318=1,$B9318*100+$C9318,-1)</f>
        <v/>
      </c>
      <c r="H9318" s="15">
        <f>IF($D9318=1,$B9318,-1)</f>
        <v/>
      </c>
      <c r="I9318" s="15">
        <f>IF($D9318=1,$C9318,-1)</f>
        <v/>
      </c>
    </row>
    <row r="9319">
      <c r="A9319" s="33" t="n">
        <v>45680.16666666666</v>
      </c>
      <c r="B9319" s="15">
        <f>WEEKDAY($A9319,2)</f>
        <v/>
      </c>
      <c r="C9319" s="15">
        <f>HOUR($A9319)</f>
        <v/>
      </c>
      <c r="D9319" s="15">
        <f>IF(AND($A9319&gt;=Instellingen!$B$6,$A9319&lt;Instellingen!$B$7),1,0)</f>
        <v/>
      </c>
      <c r="E9319" s="15">
        <f>COUNTIF(tData[BezoekStart],"&lt;"&amp;($A9319+1/24))-COUNTIF(tData[BezoekEind],"&lt;="&amp;$A9319)</f>
        <v/>
      </c>
      <c r="F9319" s="15">
        <f>COUNTIF(tData[BezoekLangStart],"&lt;"&amp;($A9319+1/24))-COUNTIF(tData[BezoekLangEind],"&lt;="&amp;$A9319)</f>
        <v/>
      </c>
      <c r="G9319" s="15">
        <f>IF($D9319=1,$B9319*100+$C9319,-1)</f>
        <v/>
      </c>
      <c r="H9319" s="15">
        <f>IF($D9319=1,$B9319,-1)</f>
        <v/>
      </c>
      <c r="I9319" s="15">
        <f>IF($D9319=1,$C9319,-1)</f>
        <v/>
      </c>
    </row>
    <row r="9320">
      <c r="A9320" s="33" t="n">
        <v>45680.20833333334</v>
      </c>
      <c r="B9320" s="15">
        <f>WEEKDAY($A9320,2)</f>
        <v/>
      </c>
      <c r="C9320" s="15">
        <f>HOUR($A9320)</f>
        <v/>
      </c>
      <c r="D9320" s="15">
        <f>IF(AND($A9320&gt;=Instellingen!$B$6,$A9320&lt;Instellingen!$B$7),1,0)</f>
        <v/>
      </c>
      <c r="E9320" s="15">
        <f>COUNTIF(tData[BezoekStart],"&lt;"&amp;($A9320+1/24))-COUNTIF(tData[BezoekEind],"&lt;="&amp;$A9320)</f>
        <v/>
      </c>
      <c r="F9320" s="15">
        <f>COUNTIF(tData[BezoekLangStart],"&lt;"&amp;($A9320+1/24))-COUNTIF(tData[BezoekLangEind],"&lt;="&amp;$A9320)</f>
        <v/>
      </c>
      <c r="G9320" s="15">
        <f>IF($D9320=1,$B9320*100+$C9320,-1)</f>
        <v/>
      </c>
      <c r="H9320" s="15">
        <f>IF($D9320=1,$B9320,-1)</f>
        <v/>
      </c>
      <c r="I9320" s="15">
        <f>IF($D9320=1,$C9320,-1)</f>
        <v/>
      </c>
    </row>
    <row r="9321">
      <c r="A9321" s="33" t="n">
        <v>45680.25</v>
      </c>
      <c r="B9321" s="15">
        <f>WEEKDAY($A9321,2)</f>
        <v/>
      </c>
      <c r="C9321" s="15">
        <f>HOUR($A9321)</f>
        <v/>
      </c>
      <c r="D9321" s="15">
        <f>IF(AND($A9321&gt;=Instellingen!$B$6,$A9321&lt;Instellingen!$B$7),1,0)</f>
        <v/>
      </c>
      <c r="E9321" s="15">
        <f>COUNTIF(tData[BezoekStart],"&lt;"&amp;($A9321+1/24))-COUNTIF(tData[BezoekEind],"&lt;="&amp;$A9321)</f>
        <v/>
      </c>
      <c r="F9321" s="15">
        <f>COUNTIF(tData[BezoekLangStart],"&lt;"&amp;($A9321+1/24))-COUNTIF(tData[BezoekLangEind],"&lt;="&amp;$A9321)</f>
        <v/>
      </c>
      <c r="G9321" s="15">
        <f>IF($D9321=1,$B9321*100+$C9321,-1)</f>
        <v/>
      </c>
      <c r="H9321" s="15">
        <f>IF($D9321=1,$B9321,-1)</f>
        <v/>
      </c>
      <c r="I9321" s="15">
        <f>IF($D9321=1,$C9321,-1)</f>
        <v/>
      </c>
    </row>
    <row r="9322">
      <c r="A9322" s="33" t="n">
        <v>45680.29166666666</v>
      </c>
      <c r="B9322" s="15">
        <f>WEEKDAY($A9322,2)</f>
        <v/>
      </c>
      <c r="C9322" s="15">
        <f>HOUR($A9322)</f>
        <v/>
      </c>
      <c r="D9322" s="15">
        <f>IF(AND($A9322&gt;=Instellingen!$B$6,$A9322&lt;Instellingen!$B$7),1,0)</f>
        <v/>
      </c>
      <c r="E9322" s="15">
        <f>COUNTIF(tData[BezoekStart],"&lt;"&amp;($A9322+1/24))-COUNTIF(tData[BezoekEind],"&lt;="&amp;$A9322)</f>
        <v/>
      </c>
      <c r="F9322" s="15">
        <f>COUNTIF(tData[BezoekLangStart],"&lt;"&amp;($A9322+1/24))-COUNTIF(tData[BezoekLangEind],"&lt;="&amp;$A9322)</f>
        <v/>
      </c>
      <c r="G9322" s="15">
        <f>IF($D9322=1,$B9322*100+$C9322,-1)</f>
        <v/>
      </c>
      <c r="H9322" s="15">
        <f>IF($D9322=1,$B9322,-1)</f>
        <v/>
      </c>
      <c r="I9322" s="15">
        <f>IF($D9322=1,$C9322,-1)</f>
        <v/>
      </c>
    </row>
    <row r="9323">
      <c r="A9323" s="33" t="n">
        <v>45680.33333333334</v>
      </c>
      <c r="B9323" s="15">
        <f>WEEKDAY($A9323,2)</f>
        <v/>
      </c>
      <c r="C9323" s="15">
        <f>HOUR($A9323)</f>
        <v/>
      </c>
      <c r="D9323" s="15">
        <f>IF(AND($A9323&gt;=Instellingen!$B$6,$A9323&lt;Instellingen!$B$7),1,0)</f>
        <v/>
      </c>
      <c r="E9323" s="15">
        <f>COUNTIF(tData[BezoekStart],"&lt;"&amp;($A9323+1/24))-COUNTIF(tData[BezoekEind],"&lt;="&amp;$A9323)</f>
        <v/>
      </c>
      <c r="F9323" s="15">
        <f>COUNTIF(tData[BezoekLangStart],"&lt;"&amp;($A9323+1/24))-COUNTIF(tData[BezoekLangEind],"&lt;="&amp;$A9323)</f>
        <v/>
      </c>
      <c r="G9323" s="15">
        <f>IF($D9323=1,$B9323*100+$C9323,-1)</f>
        <v/>
      </c>
      <c r="H9323" s="15">
        <f>IF($D9323=1,$B9323,-1)</f>
        <v/>
      </c>
      <c r="I9323" s="15">
        <f>IF($D9323=1,$C9323,-1)</f>
        <v/>
      </c>
    </row>
    <row r="9324">
      <c r="A9324" s="33" t="n">
        <v>45680.375</v>
      </c>
      <c r="B9324" s="15">
        <f>WEEKDAY($A9324,2)</f>
        <v/>
      </c>
      <c r="C9324" s="15">
        <f>HOUR($A9324)</f>
        <v/>
      </c>
      <c r="D9324" s="15">
        <f>IF(AND($A9324&gt;=Instellingen!$B$6,$A9324&lt;Instellingen!$B$7),1,0)</f>
        <v/>
      </c>
      <c r="E9324" s="15">
        <f>COUNTIF(tData[BezoekStart],"&lt;"&amp;($A9324+1/24))-COUNTIF(tData[BezoekEind],"&lt;="&amp;$A9324)</f>
        <v/>
      </c>
      <c r="F9324" s="15">
        <f>COUNTIF(tData[BezoekLangStart],"&lt;"&amp;($A9324+1/24))-COUNTIF(tData[BezoekLangEind],"&lt;="&amp;$A9324)</f>
        <v/>
      </c>
      <c r="G9324" s="15">
        <f>IF($D9324=1,$B9324*100+$C9324,-1)</f>
        <v/>
      </c>
      <c r="H9324" s="15">
        <f>IF($D9324=1,$B9324,-1)</f>
        <v/>
      </c>
      <c r="I9324" s="15">
        <f>IF($D9324=1,$C9324,-1)</f>
        <v/>
      </c>
    </row>
    <row r="9325">
      <c r="A9325" s="33" t="n">
        <v>45680.41666666666</v>
      </c>
      <c r="B9325" s="15">
        <f>WEEKDAY($A9325,2)</f>
        <v/>
      </c>
      <c r="C9325" s="15">
        <f>HOUR($A9325)</f>
        <v/>
      </c>
      <c r="D9325" s="15">
        <f>IF(AND($A9325&gt;=Instellingen!$B$6,$A9325&lt;Instellingen!$B$7),1,0)</f>
        <v/>
      </c>
      <c r="E9325" s="15">
        <f>COUNTIF(tData[BezoekStart],"&lt;"&amp;($A9325+1/24))-COUNTIF(tData[BezoekEind],"&lt;="&amp;$A9325)</f>
        <v/>
      </c>
      <c r="F9325" s="15">
        <f>COUNTIF(tData[BezoekLangStart],"&lt;"&amp;($A9325+1/24))-COUNTIF(tData[BezoekLangEind],"&lt;="&amp;$A9325)</f>
        <v/>
      </c>
      <c r="G9325" s="15">
        <f>IF($D9325=1,$B9325*100+$C9325,-1)</f>
        <v/>
      </c>
      <c r="H9325" s="15">
        <f>IF($D9325=1,$B9325,-1)</f>
        <v/>
      </c>
      <c r="I9325" s="15">
        <f>IF($D9325=1,$C9325,-1)</f>
        <v/>
      </c>
    </row>
    <row r="9326">
      <c r="A9326" s="33" t="n">
        <v>45680.45833333334</v>
      </c>
      <c r="B9326" s="15">
        <f>WEEKDAY($A9326,2)</f>
        <v/>
      </c>
      <c r="C9326" s="15">
        <f>HOUR($A9326)</f>
        <v/>
      </c>
      <c r="D9326" s="15">
        <f>IF(AND($A9326&gt;=Instellingen!$B$6,$A9326&lt;Instellingen!$B$7),1,0)</f>
        <v/>
      </c>
      <c r="E9326" s="15">
        <f>COUNTIF(tData[BezoekStart],"&lt;"&amp;($A9326+1/24))-COUNTIF(tData[BezoekEind],"&lt;="&amp;$A9326)</f>
        <v/>
      </c>
      <c r="F9326" s="15">
        <f>COUNTIF(tData[BezoekLangStart],"&lt;"&amp;($A9326+1/24))-COUNTIF(tData[BezoekLangEind],"&lt;="&amp;$A9326)</f>
        <v/>
      </c>
      <c r="G9326" s="15">
        <f>IF($D9326=1,$B9326*100+$C9326,-1)</f>
        <v/>
      </c>
      <c r="H9326" s="15">
        <f>IF($D9326=1,$B9326,-1)</f>
        <v/>
      </c>
      <c r="I9326" s="15">
        <f>IF($D9326=1,$C9326,-1)</f>
        <v/>
      </c>
    </row>
    <row r="9327">
      <c r="A9327" s="33" t="n">
        <v>45680.5</v>
      </c>
      <c r="B9327" s="15">
        <f>WEEKDAY($A9327,2)</f>
        <v/>
      </c>
      <c r="C9327" s="15">
        <f>HOUR($A9327)</f>
        <v/>
      </c>
      <c r="D9327" s="15">
        <f>IF(AND($A9327&gt;=Instellingen!$B$6,$A9327&lt;Instellingen!$B$7),1,0)</f>
        <v/>
      </c>
      <c r="E9327" s="15">
        <f>COUNTIF(tData[BezoekStart],"&lt;"&amp;($A9327+1/24))-COUNTIF(tData[BezoekEind],"&lt;="&amp;$A9327)</f>
        <v/>
      </c>
      <c r="F9327" s="15">
        <f>COUNTIF(tData[BezoekLangStart],"&lt;"&amp;($A9327+1/24))-COUNTIF(tData[BezoekLangEind],"&lt;="&amp;$A9327)</f>
        <v/>
      </c>
      <c r="G9327" s="15">
        <f>IF($D9327=1,$B9327*100+$C9327,-1)</f>
        <v/>
      </c>
      <c r="H9327" s="15">
        <f>IF($D9327=1,$B9327,-1)</f>
        <v/>
      </c>
      <c r="I9327" s="15">
        <f>IF($D9327=1,$C9327,-1)</f>
        <v/>
      </c>
    </row>
    <row r="9328">
      <c r="A9328" s="33" t="n">
        <v>45680.54166666666</v>
      </c>
      <c r="B9328" s="15">
        <f>WEEKDAY($A9328,2)</f>
        <v/>
      </c>
      <c r="C9328" s="15">
        <f>HOUR($A9328)</f>
        <v/>
      </c>
      <c r="D9328" s="15">
        <f>IF(AND($A9328&gt;=Instellingen!$B$6,$A9328&lt;Instellingen!$B$7),1,0)</f>
        <v/>
      </c>
      <c r="E9328" s="15">
        <f>COUNTIF(tData[BezoekStart],"&lt;"&amp;($A9328+1/24))-COUNTIF(tData[BezoekEind],"&lt;="&amp;$A9328)</f>
        <v/>
      </c>
      <c r="F9328" s="15">
        <f>COUNTIF(tData[BezoekLangStart],"&lt;"&amp;($A9328+1/24))-COUNTIF(tData[BezoekLangEind],"&lt;="&amp;$A9328)</f>
        <v/>
      </c>
      <c r="G9328" s="15">
        <f>IF($D9328=1,$B9328*100+$C9328,-1)</f>
        <v/>
      </c>
      <c r="H9328" s="15">
        <f>IF($D9328=1,$B9328,-1)</f>
        <v/>
      </c>
      <c r="I9328" s="15">
        <f>IF($D9328=1,$C9328,-1)</f>
        <v/>
      </c>
    </row>
    <row r="9329">
      <c r="A9329" s="33" t="n">
        <v>45680.58333333334</v>
      </c>
      <c r="B9329" s="15">
        <f>WEEKDAY($A9329,2)</f>
        <v/>
      </c>
      <c r="C9329" s="15">
        <f>HOUR($A9329)</f>
        <v/>
      </c>
      <c r="D9329" s="15">
        <f>IF(AND($A9329&gt;=Instellingen!$B$6,$A9329&lt;Instellingen!$B$7),1,0)</f>
        <v/>
      </c>
      <c r="E9329" s="15">
        <f>COUNTIF(tData[BezoekStart],"&lt;"&amp;($A9329+1/24))-COUNTIF(tData[BezoekEind],"&lt;="&amp;$A9329)</f>
        <v/>
      </c>
      <c r="F9329" s="15">
        <f>COUNTIF(tData[BezoekLangStart],"&lt;"&amp;($A9329+1/24))-COUNTIF(tData[BezoekLangEind],"&lt;="&amp;$A9329)</f>
        <v/>
      </c>
      <c r="G9329" s="15">
        <f>IF($D9329=1,$B9329*100+$C9329,-1)</f>
        <v/>
      </c>
      <c r="H9329" s="15">
        <f>IF($D9329=1,$B9329,-1)</f>
        <v/>
      </c>
      <c r="I9329" s="15">
        <f>IF($D9329=1,$C9329,-1)</f>
        <v/>
      </c>
    </row>
    <row r="9330">
      <c r="A9330" s="33" t="n">
        <v>45680.625</v>
      </c>
      <c r="B9330" s="15">
        <f>WEEKDAY($A9330,2)</f>
        <v/>
      </c>
      <c r="C9330" s="15">
        <f>HOUR($A9330)</f>
        <v/>
      </c>
      <c r="D9330" s="15">
        <f>IF(AND($A9330&gt;=Instellingen!$B$6,$A9330&lt;Instellingen!$B$7),1,0)</f>
        <v/>
      </c>
      <c r="E9330" s="15">
        <f>COUNTIF(tData[BezoekStart],"&lt;"&amp;($A9330+1/24))-COUNTIF(tData[BezoekEind],"&lt;="&amp;$A9330)</f>
        <v/>
      </c>
      <c r="F9330" s="15">
        <f>COUNTIF(tData[BezoekLangStart],"&lt;"&amp;($A9330+1/24))-COUNTIF(tData[BezoekLangEind],"&lt;="&amp;$A9330)</f>
        <v/>
      </c>
      <c r="G9330" s="15">
        <f>IF($D9330=1,$B9330*100+$C9330,-1)</f>
        <v/>
      </c>
      <c r="H9330" s="15">
        <f>IF($D9330=1,$B9330,-1)</f>
        <v/>
      </c>
      <c r="I9330" s="15">
        <f>IF($D9330=1,$C9330,-1)</f>
        <v/>
      </c>
    </row>
    <row r="9331">
      <c r="A9331" s="33" t="n">
        <v>45680.66666666666</v>
      </c>
      <c r="B9331" s="15">
        <f>WEEKDAY($A9331,2)</f>
        <v/>
      </c>
      <c r="C9331" s="15">
        <f>HOUR($A9331)</f>
        <v/>
      </c>
      <c r="D9331" s="15">
        <f>IF(AND($A9331&gt;=Instellingen!$B$6,$A9331&lt;Instellingen!$B$7),1,0)</f>
        <v/>
      </c>
      <c r="E9331" s="15">
        <f>COUNTIF(tData[BezoekStart],"&lt;"&amp;($A9331+1/24))-COUNTIF(tData[BezoekEind],"&lt;="&amp;$A9331)</f>
        <v/>
      </c>
      <c r="F9331" s="15">
        <f>COUNTIF(tData[BezoekLangStart],"&lt;"&amp;($A9331+1/24))-COUNTIF(tData[BezoekLangEind],"&lt;="&amp;$A9331)</f>
        <v/>
      </c>
      <c r="G9331" s="15">
        <f>IF($D9331=1,$B9331*100+$C9331,-1)</f>
        <v/>
      </c>
      <c r="H9331" s="15">
        <f>IF($D9331=1,$B9331,-1)</f>
        <v/>
      </c>
      <c r="I9331" s="15">
        <f>IF($D9331=1,$C9331,-1)</f>
        <v/>
      </c>
    </row>
    <row r="9332">
      <c r="A9332" s="33" t="n">
        <v>45680.70833333334</v>
      </c>
      <c r="B9332" s="15">
        <f>WEEKDAY($A9332,2)</f>
        <v/>
      </c>
      <c r="C9332" s="15">
        <f>HOUR($A9332)</f>
        <v/>
      </c>
      <c r="D9332" s="15">
        <f>IF(AND($A9332&gt;=Instellingen!$B$6,$A9332&lt;Instellingen!$B$7),1,0)</f>
        <v/>
      </c>
      <c r="E9332" s="15">
        <f>COUNTIF(tData[BezoekStart],"&lt;"&amp;($A9332+1/24))-COUNTIF(tData[BezoekEind],"&lt;="&amp;$A9332)</f>
        <v/>
      </c>
      <c r="F9332" s="15">
        <f>COUNTIF(tData[BezoekLangStart],"&lt;"&amp;($A9332+1/24))-COUNTIF(tData[BezoekLangEind],"&lt;="&amp;$A9332)</f>
        <v/>
      </c>
      <c r="G9332" s="15">
        <f>IF($D9332=1,$B9332*100+$C9332,-1)</f>
        <v/>
      </c>
      <c r="H9332" s="15">
        <f>IF($D9332=1,$B9332,-1)</f>
        <v/>
      </c>
      <c r="I9332" s="15">
        <f>IF($D9332=1,$C9332,-1)</f>
        <v/>
      </c>
    </row>
    <row r="9333">
      <c r="A9333" s="33" t="n">
        <v>45680.75</v>
      </c>
      <c r="B9333" s="15">
        <f>WEEKDAY($A9333,2)</f>
        <v/>
      </c>
      <c r="C9333" s="15">
        <f>HOUR($A9333)</f>
        <v/>
      </c>
      <c r="D9333" s="15">
        <f>IF(AND($A9333&gt;=Instellingen!$B$6,$A9333&lt;Instellingen!$B$7),1,0)</f>
        <v/>
      </c>
      <c r="E9333" s="15">
        <f>COUNTIF(tData[BezoekStart],"&lt;"&amp;($A9333+1/24))-COUNTIF(tData[BezoekEind],"&lt;="&amp;$A9333)</f>
        <v/>
      </c>
      <c r="F9333" s="15">
        <f>COUNTIF(tData[BezoekLangStart],"&lt;"&amp;($A9333+1/24))-COUNTIF(tData[BezoekLangEind],"&lt;="&amp;$A9333)</f>
        <v/>
      </c>
      <c r="G9333" s="15">
        <f>IF($D9333=1,$B9333*100+$C9333,-1)</f>
        <v/>
      </c>
      <c r="H9333" s="15">
        <f>IF($D9333=1,$B9333,-1)</f>
        <v/>
      </c>
      <c r="I9333" s="15">
        <f>IF($D9333=1,$C9333,-1)</f>
        <v/>
      </c>
    </row>
    <row r="9334">
      <c r="A9334" s="33" t="n">
        <v>45680.79166666666</v>
      </c>
      <c r="B9334" s="15">
        <f>WEEKDAY($A9334,2)</f>
        <v/>
      </c>
      <c r="C9334" s="15">
        <f>HOUR($A9334)</f>
        <v/>
      </c>
      <c r="D9334" s="15">
        <f>IF(AND($A9334&gt;=Instellingen!$B$6,$A9334&lt;Instellingen!$B$7),1,0)</f>
        <v/>
      </c>
      <c r="E9334" s="15">
        <f>COUNTIF(tData[BezoekStart],"&lt;"&amp;($A9334+1/24))-COUNTIF(tData[BezoekEind],"&lt;="&amp;$A9334)</f>
        <v/>
      </c>
      <c r="F9334" s="15">
        <f>COUNTIF(tData[BezoekLangStart],"&lt;"&amp;($A9334+1/24))-COUNTIF(tData[BezoekLangEind],"&lt;="&amp;$A9334)</f>
        <v/>
      </c>
      <c r="G9334" s="15">
        <f>IF($D9334=1,$B9334*100+$C9334,-1)</f>
        <v/>
      </c>
      <c r="H9334" s="15">
        <f>IF($D9334=1,$B9334,-1)</f>
        <v/>
      </c>
      <c r="I9334" s="15">
        <f>IF($D9334=1,$C9334,-1)</f>
        <v/>
      </c>
    </row>
    <row r="9335">
      <c r="A9335" s="33" t="n">
        <v>45680.83333333334</v>
      </c>
      <c r="B9335" s="15">
        <f>WEEKDAY($A9335,2)</f>
        <v/>
      </c>
      <c r="C9335" s="15">
        <f>HOUR($A9335)</f>
        <v/>
      </c>
      <c r="D9335" s="15">
        <f>IF(AND($A9335&gt;=Instellingen!$B$6,$A9335&lt;Instellingen!$B$7),1,0)</f>
        <v/>
      </c>
      <c r="E9335" s="15">
        <f>COUNTIF(tData[BezoekStart],"&lt;"&amp;($A9335+1/24))-COUNTIF(tData[BezoekEind],"&lt;="&amp;$A9335)</f>
        <v/>
      </c>
      <c r="F9335" s="15">
        <f>COUNTIF(tData[BezoekLangStart],"&lt;"&amp;($A9335+1/24))-COUNTIF(tData[BezoekLangEind],"&lt;="&amp;$A9335)</f>
        <v/>
      </c>
      <c r="G9335" s="15">
        <f>IF($D9335=1,$B9335*100+$C9335,-1)</f>
        <v/>
      </c>
      <c r="H9335" s="15">
        <f>IF($D9335=1,$B9335,-1)</f>
        <v/>
      </c>
      <c r="I9335" s="15">
        <f>IF($D9335=1,$C9335,-1)</f>
        <v/>
      </c>
    </row>
    <row r="9336">
      <c r="A9336" s="33" t="n">
        <v>45680.875</v>
      </c>
      <c r="B9336" s="15">
        <f>WEEKDAY($A9336,2)</f>
        <v/>
      </c>
      <c r="C9336" s="15">
        <f>HOUR($A9336)</f>
        <v/>
      </c>
      <c r="D9336" s="15">
        <f>IF(AND($A9336&gt;=Instellingen!$B$6,$A9336&lt;Instellingen!$B$7),1,0)</f>
        <v/>
      </c>
      <c r="E9336" s="15">
        <f>COUNTIF(tData[BezoekStart],"&lt;"&amp;($A9336+1/24))-COUNTIF(tData[BezoekEind],"&lt;="&amp;$A9336)</f>
        <v/>
      </c>
      <c r="F9336" s="15">
        <f>COUNTIF(tData[BezoekLangStart],"&lt;"&amp;($A9336+1/24))-COUNTIF(tData[BezoekLangEind],"&lt;="&amp;$A9336)</f>
        <v/>
      </c>
      <c r="G9336" s="15">
        <f>IF($D9336=1,$B9336*100+$C9336,-1)</f>
        <v/>
      </c>
      <c r="H9336" s="15">
        <f>IF($D9336=1,$B9336,-1)</f>
        <v/>
      </c>
      <c r="I9336" s="15">
        <f>IF($D9336=1,$C9336,-1)</f>
        <v/>
      </c>
    </row>
    <row r="9337">
      <c r="A9337" s="33" t="n">
        <v>45680.91666666666</v>
      </c>
      <c r="B9337" s="15">
        <f>WEEKDAY($A9337,2)</f>
        <v/>
      </c>
      <c r="C9337" s="15">
        <f>HOUR($A9337)</f>
        <v/>
      </c>
      <c r="D9337" s="15">
        <f>IF(AND($A9337&gt;=Instellingen!$B$6,$A9337&lt;Instellingen!$B$7),1,0)</f>
        <v/>
      </c>
      <c r="E9337" s="15">
        <f>COUNTIF(tData[BezoekStart],"&lt;"&amp;($A9337+1/24))-COUNTIF(tData[BezoekEind],"&lt;="&amp;$A9337)</f>
        <v/>
      </c>
      <c r="F9337" s="15">
        <f>COUNTIF(tData[BezoekLangStart],"&lt;"&amp;($A9337+1/24))-COUNTIF(tData[BezoekLangEind],"&lt;="&amp;$A9337)</f>
        <v/>
      </c>
      <c r="G9337" s="15">
        <f>IF($D9337=1,$B9337*100+$C9337,-1)</f>
        <v/>
      </c>
      <c r="H9337" s="15">
        <f>IF($D9337=1,$B9337,-1)</f>
        <v/>
      </c>
      <c r="I9337" s="15">
        <f>IF($D9337=1,$C9337,-1)</f>
        <v/>
      </c>
    </row>
    <row r="9338">
      <c r="A9338" s="33" t="n">
        <v>45680.95833333334</v>
      </c>
      <c r="B9338" s="15">
        <f>WEEKDAY($A9338,2)</f>
        <v/>
      </c>
      <c r="C9338" s="15">
        <f>HOUR($A9338)</f>
        <v/>
      </c>
      <c r="D9338" s="15">
        <f>IF(AND($A9338&gt;=Instellingen!$B$6,$A9338&lt;Instellingen!$B$7),1,0)</f>
        <v/>
      </c>
      <c r="E9338" s="15">
        <f>COUNTIF(tData[BezoekStart],"&lt;"&amp;($A9338+1/24))-COUNTIF(tData[BezoekEind],"&lt;="&amp;$A9338)</f>
        <v/>
      </c>
      <c r="F9338" s="15">
        <f>COUNTIF(tData[BezoekLangStart],"&lt;"&amp;($A9338+1/24))-COUNTIF(tData[BezoekLangEind],"&lt;="&amp;$A9338)</f>
        <v/>
      </c>
      <c r="G9338" s="15">
        <f>IF($D9338=1,$B9338*100+$C9338,-1)</f>
        <v/>
      </c>
      <c r="H9338" s="15">
        <f>IF($D9338=1,$B9338,-1)</f>
        <v/>
      </c>
      <c r="I9338" s="15">
        <f>IF($D9338=1,$C9338,-1)</f>
        <v/>
      </c>
    </row>
    <row r="9339">
      <c r="A9339" s="33" t="n">
        <v>45681</v>
      </c>
      <c r="B9339" s="15">
        <f>WEEKDAY($A9339,2)</f>
        <v/>
      </c>
      <c r="C9339" s="15">
        <f>HOUR($A9339)</f>
        <v/>
      </c>
      <c r="D9339" s="15">
        <f>IF(AND($A9339&gt;=Instellingen!$B$6,$A9339&lt;Instellingen!$B$7),1,0)</f>
        <v/>
      </c>
      <c r="E9339" s="15">
        <f>COUNTIF(tData[BezoekStart],"&lt;"&amp;($A9339+1/24))-COUNTIF(tData[BezoekEind],"&lt;="&amp;$A9339)</f>
        <v/>
      </c>
      <c r="F9339" s="15">
        <f>COUNTIF(tData[BezoekLangStart],"&lt;"&amp;($A9339+1/24))-COUNTIF(tData[BezoekLangEind],"&lt;="&amp;$A9339)</f>
        <v/>
      </c>
      <c r="G9339" s="15">
        <f>IF($D9339=1,$B9339*100+$C9339,-1)</f>
        <v/>
      </c>
      <c r="H9339" s="15">
        <f>IF($D9339=1,$B9339,-1)</f>
        <v/>
      </c>
      <c r="I9339" s="15">
        <f>IF($D9339=1,$C9339,-1)</f>
        <v/>
      </c>
    </row>
    <row r="9340">
      <c r="A9340" s="33" t="n">
        <v>45681.04166666666</v>
      </c>
      <c r="B9340" s="15">
        <f>WEEKDAY($A9340,2)</f>
        <v/>
      </c>
      <c r="C9340" s="15">
        <f>HOUR($A9340)</f>
        <v/>
      </c>
      <c r="D9340" s="15">
        <f>IF(AND($A9340&gt;=Instellingen!$B$6,$A9340&lt;Instellingen!$B$7),1,0)</f>
        <v/>
      </c>
      <c r="E9340" s="15">
        <f>COUNTIF(tData[BezoekStart],"&lt;"&amp;($A9340+1/24))-COUNTIF(tData[BezoekEind],"&lt;="&amp;$A9340)</f>
        <v/>
      </c>
      <c r="F9340" s="15">
        <f>COUNTIF(tData[BezoekLangStart],"&lt;"&amp;($A9340+1/24))-COUNTIF(tData[BezoekLangEind],"&lt;="&amp;$A9340)</f>
        <v/>
      </c>
      <c r="G9340" s="15">
        <f>IF($D9340=1,$B9340*100+$C9340,-1)</f>
        <v/>
      </c>
      <c r="H9340" s="15">
        <f>IF($D9340=1,$B9340,-1)</f>
        <v/>
      </c>
      <c r="I9340" s="15">
        <f>IF($D9340=1,$C9340,-1)</f>
        <v/>
      </c>
    </row>
    <row r="9341">
      <c r="A9341" s="33" t="n">
        <v>45681.08333333334</v>
      </c>
      <c r="B9341" s="15">
        <f>WEEKDAY($A9341,2)</f>
        <v/>
      </c>
      <c r="C9341" s="15">
        <f>HOUR($A9341)</f>
        <v/>
      </c>
      <c r="D9341" s="15">
        <f>IF(AND($A9341&gt;=Instellingen!$B$6,$A9341&lt;Instellingen!$B$7),1,0)</f>
        <v/>
      </c>
      <c r="E9341" s="15">
        <f>COUNTIF(tData[BezoekStart],"&lt;"&amp;($A9341+1/24))-COUNTIF(tData[BezoekEind],"&lt;="&amp;$A9341)</f>
        <v/>
      </c>
      <c r="F9341" s="15">
        <f>COUNTIF(tData[BezoekLangStart],"&lt;"&amp;($A9341+1/24))-COUNTIF(tData[BezoekLangEind],"&lt;="&amp;$A9341)</f>
        <v/>
      </c>
      <c r="G9341" s="15">
        <f>IF($D9341=1,$B9341*100+$C9341,-1)</f>
        <v/>
      </c>
      <c r="H9341" s="15">
        <f>IF($D9341=1,$B9341,-1)</f>
        <v/>
      </c>
      <c r="I9341" s="15">
        <f>IF($D9341=1,$C9341,-1)</f>
        <v/>
      </c>
    </row>
    <row r="9342">
      <c r="A9342" s="33" t="n">
        <v>45681.125</v>
      </c>
      <c r="B9342" s="15">
        <f>WEEKDAY($A9342,2)</f>
        <v/>
      </c>
      <c r="C9342" s="15">
        <f>HOUR($A9342)</f>
        <v/>
      </c>
      <c r="D9342" s="15">
        <f>IF(AND($A9342&gt;=Instellingen!$B$6,$A9342&lt;Instellingen!$B$7),1,0)</f>
        <v/>
      </c>
      <c r="E9342" s="15">
        <f>COUNTIF(tData[BezoekStart],"&lt;"&amp;($A9342+1/24))-COUNTIF(tData[BezoekEind],"&lt;="&amp;$A9342)</f>
        <v/>
      </c>
      <c r="F9342" s="15">
        <f>COUNTIF(tData[BezoekLangStart],"&lt;"&amp;($A9342+1/24))-COUNTIF(tData[BezoekLangEind],"&lt;="&amp;$A9342)</f>
        <v/>
      </c>
      <c r="G9342" s="15">
        <f>IF($D9342=1,$B9342*100+$C9342,-1)</f>
        <v/>
      </c>
      <c r="H9342" s="15">
        <f>IF($D9342=1,$B9342,-1)</f>
        <v/>
      </c>
      <c r="I9342" s="15">
        <f>IF($D9342=1,$C9342,-1)</f>
        <v/>
      </c>
    </row>
    <row r="9343">
      <c r="A9343" s="33" t="n">
        <v>45681.16666666666</v>
      </c>
      <c r="B9343" s="15">
        <f>WEEKDAY($A9343,2)</f>
        <v/>
      </c>
      <c r="C9343" s="15">
        <f>HOUR($A9343)</f>
        <v/>
      </c>
      <c r="D9343" s="15">
        <f>IF(AND($A9343&gt;=Instellingen!$B$6,$A9343&lt;Instellingen!$B$7),1,0)</f>
        <v/>
      </c>
      <c r="E9343" s="15">
        <f>COUNTIF(tData[BezoekStart],"&lt;"&amp;($A9343+1/24))-COUNTIF(tData[BezoekEind],"&lt;="&amp;$A9343)</f>
        <v/>
      </c>
      <c r="F9343" s="15">
        <f>COUNTIF(tData[BezoekLangStart],"&lt;"&amp;($A9343+1/24))-COUNTIF(tData[BezoekLangEind],"&lt;="&amp;$A9343)</f>
        <v/>
      </c>
      <c r="G9343" s="15">
        <f>IF($D9343=1,$B9343*100+$C9343,-1)</f>
        <v/>
      </c>
      <c r="H9343" s="15">
        <f>IF($D9343=1,$B9343,-1)</f>
        <v/>
      </c>
      <c r="I9343" s="15">
        <f>IF($D9343=1,$C9343,-1)</f>
        <v/>
      </c>
    </row>
    <row r="9344">
      <c r="A9344" s="33" t="n">
        <v>45681.20833333334</v>
      </c>
      <c r="B9344" s="15">
        <f>WEEKDAY($A9344,2)</f>
        <v/>
      </c>
      <c r="C9344" s="15">
        <f>HOUR($A9344)</f>
        <v/>
      </c>
      <c r="D9344" s="15">
        <f>IF(AND($A9344&gt;=Instellingen!$B$6,$A9344&lt;Instellingen!$B$7),1,0)</f>
        <v/>
      </c>
      <c r="E9344" s="15">
        <f>COUNTIF(tData[BezoekStart],"&lt;"&amp;($A9344+1/24))-COUNTIF(tData[BezoekEind],"&lt;="&amp;$A9344)</f>
        <v/>
      </c>
      <c r="F9344" s="15">
        <f>COUNTIF(tData[BezoekLangStart],"&lt;"&amp;($A9344+1/24))-COUNTIF(tData[BezoekLangEind],"&lt;="&amp;$A9344)</f>
        <v/>
      </c>
      <c r="G9344" s="15">
        <f>IF($D9344=1,$B9344*100+$C9344,-1)</f>
        <v/>
      </c>
      <c r="H9344" s="15">
        <f>IF($D9344=1,$B9344,-1)</f>
        <v/>
      </c>
      <c r="I9344" s="15">
        <f>IF($D9344=1,$C9344,-1)</f>
        <v/>
      </c>
    </row>
    <row r="9345">
      <c r="A9345" s="33" t="n">
        <v>45681.25</v>
      </c>
      <c r="B9345" s="15">
        <f>WEEKDAY($A9345,2)</f>
        <v/>
      </c>
      <c r="C9345" s="15">
        <f>HOUR($A9345)</f>
        <v/>
      </c>
      <c r="D9345" s="15">
        <f>IF(AND($A9345&gt;=Instellingen!$B$6,$A9345&lt;Instellingen!$B$7),1,0)</f>
        <v/>
      </c>
      <c r="E9345" s="15">
        <f>COUNTIF(tData[BezoekStart],"&lt;"&amp;($A9345+1/24))-COUNTIF(tData[BezoekEind],"&lt;="&amp;$A9345)</f>
        <v/>
      </c>
      <c r="F9345" s="15">
        <f>COUNTIF(tData[BezoekLangStart],"&lt;"&amp;($A9345+1/24))-COUNTIF(tData[BezoekLangEind],"&lt;="&amp;$A9345)</f>
        <v/>
      </c>
      <c r="G9345" s="15">
        <f>IF($D9345=1,$B9345*100+$C9345,-1)</f>
        <v/>
      </c>
      <c r="H9345" s="15">
        <f>IF($D9345=1,$B9345,-1)</f>
        <v/>
      </c>
      <c r="I9345" s="15">
        <f>IF($D9345=1,$C9345,-1)</f>
        <v/>
      </c>
    </row>
    <row r="9346">
      <c r="A9346" s="33" t="n">
        <v>45681.29166666666</v>
      </c>
      <c r="B9346" s="15">
        <f>WEEKDAY($A9346,2)</f>
        <v/>
      </c>
      <c r="C9346" s="15">
        <f>HOUR($A9346)</f>
        <v/>
      </c>
      <c r="D9346" s="15">
        <f>IF(AND($A9346&gt;=Instellingen!$B$6,$A9346&lt;Instellingen!$B$7),1,0)</f>
        <v/>
      </c>
      <c r="E9346" s="15">
        <f>COUNTIF(tData[BezoekStart],"&lt;"&amp;($A9346+1/24))-COUNTIF(tData[BezoekEind],"&lt;="&amp;$A9346)</f>
        <v/>
      </c>
      <c r="F9346" s="15">
        <f>COUNTIF(tData[BezoekLangStart],"&lt;"&amp;($A9346+1/24))-COUNTIF(tData[BezoekLangEind],"&lt;="&amp;$A9346)</f>
        <v/>
      </c>
      <c r="G9346" s="15">
        <f>IF($D9346=1,$B9346*100+$C9346,-1)</f>
        <v/>
      </c>
      <c r="H9346" s="15">
        <f>IF($D9346=1,$B9346,-1)</f>
        <v/>
      </c>
      <c r="I9346" s="15">
        <f>IF($D9346=1,$C9346,-1)</f>
        <v/>
      </c>
    </row>
    <row r="9347">
      <c r="A9347" s="33" t="n">
        <v>45681.33333333334</v>
      </c>
      <c r="B9347" s="15">
        <f>WEEKDAY($A9347,2)</f>
        <v/>
      </c>
      <c r="C9347" s="15">
        <f>HOUR($A9347)</f>
        <v/>
      </c>
      <c r="D9347" s="15">
        <f>IF(AND($A9347&gt;=Instellingen!$B$6,$A9347&lt;Instellingen!$B$7),1,0)</f>
        <v/>
      </c>
      <c r="E9347" s="15">
        <f>COUNTIF(tData[BezoekStart],"&lt;"&amp;($A9347+1/24))-COUNTIF(tData[BezoekEind],"&lt;="&amp;$A9347)</f>
        <v/>
      </c>
      <c r="F9347" s="15">
        <f>COUNTIF(tData[BezoekLangStart],"&lt;"&amp;($A9347+1/24))-COUNTIF(tData[BezoekLangEind],"&lt;="&amp;$A9347)</f>
        <v/>
      </c>
      <c r="G9347" s="15">
        <f>IF($D9347=1,$B9347*100+$C9347,-1)</f>
        <v/>
      </c>
      <c r="H9347" s="15">
        <f>IF($D9347=1,$B9347,-1)</f>
        <v/>
      </c>
      <c r="I9347" s="15">
        <f>IF($D9347=1,$C9347,-1)</f>
        <v/>
      </c>
    </row>
    <row r="9348">
      <c r="A9348" s="33" t="n">
        <v>45681.375</v>
      </c>
      <c r="B9348" s="15">
        <f>WEEKDAY($A9348,2)</f>
        <v/>
      </c>
      <c r="C9348" s="15">
        <f>HOUR($A9348)</f>
        <v/>
      </c>
      <c r="D9348" s="15">
        <f>IF(AND($A9348&gt;=Instellingen!$B$6,$A9348&lt;Instellingen!$B$7),1,0)</f>
        <v/>
      </c>
      <c r="E9348" s="15">
        <f>COUNTIF(tData[BezoekStart],"&lt;"&amp;($A9348+1/24))-COUNTIF(tData[BezoekEind],"&lt;="&amp;$A9348)</f>
        <v/>
      </c>
      <c r="F9348" s="15">
        <f>COUNTIF(tData[BezoekLangStart],"&lt;"&amp;($A9348+1/24))-COUNTIF(tData[BezoekLangEind],"&lt;="&amp;$A9348)</f>
        <v/>
      </c>
      <c r="G9348" s="15">
        <f>IF($D9348=1,$B9348*100+$C9348,-1)</f>
        <v/>
      </c>
      <c r="H9348" s="15">
        <f>IF($D9348=1,$B9348,-1)</f>
        <v/>
      </c>
      <c r="I9348" s="15">
        <f>IF($D9348=1,$C9348,-1)</f>
        <v/>
      </c>
    </row>
    <row r="9349">
      <c r="A9349" s="33" t="n">
        <v>45681.41666666666</v>
      </c>
      <c r="B9349" s="15">
        <f>WEEKDAY($A9349,2)</f>
        <v/>
      </c>
      <c r="C9349" s="15">
        <f>HOUR($A9349)</f>
        <v/>
      </c>
      <c r="D9349" s="15">
        <f>IF(AND($A9349&gt;=Instellingen!$B$6,$A9349&lt;Instellingen!$B$7),1,0)</f>
        <v/>
      </c>
      <c r="E9349" s="15">
        <f>COUNTIF(tData[BezoekStart],"&lt;"&amp;($A9349+1/24))-COUNTIF(tData[BezoekEind],"&lt;="&amp;$A9349)</f>
        <v/>
      </c>
      <c r="F9349" s="15">
        <f>COUNTIF(tData[BezoekLangStart],"&lt;"&amp;($A9349+1/24))-COUNTIF(tData[BezoekLangEind],"&lt;="&amp;$A9349)</f>
        <v/>
      </c>
      <c r="G9349" s="15">
        <f>IF($D9349=1,$B9349*100+$C9349,-1)</f>
        <v/>
      </c>
      <c r="H9349" s="15">
        <f>IF($D9349=1,$B9349,-1)</f>
        <v/>
      </c>
      <c r="I9349" s="15">
        <f>IF($D9349=1,$C9349,-1)</f>
        <v/>
      </c>
    </row>
    <row r="9350">
      <c r="A9350" s="33" t="n">
        <v>45681.45833333334</v>
      </c>
      <c r="B9350" s="15">
        <f>WEEKDAY($A9350,2)</f>
        <v/>
      </c>
      <c r="C9350" s="15">
        <f>HOUR($A9350)</f>
        <v/>
      </c>
      <c r="D9350" s="15">
        <f>IF(AND($A9350&gt;=Instellingen!$B$6,$A9350&lt;Instellingen!$B$7),1,0)</f>
        <v/>
      </c>
      <c r="E9350" s="15">
        <f>COUNTIF(tData[BezoekStart],"&lt;"&amp;($A9350+1/24))-COUNTIF(tData[BezoekEind],"&lt;="&amp;$A9350)</f>
        <v/>
      </c>
      <c r="F9350" s="15">
        <f>COUNTIF(tData[BezoekLangStart],"&lt;"&amp;($A9350+1/24))-COUNTIF(tData[BezoekLangEind],"&lt;="&amp;$A9350)</f>
        <v/>
      </c>
      <c r="G9350" s="15">
        <f>IF($D9350=1,$B9350*100+$C9350,-1)</f>
        <v/>
      </c>
      <c r="H9350" s="15">
        <f>IF($D9350=1,$B9350,-1)</f>
        <v/>
      </c>
      <c r="I9350" s="15">
        <f>IF($D9350=1,$C9350,-1)</f>
        <v/>
      </c>
    </row>
    <row r="9351">
      <c r="A9351" s="33" t="n">
        <v>45681.5</v>
      </c>
      <c r="B9351" s="15">
        <f>WEEKDAY($A9351,2)</f>
        <v/>
      </c>
      <c r="C9351" s="15">
        <f>HOUR($A9351)</f>
        <v/>
      </c>
      <c r="D9351" s="15">
        <f>IF(AND($A9351&gt;=Instellingen!$B$6,$A9351&lt;Instellingen!$B$7),1,0)</f>
        <v/>
      </c>
      <c r="E9351" s="15">
        <f>COUNTIF(tData[BezoekStart],"&lt;"&amp;($A9351+1/24))-COUNTIF(tData[BezoekEind],"&lt;="&amp;$A9351)</f>
        <v/>
      </c>
      <c r="F9351" s="15">
        <f>COUNTIF(tData[BezoekLangStart],"&lt;"&amp;($A9351+1/24))-COUNTIF(tData[BezoekLangEind],"&lt;="&amp;$A9351)</f>
        <v/>
      </c>
      <c r="G9351" s="15">
        <f>IF($D9351=1,$B9351*100+$C9351,-1)</f>
        <v/>
      </c>
      <c r="H9351" s="15">
        <f>IF($D9351=1,$B9351,-1)</f>
        <v/>
      </c>
      <c r="I9351" s="15">
        <f>IF($D9351=1,$C9351,-1)</f>
        <v/>
      </c>
    </row>
    <row r="9352">
      <c r="A9352" s="33" t="n">
        <v>45681.54166666666</v>
      </c>
      <c r="B9352" s="15">
        <f>WEEKDAY($A9352,2)</f>
        <v/>
      </c>
      <c r="C9352" s="15">
        <f>HOUR($A9352)</f>
        <v/>
      </c>
      <c r="D9352" s="15">
        <f>IF(AND($A9352&gt;=Instellingen!$B$6,$A9352&lt;Instellingen!$B$7),1,0)</f>
        <v/>
      </c>
      <c r="E9352" s="15">
        <f>COUNTIF(tData[BezoekStart],"&lt;"&amp;($A9352+1/24))-COUNTIF(tData[BezoekEind],"&lt;="&amp;$A9352)</f>
        <v/>
      </c>
      <c r="F9352" s="15">
        <f>COUNTIF(tData[BezoekLangStart],"&lt;"&amp;($A9352+1/24))-COUNTIF(tData[BezoekLangEind],"&lt;="&amp;$A9352)</f>
        <v/>
      </c>
      <c r="G9352" s="15">
        <f>IF($D9352=1,$B9352*100+$C9352,-1)</f>
        <v/>
      </c>
      <c r="H9352" s="15">
        <f>IF($D9352=1,$B9352,-1)</f>
        <v/>
      </c>
      <c r="I9352" s="15">
        <f>IF($D9352=1,$C9352,-1)</f>
        <v/>
      </c>
    </row>
    <row r="9353">
      <c r="A9353" s="33" t="n">
        <v>45681.58333333334</v>
      </c>
      <c r="B9353" s="15">
        <f>WEEKDAY($A9353,2)</f>
        <v/>
      </c>
      <c r="C9353" s="15">
        <f>HOUR($A9353)</f>
        <v/>
      </c>
      <c r="D9353" s="15">
        <f>IF(AND($A9353&gt;=Instellingen!$B$6,$A9353&lt;Instellingen!$B$7),1,0)</f>
        <v/>
      </c>
      <c r="E9353" s="15">
        <f>COUNTIF(tData[BezoekStart],"&lt;"&amp;($A9353+1/24))-COUNTIF(tData[BezoekEind],"&lt;="&amp;$A9353)</f>
        <v/>
      </c>
      <c r="F9353" s="15">
        <f>COUNTIF(tData[BezoekLangStart],"&lt;"&amp;($A9353+1/24))-COUNTIF(tData[BezoekLangEind],"&lt;="&amp;$A9353)</f>
        <v/>
      </c>
      <c r="G9353" s="15">
        <f>IF($D9353=1,$B9353*100+$C9353,-1)</f>
        <v/>
      </c>
      <c r="H9353" s="15">
        <f>IF($D9353=1,$B9353,-1)</f>
        <v/>
      </c>
      <c r="I9353" s="15">
        <f>IF($D9353=1,$C9353,-1)</f>
        <v/>
      </c>
    </row>
    <row r="9354">
      <c r="A9354" s="33" t="n">
        <v>45681.625</v>
      </c>
      <c r="B9354" s="15">
        <f>WEEKDAY($A9354,2)</f>
        <v/>
      </c>
      <c r="C9354" s="15">
        <f>HOUR($A9354)</f>
        <v/>
      </c>
      <c r="D9354" s="15">
        <f>IF(AND($A9354&gt;=Instellingen!$B$6,$A9354&lt;Instellingen!$B$7),1,0)</f>
        <v/>
      </c>
      <c r="E9354" s="15">
        <f>COUNTIF(tData[BezoekStart],"&lt;"&amp;($A9354+1/24))-COUNTIF(tData[BezoekEind],"&lt;="&amp;$A9354)</f>
        <v/>
      </c>
      <c r="F9354" s="15">
        <f>COUNTIF(tData[BezoekLangStart],"&lt;"&amp;($A9354+1/24))-COUNTIF(tData[BezoekLangEind],"&lt;="&amp;$A9354)</f>
        <v/>
      </c>
      <c r="G9354" s="15">
        <f>IF($D9354=1,$B9354*100+$C9354,-1)</f>
        <v/>
      </c>
      <c r="H9354" s="15">
        <f>IF($D9354=1,$B9354,-1)</f>
        <v/>
      </c>
      <c r="I9354" s="15">
        <f>IF($D9354=1,$C9354,-1)</f>
        <v/>
      </c>
    </row>
    <row r="9355">
      <c r="A9355" s="33" t="n">
        <v>45681.66666666666</v>
      </c>
      <c r="B9355" s="15">
        <f>WEEKDAY($A9355,2)</f>
        <v/>
      </c>
      <c r="C9355" s="15">
        <f>HOUR($A9355)</f>
        <v/>
      </c>
      <c r="D9355" s="15">
        <f>IF(AND($A9355&gt;=Instellingen!$B$6,$A9355&lt;Instellingen!$B$7),1,0)</f>
        <v/>
      </c>
      <c r="E9355" s="15">
        <f>COUNTIF(tData[BezoekStart],"&lt;"&amp;($A9355+1/24))-COUNTIF(tData[BezoekEind],"&lt;="&amp;$A9355)</f>
        <v/>
      </c>
      <c r="F9355" s="15">
        <f>COUNTIF(tData[BezoekLangStart],"&lt;"&amp;($A9355+1/24))-COUNTIF(tData[BezoekLangEind],"&lt;="&amp;$A9355)</f>
        <v/>
      </c>
      <c r="G9355" s="15">
        <f>IF($D9355=1,$B9355*100+$C9355,-1)</f>
        <v/>
      </c>
      <c r="H9355" s="15">
        <f>IF($D9355=1,$B9355,-1)</f>
        <v/>
      </c>
      <c r="I9355" s="15">
        <f>IF($D9355=1,$C9355,-1)</f>
        <v/>
      </c>
    </row>
    <row r="9356">
      <c r="A9356" s="33" t="n">
        <v>45681.70833333334</v>
      </c>
      <c r="B9356" s="15">
        <f>WEEKDAY($A9356,2)</f>
        <v/>
      </c>
      <c r="C9356" s="15">
        <f>HOUR($A9356)</f>
        <v/>
      </c>
      <c r="D9356" s="15">
        <f>IF(AND($A9356&gt;=Instellingen!$B$6,$A9356&lt;Instellingen!$B$7),1,0)</f>
        <v/>
      </c>
      <c r="E9356" s="15">
        <f>COUNTIF(tData[BezoekStart],"&lt;"&amp;($A9356+1/24))-COUNTIF(tData[BezoekEind],"&lt;="&amp;$A9356)</f>
        <v/>
      </c>
      <c r="F9356" s="15">
        <f>COUNTIF(tData[BezoekLangStart],"&lt;"&amp;($A9356+1/24))-COUNTIF(tData[BezoekLangEind],"&lt;="&amp;$A9356)</f>
        <v/>
      </c>
      <c r="G9356" s="15">
        <f>IF($D9356=1,$B9356*100+$C9356,-1)</f>
        <v/>
      </c>
      <c r="H9356" s="15">
        <f>IF($D9356=1,$B9356,-1)</f>
        <v/>
      </c>
      <c r="I9356" s="15">
        <f>IF($D9356=1,$C9356,-1)</f>
        <v/>
      </c>
    </row>
    <row r="9357">
      <c r="A9357" s="33" t="n">
        <v>45681.75</v>
      </c>
      <c r="B9357" s="15">
        <f>WEEKDAY($A9357,2)</f>
        <v/>
      </c>
      <c r="C9357" s="15">
        <f>HOUR($A9357)</f>
        <v/>
      </c>
      <c r="D9357" s="15">
        <f>IF(AND($A9357&gt;=Instellingen!$B$6,$A9357&lt;Instellingen!$B$7),1,0)</f>
        <v/>
      </c>
      <c r="E9357" s="15">
        <f>COUNTIF(tData[BezoekStart],"&lt;"&amp;($A9357+1/24))-COUNTIF(tData[BezoekEind],"&lt;="&amp;$A9357)</f>
        <v/>
      </c>
      <c r="F9357" s="15">
        <f>COUNTIF(tData[BezoekLangStart],"&lt;"&amp;($A9357+1/24))-COUNTIF(tData[BezoekLangEind],"&lt;="&amp;$A9357)</f>
        <v/>
      </c>
      <c r="G9357" s="15">
        <f>IF($D9357=1,$B9357*100+$C9357,-1)</f>
        <v/>
      </c>
      <c r="H9357" s="15">
        <f>IF($D9357=1,$B9357,-1)</f>
        <v/>
      </c>
      <c r="I9357" s="15">
        <f>IF($D9357=1,$C9357,-1)</f>
        <v/>
      </c>
    </row>
    <row r="9358">
      <c r="A9358" s="33" t="n">
        <v>45681.79166666666</v>
      </c>
      <c r="B9358" s="15">
        <f>WEEKDAY($A9358,2)</f>
        <v/>
      </c>
      <c r="C9358" s="15">
        <f>HOUR($A9358)</f>
        <v/>
      </c>
      <c r="D9358" s="15">
        <f>IF(AND($A9358&gt;=Instellingen!$B$6,$A9358&lt;Instellingen!$B$7),1,0)</f>
        <v/>
      </c>
      <c r="E9358" s="15">
        <f>COUNTIF(tData[BezoekStart],"&lt;"&amp;($A9358+1/24))-COUNTIF(tData[BezoekEind],"&lt;="&amp;$A9358)</f>
        <v/>
      </c>
      <c r="F9358" s="15">
        <f>COUNTIF(tData[BezoekLangStart],"&lt;"&amp;($A9358+1/24))-COUNTIF(tData[BezoekLangEind],"&lt;="&amp;$A9358)</f>
        <v/>
      </c>
      <c r="G9358" s="15">
        <f>IF($D9358=1,$B9358*100+$C9358,-1)</f>
        <v/>
      </c>
      <c r="H9358" s="15">
        <f>IF($D9358=1,$B9358,-1)</f>
        <v/>
      </c>
      <c r="I9358" s="15">
        <f>IF($D9358=1,$C9358,-1)</f>
        <v/>
      </c>
    </row>
    <row r="9359">
      <c r="A9359" s="33" t="n">
        <v>45681.83333333334</v>
      </c>
      <c r="B9359" s="15">
        <f>WEEKDAY($A9359,2)</f>
        <v/>
      </c>
      <c r="C9359" s="15">
        <f>HOUR($A9359)</f>
        <v/>
      </c>
      <c r="D9359" s="15">
        <f>IF(AND($A9359&gt;=Instellingen!$B$6,$A9359&lt;Instellingen!$B$7),1,0)</f>
        <v/>
      </c>
      <c r="E9359" s="15">
        <f>COUNTIF(tData[BezoekStart],"&lt;"&amp;($A9359+1/24))-COUNTIF(tData[BezoekEind],"&lt;="&amp;$A9359)</f>
        <v/>
      </c>
      <c r="F9359" s="15">
        <f>COUNTIF(tData[BezoekLangStart],"&lt;"&amp;($A9359+1/24))-COUNTIF(tData[BezoekLangEind],"&lt;="&amp;$A9359)</f>
        <v/>
      </c>
      <c r="G9359" s="15">
        <f>IF($D9359=1,$B9359*100+$C9359,-1)</f>
        <v/>
      </c>
      <c r="H9359" s="15">
        <f>IF($D9359=1,$B9359,-1)</f>
        <v/>
      </c>
      <c r="I9359" s="15">
        <f>IF($D9359=1,$C9359,-1)</f>
        <v/>
      </c>
    </row>
    <row r="9360">
      <c r="A9360" s="33" t="n">
        <v>45681.875</v>
      </c>
      <c r="B9360" s="15">
        <f>WEEKDAY($A9360,2)</f>
        <v/>
      </c>
      <c r="C9360" s="15">
        <f>HOUR($A9360)</f>
        <v/>
      </c>
      <c r="D9360" s="15">
        <f>IF(AND($A9360&gt;=Instellingen!$B$6,$A9360&lt;Instellingen!$B$7),1,0)</f>
        <v/>
      </c>
      <c r="E9360" s="15">
        <f>COUNTIF(tData[BezoekStart],"&lt;"&amp;($A9360+1/24))-COUNTIF(tData[BezoekEind],"&lt;="&amp;$A9360)</f>
        <v/>
      </c>
      <c r="F9360" s="15">
        <f>COUNTIF(tData[BezoekLangStart],"&lt;"&amp;($A9360+1/24))-COUNTIF(tData[BezoekLangEind],"&lt;="&amp;$A9360)</f>
        <v/>
      </c>
      <c r="G9360" s="15">
        <f>IF($D9360=1,$B9360*100+$C9360,-1)</f>
        <v/>
      </c>
      <c r="H9360" s="15">
        <f>IF($D9360=1,$B9360,-1)</f>
        <v/>
      </c>
      <c r="I9360" s="15">
        <f>IF($D9360=1,$C9360,-1)</f>
        <v/>
      </c>
    </row>
    <row r="9361">
      <c r="A9361" s="33" t="n">
        <v>45681.91666666666</v>
      </c>
      <c r="B9361" s="15">
        <f>WEEKDAY($A9361,2)</f>
        <v/>
      </c>
      <c r="C9361" s="15">
        <f>HOUR($A9361)</f>
        <v/>
      </c>
      <c r="D9361" s="15">
        <f>IF(AND($A9361&gt;=Instellingen!$B$6,$A9361&lt;Instellingen!$B$7),1,0)</f>
        <v/>
      </c>
      <c r="E9361" s="15">
        <f>COUNTIF(tData[BezoekStart],"&lt;"&amp;($A9361+1/24))-COUNTIF(tData[BezoekEind],"&lt;="&amp;$A9361)</f>
        <v/>
      </c>
      <c r="F9361" s="15">
        <f>COUNTIF(tData[BezoekLangStart],"&lt;"&amp;($A9361+1/24))-COUNTIF(tData[BezoekLangEind],"&lt;="&amp;$A9361)</f>
        <v/>
      </c>
      <c r="G9361" s="15">
        <f>IF($D9361=1,$B9361*100+$C9361,-1)</f>
        <v/>
      </c>
      <c r="H9361" s="15">
        <f>IF($D9361=1,$B9361,-1)</f>
        <v/>
      </c>
      <c r="I9361" s="15">
        <f>IF($D9361=1,$C9361,-1)</f>
        <v/>
      </c>
    </row>
    <row r="9362">
      <c r="A9362" s="33" t="n">
        <v>45681.95833333334</v>
      </c>
      <c r="B9362" s="15">
        <f>WEEKDAY($A9362,2)</f>
        <v/>
      </c>
      <c r="C9362" s="15">
        <f>HOUR($A9362)</f>
        <v/>
      </c>
      <c r="D9362" s="15">
        <f>IF(AND($A9362&gt;=Instellingen!$B$6,$A9362&lt;Instellingen!$B$7),1,0)</f>
        <v/>
      </c>
      <c r="E9362" s="15">
        <f>COUNTIF(tData[BezoekStart],"&lt;"&amp;($A9362+1/24))-COUNTIF(tData[BezoekEind],"&lt;="&amp;$A9362)</f>
        <v/>
      </c>
      <c r="F9362" s="15">
        <f>COUNTIF(tData[BezoekLangStart],"&lt;"&amp;($A9362+1/24))-COUNTIF(tData[BezoekLangEind],"&lt;="&amp;$A9362)</f>
        <v/>
      </c>
      <c r="G9362" s="15">
        <f>IF($D9362=1,$B9362*100+$C9362,-1)</f>
        <v/>
      </c>
      <c r="H9362" s="15">
        <f>IF($D9362=1,$B9362,-1)</f>
        <v/>
      </c>
      <c r="I9362" s="15">
        <f>IF($D9362=1,$C9362,-1)</f>
        <v/>
      </c>
    </row>
    <row r="9363">
      <c r="A9363" s="33" t="n">
        <v>45682</v>
      </c>
      <c r="B9363" s="15">
        <f>WEEKDAY($A9363,2)</f>
        <v/>
      </c>
      <c r="C9363" s="15">
        <f>HOUR($A9363)</f>
        <v/>
      </c>
      <c r="D9363" s="15">
        <f>IF(AND($A9363&gt;=Instellingen!$B$6,$A9363&lt;Instellingen!$B$7),1,0)</f>
        <v/>
      </c>
      <c r="E9363" s="15">
        <f>COUNTIF(tData[BezoekStart],"&lt;"&amp;($A9363+1/24))-COUNTIF(tData[BezoekEind],"&lt;="&amp;$A9363)</f>
        <v/>
      </c>
      <c r="F9363" s="15">
        <f>COUNTIF(tData[BezoekLangStart],"&lt;"&amp;($A9363+1/24))-COUNTIF(tData[BezoekLangEind],"&lt;="&amp;$A9363)</f>
        <v/>
      </c>
      <c r="G9363" s="15">
        <f>IF($D9363=1,$B9363*100+$C9363,-1)</f>
        <v/>
      </c>
      <c r="H9363" s="15">
        <f>IF($D9363=1,$B9363,-1)</f>
        <v/>
      </c>
      <c r="I9363" s="15">
        <f>IF($D9363=1,$C9363,-1)</f>
        <v/>
      </c>
    </row>
    <row r="9364">
      <c r="A9364" s="33" t="n">
        <v>45682.04166666666</v>
      </c>
      <c r="B9364" s="15">
        <f>WEEKDAY($A9364,2)</f>
        <v/>
      </c>
      <c r="C9364" s="15">
        <f>HOUR($A9364)</f>
        <v/>
      </c>
      <c r="D9364" s="15">
        <f>IF(AND($A9364&gt;=Instellingen!$B$6,$A9364&lt;Instellingen!$B$7),1,0)</f>
        <v/>
      </c>
      <c r="E9364" s="15">
        <f>COUNTIF(tData[BezoekStart],"&lt;"&amp;($A9364+1/24))-COUNTIF(tData[BezoekEind],"&lt;="&amp;$A9364)</f>
        <v/>
      </c>
      <c r="F9364" s="15">
        <f>COUNTIF(tData[BezoekLangStart],"&lt;"&amp;($A9364+1/24))-COUNTIF(tData[BezoekLangEind],"&lt;="&amp;$A9364)</f>
        <v/>
      </c>
      <c r="G9364" s="15">
        <f>IF($D9364=1,$B9364*100+$C9364,-1)</f>
        <v/>
      </c>
      <c r="H9364" s="15">
        <f>IF($D9364=1,$B9364,-1)</f>
        <v/>
      </c>
      <c r="I9364" s="15">
        <f>IF($D9364=1,$C9364,-1)</f>
        <v/>
      </c>
    </row>
    <row r="9365">
      <c r="A9365" s="33" t="n">
        <v>45682.08333333334</v>
      </c>
      <c r="B9365" s="15">
        <f>WEEKDAY($A9365,2)</f>
        <v/>
      </c>
      <c r="C9365" s="15">
        <f>HOUR($A9365)</f>
        <v/>
      </c>
      <c r="D9365" s="15">
        <f>IF(AND($A9365&gt;=Instellingen!$B$6,$A9365&lt;Instellingen!$B$7),1,0)</f>
        <v/>
      </c>
      <c r="E9365" s="15">
        <f>COUNTIF(tData[BezoekStart],"&lt;"&amp;($A9365+1/24))-COUNTIF(tData[BezoekEind],"&lt;="&amp;$A9365)</f>
        <v/>
      </c>
      <c r="F9365" s="15">
        <f>COUNTIF(tData[BezoekLangStart],"&lt;"&amp;($A9365+1/24))-COUNTIF(tData[BezoekLangEind],"&lt;="&amp;$A9365)</f>
        <v/>
      </c>
      <c r="G9365" s="15">
        <f>IF($D9365=1,$B9365*100+$C9365,-1)</f>
        <v/>
      </c>
      <c r="H9365" s="15">
        <f>IF($D9365=1,$B9365,-1)</f>
        <v/>
      </c>
      <c r="I9365" s="15">
        <f>IF($D9365=1,$C9365,-1)</f>
        <v/>
      </c>
    </row>
    <row r="9366">
      <c r="A9366" s="33" t="n">
        <v>45682.125</v>
      </c>
      <c r="B9366" s="15">
        <f>WEEKDAY($A9366,2)</f>
        <v/>
      </c>
      <c r="C9366" s="15">
        <f>HOUR($A9366)</f>
        <v/>
      </c>
      <c r="D9366" s="15">
        <f>IF(AND($A9366&gt;=Instellingen!$B$6,$A9366&lt;Instellingen!$B$7),1,0)</f>
        <v/>
      </c>
      <c r="E9366" s="15">
        <f>COUNTIF(tData[BezoekStart],"&lt;"&amp;($A9366+1/24))-COUNTIF(tData[BezoekEind],"&lt;="&amp;$A9366)</f>
        <v/>
      </c>
      <c r="F9366" s="15">
        <f>COUNTIF(tData[BezoekLangStart],"&lt;"&amp;($A9366+1/24))-COUNTIF(tData[BezoekLangEind],"&lt;="&amp;$A9366)</f>
        <v/>
      </c>
      <c r="G9366" s="15">
        <f>IF($D9366=1,$B9366*100+$C9366,-1)</f>
        <v/>
      </c>
      <c r="H9366" s="15">
        <f>IF($D9366=1,$B9366,-1)</f>
        <v/>
      </c>
      <c r="I9366" s="15">
        <f>IF($D9366=1,$C9366,-1)</f>
        <v/>
      </c>
    </row>
    <row r="9367">
      <c r="A9367" s="33" t="n">
        <v>45682.16666666666</v>
      </c>
      <c r="B9367" s="15">
        <f>WEEKDAY($A9367,2)</f>
        <v/>
      </c>
      <c r="C9367" s="15">
        <f>HOUR($A9367)</f>
        <v/>
      </c>
      <c r="D9367" s="15">
        <f>IF(AND($A9367&gt;=Instellingen!$B$6,$A9367&lt;Instellingen!$B$7),1,0)</f>
        <v/>
      </c>
      <c r="E9367" s="15">
        <f>COUNTIF(tData[BezoekStart],"&lt;"&amp;($A9367+1/24))-COUNTIF(tData[BezoekEind],"&lt;="&amp;$A9367)</f>
        <v/>
      </c>
      <c r="F9367" s="15">
        <f>COUNTIF(tData[BezoekLangStart],"&lt;"&amp;($A9367+1/24))-COUNTIF(tData[BezoekLangEind],"&lt;="&amp;$A9367)</f>
        <v/>
      </c>
      <c r="G9367" s="15">
        <f>IF($D9367=1,$B9367*100+$C9367,-1)</f>
        <v/>
      </c>
      <c r="H9367" s="15">
        <f>IF($D9367=1,$B9367,-1)</f>
        <v/>
      </c>
      <c r="I9367" s="15">
        <f>IF($D9367=1,$C9367,-1)</f>
        <v/>
      </c>
    </row>
    <row r="9368">
      <c r="A9368" s="33" t="n">
        <v>45682.20833333334</v>
      </c>
      <c r="B9368" s="15">
        <f>WEEKDAY($A9368,2)</f>
        <v/>
      </c>
      <c r="C9368" s="15">
        <f>HOUR($A9368)</f>
        <v/>
      </c>
      <c r="D9368" s="15">
        <f>IF(AND($A9368&gt;=Instellingen!$B$6,$A9368&lt;Instellingen!$B$7),1,0)</f>
        <v/>
      </c>
      <c r="E9368" s="15">
        <f>COUNTIF(tData[BezoekStart],"&lt;"&amp;($A9368+1/24))-COUNTIF(tData[BezoekEind],"&lt;="&amp;$A9368)</f>
        <v/>
      </c>
      <c r="F9368" s="15">
        <f>COUNTIF(tData[BezoekLangStart],"&lt;"&amp;($A9368+1/24))-COUNTIF(tData[BezoekLangEind],"&lt;="&amp;$A9368)</f>
        <v/>
      </c>
      <c r="G9368" s="15">
        <f>IF($D9368=1,$B9368*100+$C9368,-1)</f>
        <v/>
      </c>
      <c r="H9368" s="15">
        <f>IF($D9368=1,$B9368,-1)</f>
        <v/>
      </c>
      <c r="I9368" s="15">
        <f>IF($D9368=1,$C9368,-1)</f>
        <v/>
      </c>
    </row>
    <row r="9369">
      <c r="A9369" s="33" t="n">
        <v>45682.25</v>
      </c>
      <c r="B9369" s="15">
        <f>WEEKDAY($A9369,2)</f>
        <v/>
      </c>
      <c r="C9369" s="15">
        <f>HOUR($A9369)</f>
        <v/>
      </c>
      <c r="D9369" s="15">
        <f>IF(AND($A9369&gt;=Instellingen!$B$6,$A9369&lt;Instellingen!$B$7),1,0)</f>
        <v/>
      </c>
      <c r="E9369" s="15">
        <f>COUNTIF(tData[BezoekStart],"&lt;"&amp;($A9369+1/24))-COUNTIF(tData[BezoekEind],"&lt;="&amp;$A9369)</f>
        <v/>
      </c>
      <c r="F9369" s="15">
        <f>COUNTIF(tData[BezoekLangStart],"&lt;"&amp;($A9369+1/24))-COUNTIF(tData[BezoekLangEind],"&lt;="&amp;$A9369)</f>
        <v/>
      </c>
      <c r="G9369" s="15">
        <f>IF($D9369=1,$B9369*100+$C9369,-1)</f>
        <v/>
      </c>
      <c r="H9369" s="15">
        <f>IF($D9369=1,$B9369,-1)</f>
        <v/>
      </c>
      <c r="I9369" s="15">
        <f>IF($D9369=1,$C9369,-1)</f>
        <v/>
      </c>
    </row>
    <row r="9370">
      <c r="A9370" s="33" t="n">
        <v>45682.29166666666</v>
      </c>
      <c r="B9370" s="15">
        <f>WEEKDAY($A9370,2)</f>
        <v/>
      </c>
      <c r="C9370" s="15">
        <f>HOUR($A9370)</f>
        <v/>
      </c>
      <c r="D9370" s="15">
        <f>IF(AND($A9370&gt;=Instellingen!$B$6,$A9370&lt;Instellingen!$B$7),1,0)</f>
        <v/>
      </c>
      <c r="E9370" s="15">
        <f>COUNTIF(tData[BezoekStart],"&lt;"&amp;($A9370+1/24))-COUNTIF(tData[BezoekEind],"&lt;="&amp;$A9370)</f>
        <v/>
      </c>
      <c r="F9370" s="15">
        <f>COUNTIF(tData[BezoekLangStart],"&lt;"&amp;($A9370+1/24))-COUNTIF(tData[BezoekLangEind],"&lt;="&amp;$A9370)</f>
        <v/>
      </c>
      <c r="G9370" s="15">
        <f>IF($D9370=1,$B9370*100+$C9370,-1)</f>
        <v/>
      </c>
      <c r="H9370" s="15">
        <f>IF($D9370=1,$B9370,-1)</f>
        <v/>
      </c>
      <c r="I9370" s="15">
        <f>IF($D9370=1,$C9370,-1)</f>
        <v/>
      </c>
    </row>
    <row r="9371">
      <c r="A9371" s="33" t="n">
        <v>45682.33333333334</v>
      </c>
      <c r="B9371" s="15">
        <f>WEEKDAY($A9371,2)</f>
        <v/>
      </c>
      <c r="C9371" s="15">
        <f>HOUR($A9371)</f>
        <v/>
      </c>
      <c r="D9371" s="15">
        <f>IF(AND($A9371&gt;=Instellingen!$B$6,$A9371&lt;Instellingen!$B$7),1,0)</f>
        <v/>
      </c>
      <c r="E9371" s="15">
        <f>COUNTIF(tData[BezoekStart],"&lt;"&amp;($A9371+1/24))-COUNTIF(tData[BezoekEind],"&lt;="&amp;$A9371)</f>
        <v/>
      </c>
      <c r="F9371" s="15">
        <f>COUNTIF(tData[BezoekLangStart],"&lt;"&amp;($A9371+1/24))-COUNTIF(tData[BezoekLangEind],"&lt;="&amp;$A9371)</f>
        <v/>
      </c>
      <c r="G9371" s="15">
        <f>IF($D9371=1,$B9371*100+$C9371,-1)</f>
        <v/>
      </c>
      <c r="H9371" s="15">
        <f>IF($D9371=1,$B9371,-1)</f>
        <v/>
      </c>
      <c r="I9371" s="15">
        <f>IF($D9371=1,$C9371,-1)</f>
        <v/>
      </c>
    </row>
    <row r="9372">
      <c r="A9372" s="33" t="n">
        <v>45682.375</v>
      </c>
      <c r="B9372" s="15">
        <f>WEEKDAY($A9372,2)</f>
        <v/>
      </c>
      <c r="C9372" s="15">
        <f>HOUR($A9372)</f>
        <v/>
      </c>
      <c r="D9372" s="15">
        <f>IF(AND($A9372&gt;=Instellingen!$B$6,$A9372&lt;Instellingen!$B$7),1,0)</f>
        <v/>
      </c>
      <c r="E9372" s="15">
        <f>COUNTIF(tData[BezoekStart],"&lt;"&amp;($A9372+1/24))-COUNTIF(tData[BezoekEind],"&lt;="&amp;$A9372)</f>
        <v/>
      </c>
      <c r="F9372" s="15">
        <f>COUNTIF(tData[BezoekLangStart],"&lt;"&amp;($A9372+1/24))-COUNTIF(tData[BezoekLangEind],"&lt;="&amp;$A9372)</f>
        <v/>
      </c>
      <c r="G9372" s="15">
        <f>IF($D9372=1,$B9372*100+$C9372,-1)</f>
        <v/>
      </c>
      <c r="H9372" s="15">
        <f>IF($D9372=1,$B9372,-1)</f>
        <v/>
      </c>
      <c r="I9372" s="15">
        <f>IF($D9372=1,$C9372,-1)</f>
        <v/>
      </c>
    </row>
    <row r="9373">
      <c r="A9373" s="33" t="n">
        <v>45682.41666666666</v>
      </c>
      <c r="B9373" s="15">
        <f>WEEKDAY($A9373,2)</f>
        <v/>
      </c>
      <c r="C9373" s="15">
        <f>HOUR($A9373)</f>
        <v/>
      </c>
      <c r="D9373" s="15">
        <f>IF(AND($A9373&gt;=Instellingen!$B$6,$A9373&lt;Instellingen!$B$7),1,0)</f>
        <v/>
      </c>
      <c r="E9373" s="15">
        <f>COUNTIF(tData[BezoekStart],"&lt;"&amp;($A9373+1/24))-COUNTIF(tData[BezoekEind],"&lt;="&amp;$A9373)</f>
        <v/>
      </c>
      <c r="F9373" s="15">
        <f>COUNTIF(tData[BezoekLangStart],"&lt;"&amp;($A9373+1/24))-COUNTIF(tData[BezoekLangEind],"&lt;="&amp;$A9373)</f>
        <v/>
      </c>
      <c r="G9373" s="15">
        <f>IF($D9373=1,$B9373*100+$C9373,-1)</f>
        <v/>
      </c>
      <c r="H9373" s="15">
        <f>IF($D9373=1,$B9373,-1)</f>
        <v/>
      </c>
      <c r="I9373" s="15">
        <f>IF($D9373=1,$C9373,-1)</f>
        <v/>
      </c>
    </row>
    <row r="9374">
      <c r="A9374" s="33" t="n">
        <v>45682.45833333334</v>
      </c>
      <c r="B9374" s="15">
        <f>WEEKDAY($A9374,2)</f>
        <v/>
      </c>
      <c r="C9374" s="15">
        <f>HOUR($A9374)</f>
        <v/>
      </c>
      <c r="D9374" s="15">
        <f>IF(AND($A9374&gt;=Instellingen!$B$6,$A9374&lt;Instellingen!$B$7),1,0)</f>
        <v/>
      </c>
      <c r="E9374" s="15">
        <f>COUNTIF(tData[BezoekStart],"&lt;"&amp;($A9374+1/24))-COUNTIF(tData[BezoekEind],"&lt;="&amp;$A9374)</f>
        <v/>
      </c>
      <c r="F9374" s="15">
        <f>COUNTIF(tData[BezoekLangStart],"&lt;"&amp;($A9374+1/24))-COUNTIF(tData[BezoekLangEind],"&lt;="&amp;$A9374)</f>
        <v/>
      </c>
      <c r="G9374" s="15">
        <f>IF($D9374=1,$B9374*100+$C9374,-1)</f>
        <v/>
      </c>
      <c r="H9374" s="15">
        <f>IF($D9374=1,$B9374,-1)</f>
        <v/>
      </c>
      <c r="I9374" s="15">
        <f>IF($D9374=1,$C9374,-1)</f>
        <v/>
      </c>
    </row>
    <row r="9375">
      <c r="A9375" s="33" t="n">
        <v>45682.5</v>
      </c>
      <c r="B9375" s="15">
        <f>WEEKDAY($A9375,2)</f>
        <v/>
      </c>
      <c r="C9375" s="15">
        <f>HOUR($A9375)</f>
        <v/>
      </c>
      <c r="D9375" s="15">
        <f>IF(AND($A9375&gt;=Instellingen!$B$6,$A9375&lt;Instellingen!$B$7),1,0)</f>
        <v/>
      </c>
      <c r="E9375" s="15">
        <f>COUNTIF(tData[BezoekStart],"&lt;"&amp;($A9375+1/24))-COUNTIF(tData[BezoekEind],"&lt;="&amp;$A9375)</f>
        <v/>
      </c>
      <c r="F9375" s="15">
        <f>COUNTIF(tData[BezoekLangStart],"&lt;"&amp;($A9375+1/24))-COUNTIF(tData[BezoekLangEind],"&lt;="&amp;$A9375)</f>
        <v/>
      </c>
      <c r="G9375" s="15">
        <f>IF($D9375=1,$B9375*100+$C9375,-1)</f>
        <v/>
      </c>
      <c r="H9375" s="15">
        <f>IF($D9375=1,$B9375,-1)</f>
        <v/>
      </c>
      <c r="I9375" s="15">
        <f>IF($D9375=1,$C9375,-1)</f>
        <v/>
      </c>
    </row>
    <row r="9376">
      <c r="A9376" s="33" t="n">
        <v>45682.54166666666</v>
      </c>
      <c r="B9376" s="15">
        <f>WEEKDAY($A9376,2)</f>
        <v/>
      </c>
      <c r="C9376" s="15">
        <f>HOUR($A9376)</f>
        <v/>
      </c>
      <c r="D9376" s="15">
        <f>IF(AND($A9376&gt;=Instellingen!$B$6,$A9376&lt;Instellingen!$B$7),1,0)</f>
        <v/>
      </c>
      <c r="E9376" s="15">
        <f>COUNTIF(tData[BezoekStart],"&lt;"&amp;($A9376+1/24))-COUNTIF(tData[BezoekEind],"&lt;="&amp;$A9376)</f>
        <v/>
      </c>
      <c r="F9376" s="15">
        <f>COUNTIF(tData[BezoekLangStart],"&lt;"&amp;($A9376+1/24))-COUNTIF(tData[BezoekLangEind],"&lt;="&amp;$A9376)</f>
        <v/>
      </c>
      <c r="G9376" s="15">
        <f>IF($D9376=1,$B9376*100+$C9376,-1)</f>
        <v/>
      </c>
      <c r="H9376" s="15">
        <f>IF($D9376=1,$B9376,-1)</f>
        <v/>
      </c>
      <c r="I9376" s="15">
        <f>IF($D9376=1,$C9376,-1)</f>
        <v/>
      </c>
    </row>
    <row r="9377">
      <c r="A9377" s="33" t="n">
        <v>45682.58333333334</v>
      </c>
      <c r="B9377" s="15">
        <f>WEEKDAY($A9377,2)</f>
        <v/>
      </c>
      <c r="C9377" s="15">
        <f>HOUR($A9377)</f>
        <v/>
      </c>
      <c r="D9377" s="15">
        <f>IF(AND($A9377&gt;=Instellingen!$B$6,$A9377&lt;Instellingen!$B$7),1,0)</f>
        <v/>
      </c>
      <c r="E9377" s="15">
        <f>COUNTIF(tData[BezoekStart],"&lt;"&amp;($A9377+1/24))-COUNTIF(tData[BezoekEind],"&lt;="&amp;$A9377)</f>
        <v/>
      </c>
      <c r="F9377" s="15">
        <f>COUNTIF(tData[BezoekLangStart],"&lt;"&amp;($A9377+1/24))-COUNTIF(tData[BezoekLangEind],"&lt;="&amp;$A9377)</f>
        <v/>
      </c>
      <c r="G9377" s="15">
        <f>IF($D9377=1,$B9377*100+$C9377,-1)</f>
        <v/>
      </c>
      <c r="H9377" s="15">
        <f>IF($D9377=1,$B9377,-1)</f>
        <v/>
      </c>
      <c r="I9377" s="15">
        <f>IF($D9377=1,$C9377,-1)</f>
        <v/>
      </c>
    </row>
    <row r="9378">
      <c r="A9378" s="33" t="n">
        <v>45682.625</v>
      </c>
      <c r="B9378" s="15">
        <f>WEEKDAY($A9378,2)</f>
        <v/>
      </c>
      <c r="C9378" s="15">
        <f>HOUR($A9378)</f>
        <v/>
      </c>
      <c r="D9378" s="15">
        <f>IF(AND($A9378&gt;=Instellingen!$B$6,$A9378&lt;Instellingen!$B$7),1,0)</f>
        <v/>
      </c>
      <c r="E9378" s="15">
        <f>COUNTIF(tData[BezoekStart],"&lt;"&amp;($A9378+1/24))-COUNTIF(tData[BezoekEind],"&lt;="&amp;$A9378)</f>
        <v/>
      </c>
      <c r="F9378" s="15">
        <f>COUNTIF(tData[BezoekLangStart],"&lt;"&amp;($A9378+1/24))-COUNTIF(tData[BezoekLangEind],"&lt;="&amp;$A9378)</f>
        <v/>
      </c>
      <c r="G9378" s="15">
        <f>IF($D9378=1,$B9378*100+$C9378,-1)</f>
        <v/>
      </c>
      <c r="H9378" s="15">
        <f>IF($D9378=1,$B9378,-1)</f>
        <v/>
      </c>
      <c r="I9378" s="15">
        <f>IF($D9378=1,$C9378,-1)</f>
        <v/>
      </c>
    </row>
    <row r="9379">
      <c r="A9379" s="33" t="n">
        <v>45682.66666666666</v>
      </c>
      <c r="B9379" s="15">
        <f>WEEKDAY($A9379,2)</f>
        <v/>
      </c>
      <c r="C9379" s="15">
        <f>HOUR($A9379)</f>
        <v/>
      </c>
      <c r="D9379" s="15">
        <f>IF(AND($A9379&gt;=Instellingen!$B$6,$A9379&lt;Instellingen!$B$7),1,0)</f>
        <v/>
      </c>
      <c r="E9379" s="15">
        <f>COUNTIF(tData[BezoekStart],"&lt;"&amp;($A9379+1/24))-COUNTIF(tData[BezoekEind],"&lt;="&amp;$A9379)</f>
        <v/>
      </c>
      <c r="F9379" s="15">
        <f>COUNTIF(tData[BezoekLangStart],"&lt;"&amp;($A9379+1/24))-COUNTIF(tData[BezoekLangEind],"&lt;="&amp;$A9379)</f>
        <v/>
      </c>
      <c r="G9379" s="15">
        <f>IF($D9379=1,$B9379*100+$C9379,-1)</f>
        <v/>
      </c>
      <c r="H9379" s="15">
        <f>IF($D9379=1,$B9379,-1)</f>
        <v/>
      </c>
      <c r="I9379" s="15">
        <f>IF($D9379=1,$C9379,-1)</f>
        <v/>
      </c>
    </row>
    <row r="9380">
      <c r="A9380" s="33" t="n">
        <v>45682.70833333334</v>
      </c>
      <c r="B9380" s="15">
        <f>WEEKDAY($A9380,2)</f>
        <v/>
      </c>
      <c r="C9380" s="15">
        <f>HOUR($A9380)</f>
        <v/>
      </c>
      <c r="D9380" s="15">
        <f>IF(AND($A9380&gt;=Instellingen!$B$6,$A9380&lt;Instellingen!$B$7),1,0)</f>
        <v/>
      </c>
      <c r="E9380" s="15">
        <f>COUNTIF(tData[BezoekStart],"&lt;"&amp;($A9380+1/24))-COUNTIF(tData[BezoekEind],"&lt;="&amp;$A9380)</f>
        <v/>
      </c>
      <c r="F9380" s="15">
        <f>COUNTIF(tData[BezoekLangStart],"&lt;"&amp;($A9380+1/24))-COUNTIF(tData[BezoekLangEind],"&lt;="&amp;$A9380)</f>
        <v/>
      </c>
      <c r="G9380" s="15">
        <f>IF($D9380=1,$B9380*100+$C9380,-1)</f>
        <v/>
      </c>
      <c r="H9380" s="15">
        <f>IF($D9380=1,$B9380,-1)</f>
        <v/>
      </c>
      <c r="I9380" s="15">
        <f>IF($D9380=1,$C9380,-1)</f>
        <v/>
      </c>
    </row>
    <row r="9381">
      <c r="A9381" s="33" t="n">
        <v>45682.75</v>
      </c>
      <c r="B9381" s="15">
        <f>WEEKDAY($A9381,2)</f>
        <v/>
      </c>
      <c r="C9381" s="15">
        <f>HOUR($A9381)</f>
        <v/>
      </c>
      <c r="D9381" s="15">
        <f>IF(AND($A9381&gt;=Instellingen!$B$6,$A9381&lt;Instellingen!$B$7),1,0)</f>
        <v/>
      </c>
      <c r="E9381" s="15">
        <f>COUNTIF(tData[BezoekStart],"&lt;"&amp;($A9381+1/24))-COUNTIF(tData[BezoekEind],"&lt;="&amp;$A9381)</f>
        <v/>
      </c>
      <c r="F9381" s="15">
        <f>COUNTIF(tData[BezoekLangStart],"&lt;"&amp;($A9381+1/24))-COUNTIF(tData[BezoekLangEind],"&lt;="&amp;$A9381)</f>
        <v/>
      </c>
      <c r="G9381" s="15">
        <f>IF($D9381=1,$B9381*100+$C9381,-1)</f>
        <v/>
      </c>
      <c r="H9381" s="15">
        <f>IF($D9381=1,$B9381,-1)</f>
        <v/>
      </c>
      <c r="I9381" s="15">
        <f>IF($D9381=1,$C9381,-1)</f>
        <v/>
      </c>
    </row>
    <row r="9382">
      <c r="A9382" s="33" t="n">
        <v>45682.79166666666</v>
      </c>
      <c r="B9382" s="15">
        <f>WEEKDAY($A9382,2)</f>
        <v/>
      </c>
      <c r="C9382" s="15">
        <f>HOUR($A9382)</f>
        <v/>
      </c>
      <c r="D9382" s="15">
        <f>IF(AND($A9382&gt;=Instellingen!$B$6,$A9382&lt;Instellingen!$B$7),1,0)</f>
        <v/>
      </c>
      <c r="E9382" s="15">
        <f>COUNTIF(tData[BezoekStart],"&lt;"&amp;($A9382+1/24))-COUNTIF(tData[BezoekEind],"&lt;="&amp;$A9382)</f>
        <v/>
      </c>
      <c r="F9382" s="15">
        <f>COUNTIF(tData[BezoekLangStart],"&lt;"&amp;($A9382+1/24))-COUNTIF(tData[BezoekLangEind],"&lt;="&amp;$A9382)</f>
        <v/>
      </c>
      <c r="G9382" s="15">
        <f>IF($D9382=1,$B9382*100+$C9382,-1)</f>
        <v/>
      </c>
      <c r="H9382" s="15">
        <f>IF($D9382=1,$B9382,-1)</f>
        <v/>
      </c>
      <c r="I9382" s="15">
        <f>IF($D9382=1,$C9382,-1)</f>
        <v/>
      </c>
    </row>
    <row r="9383">
      <c r="A9383" s="33" t="n">
        <v>45682.83333333334</v>
      </c>
      <c r="B9383" s="15">
        <f>WEEKDAY($A9383,2)</f>
        <v/>
      </c>
      <c r="C9383" s="15">
        <f>HOUR($A9383)</f>
        <v/>
      </c>
      <c r="D9383" s="15">
        <f>IF(AND($A9383&gt;=Instellingen!$B$6,$A9383&lt;Instellingen!$B$7),1,0)</f>
        <v/>
      </c>
      <c r="E9383" s="15">
        <f>COUNTIF(tData[BezoekStart],"&lt;"&amp;($A9383+1/24))-COUNTIF(tData[BezoekEind],"&lt;="&amp;$A9383)</f>
        <v/>
      </c>
      <c r="F9383" s="15">
        <f>COUNTIF(tData[BezoekLangStart],"&lt;"&amp;($A9383+1/24))-COUNTIF(tData[BezoekLangEind],"&lt;="&amp;$A9383)</f>
        <v/>
      </c>
      <c r="G9383" s="15">
        <f>IF($D9383=1,$B9383*100+$C9383,-1)</f>
        <v/>
      </c>
      <c r="H9383" s="15">
        <f>IF($D9383=1,$B9383,-1)</f>
        <v/>
      </c>
      <c r="I9383" s="15">
        <f>IF($D9383=1,$C9383,-1)</f>
        <v/>
      </c>
    </row>
    <row r="9384">
      <c r="A9384" s="33" t="n">
        <v>45682.875</v>
      </c>
      <c r="B9384" s="15">
        <f>WEEKDAY($A9384,2)</f>
        <v/>
      </c>
      <c r="C9384" s="15">
        <f>HOUR($A9384)</f>
        <v/>
      </c>
      <c r="D9384" s="15">
        <f>IF(AND($A9384&gt;=Instellingen!$B$6,$A9384&lt;Instellingen!$B$7),1,0)</f>
        <v/>
      </c>
      <c r="E9384" s="15">
        <f>COUNTIF(tData[BezoekStart],"&lt;"&amp;($A9384+1/24))-COUNTIF(tData[BezoekEind],"&lt;="&amp;$A9384)</f>
        <v/>
      </c>
      <c r="F9384" s="15">
        <f>COUNTIF(tData[BezoekLangStart],"&lt;"&amp;($A9384+1/24))-COUNTIF(tData[BezoekLangEind],"&lt;="&amp;$A9384)</f>
        <v/>
      </c>
      <c r="G9384" s="15">
        <f>IF($D9384=1,$B9384*100+$C9384,-1)</f>
        <v/>
      </c>
      <c r="H9384" s="15">
        <f>IF($D9384=1,$B9384,-1)</f>
        <v/>
      </c>
      <c r="I9384" s="15">
        <f>IF($D9384=1,$C9384,-1)</f>
        <v/>
      </c>
    </row>
    <row r="9385">
      <c r="A9385" s="33" t="n">
        <v>45682.91666666666</v>
      </c>
      <c r="B9385" s="15">
        <f>WEEKDAY($A9385,2)</f>
        <v/>
      </c>
      <c r="C9385" s="15">
        <f>HOUR($A9385)</f>
        <v/>
      </c>
      <c r="D9385" s="15">
        <f>IF(AND($A9385&gt;=Instellingen!$B$6,$A9385&lt;Instellingen!$B$7),1,0)</f>
        <v/>
      </c>
      <c r="E9385" s="15">
        <f>COUNTIF(tData[BezoekStart],"&lt;"&amp;($A9385+1/24))-COUNTIF(tData[BezoekEind],"&lt;="&amp;$A9385)</f>
        <v/>
      </c>
      <c r="F9385" s="15">
        <f>COUNTIF(tData[BezoekLangStart],"&lt;"&amp;($A9385+1/24))-COUNTIF(tData[BezoekLangEind],"&lt;="&amp;$A9385)</f>
        <v/>
      </c>
      <c r="G9385" s="15">
        <f>IF($D9385=1,$B9385*100+$C9385,-1)</f>
        <v/>
      </c>
      <c r="H9385" s="15">
        <f>IF($D9385=1,$B9385,-1)</f>
        <v/>
      </c>
      <c r="I9385" s="15">
        <f>IF($D9385=1,$C9385,-1)</f>
        <v/>
      </c>
    </row>
    <row r="9386">
      <c r="A9386" s="33" t="n">
        <v>45682.95833333334</v>
      </c>
      <c r="B9386" s="15">
        <f>WEEKDAY($A9386,2)</f>
        <v/>
      </c>
      <c r="C9386" s="15">
        <f>HOUR($A9386)</f>
        <v/>
      </c>
      <c r="D9386" s="15">
        <f>IF(AND($A9386&gt;=Instellingen!$B$6,$A9386&lt;Instellingen!$B$7),1,0)</f>
        <v/>
      </c>
      <c r="E9386" s="15">
        <f>COUNTIF(tData[BezoekStart],"&lt;"&amp;($A9386+1/24))-COUNTIF(tData[BezoekEind],"&lt;="&amp;$A9386)</f>
        <v/>
      </c>
      <c r="F9386" s="15">
        <f>COUNTIF(tData[BezoekLangStart],"&lt;"&amp;($A9386+1/24))-COUNTIF(tData[BezoekLangEind],"&lt;="&amp;$A9386)</f>
        <v/>
      </c>
      <c r="G9386" s="15">
        <f>IF($D9386=1,$B9386*100+$C9386,-1)</f>
        <v/>
      </c>
      <c r="H9386" s="15">
        <f>IF($D9386=1,$B9386,-1)</f>
        <v/>
      </c>
      <c r="I9386" s="15">
        <f>IF($D9386=1,$C9386,-1)</f>
        <v/>
      </c>
    </row>
    <row r="9387">
      <c r="A9387" s="33" t="n">
        <v>45683</v>
      </c>
      <c r="B9387" s="15">
        <f>WEEKDAY($A9387,2)</f>
        <v/>
      </c>
      <c r="C9387" s="15">
        <f>HOUR($A9387)</f>
        <v/>
      </c>
      <c r="D9387" s="15">
        <f>IF(AND($A9387&gt;=Instellingen!$B$6,$A9387&lt;Instellingen!$B$7),1,0)</f>
        <v/>
      </c>
      <c r="E9387" s="15">
        <f>COUNTIF(tData[BezoekStart],"&lt;"&amp;($A9387+1/24))-COUNTIF(tData[BezoekEind],"&lt;="&amp;$A9387)</f>
        <v/>
      </c>
      <c r="F9387" s="15">
        <f>COUNTIF(tData[BezoekLangStart],"&lt;"&amp;($A9387+1/24))-COUNTIF(tData[BezoekLangEind],"&lt;="&amp;$A9387)</f>
        <v/>
      </c>
      <c r="G9387" s="15">
        <f>IF($D9387=1,$B9387*100+$C9387,-1)</f>
        <v/>
      </c>
      <c r="H9387" s="15">
        <f>IF($D9387=1,$B9387,-1)</f>
        <v/>
      </c>
      <c r="I9387" s="15">
        <f>IF($D9387=1,$C9387,-1)</f>
        <v/>
      </c>
    </row>
    <row r="9388">
      <c r="A9388" s="33" t="n">
        <v>45683.04166666666</v>
      </c>
      <c r="B9388" s="15">
        <f>WEEKDAY($A9388,2)</f>
        <v/>
      </c>
      <c r="C9388" s="15">
        <f>HOUR($A9388)</f>
        <v/>
      </c>
      <c r="D9388" s="15">
        <f>IF(AND($A9388&gt;=Instellingen!$B$6,$A9388&lt;Instellingen!$B$7),1,0)</f>
        <v/>
      </c>
      <c r="E9388" s="15">
        <f>COUNTIF(tData[BezoekStart],"&lt;"&amp;($A9388+1/24))-COUNTIF(tData[BezoekEind],"&lt;="&amp;$A9388)</f>
        <v/>
      </c>
      <c r="F9388" s="15">
        <f>COUNTIF(tData[BezoekLangStart],"&lt;"&amp;($A9388+1/24))-COUNTIF(tData[BezoekLangEind],"&lt;="&amp;$A9388)</f>
        <v/>
      </c>
      <c r="G9388" s="15">
        <f>IF($D9388=1,$B9388*100+$C9388,-1)</f>
        <v/>
      </c>
      <c r="H9388" s="15">
        <f>IF($D9388=1,$B9388,-1)</f>
        <v/>
      </c>
      <c r="I9388" s="15">
        <f>IF($D9388=1,$C9388,-1)</f>
        <v/>
      </c>
    </row>
    <row r="9389">
      <c r="A9389" s="33" t="n">
        <v>45683.08333333334</v>
      </c>
      <c r="B9389" s="15">
        <f>WEEKDAY($A9389,2)</f>
        <v/>
      </c>
      <c r="C9389" s="15">
        <f>HOUR($A9389)</f>
        <v/>
      </c>
      <c r="D9389" s="15">
        <f>IF(AND($A9389&gt;=Instellingen!$B$6,$A9389&lt;Instellingen!$B$7),1,0)</f>
        <v/>
      </c>
      <c r="E9389" s="15">
        <f>COUNTIF(tData[BezoekStart],"&lt;"&amp;($A9389+1/24))-COUNTIF(tData[BezoekEind],"&lt;="&amp;$A9389)</f>
        <v/>
      </c>
      <c r="F9389" s="15">
        <f>COUNTIF(tData[BezoekLangStart],"&lt;"&amp;($A9389+1/24))-COUNTIF(tData[BezoekLangEind],"&lt;="&amp;$A9389)</f>
        <v/>
      </c>
      <c r="G9389" s="15">
        <f>IF($D9389=1,$B9389*100+$C9389,-1)</f>
        <v/>
      </c>
      <c r="H9389" s="15">
        <f>IF($D9389=1,$B9389,-1)</f>
        <v/>
      </c>
      <c r="I9389" s="15">
        <f>IF($D9389=1,$C9389,-1)</f>
        <v/>
      </c>
    </row>
    <row r="9390">
      <c r="A9390" s="33" t="n">
        <v>45683.125</v>
      </c>
      <c r="B9390" s="15">
        <f>WEEKDAY($A9390,2)</f>
        <v/>
      </c>
      <c r="C9390" s="15">
        <f>HOUR($A9390)</f>
        <v/>
      </c>
      <c r="D9390" s="15">
        <f>IF(AND($A9390&gt;=Instellingen!$B$6,$A9390&lt;Instellingen!$B$7),1,0)</f>
        <v/>
      </c>
      <c r="E9390" s="15">
        <f>COUNTIF(tData[BezoekStart],"&lt;"&amp;($A9390+1/24))-COUNTIF(tData[BezoekEind],"&lt;="&amp;$A9390)</f>
        <v/>
      </c>
      <c r="F9390" s="15">
        <f>COUNTIF(tData[BezoekLangStart],"&lt;"&amp;($A9390+1/24))-COUNTIF(tData[BezoekLangEind],"&lt;="&amp;$A9390)</f>
        <v/>
      </c>
      <c r="G9390" s="15">
        <f>IF($D9390=1,$B9390*100+$C9390,-1)</f>
        <v/>
      </c>
      <c r="H9390" s="15">
        <f>IF($D9390=1,$B9390,-1)</f>
        <v/>
      </c>
      <c r="I9390" s="15">
        <f>IF($D9390=1,$C9390,-1)</f>
        <v/>
      </c>
    </row>
    <row r="9391">
      <c r="A9391" s="33" t="n">
        <v>45683.16666666666</v>
      </c>
      <c r="B9391" s="15">
        <f>WEEKDAY($A9391,2)</f>
        <v/>
      </c>
      <c r="C9391" s="15">
        <f>HOUR($A9391)</f>
        <v/>
      </c>
      <c r="D9391" s="15">
        <f>IF(AND($A9391&gt;=Instellingen!$B$6,$A9391&lt;Instellingen!$B$7),1,0)</f>
        <v/>
      </c>
      <c r="E9391" s="15">
        <f>COUNTIF(tData[BezoekStart],"&lt;"&amp;($A9391+1/24))-COUNTIF(tData[BezoekEind],"&lt;="&amp;$A9391)</f>
        <v/>
      </c>
      <c r="F9391" s="15">
        <f>COUNTIF(tData[BezoekLangStart],"&lt;"&amp;($A9391+1/24))-COUNTIF(tData[BezoekLangEind],"&lt;="&amp;$A9391)</f>
        <v/>
      </c>
      <c r="G9391" s="15">
        <f>IF($D9391=1,$B9391*100+$C9391,-1)</f>
        <v/>
      </c>
      <c r="H9391" s="15">
        <f>IF($D9391=1,$B9391,-1)</f>
        <v/>
      </c>
      <c r="I9391" s="15">
        <f>IF($D9391=1,$C9391,-1)</f>
        <v/>
      </c>
    </row>
    <row r="9392">
      <c r="A9392" s="33" t="n">
        <v>45683.20833333334</v>
      </c>
      <c r="B9392" s="15">
        <f>WEEKDAY($A9392,2)</f>
        <v/>
      </c>
      <c r="C9392" s="15">
        <f>HOUR($A9392)</f>
        <v/>
      </c>
      <c r="D9392" s="15">
        <f>IF(AND($A9392&gt;=Instellingen!$B$6,$A9392&lt;Instellingen!$B$7),1,0)</f>
        <v/>
      </c>
      <c r="E9392" s="15">
        <f>COUNTIF(tData[BezoekStart],"&lt;"&amp;($A9392+1/24))-COUNTIF(tData[BezoekEind],"&lt;="&amp;$A9392)</f>
        <v/>
      </c>
      <c r="F9392" s="15">
        <f>COUNTIF(tData[BezoekLangStart],"&lt;"&amp;($A9392+1/24))-COUNTIF(tData[BezoekLangEind],"&lt;="&amp;$A9392)</f>
        <v/>
      </c>
      <c r="G9392" s="15">
        <f>IF($D9392=1,$B9392*100+$C9392,-1)</f>
        <v/>
      </c>
      <c r="H9392" s="15">
        <f>IF($D9392=1,$B9392,-1)</f>
        <v/>
      </c>
      <c r="I9392" s="15">
        <f>IF($D9392=1,$C9392,-1)</f>
        <v/>
      </c>
    </row>
    <row r="9393">
      <c r="A9393" s="33" t="n">
        <v>45683.25</v>
      </c>
      <c r="B9393" s="15">
        <f>WEEKDAY($A9393,2)</f>
        <v/>
      </c>
      <c r="C9393" s="15">
        <f>HOUR($A9393)</f>
        <v/>
      </c>
      <c r="D9393" s="15">
        <f>IF(AND($A9393&gt;=Instellingen!$B$6,$A9393&lt;Instellingen!$B$7),1,0)</f>
        <v/>
      </c>
      <c r="E9393" s="15">
        <f>COUNTIF(tData[BezoekStart],"&lt;"&amp;($A9393+1/24))-COUNTIF(tData[BezoekEind],"&lt;="&amp;$A9393)</f>
        <v/>
      </c>
      <c r="F9393" s="15">
        <f>COUNTIF(tData[BezoekLangStart],"&lt;"&amp;($A9393+1/24))-COUNTIF(tData[BezoekLangEind],"&lt;="&amp;$A9393)</f>
        <v/>
      </c>
      <c r="G9393" s="15">
        <f>IF($D9393=1,$B9393*100+$C9393,-1)</f>
        <v/>
      </c>
      <c r="H9393" s="15">
        <f>IF($D9393=1,$B9393,-1)</f>
        <v/>
      </c>
      <c r="I9393" s="15">
        <f>IF($D9393=1,$C9393,-1)</f>
        <v/>
      </c>
    </row>
    <row r="9394">
      <c r="A9394" s="33" t="n">
        <v>45683.29166666666</v>
      </c>
      <c r="B9394" s="15">
        <f>WEEKDAY($A9394,2)</f>
        <v/>
      </c>
      <c r="C9394" s="15">
        <f>HOUR($A9394)</f>
        <v/>
      </c>
      <c r="D9394" s="15">
        <f>IF(AND($A9394&gt;=Instellingen!$B$6,$A9394&lt;Instellingen!$B$7),1,0)</f>
        <v/>
      </c>
      <c r="E9394" s="15">
        <f>COUNTIF(tData[BezoekStart],"&lt;"&amp;($A9394+1/24))-COUNTIF(tData[BezoekEind],"&lt;="&amp;$A9394)</f>
        <v/>
      </c>
      <c r="F9394" s="15">
        <f>COUNTIF(tData[BezoekLangStart],"&lt;"&amp;($A9394+1/24))-COUNTIF(tData[BezoekLangEind],"&lt;="&amp;$A9394)</f>
        <v/>
      </c>
      <c r="G9394" s="15">
        <f>IF($D9394=1,$B9394*100+$C9394,-1)</f>
        <v/>
      </c>
      <c r="H9394" s="15">
        <f>IF($D9394=1,$B9394,-1)</f>
        <v/>
      </c>
      <c r="I9394" s="15">
        <f>IF($D9394=1,$C9394,-1)</f>
        <v/>
      </c>
    </row>
    <row r="9395">
      <c r="A9395" s="33" t="n">
        <v>45683.33333333334</v>
      </c>
      <c r="B9395" s="15">
        <f>WEEKDAY($A9395,2)</f>
        <v/>
      </c>
      <c r="C9395" s="15">
        <f>HOUR($A9395)</f>
        <v/>
      </c>
      <c r="D9395" s="15">
        <f>IF(AND($A9395&gt;=Instellingen!$B$6,$A9395&lt;Instellingen!$B$7),1,0)</f>
        <v/>
      </c>
      <c r="E9395" s="15">
        <f>COUNTIF(tData[BezoekStart],"&lt;"&amp;($A9395+1/24))-COUNTIF(tData[BezoekEind],"&lt;="&amp;$A9395)</f>
        <v/>
      </c>
      <c r="F9395" s="15">
        <f>COUNTIF(tData[BezoekLangStart],"&lt;"&amp;($A9395+1/24))-COUNTIF(tData[BezoekLangEind],"&lt;="&amp;$A9395)</f>
        <v/>
      </c>
      <c r="G9395" s="15">
        <f>IF($D9395=1,$B9395*100+$C9395,-1)</f>
        <v/>
      </c>
      <c r="H9395" s="15">
        <f>IF($D9395=1,$B9395,-1)</f>
        <v/>
      </c>
      <c r="I9395" s="15">
        <f>IF($D9395=1,$C9395,-1)</f>
        <v/>
      </c>
    </row>
    <row r="9396">
      <c r="A9396" s="33" t="n">
        <v>45683.375</v>
      </c>
      <c r="B9396" s="15">
        <f>WEEKDAY($A9396,2)</f>
        <v/>
      </c>
      <c r="C9396" s="15">
        <f>HOUR($A9396)</f>
        <v/>
      </c>
      <c r="D9396" s="15">
        <f>IF(AND($A9396&gt;=Instellingen!$B$6,$A9396&lt;Instellingen!$B$7),1,0)</f>
        <v/>
      </c>
      <c r="E9396" s="15">
        <f>COUNTIF(tData[BezoekStart],"&lt;"&amp;($A9396+1/24))-COUNTIF(tData[BezoekEind],"&lt;="&amp;$A9396)</f>
        <v/>
      </c>
      <c r="F9396" s="15">
        <f>COUNTIF(tData[BezoekLangStart],"&lt;"&amp;($A9396+1/24))-COUNTIF(tData[BezoekLangEind],"&lt;="&amp;$A9396)</f>
        <v/>
      </c>
      <c r="G9396" s="15">
        <f>IF($D9396=1,$B9396*100+$C9396,-1)</f>
        <v/>
      </c>
      <c r="H9396" s="15">
        <f>IF($D9396=1,$B9396,-1)</f>
        <v/>
      </c>
      <c r="I9396" s="15">
        <f>IF($D9396=1,$C9396,-1)</f>
        <v/>
      </c>
    </row>
    <row r="9397">
      <c r="A9397" s="33" t="n">
        <v>45683.41666666666</v>
      </c>
      <c r="B9397" s="15">
        <f>WEEKDAY($A9397,2)</f>
        <v/>
      </c>
      <c r="C9397" s="15">
        <f>HOUR($A9397)</f>
        <v/>
      </c>
      <c r="D9397" s="15">
        <f>IF(AND($A9397&gt;=Instellingen!$B$6,$A9397&lt;Instellingen!$B$7),1,0)</f>
        <v/>
      </c>
      <c r="E9397" s="15">
        <f>COUNTIF(tData[BezoekStart],"&lt;"&amp;($A9397+1/24))-COUNTIF(tData[BezoekEind],"&lt;="&amp;$A9397)</f>
        <v/>
      </c>
      <c r="F9397" s="15">
        <f>COUNTIF(tData[BezoekLangStart],"&lt;"&amp;($A9397+1/24))-COUNTIF(tData[BezoekLangEind],"&lt;="&amp;$A9397)</f>
        <v/>
      </c>
      <c r="G9397" s="15">
        <f>IF($D9397=1,$B9397*100+$C9397,-1)</f>
        <v/>
      </c>
      <c r="H9397" s="15">
        <f>IF($D9397=1,$B9397,-1)</f>
        <v/>
      </c>
      <c r="I9397" s="15">
        <f>IF($D9397=1,$C9397,-1)</f>
        <v/>
      </c>
    </row>
    <row r="9398">
      <c r="A9398" s="33" t="n">
        <v>45683.45833333334</v>
      </c>
      <c r="B9398" s="15">
        <f>WEEKDAY($A9398,2)</f>
        <v/>
      </c>
      <c r="C9398" s="15">
        <f>HOUR($A9398)</f>
        <v/>
      </c>
      <c r="D9398" s="15">
        <f>IF(AND($A9398&gt;=Instellingen!$B$6,$A9398&lt;Instellingen!$B$7),1,0)</f>
        <v/>
      </c>
      <c r="E9398" s="15">
        <f>COUNTIF(tData[BezoekStart],"&lt;"&amp;($A9398+1/24))-COUNTIF(tData[BezoekEind],"&lt;="&amp;$A9398)</f>
        <v/>
      </c>
      <c r="F9398" s="15">
        <f>COUNTIF(tData[BezoekLangStart],"&lt;"&amp;($A9398+1/24))-COUNTIF(tData[BezoekLangEind],"&lt;="&amp;$A9398)</f>
        <v/>
      </c>
      <c r="G9398" s="15">
        <f>IF($D9398=1,$B9398*100+$C9398,-1)</f>
        <v/>
      </c>
      <c r="H9398" s="15">
        <f>IF($D9398=1,$B9398,-1)</f>
        <v/>
      </c>
      <c r="I9398" s="15">
        <f>IF($D9398=1,$C9398,-1)</f>
        <v/>
      </c>
    </row>
    <row r="9399">
      <c r="A9399" s="33" t="n">
        <v>45683.5</v>
      </c>
      <c r="B9399" s="15">
        <f>WEEKDAY($A9399,2)</f>
        <v/>
      </c>
      <c r="C9399" s="15">
        <f>HOUR($A9399)</f>
        <v/>
      </c>
      <c r="D9399" s="15">
        <f>IF(AND($A9399&gt;=Instellingen!$B$6,$A9399&lt;Instellingen!$B$7),1,0)</f>
        <v/>
      </c>
      <c r="E9399" s="15">
        <f>COUNTIF(tData[BezoekStart],"&lt;"&amp;($A9399+1/24))-COUNTIF(tData[BezoekEind],"&lt;="&amp;$A9399)</f>
        <v/>
      </c>
      <c r="F9399" s="15">
        <f>COUNTIF(tData[BezoekLangStart],"&lt;"&amp;($A9399+1/24))-COUNTIF(tData[BezoekLangEind],"&lt;="&amp;$A9399)</f>
        <v/>
      </c>
      <c r="G9399" s="15">
        <f>IF($D9399=1,$B9399*100+$C9399,-1)</f>
        <v/>
      </c>
      <c r="H9399" s="15">
        <f>IF($D9399=1,$B9399,-1)</f>
        <v/>
      </c>
      <c r="I9399" s="15">
        <f>IF($D9399=1,$C9399,-1)</f>
        <v/>
      </c>
    </row>
    <row r="9400">
      <c r="A9400" s="33" t="n">
        <v>45683.54166666666</v>
      </c>
      <c r="B9400" s="15">
        <f>WEEKDAY($A9400,2)</f>
        <v/>
      </c>
      <c r="C9400" s="15">
        <f>HOUR($A9400)</f>
        <v/>
      </c>
      <c r="D9400" s="15">
        <f>IF(AND($A9400&gt;=Instellingen!$B$6,$A9400&lt;Instellingen!$B$7),1,0)</f>
        <v/>
      </c>
      <c r="E9400" s="15">
        <f>COUNTIF(tData[BezoekStart],"&lt;"&amp;($A9400+1/24))-COUNTIF(tData[BezoekEind],"&lt;="&amp;$A9400)</f>
        <v/>
      </c>
      <c r="F9400" s="15">
        <f>COUNTIF(tData[BezoekLangStart],"&lt;"&amp;($A9400+1/24))-COUNTIF(tData[BezoekLangEind],"&lt;="&amp;$A9400)</f>
        <v/>
      </c>
      <c r="G9400" s="15">
        <f>IF($D9400=1,$B9400*100+$C9400,-1)</f>
        <v/>
      </c>
      <c r="H9400" s="15">
        <f>IF($D9400=1,$B9400,-1)</f>
        <v/>
      </c>
      <c r="I9400" s="15">
        <f>IF($D9400=1,$C9400,-1)</f>
        <v/>
      </c>
    </row>
    <row r="9401">
      <c r="A9401" s="33" t="n">
        <v>45683.58333333334</v>
      </c>
      <c r="B9401" s="15">
        <f>WEEKDAY($A9401,2)</f>
        <v/>
      </c>
      <c r="C9401" s="15">
        <f>HOUR($A9401)</f>
        <v/>
      </c>
      <c r="D9401" s="15">
        <f>IF(AND($A9401&gt;=Instellingen!$B$6,$A9401&lt;Instellingen!$B$7),1,0)</f>
        <v/>
      </c>
      <c r="E9401" s="15">
        <f>COUNTIF(tData[BezoekStart],"&lt;"&amp;($A9401+1/24))-COUNTIF(tData[BezoekEind],"&lt;="&amp;$A9401)</f>
        <v/>
      </c>
      <c r="F9401" s="15">
        <f>COUNTIF(tData[BezoekLangStart],"&lt;"&amp;($A9401+1/24))-COUNTIF(tData[BezoekLangEind],"&lt;="&amp;$A9401)</f>
        <v/>
      </c>
      <c r="G9401" s="15">
        <f>IF($D9401=1,$B9401*100+$C9401,-1)</f>
        <v/>
      </c>
      <c r="H9401" s="15">
        <f>IF($D9401=1,$B9401,-1)</f>
        <v/>
      </c>
      <c r="I9401" s="15">
        <f>IF($D9401=1,$C9401,-1)</f>
        <v/>
      </c>
    </row>
    <row r="9402">
      <c r="A9402" s="33" t="n">
        <v>45683.625</v>
      </c>
      <c r="B9402" s="15">
        <f>WEEKDAY($A9402,2)</f>
        <v/>
      </c>
      <c r="C9402" s="15">
        <f>HOUR($A9402)</f>
        <v/>
      </c>
      <c r="D9402" s="15">
        <f>IF(AND($A9402&gt;=Instellingen!$B$6,$A9402&lt;Instellingen!$B$7),1,0)</f>
        <v/>
      </c>
      <c r="E9402" s="15">
        <f>COUNTIF(tData[BezoekStart],"&lt;"&amp;($A9402+1/24))-COUNTIF(tData[BezoekEind],"&lt;="&amp;$A9402)</f>
        <v/>
      </c>
      <c r="F9402" s="15">
        <f>COUNTIF(tData[BezoekLangStart],"&lt;"&amp;($A9402+1/24))-COUNTIF(tData[BezoekLangEind],"&lt;="&amp;$A9402)</f>
        <v/>
      </c>
      <c r="G9402" s="15">
        <f>IF($D9402=1,$B9402*100+$C9402,-1)</f>
        <v/>
      </c>
      <c r="H9402" s="15">
        <f>IF($D9402=1,$B9402,-1)</f>
        <v/>
      </c>
      <c r="I9402" s="15">
        <f>IF($D9402=1,$C9402,-1)</f>
        <v/>
      </c>
    </row>
    <row r="9403">
      <c r="A9403" s="33" t="n">
        <v>45683.66666666666</v>
      </c>
      <c r="B9403" s="15">
        <f>WEEKDAY($A9403,2)</f>
        <v/>
      </c>
      <c r="C9403" s="15">
        <f>HOUR($A9403)</f>
        <v/>
      </c>
      <c r="D9403" s="15">
        <f>IF(AND($A9403&gt;=Instellingen!$B$6,$A9403&lt;Instellingen!$B$7),1,0)</f>
        <v/>
      </c>
      <c r="E9403" s="15">
        <f>COUNTIF(tData[BezoekStart],"&lt;"&amp;($A9403+1/24))-COUNTIF(tData[BezoekEind],"&lt;="&amp;$A9403)</f>
        <v/>
      </c>
      <c r="F9403" s="15">
        <f>COUNTIF(tData[BezoekLangStart],"&lt;"&amp;($A9403+1/24))-COUNTIF(tData[BezoekLangEind],"&lt;="&amp;$A9403)</f>
        <v/>
      </c>
      <c r="G9403" s="15">
        <f>IF($D9403=1,$B9403*100+$C9403,-1)</f>
        <v/>
      </c>
      <c r="H9403" s="15">
        <f>IF($D9403=1,$B9403,-1)</f>
        <v/>
      </c>
      <c r="I9403" s="15">
        <f>IF($D9403=1,$C9403,-1)</f>
        <v/>
      </c>
    </row>
    <row r="9404">
      <c r="A9404" s="33" t="n">
        <v>45683.70833333334</v>
      </c>
      <c r="B9404" s="15">
        <f>WEEKDAY($A9404,2)</f>
        <v/>
      </c>
      <c r="C9404" s="15">
        <f>HOUR($A9404)</f>
        <v/>
      </c>
      <c r="D9404" s="15">
        <f>IF(AND($A9404&gt;=Instellingen!$B$6,$A9404&lt;Instellingen!$B$7),1,0)</f>
        <v/>
      </c>
      <c r="E9404" s="15">
        <f>COUNTIF(tData[BezoekStart],"&lt;"&amp;($A9404+1/24))-COUNTIF(tData[BezoekEind],"&lt;="&amp;$A9404)</f>
        <v/>
      </c>
      <c r="F9404" s="15">
        <f>COUNTIF(tData[BezoekLangStart],"&lt;"&amp;($A9404+1/24))-COUNTIF(tData[BezoekLangEind],"&lt;="&amp;$A9404)</f>
        <v/>
      </c>
      <c r="G9404" s="15">
        <f>IF($D9404=1,$B9404*100+$C9404,-1)</f>
        <v/>
      </c>
      <c r="H9404" s="15">
        <f>IF($D9404=1,$B9404,-1)</f>
        <v/>
      </c>
      <c r="I9404" s="15">
        <f>IF($D9404=1,$C9404,-1)</f>
        <v/>
      </c>
    </row>
    <row r="9405">
      <c r="A9405" s="33" t="n">
        <v>45683.75</v>
      </c>
      <c r="B9405" s="15">
        <f>WEEKDAY($A9405,2)</f>
        <v/>
      </c>
      <c r="C9405" s="15">
        <f>HOUR($A9405)</f>
        <v/>
      </c>
      <c r="D9405" s="15">
        <f>IF(AND($A9405&gt;=Instellingen!$B$6,$A9405&lt;Instellingen!$B$7),1,0)</f>
        <v/>
      </c>
      <c r="E9405" s="15">
        <f>COUNTIF(tData[BezoekStart],"&lt;"&amp;($A9405+1/24))-COUNTIF(tData[BezoekEind],"&lt;="&amp;$A9405)</f>
        <v/>
      </c>
      <c r="F9405" s="15">
        <f>COUNTIF(tData[BezoekLangStart],"&lt;"&amp;($A9405+1/24))-COUNTIF(tData[BezoekLangEind],"&lt;="&amp;$A9405)</f>
        <v/>
      </c>
      <c r="G9405" s="15">
        <f>IF($D9405=1,$B9405*100+$C9405,-1)</f>
        <v/>
      </c>
      <c r="H9405" s="15">
        <f>IF($D9405=1,$B9405,-1)</f>
        <v/>
      </c>
      <c r="I9405" s="15">
        <f>IF($D9405=1,$C9405,-1)</f>
        <v/>
      </c>
    </row>
    <row r="9406">
      <c r="A9406" s="33" t="n">
        <v>45683.79166666666</v>
      </c>
      <c r="B9406" s="15">
        <f>WEEKDAY($A9406,2)</f>
        <v/>
      </c>
      <c r="C9406" s="15">
        <f>HOUR($A9406)</f>
        <v/>
      </c>
      <c r="D9406" s="15">
        <f>IF(AND($A9406&gt;=Instellingen!$B$6,$A9406&lt;Instellingen!$B$7),1,0)</f>
        <v/>
      </c>
      <c r="E9406" s="15">
        <f>COUNTIF(tData[BezoekStart],"&lt;"&amp;($A9406+1/24))-COUNTIF(tData[BezoekEind],"&lt;="&amp;$A9406)</f>
        <v/>
      </c>
      <c r="F9406" s="15">
        <f>COUNTIF(tData[BezoekLangStart],"&lt;"&amp;($A9406+1/24))-COUNTIF(tData[BezoekLangEind],"&lt;="&amp;$A9406)</f>
        <v/>
      </c>
      <c r="G9406" s="15">
        <f>IF($D9406=1,$B9406*100+$C9406,-1)</f>
        <v/>
      </c>
      <c r="H9406" s="15">
        <f>IF($D9406=1,$B9406,-1)</f>
        <v/>
      </c>
      <c r="I9406" s="15">
        <f>IF($D9406=1,$C9406,-1)</f>
        <v/>
      </c>
    </row>
    <row r="9407">
      <c r="A9407" s="33" t="n">
        <v>45683.83333333334</v>
      </c>
      <c r="B9407" s="15">
        <f>WEEKDAY($A9407,2)</f>
        <v/>
      </c>
      <c r="C9407" s="15">
        <f>HOUR($A9407)</f>
        <v/>
      </c>
      <c r="D9407" s="15">
        <f>IF(AND($A9407&gt;=Instellingen!$B$6,$A9407&lt;Instellingen!$B$7),1,0)</f>
        <v/>
      </c>
      <c r="E9407" s="15">
        <f>COUNTIF(tData[BezoekStart],"&lt;"&amp;($A9407+1/24))-COUNTIF(tData[BezoekEind],"&lt;="&amp;$A9407)</f>
        <v/>
      </c>
      <c r="F9407" s="15">
        <f>COUNTIF(tData[BezoekLangStart],"&lt;"&amp;($A9407+1/24))-COUNTIF(tData[BezoekLangEind],"&lt;="&amp;$A9407)</f>
        <v/>
      </c>
      <c r="G9407" s="15">
        <f>IF($D9407=1,$B9407*100+$C9407,-1)</f>
        <v/>
      </c>
      <c r="H9407" s="15">
        <f>IF($D9407=1,$B9407,-1)</f>
        <v/>
      </c>
      <c r="I9407" s="15">
        <f>IF($D9407=1,$C9407,-1)</f>
        <v/>
      </c>
    </row>
    <row r="9408">
      <c r="A9408" s="33" t="n">
        <v>45683.875</v>
      </c>
      <c r="B9408" s="15">
        <f>WEEKDAY($A9408,2)</f>
        <v/>
      </c>
      <c r="C9408" s="15">
        <f>HOUR($A9408)</f>
        <v/>
      </c>
      <c r="D9408" s="15">
        <f>IF(AND($A9408&gt;=Instellingen!$B$6,$A9408&lt;Instellingen!$B$7),1,0)</f>
        <v/>
      </c>
      <c r="E9408" s="15">
        <f>COUNTIF(tData[BezoekStart],"&lt;"&amp;($A9408+1/24))-COUNTIF(tData[BezoekEind],"&lt;="&amp;$A9408)</f>
        <v/>
      </c>
      <c r="F9408" s="15">
        <f>COUNTIF(tData[BezoekLangStart],"&lt;"&amp;($A9408+1/24))-COUNTIF(tData[BezoekLangEind],"&lt;="&amp;$A9408)</f>
        <v/>
      </c>
      <c r="G9408" s="15">
        <f>IF($D9408=1,$B9408*100+$C9408,-1)</f>
        <v/>
      </c>
      <c r="H9408" s="15">
        <f>IF($D9408=1,$B9408,-1)</f>
        <v/>
      </c>
      <c r="I9408" s="15">
        <f>IF($D9408=1,$C9408,-1)</f>
        <v/>
      </c>
    </row>
    <row r="9409">
      <c r="A9409" s="33" t="n">
        <v>45683.91666666666</v>
      </c>
      <c r="B9409" s="15">
        <f>WEEKDAY($A9409,2)</f>
        <v/>
      </c>
      <c r="C9409" s="15">
        <f>HOUR($A9409)</f>
        <v/>
      </c>
      <c r="D9409" s="15">
        <f>IF(AND($A9409&gt;=Instellingen!$B$6,$A9409&lt;Instellingen!$B$7),1,0)</f>
        <v/>
      </c>
      <c r="E9409" s="15">
        <f>COUNTIF(tData[BezoekStart],"&lt;"&amp;($A9409+1/24))-COUNTIF(tData[BezoekEind],"&lt;="&amp;$A9409)</f>
        <v/>
      </c>
      <c r="F9409" s="15">
        <f>COUNTIF(tData[BezoekLangStart],"&lt;"&amp;($A9409+1/24))-COUNTIF(tData[BezoekLangEind],"&lt;="&amp;$A9409)</f>
        <v/>
      </c>
      <c r="G9409" s="15">
        <f>IF($D9409=1,$B9409*100+$C9409,-1)</f>
        <v/>
      </c>
      <c r="H9409" s="15">
        <f>IF($D9409=1,$B9409,-1)</f>
        <v/>
      </c>
      <c r="I9409" s="15">
        <f>IF($D9409=1,$C9409,-1)</f>
        <v/>
      </c>
    </row>
    <row r="9410">
      <c r="A9410" s="33" t="n">
        <v>45683.95833333334</v>
      </c>
      <c r="B9410" s="15">
        <f>WEEKDAY($A9410,2)</f>
        <v/>
      </c>
      <c r="C9410" s="15">
        <f>HOUR($A9410)</f>
        <v/>
      </c>
      <c r="D9410" s="15">
        <f>IF(AND($A9410&gt;=Instellingen!$B$6,$A9410&lt;Instellingen!$B$7),1,0)</f>
        <v/>
      </c>
      <c r="E9410" s="15">
        <f>COUNTIF(tData[BezoekStart],"&lt;"&amp;($A9410+1/24))-COUNTIF(tData[BezoekEind],"&lt;="&amp;$A9410)</f>
        <v/>
      </c>
      <c r="F9410" s="15">
        <f>COUNTIF(tData[BezoekLangStart],"&lt;"&amp;($A9410+1/24))-COUNTIF(tData[BezoekLangEind],"&lt;="&amp;$A9410)</f>
        <v/>
      </c>
      <c r="G9410" s="15">
        <f>IF($D9410=1,$B9410*100+$C9410,-1)</f>
        <v/>
      </c>
      <c r="H9410" s="15">
        <f>IF($D9410=1,$B9410,-1)</f>
        <v/>
      </c>
      <c r="I9410" s="15">
        <f>IF($D9410=1,$C9410,-1)</f>
        <v/>
      </c>
    </row>
    <row r="9411">
      <c r="A9411" s="33" t="n">
        <v>45684</v>
      </c>
      <c r="B9411" s="15">
        <f>WEEKDAY($A9411,2)</f>
        <v/>
      </c>
      <c r="C9411" s="15">
        <f>HOUR($A9411)</f>
        <v/>
      </c>
      <c r="D9411" s="15">
        <f>IF(AND($A9411&gt;=Instellingen!$B$6,$A9411&lt;Instellingen!$B$7),1,0)</f>
        <v/>
      </c>
      <c r="E9411" s="15">
        <f>COUNTIF(tData[BezoekStart],"&lt;"&amp;($A9411+1/24))-COUNTIF(tData[BezoekEind],"&lt;="&amp;$A9411)</f>
        <v/>
      </c>
      <c r="F9411" s="15">
        <f>COUNTIF(tData[BezoekLangStart],"&lt;"&amp;($A9411+1/24))-COUNTIF(tData[BezoekLangEind],"&lt;="&amp;$A9411)</f>
        <v/>
      </c>
      <c r="G9411" s="15">
        <f>IF($D9411=1,$B9411*100+$C9411,-1)</f>
        <v/>
      </c>
      <c r="H9411" s="15">
        <f>IF($D9411=1,$B9411,-1)</f>
        <v/>
      </c>
      <c r="I9411" s="15">
        <f>IF($D9411=1,$C9411,-1)</f>
        <v/>
      </c>
    </row>
    <row r="9412">
      <c r="A9412" s="33" t="n">
        <v>45684.04166666666</v>
      </c>
      <c r="B9412" s="15">
        <f>WEEKDAY($A9412,2)</f>
        <v/>
      </c>
      <c r="C9412" s="15">
        <f>HOUR($A9412)</f>
        <v/>
      </c>
      <c r="D9412" s="15">
        <f>IF(AND($A9412&gt;=Instellingen!$B$6,$A9412&lt;Instellingen!$B$7),1,0)</f>
        <v/>
      </c>
      <c r="E9412" s="15">
        <f>COUNTIF(tData[BezoekStart],"&lt;"&amp;($A9412+1/24))-COUNTIF(tData[BezoekEind],"&lt;="&amp;$A9412)</f>
        <v/>
      </c>
      <c r="F9412" s="15">
        <f>COUNTIF(tData[BezoekLangStart],"&lt;"&amp;($A9412+1/24))-COUNTIF(tData[BezoekLangEind],"&lt;="&amp;$A9412)</f>
        <v/>
      </c>
      <c r="G9412" s="15">
        <f>IF($D9412=1,$B9412*100+$C9412,-1)</f>
        <v/>
      </c>
      <c r="H9412" s="15">
        <f>IF($D9412=1,$B9412,-1)</f>
        <v/>
      </c>
      <c r="I9412" s="15">
        <f>IF($D9412=1,$C9412,-1)</f>
        <v/>
      </c>
    </row>
    <row r="9413">
      <c r="A9413" s="33" t="n">
        <v>45684.08333333334</v>
      </c>
      <c r="B9413" s="15">
        <f>WEEKDAY($A9413,2)</f>
        <v/>
      </c>
      <c r="C9413" s="15">
        <f>HOUR($A9413)</f>
        <v/>
      </c>
      <c r="D9413" s="15">
        <f>IF(AND($A9413&gt;=Instellingen!$B$6,$A9413&lt;Instellingen!$B$7),1,0)</f>
        <v/>
      </c>
      <c r="E9413" s="15">
        <f>COUNTIF(tData[BezoekStart],"&lt;"&amp;($A9413+1/24))-COUNTIF(tData[BezoekEind],"&lt;="&amp;$A9413)</f>
        <v/>
      </c>
      <c r="F9413" s="15">
        <f>COUNTIF(tData[BezoekLangStart],"&lt;"&amp;($A9413+1/24))-COUNTIF(tData[BezoekLangEind],"&lt;="&amp;$A9413)</f>
        <v/>
      </c>
      <c r="G9413" s="15">
        <f>IF($D9413=1,$B9413*100+$C9413,-1)</f>
        <v/>
      </c>
      <c r="H9413" s="15">
        <f>IF($D9413=1,$B9413,-1)</f>
        <v/>
      </c>
      <c r="I9413" s="15">
        <f>IF($D9413=1,$C9413,-1)</f>
        <v/>
      </c>
    </row>
    <row r="9414">
      <c r="A9414" s="33" t="n">
        <v>45684.125</v>
      </c>
      <c r="B9414" s="15">
        <f>WEEKDAY($A9414,2)</f>
        <v/>
      </c>
      <c r="C9414" s="15">
        <f>HOUR($A9414)</f>
        <v/>
      </c>
      <c r="D9414" s="15">
        <f>IF(AND($A9414&gt;=Instellingen!$B$6,$A9414&lt;Instellingen!$B$7),1,0)</f>
        <v/>
      </c>
      <c r="E9414" s="15">
        <f>COUNTIF(tData[BezoekStart],"&lt;"&amp;($A9414+1/24))-COUNTIF(tData[BezoekEind],"&lt;="&amp;$A9414)</f>
        <v/>
      </c>
      <c r="F9414" s="15">
        <f>COUNTIF(tData[BezoekLangStart],"&lt;"&amp;($A9414+1/24))-COUNTIF(tData[BezoekLangEind],"&lt;="&amp;$A9414)</f>
        <v/>
      </c>
      <c r="G9414" s="15">
        <f>IF($D9414=1,$B9414*100+$C9414,-1)</f>
        <v/>
      </c>
      <c r="H9414" s="15">
        <f>IF($D9414=1,$B9414,-1)</f>
        <v/>
      </c>
      <c r="I9414" s="15">
        <f>IF($D9414=1,$C9414,-1)</f>
        <v/>
      </c>
    </row>
    <row r="9415">
      <c r="A9415" s="33" t="n">
        <v>45684.16666666666</v>
      </c>
      <c r="B9415" s="15">
        <f>WEEKDAY($A9415,2)</f>
        <v/>
      </c>
      <c r="C9415" s="15">
        <f>HOUR($A9415)</f>
        <v/>
      </c>
      <c r="D9415" s="15">
        <f>IF(AND($A9415&gt;=Instellingen!$B$6,$A9415&lt;Instellingen!$B$7),1,0)</f>
        <v/>
      </c>
      <c r="E9415" s="15">
        <f>COUNTIF(tData[BezoekStart],"&lt;"&amp;($A9415+1/24))-COUNTIF(tData[BezoekEind],"&lt;="&amp;$A9415)</f>
        <v/>
      </c>
      <c r="F9415" s="15">
        <f>COUNTIF(tData[BezoekLangStart],"&lt;"&amp;($A9415+1/24))-COUNTIF(tData[BezoekLangEind],"&lt;="&amp;$A9415)</f>
        <v/>
      </c>
      <c r="G9415" s="15">
        <f>IF($D9415=1,$B9415*100+$C9415,-1)</f>
        <v/>
      </c>
      <c r="H9415" s="15">
        <f>IF($D9415=1,$B9415,-1)</f>
        <v/>
      </c>
      <c r="I9415" s="15">
        <f>IF($D9415=1,$C9415,-1)</f>
        <v/>
      </c>
    </row>
    <row r="9416">
      <c r="A9416" s="33" t="n">
        <v>45684.20833333334</v>
      </c>
      <c r="B9416" s="15">
        <f>WEEKDAY($A9416,2)</f>
        <v/>
      </c>
      <c r="C9416" s="15">
        <f>HOUR($A9416)</f>
        <v/>
      </c>
      <c r="D9416" s="15">
        <f>IF(AND($A9416&gt;=Instellingen!$B$6,$A9416&lt;Instellingen!$B$7),1,0)</f>
        <v/>
      </c>
      <c r="E9416" s="15">
        <f>COUNTIF(tData[BezoekStart],"&lt;"&amp;($A9416+1/24))-COUNTIF(tData[BezoekEind],"&lt;="&amp;$A9416)</f>
        <v/>
      </c>
      <c r="F9416" s="15">
        <f>COUNTIF(tData[BezoekLangStart],"&lt;"&amp;($A9416+1/24))-COUNTIF(tData[BezoekLangEind],"&lt;="&amp;$A9416)</f>
        <v/>
      </c>
      <c r="G9416" s="15">
        <f>IF($D9416=1,$B9416*100+$C9416,-1)</f>
        <v/>
      </c>
      <c r="H9416" s="15">
        <f>IF($D9416=1,$B9416,-1)</f>
        <v/>
      </c>
      <c r="I9416" s="15">
        <f>IF($D9416=1,$C9416,-1)</f>
        <v/>
      </c>
    </row>
    <row r="9417">
      <c r="A9417" s="33" t="n">
        <v>45684.25</v>
      </c>
      <c r="B9417" s="15">
        <f>WEEKDAY($A9417,2)</f>
        <v/>
      </c>
      <c r="C9417" s="15">
        <f>HOUR($A9417)</f>
        <v/>
      </c>
      <c r="D9417" s="15">
        <f>IF(AND($A9417&gt;=Instellingen!$B$6,$A9417&lt;Instellingen!$B$7),1,0)</f>
        <v/>
      </c>
      <c r="E9417" s="15">
        <f>COUNTIF(tData[BezoekStart],"&lt;"&amp;($A9417+1/24))-COUNTIF(tData[BezoekEind],"&lt;="&amp;$A9417)</f>
        <v/>
      </c>
      <c r="F9417" s="15">
        <f>COUNTIF(tData[BezoekLangStart],"&lt;"&amp;($A9417+1/24))-COUNTIF(tData[BezoekLangEind],"&lt;="&amp;$A9417)</f>
        <v/>
      </c>
      <c r="G9417" s="15">
        <f>IF($D9417=1,$B9417*100+$C9417,-1)</f>
        <v/>
      </c>
      <c r="H9417" s="15">
        <f>IF($D9417=1,$B9417,-1)</f>
        <v/>
      </c>
      <c r="I9417" s="15">
        <f>IF($D9417=1,$C9417,-1)</f>
        <v/>
      </c>
    </row>
    <row r="9418">
      <c r="A9418" s="33" t="n">
        <v>45684.29166666666</v>
      </c>
      <c r="B9418" s="15">
        <f>WEEKDAY($A9418,2)</f>
        <v/>
      </c>
      <c r="C9418" s="15">
        <f>HOUR($A9418)</f>
        <v/>
      </c>
      <c r="D9418" s="15">
        <f>IF(AND($A9418&gt;=Instellingen!$B$6,$A9418&lt;Instellingen!$B$7),1,0)</f>
        <v/>
      </c>
      <c r="E9418" s="15">
        <f>COUNTIF(tData[BezoekStart],"&lt;"&amp;($A9418+1/24))-COUNTIF(tData[BezoekEind],"&lt;="&amp;$A9418)</f>
        <v/>
      </c>
      <c r="F9418" s="15">
        <f>COUNTIF(tData[BezoekLangStart],"&lt;"&amp;($A9418+1/24))-COUNTIF(tData[BezoekLangEind],"&lt;="&amp;$A9418)</f>
        <v/>
      </c>
      <c r="G9418" s="15">
        <f>IF($D9418=1,$B9418*100+$C9418,-1)</f>
        <v/>
      </c>
      <c r="H9418" s="15">
        <f>IF($D9418=1,$B9418,-1)</f>
        <v/>
      </c>
      <c r="I9418" s="15">
        <f>IF($D9418=1,$C9418,-1)</f>
        <v/>
      </c>
    </row>
    <row r="9419">
      <c r="A9419" s="33" t="n">
        <v>45684.33333333334</v>
      </c>
      <c r="B9419" s="15">
        <f>WEEKDAY($A9419,2)</f>
        <v/>
      </c>
      <c r="C9419" s="15">
        <f>HOUR($A9419)</f>
        <v/>
      </c>
      <c r="D9419" s="15">
        <f>IF(AND($A9419&gt;=Instellingen!$B$6,$A9419&lt;Instellingen!$B$7),1,0)</f>
        <v/>
      </c>
      <c r="E9419" s="15">
        <f>COUNTIF(tData[BezoekStart],"&lt;"&amp;($A9419+1/24))-COUNTIF(tData[BezoekEind],"&lt;="&amp;$A9419)</f>
        <v/>
      </c>
      <c r="F9419" s="15">
        <f>COUNTIF(tData[BezoekLangStart],"&lt;"&amp;($A9419+1/24))-COUNTIF(tData[BezoekLangEind],"&lt;="&amp;$A9419)</f>
        <v/>
      </c>
      <c r="G9419" s="15">
        <f>IF($D9419=1,$B9419*100+$C9419,-1)</f>
        <v/>
      </c>
      <c r="H9419" s="15">
        <f>IF($D9419=1,$B9419,-1)</f>
        <v/>
      </c>
      <c r="I9419" s="15">
        <f>IF($D9419=1,$C9419,-1)</f>
        <v/>
      </c>
    </row>
    <row r="9420">
      <c r="A9420" s="33" t="n">
        <v>45684.375</v>
      </c>
      <c r="B9420" s="15">
        <f>WEEKDAY($A9420,2)</f>
        <v/>
      </c>
      <c r="C9420" s="15">
        <f>HOUR($A9420)</f>
        <v/>
      </c>
      <c r="D9420" s="15">
        <f>IF(AND($A9420&gt;=Instellingen!$B$6,$A9420&lt;Instellingen!$B$7),1,0)</f>
        <v/>
      </c>
      <c r="E9420" s="15">
        <f>COUNTIF(tData[BezoekStart],"&lt;"&amp;($A9420+1/24))-COUNTIF(tData[BezoekEind],"&lt;="&amp;$A9420)</f>
        <v/>
      </c>
      <c r="F9420" s="15">
        <f>COUNTIF(tData[BezoekLangStart],"&lt;"&amp;($A9420+1/24))-COUNTIF(tData[BezoekLangEind],"&lt;="&amp;$A9420)</f>
        <v/>
      </c>
      <c r="G9420" s="15">
        <f>IF($D9420=1,$B9420*100+$C9420,-1)</f>
        <v/>
      </c>
      <c r="H9420" s="15">
        <f>IF($D9420=1,$B9420,-1)</f>
        <v/>
      </c>
      <c r="I9420" s="15">
        <f>IF($D9420=1,$C9420,-1)</f>
        <v/>
      </c>
    </row>
    <row r="9421">
      <c r="A9421" s="33" t="n">
        <v>45684.41666666666</v>
      </c>
      <c r="B9421" s="15">
        <f>WEEKDAY($A9421,2)</f>
        <v/>
      </c>
      <c r="C9421" s="15">
        <f>HOUR($A9421)</f>
        <v/>
      </c>
      <c r="D9421" s="15">
        <f>IF(AND($A9421&gt;=Instellingen!$B$6,$A9421&lt;Instellingen!$B$7),1,0)</f>
        <v/>
      </c>
      <c r="E9421" s="15">
        <f>COUNTIF(tData[BezoekStart],"&lt;"&amp;($A9421+1/24))-COUNTIF(tData[BezoekEind],"&lt;="&amp;$A9421)</f>
        <v/>
      </c>
      <c r="F9421" s="15">
        <f>COUNTIF(tData[BezoekLangStart],"&lt;"&amp;($A9421+1/24))-COUNTIF(tData[BezoekLangEind],"&lt;="&amp;$A9421)</f>
        <v/>
      </c>
      <c r="G9421" s="15">
        <f>IF($D9421=1,$B9421*100+$C9421,-1)</f>
        <v/>
      </c>
      <c r="H9421" s="15">
        <f>IF($D9421=1,$B9421,-1)</f>
        <v/>
      </c>
      <c r="I9421" s="15">
        <f>IF($D9421=1,$C9421,-1)</f>
        <v/>
      </c>
    </row>
    <row r="9422">
      <c r="A9422" s="33" t="n">
        <v>45684.45833333334</v>
      </c>
      <c r="B9422" s="15">
        <f>WEEKDAY($A9422,2)</f>
        <v/>
      </c>
      <c r="C9422" s="15">
        <f>HOUR($A9422)</f>
        <v/>
      </c>
      <c r="D9422" s="15">
        <f>IF(AND($A9422&gt;=Instellingen!$B$6,$A9422&lt;Instellingen!$B$7),1,0)</f>
        <v/>
      </c>
      <c r="E9422" s="15">
        <f>COUNTIF(tData[BezoekStart],"&lt;"&amp;($A9422+1/24))-COUNTIF(tData[BezoekEind],"&lt;="&amp;$A9422)</f>
        <v/>
      </c>
      <c r="F9422" s="15">
        <f>COUNTIF(tData[BezoekLangStart],"&lt;"&amp;($A9422+1/24))-COUNTIF(tData[BezoekLangEind],"&lt;="&amp;$A9422)</f>
        <v/>
      </c>
      <c r="G9422" s="15">
        <f>IF($D9422=1,$B9422*100+$C9422,-1)</f>
        <v/>
      </c>
      <c r="H9422" s="15">
        <f>IF($D9422=1,$B9422,-1)</f>
        <v/>
      </c>
      <c r="I9422" s="15">
        <f>IF($D9422=1,$C9422,-1)</f>
        <v/>
      </c>
    </row>
    <row r="9423">
      <c r="A9423" s="33" t="n">
        <v>45684.5</v>
      </c>
      <c r="B9423" s="15">
        <f>WEEKDAY($A9423,2)</f>
        <v/>
      </c>
      <c r="C9423" s="15">
        <f>HOUR($A9423)</f>
        <v/>
      </c>
      <c r="D9423" s="15">
        <f>IF(AND($A9423&gt;=Instellingen!$B$6,$A9423&lt;Instellingen!$B$7),1,0)</f>
        <v/>
      </c>
      <c r="E9423" s="15">
        <f>COUNTIF(tData[BezoekStart],"&lt;"&amp;($A9423+1/24))-COUNTIF(tData[BezoekEind],"&lt;="&amp;$A9423)</f>
        <v/>
      </c>
      <c r="F9423" s="15">
        <f>COUNTIF(tData[BezoekLangStart],"&lt;"&amp;($A9423+1/24))-COUNTIF(tData[BezoekLangEind],"&lt;="&amp;$A9423)</f>
        <v/>
      </c>
      <c r="G9423" s="15">
        <f>IF($D9423=1,$B9423*100+$C9423,-1)</f>
        <v/>
      </c>
      <c r="H9423" s="15">
        <f>IF($D9423=1,$B9423,-1)</f>
        <v/>
      </c>
      <c r="I9423" s="15">
        <f>IF($D9423=1,$C9423,-1)</f>
        <v/>
      </c>
    </row>
    <row r="9424">
      <c r="A9424" s="33" t="n">
        <v>45684.54166666666</v>
      </c>
      <c r="B9424" s="15">
        <f>WEEKDAY($A9424,2)</f>
        <v/>
      </c>
      <c r="C9424" s="15">
        <f>HOUR($A9424)</f>
        <v/>
      </c>
      <c r="D9424" s="15">
        <f>IF(AND($A9424&gt;=Instellingen!$B$6,$A9424&lt;Instellingen!$B$7),1,0)</f>
        <v/>
      </c>
      <c r="E9424" s="15">
        <f>COUNTIF(tData[BezoekStart],"&lt;"&amp;($A9424+1/24))-COUNTIF(tData[BezoekEind],"&lt;="&amp;$A9424)</f>
        <v/>
      </c>
      <c r="F9424" s="15">
        <f>COUNTIF(tData[BezoekLangStart],"&lt;"&amp;($A9424+1/24))-COUNTIF(tData[BezoekLangEind],"&lt;="&amp;$A9424)</f>
        <v/>
      </c>
      <c r="G9424" s="15">
        <f>IF($D9424=1,$B9424*100+$C9424,-1)</f>
        <v/>
      </c>
      <c r="H9424" s="15">
        <f>IF($D9424=1,$B9424,-1)</f>
        <v/>
      </c>
      <c r="I9424" s="15">
        <f>IF($D9424=1,$C9424,-1)</f>
        <v/>
      </c>
    </row>
    <row r="9425">
      <c r="A9425" s="33" t="n">
        <v>45684.58333333334</v>
      </c>
      <c r="B9425" s="15">
        <f>WEEKDAY($A9425,2)</f>
        <v/>
      </c>
      <c r="C9425" s="15">
        <f>HOUR($A9425)</f>
        <v/>
      </c>
      <c r="D9425" s="15">
        <f>IF(AND($A9425&gt;=Instellingen!$B$6,$A9425&lt;Instellingen!$B$7),1,0)</f>
        <v/>
      </c>
      <c r="E9425" s="15">
        <f>COUNTIF(tData[BezoekStart],"&lt;"&amp;($A9425+1/24))-COUNTIF(tData[BezoekEind],"&lt;="&amp;$A9425)</f>
        <v/>
      </c>
      <c r="F9425" s="15">
        <f>COUNTIF(tData[BezoekLangStart],"&lt;"&amp;($A9425+1/24))-COUNTIF(tData[BezoekLangEind],"&lt;="&amp;$A9425)</f>
        <v/>
      </c>
      <c r="G9425" s="15">
        <f>IF($D9425=1,$B9425*100+$C9425,-1)</f>
        <v/>
      </c>
      <c r="H9425" s="15">
        <f>IF($D9425=1,$B9425,-1)</f>
        <v/>
      </c>
      <c r="I9425" s="15">
        <f>IF($D9425=1,$C9425,-1)</f>
        <v/>
      </c>
    </row>
    <row r="9426">
      <c r="A9426" s="33" t="n">
        <v>45684.625</v>
      </c>
      <c r="B9426" s="15">
        <f>WEEKDAY($A9426,2)</f>
        <v/>
      </c>
      <c r="C9426" s="15">
        <f>HOUR($A9426)</f>
        <v/>
      </c>
      <c r="D9426" s="15">
        <f>IF(AND($A9426&gt;=Instellingen!$B$6,$A9426&lt;Instellingen!$B$7),1,0)</f>
        <v/>
      </c>
      <c r="E9426" s="15">
        <f>COUNTIF(tData[BezoekStart],"&lt;"&amp;($A9426+1/24))-COUNTIF(tData[BezoekEind],"&lt;="&amp;$A9426)</f>
        <v/>
      </c>
      <c r="F9426" s="15">
        <f>COUNTIF(tData[BezoekLangStart],"&lt;"&amp;($A9426+1/24))-COUNTIF(tData[BezoekLangEind],"&lt;="&amp;$A9426)</f>
        <v/>
      </c>
      <c r="G9426" s="15">
        <f>IF($D9426=1,$B9426*100+$C9426,-1)</f>
        <v/>
      </c>
      <c r="H9426" s="15">
        <f>IF($D9426=1,$B9426,-1)</f>
        <v/>
      </c>
      <c r="I9426" s="15">
        <f>IF($D9426=1,$C9426,-1)</f>
        <v/>
      </c>
    </row>
    <row r="9427">
      <c r="A9427" s="33" t="n">
        <v>45684.66666666666</v>
      </c>
      <c r="B9427" s="15">
        <f>WEEKDAY($A9427,2)</f>
        <v/>
      </c>
      <c r="C9427" s="15">
        <f>HOUR($A9427)</f>
        <v/>
      </c>
      <c r="D9427" s="15">
        <f>IF(AND($A9427&gt;=Instellingen!$B$6,$A9427&lt;Instellingen!$B$7),1,0)</f>
        <v/>
      </c>
      <c r="E9427" s="15">
        <f>COUNTIF(tData[BezoekStart],"&lt;"&amp;($A9427+1/24))-COUNTIF(tData[BezoekEind],"&lt;="&amp;$A9427)</f>
        <v/>
      </c>
      <c r="F9427" s="15">
        <f>COUNTIF(tData[BezoekLangStart],"&lt;"&amp;($A9427+1/24))-COUNTIF(tData[BezoekLangEind],"&lt;="&amp;$A9427)</f>
        <v/>
      </c>
      <c r="G9427" s="15">
        <f>IF($D9427=1,$B9427*100+$C9427,-1)</f>
        <v/>
      </c>
      <c r="H9427" s="15">
        <f>IF($D9427=1,$B9427,-1)</f>
        <v/>
      </c>
      <c r="I9427" s="15">
        <f>IF($D9427=1,$C9427,-1)</f>
        <v/>
      </c>
    </row>
    <row r="9428">
      <c r="A9428" s="33" t="n">
        <v>45684.70833333334</v>
      </c>
      <c r="B9428" s="15">
        <f>WEEKDAY($A9428,2)</f>
        <v/>
      </c>
      <c r="C9428" s="15">
        <f>HOUR($A9428)</f>
        <v/>
      </c>
      <c r="D9428" s="15">
        <f>IF(AND($A9428&gt;=Instellingen!$B$6,$A9428&lt;Instellingen!$B$7),1,0)</f>
        <v/>
      </c>
      <c r="E9428" s="15">
        <f>COUNTIF(tData[BezoekStart],"&lt;"&amp;($A9428+1/24))-COUNTIF(tData[BezoekEind],"&lt;="&amp;$A9428)</f>
        <v/>
      </c>
      <c r="F9428" s="15">
        <f>COUNTIF(tData[BezoekLangStart],"&lt;"&amp;($A9428+1/24))-COUNTIF(tData[BezoekLangEind],"&lt;="&amp;$A9428)</f>
        <v/>
      </c>
      <c r="G9428" s="15">
        <f>IF($D9428=1,$B9428*100+$C9428,-1)</f>
        <v/>
      </c>
      <c r="H9428" s="15">
        <f>IF($D9428=1,$B9428,-1)</f>
        <v/>
      </c>
      <c r="I9428" s="15">
        <f>IF($D9428=1,$C9428,-1)</f>
        <v/>
      </c>
    </row>
    <row r="9429">
      <c r="A9429" s="33" t="n">
        <v>45684.75</v>
      </c>
      <c r="B9429" s="15">
        <f>WEEKDAY($A9429,2)</f>
        <v/>
      </c>
      <c r="C9429" s="15">
        <f>HOUR($A9429)</f>
        <v/>
      </c>
      <c r="D9429" s="15">
        <f>IF(AND($A9429&gt;=Instellingen!$B$6,$A9429&lt;Instellingen!$B$7),1,0)</f>
        <v/>
      </c>
      <c r="E9429" s="15">
        <f>COUNTIF(tData[BezoekStart],"&lt;"&amp;($A9429+1/24))-COUNTIF(tData[BezoekEind],"&lt;="&amp;$A9429)</f>
        <v/>
      </c>
      <c r="F9429" s="15">
        <f>COUNTIF(tData[BezoekLangStart],"&lt;"&amp;($A9429+1/24))-COUNTIF(tData[BezoekLangEind],"&lt;="&amp;$A9429)</f>
        <v/>
      </c>
      <c r="G9429" s="15">
        <f>IF($D9429=1,$B9429*100+$C9429,-1)</f>
        <v/>
      </c>
      <c r="H9429" s="15">
        <f>IF($D9429=1,$B9429,-1)</f>
        <v/>
      </c>
      <c r="I9429" s="15">
        <f>IF($D9429=1,$C9429,-1)</f>
        <v/>
      </c>
    </row>
    <row r="9430">
      <c r="A9430" s="33" t="n">
        <v>45684.79166666666</v>
      </c>
      <c r="B9430" s="15">
        <f>WEEKDAY($A9430,2)</f>
        <v/>
      </c>
      <c r="C9430" s="15">
        <f>HOUR($A9430)</f>
        <v/>
      </c>
      <c r="D9430" s="15">
        <f>IF(AND($A9430&gt;=Instellingen!$B$6,$A9430&lt;Instellingen!$B$7),1,0)</f>
        <v/>
      </c>
      <c r="E9430" s="15">
        <f>COUNTIF(tData[BezoekStart],"&lt;"&amp;($A9430+1/24))-COUNTIF(tData[BezoekEind],"&lt;="&amp;$A9430)</f>
        <v/>
      </c>
      <c r="F9430" s="15">
        <f>COUNTIF(tData[BezoekLangStart],"&lt;"&amp;($A9430+1/24))-COUNTIF(tData[BezoekLangEind],"&lt;="&amp;$A9430)</f>
        <v/>
      </c>
      <c r="G9430" s="15">
        <f>IF($D9430=1,$B9430*100+$C9430,-1)</f>
        <v/>
      </c>
      <c r="H9430" s="15">
        <f>IF($D9430=1,$B9430,-1)</f>
        <v/>
      </c>
      <c r="I9430" s="15">
        <f>IF($D9430=1,$C9430,-1)</f>
        <v/>
      </c>
    </row>
    <row r="9431">
      <c r="A9431" s="33" t="n">
        <v>45684.83333333334</v>
      </c>
      <c r="B9431" s="15">
        <f>WEEKDAY($A9431,2)</f>
        <v/>
      </c>
      <c r="C9431" s="15">
        <f>HOUR($A9431)</f>
        <v/>
      </c>
      <c r="D9431" s="15">
        <f>IF(AND($A9431&gt;=Instellingen!$B$6,$A9431&lt;Instellingen!$B$7),1,0)</f>
        <v/>
      </c>
      <c r="E9431" s="15">
        <f>COUNTIF(tData[BezoekStart],"&lt;"&amp;($A9431+1/24))-COUNTIF(tData[BezoekEind],"&lt;="&amp;$A9431)</f>
        <v/>
      </c>
      <c r="F9431" s="15">
        <f>COUNTIF(tData[BezoekLangStart],"&lt;"&amp;($A9431+1/24))-COUNTIF(tData[BezoekLangEind],"&lt;="&amp;$A9431)</f>
        <v/>
      </c>
      <c r="G9431" s="15">
        <f>IF($D9431=1,$B9431*100+$C9431,-1)</f>
        <v/>
      </c>
      <c r="H9431" s="15">
        <f>IF($D9431=1,$B9431,-1)</f>
        <v/>
      </c>
      <c r="I9431" s="15">
        <f>IF($D9431=1,$C9431,-1)</f>
        <v/>
      </c>
    </row>
    <row r="9432">
      <c r="A9432" s="33" t="n">
        <v>45684.875</v>
      </c>
      <c r="B9432" s="15">
        <f>WEEKDAY($A9432,2)</f>
        <v/>
      </c>
      <c r="C9432" s="15">
        <f>HOUR($A9432)</f>
        <v/>
      </c>
      <c r="D9432" s="15">
        <f>IF(AND($A9432&gt;=Instellingen!$B$6,$A9432&lt;Instellingen!$B$7),1,0)</f>
        <v/>
      </c>
      <c r="E9432" s="15">
        <f>COUNTIF(tData[BezoekStart],"&lt;"&amp;($A9432+1/24))-COUNTIF(tData[BezoekEind],"&lt;="&amp;$A9432)</f>
        <v/>
      </c>
      <c r="F9432" s="15">
        <f>COUNTIF(tData[BezoekLangStart],"&lt;"&amp;($A9432+1/24))-COUNTIF(tData[BezoekLangEind],"&lt;="&amp;$A9432)</f>
        <v/>
      </c>
      <c r="G9432" s="15">
        <f>IF($D9432=1,$B9432*100+$C9432,-1)</f>
        <v/>
      </c>
      <c r="H9432" s="15">
        <f>IF($D9432=1,$B9432,-1)</f>
        <v/>
      </c>
      <c r="I9432" s="15">
        <f>IF($D9432=1,$C9432,-1)</f>
        <v/>
      </c>
    </row>
    <row r="9433">
      <c r="A9433" s="33" t="n">
        <v>45684.91666666666</v>
      </c>
      <c r="B9433" s="15">
        <f>WEEKDAY($A9433,2)</f>
        <v/>
      </c>
      <c r="C9433" s="15">
        <f>HOUR($A9433)</f>
        <v/>
      </c>
      <c r="D9433" s="15">
        <f>IF(AND($A9433&gt;=Instellingen!$B$6,$A9433&lt;Instellingen!$B$7),1,0)</f>
        <v/>
      </c>
      <c r="E9433" s="15">
        <f>COUNTIF(tData[BezoekStart],"&lt;"&amp;($A9433+1/24))-COUNTIF(tData[BezoekEind],"&lt;="&amp;$A9433)</f>
        <v/>
      </c>
      <c r="F9433" s="15">
        <f>COUNTIF(tData[BezoekLangStart],"&lt;"&amp;($A9433+1/24))-COUNTIF(tData[BezoekLangEind],"&lt;="&amp;$A9433)</f>
        <v/>
      </c>
      <c r="G9433" s="15">
        <f>IF($D9433=1,$B9433*100+$C9433,-1)</f>
        <v/>
      </c>
      <c r="H9433" s="15">
        <f>IF($D9433=1,$B9433,-1)</f>
        <v/>
      </c>
      <c r="I9433" s="15">
        <f>IF($D9433=1,$C9433,-1)</f>
        <v/>
      </c>
    </row>
    <row r="9434">
      <c r="A9434" s="33" t="n">
        <v>45684.95833333334</v>
      </c>
      <c r="B9434" s="15">
        <f>WEEKDAY($A9434,2)</f>
        <v/>
      </c>
      <c r="C9434" s="15">
        <f>HOUR($A9434)</f>
        <v/>
      </c>
      <c r="D9434" s="15">
        <f>IF(AND($A9434&gt;=Instellingen!$B$6,$A9434&lt;Instellingen!$B$7),1,0)</f>
        <v/>
      </c>
      <c r="E9434" s="15">
        <f>COUNTIF(tData[BezoekStart],"&lt;"&amp;($A9434+1/24))-COUNTIF(tData[BezoekEind],"&lt;="&amp;$A9434)</f>
        <v/>
      </c>
      <c r="F9434" s="15">
        <f>COUNTIF(tData[BezoekLangStart],"&lt;"&amp;($A9434+1/24))-COUNTIF(tData[BezoekLangEind],"&lt;="&amp;$A9434)</f>
        <v/>
      </c>
      <c r="G9434" s="15">
        <f>IF($D9434=1,$B9434*100+$C9434,-1)</f>
        <v/>
      </c>
      <c r="H9434" s="15">
        <f>IF($D9434=1,$B9434,-1)</f>
        <v/>
      </c>
      <c r="I9434" s="15">
        <f>IF($D9434=1,$C9434,-1)</f>
        <v/>
      </c>
    </row>
    <row r="9435">
      <c r="A9435" s="33" t="n">
        <v>45685</v>
      </c>
      <c r="B9435" s="15">
        <f>WEEKDAY($A9435,2)</f>
        <v/>
      </c>
      <c r="C9435" s="15">
        <f>HOUR($A9435)</f>
        <v/>
      </c>
      <c r="D9435" s="15">
        <f>IF(AND($A9435&gt;=Instellingen!$B$6,$A9435&lt;Instellingen!$B$7),1,0)</f>
        <v/>
      </c>
      <c r="E9435" s="15">
        <f>COUNTIF(tData[BezoekStart],"&lt;"&amp;($A9435+1/24))-COUNTIF(tData[BezoekEind],"&lt;="&amp;$A9435)</f>
        <v/>
      </c>
      <c r="F9435" s="15">
        <f>COUNTIF(tData[BezoekLangStart],"&lt;"&amp;($A9435+1/24))-COUNTIF(tData[BezoekLangEind],"&lt;="&amp;$A9435)</f>
        <v/>
      </c>
      <c r="G9435" s="15">
        <f>IF($D9435=1,$B9435*100+$C9435,-1)</f>
        <v/>
      </c>
      <c r="H9435" s="15">
        <f>IF($D9435=1,$B9435,-1)</f>
        <v/>
      </c>
      <c r="I9435" s="15">
        <f>IF($D9435=1,$C9435,-1)</f>
        <v/>
      </c>
    </row>
    <row r="9436">
      <c r="A9436" s="33" t="n">
        <v>45685.04166666666</v>
      </c>
      <c r="B9436" s="15">
        <f>WEEKDAY($A9436,2)</f>
        <v/>
      </c>
      <c r="C9436" s="15">
        <f>HOUR($A9436)</f>
        <v/>
      </c>
      <c r="D9436" s="15">
        <f>IF(AND($A9436&gt;=Instellingen!$B$6,$A9436&lt;Instellingen!$B$7),1,0)</f>
        <v/>
      </c>
      <c r="E9436" s="15">
        <f>COUNTIF(tData[BezoekStart],"&lt;"&amp;($A9436+1/24))-COUNTIF(tData[BezoekEind],"&lt;="&amp;$A9436)</f>
        <v/>
      </c>
      <c r="F9436" s="15">
        <f>COUNTIF(tData[BezoekLangStart],"&lt;"&amp;($A9436+1/24))-COUNTIF(tData[BezoekLangEind],"&lt;="&amp;$A9436)</f>
        <v/>
      </c>
      <c r="G9436" s="15">
        <f>IF($D9436=1,$B9436*100+$C9436,-1)</f>
        <v/>
      </c>
      <c r="H9436" s="15">
        <f>IF($D9436=1,$B9436,-1)</f>
        <v/>
      </c>
      <c r="I9436" s="15">
        <f>IF($D9436=1,$C9436,-1)</f>
        <v/>
      </c>
    </row>
    <row r="9437">
      <c r="A9437" s="33" t="n">
        <v>45685.08333333334</v>
      </c>
      <c r="B9437" s="15">
        <f>WEEKDAY($A9437,2)</f>
        <v/>
      </c>
      <c r="C9437" s="15">
        <f>HOUR($A9437)</f>
        <v/>
      </c>
      <c r="D9437" s="15">
        <f>IF(AND($A9437&gt;=Instellingen!$B$6,$A9437&lt;Instellingen!$B$7),1,0)</f>
        <v/>
      </c>
      <c r="E9437" s="15">
        <f>COUNTIF(tData[BezoekStart],"&lt;"&amp;($A9437+1/24))-COUNTIF(tData[BezoekEind],"&lt;="&amp;$A9437)</f>
        <v/>
      </c>
      <c r="F9437" s="15">
        <f>COUNTIF(tData[BezoekLangStart],"&lt;"&amp;($A9437+1/24))-COUNTIF(tData[BezoekLangEind],"&lt;="&amp;$A9437)</f>
        <v/>
      </c>
      <c r="G9437" s="15">
        <f>IF($D9437=1,$B9437*100+$C9437,-1)</f>
        <v/>
      </c>
      <c r="H9437" s="15">
        <f>IF($D9437=1,$B9437,-1)</f>
        <v/>
      </c>
      <c r="I9437" s="15">
        <f>IF($D9437=1,$C9437,-1)</f>
        <v/>
      </c>
    </row>
    <row r="9438">
      <c r="A9438" s="33" t="n">
        <v>45685.125</v>
      </c>
      <c r="B9438" s="15">
        <f>WEEKDAY($A9438,2)</f>
        <v/>
      </c>
      <c r="C9438" s="15">
        <f>HOUR($A9438)</f>
        <v/>
      </c>
      <c r="D9438" s="15">
        <f>IF(AND($A9438&gt;=Instellingen!$B$6,$A9438&lt;Instellingen!$B$7),1,0)</f>
        <v/>
      </c>
      <c r="E9438" s="15">
        <f>COUNTIF(tData[BezoekStart],"&lt;"&amp;($A9438+1/24))-COUNTIF(tData[BezoekEind],"&lt;="&amp;$A9438)</f>
        <v/>
      </c>
      <c r="F9438" s="15">
        <f>COUNTIF(tData[BezoekLangStart],"&lt;"&amp;($A9438+1/24))-COUNTIF(tData[BezoekLangEind],"&lt;="&amp;$A9438)</f>
        <v/>
      </c>
      <c r="G9438" s="15">
        <f>IF($D9438=1,$B9438*100+$C9438,-1)</f>
        <v/>
      </c>
      <c r="H9438" s="15">
        <f>IF($D9438=1,$B9438,-1)</f>
        <v/>
      </c>
      <c r="I9438" s="15">
        <f>IF($D9438=1,$C9438,-1)</f>
        <v/>
      </c>
    </row>
    <row r="9439">
      <c r="A9439" s="33" t="n">
        <v>45685.16666666666</v>
      </c>
      <c r="B9439" s="15">
        <f>WEEKDAY($A9439,2)</f>
        <v/>
      </c>
      <c r="C9439" s="15">
        <f>HOUR($A9439)</f>
        <v/>
      </c>
      <c r="D9439" s="15">
        <f>IF(AND($A9439&gt;=Instellingen!$B$6,$A9439&lt;Instellingen!$B$7),1,0)</f>
        <v/>
      </c>
      <c r="E9439" s="15">
        <f>COUNTIF(tData[BezoekStart],"&lt;"&amp;($A9439+1/24))-COUNTIF(tData[BezoekEind],"&lt;="&amp;$A9439)</f>
        <v/>
      </c>
      <c r="F9439" s="15">
        <f>COUNTIF(tData[BezoekLangStart],"&lt;"&amp;($A9439+1/24))-COUNTIF(tData[BezoekLangEind],"&lt;="&amp;$A9439)</f>
        <v/>
      </c>
      <c r="G9439" s="15">
        <f>IF($D9439=1,$B9439*100+$C9439,-1)</f>
        <v/>
      </c>
      <c r="H9439" s="15">
        <f>IF($D9439=1,$B9439,-1)</f>
        <v/>
      </c>
      <c r="I9439" s="15">
        <f>IF($D9439=1,$C9439,-1)</f>
        <v/>
      </c>
    </row>
    <row r="9440">
      <c r="A9440" s="33" t="n">
        <v>45685.20833333334</v>
      </c>
      <c r="B9440" s="15">
        <f>WEEKDAY($A9440,2)</f>
        <v/>
      </c>
      <c r="C9440" s="15">
        <f>HOUR($A9440)</f>
        <v/>
      </c>
      <c r="D9440" s="15">
        <f>IF(AND($A9440&gt;=Instellingen!$B$6,$A9440&lt;Instellingen!$B$7),1,0)</f>
        <v/>
      </c>
      <c r="E9440" s="15">
        <f>COUNTIF(tData[BezoekStart],"&lt;"&amp;($A9440+1/24))-COUNTIF(tData[BezoekEind],"&lt;="&amp;$A9440)</f>
        <v/>
      </c>
      <c r="F9440" s="15">
        <f>COUNTIF(tData[BezoekLangStart],"&lt;"&amp;($A9440+1/24))-COUNTIF(tData[BezoekLangEind],"&lt;="&amp;$A9440)</f>
        <v/>
      </c>
      <c r="G9440" s="15">
        <f>IF($D9440=1,$B9440*100+$C9440,-1)</f>
        <v/>
      </c>
      <c r="H9440" s="15">
        <f>IF($D9440=1,$B9440,-1)</f>
        <v/>
      </c>
      <c r="I9440" s="15">
        <f>IF($D9440=1,$C9440,-1)</f>
        <v/>
      </c>
    </row>
    <row r="9441">
      <c r="A9441" s="33" t="n">
        <v>45685.25</v>
      </c>
      <c r="B9441" s="15">
        <f>WEEKDAY($A9441,2)</f>
        <v/>
      </c>
      <c r="C9441" s="15">
        <f>HOUR($A9441)</f>
        <v/>
      </c>
      <c r="D9441" s="15">
        <f>IF(AND($A9441&gt;=Instellingen!$B$6,$A9441&lt;Instellingen!$B$7),1,0)</f>
        <v/>
      </c>
      <c r="E9441" s="15">
        <f>COUNTIF(tData[BezoekStart],"&lt;"&amp;($A9441+1/24))-COUNTIF(tData[BezoekEind],"&lt;="&amp;$A9441)</f>
        <v/>
      </c>
      <c r="F9441" s="15">
        <f>COUNTIF(tData[BezoekLangStart],"&lt;"&amp;($A9441+1/24))-COUNTIF(tData[BezoekLangEind],"&lt;="&amp;$A9441)</f>
        <v/>
      </c>
      <c r="G9441" s="15">
        <f>IF($D9441=1,$B9441*100+$C9441,-1)</f>
        <v/>
      </c>
      <c r="H9441" s="15">
        <f>IF($D9441=1,$B9441,-1)</f>
        <v/>
      </c>
      <c r="I9441" s="15">
        <f>IF($D9441=1,$C9441,-1)</f>
        <v/>
      </c>
    </row>
    <row r="9442">
      <c r="A9442" s="33" t="n">
        <v>45685.29166666666</v>
      </c>
      <c r="B9442" s="15">
        <f>WEEKDAY($A9442,2)</f>
        <v/>
      </c>
      <c r="C9442" s="15">
        <f>HOUR($A9442)</f>
        <v/>
      </c>
      <c r="D9442" s="15">
        <f>IF(AND($A9442&gt;=Instellingen!$B$6,$A9442&lt;Instellingen!$B$7),1,0)</f>
        <v/>
      </c>
      <c r="E9442" s="15">
        <f>COUNTIF(tData[BezoekStart],"&lt;"&amp;($A9442+1/24))-COUNTIF(tData[BezoekEind],"&lt;="&amp;$A9442)</f>
        <v/>
      </c>
      <c r="F9442" s="15">
        <f>COUNTIF(tData[BezoekLangStart],"&lt;"&amp;($A9442+1/24))-COUNTIF(tData[BezoekLangEind],"&lt;="&amp;$A9442)</f>
        <v/>
      </c>
      <c r="G9442" s="15">
        <f>IF($D9442=1,$B9442*100+$C9442,-1)</f>
        <v/>
      </c>
      <c r="H9442" s="15">
        <f>IF($D9442=1,$B9442,-1)</f>
        <v/>
      </c>
      <c r="I9442" s="15">
        <f>IF($D9442=1,$C9442,-1)</f>
        <v/>
      </c>
    </row>
    <row r="9443">
      <c r="A9443" s="33" t="n">
        <v>45685.33333333334</v>
      </c>
      <c r="B9443" s="15">
        <f>WEEKDAY($A9443,2)</f>
        <v/>
      </c>
      <c r="C9443" s="15">
        <f>HOUR($A9443)</f>
        <v/>
      </c>
      <c r="D9443" s="15">
        <f>IF(AND($A9443&gt;=Instellingen!$B$6,$A9443&lt;Instellingen!$B$7),1,0)</f>
        <v/>
      </c>
      <c r="E9443" s="15">
        <f>COUNTIF(tData[BezoekStart],"&lt;"&amp;($A9443+1/24))-COUNTIF(tData[BezoekEind],"&lt;="&amp;$A9443)</f>
        <v/>
      </c>
      <c r="F9443" s="15">
        <f>COUNTIF(tData[BezoekLangStart],"&lt;"&amp;($A9443+1/24))-COUNTIF(tData[BezoekLangEind],"&lt;="&amp;$A9443)</f>
        <v/>
      </c>
      <c r="G9443" s="15">
        <f>IF($D9443=1,$B9443*100+$C9443,-1)</f>
        <v/>
      </c>
      <c r="H9443" s="15">
        <f>IF($D9443=1,$B9443,-1)</f>
        <v/>
      </c>
      <c r="I9443" s="15">
        <f>IF($D9443=1,$C9443,-1)</f>
        <v/>
      </c>
    </row>
    <row r="9444">
      <c r="A9444" s="33" t="n">
        <v>45685.375</v>
      </c>
      <c r="B9444" s="15">
        <f>WEEKDAY($A9444,2)</f>
        <v/>
      </c>
      <c r="C9444" s="15">
        <f>HOUR($A9444)</f>
        <v/>
      </c>
      <c r="D9444" s="15">
        <f>IF(AND($A9444&gt;=Instellingen!$B$6,$A9444&lt;Instellingen!$B$7),1,0)</f>
        <v/>
      </c>
      <c r="E9444" s="15">
        <f>COUNTIF(tData[BezoekStart],"&lt;"&amp;($A9444+1/24))-COUNTIF(tData[BezoekEind],"&lt;="&amp;$A9444)</f>
        <v/>
      </c>
      <c r="F9444" s="15">
        <f>COUNTIF(tData[BezoekLangStart],"&lt;"&amp;($A9444+1/24))-COUNTIF(tData[BezoekLangEind],"&lt;="&amp;$A9444)</f>
        <v/>
      </c>
      <c r="G9444" s="15">
        <f>IF($D9444=1,$B9444*100+$C9444,-1)</f>
        <v/>
      </c>
      <c r="H9444" s="15">
        <f>IF($D9444=1,$B9444,-1)</f>
        <v/>
      </c>
      <c r="I9444" s="15">
        <f>IF($D9444=1,$C9444,-1)</f>
        <v/>
      </c>
    </row>
    <row r="9445">
      <c r="A9445" s="33" t="n">
        <v>45685.41666666666</v>
      </c>
      <c r="B9445" s="15">
        <f>WEEKDAY($A9445,2)</f>
        <v/>
      </c>
      <c r="C9445" s="15">
        <f>HOUR($A9445)</f>
        <v/>
      </c>
      <c r="D9445" s="15">
        <f>IF(AND($A9445&gt;=Instellingen!$B$6,$A9445&lt;Instellingen!$B$7),1,0)</f>
        <v/>
      </c>
      <c r="E9445" s="15">
        <f>COUNTIF(tData[BezoekStart],"&lt;"&amp;($A9445+1/24))-COUNTIF(tData[BezoekEind],"&lt;="&amp;$A9445)</f>
        <v/>
      </c>
      <c r="F9445" s="15">
        <f>COUNTIF(tData[BezoekLangStart],"&lt;"&amp;($A9445+1/24))-COUNTIF(tData[BezoekLangEind],"&lt;="&amp;$A9445)</f>
        <v/>
      </c>
      <c r="G9445" s="15">
        <f>IF($D9445=1,$B9445*100+$C9445,-1)</f>
        <v/>
      </c>
      <c r="H9445" s="15">
        <f>IF($D9445=1,$B9445,-1)</f>
        <v/>
      </c>
      <c r="I9445" s="15">
        <f>IF($D9445=1,$C9445,-1)</f>
        <v/>
      </c>
    </row>
    <row r="9446">
      <c r="A9446" s="33" t="n">
        <v>45685.45833333334</v>
      </c>
      <c r="B9446" s="15">
        <f>WEEKDAY($A9446,2)</f>
        <v/>
      </c>
      <c r="C9446" s="15">
        <f>HOUR($A9446)</f>
        <v/>
      </c>
      <c r="D9446" s="15">
        <f>IF(AND($A9446&gt;=Instellingen!$B$6,$A9446&lt;Instellingen!$B$7),1,0)</f>
        <v/>
      </c>
      <c r="E9446" s="15">
        <f>COUNTIF(tData[BezoekStart],"&lt;"&amp;($A9446+1/24))-COUNTIF(tData[BezoekEind],"&lt;="&amp;$A9446)</f>
        <v/>
      </c>
      <c r="F9446" s="15">
        <f>COUNTIF(tData[BezoekLangStart],"&lt;"&amp;($A9446+1/24))-COUNTIF(tData[BezoekLangEind],"&lt;="&amp;$A9446)</f>
        <v/>
      </c>
      <c r="G9446" s="15">
        <f>IF($D9446=1,$B9446*100+$C9446,-1)</f>
        <v/>
      </c>
      <c r="H9446" s="15">
        <f>IF($D9446=1,$B9446,-1)</f>
        <v/>
      </c>
      <c r="I9446" s="15">
        <f>IF($D9446=1,$C9446,-1)</f>
        <v/>
      </c>
    </row>
    <row r="9447">
      <c r="A9447" s="33" t="n">
        <v>45685.5</v>
      </c>
      <c r="B9447" s="15">
        <f>WEEKDAY($A9447,2)</f>
        <v/>
      </c>
      <c r="C9447" s="15">
        <f>HOUR($A9447)</f>
        <v/>
      </c>
      <c r="D9447" s="15">
        <f>IF(AND($A9447&gt;=Instellingen!$B$6,$A9447&lt;Instellingen!$B$7),1,0)</f>
        <v/>
      </c>
      <c r="E9447" s="15">
        <f>COUNTIF(tData[BezoekStart],"&lt;"&amp;($A9447+1/24))-COUNTIF(tData[BezoekEind],"&lt;="&amp;$A9447)</f>
        <v/>
      </c>
      <c r="F9447" s="15">
        <f>COUNTIF(tData[BezoekLangStart],"&lt;"&amp;($A9447+1/24))-COUNTIF(tData[BezoekLangEind],"&lt;="&amp;$A9447)</f>
        <v/>
      </c>
      <c r="G9447" s="15">
        <f>IF($D9447=1,$B9447*100+$C9447,-1)</f>
        <v/>
      </c>
      <c r="H9447" s="15">
        <f>IF($D9447=1,$B9447,-1)</f>
        <v/>
      </c>
      <c r="I9447" s="15">
        <f>IF($D9447=1,$C9447,-1)</f>
        <v/>
      </c>
    </row>
    <row r="9448">
      <c r="A9448" s="33" t="n">
        <v>45685.54166666666</v>
      </c>
      <c r="B9448" s="15">
        <f>WEEKDAY($A9448,2)</f>
        <v/>
      </c>
      <c r="C9448" s="15">
        <f>HOUR($A9448)</f>
        <v/>
      </c>
      <c r="D9448" s="15">
        <f>IF(AND($A9448&gt;=Instellingen!$B$6,$A9448&lt;Instellingen!$B$7),1,0)</f>
        <v/>
      </c>
      <c r="E9448" s="15">
        <f>COUNTIF(tData[BezoekStart],"&lt;"&amp;($A9448+1/24))-COUNTIF(tData[BezoekEind],"&lt;="&amp;$A9448)</f>
        <v/>
      </c>
      <c r="F9448" s="15">
        <f>COUNTIF(tData[BezoekLangStart],"&lt;"&amp;($A9448+1/24))-COUNTIF(tData[BezoekLangEind],"&lt;="&amp;$A9448)</f>
        <v/>
      </c>
      <c r="G9448" s="15">
        <f>IF($D9448=1,$B9448*100+$C9448,-1)</f>
        <v/>
      </c>
      <c r="H9448" s="15">
        <f>IF($D9448=1,$B9448,-1)</f>
        <v/>
      </c>
      <c r="I9448" s="15">
        <f>IF($D9448=1,$C9448,-1)</f>
        <v/>
      </c>
    </row>
    <row r="9449">
      <c r="A9449" s="33" t="n">
        <v>45685.58333333334</v>
      </c>
      <c r="B9449" s="15">
        <f>WEEKDAY($A9449,2)</f>
        <v/>
      </c>
      <c r="C9449" s="15">
        <f>HOUR($A9449)</f>
        <v/>
      </c>
      <c r="D9449" s="15">
        <f>IF(AND($A9449&gt;=Instellingen!$B$6,$A9449&lt;Instellingen!$B$7),1,0)</f>
        <v/>
      </c>
      <c r="E9449" s="15">
        <f>COUNTIF(tData[BezoekStart],"&lt;"&amp;($A9449+1/24))-COUNTIF(tData[BezoekEind],"&lt;="&amp;$A9449)</f>
        <v/>
      </c>
      <c r="F9449" s="15">
        <f>COUNTIF(tData[BezoekLangStart],"&lt;"&amp;($A9449+1/24))-COUNTIF(tData[BezoekLangEind],"&lt;="&amp;$A9449)</f>
        <v/>
      </c>
      <c r="G9449" s="15">
        <f>IF($D9449=1,$B9449*100+$C9449,-1)</f>
        <v/>
      </c>
      <c r="H9449" s="15">
        <f>IF($D9449=1,$B9449,-1)</f>
        <v/>
      </c>
      <c r="I9449" s="15">
        <f>IF($D9449=1,$C9449,-1)</f>
        <v/>
      </c>
    </row>
    <row r="9450">
      <c r="A9450" s="33" t="n">
        <v>45685.625</v>
      </c>
      <c r="B9450" s="15">
        <f>WEEKDAY($A9450,2)</f>
        <v/>
      </c>
      <c r="C9450" s="15">
        <f>HOUR($A9450)</f>
        <v/>
      </c>
      <c r="D9450" s="15">
        <f>IF(AND($A9450&gt;=Instellingen!$B$6,$A9450&lt;Instellingen!$B$7),1,0)</f>
        <v/>
      </c>
      <c r="E9450" s="15">
        <f>COUNTIF(tData[BezoekStart],"&lt;"&amp;($A9450+1/24))-COUNTIF(tData[BezoekEind],"&lt;="&amp;$A9450)</f>
        <v/>
      </c>
      <c r="F9450" s="15">
        <f>COUNTIF(tData[BezoekLangStart],"&lt;"&amp;($A9450+1/24))-COUNTIF(tData[BezoekLangEind],"&lt;="&amp;$A9450)</f>
        <v/>
      </c>
      <c r="G9450" s="15">
        <f>IF($D9450=1,$B9450*100+$C9450,-1)</f>
        <v/>
      </c>
      <c r="H9450" s="15">
        <f>IF($D9450=1,$B9450,-1)</f>
        <v/>
      </c>
      <c r="I9450" s="15">
        <f>IF($D9450=1,$C9450,-1)</f>
        <v/>
      </c>
    </row>
    <row r="9451">
      <c r="A9451" s="33" t="n">
        <v>45685.66666666666</v>
      </c>
      <c r="B9451" s="15">
        <f>WEEKDAY($A9451,2)</f>
        <v/>
      </c>
      <c r="C9451" s="15">
        <f>HOUR($A9451)</f>
        <v/>
      </c>
      <c r="D9451" s="15">
        <f>IF(AND($A9451&gt;=Instellingen!$B$6,$A9451&lt;Instellingen!$B$7),1,0)</f>
        <v/>
      </c>
      <c r="E9451" s="15">
        <f>COUNTIF(tData[BezoekStart],"&lt;"&amp;($A9451+1/24))-COUNTIF(tData[BezoekEind],"&lt;="&amp;$A9451)</f>
        <v/>
      </c>
      <c r="F9451" s="15">
        <f>COUNTIF(tData[BezoekLangStart],"&lt;"&amp;($A9451+1/24))-COUNTIF(tData[BezoekLangEind],"&lt;="&amp;$A9451)</f>
        <v/>
      </c>
      <c r="G9451" s="15">
        <f>IF($D9451=1,$B9451*100+$C9451,-1)</f>
        <v/>
      </c>
      <c r="H9451" s="15">
        <f>IF($D9451=1,$B9451,-1)</f>
        <v/>
      </c>
      <c r="I9451" s="15">
        <f>IF($D9451=1,$C9451,-1)</f>
        <v/>
      </c>
    </row>
    <row r="9452">
      <c r="A9452" s="33" t="n">
        <v>45685.70833333334</v>
      </c>
      <c r="B9452" s="15">
        <f>WEEKDAY($A9452,2)</f>
        <v/>
      </c>
      <c r="C9452" s="15">
        <f>HOUR($A9452)</f>
        <v/>
      </c>
      <c r="D9452" s="15">
        <f>IF(AND($A9452&gt;=Instellingen!$B$6,$A9452&lt;Instellingen!$B$7),1,0)</f>
        <v/>
      </c>
      <c r="E9452" s="15">
        <f>COUNTIF(tData[BezoekStart],"&lt;"&amp;($A9452+1/24))-COUNTIF(tData[BezoekEind],"&lt;="&amp;$A9452)</f>
        <v/>
      </c>
      <c r="F9452" s="15">
        <f>COUNTIF(tData[BezoekLangStart],"&lt;"&amp;($A9452+1/24))-COUNTIF(tData[BezoekLangEind],"&lt;="&amp;$A9452)</f>
        <v/>
      </c>
      <c r="G9452" s="15">
        <f>IF($D9452=1,$B9452*100+$C9452,-1)</f>
        <v/>
      </c>
      <c r="H9452" s="15">
        <f>IF($D9452=1,$B9452,-1)</f>
        <v/>
      </c>
      <c r="I9452" s="15">
        <f>IF($D9452=1,$C9452,-1)</f>
        <v/>
      </c>
    </row>
    <row r="9453">
      <c r="A9453" s="33" t="n">
        <v>45685.75</v>
      </c>
      <c r="B9453" s="15">
        <f>WEEKDAY($A9453,2)</f>
        <v/>
      </c>
      <c r="C9453" s="15">
        <f>HOUR($A9453)</f>
        <v/>
      </c>
      <c r="D9453" s="15">
        <f>IF(AND($A9453&gt;=Instellingen!$B$6,$A9453&lt;Instellingen!$B$7),1,0)</f>
        <v/>
      </c>
      <c r="E9453" s="15">
        <f>COUNTIF(tData[BezoekStart],"&lt;"&amp;($A9453+1/24))-COUNTIF(tData[BezoekEind],"&lt;="&amp;$A9453)</f>
        <v/>
      </c>
      <c r="F9453" s="15">
        <f>COUNTIF(tData[BezoekLangStart],"&lt;"&amp;($A9453+1/24))-COUNTIF(tData[BezoekLangEind],"&lt;="&amp;$A9453)</f>
        <v/>
      </c>
      <c r="G9453" s="15">
        <f>IF($D9453=1,$B9453*100+$C9453,-1)</f>
        <v/>
      </c>
      <c r="H9453" s="15">
        <f>IF($D9453=1,$B9453,-1)</f>
        <v/>
      </c>
      <c r="I9453" s="15">
        <f>IF($D9453=1,$C9453,-1)</f>
        <v/>
      </c>
    </row>
    <row r="9454">
      <c r="A9454" s="33" t="n">
        <v>45685.79166666666</v>
      </c>
      <c r="B9454" s="15">
        <f>WEEKDAY($A9454,2)</f>
        <v/>
      </c>
      <c r="C9454" s="15">
        <f>HOUR($A9454)</f>
        <v/>
      </c>
      <c r="D9454" s="15">
        <f>IF(AND($A9454&gt;=Instellingen!$B$6,$A9454&lt;Instellingen!$B$7),1,0)</f>
        <v/>
      </c>
      <c r="E9454" s="15">
        <f>COUNTIF(tData[BezoekStart],"&lt;"&amp;($A9454+1/24))-COUNTIF(tData[BezoekEind],"&lt;="&amp;$A9454)</f>
        <v/>
      </c>
      <c r="F9454" s="15">
        <f>COUNTIF(tData[BezoekLangStart],"&lt;"&amp;($A9454+1/24))-COUNTIF(tData[BezoekLangEind],"&lt;="&amp;$A9454)</f>
        <v/>
      </c>
      <c r="G9454" s="15">
        <f>IF($D9454=1,$B9454*100+$C9454,-1)</f>
        <v/>
      </c>
      <c r="H9454" s="15">
        <f>IF($D9454=1,$B9454,-1)</f>
        <v/>
      </c>
      <c r="I9454" s="15">
        <f>IF($D9454=1,$C9454,-1)</f>
        <v/>
      </c>
    </row>
    <row r="9455">
      <c r="A9455" s="33" t="n">
        <v>45685.83333333334</v>
      </c>
      <c r="B9455" s="15">
        <f>WEEKDAY($A9455,2)</f>
        <v/>
      </c>
      <c r="C9455" s="15">
        <f>HOUR($A9455)</f>
        <v/>
      </c>
      <c r="D9455" s="15">
        <f>IF(AND($A9455&gt;=Instellingen!$B$6,$A9455&lt;Instellingen!$B$7),1,0)</f>
        <v/>
      </c>
      <c r="E9455" s="15">
        <f>COUNTIF(tData[BezoekStart],"&lt;"&amp;($A9455+1/24))-COUNTIF(tData[BezoekEind],"&lt;="&amp;$A9455)</f>
        <v/>
      </c>
      <c r="F9455" s="15">
        <f>COUNTIF(tData[BezoekLangStart],"&lt;"&amp;($A9455+1/24))-COUNTIF(tData[BezoekLangEind],"&lt;="&amp;$A9455)</f>
        <v/>
      </c>
      <c r="G9455" s="15">
        <f>IF($D9455=1,$B9455*100+$C9455,-1)</f>
        <v/>
      </c>
      <c r="H9455" s="15">
        <f>IF($D9455=1,$B9455,-1)</f>
        <v/>
      </c>
      <c r="I9455" s="15">
        <f>IF($D9455=1,$C9455,-1)</f>
        <v/>
      </c>
    </row>
    <row r="9456">
      <c r="A9456" s="33" t="n">
        <v>45685.875</v>
      </c>
      <c r="B9456" s="15">
        <f>WEEKDAY($A9456,2)</f>
        <v/>
      </c>
      <c r="C9456" s="15">
        <f>HOUR($A9456)</f>
        <v/>
      </c>
      <c r="D9456" s="15">
        <f>IF(AND($A9456&gt;=Instellingen!$B$6,$A9456&lt;Instellingen!$B$7),1,0)</f>
        <v/>
      </c>
      <c r="E9456" s="15">
        <f>COUNTIF(tData[BezoekStart],"&lt;"&amp;($A9456+1/24))-COUNTIF(tData[BezoekEind],"&lt;="&amp;$A9456)</f>
        <v/>
      </c>
      <c r="F9456" s="15">
        <f>COUNTIF(tData[BezoekLangStart],"&lt;"&amp;($A9456+1/24))-COUNTIF(tData[BezoekLangEind],"&lt;="&amp;$A9456)</f>
        <v/>
      </c>
      <c r="G9456" s="15">
        <f>IF($D9456=1,$B9456*100+$C9456,-1)</f>
        <v/>
      </c>
      <c r="H9456" s="15">
        <f>IF($D9456=1,$B9456,-1)</f>
        <v/>
      </c>
      <c r="I9456" s="15">
        <f>IF($D9456=1,$C9456,-1)</f>
        <v/>
      </c>
    </row>
    <row r="9457">
      <c r="A9457" s="33" t="n">
        <v>45685.91666666666</v>
      </c>
      <c r="B9457" s="15">
        <f>WEEKDAY($A9457,2)</f>
        <v/>
      </c>
      <c r="C9457" s="15">
        <f>HOUR($A9457)</f>
        <v/>
      </c>
      <c r="D9457" s="15">
        <f>IF(AND($A9457&gt;=Instellingen!$B$6,$A9457&lt;Instellingen!$B$7),1,0)</f>
        <v/>
      </c>
      <c r="E9457" s="15">
        <f>COUNTIF(tData[BezoekStart],"&lt;"&amp;($A9457+1/24))-COUNTIF(tData[BezoekEind],"&lt;="&amp;$A9457)</f>
        <v/>
      </c>
      <c r="F9457" s="15">
        <f>COUNTIF(tData[BezoekLangStart],"&lt;"&amp;($A9457+1/24))-COUNTIF(tData[BezoekLangEind],"&lt;="&amp;$A9457)</f>
        <v/>
      </c>
      <c r="G9457" s="15">
        <f>IF($D9457=1,$B9457*100+$C9457,-1)</f>
        <v/>
      </c>
      <c r="H9457" s="15">
        <f>IF($D9457=1,$B9457,-1)</f>
        <v/>
      </c>
      <c r="I9457" s="15">
        <f>IF($D9457=1,$C9457,-1)</f>
        <v/>
      </c>
    </row>
    <row r="9458">
      <c r="A9458" s="33" t="n">
        <v>45685.95833333334</v>
      </c>
      <c r="B9458" s="15">
        <f>WEEKDAY($A9458,2)</f>
        <v/>
      </c>
      <c r="C9458" s="15">
        <f>HOUR($A9458)</f>
        <v/>
      </c>
      <c r="D9458" s="15">
        <f>IF(AND($A9458&gt;=Instellingen!$B$6,$A9458&lt;Instellingen!$B$7),1,0)</f>
        <v/>
      </c>
      <c r="E9458" s="15">
        <f>COUNTIF(tData[BezoekStart],"&lt;"&amp;($A9458+1/24))-COUNTIF(tData[BezoekEind],"&lt;="&amp;$A9458)</f>
        <v/>
      </c>
      <c r="F9458" s="15">
        <f>COUNTIF(tData[BezoekLangStart],"&lt;"&amp;($A9458+1/24))-COUNTIF(tData[BezoekLangEind],"&lt;="&amp;$A9458)</f>
        <v/>
      </c>
      <c r="G9458" s="15">
        <f>IF($D9458=1,$B9458*100+$C9458,-1)</f>
        <v/>
      </c>
      <c r="H9458" s="15">
        <f>IF($D9458=1,$B9458,-1)</f>
        <v/>
      </c>
      <c r="I9458" s="15">
        <f>IF($D9458=1,$C9458,-1)</f>
        <v/>
      </c>
    </row>
    <row r="9459">
      <c r="A9459" s="33" t="n">
        <v>45686</v>
      </c>
      <c r="B9459" s="15">
        <f>WEEKDAY($A9459,2)</f>
        <v/>
      </c>
      <c r="C9459" s="15">
        <f>HOUR($A9459)</f>
        <v/>
      </c>
      <c r="D9459" s="15">
        <f>IF(AND($A9459&gt;=Instellingen!$B$6,$A9459&lt;Instellingen!$B$7),1,0)</f>
        <v/>
      </c>
      <c r="E9459" s="15">
        <f>COUNTIF(tData[BezoekStart],"&lt;"&amp;($A9459+1/24))-COUNTIF(tData[BezoekEind],"&lt;="&amp;$A9459)</f>
        <v/>
      </c>
      <c r="F9459" s="15">
        <f>COUNTIF(tData[BezoekLangStart],"&lt;"&amp;($A9459+1/24))-COUNTIF(tData[BezoekLangEind],"&lt;="&amp;$A9459)</f>
        <v/>
      </c>
      <c r="G9459" s="15">
        <f>IF($D9459=1,$B9459*100+$C9459,-1)</f>
        <v/>
      </c>
      <c r="H9459" s="15">
        <f>IF($D9459=1,$B9459,-1)</f>
        <v/>
      </c>
      <c r="I9459" s="15">
        <f>IF($D9459=1,$C9459,-1)</f>
        <v/>
      </c>
    </row>
    <row r="9460">
      <c r="A9460" s="33" t="n">
        <v>45686.04166666666</v>
      </c>
      <c r="B9460" s="15">
        <f>WEEKDAY($A9460,2)</f>
        <v/>
      </c>
      <c r="C9460" s="15">
        <f>HOUR($A9460)</f>
        <v/>
      </c>
      <c r="D9460" s="15">
        <f>IF(AND($A9460&gt;=Instellingen!$B$6,$A9460&lt;Instellingen!$B$7),1,0)</f>
        <v/>
      </c>
      <c r="E9460" s="15">
        <f>COUNTIF(tData[BezoekStart],"&lt;"&amp;($A9460+1/24))-COUNTIF(tData[BezoekEind],"&lt;="&amp;$A9460)</f>
        <v/>
      </c>
      <c r="F9460" s="15">
        <f>COUNTIF(tData[BezoekLangStart],"&lt;"&amp;($A9460+1/24))-COUNTIF(tData[BezoekLangEind],"&lt;="&amp;$A9460)</f>
        <v/>
      </c>
      <c r="G9460" s="15">
        <f>IF($D9460=1,$B9460*100+$C9460,-1)</f>
        <v/>
      </c>
      <c r="H9460" s="15">
        <f>IF($D9460=1,$B9460,-1)</f>
        <v/>
      </c>
      <c r="I9460" s="15">
        <f>IF($D9460=1,$C9460,-1)</f>
        <v/>
      </c>
    </row>
    <row r="9461">
      <c r="A9461" s="33" t="n">
        <v>45686.08333333334</v>
      </c>
      <c r="B9461" s="15">
        <f>WEEKDAY($A9461,2)</f>
        <v/>
      </c>
      <c r="C9461" s="15">
        <f>HOUR($A9461)</f>
        <v/>
      </c>
      <c r="D9461" s="15">
        <f>IF(AND($A9461&gt;=Instellingen!$B$6,$A9461&lt;Instellingen!$B$7),1,0)</f>
        <v/>
      </c>
      <c r="E9461" s="15">
        <f>COUNTIF(tData[BezoekStart],"&lt;"&amp;($A9461+1/24))-COUNTIF(tData[BezoekEind],"&lt;="&amp;$A9461)</f>
        <v/>
      </c>
      <c r="F9461" s="15">
        <f>COUNTIF(tData[BezoekLangStart],"&lt;"&amp;($A9461+1/24))-COUNTIF(tData[BezoekLangEind],"&lt;="&amp;$A9461)</f>
        <v/>
      </c>
      <c r="G9461" s="15">
        <f>IF($D9461=1,$B9461*100+$C9461,-1)</f>
        <v/>
      </c>
      <c r="H9461" s="15">
        <f>IF($D9461=1,$B9461,-1)</f>
        <v/>
      </c>
      <c r="I9461" s="15">
        <f>IF($D9461=1,$C9461,-1)</f>
        <v/>
      </c>
    </row>
    <row r="9462">
      <c r="A9462" s="33" t="n">
        <v>45686.125</v>
      </c>
      <c r="B9462" s="15">
        <f>WEEKDAY($A9462,2)</f>
        <v/>
      </c>
      <c r="C9462" s="15">
        <f>HOUR($A9462)</f>
        <v/>
      </c>
      <c r="D9462" s="15">
        <f>IF(AND($A9462&gt;=Instellingen!$B$6,$A9462&lt;Instellingen!$B$7),1,0)</f>
        <v/>
      </c>
      <c r="E9462" s="15">
        <f>COUNTIF(tData[BezoekStart],"&lt;"&amp;($A9462+1/24))-COUNTIF(tData[BezoekEind],"&lt;="&amp;$A9462)</f>
        <v/>
      </c>
      <c r="F9462" s="15">
        <f>COUNTIF(tData[BezoekLangStart],"&lt;"&amp;($A9462+1/24))-COUNTIF(tData[BezoekLangEind],"&lt;="&amp;$A9462)</f>
        <v/>
      </c>
      <c r="G9462" s="15">
        <f>IF($D9462=1,$B9462*100+$C9462,-1)</f>
        <v/>
      </c>
      <c r="H9462" s="15">
        <f>IF($D9462=1,$B9462,-1)</f>
        <v/>
      </c>
      <c r="I9462" s="15">
        <f>IF($D9462=1,$C9462,-1)</f>
        <v/>
      </c>
    </row>
    <row r="9463">
      <c r="A9463" s="33" t="n">
        <v>45686.16666666666</v>
      </c>
      <c r="B9463" s="15">
        <f>WEEKDAY($A9463,2)</f>
        <v/>
      </c>
      <c r="C9463" s="15">
        <f>HOUR($A9463)</f>
        <v/>
      </c>
      <c r="D9463" s="15">
        <f>IF(AND($A9463&gt;=Instellingen!$B$6,$A9463&lt;Instellingen!$B$7),1,0)</f>
        <v/>
      </c>
      <c r="E9463" s="15">
        <f>COUNTIF(tData[BezoekStart],"&lt;"&amp;($A9463+1/24))-COUNTIF(tData[BezoekEind],"&lt;="&amp;$A9463)</f>
        <v/>
      </c>
      <c r="F9463" s="15">
        <f>COUNTIF(tData[BezoekLangStart],"&lt;"&amp;($A9463+1/24))-COUNTIF(tData[BezoekLangEind],"&lt;="&amp;$A9463)</f>
        <v/>
      </c>
      <c r="G9463" s="15">
        <f>IF($D9463=1,$B9463*100+$C9463,-1)</f>
        <v/>
      </c>
      <c r="H9463" s="15">
        <f>IF($D9463=1,$B9463,-1)</f>
        <v/>
      </c>
      <c r="I9463" s="15">
        <f>IF($D9463=1,$C9463,-1)</f>
        <v/>
      </c>
    </row>
    <row r="9464">
      <c r="A9464" s="33" t="n">
        <v>45686.20833333334</v>
      </c>
      <c r="B9464" s="15">
        <f>WEEKDAY($A9464,2)</f>
        <v/>
      </c>
      <c r="C9464" s="15">
        <f>HOUR($A9464)</f>
        <v/>
      </c>
      <c r="D9464" s="15">
        <f>IF(AND($A9464&gt;=Instellingen!$B$6,$A9464&lt;Instellingen!$B$7),1,0)</f>
        <v/>
      </c>
      <c r="E9464" s="15">
        <f>COUNTIF(tData[BezoekStart],"&lt;"&amp;($A9464+1/24))-COUNTIF(tData[BezoekEind],"&lt;="&amp;$A9464)</f>
        <v/>
      </c>
      <c r="F9464" s="15">
        <f>COUNTIF(tData[BezoekLangStart],"&lt;"&amp;($A9464+1/24))-COUNTIF(tData[BezoekLangEind],"&lt;="&amp;$A9464)</f>
        <v/>
      </c>
      <c r="G9464" s="15">
        <f>IF($D9464=1,$B9464*100+$C9464,-1)</f>
        <v/>
      </c>
      <c r="H9464" s="15">
        <f>IF($D9464=1,$B9464,-1)</f>
        <v/>
      </c>
      <c r="I9464" s="15">
        <f>IF($D9464=1,$C9464,-1)</f>
        <v/>
      </c>
    </row>
    <row r="9465">
      <c r="A9465" s="33" t="n">
        <v>45686.25</v>
      </c>
      <c r="B9465" s="15">
        <f>WEEKDAY($A9465,2)</f>
        <v/>
      </c>
      <c r="C9465" s="15">
        <f>HOUR($A9465)</f>
        <v/>
      </c>
      <c r="D9465" s="15">
        <f>IF(AND($A9465&gt;=Instellingen!$B$6,$A9465&lt;Instellingen!$B$7),1,0)</f>
        <v/>
      </c>
      <c r="E9465" s="15">
        <f>COUNTIF(tData[BezoekStart],"&lt;"&amp;($A9465+1/24))-COUNTIF(tData[BezoekEind],"&lt;="&amp;$A9465)</f>
        <v/>
      </c>
      <c r="F9465" s="15">
        <f>COUNTIF(tData[BezoekLangStart],"&lt;"&amp;($A9465+1/24))-COUNTIF(tData[BezoekLangEind],"&lt;="&amp;$A9465)</f>
        <v/>
      </c>
      <c r="G9465" s="15">
        <f>IF($D9465=1,$B9465*100+$C9465,-1)</f>
        <v/>
      </c>
      <c r="H9465" s="15">
        <f>IF($D9465=1,$B9465,-1)</f>
        <v/>
      </c>
      <c r="I9465" s="15">
        <f>IF($D9465=1,$C9465,-1)</f>
        <v/>
      </c>
    </row>
    <row r="9466">
      <c r="A9466" s="33" t="n">
        <v>45686.29166666666</v>
      </c>
      <c r="B9466" s="15">
        <f>WEEKDAY($A9466,2)</f>
        <v/>
      </c>
      <c r="C9466" s="15">
        <f>HOUR($A9466)</f>
        <v/>
      </c>
      <c r="D9466" s="15">
        <f>IF(AND($A9466&gt;=Instellingen!$B$6,$A9466&lt;Instellingen!$B$7),1,0)</f>
        <v/>
      </c>
      <c r="E9466" s="15">
        <f>COUNTIF(tData[BezoekStart],"&lt;"&amp;($A9466+1/24))-COUNTIF(tData[BezoekEind],"&lt;="&amp;$A9466)</f>
        <v/>
      </c>
      <c r="F9466" s="15">
        <f>COUNTIF(tData[BezoekLangStart],"&lt;"&amp;($A9466+1/24))-COUNTIF(tData[BezoekLangEind],"&lt;="&amp;$A9466)</f>
        <v/>
      </c>
      <c r="G9466" s="15">
        <f>IF($D9466=1,$B9466*100+$C9466,-1)</f>
        <v/>
      </c>
      <c r="H9466" s="15">
        <f>IF($D9466=1,$B9466,-1)</f>
        <v/>
      </c>
      <c r="I9466" s="15">
        <f>IF($D9466=1,$C9466,-1)</f>
        <v/>
      </c>
    </row>
    <row r="9467">
      <c r="A9467" s="33" t="n">
        <v>45686.33333333334</v>
      </c>
      <c r="B9467" s="15">
        <f>WEEKDAY($A9467,2)</f>
        <v/>
      </c>
      <c r="C9467" s="15">
        <f>HOUR($A9467)</f>
        <v/>
      </c>
      <c r="D9467" s="15">
        <f>IF(AND($A9467&gt;=Instellingen!$B$6,$A9467&lt;Instellingen!$B$7),1,0)</f>
        <v/>
      </c>
      <c r="E9467" s="15">
        <f>COUNTIF(tData[BezoekStart],"&lt;"&amp;($A9467+1/24))-COUNTIF(tData[BezoekEind],"&lt;="&amp;$A9467)</f>
        <v/>
      </c>
      <c r="F9467" s="15">
        <f>COUNTIF(tData[BezoekLangStart],"&lt;"&amp;($A9467+1/24))-COUNTIF(tData[BezoekLangEind],"&lt;="&amp;$A9467)</f>
        <v/>
      </c>
      <c r="G9467" s="15">
        <f>IF($D9467=1,$B9467*100+$C9467,-1)</f>
        <v/>
      </c>
      <c r="H9467" s="15">
        <f>IF($D9467=1,$B9467,-1)</f>
        <v/>
      </c>
      <c r="I9467" s="15">
        <f>IF($D9467=1,$C9467,-1)</f>
        <v/>
      </c>
    </row>
    <row r="9468">
      <c r="A9468" s="33" t="n">
        <v>45686.375</v>
      </c>
      <c r="B9468" s="15">
        <f>WEEKDAY($A9468,2)</f>
        <v/>
      </c>
      <c r="C9468" s="15">
        <f>HOUR($A9468)</f>
        <v/>
      </c>
      <c r="D9468" s="15">
        <f>IF(AND($A9468&gt;=Instellingen!$B$6,$A9468&lt;Instellingen!$B$7),1,0)</f>
        <v/>
      </c>
      <c r="E9468" s="15">
        <f>COUNTIF(tData[BezoekStart],"&lt;"&amp;($A9468+1/24))-COUNTIF(tData[BezoekEind],"&lt;="&amp;$A9468)</f>
        <v/>
      </c>
      <c r="F9468" s="15">
        <f>COUNTIF(tData[BezoekLangStart],"&lt;"&amp;($A9468+1/24))-COUNTIF(tData[BezoekLangEind],"&lt;="&amp;$A9468)</f>
        <v/>
      </c>
      <c r="G9468" s="15">
        <f>IF($D9468=1,$B9468*100+$C9468,-1)</f>
        <v/>
      </c>
      <c r="H9468" s="15">
        <f>IF($D9468=1,$B9468,-1)</f>
        <v/>
      </c>
      <c r="I9468" s="15">
        <f>IF($D9468=1,$C9468,-1)</f>
        <v/>
      </c>
    </row>
    <row r="9469">
      <c r="A9469" s="33" t="n">
        <v>45686.41666666666</v>
      </c>
      <c r="B9469" s="15">
        <f>WEEKDAY($A9469,2)</f>
        <v/>
      </c>
      <c r="C9469" s="15">
        <f>HOUR($A9469)</f>
        <v/>
      </c>
      <c r="D9469" s="15">
        <f>IF(AND($A9469&gt;=Instellingen!$B$6,$A9469&lt;Instellingen!$B$7),1,0)</f>
        <v/>
      </c>
      <c r="E9469" s="15">
        <f>COUNTIF(tData[BezoekStart],"&lt;"&amp;($A9469+1/24))-COUNTIF(tData[BezoekEind],"&lt;="&amp;$A9469)</f>
        <v/>
      </c>
      <c r="F9469" s="15">
        <f>COUNTIF(tData[BezoekLangStart],"&lt;"&amp;($A9469+1/24))-COUNTIF(tData[BezoekLangEind],"&lt;="&amp;$A9469)</f>
        <v/>
      </c>
      <c r="G9469" s="15">
        <f>IF($D9469=1,$B9469*100+$C9469,-1)</f>
        <v/>
      </c>
      <c r="H9469" s="15">
        <f>IF($D9469=1,$B9469,-1)</f>
        <v/>
      </c>
      <c r="I9469" s="15">
        <f>IF($D9469=1,$C9469,-1)</f>
        <v/>
      </c>
    </row>
    <row r="9470">
      <c r="A9470" s="33" t="n">
        <v>45686.45833333334</v>
      </c>
      <c r="B9470" s="15">
        <f>WEEKDAY($A9470,2)</f>
        <v/>
      </c>
      <c r="C9470" s="15">
        <f>HOUR($A9470)</f>
        <v/>
      </c>
      <c r="D9470" s="15">
        <f>IF(AND($A9470&gt;=Instellingen!$B$6,$A9470&lt;Instellingen!$B$7),1,0)</f>
        <v/>
      </c>
      <c r="E9470" s="15">
        <f>COUNTIF(tData[BezoekStart],"&lt;"&amp;($A9470+1/24))-COUNTIF(tData[BezoekEind],"&lt;="&amp;$A9470)</f>
        <v/>
      </c>
      <c r="F9470" s="15">
        <f>COUNTIF(tData[BezoekLangStart],"&lt;"&amp;($A9470+1/24))-COUNTIF(tData[BezoekLangEind],"&lt;="&amp;$A9470)</f>
        <v/>
      </c>
      <c r="G9470" s="15">
        <f>IF($D9470=1,$B9470*100+$C9470,-1)</f>
        <v/>
      </c>
      <c r="H9470" s="15">
        <f>IF($D9470=1,$B9470,-1)</f>
        <v/>
      </c>
      <c r="I9470" s="15">
        <f>IF($D9470=1,$C9470,-1)</f>
        <v/>
      </c>
    </row>
    <row r="9471">
      <c r="A9471" s="33" t="n">
        <v>45686.5</v>
      </c>
      <c r="B9471" s="15">
        <f>WEEKDAY($A9471,2)</f>
        <v/>
      </c>
      <c r="C9471" s="15">
        <f>HOUR($A9471)</f>
        <v/>
      </c>
      <c r="D9471" s="15">
        <f>IF(AND($A9471&gt;=Instellingen!$B$6,$A9471&lt;Instellingen!$B$7),1,0)</f>
        <v/>
      </c>
      <c r="E9471" s="15">
        <f>COUNTIF(tData[BezoekStart],"&lt;"&amp;($A9471+1/24))-COUNTIF(tData[BezoekEind],"&lt;="&amp;$A9471)</f>
        <v/>
      </c>
      <c r="F9471" s="15">
        <f>COUNTIF(tData[BezoekLangStart],"&lt;"&amp;($A9471+1/24))-COUNTIF(tData[BezoekLangEind],"&lt;="&amp;$A9471)</f>
        <v/>
      </c>
      <c r="G9471" s="15">
        <f>IF($D9471=1,$B9471*100+$C9471,-1)</f>
        <v/>
      </c>
      <c r="H9471" s="15">
        <f>IF($D9471=1,$B9471,-1)</f>
        <v/>
      </c>
      <c r="I9471" s="15">
        <f>IF($D9471=1,$C9471,-1)</f>
        <v/>
      </c>
    </row>
    <row r="9472">
      <c r="A9472" s="33" t="n">
        <v>45686.54166666666</v>
      </c>
      <c r="B9472" s="15">
        <f>WEEKDAY($A9472,2)</f>
        <v/>
      </c>
      <c r="C9472" s="15">
        <f>HOUR($A9472)</f>
        <v/>
      </c>
      <c r="D9472" s="15">
        <f>IF(AND($A9472&gt;=Instellingen!$B$6,$A9472&lt;Instellingen!$B$7),1,0)</f>
        <v/>
      </c>
      <c r="E9472" s="15">
        <f>COUNTIF(tData[BezoekStart],"&lt;"&amp;($A9472+1/24))-COUNTIF(tData[BezoekEind],"&lt;="&amp;$A9472)</f>
        <v/>
      </c>
      <c r="F9472" s="15">
        <f>COUNTIF(tData[BezoekLangStart],"&lt;"&amp;($A9472+1/24))-COUNTIF(tData[BezoekLangEind],"&lt;="&amp;$A9472)</f>
        <v/>
      </c>
      <c r="G9472" s="15">
        <f>IF($D9472=1,$B9472*100+$C9472,-1)</f>
        <v/>
      </c>
      <c r="H9472" s="15">
        <f>IF($D9472=1,$B9472,-1)</f>
        <v/>
      </c>
      <c r="I9472" s="15">
        <f>IF($D9472=1,$C9472,-1)</f>
        <v/>
      </c>
    </row>
    <row r="9473">
      <c r="A9473" s="33" t="n">
        <v>45686.58333333334</v>
      </c>
      <c r="B9473" s="15">
        <f>WEEKDAY($A9473,2)</f>
        <v/>
      </c>
      <c r="C9473" s="15">
        <f>HOUR($A9473)</f>
        <v/>
      </c>
      <c r="D9473" s="15">
        <f>IF(AND($A9473&gt;=Instellingen!$B$6,$A9473&lt;Instellingen!$B$7),1,0)</f>
        <v/>
      </c>
      <c r="E9473" s="15">
        <f>COUNTIF(tData[BezoekStart],"&lt;"&amp;($A9473+1/24))-COUNTIF(tData[BezoekEind],"&lt;="&amp;$A9473)</f>
        <v/>
      </c>
      <c r="F9473" s="15">
        <f>COUNTIF(tData[BezoekLangStart],"&lt;"&amp;($A9473+1/24))-COUNTIF(tData[BezoekLangEind],"&lt;="&amp;$A9473)</f>
        <v/>
      </c>
      <c r="G9473" s="15">
        <f>IF($D9473=1,$B9473*100+$C9473,-1)</f>
        <v/>
      </c>
      <c r="H9473" s="15">
        <f>IF($D9473=1,$B9473,-1)</f>
        <v/>
      </c>
      <c r="I9473" s="15">
        <f>IF($D9473=1,$C9473,-1)</f>
        <v/>
      </c>
    </row>
    <row r="9474">
      <c r="A9474" s="33" t="n">
        <v>45686.625</v>
      </c>
      <c r="B9474" s="15">
        <f>WEEKDAY($A9474,2)</f>
        <v/>
      </c>
      <c r="C9474" s="15">
        <f>HOUR($A9474)</f>
        <v/>
      </c>
      <c r="D9474" s="15">
        <f>IF(AND($A9474&gt;=Instellingen!$B$6,$A9474&lt;Instellingen!$B$7),1,0)</f>
        <v/>
      </c>
      <c r="E9474" s="15">
        <f>COUNTIF(tData[BezoekStart],"&lt;"&amp;($A9474+1/24))-COUNTIF(tData[BezoekEind],"&lt;="&amp;$A9474)</f>
        <v/>
      </c>
      <c r="F9474" s="15">
        <f>COUNTIF(tData[BezoekLangStart],"&lt;"&amp;($A9474+1/24))-COUNTIF(tData[BezoekLangEind],"&lt;="&amp;$A9474)</f>
        <v/>
      </c>
      <c r="G9474" s="15">
        <f>IF($D9474=1,$B9474*100+$C9474,-1)</f>
        <v/>
      </c>
      <c r="H9474" s="15">
        <f>IF($D9474=1,$B9474,-1)</f>
        <v/>
      </c>
      <c r="I9474" s="15">
        <f>IF($D9474=1,$C9474,-1)</f>
        <v/>
      </c>
    </row>
    <row r="9475">
      <c r="A9475" s="33" t="n">
        <v>45686.66666666666</v>
      </c>
      <c r="B9475" s="15">
        <f>WEEKDAY($A9475,2)</f>
        <v/>
      </c>
      <c r="C9475" s="15">
        <f>HOUR($A9475)</f>
        <v/>
      </c>
      <c r="D9475" s="15">
        <f>IF(AND($A9475&gt;=Instellingen!$B$6,$A9475&lt;Instellingen!$B$7),1,0)</f>
        <v/>
      </c>
      <c r="E9475" s="15">
        <f>COUNTIF(tData[BezoekStart],"&lt;"&amp;($A9475+1/24))-COUNTIF(tData[BezoekEind],"&lt;="&amp;$A9475)</f>
        <v/>
      </c>
      <c r="F9475" s="15">
        <f>COUNTIF(tData[BezoekLangStart],"&lt;"&amp;($A9475+1/24))-COUNTIF(tData[BezoekLangEind],"&lt;="&amp;$A9475)</f>
        <v/>
      </c>
      <c r="G9475" s="15">
        <f>IF($D9475=1,$B9475*100+$C9475,-1)</f>
        <v/>
      </c>
      <c r="H9475" s="15">
        <f>IF($D9475=1,$B9475,-1)</f>
        <v/>
      </c>
      <c r="I9475" s="15">
        <f>IF($D9475=1,$C9475,-1)</f>
        <v/>
      </c>
    </row>
    <row r="9476">
      <c r="A9476" s="33" t="n">
        <v>45686.70833333334</v>
      </c>
      <c r="B9476" s="15">
        <f>WEEKDAY($A9476,2)</f>
        <v/>
      </c>
      <c r="C9476" s="15">
        <f>HOUR($A9476)</f>
        <v/>
      </c>
      <c r="D9476" s="15">
        <f>IF(AND($A9476&gt;=Instellingen!$B$6,$A9476&lt;Instellingen!$B$7),1,0)</f>
        <v/>
      </c>
      <c r="E9476" s="15">
        <f>COUNTIF(tData[BezoekStart],"&lt;"&amp;($A9476+1/24))-COUNTIF(tData[BezoekEind],"&lt;="&amp;$A9476)</f>
        <v/>
      </c>
      <c r="F9476" s="15">
        <f>COUNTIF(tData[BezoekLangStart],"&lt;"&amp;($A9476+1/24))-COUNTIF(tData[BezoekLangEind],"&lt;="&amp;$A9476)</f>
        <v/>
      </c>
      <c r="G9476" s="15">
        <f>IF($D9476=1,$B9476*100+$C9476,-1)</f>
        <v/>
      </c>
      <c r="H9476" s="15">
        <f>IF($D9476=1,$B9476,-1)</f>
        <v/>
      </c>
      <c r="I9476" s="15">
        <f>IF($D9476=1,$C9476,-1)</f>
        <v/>
      </c>
    </row>
    <row r="9477">
      <c r="A9477" s="33" t="n">
        <v>45686.75</v>
      </c>
      <c r="B9477" s="15">
        <f>WEEKDAY($A9477,2)</f>
        <v/>
      </c>
      <c r="C9477" s="15">
        <f>HOUR($A9477)</f>
        <v/>
      </c>
      <c r="D9477" s="15">
        <f>IF(AND($A9477&gt;=Instellingen!$B$6,$A9477&lt;Instellingen!$B$7),1,0)</f>
        <v/>
      </c>
      <c r="E9477" s="15">
        <f>COUNTIF(tData[BezoekStart],"&lt;"&amp;($A9477+1/24))-COUNTIF(tData[BezoekEind],"&lt;="&amp;$A9477)</f>
        <v/>
      </c>
      <c r="F9477" s="15">
        <f>COUNTIF(tData[BezoekLangStart],"&lt;"&amp;($A9477+1/24))-COUNTIF(tData[BezoekLangEind],"&lt;="&amp;$A9477)</f>
        <v/>
      </c>
      <c r="G9477" s="15">
        <f>IF($D9477=1,$B9477*100+$C9477,-1)</f>
        <v/>
      </c>
      <c r="H9477" s="15">
        <f>IF($D9477=1,$B9477,-1)</f>
        <v/>
      </c>
      <c r="I9477" s="15">
        <f>IF($D9477=1,$C9477,-1)</f>
        <v/>
      </c>
    </row>
    <row r="9478">
      <c r="A9478" s="33" t="n">
        <v>45686.79166666666</v>
      </c>
      <c r="B9478" s="15">
        <f>WEEKDAY($A9478,2)</f>
        <v/>
      </c>
      <c r="C9478" s="15">
        <f>HOUR($A9478)</f>
        <v/>
      </c>
      <c r="D9478" s="15">
        <f>IF(AND($A9478&gt;=Instellingen!$B$6,$A9478&lt;Instellingen!$B$7),1,0)</f>
        <v/>
      </c>
      <c r="E9478" s="15">
        <f>COUNTIF(tData[BezoekStart],"&lt;"&amp;($A9478+1/24))-COUNTIF(tData[BezoekEind],"&lt;="&amp;$A9478)</f>
        <v/>
      </c>
      <c r="F9478" s="15">
        <f>COUNTIF(tData[BezoekLangStart],"&lt;"&amp;($A9478+1/24))-COUNTIF(tData[BezoekLangEind],"&lt;="&amp;$A9478)</f>
        <v/>
      </c>
      <c r="G9478" s="15">
        <f>IF($D9478=1,$B9478*100+$C9478,-1)</f>
        <v/>
      </c>
      <c r="H9478" s="15">
        <f>IF($D9478=1,$B9478,-1)</f>
        <v/>
      </c>
      <c r="I9478" s="15">
        <f>IF($D9478=1,$C9478,-1)</f>
        <v/>
      </c>
    </row>
    <row r="9479">
      <c r="A9479" s="33" t="n">
        <v>45686.83333333334</v>
      </c>
      <c r="B9479" s="15">
        <f>WEEKDAY($A9479,2)</f>
        <v/>
      </c>
      <c r="C9479" s="15">
        <f>HOUR($A9479)</f>
        <v/>
      </c>
      <c r="D9479" s="15">
        <f>IF(AND($A9479&gt;=Instellingen!$B$6,$A9479&lt;Instellingen!$B$7),1,0)</f>
        <v/>
      </c>
      <c r="E9479" s="15">
        <f>COUNTIF(tData[BezoekStart],"&lt;"&amp;($A9479+1/24))-COUNTIF(tData[BezoekEind],"&lt;="&amp;$A9479)</f>
        <v/>
      </c>
      <c r="F9479" s="15">
        <f>COUNTIF(tData[BezoekLangStart],"&lt;"&amp;($A9479+1/24))-COUNTIF(tData[BezoekLangEind],"&lt;="&amp;$A9479)</f>
        <v/>
      </c>
      <c r="G9479" s="15">
        <f>IF($D9479=1,$B9479*100+$C9479,-1)</f>
        <v/>
      </c>
      <c r="H9479" s="15">
        <f>IF($D9479=1,$B9479,-1)</f>
        <v/>
      </c>
      <c r="I9479" s="15">
        <f>IF($D9479=1,$C9479,-1)</f>
        <v/>
      </c>
    </row>
    <row r="9480">
      <c r="A9480" s="33" t="n">
        <v>45686.875</v>
      </c>
      <c r="B9480" s="15">
        <f>WEEKDAY($A9480,2)</f>
        <v/>
      </c>
      <c r="C9480" s="15">
        <f>HOUR($A9480)</f>
        <v/>
      </c>
      <c r="D9480" s="15">
        <f>IF(AND($A9480&gt;=Instellingen!$B$6,$A9480&lt;Instellingen!$B$7),1,0)</f>
        <v/>
      </c>
      <c r="E9480" s="15">
        <f>COUNTIF(tData[BezoekStart],"&lt;"&amp;($A9480+1/24))-COUNTIF(tData[BezoekEind],"&lt;="&amp;$A9480)</f>
        <v/>
      </c>
      <c r="F9480" s="15">
        <f>COUNTIF(tData[BezoekLangStart],"&lt;"&amp;($A9480+1/24))-COUNTIF(tData[BezoekLangEind],"&lt;="&amp;$A9480)</f>
        <v/>
      </c>
      <c r="G9480" s="15">
        <f>IF($D9480=1,$B9480*100+$C9480,-1)</f>
        <v/>
      </c>
      <c r="H9480" s="15">
        <f>IF($D9480=1,$B9480,-1)</f>
        <v/>
      </c>
      <c r="I9480" s="15">
        <f>IF($D9480=1,$C9480,-1)</f>
        <v/>
      </c>
    </row>
    <row r="9481">
      <c r="A9481" s="33" t="n">
        <v>45686.91666666666</v>
      </c>
      <c r="B9481" s="15">
        <f>WEEKDAY($A9481,2)</f>
        <v/>
      </c>
      <c r="C9481" s="15">
        <f>HOUR($A9481)</f>
        <v/>
      </c>
      <c r="D9481" s="15">
        <f>IF(AND($A9481&gt;=Instellingen!$B$6,$A9481&lt;Instellingen!$B$7),1,0)</f>
        <v/>
      </c>
      <c r="E9481" s="15">
        <f>COUNTIF(tData[BezoekStart],"&lt;"&amp;($A9481+1/24))-COUNTIF(tData[BezoekEind],"&lt;="&amp;$A9481)</f>
        <v/>
      </c>
      <c r="F9481" s="15">
        <f>COUNTIF(tData[BezoekLangStart],"&lt;"&amp;($A9481+1/24))-COUNTIF(tData[BezoekLangEind],"&lt;="&amp;$A9481)</f>
        <v/>
      </c>
      <c r="G9481" s="15">
        <f>IF($D9481=1,$B9481*100+$C9481,-1)</f>
        <v/>
      </c>
      <c r="H9481" s="15">
        <f>IF($D9481=1,$B9481,-1)</f>
        <v/>
      </c>
      <c r="I9481" s="15">
        <f>IF($D9481=1,$C9481,-1)</f>
        <v/>
      </c>
    </row>
    <row r="9482">
      <c r="A9482" s="33" t="n">
        <v>45686.95833333334</v>
      </c>
      <c r="B9482" s="15">
        <f>WEEKDAY($A9482,2)</f>
        <v/>
      </c>
      <c r="C9482" s="15">
        <f>HOUR($A9482)</f>
        <v/>
      </c>
      <c r="D9482" s="15">
        <f>IF(AND($A9482&gt;=Instellingen!$B$6,$A9482&lt;Instellingen!$B$7),1,0)</f>
        <v/>
      </c>
      <c r="E9482" s="15">
        <f>COUNTIF(tData[BezoekStart],"&lt;"&amp;($A9482+1/24))-COUNTIF(tData[BezoekEind],"&lt;="&amp;$A9482)</f>
        <v/>
      </c>
      <c r="F9482" s="15">
        <f>COUNTIF(tData[BezoekLangStart],"&lt;"&amp;($A9482+1/24))-COUNTIF(tData[BezoekLangEind],"&lt;="&amp;$A9482)</f>
        <v/>
      </c>
      <c r="G9482" s="15">
        <f>IF($D9482=1,$B9482*100+$C9482,-1)</f>
        <v/>
      </c>
      <c r="H9482" s="15">
        <f>IF($D9482=1,$B9482,-1)</f>
        <v/>
      </c>
      <c r="I9482" s="15">
        <f>IF($D9482=1,$C9482,-1)</f>
        <v/>
      </c>
    </row>
    <row r="9483">
      <c r="A9483" s="33" t="n">
        <v>45687</v>
      </c>
      <c r="B9483" s="15">
        <f>WEEKDAY($A9483,2)</f>
        <v/>
      </c>
      <c r="C9483" s="15">
        <f>HOUR($A9483)</f>
        <v/>
      </c>
      <c r="D9483" s="15">
        <f>IF(AND($A9483&gt;=Instellingen!$B$6,$A9483&lt;Instellingen!$B$7),1,0)</f>
        <v/>
      </c>
      <c r="E9483" s="15">
        <f>COUNTIF(tData[BezoekStart],"&lt;"&amp;($A9483+1/24))-COUNTIF(tData[BezoekEind],"&lt;="&amp;$A9483)</f>
        <v/>
      </c>
      <c r="F9483" s="15">
        <f>COUNTIF(tData[BezoekLangStart],"&lt;"&amp;($A9483+1/24))-COUNTIF(tData[BezoekLangEind],"&lt;="&amp;$A9483)</f>
        <v/>
      </c>
      <c r="G9483" s="15">
        <f>IF($D9483=1,$B9483*100+$C9483,-1)</f>
        <v/>
      </c>
      <c r="H9483" s="15">
        <f>IF($D9483=1,$B9483,-1)</f>
        <v/>
      </c>
      <c r="I9483" s="15">
        <f>IF($D9483=1,$C9483,-1)</f>
        <v/>
      </c>
    </row>
    <row r="9484">
      <c r="A9484" s="33" t="n">
        <v>45687.04166666666</v>
      </c>
      <c r="B9484" s="15">
        <f>WEEKDAY($A9484,2)</f>
        <v/>
      </c>
      <c r="C9484" s="15">
        <f>HOUR($A9484)</f>
        <v/>
      </c>
      <c r="D9484" s="15">
        <f>IF(AND($A9484&gt;=Instellingen!$B$6,$A9484&lt;Instellingen!$B$7),1,0)</f>
        <v/>
      </c>
      <c r="E9484" s="15">
        <f>COUNTIF(tData[BezoekStart],"&lt;"&amp;($A9484+1/24))-COUNTIF(tData[BezoekEind],"&lt;="&amp;$A9484)</f>
        <v/>
      </c>
      <c r="F9484" s="15">
        <f>COUNTIF(tData[BezoekLangStart],"&lt;"&amp;($A9484+1/24))-COUNTIF(tData[BezoekLangEind],"&lt;="&amp;$A9484)</f>
        <v/>
      </c>
      <c r="G9484" s="15">
        <f>IF($D9484=1,$B9484*100+$C9484,-1)</f>
        <v/>
      </c>
      <c r="H9484" s="15">
        <f>IF($D9484=1,$B9484,-1)</f>
        <v/>
      </c>
      <c r="I9484" s="15">
        <f>IF($D9484=1,$C9484,-1)</f>
        <v/>
      </c>
    </row>
    <row r="9485">
      <c r="A9485" s="33" t="n">
        <v>45687.08333333334</v>
      </c>
      <c r="B9485" s="15">
        <f>WEEKDAY($A9485,2)</f>
        <v/>
      </c>
      <c r="C9485" s="15">
        <f>HOUR($A9485)</f>
        <v/>
      </c>
      <c r="D9485" s="15">
        <f>IF(AND($A9485&gt;=Instellingen!$B$6,$A9485&lt;Instellingen!$B$7),1,0)</f>
        <v/>
      </c>
      <c r="E9485" s="15">
        <f>COUNTIF(tData[BezoekStart],"&lt;"&amp;($A9485+1/24))-COUNTIF(tData[BezoekEind],"&lt;="&amp;$A9485)</f>
        <v/>
      </c>
      <c r="F9485" s="15">
        <f>COUNTIF(tData[BezoekLangStart],"&lt;"&amp;($A9485+1/24))-COUNTIF(tData[BezoekLangEind],"&lt;="&amp;$A9485)</f>
        <v/>
      </c>
      <c r="G9485" s="15">
        <f>IF($D9485=1,$B9485*100+$C9485,-1)</f>
        <v/>
      </c>
      <c r="H9485" s="15">
        <f>IF($D9485=1,$B9485,-1)</f>
        <v/>
      </c>
      <c r="I9485" s="15">
        <f>IF($D9485=1,$C9485,-1)</f>
        <v/>
      </c>
    </row>
    <row r="9486">
      <c r="A9486" s="33" t="n">
        <v>45687.125</v>
      </c>
      <c r="B9486" s="15">
        <f>WEEKDAY($A9486,2)</f>
        <v/>
      </c>
      <c r="C9486" s="15">
        <f>HOUR($A9486)</f>
        <v/>
      </c>
      <c r="D9486" s="15">
        <f>IF(AND($A9486&gt;=Instellingen!$B$6,$A9486&lt;Instellingen!$B$7),1,0)</f>
        <v/>
      </c>
      <c r="E9486" s="15">
        <f>COUNTIF(tData[BezoekStart],"&lt;"&amp;($A9486+1/24))-COUNTIF(tData[BezoekEind],"&lt;="&amp;$A9486)</f>
        <v/>
      </c>
      <c r="F9486" s="15">
        <f>COUNTIF(tData[BezoekLangStart],"&lt;"&amp;($A9486+1/24))-COUNTIF(tData[BezoekLangEind],"&lt;="&amp;$A9486)</f>
        <v/>
      </c>
      <c r="G9486" s="15">
        <f>IF($D9486=1,$B9486*100+$C9486,-1)</f>
        <v/>
      </c>
      <c r="H9486" s="15">
        <f>IF($D9486=1,$B9486,-1)</f>
        <v/>
      </c>
      <c r="I9486" s="15">
        <f>IF($D9486=1,$C9486,-1)</f>
        <v/>
      </c>
    </row>
    <row r="9487">
      <c r="A9487" s="33" t="n">
        <v>45687.16666666666</v>
      </c>
      <c r="B9487" s="15">
        <f>WEEKDAY($A9487,2)</f>
        <v/>
      </c>
      <c r="C9487" s="15">
        <f>HOUR($A9487)</f>
        <v/>
      </c>
      <c r="D9487" s="15">
        <f>IF(AND($A9487&gt;=Instellingen!$B$6,$A9487&lt;Instellingen!$B$7),1,0)</f>
        <v/>
      </c>
      <c r="E9487" s="15">
        <f>COUNTIF(tData[BezoekStart],"&lt;"&amp;($A9487+1/24))-COUNTIF(tData[BezoekEind],"&lt;="&amp;$A9487)</f>
        <v/>
      </c>
      <c r="F9487" s="15">
        <f>COUNTIF(tData[BezoekLangStart],"&lt;"&amp;($A9487+1/24))-COUNTIF(tData[BezoekLangEind],"&lt;="&amp;$A9487)</f>
        <v/>
      </c>
      <c r="G9487" s="15">
        <f>IF($D9487=1,$B9487*100+$C9487,-1)</f>
        <v/>
      </c>
      <c r="H9487" s="15">
        <f>IF($D9487=1,$B9487,-1)</f>
        <v/>
      </c>
      <c r="I9487" s="15">
        <f>IF($D9487=1,$C9487,-1)</f>
        <v/>
      </c>
    </row>
    <row r="9488">
      <c r="A9488" s="33" t="n">
        <v>45687.20833333334</v>
      </c>
      <c r="B9488" s="15">
        <f>WEEKDAY($A9488,2)</f>
        <v/>
      </c>
      <c r="C9488" s="15">
        <f>HOUR($A9488)</f>
        <v/>
      </c>
      <c r="D9488" s="15">
        <f>IF(AND($A9488&gt;=Instellingen!$B$6,$A9488&lt;Instellingen!$B$7),1,0)</f>
        <v/>
      </c>
      <c r="E9488" s="15">
        <f>COUNTIF(tData[BezoekStart],"&lt;"&amp;($A9488+1/24))-COUNTIF(tData[BezoekEind],"&lt;="&amp;$A9488)</f>
        <v/>
      </c>
      <c r="F9488" s="15">
        <f>COUNTIF(tData[BezoekLangStart],"&lt;"&amp;($A9488+1/24))-COUNTIF(tData[BezoekLangEind],"&lt;="&amp;$A9488)</f>
        <v/>
      </c>
      <c r="G9488" s="15">
        <f>IF($D9488=1,$B9488*100+$C9488,-1)</f>
        <v/>
      </c>
      <c r="H9488" s="15">
        <f>IF($D9488=1,$B9488,-1)</f>
        <v/>
      </c>
      <c r="I9488" s="15">
        <f>IF($D9488=1,$C9488,-1)</f>
        <v/>
      </c>
    </row>
    <row r="9489">
      <c r="A9489" s="33" t="n">
        <v>45687.25</v>
      </c>
      <c r="B9489" s="15">
        <f>WEEKDAY($A9489,2)</f>
        <v/>
      </c>
      <c r="C9489" s="15">
        <f>HOUR($A9489)</f>
        <v/>
      </c>
      <c r="D9489" s="15">
        <f>IF(AND($A9489&gt;=Instellingen!$B$6,$A9489&lt;Instellingen!$B$7),1,0)</f>
        <v/>
      </c>
      <c r="E9489" s="15">
        <f>COUNTIF(tData[BezoekStart],"&lt;"&amp;($A9489+1/24))-COUNTIF(tData[BezoekEind],"&lt;="&amp;$A9489)</f>
        <v/>
      </c>
      <c r="F9489" s="15">
        <f>COUNTIF(tData[BezoekLangStart],"&lt;"&amp;($A9489+1/24))-COUNTIF(tData[BezoekLangEind],"&lt;="&amp;$A9489)</f>
        <v/>
      </c>
      <c r="G9489" s="15">
        <f>IF($D9489=1,$B9489*100+$C9489,-1)</f>
        <v/>
      </c>
      <c r="H9489" s="15">
        <f>IF($D9489=1,$B9489,-1)</f>
        <v/>
      </c>
      <c r="I9489" s="15">
        <f>IF($D9489=1,$C9489,-1)</f>
        <v/>
      </c>
    </row>
    <row r="9490">
      <c r="A9490" s="33" t="n">
        <v>45687.29166666666</v>
      </c>
      <c r="B9490" s="15">
        <f>WEEKDAY($A9490,2)</f>
        <v/>
      </c>
      <c r="C9490" s="15">
        <f>HOUR($A9490)</f>
        <v/>
      </c>
      <c r="D9490" s="15">
        <f>IF(AND($A9490&gt;=Instellingen!$B$6,$A9490&lt;Instellingen!$B$7),1,0)</f>
        <v/>
      </c>
      <c r="E9490" s="15">
        <f>COUNTIF(tData[BezoekStart],"&lt;"&amp;($A9490+1/24))-COUNTIF(tData[BezoekEind],"&lt;="&amp;$A9490)</f>
        <v/>
      </c>
      <c r="F9490" s="15">
        <f>COUNTIF(tData[BezoekLangStart],"&lt;"&amp;($A9490+1/24))-COUNTIF(tData[BezoekLangEind],"&lt;="&amp;$A9490)</f>
        <v/>
      </c>
      <c r="G9490" s="15">
        <f>IF($D9490=1,$B9490*100+$C9490,-1)</f>
        <v/>
      </c>
      <c r="H9490" s="15">
        <f>IF($D9490=1,$B9490,-1)</f>
        <v/>
      </c>
      <c r="I9490" s="15">
        <f>IF($D9490=1,$C9490,-1)</f>
        <v/>
      </c>
    </row>
    <row r="9491">
      <c r="A9491" s="33" t="n">
        <v>45687.33333333334</v>
      </c>
      <c r="B9491" s="15">
        <f>WEEKDAY($A9491,2)</f>
        <v/>
      </c>
      <c r="C9491" s="15">
        <f>HOUR($A9491)</f>
        <v/>
      </c>
      <c r="D9491" s="15">
        <f>IF(AND($A9491&gt;=Instellingen!$B$6,$A9491&lt;Instellingen!$B$7),1,0)</f>
        <v/>
      </c>
      <c r="E9491" s="15">
        <f>COUNTIF(tData[BezoekStart],"&lt;"&amp;($A9491+1/24))-COUNTIF(tData[BezoekEind],"&lt;="&amp;$A9491)</f>
        <v/>
      </c>
      <c r="F9491" s="15">
        <f>COUNTIF(tData[BezoekLangStart],"&lt;"&amp;($A9491+1/24))-COUNTIF(tData[BezoekLangEind],"&lt;="&amp;$A9491)</f>
        <v/>
      </c>
      <c r="G9491" s="15">
        <f>IF($D9491=1,$B9491*100+$C9491,-1)</f>
        <v/>
      </c>
      <c r="H9491" s="15">
        <f>IF($D9491=1,$B9491,-1)</f>
        <v/>
      </c>
      <c r="I9491" s="15">
        <f>IF($D9491=1,$C9491,-1)</f>
        <v/>
      </c>
    </row>
    <row r="9492">
      <c r="A9492" s="33" t="n">
        <v>45687.375</v>
      </c>
      <c r="B9492" s="15">
        <f>WEEKDAY($A9492,2)</f>
        <v/>
      </c>
      <c r="C9492" s="15">
        <f>HOUR($A9492)</f>
        <v/>
      </c>
      <c r="D9492" s="15">
        <f>IF(AND($A9492&gt;=Instellingen!$B$6,$A9492&lt;Instellingen!$B$7),1,0)</f>
        <v/>
      </c>
      <c r="E9492" s="15">
        <f>COUNTIF(tData[BezoekStart],"&lt;"&amp;($A9492+1/24))-COUNTIF(tData[BezoekEind],"&lt;="&amp;$A9492)</f>
        <v/>
      </c>
      <c r="F9492" s="15">
        <f>COUNTIF(tData[BezoekLangStart],"&lt;"&amp;($A9492+1/24))-COUNTIF(tData[BezoekLangEind],"&lt;="&amp;$A9492)</f>
        <v/>
      </c>
      <c r="G9492" s="15">
        <f>IF($D9492=1,$B9492*100+$C9492,-1)</f>
        <v/>
      </c>
      <c r="H9492" s="15">
        <f>IF($D9492=1,$B9492,-1)</f>
        <v/>
      </c>
      <c r="I9492" s="15">
        <f>IF($D9492=1,$C9492,-1)</f>
        <v/>
      </c>
    </row>
    <row r="9493">
      <c r="A9493" s="33" t="n">
        <v>45687.41666666666</v>
      </c>
      <c r="B9493" s="15">
        <f>WEEKDAY($A9493,2)</f>
        <v/>
      </c>
      <c r="C9493" s="15">
        <f>HOUR($A9493)</f>
        <v/>
      </c>
      <c r="D9493" s="15">
        <f>IF(AND($A9493&gt;=Instellingen!$B$6,$A9493&lt;Instellingen!$B$7),1,0)</f>
        <v/>
      </c>
      <c r="E9493" s="15">
        <f>COUNTIF(tData[BezoekStart],"&lt;"&amp;($A9493+1/24))-COUNTIF(tData[BezoekEind],"&lt;="&amp;$A9493)</f>
        <v/>
      </c>
      <c r="F9493" s="15">
        <f>COUNTIF(tData[BezoekLangStart],"&lt;"&amp;($A9493+1/24))-COUNTIF(tData[BezoekLangEind],"&lt;="&amp;$A9493)</f>
        <v/>
      </c>
      <c r="G9493" s="15">
        <f>IF($D9493=1,$B9493*100+$C9493,-1)</f>
        <v/>
      </c>
      <c r="H9493" s="15">
        <f>IF($D9493=1,$B9493,-1)</f>
        <v/>
      </c>
      <c r="I9493" s="15">
        <f>IF($D9493=1,$C9493,-1)</f>
        <v/>
      </c>
    </row>
    <row r="9494">
      <c r="A9494" s="33" t="n">
        <v>45687.45833333334</v>
      </c>
      <c r="B9494" s="15">
        <f>WEEKDAY($A9494,2)</f>
        <v/>
      </c>
      <c r="C9494" s="15">
        <f>HOUR($A9494)</f>
        <v/>
      </c>
      <c r="D9494" s="15">
        <f>IF(AND($A9494&gt;=Instellingen!$B$6,$A9494&lt;Instellingen!$B$7),1,0)</f>
        <v/>
      </c>
      <c r="E9494" s="15">
        <f>COUNTIF(tData[BezoekStart],"&lt;"&amp;($A9494+1/24))-COUNTIF(tData[BezoekEind],"&lt;="&amp;$A9494)</f>
        <v/>
      </c>
      <c r="F9494" s="15">
        <f>COUNTIF(tData[BezoekLangStart],"&lt;"&amp;($A9494+1/24))-COUNTIF(tData[BezoekLangEind],"&lt;="&amp;$A9494)</f>
        <v/>
      </c>
      <c r="G9494" s="15">
        <f>IF($D9494=1,$B9494*100+$C9494,-1)</f>
        <v/>
      </c>
      <c r="H9494" s="15">
        <f>IF($D9494=1,$B9494,-1)</f>
        <v/>
      </c>
      <c r="I9494" s="15">
        <f>IF($D9494=1,$C9494,-1)</f>
        <v/>
      </c>
    </row>
    <row r="9495">
      <c r="A9495" s="33" t="n">
        <v>45687.5</v>
      </c>
      <c r="B9495" s="15">
        <f>WEEKDAY($A9495,2)</f>
        <v/>
      </c>
      <c r="C9495" s="15">
        <f>HOUR($A9495)</f>
        <v/>
      </c>
      <c r="D9495" s="15">
        <f>IF(AND($A9495&gt;=Instellingen!$B$6,$A9495&lt;Instellingen!$B$7),1,0)</f>
        <v/>
      </c>
      <c r="E9495" s="15">
        <f>COUNTIF(tData[BezoekStart],"&lt;"&amp;($A9495+1/24))-COUNTIF(tData[BezoekEind],"&lt;="&amp;$A9495)</f>
        <v/>
      </c>
      <c r="F9495" s="15">
        <f>COUNTIF(tData[BezoekLangStart],"&lt;"&amp;($A9495+1/24))-COUNTIF(tData[BezoekLangEind],"&lt;="&amp;$A9495)</f>
        <v/>
      </c>
      <c r="G9495" s="15">
        <f>IF($D9495=1,$B9495*100+$C9495,-1)</f>
        <v/>
      </c>
      <c r="H9495" s="15">
        <f>IF($D9495=1,$B9495,-1)</f>
        <v/>
      </c>
      <c r="I9495" s="15">
        <f>IF($D9495=1,$C9495,-1)</f>
        <v/>
      </c>
    </row>
    <row r="9496">
      <c r="A9496" s="33" t="n">
        <v>45687.54166666666</v>
      </c>
      <c r="B9496" s="15">
        <f>WEEKDAY($A9496,2)</f>
        <v/>
      </c>
      <c r="C9496" s="15">
        <f>HOUR($A9496)</f>
        <v/>
      </c>
      <c r="D9496" s="15">
        <f>IF(AND($A9496&gt;=Instellingen!$B$6,$A9496&lt;Instellingen!$B$7),1,0)</f>
        <v/>
      </c>
      <c r="E9496" s="15">
        <f>COUNTIF(tData[BezoekStart],"&lt;"&amp;($A9496+1/24))-COUNTIF(tData[BezoekEind],"&lt;="&amp;$A9496)</f>
        <v/>
      </c>
      <c r="F9496" s="15">
        <f>COUNTIF(tData[BezoekLangStart],"&lt;"&amp;($A9496+1/24))-COUNTIF(tData[BezoekLangEind],"&lt;="&amp;$A9496)</f>
        <v/>
      </c>
      <c r="G9496" s="15">
        <f>IF($D9496=1,$B9496*100+$C9496,-1)</f>
        <v/>
      </c>
      <c r="H9496" s="15">
        <f>IF($D9496=1,$B9496,-1)</f>
        <v/>
      </c>
      <c r="I9496" s="15">
        <f>IF($D9496=1,$C9496,-1)</f>
        <v/>
      </c>
    </row>
    <row r="9497">
      <c r="A9497" s="33" t="n">
        <v>45687.58333333334</v>
      </c>
      <c r="B9497" s="15">
        <f>WEEKDAY($A9497,2)</f>
        <v/>
      </c>
      <c r="C9497" s="15">
        <f>HOUR($A9497)</f>
        <v/>
      </c>
      <c r="D9497" s="15">
        <f>IF(AND($A9497&gt;=Instellingen!$B$6,$A9497&lt;Instellingen!$B$7),1,0)</f>
        <v/>
      </c>
      <c r="E9497" s="15">
        <f>COUNTIF(tData[BezoekStart],"&lt;"&amp;($A9497+1/24))-COUNTIF(tData[BezoekEind],"&lt;="&amp;$A9497)</f>
        <v/>
      </c>
      <c r="F9497" s="15">
        <f>COUNTIF(tData[BezoekLangStart],"&lt;"&amp;($A9497+1/24))-COUNTIF(tData[BezoekLangEind],"&lt;="&amp;$A9497)</f>
        <v/>
      </c>
      <c r="G9497" s="15">
        <f>IF($D9497=1,$B9497*100+$C9497,-1)</f>
        <v/>
      </c>
      <c r="H9497" s="15">
        <f>IF($D9497=1,$B9497,-1)</f>
        <v/>
      </c>
      <c r="I9497" s="15">
        <f>IF($D9497=1,$C9497,-1)</f>
        <v/>
      </c>
    </row>
    <row r="9498">
      <c r="A9498" s="33" t="n">
        <v>45687.625</v>
      </c>
      <c r="B9498" s="15">
        <f>WEEKDAY($A9498,2)</f>
        <v/>
      </c>
      <c r="C9498" s="15">
        <f>HOUR($A9498)</f>
        <v/>
      </c>
      <c r="D9498" s="15">
        <f>IF(AND($A9498&gt;=Instellingen!$B$6,$A9498&lt;Instellingen!$B$7),1,0)</f>
        <v/>
      </c>
      <c r="E9498" s="15">
        <f>COUNTIF(tData[BezoekStart],"&lt;"&amp;($A9498+1/24))-COUNTIF(tData[BezoekEind],"&lt;="&amp;$A9498)</f>
        <v/>
      </c>
      <c r="F9498" s="15">
        <f>COUNTIF(tData[BezoekLangStart],"&lt;"&amp;($A9498+1/24))-COUNTIF(tData[BezoekLangEind],"&lt;="&amp;$A9498)</f>
        <v/>
      </c>
      <c r="G9498" s="15">
        <f>IF($D9498=1,$B9498*100+$C9498,-1)</f>
        <v/>
      </c>
      <c r="H9498" s="15">
        <f>IF($D9498=1,$B9498,-1)</f>
        <v/>
      </c>
      <c r="I9498" s="15">
        <f>IF($D9498=1,$C9498,-1)</f>
        <v/>
      </c>
    </row>
    <row r="9499">
      <c r="A9499" s="33" t="n">
        <v>45687.66666666666</v>
      </c>
      <c r="B9499" s="15">
        <f>WEEKDAY($A9499,2)</f>
        <v/>
      </c>
      <c r="C9499" s="15">
        <f>HOUR($A9499)</f>
        <v/>
      </c>
      <c r="D9499" s="15">
        <f>IF(AND($A9499&gt;=Instellingen!$B$6,$A9499&lt;Instellingen!$B$7),1,0)</f>
        <v/>
      </c>
      <c r="E9499" s="15">
        <f>COUNTIF(tData[BezoekStart],"&lt;"&amp;($A9499+1/24))-COUNTIF(tData[BezoekEind],"&lt;="&amp;$A9499)</f>
        <v/>
      </c>
      <c r="F9499" s="15">
        <f>COUNTIF(tData[BezoekLangStart],"&lt;"&amp;($A9499+1/24))-COUNTIF(tData[BezoekLangEind],"&lt;="&amp;$A9499)</f>
        <v/>
      </c>
      <c r="G9499" s="15">
        <f>IF($D9499=1,$B9499*100+$C9499,-1)</f>
        <v/>
      </c>
      <c r="H9499" s="15">
        <f>IF($D9499=1,$B9499,-1)</f>
        <v/>
      </c>
      <c r="I9499" s="15">
        <f>IF($D9499=1,$C9499,-1)</f>
        <v/>
      </c>
    </row>
    <row r="9500">
      <c r="A9500" s="33" t="n">
        <v>45687.70833333334</v>
      </c>
      <c r="B9500" s="15">
        <f>WEEKDAY($A9500,2)</f>
        <v/>
      </c>
      <c r="C9500" s="15">
        <f>HOUR($A9500)</f>
        <v/>
      </c>
      <c r="D9500" s="15">
        <f>IF(AND($A9500&gt;=Instellingen!$B$6,$A9500&lt;Instellingen!$B$7),1,0)</f>
        <v/>
      </c>
      <c r="E9500" s="15">
        <f>COUNTIF(tData[BezoekStart],"&lt;"&amp;($A9500+1/24))-COUNTIF(tData[BezoekEind],"&lt;="&amp;$A9500)</f>
        <v/>
      </c>
      <c r="F9500" s="15">
        <f>COUNTIF(tData[BezoekLangStart],"&lt;"&amp;($A9500+1/24))-COUNTIF(tData[BezoekLangEind],"&lt;="&amp;$A9500)</f>
        <v/>
      </c>
      <c r="G9500" s="15">
        <f>IF($D9500=1,$B9500*100+$C9500,-1)</f>
        <v/>
      </c>
      <c r="H9500" s="15">
        <f>IF($D9500=1,$B9500,-1)</f>
        <v/>
      </c>
      <c r="I9500" s="15">
        <f>IF($D9500=1,$C9500,-1)</f>
        <v/>
      </c>
    </row>
    <row r="9501">
      <c r="A9501" s="33" t="n">
        <v>45687.75</v>
      </c>
      <c r="B9501" s="15">
        <f>WEEKDAY($A9501,2)</f>
        <v/>
      </c>
      <c r="C9501" s="15">
        <f>HOUR($A9501)</f>
        <v/>
      </c>
      <c r="D9501" s="15">
        <f>IF(AND($A9501&gt;=Instellingen!$B$6,$A9501&lt;Instellingen!$B$7),1,0)</f>
        <v/>
      </c>
      <c r="E9501" s="15">
        <f>COUNTIF(tData[BezoekStart],"&lt;"&amp;($A9501+1/24))-COUNTIF(tData[BezoekEind],"&lt;="&amp;$A9501)</f>
        <v/>
      </c>
      <c r="F9501" s="15">
        <f>COUNTIF(tData[BezoekLangStart],"&lt;"&amp;($A9501+1/24))-COUNTIF(tData[BezoekLangEind],"&lt;="&amp;$A9501)</f>
        <v/>
      </c>
      <c r="G9501" s="15">
        <f>IF($D9501=1,$B9501*100+$C9501,-1)</f>
        <v/>
      </c>
      <c r="H9501" s="15">
        <f>IF($D9501=1,$B9501,-1)</f>
        <v/>
      </c>
      <c r="I9501" s="15">
        <f>IF($D9501=1,$C9501,-1)</f>
        <v/>
      </c>
    </row>
    <row r="9502">
      <c r="A9502" s="33" t="n">
        <v>45687.79166666666</v>
      </c>
      <c r="B9502" s="15">
        <f>WEEKDAY($A9502,2)</f>
        <v/>
      </c>
      <c r="C9502" s="15">
        <f>HOUR($A9502)</f>
        <v/>
      </c>
      <c r="D9502" s="15">
        <f>IF(AND($A9502&gt;=Instellingen!$B$6,$A9502&lt;Instellingen!$B$7),1,0)</f>
        <v/>
      </c>
      <c r="E9502" s="15">
        <f>COUNTIF(tData[BezoekStart],"&lt;"&amp;($A9502+1/24))-COUNTIF(tData[BezoekEind],"&lt;="&amp;$A9502)</f>
        <v/>
      </c>
      <c r="F9502" s="15">
        <f>COUNTIF(tData[BezoekLangStart],"&lt;"&amp;($A9502+1/24))-COUNTIF(tData[BezoekLangEind],"&lt;="&amp;$A9502)</f>
        <v/>
      </c>
      <c r="G9502" s="15">
        <f>IF($D9502=1,$B9502*100+$C9502,-1)</f>
        <v/>
      </c>
      <c r="H9502" s="15">
        <f>IF($D9502=1,$B9502,-1)</f>
        <v/>
      </c>
      <c r="I9502" s="15">
        <f>IF($D9502=1,$C9502,-1)</f>
        <v/>
      </c>
    </row>
    <row r="9503">
      <c r="A9503" s="33" t="n">
        <v>45687.83333333334</v>
      </c>
      <c r="B9503" s="15">
        <f>WEEKDAY($A9503,2)</f>
        <v/>
      </c>
      <c r="C9503" s="15">
        <f>HOUR($A9503)</f>
        <v/>
      </c>
      <c r="D9503" s="15">
        <f>IF(AND($A9503&gt;=Instellingen!$B$6,$A9503&lt;Instellingen!$B$7),1,0)</f>
        <v/>
      </c>
      <c r="E9503" s="15">
        <f>COUNTIF(tData[BezoekStart],"&lt;"&amp;($A9503+1/24))-COUNTIF(tData[BezoekEind],"&lt;="&amp;$A9503)</f>
        <v/>
      </c>
      <c r="F9503" s="15">
        <f>COUNTIF(tData[BezoekLangStart],"&lt;"&amp;($A9503+1/24))-COUNTIF(tData[BezoekLangEind],"&lt;="&amp;$A9503)</f>
        <v/>
      </c>
      <c r="G9503" s="15">
        <f>IF($D9503=1,$B9503*100+$C9503,-1)</f>
        <v/>
      </c>
      <c r="H9503" s="15">
        <f>IF($D9503=1,$B9503,-1)</f>
        <v/>
      </c>
      <c r="I9503" s="15">
        <f>IF($D9503=1,$C9503,-1)</f>
        <v/>
      </c>
    </row>
    <row r="9504">
      <c r="A9504" s="33" t="n">
        <v>45687.875</v>
      </c>
      <c r="B9504" s="15">
        <f>WEEKDAY($A9504,2)</f>
        <v/>
      </c>
      <c r="C9504" s="15">
        <f>HOUR($A9504)</f>
        <v/>
      </c>
      <c r="D9504" s="15">
        <f>IF(AND($A9504&gt;=Instellingen!$B$6,$A9504&lt;Instellingen!$B$7),1,0)</f>
        <v/>
      </c>
      <c r="E9504" s="15">
        <f>COUNTIF(tData[BezoekStart],"&lt;"&amp;($A9504+1/24))-COUNTIF(tData[BezoekEind],"&lt;="&amp;$A9504)</f>
        <v/>
      </c>
      <c r="F9504" s="15">
        <f>COUNTIF(tData[BezoekLangStart],"&lt;"&amp;($A9504+1/24))-COUNTIF(tData[BezoekLangEind],"&lt;="&amp;$A9504)</f>
        <v/>
      </c>
      <c r="G9504" s="15">
        <f>IF($D9504=1,$B9504*100+$C9504,-1)</f>
        <v/>
      </c>
      <c r="H9504" s="15">
        <f>IF($D9504=1,$B9504,-1)</f>
        <v/>
      </c>
      <c r="I9504" s="15">
        <f>IF($D9504=1,$C9504,-1)</f>
        <v/>
      </c>
    </row>
    <row r="9505">
      <c r="A9505" s="33" t="n">
        <v>45687.91666666666</v>
      </c>
      <c r="B9505" s="15">
        <f>WEEKDAY($A9505,2)</f>
        <v/>
      </c>
      <c r="C9505" s="15">
        <f>HOUR($A9505)</f>
        <v/>
      </c>
      <c r="D9505" s="15">
        <f>IF(AND($A9505&gt;=Instellingen!$B$6,$A9505&lt;Instellingen!$B$7),1,0)</f>
        <v/>
      </c>
      <c r="E9505" s="15">
        <f>COUNTIF(tData[BezoekStart],"&lt;"&amp;($A9505+1/24))-COUNTIF(tData[BezoekEind],"&lt;="&amp;$A9505)</f>
        <v/>
      </c>
      <c r="F9505" s="15">
        <f>COUNTIF(tData[BezoekLangStart],"&lt;"&amp;($A9505+1/24))-COUNTIF(tData[BezoekLangEind],"&lt;="&amp;$A9505)</f>
        <v/>
      </c>
      <c r="G9505" s="15">
        <f>IF($D9505=1,$B9505*100+$C9505,-1)</f>
        <v/>
      </c>
      <c r="H9505" s="15">
        <f>IF($D9505=1,$B9505,-1)</f>
        <v/>
      </c>
      <c r="I9505" s="15">
        <f>IF($D9505=1,$C9505,-1)</f>
        <v/>
      </c>
    </row>
    <row r="9506">
      <c r="A9506" s="33" t="n">
        <v>45687.95833333334</v>
      </c>
      <c r="B9506" s="15">
        <f>WEEKDAY($A9506,2)</f>
        <v/>
      </c>
      <c r="C9506" s="15">
        <f>HOUR($A9506)</f>
        <v/>
      </c>
      <c r="D9506" s="15">
        <f>IF(AND($A9506&gt;=Instellingen!$B$6,$A9506&lt;Instellingen!$B$7),1,0)</f>
        <v/>
      </c>
      <c r="E9506" s="15">
        <f>COUNTIF(tData[BezoekStart],"&lt;"&amp;($A9506+1/24))-COUNTIF(tData[BezoekEind],"&lt;="&amp;$A9506)</f>
        <v/>
      </c>
      <c r="F9506" s="15">
        <f>COUNTIF(tData[BezoekLangStart],"&lt;"&amp;($A9506+1/24))-COUNTIF(tData[BezoekLangEind],"&lt;="&amp;$A9506)</f>
        <v/>
      </c>
      <c r="G9506" s="15">
        <f>IF($D9506=1,$B9506*100+$C9506,-1)</f>
        <v/>
      </c>
      <c r="H9506" s="15">
        <f>IF($D9506=1,$B9506,-1)</f>
        <v/>
      </c>
      <c r="I9506" s="15">
        <f>IF($D9506=1,$C9506,-1)</f>
        <v/>
      </c>
    </row>
    <row r="9507">
      <c r="A9507" s="33" t="n">
        <v>45688</v>
      </c>
      <c r="B9507" s="15">
        <f>WEEKDAY($A9507,2)</f>
        <v/>
      </c>
      <c r="C9507" s="15">
        <f>HOUR($A9507)</f>
        <v/>
      </c>
      <c r="D9507" s="15">
        <f>IF(AND($A9507&gt;=Instellingen!$B$6,$A9507&lt;Instellingen!$B$7),1,0)</f>
        <v/>
      </c>
      <c r="E9507" s="15">
        <f>COUNTIF(tData[BezoekStart],"&lt;"&amp;($A9507+1/24))-COUNTIF(tData[BezoekEind],"&lt;="&amp;$A9507)</f>
        <v/>
      </c>
      <c r="F9507" s="15">
        <f>COUNTIF(tData[BezoekLangStart],"&lt;"&amp;($A9507+1/24))-COUNTIF(tData[BezoekLangEind],"&lt;="&amp;$A9507)</f>
        <v/>
      </c>
      <c r="G9507" s="15">
        <f>IF($D9507=1,$B9507*100+$C9507,-1)</f>
        <v/>
      </c>
      <c r="H9507" s="15">
        <f>IF($D9507=1,$B9507,-1)</f>
        <v/>
      </c>
      <c r="I9507" s="15">
        <f>IF($D9507=1,$C9507,-1)</f>
        <v/>
      </c>
    </row>
    <row r="9508">
      <c r="A9508" s="33" t="n">
        <v>45688.04166666666</v>
      </c>
      <c r="B9508" s="15">
        <f>WEEKDAY($A9508,2)</f>
        <v/>
      </c>
      <c r="C9508" s="15">
        <f>HOUR($A9508)</f>
        <v/>
      </c>
      <c r="D9508" s="15">
        <f>IF(AND($A9508&gt;=Instellingen!$B$6,$A9508&lt;Instellingen!$B$7),1,0)</f>
        <v/>
      </c>
      <c r="E9508" s="15">
        <f>COUNTIF(tData[BezoekStart],"&lt;"&amp;($A9508+1/24))-COUNTIF(tData[BezoekEind],"&lt;="&amp;$A9508)</f>
        <v/>
      </c>
      <c r="F9508" s="15">
        <f>COUNTIF(tData[BezoekLangStart],"&lt;"&amp;($A9508+1/24))-COUNTIF(tData[BezoekLangEind],"&lt;="&amp;$A9508)</f>
        <v/>
      </c>
      <c r="G9508" s="15">
        <f>IF($D9508=1,$B9508*100+$C9508,-1)</f>
        <v/>
      </c>
      <c r="H9508" s="15">
        <f>IF($D9508=1,$B9508,-1)</f>
        <v/>
      </c>
      <c r="I9508" s="15">
        <f>IF($D9508=1,$C9508,-1)</f>
        <v/>
      </c>
    </row>
    <row r="9509">
      <c r="A9509" s="33" t="n">
        <v>45688.08333333334</v>
      </c>
      <c r="B9509" s="15">
        <f>WEEKDAY($A9509,2)</f>
        <v/>
      </c>
      <c r="C9509" s="15">
        <f>HOUR($A9509)</f>
        <v/>
      </c>
      <c r="D9509" s="15">
        <f>IF(AND($A9509&gt;=Instellingen!$B$6,$A9509&lt;Instellingen!$B$7),1,0)</f>
        <v/>
      </c>
      <c r="E9509" s="15">
        <f>COUNTIF(tData[BezoekStart],"&lt;"&amp;($A9509+1/24))-COUNTIF(tData[BezoekEind],"&lt;="&amp;$A9509)</f>
        <v/>
      </c>
      <c r="F9509" s="15">
        <f>COUNTIF(tData[BezoekLangStart],"&lt;"&amp;($A9509+1/24))-COUNTIF(tData[BezoekLangEind],"&lt;="&amp;$A9509)</f>
        <v/>
      </c>
      <c r="G9509" s="15">
        <f>IF($D9509=1,$B9509*100+$C9509,-1)</f>
        <v/>
      </c>
      <c r="H9509" s="15">
        <f>IF($D9509=1,$B9509,-1)</f>
        <v/>
      </c>
      <c r="I9509" s="15">
        <f>IF($D9509=1,$C9509,-1)</f>
        <v/>
      </c>
    </row>
    <row r="9510">
      <c r="A9510" s="33" t="n">
        <v>45688.125</v>
      </c>
      <c r="B9510" s="15">
        <f>WEEKDAY($A9510,2)</f>
        <v/>
      </c>
      <c r="C9510" s="15">
        <f>HOUR($A9510)</f>
        <v/>
      </c>
      <c r="D9510" s="15">
        <f>IF(AND($A9510&gt;=Instellingen!$B$6,$A9510&lt;Instellingen!$B$7),1,0)</f>
        <v/>
      </c>
      <c r="E9510" s="15">
        <f>COUNTIF(tData[BezoekStart],"&lt;"&amp;($A9510+1/24))-COUNTIF(tData[BezoekEind],"&lt;="&amp;$A9510)</f>
        <v/>
      </c>
      <c r="F9510" s="15">
        <f>COUNTIF(tData[BezoekLangStart],"&lt;"&amp;($A9510+1/24))-COUNTIF(tData[BezoekLangEind],"&lt;="&amp;$A9510)</f>
        <v/>
      </c>
      <c r="G9510" s="15">
        <f>IF($D9510=1,$B9510*100+$C9510,-1)</f>
        <v/>
      </c>
      <c r="H9510" s="15">
        <f>IF($D9510=1,$B9510,-1)</f>
        <v/>
      </c>
      <c r="I9510" s="15">
        <f>IF($D9510=1,$C9510,-1)</f>
        <v/>
      </c>
    </row>
    <row r="9511">
      <c r="A9511" s="33" t="n">
        <v>45688.16666666666</v>
      </c>
      <c r="B9511" s="15">
        <f>WEEKDAY($A9511,2)</f>
        <v/>
      </c>
      <c r="C9511" s="15">
        <f>HOUR($A9511)</f>
        <v/>
      </c>
      <c r="D9511" s="15">
        <f>IF(AND($A9511&gt;=Instellingen!$B$6,$A9511&lt;Instellingen!$B$7),1,0)</f>
        <v/>
      </c>
      <c r="E9511" s="15">
        <f>COUNTIF(tData[BezoekStart],"&lt;"&amp;($A9511+1/24))-COUNTIF(tData[BezoekEind],"&lt;="&amp;$A9511)</f>
        <v/>
      </c>
      <c r="F9511" s="15">
        <f>COUNTIF(tData[BezoekLangStart],"&lt;"&amp;($A9511+1/24))-COUNTIF(tData[BezoekLangEind],"&lt;="&amp;$A9511)</f>
        <v/>
      </c>
      <c r="G9511" s="15">
        <f>IF($D9511=1,$B9511*100+$C9511,-1)</f>
        <v/>
      </c>
      <c r="H9511" s="15">
        <f>IF($D9511=1,$B9511,-1)</f>
        <v/>
      </c>
      <c r="I9511" s="15">
        <f>IF($D9511=1,$C9511,-1)</f>
        <v/>
      </c>
    </row>
    <row r="9512">
      <c r="A9512" s="33" t="n">
        <v>45688.20833333334</v>
      </c>
      <c r="B9512" s="15">
        <f>WEEKDAY($A9512,2)</f>
        <v/>
      </c>
      <c r="C9512" s="15">
        <f>HOUR($A9512)</f>
        <v/>
      </c>
      <c r="D9512" s="15">
        <f>IF(AND($A9512&gt;=Instellingen!$B$6,$A9512&lt;Instellingen!$B$7),1,0)</f>
        <v/>
      </c>
      <c r="E9512" s="15">
        <f>COUNTIF(tData[BezoekStart],"&lt;"&amp;($A9512+1/24))-COUNTIF(tData[BezoekEind],"&lt;="&amp;$A9512)</f>
        <v/>
      </c>
      <c r="F9512" s="15">
        <f>COUNTIF(tData[BezoekLangStart],"&lt;"&amp;($A9512+1/24))-COUNTIF(tData[BezoekLangEind],"&lt;="&amp;$A9512)</f>
        <v/>
      </c>
      <c r="G9512" s="15">
        <f>IF($D9512=1,$B9512*100+$C9512,-1)</f>
        <v/>
      </c>
      <c r="H9512" s="15">
        <f>IF($D9512=1,$B9512,-1)</f>
        <v/>
      </c>
      <c r="I9512" s="15">
        <f>IF($D9512=1,$C9512,-1)</f>
        <v/>
      </c>
    </row>
    <row r="9513">
      <c r="A9513" s="33" t="n">
        <v>45688.25</v>
      </c>
      <c r="B9513" s="15">
        <f>WEEKDAY($A9513,2)</f>
        <v/>
      </c>
      <c r="C9513" s="15">
        <f>HOUR($A9513)</f>
        <v/>
      </c>
      <c r="D9513" s="15">
        <f>IF(AND($A9513&gt;=Instellingen!$B$6,$A9513&lt;Instellingen!$B$7),1,0)</f>
        <v/>
      </c>
      <c r="E9513" s="15">
        <f>COUNTIF(tData[BezoekStart],"&lt;"&amp;($A9513+1/24))-COUNTIF(tData[BezoekEind],"&lt;="&amp;$A9513)</f>
        <v/>
      </c>
      <c r="F9513" s="15">
        <f>COUNTIF(tData[BezoekLangStart],"&lt;"&amp;($A9513+1/24))-COUNTIF(tData[BezoekLangEind],"&lt;="&amp;$A9513)</f>
        <v/>
      </c>
      <c r="G9513" s="15">
        <f>IF($D9513=1,$B9513*100+$C9513,-1)</f>
        <v/>
      </c>
      <c r="H9513" s="15">
        <f>IF($D9513=1,$B9513,-1)</f>
        <v/>
      </c>
      <c r="I9513" s="15">
        <f>IF($D9513=1,$C9513,-1)</f>
        <v/>
      </c>
    </row>
    <row r="9514">
      <c r="A9514" s="33" t="n">
        <v>45688.29166666666</v>
      </c>
      <c r="B9514" s="15">
        <f>WEEKDAY($A9514,2)</f>
        <v/>
      </c>
      <c r="C9514" s="15">
        <f>HOUR($A9514)</f>
        <v/>
      </c>
      <c r="D9514" s="15">
        <f>IF(AND($A9514&gt;=Instellingen!$B$6,$A9514&lt;Instellingen!$B$7),1,0)</f>
        <v/>
      </c>
      <c r="E9514" s="15">
        <f>COUNTIF(tData[BezoekStart],"&lt;"&amp;($A9514+1/24))-COUNTIF(tData[BezoekEind],"&lt;="&amp;$A9514)</f>
        <v/>
      </c>
      <c r="F9514" s="15">
        <f>COUNTIF(tData[BezoekLangStart],"&lt;"&amp;($A9514+1/24))-COUNTIF(tData[BezoekLangEind],"&lt;="&amp;$A9514)</f>
        <v/>
      </c>
      <c r="G9514" s="15">
        <f>IF($D9514=1,$B9514*100+$C9514,-1)</f>
        <v/>
      </c>
      <c r="H9514" s="15">
        <f>IF($D9514=1,$B9514,-1)</f>
        <v/>
      </c>
      <c r="I9514" s="15">
        <f>IF($D9514=1,$C9514,-1)</f>
        <v/>
      </c>
    </row>
    <row r="9515">
      <c r="A9515" s="33" t="n">
        <v>45688.33333333334</v>
      </c>
      <c r="B9515" s="15">
        <f>WEEKDAY($A9515,2)</f>
        <v/>
      </c>
      <c r="C9515" s="15">
        <f>HOUR($A9515)</f>
        <v/>
      </c>
      <c r="D9515" s="15">
        <f>IF(AND($A9515&gt;=Instellingen!$B$6,$A9515&lt;Instellingen!$B$7),1,0)</f>
        <v/>
      </c>
      <c r="E9515" s="15">
        <f>COUNTIF(tData[BezoekStart],"&lt;"&amp;($A9515+1/24))-COUNTIF(tData[BezoekEind],"&lt;="&amp;$A9515)</f>
        <v/>
      </c>
      <c r="F9515" s="15">
        <f>COUNTIF(tData[BezoekLangStart],"&lt;"&amp;($A9515+1/24))-COUNTIF(tData[BezoekLangEind],"&lt;="&amp;$A9515)</f>
        <v/>
      </c>
      <c r="G9515" s="15">
        <f>IF($D9515=1,$B9515*100+$C9515,-1)</f>
        <v/>
      </c>
      <c r="H9515" s="15">
        <f>IF($D9515=1,$B9515,-1)</f>
        <v/>
      </c>
      <c r="I9515" s="15">
        <f>IF($D9515=1,$C9515,-1)</f>
        <v/>
      </c>
    </row>
    <row r="9516">
      <c r="A9516" s="33" t="n">
        <v>45688.375</v>
      </c>
      <c r="B9516" s="15">
        <f>WEEKDAY($A9516,2)</f>
        <v/>
      </c>
      <c r="C9516" s="15">
        <f>HOUR($A9516)</f>
        <v/>
      </c>
      <c r="D9516" s="15">
        <f>IF(AND($A9516&gt;=Instellingen!$B$6,$A9516&lt;Instellingen!$B$7),1,0)</f>
        <v/>
      </c>
      <c r="E9516" s="15">
        <f>COUNTIF(tData[BezoekStart],"&lt;"&amp;($A9516+1/24))-COUNTIF(tData[BezoekEind],"&lt;="&amp;$A9516)</f>
        <v/>
      </c>
      <c r="F9516" s="15">
        <f>COUNTIF(tData[BezoekLangStart],"&lt;"&amp;($A9516+1/24))-COUNTIF(tData[BezoekLangEind],"&lt;="&amp;$A9516)</f>
        <v/>
      </c>
      <c r="G9516" s="15">
        <f>IF($D9516=1,$B9516*100+$C9516,-1)</f>
        <v/>
      </c>
      <c r="H9516" s="15">
        <f>IF($D9516=1,$B9516,-1)</f>
        <v/>
      </c>
      <c r="I9516" s="15">
        <f>IF($D9516=1,$C9516,-1)</f>
        <v/>
      </c>
    </row>
    <row r="9517">
      <c r="A9517" s="33" t="n">
        <v>45688.41666666666</v>
      </c>
      <c r="B9517" s="15">
        <f>WEEKDAY($A9517,2)</f>
        <v/>
      </c>
      <c r="C9517" s="15">
        <f>HOUR($A9517)</f>
        <v/>
      </c>
      <c r="D9517" s="15">
        <f>IF(AND($A9517&gt;=Instellingen!$B$6,$A9517&lt;Instellingen!$B$7),1,0)</f>
        <v/>
      </c>
      <c r="E9517" s="15">
        <f>COUNTIF(tData[BezoekStart],"&lt;"&amp;($A9517+1/24))-COUNTIF(tData[BezoekEind],"&lt;="&amp;$A9517)</f>
        <v/>
      </c>
      <c r="F9517" s="15">
        <f>COUNTIF(tData[BezoekLangStart],"&lt;"&amp;($A9517+1/24))-COUNTIF(tData[BezoekLangEind],"&lt;="&amp;$A9517)</f>
        <v/>
      </c>
      <c r="G9517" s="15">
        <f>IF($D9517=1,$B9517*100+$C9517,-1)</f>
        <v/>
      </c>
      <c r="H9517" s="15">
        <f>IF($D9517=1,$B9517,-1)</f>
        <v/>
      </c>
      <c r="I9517" s="15">
        <f>IF($D9517=1,$C9517,-1)</f>
        <v/>
      </c>
    </row>
    <row r="9518">
      <c r="A9518" s="33" t="n">
        <v>45688.45833333334</v>
      </c>
      <c r="B9518" s="15">
        <f>WEEKDAY($A9518,2)</f>
        <v/>
      </c>
      <c r="C9518" s="15">
        <f>HOUR($A9518)</f>
        <v/>
      </c>
      <c r="D9518" s="15">
        <f>IF(AND($A9518&gt;=Instellingen!$B$6,$A9518&lt;Instellingen!$B$7),1,0)</f>
        <v/>
      </c>
      <c r="E9518" s="15">
        <f>COUNTIF(tData[BezoekStart],"&lt;"&amp;($A9518+1/24))-COUNTIF(tData[BezoekEind],"&lt;="&amp;$A9518)</f>
        <v/>
      </c>
      <c r="F9518" s="15">
        <f>COUNTIF(tData[BezoekLangStart],"&lt;"&amp;($A9518+1/24))-COUNTIF(tData[BezoekLangEind],"&lt;="&amp;$A9518)</f>
        <v/>
      </c>
      <c r="G9518" s="15">
        <f>IF($D9518=1,$B9518*100+$C9518,-1)</f>
        <v/>
      </c>
      <c r="H9518" s="15">
        <f>IF($D9518=1,$B9518,-1)</f>
        <v/>
      </c>
      <c r="I9518" s="15">
        <f>IF($D9518=1,$C9518,-1)</f>
        <v/>
      </c>
    </row>
    <row r="9519">
      <c r="A9519" s="33" t="n">
        <v>45688.5</v>
      </c>
      <c r="B9519" s="15">
        <f>WEEKDAY($A9519,2)</f>
        <v/>
      </c>
      <c r="C9519" s="15">
        <f>HOUR($A9519)</f>
        <v/>
      </c>
      <c r="D9519" s="15">
        <f>IF(AND($A9519&gt;=Instellingen!$B$6,$A9519&lt;Instellingen!$B$7),1,0)</f>
        <v/>
      </c>
      <c r="E9519" s="15">
        <f>COUNTIF(tData[BezoekStart],"&lt;"&amp;($A9519+1/24))-COUNTIF(tData[BezoekEind],"&lt;="&amp;$A9519)</f>
        <v/>
      </c>
      <c r="F9519" s="15">
        <f>COUNTIF(tData[BezoekLangStart],"&lt;"&amp;($A9519+1/24))-COUNTIF(tData[BezoekLangEind],"&lt;="&amp;$A9519)</f>
        <v/>
      </c>
      <c r="G9519" s="15">
        <f>IF($D9519=1,$B9519*100+$C9519,-1)</f>
        <v/>
      </c>
      <c r="H9519" s="15">
        <f>IF($D9519=1,$B9519,-1)</f>
        <v/>
      </c>
      <c r="I9519" s="15">
        <f>IF($D9519=1,$C9519,-1)</f>
        <v/>
      </c>
    </row>
    <row r="9520">
      <c r="A9520" s="33" t="n">
        <v>45688.54166666666</v>
      </c>
      <c r="B9520" s="15">
        <f>WEEKDAY($A9520,2)</f>
        <v/>
      </c>
      <c r="C9520" s="15">
        <f>HOUR($A9520)</f>
        <v/>
      </c>
      <c r="D9520" s="15">
        <f>IF(AND($A9520&gt;=Instellingen!$B$6,$A9520&lt;Instellingen!$B$7),1,0)</f>
        <v/>
      </c>
      <c r="E9520" s="15">
        <f>COUNTIF(tData[BezoekStart],"&lt;"&amp;($A9520+1/24))-COUNTIF(tData[BezoekEind],"&lt;="&amp;$A9520)</f>
        <v/>
      </c>
      <c r="F9520" s="15">
        <f>COUNTIF(tData[BezoekLangStart],"&lt;"&amp;($A9520+1/24))-COUNTIF(tData[BezoekLangEind],"&lt;="&amp;$A9520)</f>
        <v/>
      </c>
      <c r="G9520" s="15">
        <f>IF($D9520=1,$B9520*100+$C9520,-1)</f>
        <v/>
      </c>
      <c r="H9520" s="15">
        <f>IF($D9520=1,$B9520,-1)</f>
        <v/>
      </c>
      <c r="I9520" s="15">
        <f>IF($D9520=1,$C9520,-1)</f>
        <v/>
      </c>
    </row>
    <row r="9521">
      <c r="A9521" s="33" t="n">
        <v>45688.58333333334</v>
      </c>
      <c r="B9521" s="15">
        <f>WEEKDAY($A9521,2)</f>
        <v/>
      </c>
      <c r="C9521" s="15">
        <f>HOUR($A9521)</f>
        <v/>
      </c>
      <c r="D9521" s="15">
        <f>IF(AND($A9521&gt;=Instellingen!$B$6,$A9521&lt;Instellingen!$B$7),1,0)</f>
        <v/>
      </c>
      <c r="E9521" s="15">
        <f>COUNTIF(tData[BezoekStart],"&lt;"&amp;($A9521+1/24))-COUNTIF(tData[BezoekEind],"&lt;="&amp;$A9521)</f>
        <v/>
      </c>
      <c r="F9521" s="15">
        <f>COUNTIF(tData[BezoekLangStart],"&lt;"&amp;($A9521+1/24))-COUNTIF(tData[BezoekLangEind],"&lt;="&amp;$A9521)</f>
        <v/>
      </c>
      <c r="G9521" s="15">
        <f>IF($D9521=1,$B9521*100+$C9521,-1)</f>
        <v/>
      </c>
      <c r="H9521" s="15">
        <f>IF($D9521=1,$B9521,-1)</f>
        <v/>
      </c>
      <c r="I9521" s="15">
        <f>IF($D9521=1,$C9521,-1)</f>
        <v/>
      </c>
    </row>
    <row r="9522">
      <c r="A9522" s="33" t="n">
        <v>45688.625</v>
      </c>
      <c r="B9522" s="15">
        <f>WEEKDAY($A9522,2)</f>
        <v/>
      </c>
      <c r="C9522" s="15">
        <f>HOUR($A9522)</f>
        <v/>
      </c>
      <c r="D9522" s="15">
        <f>IF(AND($A9522&gt;=Instellingen!$B$6,$A9522&lt;Instellingen!$B$7),1,0)</f>
        <v/>
      </c>
      <c r="E9522" s="15">
        <f>COUNTIF(tData[BezoekStart],"&lt;"&amp;($A9522+1/24))-COUNTIF(tData[BezoekEind],"&lt;="&amp;$A9522)</f>
        <v/>
      </c>
      <c r="F9522" s="15">
        <f>COUNTIF(tData[BezoekLangStart],"&lt;"&amp;($A9522+1/24))-COUNTIF(tData[BezoekLangEind],"&lt;="&amp;$A9522)</f>
        <v/>
      </c>
      <c r="G9522" s="15">
        <f>IF($D9522=1,$B9522*100+$C9522,-1)</f>
        <v/>
      </c>
      <c r="H9522" s="15">
        <f>IF($D9522=1,$B9522,-1)</f>
        <v/>
      </c>
      <c r="I9522" s="15">
        <f>IF($D9522=1,$C9522,-1)</f>
        <v/>
      </c>
    </row>
    <row r="9523">
      <c r="A9523" s="33" t="n">
        <v>45688.66666666666</v>
      </c>
      <c r="B9523" s="15">
        <f>WEEKDAY($A9523,2)</f>
        <v/>
      </c>
      <c r="C9523" s="15">
        <f>HOUR($A9523)</f>
        <v/>
      </c>
      <c r="D9523" s="15">
        <f>IF(AND($A9523&gt;=Instellingen!$B$6,$A9523&lt;Instellingen!$B$7),1,0)</f>
        <v/>
      </c>
      <c r="E9523" s="15">
        <f>COUNTIF(tData[BezoekStart],"&lt;"&amp;($A9523+1/24))-COUNTIF(tData[BezoekEind],"&lt;="&amp;$A9523)</f>
        <v/>
      </c>
      <c r="F9523" s="15">
        <f>COUNTIF(tData[BezoekLangStart],"&lt;"&amp;($A9523+1/24))-COUNTIF(tData[BezoekLangEind],"&lt;="&amp;$A9523)</f>
        <v/>
      </c>
      <c r="G9523" s="15">
        <f>IF($D9523=1,$B9523*100+$C9523,-1)</f>
        <v/>
      </c>
      <c r="H9523" s="15">
        <f>IF($D9523=1,$B9523,-1)</f>
        <v/>
      </c>
      <c r="I9523" s="15">
        <f>IF($D9523=1,$C9523,-1)</f>
        <v/>
      </c>
    </row>
    <row r="9524">
      <c r="A9524" s="33" t="n">
        <v>45688.70833333334</v>
      </c>
      <c r="B9524" s="15">
        <f>WEEKDAY($A9524,2)</f>
        <v/>
      </c>
      <c r="C9524" s="15">
        <f>HOUR($A9524)</f>
        <v/>
      </c>
      <c r="D9524" s="15">
        <f>IF(AND($A9524&gt;=Instellingen!$B$6,$A9524&lt;Instellingen!$B$7),1,0)</f>
        <v/>
      </c>
      <c r="E9524" s="15">
        <f>COUNTIF(tData[BezoekStart],"&lt;"&amp;($A9524+1/24))-COUNTIF(tData[BezoekEind],"&lt;="&amp;$A9524)</f>
        <v/>
      </c>
      <c r="F9524" s="15">
        <f>COUNTIF(tData[BezoekLangStart],"&lt;"&amp;($A9524+1/24))-COUNTIF(tData[BezoekLangEind],"&lt;="&amp;$A9524)</f>
        <v/>
      </c>
      <c r="G9524" s="15">
        <f>IF($D9524=1,$B9524*100+$C9524,-1)</f>
        <v/>
      </c>
      <c r="H9524" s="15">
        <f>IF($D9524=1,$B9524,-1)</f>
        <v/>
      </c>
      <c r="I9524" s="15">
        <f>IF($D9524=1,$C9524,-1)</f>
        <v/>
      </c>
    </row>
    <row r="9525">
      <c r="A9525" s="33" t="n">
        <v>45688.75</v>
      </c>
      <c r="B9525" s="15">
        <f>WEEKDAY($A9525,2)</f>
        <v/>
      </c>
      <c r="C9525" s="15">
        <f>HOUR($A9525)</f>
        <v/>
      </c>
      <c r="D9525" s="15">
        <f>IF(AND($A9525&gt;=Instellingen!$B$6,$A9525&lt;Instellingen!$B$7),1,0)</f>
        <v/>
      </c>
      <c r="E9525" s="15">
        <f>COUNTIF(tData[BezoekStart],"&lt;"&amp;($A9525+1/24))-COUNTIF(tData[BezoekEind],"&lt;="&amp;$A9525)</f>
        <v/>
      </c>
      <c r="F9525" s="15">
        <f>COUNTIF(tData[BezoekLangStart],"&lt;"&amp;($A9525+1/24))-COUNTIF(tData[BezoekLangEind],"&lt;="&amp;$A9525)</f>
        <v/>
      </c>
      <c r="G9525" s="15">
        <f>IF($D9525=1,$B9525*100+$C9525,-1)</f>
        <v/>
      </c>
      <c r="H9525" s="15">
        <f>IF($D9525=1,$B9525,-1)</f>
        <v/>
      </c>
      <c r="I9525" s="15">
        <f>IF($D9525=1,$C9525,-1)</f>
        <v/>
      </c>
    </row>
    <row r="9526">
      <c r="A9526" s="33" t="n">
        <v>45688.79166666666</v>
      </c>
      <c r="B9526" s="15">
        <f>WEEKDAY($A9526,2)</f>
        <v/>
      </c>
      <c r="C9526" s="15">
        <f>HOUR($A9526)</f>
        <v/>
      </c>
      <c r="D9526" s="15">
        <f>IF(AND($A9526&gt;=Instellingen!$B$6,$A9526&lt;Instellingen!$B$7),1,0)</f>
        <v/>
      </c>
      <c r="E9526" s="15">
        <f>COUNTIF(tData[BezoekStart],"&lt;"&amp;($A9526+1/24))-COUNTIF(tData[BezoekEind],"&lt;="&amp;$A9526)</f>
        <v/>
      </c>
      <c r="F9526" s="15">
        <f>COUNTIF(tData[BezoekLangStart],"&lt;"&amp;($A9526+1/24))-COUNTIF(tData[BezoekLangEind],"&lt;="&amp;$A9526)</f>
        <v/>
      </c>
      <c r="G9526" s="15">
        <f>IF($D9526=1,$B9526*100+$C9526,-1)</f>
        <v/>
      </c>
      <c r="H9526" s="15">
        <f>IF($D9526=1,$B9526,-1)</f>
        <v/>
      </c>
      <c r="I9526" s="15">
        <f>IF($D9526=1,$C9526,-1)</f>
        <v/>
      </c>
    </row>
    <row r="9527">
      <c r="A9527" s="33" t="n">
        <v>45688.83333333334</v>
      </c>
      <c r="B9527" s="15">
        <f>WEEKDAY($A9527,2)</f>
        <v/>
      </c>
      <c r="C9527" s="15">
        <f>HOUR($A9527)</f>
        <v/>
      </c>
      <c r="D9527" s="15">
        <f>IF(AND($A9527&gt;=Instellingen!$B$6,$A9527&lt;Instellingen!$B$7),1,0)</f>
        <v/>
      </c>
      <c r="E9527" s="15">
        <f>COUNTIF(tData[BezoekStart],"&lt;"&amp;($A9527+1/24))-COUNTIF(tData[BezoekEind],"&lt;="&amp;$A9527)</f>
        <v/>
      </c>
      <c r="F9527" s="15">
        <f>COUNTIF(tData[BezoekLangStart],"&lt;"&amp;($A9527+1/24))-COUNTIF(tData[BezoekLangEind],"&lt;="&amp;$A9527)</f>
        <v/>
      </c>
      <c r="G9527" s="15">
        <f>IF($D9527=1,$B9527*100+$C9527,-1)</f>
        <v/>
      </c>
      <c r="H9527" s="15">
        <f>IF($D9527=1,$B9527,-1)</f>
        <v/>
      </c>
      <c r="I9527" s="15">
        <f>IF($D9527=1,$C9527,-1)</f>
        <v/>
      </c>
    </row>
    <row r="9528">
      <c r="A9528" s="33" t="n">
        <v>45688.875</v>
      </c>
      <c r="B9528" s="15">
        <f>WEEKDAY($A9528,2)</f>
        <v/>
      </c>
      <c r="C9528" s="15">
        <f>HOUR($A9528)</f>
        <v/>
      </c>
      <c r="D9528" s="15">
        <f>IF(AND($A9528&gt;=Instellingen!$B$6,$A9528&lt;Instellingen!$B$7),1,0)</f>
        <v/>
      </c>
      <c r="E9528" s="15">
        <f>COUNTIF(tData[BezoekStart],"&lt;"&amp;($A9528+1/24))-COUNTIF(tData[BezoekEind],"&lt;="&amp;$A9528)</f>
        <v/>
      </c>
      <c r="F9528" s="15">
        <f>COUNTIF(tData[BezoekLangStart],"&lt;"&amp;($A9528+1/24))-COUNTIF(tData[BezoekLangEind],"&lt;="&amp;$A9528)</f>
        <v/>
      </c>
      <c r="G9528" s="15">
        <f>IF($D9528=1,$B9528*100+$C9528,-1)</f>
        <v/>
      </c>
      <c r="H9528" s="15">
        <f>IF($D9528=1,$B9528,-1)</f>
        <v/>
      </c>
      <c r="I9528" s="15">
        <f>IF($D9528=1,$C9528,-1)</f>
        <v/>
      </c>
    </row>
    <row r="9529">
      <c r="A9529" s="33" t="n">
        <v>45688.91666666666</v>
      </c>
      <c r="B9529" s="15">
        <f>WEEKDAY($A9529,2)</f>
        <v/>
      </c>
      <c r="C9529" s="15">
        <f>HOUR($A9529)</f>
        <v/>
      </c>
      <c r="D9529" s="15">
        <f>IF(AND($A9529&gt;=Instellingen!$B$6,$A9529&lt;Instellingen!$B$7),1,0)</f>
        <v/>
      </c>
      <c r="E9529" s="15">
        <f>COUNTIF(tData[BezoekStart],"&lt;"&amp;($A9529+1/24))-COUNTIF(tData[BezoekEind],"&lt;="&amp;$A9529)</f>
        <v/>
      </c>
      <c r="F9529" s="15">
        <f>COUNTIF(tData[BezoekLangStart],"&lt;"&amp;($A9529+1/24))-COUNTIF(tData[BezoekLangEind],"&lt;="&amp;$A9529)</f>
        <v/>
      </c>
      <c r="G9529" s="15">
        <f>IF($D9529=1,$B9529*100+$C9529,-1)</f>
        <v/>
      </c>
      <c r="H9529" s="15">
        <f>IF($D9529=1,$B9529,-1)</f>
        <v/>
      </c>
      <c r="I9529" s="15">
        <f>IF($D9529=1,$C9529,-1)</f>
        <v/>
      </c>
    </row>
    <row r="9530">
      <c r="A9530" s="33" t="n">
        <v>45688.95833333334</v>
      </c>
      <c r="B9530" s="15">
        <f>WEEKDAY($A9530,2)</f>
        <v/>
      </c>
      <c r="C9530" s="15">
        <f>HOUR($A9530)</f>
        <v/>
      </c>
      <c r="D9530" s="15">
        <f>IF(AND($A9530&gt;=Instellingen!$B$6,$A9530&lt;Instellingen!$B$7),1,0)</f>
        <v/>
      </c>
      <c r="E9530" s="15">
        <f>COUNTIF(tData[BezoekStart],"&lt;"&amp;($A9530+1/24))-COUNTIF(tData[BezoekEind],"&lt;="&amp;$A9530)</f>
        <v/>
      </c>
      <c r="F9530" s="15">
        <f>COUNTIF(tData[BezoekLangStart],"&lt;"&amp;($A9530+1/24))-COUNTIF(tData[BezoekLangEind],"&lt;="&amp;$A9530)</f>
        <v/>
      </c>
      <c r="G9530" s="15">
        <f>IF($D9530=1,$B9530*100+$C9530,-1)</f>
        <v/>
      </c>
      <c r="H9530" s="15">
        <f>IF($D9530=1,$B9530,-1)</f>
        <v/>
      </c>
      <c r="I9530" s="15">
        <f>IF($D9530=1,$C9530,-1)</f>
        <v/>
      </c>
    </row>
    <row r="9531">
      <c r="A9531" s="33" t="n">
        <v>45689</v>
      </c>
      <c r="B9531" s="15">
        <f>WEEKDAY($A9531,2)</f>
        <v/>
      </c>
      <c r="C9531" s="15">
        <f>HOUR($A9531)</f>
        <v/>
      </c>
      <c r="D9531" s="15">
        <f>IF(AND($A9531&gt;=Instellingen!$B$6,$A9531&lt;Instellingen!$B$7),1,0)</f>
        <v/>
      </c>
      <c r="E9531" s="15">
        <f>COUNTIF(tData[BezoekStart],"&lt;"&amp;($A9531+1/24))-COUNTIF(tData[BezoekEind],"&lt;="&amp;$A9531)</f>
        <v/>
      </c>
      <c r="F9531" s="15">
        <f>COUNTIF(tData[BezoekLangStart],"&lt;"&amp;($A9531+1/24))-COUNTIF(tData[BezoekLangEind],"&lt;="&amp;$A9531)</f>
        <v/>
      </c>
      <c r="G9531" s="15">
        <f>IF($D9531=1,$B9531*100+$C9531,-1)</f>
        <v/>
      </c>
      <c r="H9531" s="15">
        <f>IF($D9531=1,$B9531,-1)</f>
        <v/>
      </c>
      <c r="I9531" s="15">
        <f>IF($D9531=1,$C9531,-1)</f>
        <v/>
      </c>
    </row>
    <row r="9532">
      <c r="A9532" s="33" t="n">
        <v>45689.04166666666</v>
      </c>
      <c r="B9532" s="15">
        <f>WEEKDAY($A9532,2)</f>
        <v/>
      </c>
      <c r="C9532" s="15">
        <f>HOUR($A9532)</f>
        <v/>
      </c>
      <c r="D9532" s="15">
        <f>IF(AND($A9532&gt;=Instellingen!$B$6,$A9532&lt;Instellingen!$B$7),1,0)</f>
        <v/>
      </c>
      <c r="E9532" s="15">
        <f>COUNTIF(tData[BezoekStart],"&lt;"&amp;($A9532+1/24))-COUNTIF(tData[BezoekEind],"&lt;="&amp;$A9532)</f>
        <v/>
      </c>
      <c r="F9532" s="15">
        <f>COUNTIF(tData[BezoekLangStart],"&lt;"&amp;($A9532+1/24))-COUNTIF(tData[BezoekLangEind],"&lt;="&amp;$A9532)</f>
        <v/>
      </c>
      <c r="G9532" s="15">
        <f>IF($D9532=1,$B9532*100+$C9532,-1)</f>
        <v/>
      </c>
      <c r="H9532" s="15">
        <f>IF($D9532=1,$B9532,-1)</f>
        <v/>
      </c>
      <c r="I9532" s="15">
        <f>IF($D9532=1,$C9532,-1)</f>
        <v/>
      </c>
    </row>
    <row r="9533">
      <c r="A9533" s="33" t="n">
        <v>45689.08333333334</v>
      </c>
      <c r="B9533" s="15">
        <f>WEEKDAY($A9533,2)</f>
        <v/>
      </c>
      <c r="C9533" s="15">
        <f>HOUR($A9533)</f>
        <v/>
      </c>
      <c r="D9533" s="15">
        <f>IF(AND($A9533&gt;=Instellingen!$B$6,$A9533&lt;Instellingen!$B$7),1,0)</f>
        <v/>
      </c>
      <c r="E9533" s="15">
        <f>COUNTIF(tData[BezoekStart],"&lt;"&amp;($A9533+1/24))-COUNTIF(tData[BezoekEind],"&lt;="&amp;$A9533)</f>
        <v/>
      </c>
      <c r="F9533" s="15">
        <f>COUNTIF(tData[BezoekLangStart],"&lt;"&amp;($A9533+1/24))-COUNTIF(tData[BezoekLangEind],"&lt;="&amp;$A9533)</f>
        <v/>
      </c>
      <c r="G9533" s="15">
        <f>IF($D9533=1,$B9533*100+$C9533,-1)</f>
        <v/>
      </c>
      <c r="H9533" s="15">
        <f>IF($D9533=1,$B9533,-1)</f>
        <v/>
      </c>
      <c r="I9533" s="15">
        <f>IF($D9533=1,$C9533,-1)</f>
        <v/>
      </c>
    </row>
    <row r="9534">
      <c r="A9534" s="33" t="n">
        <v>45689.125</v>
      </c>
      <c r="B9534" s="15">
        <f>WEEKDAY($A9534,2)</f>
        <v/>
      </c>
      <c r="C9534" s="15">
        <f>HOUR($A9534)</f>
        <v/>
      </c>
      <c r="D9534" s="15">
        <f>IF(AND($A9534&gt;=Instellingen!$B$6,$A9534&lt;Instellingen!$B$7),1,0)</f>
        <v/>
      </c>
      <c r="E9534" s="15">
        <f>COUNTIF(tData[BezoekStart],"&lt;"&amp;($A9534+1/24))-COUNTIF(tData[BezoekEind],"&lt;="&amp;$A9534)</f>
        <v/>
      </c>
      <c r="F9534" s="15">
        <f>COUNTIF(tData[BezoekLangStart],"&lt;"&amp;($A9534+1/24))-COUNTIF(tData[BezoekLangEind],"&lt;="&amp;$A9534)</f>
        <v/>
      </c>
      <c r="G9534" s="15">
        <f>IF($D9534=1,$B9534*100+$C9534,-1)</f>
        <v/>
      </c>
      <c r="H9534" s="15">
        <f>IF($D9534=1,$B9534,-1)</f>
        <v/>
      </c>
      <c r="I9534" s="15">
        <f>IF($D9534=1,$C9534,-1)</f>
        <v/>
      </c>
    </row>
    <row r="9535">
      <c r="A9535" s="33" t="n">
        <v>45689.16666666666</v>
      </c>
      <c r="B9535" s="15">
        <f>WEEKDAY($A9535,2)</f>
        <v/>
      </c>
      <c r="C9535" s="15">
        <f>HOUR($A9535)</f>
        <v/>
      </c>
      <c r="D9535" s="15">
        <f>IF(AND($A9535&gt;=Instellingen!$B$6,$A9535&lt;Instellingen!$B$7),1,0)</f>
        <v/>
      </c>
      <c r="E9535" s="15">
        <f>COUNTIF(tData[BezoekStart],"&lt;"&amp;($A9535+1/24))-COUNTIF(tData[BezoekEind],"&lt;="&amp;$A9535)</f>
        <v/>
      </c>
      <c r="F9535" s="15">
        <f>COUNTIF(tData[BezoekLangStart],"&lt;"&amp;($A9535+1/24))-COUNTIF(tData[BezoekLangEind],"&lt;="&amp;$A9535)</f>
        <v/>
      </c>
      <c r="G9535" s="15">
        <f>IF($D9535=1,$B9535*100+$C9535,-1)</f>
        <v/>
      </c>
      <c r="H9535" s="15">
        <f>IF($D9535=1,$B9535,-1)</f>
        <v/>
      </c>
      <c r="I9535" s="15">
        <f>IF($D9535=1,$C9535,-1)</f>
        <v/>
      </c>
    </row>
    <row r="9536">
      <c r="A9536" s="33" t="n">
        <v>45689.20833333334</v>
      </c>
      <c r="B9536" s="15">
        <f>WEEKDAY($A9536,2)</f>
        <v/>
      </c>
      <c r="C9536" s="15">
        <f>HOUR($A9536)</f>
        <v/>
      </c>
      <c r="D9536" s="15">
        <f>IF(AND($A9536&gt;=Instellingen!$B$6,$A9536&lt;Instellingen!$B$7),1,0)</f>
        <v/>
      </c>
      <c r="E9536" s="15">
        <f>COUNTIF(tData[BezoekStart],"&lt;"&amp;($A9536+1/24))-COUNTIF(tData[BezoekEind],"&lt;="&amp;$A9536)</f>
        <v/>
      </c>
      <c r="F9536" s="15">
        <f>COUNTIF(tData[BezoekLangStart],"&lt;"&amp;($A9536+1/24))-COUNTIF(tData[BezoekLangEind],"&lt;="&amp;$A9536)</f>
        <v/>
      </c>
      <c r="G9536" s="15">
        <f>IF($D9536=1,$B9536*100+$C9536,-1)</f>
        <v/>
      </c>
      <c r="H9536" s="15">
        <f>IF($D9536=1,$B9536,-1)</f>
        <v/>
      </c>
      <c r="I9536" s="15">
        <f>IF($D9536=1,$C9536,-1)</f>
        <v/>
      </c>
    </row>
    <row r="9537">
      <c r="A9537" s="33" t="n">
        <v>45689.25</v>
      </c>
      <c r="B9537" s="15">
        <f>WEEKDAY($A9537,2)</f>
        <v/>
      </c>
      <c r="C9537" s="15">
        <f>HOUR($A9537)</f>
        <v/>
      </c>
      <c r="D9537" s="15">
        <f>IF(AND($A9537&gt;=Instellingen!$B$6,$A9537&lt;Instellingen!$B$7),1,0)</f>
        <v/>
      </c>
      <c r="E9537" s="15">
        <f>COUNTIF(tData[BezoekStart],"&lt;"&amp;($A9537+1/24))-COUNTIF(tData[BezoekEind],"&lt;="&amp;$A9537)</f>
        <v/>
      </c>
      <c r="F9537" s="15">
        <f>COUNTIF(tData[BezoekLangStart],"&lt;"&amp;($A9537+1/24))-COUNTIF(tData[BezoekLangEind],"&lt;="&amp;$A9537)</f>
        <v/>
      </c>
      <c r="G9537" s="15">
        <f>IF($D9537=1,$B9537*100+$C9537,-1)</f>
        <v/>
      </c>
      <c r="H9537" s="15">
        <f>IF($D9537=1,$B9537,-1)</f>
        <v/>
      </c>
      <c r="I9537" s="15">
        <f>IF($D9537=1,$C9537,-1)</f>
        <v/>
      </c>
    </row>
    <row r="9538">
      <c r="A9538" s="33" t="n">
        <v>45689.29166666666</v>
      </c>
      <c r="B9538" s="15">
        <f>WEEKDAY($A9538,2)</f>
        <v/>
      </c>
      <c r="C9538" s="15">
        <f>HOUR($A9538)</f>
        <v/>
      </c>
      <c r="D9538" s="15">
        <f>IF(AND($A9538&gt;=Instellingen!$B$6,$A9538&lt;Instellingen!$B$7),1,0)</f>
        <v/>
      </c>
      <c r="E9538" s="15">
        <f>COUNTIF(tData[BezoekStart],"&lt;"&amp;($A9538+1/24))-COUNTIF(tData[BezoekEind],"&lt;="&amp;$A9538)</f>
        <v/>
      </c>
      <c r="F9538" s="15">
        <f>COUNTIF(tData[BezoekLangStart],"&lt;"&amp;($A9538+1/24))-COUNTIF(tData[BezoekLangEind],"&lt;="&amp;$A9538)</f>
        <v/>
      </c>
      <c r="G9538" s="15">
        <f>IF($D9538=1,$B9538*100+$C9538,-1)</f>
        <v/>
      </c>
      <c r="H9538" s="15">
        <f>IF($D9538=1,$B9538,-1)</f>
        <v/>
      </c>
      <c r="I9538" s="15">
        <f>IF($D9538=1,$C9538,-1)</f>
        <v/>
      </c>
    </row>
    <row r="9539">
      <c r="A9539" s="33" t="n">
        <v>45689.33333333334</v>
      </c>
      <c r="B9539" s="15">
        <f>WEEKDAY($A9539,2)</f>
        <v/>
      </c>
      <c r="C9539" s="15">
        <f>HOUR($A9539)</f>
        <v/>
      </c>
      <c r="D9539" s="15">
        <f>IF(AND($A9539&gt;=Instellingen!$B$6,$A9539&lt;Instellingen!$B$7),1,0)</f>
        <v/>
      </c>
      <c r="E9539" s="15">
        <f>COUNTIF(tData[BezoekStart],"&lt;"&amp;($A9539+1/24))-COUNTIF(tData[BezoekEind],"&lt;="&amp;$A9539)</f>
        <v/>
      </c>
      <c r="F9539" s="15">
        <f>COUNTIF(tData[BezoekLangStart],"&lt;"&amp;($A9539+1/24))-COUNTIF(tData[BezoekLangEind],"&lt;="&amp;$A9539)</f>
        <v/>
      </c>
      <c r="G9539" s="15">
        <f>IF($D9539=1,$B9539*100+$C9539,-1)</f>
        <v/>
      </c>
      <c r="H9539" s="15">
        <f>IF($D9539=1,$B9539,-1)</f>
        <v/>
      </c>
      <c r="I9539" s="15">
        <f>IF($D9539=1,$C9539,-1)</f>
        <v/>
      </c>
    </row>
    <row r="9540">
      <c r="A9540" s="33" t="n">
        <v>45689.375</v>
      </c>
      <c r="B9540" s="15">
        <f>WEEKDAY($A9540,2)</f>
        <v/>
      </c>
      <c r="C9540" s="15">
        <f>HOUR($A9540)</f>
        <v/>
      </c>
      <c r="D9540" s="15">
        <f>IF(AND($A9540&gt;=Instellingen!$B$6,$A9540&lt;Instellingen!$B$7),1,0)</f>
        <v/>
      </c>
      <c r="E9540" s="15">
        <f>COUNTIF(tData[BezoekStart],"&lt;"&amp;($A9540+1/24))-COUNTIF(tData[BezoekEind],"&lt;="&amp;$A9540)</f>
        <v/>
      </c>
      <c r="F9540" s="15">
        <f>COUNTIF(tData[BezoekLangStart],"&lt;"&amp;($A9540+1/24))-COUNTIF(tData[BezoekLangEind],"&lt;="&amp;$A9540)</f>
        <v/>
      </c>
      <c r="G9540" s="15">
        <f>IF($D9540=1,$B9540*100+$C9540,-1)</f>
        <v/>
      </c>
      <c r="H9540" s="15">
        <f>IF($D9540=1,$B9540,-1)</f>
        <v/>
      </c>
      <c r="I9540" s="15">
        <f>IF($D9540=1,$C9540,-1)</f>
        <v/>
      </c>
    </row>
    <row r="9541">
      <c r="A9541" s="33" t="n">
        <v>45689.41666666666</v>
      </c>
      <c r="B9541" s="15">
        <f>WEEKDAY($A9541,2)</f>
        <v/>
      </c>
      <c r="C9541" s="15">
        <f>HOUR($A9541)</f>
        <v/>
      </c>
      <c r="D9541" s="15">
        <f>IF(AND($A9541&gt;=Instellingen!$B$6,$A9541&lt;Instellingen!$B$7),1,0)</f>
        <v/>
      </c>
      <c r="E9541" s="15">
        <f>COUNTIF(tData[BezoekStart],"&lt;"&amp;($A9541+1/24))-COUNTIF(tData[BezoekEind],"&lt;="&amp;$A9541)</f>
        <v/>
      </c>
      <c r="F9541" s="15">
        <f>COUNTIF(tData[BezoekLangStart],"&lt;"&amp;($A9541+1/24))-COUNTIF(tData[BezoekLangEind],"&lt;="&amp;$A9541)</f>
        <v/>
      </c>
      <c r="G9541" s="15">
        <f>IF($D9541=1,$B9541*100+$C9541,-1)</f>
        <v/>
      </c>
      <c r="H9541" s="15">
        <f>IF($D9541=1,$B9541,-1)</f>
        <v/>
      </c>
      <c r="I9541" s="15">
        <f>IF($D9541=1,$C9541,-1)</f>
        <v/>
      </c>
    </row>
    <row r="9542">
      <c r="A9542" s="33" t="n">
        <v>45689.45833333334</v>
      </c>
      <c r="B9542" s="15">
        <f>WEEKDAY($A9542,2)</f>
        <v/>
      </c>
      <c r="C9542" s="15">
        <f>HOUR($A9542)</f>
        <v/>
      </c>
      <c r="D9542" s="15">
        <f>IF(AND($A9542&gt;=Instellingen!$B$6,$A9542&lt;Instellingen!$B$7),1,0)</f>
        <v/>
      </c>
      <c r="E9542" s="15">
        <f>COUNTIF(tData[BezoekStart],"&lt;"&amp;($A9542+1/24))-COUNTIF(tData[BezoekEind],"&lt;="&amp;$A9542)</f>
        <v/>
      </c>
      <c r="F9542" s="15">
        <f>COUNTIF(tData[BezoekLangStart],"&lt;"&amp;($A9542+1/24))-COUNTIF(tData[BezoekLangEind],"&lt;="&amp;$A9542)</f>
        <v/>
      </c>
      <c r="G9542" s="15">
        <f>IF($D9542=1,$B9542*100+$C9542,-1)</f>
        <v/>
      </c>
      <c r="H9542" s="15">
        <f>IF($D9542=1,$B9542,-1)</f>
        <v/>
      </c>
      <c r="I9542" s="15">
        <f>IF($D9542=1,$C9542,-1)</f>
        <v/>
      </c>
    </row>
    <row r="9543">
      <c r="A9543" s="33" t="n">
        <v>45689.5</v>
      </c>
      <c r="B9543" s="15">
        <f>WEEKDAY($A9543,2)</f>
        <v/>
      </c>
      <c r="C9543" s="15">
        <f>HOUR($A9543)</f>
        <v/>
      </c>
      <c r="D9543" s="15">
        <f>IF(AND($A9543&gt;=Instellingen!$B$6,$A9543&lt;Instellingen!$B$7),1,0)</f>
        <v/>
      </c>
      <c r="E9543" s="15">
        <f>COUNTIF(tData[BezoekStart],"&lt;"&amp;($A9543+1/24))-COUNTIF(tData[BezoekEind],"&lt;="&amp;$A9543)</f>
        <v/>
      </c>
      <c r="F9543" s="15">
        <f>COUNTIF(tData[BezoekLangStart],"&lt;"&amp;($A9543+1/24))-COUNTIF(tData[BezoekLangEind],"&lt;="&amp;$A9543)</f>
        <v/>
      </c>
      <c r="G9543" s="15">
        <f>IF($D9543=1,$B9543*100+$C9543,-1)</f>
        <v/>
      </c>
      <c r="H9543" s="15">
        <f>IF($D9543=1,$B9543,-1)</f>
        <v/>
      </c>
      <c r="I9543" s="15">
        <f>IF($D9543=1,$C9543,-1)</f>
        <v/>
      </c>
    </row>
    <row r="9544">
      <c r="A9544" s="33" t="n">
        <v>45689.54166666666</v>
      </c>
      <c r="B9544" s="15">
        <f>WEEKDAY($A9544,2)</f>
        <v/>
      </c>
      <c r="C9544" s="15">
        <f>HOUR($A9544)</f>
        <v/>
      </c>
      <c r="D9544" s="15">
        <f>IF(AND($A9544&gt;=Instellingen!$B$6,$A9544&lt;Instellingen!$B$7),1,0)</f>
        <v/>
      </c>
      <c r="E9544" s="15">
        <f>COUNTIF(tData[BezoekStart],"&lt;"&amp;($A9544+1/24))-COUNTIF(tData[BezoekEind],"&lt;="&amp;$A9544)</f>
        <v/>
      </c>
      <c r="F9544" s="15">
        <f>COUNTIF(tData[BezoekLangStart],"&lt;"&amp;($A9544+1/24))-COUNTIF(tData[BezoekLangEind],"&lt;="&amp;$A9544)</f>
        <v/>
      </c>
      <c r="G9544" s="15">
        <f>IF($D9544=1,$B9544*100+$C9544,-1)</f>
        <v/>
      </c>
      <c r="H9544" s="15">
        <f>IF($D9544=1,$B9544,-1)</f>
        <v/>
      </c>
      <c r="I9544" s="15">
        <f>IF($D9544=1,$C9544,-1)</f>
        <v/>
      </c>
    </row>
    <row r="9545">
      <c r="A9545" s="33" t="n">
        <v>45689.58333333334</v>
      </c>
      <c r="B9545" s="15">
        <f>WEEKDAY($A9545,2)</f>
        <v/>
      </c>
      <c r="C9545" s="15">
        <f>HOUR($A9545)</f>
        <v/>
      </c>
      <c r="D9545" s="15">
        <f>IF(AND($A9545&gt;=Instellingen!$B$6,$A9545&lt;Instellingen!$B$7),1,0)</f>
        <v/>
      </c>
      <c r="E9545" s="15">
        <f>COUNTIF(tData[BezoekStart],"&lt;"&amp;($A9545+1/24))-COUNTIF(tData[BezoekEind],"&lt;="&amp;$A9545)</f>
        <v/>
      </c>
      <c r="F9545" s="15">
        <f>COUNTIF(tData[BezoekLangStart],"&lt;"&amp;($A9545+1/24))-COUNTIF(tData[BezoekLangEind],"&lt;="&amp;$A9545)</f>
        <v/>
      </c>
      <c r="G9545" s="15">
        <f>IF($D9545=1,$B9545*100+$C9545,-1)</f>
        <v/>
      </c>
      <c r="H9545" s="15">
        <f>IF($D9545=1,$B9545,-1)</f>
        <v/>
      </c>
      <c r="I9545" s="15">
        <f>IF($D9545=1,$C9545,-1)</f>
        <v/>
      </c>
    </row>
    <row r="9546">
      <c r="A9546" s="33" t="n">
        <v>45689.625</v>
      </c>
      <c r="B9546" s="15">
        <f>WEEKDAY($A9546,2)</f>
        <v/>
      </c>
      <c r="C9546" s="15">
        <f>HOUR($A9546)</f>
        <v/>
      </c>
      <c r="D9546" s="15">
        <f>IF(AND($A9546&gt;=Instellingen!$B$6,$A9546&lt;Instellingen!$B$7),1,0)</f>
        <v/>
      </c>
      <c r="E9546" s="15">
        <f>COUNTIF(tData[BezoekStart],"&lt;"&amp;($A9546+1/24))-COUNTIF(tData[BezoekEind],"&lt;="&amp;$A9546)</f>
        <v/>
      </c>
      <c r="F9546" s="15">
        <f>COUNTIF(tData[BezoekLangStart],"&lt;"&amp;($A9546+1/24))-COUNTIF(tData[BezoekLangEind],"&lt;="&amp;$A9546)</f>
        <v/>
      </c>
      <c r="G9546" s="15">
        <f>IF($D9546=1,$B9546*100+$C9546,-1)</f>
        <v/>
      </c>
      <c r="H9546" s="15">
        <f>IF($D9546=1,$B9546,-1)</f>
        <v/>
      </c>
      <c r="I9546" s="15">
        <f>IF($D9546=1,$C9546,-1)</f>
        <v/>
      </c>
    </row>
    <row r="9547">
      <c r="A9547" s="33" t="n">
        <v>45689.66666666666</v>
      </c>
      <c r="B9547" s="15">
        <f>WEEKDAY($A9547,2)</f>
        <v/>
      </c>
      <c r="C9547" s="15">
        <f>HOUR($A9547)</f>
        <v/>
      </c>
      <c r="D9547" s="15">
        <f>IF(AND($A9547&gt;=Instellingen!$B$6,$A9547&lt;Instellingen!$B$7),1,0)</f>
        <v/>
      </c>
      <c r="E9547" s="15">
        <f>COUNTIF(tData[BezoekStart],"&lt;"&amp;($A9547+1/24))-COUNTIF(tData[BezoekEind],"&lt;="&amp;$A9547)</f>
        <v/>
      </c>
      <c r="F9547" s="15">
        <f>COUNTIF(tData[BezoekLangStart],"&lt;"&amp;($A9547+1/24))-COUNTIF(tData[BezoekLangEind],"&lt;="&amp;$A9547)</f>
        <v/>
      </c>
      <c r="G9547" s="15">
        <f>IF($D9547=1,$B9547*100+$C9547,-1)</f>
        <v/>
      </c>
      <c r="H9547" s="15">
        <f>IF($D9547=1,$B9547,-1)</f>
        <v/>
      </c>
      <c r="I9547" s="15">
        <f>IF($D9547=1,$C9547,-1)</f>
        <v/>
      </c>
    </row>
    <row r="9548">
      <c r="A9548" s="33" t="n">
        <v>45689.70833333334</v>
      </c>
      <c r="B9548" s="15">
        <f>WEEKDAY($A9548,2)</f>
        <v/>
      </c>
      <c r="C9548" s="15">
        <f>HOUR($A9548)</f>
        <v/>
      </c>
      <c r="D9548" s="15">
        <f>IF(AND($A9548&gt;=Instellingen!$B$6,$A9548&lt;Instellingen!$B$7),1,0)</f>
        <v/>
      </c>
      <c r="E9548" s="15">
        <f>COUNTIF(tData[BezoekStart],"&lt;"&amp;($A9548+1/24))-COUNTIF(tData[BezoekEind],"&lt;="&amp;$A9548)</f>
        <v/>
      </c>
      <c r="F9548" s="15">
        <f>COUNTIF(tData[BezoekLangStart],"&lt;"&amp;($A9548+1/24))-COUNTIF(tData[BezoekLangEind],"&lt;="&amp;$A9548)</f>
        <v/>
      </c>
      <c r="G9548" s="15">
        <f>IF($D9548=1,$B9548*100+$C9548,-1)</f>
        <v/>
      </c>
      <c r="H9548" s="15">
        <f>IF($D9548=1,$B9548,-1)</f>
        <v/>
      </c>
      <c r="I9548" s="15">
        <f>IF($D9548=1,$C9548,-1)</f>
        <v/>
      </c>
    </row>
    <row r="9549">
      <c r="A9549" s="33" t="n">
        <v>45689.75</v>
      </c>
      <c r="B9549" s="15">
        <f>WEEKDAY($A9549,2)</f>
        <v/>
      </c>
      <c r="C9549" s="15">
        <f>HOUR($A9549)</f>
        <v/>
      </c>
      <c r="D9549" s="15">
        <f>IF(AND($A9549&gt;=Instellingen!$B$6,$A9549&lt;Instellingen!$B$7),1,0)</f>
        <v/>
      </c>
      <c r="E9549" s="15">
        <f>COUNTIF(tData[BezoekStart],"&lt;"&amp;($A9549+1/24))-COUNTIF(tData[BezoekEind],"&lt;="&amp;$A9549)</f>
        <v/>
      </c>
      <c r="F9549" s="15">
        <f>COUNTIF(tData[BezoekLangStart],"&lt;"&amp;($A9549+1/24))-COUNTIF(tData[BezoekLangEind],"&lt;="&amp;$A9549)</f>
        <v/>
      </c>
      <c r="G9549" s="15">
        <f>IF($D9549=1,$B9549*100+$C9549,-1)</f>
        <v/>
      </c>
      <c r="H9549" s="15">
        <f>IF($D9549=1,$B9549,-1)</f>
        <v/>
      </c>
      <c r="I9549" s="15">
        <f>IF($D9549=1,$C9549,-1)</f>
        <v/>
      </c>
    </row>
    <row r="9550">
      <c r="A9550" s="33" t="n">
        <v>45689.79166666666</v>
      </c>
      <c r="B9550" s="15">
        <f>WEEKDAY($A9550,2)</f>
        <v/>
      </c>
      <c r="C9550" s="15">
        <f>HOUR($A9550)</f>
        <v/>
      </c>
      <c r="D9550" s="15">
        <f>IF(AND($A9550&gt;=Instellingen!$B$6,$A9550&lt;Instellingen!$B$7),1,0)</f>
        <v/>
      </c>
      <c r="E9550" s="15">
        <f>COUNTIF(tData[BezoekStart],"&lt;"&amp;($A9550+1/24))-COUNTIF(tData[BezoekEind],"&lt;="&amp;$A9550)</f>
        <v/>
      </c>
      <c r="F9550" s="15">
        <f>COUNTIF(tData[BezoekLangStart],"&lt;"&amp;($A9550+1/24))-COUNTIF(tData[BezoekLangEind],"&lt;="&amp;$A9550)</f>
        <v/>
      </c>
      <c r="G9550" s="15">
        <f>IF($D9550=1,$B9550*100+$C9550,-1)</f>
        <v/>
      </c>
      <c r="H9550" s="15">
        <f>IF($D9550=1,$B9550,-1)</f>
        <v/>
      </c>
      <c r="I9550" s="15">
        <f>IF($D9550=1,$C9550,-1)</f>
        <v/>
      </c>
    </row>
    <row r="9551">
      <c r="A9551" s="33" t="n">
        <v>45689.83333333334</v>
      </c>
      <c r="B9551" s="15">
        <f>WEEKDAY($A9551,2)</f>
        <v/>
      </c>
      <c r="C9551" s="15">
        <f>HOUR($A9551)</f>
        <v/>
      </c>
      <c r="D9551" s="15">
        <f>IF(AND($A9551&gt;=Instellingen!$B$6,$A9551&lt;Instellingen!$B$7),1,0)</f>
        <v/>
      </c>
      <c r="E9551" s="15">
        <f>COUNTIF(tData[BezoekStart],"&lt;"&amp;($A9551+1/24))-COUNTIF(tData[BezoekEind],"&lt;="&amp;$A9551)</f>
        <v/>
      </c>
      <c r="F9551" s="15">
        <f>COUNTIF(tData[BezoekLangStart],"&lt;"&amp;($A9551+1/24))-COUNTIF(tData[BezoekLangEind],"&lt;="&amp;$A9551)</f>
        <v/>
      </c>
      <c r="G9551" s="15">
        <f>IF($D9551=1,$B9551*100+$C9551,-1)</f>
        <v/>
      </c>
      <c r="H9551" s="15">
        <f>IF($D9551=1,$B9551,-1)</f>
        <v/>
      </c>
      <c r="I9551" s="15">
        <f>IF($D9551=1,$C9551,-1)</f>
        <v/>
      </c>
    </row>
    <row r="9552">
      <c r="A9552" s="33" t="n">
        <v>45689.875</v>
      </c>
      <c r="B9552" s="15">
        <f>WEEKDAY($A9552,2)</f>
        <v/>
      </c>
      <c r="C9552" s="15">
        <f>HOUR($A9552)</f>
        <v/>
      </c>
      <c r="D9552" s="15">
        <f>IF(AND($A9552&gt;=Instellingen!$B$6,$A9552&lt;Instellingen!$B$7),1,0)</f>
        <v/>
      </c>
      <c r="E9552" s="15">
        <f>COUNTIF(tData[BezoekStart],"&lt;"&amp;($A9552+1/24))-COUNTIF(tData[BezoekEind],"&lt;="&amp;$A9552)</f>
        <v/>
      </c>
      <c r="F9552" s="15">
        <f>COUNTIF(tData[BezoekLangStart],"&lt;"&amp;($A9552+1/24))-COUNTIF(tData[BezoekLangEind],"&lt;="&amp;$A9552)</f>
        <v/>
      </c>
      <c r="G9552" s="15">
        <f>IF($D9552=1,$B9552*100+$C9552,-1)</f>
        <v/>
      </c>
      <c r="H9552" s="15">
        <f>IF($D9552=1,$B9552,-1)</f>
        <v/>
      </c>
      <c r="I9552" s="15">
        <f>IF($D9552=1,$C9552,-1)</f>
        <v/>
      </c>
    </row>
    <row r="9553">
      <c r="A9553" s="33" t="n">
        <v>45689.91666666666</v>
      </c>
      <c r="B9553" s="15">
        <f>WEEKDAY($A9553,2)</f>
        <v/>
      </c>
      <c r="C9553" s="15">
        <f>HOUR($A9553)</f>
        <v/>
      </c>
      <c r="D9553" s="15">
        <f>IF(AND($A9553&gt;=Instellingen!$B$6,$A9553&lt;Instellingen!$B$7),1,0)</f>
        <v/>
      </c>
      <c r="E9553" s="15">
        <f>COUNTIF(tData[BezoekStart],"&lt;"&amp;($A9553+1/24))-COUNTIF(tData[BezoekEind],"&lt;="&amp;$A9553)</f>
        <v/>
      </c>
      <c r="F9553" s="15">
        <f>COUNTIF(tData[BezoekLangStart],"&lt;"&amp;($A9553+1/24))-COUNTIF(tData[BezoekLangEind],"&lt;="&amp;$A9553)</f>
        <v/>
      </c>
      <c r="G9553" s="15">
        <f>IF($D9553=1,$B9553*100+$C9553,-1)</f>
        <v/>
      </c>
      <c r="H9553" s="15">
        <f>IF($D9553=1,$B9553,-1)</f>
        <v/>
      </c>
      <c r="I9553" s="15">
        <f>IF($D9553=1,$C9553,-1)</f>
        <v/>
      </c>
    </row>
    <row r="9554">
      <c r="A9554" s="33" t="n">
        <v>45689.95833333334</v>
      </c>
      <c r="B9554" s="15">
        <f>WEEKDAY($A9554,2)</f>
        <v/>
      </c>
      <c r="C9554" s="15">
        <f>HOUR($A9554)</f>
        <v/>
      </c>
      <c r="D9554" s="15">
        <f>IF(AND($A9554&gt;=Instellingen!$B$6,$A9554&lt;Instellingen!$B$7),1,0)</f>
        <v/>
      </c>
      <c r="E9554" s="15">
        <f>COUNTIF(tData[BezoekStart],"&lt;"&amp;($A9554+1/24))-COUNTIF(tData[BezoekEind],"&lt;="&amp;$A9554)</f>
        <v/>
      </c>
      <c r="F9554" s="15">
        <f>COUNTIF(tData[BezoekLangStart],"&lt;"&amp;($A9554+1/24))-COUNTIF(tData[BezoekLangEind],"&lt;="&amp;$A9554)</f>
        <v/>
      </c>
      <c r="G9554" s="15">
        <f>IF($D9554=1,$B9554*100+$C9554,-1)</f>
        <v/>
      </c>
      <c r="H9554" s="15">
        <f>IF($D9554=1,$B9554,-1)</f>
        <v/>
      </c>
      <c r="I9554" s="15">
        <f>IF($D9554=1,$C9554,-1)</f>
        <v/>
      </c>
    </row>
    <row r="9555">
      <c r="A9555" s="33" t="n">
        <v>45690</v>
      </c>
      <c r="B9555" s="15">
        <f>WEEKDAY($A9555,2)</f>
        <v/>
      </c>
      <c r="C9555" s="15">
        <f>HOUR($A9555)</f>
        <v/>
      </c>
      <c r="D9555" s="15">
        <f>IF(AND($A9555&gt;=Instellingen!$B$6,$A9555&lt;Instellingen!$B$7),1,0)</f>
        <v/>
      </c>
      <c r="E9555" s="15">
        <f>COUNTIF(tData[BezoekStart],"&lt;"&amp;($A9555+1/24))-COUNTIF(tData[BezoekEind],"&lt;="&amp;$A9555)</f>
        <v/>
      </c>
      <c r="F9555" s="15">
        <f>COUNTIF(tData[BezoekLangStart],"&lt;"&amp;($A9555+1/24))-COUNTIF(tData[BezoekLangEind],"&lt;="&amp;$A9555)</f>
        <v/>
      </c>
      <c r="G9555" s="15">
        <f>IF($D9555=1,$B9555*100+$C9555,-1)</f>
        <v/>
      </c>
      <c r="H9555" s="15">
        <f>IF($D9555=1,$B9555,-1)</f>
        <v/>
      </c>
      <c r="I9555" s="15">
        <f>IF($D9555=1,$C9555,-1)</f>
        <v/>
      </c>
    </row>
    <row r="9556">
      <c r="A9556" s="33" t="n">
        <v>45690.04166666666</v>
      </c>
      <c r="B9556" s="15">
        <f>WEEKDAY($A9556,2)</f>
        <v/>
      </c>
      <c r="C9556" s="15">
        <f>HOUR($A9556)</f>
        <v/>
      </c>
      <c r="D9556" s="15">
        <f>IF(AND($A9556&gt;=Instellingen!$B$6,$A9556&lt;Instellingen!$B$7),1,0)</f>
        <v/>
      </c>
      <c r="E9556" s="15">
        <f>COUNTIF(tData[BezoekStart],"&lt;"&amp;($A9556+1/24))-COUNTIF(tData[BezoekEind],"&lt;="&amp;$A9556)</f>
        <v/>
      </c>
      <c r="F9556" s="15">
        <f>COUNTIF(tData[BezoekLangStart],"&lt;"&amp;($A9556+1/24))-COUNTIF(tData[BezoekLangEind],"&lt;="&amp;$A9556)</f>
        <v/>
      </c>
      <c r="G9556" s="15">
        <f>IF($D9556=1,$B9556*100+$C9556,-1)</f>
        <v/>
      </c>
      <c r="H9556" s="15">
        <f>IF($D9556=1,$B9556,-1)</f>
        <v/>
      </c>
      <c r="I9556" s="15">
        <f>IF($D9556=1,$C9556,-1)</f>
        <v/>
      </c>
    </row>
    <row r="9557">
      <c r="A9557" s="33" t="n">
        <v>45690.08333333334</v>
      </c>
      <c r="B9557" s="15">
        <f>WEEKDAY($A9557,2)</f>
        <v/>
      </c>
      <c r="C9557" s="15">
        <f>HOUR($A9557)</f>
        <v/>
      </c>
      <c r="D9557" s="15">
        <f>IF(AND($A9557&gt;=Instellingen!$B$6,$A9557&lt;Instellingen!$B$7),1,0)</f>
        <v/>
      </c>
      <c r="E9557" s="15">
        <f>COUNTIF(tData[BezoekStart],"&lt;"&amp;($A9557+1/24))-COUNTIF(tData[BezoekEind],"&lt;="&amp;$A9557)</f>
        <v/>
      </c>
      <c r="F9557" s="15">
        <f>COUNTIF(tData[BezoekLangStart],"&lt;"&amp;($A9557+1/24))-COUNTIF(tData[BezoekLangEind],"&lt;="&amp;$A9557)</f>
        <v/>
      </c>
      <c r="G9557" s="15">
        <f>IF($D9557=1,$B9557*100+$C9557,-1)</f>
        <v/>
      </c>
      <c r="H9557" s="15">
        <f>IF($D9557=1,$B9557,-1)</f>
        <v/>
      </c>
      <c r="I9557" s="15">
        <f>IF($D9557=1,$C9557,-1)</f>
        <v/>
      </c>
    </row>
    <row r="9558">
      <c r="A9558" s="33" t="n">
        <v>45690.125</v>
      </c>
      <c r="B9558" s="15">
        <f>WEEKDAY($A9558,2)</f>
        <v/>
      </c>
      <c r="C9558" s="15">
        <f>HOUR($A9558)</f>
        <v/>
      </c>
      <c r="D9558" s="15">
        <f>IF(AND($A9558&gt;=Instellingen!$B$6,$A9558&lt;Instellingen!$B$7),1,0)</f>
        <v/>
      </c>
      <c r="E9558" s="15">
        <f>COUNTIF(tData[BezoekStart],"&lt;"&amp;($A9558+1/24))-COUNTIF(tData[BezoekEind],"&lt;="&amp;$A9558)</f>
        <v/>
      </c>
      <c r="F9558" s="15">
        <f>COUNTIF(tData[BezoekLangStart],"&lt;"&amp;($A9558+1/24))-COUNTIF(tData[BezoekLangEind],"&lt;="&amp;$A9558)</f>
        <v/>
      </c>
      <c r="G9558" s="15">
        <f>IF($D9558=1,$B9558*100+$C9558,-1)</f>
        <v/>
      </c>
      <c r="H9558" s="15">
        <f>IF($D9558=1,$B9558,-1)</f>
        <v/>
      </c>
      <c r="I9558" s="15">
        <f>IF($D9558=1,$C9558,-1)</f>
        <v/>
      </c>
    </row>
    <row r="9559">
      <c r="A9559" s="33" t="n">
        <v>45690.16666666666</v>
      </c>
      <c r="B9559" s="15">
        <f>WEEKDAY($A9559,2)</f>
        <v/>
      </c>
      <c r="C9559" s="15">
        <f>HOUR($A9559)</f>
        <v/>
      </c>
      <c r="D9559" s="15">
        <f>IF(AND($A9559&gt;=Instellingen!$B$6,$A9559&lt;Instellingen!$B$7),1,0)</f>
        <v/>
      </c>
      <c r="E9559" s="15">
        <f>COUNTIF(tData[BezoekStart],"&lt;"&amp;($A9559+1/24))-COUNTIF(tData[BezoekEind],"&lt;="&amp;$A9559)</f>
        <v/>
      </c>
      <c r="F9559" s="15">
        <f>COUNTIF(tData[BezoekLangStart],"&lt;"&amp;($A9559+1/24))-COUNTIF(tData[BezoekLangEind],"&lt;="&amp;$A9559)</f>
        <v/>
      </c>
      <c r="G9559" s="15">
        <f>IF($D9559=1,$B9559*100+$C9559,-1)</f>
        <v/>
      </c>
      <c r="H9559" s="15">
        <f>IF($D9559=1,$B9559,-1)</f>
        <v/>
      </c>
      <c r="I9559" s="15">
        <f>IF($D9559=1,$C9559,-1)</f>
        <v/>
      </c>
    </row>
    <row r="9560">
      <c r="A9560" s="33" t="n">
        <v>45690.20833333334</v>
      </c>
      <c r="B9560" s="15">
        <f>WEEKDAY($A9560,2)</f>
        <v/>
      </c>
      <c r="C9560" s="15">
        <f>HOUR($A9560)</f>
        <v/>
      </c>
      <c r="D9560" s="15">
        <f>IF(AND($A9560&gt;=Instellingen!$B$6,$A9560&lt;Instellingen!$B$7),1,0)</f>
        <v/>
      </c>
      <c r="E9560" s="15">
        <f>COUNTIF(tData[BezoekStart],"&lt;"&amp;($A9560+1/24))-COUNTIF(tData[BezoekEind],"&lt;="&amp;$A9560)</f>
        <v/>
      </c>
      <c r="F9560" s="15">
        <f>COUNTIF(tData[BezoekLangStart],"&lt;"&amp;($A9560+1/24))-COUNTIF(tData[BezoekLangEind],"&lt;="&amp;$A9560)</f>
        <v/>
      </c>
      <c r="G9560" s="15">
        <f>IF($D9560=1,$B9560*100+$C9560,-1)</f>
        <v/>
      </c>
      <c r="H9560" s="15">
        <f>IF($D9560=1,$B9560,-1)</f>
        <v/>
      </c>
      <c r="I9560" s="15">
        <f>IF($D9560=1,$C9560,-1)</f>
        <v/>
      </c>
    </row>
    <row r="9561">
      <c r="A9561" s="33" t="n">
        <v>45690.25</v>
      </c>
      <c r="B9561" s="15">
        <f>WEEKDAY($A9561,2)</f>
        <v/>
      </c>
      <c r="C9561" s="15">
        <f>HOUR($A9561)</f>
        <v/>
      </c>
      <c r="D9561" s="15">
        <f>IF(AND($A9561&gt;=Instellingen!$B$6,$A9561&lt;Instellingen!$B$7),1,0)</f>
        <v/>
      </c>
      <c r="E9561" s="15">
        <f>COUNTIF(tData[BezoekStart],"&lt;"&amp;($A9561+1/24))-COUNTIF(tData[BezoekEind],"&lt;="&amp;$A9561)</f>
        <v/>
      </c>
      <c r="F9561" s="15">
        <f>COUNTIF(tData[BezoekLangStart],"&lt;"&amp;($A9561+1/24))-COUNTIF(tData[BezoekLangEind],"&lt;="&amp;$A9561)</f>
        <v/>
      </c>
      <c r="G9561" s="15">
        <f>IF($D9561=1,$B9561*100+$C9561,-1)</f>
        <v/>
      </c>
      <c r="H9561" s="15">
        <f>IF($D9561=1,$B9561,-1)</f>
        <v/>
      </c>
      <c r="I9561" s="15">
        <f>IF($D9561=1,$C9561,-1)</f>
        <v/>
      </c>
    </row>
    <row r="9562">
      <c r="A9562" s="33" t="n">
        <v>45690.29166666666</v>
      </c>
      <c r="B9562" s="15">
        <f>WEEKDAY($A9562,2)</f>
        <v/>
      </c>
      <c r="C9562" s="15">
        <f>HOUR($A9562)</f>
        <v/>
      </c>
      <c r="D9562" s="15">
        <f>IF(AND($A9562&gt;=Instellingen!$B$6,$A9562&lt;Instellingen!$B$7),1,0)</f>
        <v/>
      </c>
      <c r="E9562" s="15">
        <f>COUNTIF(tData[BezoekStart],"&lt;"&amp;($A9562+1/24))-COUNTIF(tData[BezoekEind],"&lt;="&amp;$A9562)</f>
        <v/>
      </c>
      <c r="F9562" s="15">
        <f>COUNTIF(tData[BezoekLangStart],"&lt;"&amp;($A9562+1/24))-COUNTIF(tData[BezoekLangEind],"&lt;="&amp;$A9562)</f>
        <v/>
      </c>
      <c r="G9562" s="15">
        <f>IF($D9562=1,$B9562*100+$C9562,-1)</f>
        <v/>
      </c>
      <c r="H9562" s="15">
        <f>IF($D9562=1,$B9562,-1)</f>
        <v/>
      </c>
      <c r="I9562" s="15">
        <f>IF($D9562=1,$C9562,-1)</f>
        <v/>
      </c>
    </row>
    <row r="9563">
      <c r="A9563" s="33" t="n">
        <v>45690.33333333334</v>
      </c>
      <c r="B9563" s="15">
        <f>WEEKDAY($A9563,2)</f>
        <v/>
      </c>
      <c r="C9563" s="15">
        <f>HOUR($A9563)</f>
        <v/>
      </c>
      <c r="D9563" s="15">
        <f>IF(AND($A9563&gt;=Instellingen!$B$6,$A9563&lt;Instellingen!$B$7),1,0)</f>
        <v/>
      </c>
      <c r="E9563" s="15">
        <f>COUNTIF(tData[BezoekStart],"&lt;"&amp;($A9563+1/24))-COUNTIF(tData[BezoekEind],"&lt;="&amp;$A9563)</f>
        <v/>
      </c>
      <c r="F9563" s="15">
        <f>COUNTIF(tData[BezoekLangStart],"&lt;"&amp;($A9563+1/24))-COUNTIF(tData[BezoekLangEind],"&lt;="&amp;$A9563)</f>
        <v/>
      </c>
      <c r="G9563" s="15">
        <f>IF($D9563=1,$B9563*100+$C9563,-1)</f>
        <v/>
      </c>
      <c r="H9563" s="15">
        <f>IF($D9563=1,$B9563,-1)</f>
        <v/>
      </c>
      <c r="I9563" s="15">
        <f>IF($D9563=1,$C9563,-1)</f>
        <v/>
      </c>
    </row>
    <row r="9564">
      <c r="A9564" s="33" t="n">
        <v>45690.375</v>
      </c>
      <c r="B9564" s="15">
        <f>WEEKDAY($A9564,2)</f>
        <v/>
      </c>
      <c r="C9564" s="15">
        <f>HOUR($A9564)</f>
        <v/>
      </c>
      <c r="D9564" s="15">
        <f>IF(AND($A9564&gt;=Instellingen!$B$6,$A9564&lt;Instellingen!$B$7),1,0)</f>
        <v/>
      </c>
      <c r="E9564" s="15">
        <f>COUNTIF(tData[BezoekStart],"&lt;"&amp;($A9564+1/24))-COUNTIF(tData[BezoekEind],"&lt;="&amp;$A9564)</f>
        <v/>
      </c>
      <c r="F9564" s="15">
        <f>COUNTIF(tData[BezoekLangStart],"&lt;"&amp;($A9564+1/24))-COUNTIF(tData[BezoekLangEind],"&lt;="&amp;$A9564)</f>
        <v/>
      </c>
      <c r="G9564" s="15">
        <f>IF($D9564=1,$B9564*100+$C9564,-1)</f>
        <v/>
      </c>
      <c r="H9564" s="15">
        <f>IF($D9564=1,$B9564,-1)</f>
        <v/>
      </c>
      <c r="I9564" s="15">
        <f>IF($D9564=1,$C9564,-1)</f>
        <v/>
      </c>
    </row>
    <row r="9565">
      <c r="A9565" s="33" t="n">
        <v>45690.41666666666</v>
      </c>
      <c r="B9565" s="15">
        <f>WEEKDAY($A9565,2)</f>
        <v/>
      </c>
      <c r="C9565" s="15">
        <f>HOUR($A9565)</f>
        <v/>
      </c>
      <c r="D9565" s="15">
        <f>IF(AND($A9565&gt;=Instellingen!$B$6,$A9565&lt;Instellingen!$B$7),1,0)</f>
        <v/>
      </c>
      <c r="E9565" s="15">
        <f>COUNTIF(tData[BezoekStart],"&lt;"&amp;($A9565+1/24))-COUNTIF(tData[BezoekEind],"&lt;="&amp;$A9565)</f>
        <v/>
      </c>
      <c r="F9565" s="15">
        <f>COUNTIF(tData[BezoekLangStart],"&lt;"&amp;($A9565+1/24))-COUNTIF(tData[BezoekLangEind],"&lt;="&amp;$A9565)</f>
        <v/>
      </c>
      <c r="G9565" s="15">
        <f>IF($D9565=1,$B9565*100+$C9565,-1)</f>
        <v/>
      </c>
      <c r="H9565" s="15">
        <f>IF($D9565=1,$B9565,-1)</f>
        <v/>
      </c>
      <c r="I9565" s="15">
        <f>IF($D9565=1,$C9565,-1)</f>
        <v/>
      </c>
    </row>
    <row r="9566">
      <c r="A9566" s="33" t="n">
        <v>45690.45833333334</v>
      </c>
      <c r="B9566" s="15">
        <f>WEEKDAY($A9566,2)</f>
        <v/>
      </c>
      <c r="C9566" s="15">
        <f>HOUR($A9566)</f>
        <v/>
      </c>
      <c r="D9566" s="15">
        <f>IF(AND($A9566&gt;=Instellingen!$B$6,$A9566&lt;Instellingen!$B$7),1,0)</f>
        <v/>
      </c>
      <c r="E9566" s="15">
        <f>COUNTIF(tData[BezoekStart],"&lt;"&amp;($A9566+1/24))-COUNTIF(tData[BezoekEind],"&lt;="&amp;$A9566)</f>
        <v/>
      </c>
      <c r="F9566" s="15">
        <f>COUNTIF(tData[BezoekLangStart],"&lt;"&amp;($A9566+1/24))-COUNTIF(tData[BezoekLangEind],"&lt;="&amp;$A9566)</f>
        <v/>
      </c>
      <c r="G9566" s="15">
        <f>IF($D9566=1,$B9566*100+$C9566,-1)</f>
        <v/>
      </c>
      <c r="H9566" s="15">
        <f>IF($D9566=1,$B9566,-1)</f>
        <v/>
      </c>
      <c r="I9566" s="15">
        <f>IF($D9566=1,$C9566,-1)</f>
        <v/>
      </c>
    </row>
    <row r="9567">
      <c r="A9567" s="33" t="n">
        <v>45690.5</v>
      </c>
      <c r="B9567" s="15">
        <f>WEEKDAY($A9567,2)</f>
        <v/>
      </c>
      <c r="C9567" s="15">
        <f>HOUR($A9567)</f>
        <v/>
      </c>
      <c r="D9567" s="15">
        <f>IF(AND($A9567&gt;=Instellingen!$B$6,$A9567&lt;Instellingen!$B$7),1,0)</f>
        <v/>
      </c>
      <c r="E9567" s="15">
        <f>COUNTIF(tData[BezoekStart],"&lt;"&amp;($A9567+1/24))-COUNTIF(tData[BezoekEind],"&lt;="&amp;$A9567)</f>
        <v/>
      </c>
      <c r="F9567" s="15">
        <f>COUNTIF(tData[BezoekLangStart],"&lt;"&amp;($A9567+1/24))-COUNTIF(tData[BezoekLangEind],"&lt;="&amp;$A9567)</f>
        <v/>
      </c>
      <c r="G9567" s="15">
        <f>IF($D9567=1,$B9567*100+$C9567,-1)</f>
        <v/>
      </c>
      <c r="H9567" s="15">
        <f>IF($D9567=1,$B9567,-1)</f>
        <v/>
      </c>
      <c r="I9567" s="15">
        <f>IF($D9567=1,$C9567,-1)</f>
        <v/>
      </c>
    </row>
    <row r="9568">
      <c r="A9568" s="33" t="n">
        <v>45690.54166666666</v>
      </c>
      <c r="B9568" s="15">
        <f>WEEKDAY($A9568,2)</f>
        <v/>
      </c>
      <c r="C9568" s="15">
        <f>HOUR($A9568)</f>
        <v/>
      </c>
      <c r="D9568" s="15">
        <f>IF(AND($A9568&gt;=Instellingen!$B$6,$A9568&lt;Instellingen!$B$7),1,0)</f>
        <v/>
      </c>
      <c r="E9568" s="15">
        <f>COUNTIF(tData[BezoekStart],"&lt;"&amp;($A9568+1/24))-COUNTIF(tData[BezoekEind],"&lt;="&amp;$A9568)</f>
        <v/>
      </c>
      <c r="F9568" s="15">
        <f>COUNTIF(tData[BezoekLangStart],"&lt;"&amp;($A9568+1/24))-COUNTIF(tData[BezoekLangEind],"&lt;="&amp;$A9568)</f>
        <v/>
      </c>
      <c r="G9568" s="15">
        <f>IF($D9568=1,$B9568*100+$C9568,-1)</f>
        <v/>
      </c>
      <c r="H9568" s="15">
        <f>IF($D9568=1,$B9568,-1)</f>
        <v/>
      </c>
      <c r="I9568" s="15">
        <f>IF($D9568=1,$C9568,-1)</f>
        <v/>
      </c>
    </row>
    <row r="9569">
      <c r="A9569" s="33" t="n">
        <v>45690.58333333334</v>
      </c>
      <c r="B9569" s="15">
        <f>WEEKDAY($A9569,2)</f>
        <v/>
      </c>
      <c r="C9569" s="15">
        <f>HOUR($A9569)</f>
        <v/>
      </c>
      <c r="D9569" s="15">
        <f>IF(AND($A9569&gt;=Instellingen!$B$6,$A9569&lt;Instellingen!$B$7),1,0)</f>
        <v/>
      </c>
      <c r="E9569" s="15">
        <f>COUNTIF(tData[BezoekStart],"&lt;"&amp;($A9569+1/24))-COUNTIF(tData[BezoekEind],"&lt;="&amp;$A9569)</f>
        <v/>
      </c>
      <c r="F9569" s="15">
        <f>COUNTIF(tData[BezoekLangStart],"&lt;"&amp;($A9569+1/24))-COUNTIF(tData[BezoekLangEind],"&lt;="&amp;$A9569)</f>
        <v/>
      </c>
      <c r="G9569" s="15">
        <f>IF($D9569=1,$B9569*100+$C9569,-1)</f>
        <v/>
      </c>
      <c r="H9569" s="15">
        <f>IF($D9569=1,$B9569,-1)</f>
        <v/>
      </c>
      <c r="I9569" s="15">
        <f>IF($D9569=1,$C9569,-1)</f>
        <v/>
      </c>
    </row>
    <row r="9570">
      <c r="A9570" s="33" t="n">
        <v>45690.625</v>
      </c>
      <c r="B9570" s="15">
        <f>WEEKDAY($A9570,2)</f>
        <v/>
      </c>
      <c r="C9570" s="15">
        <f>HOUR($A9570)</f>
        <v/>
      </c>
      <c r="D9570" s="15">
        <f>IF(AND($A9570&gt;=Instellingen!$B$6,$A9570&lt;Instellingen!$B$7),1,0)</f>
        <v/>
      </c>
      <c r="E9570" s="15">
        <f>COUNTIF(tData[BezoekStart],"&lt;"&amp;($A9570+1/24))-COUNTIF(tData[BezoekEind],"&lt;="&amp;$A9570)</f>
        <v/>
      </c>
      <c r="F9570" s="15">
        <f>COUNTIF(tData[BezoekLangStart],"&lt;"&amp;($A9570+1/24))-COUNTIF(tData[BezoekLangEind],"&lt;="&amp;$A9570)</f>
        <v/>
      </c>
      <c r="G9570" s="15">
        <f>IF($D9570=1,$B9570*100+$C9570,-1)</f>
        <v/>
      </c>
      <c r="H9570" s="15">
        <f>IF($D9570=1,$B9570,-1)</f>
        <v/>
      </c>
      <c r="I9570" s="15">
        <f>IF($D9570=1,$C9570,-1)</f>
        <v/>
      </c>
    </row>
    <row r="9571">
      <c r="A9571" s="33" t="n">
        <v>45690.66666666666</v>
      </c>
      <c r="B9571" s="15">
        <f>WEEKDAY($A9571,2)</f>
        <v/>
      </c>
      <c r="C9571" s="15">
        <f>HOUR($A9571)</f>
        <v/>
      </c>
      <c r="D9571" s="15">
        <f>IF(AND($A9571&gt;=Instellingen!$B$6,$A9571&lt;Instellingen!$B$7),1,0)</f>
        <v/>
      </c>
      <c r="E9571" s="15">
        <f>COUNTIF(tData[BezoekStart],"&lt;"&amp;($A9571+1/24))-COUNTIF(tData[BezoekEind],"&lt;="&amp;$A9571)</f>
        <v/>
      </c>
      <c r="F9571" s="15">
        <f>COUNTIF(tData[BezoekLangStart],"&lt;"&amp;($A9571+1/24))-COUNTIF(tData[BezoekLangEind],"&lt;="&amp;$A9571)</f>
        <v/>
      </c>
      <c r="G9571" s="15">
        <f>IF($D9571=1,$B9571*100+$C9571,-1)</f>
        <v/>
      </c>
      <c r="H9571" s="15">
        <f>IF($D9571=1,$B9571,-1)</f>
        <v/>
      </c>
      <c r="I9571" s="15">
        <f>IF($D9571=1,$C9571,-1)</f>
        <v/>
      </c>
    </row>
    <row r="9572">
      <c r="A9572" s="33" t="n">
        <v>45690.70833333334</v>
      </c>
      <c r="B9572" s="15">
        <f>WEEKDAY($A9572,2)</f>
        <v/>
      </c>
      <c r="C9572" s="15">
        <f>HOUR($A9572)</f>
        <v/>
      </c>
      <c r="D9572" s="15">
        <f>IF(AND($A9572&gt;=Instellingen!$B$6,$A9572&lt;Instellingen!$B$7),1,0)</f>
        <v/>
      </c>
      <c r="E9572" s="15">
        <f>COUNTIF(tData[BezoekStart],"&lt;"&amp;($A9572+1/24))-COUNTIF(tData[BezoekEind],"&lt;="&amp;$A9572)</f>
        <v/>
      </c>
      <c r="F9572" s="15">
        <f>COUNTIF(tData[BezoekLangStart],"&lt;"&amp;($A9572+1/24))-COUNTIF(tData[BezoekLangEind],"&lt;="&amp;$A9572)</f>
        <v/>
      </c>
      <c r="G9572" s="15">
        <f>IF($D9572=1,$B9572*100+$C9572,-1)</f>
        <v/>
      </c>
      <c r="H9572" s="15">
        <f>IF($D9572=1,$B9572,-1)</f>
        <v/>
      </c>
      <c r="I9572" s="15">
        <f>IF($D9572=1,$C9572,-1)</f>
        <v/>
      </c>
    </row>
    <row r="9573">
      <c r="A9573" s="33" t="n">
        <v>45690.75</v>
      </c>
      <c r="B9573" s="15">
        <f>WEEKDAY($A9573,2)</f>
        <v/>
      </c>
      <c r="C9573" s="15">
        <f>HOUR($A9573)</f>
        <v/>
      </c>
      <c r="D9573" s="15">
        <f>IF(AND($A9573&gt;=Instellingen!$B$6,$A9573&lt;Instellingen!$B$7),1,0)</f>
        <v/>
      </c>
      <c r="E9573" s="15">
        <f>COUNTIF(tData[BezoekStart],"&lt;"&amp;($A9573+1/24))-COUNTIF(tData[BezoekEind],"&lt;="&amp;$A9573)</f>
        <v/>
      </c>
      <c r="F9573" s="15">
        <f>COUNTIF(tData[BezoekLangStart],"&lt;"&amp;($A9573+1/24))-COUNTIF(tData[BezoekLangEind],"&lt;="&amp;$A9573)</f>
        <v/>
      </c>
      <c r="G9573" s="15">
        <f>IF($D9573=1,$B9573*100+$C9573,-1)</f>
        <v/>
      </c>
      <c r="H9573" s="15">
        <f>IF($D9573=1,$B9573,-1)</f>
        <v/>
      </c>
      <c r="I9573" s="15">
        <f>IF($D9573=1,$C9573,-1)</f>
        <v/>
      </c>
    </row>
    <row r="9574">
      <c r="A9574" s="33" t="n">
        <v>45690.79166666666</v>
      </c>
      <c r="B9574" s="15">
        <f>WEEKDAY($A9574,2)</f>
        <v/>
      </c>
      <c r="C9574" s="15">
        <f>HOUR($A9574)</f>
        <v/>
      </c>
      <c r="D9574" s="15">
        <f>IF(AND($A9574&gt;=Instellingen!$B$6,$A9574&lt;Instellingen!$B$7),1,0)</f>
        <v/>
      </c>
      <c r="E9574" s="15">
        <f>COUNTIF(tData[BezoekStart],"&lt;"&amp;($A9574+1/24))-COUNTIF(tData[BezoekEind],"&lt;="&amp;$A9574)</f>
        <v/>
      </c>
      <c r="F9574" s="15">
        <f>COUNTIF(tData[BezoekLangStart],"&lt;"&amp;($A9574+1/24))-COUNTIF(tData[BezoekLangEind],"&lt;="&amp;$A9574)</f>
        <v/>
      </c>
      <c r="G9574" s="15">
        <f>IF($D9574=1,$B9574*100+$C9574,-1)</f>
        <v/>
      </c>
      <c r="H9574" s="15">
        <f>IF($D9574=1,$B9574,-1)</f>
        <v/>
      </c>
      <c r="I9574" s="15">
        <f>IF($D9574=1,$C9574,-1)</f>
        <v/>
      </c>
    </row>
    <row r="9575">
      <c r="A9575" s="33" t="n">
        <v>45690.83333333334</v>
      </c>
      <c r="B9575" s="15">
        <f>WEEKDAY($A9575,2)</f>
        <v/>
      </c>
      <c r="C9575" s="15">
        <f>HOUR($A9575)</f>
        <v/>
      </c>
      <c r="D9575" s="15">
        <f>IF(AND($A9575&gt;=Instellingen!$B$6,$A9575&lt;Instellingen!$B$7),1,0)</f>
        <v/>
      </c>
      <c r="E9575" s="15">
        <f>COUNTIF(tData[BezoekStart],"&lt;"&amp;($A9575+1/24))-COUNTIF(tData[BezoekEind],"&lt;="&amp;$A9575)</f>
        <v/>
      </c>
      <c r="F9575" s="15">
        <f>COUNTIF(tData[BezoekLangStart],"&lt;"&amp;($A9575+1/24))-COUNTIF(tData[BezoekLangEind],"&lt;="&amp;$A9575)</f>
        <v/>
      </c>
      <c r="G9575" s="15">
        <f>IF($D9575=1,$B9575*100+$C9575,-1)</f>
        <v/>
      </c>
      <c r="H9575" s="15">
        <f>IF($D9575=1,$B9575,-1)</f>
        <v/>
      </c>
      <c r="I9575" s="15">
        <f>IF($D9575=1,$C9575,-1)</f>
        <v/>
      </c>
    </row>
    <row r="9576">
      <c r="A9576" s="33" t="n">
        <v>45690.875</v>
      </c>
      <c r="B9576" s="15">
        <f>WEEKDAY($A9576,2)</f>
        <v/>
      </c>
      <c r="C9576" s="15">
        <f>HOUR($A9576)</f>
        <v/>
      </c>
      <c r="D9576" s="15">
        <f>IF(AND($A9576&gt;=Instellingen!$B$6,$A9576&lt;Instellingen!$B$7),1,0)</f>
        <v/>
      </c>
      <c r="E9576" s="15">
        <f>COUNTIF(tData[BezoekStart],"&lt;"&amp;($A9576+1/24))-COUNTIF(tData[BezoekEind],"&lt;="&amp;$A9576)</f>
        <v/>
      </c>
      <c r="F9576" s="15">
        <f>COUNTIF(tData[BezoekLangStart],"&lt;"&amp;($A9576+1/24))-COUNTIF(tData[BezoekLangEind],"&lt;="&amp;$A9576)</f>
        <v/>
      </c>
      <c r="G9576" s="15">
        <f>IF($D9576=1,$B9576*100+$C9576,-1)</f>
        <v/>
      </c>
      <c r="H9576" s="15">
        <f>IF($D9576=1,$B9576,-1)</f>
        <v/>
      </c>
      <c r="I9576" s="15">
        <f>IF($D9576=1,$C9576,-1)</f>
        <v/>
      </c>
    </row>
    <row r="9577">
      <c r="A9577" s="33" t="n">
        <v>45690.91666666666</v>
      </c>
      <c r="B9577" s="15">
        <f>WEEKDAY($A9577,2)</f>
        <v/>
      </c>
      <c r="C9577" s="15">
        <f>HOUR($A9577)</f>
        <v/>
      </c>
      <c r="D9577" s="15">
        <f>IF(AND($A9577&gt;=Instellingen!$B$6,$A9577&lt;Instellingen!$B$7),1,0)</f>
        <v/>
      </c>
      <c r="E9577" s="15">
        <f>COUNTIF(tData[BezoekStart],"&lt;"&amp;($A9577+1/24))-COUNTIF(tData[BezoekEind],"&lt;="&amp;$A9577)</f>
        <v/>
      </c>
      <c r="F9577" s="15">
        <f>COUNTIF(tData[BezoekLangStart],"&lt;"&amp;($A9577+1/24))-COUNTIF(tData[BezoekLangEind],"&lt;="&amp;$A9577)</f>
        <v/>
      </c>
      <c r="G9577" s="15">
        <f>IF($D9577=1,$B9577*100+$C9577,-1)</f>
        <v/>
      </c>
      <c r="H9577" s="15">
        <f>IF($D9577=1,$B9577,-1)</f>
        <v/>
      </c>
      <c r="I9577" s="15">
        <f>IF($D9577=1,$C9577,-1)</f>
        <v/>
      </c>
    </row>
    <row r="9578">
      <c r="A9578" s="33" t="n">
        <v>45690.95833333334</v>
      </c>
      <c r="B9578" s="15">
        <f>WEEKDAY($A9578,2)</f>
        <v/>
      </c>
      <c r="C9578" s="15">
        <f>HOUR($A9578)</f>
        <v/>
      </c>
      <c r="D9578" s="15">
        <f>IF(AND($A9578&gt;=Instellingen!$B$6,$A9578&lt;Instellingen!$B$7),1,0)</f>
        <v/>
      </c>
      <c r="E9578" s="15">
        <f>COUNTIF(tData[BezoekStart],"&lt;"&amp;($A9578+1/24))-COUNTIF(tData[BezoekEind],"&lt;="&amp;$A9578)</f>
        <v/>
      </c>
      <c r="F9578" s="15">
        <f>COUNTIF(tData[BezoekLangStart],"&lt;"&amp;($A9578+1/24))-COUNTIF(tData[BezoekLangEind],"&lt;="&amp;$A9578)</f>
        <v/>
      </c>
      <c r="G9578" s="15">
        <f>IF($D9578=1,$B9578*100+$C9578,-1)</f>
        <v/>
      </c>
      <c r="H9578" s="15">
        <f>IF($D9578=1,$B9578,-1)</f>
        <v/>
      </c>
      <c r="I9578" s="15">
        <f>IF($D9578=1,$C9578,-1)</f>
        <v/>
      </c>
    </row>
    <row r="9579">
      <c r="A9579" s="33" t="n">
        <v>45691</v>
      </c>
      <c r="B9579" s="15">
        <f>WEEKDAY($A9579,2)</f>
        <v/>
      </c>
      <c r="C9579" s="15">
        <f>HOUR($A9579)</f>
        <v/>
      </c>
      <c r="D9579" s="15">
        <f>IF(AND($A9579&gt;=Instellingen!$B$6,$A9579&lt;Instellingen!$B$7),1,0)</f>
        <v/>
      </c>
      <c r="E9579" s="15">
        <f>COUNTIF(tData[BezoekStart],"&lt;"&amp;($A9579+1/24))-COUNTIF(tData[BezoekEind],"&lt;="&amp;$A9579)</f>
        <v/>
      </c>
      <c r="F9579" s="15">
        <f>COUNTIF(tData[BezoekLangStart],"&lt;"&amp;($A9579+1/24))-COUNTIF(tData[BezoekLangEind],"&lt;="&amp;$A9579)</f>
        <v/>
      </c>
      <c r="G9579" s="15">
        <f>IF($D9579=1,$B9579*100+$C9579,-1)</f>
        <v/>
      </c>
      <c r="H9579" s="15">
        <f>IF($D9579=1,$B9579,-1)</f>
        <v/>
      </c>
      <c r="I9579" s="15">
        <f>IF($D9579=1,$C9579,-1)</f>
        <v/>
      </c>
    </row>
    <row r="9580">
      <c r="A9580" s="33" t="n">
        <v>45691.04166666666</v>
      </c>
      <c r="B9580" s="15">
        <f>WEEKDAY($A9580,2)</f>
        <v/>
      </c>
      <c r="C9580" s="15">
        <f>HOUR($A9580)</f>
        <v/>
      </c>
      <c r="D9580" s="15">
        <f>IF(AND($A9580&gt;=Instellingen!$B$6,$A9580&lt;Instellingen!$B$7),1,0)</f>
        <v/>
      </c>
      <c r="E9580" s="15">
        <f>COUNTIF(tData[BezoekStart],"&lt;"&amp;($A9580+1/24))-COUNTIF(tData[BezoekEind],"&lt;="&amp;$A9580)</f>
        <v/>
      </c>
      <c r="F9580" s="15">
        <f>COUNTIF(tData[BezoekLangStart],"&lt;"&amp;($A9580+1/24))-COUNTIF(tData[BezoekLangEind],"&lt;="&amp;$A9580)</f>
        <v/>
      </c>
      <c r="G9580" s="15">
        <f>IF($D9580=1,$B9580*100+$C9580,-1)</f>
        <v/>
      </c>
      <c r="H9580" s="15">
        <f>IF($D9580=1,$B9580,-1)</f>
        <v/>
      </c>
      <c r="I9580" s="15">
        <f>IF($D9580=1,$C9580,-1)</f>
        <v/>
      </c>
    </row>
    <row r="9581">
      <c r="A9581" s="33" t="n">
        <v>45691.08333333334</v>
      </c>
      <c r="B9581" s="15">
        <f>WEEKDAY($A9581,2)</f>
        <v/>
      </c>
      <c r="C9581" s="15">
        <f>HOUR($A9581)</f>
        <v/>
      </c>
      <c r="D9581" s="15">
        <f>IF(AND($A9581&gt;=Instellingen!$B$6,$A9581&lt;Instellingen!$B$7),1,0)</f>
        <v/>
      </c>
      <c r="E9581" s="15">
        <f>COUNTIF(tData[BezoekStart],"&lt;"&amp;($A9581+1/24))-COUNTIF(tData[BezoekEind],"&lt;="&amp;$A9581)</f>
        <v/>
      </c>
      <c r="F9581" s="15">
        <f>COUNTIF(tData[BezoekLangStart],"&lt;"&amp;($A9581+1/24))-COUNTIF(tData[BezoekLangEind],"&lt;="&amp;$A9581)</f>
        <v/>
      </c>
      <c r="G9581" s="15">
        <f>IF($D9581=1,$B9581*100+$C9581,-1)</f>
        <v/>
      </c>
      <c r="H9581" s="15">
        <f>IF($D9581=1,$B9581,-1)</f>
        <v/>
      </c>
      <c r="I9581" s="15">
        <f>IF($D9581=1,$C9581,-1)</f>
        <v/>
      </c>
    </row>
    <row r="9582">
      <c r="A9582" s="33" t="n">
        <v>45691.125</v>
      </c>
      <c r="B9582" s="15">
        <f>WEEKDAY($A9582,2)</f>
        <v/>
      </c>
      <c r="C9582" s="15">
        <f>HOUR($A9582)</f>
        <v/>
      </c>
      <c r="D9582" s="15">
        <f>IF(AND($A9582&gt;=Instellingen!$B$6,$A9582&lt;Instellingen!$B$7),1,0)</f>
        <v/>
      </c>
      <c r="E9582" s="15">
        <f>COUNTIF(tData[BezoekStart],"&lt;"&amp;($A9582+1/24))-COUNTIF(tData[BezoekEind],"&lt;="&amp;$A9582)</f>
        <v/>
      </c>
      <c r="F9582" s="15">
        <f>COUNTIF(tData[BezoekLangStart],"&lt;"&amp;($A9582+1/24))-COUNTIF(tData[BezoekLangEind],"&lt;="&amp;$A9582)</f>
        <v/>
      </c>
      <c r="G9582" s="15">
        <f>IF($D9582=1,$B9582*100+$C9582,-1)</f>
        <v/>
      </c>
      <c r="H9582" s="15">
        <f>IF($D9582=1,$B9582,-1)</f>
        <v/>
      </c>
      <c r="I9582" s="15">
        <f>IF($D9582=1,$C9582,-1)</f>
        <v/>
      </c>
    </row>
    <row r="9583">
      <c r="A9583" s="33" t="n">
        <v>45691.16666666666</v>
      </c>
      <c r="B9583" s="15">
        <f>WEEKDAY($A9583,2)</f>
        <v/>
      </c>
      <c r="C9583" s="15">
        <f>HOUR($A9583)</f>
        <v/>
      </c>
      <c r="D9583" s="15">
        <f>IF(AND($A9583&gt;=Instellingen!$B$6,$A9583&lt;Instellingen!$B$7),1,0)</f>
        <v/>
      </c>
      <c r="E9583" s="15">
        <f>COUNTIF(tData[BezoekStart],"&lt;"&amp;($A9583+1/24))-COUNTIF(tData[BezoekEind],"&lt;="&amp;$A9583)</f>
        <v/>
      </c>
      <c r="F9583" s="15">
        <f>COUNTIF(tData[BezoekLangStart],"&lt;"&amp;($A9583+1/24))-COUNTIF(tData[BezoekLangEind],"&lt;="&amp;$A9583)</f>
        <v/>
      </c>
      <c r="G9583" s="15">
        <f>IF($D9583=1,$B9583*100+$C9583,-1)</f>
        <v/>
      </c>
      <c r="H9583" s="15">
        <f>IF($D9583=1,$B9583,-1)</f>
        <v/>
      </c>
      <c r="I9583" s="15">
        <f>IF($D9583=1,$C9583,-1)</f>
        <v/>
      </c>
    </row>
    <row r="9584">
      <c r="A9584" s="33" t="n">
        <v>45691.20833333334</v>
      </c>
      <c r="B9584" s="15">
        <f>WEEKDAY($A9584,2)</f>
        <v/>
      </c>
      <c r="C9584" s="15">
        <f>HOUR($A9584)</f>
        <v/>
      </c>
      <c r="D9584" s="15">
        <f>IF(AND($A9584&gt;=Instellingen!$B$6,$A9584&lt;Instellingen!$B$7),1,0)</f>
        <v/>
      </c>
      <c r="E9584" s="15">
        <f>COUNTIF(tData[BezoekStart],"&lt;"&amp;($A9584+1/24))-COUNTIF(tData[BezoekEind],"&lt;="&amp;$A9584)</f>
        <v/>
      </c>
      <c r="F9584" s="15">
        <f>COUNTIF(tData[BezoekLangStart],"&lt;"&amp;($A9584+1/24))-COUNTIF(tData[BezoekLangEind],"&lt;="&amp;$A9584)</f>
        <v/>
      </c>
      <c r="G9584" s="15">
        <f>IF($D9584=1,$B9584*100+$C9584,-1)</f>
        <v/>
      </c>
      <c r="H9584" s="15">
        <f>IF($D9584=1,$B9584,-1)</f>
        <v/>
      </c>
      <c r="I9584" s="15">
        <f>IF($D9584=1,$C9584,-1)</f>
        <v/>
      </c>
    </row>
    <row r="9585">
      <c r="A9585" s="33" t="n">
        <v>45691.25</v>
      </c>
      <c r="B9585" s="15">
        <f>WEEKDAY($A9585,2)</f>
        <v/>
      </c>
      <c r="C9585" s="15">
        <f>HOUR($A9585)</f>
        <v/>
      </c>
      <c r="D9585" s="15">
        <f>IF(AND($A9585&gt;=Instellingen!$B$6,$A9585&lt;Instellingen!$B$7),1,0)</f>
        <v/>
      </c>
      <c r="E9585" s="15">
        <f>COUNTIF(tData[BezoekStart],"&lt;"&amp;($A9585+1/24))-COUNTIF(tData[BezoekEind],"&lt;="&amp;$A9585)</f>
        <v/>
      </c>
      <c r="F9585" s="15">
        <f>COUNTIF(tData[BezoekLangStart],"&lt;"&amp;($A9585+1/24))-COUNTIF(tData[BezoekLangEind],"&lt;="&amp;$A9585)</f>
        <v/>
      </c>
      <c r="G9585" s="15">
        <f>IF($D9585=1,$B9585*100+$C9585,-1)</f>
        <v/>
      </c>
      <c r="H9585" s="15">
        <f>IF($D9585=1,$B9585,-1)</f>
        <v/>
      </c>
      <c r="I9585" s="15">
        <f>IF($D9585=1,$C9585,-1)</f>
        <v/>
      </c>
    </row>
    <row r="9586">
      <c r="A9586" s="33" t="n">
        <v>45691.29166666666</v>
      </c>
      <c r="B9586" s="15">
        <f>WEEKDAY($A9586,2)</f>
        <v/>
      </c>
      <c r="C9586" s="15">
        <f>HOUR($A9586)</f>
        <v/>
      </c>
      <c r="D9586" s="15">
        <f>IF(AND($A9586&gt;=Instellingen!$B$6,$A9586&lt;Instellingen!$B$7),1,0)</f>
        <v/>
      </c>
      <c r="E9586" s="15">
        <f>COUNTIF(tData[BezoekStart],"&lt;"&amp;($A9586+1/24))-COUNTIF(tData[BezoekEind],"&lt;="&amp;$A9586)</f>
        <v/>
      </c>
      <c r="F9586" s="15">
        <f>COUNTIF(tData[BezoekLangStart],"&lt;"&amp;($A9586+1/24))-COUNTIF(tData[BezoekLangEind],"&lt;="&amp;$A9586)</f>
        <v/>
      </c>
      <c r="G9586" s="15">
        <f>IF($D9586=1,$B9586*100+$C9586,-1)</f>
        <v/>
      </c>
      <c r="H9586" s="15">
        <f>IF($D9586=1,$B9586,-1)</f>
        <v/>
      </c>
      <c r="I9586" s="15">
        <f>IF($D9586=1,$C9586,-1)</f>
        <v/>
      </c>
    </row>
    <row r="9587">
      <c r="A9587" s="33" t="n">
        <v>45691.33333333334</v>
      </c>
      <c r="B9587" s="15">
        <f>WEEKDAY($A9587,2)</f>
        <v/>
      </c>
      <c r="C9587" s="15">
        <f>HOUR($A9587)</f>
        <v/>
      </c>
      <c r="D9587" s="15">
        <f>IF(AND($A9587&gt;=Instellingen!$B$6,$A9587&lt;Instellingen!$B$7),1,0)</f>
        <v/>
      </c>
      <c r="E9587" s="15">
        <f>COUNTIF(tData[BezoekStart],"&lt;"&amp;($A9587+1/24))-COUNTIF(tData[BezoekEind],"&lt;="&amp;$A9587)</f>
        <v/>
      </c>
      <c r="F9587" s="15">
        <f>COUNTIF(tData[BezoekLangStart],"&lt;"&amp;($A9587+1/24))-COUNTIF(tData[BezoekLangEind],"&lt;="&amp;$A9587)</f>
        <v/>
      </c>
      <c r="G9587" s="15">
        <f>IF($D9587=1,$B9587*100+$C9587,-1)</f>
        <v/>
      </c>
      <c r="H9587" s="15">
        <f>IF($D9587=1,$B9587,-1)</f>
        <v/>
      </c>
      <c r="I9587" s="15">
        <f>IF($D9587=1,$C9587,-1)</f>
        <v/>
      </c>
    </row>
    <row r="9588">
      <c r="A9588" s="33" t="n">
        <v>45691.375</v>
      </c>
      <c r="B9588" s="15">
        <f>WEEKDAY($A9588,2)</f>
        <v/>
      </c>
      <c r="C9588" s="15">
        <f>HOUR($A9588)</f>
        <v/>
      </c>
      <c r="D9588" s="15">
        <f>IF(AND($A9588&gt;=Instellingen!$B$6,$A9588&lt;Instellingen!$B$7),1,0)</f>
        <v/>
      </c>
      <c r="E9588" s="15">
        <f>COUNTIF(tData[BezoekStart],"&lt;"&amp;($A9588+1/24))-COUNTIF(tData[BezoekEind],"&lt;="&amp;$A9588)</f>
        <v/>
      </c>
      <c r="F9588" s="15">
        <f>COUNTIF(tData[BezoekLangStart],"&lt;"&amp;($A9588+1/24))-COUNTIF(tData[BezoekLangEind],"&lt;="&amp;$A9588)</f>
        <v/>
      </c>
      <c r="G9588" s="15">
        <f>IF($D9588=1,$B9588*100+$C9588,-1)</f>
        <v/>
      </c>
      <c r="H9588" s="15">
        <f>IF($D9588=1,$B9588,-1)</f>
        <v/>
      </c>
      <c r="I9588" s="15">
        <f>IF($D9588=1,$C9588,-1)</f>
        <v/>
      </c>
    </row>
    <row r="9589">
      <c r="A9589" s="33" t="n">
        <v>45691.41666666666</v>
      </c>
      <c r="B9589" s="15">
        <f>WEEKDAY($A9589,2)</f>
        <v/>
      </c>
      <c r="C9589" s="15">
        <f>HOUR($A9589)</f>
        <v/>
      </c>
      <c r="D9589" s="15">
        <f>IF(AND($A9589&gt;=Instellingen!$B$6,$A9589&lt;Instellingen!$B$7),1,0)</f>
        <v/>
      </c>
      <c r="E9589" s="15">
        <f>COUNTIF(tData[BezoekStart],"&lt;"&amp;($A9589+1/24))-COUNTIF(tData[BezoekEind],"&lt;="&amp;$A9589)</f>
        <v/>
      </c>
      <c r="F9589" s="15">
        <f>COUNTIF(tData[BezoekLangStart],"&lt;"&amp;($A9589+1/24))-COUNTIF(tData[BezoekLangEind],"&lt;="&amp;$A9589)</f>
        <v/>
      </c>
      <c r="G9589" s="15">
        <f>IF($D9589=1,$B9589*100+$C9589,-1)</f>
        <v/>
      </c>
      <c r="H9589" s="15">
        <f>IF($D9589=1,$B9589,-1)</f>
        <v/>
      </c>
      <c r="I9589" s="15">
        <f>IF($D9589=1,$C9589,-1)</f>
        <v/>
      </c>
    </row>
    <row r="9590">
      <c r="A9590" s="33" t="n">
        <v>45691.45833333334</v>
      </c>
      <c r="B9590" s="15">
        <f>WEEKDAY($A9590,2)</f>
        <v/>
      </c>
      <c r="C9590" s="15">
        <f>HOUR($A9590)</f>
        <v/>
      </c>
      <c r="D9590" s="15">
        <f>IF(AND($A9590&gt;=Instellingen!$B$6,$A9590&lt;Instellingen!$B$7),1,0)</f>
        <v/>
      </c>
      <c r="E9590" s="15">
        <f>COUNTIF(tData[BezoekStart],"&lt;"&amp;($A9590+1/24))-COUNTIF(tData[BezoekEind],"&lt;="&amp;$A9590)</f>
        <v/>
      </c>
      <c r="F9590" s="15">
        <f>COUNTIF(tData[BezoekLangStart],"&lt;"&amp;($A9590+1/24))-COUNTIF(tData[BezoekLangEind],"&lt;="&amp;$A9590)</f>
        <v/>
      </c>
      <c r="G9590" s="15">
        <f>IF($D9590=1,$B9590*100+$C9590,-1)</f>
        <v/>
      </c>
      <c r="H9590" s="15">
        <f>IF($D9590=1,$B9590,-1)</f>
        <v/>
      </c>
      <c r="I9590" s="15">
        <f>IF($D9590=1,$C9590,-1)</f>
        <v/>
      </c>
    </row>
    <row r="9591">
      <c r="A9591" s="33" t="n">
        <v>45691.5</v>
      </c>
      <c r="B9591" s="15">
        <f>WEEKDAY($A9591,2)</f>
        <v/>
      </c>
      <c r="C9591" s="15">
        <f>HOUR($A9591)</f>
        <v/>
      </c>
      <c r="D9591" s="15">
        <f>IF(AND($A9591&gt;=Instellingen!$B$6,$A9591&lt;Instellingen!$B$7),1,0)</f>
        <v/>
      </c>
      <c r="E9591" s="15">
        <f>COUNTIF(tData[BezoekStart],"&lt;"&amp;($A9591+1/24))-COUNTIF(tData[BezoekEind],"&lt;="&amp;$A9591)</f>
        <v/>
      </c>
      <c r="F9591" s="15">
        <f>COUNTIF(tData[BezoekLangStart],"&lt;"&amp;($A9591+1/24))-COUNTIF(tData[BezoekLangEind],"&lt;="&amp;$A9591)</f>
        <v/>
      </c>
      <c r="G9591" s="15">
        <f>IF($D9591=1,$B9591*100+$C9591,-1)</f>
        <v/>
      </c>
      <c r="H9591" s="15">
        <f>IF($D9591=1,$B9591,-1)</f>
        <v/>
      </c>
      <c r="I9591" s="15">
        <f>IF($D9591=1,$C9591,-1)</f>
        <v/>
      </c>
    </row>
    <row r="9592">
      <c r="A9592" s="33" t="n">
        <v>45691.54166666666</v>
      </c>
      <c r="B9592" s="15">
        <f>WEEKDAY($A9592,2)</f>
        <v/>
      </c>
      <c r="C9592" s="15">
        <f>HOUR($A9592)</f>
        <v/>
      </c>
      <c r="D9592" s="15">
        <f>IF(AND($A9592&gt;=Instellingen!$B$6,$A9592&lt;Instellingen!$B$7),1,0)</f>
        <v/>
      </c>
      <c r="E9592" s="15">
        <f>COUNTIF(tData[BezoekStart],"&lt;"&amp;($A9592+1/24))-COUNTIF(tData[BezoekEind],"&lt;="&amp;$A9592)</f>
        <v/>
      </c>
      <c r="F9592" s="15">
        <f>COUNTIF(tData[BezoekLangStart],"&lt;"&amp;($A9592+1/24))-COUNTIF(tData[BezoekLangEind],"&lt;="&amp;$A9592)</f>
        <v/>
      </c>
      <c r="G9592" s="15">
        <f>IF($D9592=1,$B9592*100+$C9592,-1)</f>
        <v/>
      </c>
      <c r="H9592" s="15">
        <f>IF($D9592=1,$B9592,-1)</f>
        <v/>
      </c>
      <c r="I9592" s="15">
        <f>IF($D9592=1,$C9592,-1)</f>
        <v/>
      </c>
    </row>
    <row r="9593">
      <c r="A9593" s="33" t="n">
        <v>45691.58333333334</v>
      </c>
      <c r="B9593" s="15">
        <f>WEEKDAY($A9593,2)</f>
        <v/>
      </c>
      <c r="C9593" s="15">
        <f>HOUR($A9593)</f>
        <v/>
      </c>
      <c r="D9593" s="15">
        <f>IF(AND($A9593&gt;=Instellingen!$B$6,$A9593&lt;Instellingen!$B$7),1,0)</f>
        <v/>
      </c>
      <c r="E9593" s="15">
        <f>COUNTIF(tData[BezoekStart],"&lt;"&amp;($A9593+1/24))-COUNTIF(tData[BezoekEind],"&lt;="&amp;$A9593)</f>
        <v/>
      </c>
      <c r="F9593" s="15">
        <f>COUNTIF(tData[BezoekLangStart],"&lt;"&amp;($A9593+1/24))-COUNTIF(tData[BezoekLangEind],"&lt;="&amp;$A9593)</f>
        <v/>
      </c>
      <c r="G9593" s="15">
        <f>IF($D9593=1,$B9593*100+$C9593,-1)</f>
        <v/>
      </c>
      <c r="H9593" s="15">
        <f>IF($D9593=1,$B9593,-1)</f>
        <v/>
      </c>
      <c r="I9593" s="15">
        <f>IF($D9593=1,$C9593,-1)</f>
        <v/>
      </c>
    </row>
    <row r="9594">
      <c r="A9594" s="33" t="n">
        <v>45691.625</v>
      </c>
      <c r="B9594" s="15">
        <f>WEEKDAY($A9594,2)</f>
        <v/>
      </c>
      <c r="C9594" s="15">
        <f>HOUR($A9594)</f>
        <v/>
      </c>
      <c r="D9594" s="15">
        <f>IF(AND($A9594&gt;=Instellingen!$B$6,$A9594&lt;Instellingen!$B$7),1,0)</f>
        <v/>
      </c>
      <c r="E9594" s="15">
        <f>COUNTIF(tData[BezoekStart],"&lt;"&amp;($A9594+1/24))-COUNTIF(tData[BezoekEind],"&lt;="&amp;$A9594)</f>
        <v/>
      </c>
      <c r="F9594" s="15">
        <f>COUNTIF(tData[BezoekLangStart],"&lt;"&amp;($A9594+1/24))-COUNTIF(tData[BezoekLangEind],"&lt;="&amp;$A9594)</f>
        <v/>
      </c>
      <c r="G9594" s="15">
        <f>IF($D9594=1,$B9594*100+$C9594,-1)</f>
        <v/>
      </c>
      <c r="H9594" s="15">
        <f>IF($D9594=1,$B9594,-1)</f>
        <v/>
      </c>
      <c r="I9594" s="15">
        <f>IF($D9594=1,$C9594,-1)</f>
        <v/>
      </c>
    </row>
    <row r="9595">
      <c r="A9595" s="33" t="n">
        <v>45691.66666666666</v>
      </c>
      <c r="B9595" s="15">
        <f>WEEKDAY($A9595,2)</f>
        <v/>
      </c>
      <c r="C9595" s="15">
        <f>HOUR($A9595)</f>
        <v/>
      </c>
      <c r="D9595" s="15">
        <f>IF(AND($A9595&gt;=Instellingen!$B$6,$A9595&lt;Instellingen!$B$7),1,0)</f>
        <v/>
      </c>
      <c r="E9595" s="15">
        <f>COUNTIF(tData[BezoekStart],"&lt;"&amp;($A9595+1/24))-COUNTIF(tData[BezoekEind],"&lt;="&amp;$A9595)</f>
        <v/>
      </c>
      <c r="F9595" s="15">
        <f>COUNTIF(tData[BezoekLangStart],"&lt;"&amp;($A9595+1/24))-COUNTIF(tData[BezoekLangEind],"&lt;="&amp;$A9595)</f>
        <v/>
      </c>
      <c r="G9595" s="15">
        <f>IF($D9595=1,$B9595*100+$C9595,-1)</f>
        <v/>
      </c>
      <c r="H9595" s="15">
        <f>IF($D9595=1,$B9595,-1)</f>
        <v/>
      </c>
      <c r="I9595" s="15">
        <f>IF($D9595=1,$C9595,-1)</f>
        <v/>
      </c>
    </row>
    <row r="9596">
      <c r="A9596" s="33" t="n">
        <v>45691.70833333334</v>
      </c>
      <c r="B9596" s="15">
        <f>WEEKDAY($A9596,2)</f>
        <v/>
      </c>
      <c r="C9596" s="15">
        <f>HOUR($A9596)</f>
        <v/>
      </c>
      <c r="D9596" s="15">
        <f>IF(AND($A9596&gt;=Instellingen!$B$6,$A9596&lt;Instellingen!$B$7),1,0)</f>
        <v/>
      </c>
      <c r="E9596" s="15">
        <f>COUNTIF(tData[BezoekStart],"&lt;"&amp;($A9596+1/24))-COUNTIF(tData[BezoekEind],"&lt;="&amp;$A9596)</f>
        <v/>
      </c>
      <c r="F9596" s="15">
        <f>COUNTIF(tData[BezoekLangStart],"&lt;"&amp;($A9596+1/24))-COUNTIF(tData[BezoekLangEind],"&lt;="&amp;$A9596)</f>
        <v/>
      </c>
      <c r="G9596" s="15">
        <f>IF($D9596=1,$B9596*100+$C9596,-1)</f>
        <v/>
      </c>
      <c r="H9596" s="15">
        <f>IF($D9596=1,$B9596,-1)</f>
        <v/>
      </c>
      <c r="I9596" s="15">
        <f>IF($D9596=1,$C9596,-1)</f>
        <v/>
      </c>
    </row>
    <row r="9597">
      <c r="A9597" s="33" t="n">
        <v>45691.75</v>
      </c>
      <c r="B9597" s="15">
        <f>WEEKDAY($A9597,2)</f>
        <v/>
      </c>
      <c r="C9597" s="15">
        <f>HOUR($A9597)</f>
        <v/>
      </c>
      <c r="D9597" s="15">
        <f>IF(AND($A9597&gt;=Instellingen!$B$6,$A9597&lt;Instellingen!$B$7),1,0)</f>
        <v/>
      </c>
      <c r="E9597" s="15">
        <f>COUNTIF(tData[BezoekStart],"&lt;"&amp;($A9597+1/24))-COUNTIF(tData[BezoekEind],"&lt;="&amp;$A9597)</f>
        <v/>
      </c>
      <c r="F9597" s="15">
        <f>COUNTIF(tData[BezoekLangStart],"&lt;"&amp;($A9597+1/24))-COUNTIF(tData[BezoekLangEind],"&lt;="&amp;$A9597)</f>
        <v/>
      </c>
      <c r="G9597" s="15">
        <f>IF($D9597=1,$B9597*100+$C9597,-1)</f>
        <v/>
      </c>
      <c r="H9597" s="15">
        <f>IF($D9597=1,$B9597,-1)</f>
        <v/>
      </c>
      <c r="I9597" s="15">
        <f>IF($D9597=1,$C9597,-1)</f>
        <v/>
      </c>
    </row>
    <row r="9598">
      <c r="A9598" s="33" t="n">
        <v>45691.79166666666</v>
      </c>
      <c r="B9598" s="15">
        <f>WEEKDAY($A9598,2)</f>
        <v/>
      </c>
      <c r="C9598" s="15">
        <f>HOUR($A9598)</f>
        <v/>
      </c>
      <c r="D9598" s="15">
        <f>IF(AND($A9598&gt;=Instellingen!$B$6,$A9598&lt;Instellingen!$B$7),1,0)</f>
        <v/>
      </c>
      <c r="E9598" s="15">
        <f>COUNTIF(tData[BezoekStart],"&lt;"&amp;($A9598+1/24))-COUNTIF(tData[BezoekEind],"&lt;="&amp;$A9598)</f>
        <v/>
      </c>
      <c r="F9598" s="15">
        <f>COUNTIF(tData[BezoekLangStart],"&lt;"&amp;($A9598+1/24))-COUNTIF(tData[BezoekLangEind],"&lt;="&amp;$A9598)</f>
        <v/>
      </c>
      <c r="G9598" s="15">
        <f>IF($D9598=1,$B9598*100+$C9598,-1)</f>
        <v/>
      </c>
      <c r="H9598" s="15">
        <f>IF($D9598=1,$B9598,-1)</f>
        <v/>
      </c>
      <c r="I9598" s="15">
        <f>IF($D9598=1,$C9598,-1)</f>
        <v/>
      </c>
    </row>
    <row r="9599">
      <c r="A9599" s="33" t="n">
        <v>45691.83333333334</v>
      </c>
      <c r="B9599" s="15">
        <f>WEEKDAY($A9599,2)</f>
        <v/>
      </c>
      <c r="C9599" s="15">
        <f>HOUR($A9599)</f>
        <v/>
      </c>
      <c r="D9599" s="15">
        <f>IF(AND($A9599&gt;=Instellingen!$B$6,$A9599&lt;Instellingen!$B$7),1,0)</f>
        <v/>
      </c>
      <c r="E9599" s="15">
        <f>COUNTIF(tData[BezoekStart],"&lt;"&amp;($A9599+1/24))-COUNTIF(tData[BezoekEind],"&lt;="&amp;$A9599)</f>
        <v/>
      </c>
      <c r="F9599" s="15">
        <f>COUNTIF(tData[BezoekLangStart],"&lt;"&amp;($A9599+1/24))-COUNTIF(tData[BezoekLangEind],"&lt;="&amp;$A9599)</f>
        <v/>
      </c>
      <c r="G9599" s="15">
        <f>IF($D9599=1,$B9599*100+$C9599,-1)</f>
        <v/>
      </c>
      <c r="H9599" s="15">
        <f>IF($D9599=1,$B9599,-1)</f>
        <v/>
      </c>
      <c r="I9599" s="15">
        <f>IF($D9599=1,$C9599,-1)</f>
        <v/>
      </c>
    </row>
    <row r="9600">
      <c r="A9600" s="33" t="n">
        <v>45691.875</v>
      </c>
      <c r="B9600" s="15">
        <f>WEEKDAY($A9600,2)</f>
        <v/>
      </c>
      <c r="C9600" s="15">
        <f>HOUR($A9600)</f>
        <v/>
      </c>
      <c r="D9600" s="15">
        <f>IF(AND($A9600&gt;=Instellingen!$B$6,$A9600&lt;Instellingen!$B$7),1,0)</f>
        <v/>
      </c>
      <c r="E9600" s="15">
        <f>COUNTIF(tData[BezoekStart],"&lt;"&amp;($A9600+1/24))-COUNTIF(tData[BezoekEind],"&lt;="&amp;$A9600)</f>
        <v/>
      </c>
      <c r="F9600" s="15">
        <f>COUNTIF(tData[BezoekLangStart],"&lt;"&amp;($A9600+1/24))-COUNTIF(tData[BezoekLangEind],"&lt;="&amp;$A9600)</f>
        <v/>
      </c>
      <c r="G9600" s="15">
        <f>IF($D9600=1,$B9600*100+$C9600,-1)</f>
        <v/>
      </c>
      <c r="H9600" s="15">
        <f>IF($D9600=1,$B9600,-1)</f>
        <v/>
      </c>
      <c r="I9600" s="15">
        <f>IF($D9600=1,$C9600,-1)</f>
        <v/>
      </c>
    </row>
    <row r="9601">
      <c r="A9601" s="33" t="n">
        <v>45691.91666666666</v>
      </c>
      <c r="B9601" s="15">
        <f>WEEKDAY($A9601,2)</f>
        <v/>
      </c>
      <c r="C9601" s="15">
        <f>HOUR($A9601)</f>
        <v/>
      </c>
      <c r="D9601" s="15">
        <f>IF(AND($A9601&gt;=Instellingen!$B$6,$A9601&lt;Instellingen!$B$7),1,0)</f>
        <v/>
      </c>
      <c r="E9601" s="15">
        <f>COUNTIF(tData[BezoekStart],"&lt;"&amp;($A9601+1/24))-COUNTIF(tData[BezoekEind],"&lt;="&amp;$A9601)</f>
        <v/>
      </c>
      <c r="F9601" s="15">
        <f>COUNTIF(tData[BezoekLangStart],"&lt;"&amp;($A9601+1/24))-COUNTIF(tData[BezoekLangEind],"&lt;="&amp;$A9601)</f>
        <v/>
      </c>
      <c r="G9601" s="15">
        <f>IF($D9601=1,$B9601*100+$C9601,-1)</f>
        <v/>
      </c>
      <c r="H9601" s="15">
        <f>IF($D9601=1,$B9601,-1)</f>
        <v/>
      </c>
      <c r="I9601" s="15">
        <f>IF($D9601=1,$C9601,-1)</f>
        <v/>
      </c>
    </row>
    <row r="9602">
      <c r="A9602" s="33" t="n">
        <v>45691.95833333334</v>
      </c>
      <c r="B9602" s="15">
        <f>WEEKDAY($A9602,2)</f>
        <v/>
      </c>
      <c r="C9602" s="15">
        <f>HOUR($A9602)</f>
        <v/>
      </c>
      <c r="D9602" s="15">
        <f>IF(AND($A9602&gt;=Instellingen!$B$6,$A9602&lt;Instellingen!$B$7),1,0)</f>
        <v/>
      </c>
      <c r="E9602" s="15">
        <f>COUNTIF(tData[BezoekStart],"&lt;"&amp;($A9602+1/24))-COUNTIF(tData[BezoekEind],"&lt;="&amp;$A9602)</f>
        <v/>
      </c>
      <c r="F9602" s="15">
        <f>COUNTIF(tData[BezoekLangStart],"&lt;"&amp;($A9602+1/24))-COUNTIF(tData[BezoekLangEind],"&lt;="&amp;$A9602)</f>
        <v/>
      </c>
      <c r="G9602" s="15">
        <f>IF($D9602=1,$B9602*100+$C9602,-1)</f>
        <v/>
      </c>
      <c r="H9602" s="15">
        <f>IF($D9602=1,$B9602,-1)</f>
        <v/>
      </c>
      <c r="I9602" s="15">
        <f>IF($D9602=1,$C9602,-1)</f>
        <v/>
      </c>
    </row>
    <row r="9603">
      <c r="A9603" s="33" t="n">
        <v>45692</v>
      </c>
      <c r="B9603" s="15">
        <f>WEEKDAY($A9603,2)</f>
        <v/>
      </c>
      <c r="C9603" s="15">
        <f>HOUR($A9603)</f>
        <v/>
      </c>
      <c r="D9603" s="15">
        <f>IF(AND($A9603&gt;=Instellingen!$B$6,$A9603&lt;Instellingen!$B$7),1,0)</f>
        <v/>
      </c>
      <c r="E9603" s="15">
        <f>COUNTIF(tData[BezoekStart],"&lt;"&amp;($A9603+1/24))-COUNTIF(tData[BezoekEind],"&lt;="&amp;$A9603)</f>
        <v/>
      </c>
      <c r="F9603" s="15">
        <f>COUNTIF(tData[BezoekLangStart],"&lt;"&amp;($A9603+1/24))-COUNTIF(tData[BezoekLangEind],"&lt;="&amp;$A9603)</f>
        <v/>
      </c>
      <c r="G9603" s="15">
        <f>IF($D9603=1,$B9603*100+$C9603,-1)</f>
        <v/>
      </c>
      <c r="H9603" s="15">
        <f>IF($D9603=1,$B9603,-1)</f>
        <v/>
      </c>
      <c r="I9603" s="15">
        <f>IF($D9603=1,$C9603,-1)</f>
        <v/>
      </c>
    </row>
    <row r="9604">
      <c r="A9604" s="33" t="n">
        <v>45692.04166666666</v>
      </c>
      <c r="B9604" s="15">
        <f>WEEKDAY($A9604,2)</f>
        <v/>
      </c>
      <c r="C9604" s="15">
        <f>HOUR($A9604)</f>
        <v/>
      </c>
      <c r="D9604" s="15">
        <f>IF(AND($A9604&gt;=Instellingen!$B$6,$A9604&lt;Instellingen!$B$7),1,0)</f>
        <v/>
      </c>
      <c r="E9604" s="15">
        <f>COUNTIF(tData[BezoekStart],"&lt;"&amp;($A9604+1/24))-COUNTIF(tData[BezoekEind],"&lt;="&amp;$A9604)</f>
        <v/>
      </c>
      <c r="F9604" s="15">
        <f>COUNTIF(tData[BezoekLangStart],"&lt;"&amp;($A9604+1/24))-COUNTIF(tData[BezoekLangEind],"&lt;="&amp;$A9604)</f>
        <v/>
      </c>
      <c r="G9604" s="15">
        <f>IF($D9604=1,$B9604*100+$C9604,-1)</f>
        <v/>
      </c>
      <c r="H9604" s="15">
        <f>IF($D9604=1,$B9604,-1)</f>
        <v/>
      </c>
      <c r="I9604" s="15">
        <f>IF($D9604=1,$C9604,-1)</f>
        <v/>
      </c>
    </row>
    <row r="9605">
      <c r="A9605" s="33" t="n">
        <v>45692.08333333334</v>
      </c>
      <c r="B9605" s="15">
        <f>WEEKDAY($A9605,2)</f>
        <v/>
      </c>
      <c r="C9605" s="15">
        <f>HOUR($A9605)</f>
        <v/>
      </c>
      <c r="D9605" s="15">
        <f>IF(AND($A9605&gt;=Instellingen!$B$6,$A9605&lt;Instellingen!$B$7),1,0)</f>
        <v/>
      </c>
      <c r="E9605" s="15">
        <f>COUNTIF(tData[BezoekStart],"&lt;"&amp;($A9605+1/24))-COUNTIF(tData[BezoekEind],"&lt;="&amp;$A9605)</f>
        <v/>
      </c>
      <c r="F9605" s="15">
        <f>COUNTIF(tData[BezoekLangStart],"&lt;"&amp;($A9605+1/24))-COUNTIF(tData[BezoekLangEind],"&lt;="&amp;$A9605)</f>
        <v/>
      </c>
      <c r="G9605" s="15">
        <f>IF($D9605=1,$B9605*100+$C9605,-1)</f>
        <v/>
      </c>
      <c r="H9605" s="15">
        <f>IF($D9605=1,$B9605,-1)</f>
        <v/>
      </c>
      <c r="I9605" s="15">
        <f>IF($D9605=1,$C9605,-1)</f>
        <v/>
      </c>
    </row>
    <row r="9606">
      <c r="A9606" s="33" t="n">
        <v>45692.125</v>
      </c>
      <c r="B9606" s="15">
        <f>WEEKDAY($A9606,2)</f>
        <v/>
      </c>
      <c r="C9606" s="15">
        <f>HOUR($A9606)</f>
        <v/>
      </c>
      <c r="D9606" s="15">
        <f>IF(AND($A9606&gt;=Instellingen!$B$6,$A9606&lt;Instellingen!$B$7),1,0)</f>
        <v/>
      </c>
      <c r="E9606" s="15">
        <f>COUNTIF(tData[BezoekStart],"&lt;"&amp;($A9606+1/24))-COUNTIF(tData[BezoekEind],"&lt;="&amp;$A9606)</f>
        <v/>
      </c>
      <c r="F9606" s="15">
        <f>COUNTIF(tData[BezoekLangStart],"&lt;"&amp;($A9606+1/24))-COUNTIF(tData[BezoekLangEind],"&lt;="&amp;$A9606)</f>
        <v/>
      </c>
      <c r="G9606" s="15">
        <f>IF($D9606=1,$B9606*100+$C9606,-1)</f>
        <v/>
      </c>
      <c r="H9606" s="15">
        <f>IF($D9606=1,$B9606,-1)</f>
        <v/>
      </c>
      <c r="I9606" s="15">
        <f>IF($D9606=1,$C9606,-1)</f>
        <v/>
      </c>
    </row>
    <row r="9607">
      <c r="A9607" s="33" t="n">
        <v>45692.16666666666</v>
      </c>
      <c r="B9607" s="15">
        <f>WEEKDAY($A9607,2)</f>
        <v/>
      </c>
      <c r="C9607" s="15">
        <f>HOUR($A9607)</f>
        <v/>
      </c>
      <c r="D9607" s="15">
        <f>IF(AND($A9607&gt;=Instellingen!$B$6,$A9607&lt;Instellingen!$B$7),1,0)</f>
        <v/>
      </c>
      <c r="E9607" s="15">
        <f>COUNTIF(tData[BezoekStart],"&lt;"&amp;($A9607+1/24))-COUNTIF(tData[BezoekEind],"&lt;="&amp;$A9607)</f>
        <v/>
      </c>
      <c r="F9607" s="15">
        <f>COUNTIF(tData[BezoekLangStart],"&lt;"&amp;($A9607+1/24))-COUNTIF(tData[BezoekLangEind],"&lt;="&amp;$A9607)</f>
        <v/>
      </c>
      <c r="G9607" s="15">
        <f>IF($D9607=1,$B9607*100+$C9607,-1)</f>
        <v/>
      </c>
      <c r="H9607" s="15">
        <f>IF($D9607=1,$B9607,-1)</f>
        <v/>
      </c>
      <c r="I9607" s="15">
        <f>IF($D9607=1,$C9607,-1)</f>
        <v/>
      </c>
    </row>
    <row r="9608">
      <c r="A9608" s="33" t="n">
        <v>45692.20833333334</v>
      </c>
      <c r="B9608" s="15">
        <f>WEEKDAY($A9608,2)</f>
        <v/>
      </c>
      <c r="C9608" s="15">
        <f>HOUR($A9608)</f>
        <v/>
      </c>
      <c r="D9608" s="15">
        <f>IF(AND($A9608&gt;=Instellingen!$B$6,$A9608&lt;Instellingen!$B$7),1,0)</f>
        <v/>
      </c>
      <c r="E9608" s="15">
        <f>COUNTIF(tData[BezoekStart],"&lt;"&amp;($A9608+1/24))-COUNTIF(tData[BezoekEind],"&lt;="&amp;$A9608)</f>
        <v/>
      </c>
      <c r="F9608" s="15">
        <f>COUNTIF(tData[BezoekLangStart],"&lt;"&amp;($A9608+1/24))-COUNTIF(tData[BezoekLangEind],"&lt;="&amp;$A9608)</f>
        <v/>
      </c>
      <c r="G9608" s="15">
        <f>IF($D9608=1,$B9608*100+$C9608,-1)</f>
        <v/>
      </c>
      <c r="H9608" s="15">
        <f>IF($D9608=1,$B9608,-1)</f>
        <v/>
      </c>
      <c r="I9608" s="15">
        <f>IF($D9608=1,$C9608,-1)</f>
        <v/>
      </c>
    </row>
    <row r="9609">
      <c r="A9609" s="33" t="n">
        <v>45692.25</v>
      </c>
      <c r="B9609" s="15">
        <f>WEEKDAY($A9609,2)</f>
        <v/>
      </c>
      <c r="C9609" s="15">
        <f>HOUR($A9609)</f>
        <v/>
      </c>
      <c r="D9609" s="15">
        <f>IF(AND($A9609&gt;=Instellingen!$B$6,$A9609&lt;Instellingen!$B$7),1,0)</f>
        <v/>
      </c>
      <c r="E9609" s="15">
        <f>COUNTIF(tData[BezoekStart],"&lt;"&amp;($A9609+1/24))-COUNTIF(tData[BezoekEind],"&lt;="&amp;$A9609)</f>
        <v/>
      </c>
      <c r="F9609" s="15">
        <f>COUNTIF(tData[BezoekLangStart],"&lt;"&amp;($A9609+1/24))-COUNTIF(tData[BezoekLangEind],"&lt;="&amp;$A9609)</f>
        <v/>
      </c>
      <c r="G9609" s="15">
        <f>IF($D9609=1,$B9609*100+$C9609,-1)</f>
        <v/>
      </c>
      <c r="H9609" s="15">
        <f>IF($D9609=1,$B9609,-1)</f>
        <v/>
      </c>
      <c r="I9609" s="15">
        <f>IF($D9609=1,$C9609,-1)</f>
        <v/>
      </c>
    </row>
    <row r="9610">
      <c r="A9610" s="33" t="n">
        <v>45692.29166666666</v>
      </c>
      <c r="B9610" s="15">
        <f>WEEKDAY($A9610,2)</f>
        <v/>
      </c>
      <c r="C9610" s="15">
        <f>HOUR($A9610)</f>
        <v/>
      </c>
      <c r="D9610" s="15">
        <f>IF(AND($A9610&gt;=Instellingen!$B$6,$A9610&lt;Instellingen!$B$7),1,0)</f>
        <v/>
      </c>
      <c r="E9610" s="15">
        <f>COUNTIF(tData[BezoekStart],"&lt;"&amp;($A9610+1/24))-COUNTIF(tData[BezoekEind],"&lt;="&amp;$A9610)</f>
        <v/>
      </c>
      <c r="F9610" s="15">
        <f>COUNTIF(tData[BezoekLangStart],"&lt;"&amp;($A9610+1/24))-COUNTIF(tData[BezoekLangEind],"&lt;="&amp;$A9610)</f>
        <v/>
      </c>
      <c r="G9610" s="15">
        <f>IF($D9610=1,$B9610*100+$C9610,-1)</f>
        <v/>
      </c>
      <c r="H9610" s="15">
        <f>IF($D9610=1,$B9610,-1)</f>
        <v/>
      </c>
      <c r="I9610" s="15">
        <f>IF($D9610=1,$C9610,-1)</f>
        <v/>
      </c>
    </row>
    <row r="9611">
      <c r="A9611" s="33" t="n">
        <v>45692.33333333334</v>
      </c>
      <c r="B9611" s="15">
        <f>WEEKDAY($A9611,2)</f>
        <v/>
      </c>
      <c r="C9611" s="15">
        <f>HOUR($A9611)</f>
        <v/>
      </c>
      <c r="D9611" s="15">
        <f>IF(AND($A9611&gt;=Instellingen!$B$6,$A9611&lt;Instellingen!$B$7),1,0)</f>
        <v/>
      </c>
      <c r="E9611" s="15">
        <f>COUNTIF(tData[BezoekStart],"&lt;"&amp;($A9611+1/24))-COUNTIF(tData[BezoekEind],"&lt;="&amp;$A9611)</f>
        <v/>
      </c>
      <c r="F9611" s="15">
        <f>COUNTIF(tData[BezoekLangStart],"&lt;"&amp;($A9611+1/24))-COUNTIF(tData[BezoekLangEind],"&lt;="&amp;$A9611)</f>
        <v/>
      </c>
      <c r="G9611" s="15">
        <f>IF($D9611=1,$B9611*100+$C9611,-1)</f>
        <v/>
      </c>
      <c r="H9611" s="15">
        <f>IF($D9611=1,$B9611,-1)</f>
        <v/>
      </c>
      <c r="I9611" s="15">
        <f>IF($D9611=1,$C9611,-1)</f>
        <v/>
      </c>
    </row>
    <row r="9612">
      <c r="A9612" s="33" t="n">
        <v>45692.375</v>
      </c>
      <c r="B9612" s="15">
        <f>WEEKDAY($A9612,2)</f>
        <v/>
      </c>
      <c r="C9612" s="15">
        <f>HOUR($A9612)</f>
        <v/>
      </c>
      <c r="D9612" s="15">
        <f>IF(AND($A9612&gt;=Instellingen!$B$6,$A9612&lt;Instellingen!$B$7),1,0)</f>
        <v/>
      </c>
      <c r="E9612" s="15">
        <f>COUNTIF(tData[BezoekStart],"&lt;"&amp;($A9612+1/24))-COUNTIF(tData[BezoekEind],"&lt;="&amp;$A9612)</f>
        <v/>
      </c>
      <c r="F9612" s="15">
        <f>COUNTIF(tData[BezoekLangStart],"&lt;"&amp;($A9612+1/24))-COUNTIF(tData[BezoekLangEind],"&lt;="&amp;$A9612)</f>
        <v/>
      </c>
      <c r="G9612" s="15">
        <f>IF($D9612=1,$B9612*100+$C9612,-1)</f>
        <v/>
      </c>
      <c r="H9612" s="15">
        <f>IF($D9612=1,$B9612,-1)</f>
        <v/>
      </c>
      <c r="I9612" s="15">
        <f>IF($D9612=1,$C9612,-1)</f>
        <v/>
      </c>
    </row>
    <row r="9613">
      <c r="A9613" s="33" t="n">
        <v>45692.41666666666</v>
      </c>
      <c r="B9613" s="15">
        <f>WEEKDAY($A9613,2)</f>
        <v/>
      </c>
      <c r="C9613" s="15">
        <f>HOUR($A9613)</f>
        <v/>
      </c>
      <c r="D9613" s="15">
        <f>IF(AND($A9613&gt;=Instellingen!$B$6,$A9613&lt;Instellingen!$B$7),1,0)</f>
        <v/>
      </c>
      <c r="E9613" s="15">
        <f>COUNTIF(tData[BezoekStart],"&lt;"&amp;($A9613+1/24))-COUNTIF(tData[BezoekEind],"&lt;="&amp;$A9613)</f>
        <v/>
      </c>
      <c r="F9613" s="15">
        <f>COUNTIF(tData[BezoekLangStart],"&lt;"&amp;($A9613+1/24))-COUNTIF(tData[BezoekLangEind],"&lt;="&amp;$A9613)</f>
        <v/>
      </c>
      <c r="G9613" s="15">
        <f>IF($D9613=1,$B9613*100+$C9613,-1)</f>
        <v/>
      </c>
      <c r="H9613" s="15">
        <f>IF($D9613=1,$B9613,-1)</f>
        <v/>
      </c>
      <c r="I9613" s="15">
        <f>IF($D9613=1,$C9613,-1)</f>
        <v/>
      </c>
    </row>
    <row r="9614">
      <c r="A9614" s="33" t="n">
        <v>45692.45833333334</v>
      </c>
      <c r="B9614" s="15">
        <f>WEEKDAY($A9614,2)</f>
        <v/>
      </c>
      <c r="C9614" s="15">
        <f>HOUR($A9614)</f>
        <v/>
      </c>
      <c r="D9614" s="15">
        <f>IF(AND($A9614&gt;=Instellingen!$B$6,$A9614&lt;Instellingen!$B$7),1,0)</f>
        <v/>
      </c>
      <c r="E9614" s="15">
        <f>COUNTIF(tData[BezoekStart],"&lt;"&amp;($A9614+1/24))-COUNTIF(tData[BezoekEind],"&lt;="&amp;$A9614)</f>
        <v/>
      </c>
      <c r="F9614" s="15">
        <f>COUNTIF(tData[BezoekLangStart],"&lt;"&amp;($A9614+1/24))-COUNTIF(tData[BezoekLangEind],"&lt;="&amp;$A9614)</f>
        <v/>
      </c>
      <c r="G9614" s="15">
        <f>IF($D9614=1,$B9614*100+$C9614,-1)</f>
        <v/>
      </c>
      <c r="H9614" s="15">
        <f>IF($D9614=1,$B9614,-1)</f>
        <v/>
      </c>
      <c r="I9614" s="15">
        <f>IF($D9614=1,$C9614,-1)</f>
        <v/>
      </c>
    </row>
    <row r="9615">
      <c r="A9615" s="33" t="n">
        <v>45692.5</v>
      </c>
      <c r="B9615" s="15">
        <f>WEEKDAY($A9615,2)</f>
        <v/>
      </c>
      <c r="C9615" s="15">
        <f>HOUR($A9615)</f>
        <v/>
      </c>
      <c r="D9615" s="15">
        <f>IF(AND($A9615&gt;=Instellingen!$B$6,$A9615&lt;Instellingen!$B$7),1,0)</f>
        <v/>
      </c>
      <c r="E9615" s="15">
        <f>COUNTIF(tData[BezoekStart],"&lt;"&amp;($A9615+1/24))-COUNTIF(tData[BezoekEind],"&lt;="&amp;$A9615)</f>
        <v/>
      </c>
      <c r="F9615" s="15">
        <f>COUNTIF(tData[BezoekLangStart],"&lt;"&amp;($A9615+1/24))-COUNTIF(tData[BezoekLangEind],"&lt;="&amp;$A9615)</f>
        <v/>
      </c>
      <c r="G9615" s="15">
        <f>IF($D9615=1,$B9615*100+$C9615,-1)</f>
        <v/>
      </c>
      <c r="H9615" s="15">
        <f>IF($D9615=1,$B9615,-1)</f>
        <v/>
      </c>
      <c r="I9615" s="15">
        <f>IF($D9615=1,$C9615,-1)</f>
        <v/>
      </c>
    </row>
    <row r="9616">
      <c r="A9616" s="33" t="n">
        <v>45692.54166666666</v>
      </c>
      <c r="B9616" s="15">
        <f>WEEKDAY($A9616,2)</f>
        <v/>
      </c>
      <c r="C9616" s="15">
        <f>HOUR($A9616)</f>
        <v/>
      </c>
      <c r="D9616" s="15">
        <f>IF(AND($A9616&gt;=Instellingen!$B$6,$A9616&lt;Instellingen!$B$7),1,0)</f>
        <v/>
      </c>
      <c r="E9616" s="15">
        <f>COUNTIF(tData[BezoekStart],"&lt;"&amp;($A9616+1/24))-COUNTIF(tData[BezoekEind],"&lt;="&amp;$A9616)</f>
        <v/>
      </c>
      <c r="F9616" s="15">
        <f>COUNTIF(tData[BezoekLangStart],"&lt;"&amp;($A9616+1/24))-COUNTIF(tData[BezoekLangEind],"&lt;="&amp;$A9616)</f>
        <v/>
      </c>
      <c r="G9616" s="15">
        <f>IF($D9616=1,$B9616*100+$C9616,-1)</f>
        <v/>
      </c>
      <c r="H9616" s="15">
        <f>IF($D9616=1,$B9616,-1)</f>
        <v/>
      </c>
      <c r="I9616" s="15">
        <f>IF($D9616=1,$C9616,-1)</f>
        <v/>
      </c>
    </row>
    <row r="9617">
      <c r="A9617" s="33" t="n">
        <v>45692.58333333334</v>
      </c>
      <c r="B9617" s="15">
        <f>WEEKDAY($A9617,2)</f>
        <v/>
      </c>
      <c r="C9617" s="15">
        <f>HOUR($A9617)</f>
        <v/>
      </c>
      <c r="D9617" s="15">
        <f>IF(AND($A9617&gt;=Instellingen!$B$6,$A9617&lt;Instellingen!$B$7),1,0)</f>
        <v/>
      </c>
      <c r="E9617" s="15">
        <f>COUNTIF(tData[BezoekStart],"&lt;"&amp;($A9617+1/24))-COUNTIF(tData[BezoekEind],"&lt;="&amp;$A9617)</f>
        <v/>
      </c>
      <c r="F9617" s="15">
        <f>COUNTIF(tData[BezoekLangStart],"&lt;"&amp;($A9617+1/24))-COUNTIF(tData[BezoekLangEind],"&lt;="&amp;$A9617)</f>
        <v/>
      </c>
      <c r="G9617" s="15">
        <f>IF($D9617=1,$B9617*100+$C9617,-1)</f>
        <v/>
      </c>
      <c r="H9617" s="15">
        <f>IF($D9617=1,$B9617,-1)</f>
        <v/>
      </c>
      <c r="I9617" s="15">
        <f>IF($D9617=1,$C9617,-1)</f>
        <v/>
      </c>
    </row>
    <row r="9618">
      <c r="A9618" s="33" t="n">
        <v>45692.625</v>
      </c>
      <c r="B9618" s="15">
        <f>WEEKDAY($A9618,2)</f>
        <v/>
      </c>
      <c r="C9618" s="15">
        <f>HOUR($A9618)</f>
        <v/>
      </c>
      <c r="D9618" s="15">
        <f>IF(AND($A9618&gt;=Instellingen!$B$6,$A9618&lt;Instellingen!$B$7),1,0)</f>
        <v/>
      </c>
      <c r="E9618" s="15">
        <f>COUNTIF(tData[BezoekStart],"&lt;"&amp;($A9618+1/24))-COUNTIF(tData[BezoekEind],"&lt;="&amp;$A9618)</f>
        <v/>
      </c>
      <c r="F9618" s="15">
        <f>COUNTIF(tData[BezoekLangStart],"&lt;"&amp;($A9618+1/24))-COUNTIF(tData[BezoekLangEind],"&lt;="&amp;$A9618)</f>
        <v/>
      </c>
      <c r="G9618" s="15">
        <f>IF($D9618=1,$B9618*100+$C9618,-1)</f>
        <v/>
      </c>
      <c r="H9618" s="15">
        <f>IF($D9618=1,$B9618,-1)</f>
        <v/>
      </c>
      <c r="I9618" s="15">
        <f>IF($D9618=1,$C9618,-1)</f>
        <v/>
      </c>
    </row>
    <row r="9619">
      <c r="A9619" s="33" t="n">
        <v>45692.66666666666</v>
      </c>
      <c r="B9619" s="15">
        <f>WEEKDAY($A9619,2)</f>
        <v/>
      </c>
      <c r="C9619" s="15">
        <f>HOUR($A9619)</f>
        <v/>
      </c>
      <c r="D9619" s="15">
        <f>IF(AND($A9619&gt;=Instellingen!$B$6,$A9619&lt;Instellingen!$B$7),1,0)</f>
        <v/>
      </c>
      <c r="E9619" s="15">
        <f>COUNTIF(tData[BezoekStart],"&lt;"&amp;($A9619+1/24))-COUNTIF(tData[BezoekEind],"&lt;="&amp;$A9619)</f>
        <v/>
      </c>
      <c r="F9619" s="15">
        <f>COUNTIF(tData[BezoekLangStart],"&lt;"&amp;($A9619+1/24))-COUNTIF(tData[BezoekLangEind],"&lt;="&amp;$A9619)</f>
        <v/>
      </c>
      <c r="G9619" s="15">
        <f>IF($D9619=1,$B9619*100+$C9619,-1)</f>
        <v/>
      </c>
      <c r="H9619" s="15">
        <f>IF($D9619=1,$B9619,-1)</f>
        <v/>
      </c>
      <c r="I9619" s="15">
        <f>IF($D9619=1,$C9619,-1)</f>
        <v/>
      </c>
    </row>
    <row r="9620">
      <c r="A9620" s="33" t="n">
        <v>45692.70833333334</v>
      </c>
      <c r="B9620" s="15">
        <f>WEEKDAY($A9620,2)</f>
        <v/>
      </c>
      <c r="C9620" s="15">
        <f>HOUR($A9620)</f>
        <v/>
      </c>
      <c r="D9620" s="15">
        <f>IF(AND($A9620&gt;=Instellingen!$B$6,$A9620&lt;Instellingen!$B$7),1,0)</f>
        <v/>
      </c>
      <c r="E9620" s="15">
        <f>COUNTIF(tData[BezoekStart],"&lt;"&amp;($A9620+1/24))-COUNTIF(tData[BezoekEind],"&lt;="&amp;$A9620)</f>
        <v/>
      </c>
      <c r="F9620" s="15">
        <f>COUNTIF(tData[BezoekLangStart],"&lt;"&amp;($A9620+1/24))-COUNTIF(tData[BezoekLangEind],"&lt;="&amp;$A9620)</f>
        <v/>
      </c>
      <c r="G9620" s="15">
        <f>IF($D9620=1,$B9620*100+$C9620,-1)</f>
        <v/>
      </c>
      <c r="H9620" s="15">
        <f>IF($D9620=1,$B9620,-1)</f>
        <v/>
      </c>
      <c r="I9620" s="15">
        <f>IF($D9620=1,$C9620,-1)</f>
        <v/>
      </c>
    </row>
    <row r="9621">
      <c r="A9621" s="33" t="n">
        <v>45692.75</v>
      </c>
      <c r="B9621" s="15">
        <f>WEEKDAY($A9621,2)</f>
        <v/>
      </c>
      <c r="C9621" s="15">
        <f>HOUR($A9621)</f>
        <v/>
      </c>
      <c r="D9621" s="15">
        <f>IF(AND($A9621&gt;=Instellingen!$B$6,$A9621&lt;Instellingen!$B$7),1,0)</f>
        <v/>
      </c>
      <c r="E9621" s="15">
        <f>COUNTIF(tData[BezoekStart],"&lt;"&amp;($A9621+1/24))-COUNTIF(tData[BezoekEind],"&lt;="&amp;$A9621)</f>
        <v/>
      </c>
      <c r="F9621" s="15">
        <f>COUNTIF(tData[BezoekLangStart],"&lt;"&amp;($A9621+1/24))-COUNTIF(tData[BezoekLangEind],"&lt;="&amp;$A9621)</f>
        <v/>
      </c>
      <c r="G9621" s="15">
        <f>IF($D9621=1,$B9621*100+$C9621,-1)</f>
        <v/>
      </c>
      <c r="H9621" s="15">
        <f>IF($D9621=1,$B9621,-1)</f>
        <v/>
      </c>
      <c r="I9621" s="15">
        <f>IF($D9621=1,$C9621,-1)</f>
        <v/>
      </c>
    </row>
    <row r="9622">
      <c r="A9622" s="33" t="n">
        <v>45692.79166666666</v>
      </c>
      <c r="B9622" s="15">
        <f>WEEKDAY($A9622,2)</f>
        <v/>
      </c>
      <c r="C9622" s="15">
        <f>HOUR($A9622)</f>
        <v/>
      </c>
      <c r="D9622" s="15">
        <f>IF(AND($A9622&gt;=Instellingen!$B$6,$A9622&lt;Instellingen!$B$7),1,0)</f>
        <v/>
      </c>
      <c r="E9622" s="15">
        <f>COUNTIF(tData[BezoekStart],"&lt;"&amp;($A9622+1/24))-COUNTIF(tData[BezoekEind],"&lt;="&amp;$A9622)</f>
        <v/>
      </c>
      <c r="F9622" s="15">
        <f>COUNTIF(tData[BezoekLangStart],"&lt;"&amp;($A9622+1/24))-COUNTIF(tData[BezoekLangEind],"&lt;="&amp;$A9622)</f>
        <v/>
      </c>
      <c r="G9622" s="15">
        <f>IF($D9622=1,$B9622*100+$C9622,-1)</f>
        <v/>
      </c>
      <c r="H9622" s="15">
        <f>IF($D9622=1,$B9622,-1)</f>
        <v/>
      </c>
      <c r="I9622" s="15">
        <f>IF($D9622=1,$C9622,-1)</f>
        <v/>
      </c>
    </row>
    <row r="9623">
      <c r="A9623" s="33" t="n">
        <v>45692.83333333334</v>
      </c>
      <c r="B9623" s="15">
        <f>WEEKDAY($A9623,2)</f>
        <v/>
      </c>
      <c r="C9623" s="15">
        <f>HOUR($A9623)</f>
        <v/>
      </c>
      <c r="D9623" s="15">
        <f>IF(AND($A9623&gt;=Instellingen!$B$6,$A9623&lt;Instellingen!$B$7),1,0)</f>
        <v/>
      </c>
      <c r="E9623" s="15">
        <f>COUNTIF(tData[BezoekStart],"&lt;"&amp;($A9623+1/24))-COUNTIF(tData[BezoekEind],"&lt;="&amp;$A9623)</f>
        <v/>
      </c>
      <c r="F9623" s="15">
        <f>COUNTIF(tData[BezoekLangStart],"&lt;"&amp;($A9623+1/24))-COUNTIF(tData[BezoekLangEind],"&lt;="&amp;$A9623)</f>
        <v/>
      </c>
      <c r="G9623" s="15">
        <f>IF($D9623=1,$B9623*100+$C9623,-1)</f>
        <v/>
      </c>
      <c r="H9623" s="15">
        <f>IF($D9623=1,$B9623,-1)</f>
        <v/>
      </c>
      <c r="I9623" s="15">
        <f>IF($D9623=1,$C9623,-1)</f>
        <v/>
      </c>
    </row>
    <row r="9624">
      <c r="A9624" s="33" t="n">
        <v>45692.875</v>
      </c>
      <c r="B9624" s="15">
        <f>WEEKDAY($A9624,2)</f>
        <v/>
      </c>
      <c r="C9624" s="15">
        <f>HOUR($A9624)</f>
        <v/>
      </c>
      <c r="D9624" s="15">
        <f>IF(AND($A9624&gt;=Instellingen!$B$6,$A9624&lt;Instellingen!$B$7),1,0)</f>
        <v/>
      </c>
      <c r="E9624" s="15">
        <f>COUNTIF(tData[BezoekStart],"&lt;"&amp;($A9624+1/24))-COUNTIF(tData[BezoekEind],"&lt;="&amp;$A9624)</f>
        <v/>
      </c>
      <c r="F9624" s="15">
        <f>COUNTIF(tData[BezoekLangStart],"&lt;"&amp;($A9624+1/24))-COUNTIF(tData[BezoekLangEind],"&lt;="&amp;$A9624)</f>
        <v/>
      </c>
      <c r="G9624" s="15">
        <f>IF($D9624=1,$B9624*100+$C9624,-1)</f>
        <v/>
      </c>
      <c r="H9624" s="15">
        <f>IF($D9624=1,$B9624,-1)</f>
        <v/>
      </c>
      <c r="I9624" s="15">
        <f>IF($D9624=1,$C9624,-1)</f>
        <v/>
      </c>
    </row>
    <row r="9625">
      <c r="A9625" s="33" t="n">
        <v>45692.91666666666</v>
      </c>
      <c r="B9625" s="15">
        <f>WEEKDAY($A9625,2)</f>
        <v/>
      </c>
      <c r="C9625" s="15">
        <f>HOUR($A9625)</f>
        <v/>
      </c>
      <c r="D9625" s="15">
        <f>IF(AND($A9625&gt;=Instellingen!$B$6,$A9625&lt;Instellingen!$B$7),1,0)</f>
        <v/>
      </c>
      <c r="E9625" s="15">
        <f>COUNTIF(tData[BezoekStart],"&lt;"&amp;($A9625+1/24))-COUNTIF(tData[BezoekEind],"&lt;="&amp;$A9625)</f>
        <v/>
      </c>
      <c r="F9625" s="15">
        <f>COUNTIF(tData[BezoekLangStart],"&lt;"&amp;($A9625+1/24))-COUNTIF(tData[BezoekLangEind],"&lt;="&amp;$A9625)</f>
        <v/>
      </c>
      <c r="G9625" s="15">
        <f>IF($D9625=1,$B9625*100+$C9625,-1)</f>
        <v/>
      </c>
      <c r="H9625" s="15">
        <f>IF($D9625=1,$B9625,-1)</f>
        <v/>
      </c>
      <c r="I9625" s="15">
        <f>IF($D9625=1,$C9625,-1)</f>
        <v/>
      </c>
    </row>
    <row r="9626">
      <c r="A9626" s="33" t="n">
        <v>45692.95833333334</v>
      </c>
      <c r="B9626" s="15">
        <f>WEEKDAY($A9626,2)</f>
        <v/>
      </c>
      <c r="C9626" s="15">
        <f>HOUR($A9626)</f>
        <v/>
      </c>
      <c r="D9626" s="15">
        <f>IF(AND($A9626&gt;=Instellingen!$B$6,$A9626&lt;Instellingen!$B$7),1,0)</f>
        <v/>
      </c>
      <c r="E9626" s="15">
        <f>COUNTIF(tData[BezoekStart],"&lt;"&amp;($A9626+1/24))-COUNTIF(tData[BezoekEind],"&lt;="&amp;$A9626)</f>
        <v/>
      </c>
      <c r="F9626" s="15">
        <f>COUNTIF(tData[BezoekLangStart],"&lt;"&amp;($A9626+1/24))-COUNTIF(tData[BezoekLangEind],"&lt;="&amp;$A9626)</f>
        <v/>
      </c>
      <c r="G9626" s="15">
        <f>IF($D9626=1,$B9626*100+$C9626,-1)</f>
        <v/>
      </c>
      <c r="H9626" s="15">
        <f>IF($D9626=1,$B9626,-1)</f>
        <v/>
      </c>
      <c r="I9626" s="15">
        <f>IF($D9626=1,$C9626,-1)</f>
        <v/>
      </c>
    </row>
    <row r="9627">
      <c r="A9627" s="33" t="n">
        <v>45693</v>
      </c>
      <c r="B9627" s="15">
        <f>WEEKDAY($A9627,2)</f>
        <v/>
      </c>
      <c r="C9627" s="15">
        <f>HOUR($A9627)</f>
        <v/>
      </c>
      <c r="D9627" s="15">
        <f>IF(AND($A9627&gt;=Instellingen!$B$6,$A9627&lt;Instellingen!$B$7),1,0)</f>
        <v/>
      </c>
      <c r="E9627" s="15">
        <f>COUNTIF(tData[BezoekStart],"&lt;"&amp;($A9627+1/24))-COUNTIF(tData[BezoekEind],"&lt;="&amp;$A9627)</f>
        <v/>
      </c>
      <c r="F9627" s="15">
        <f>COUNTIF(tData[BezoekLangStart],"&lt;"&amp;($A9627+1/24))-COUNTIF(tData[BezoekLangEind],"&lt;="&amp;$A9627)</f>
        <v/>
      </c>
      <c r="G9627" s="15">
        <f>IF($D9627=1,$B9627*100+$C9627,-1)</f>
        <v/>
      </c>
      <c r="H9627" s="15">
        <f>IF($D9627=1,$B9627,-1)</f>
        <v/>
      </c>
      <c r="I9627" s="15">
        <f>IF($D9627=1,$C9627,-1)</f>
        <v/>
      </c>
    </row>
    <row r="9628">
      <c r="A9628" s="33" t="n">
        <v>45693.04166666666</v>
      </c>
      <c r="B9628" s="15">
        <f>WEEKDAY($A9628,2)</f>
        <v/>
      </c>
      <c r="C9628" s="15">
        <f>HOUR($A9628)</f>
        <v/>
      </c>
      <c r="D9628" s="15">
        <f>IF(AND($A9628&gt;=Instellingen!$B$6,$A9628&lt;Instellingen!$B$7),1,0)</f>
        <v/>
      </c>
      <c r="E9628" s="15">
        <f>COUNTIF(tData[BezoekStart],"&lt;"&amp;($A9628+1/24))-COUNTIF(tData[BezoekEind],"&lt;="&amp;$A9628)</f>
        <v/>
      </c>
      <c r="F9628" s="15">
        <f>COUNTIF(tData[BezoekLangStart],"&lt;"&amp;($A9628+1/24))-COUNTIF(tData[BezoekLangEind],"&lt;="&amp;$A9628)</f>
        <v/>
      </c>
      <c r="G9628" s="15">
        <f>IF($D9628=1,$B9628*100+$C9628,-1)</f>
        <v/>
      </c>
      <c r="H9628" s="15">
        <f>IF($D9628=1,$B9628,-1)</f>
        <v/>
      </c>
      <c r="I9628" s="15">
        <f>IF($D9628=1,$C9628,-1)</f>
        <v/>
      </c>
    </row>
    <row r="9629">
      <c r="A9629" s="33" t="n">
        <v>45693.08333333334</v>
      </c>
      <c r="B9629" s="15">
        <f>WEEKDAY($A9629,2)</f>
        <v/>
      </c>
      <c r="C9629" s="15">
        <f>HOUR($A9629)</f>
        <v/>
      </c>
      <c r="D9629" s="15">
        <f>IF(AND($A9629&gt;=Instellingen!$B$6,$A9629&lt;Instellingen!$B$7),1,0)</f>
        <v/>
      </c>
      <c r="E9629" s="15">
        <f>COUNTIF(tData[BezoekStart],"&lt;"&amp;($A9629+1/24))-COUNTIF(tData[BezoekEind],"&lt;="&amp;$A9629)</f>
        <v/>
      </c>
      <c r="F9629" s="15">
        <f>COUNTIF(tData[BezoekLangStart],"&lt;"&amp;($A9629+1/24))-COUNTIF(tData[BezoekLangEind],"&lt;="&amp;$A9629)</f>
        <v/>
      </c>
      <c r="G9629" s="15">
        <f>IF($D9629=1,$B9629*100+$C9629,-1)</f>
        <v/>
      </c>
      <c r="H9629" s="15">
        <f>IF($D9629=1,$B9629,-1)</f>
        <v/>
      </c>
      <c r="I9629" s="15">
        <f>IF($D9629=1,$C9629,-1)</f>
        <v/>
      </c>
    </row>
    <row r="9630">
      <c r="A9630" s="33" t="n">
        <v>45693.125</v>
      </c>
      <c r="B9630" s="15">
        <f>WEEKDAY($A9630,2)</f>
        <v/>
      </c>
      <c r="C9630" s="15">
        <f>HOUR($A9630)</f>
        <v/>
      </c>
      <c r="D9630" s="15">
        <f>IF(AND($A9630&gt;=Instellingen!$B$6,$A9630&lt;Instellingen!$B$7),1,0)</f>
        <v/>
      </c>
      <c r="E9630" s="15">
        <f>COUNTIF(tData[BezoekStart],"&lt;"&amp;($A9630+1/24))-COUNTIF(tData[BezoekEind],"&lt;="&amp;$A9630)</f>
        <v/>
      </c>
      <c r="F9630" s="15">
        <f>COUNTIF(tData[BezoekLangStart],"&lt;"&amp;($A9630+1/24))-COUNTIF(tData[BezoekLangEind],"&lt;="&amp;$A9630)</f>
        <v/>
      </c>
      <c r="G9630" s="15">
        <f>IF($D9630=1,$B9630*100+$C9630,-1)</f>
        <v/>
      </c>
      <c r="H9630" s="15">
        <f>IF($D9630=1,$B9630,-1)</f>
        <v/>
      </c>
      <c r="I9630" s="15">
        <f>IF($D9630=1,$C9630,-1)</f>
        <v/>
      </c>
    </row>
    <row r="9631">
      <c r="A9631" s="33" t="n">
        <v>45693.16666666666</v>
      </c>
      <c r="B9631" s="15">
        <f>WEEKDAY($A9631,2)</f>
        <v/>
      </c>
      <c r="C9631" s="15">
        <f>HOUR($A9631)</f>
        <v/>
      </c>
      <c r="D9631" s="15">
        <f>IF(AND($A9631&gt;=Instellingen!$B$6,$A9631&lt;Instellingen!$B$7),1,0)</f>
        <v/>
      </c>
      <c r="E9631" s="15">
        <f>COUNTIF(tData[BezoekStart],"&lt;"&amp;($A9631+1/24))-COUNTIF(tData[BezoekEind],"&lt;="&amp;$A9631)</f>
        <v/>
      </c>
      <c r="F9631" s="15">
        <f>COUNTIF(tData[BezoekLangStart],"&lt;"&amp;($A9631+1/24))-COUNTIF(tData[BezoekLangEind],"&lt;="&amp;$A9631)</f>
        <v/>
      </c>
      <c r="G9631" s="15">
        <f>IF($D9631=1,$B9631*100+$C9631,-1)</f>
        <v/>
      </c>
      <c r="H9631" s="15">
        <f>IF($D9631=1,$B9631,-1)</f>
        <v/>
      </c>
      <c r="I9631" s="15">
        <f>IF($D9631=1,$C9631,-1)</f>
        <v/>
      </c>
    </row>
    <row r="9632">
      <c r="A9632" s="33" t="n">
        <v>45693.20833333334</v>
      </c>
      <c r="B9632" s="15">
        <f>WEEKDAY($A9632,2)</f>
        <v/>
      </c>
      <c r="C9632" s="15">
        <f>HOUR($A9632)</f>
        <v/>
      </c>
      <c r="D9632" s="15">
        <f>IF(AND($A9632&gt;=Instellingen!$B$6,$A9632&lt;Instellingen!$B$7),1,0)</f>
        <v/>
      </c>
      <c r="E9632" s="15">
        <f>COUNTIF(tData[BezoekStart],"&lt;"&amp;($A9632+1/24))-COUNTIF(tData[BezoekEind],"&lt;="&amp;$A9632)</f>
        <v/>
      </c>
      <c r="F9632" s="15">
        <f>COUNTIF(tData[BezoekLangStart],"&lt;"&amp;($A9632+1/24))-COUNTIF(tData[BezoekLangEind],"&lt;="&amp;$A9632)</f>
        <v/>
      </c>
      <c r="G9632" s="15">
        <f>IF($D9632=1,$B9632*100+$C9632,-1)</f>
        <v/>
      </c>
      <c r="H9632" s="15">
        <f>IF($D9632=1,$B9632,-1)</f>
        <v/>
      </c>
      <c r="I9632" s="15">
        <f>IF($D9632=1,$C9632,-1)</f>
        <v/>
      </c>
    </row>
    <row r="9633">
      <c r="A9633" s="33" t="n">
        <v>45693.25</v>
      </c>
      <c r="B9633" s="15">
        <f>WEEKDAY($A9633,2)</f>
        <v/>
      </c>
      <c r="C9633" s="15">
        <f>HOUR($A9633)</f>
        <v/>
      </c>
      <c r="D9633" s="15">
        <f>IF(AND($A9633&gt;=Instellingen!$B$6,$A9633&lt;Instellingen!$B$7),1,0)</f>
        <v/>
      </c>
      <c r="E9633" s="15">
        <f>COUNTIF(tData[BezoekStart],"&lt;"&amp;($A9633+1/24))-COUNTIF(tData[BezoekEind],"&lt;="&amp;$A9633)</f>
        <v/>
      </c>
      <c r="F9633" s="15">
        <f>COUNTIF(tData[BezoekLangStart],"&lt;"&amp;($A9633+1/24))-COUNTIF(tData[BezoekLangEind],"&lt;="&amp;$A9633)</f>
        <v/>
      </c>
      <c r="G9633" s="15">
        <f>IF($D9633=1,$B9633*100+$C9633,-1)</f>
        <v/>
      </c>
      <c r="H9633" s="15">
        <f>IF($D9633=1,$B9633,-1)</f>
        <v/>
      </c>
      <c r="I9633" s="15">
        <f>IF($D9633=1,$C9633,-1)</f>
        <v/>
      </c>
    </row>
    <row r="9634">
      <c r="A9634" s="33" t="n">
        <v>45693.29166666666</v>
      </c>
      <c r="B9634" s="15">
        <f>WEEKDAY($A9634,2)</f>
        <v/>
      </c>
      <c r="C9634" s="15">
        <f>HOUR($A9634)</f>
        <v/>
      </c>
      <c r="D9634" s="15">
        <f>IF(AND($A9634&gt;=Instellingen!$B$6,$A9634&lt;Instellingen!$B$7),1,0)</f>
        <v/>
      </c>
      <c r="E9634" s="15">
        <f>COUNTIF(tData[BezoekStart],"&lt;"&amp;($A9634+1/24))-COUNTIF(tData[BezoekEind],"&lt;="&amp;$A9634)</f>
        <v/>
      </c>
      <c r="F9634" s="15">
        <f>COUNTIF(tData[BezoekLangStart],"&lt;"&amp;($A9634+1/24))-COUNTIF(tData[BezoekLangEind],"&lt;="&amp;$A9634)</f>
        <v/>
      </c>
      <c r="G9634" s="15">
        <f>IF($D9634=1,$B9634*100+$C9634,-1)</f>
        <v/>
      </c>
      <c r="H9634" s="15">
        <f>IF($D9634=1,$B9634,-1)</f>
        <v/>
      </c>
      <c r="I9634" s="15">
        <f>IF($D9634=1,$C9634,-1)</f>
        <v/>
      </c>
    </row>
    <row r="9635">
      <c r="A9635" s="33" t="n">
        <v>45693.33333333334</v>
      </c>
      <c r="B9635" s="15">
        <f>WEEKDAY($A9635,2)</f>
        <v/>
      </c>
      <c r="C9635" s="15">
        <f>HOUR($A9635)</f>
        <v/>
      </c>
      <c r="D9635" s="15">
        <f>IF(AND($A9635&gt;=Instellingen!$B$6,$A9635&lt;Instellingen!$B$7),1,0)</f>
        <v/>
      </c>
      <c r="E9635" s="15">
        <f>COUNTIF(tData[BezoekStart],"&lt;"&amp;($A9635+1/24))-COUNTIF(tData[BezoekEind],"&lt;="&amp;$A9635)</f>
        <v/>
      </c>
      <c r="F9635" s="15">
        <f>COUNTIF(tData[BezoekLangStart],"&lt;"&amp;($A9635+1/24))-COUNTIF(tData[BezoekLangEind],"&lt;="&amp;$A9635)</f>
        <v/>
      </c>
      <c r="G9635" s="15">
        <f>IF($D9635=1,$B9635*100+$C9635,-1)</f>
        <v/>
      </c>
      <c r="H9635" s="15">
        <f>IF($D9635=1,$B9635,-1)</f>
        <v/>
      </c>
      <c r="I9635" s="15">
        <f>IF($D9635=1,$C9635,-1)</f>
        <v/>
      </c>
    </row>
    <row r="9636">
      <c r="A9636" s="33" t="n">
        <v>45693.375</v>
      </c>
      <c r="B9636" s="15">
        <f>WEEKDAY($A9636,2)</f>
        <v/>
      </c>
      <c r="C9636" s="15">
        <f>HOUR($A9636)</f>
        <v/>
      </c>
      <c r="D9636" s="15">
        <f>IF(AND($A9636&gt;=Instellingen!$B$6,$A9636&lt;Instellingen!$B$7),1,0)</f>
        <v/>
      </c>
      <c r="E9636" s="15">
        <f>COUNTIF(tData[BezoekStart],"&lt;"&amp;($A9636+1/24))-COUNTIF(tData[BezoekEind],"&lt;="&amp;$A9636)</f>
        <v/>
      </c>
      <c r="F9636" s="15">
        <f>COUNTIF(tData[BezoekLangStart],"&lt;"&amp;($A9636+1/24))-COUNTIF(tData[BezoekLangEind],"&lt;="&amp;$A9636)</f>
        <v/>
      </c>
      <c r="G9636" s="15">
        <f>IF($D9636=1,$B9636*100+$C9636,-1)</f>
        <v/>
      </c>
      <c r="H9636" s="15">
        <f>IF($D9636=1,$B9636,-1)</f>
        <v/>
      </c>
      <c r="I9636" s="15">
        <f>IF($D9636=1,$C9636,-1)</f>
        <v/>
      </c>
    </row>
    <row r="9637">
      <c r="A9637" s="33" t="n">
        <v>45693.41666666666</v>
      </c>
      <c r="B9637" s="15">
        <f>WEEKDAY($A9637,2)</f>
        <v/>
      </c>
      <c r="C9637" s="15">
        <f>HOUR($A9637)</f>
        <v/>
      </c>
      <c r="D9637" s="15">
        <f>IF(AND($A9637&gt;=Instellingen!$B$6,$A9637&lt;Instellingen!$B$7),1,0)</f>
        <v/>
      </c>
      <c r="E9637" s="15">
        <f>COUNTIF(tData[BezoekStart],"&lt;"&amp;($A9637+1/24))-COUNTIF(tData[BezoekEind],"&lt;="&amp;$A9637)</f>
        <v/>
      </c>
      <c r="F9637" s="15">
        <f>COUNTIF(tData[BezoekLangStart],"&lt;"&amp;($A9637+1/24))-COUNTIF(tData[BezoekLangEind],"&lt;="&amp;$A9637)</f>
        <v/>
      </c>
      <c r="G9637" s="15">
        <f>IF($D9637=1,$B9637*100+$C9637,-1)</f>
        <v/>
      </c>
      <c r="H9637" s="15">
        <f>IF($D9637=1,$B9637,-1)</f>
        <v/>
      </c>
      <c r="I9637" s="15">
        <f>IF($D9637=1,$C9637,-1)</f>
        <v/>
      </c>
    </row>
    <row r="9638">
      <c r="A9638" s="33" t="n">
        <v>45693.45833333334</v>
      </c>
      <c r="B9638" s="15">
        <f>WEEKDAY($A9638,2)</f>
        <v/>
      </c>
      <c r="C9638" s="15">
        <f>HOUR($A9638)</f>
        <v/>
      </c>
      <c r="D9638" s="15">
        <f>IF(AND($A9638&gt;=Instellingen!$B$6,$A9638&lt;Instellingen!$B$7),1,0)</f>
        <v/>
      </c>
      <c r="E9638" s="15">
        <f>COUNTIF(tData[BezoekStart],"&lt;"&amp;($A9638+1/24))-COUNTIF(tData[BezoekEind],"&lt;="&amp;$A9638)</f>
        <v/>
      </c>
      <c r="F9638" s="15">
        <f>COUNTIF(tData[BezoekLangStart],"&lt;"&amp;($A9638+1/24))-COUNTIF(tData[BezoekLangEind],"&lt;="&amp;$A9638)</f>
        <v/>
      </c>
      <c r="G9638" s="15">
        <f>IF($D9638=1,$B9638*100+$C9638,-1)</f>
        <v/>
      </c>
      <c r="H9638" s="15">
        <f>IF($D9638=1,$B9638,-1)</f>
        <v/>
      </c>
      <c r="I9638" s="15">
        <f>IF($D9638=1,$C9638,-1)</f>
        <v/>
      </c>
    </row>
    <row r="9639">
      <c r="A9639" s="33" t="n">
        <v>45693.5</v>
      </c>
      <c r="B9639" s="15">
        <f>WEEKDAY($A9639,2)</f>
        <v/>
      </c>
      <c r="C9639" s="15">
        <f>HOUR($A9639)</f>
        <v/>
      </c>
      <c r="D9639" s="15">
        <f>IF(AND($A9639&gt;=Instellingen!$B$6,$A9639&lt;Instellingen!$B$7),1,0)</f>
        <v/>
      </c>
      <c r="E9639" s="15">
        <f>COUNTIF(tData[BezoekStart],"&lt;"&amp;($A9639+1/24))-COUNTIF(tData[BezoekEind],"&lt;="&amp;$A9639)</f>
        <v/>
      </c>
      <c r="F9639" s="15">
        <f>COUNTIF(tData[BezoekLangStart],"&lt;"&amp;($A9639+1/24))-COUNTIF(tData[BezoekLangEind],"&lt;="&amp;$A9639)</f>
        <v/>
      </c>
      <c r="G9639" s="15">
        <f>IF($D9639=1,$B9639*100+$C9639,-1)</f>
        <v/>
      </c>
      <c r="H9639" s="15">
        <f>IF($D9639=1,$B9639,-1)</f>
        <v/>
      </c>
      <c r="I9639" s="15">
        <f>IF($D9639=1,$C9639,-1)</f>
        <v/>
      </c>
    </row>
    <row r="9640">
      <c r="A9640" s="33" t="n">
        <v>45693.54166666666</v>
      </c>
      <c r="B9640" s="15">
        <f>WEEKDAY($A9640,2)</f>
        <v/>
      </c>
      <c r="C9640" s="15">
        <f>HOUR($A9640)</f>
        <v/>
      </c>
      <c r="D9640" s="15">
        <f>IF(AND($A9640&gt;=Instellingen!$B$6,$A9640&lt;Instellingen!$B$7),1,0)</f>
        <v/>
      </c>
      <c r="E9640" s="15">
        <f>COUNTIF(tData[BezoekStart],"&lt;"&amp;($A9640+1/24))-COUNTIF(tData[BezoekEind],"&lt;="&amp;$A9640)</f>
        <v/>
      </c>
      <c r="F9640" s="15">
        <f>COUNTIF(tData[BezoekLangStart],"&lt;"&amp;($A9640+1/24))-COUNTIF(tData[BezoekLangEind],"&lt;="&amp;$A9640)</f>
        <v/>
      </c>
      <c r="G9640" s="15">
        <f>IF($D9640=1,$B9640*100+$C9640,-1)</f>
        <v/>
      </c>
      <c r="H9640" s="15">
        <f>IF($D9640=1,$B9640,-1)</f>
        <v/>
      </c>
      <c r="I9640" s="15">
        <f>IF($D9640=1,$C9640,-1)</f>
        <v/>
      </c>
    </row>
    <row r="9641">
      <c r="A9641" s="33" t="n">
        <v>45693.58333333334</v>
      </c>
      <c r="B9641" s="15">
        <f>WEEKDAY($A9641,2)</f>
        <v/>
      </c>
      <c r="C9641" s="15">
        <f>HOUR($A9641)</f>
        <v/>
      </c>
      <c r="D9641" s="15">
        <f>IF(AND($A9641&gt;=Instellingen!$B$6,$A9641&lt;Instellingen!$B$7),1,0)</f>
        <v/>
      </c>
      <c r="E9641" s="15">
        <f>COUNTIF(tData[BezoekStart],"&lt;"&amp;($A9641+1/24))-COUNTIF(tData[BezoekEind],"&lt;="&amp;$A9641)</f>
        <v/>
      </c>
      <c r="F9641" s="15">
        <f>COUNTIF(tData[BezoekLangStart],"&lt;"&amp;($A9641+1/24))-COUNTIF(tData[BezoekLangEind],"&lt;="&amp;$A9641)</f>
        <v/>
      </c>
      <c r="G9641" s="15">
        <f>IF($D9641=1,$B9641*100+$C9641,-1)</f>
        <v/>
      </c>
      <c r="H9641" s="15">
        <f>IF($D9641=1,$B9641,-1)</f>
        <v/>
      </c>
      <c r="I9641" s="15">
        <f>IF($D9641=1,$C9641,-1)</f>
        <v/>
      </c>
    </row>
    <row r="9642">
      <c r="A9642" s="33" t="n">
        <v>45693.625</v>
      </c>
      <c r="B9642" s="15">
        <f>WEEKDAY($A9642,2)</f>
        <v/>
      </c>
      <c r="C9642" s="15">
        <f>HOUR($A9642)</f>
        <v/>
      </c>
      <c r="D9642" s="15">
        <f>IF(AND($A9642&gt;=Instellingen!$B$6,$A9642&lt;Instellingen!$B$7),1,0)</f>
        <v/>
      </c>
      <c r="E9642" s="15">
        <f>COUNTIF(tData[BezoekStart],"&lt;"&amp;($A9642+1/24))-COUNTIF(tData[BezoekEind],"&lt;="&amp;$A9642)</f>
        <v/>
      </c>
      <c r="F9642" s="15">
        <f>COUNTIF(tData[BezoekLangStart],"&lt;"&amp;($A9642+1/24))-COUNTIF(tData[BezoekLangEind],"&lt;="&amp;$A9642)</f>
        <v/>
      </c>
      <c r="G9642" s="15">
        <f>IF($D9642=1,$B9642*100+$C9642,-1)</f>
        <v/>
      </c>
      <c r="H9642" s="15">
        <f>IF($D9642=1,$B9642,-1)</f>
        <v/>
      </c>
      <c r="I9642" s="15">
        <f>IF($D9642=1,$C9642,-1)</f>
        <v/>
      </c>
    </row>
    <row r="9643">
      <c r="A9643" s="33" t="n">
        <v>45693.66666666666</v>
      </c>
      <c r="B9643" s="15">
        <f>WEEKDAY($A9643,2)</f>
        <v/>
      </c>
      <c r="C9643" s="15">
        <f>HOUR($A9643)</f>
        <v/>
      </c>
      <c r="D9643" s="15">
        <f>IF(AND($A9643&gt;=Instellingen!$B$6,$A9643&lt;Instellingen!$B$7),1,0)</f>
        <v/>
      </c>
      <c r="E9643" s="15">
        <f>COUNTIF(tData[BezoekStart],"&lt;"&amp;($A9643+1/24))-COUNTIF(tData[BezoekEind],"&lt;="&amp;$A9643)</f>
        <v/>
      </c>
      <c r="F9643" s="15">
        <f>COUNTIF(tData[BezoekLangStart],"&lt;"&amp;($A9643+1/24))-COUNTIF(tData[BezoekLangEind],"&lt;="&amp;$A9643)</f>
        <v/>
      </c>
      <c r="G9643" s="15">
        <f>IF($D9643=1,$B9643*100+$C9643,-1)</f>
        <v/>
      </c>
      <c r="H9643" s="15">
        <f>IF($D9643=1,$B9643,-1)</f>
        <v/>
      </c>
      <c r="I9643" s="15">
        <f>IF($D9643=1,$C9643,-1)</f>
        <v/>
      </c>
    </row>
    <row r="9644">
      <c r="A9644" s="33" t="n">
        <v>45693.70833333334</v>
      </c>
      <c r="B9644" s="15">
        <f>WEEKDAY($A9644,2)</f>
        <v/>
      </c>
      <c r="C9644" s="15">
        <f>HOUR($A9644)</f>
        <v/>
      </c>
      <c r="D9644" s="15">
        <f>IF(AND($A9644&gt;=Instellingen!$B$6,$A9644&lt;Instellingen!$B$7),1,0)</f>
        <v/>
      </c>
      <c r="E9644" s="15">
        <f>COUNTIF(tData[BezoekStart],"&lt;"&amp;($A9644+1/24))-COUNTIF(tData[BezoekEind],"&lt;="&amp;$A9644)</f>
        <v/>
      </c>
      <c r="F9644" s="15">
        <f>COUNTIF(tData[BezoekLangStart],"&lt;"&amp;($A9644+1/24))-COUNTIF(tData[BezoekLangEind],"&lt;="&amp;$A9644)</f>
        <v/>
      </c>
      <c r="G9644" s="15">
        <f>IF($D9644=1,$B9644*100+$C9644,-1)</f>
        <v/>
      </c>
      <c r="H9644" s="15">
        <f>IF($D9644=1,$B9644,-1)</f>
        <v/>
      </c>
      <c r="I9644" s="15">
        <f>IF($D9644=1,$C9644,-1)</f>
        <v/>
      </c>
    </row>
    <row r="9645">
      <c r="A9645" s="33" t="n">
        <v>45693.75</v>
      </c>
      <c r="B9645" s="15">
        <f>WEEKDAY($A9645,2)</f>
        <v/>
      </c>
      <c r="C9645" s="15">
        <f>HOUR($A9645)</f>
        <v/>
      </c>
      <c r="D9645" s="15">
        <f>IF(AND($A9645&gt;=Instellingen!$B$6,$A9645&lt;Instellingen!$B$7),1,0)</f>
        <v/>
      </c>
      <c r="E9645" s="15">
        <f>COUNTIF(tData[BezoekStart],"&lt;"&amp;($A9645+1/24))-COUNTIF(tData[BezoekEind],"&lt;="&amp;$A9645)</f>
        <v/>
      </c>
      <c r="F9645" s="15">
        <f>COUNTIF(tData[BezoekLangStart],"&lt;"&amp;($A9645+1/24))-COUNTIF(tData[BezoekLangEind],"&lt;="&amp;$A9645)</f>
        <v/>
      </c>
      <c r="G9645" s="15">
        <f>IF($D9645=1,$B9645*100+$C9645,-1)</f>
        <v/>
      </c>
      <c r="H9645" s="15">
        <f>IF($D9645=1,$B9645,-1)</f>
        <v/>
      </c>
      <c r="I9645" s="15">
        <f>IF($D9645=1,$C9645,-1)</f>
        <v/>
      </c>
    </row>
    <row r="9646">
      <c r="A9646" s="33" t="n">
        <v>45693.79166666666</v>
      </c>
      <c r="B9646" s="15">
        <f>WEEKDAY($A9646,2)</f>
        <v/>
      </c>
      <c r="C9646" s="15">
        <f>HOUR($A9646)</f>
        <v/>
      </c>
      <c r="D9646" s="15">
        <f>IF(AND($A9646&gt;=Instellingen!$B$6,$A9646&lt;Instellingen!$B$7),1,0)</f>
        <v/>
      </c>
      <c r="E9646" s="15">
        <f>COUNTIF(tData[BezoekStart],"&lt;"&amp;($A9646+1/24))-COUNTIF(tData[BezoekEind],"&lt;="&amp;$A9646)</f>
        <v/>
      </c>
      <c r="F9646" s="15">
        <f>COUNTIF(tData[BezoekLangStart],"&lt;"&amp;($A9646+1/24))-COUNTIF(tData[BezoekLangEind],"&lt;="&amp;$A9646)</f>
        <v/>
      </c>
      <c r="G9646" s="15">
        <f>IF($D9646=1,$B9646*100+$C9646,-1)</f>
        <v/>
      </c>
      <c r="H9646" s="15">
        <f>IF($D9646=1,$B9646,-1)</f>
        <v/>
      </c>
      <c r="I9646" s="15">
        <f>IF($D9646=1,$C9646,-1)</f>
        <v/>
      </c>
    </row>
    <row r="9647">
      <c r="A9647" s="33" t="n">
        <v>45693.83333333334</v>
      </c>
      <c r="B9647" s="15">
        <f>WEEKDAY($A9647,2)</f>
        <v/>
      </c>
      <c r="C9647" s="15">
        <f>HOUR($A9647)</f>
        <v/>
      </c>
      <c r="D9647" s="15">
        <f>IF(AND($A9647&gt;=Instellingen!$B$6,$A9647&lt;Instellingen!$B$7),1,0)</f>
        <v/>
      </c>
      <c r="E9647" s="15">
        <f>COUNTIF(tData[BezoekStart],"&lt;"&amp;($A9647+1/24))-COUNTIF(tData[BezoekEind],"&lt;="&amp;$A9647)</f>
        <v/>
      </c>
      <c r="F9647" s="15">
        <f>COUNTIF(tData[BezoekLangStart],"&lt;"&amp;($A9647+1/24))-COUNTIF(tData[BezoekLangEind],"&lt;="&amp;$A9647)</f>
        <v/>
      </c>
      <c r="G9647" s="15">
        <f>IF($D9647=1,$B9647*100+$C9647,-1)</f>
        <v/>
      </c>
      <c r="H9647" s="15">
        <f>IF($D9647=1,$B9647,-1)</f>
        <v/>
      </c>
      <c r="I9647" s="15">
        <f>IF($D9647=1,$C9647,-1)</f>
        <v/>
      </c>
    </row>
    <row r="9648">
      <c r="A9648" s="33" t="n">
        <v>45693.875</v>
      </c>
      <c r="B9648" s="15">
        <f>WEEKDAY($A9648,2)</f>
        <v/>
      </c>
      <c r="C9648" s="15">
        <f>HOUR($A9648)</f>
        <v/>
      </c>
      <c r="D9648" s="15">
        <f>IF(AND($A9648&gt;=Instellingen!$B$6,$A9648&lt;Instellingen!$B$7),1,0)</f>
        <v/>
      </c>
      <c r="E9648" s="15">
        <f>COUNTIF(tData[BezoekStart],"&lt;"&amp;($A9648+1/24))-COUNTIF(tData[BezoekEind],"&lt;="&amp;$A9648)</f>
        <v/>
      </c>
      <c r="F9648" s="15">
        <f>COUNTIF(tData[BezoekLangStart],"&lt;"&amp;($A9648+1/24))-COUNTIF(tData[BezoekLangEind],"&lt;="&amp;$A9648)</f>
        <v/>
      </c>
      <c r="G9648" s="15">
        <f>IF($D9648=1,$B9648*100+$C9648,-1)</f>
        <v/>
      </c>
      <c r="H9648" s="15">
        <f>IF($D9648=1,$B9648,-1)</f>
        <v/>
      </c>
      <c r="I9648" s="15">
        <f>IF($D9648=1,$C9648,-1)</f>
        <v/>
      </c>
    </row>
    <row r="9649">
      <c r="A9649" s="33" t="n">
        <v>45693.91666666666</v>
      </c>
      <c r="B9649" s="15">
        <f>WEEKDAY($A9649,2)</f>
        <v/>
      </c>
      <c r="C9649" s="15">
        <f>HOUR($A9649)</f>
        <v/>
      </c>
      <c r="D9649" s="15">
        <f>IF(AND($A9649&gt;=Instellingen!$B$6,$A9649&lt;Instellingen!$B$7),1,0)</f>
        <v/>
      </c>
      <c r="E9649" s="15">
        <f>COUNTIF(tData[BezoekStart],"&lt;"&amp;($A9649+1/24))-COUNTIF(tData[BezoekEind],"&lt;="&amp;$A9649)</f>
        <v/>
      </c>
      <c r="F9649" s="15">
        <f>COUNTIF(tData[BezoekLangStart],"&lt;"&amp;($A9649+1/24))-COUNTIF(tData[BezoekLangEind],"&lt;="&amp;$A9649)</f>
        <v/>
      </c>
      <c r="G9649" s="15">
        <f>IF($D9649=1,$B9649*100+$C9649,-1)</f>
        <v/>
      </c>
      <c r="H9649" s="15">
        <f>IF($D9649=1,$B9649,-1)</f>
        <v/>
      </c>
      <c r="I9649" s="15">
        <f>IF($D9649=1,$C9649,-1)</f>
        <v/>
      </c>
    </row>
    <row r="9650">
      <c r="A9650" s="33" t="n">
        <v>45693.95833333334</v>
      </c>
      <c r="B9650" s="15">
        <f>WEEKDAY($A9650,2)</f>
        <v/>
      </c>
      <c r="C9650" s="15">
        <f>HOUR($A9650)</f>
        <v/>
      </c>
      <c r="D9650" s="15">
        <f>IF(AND($A9650&gt;=Instellingen!$B$6,$A9650&lt;Instellingen!$B$7),1,0)</f>
        <v/>
      </c>
      <c r="E9650" s="15">
        <f>COUNTIF(tData[BezoekStart],"&lt;"&amp;($A9650+1/24))-COUNTIF(tData[BezoekEind],"&lt;="&amp;$A9650)</f>
        <v/>
      </c>
      <c r="F9650" s="15">
        <f>COUNTIF(tData[BezoekLangStart],"&lt;"&amp;($A9650+1/24))-COUNTIF(tData[BezoekLangEind],"&lt;="&amp;$A9650)</f>
        <v/>
      </c>
      <c r="G9650" s="15">
        <f>IF($D9650=1,$B9650*100+$C9650,-1)</f>
        <v/>
      </c>
      <c r="H9650" s="15">
        <f>IF($D9650=1,$B9650,-1)</f>
        <v/>
      </c>
      <c r="I9650" s="15">
        <f>IF($D9650=1,$C9650,-1)</f>
        <v/>
      </c>
    </row>
    <row r="9651">
      <c r="A9651" s="33" t="n">
        <v>45694</v>
      </c>
      <c r="B9651" s="15">
        <f>WEEKDAY($A9651,2)</f>
        <v/>
      </c>
      <c r="C9651" s="15">
        <f>HOUR($A9651)</f>
        <v/>
      </c>
      <c r="D9651" s="15">
        <f>IF(AND($A9651&gt;=Instellingen!$B$6,$A9651&lt;Instellingen!$B$7),1,0)</f>
        <v/>
      </c>
      <c r="E9651" s="15">
        <f>COUNTIF(tData[BezoekStart],"&lt;"&amp;($A9651+1/24))-COUNTIF(tData[BezoekEind],"&lt;="&amp;$A9651)</f>
        <v/>
      </c>
      <c r="F9651" s="15">
        <f>COUNTIF(tData[BezoekLangStart],"&lt;"&amp;($A9651+1/24))-COUNTIF(tData[BezoekLangEind],"&lt;="&amp;$A9651)</f>
        <v/>
      </c>
      <c r="G9651" s="15">
        <f>IF($D9651=1,$B9651*100+$C9651,-1)</f>
        <v/>
      </c>
      <c r="H9651" s="15">
        <f>IF($D9651=1,$B9651,-1)</f>
        <v/>
      </c>
      <c r="I9651" s="15">
        <f>IF($D9651=1,$C9651,-1)</f>
        <v/>
      </c>
    </row>
    <row r="9652">
      <c r="A9652" s="33" t="n">
        <v>45694.04166666666</v>
      </c>
      <c r="B9652" s="15">
        <f>WEEKDAY($A9652,2)</f>
        <v/>
      </c>
      <c r="C9652" s="15">
        <f>HOUR($A9652)</f>
        <v/>
      </c>
      <c r="D9652" s="15">
        <f>IF(AND($A9652&gt;=Instellingen!$B$6,$A9652&lt;Instellingen!$B$7),1,0)</f>
        <v/>
      </c>
      <c r="E9652" s="15">
        <f>COUNTIF(tData[BezoekStart],"&lt;"&amp;($A9652+1/24))-COUNTIF(tData[BezoekEind],"&lt;="&amp;$A9652)</f>
        <v/>
      </c>
      <c r="F9652" s="15">
        <f>COUNTIF(tData[BezoekLangStart],"&lt;"&amp;($A9652+1/24))-COUNTIF(tData[BezoekLangEind],"&lt;="&amp;$A9652)</f>
        <v/>
      </c>
      <c r="G9652" s="15">
        <f>IF($D9652=1,$B9652*100+$C9652,-1)</f>
        <v/>
      </c>
      <c r="H9652" s="15">
        <f>IF($D9652=1,$B9652,-1)</f>
        <v/>
      </c>
      <c r="I9652" s="15">
        <f>IF($D9652=1,$C9652,-1)</f>
        <v/>
      </c>
    </row>
    <row r="9653">
      <c r="A9653" s="33" t="n">
        <v>45694.08333333334</v>
      </c>
      <c r="B9653" s="15">
        <f>WEEKDAY($A9653,2)</f>
        <v/>
      </c>
      <c r="C9653" s="15">
        <f>HOUR($A9653)</f>
        <v/>
      </c>
      <c r="D9653" s="15">
        <f>IF(AND($A9653&gt;=Instellingen!$B$6,$A9653&lt;Instellingen!$B$7),1,0)</f>
        <v/>
      </c>
      <c r="E9653" s="15">
        <f>COUNTIF(tData[BezoekStart],"&lt;"&amp;($A9653+1/24))-COUNTIF(tData[BezoekEind],"&lt;="&amp;$A9653)</f>
        <v/>
      </c>
      <c r="F9653" s="15">
        <f>COUNTIF(tData[BezoekLangStart],"&lt;"&amp;($A9653+1/24))-COUNTIF(tData[BezoekLangEind],"&lt;="&amp;$A9653)</f>
        <v/>
      </c>
      <c r="G9653" s="15">
        <f>IF($D9653=1,$B9653*100+$C9653,-1)</f>
        <v/>
      </c>
      <c r="H9653" s="15">
        <f>IF($D9653=1,$B9653,-1)</f>
        <v/>
      </c>
      <c r="I9653" s="15">
        <f>IF($D9653=1,$C9653,-1)</f>
        <v/>
      </c>
    </row>
    <row r="9654">
      <c r="A9654" s="33" t="n">
        <v>45694.125</v>
      </c>
      <c r="B9654" s="15">
        <f>WEEKDAY($A9654,2)</f>
        <v/>
      </c>
      <c r="C9654" s="15">
        <f>HOUR($A9654)</f>
        <v/>
      </c>
      <c r="D9654" s="15">
        <f>IF(AND($A9654&gt;=Instellingen!$B$6,$A9654&lt;Instellingen!$B$7),1,0)</f>
        <v/>
      </c>
      <c r="E9654" s="15">
        <f>COUNTIF(tData[BezoekStart],"&lt;"&amp;($A9654+1/24))-COUNTIF(tData[BezoekEind],"&lt;="&amp;$A9654)</f>
        <v/>
      </c>
      <c r="F9654" s="15">
        <f>COUNTIF(tData[BezoekLangStart],"&lt;"&amp;($A9654+1/24))-COUNTIF(tData[BezoekLangEind],"&lt;="&amp;$A9654)</f>
        <v/>
      </c>
      <c r="G9654" s="15">
        <f>IF($D9654=1,$B9654*100+$C9654,-1)</f>
        <v/>
      </c>
      <c r="H9654" s="15">
        <f>IF($D9654=1,$B9654,-1)</f>
        <v/>
      </c>
      <c r="I9654" s="15">
        <f>IF($D9654=1,$C9654,-1)</f>
        <v/>
      </c>
    </row>
    <row r="9655">
      <c r="A9655" s="33" t="n">
        <v>45694.16666666666</v>
      </c>
      <c r="B9655" s="15">
        <f>WEEKDAY($A9655,2)</f>
        <v/>
      </c>
      <c r="C9655" s="15">
        <f>HOUR($A9655)</f>
        <v/>
      </c>
      <c r="D9655" s="15">
        <f>IF(AND($A9655&gt;=Instellingen!$B$6,$A9655&lt;Instellingen!$B$7),1,0)</f>
        <v/>
      </c>
      <c r="E9655" s="15">
        <f>COUNTIF(tData[BezoekStart],"&lt;"&amp;($A9655+1/24))-COUNTIF(tData[BezoekEind],"&lt;="&amp;$A9655)</f>
        <v/>
      </c>
      <c r="F9655" s="15">
        <f>COUNTIF(tData[BezoekLangStart],"&lt;"&amp;($A9655+1/24))-COUNTIF(tData[BezoekLangEind],"&lt;="&amp;$A9655)</f>
        <v/>
      </c>
      <c r="G9655" s="15">
        <f>IF($D9655=1,$B9655*100+$C9655,-1)</f>
        <v/>
      </c>
      <c r="H9655" s="15">
        <f>IF($D9655=1,$B9655,-1)</f>
        <v/>
      </c>
      <c r="I9655" s="15">
        <f>IF($D9655=1,$C9655,-1)</f>
        <v/>
      </c>
    </row>
    <row r="9656">
      <c r="A9656" s="33" t="n">
        <v>45694.20833333334</v>
      </c>
      <c r="B9656" s="15">
        <f>WEEKDAY($A9656,2)</f>
        <v/>
      </c>
      <c r="C9656" s="15">
        <f>HOUR($A9656)</f>
        <v/>
      </c>
      <c r="D9656" s="15">
        <f>IF(AND($A9656&gt;=Instellingen!$B$6,$A9656&lt;Instellingen!$B$7),1,0)</f>
        <v/>
      </c>
      <c r="E9656" s="15">
        <f>COUNTIF(tData[BezoekStart],"&lt;"&amp;($A9656+1/24))-COUNTIF(tData[BezoekEind],"&lt;="&amp;$A9656)</f>
        <v/>
      </c>
      <c r="F9656" s="15">
        <f>COUNTIF(tData[BezoekLangStart],"&lt;"&amp;($A9656+1/24))-COUNTIF(tData[BezoekLangEind],"&lt;="&amp;$A9656)</f>
        <v/>
      </c>
      <c r="G9656" s="15">
        <f>IF($D9656=1,$B9656*100+$C9656,-1)</f>
        <v/>
      </c>
      <c r="H9656" s="15">
        <f>IF($D9656=1,$B9656,-1)</f>
        <v/>
      </c>
      <c r="I9656" s="15">
        <f>IF($D9656=1,$C9656,-1)</f>
        <v/>
      </c>
    </row>
    <row r="9657">
      <c r="A9657" s="33" t="n">
        <v>45694.25</v>
      </c>
      <c r="B9657" s="15">
        <f>WEEKDAY($A9657,2)</f>
        <v/>
      </c>
      <c r="C9657" s="15">
        <f>HOUR($A9657)</f>
        <v/>
      </c>
      <c r="D9657" s="15">
        <f>IF(AND($A9657&gt;=Instellingen!$B$6,$A9657&lt;Instellingen!$B$7),1,0)</f>
        <v/>
      </c>
      <c r="E9657" s="15">
        <f>COUNTIF(tData[BezoekStart],"&lt;"&amp;($A9657+1/24))-COUNTIF(tData[BezoekEind],"&lt;="&amp;$A9657)</f>
        <v/>
      </c>
      <c r="F9657" s="15">
        <f>COUNTIF(tData[BezoekLangStart],"&lt;"&amp;($A9657+1/24))-COUNTIF(tData[BezoekLangEind],"&lt;="&amp;$A9657)</f>
        <v/>
      </c>
      <c r="G9657" s="15">
        <f>IF($D9657=1,$B9657*100+$C9657,-1)</f>
        <v/>
      </c>
      <c r="H9657" s="15">
        <f>IF($D9657=1,$B9657,-1)</f>
        <v/>
      </c>
      <c r="I9657" s="15">
        <f>IF($D9657=1,$C9657,-1)</f>
        <v/>
      </c>
    </row>
    <row r="9658">
      <c r="A9658" s="33" t="n">
        <v>45694.29166666666</v>
      </c>
      <c r="B9658" s="15">
        <f>WEEKDAY($A9658,2)</f>
        <v/>
      </c>
      <c r="C9658" s="15">
        <f>HOUR($A9658)</f>
        <v/>
      </c>
      <c r="D9658" s="15">
        <f>IF(AND($A9658&gt;=Instellingen!$B$6,$A9658&lt;Instellingen!$B$7),1,0)</f>
        <v/>
      </c>
      <c r="E9658" s="15">
        <f>COUNTIF(tData[BezoekStart],"&lt;"&amp;($A9658+1/24))-COUNTIF(tData[BezoekEind],"&lt;="&amp;$A9658)</f>
        <v/>
      </c>
      <c r="F9658" s="15">
        <f>COUNTIF(tData[BezoekLangStart],"&lt;"&amp;($A9658+1/24))-COUNTIF(tData[BezoekLangEind],"&lt;="&amp;$A9658)</f>
        <v/>
      </c>
      <c r="G9658" s="15">
        <f>IF($D9658=1,$B9658*100+$C9658,-1)</f>
        <v/>
      </c>
      <c r="H9658" s="15">
        <f>IF($D9658=1,$B9658,-1)</f>
        <v/>
      </c>
      <c r="I9658" s="15">
        <f>IF($D9658=1,$C9658,-1)</f>
        <v/>
      </c>
    </row>
    <row r="9659">
      <c r="A9659" s="33" t="n">
        <v>45694.33333333334</v>
      </c>
      <c r="B9659" s="15">
        <f>WEEKDAY($A9659,2)</f>
        <v/>
      </c>
      <c r="C9659" s="15">
        <f>HOUR($A9659)</f>
        <v/>
      </c>
      <c r="D9659" s="15">
        <f>IF(AND($A9659&gt;=Instellingen!$B$6,$A9659&lt;Instellingen!$B$7),1,0)</f>
        <v/>
      </c>
      <c r="E9659" s="15">
        <f>COUNTIF(tData[BezoekStart],"&lt;"&amp;($A9659+1/24))-COUNTIF(tData[BezoekEind],"&lt;="&amp;$A9659)</f>
        <v/>
      </c>
      <c r="F9659" s="15">
        <f>COUNTIF(tData[BezoekLangStart],"&lt;"&amp;($A9659+1/24))-COUNTIF(tData[BezoekLangEind],"&lt;="&amp;$A9659)</f>
        <v/>
      </c>
      <c r="G9659" s="15">
        <f>IF($D9659=1,$B9659*100+$C9659,-1)</f>
        <v/>
      </c>
      <c r="H9659" s="15">
        <f>IF($D9659=1,$B9659,-1)</f>
        <v/>
      </c>
      <c r="I9659" s="15">
        <f>IF($D9659=1,$C9659,-1)</f>
        <v/>
      </c>
    </row>
    <row r="9660">
      <c r="A9660" s="33" t="n">
        <v>45694.375</v>
      </c>
      <c r="B9660" s="15">
        <f>WEEKDAY($A9660,2)</f>
        <v/>
      </c>
      <c r="C9660" s="15">
        <f>HOUR($A9660)</f>
        <v/>
      </c>
      <c r="D9660" s="15">
        <f>IF(AND($A9660&gt;=Instellingen!$B$6,$A9660&lt;Instellingen!$B$7),1,0)</f>
        <v/>
      </c>
      <c r="E9660" s="15">
        <f>COUNTIF(tData[BezoekStart],"&lt;"&amp;($A9660+1/24))-COUNTIF(tData[BezoekEind],"&lt;="&amp;$A9660)</f>
        <v/>
      </c>
      <c r="F9660" s="15">
        <f>COUNTIF(tData[BezoekLangStart],"&lt;"&amp;($A9660+1/24))-COUNTIF(tData[BezoekLangEind],"&lt;="&amp;$A9660)</f>
        <v/>
      </c>
      <c r="G9660" s="15">
        <f>IF($D9660=1,$B9660*100+$C9660,-1)</f>
        <v/>
      </c>
      <c r="H9660" s="15">
        <f>IF($D9660=1,$B9660,-1)</f>
        <v/>
      </c>
      <c r="I9660" s="15">
        <f>IF($D9660=1,$C9660,-1)</f>
        <v/>
      </c>
    </row>
    <row r="9661">
      <c r="A9661" s="33" t="n">
        <v>45694.41666666666</v>
      </c>
      <c r="B9661" s="15">
        <f>WEEKDAY($A9661,2)</f>
        <v/>
      </c>
      <c r="C9661" s="15">
        <f>HOUR($A9661)</f>
        <v/>
      </c>
      <c r="D9661" s="15">
        <f>IF(AND($A9661&gt;=Instellingen!$B$6,$A9661&lt;Instellingen!$B$7),1,0)</f>
        <v/>
      </c>
      <c r="E9661" s="15">
        <f>COUNTIF(tData[BezoekStart],"&lt;"&amp;($A9661+1/24))-COUNTIF(tData[BezoekEind],"&lt;="&amp;$A9661)</f>
        <v/>
      </c>
      <c r="F9661" s="15">
        <f>COUNTIF(tData[BezoekLangStart],"&lt;"&amp;($A9661+1/24))-COUNTIF(tData[BezoekLangEind],"&lt;="&amp;$A9661)</f>
        <v/>
      </c>
      <c r="G9661" s="15">
        <f>IF($D9661=1,$B9661*100+$C9661,-1)</f>
        <v/>
      </c>
      <c r="H9661" s="15">
        <f>IF($D9661=1,$B9661,-1)</f>
        <v/>
      </c>
      <c r="I9661" s="15">
        <f>IF($D9661=1,$C9661,-1)</f>
        <v/>
      </c>
    </row>
    <row r="9662">
      <c r="A9662" s="33" t="n">
        <v>45694.45833333334</v>
      </c>
      <c r="B9662" s="15">
        <f>WEEKDAY($A9662,2)</f>
        <v/>
      </c>
      <c r="C9662" s="15">
        <f>HOUR($A9662)</f>
        <v/>
      </c>
      <c r="D9662" s="15">
        <f>IF(AND($A9662&gt;=Instellingen!$B$6,$A9662&lt;Instellingen!$B$7),1,0)</f>
        <v/>
      </c>
      <c r="E9662" s="15">
        <f>COUNTIF(tData[BezoekStart],"&lt;"&amp;($A9662+1/24))-COUNTIF(tData[BezoekEind],"&lt;="&amp;$A9662)</f>
        <v/>
      </c>
      <c r="F9662" s="15">
        <f>COUNTIF(tData[BezoekLangStart],"&lt;"&amp;($A9662+1/24))-COUNTIF(tData[BezoekLangEind],"&lt;="&amp;$A9662)</f>
        <v/>
      </c>
      <c r="G9662" s="15">
        <f>IF($D9662=1,$B9662*100+$C9662,-1)</f>
        <v/>
      </c>
      <c r="H9662" s="15">
        <f>IF($D9662=1,$B9662,-1)</f>
        <v/>
      </c>
      <c r="I9662" s="15">
        <f>IF($D9662=1,$C9662,-1)</f>
        <v/>
      </c>
    </row>
    <row r="9663">
      <c r="A9663" s="33" t="n">
        <v>45694.5</v>
      </c>
      <c r="B9663" s="15">
        <f>WEEKDAY($A9663,2)</f>
        <v/>
      </c>
      <c r="C9663" s="15">
        <f>HOUR($A9663)</f>
        <v/>
      </c>
      <c r="D9663" s="15">
        <f>IF(AND($A9663&gt;=Instellingen!$B$6,$A9663&lt;Instellingen!$B$7),1,0)</f>
        <v/>
      </c>
      <c r="E9663" s="15">
        <f>COUNTIF(tData[BezoekStart],"&lt;"&amp;($A9663+1/24))-COUNTIF(tData[BezoekEind],"&lt;="&amp;$A9663)</f>
        <v/>
      </c>
      <c r="F9663" s="15">
        <f>COUNTIF(tData[BezoekLangStart],"&lt;"&amp;($A9663+1/24))-COUNTIF(tData[BezoekLangEind],"&lt;="&amp;$A9663)</f>
        <v/>
      </c>
      <c r="G9663" s="15">
        <f>IF($D9663=1,$B9663*100+$C9663,-1)</f>
        <v/>
      </c>
      <c r="H9663" s="15">
        <f>IF($D9663=1,$B9663,-1)</f>
        <v/>
      </c>
      <c r="I9663" s="15">
        <f>IF($D9663=1,$C9663,-1)</f>
        <v/>
      </c>
    </row>
    <row r="9664">
      <c r="A9664" s="33" t="n">
        <v>45694.54166666666</v>
      </c>
      <c r="B9664" s="15">
        <f>WEEKDAY($A9664,2)</f>
        <v/>
      </c>
      <c r="C9664" s="15">
        <f>HOUR($A9664)</f>
        <v/>
      </c>
      <c r="D9664" s="15">
        <f>IF(AND($A9664&gt;=Instellingen!$B$6,$A9664&lt;Instellingen!$B$7),1,0)</f>
        <v/>
      </c>
      <c r="E9664" s="15">
        <f>COUNTIF(tData[BezoekStart],"&lt;"&amp;($A9664+1/24))-COUNTIF(tData[BezoekEind],"&lt;="&amp;$A9664)</f>
        <v/>
      </c>
      <c r="F9664" s="15">
        <f>COUNTIF(tData[BezoekLangStart],"&lt;"&amp;($A9664+1/24))-COUNTIF(tData[BezoekLangEind],"&lt;="&amp;$A9664)</f>
        <v/>
      </c>
      <c r="G9664" s="15">
        <f>IF($D9664=1,$B9664*100+$C9664,-1)</f>
        <v/>
      </c>
      <c r="H9664" s="15">
        <f>IF($D9664=1,$B9664,-1)</f>
        <v/>
      </c>
      <c r="I9664" s="15">
        <f>IF($D9664=1,$C9664,-1)</f>
        <v/>
      </c>
    </row>
    <row r="9665">
      <c r="A9665" s="33" t="n">
        <v>45694.58333333334</v>
      </c>
      <c r="B9665" s="15">
        <f>WEEKDAY($A9665,2)</f>
        <v/>
      </c>
      <c r="C9665" s="15">
        <f>HOUR($A9665)</f>
        <v/>
      </c>
      <c r="D9665" s="15">
        <f>IF(AND($A9665&gt;=Instellingen!$B$6,$A9665&lt;Instellingen!$B$7),1,0)</f>
        <v/>
      </c>
      <c r="E9665" s="15">
        <f>COUNTIF(tData[BezoekStart],"&lt;"&amp;($A9665+1/24))-COUNTIF(tData[BezoekEind],"&lt;="&amp;$A9665)</f>
        <v/>
      </c>
      <c r="F9665" s="15">
        <f>COUNTIF(tData[BezoekLangStart],"&lt;"&amp;($A9665+1/24))-COUNTIF(tData[BezoekLangEind],"&lt;="&amp;$A9665)</f>
        <v/>
      </c>
      <c r="G9665" s="15">
        <f>IF($D9665=1,$B9665*100+$C9665,-1)</f>
        <v/>
      </c>
      <c r="H9665" s="15">
        <f>IF($D9665=1,$B9665,-1)</f>
        <v/>
      </c>
      <c r="I9665" s="15">
        <f>IF($D9665=1,$C9665,-1)</f>
        <v/>
      </c>
    </row>
    <row r="9666">
      <c r="A9666" s="33" t="n">
        <v>45694.625</v>
      </c>
      <c r="B9666" s="15">
        <f>WEEKDAY($A9666,2)</f>
        <v/>
      </c>
      <c r="C9666" s="15">
        <f>HOUR($A9666)</f>
        <v/>
      </c>
      <c r="D9666" s="15">
        <f>IF(AND($A9666&gt;=Instellingen!$B$6,$A9666&lt;Instellingen!$B$7),1,0)</f>
        <v/>
      </c>
      <c r="E9666" s="15">
        <f>COUNTIF(tData[BezoekStart],"&lt;"&amp;($A9666+1/24))-COUNTIF(tData[BezoekEind],"&lt;="&amp;$A9666)</f>
        <v/>
      </c>
      <c r="F9666" s="15">
        <f>COUNTIF(tData[BezoekLangStart],"&lt;"&amp;($A9666+1/24))-COUNTIF(tData[BezoekLangEind],"&lt;="&amp;$A9666)</f>
        <v/>
      </c>
      <c r="G9666" s="15">
        <f>IF($D9666=1,$B9666*100+$C9666,-1)</f>
        <v/>
      </c>
      <c r="H9666" s="15">
        <f>IF($D9666=1,$B9666,-1)</f>
        <v/>
      </c>
      <c r="I9666" s="15">
        <f>IF($D9666=1,$C9666,-1)</f>
        <v/>
      </c>
    </row>
    <row r="9667">
      <c r="A9667" s="33" t="n">
        <v>45694.66666666666</v>
      </c>
      <c r="B9667" s="15">
        <f>WEEKDAY($A9667,2)</f>
        <v/>
      </c>
      <c r="C9667" s="15">
        <f>HOUR($A9667)</f>
        <v/>
      </c>
      <c r="D9667" s="15">
        <f>IF(AND($A9667&gt;=Instellingen!$B$6,$A9667&lt;Instellingen!$B$7),1,0)</f>
        <v/>
      </c>
      <c r="E9667" s="15">
        <f>COUNTIF(tData[BezoekStart],"&lt;"&amp;($A9667+1/24))-COUNTIF(tData[BezoekEind],"&lt;="&amp;$A9667)</f>
        <v/>
      </c>
      <c r="F9667" s="15">
        <f>COUNTIF(tData[BezoekLangStart],"&lt;"&amp;($A9667+1/24))-COUNTIF(tData[BezoekLangEind],"&lt;="&amp;$A9667)</f>
        <v/>
      </c>
      <c r="G9667" s="15">
        <f>IF($D9667=1,$B9667*100+$C9667,-1)</f>
        <v/>
      </c>
      <c r="H9667" s="15">
        <f>IF($D9667=1,$B9667,-1)</f>
        <v/>
      </c>
      <c r="I9667" s="15">
        <f>IF($D9667=1,$C9667,-1)</f>
        <v/>
      </c>
    </row>
    <row r="9668">
      <c r="A9668" s="33" t="n">
        <v>45694.70833333334</v>
      </c>
      <c r="B9668" s="15">
        <f>WEEKDAY($A9668,2)</f>
        <v/>
      </c>
      <c r="C9668" s="15">
        <f>HOUR($A9668)</f>
        <v/>
      </c>
      <c r="D9668" s="15">
        <f>IF(AND($A9668&gt;=Instellingen!$B$6,$A9668&lt;Instellingen!$B$7),1,0)</f>
        <v/>
      </c>
      <c r="E9668" s="15">
        <f>COUNTIF(tData[BezoekStart],"&lt;"&amp;($A9668+1/24))-COUNTIF(tData[BezoekEind],"&lt;="&amp;$A9668)</f>
        <v/>
      </c>
      <c r="F9668" s="15">
        <f>COUNTIF(tData[BezoekLangStart],"&lt;"&amp;($A9668+1/24))-COUNTIF(tData[BezoekLangEind],"&lt;="&amp;$A9668)</f>
        <v/>
      </c>
      <c r="G9668" s="15">
        <f>IF($D9668=1,$B9668*100+$C9668,-1)</f>
        <v/>
      </c>
      <c r="H9668" s="15">
        <f>IF($D9668=1,$B9668,-1)</f>
        <v/>
      </c>
      <c r="I9668" s="15">
        <f>IF($D9668=1,$C9668,-1)</f>
        <v/>
      </c>
    </row>
    <row r="9669">
      <c r="A9669" s="33" t="n">
        <v>45694.75</v>
      </c>
      <c r="B9669" s="15">
        <f>WEEKDAY($A9669,2)</f>
        <v/>
      </c>
      <c r="C9669" s="15">
        <f>HOUR($A9669)</f>
        <v/>
      </c>
      <c r="D9669" s="15">
        <f>IF(AND($A9669&gt;=Instellingen!$B$6,$A9669&lt;Instellingen!$B$7),1,0)</f>
        <v/>
      </c>
      <c r="E9669" s="15">
        <f>COUNTIF(tData[BezoekStart],"&lt;"&amp;($A9669+1/24))-COUNTIF(tData[BezoekEind],"&lt;="&amp;$A9669)</f>
        <v/>
      </c>
      <c r="F9669" s="15">
        <f>COUNTIF(tData[BezoekLangStart],"&lt;"&amp;($A9669+1/24))-COUNTIF(tData[BezoekLangEind],"&lt;="&amp;$A9669)</f>
        <v/>
      </c>
      <c r="G9669" s="15">
        <f>IF($D9669=1,$B9669*100+$C9669,-1)</f>
        <v/>
      </c>
      <c r="H9669" s="15">
        <f>IF($D9669=1,$B9669,-1)</f>
        <v/>
      </c>
      <c r="I9669" s="15">
        <f>IF($D9669=1,$C9669,-1)</f>
        <v/>
      </c>
    </row>
    <row r="9670">
      <c r="A9670" s="33" t="n">
        <v>45694.79166666666</v>
      </c>
      <c r="B9670" s="15">
        <f>WEEKDAY($A9670,2)</f>
        <v/>
      </c>
      <c r="C9670" s="15">
        <f>HOUR($A9670)</f>
        <v/>
      </c>
      <c r="D9670" s="15">
        <f>IF(AND($A9670&gt;=Instellingen!$B$6,$A9670&lt;Instellingen!$B$7),1,0)</f>
        <v/>
      </c>
      <c r="E9670" s="15">
        <f>COUNTIF(tData[BezoekStart],"&lt;"&amp;($A9670+1/24))-COUNTIF(tData[BezoekEind],"&lt;="&amp;$A9670)</f>
        <v/>
      </c>
      <c r="F9670" s="15">
        <f>COUNTIF(tData[BezoekLangStart],"&lt;"&amp;($A9670+1/24))-COUNTIF(tData[BezoekLangEind],"&lt;="&amp;$A9670)</f>
        <v/>
      </c>
      <c r="G9670" s="15">
        <f>IF($D9670=1,$B9670*100+$C9670,-1)</f>
        <v/>
      </c>
      <c r="H9670" s="15">
        <f>IF($D9670=1,$B9670,-1)</f>
        <v/>
      </c>
      <c r="I9670" s="15">
        <f>IF($D9670=1,$C9670,-1)</f>
        <v/>
      </c>
    </row>
    <row r="9671">
      <c r="A9671" s="33" t="n">
        <v>45694.83333333334</v>
      </c>
      <c r="B9671" s="15">
        <f>WEEKDAY($A9671,2)</f>
        <v/>
      </c>
      <c r="C9671" s="15">
        <f>HOUR($A9671)</f>
        <v/>
      </c>
      <c r="D9671" s="15">
        <f>IF(AND($A9671&gt;=Instellingen!$B$6,$A9671&lt;Instellingen!$B$7),1,0)</f>
        <v/>
      </c>
      <c r="E9671" s="15">
        <f>COUNTIF(tData[BezoekStart],"&lt;"&amp;($A9671+1/24))-COUNTIF(tData[BezoekEind],"&lt;="&amp;$A9671)</f>
        <v/>
      </c>
      <c r="F9671" s="15">
        <f>COUNTIF(tData[BezoekLangStart],"&lt;"&amp;($A9671+1/24))-COUNTIF(tData[BezoekLangEind],"&lt;="&amp;$A9671)</f>
        <v/>
      </c>
      <c r="G9671" s="15">
        <f>IF($D9671=1,$B9671*100+$C9671,-1)</f>
        <v/>
      </c>
      <c r="H9671" s="15">
        <f>IF($D9671=1,$B9671,-1)</f>
        <v/>
      </c>
      <c r="I9671" s="15">
        <f>IF($D9671=1,$C9671,-1)</f>
        <v/>
      </c>
    </row>
    <row r="9672">
      <c r="A9672" s="33" t="n">
        <v>45694.875</v>
      </c>
      <c r="B9672" s="15">
        <f>WEEKDAY($A9672,2)</f>
        <v/>
      </c>
      <c r="C9672" s="15">
        <f>HOUR($A9672)</f>
        <v/>
      </c>
      <c r="D9672" s="15">
        <f>IF(AND($A9672&gt;=Instellingen!$B$6,$A9672&lt;Instellingen!$B$7),1,0)</f>
        <v/>
      </c>
      <c r="E9672" s="15">
        <f>COUNTIF(tData[BezoekStart],"&lt;"&amp;($A9672+1/24))-COUNTIF(tData[BezoekEind],"&lt;="&amp;$A9672)</f>
        <v/>
      </c>
      <c r="F9672" s="15">
        <f>COUNTIF(tData[BezoekLangStart],"&lt;"&amp;($A9672+1/24))-COUNTIF(tData[BezoekLangEind],"&lt;="&amp;$A9672)</f>
        <v/>
      </c>
      <c r="G9672" s="15">
        <f>IF($D9672=1,$B9672*100+$C9672,-1)</f>
        <v/>
      </c>
      <c r="H9672" s="15">
        <f>IF($D9672=1,$B9672,-1)</f>
        <v/>
      </c>
      <c r="I9672" s="15">
        <f>IF($D9672=1,$C9672,-1)</f>
        <v/>
      </c>
    </row>
    <row r="9673">
      <c r="A9673" s="33" t="n">
        <v>45694.91666666666</v>
      </c>
      <c r="B9673" s="15">
        <f>WEEKDAY($A9673,2)</f>
        <v/>
      </c>
      <c r="C9673" s="15">
        <f>HOUR($A9673)</f>
        <v/>
      </c>
      <c r="D9673" s="15">
        <f>IF(AND($A9673&gt;=Instellingen!$B$6,$A9673&lt;Instellingen!$B$7),1,0)</f>
        <v/>
      </c>
      <c r="E9673" s="15">
        <f>COUNTIF(tData[BezoekStart],"&lt;"&amp;($A9673+1/24))-COUNTIF(tData[BezoekEind],"&lt;="&amp;$A9673)</f>
        <v/>
      </c>
      <c r="F9673" s="15">
        <f>COUNTIF(tData[BezoekLangStart],"&lt;"&amp;($A9673+1/24))-COUNTIF(tData[BezoekLangEind],"&lt;="&amp;$A9673)</f>
        <v/>
      </c>
      <c r="G9673" s="15">
        <f>IF($D9673=1,$B9673*100+$C9673,-1)</f>
        <v/>
      </c>
      <c r="H9673" s="15">
        <f>IF($D9673=1,$B9673,-1)</f>
        <v/>
      </c>
      <c r="I9673" s="15">
        <f>IF($D9673=1,$C9673,-1)</f>
        <v/>
      </c>
    </row>
    <row r="9674">
      <c r="A9674" s="33" t="n">
        <v>45694.95833333334</v>
      </c>
      <c r="B9674" s="15">
        <f>WEEKDAY($A9674,2)</f>
        <v/>
      </c>
      <c r="C9674" s="15">
        <f>HOUR($A9674)</f>
        <v/>
      </c>
      <c r="D9674" s="15">
        <f>IF(AND($A9674&gt;=Instellingen!$B$6,$A9674&lt;Instellingen!$B$7),1,0)</f>
        <v/>
      </c>
      <c r="E9674" s="15">
        <f>COUNTIF(tData[BezoekStart],"&lt;"&amp;($A9674+1/24))-COUNTIF(tData[BezoekEind],"&lt;="&amp;$A9674)</f>
        <v/>
      </c>
      <c r="F9674" s="15">
        <f>COUNTIF(tData[BezoekLangStart],"&lt;"&amp;($A9674+1/24))-COUNTIF(tData[BezoekLangEind],"&lt;="&amp;$A9674)</f>
        <v/>
      </c>
      <c r="G9674" s="15">
        <f>IF($D9674=1,$B9674*100+$C9674,-1)</f>
        <v/>
      </c>
      <c r="H9674" s="15">
        <f>IF($D9674=1,$B9674,-1)</f>
        <v/>
      </c>
      <c r="I9674" s="15">
        <f>IF($D9674=1,$C9674,-1)</f>
        <v/>
      </c>
    </row>
    <row r="9675">
      <c r="A9675" s="33" t="n">
        <v>45695</v>
      </c>
      <c r="B9675" s="15">
        <f>WEEKDAY($A9675,2)</f>
        <v/>
      </c>
      <c r="C9675" s="15">
        <f>HOUR($A9675)</f>
        <v/>
      </c>
      <c r="D9675" s="15">
        <f>IF(AND($A9675&gt;=Instellingen!$B$6,$A9675&lt;Instellingen!$B$7),1,0)</f>
        <v/>
      </c>
      <c r="E9675" s="15">
        <f>COUNTIF(tData[BezoekStart],"&lt;"&amp;($A9675+1/24))-COUNTIF(tData[BezoekEind],"&lt;="&amp;$A9675)</f>
        <v/>
      </c>
      <c r="F9675" s="15">
        <f>COUNTIF(tData[BezoekLangStart],"&lt;"&amp;($A9675+1/24))-COUNTIF(tData[BezoekLangEind],"&lt;="&amp;$A9675)</f>
        <v/>
      </c>
      <c r="G9675" s="15">
        <f>IF($D9675=1,$B9675*100+$C9675,-1)</f>
        <v/>
      </c>
      <c r="H9675" s="15">
        <f>IF($D9675=1,$B9675,-1)</f>
        <v/>
      </c>
      <c r="I9675" s="15">
        <f>IF($D9675=1,$C9675,-1)</f>
        <v/>
      </c>
    </row>
    <row r="9676">
      <c r="A9676" s="33" t="n">
        <v>45695.04166666666</v>
      </c>
      <c r="B9676" s="15">
        <f>WEEKDAY($A9676,2)</f>
        <v/>
      </c>
      <c r="C9676" s="15">
        <f>HOUR($A9676)</f>
        <v/>
      </c>
      <c r="D9676" s="15">
        <f>IF(AND($A9676&gt;=Instellingen!$B$6,$A9676&lt;Instellingen!$B$7),1,0)</f>
        <v/>
      </c>
      <c r="E9676" s="15">
        <f>COUNTIF(tData[BezoekStart],"&lt;"&amp;($A9676+1/24))-COUNTIF(tData[BezoekEind],"&lt;="&amp;$A9676)</f>
        <v/>
      </c>
      <c r="F9676" s="15">
        <f>COUNTIF(tData[BezoekLangStart],"&lt;"&amp;($A9676+1/24))-COUNTIF(tData[BezoekLangEind],"&lt;="&amp;$A9676)</f>
        <v/>
      </c>
      <c r="G9676" s="15">
        <f>IF($D9676=1,$B9676*100+$C9676,-1)</f>
        <v/>
      </c>
      <c r="H9676" s="15">
        <f>IF($D9676=1,$B9676,-1)</f>
        <v/>
      </c>
      <c r="I9676" s="15">
        <f>IF($D9676=1,$C9676,-1)</f>
        <v/>
      </c>
    </row>
    <row r="9677">
      <c r="A9677" s="33" t="n">
        <v>45695.08333333334</v>
      </c>
      <c r="B9677" s="15">
        <f>WEEKDAY($A9677,2)</f>
        <v/>
      </c>
      <c r="C9677" s="15">
        <f>HOUR($A9677)</f>
        <v/>
      </c>
      <c r="D9677" s="15">
        <f>IF(AND($A9677&gt;=Instellingen!$B$6,$A9677&lt;Instellingen!$B$7),1,0)</f>
        <v/>
      </c>
      <c r="E9677" s="15">
        <f>COUNTIF(tData[BezoekStart],"&lt;"&amp;($A9677+1/24))-COUNTIF(tData[BezoekEind],"&lt;="&amp;$A9677)</f>
        <v/>
      </c>
      <c r="F9677" s="15">
        <f>COUNTIF(tData[BezoekLangStart],"&lt;"&amp;($A9677+1/24))-COUNTIF(tData[BezoekLangEind],"&lt;="&amp;$A9677)</f>
        <v/>
      </c>
      <c r="G9677" s="15">
        <f>IF($D9677=1,$B9677*100+$C9677,-1)</f>
        <v/>
      </c>
      <c r="H9677" s="15">
        <f>IF($D9677=1,$B9677,-1)</f>
        <v/>
      </c>
      <c r="I9677" s="15">
        <f>IF($D9677=1,$C9677,-1)</f>
        <v/>
      </c>
    </row>
    <row r="9678">
      <c r="A9678" s="33" t="n">
        <v>45695.125</v>
      </c>
      <c r="B9678" s="15">
        <f>WEEKDAY($A9678,2)</f>
        <v/>
      </c>
      <c r="C9678" s="15">
        <f>HOUR($A9678)</f>
        <v/>
      </c>
      <c r="D9678" s="15">
        <f>IF(AND($A9678&gt;=Instellingen!$B$6,$A9678&lt;Instellingen!$B$7),1,0)</f>
        <v/>
      </c>
      <c r="E9678" s="15">
        <f>COUNTIF(tData[BezoekStart],"&lt;"&amp;($A9678+1/24))-COUNTIF(tData[BezoekEind],"&lt;="&amp;$A9678)</f>
        <v/>
      </c>
      <c r="F9678" s="15">
        <f>COUNTIF(tData[BezoekLangStart],"&lt;"&amp;($A9678+1/24))-COUNTIF(tData[BezoekLangEind],"&lt;="&amp;$A9678)</f>
        <v/>
      </c>
      <c r="G9678" s="15">
        <f>IF($D9678=1,$B9678*100+$C9678,-1)</f>
        <v/>
      </c>
      <c r="H9678" s="15">
        <f>IF($D9678=1,$B9678,-1)</f>
        <v/>
      </c>
      <c r="I9678" s="15">
        <f>IF($D9678=1,$C9678,-1)</f>
        <v/>
      </c>
    </row>
    <row r="9679">
      <c r="A9679" s="33" t="n">
        <v>45695.16666666666</v>
      </c>
      <c r="B9679" s="15">
        <f>WEEKDAY($A9679,2)</f>
        <v/>
      </c>
      <c r="C9679" s="15">
        <f>HOUR($A9679)</f>
        <v/>
      </c>
      <c r="D9679" s="15">
        <f>IF(AND($A9679&gt;=Instellingen!$B$6,$A9679&lt;Instellingen!$B$7),1,0)</f>
        <v/>
      </c>
      <c r="E9679" s="15">
        <f>COUNTIF(tData[BezoekStart],"&lt;"&amp;($A9679+1/24))-COUNTIF(tData[BezoekEind],"&lt;="&amp;$A9679)</f>
        <v/>
      </c>
      <c r="F9679" s="15">
        <f>COUNTIF(tData[BezoekLangStart],"&lt;"&amp;($A9679+1/24))-COUNTIF(tData[BezoekLangEind],"&lt;="&amp;$A9679)</f>
        <v/>
      </c>
      <c r="G9679" s="15">
        <f>IF($D9679=1,$B9679*100+$C9679,-1)</f>
        <v/>
      </c>
      <c r="H9679" s="15">
        <f>IF($D9679=1,$B9679,-1)</f>
        <v/>
      </c>
      <c r="I9679" s="15">
        <f>IF($D9679=1,$C9679,-1)</f>
        <v/>
      </c>
    </row>
    <row r="9680">
      <c r="A9680" s="33" t="n">
        <v>45695.20833333334</v>
      </c>
      <c r="B9680" s="15">
        <f>WEEKDAY($A9680,2)</f>
        <v/>
      </c>
      <c r="C9680" s="15">
        <f>HOUR($A9680)</f>
        <v/>
      </c>
      <c r="D9680" s="15">
        <f>IF(AND($A9680&gt;=Instellingen!$B$6,$A9680&lt;Instellingen!$B$7),1,0)</f>
        <v/>
      </c>
      <c r="E9680" s="15">
        <f>COUNTIF(tData[BezoekStart],"&lt;"&amp;($A9680+1/24))-COUNTIF(tData[BezoekEind],"&lt;="&amp;$A9680)</f>
        <v/>
      </c>
      <c r="F9680" s="15">
        <f>COUNTIF(tData[BezoekLangStart],"&lt;"&amp;($A9680+1/24))-COUNTIF(tData[BezoekLangEind],"&lt;="&amp;$A9680)</f>
        <v/>
      </c>
      <c r="G9680" s="15">
        <f>IF($D9680=1,$B9680*100+$C9680,-1)</f>
        <v/>
      </c>
      <c r="H9680" s="15">
        <f>IF($D9680=1,$B9680,-1)</f>
        <v/>
      </c>
      <c r="I9680" s="15">
        <f>IF($D9680=1,$C9680,-1)</f>
        <v/>
      </c>
    </row>
    <row r="9681">
      <c r="A9681" s="33" t="n">
        <v>45695.25</v>
      </c>
      <c r="B9681" s="15">
        <f>WEEKDAY($A9681,2)</f>
        <v/>
      </c>
      <c r="C9681" s="15">
        <f>HOUR($A9681)</f>
        <v/>
      </c>
      <c r="D9681" s="15">
        <f>IF(AND($A9681&gt;=Instellingen!$B$6,$A9681&lt;Instellingen!$B$7),1,0)</f>
        <v/>
      </c>
      <c r="E9681" s="15">
        <f>COUNTIF(tData[BezoekStart],"&lt;"&amp;($A9681+1/24))-COUNTIF(tData[BezoekEind],"&lt;="&amp;$A9681)</f>
        <v/>
      </c>
      <c r="F9681" s="15">
        <f>COUNTIF(tData[BezoekLangStart],"&lt;"&amp;($A9681+1/24))-COUNTIF(tData[BezoekLangEind],"&lt;="&amp;$A9681)</f>
        <v/>
      </c>
      <c r="G9681" s="15">
        <f>IF($D9681=1,$B9681*100+$C9681,-1)</f>
        <v/>
      </c>
      <c r="H9681" s="15">
        <f>IF($D9681=1,$B9681,-1)</f>
        <v/>
      </c>
      <c r="I9681" s="15">
        <f>IF($D9681=1,$C9681,-1)</f>
        <v/>
      </c>
    </row>
    <row r="9682">
      <c r="A9682" s="33" t="n">
        <v>45695.29166666666</v>
      </c>
      <c r="B9682" s="15">
        <f>WEEKDAY($A9682,2)</f>
        <v/>
      </c>
      <c r="C9682" s="15">
        <f>HOUR($A9682)</f>
        <v/>
      </c>
      <c r="D9682" s="15">
        <f>IF(AND($A9682&gt;=Instellingen!$B$6,$A9682&lt;Instellingen!$B$7),1,0)</f>
        <v/>
      </c>
      <c r="E9682" s="15">
        <f>COUNTIF(tData[BezoekStart],"&lt;"&amp;($A9682+1/24))-COUNTIF(tData[BezoekEind],"&lt;="&amp;$A9682)</f>
        <v/>
      </c>
      <c r="F9682" s="15">
        <f>COUNTIF(tData[BezoekLangStart],"&lt;"&amp;($A9682+1/24))-COUNTIF(tData[BezoekLangEind],"&lt;="&amp;$A9682)</f>
        <v/>
      </c>
      <c r="G9682" s="15">
        <f>IF($D9682=1,$B9682*100+$C9682,-1)</f>
        <v/>
      </c>
      <c r="H9682" s="15">
        <f>IF($D9682=1,$B9682,-1)</f>
        <v/>
      </c>
      <c r="I9682" s="15">
        <f>IF($D9682=1,$C9682,-1)</f>
        <v/>
      </c>
    </row>
    <row r="9683">
      <c r="A9683" s="33" t="n">
        <v>45695.33333333334</v>
      </c>
      <c r="B9683" s="15">
        <f>WEEKDAY($A9683,2)</f>
        <v/>
      </c>
      <c r="C9683" s="15">
        <f>HOUR($A9683)</f>
        <v/>
      </c>
      <c r="D9683" s="15">
        <f>IF(AND($A9683&gt;=Instellingen!$B$6,$A9683&lt;Instellingen!$B$7),1,0)</f>
        <v/>
      </c>
      <c r="E9683" s="15">
        <f>COUNTIF(tData[BezoekStart],"&lt;"&amp;($A9683+1/24))-COUNTIF(tData[BezoekEind],"&lt;="&amp;$A9683)</f>
        <v/>
      </c>
      <c r="F9683" s="15">
        <f>COUNTIF(tData[BezoekLangStart],"&lt;"&amp;($A9683+1/24))-COUNTIF(tData[BezoekLangEind],"&lt;="&amp;$A9683)</f>
        <v/>
      </c>
      <c r="G9683" s="15">
        <f>IF($D9683=1,$B9683*100+$C9683,-1)</f>
        <v/>
      </c>
      <c r="H9683" s="15">
        <f>IF($D9683=1,$B9683,-1)</f>
        <v/>
      </c>
      <c r="I9683" s="15">
        <f>IF($D9683=1,$C9683,-1)</f>
        <v/>
      </c>
    </row>
    <row r="9684">
      <c r="A9684" s="33" t="n">
        <v>45695.375</v>
      </c>
      <c r="B9684" s="15">
        <f>WEEKDAY($A9684,2)</f>
        <v/>
      </c>
      <c r="C9684" s="15">
        <f>HOUR($A9684)</f>
        <v/>
      </c>
      <c r="D9684" s="15">
        <f>IF(AND($A9684&gt;=Instellingen!$B$6,$A9684&lt;Instellingen!$B$7),1,0)</f>
        <v/>
      </c>
      <c r="E9684" s="15">
        <f>COUNTIF(tData[BezoekStart],"&lt;"&amp;($A9684+1/24))-COUNTIF(tData[BezoekEind],"&lt;="&amp;$A9684)</f>
        <v/>
      </c>
      <c r="F9684" s="15">
        <f>COUNTIF(tData[BezoekLangStart],"&lt;"&amp;($A9684+1/24))-COUNTIF(tData[BezoekLangEind],"&lt;="&amp;$A9684)</f>
        <v/>
      </c>
      <c r="G9684" s="15">
        <f>IF($D9684=1,$B9684*100+$C9684,-1)</f>
        <v/>
      </c>
      <c r="H9684" s="15">
        <f>IF($D9684=1,$B9684,-1)</f>
        <v/>
      </c>
      <c r="I9684" s="15">
        <f>IF($D9684=1,$C9684,-1)</f>
        <v/>
      </c>
    </row>
    <row r="9685">
      <c r="A9685" s="33" t="n">
        <v>45695.41666666666</v>
      </c>
      <c r="B9685" s="15">
        <f>WEEKDAY($A9685,2)</f>
        <v/>
      </c>
      <c r="C9685" s="15">
        <f>HOUR($A9685)</f>
        <v/>
      </c>
      <c r="D9685" s="15">
        <f>IF(AND($A9685&gt;=Instellingen!$B$6,$A9685&lt;Instellingen!$B$7),1,0)</f>
        <v/>
      </c>
      <c r="E9685" s="15">
        <f>COUNTIF(tData[BezoekStart],"&lt;"&amp;($A9685+1/24))-COUNTIF(tData[BezoekEind],"&lt;="&amp;$A9685)</f>
        <v/>
      </c>
      <c r="F9685" s="15">
        <f>COUNTIF(tData[BezoekLangStart],"&lt;"&amp;($A9685+1/24))-COUNTIF(tData[BezoekLangEind],"&lt;="&amp;$A9685)</f>
        <v/>
      </c>
      <c r="G9685" s="15">
        <f>IF($D9685=1,$B9685*100+$C9685,-1)</f>
        <v/>
      </c>
      <c r="H9685" s="15">
        <f>IF($D9685=1,$B9685,-1)</f>
        <v/>
      </c>
      <c r="I9685" s="15">
        <f>IF($D9685=1,$C9685,-1)</f>
        <v/>
      </c>
    </row>
    <row r="9686">
      <c r="A9686" s="33" t="n">
        <v>45695.45833333334</v>
      </c>
      <c r="B9686" s="15">
        <f>WEEKDAY($A9686,2)</f>
        <v/>
      </c>
      <c r="C9686" s="15">
        <f>HOUR($A9686)</f>
        <v/>
      </c>
      <c r="D9686" s="15">
        <f>IF(AND($A9686&gt;=Instellingen!$B$6,$A9686&lt;Instellingen!$B$7),1,0)</f>
        <v/>
      </c>
      <c r="E9686" s="15">
        <f>COUNTIF(tData[BezoekStart],"&lt;"&amp;($A9686+1/24))-COUNTIF(tData[BezoekEind],"&lt;="&amp;$A9686)</f>
        <v/>
      </c>
      <c r="F9686" s="15">
        <f>COUNTIF(tData[BezoekLangStart],"&lt;"&amp;($A9686+1/24))-COUNTIF(tData[BezoekLangEind],"&lt;="&amp;$A9686)</f>
        <v/>
      </c>
      <c r="G9686" s="15">
        <f>IF($D9686=1,$B9686*100+$C9686,-1)</f>
        <v/>
      </c>
      <c r="H9686" s="15">
        <f>IF($D9686=1,$B9686,-1)</f>
        <v/>
      </c>
      <c r="I9686" s="15">
        <f>IF($D9686=1,$C9686,-1)</f>
        <v/>
      </c>
    </row>
    <row r="9687">
      <c r="A9687" s="33" t="n">
        <v>45695.5</v>
      </c>
      <c r="B9687" s="15">
        <f>WEEKDAY($A9687,2)</f>
        <v/>
      </c>
      <c r="C9687" s="15">
        <f>HOUR($A9687)</f>
        <v/>
      </c>
      <c r="D9687" s="15">
        <f>IF(AND($A9687&gt;=Instellingen!$B$6,$A9687&lt;Instellingen!$B$7),1,0)</f>
        <v/>
      </c>
      <c r="E9687" s="15">
        <f>COUNTIF(tData[BezoekStart],"&lt;"&amp;($A9687+1/24))-COUNTIF(tData[BezoekEind],"&lt;="&amp;$A9687)</f>
        <v/>
      </c>
      <c r="F9687" s="15">
        <f>COUNTIF(tData[BezoekLangStart],"&lt;"&amp;($A9687+1/24))-COUNTIF(tData[BezoekLangEind],"&lt;="&amp;$A9687)</f>
        <v/>
      </c>
      <c r="G9687" s="15">
        <f>IF($D9687=1,$B9687*100+$C9687,-1)</f>
        <v/>
      </c>
      <c r="H9687" s="15">
        <f>IF($D9687=1,$B9687,-1)</f>
        <v/>
      </c>
      <c r="I9687" s="15">
        <f>IF($D9687=1,$C9687,-1)</f>
        <v/>
      </c>
    </row>
    <row r="9688">
      <c r="A9688" s="33" t="n">
        <v>45695.54166666666</v>
      </c>
      <c r="B9688" s="15">
        <f>WEEKDAY($A9688,2)</f>
        <v/>
      </c>
      <c r="C9688" s="15">
        <f>HOUR($A9688)</f>
        <v/>
      </c>
      <c r="D9688" s="15">
        <f>IF(AND($A9688&gt;=Instellingen!$B$6,$A9688&lt;Instellingen!$B$7),1,0)</f>
        <v/>
      </c>
      <c r="E9688" s="15">
        <f>COUNTIF(tData[BezoekStart],"&lt;"&amp;($A9688+1/24))-COUNTIF(tData[BezoekEind],"&lt;="&amp;$A9688)</f>
        <v/>
      </c>
      <c r="F9688" s="15">
        <f>COUNTIF(tData[BezoekLangStart],"&lt;"&amp;($A9688+1/24))-COUNTIF(tData[BezoekLangEind],"&lt;="&amp;$A9688)</f>
        <v/>
      </c>
      <c r="G9688" s="15">
        <f>IF($D9688=1,$B9688*100+$C9688,-1)</f>
        <v/>
      </c>
      <c r="H9688" s="15">
        <f>IF($D9688=1,$B9688,-1)</f>
        <v/>
      </c>
      <c r="I9688" s="15">
        <f>IF($D9688=1,$C9688,-1)</f>
        <v/>
      </c>
    </row>
    <row r="9689">
      <c r="A9689" s="33" t="n">
        <v>45695.58333333334</v>
      </c>
      <c r="B9689" s="15">
        <f>WEEKDAY($A9689,2)</f>
        <v/>
      </c>
      <c r="C9689" s="15">
        <f>HOUR($A9689)</f>
        <v/>
      </c>
      <c r="D9689" s="15">
        <f>IF(AND($A9689&gt;=Instellingen!$B$6,$A9689&lt;Instellingen!$B$7),1,0)</f>
        <v/>
      </c>
      <c r="E9689" s="15">
        <f>COUNTIF(tData[BezoekStart],"&lt;"&amp;($A9689+1/24))-COUNTIF(tData[BezoekEind],"&lt;="&amp;$A9689)</f>
        <v/>
      </c>
      <c r="F9689" s="15">
        <f>COUNTIF(tData[BezoekLangStart],"&lt;"&amp;($A9689+1/24))-COUNTIF(tData[BezoekLangEind],"&lt;="&amp;$A9689)</f>
        <v/>
      </c>
      <c r="G9689" s="15">
        <f>IF($D9689=1,$B9689*100+$C9689,-1)</f>
        <v/>
      </c>
      <c r="H9689" s="15">
        <f>IF($D9689=1,$B9689,-1)</f>
        <v/>
      </c>
      <c r="I9689" s="15">
        <f>IF($D9689=1,$C9689,-1)</f>
        <v/>
      </c>
    </row>
    <row r="9690">
      <c r="A9690" s="33" t="n">
        <v>45695.625</v>
      </c>
      <c r="B9690" s="15">
        <f>WEEKDAY($A9690,2)</f>
        <v/>
      </c>
      <c r="C9690" s="15">
        <f>HOUR($A9690)</f>
        <v/>
      </c>
      <c r="D9690" s="15">
        <f>IF(AND($A9690&gt;=Instellingen!$B$6,$A9690&lt;Instellingen!$B$7),1,0)</f>
        <v/>
      </c>
      <c r="E9690" s="15">
        <f>COUNTIF(tData[BezoekStart],"&lt;"&amp;($A9690+1/24))-COUNTIF(tData[BezoekEind],"&lt;="&amp;$A9690)</f>
        <v/>
      </c>
      <c r="F9690" s="15">
        <f>COUNTIF(tData[BezoekLangStart],"&lt;"&amp;($A9690+1/24))-COUNTIF(tData[BezoekLangEind],"&lt;="&amp;$A9690)</f>
        <v/>
      </c>
      <c r="G9690" s="15">
        <f>IF($D9690=1,$B9690*100+$C9690,-1)</f>
        <v/>
      </c>
      <c r="H9690" s="15">
        <f>IF($D9690=1,$B9690,-1)</f>
        <v/>
      </c>
      <c r="I9690" s="15">
        <f>IF($D9690=1,$C9690,-1)</f>
        <v/>
      </c>
    </row>
    <row r="9691">
      <c r="A9691" s="33" t="n">
        <v>45695.66666666666</v>
      </c>
      <c r="B9691" s="15">
        <f>WEEKDAY($A9691,2)</f>
        <v/>
      </c>
      <c r="C9691" s="15">
        <f>HOUR($A9691)</f>
        <v/>
      </c>
      <c r="D9691" s="15">
        <f>IF(AND($A9691&gt;=Instellingen!$B$6,$A9691&lt;Instellingen!$B$7),1,0)</f>
        <v/>
      </c>
      <c r="E9691" s="15">
        <f>COUNTIF(tData[BezoekStart],"&lt;"&amp;($A9691+1/24))-COUNTIF(tData[BezoekEind],"&lt;="&amp;$A9691)</f>
        <v/>
      </c>
      <c r="F9691" s="15">
        <f>COUNTIF(tData[BezoekLangStart],"&lt;"&amp;($A9691+1/24))-COUNTIF(tData[BezoekLangEind],"&lt;="&amp;$A9691)</f>
        <v/>
      </c>
      <c r="G9691" s="15">
        <f>IF($D9691=1,$B9691*100+$C9691,-1)</f>
        <v/>
      </c>
      <c r="H9691" s="15">
        <f>IF($D9691=1,$B9691,-1)</f>
        <v/>
      </c>
      <c r="I9691" s="15">
        <f>IF($D9691=1,$C9691,-1)</f>
        <v/>
      </c>
    </row>
    <row r="9692">
      <c r="A9692" s="33" t="n">
        <v>45695.70833333334</v>
      </c>
      <c r="B9692" s="15">
        <f>WEEKDAY($A9692,2)</f>
        <v/>
      </c>
      <c r="C9692" s="15">
        <f>HOUR($A9692)</f>
        <v/>
      </c>
      <c r="D9692" s="15">
        <f>IF(AND($A9692&gt;=Instellingen!$B$6,$A9692&lt;Instellingen!$B$7),1,0)</f>
        <v/>
      </c>
      <c r="E9692" s="15">
        <f>COUNTIF(tData[BezoekStart],"&lt;"&amp;($A9692+1/24))-COUNTIF(tData[BezoekEind],"&lt;="&amp;$A9692)</f>
        <v/>
      </c>
      <c r="F9692" s="15">
        <f>COUNTIF(tData[BezoekLangStart],"&lt;"&amp;($A9692+1/24))-COUNTIF(tData[BezoekLangEind],"&lt;="&amp;$A9692)</f>
        <v/>
      </c>
      <c r="G9692" s="15">
        <f>IF($D9692=1,$B9692*100+$C9692,-1)</f>
        <v/>
      </c>
      <c r="H9692" s="15">
        <f>IF($D9692=1,$B9692,-1)</f>
        <v/>
      </c>
      <c r="I9692" s="15">
        <f>IF($D9692=1,$C9692,-1)</f>
        <v/>
      </c>
    </row>
    <row r="9693">
      <c r="A9693" s="33" t="n">
        <v>45695.75</v>
      </c>
      <c r="B9693" s="15">
        <f>WEEKDAY($A9693,2)</f>
        <v/>
      </c>
      <c r="C9693" s="15">
        <f>HOUR($A9693)</f>
        <v/>
      </c>
      <c r="D9693" s="15">
        <f>IF(AND($A9693&gt;=Instellingen!$B$6,$A9693&lt;Instellingen!$B$7),1,0)</f>
        <v/>
      </c>
      <c r="E9693" s="15">
        <f>COUNTIF(tData[BezoekStart],"&lt;"&amp;($A9693+1/24))-COUNTIF(tData[BezoekEind],"&lt;="&amp;$A9693)</f>
        <v/>
      </c>
      <c r="F9693" s="15">
        <f>COUNTIF(tData[BezoekLangStart],"&lt;"&amp;($A9693+1/24))-COUNTIF(tData[BezoekLangEind],"&lt;="&amp;$A9693)</f>
        <v/>
      </c>
      <c r="G9693" s="15">
        <f>IF($D9693=1,$B9693*100+$C9693,-1)</f>
        <v/>
      </c>
      <c r="H9693" s="15">
        <f>IF($D9693=1,$B9693,-1)</f>
        <v/>
      </c>
      <c r="I9693" s="15">
        <f>IF($D9693=1,$C9693,-1)</f>
        <v/>
      </c>
    </row>
    <row r="9694">
      <c r="A9694" s="33" t="n">
        <v>45695.79166666666</v>
      </c>
      <c r="B9694" s="15">
        <f>WEEKDAY($A9694,2)</f>
        <v/>
      </c>
      <c r="C9694" s="15">
        <f>HOUR($A9694)</f>
        <v/>
      </c>
      <c r="D9694" s="15">
        <f>IF(AND($A9694&gt;=Instellingen!$B$6,$A9694&lt;Instellingen!$B$7),1,0)</f>
        <v/>
      </c>
      <c r="E9694" s="15">
        <f>COUNTIF(tData[BezoekStart],"&lt;"&amp;($A9694+1/24))-COUNTIF(tData[BezoekEind],"&lt;="&amp;$A9694)</f>
        <v/>
      </c>
      <c r="F9694" s="15">
        <f>COUNTIF(tData[BezoekLangStart],"&lt;"&amp;($A9694+1/24))-COUNTIF(tData[BezoekLangEind],"&lt;="&amp;$A9694)</f>
        <v/>
      </c>
      <c r="G9694" s="15">
        <f>IF($D9694=1,$B9694*100+$C9694,-1)</f>
        <v/>
      </c>
      <c r="H9694" s="15">
        <f>IF($D9694=1,$B9694,-1)</f>
        <v/>
      </c>
      <c r="I9694" s="15">
        <f>IF($D9694=1,$C9694,-1)</f>
        <v/>
      </c>
    </row>
    <row r="9695">
      <c r="A9695" s="33" t="n">
        <v>45695.83333333334</v>
      </c>
      <c r="B9695" s="15">
        <f>WEEKDAY($A9695,2)</f>
        <v/>
      </c>
      <c r="C9695" s="15">
        <f>HOUR($A9695)</f>
        <v/>
      </c>
      <c r="D9695" s="15">
        <f>IF(AND($A9695&gt;=Instellingen!$B$6,$A9695&lt;Instellingen!$B$7),1,0)</f>
        <v/>
      </c>
      <c r="E9695" s="15">
        <f>COUNTIF(tData[BezoekStart],"&lt;"&amp;($A9695+1/24))-COUNTIF(tData[BezoekEind],"&lt;="&amp;$A9695)</f>
        <v/>
      </c>
      <c r="F9695" s="15">
        <f>COUNTIF(tData[BezoekLangStart],"&lt;"&amp;($A9695+1/24))-COUNTIF(tData[BezoekLangEind],"&lt;="&amp;$A9695)</f>
        <v/>
      </c>
      <c r="G9695" s="15">
        <f>IF($D9695=1,$B9695*100+$C9695,-1)</f>
        <v/>
      </c>
      <c r="H9695" s="15">
        <f>IF($D9695=1,$B9695,-1)</f>
        <v/>
      </c>
      <c r="I9695" s="15">
        <f>IF($D9695=1,$C9695,-1)</f>
        <v/>
      </c>
    </row>
    <row r="9696">
      <c r="A9696" s="33" t="n">
        <v>45695.875</v>
      </c>
      <c r="B9696" s="15">
        <f>WEEKDAY($A9696,2)</f>
        <v/>
      </c>
      <c r="C9696" s="15">
        <f>HOUR($A9696)</f>
        <v/>
      </c>
      <c r="D9696" s="15">
        <f>IF(AND($A9696&gt;=Instellingen!$B$6,$A9696&lt;Instellingen!$B$7),1,0)</f>
        <v/>
      </c>
      <c r="E9696" s="15">
        <f>COUNTIF(tData[BezoekStart],"&lt;"&amp;($A9696+1/24))-COUNTIF(tData[BezoekEind],"&lt;="&amp;$A9696)</f>
        <v/>
      </c>
      <c r="F9696" s="15">
        <f>COUNTIF(tData[BezoekLangStart],"&lt;"&amp;($A9696+1/24))-COUNTIF(tData[BezoekLangEind],"&lt;="&amp;$A9696)</f>
        <v/>
      </c>
      <c r="G9696" s="15">
        <f>IF($D9696=1,$B9696*100+$C9696,-1)</f>
        <v/>
      </c>
      <c r="H9696" s="15">
        <f>IF($D9696=1,$B9696,-1)</f>
        <v/>
      </c>
      <c r="I9696" s="15">
        <f>IF($D9696=1,$C9696,-1)</f>
        <v/>
      </c>
    </row>
    <row r="9697">
      <c r="A9697" s="33" t="n">
        <v>45695.91666666666</v>
      </c>
      <c r="B9697" s="15">
        <f>WEEKDAY($A9697,2)</f>
        <v/>
      </c>
      <c r="C9697" s="15">
        <f>HOUR($A9697)</f>
        <v/>
      </c>
      <c r="D9697" s="15">
        <f>IF(AND($A9697&gt;=Instellingen!$B$6,$A9697&lt;Instellingen!$B$7),1,0)</f>
        <v/>
      </c>
      <c r="E9697" s="15">
        <f>COUNTIF(tData[BezoekStart],"&lt;"&amp;($A9697+1/24))-COUNTIF(tData[BezoekEind],"&lt;="&amp;$A9697)</f>
        <v/>
      </c>
      <c r="F9697" s="15">
        <f>COUNTIF(tData[BezoekLangStart],"&lt;"&amp;($A9697+1/24))-COUNTIF(tData[BezoekLangEind],"&lt;="&amp;$A9697)</f>
        <v/>
      </c>
      <c r="G9697" s="15">
        <f>IF($D9697=1,$B9697*100+$C9697,-1)</f>
        <v/>
      </c>
      <c r="H9697" s="15">
        <f>IF($D9697=1,$B9697,-1)</f>
        <v/>
      </c>
      <c r="I9697" s="15">
        <f>IF($D9697=1,$C9697,-1)</f>
        <v/>
      </c>
    </row>
    <row r="9698">
      <c r="A9698" s="33" t="n">
        <v>45695.95833333334</v>
      </c>
      <c r="B9698" s="15">
        <f>WEEKDAY($A9698,2)</f>
        <v/>
      </c>
      <c r="C9698" s="15">
        <f>HOUR($A9698)</f>
        <v/>
      </c>
      <c r="D9698" s="15">
        <f>IF(AND($A9698&gt;=Instellingen!$B$6,$A9698&lt;Instellingen!$B$7),1,0)</f>
        <v/>
      </c>
      <c r="E9698" s="15">
        <f>COUNTIF(tData[BezoekStart],"&lt;"&amp;($A9698+1/24))-COUNTIF(tData[BezoekEind],"&lt;="&amp;$A9698)</f>
        <v/>
      </c>
      <c r="F9698" s="15">
        <f>COUNTIF(tData[BezoekLangStart],"&lt;"&amp;($A9698+1/24))-COUNTIF(tData[BezoekLangEind],"&lt;="&amp;$A9698)</f>
        <v/>
      </c>
      <c r="G9698" s="15">
        <f>IF($D9698=1,$B9698*100+$C9698,-1)</f>
        <v/>
      </c>
      <c r="H9698" s="15">
        <f>IF($D9698=1,$B9698,-1)</f>
        <v/>
      </c>
      <c r="I9698" s="15">
        <f>IF($D9698=1,$C9698,-1)</f>
        <v/>
      </c>
    </row>
    <row r="9699">
      <c r="A9699" s="33" t="n">
        <v>45696</v>
      </c>
      <c r="B9699" s="15">
        <f>WEEKDAY($A9699,2)</f>
        <v/>
      </c>
      <c r="C9699" s="15">
        <f>HOUR($A9699)</f>
        <v/>
      </c>
      <c r="D9699" s="15">
        <f>IF(AND($A9699&gt;=Instellingen!$B$6,$A9699&lt;Instellingen!$B$7),1,0)</f>
        <v/>
      </c>
      <c r="E9699" s="15">
        <f>COUNTIF(tData[BezoekStart],"&lt;"&amp;($A9699+1/24))-COUNTIF(tData[BezoekEind],"&lt;="&amp;$A9699)</f>
        <v/>
      </c>
      <c r="F9699" s="15">
        <f>COUNTIF(tData[BezoekLangStart],"&lt;"&amp;($A9699+1/24))-COUNTIF(tData[BezoekLangEind],"&lt;="&amp;$A9699)</f>
        <v/>
      </c>
      <c r="G9699" s="15">
        <f>IF($D9699=1,$B9699*100+$C9699,-1)</f>
        <v/>
      </c>
      <c r="H9699" s="15">
        <f>IF($D9699=1,$B9699,-1)</f>
        <v/>
      </c>
      <c r="I9699" s="15">
        <f>IF($D9699=1,$C9699,-1)</f>
        <v/>
      </c>
    </row>
    <row r="9700">
      <c r="A9700" s="33" t="n">
        <v>45696.04166666666</v>
      </c>
      <c r="B9700" s="15">
        <f>WEEKDAY($A9700,2)</f>
        <v/>
      </c>
      <c r="C9700" s="15">
        <f>HOUR($A9700)</f>
        <v/>
      </c>
      <c r="D9700" s="15">
        <f>IF(AND($A9700&gt;=Instellingen!$B$6,$A9700&lt;Instellingen!$B$7),1,0)</f>
        <v/>
      </c>
      <c r="E9700" s="15">
        <f>COUNTIF(tData[BezoekStart],"&lt;"&amp;($A9700+1/24))-COUNTIF(tData[BezoekEind],"&lt;="&amp;$A9700)</f>
        <v/>
      </c>
      <c r="F9700" s="15">
        <f>COUNTIF(tData[BezoekLangStart],"&lt;"&amp;($A9700+1/24))-COUNTIF(tData[BezoekLangEind],"&lt;="&amp;$A9700)</f>
        <v/>
      </c>
      <c r="G9700" s="15">
        <f>IF($D9700=1,$B9700*100+$C9700,-1)</f>
        <v/>
      </c>
      <c r="H9700" s="15">
        <f>IF($D9700=1,$B9700,-1)</f>
        <v/>
      </c>
      <c r="I9700" s="15">
        <f>IF($D9700=1,$C9700,-1)</f>
        <v/>
      </c>
    </row>
    <row r="9701">
      <c r="A9701" s="33" t="n">
        <v>45696.08333333334</v>
      </c>
      <c r="B9701" s="15">
        <f>WEEKDAY($A9701,2)</f>
        <v/>
      </c>
      <c r="C9701" s="15">
        <f>HOUR($A9701)</f>
        <v/>
      </c>
      <c r="D9701" s="15">
        <f>IF(AND($A9701&gt;=Instellingen!$B$6,$A9701&lt;Instellingen!$B$7),1,0)</f>
        <v/>
      </c>
      <c r="E9701" s="15">
        <f>COUNTIF(tData[BezoekStart],"&lt;"&amp;($A9701+1/24))-COUNTIF(tData[BezoekEind],"&lt;="&amp;$A9701)</f>
        <v/>
      </c>
      <c r="F9701" s="15">
        <f>COUNTIF(tData[BezoekLangStart],"&lt;"&amp;($A9701+1/24))-COUNTIF(tData[BezoekLangEind],"&lt;="&amp;$A9701)</f>
        <v/>
      </c>
      <c r="G9701" s="15">
        <f>IF($D9701=1,$B9701*100+$C9701,-1)</f>
        <v/>
      </c>
      <c r="H9701" s="15">
        <f>IF($D9701=1,$B9701,-1)</f>
        <v/>
      </c>
      <c r="I9701" s="15">
        <f>IF($D9701=1,$C9701,-1)</f>
        <v/>
      </c>
    </row>
    <row r="9702">
      <c r="A9702" s="33" t="n">
        <v>45696.125</v>
      </c>
      <c r="B9702" s="15">
        <f>WEEKDAY($A9702,2)</f>
        <v/>
      </c>
      <c r="C9702" s="15">
        <f>HOUR($A9702)</f>
        <v/>
      </c>
      <c r="D9702" s="15">
        <f>IF(AND($A9702&gt;=Instellingen!$B$6,$A9702&lt;Instellingen!$B$7),1,0)</f>
        <v/>
      </c>
      <c r="E9702" s="15">
        <f>COUNTIF(tData[BezoekStart],"&lt;"&amp;($A9702+1/24))-COUNTIF(tData[BezoekEind],"&lt;="&amp;$A9702)</f>
        <v/>
      </c>
      <c r="F9702" s="15">
        <f>COUNTIF(tData[BezoekLangStart],"&lt;"&amp;($A9702+1/24))-COUNTIF(tData[BezoekLangEind],"&lt;="&amp;$A9702)</f>
        <v/>
      </c>
      <c r="G9702" s="15">
        <f>IF($D9702=1,$B9702*100+$C9702,-1)</f>
        <v/>
      </c>
      <c r="H9702" s="15">
        <f>IF($D9702=1,$B9702,-1)</f>
        <v/>
      </c>
      <c r="I9702" s="15">
        <f>IF($D9702=1,$C9702,-1)</f>
        <v/>
      </c>
    </row>
    <row r="9703">
      <c r="A9703" s="33" t="n">
        <v>45696.16666666666</v>
      </c>
      <c r="B9703" s="15">
        <f>WEEKDAY($A9703,2)</f>
        <v/>
      </c>
      <c r="C9703" s="15">
        <f>HOUR($A9703)</f>
        <v/>
      </c>
      <c r="D9703" s="15">
        <f>IF(AND($A9703&gt;=Instellingen!$B$6,$A9703&lt;Instellingen!$B$7),1,0)</f>
        <v/>
      </c>
      <c r="E9703" s="15">
        <f>COUNTIF(tData[BezoekStart],"&lt;"&amp;($A9703+1/24))-COUNTIF(tData[BezoekEind],"&lt;="&amp;$A9703)</f>
        <v/>
      </c>
      <c r="F9703" s="15">
        <f>COUNTIF(tData[BezoekLangStart],"&lt;"&amp;($A9703+1/24))-COUNTIF(tData[BezoekLangEind],"&lt;="&amp;$A9703)</f>
        <v/>
      </c>
      <c r="G9703" s="15">
        <f>IF($D9703=1,$B9703*100+$C9703,-1)</f>
        <v/>
      </c>
      <c r="H9703" s="15">
        <f>IF($D9703=1,$B9703,-1)</f>
        <v/>
      </c>
      <c r="I9703" s="15">
        <f>IF($D9703=1,$C9703,-1)</f>
        <v/>
      </c>
    </row>
    <row r="9704">
      <c r="A9704" s="33" t="n">
        <v>45696.20833333334</v>
      </c>
      <c r="B9704" s="15">
        <f>WEEKDAY($A9704,2)</f>
        <v/>
      </c>
      <c r="C9704" s="15">
        <f>HOUR($A9704)</f>
        <v/>
      </c>
      <c r="D9704" s="15">
        <f>IF(AND($A9704&gt;=Instellingen!$B$6,$A9704&lt;Instellingen!$B$7),1,0)</f>
        <v/>
      </c>
      <c r="E9704" s="15">
        <f>COUNTIF(tData[BezoekStart],"&lt;"&amp;($A9704+1/24))-COUNTIF(tData[BezoekEind],"&lt;="&amp;$A9704)</f>
        <v/>
      </c>
      <c r="F9704" s="15">
        <f>COUNTIF(tData[BezoekLangStart],"&lt;"&amp;($A9704+1/24))-COUNTIF(tData[BezoekLangEind],"&lt;="&amp;$A9704)</f>
        <v/>
      </c>
      <c r="G9704" s="15">
        <f>IF($D9704=1,$B9704*100+$C9704,-1)</f>
        <v/>
      </c>
      <c r="H9704" s="15">
        <f>IF($D9704=1,$B9704,-1)</f>
        <v/>
      </c>
      <c r="I9704" s="15">
        <f>IF($D9704=1,$C9704,-1)</f>
        <v/>
      </c>
    </row>
    <row r="9705">
      <c r="A9705" s="33" t="n">
        <v>45696.25</v>
      </c>
      <c r="B9705" s="15">
        <f>WEEKDAY($A9705,2)</f>
        <v/>
      </c>
      <c r="C9705" s="15">
        <f>HOUR($A9705)</f>
        <v/>
      </c>
      <c r="D9705" s="15">
        <f>IF(AND($A9705&gt;=Instellingen!$B$6,$A9705&lt;Instellingen!$B$7),1,0)</f>
        <v/>
      </c>
      <c r="E9705" s="15">
        <f>COUNTIF(tData[BezoekStart],"&lt;"&amp;($A9705+1/24))-COUNTIF(tData[BezoekEind],"&lt;="&amp;$A9705)</f>
        <v/>
      </c>
      <c r="F9705" s="15">
        <f>COUNTIF(tData[BezoekLangStart],"&lt;"&amp;($A9705+1/24))-COUNTIF(tData[BezoekLangEind],"&lt;="&amp;$A9705)</f>
        <v/>
      </c>
      <c r="G9705" s="15">
        <f>IF($D9705=1,$B9705*100+$C9705,-1)</f>
        <v/>
      </c>
      <c r="H9705" s="15">
        <f>IF($D9705=1,$B9705,-1)</f>
        <v/>
      </c>
      <c r="I9705" s="15">
        <f>IF($D9705=1,$C9705,-1)</f>
        <v/>
      </c>
    </row>
    <row r="9706">
      <c r="A9706" s="33" t="n">
        <v>45696.29166666666</v>
      </c>
      <c r="B9706" s="15">
        <f>WEEKDAY($A9706,2)</f>
        <v/>
      </c>
      <c r="C9706" s="15">
        <f>HOUR($A9706)</f>
        <v/>
      </c>
      <c r="D9706" s="15">
        <f>IF(AND($A9706&gt;=Instellingen!$B$6,$A9706&lt;Instellingen!$B$7),1,0)</f>
        <v/>
      </c>
      <c r="E9706" s="15">
        <f>COUNTIF(tData[BezoekStart],"&lt;"&amp;($A9706+1/24))-COUNTIF(tData[BezoekEind],"&lt;="&amp;$A9706)</f>
        <v/>
      </c>
      <c r="F9706" s="15">
        <f>COUNTIF(tData[BezoekLangStart],"&lt;"&amp;($A9706+1/24))-COUNTIF(tData[BezoekLangEind],"&lt;="&amp;$A9706)</f>
        <v/>
      </c>
      <c r="G9706" s="15">
        <f>IF($D9706=1,$B9706*100+$C9706,-1)</f>
        <v/>
      </c>
      <c r="H9706" s="15">
        <f>IF($D9706=1,$B9706,-1)</f>
        <v/>
      </c>
      <c r="I9706" s="15">
        <f>IF($D9706=1,$C9706,-1)</f>
        <v/>
      </c>
    </row>
    <row r="9707">
      <c r="A9707" s="33" t="n">
        <v>45696.33333333334</v>
      </c>
      <c r="B9707" s="15">
        <f>WEEKDAY($A9707,2)</f>
        <v/>
      </c>
      <c r="C9707" s="15">
        <f>HOUR($A9707)</f>
        <v/>
      </c>
      <c r="D9707" s="15">
        <f>IF(AND($A9707&gt;=Instellingen!$B$6,$A9707&lt;Instellingen!$B$7),1,0)</f>
        <v/>
      </c>
      <c r="E9707" s="15">
        <f>COUNTIF(tData[BezoekStart],"&lt;"&amp;($A9707+1/24))-COUNTIF(tData[BezoekEind],"&lt;="&amp;$A9707)</f>
        <v/>
      </c>
      <c r="F9707" s="15">
        <f>COUNTIF(tData[BezoekLangStart],"&lt;"&amp;($A9707+1/24))-COUNTIF(tData[BezoekLangEind],"&lt;="&amp;$A9707)</f>
        <v/>
      </c>
      <c r="G9707" s="15">
        <f>IF($D9707=1,$B9707*100+$C9707,-1)</f>
        <v/>
      </c>
      <c r="H9707" s="15">
        <f>IF($D9707=1,$B9707,-1)</f>
        <v/>
      </c>
      <c r="I9707" s="15">
        <f>IF($D9707=1,$C9707,-1)</f>
        <v/>
      </c>
    </row>
    <row r="9708">
      <c r="A9708" s="33" t="n">
        <v>45696.375</v>
      </c>
      <c r="B9708" s="15">
        <f>WEEKDAY($A9708,2)</f>
        <v/>
      </c>
      <c r="C9708" s="15">
        <f>HOUR($A9708)</f>
        <v/>
      </c>
      <c r="D9708" s="15">
        <f>IF(AND($A9708&gt;=Instellingen!$B$6,$A9708&lt;Instellingen!$B$7),1,0)</f>
        <v/>
      </c>
      <c r="E9708" s="15">
        <f>COUNTIF(tData[BezoekStart],"&lt;"&amp;($A9708+1/24))-COUNTIF(tData[BezoekEind],"&lt;="&amp;$A9708)</f>
        <v/>
      </c>
      <c r="F9708" s="15">
        <f>COUNTIF(tData[BezoekLangStart],"&lt;"&amp;($A9708+1/24))-COUNTIF(tData[BezoekLangEind],"&lt;="&amp;$A9708)</f>
        <v/>
      </c>
      <c r="G9708" s="15">
        <f>IF($D9708=1,$B9708*100+$C9708,-1)</f>
        <v/>
      </c>
      <c r="H9708" s="15">
        <f>IF($D9708=1,$B9708,-1)</f>
        <v/>
      </c>
      <c r="I9708" s="15">
        <f>IF($D9708=1,$C9708,-1)</f>
        <v/>
      </c>
    </row>
    <row r="9709">
      <c r="A9709" s="33" t="n">
        <v>45696.41666666666</v>
      </c>
      <c r="B9709" s="15">
        <f>WEEKDAY($A9709,2)</f>
        <v/>
      </c>
      <c r="C9709" s="15">
        <f>HOUR($A9709)</f>
        <v/>
      </c>
      <c r="D9709" s="15">
        <f>IF(AND($A9709&gt;=Instellingen!$B$6,$A9709&lt;Instellingen!$B$7),1,0)</f>
        <v/>
      </c>
      <c r="E9709" s="15">
        <f>COUNTIF(tData[BezoekStart],"&lt;"&amp;($A9709+1/24))-COUNTIF(tData[BezoekEind],"&lt;="&amp;$A9709)</f>
        <v/>
      </c>
      <c r="F9709" s="15">
        <f>COUNTIF(tData[BezoekLangStart],"&lt;"&amp;($A9709+1/24))-COUNTIF(tData[BezoekLangEind],"&lt;="&amp;$A9709)</f>
        <v/>
      </c>
      <c r="G9709" s="15">
        <f>IF($D9709=1,$B9709*100+$C9709,-1)</f>
        <v/>
      </c>
      <c r="H9709" s="15">
        <f>IF($D9709=1,$B9709,-1)</f>
        <v/>
      </c>
      <c r="I9709" s="15">
        <f>IF($D9709=1,$C9709,-1)</f>
        <v/>
      </c>
    </row>
    <row r="9710">
      <c r="A9710" s="33" t="n">
        <v>45696.45833333334</v>
      </c>
      <c r="B9710" s="15">
        <f>WEEKDAY($A9710,2)</f>
        <v/>
      </c>
      <c r="C9710" s="15">
        <f>HOUR($A9710)</f>
        <v/>
      </c>
      <c r="D9710" s="15">
        <f>IF(AND($A9710&gt;=Instellingen!$B$6,$A9710&lt;Instellingen!$B$7),1,0)</f>
        <v/>
      </c>
      <c r="E9710" s="15">
        <f>COUNTIF(tData[BezoekStart],"&lt;"&amp;($A9710+1/24))-COUNTIF(tData[BezoekEind],"&lt;="&amp;$A9710)</f>
        <v/>
      </c>
      <c r="F9710" s="15">
        <f>COUNTIF(tData[BezoekLangStart],"&lt;"&amp;($A9710+1/24))-COUNTIF(tData[BezoekLangEind],"&lt;="&amp;$A9710)</f>
        <v/>
      </c>
      <c r="G9710" s="15">
        <f>IF($D9710=1,$B9710*100+$C9710,-1)</f>
        <v/>
      </c>
      <c r="H9710" s="15">
        <f>IF($D9710=1,$B9710,-1)</f>
        <v/>
      </c>
      <c r="I9710" s="15">
        <f>IF($D9710=1,$C9710,-1)</f>
        <v/>
      </c>
    </row>
    <row r="9711">
      <c r="A9711" s="33" t="n">
        <v>45696.5</v>
      </c>
      <c r="B9711" s="15">
        <f>WEEKDAY($A9711,2)</f>
        <v/>
      </c>
      <c r="C9711" s="15">
        <f>HOUR($A9711)</f>
        <v/>
      </c>
      <c r="D9711" s="15">
        <f>IF(AND($A9711&gt;=Instellingen!$B$6,$A9711&lt;Instellingen!$B$7),1,0)</f>
        <v/>
      </c>
      <c r="E9711" s="15">
        <f>COUNTIF(tData[BezoekStart],"&lt;"&amp;($A9711+1/24))-COUNTIF(tData[BezoekEind],"&lt;="&amp;$A9711)</f>
        <v/>
      </c>
      <c r="F9711" s="15">
        <f>COUNTIF(tData[BezoekLangStart],"&lt;"&amp;($A9711+1/24))-COUNTIF(tData[BezoekLangEind],"&lt;="&amp;$A9711)</f>
        <v/>
      </c>
      <c r="G9711" s="15">
        <f>IF($D9711=1,$B9711*100+$C9711,-1)</f>
        <v/>
      </c>
      <c r="H9711" s="15">
        <f>IF($D9711=1,$B9711,-1)</f>
        <v/>
      </c>
      <c r="I9711" s="15">
        <f>IF($D9711=1,$C9711,-1)</f>
        <v/>
      </c>
    </row>
    <row r="9712">
      <c r="A9712" s="33" t="n">
        <v>45696.54166666666</v>
      </c>
      <c r="B9712" s="15">
        <f>WEEKDAY($A9712,2)</f>
        <v/>
      </c>
      <c r="C9712" s="15">
        <f>HOUR($A9712)</f>
        <v/>
      </c>
      <c r="D9712" s="15">
        <f>IF(AND($A9712&gt;=Instellingen!$B$6,$A9712&lt;Instellingen!$B$7),1,0)</f>
        <v/>
      </c>
      <c r="E9712" s="15">
        <f>COUNTIF(tData[BezoekStart],"&lt;"&amp;($A9712+1/24))-COUNTIF(tData[BezoekEind],"&lt;="&amp;$A9712)</f>
        <v/>
      </c>
      <c r="F9712" s="15">
        <f>COUNTIF(tData[BezoekLangStart],"&lt;"&amp;($A9712+1/24))-COUNTIF(tData[BezoekLangEind],"&lt;="&amp;$A9712)</f>
        <v/>
      </c>
      <c r="G9712" s="15">
        <f>IF($D9712=1,$B9712*100+$C9712,-1)</f>
        <v/>
      </c>
      <c r="H9712" s="15">
        <f>IF($D9712=1,$B9712,-1)</f>
        <v/>
      </c>
      <c r="I9712" s="15">
        <f>IF($D9712=1,$C9712,-1)</f>
        <v/>
      </c>
    </row>
    <row r="9713">
      <c r="A9713" s="33" t="n">
        <v>45696.58333333334</v>
      </c>
      <c r="B9713" s="15">
        <f>WEEKDAY($A9713,2)</f>
        <v/>
      </c>
      <c r="C9713" s="15">
        <f>HOUR($A9713)</f>
        <v/>
      </c>
      <c r="D9713" s="15">
        <f>IF(AND($A9713&gt;=Instellingen!$B$6,$A9713&lt;Instellingen!$B$7),1,0)</f>
        <v/>
      </c>
      <c r="E9713" s="15">
        <f>COUNTIF(tData[BezoekStart],"&lt;"&amp;($A9713+1/24))-COUNTIF(tData[BezoekEind],"&lt;="&amp;$A9713)</f>
        <v/>
      </c>
      <c r="F9713" s="15">
        <f>COUNTIF(tData[BezoekLangStart],"&lt;"&amp;($A9713+1/24))-COUNTIF(tData[BezoekLangEind],"&lt;="&amp;$A9713)</f>
        <v/>
      </c>
      <c r="G9713" s="15">
        <f>IF($D9713=1,$B9713*100+$C9713,-1)</f>
        <v/>
      </c>
      <c r="H9713" s="15">
        <f>IF($D9713=1,$B9713,-1)</f>
        <v/>
      </c>
      <c r="I9713" s="15">
        <f>IF($D9713=1,$C9713,-1)</f>
        <v/>
      </c>
    </row>
    <row r="9714">
      <c r="A9714" s="33" t="n">
        <v>45696.625</v>
      </c>
      <c r="B9714" s="15">
        <f>WEEKDAY($A9714,2)</f>
        <v/>
      </c>
      <c r="C9714" s="15">
        <f>HOUR($A9714)</f>
        <v/>
      </c>
      <c r="D9714" s="15">
        <f>IF(AND($A9714&gt;=Instellingen!$B$6,$A9714&lt;Instellingen!$B$7),1,0)</f>
        <v/>
      </c>
      <c r="E9714" s="15">
        <f>COUNTIF(tData[BezoekStart],"&lt;"&amp;($A9714+1/24))-COUNTIF(tData[BezoekEind],"&lt;="&amp;$A9714)</f>
        <v/>
      </c>
      <c r="F9714" s="15">
        <f>COUNTIF(tData[BezoekLangStart],"&lt;"&amp;($A9714+1/24))-COUNTIF(tData[BezoekLangEind],"&lt;="&amp;$A9714)</f>
        <v/>
      </c>
      <c r="G9714" s="15">
        <f>IF($D9714=1,$B9714*100+$C9714,-1)</f>
        <v/>
      </c>
      <c r="H9714" s="15">
        <f>IF($D9714=1,$B9714,-1)</f>
        <v/>
      </c>
      <c r="I9714" s="15">
        <f>IF($D9714=1,$C9714,-1)</f>
        <v/>
      </c>
    </row>
    <row r="9715">
      <c r="A9715" s="33" t="n">
        <v>45696.66666666666</v>
      </c>
      <c r="B9715" s="15">
        <f>WEEKDAY($A9715,2)</f>
        <v/>
      </c>
      <c r="C9715" s="15">
        <f>HOUR($A9715)</f>
        <v/>
      </c>
      <c r="D9715" s="15">
        <f>IF(AND($A9715&gt;=Instellingen!$B$6,$A9715&lt;Instellingen!$B$7),1,0)</f>
        <v/>
      </c>
      <c r="E9715" s="15">
        <f>COUNTIF(tData[BezoekStart],"&lt;"&amp;($A9715+1/24))-COUNTIF(tData[BezoekEind],"&lt;="&amp;$A9715)</f>
        <v/>
      </c>
      <c r="F9715" s="15">
        <f>COUNTIF(tData[BezoekLangStart],"&lt;"&amp;($A9715+1/24))-COUNTIF(tData[BezoekLangEind],"&lt;="&amp;$A9715)</f>
        <v/>
      </c>
      <c r="G9715" s="15">
        <f>IF($D9715=1,$B9715*100+$C9715,-1)</f>
        <v/>
      </c>
      <c r="H9715" s="15">
        <f>IF($D9715=1,$B9715,-1)</f>
        <v/>
      </c>
      <c r="I9715" s="15">
        <f>IF($D9715=1,$C9715,-1)</f>
        <v/>
      </c>
    </row>
    <row r="9716">
      <c r="A9716" s="33" t="n">
        <v>45696.70833333334</v>
      </c>
      <c r="B9716" s="15">
        <f>WEEKDAY($A9716,2)</f>
        <v/>
      </c>
      <c r="C9716" s="15">
        <f>HOUR($A9716)</f>
        <v/>
      </c>
      <c r="D9716" s="15">
        <f>IF(AND($A9716&gt;=Instellingen!$B$6,$A9716&lt;Instellingen!$B$7),1,0)</f>
        <v/>
      </c>
      <c r="E9716" s="15">
        <f>COUNTIF(tData[BezoekStart],"&lt;"&amp;($A9716+1/24))-COUNTIF(tData[BezoekEind],"&lt;="&amp;$A9716)</f>
        <v/>
      </c>
      <c r="F9716" s="15">
        <f>COUNTIF(tData[BezoekLangStart],"&lt;"&amp;($A9716+1/24))-COUNTIF(tData[BezoekLangEind],"&lt;="&amp;$A9716)</f>
        <v/>
      </c>
      <c r="G9716" s="15">
        <f>IF($D9716=1,$B9716*100+$C9716,-1)</f>
        <v/>
      </c>
      <c r="H9716" s="15">
        <f>IF($D9716=1,$B9716,-1)</f>
        <v/>
      </c>
      <c r="I9716" s="15">
        <f>IF($D9716=1,$C9716,-1)</f>
        <v/>
      </c>
    </row>
    <row r="9717">
      <c r="A9717" s="33" t="n">
        <v>45696.75</v>
      </c>
      <c r="B9717" s="15">
        <f>WEEKDAY($A9717,2)</f>
        <v/>
      </c>
      <c r="C9717" s="15">
        <f>HOUR($A9717)</f>
        <v/>
      </c>
      <c r="D9717" s="15">
        <f>IF(AND($A9717&gt;=Instellingen!$B$6,$A9717&lt;Instellingen!$B$7),1,0)</f>
        <v/>
      </c>
      <c r="E9717" s="15">
        <f>COUNTIF(tData[BezoekStart],"&lt;"&amp;($A9717+1/24))-COUNTIF(tData[BezoekEind],"&lt;="&amp;$A9717)</f>
        <v/>
      </c>
      <c r="F9717" s="15">
        <f>COUNTIF(tData[BezoekLangStart],"&lt;"&amp;($A9717+1/24))-COUNTIF(tData[BezoekLangEind],"&lt;="&amp;$A9717)</f>
        <v/>
      </c>
      <c r="G9717" s="15">
        <f>IF($D9717=1,$B9717*100+$C9717,-1)</f>
        <v/>
      </c>
      <c r="H9717" s="15">
        <f>IF($D9717=1,$B9717,-1)</f>
        <v/>
      </c>
      <c r="I9717" s="15">
        <f>IF($D9717=1,$C9717,-1)</f>
        <v/>
      </c>
    </row>
    <row r="9718">
      <c r="A9718" s="33" t="n">
        <v>45696.79166666666</v>
      </c>
      <c r="B9718" s="15">
        <f>WEEKDAY($A9718,2)</f>
        <v/>
      </c>
      <c r="C9718" s="15">
        <f>HOUR($A9718)</f>
        <v/>
      </c>
      <c r="D9718" s="15">
        <f>IF(AND($A9718&gt;=Instellingen!$B$6,$A9718&lt;Instellingen!$B$7),1,0)</f>
        <v/>
      </c>
      <c r="E9718" s="15">
        <f>COUNTIF(tData[BezoekStart],"&lt;"&amp;($A9718+1/24))-COUNTIF(tData[BezoekEind],"&lt;="&amp;$A9718)</f>
        <v/>
      </c>
      <c r="F9718" s="15">
        <f>COUNTIF(tData[BezoekLangStart],"&lt;"&amp;($A9718+1/24))-COUNTIF(tData[BezoekLangEind],"&lt;="&amp;$A9718)</f>
        <v/>
      </c>
      <c r="G9718" s="15">
        <f>IF($D9718=1,$B9718*100+$C9718,-1)</f>
        <v/>
      </c>
      <c r="H9718" s="15">
        <f>IF($D9718=1,$B9718,-1)</f>
        <v/>
      </c>
      <c r="I9718" s="15">
        <f>IF($D9718=1,$C9718,-1)</f>
        <v/>
      </c>
    </row>
    <row r="9719">
      <c r="A9719" s="33" t="n">
        <v>45696.83333333334</v>
      </c>
      <c r="B9719" s="15">
        <f>WEEKDAY($A9719,2)</f>
        <v/>
      </c>
      <c r="C9719" s="15">
        <f>HOUR($A9719)</f>
        <v/>
      </c>
      <c r="D9719" s="15">
        <f>IF(AND($A9719&gt;=Instellingen!$B$6,$A9719&lt;Instellingen!$B$7),1,0)</f>
        <v/>
      </c>
      <c r="E9719" s="15">
        <f>COUNTIF(tData[BezoekStart],"&lt;"&amp;($A9719+1/24))-COUNTIF(tData[BezoekEind],"&lt;="&amp;$A9719)</f>
        <v/>
      </c>
      <c r="F9719" s="15">
        <f>COUNTIF(tData[BezoekLangStart],"&lt;"&amp;($A9719+1/24))-COUNTIF(tData[BezoekLangEind],"&lt;="&amp;$A9719)</f>
        <v/>
      </c>
      <c r="G9719" s="15">
        <f>IF($D9719=1,$B9719*100+$C9719,-1)</f>
        <v/>
      </c>
      <c r="H9719" s="15">
        <f>IF($D9719=1,$B9719,-1)</f>
        <v/>
      </c>
      <c r="I9719" s="15">
        <f>IF($D9719=1,$C9719,-1)</f>
        <v/>
      </c>
    </row>
    <row r="9720">
      <c r="A9720" s="33" t="n">
        <v>45696.875</v>
      </c>
      <c r="B9720" s="15">
        <f>WEEKDAY($A9720,2)</f>
        <v/>
      </c>
      <c r="C9720" s="15">
        <f>HOUR($A9720)</f>
        <v/>
      </c>
      <c r="D9720" s="15">
        <f>IF(AND($A9720&gt;=Instellingen!$B$6,$A9720&lt;Instellingen!$B$7),1,0)</f>
        <v/>
      </c>
      <c r="E9720" s="15">
        <f>COUNTIF(tData[BezoekStart],"&lt;"&amp;($A9720+1/24))-COUNTIF(tData[BezoekEind],"&lt;="&amp;$A9720)</f>
        <v/>
      </c>
      <c r="F9720" s="15">
        <f>COUNTIF(tData[BezoekLangStart],"&lt;"&amp;($A9720+1/24))-COUNTIF(tData[BezoekLangEind],"&lt;="&amp;$A9720)</f>
        <v/>
      </c>
      <c r="G9720" s="15">
        <f>IF($D9720=1,$B9720*100+$C9720,-1)</f>
        <v/>
      </c>
      <c r="H9720" s="15">
        <f>IF($D9720=1,$B9720,-1)</f>
        <v/>
      </c>
      <c r="I9720" s="15">
        <f>IF($D9720=1,$C9720,-1)</f>
        <v/>
      </c>
    </row>
    <row r="9721">
      <c r="A9721" s="33" t="n">
        <v>45696.91666666666</v>
      </c>
      <c r="B9721" s="15">
        <f>WEEKDAY($A9721,2)</f>
        <v/>
      </c>
      <c r="C9721" s="15">
        <f>HOUR($A9721)</f>
        <v/>
      </c>
      <c r="D9721" s="15">
        <f>IF(AND($A9721&gt;=Instellingen!$B$6,$A9721&lt;Instellingen!$B$7),1,0)</f>
        <v/>
      </c>
      <c r="E9721" s="15">
        <f>COUNTIF(tData[BezoekStart],"&lt;"&amp;($A9721+1/24))-COUNTIF(tData[BezoekEind],"&lt;="&amp;$A9721)</f>
        <v/>
      </c>
      <c r="F9721" s="15">
        <f>COUNTIF(tData[BezoekLangStart],"&lt;"&amp;($A9721+1/24))-COUNTIF(tData[BezoekLangEind],"&lt;="&amp;$A9721)</f>
        <v/>
      </c>
      <c r="G9721" s="15">
        <f>IF($D9721=1,$B9721*100+$C9721,-1)</f>
        <v/>
      </c>
      <c r="H9721" s="15">
        <f>IF($D9721=1,$B9721,-1)</f>
        <v/>
      </c>
      <c r="I9721" s="15">
        <f>IF($D9721=1,$C9721,-1)</f>
        <v/>
      </c>
    </row>
    <row r="9722">
      <c r="A9722" s="33" t="n">
        <v>45696.95833333334</v>
      </c>
      <c r="B9722" s="15">
        <f>WEEKDAY($A9722,2)</f>
        <v/>
      </c>
      <c r="C9722" s="15">
        <f>HOUR($A9722)</f>
        <v/>
      </c>
      <c r="D9722" s="15">
        <f>IF(AND($A9722&gt;=Instellingen!$B$6,$A9722&lt;Instellingen!$B$7),1,0)</f>
        <v/>
      </c>
      <c r="E9722" s="15">
        <f>COUNTIF(tData[BezoekStart],"&lt;"&amp;($A9722+1/24))-COUNTIF(tData[BezoekEind],"&lt;="&amp;$A9722)</f>
        <v/>
      </c>
      <c r="F9722" s="15">
        <f>COUNTIF(tData[BezoekLangStart],"&lt;"&amp;($A9722+1/24))-COUNTIF(tData[BezoekLangEind],"&lt;="&amp;$A9722)</f>
        <v/>
      </c>
      <c r="G9722" s="15">
        <f>IF($D9722=1,$B9722*100+$C9722,-1)</f>
        <v/>
      </c>
      <c r="H9722" s="15">
        <f>IF($D9722=1,$B9722,-1)</f>
        <v/>
      </c>
      <c r="I9722" s="15">
        <f>IF($D9722=1,$C9722,-1)</f>
        <v/>
      </c>
    </row>
    <row r="9723">
      <c r="A9723" s="33" t="n">
        <v>45697</v>
      </c>
      <c r="B9723" s="15">
        <f>WEEKDAY($A9723,2)</f>
        <v/>
      </c>
      <c r="C9723" s="15">
        <f>HOUR($A9723)</f>
        <v/>
      </c>
      <c r="D9723" s="15">
        <f>IF(AND($A9723&gt;=Instellingen!$B$6,$A9723&lt;Instellingen!$B$7),1,0)</f>
        <v/>
      </c>
      <c r="E9723" s="15">
        <f>COUNTIF(tData[BezoekStart],"&lt;"&amp;($A9723+1/24))-COUNTIF(tData[BezoekEind],"&lt;="&amp;$A9723)</f>
        <v/>
      </c>
      <c r="F9723" s="15">
        <f>COUNTIF(tData[BezoekLangStart],"&lt;"&amp;($A9723+1/24))-COUNTIF(tData[BezoekLangEind],"&lt;="&amp;$A9723)</f>
        <v/>
      </c>
      <c r="G9723" s="15">
        <f>IF($D9723=1,$B9723*100+$C9723,-1)</f>
        <v/>
      </c>
      <c r="H9723" s="15">
        <f>IF($D9723=1,$B9723,-1)</f>
        <v/>
      </c>
      <c r="I9723" s="15">
        <f>IF($D9723=1,$C9723,-1)</f>
        <v/>
      </c>
    </row>
    <row r="9724">
      <c r="A9724" s="33" t="n">
        <v>45697.04166666666</v>
      </c>
      <c r="B9724" s="15">
        <f>WEEKDAY($A9724,2)</f>
        <v/>
      </c>
      <c r="C9724" s="15">
        <f>HOUR($A9724)</f>
        <v/>
      </c>
      <c r="D9724" s="15">
        <f>IF(AND($A9724&gt;=Instellingen!$B$6,$A9724&lt;Instellingen!$B$7),1,0)</f>
        <v/>
      </c>
      <c r="E9724" s="15">
        <f>COUNTIF(tData[BezoekStart],"&lt;"&amp;($A9724+1/24))-COUNTIF(tData[BezoekEind],"&lt;="&amp;$A9724)</f>
        <v/>
      </c>
      <c r="F9724" s="15">
        <f>COUNTIF(tData[BezoekLangStart],"&lt;"&amp;($A9724+1/24))-COUNTIF(tData[BezoekLangEind],"&lt;="&amp;$A9724)</f>
        <v/>
      </c>
      <c r="G9724" s="15">
        <f>IF($D9724=1,$B9724*100+$C9724,-1)</f>
        <v/>
      </c>
      <c r="H9724" s="15">
        <f>IF($D9724=1,$B9724,-1)</f>
        <v/>
      </c>
      <c r="I9724" s="15">
        <f>IF($D9724=1,$C9724,-1)</f>
        <v/>
      </c>
    </row>
    <row r="9725">
      <c r="A9725" s="33" t="n">
        <v>45697.08333333334</v>
      </c>
      <c r="B9725" s="15">
        <f>WEEKDAY($A9725,2)</f>
        <v/>
      </c>
      <c r="C9725" s="15">
        <f>HOUR($A9725)</f>
        <v/>
      </c>
      <c r="D9725" s="15">
        <f>IF(AND($A9725&gt;=Instellingen!$B$6,$A9725&lt;Instellingen!$B$7),1,0)</f>
        <v/>
      </c>
      <c r="E9725" s="15">
        <f>COUNTIF(tData[BezoekStart],"&lt;"&amp;($A9725+1/24))-COUNTIF(tData[BezoekEind],"&lt;="&amp;$A9725)</f>
        <v/>
      </c>
      <c r="F9725" s="15">
        <f>COUNTIF(tData[BezoekLangStart],"&lt;"&amp;($A9725+1/24))-COUNTIF(tData[BezoekLangEind],"&lt;="&amp;$A9725)</f>
        <v/>
      </c>
      <c r="G9725" s="15">
        <f>IF($D9725=1,$B9725*100+$C9725,-1)</f>
        <v/>
      </c>
      <c r="H9725" s="15">
        <f>IF($D9725=1,$B9725,-1)</f>
        <v/>
      </c>
      <c r="I9725" s="15">
        <f>IF($D9725=1,$C9725,-1)</f>
        <v/>
      </c>
    </row>
    <row r="9726">
      <c r="A9726" s="33" t="n">
        <v>45697.125</v>
      </c>
      <c r="B9726" s="15">
        <f>WEEKDAY($A9726,2)</f>
        <v/>
      </c>
      <c r="C9726" s="15">
        <f>HOUR($A9726)</f>
        <v/>
      </c>
      <c r="D9726" s="15">
        <f>IF(AND($A9726&gt;=Instellingen!$B$6,$A9726&lt;Instellingen!$B$7),1,0)</f>
        <v/>
      </c>
      <c r="E9726" s="15">
        <f>COUNTIF(tData[BezoekStart],"&lt;"&amp;($A9726+1/24))-COUNTIF(tData[BezoekEind],"&lt;="&amp;$A9726)</f>
        <v/>
      </c>
      <c r="F9726" s="15">
        <f>COUNTIF(tData[BezoekLangStart],"&lt;"&amp;($A9726+1/24))-COUNTIF(tData[BezoekLangEind],"&lt;="&amp;$A9726)</f>
        <v/>
      </c>
      <c r="G9726" s="15">
        <f>IF($D9726=1,$B9726*100+$C9726,-1)</f>
        <v/>
      </c>
      <c r="H9726" s="15">
        <f>IF($D9726=1,$B9726,-1)</f>
        <v/>
      </c>
      <c r="I9726" s="15">
        <f>IF($D9726=1,$C9726,-1)</f>
        <v/>
      </c>
    </row>
    <row r="9727">
      <c r="A9727" s="33" t="n">
        <v>45697.16666666666</v>
      </c>
      <c r="B9727" s="15">
        <f>WEEKDAY($A9727,2)</f>
        <v/>
      </c>
      <c r="C9727" s="15">
        <f>HOUR($A9727)</f>
        <v/>
      </c>
      <c r="D9727" s="15">
        <f>IF(AND($A9727&gt;=Instellingen!$B$6,$A9727&lt;Instellingen!$B$7),1,0)</f>
        <v/>
      </c>
      <c r="E9727" s="15">
        <f>COUNTIF(tData[BezoekStart],"&lt;"&amp;($A9727+1/24))-COUNTIF(tData[BezoekEind],"&lt;="&amp;$A9727)</f>
        <v/>
      </c>
      <c r="F9727" s="15">
        <f>COUNTIF(tData[BezoekLangStart],"&lt;"&amp;($A9727+1/24))-COUNTIF(tData[BezoekLangEind],"&lt;="&amp;$A9727)</f>
        <v/>
      </c>
      <c r="G9727" s="15">
        <f>IF($D9727=1,$B9727*100+$C9727,-1)</f>
        <v/>
      </c>
      <c r="H9727" s="15">
        <f>IF($D9727=1,$B9727,-1)</f>
        <v/>
      </c>
      <c r="I9727" s="15">
        <f>IF($D9727=1,$C9727,-1)</f>
        <v/>
      </c>
    </row>
    <row r="9728">
      <c r="A9728" s="33" t="n">
        <v>45697.20833333334</v>
      </c>
      <c r="B9728" s="15">
        <f>WEEKDAY($A9728,2)</f>
        <v/>
      </c>
      <c r="C9728" s="15">
        <f>HOUR($A9728)</f>
        <v/>
      </c>
      <c r="D9728" s="15">
        <f>IF(AND($A9728&gt;=Instellingen!$B$6,$A9728&lt;Instellingen!$B$7),1,0)</f>
        <v/>
      </c>
      <c r="E9728" s="15">
        <f>COUNTIF(tData[BezoekStart],"&lt;"&amp;($A9728+1/24))-COUNTIF(tData[BezoekEind],"&lt;="&amp;$A9728)</f>
        <v/>
      </c>
      <c r="F9728" s="15">
        <f>COUNTIF(tData[BezoekLangStart],"&lt;"&amp;($A9728+1/24))-COUNTIF(tData[BezoekLangEind],"&lt;="&amp;$A9728)</f>
        <v/>
      </c>
      <c r="G9728" s="15">
        <f>IF($D9728=1,$B9728*100+$C9728,-1)</f>
        <v/>
      </c>
      <c r="H9728" s="15">
        <f>IF($D9728=1,$B9728,-1)</f>
        <v/>
      </c>
      <c r="I9728" s="15">
        <f>IF($D9728=1,$C9728,-1)</f>
        <v/>
      </c>
    </row>
    <row r="9729">
      <c r="A9729" s="33" t="n">
        <v>45697.25</v>
      </c>
      <c r="B9729" s="15">
        <f>WEEKDAY($A9729,2)</f>
        <v/>
      </c>
      <c r="C9729" s="15">
        <f>HOUR($A9729)</f>
        <v/>
      </c>
      <c r="D9729" s="15">
        <f>IF(AND($A9729&gt;=Instellingen!$B$6,$A9729&lt;Instellingen!$B$7),1,0)</f>
        <v/>
      </c>
      <c r="E9729" s="15">
        <f>COUNTIF(tData[BezoekStart],"&lt;"&amp;($A9729+1/24))-COUNTIF(tData[BezoekEind],"&lt;="&amp;$A9729)</f>
        <v/>
      </c>
      <c r="F9729" s="15">
        <f>COUNTIF(tData[BezoekLangStart],"&lt;"&amp;($A9729+1/24))-COUNTIF(tData[BezoekLangEind],"&lt;="&amp;$A9729)</f>
        <v/>
      </c>
      <c r="G9729" s="15">
        <f>IF($D9729=1,$B9729*100+$C9729,-1)</f>
        <v/>
      </c>
      <c r="H9729" s="15">
        <f>IF($D9729=1,$B9729,-1)</f>
        <v/>
      </c>
      <c r="I9729" s="15">
        <f>IF($D9729=1,$C9729,-1)</f>
        <v/>
      </c>
    </row>
    <row r="9730">
      <c r="A9730" s="33" t="n">
        <v>45697.29166666666</v>
      </c>
      <c r="B9730" s="15">
        <f>WEEKDAY($A9730,2)</f>
        <v/>
      </c>
      <c r="C9730" s="15">
        <f>HOUR($A9730)</f>
        <v/>
      </c>
      <c r="D9730" s="15">
        <f>IF(AND($A9730&gt;=Instellingen!$B$6,$A9730&lt;Instellingen!$B$7),1,0)</f>
        <v/>
      </c>
      <c r="E9730" s="15">
        <f>COUNTIF(tData[BezoekStart],"&lt;"&amp;($A9730+1/24))-COUNTIF(tData[BezoekEind],"&lt;="&amp;$A9730)</f>
        <v/>
      </c>
      <c r="F9730" s="15">
        <f>COUNTIF(tData[BezoekLangStart],"&lt;"&amp;($A9730+1/24))-COUNTIF(tData[BezoekLangEind],"&lt;="&amp;$A9730)</f>
        <v/>
      </c>
      <c r="G9730" s="15">
        <f>IF($D9730=1,$B9730*100+$C9730,-1)</f>
        <v/>
      </c>
      <c r="H9730" s="15">
        <f>IF($D9730=1,$B9730,-1)</f>
        <v/>
      </c>
      <c r="I9730" s="15">
        <f>IF($D9730=1,$C9730,-1)</f>
        <v/>
      </c>
    </row>
    <row r="9731">
      <c r="A9731" s="33" t="n">
        <v>45697.33333333334</v>
      </c>
      <c r="B9731" s="15">
        <f>WEEKDAY($A9731,2)</f>
        <v/>
      </c>
      <c r="C9731" s="15">
        <f>HOUR($A9731)</f>
        <v/>
      </c>
      <c r="D9731" s="15">
        <f>IF(AND($A9731&gt;=Instellingen!$B$6,$A9731&lt;Instellingen!$B$7),1,0)</f>
        <v/>
      </c>
      <c r="E9731" s="15">
        <f>COUNTIF(tData[BezoekStart],"&lt;"&amp;($A9731+1/24))-COUNTIF(tData[BezoekEind],"&lt;="&amp;$A9731)</f>
        <v/>
      </c>
      <c r="F9731" s="15">
        <f>COUNTIF(tData[BezoekLangStart],"&lt;"&amp;($A9731+1/24))-COUNTIF(tData[BezoekLangEind],"&lt;="&amp;$A9731)</f>
        <v/>
      </c>
      <c r="G9731" s="15">
        <f>IF($D9731=1,$B9731*100+$C9731,-1)</f>
        <v/>
      </c>
      <c r="H9731" s="15">
        <f>IF($D9731=1,$B9731,-1)</f>
        <v/>
      </c>
      <c r="I9731" s="15">
        <f>IF($D9731=1,$C9731,-1)</f>
        <v/>
      </c>
    </row>
    <row r="9732">
      <c r="A9732" s="33" t="n">
        <v>45697.375</v>
      </c>
      <c r="B9732" s="15">
        <f>WEEKDAY($A9732,2)</f>
        <v/>
      </c>
      <c r="C9732" s="15">
        <f>HOUR($A9732)</f>
        <v/>
      </c>
      <c r="D9732" s="15">
        <f>IF(AND($A9732&gt;=Instellingen!$B$6,$A9732&lt;Instellingen!$B$7),1,0)</f>
        <v/>
      </c>
      <c r="E9732" s="15">
        <f>COUNTIF(tData[BezoekStart],"&lt;"&amp;($A9732+1/24))-COUNTIF(tData[BezoekEind],"&lt;="&amp;$A9732)</f>
        <v/>
      </c>
      <c r="F9732" s="15">
        <f>COUNTIF(tData[BezoekLangStart],"&lt;"&amp;($A9732+1/24))-COUNTIF(tData[BezoekLangEind],"&lt;="&amp;$A9732)</f>
        <v/>
      </c>
      <c r="G9732" s="15">
        <f>IF($D9732=1,$B9732*100+$C9732,-1)</f>
        <v/>
      </c>
      <c r="H9732" s="15">
        <f>IF($D9732=1,$B9732,-1)</f>
        <v/>
      </c>
      <c r="I9732" s="15">
        <f>IF($D9732=1,$C9732,-1)</f>
        <v/>
      </c>
    </row>
    <row r="9733">
      <c r="A9733" s="33" t="n">
        <v>45697.41666666666</v>
      </c>
      <c r="B9733" s="15">
        <f>WEEKDAY($A9733,2)</f>
        <v/>
      </c>
      <c r="C9733" s="15">
        <f>HOUR($A9733)</f>
        <v/>
      </c>
      <c r="D9733" s="15">
        <f>IF(AND($A9733&gt;=Instellingen!$B$6,$A9733&lt;Instellingen!$B$7),1,0)</f>
        <v/>
      </c>
      <c r="E9733" s="15">
        <f>COUNTIF(tData[BezoekStart],"&lt;"&amp;($A9733+1/24))-COUNTIF(tData[BezoekEind],"&lt;="&amp;$A9733)</f>
        <v/>
      </c>
      <c r="F9733" s="15">
        <f>COUNTIF(tData[BezoekLangStart],"&lt;"&amp;($A9733+1/24))-COUNTIF(tData[BezoekLangEind],"&lt;="&amp;$A9733)</f>
        <v/>
      </c>
      <c r="G9733" s="15">
        <f>IF($D9733=1,$B9733*100+$C9733,-1)</f>
        <v/>
      </c>
      <c r="H9733" s="15">
        <f>IF($D9733=1,$B9733,-1)</f>
        <v/>
      </c>
      <c r="I9733" s="15">
        <f>IF($D9733=1,$C9733,-1)</f>
        <v/>
      </c>
    </row>
    <row r="9734">
      <c r="A9734" s="33" t="n">
        <v>45697.45833333334</v>
      </c>
      <c r="B9734" s="15">
        <f>WEEKDAY($A9734,2)</f>
        <v/>
      </c>
      <c r="C9734" s="15">
        <f>HOUR($A9734)</f>
        <v/>
      </c>
      <c r="D9734" s="15">
        <f>IF(AND($A9734&gt;=Instellingen!$B$6,$A9734&lt;Instellingen!$B$7),1,0)</f>
        <v/>
      </c>
      <c r="E9734" s="15">
        <f>COUNTIF(tData[BezoekStart],"&lt;"&amp;($A9734+1/24))-COUNTIF(tData[BezoekEind],"&lt;="&amp;$A9734)</f>
        <v/>
      </c>
      <c r="F9734" s="15">
        <f>COUNTIF(tData[BezoekLangStart],"&lt;"&amp;($A9734+1/24))-COUNTIF(tData[BezoekLangEind],"&lt;="&amp;$A9734)</f>
        <v/>
      </c>
      <c r="G9734" s="15">
        <f>IF($D9734=1,$B9734*100+$C9734,-1)</f>
        <v/>
      </c>
      <c r="H9734" s="15">
        <f>IF($D9734=1,$B9734,-1)</f>
        <v/>
      </c>
      <c r="I9734" s="15">
        <f>IF($D9734=1,$C9734,-1)</f>
        <v/>
      </c>
    </row>
    <row r="9735">
      <c r="A9735" s="33" t="n">
        <v>45697.5</v>
      </c>
      <c r="B9735" s="15">
        <f>WEEKDAY($A9735,2)</f>
        <v/>
      </c>
      <c r="C9735" s="15">
        <f>HOUR($A9735)</f>
        <v/>
      </c>
      <c r="D9735" s="15">
        <f>IF(AND($A9735&gt;=Instellingen!$B$6,$A9735&lt;Instellingen!$B$7),1,0)</f>
        <v/>
      </c>
      <c r="E9735" s="15">
        <f>COUNTIF(tData[BezoekStart],"&lt;"&amp;($A9735+1/24))-COUNTIF(tData[BezoekEind],"&lt;="&amp;$A9735)</f>
        <v/>
      </c>
      <c r="F9735" s="15">
        <f>COUNTIF(tData[BezoekLangStart],"&lt;"&amp;($A9735+1/24))-COUNTIF(tData[BezoekLangEind],"&lt;="&amp;$A9735)</f>
        <v/>
      </c>
      <c r="G9735" s="15">
        <f>IF($D9735=1,$B9735*100+$C9735,-1)</f>
        <v/>
      </c>
      <c r="H9735" s="15">
        <f>IF($D9735=1,$B9735,-1)</f>
        <v/>
      </c>
      <c r="I9735" s="15">
        <f>IF($D9735=1,$C9735,-1)</f>
        <v/>
      </c>
    </row>
    <row r="9736">
      <c r="A9736" s="33" t="n">
        <v>45697.54166666666</v>
      </c>
      <c r="B9736" s="15">
        <f>WEEKDAY($A9736,2)</f>
        <v/>
      </c>
      <c r="C9736" s="15">
        <f>HOUR($A9736)</f>
        <v/>
      </c>
      <c r="D9736" s="15">
        <f>IF(AND($A9736&gt;=Instellingen!$B$6,$A9736&lt;Instellingen!$B$7),1,0)</f>
        <v/>
      </c>
      <c r="E9736" s="15">
        <f>COUNTIF(tData[BezoekStart],"&lt;"&amp;($A9736+1/24))-COUNTIF(tData[BezoekEind],"&lt;="&amp;$A9736)</f>
        <v/>
      </c>
      <c r="F9736" s="15">
        <f>COUNTIF(tData[BezoekLangStart],"&lt;"&amp;($A9736+1/24))-COUNTIF(tData[BezoekLangEind],"&lt;="&amp;$A9736)</f>
        <v/>
      </c>
      <c r="G9736" s="15">
        <f>IF($D9736=1,$B9736*100+$C9736,-1)</f>
        <v/>
      </c>
      <c r="H9736" s="15">
        <f>IF($D9736=1,$B9736,-1)</f>
        <v/>
      </c>
      <c r="I9736" s="15">
        <f>IF($D9736=1,$C9736,-1)</f>
        <v/>
      </c>
    </row>
    <row r="9737">
      <c r="A9737" s="33" t="n">
        <v>45697.58333333334</v>
      </c>
      <c r="B9737" s="15">
        <f>WEEKDAY($A9737,2)</f>
        <v/>
      </c>
      <c r="C9737" s="15">
        <f>HOUR($A9737)</f>
        <v/>
      </c>
      <c r="D9737" s="15">
        <f>IF(AND($A9737&gt;=Instellingen!$B$6,$A9737&lt;Instellingen!$B$7),1,0)</f>
        <v/>
      </c>
      <c r="E9737" s="15">
        <f>COUNTIF(tData[BezoekStart],"&lt;"&amp;($A9737+1/24))-COUNTIF(tData[BezoekEind],"&lt;="&amp;$A9737)</f>
        <v/>
      </c>
      <c r="F9737" s="15">
        <f>COUNTIF(tData[BezoekLangStart],"&lt;"&amp;($A9737+1/24))-COUNTIF(tData[BezoekLangEind],"&lt;="&amp;$A9737)</f>
        <v/>
      </c>
      <c r="G9737" s="15">
        <f>IF($D9737=1,$B9737*100+$C9737,-1)</f>
        <v/>
      </c>
      <c r="H9737" s="15">
        <f>IF($D9737=1,$B9737,-1)</f>
        <v/>
      </c>
      <c r="I9737" s="15">
        <f>IF($D9737=1,$C9737,-1)</f>
        <v/>
      </c>
    </row>
    <row r="9738">
      <c r="A9738" s="33" t="n">
        <v>45697.625</v>
      </c>
      <c r="B9738" s="15">
        <f>WEEKDAY($A9738,2)</f>
        <v/>
      </c>
      <c r="C9738" s="15">
        <f>HOUR($A9738)</f>
        <v/>
      </c>
      <c r="D9738" s="15">
        <f>IF(AND($A9738&gt;=Instellingen!$B$6,$A9738&lt;Instellingen!$B$7),1,0)</f>
        <v/>
      </c>
      <c r="E9738" s="15">
        <f>COUNTIF(tData[BezoekStart],"&lt;"&amp;($A9738+1/24))-COUNTIF(tData[BezoekEind],"&lt;="&amp;$A9738)</f>
        <v/>
      </c>
      <c r="F9738" s="15">
        <f>COUNTIF(tData[BezoekLangStart],"&lt;"&amp;($A9738+1/24))-COUNTIF(tData[BezoekLangEind],"&lt;="&amp;$A9738)</f>
        <v/>
      </c>
      <c r="G9738" s="15">
        <f>IF($D9738=1,$B9738*100+$C9738,-1)</f>
        <v/>
      </c>
      <c r="H9738" s="15">
        <f>IF($D9738=1,$B9738,-1)</f>
        <v/>
      </c>
      <c r="I9738" s="15">
        <f>IF($D9738=1,$C9738,-1)</f>
        <v/>
      </c>
    </row>
    <row r="9739">
      <c r="A9739" s="33" t="n">
        <v>45697.66666666666</v>
      </c>
      <c r="B9739" s="15">
        <f>WEEKDAY($A9739,2)</f>
        <v/>
      </c>
      <c r="C9739" s="15">
        <f>HOUR($A9739)</f>
        <v/>
      </c>
      <c r="D9739" s="15">
        <f>IF(AND($A9739&gt;=Instellingen!$B$6,$A9739&lt;Instellingen!$B$7),1,0)</f>
        <v/>
      </c>
      <c r="E9739" s="15">
        <f>COUNTIF(tData[BezoekStart],"&lt;"&amp;($A9739+1/24))-COUNTIF(tData[BezoekEind],"&lt;="&amp;$A9739)</f>
        <v/>
      </c>
      <c r="F9739" s="15">
        <f>COUNTIF(tData[BezoekLangStart],"&lt;"&amp;($A9739+1/24))-COUNTIF(tData[BezoekLangEind],"&lt;="&amp;$A9739)</f>
        <v/>
      </c>
      <c r="G9739" s="15">
        <f>IF($D9739=1,$B9739*100+$C9739,-1)</f>
        <v/>
      </c>
      <c r="H9739" s="15">
        <f>IF($D9739=1,$B9739,-1)</f>
        <v/>
      </c>
      <c r="I9739" s="15">
        <f>IF($D9739=1,$C9739,-1)</f>
        <v/>
      </c>
    </row>
    <row r="9740">
      <c r="A9740" s="33" t="n">
        <v>45697.70833333334</v>
      </c>
      <c r="B9740" s="15">
        <f>WEEKDAY($A9740,2)</f>
        <v/>
      </c>
      <c r="C9740" s="15">
        <f>HOUR($A9740)</f>
        <v/>
      </c>
      <c r="D9740" s="15">
        <f>IF(AND($A9740&gt;=Instellingen!$B$6,$A9740&lt;Instellingen!$B$7),1,0)</f>
        <v/>
      </c>
      <c r="E9740" s="15">
        <f>COUNTIF(tData[BezoekStart],"&lt;"&amp;($A9740+1/24))-COUNTIF(tData[BezoekEind],"&lt;="&amp;$A9740)</f>
        <v/>
      </c>
      <c r="F9740" s="15">
        <f>COUNTIF(tData[BezoekLangStart],"&lt;"&amp;($A9740+1/24))-COUNTIF(tData[BezoekLangEind],"&lt;="&amp;$A9740)</f>
        <v/>
      </c>
      <c r="G9740" s="15">
        <f>IF($D9740=1,$B9740*100+$C9740,-1)</f>
        <v/>
      </c>
      <c r="H9740" s="15">
        <f>IF($D9740=1,$B9740,-1)</f>
        <v/>
      </c>
      <c r="I9740" s="15">
        <f>IF($D9740=1,$C9740,-1)</f>
        <v/>
      </c>
    </row>
    <row r="9741">
      <c r="A9741" s="33" t="n">
        <v>45697.75</v>
      </c>
      <c r="B9741" s="15">
        <f>WEEKDAY($A9741,2)</f>
        <v/>
      </c>
      <c r="C9741" s="15">
        <f>HOUR($A9741)</f>
        <v/>
      </c>
      <c r="D9741" s="15">
        <f>IF(AND($A9741&gt;=Instellingen!$B$6,$A9741&lt;Instellingen!$B$7),1,0)</f>
        <v/>
      </c>
      <c r="E9741" s="15">
        <f>COUNTIF(tData[BezoekStart],"&lt;"&amp;($A9741+1/24))-COUNTIF(tData[BezoekEind],"&lt;="&amp;$A9741)</f>
        <v/>
      </c>
      <c r="F9741" s="15">
        <f>COUNTIF(tData[BezoekLangStart],"&lt;"&amp;($A9741+1/24))-COUNTIF(tData[BezoekLangEind],"&lt;="&amp;$A9741)</f>
        <v/>
      </c>
      <c r="G9741" s="15">
        <f>IF($D9741=1,$B9741*100+$C9741,-1)</f>
        <v/>
      </c>
      <c r="H9741" s="15">
        <f>IF($D9741=1,$B9741,-1)</f>
        <v/>
      </c>
      <c r="I9741" s="15">
        <f>IF($D9741=1,$C9741,-1)</f>
        <v/>
      </c>
    </row>
    <row r="9742">
      <c r="A9742" s="33" t="n">
        <v>45697.79166666666</v>
      </c>
      <c r="B9742" s="15">
        <f>WEEKDAY($A9742,2)</f>
        <v/>
      </c>
      <c r="C9742" s="15">
        <f>HOUR($A9742)</f>
        <v/>
      </c>
      <c r="D9742" s="15">
        <f>IF(AND($A9742&gt;=Instellingen!$B$6,$A9742&lt;Instellingen!$B$7),1,0)</f>
        <v/>
      </c>
      <c r="E9742" s="15">
        <f>COUNTIF(tData[BezoekStart],"&lt;"&amp;($A9742+1/24))-COUNTIF(tData[BezoekEind],"&lt;="&amp;$A9742)</f>
        <v/>
      </c>
      <c r="F9742" s="15">
        <f>COUNTIF(tData[BezoekLangStart],"&lt;"&amp;($A9742+1/24))-COUNTIF(tData[BezoekLangEind],"&lt;="&amp;$A9742)</f>
        <v/>
      </c>
      <c r="G9742" s="15">
        <f>IF($D9742=1,$B9742*100+$C9742,-1)</f>
        <v/>
      </c>
      <c r="H9742" s="15">
        <f>IF($D9742=1,$B9742,-1)</f>
        <v/>
      </c>
      <c r="I9742" s="15">
        <f>IF($D9742=1,$C9742,-1)</f>
        <v/>
      </c>
    </row>
    <row r="9743">
      <c r="A9743" s="33" t="n">
        <v>45697.83333333334</v>
      </c>
      <c r="B9743" s="15">
        <f>WEEKDAY($A9743,2)</f>
        <v/>
      </c>
      <c r="C9743" s="15">
        <f>HOUR($A9743)</f>
        <v/>
      </c>
      <c r="D9743" s="15">
        <f>IF(AND($A9743&gt;=Instellingen!$B$6,$A9743&lt;Instellingen!$B$7),1,0)</f>
        <v/>
      </c>
      <c r="E9743" s="15">
        <f>COUNTIF(tData[BezoekStart],"&lt;"&amp;($A9743+1/24))-COUNTIF(tData[BezoekEind],"&lt;="&amp;$A9743)</f>
        <v/>
      </c>
      <c r="F9743" s="15">
        <f>COUNTIF(tData[BezoekLangStart],"&lt;"&amp;($A9743+1/24))-COUNTIF(tData[BezoekLangEind],"&lt;="&amp;$A9743)</f>
        <v/>
      </c>
      <c r="G9743" s="15">
        <f>IF($D9743=1,$B9743*100+$C9743,-1)</f>
        <v/>
      </c>
      <c r="H9743" s="15">
        <f>IF($D9743=1,$B9743,-1)</f>
        <v/>
      </c>
      <c r="I9743" s="15">
        <f>IF($D9743=1,$C9743,-1)</f>
        <v/>
      </c>
    </row>
    <row r="9744">
      <c r="A9744" s="33" t="n">
        <v>45697.875</v>
      </c>
      <c r="B9744" s="15">
        <f>WEEKDAY($A9744,2)</f>
        <v/>
      </c>
      <c r="C9744" s="15">
        <f>HOUR($A9744)</f>
        <v/>
      </c>
      <c r="D9744" s="15">
        <f>IF(AND($A9744&gt;=Instellingen!$B$6,$A9744&lt;Instellingen!$B$7),1,0)</f>
        <v/>
      </c>
      <c r="E9744" s="15">
        <f>COUNTIF(tData[BezoekStart],"&lt;"&amp;($A9744+1/24))-COUNTIF(tData[BezoekEind],"&lt;="&amp;$A9744)</f>
        <v/>
      </c>
      <c r="F9744" s="15">
        <f>COUNTIF(tData[BezoekLangStart],"&lt;"&amp;($A9744+1/24))-COUNTIF(tData[BezoekLangEind],"&lt;="&amp;$A9744)</f>
        <v/>
      </c>
      <c r="G9744" s="15">
        <f>IF($D9744=1,$B9744*100+$C9744,-1)</f>
        <v/>
      </c>
      <c r="H9744" s="15">
        <f>IF($D9744=1,$B9744,-1)</f>
        <v/>
      </c>
      <c r="I9744" s="15">
        <f>IF($D9744=1,$C9744,-1)</f>
        <v/>
      </c>
    </row>
    <row r="9745">
      <c r="A9745" s="33" t="n">
        <v>45697.91666666666</v>
      </c>
      <c r="B9745" s="15">
        <f>WEEKDAY($A9745,2)</f>
        <v/>
      </c>
      <c r="C9745" s="15">
        <f>HOUR($A9745)</f>
        <v/>
      </c>
      <c r="D9745" s="15">
        <f>IF(AND($A9745&gt;=Instellingen!$B$6,$A9745&lt;Instellingen!$B$7),1,0)</f>
        <v/>
      </c>
      <c r="E9745" s="15">
        <f>COUNTIF(tData[BezoekStart],"&lt;"&amp;($A9745+1/24))-COUNTIF(tData[BezoekEind],"&lt;="&amp;$A9745)</f>
        <v/>
      </c>
      <c r="F9745" s="15">
        <f>COUNTIF(tData[BezoekLangStart],"&lt;"&amp;($A9745+1/24))-COUNTIF(tData[BezoekLangEind],"&lt;="&amp;$A9745)</f>
        <v/>
      </c>
      <c r="G9745" s="15">
        <f>IF($D9745=1,$B9745*100+$C9745,-1)</f>
        <v/>
      </c>
      <c r="H9745" s="15">
        <f>IF($D9745=1,$B9745,-1)</f>
        <v/>
      </c>
      <c r="I9745" s="15">
        <f>IF($D9745=1,$C9745,-1)</f>
        <v/>
      </c>
    </row>
    <row r="9746">
      <c r="A9746" s="33" t="n">
        <v>45697.95833333334</v>
      </c>
      <c r="B9746" s="15">
        <f>WEEKDAY($A9746,2)</f>
        <v/>
      </c>
      <c r="C9746" s="15">
        <f>HOUR($A9746)</f>
        <v/>
      </c>
      <c r="D9746" s="15">
        <f>IF(AND($A9746&gt;=Instellingen!$B$6,$A9746&lt;Instellingen!$B$7),1,0)</f>
        <v/>
      </c>
      <c r="E9746" s="15">
        <f>COUNTIF(tData[BezoekStart],"&lt;"&amp;($A9746+1/24))-COUNTIF(tData[BezoekEind],"&lt;="&amp;$A9746)</f>
        <v/>
      </c>
      <c r="F9746" s="15">
        <f>COUNTIF(tData[BezoekLangStart],"&lt;"&amp;($A9746+1/24))-COUNTIF(tData[BezoekLangEind],"&lt;="&amp;$A9746)</f>
        <v/>
      </c>
      <c r="G9746" s="15">
        <f>IF($D9746=1,$B9746*100+$C9746,-1)</f>
        <v/>
      </c>
      <c r="H9746" s="15">
        <f>IF($D9746=1,$B9746,-1)</f>
        <v/>
      </c>
      <c r="I9746" s="15">
        <f>IF($D9746=1,$C9746,-1)</f>
        <v/>
      </c>
    </row>
    <row r="9747">
      <c r="A9747" s="33" t="n">
        <v>45698</v>
      </c>
      <c r="B9747" s="15">
        <f>WEEKDAY($A9747,2)</f>
        <v/>
      </c>
      <c r="C9747" s="15">
        <f>HOUR($A9747)</f>
        <v/>
      </c>
      <c r="D9747" s="15">
        <f>IF(AND($A9747&gt;=Instellingen!$B$6,$A9747&lt;Instellingen!$B$7),1,0)</f>
        <v/>
      </c>
      <c r="E9747" s="15">
        <f>COUNTIF(tData[BezoekStart],"&lt;"&amp;($A9747+1/24))-COUNTIF(tData[BezoekEind],"&lt;="&amp;$A9747)</f>
        <v/>
      </c>
      <c r="F9747" s="15">
        <f>COUNTIF(tData[BezoekLangStart],"&lt;"&amp;($A9747+1/24))-COUNTIF(tData[BezoekLangEind],"&lt;="&amp;$A9747)</f>
        <v/>
      </c>
      <c r="G9747" s="15">
        <f>IF($D9747=1,$B9747*100+$C9747,-1)</f>
        <v/>
      </c>
      <c r="H9747" s="15">
        <f>IF($D9747=1,$B9747,-1)</f>
        <v/>
      </c>
      <c r="I9747" s="15">
        <f>IF($D9747=1,$C9747,-1)</f>
        <v/>
      </c>
    </row>
    <row r="9748">
      <c r="A9748" s="33" t="n">
        <v>45698.04166666666</v>
      </c>
      <c r="B9748" s="15">
        <f>WEEKDAY($A9748,2)</f>
        <v/>
      </c>
      <c r="C9748" s="15">
        <f>HOUR($A9748)</f>
        <v/>
      </c>
      <c r="D9748" s="15">
        <f>IF(AND($A9748&gt;=Instellingen!$B$6,$A9748&lt;Instellingen!$B$7),1,0)</f>
        <v/>
      </c>
      <c r="E9748" s="15">
        <f>COUNTIF(tData[BezoekStart],"&lt;"&amp;($A9748+1/24))-COUNTIF(tData[BezoekEind],"&lt;="&amp;$A9748)</f>
        <v/>
      </c>
      <c r="F9748" s="15">
        <f>COUNTIF(tData[BezoekLangStart],"&lt;"&amp;($A9748+1/24))-COUNTIF(tData[BezoekLangEind],"&lt;="&amp;$A9748)</f>
        <v/>
      </c>
      <c r="G9748" s="15">
        <f>IF($D9748=1,$B9748*100+$C9748,-1)</f>
        <v/>
      </c>
      <c r="H9748" s="15">
        <f>IF($D9748=1,$B9748,-1)</f>
        <v/>
      </c>
      <c r="I9748" s="15">
        <f>IF($D9748=1,$C9748,-1)</f>
        <v/>
      </c>
    </row>
    <row r="9749">
      <c r="A9749" s="33" t="n">
        <v>45698.08333333334</v>
      </c>
      <c r="B9749" s="15">
        <f>WEEKDAY($A9749,2)</f>
        <v/>
      </c>
      <c r="C9749" s="15">
        <f>HOUR($A9749)</f>
        <v/>
      </c>
      <c r="D9749" s="15">
        <f>IF(AND($A9749&gt;=Instellingen!$B$6,$A9749&lt;Instellingen!$B$7),1,0)</f>
        <v/>
      </c>
      <c r="E9749" s="15">
        <f>COUNTIF(tData[BezoekStart],"&lt;"&amp;($A9749+1/24))-COUNTIF(tData[BezoekEind],"&lt;="&amp;$A9749)</f>
        <v/>
      </c>
      <c r="F9749" s="15">
        <f>COUNTIF(tData[BezoekLangStart],"&lt;"&amp;($A9749+1/24))-COUNTIF(tData[BezoekLangEind],"&lt;="&amp;$A9749)</f>
        <v/>
      </c>
      <c r="G9749" s="15">
        <f>IF($D9749=1,$B9749*100+$C9749,-1)</f>
        <v/>
      </c>
      <c r="H9749" s="15">
        <f>IF($D9749=1,$B9749,-1)</f>
        <v/>
      </c>
      <c r="I9749" s="15">
        <f>IF($D9749=1,$C9749,-1)</f>
        <v/>
      </c>
    </row>
    <row r="9750">
      <c r="A9750" s="33" t="n">
        <v>45698.125</v>
      </c>
      <c r="B9750" s="15">
        <f>WEEKDAY($A9750,2)</f>
        <v/>
      </c>
      <c r="C9750" s="15">
        <f>HOUR($A9750)</f>
        <v/>
      </c>
      <c r="D9750" s="15">
        <f>IF(AND($A9750&gt;=Instellingen!$B$6,$A9750&lt;Instellingen!$B$7),1,0)</f>
        <v/>
      </c>
      <c r="E9750" s="15">
        <f>COUNTIF(tData[BezoekStart],"&lt;"&amp;($A9750+1/24))-COUNTIF(tData[BezoekEind],"&lt;="&amp;$A9750)</f>
        <v/>
      </c>
      <c r="F9750" s="15">
        <f>COUNTIF(tData[BezoekLangStart],"&lt;"&amp;($A9750+1/24))-COUNTIF(tData[BezoekLangEind],"&lt;="&amp;$A9750)</f>
        <v/>
      </c>
      <c r="G9750" s="15">
        <f>IF($D9750=1,$B9750*100+$C9750,-1)</f>
        <v/>
      </c>
      <c r="H9750" s="15">
        <f>IF($D9750=1,$B9750,-1)</f>
        <v/>
      </c>
      <c r="I9750" s="15">
        <f>IF($D9750=1,$C9750,-1)</f>
        <v/>
      </c>
    </row>
    <row r="9751">
      <c r="A9751" s="33" t="n">
        <v>45698.16666666666</v>
      </c>
      <c r="B9751" s="15">
        <f>WEEKDAY($A9751,2)</f>
        <v/>
      </c>
      <c r="C9751" s="15">
        <f>HOUR($A9751)</f>
        <v/>
      </c>
      <c r="D9751" s="15">
        <f>IF(AND($A9751&gt;=Instellingen!$B$6,$A9751&lt;Instellingen!$B$7),1,0)</f>
        <v/>
      </c>
      <c r="E9751" s="15">
        <f>COUNTIF(tData[BezoekStart],"&lt;"&amp;($A9751+1/24))-COUNTIF(tData[BezoekEind],"&lt;="&amp;$A9751)</f>
        <v/>
      </c>
      <c r="F9751" s="15">
        <f>COUNTIF(tData[BezoekLangStart],"&lt;"&amp;($A9751+1/24))-COUNTIF(tData[BezoekLangEind],"&lt;="&amp;$A9751)</f>
        <v/>
      </c>
      <c r="G9751" s="15">
        <f>IF($D9751=1,$B9751*100+$C9751,-1)</f>
        <v/>
      </c>
      <c r="H9751" s="15">
        <f>IF($D9751=1,$B9751,-1)</f>
        <v/>
      </c>
      <c r="I9751" s="15">
        <f>IF($D9751=1,$C9751,-1)</f>
        <v/>
      </c>
    </row>
    <row r="9752">
      <c r="A9752" s="33" t="n">
        <v>45698.20833333334</v>
      </c>
      <c r="B9752" s="15">
        <f>WEEKDAY($A9752,2)</f>
        <v/>
      </c>
      <c r="C9752" s="15">
        <f>HOUR($A9752)</f>
        <v/>
      </c>
      <c r="D9752" s="15">
        <f>IF(AND($A9752&gt;=Instellingen!$B$6,$A9752&lt;Instellingen!$B$7),1,0)</f>
        <v/>
      </c>
      <c r="E9752" s="15">
        <f>COUNTIF(tData[BezoekStart],"&lt;"&amp;($A9752+1/24))-COUNTIF(tData[BezoekEind],"&lt;="&amp;$A9752)</f>
        <v/>
      </c>
      <c r="F9752" s="15">
        <f>COUNTIF(tData[BezoekLangStart],"&lt;"&amp;($A9752+1/24))-COUNTIF(tData[BezoekLangEind],"&lt;="&amp;$A9752)</f>
        <v/>
      </c>
      <c r="G9752" s="15">
        <f>IF($D9752=1,$B9752*100+$C9752,-1)</f>
        <v/>
      </c>
      <c r="H9752" s="15">
        <f>IF($D9752=1,$B9752,-1)</f>
        <v/>
      </c>
      <c r="I9752" s="15">
        <f>IF($D9752=1,$C9752,-1)</f>
        <v/>
      </c>
    </row>
    <row r="9753">
      <c r="A9753" s="33" t="n">
        <v>45698.25</v>
      </c>
      <c r="B9753" s="15">
        <f>WEEKDAY($A9753,2)</f>
        <v/>
      </c>
      <c r="C9753" s="15">
        <f>HOUR($A9753)</f>
        <v/>
      </c>
      <c r="D9753" s="15">
        <f>IF(AND($A9753&gt;=Instellingen!$B$6,$A9753&lt;Instellingen!$B$7),1,0)</f>
        <v/>
      </c>
      <c r="E9753" s="15">
        <f>COUNTIF(tData[BezoekStart],"&lt;"&amp;($A9753+1/24))-COUNTIF(tData[BezoekEind],"&lt;="&amp;$A9753)</f>
        <v/>
      </c>
      <c r="F9753" s="15">
        <f>COUNTIF(tData[BezoekLangStart],"&lt;"&amp;($A9753+1/24))-COUNTIF(tData[BezoekLangEind],"&lt;="&amp;$A9753)</f>
        <v/>
      </c>
      <c r="G9753" s="15">
        <f>IF($D9753=1,$B9753*100+$C9753,-1)</f>
        <v/>
      </c>
      <c r="H9753" s="15">
        <f>IF($D9753=1,$B9753,-1)</f>
        <v/>
      </c>
      <c r="I9753" s="15">
        <f>IF($D9753=1,$C9753,-1)</f>
        <v/>
      </c>
    </row>
    <row r="9754">
      <c r="A9754" s="33" t="n">
        <v>45698.29166666666</v>
      </c>
      <c r="B9754" s="15">
        <f>WEEKDAY($A9754,2)</f>
        <v/>
      </c>
      <c r="C9754" s="15">
        <f>HOUR($A9754)</f>
        <v/>
      </c>
      <c r="D9754" s="15">
        <f>IF(AND($A9754&gt;=Instellingen!$B$6,$A9754&lt;Instellingen!$B$7),1,0)</f>
        <v/>
      </c>
      <c r="E9754" s="15">
        <f>COUNTIF(tData[BezoekStart],"&lt;"&amp;($A9754+1/24))-COUNTIF(tData[BezoekEind],"&lt;="&amp;$A9754)</f>
        <v/>
      </c>
      <c r="F9754" s="15">
        <f>COUNTIF(tData[BezoekLangStart],"&lt;"&amp;($A9754+1/24))-COUNTIF(tData[BezoekLangEind],"&lt;="&amp;$A9754)</f>
        <v/>
      </c>
      <c r="G9754" s="15">
        <f>IF($D9754=1,$B9754*100+$C9754,-1)</f>
        <v/>
      </c>
      <c r="H9754" s="15">
        <f>IF($D9754=1,$B9754,-1)</f>
        <v/>
      </c>
      <c r="I9754" s="15">
        <f>IF($D9754=1,$C9754,-1)</f>
        <v/>
      </c>
    </row>
    <row r="9755">
      <c r="A9755" s="33" t="n">
        <v>45698.33333333334</v>
      </c>
      <c r="B9755" s="15">
        <f>WEEKDAY($A9755,2)</f>
        <v/>
      </c>
      <c r="C9755" s="15">
        <f>HOUR($A9755)</f>
        <v/>
      </c>
      <c r="D9755" s="15">
        <f>IF(AND($A9755&gt;=Instellingen!$B$6,$A9755&lt;Instellingen!$B$7),1,0)</f>
        <v/>
      </c>
      <c r="E9755" s="15">
        <f>COUNTIF(tData[BezoekStart],"&lt;"&amp;($A9755+1/24))-COUNTIF(tData[BezoekEind],"&lt;="&amp;$A9755)</f>
        <v/>
      </c>
      <c r="F9755" s="15">
        <f>COUNTIF(tData[BezoekLangStart],"&lt;"&amp;($A9755+1/24))-COUNTIF(tData[BezoekLangEind],"&lt;="&amp;$A9755)</f>
        <v/>
      </c>
      <c r="G9755" s="15">
        <f>IF($D9755=1,$B9755*100+$C9755,-1)</f>
        <v/>
      </c>
      <c r="H9755" s="15">
        <f>IF($D9755=1,$B9755,-1)</f>
        <v/>
      </c>
      <c r="I9755" s="15">
        <f>IF($D9755=1,$C9755,-1)</f>
        <v/>
      </c>
    </row>
    <row r="9756">
      <c r="A9756" s="33" t="n">
        <v>45698.375</v>
      </c>
      <c r="B9756" s="15">
        <f>WEEKDAY($A9756,2)</f>
        <v/>
      </c>
      <c r="C9756" s="15">
        <f>HOUR($A9756)</f>
        <v/>
      </c>
      <c r="D9756" s="15">
        <f>IF(AND($A9756&gt;=Instellingen!$B$6,$A9756&lt;Instellingen!$B$7),1,0)</f>
        <v/>
      </c>
      <c r="E9756" s="15">
        <f>COUNTIF(tData[BezoekStart],"&lt;"&amp;($A9756+1/24))-COUNTIF(tData[BezoekEind],"&lt;="&amp;$A9756)</f>
        <v/>
      </c>
      <c r="F9756" s="15">
        <f>COUNTIF(tData[BezoekLangStart],"&lt;"&amp;($A9756+1/24))-COUNTIF(tData[BezoekLangEind],"&lt;="&amp;$A9756)</f>
        <v/>
      </c>
      <c r="G9756" s="15">
        <f>IF($D9756=1,$B9756*100+$C9756,-1)</f>
        <v/>
      </c>
      <c r="H9756" s="15">
        <f>IF($D9756=1,$B9756,-1)</f>
        <v/>
      </c>
      <c r="I9756" s="15">
        <f>IF($D9756=1,$C9756,-1)</f>
        <v/>
      </c>
    </row>
    <row r="9757">
      <c r="A9757" s="33" t="n">
        <v>45698.41666666666</v>
      </c>
      <c r="B9757" s="15">
        <f>WEEKDAY($A9757,2)</f>
        <v/>
      </c>
      <c r="C9757" s="15">
        <f>HOUR($A9757)</f>
        <v/>
      </c>
      <c r="D9757" s="15">
        <f>IF(AND($A9757&gt;=Instellingen!$B$6,$A9757&lt;Instellingen!$B$7),1,0)</f>
        <v/>
      </c>
      <c r="E9757" s="15">
        <f>COUNTIF(tData[BezoekStart],"&lt;"&amp;($A9757+1/24))-COUNTIF(tData[BezoekEind],"&lt;="&amp;$A9757)</f>
        <v/>
      </c>
      <c r="F9757" s="15">
        <f>COUNTIF(tData[BezoekLangStart],"&lt;"&amp;($A9757+1/24))-COUNTIF(tData[BezoekLangEind],"&lt;="&amp;$A9757)</f>
        <v/>
      </c>
      <c r="G9757" s="15">
        <f>IF($D9757=1,$B9757*100+$C9757,-1)</f>
        <v/>
      </c>
      <c r="H9757" s="15">
        <f>IF($D9757=1,$B9757,-1)</f>
        <v/>
      </c>
      <c r="I9757" s="15">
        <f>IF($D9757=1,$C9757,-1)</f>
        <v/>
      </c>
    </row>
    <row r="9758">
      <c r="A9758" s="33" t="n">
        <v>45698.45833333334</v>
      </c>
      <c r="B9758" s="15">
        <f>WEEKDAY($A9758,2)</f>
        <v/>
      </c>
      <c r="C9758" s="15">
        <f>HOUR($A9758)</f>
        <v/>
      </c>
      <c r="D9758" s="15">
        <f>IF(AND($A9758&gt;=Instellingen!$B$6,$A9758&lt;Instellingen!$B$7),1,0)</f>
        <v/>
      </c>
      <c r="E9758" s="15">
        <f>COUNTIF(tData[BezoekStart],"&lt;"&amp;($A9758+1/24))-COUNTIF(tData[BezoekEind],"&lt;="&amp;$A9758)</f>
        <v/>
      </c>
      <c r="F9758" s="15">
        <f>COUNTIF(tData[BezoekLangStart],"&lt;"&amp;($A9758+1/24))-COUNTIF(tData[BezoekLangEind],"&lt;="&amp;$A9758)</f>
        <v/>
      </c>
      <c r="G9758" s="15">
        <f>IF($D9758=1,$B9758*100+$C9758,-1)</f>
        <v/>
      </c>
      <c r="H9758" s="15">
        <f>IF($D9758=1,$B9758,-1)</f>
        <v/>
      </c>
      <c r="I9758" s="15">
        <f>IF($D9758=1,$C9758,-1)</f>
        <v/>
      </c>
    </row>
    <row r="9759">
      <c r="A9759" s="33" t="n">
        <v>45698.5</v>
      </c>
      <c r="B9759" s="15">
        <f>WEEKDAY($A9759,2)</f>
        <v/>
      </c>
      <c r="C9759" s="15">
        <f>HOUR($A9759)</f>
        <v/>
      </c>
      <c r="D9759" s="15">
        <f>IF(AND($A9759&gt;=Instellingen!$B$6,$A9759&lt;Instellingen!$B$7),1,0)</f>
        <v/>
      </c>
      <c r="E9759" s="15">
        <f>COUNTIF(tData[BezoekStart],"&lt;"&amp;($A9759+1/24))-COUNTIF(tData[BezoekEind],"&lt;="&amp;$A9759)</f>
        <v/>
      </c>
      <c r="F9759" s="15">
        <f>COUNTIF(tData[BezoekLangStart],"&lt;"&amp;($A9759+1/24))-COUNTIF(tData[BezoekLangEind],"&lt;="&amp;$A9759)</f>
        <v/>
      </c>
      <c r="G9759" s="15">
        <f>IF($D9759=1,$B9759*100+$C9759,-1)</f>
        <v/>
      </c>
      <c r="H9759" s="15">
        <f>IF($D9759=1,$B9759,-1)</f>
        <v/>
      </c>
      <c r="I9759" s="15">
        <f>IF($D9759=1,$C9759,-1)</f>
        <v/>
      </c>
    </row>
    <row r="9760">
      <c r="A9760" s="33" t="n">
        <v>45698.54166666666</v>
      </c>
      <c r="B9760" s="15">
        <f>WEEKDAY($A9760,2)</f>
        <v/>
      </c>
      <c r="C9760" s="15">
        <f>HOUR($A9760)</f>
        <v/>
      </c>
      <c r="D9760" s="15">
        <f>IF(AND($A9760&gt;=Instellingen!$B$6,$A9760&lt;Instellingen!$B$7),1,0)</f>
        <v/>
      </c>
      <c r="E9760" s="15">
        <f>COUNTIF(tData[BezoekStart],"&lt;"&amp;($A9760+1/24))-COUNTIF(tData[BezoekEind],"&lt;="&amp;$A9760)</f>
        <v/>
      </c>
      <c r="F9760" s="15">
        <f>COUNTIF(tData[BezoekLangStart],"&lt;"&amp;($A9760+1/24))-COUNTIF(tData[BezoekLangEind],"&lt;="&amp;$A9760)</f>
        <v/>
      </c>
      <c r="G9760" s="15">
        <f>IF($D9760=1,$B9760*100+$C9760,-1)</f>
        <v/>
      </c>
      <c r="H9760" s="15">
        <f>IF($D9760=1,$B9760,-1)</f>
        <v/>
      </c>
      <c r="I9760" s="15">
        <f>IF($D9760=1,$C9760,-1)</f>
        <v/>
      </c>
    </row>
    <row r="9761">
      <c r="A9761" s="33" t="n">
        <v>45698.58333333334</v>
      </c>
      <c r="B9761" s="15">
        <f>WEEKDAY($A9761,2)</f>
        <v/>
      </c>
      <c r="C9761" s="15">
        <f>HOUR($A9761)</f>
        <v/>
      </c>
      <c r="D9761" s="15">
        <f>IF(AND($A9761&gt;=Instellingen!$B$6,$A9761&lt;Instellingen!$B$7),1,0)</f>
        <v/>
      </c>
      <c r="E9761" s="15">
        <f>COUNTIF(tData[BezoekStart],"&lt;"&amp;($A9761+1/24))-COUNTIF(tData[BezoekEind],"&lt;="&amp;$A9761)</f>
        <v/>
      </c>
      <c r="F9761" s="15">
        <f>COUNTIF(tData[BezoekLangStart],"&lt;"&amp;($A9761+1/24))-COUNTIF(tData[BezoekLangEind],"&lt;="&amp;$A9761)</f>
        <v/>
      </c>
      <c r="G9761" s="15">
        <f>IF($D9761=1,$B9761*100+$C9761,-1)</f>
        <v/>
      </c>
      <c r="H9761" s="15">
        <f>IF($D9761=1,$B9761,-1)</f>
        <v/>
      </c>
      <c r="I9761" s="15">
        <f>IF($D9761=1,$C9761,-1)</f>
        <v/>
      </c>
    </row>
    <row r="9762">
      <c r="A9762" s="33" t="n">
        <v>45698.625</v>
      </c>
      <c r="B9762" s="15">
        <f>WEEKDAY($A9762,2)</f>
        <v/>
      </c>
      <c r="C9762" s="15">
        <f>HOUR($A9762)</f>
        <v/>
      </c>
      <c r="D9762" s="15">
        <f>IF(AND($A9762&gt;=Instellingen!$B$6,$A9762&lt;Instellingen!$B$7),1,0)</f>
        <v/>
      </c>
      <c r="E9762" s="15">
        <f>COUNTIF(tData[BezoekStart],"&lt;"&amp;($A9762+1/24))-COUNTIF(tData[BezoekEind],"&lt;="&amp;$A9762)</f>
        <v/>
      </c>
      <c r="F9762" s="15">
        <f>COUNTIF(tData[BezoekLangStart],"&lt;"&amp;($A9762+1/24))-COUNTIF(tData[BezoekLangEind],"&lt;="&amp;$A9762)</f>
        <v/>
      </c>
      <c r="G9762" s="15">
        <f>IF($D9762=1,$B9762*100+$C9762,-1)</f>
        <v/>
      </c>
      <c r="H9762" s="15">
        <f>IF($D9762=1,$B9762,-1)</f>
        <v/>
      </c>
      <c r="I9762" s="15">
        <f>IF($D9762=1,$C9762,-1)</f>
        <v/>
      </c>
    </row>
    <row r="9763">
      <c r="A9763" s="33" t="n">
        <v>45698.66666666666</v>
      </c>
      <c r="B9763" s="15">
        <f>WEEKDAY($A9763,2)</f>
        <v/>
      </c>
      <c r="C9763" s="15">
        <f>HOUR($A9763)</f>
        <v/>
      </c>
      <c r="D9763" s="15">
        <f>IF(AND($A9763&gt;=Instellingen!$B$6,$A9763&lt;Instellingen!$B$7),1,0)</f>
        <v/>
      </c>
      <c r="E9763" s="15">
        <f>COUNTIF(tData[BezoekStart],"&lt;"&amp;($A9763+1/24))-COUNTIF(tData[BezoekEind],"&lt;="&amp;$A9763)</f>
        <v/>
      </c>
      <c r="F9763" s="15">
        <f>COUNTIF(tData[BezoekLangStart],"&lt;"&amp;($A9763+1/24))-COUNTIF(tData[BezoekLangEind],"&lt;="&amp;$A9763)</f>
        <v/>
      </c>
      <c r="G9763" s="15">
        <f>IF($D9763=1,$B9763*100+$C9763,-1)</f>
        <v/>
      </c>
      <c r="H9763" s="15">
        <f>IF($D9763=1,$B9763,-1)</f>
        <v/>
      </c>
      <c r="I9763" s="15">
        <f>IF($D9763=1,$C9763,-1)</f>
        <v/>
      </c>
    </row>
    <row r="9764">
      <c r="A9764" s="33" t="n">
        <v>45698.70833333334</v>
      </c>
      <c r="B9764" s="15">
        <f>WEEKDAY($A9764,2)</f>
        <v/>
      </c>
      <c r="C9764" s="15">
        <f>HOUR($A9764)</f>
        <v/>
      </c>
      <c r="D9764" s="15">
        <f>IF(AND($A9764&gt;=Instellingen!$B$6,$A9764&lt;Instellingen!$B$7),1,0)</f>
        <v/>
      </c>
      <c r="E9764" s="15">
        <f>COUNTIF(tData[BezoekStart],"&lt;"&amp;($A9764+1/24))-COUNTIF(tData[BezoekEind],"&lt;="&amp;$A9764)</f>
        <v/>
      </c>
      <c r="F9764" s="15">
        <f>COUNTIF(tData[BezoekLangStart],"&lt;"&amp;($A9764+1/24))-COUNTIF(tData[BezoekLangEind],"&lt;="&amp;$A9764)</f>
        <v/>
      </c>
      <c r="G9764" s="15">
        <f>IF($D9764=1,$B9764*100+$C9764,-1)</f>
        <v/>
      </c>
      <c r="H9764" s="15">
        <f>IF($D9764=1,$B9764,-1)</f>
        <v/>
      </c>
      <c r="I9764" s="15">
        <f>IF($D9764=1,$C9764,-1)</f>
        <v/>
      </c>
    </row>
    <row r="9765">
      <c r="A9765" s="33" t="n">
        <v>45698.75</v>
      </c>
      <c r="B9765" s="15">
        <f>WEEKDAY($A9765,2)</f>
        <v/>
      </c>
      <c r="C9765" s="15">
        <f>HOUR($A9765)</f>
        <v/>
      </c>
      <c r="D9765" s="15">
        <f>IF(AND($A9765&gt;=Instellingen!$B$6,$A9765&lt;Instellingen!$B$7),1,0)</f>
        <v/>
      </c>
      <c r="E9765" s="15">
        <f>COUNTIF(tData[BezoekStart],"&lt;"&amp;($A9765+1/24))-COUNTIF(tData[BezoekEind],"&lt;="&amp;$A9765)</f>
        <v/>
      </c>
      <c r="F9765" s="15">
        <f>COUNTIF(tData[BezoekLangStart],"&lt;"&amp;($A9765+1/24))-COUNTIF(tData[BezoekLangEind],"&lt;="&amp;$A9765)</f>
        <v/>
      </c>
      <c r="G9765" s="15">
        <f>IF($D9765=1,$B9765*100+$C9765,-1)</f>
        <v/>
      </c>
      <c r="H9765" s="15">
        <f>IF($D9765=1,$B9765,-1)</f>
        <v/>
      </c>
      <c r="I9765" s="15">
        <f>IF($D9765=1,$C9765,-1)</f>
        <v/>
      </c>
    </row>
    <row r="9766">
      <c r="A9766" s="33" t="n">
        <v>45698.79166666666</v>
      </c>
      <c r="B9766" s="15">
        <f>WEEKDAY($A9766,2)</f>
        <v/>
      </c>
      <c r="C9766" s="15">
        <f>HOUR($A9766)</f>
        <v/>
      </c>
      <c r="D9766" s="15">
        <f>IF(AND($A9766&gt;=Instellingen!$B$6,$A9766&lt;Instellingen!$B$7),1,0)</f>
        <v/>
      </c>
      <c r="E9766" s="15">
        <f>COUNTIF(tData[BezoekStart],"&lt;"&amp;($A9766+1/24))-COUNTIF(tData[BezoekEind],"&lt;="&amp;$A9766)</f>
        <v/>
      </c>
      <c r="F9766" s="15">
        <f>COUNTIF(tData[BezoekLangStart],"&lt;"&amp;($A9766+1/24))-COUNTIF(tData[BezoekLangEind],"&lt;="&amp;$A9766)</f>
        <v/>
      </c>
      <c r="G9766" s="15">
        <f>IF($D9766=1,$B9766*100+$C9766,-1)</f>
        <v/>
      </c>
      <c r="H9766" s="15">
        <f>IF($D9766=1,$B9766,-1)</f>
        <v/>
      </c>
      <c r="I9766" s="15">
        <f>IF($D9766=1,$C9766,-1)</f>
        <v/>
      </c>
    </row>
    <row r="9767">
      <c r="A9767" s="33" t="n">
        <v>45698.83333333334</v>
      </c>
      <c r="B9767" s="15">
        <f>WEEKDAY($A9767,2)</f>
        <v/>
      </c>
      <c r="C9767" s="15">
        <f>HOUR($A9767)</f>
        <v/>
      </c>
      <c r="D9767" s="15">
        <f>IF(AND($A9767&gt;=Instellingen!$B$6,$A9767&lt;Instellingen!$B$7),1,0)</f>
        <v/>
      </c>
      <c r="E9767" s="15">
        <f>COUNTIF(tData[BezoekStart],"&lt;"&amp;($A9767+1/24))-COUNTIF(tData[BezoekEind],"&lt;="&amp;$A9767)</f>
        <v/>
      </c>
      <c r="F9767" s="15">
        <f>COUNTIF(tData[BezoekLangStart],"&lt;"&amp;($A9767+1/24))-COUNTIF(tData[BezoekLangEind],"&lt;="&amp;$A9767)</f>
        <v/>
      </c>
      <c r="G9767" s="15">
        <f>IF($D9767=1,$B9767*100+$C9767,-1)</f>
        <v/>
      </c>
      <c r="H9767" s="15">
        <f>IF($D9767=1,$B9767,-1)</f>
        <v/>
      </c>
      <c r="I9767" s="15">
        <f>IF($D9767=1,$C9767,-1)</f>
        <v/>
      </c>
    </row>
    <row r="9768">
      <c r="A9768" s="33" t="n">
        <v>45698.875</v>
      </c>
      <c r="B9768" s="15">
        <f>WEEKDAY($A9768,2)</f>
        <v/>
      </c>
      <c r="C9768" s="15">
        <f>HOUR($A9768)</f>
        <v/>
      </c>
      <c r="D9768" s="15">
        <f>IF(AND($A9768&gt;=Instellingen!$B$6,$A9768&lt;Instellingen!$B$7),1,0)</f>
        <v/>
      </c>
      <c r="E9768" s="15">
        <f>COUNTIF(tData[BezoekStart],"&lt;"&amp;($A9768+1/24))-COUNTIF(tData[BezoekEind],"&lt;="&amp;$A9768)</f>
        <v/>
      </c>
      <c r="F9768" s="15">
        <f>COUNTIF(tData[BezoekLangStart],"&lt;"&amp;($A9768+1/24))-COUNTIF(tData[BezoekLangEind],"&lt;="&amp;$A9768)</f>
        <v/>
      </c>
      <c r="G9768" s="15">
        <f>IF($D9768=1,$B9768*100+$C9768,-1)</f>
        <v/>
      </c>
      <c r="H9768" s="15">
        <f>IF($D9768=1,$B9768,-1)</f>
        <v/>
      </c>
      <c r="I9768" s="15">
        <f>IF($D9768=1,$C9768,-1)</f>
        <v/>
      </c>
    </row>
    <row r="9769">
      <c r="A9769" s="33" t="n">
        <v>45698.91666666666</v>
      </c>
      <c r="B9769" s="15">
        <f>WEEKDAY($A9769,2)</f>
        <v/>
      </c>
      <c r="C9769" s="15">
        <f>HOUR($A9769)</f>
        <v/>
      </c>
      <c r="D9769" s="15">
        <f>IF(AND($A9769&gt;=Instellingen!$B$6,$A9769&lt;Instellingen!$B$7),1,0)</f>
        <v/>
      </c>
      <c r="E9769" s="15">
        <f>COUNTIF(tData[BezoekStart],"&lt;"&amp;($A9769+1/24))-COUNTIF(tData[BezoekEind],"&lt;="&amp;$A9769)</f>
        <v/>
      </c>
      <c r="F9769" s="15">
        <f>COUNTIF(tData[BezoekLangStart],"&lt;"&amp;($A9769+1/24))-COUNTIF(tData[BezoekLangEind],"&lt;="&amp;$A9769)</f>
        <v/>
      </c>
      <c r="G9769" s="15">
        <f>IF($D9769=1,$B9769*100+$C9769,-1)</f>
        <v/>
      </c>
      <c r="H9769" s="15">
        <f>IF($D9769=1,$B9769,-1)</f>
        <v/>
      </c>
      <c r="I9769" s="15">
        <f>IF($D9769=1,$C9769,-1)</f>
        <v/>
      </c>
    </row>
    <row r="9770">
      <c r="A9770" s="33" t="n">
        <v>45698.95833333334</v>
      </c>
      <c r="B9770" s="15">
        <f>WEEKDAY($A9770,2)</f>
        <v/>
      </c>
      <c r="C9770" s="15">
        <f>HOUR($A9770)</f>
        <v/>
      </c>
      <c r="D9770" s="15">
        <f>IF(AND($A9770&gt;=Instellingen!$B$6,$A9770&lt;Instellingen!$B$7),1,0)</f>
        <v/>
      </c>
      <c r="E9770" s="15">
        <f>COUNTIF(tData[BezoekStart],"&lt;"&amp;($A9770+1/24))-COUNTIF(tData[BezoekEind],"&lt;="&amp;$A9770)</f>
        <v/>
      </c>
      <c r="F9770" s="15">
        <f>COUNTIF(tData[BezoekLangStart],"&lt;"&amp;($A9770+1/24))-COUNTIF(tData[BezoekLangEind],"&lt;="&amp;$A9770)</f>
        <v/>
      </c>
      <c r="G9770" s="15">
        <f>IF($D9770=1,$B9770*100+$C9770,-1)</f>
        <v/>
      </c>
      <c r="H9770" s="15">
        <f>IF($D9770=1,$B9770,-1)</f>
        <v/>
      </c>
      <c r="I9770" s="15">
        <f>IF($D9770=1,$C9770,-1)</f>
        <v/>
      </c>
    </row>
    <row r="9771">
      <c r="A9771" s="33" t="n">
        <v>45699</v>
      </c>
      <c r="B9771" s="15">
        <f>WEEKDAY($A9771,2)</f>
        <v/>
      </c>
      <c r="C9771" s="15">
        <f>HOUR($A9771)</f>
        <v/>
      </c>
      <c r="D9771" s="15">
        <f>IF(AND($A9771&gt;=Instellingen!$B$6,$A9771&lt;Instellingen!$B$7),1,0)</f>
        <v/>
      </c>
      <c r="E9771" s="15">
        <f>COUNTIF(tData[BezoekStart],"&lt;"&amp;($A9771+1/24))-COUNTIF(tData[BezoekEind],"&lt;="&amp;$A9771)</f>
        <v/>
      </c>
      <c r="F9771" s="15">
        <f>COUNTIF(tData[BezoekLangStart],"&lt;"&amp;($A9771+1/24))-COUNTIF(tData[BezoekLangEind],"&lt;="&amp;$A9771)</f>
        <v/>
      </c>
      <c r="G9771" s="15">
        <f>IF($D9771=1,$B9771*100+$C9771,-1)</f>
        <v/>
      </c>
      <c r="H9771" s="15">
        <f>IF($D9771=1,$B9771,-1)</f>
        <v/>
      </c>
      <c r="I9771" s="15">
        <f>IF($D9771=1,$C9771,-1)</f>
        <v/>
      </c>
    </row>
    <row r="9772">
      <c r="A9772" s="33" t="n">
        <v>45699.04166666666</v>
      </c>
      <c r="B9772" s="15">
        <f>WEEKDAY($A9772,2)</f>
        <v/>
      </c>
      <c r="C9772" s="15">
        <f>HOUR($A9772)</f>
        <v/>
      </c>
      <c r="D9772" s="15">
        <f>IF(AND($A9772&gt;=Instellingen!$B$6,$A9772&lt;Instellingen!$B$7),1,0)</f>
        <v/>
      </c>
      <c r="E9772" s="15">
        <f>COUNTIF(tData[BezoekStart],"&lt;"&amp;($A9772+1/24))-COUNTIF(tData[BezoekEind],"&lt;="&amp;$A9772)</f>
        <v/>
      </c>
      <c r="F9772" s="15">
        <f>COUNTIF(tData[BezoekLangStart],"&lt;"&amp;($A9772+1/24))-COUNTIF(tData[BezoekLangEind],"&lt;="&amp;$A9772)</f>
        <v/>
      </c>
      <c r="G9772" s="15">
        <f>IF($D9772=1,$B9772*100+$C9772,-1)</f>
        <v/>
      </c>
      <c r="H9772" s="15">
        <f>IF($D9772=1,$B9772,-1)</f>
        <v/>
      </c>
      <c r="I9772" s="15">
        <f>IF($D9772=1,$C9772,-1)</f>
        <v/>
      </c>
    </row>
    <row r="9773">
      <c r="A9773" s="33" t="n">
        <v>45699.08333333334</v>
      </c>
      <c r="B9773" s="15">
        <f>WEEKDAY($A9773,2)</f>
        <v/>
      </c>
      <c r="C9773" s="15">
        <f>HOUR($A9773)</f>
        <v/>
      </c>
      <c r="D9773" s="15">
        <f>IF(AND($A9773&gt;=Instellingen!$B$6,$A9773&lt;Instellingen!$B$7),1,0)</f>
        <v/>
      </c>
      <c r="E9773" s="15">
        <f>COUNTIF(tData[BezoekStart],"&lt;"&amp;($A9773+1/24))-COUNTIF(tData[BezoekEind],"&lt;="&amp;$A9773)</f>
        <v/>
      </c>
      <c r="F9773" s="15">
        <f>COUNTIF(tData[BezoekLangStart],"&lt;"&amp;($A9773+1/24))-COUNTIF(tData[BezoekLangEind],"&lt;="&amp;$A9773)</f>
        <v/>
      </c>
      <c r="G9773" s="15">
        <f>IF($D9773=1,$B9773*100+$C9773,-1)</f>
        <v/>
      </c>
      <c r="H9773" s="15">
        <f>IF($D9773=1,$B9773,-1)</f>
        <v/>
      </c>
      <c r="I9773" s="15">
        <f>IF($D9773=1,$C9773,-1)</f>
        <v/>
      </c>
    </row>
    <row r="9774">
      <c r="A9774" s="33" t="n">
        <v>45699.125</v>
      </c>
      <c r="B9774" s="15">
        <f>WEEKDAY($A9774,2)</f>
        <v/>
      </c>
      <c r="C9774" s="15">
        <f>HOUR($A9774)</f>
        <v/>
      </c>
      <c r="D9774" s="15">
        <f>IF(AND($A9774&gt;=Instellingen!$B$6,$A9774&lt;Instellingen!$B$7),1,0)</f>
        <v/>
      </c>
      <c r="E9774" s="15">
        <f>COUNTIF(tData[BezoekStart],"&lt;"&amp;($A9774+1/24))-COUNTIF(tData[BezoekEind],"&lt;="&amp;$A9774)</f>
        <v/>
      </c>
      <c r="F9774" s="15">
        <f>COUNTIF(tData[BezoekLangStart],"&lt;"&amp;($A9774+1/24))-COUNTIF(tData[BezoekLangEind],"&lt;="&amp;$A9774)</f>
        <v/>
      </c>
      <c r="G9774" s="15">
        <f>IF($D9774=1,$B9774*100+$C9774,-1)</f>
        <v/>
      </c>
      <c r="H9774" s="15">
        <f>IF($D9774=1,$B9774,-1)</f>
        <v/>
      </c>
      <c r="I9774" s="15">
        <f>IF($D9774=1,$C9774,-1)</f>
        <v/>
      </c>
    </row>
    <row r="9775">
      <c r="A9775" s="33" t="n">
        <v>45699.16666666666</v>
      </c>
      <c r="B9775" s="15">
        <f>WEEKDAY($A9775,2)</f>
        <v/>
      </c>
      <c r="C9775" s="15">
        <f>HOUR($A9775)</f>
        <v/>
      </c>
      <c r="D9775" s="15">
        <f>IF(AND($A9775&gt;=Instellingen!$B$6,$A9775&lt;Instellingen!$B$7),1,0)</f>
        <v/>
      </c>
      <c r="E9775" s="15">
        <f>COUNTIF(tData[BezoekStart],"&lt;"&amp;($A9775+1/24))-COUNTIF(tData[BezoekEind],"&lt;="&amp;$A9775)</f>
        <v/>
      </c>
      <c r="F9775" s="15">
        <f>COUNTIF(tData[BezoekLangStart],"&lt;"&amp;($A9775+1/24))-COUNTIF(tData[BezoekLangEind],"&lt;="&amp;$A9775)</f>
        <v/>
      </c>
      <c r="G9775" s="15">
        <f>IF($D9775=1,$B9775*100+$C9775,-1)</f>
        <v/>
      </c>
      <c r="H9775" s="15">
        <f>IF($D9775=1,$B9775,-1)</f>
        <v/>
      </c>
      <c r="I9775" s="15">
        <f>IF($D9775=1,$C9775,-1)</f>
        <v/>
      </c>
    </row>
    <row r="9776">
      <c r="A9776" s="33" t="n">
        <v>45699.20833333334</v>
      </c>
      <c r="B9776" s="15">
        <f>WEEKDAY($A9776,2)</f>
        <v/>
      </c>
      <c r="C9776" s="15">
        <f>HOUR($A9776)</f>
        <v/>
      </c>
      <c r="D9776" s="15">
        <f>IF(AND($A9776&gt;=Instellingen!$B$6,$A9776&lt;Instellingen!$B$7),1,0)</f>
        <v/>
      </c>
      <c r="E9776" s="15">
        <f>COUNTIF(tData[BezoekStart],"&lt;"&amp;($A9776+1/24))-COUNTIF(tData[BezoekEind],"&lt;="&amp;$A9776)</f>
        <v/>
      </c>
      <c r="F9776" s="15">
        <f>COUNTIF(tData[BezoekLangStart],"&lt;"&amp;($A9776+1/24))-COUNTIF(tData[BezoekLangEind],"&lt;="&amp;$A9776)</f>
        <v/>
      </c>
      <c r="G9776" s="15">
        <f>IF($D9776=1,$B9776*100+$C9776,-1)</f>
        <v/>
      </c>
      <c r="H9776" s="15">
        <f>IF($D9776=1,$B9776,-1)</f>
        <v/>
      </c>
      <c r="I9776" s="15">
        <f>IF($D9776=1,$C9776,-1)</f>
        <v/>
      </c>
    </row>
    <row r="9777">
      <c r="A9777" s="33" t="n">
        <v>45699.25</v>
      </c>
      <c r="B9777" s="15">
        <f>WEEKDAY($A9777,2)</f>
        <v/>
      </c>
      <c r="C9777" s="15">
        <f>HOUR($A9777)</f>
        <v/>
      </c>
      <c r="D9777" s="15">
        <f>IF(AND($A9777&gt;=Instellingen!$B$6,$A9777&lt;Instellingen!$B$7),1,0)</f>
        <v/>
      </c>
      <c r="E9777" s="15">
        <f>COUNTIF(tData[BezoekStart],"&lt;"&amp;($A9777+1/24))-COUNTIF(tData[BezoekEind],"&lt;="&amp;$A9777)</f>
        <v/>
      </c>
      <c r="F9777" s="15">
        <f>COUNTIF(tData[BezoekLangStart],"&lt;"&amp;($A9777+1/24))-COUNTIF(tData[BezoekLangEind],"&lt;="&amp;$A9777)</f>
        <v/>
      </c>
      <c r="G9777" s="15">
        <f>IF($D9777=1,$B9777*100+$C9777,-1)</f>
        <v/>
      </c>
      <c r="H9777" s="15">
        <f>IF($D9777=1,$B9777,-1)</f>
        <v/>
      </c>
      <c r="I9777" s="15">
        <f>IF($D9777=1,$C9777,-1)</f>
        <v/>
      </c>
    </row>
    <row r="9778">
      <c r="A9778" s="33" t="n">
        <v>45699.29166666666</v>
      </c>
      <c r="B9778" s="15">
        <f>WEEKDAY($A9778,2)</f>
        <v/>
      </c>
      <c r="C9778" s="15">
        <f>HOUR($A9778)</f>
        <v/>
      </c>
      <c r="D9778" s="15">
        <f>IF(AND($A9778&gt;=Instellingen!$B$6,$A9778&lt;Instellingen!$B$7),1,0)</f>
        <v/>
      </c>
      <c r="E9778" s="15">
        <f>COUNTIF(tData[BezoekStart],"&lt;"&amp;($A9778+1/24))-COUNTIF(tData[BezoekEind],"&lt;="&amp;$A9778)</f>
        <v/>
      </c>
      <c r="F9778" s="15">
        <f>COUNTIF(tData[BezoekLangStart],"&lt;"&amp;($A9778+1/24))-COUNTIF(tData[BezoekLangEind],"&lt;="&amp;$A9778)</f>
        <v/>
      </c>
      <c r="G9778" s="15">
        <f>IF($D9778=1,$B9778*100+$C9778,-1)</f>
        <v/>
      </c>
      <c r="H9778" s="15">
        <f>IF($D9778=1,$B9778,-1)</f>
        <v/>
      </c>
      <c r="I9778" s="15">
        <f>IF($D9778=1,$C9778,-1)</f>
        <v/>
      </c>
    </row>
    <row r="9779">
      <c r="A9779" s="33" t="n">
        <v>45699.33333333334</v>
      </c>
      <c r="B9779" s="15">
        <f>WEEKDAY($A9779,2)</f>
        <v/>
      </c>
      <c r="C9779" s="15">
        <f>HOUR($A9779)</f>
        <v/>
      </c>
      <c r="D9779" s="15">
        <f>IF(AND($A9779&gt;=Instellingen!$B$6,$A9779&lt;Instellingen!$B$7),1,0)</f>
        <v/>
      </c>
      <c r="E9779" s="15">
        <f>COUNTIF(tData[BezoekStart],"&lt;"&amp;($A9779+1/24))-COUNTIF(tData[BezoekEind],"&lt;="&amp;$A9779)</f>
        <v/>
      </c>
      <c r="F9779" s="15">
        <f>COUNTIF(tData[BezoekLangStart],"&lt;"&amp;($A9779+1/24))-COUNTIF(tData[BezoekLangEind],"&lt;="&amp;$A9779)</f>
        <v/>
      </c>
      <c r="G9779" s="15">
        <f>IF($D9779=1,$B9779*100+$C9779,-1)</f>
        <v/>
      </c>
      <c r="H9779" s="15">
        <f>IF($D9779=1,$B9779,-1)</f>
        <v/>
      </c>
      <c r="I9779" s="15">
        <f>IF($D9779=1,$C9779,-1)</f>
        <v/>
      </c>
    </row>
    <row r="9780">
      <c r="A9780" s="33" t="n">
        <v>45699.375</v>
      </c>
      <c r="B9780" s="15">
        <f>WEEKDAY($A9780,2)</f>
        <v/>
      </c>
      <c r="C9780" s="15">
        <f>HOUR($A9780)</f>
        <v/>
      </c>
      <c r="D9780" s="15">
        <f>IF(AND($A9780&gt;=Instellingen!$B$6,$A9780&lt;Instellingen!$B$7),1,0)</f>
        <v/>
      </c>
      <c r="E9780" s="15">
        <f>COUNTIF(tData[BezoekStart],"&lt;"&amp;($A9780+1/24))-COUNTIF(tData[BezoekEind],"&lt;="&amp;$A9780)</f>
        <v/>
      </c>
      <c r="F9780" s="15">
        <f>COUNTIF(tData[BezoekLangStart],"&lt;"&amp;($A9780+1/24))-COUNTIF(tData[BezoekLangEind],"&lt;="&amp;$A9780)</f>
        <v/>
      </c>
      <c r="G9780" s="15">
        <f>IF($D9780=1,$B9780*100+$C9780,-1)</f>
        <v/>
      </c>
      <c r="H9780" s="15">
        <f>IF($D9780=1,$B9780,-1)</f>
        <v/>
      </c>
      <c r="I9780" s="15">
        <f>IF($D9780=1,$C9780,-1)</f>
        <v/>
      </c>
    </row>
    <row r="9781">
      <c r="A9781" s="33" t="n">
        <v>45699.41666666666</v>
      </c>
      <c r="B9781" s="15">
        <f>WEEKDAY($A9781,2)</f>
        <v/>
      </c>
      <c r="C9781" s="15">
        <f>HOUR($A9781)</f>
        <v/>
      </c>
      <c r="D9781" s="15">
        <f>IF(AND($A9781&gt;=Instellingen!$B$6,$A9781&lt;Instellingen!$B$7),1,0)</f>
        <v/>
      </c>
      <c r="E9781" s="15">
        <f>COUNTIF(tData[BezoekStart],"&lt;"&amp;($A9781+1/24))-COUNTIF(tData[BezoekEind],"&lt;="&amp;$A9781)</f>
        <v/>
      </c>
      <c r="F9781" s="15">
        <f>COUNTIF(tData[BezoekLangStart],"&lt;"&amp;($A9781+1/24))-COUNTIF(tData[BezoekLangEind],"&lt;="&amp;$A9781)</f>
        <v/>
      </c>
      <c r="G9781" s="15">
        <f>IF($D9781=1,$B9781*100+$C9781,-1)</f>
        <v/>
      </c>
      <c r="H9781" s="15">
        <f>IF($D9781=1,$B9781,-1)</f>
        <v/>
      </c>
      <c r="I9781" s="15">
        <f>IF($D9781=1,$C9781,-1)</f>
        <v/>
      </c>
    </row>
    <row r="9782">
      <c r="A9782" s="33" t="n">
        <v>45699.45833333334</v>
      </c>
      <c r="B9782" s="15">
        <f>WEEKDAY($A9782,2)</f>
        <v/>
      </c>
      <c r="C9782" s="15">
        <f>HOUR($A9782)</f>
        <v/>
      </c>
      <c r="D9782" s="15">
        <f>IF(AND($A9782&gt;=Instellingen!$B$6,$A9782&lt;Instellingen!$B$7),1,0)</f>
        <v/>
      </c>
      <c r="E9782" s="15">
        <f>COUNTIF(tData[BezoekStart],"&lt;"&amp;($A9782+1/24))-COUNTIF(tData[BezoekEind],"&lt;="&amp;$A9782)</f>
        <v/>
      </c>
      <c r="F9782" s="15">
        <f>COUNTIF(tData[BezoekLangStart],"&lt;"&amp;($A9782+1/24))-COUNTIF(tData[BezoekLangEind],"&lt;="&amp;$A9782)</f>
        <v/>
      </c>
      <c r="G9782" s="15">
        <f>IF($D9782=1,$B9782*100+$C9782,-1)</f>
        <v/>
      </c>
      <c r="H9782" s="15">
        <f>IF($D9782=1,$B9782,-1)</f>
        <v/>
      </c>
      <c r="I9782" s="15">
        <f>IF($D9782=1,$C9782,-1)</f>
        <v/>
      </c>
    </row>
    <row r="9783">
      <c r="A9783" s="33" t="n">
        <v>45699.5</v>
      </c>
      <c r="B9783" s="15">
        <f>WEEKDAY($A9783,2)</f>
        <v/>
      </c>
      <c r="C9783" s="15">
        <f>HOUR($A9783)</f>
        <v/>
      </c>
      <c r="D9783" s="15">
        <f>IF(AND($A9783&gt;=Instellingen!$B$6,$A9783&lt;Instellingen!$B$7),1,0)</f>
        <v/>
      </c>
      <c r="E9783" s="15">
        <f>COUNTIF(tData[BezoekStart],"&lt;"&amp;($A9783+1/24))-COUNTIF(tData[BezoekEind],"&lt;="&amp;$A9783)</f>
        <v/>
      </c>
      <c r="F9783" s="15">
        <f>COUNTIF(tData[BezoekLangStart],"&lt;"&amp;($A9783+1/24))-COUNTIF(tData[BezoekLangEind],"&lt;="&amp;$A9783)</f>
        <v/>
      </c>
      <c r="G9783" s="15">
        <f>IF($D9783=1,$B9783*100+$C9783,-1)</f>
        <v/>
      </c>
      <c r="H9783" s="15">
        <f>IF($D9783=1,$B9783,-1)</f>
        <v/>
      </c>
      <c r="I9783" s="15">
        <f>IF($D9783=1,$C9783,-1)</f>
        <v/>
      </c>
    </row>
    <row r="9784">
      <c r="A9784" s="33" t="n">
        <v>45699.54166666666</v>
      </c>
      <c r="B9784" s="15">
        <f>WEEKDAY($A9784,2)</f>
        <v/>
      </c>
      <c r="C9784" s="15">
        <f>HOUR($A9784)</f>
        <v/>
      </c>
      <c r="D9784" s="15">
        <f>IF(AND($A9784&gt;=Instellingen!$B$6,$A9784&lt;Instellingen!$B$7),1,0)</f>
        <v/>
      </c>
      <c r="E9784" s="15">
        <f>COUNTIF(tData[BezoekStart],"&lt;"&amp;($A9784+1/24))-COUNTIF(tData[BezoekEind],"&lt;="&amp;$A9784)</f>
        <v/>
      </c>
      <c r="F9784" s="15">
        <f>COUNTIF(tData[BezoekLangStart],"&lt;"&amp;($A9784+1/24))-COUNTIF(tData[BezoekLangEind],"&lt;="&amp;$A9784)</f>
        <v/>
      </c>
      <c r="G9784" s="15">
        <f>IF($D9784=1,$B9784*100+$C9784,-1)</f>
        <v/>
      </c>
      <c r="H9784" s="15">
        <f>IF($D9784=1,$B9784,-1)</f>
        <v/>
      </c>
      <c r="I9784" s="15">
        <f>IF($D9784=1,$C9784,-1)</f>
        <v/>
      </c>
    </row>
    <row r="9785">
      <c r="A9785" s="33" t="n">
        <v>45699.58333333334</v>
      </c>
      <c r="B9785" s="15">
        <f>WEEKDAY($A9785,2)</f>
        <v/>
      </c>
      <c r="C9785" s="15">
        <f>HOUR($A9785)</f>
        <v/>
      </c>
      <c r="D9785" s="15">
        <f>IF(AND($A9785&gt;=Instellingen!$B$6,$A9785&lt;Instellingen!$B$7),1,0)</f>
        <v/>
      </c>
      <c r="E9785" s="15">
        <f>COUNTIF(tData[BezoekStart],"&lt;"&amp;($A9785+1/24))-COUNTIF(tData[BezoekEind],"&lt;="&amp;$A9785)</f>
        <v/>
      </c>
      <c r="F9785" s="15">
        <f>COUNTIF(tData[BezoekLangStart],"&lt;"&amp;($A9785+1/24))-COUNTIF(tData[BezoekLangEind],"&lt;="&amp;$A9785)</f>
        <v/>
      </c>
      <c r="G9785" s="15">
        <f>IF($D9785=1,$B9785*100+$C9785,-1)</f>
        <v/>
      </c>
      <c r="H9785" s="15">
        <f>IF($D9785=1,$B9785,-1)</f>
        <v/>
      </c>
      <c r="I9785" s="15">
        <f>IF($D9785=1,$C9785,-1)</f>
        <v/>
      </c>
    </row>
    <row r="9786">
      <c r="A9786" s="33" t="n">
        <v>45699.625</v>
      </c>
      <c r="B9786" s="15">
        <f>WEEKDAY($A9786,2)</f>
        <v/>
      </c>
      <c r="C9786" s="15">
        <f>HOUR($A9786)</f>
        <v/>
      </c>
      <c r="D9786" s="15">
        <f>IF(AND($A9786&gt;=Instellingen!$B$6,$A9786&lt;Instellingen!$B$7),1,0)</f>
        <v/>
      </c>
      <c r="E9786" s="15">
        <f>COUNTIF(tData[BezoekStart],"&lt;"&amp;($A9786+1/24))-COUNTIF(tData[BezoekEind],"&lt;="&amp;$A9786)</f>
        <v/>
      </c>
      <c r="F9786" s="15">
        <f>COUNTIF(tData[BezoekLangStart],"&lt;"&amp;($A9786+1/24))-COUNTIF(tData[BezoekLangEind],"&lt;="&amp;$A9786)</f>
        <v/>
      </c>
      <c r="G9786" s="15">
        <f>IF($D9786=1,$B9786*100+$C9786,-1)</f>
        <v/>
      </c>
      <c r="H9786" s="15">
        <f>IF($D9786=1,$B9786,-1)</f>
        <v/>
      </c>
      <c r="I9786" s="15">
        <f>IF($D9786=1,$C9786,-1)</f>
        <v/>
      </c>
    </row>
    <row r="9787">
      <c r="A9787" s="33" t="n">
        <v>45699.66666666666</v>
      </c>
      <c r="B9787" s="15">
        <f>WEEKDAY($A9787,2)</f>
        <v/>
      </c>
      <c r="C9787" s="15">
        <f>HOUR($A9787)</f>
        <v/>
      </c>
      <c r="D9787" s="15">
        <f>IF(AND($A9787&gt;=Instellingen!$B$6,$A9787&lt;Instellingen!$B$7),1,0)</f>
        <v/>
      </c>
      <c r="E9787" s="15">
        <f>COUNTIF(tData[BezoekStart],"&lt;"&amp;($A9787+1/24))-COUNTIF(tData[BezoekEind],"&lt;="&amp;$A9787)</f>
        <v/>
      </c>
      <c r="F9787" s="15">
        <f>COUNTIF(tData[BezoekLangStart],"&lt;"&amp;($A9787+1/24))-COUNTIF(tData[BezoekLangEind],"&lt;="&amp;$A9787)</f>
        <v/>
      </c>
      <c r="G9787" s="15">
        <f>IF($D9787=1,$B9787*100+$C9787,-1)</f>
        <v/>
      </c>
      <c r="H9787" s="15">
        <f>IF($D9787=1,$B9787,-1)</f>
        <v/>
      </c>
      <c r="I9787" s="15">
        <f>IF($D9787=1,$C9787,-1)</f>
        <v/>
      </c>
    </row>
    <row r="9788">
      <c r="A9788" s="33" t="n">
        <v>45699.70833333334</v>
      </c>
      <c r="B9788" s="15">
        <f>WEEKDAY($A9788,2)</f>
        <v/>
      </c>
      <c r="C9788" s="15">
        <f>HOUR($A9788)</f>
        <v/>
      </c>
      <c r="D9788" s="15">
        <f>IF(AND($A9788&gt;=Instellingen!$B$6,$A9788&lt;Instellingen!$B$7),1,0)</f>
        <v/>
      </c>
      <c r="E9788" s="15">
        <f>COUNTIF(tData[BezoekStart],"&lt;"&amp;($A9788+1/24))-COUNTIF(tData[BezoekEind],"&lt;="&amp;$A9788)</f>
        <v/>
      </c>
      <c r="F9788" s="15">
        <f>COUNTIF(tData[BezoekLangStart],"&lt;"&amp;($A9788+1/24))-COUNTIF(tData[BezoekLangEind],"&lt;="&amp;$A9788)</f>
        <v/>
      </c>
      <c r="G9788" s="15">
        <f>IF($D9788=1,$B9788*100+$C9788,-1)</f>
        <v/>
      </c>
      <c r="H9788" s="15">
        <f>IF($D9788=1,$B9788,-1)</f>
        <v/>
      </c>
      <c r="I9788" s="15">
        <f>IF($D9788=1,$C9788,-1)</f>
        <v/>
      </c>
    </row>
    <row r="9789">
      <c r="A9789" s="33" t="n">
        <v>45699.75</v>
      </c>
      <c r="B9789" s="15">
        <f>WEEKDAY($A9789,2)</f>
        <v/>
      </c>
      <c r="C9789" s="15">
        <f>HOUR($A9789)</f>
        <v/>
      </c>
      <c r="D9789" s="15">
        <f>IF(AND($A9789&gt;=Instellingen!$B$6,$A9789&lt;Instellingen!$B$7),1,0)</f>
        <v/>
      </c>
      <c r="E9789" s="15">
        <f>COUNTIF(tData[BezoekStart],"&lt;"&amp;($A9789+1/24))-COUNTIF(tData[BezoekEind],"&lt;="&amp;$A9789)</f>
        <v/>
      </c>
      <c r="F9789" s="15">
        <f>COUNTIF(tData[BezoekLangStart],"&lt;"&amp;($A9789+1/24))-COUNTIF(tData[BezoekLangEind],"&lt;="&amp;$A9789)</f>
        <v/>
      </c>
      <c r="G9789" s="15">
        <f>IF($D9789=1,$B9789*100+$C9789,-1)</f>
        <v/>
      </c>
      <c r="H9789" s="15">
        <f>IF($D9789=1,$B9789,-1)</f>
        <v/>
      </c>
      <c r="I9789" s="15">
        <f>IF($D9789=1,$C9789,-1)</f>
        <v/>
      </c>
    </row>
    <row r="9790">
      <c r="A9790" s="33" t="n">
        <v>45699.79166666666</v>
      </c>
      <c r="B9790" s="15">
        <f>WEEKDAY($A9790,2)</f>
        <v/>
      </c>
      <c r="C9790" s="15">
        <f>HOUR($A9790)</f>
        <v/>
      </c>
      <c r="D9790" s="15">
        <f>IF(AND($A9790&gt;=Instellingen!$B$6,$A9790&lt;Instellingen!$B$7),1,0)</f>
        <v/>
      </c>
      <c r="E9790" s="15">
        <f>COUNTIF(tData[BezoekStart],"&lt;"&amp;($A9790+1/24))-COUNTIF(tData[BezoekEind],"&lt;="&amp;$A9790)</f>
        <v/>
      </c>
      <c r="F9790" s="15">
        <f>COUNTIF(tData[BezoekLangStart],"&lt;"&amp;($A9790+1/24))-COUNTIF(tData[BezoekLangEind],"&lt;="&amp;$A9790)</f>
        <v/>
      </c>
      <c r="G9790" s="15">
        <f>IF($D9790=1,$B9790*100+$C9790,-1)</f>
        <v/>
      </c>
      <c r="H9790" s="15">
        <f>IF($D9790=1,$B9790,-1)</f>
        <v/>
      </c>
      <c r="I9790" s="15">
        <f>IF($D9790=1,$C9790,-1)</f>
        <v/>
      </c>
    </row>
    <row r="9791">
      <c r="A9791" s="33" t="n">
        <v>45699.83333333334</v>
      </c>
      <c r="B9791" s="15">
        <f>WEEKDAY($A9791,2)</f>
        <v/>
      </c>
      <c r="C9791" s="15">
        <f>HOUR($A9791)</f>
        <v/>
      </c>
      <c r="D9791" s="15">
        <f>IF(AND($A9791&gt;=Instellingen!$B$6,$A9791&lt;Instellingen!$B$7),1,0)</f>
        <v/>
      </c>
      <c r="E9791" s="15">
        <f>COUNTIF(tData[BezoekStart],"&lt;"&amp;($A9791+1/24))-COUNTIF(tData[BezoekEind],"&lt;="&amp;$A9791)</f>
        <v/>
      </c>
      <c r="F9791" s="15">
        <f>COUNTIF(tData[BezoekLangStart],"&lt;"&amp;($A9791+1/24))-COUNTIF(tData[BezoekLangEind],"&lt;="&amp;$A9791)</f>
        <v/>
      </c>
      <c r="G9791" s="15">
        <f>IF($D9791=1,$B9791*100+$C9791,-1)</f>
        <v/>
      </c>
      <c r="H9791" s="15">
        <f>IF($D9791=1,$B9791,-1)</f>
        <v/>
      </c>
      <c r="I9791" s="15">
        <f>IF($D9791=1,$C9791,-1)</f>
        <v/>
      </c>
    </row>
    <row r="9792">
      <c r="A9792" s="33" t="n">
        <v>45699.875</v>
      </c>
      <c r="B9792" s="15">
        <f>WEEKDAY($A9792,2)</f>
        <v/>
      </c>
      <c r="C9792" s="15">
        <f>HOUR($A9792)</f>
        <v/>
      </c>
      <c r="D9792" s="15">
        <f>IF(AND($A9792&gt;=Instellingen!$B$6,$A9792&lt;Instellingen!$B$7),1,0)</f>
        <v/>
      </c>
      <c r="E9792" s="15">
        <f>COUNTIF(tData[BezoekStart],"&lt;"&amp;($A9792+1/24))-COUNTIF(tData[BezoekEind],"&lt;="&amp;$A9792)</f>
        <v/>
      </c>
      <c r="F9792" s="15">
        <f>COUNTIF(tData[BezoekLangStart],"&lt;"&amp;($A9792+1/24))-COUNTIF(tData[BezoekLangEind],"&lt;="&amp;$A9792)</f>
        <v/>
      </c>
      <c r="G9792" s="15">
        <f>IF($D9792=1,$B9792*100+$C9792,-1)</f>
        <v/>
      </c>
      <c r="H9792" s="15">
        <f>IF($D9792=1,$B9792,-1)</f>
        <v/>
      </c>
      <c r="I9792" s="15">
        <f>IF($D9792=1,$C9792,-1)</f>
        <v/>
      </c>
    </row>
    <row r="9793">
      <c r="A9793" s="33" t="n">
        <v>45699.91666666666</v>
      </c>
      <c r="B9793" s="15">
        <f>WEEKDAY($A9793,2)</f>
        <v/>
      </c>
      <c r="C9793" s="15">
        <f>HOUR($A9793)</f>
        <v/>
      </c>
      <c r="D9793" s="15">
        <f>IF(AND($A9793&gt;=Instellingen!$B$6,$A9793&lt;Instellingen!$B$7),1,0)</f>
        <v/>
      </c>
      <c r="E9793" s="15">
        <f>COUNTIF(tData[BezoekStart],"&lt;"&amp;($A9793+1/24))-COUNTIF(tData[BezoekEind],"&lt;="&amp;$A9793)</f>
        <v/>
      </c>
      <c r="F9793" s="15">
        <f>COUNTIF(tData[BezoekLangStart],"&lt;"&amp;($A9793+1/24))-COUNTIF(tData[BezoekLangEind],"&lt;="&amp;$A9793)</f>
        <v/>
      </c>
      <c r="G9793" s="15">
        <f>IF($D9793=1,$B9793*100+$C9793,-1)</f>
        <v/>
      </c>
      <c r="H9793" s="15">
        <f>IF($D9793=1,$B9793,-1)</f>
        <v/>
      </c>
      <c r="I9793" s="15">
        <f>IF($D9793=1,$C9793,-1)</f>
        <v/>
      </c>
    </row>
    <row r="9794">
      <c r="A9794" s="33" t="n">
        <v>45699.95833333334</v>
      </c>
      <c r="B9794" s="15">
        <f>WEEKDAY($A9794,2)</f>
        <v/>
      </c>
      <c r="C9794" s="15">
        <f>HOUR($A9794)</f>
        <v/>
      </c>
      <c r="D9794" s="15">
        <f>IF(AND($A9794&gt;=Instellingen!$B$6,$A9794&lt;Instellingen!$B$7),1,0)</f>
        <v/>
      </c>
      <c r="E9794" s="15">
        <f>COUNTIF(tData[BezoekStart],"&lt;"&amp;($A9794+1/24))-COUNTIF(tData[BezoekEind],"&lt;="&amp;$A9794)</f>
        <v/>
      </c>
      <c r="F9794" s="15">
        <f>COUNTIF(tData[BezoekLangStart],"&lt;"&amp;($A9794+1/24))-COUNTIF(tData[BezoekLangEind],"&lt;="&amp;$A9794)</f>
        <v/>
      </c>
      <c r="G9794" s="15">
        <f>IF($D9794=1,$B9794*100+$C9794,-1)</f>
        <v/>
      </c>
      <c r="H9794" s="15">
        <f>IF($D9794=1,$B9794,-1)</f>
        <v/>
      </c>
      <c r="I9794" s="15">
        <f>IF($D9794=1,$C9794,-1)</f>
        <v/>
      </c>
    </row>
    <row r="9795">
      <c r="A9795" s="33" t="n">
        <v>45700</v>
      </c>
      <c r="B9795" s="15">
        <f>WEEKDAY($A9795,2)</f>
        <v/>
      </c>
      <c r="C9795" s="15">
        <f>HOUR($A9795)</f>
        <v/>
      </c>
      <c r="D9795" s="15">
        <f>IF(AND($A9795&gt;=Instellingen!$B$6,$A9795&lt;Instellingen!$B$7),1,0)</f>
        <v/>
      </c>
      <c r="E9795" s="15">
        <f>COUNTIF(tData[BezoekStart],"&lt;"&amp;($A9795+1/24))-COUNTIF(tData[BezoekEind],"&lt;="&amp;$A9795)</f>
        <v/>
      </c>
      <c r="F9795" s="15">
        <f>COUNTIF(tData[BezoekLangStart],"&lt;"&amp;($A9795+1/24))-COUNTIF(tData[BezoekLangEind],"&lt;="&amp;$A9795)</f>
        <v/>
      </c>
      <c r="G9795" s="15">
        <f>IF($D9795=1,$B9795*100+$C9795,-1)</f>
        <v/>
      </c>
      <c r="H9795" s="15">
        <f>IF($D9795=1,$B9795,-1)</f>
        <v/>
      </c>
      <c r="I9795" s="15">
        <f>IF($D9795=1,$C9795,-1)</f>
        <v/>
      </c>
    </row>
    <row r="9796">
      <c r="A9796" s="33" t="n">
        <v>45700.04166666666</v>
      </c>
      <c r="B9796" s="15">
        <f>WEEKDAY($A9796,2)</f>
        <v/>
      </c>
      <c r="C9796" s="15">
        <f>HOUR($A9796)</f>
        <v/>
      </c>
      <c r="D9796" s="15">
        <f>IF(AND($A9796&gt;=Instellingen!$B$6,$A9796&lt;Instellingen!$B$7),1,0)</f>
        <v/>
      </c>
      <c r="E9796" s="15">
        <f>COUNTIF(tData[BezoekStart],"&lt;"&amp;($A9796+1/24))-COUNTIF(tData[BezoekEind],"&lt;="&amp;$A9796)</f>
        <v/>
      </c>
      <c r="F9796" s="15">
        <f>COUNTIF(tData[BezoekLangStart],"&lt;"&amp;($A9796+1/24))-COUNTIF(tData[BezoekLangEind],"&lt;="&amp;$A9796)</f>
        <v/>
      </c>
      <c r="G9796" s="15">
        <f>IF($D9796=1,$B9796*100+$C9796,-1)</f>
        <v/>
      </c>
      <c r="H9796" s="15">
        <f>IF($D9796=1,$B9796,-1)</f>
        <v/>
      </c>
      <c r="I9796" s="15">
        <f>IF($D9796=1,$C9796,-1)</f>
        <v/>
      </c>
    </row>
    <row r="9797">
      <c r="A9797" s="33" t="n">
        <v>45700.08333333334</v>
      </c>
      <c r="B9797" s="15">
        <f>WEEKDAY($A9797,2)</f>
        <v/>
      </c>
      <c r="C9797" s="15">
        <f>HOUR($A9797)</f>
        <v/>
      </c>
      <c r="D9797" s="15">
        <f>IF(AND($A9797&gt;=Instellingen!$B$6,$A9797&lt;Instellingen!$B$7),1,0)</f>
        <v/>
      </c>
      <c r="E9797" s="15">
        <f>COUNTIF(tData[BezoekStart],"&lt;"&amp;($A9797+1/24))-COUNTIF(tData[BezoekEind],"&lt;="&amp;$A9797)</f>
        <v/>
      </c>
      <c r="F9797" s="15">
        <f>COUNTIF(tData[BezoekLangStart],"&lt;"&amp;($A9797+1/24))-COUNTIF(tData[BezoekLangEind],"&lt;="&amp;$A9797)</f>
        <v/>
      </c>
      <c r="G9797" s="15">
        <f>IF($D9797=1,$B9797*100+$C9797,-1)</f>
        <v/>
      </c>
      <c r="H9797" s="15">
        <f>IF($D9797=1,$B9797,-1)</f>
        <v/>
      </c>
      <c r="I9797" s="15">
        <f>IF($D9797=1,$C9797,-1)</f>
        <v/>
      </c>
    </row>
    <row r="9798">
      <c r="A9798" s="33" t="n">
        <v>45700.125</v>
      </c>
      <c r="B9798" s="15">
        <f>WEEKDAY($A9798,2)</f>
        <v/>
      </c>
      <c r="C9798" s="15">
        <f>HOUR($A9798)</f>
        <v/>
      </c>
      <c r="D9798" s="15">
        <f>IF(AND($A9798&gt;=Instellingen!$B$6,$A9798&lt;Instellingen!$B$7),1,0)</f>
        <v/>
      </c>
      <c r="E9798" s="15">
        <f>COUNTIF(tData[BezoekStart],"&lt;"&amp;($A9798+1/24))-COUNTIF(tData[BezoekEind],"&lt;="&amp;$A9798)</f>
        <v/>
      </c>
      <c r="F9798" s="15">
        <f>COUNTIF(tData[BezoekLangStart],"&lt;"&amp;($A9798+1/24))-COUNTIF(tData[BezoekLangEind],"&lt;="&amp;$A9798)</f>
        <v/>
      </c>
      <c r="G9798" s="15">
        <f>IF($D9798=1,$B9798*100+$C9798,-1)</f>
        <v/>
      </c>
      <c r="H9798" s="15">
        <f>IF($D9798=1,$B9798,-1)</f>
        <v/>
      </c>
      <c r="I9798" s="15">
        <f>IF($D9798=1,$C9798,-1)</f>
        <v/>
      </c>
    </row>
    <row r="9799">
      <c r="A9799" s="33" t="n">
        <v>45700.16666666666</v>
      </c>
      <c r="B9799" s="15">
        <f>WEEKDAY($A9799,2)</f>
        <v/>
      </c>
      <c r="C9799" s="15">
        <f>HOUR($A9799)</f>
        <v/>
      </c>
      <c r="D9799" s="15">
        <f>IF(AND($A9799&gt;=Instellingen!$B$6,$A9799&lt;Instellingen!$B$7),1,0)</f>
        <v/>
      </c>
      <c r="E9799" s="15">
        <f>COUNTIF(tData[BezoekStart],"&lt;"&amp;($A9799+1/24))-COUNTIF(tData[BezoekEind],"&lt;="&amp;$A9799)</f>
        <v/>
      </c>
      <c r="F9799" s="15">
        <f>COUNTIF(tData[BezoekLangStart],"&lt;"&amp;($A9799+1/24))-COUNTIF(tData[BezoekLangEind],"&lt;="&amp;$A9799)</f>
        <v/>
      </c>
      <c r="G9799" s="15">
        <f>IF($D9799=1,$B9799*100+$C9799,-1)</f>
        <v/>
      </c>
      <c r="H9799" s="15">
        <f>IF($D9799=1,$B9799,-1)</f>
        <v/>
      </c>
      <c r="I9799" s="15">
        <f>IF($D9799=1,$C9799,-1)</f>
        <v/>
      </c>
    </row>
    <row r="9800">
      <c r="A9800" s="33" t="n">
        <v>45700.20833333334</v>
      </c>
      <c r="B9800" s="15">
        <f>WEEKDAY($A9800,2)</f>
        <v/>
      </c>
      <c r="C9800" s="15">
        <f>HOUR($A9800)</f>
        <v/>
      </c>
      <c r="D9800" s="15">
        <f>IF(AND($A9800&gt;=Instellingen!$B$6,$A9800&lt;Instellingen!$B$7),1,0)</f>
        <v/>
      </c>
      <c r="E9800" s="15">
        <f>COUNTIF(tData[BezoekStart],"&lt;"&amp;($A9800+1/24))-COUNTIF(tData[BezoekEind],"&lt;="&amp;$A9800)</f>
        <v/>
      </c>
      <c r="F9800" s="15">
        <f>COUNTIF(tData[BezoekLangStart],"&lt;"&amp;($A9800+1/24))-COUNTIF(tData[BezoekLangEind],"&lt;="&amp;$A9800)</f>
        <v/>
      </c>
      <c r="G9800" s="15">
        <f>IF($D9800=1,$B9800*100+$C9800,-1)</f>
        <v/>
      </c>
      <c r="H9800" s="15">
        <f>IF($D9800=1,$B9800,-1)</f>
        <v/>
      </c>
      <c r="I9800" s="15">
        <f>IF($D9800=1,$C9800,-1)</f>
        <v/>
      </c>
    </row>
    <row r="9801">
      <c r="A9801" s="33" t="n">
        <v>45700.25</v>
      </c>
      <c r="B9801" s="15">
        <f>WEEKDAY($A9801,2)</f>
        <v/>
      </c>
      <c r="C9801" s="15">
        <f>HOUR($A9801)</f>
        <v/>
      </c>
      <c r="D9801" s="15">
        <f>IF(AND($A9801&gt;=Instellingen!$B$6,$A9801&lt;Instellingen!$B$7),1,0)</f>
        <v/>
      </c>
      <c r="E9801" s="15">
        <f>COUNTIF(tData[BezoekStart],"&lt;"&amp;($A9801+1/24))-COUNTIF(tData[BezoekEind],"&lt;="&amp;$A9801)</f>
        <v/>
      </c>
      <c r="F9801" s="15">
        <f>COUNTIF(tData[BezoekLangStart],"&lt;"&amp;($A9801+1/24))-COUNTIF(tData[BezoekLangEind],"&lt;="&amp;$A9801)</f>
        <v/>
      </c>
      <c r="G9801" s="15">
        <f>IF($D9801=1,$B9801*100+$C9801,-1)</f>
        <v/>
      </c>
      <c r="H9801" s="15">
        <f>IF($D9801=1,$B9801,-1)</f>
        <v/>
      </c>
      <c r="I9801" s="15">
        <f>IF($D9801=1,$C9801,-1)</f>
        <v/>
      </c>
    </row>
    <row r="9802">
      <c r="A9802" s="33" t="n">
        <v>45700.29166666666</v>
      </c>
      <c r="B9802" s="15">
        <f>WEEKDAY($A9802,2)</f>
        <v/>
      </c>
      <c r="C9802" s="15">
        <f>HOUR($A9802)</f>
        <v/>
      </c>
      <c r="D9802" s="15">
        <f>IF(AND($A9802&gt;=Instellingen!$B$6,$A9802&lt;Instellingen!$B$7),1,0)</f>
        <v/>
      </c>
      <c r="E9802" s="15">
        <f>COUNTIF(tData[BezoekStart],"&lt;"&amp;($A9802+1/24))-COUNTIF(tData[BezoekEind],"&lt;="&amp;$A9802)</f>
        <v/>
      </c>
      <c r="F9802" s="15">
        <f>COUNTIF(tData[BezoekLangStart],"&lt;"&amp;($A9802+1/24))-COUNTIF(tData[BezoekLangEind],"&lt;="&amp;$A9802)</f>
        <v/>
      </c>
      <c r="G9802" s="15">
        <f>IF($D9802=1,$B9802*100+$C9802,-1)</f>
        <v/>
      </c>
      <c r="H9802" s="15">
        <f>IF($D9802=1,$B9802,-1)</f>
        <v/>
      </c>
      <c r="I9802" s="15">
        <f>IF($D9802=1,$C9802,-1)</f>
        <v/>
      </c>
    </row>
    <row r="9803">
      <c r="A9803" s="33" t="n">
        <v>45700.33333333334</v>
      </c>
      <c r="B9803" s="15">
        <f>WEEKDAY($A9803,2)</f>
        <v/>
      </c>
      <c r="C9803" s="15">
        <f>HOUR($A9803)</f>
        <v/>
      </c>
      <c r="D9803" s="15">
        <f>IF(AND($A9803&gt;=Instellingen!$B$6,$A9803&lt;Instellingen!$B$7),1,0)</f>
        <v/>
      </c>
      <c r="E9803" s="15">
        <f>COUNTIF(tData[BezoekStart],"&lt;"&amp;($A9803+1/24))-COUNTIF(tData[BezoekEind],"&lt;="&amp;$A9803)</f>
        <v/>
      </c>
      <c r="F9803" s="15">
        <f>COUNTIF(tData[BezoekLangStart],"&lt;"&amp;($A9803+1/24))-COUNTIF(tData[BezoekLangEind],"&lt;="&amp;$A9803)</f>
        <v/>
      </c>
      <c r="G9803" s="15">
        <f>IF($D9803=1,$B9803*100+$C9803,-1)</f>
        <v/>
      </c>
      <c r="H9803" s="15">
        <f>IF($D9803=1,$B9803,-1)</f>
        <v/>
      </c>
      <c r="I9803" s="15">
        <f>IF($D9803=1,$C9803,-1)</f>
        <v/>
      </c>
    </row>
    <row r="9804">
      <c r="A9804" s="33" t="n">
        <v>45700.375</v>
      </c>
      <c r="B9804" s="15">
        <f>WEEKDAY($A9804,2)</f>
        <v/>
      </c>
      <c r="C9804" s="15">
        <f>HOUR($A9804)</f>
        <v/>
      </c>
      <c r="D9804" s="15">
        <f>IF(AND($A9804&gt;=Instellingen!$B$6,$A9804&lt;Instellingen!$B$7),1,0)</f>
        <v/>
      </c>
      <c r="E9804" s="15">
        <f>COUNTIF(tData[BezoekStart],"&lt;"&amp;($A9804+1/24))-COUNTIF(tData[BezoekEind],"&lt;="&amp;$A9804)</f>
        <v/>
      </c>
      <c r="F9804" s="15">
        <f>COUNTIF(tData[BezoekLangStart],"&lt;"&amp;($A9804+1/24))-COUNTIF(tData[BezoekLangEind],"&lt;="&amp;$A9804)</f>
        <v/>
      </c>
      <c r="G9804" s="15">
        <f>IF($D9804=1,$B9804*100+$C9804,-1)</f>
        <v/>
      </c>
      <c r="H9804" s="15">
        <f>IF($D9804=1,$B9804,-1)</f>
        <v/>
      </c>
      <c r="I9804" s="15">
        <f>IF($D9804=1,$C9804,-1)</f>
        <v/>
      </c>
    </row>
    <row r="9805">
      <c r="A9805" s="33" t="n">
        <v>45700.41666666666</v>
      </c>
      <c r="B9805" s="15">
        <f>WEEKDAY($A9805,2)</f>
        <v/>
      </c>
      <c r="C9805" s="15">
        <f>HOUR($A9805)</f>
        <v/>
      </c>
      <c r="D9805" s="15">
        <f>IF(AND($A9805&gt;=Instellingen!$B$6,$A9805&lt;Instellingen!$B$7),1,0)</f>
        <v/>
      </c>
      <c r="E9805" s="15">
        <f>COUNTIF(tData[BezoekStart],"&lt;"&amp;($A9805+1/24))-COUNTIF(tData[BezoekEind],"&lt;="&amp;$A9805)</f>
        <v/>
      </c>
      <c r="F9805" s="15">
        <f>COUNTIF(tData[BezoekLangStart],"&lt;"&amp;($A9805+1/24))-COUNTIF(tData[BezoekLangEind],"&lt;="&amp;$A9805)</f>
        <v/>
      </c>
      <c r="G9805" s="15">
        <f>IF($D9805=1,$B9805*100+$C9805,-1)</f>
        <v/>
      </c>
      <c r="H9805" s="15">
        <f>IF($D9805=1,$B9805,-1)</f>
        <v/>
      </c>
      <c r="I9805" s="15">
        <f>IF($D9805=1,$C9805,-1)</f>
        <v/>
      </c>
    </row>
    <row r="9806">
      <c r="A9806" s="33" t="n">
        <v>45700.45833333334</v>
      </c>
      <c r="B9806" s="15">
        <f>WEEKDAY($A9806,2)</f>
        <v/>
      </c>
      <c r="C9806" s="15">
        <f>HOUR($A9806)</f>
        <v/>
      </c>
      <c r="D9806" s="15">
        <f>IF(AND($A9806&gt;=Instellingen!$B$6,$A9806&lt;Instellingen!$B$7),1,0)</f>
        <v/>
      </c>
      <c r="E9806" s="15">
        <f>COUNTIF(tData[BezoekStart],"&lt;"&amp;($A9806+1/24))-COUNTIF(tData[BezoekEind],"&lt;="&amp;$A9806)</f>
        <v/>
      </c>
      <c r="F9806" s="15">
        <f>COUNTIF(tData[BezoekLangStart],"&lt;"&amp;($A9806+1/24))-COUNTIF(tData[BezoekLangEind],"&lt;="&amp;$A9806)</f>
        <v/>
      </c>
      <c r="G9806" s="15">
        <f>IF($D9806=1,$B9806*100+$C9806,-1)</f>
        <v/>
      </c>
      <c r="H9806" s="15">
        <f>IF($D9806=1,$B9806,-1)</f>
        <v/>
      </c>
      <c r="I9806" s="15">
        <f>IF($D9806=1,$C9806,-1)</f>
        <v/>
      </c>
    </row>
    <row r="9807">
      <c r="A9807" s="33" t="n">
        <v>45700.5</v>
      </c>
      <c r="B9807" s="15">
        <f>WEEKDAY($A9807,2)</f>
        <v/>
      </c>
      <c r="C9807" s="15">
        <f>HOUR($A9807)</f>
        <v/>
      </c>
      <c r="D9807" s="15">
        <f>IF(AND($A9807&gt;=Instellingen!$B$6,$A9807&lt;Instellingen!$B$7),1,0)</f>
        <v/>
      </c>
      <c r="E9807" s="15">
        <f>COUNTIF(tData[BezoekStart],"&lt;"&amp;($A9807+1/24))-COUNTIF(tData[BezoekEind],"&lt;="&amp;$A9807)</f>
        <v/>
      </c>
      <c r="F9807" s="15">
        <f>COUNTIF(tData[BezoekLangStart],"&lt;"&amp;($A9807+1/24))-COUNTIF(tData[BezoekLangEind],"&lt;="&amp;$A9807)</f>
        <v/>
      </c>
      <c r="G9807" s="15">
        <f>IF($D9807=1,$B9807*100+$C9807,-1)</f>
        <v/>
      </c>
      <c r="H9807" s="15">
        <f>IF($D9807=1,$B9807,-1)</f>
        <v/>
      </c>
      <c r="I9807" s="15">
        <f>IF($D9807=1,$C9807,-1)</f>
        <v/>
      </c>
    </row>
    <row r="9808">
      <c r="A9808" s="33" t="n">
        <v>45700.54166666666</v>
      </c>
      <c r="B9808" s="15">
        <f>WEEKDAY($A9808,2)</f>
        <v/>
      </c>
      <c r="C9808" s="15">
        <f>HOUR($A9808)</f>
        <v/>
      </c>
      <c r="D9808" s="15">
        <f>IF(AND($A9808&gt;=Instellingen!$B$6,$A9808&lt;Instellingen!$B$7),1,0)</f>
        <v/>
      </c>
      <c r="E9808" s="15">
        <f>COUNTIF(tData[BezoekStart],"&lt;"&amp;($A9808+1/24))-COUNTIF(tData[BezoekEind],"&lt;="&amp;$A9808)</f>
        <v/>
      </c>
      <c r="F9808" s="15">
        <f>COUNTIF(tData[BezoekLangStart],"&lt;"&amp;($A9808+1/24))-COUNTIF(tData[BezoekLangEind],"&lt;="&amp;$A9808)</f>
        <v/>
      </c>
      <c r="G9808" s="15">
        <f>IF($D9808=1,$B9808*100+$C9808,-1)</f>
        <v/>
      </c>
      <c r="H9808" s="15">
        <f>IF($D9808=1,$B9808,-1)</f>
        <v/>
      </c>
      <c r="I9808" s="15">
        <f>IF($D9808=1,$C9808,-1)</f>
        <v/>
      </c>
    </row>
    <row r="9809">
      <c r="A9809" s="33" t="n">
        <v>45700.58333333334</v>
      </c>
      <c r="B9809" s="15">
        <f>WEEKDAY($A9809,2)</f>
        <v/>
      </c>
      <c r="C9809" s="15">
        <f>HOUR($A9809)</f>
        <v/>
      </c>
      <c r="D9809" s="15">
        <f>IF(AND($A9809&gt;=Instellingen!$B$6,$A9809&lt;Instellingen!$B$7),1,0)</f>
        <v/>
      </c>
      <c r="E9809" s="15">
        <f>COUNTIF(tData[BezoekStart],"&lt;"&amp;($A9809+1/24))-COUNTIF(tData[BezoekEind],"&lt;="&amp;$A9809)</f>
        <v/>
      </c>
      <c r="F9809" s="15">
        <f>COUNTIF(tData[BezoekLangStart],"&lt;"&amp;($A9809+1/24))-COUNTIF(tData[BezoekLangEind],"&lt;="&amp;$A9809)</f>
        <v/>
      </c>
      <c r="G9809" s="15">
        <f>IF($D9809=1,$B9809*100+$C9809,-1)</f>
        <v/>
      </c>
      <c r="H9809" s="15">
        <f>IF($D9809=1,$B9809,-1)</f>
        <v/>
      </c>
      <c r="I9809" s="15">
        <f>IF($D9809=1,$C9809,-1)</f>
        <v/>
      </c>
    </row>
    <row r="9810">
      <c r="A9810" s="33" t="n">
        <v>45700.625</v>
      </c>
      <c r="B9810" s="15">
        <f>WEEKDAY($A9810,2)</f>
        <v/>
      </c>
      <c r="C9810" s="15">
        <f>HOUR($A9810)</f>
        <v/>
      </c>
      <c r="D9810" s="15">
        <f>IF(AND($A9810&gt;=Instellingen!$B$6,$A9810&lt;Instellingen!$B$7),1,0)</f>
        <v/>
      </c>
      <c r="E9810" s="15">
        <f>COUNTIF(tData[BezoekStart],"&lt;"&amp;($A9810+1/24))-COUNTIF(tData[BezoekEind],"&lt;="&amp;$A9810)</f>
        <v/>
      </c>
      <c r="F9810" s="15">
        <f>COUNTIF(tData[BezoekLangStart],"&lt;"&amp;($A9810+1/24))-COUNTIF(tData[BezoekLangEind],"&lt;="&amp;$A9810)</f>
        <v/>
      </c>
      <c r="G9810" s="15">
        <f>IF($D9810=1,$B9810*100+$C9810,-1)</f>
        <v/>
      </c>
      <c r="H9810" s="15">
        <f>IF($D9810=1,$B9810,-1)</f>
        <v/>
      </c>
      <c r="I9810" s="15">
        <f>IF($D9810=1,$C9810,-1)</f>
        <v/>
      </c>
    </row>
    <row r="9811">
      <c r="A9811" s="33" t="n">
        <v>45700.66666666666</v>
      </c>
      <c r="B9811" s="15">
        <f>WEEKDAY($A9811,2)</f>
        <v/>
      </c>
      <c r="C9811" s="15">
        <f>HOUR($A9811)</f>
        <v/>
      </c>
      <c r="D9811" s="15">
        <f>IF(AND($A9811&gt;=Instellingen!$B$6,$A9811&lt;Instellingen!$B$7),1,0)</f>
        <v/>
      </c>
      <c r="E9811" s="15">
        <f>COUNTIF(tData[BezoekStart],"&lt;"&amp;($A9811+1/24))-COUNTIF(tData[BezoekEind],"&lt;="&amp;$A9811)</f>
        <v/>
      </c>
      <c r="F9811" s="15">
        <f>COUNTIF(tData[BezoekLangStart],"&lt;"&amp;($A9811+1/24))-COUNTIF(tData[BezoekLangEind],"&lt;="&amp;$A9811)</f>
        <v/>
      </c>
      <c r="G9811" s="15">
        <f>IF($D9811=1,$B9811*100+$C9811,-1)</f>
        <v/>
      </c>
      <c r="H9811" s="15">
        <f>IF($D9811=1,$B9811,-1)</f>
        <v/>
      </c>
      <c r="I9811" s="15">
        <f>IF($D9811=1,$C9811,-1)</f>
        <v/>
      </c>
    </row>
    <row r="9812">
      <c r="A9812" s="33" t="n">
        <v>45700.70833333334</v>
      </c>
      <c r="B9812" s="15">
        <f>WEEKDAY($A9812,2)</f>
        <v/>
      </c>
      <c r="C9812" s="15">
        <f>HOUR($A9812)</f>
        <v/>
      </c>
      <c r="D9812" s="15">
        <f>IF(AND($A9812&gt;=Instellingen!$B$6,$A9812&lt;Instellingen!$B$7),1,0)</f>
        <v/>
      </c>
      <c r="E9812" s="15">
        <f>COUNTIF(tData[BezoekStart],"&lt;"&amp;($A9812+1/24))-COUNTIF(tData[BezoekEind],"&lt;="&amp;$A9812)</f>
        <v/>
      </c>
      <c r="F9812" s="15">
        <f>COUNTIF(tData[BezoekLangStart],"&lt;"&amp;($A9812+1/24))-COUNTIF(tData[BezoekLangEind],"&lt;="&amp;$A9812)</f>
        <v/>
      </c>
      <c r="G9812" s="15">
        <f>IF($D9812=1,$B9812*100+$C9812,-1)</f>
        <v/>
      </c>
      <c r="H9812" s="15">
        <f>IF($D9812=1,$B9812,-1)</f>
        <v/>
      </c>
      <c r="I9812" s="15">
        <f>IF($D9812=1,$C9812,-1)</f>
        <v/>
      </c>
    </row>
    <row r="9813">
      <c r="A9813" s="33" t="n">
        <v>45700.75</v>
      </c>
      <c r="B9813" s="15">
        <f>WEEKDAY($A9813,2)</f>
        <v/>
      </c>
      <c r="C9813" s="15">
        <f>HOUR($A9813)</f>
        <v/>
      </c>
      <c r="D9813" s="15">
        <f>IF(AND($A9813&gt;=Instellingen!$B$6,$A9813&lt;Instellingen!$B$7),1,0)</f>
        <v/>
      </c>
      <c r="E9813" s="15">
        <f>COUNTIF(tData[BezoekStart],"&lt;"&amp;($A9813+1/24))-COUNTIF(tData[BezoekEind],"&lt;="&amp;$A9813)</f>
        <v/>
      </c>
      <c r="F9813" s="15">
        <f>COUNTIF(tData[BezoekLangStart],"&lt;"&amp;($A9813+1/24))-COUNTIF(tData[BezoekLangEind],"&lt;="&amp;$A9813)</f>
        <v/>
      </c>
      <c r="G9813" s="15">
        <f>IF($D9813=1,$B9813*100+$C9813,-1)</f>
        <v/>
      </c>
      <c r="H9813" s="15">
        <f>IF($D9813=1,$B9813,-1)</f>
        <v/>
      </c>
      <c r="I9813" s="15">
        <f>IF($D9813=1,$C9813,-1)</f>
        <v/>
      </c>
    </row>
    <row r="9814">
      <c r="A9814" s="33" t="n">
        <v>45700.79166666666</v>
      </c>
      <c r="B9814" s="15">
        <f>WEEKDAY($A9814,2)</f>
        <v/>
      </c>
      <c r="C9814" s="15">
        <f>HOUR($A9814)</f>
        <v/>
      </c>
      <c r="D9814" s="15">
        <f>IF(AND($A9814&gt;=Instellingen!$B$6,$A9814&lt;Instellingen!$B$7),1,0)</f>
        <v/>
      </c>
      <c r="E9814" s="15">
        <f>COUNTIF(tData[BezoekStart],"&lt;"&amp;($A9814+1/24))-COUNTIF(tData[BezoekEind],"&lt;="&amp;$A9814)</f>
        <v/>
      </c>
      <c r="F9814" s="15">
        <f>COUNTIF(tData[BezoekLangStart],"&lt;"&amp;($A9814+1/24))-COUNTIF(tData[BezoekLangEind],"&lt;="&amp;$A9814)</f>
        <v/>
      </c>
      <c r="G9814" s="15">
        <f>IF($D9814=1,$B9814*100+$C9814,-1)</f>
        <v/>
      </c>
      <c r="H9814" s="15">
        <f>IF($D9814=1,$B9814,-1)</f>
        <v/>
      </c>
      <c r="I9814" s="15">
        <f>IF($D9814=1,$C9814,-1)</f>
        <v/>
      </c>
    </row>
    <row r="9815">
      <c r="A9815" s="33" t="n">
        <v>45700.83333333334</v>
      </c>
      <c r="B9815" s="15">
        <f>WEEKDAY($A9815,2)</f>
        <v/>
      </c>
      <c r="C9815" s="15">
        <f>HOUR($A9815)</f>
        <v/>
      </c>
      <c r="D9815" s="15">
        <f>IF(AND($A9815&gt;=Instellingen!$B$6,$A9815&lt;Instellingen!$B$7),1,0)</f>
        <v/>
      </c>
      <c r="E9815" s="15">
        <f>COUNTIF(tData[BezoekStart],"&lt;"&amp;($A9815+1/24))-COUNTIF(tData[BezoekEind],"&lt;="&amp;$A9815)</f>
        <v/>
      </c>
      <c r="F9815" s="15">
        <f>COUNTIF(tData[BezoekLangStart],"&lt;"&amp;($A9815+1/24))-COUNTIF(tData[BezoekLangEind],"&lt;="&amp;$A9815)</f>
        <v/>
      </c>
      <c r="G9815" s="15">
        <f>IF($D9815=1,$B9815*100+$C9815,-1)</f>
        <v/>
      </c>
      <c r="H9815" s="15">
        <f>IF($D9815=1,$B9815,-1)</f>
        <v/>
      </c>
      <c r="I9815" s="15">
        <f>IF($D9815=1,$C9815,-1)</f>
        <v/>
      </c>
    </row>
    <row r="9816">
      <c r="A9816" s="33" t="n">
        <v>45700.875</v>
      </c>
      <c r="B9816" s="15">
        <f>WEEKDAY($A9816,2)</f>
        <v/>
      </c>
      <c r="C9816" s="15">
        <f>HOUR($A9816)</f>
        <v/>
      </c>
      <c r="D9816" s="15">
        <f>IF(AND($A9816&gt;=Instellingen!$B$6,$A9816&lt;Instellingen!$B$7),1,0)</f>
        <v/>
      </c>
      <c r="E9816" s="15">
        <f>COUNTIF(tData[BezoekStart],"&lt;"&amp;($A9816+1/24))-COUNTIF(tData[BezoekEind],"&lt;="&amp;$A9816)</f>
        <v/>
      </c>
      <c r="F9816" s="15">
        <f>COUNTIF(tData[BezoekLangStart],"&lt;"&amp;($A9816+1/24))-COUNTIF(tData[BezoekLangEind],"&lt;="&amp;$A9816)</f>
        <v/>
      </c>
      <c r="G9816" s="15">
        <f>IF($D9816=1,$B9816*100+$C9816,-1)</f>
        <v/>
      </c>
      <c r="H9816" s="15">
        <f>IF($D9816=1,$B9816,-1)</f>
        <v/>
      </c>
      <c r="I9816" s="15">
        <f>IF($D9816=1,$C9816,-1)</f>
        <v/>
      </c>
    </row>
    <row r="9817">
      <c r="A9817" s="33" t="n">
        <v>45700.91666666666</v>
      </c>
      <c r="B9817" s="15">
        <f>WEEKDAY($A9817,2)</f>
        <v/>
      </c>
      <c r="C9817" s="15">
        <f>HOUR($A9817)</f>
        <v/>
      </c>
      <c r="D9817" s="15">
        <f>IF(AND($A9817&gt;=Instellingen!$B$6,$A9817&lt;Instellingen!$B$7),1,0)</f>
        <v/>
      </c>
      <c r="E9817" s="15">
        <f>COUNTIF(tData[BezoekStart],"&lt;"&amp;($A9817+1/24))-COUNTIF(tData[BezoekEind],"&lt;="&amp;$A9817)</f>
        <v/>
      </c>
      <c r="F9817" s="15">
        <f>COUNTIF(tData[BezoekLangStart],"&lt;"&amp;($A9817+1/24))-COUNTIF(tData[BezoekLangEind],"&lt;="&amp;$A9817)</f>
        <v/>
      </c>
      <c r="G9817" s="15">
        <f>IF($D9817=1,$B9817*100+$C9817,-1)</f>
        <v/>
      </c>
      <c r="H9817" s="15">
        <f>IF($D9817=1,$B9817,-1)</f>
        <v/>
      </c>
      <c r="I9817" s="15">
        <f>IF($D9817=1,$C9817,-1)</f>
        <v/>
      </c>
    </row>
    <row r="9818">
      <c r="A9818" s="33" t="n">
        <v>45700.95833333334</v>
      </c>
      <c r="B9818" s="15">
        <f>WEEKDAY($A9818,2)</f>
        <v/>
      </c>
      <c r="C9818" s="15">
        <f>HOUR($A9818)</f>
        <v/>
      </c>
      <c r="D9818" s="15">
        <f>IF(AND($A9818&gt;=Instellingen!$B$6,$A9818&lt;Instellingen!$B$7),1,0)</f>
        <v/>
      </c>
      <c r="E9818" s="15">
        <f>COUNTIF(tData[BezoekStart],"&lt;"&amp;($A9818+1/24))-COUNTIF(tData[BezoekEind],"&lt;="&amp;$A9818)</f>
        <v/>
      </c>
      <c r="F9818" s="15">
        <f>COUNTIF(tData[BezoekLangStart],"&lt;"&amp;($A9818+1/24))-COUNTIF(tData[BezoekLangEind],"&lt;="&amp;$A9818)</f>
        <v/>
      </c>
      <c r="G9818" s="15">
        <f>IF($D9818=1,$B9818*100+$C9818,-1)</f>
        <v/>
      </c>
      <c r="H9818" s="15">
        <f>IF($D9818=1,$B9818,-1)</f>
        <v/>
      </c>
      <c r="I9818" s="15">
        <f>IF($D9818=1,$C9818,-1)</f>
        <v/>
      </c>
    </row>
    <row r="9819">
      <c r="A9819" s="33" t="n">
        <v>45701</v>
      </c>
      <c r="B9819" s="15">
        <f>WEEKDAY($A9819,2)</f>
        <v/>
      </c>
      <c r="C9819" s="15">
        <f>HOUR($A9819)</f>
        <v/>
      </c>
      <c r="D9819" s="15">
        <f>IF(AND($A9819&gt;=Instellingen!$B$6,$A9819&lt;Instellingen!$B$7),1,0)</f>
        <v/>
      </c>
      <c r="E9819" s="15">
        <f>COUNTIF(tData[BezoekStart],"&lt;"&amp;($A9819+1/24))-COUNTIF(tData[BezoekEind],"&lt;="&amp;$A9819)</f>
        <v/>
      </c>
      <c r="F9819" s="15">
        <f>COUNTIF(tData[BezoekLangStart],"&lt;"&amp;($A9819+1/24))-COUNTIF(tData[BezoekLangEind],"&lt;="&amp;$A9819)</f>
        <v/>
      </c>
      <c r="G9819" s="15">
        <f>IF($D9819=1,$B9819*100+$C9819,-1)</f>
        <v/>
      </c>
      <c r="H9819" s="15">
        <f>IF($D9819=1,$B9819,-1)</f>
        <v/>
      </c>
      <c r="I9819" s="15">
        <f>IF($D9819=1,$C9819,-1)</f>
        <v/>
      </c>
    </row>
    <row r="9820">
      <c r="A9820" s="33" t="n">
        <v>45701.04166666666</v>
      </c>
      <c r="B9820" s="15">
        <f>WEEKDAY($A9820,2)</f>
        <v/>
      </c>
      <c r="C9820" s="15">
        <f>HOUR($A9820)</f>
        <v/>
      </c>
      <c r="D9820" s="15">
        <f>IF(AND($A9820&gt;=Instellingen!$B$6,$A9820&lt;Instellingen!$B$7),1,0)</f>
        <v/>
      </c>
      <c r="E9820" s="15">
        <f>COUNTIF(tData[BezoekStart],"&lt;"&amp;($A9820+1/24))-COUNTIF(tData[BezoekEind],"&lt;="&amp;$A9820)</f>
        <v/>
      </c>
      <c r="F9820" s="15">
        <f>COUNTIF(tData[BezoekLangStart],"&lt;"&amp;($A9820+1/24))-COUNTIF(tData[BezoekLangEind],"&lt;="&amp;$A9820)</f>
        <v/>
      </c>
      <c r="G9820" s="15">
        <f>IF($D9820=1,$B9820*100+$C9820,-1)</f>
        <v/>
      </c>
      <c r="H9820" s="15">
        <f>IF($D9820=1,$B9820,-1)</f>
        <v/>
      </c>
      <c r="I9820" s="15">
        <f>IF($D9820=1,$C9820,-1)</f>
        <v/>
      </c>
    </row>
    <row r="9821">
      <c r="A9821" s="33" t="n">
        <v>45701.08333333334</v>
      </c>
      <c r="B9821" s="15">
        <f>WEEKDAY($A9821,2)</f>
        <v/>
      </c>
      <c r="C9821" s="15">
        <f>HOUR($A9821)</f>
        <v/>
      </c>
      <c r="D9821" s="15">
        <f>IF(AND($A9821&gt;=Instellingen!$B$6,$A9821&lt;Instellingen!$B$7),1,0)</f>
        <v/>
      </c>
      <c r="E9821" s="15">
        <f>COUNTIF(tData[BezoekStart],"&lt;"&amp;($A9821+1/24))-COUNTIF(tData[BezoekEind],"&lt;="&amp;$A9821)</f>
        <v/>
      </c>
      <c r="F9821" s="15">
        <f>COUNTIF(tData[BezoekLangStart],"&lt;"&amp;($A9821+1/24))-COUNTIF(tData[BezoekLangEind],"&lt;="&amp;$A9821)</f>
        <v/>
      </c>
      <c r="G9821" s="15">
        <f>IF($D9821=1,$B9821*100+$C9821,-1)</f>
        <v/>
      </c>
      <c r="H9821" s="15">
        <f>IF($D9821=1,$B9821,-1)</f>
        <v/>
      </c>
      <c r="I9821" s="15">
        <f>IF($D9821=1,$C9821,-1)</f>
        <v/>
      </c>
    </row>
    <row r="9822">
      <c r="A9822" s="33" t="n">
        <v>45701.125</v>
      </c>
      <c r="B9822" s="15">
        <f>WEEKDAY($A9822,2)</f>
        <v/>
      </c>
      <c r="C9822" s="15">
        <f>HOUR($A9822)</f>
        <v/>
      </c>
      <c r="D9822" s="15">
        <f>IF(AND($A9822&gt;=Instellingen!$B$6,$A9822&lt;Instellingen!$B$7),1,0)</f>
        <v/>
      </c>
      <c r="E9822" s="15">
        <f>COUNTIF(tData[BezoekStart],"&lt;"&amp;($A9822+1/24))-COUNTIF(tData[BezoekEind],"&lt;="&amp;$A9822)</f>
        <v/>
      </c>
      <c r="F9822" s="15">
        <f>COUNTIF(tData[BezoekLangStart],"&lt;"&amp;($A9822+1/24))-COUNTIF(tData[BezoekLangEind],"&lt;="&amp;$A9822)</f>
        <v/>
      </c>
      <c r="G9822" s="15">
        <f>IF($D9822=1,$B9822*100+$C9822,-1)</f>
        <v/>
      </c>
      <c r="H9822" s="15">
        <f>IF($D9822=1,$B9822,-1)</f>
        <v/>
      </c>
      <c r="I9822" s="15">
        <f>IF($D9822=1,$C9822,-1)</f>
        <v/>
      </c>
    </row>
    <row r="9823">
      <c r="A9823" s="33" t="n">
        <v>45701.16666666666</v>
      </c>
      <c r="B9823" s="15">
        <f>WEEKDAY($A9823,2)</f>
        <v/>
      </c>
      <c r="C9823" s="15">
        <f>HOUR($A9823)</f>
        <v/>
      </c>
      <c r="D9823" s="15">
        <f>IF(AND($A9823&gt;=Instellingen!$B$6,$A9823&lt;Instellingen!$B$7),1,0)</f>
        <v/>
      </c>
      <c r="E9823" s="15">
        <f>COUNTIF(tData[BezoekStart],"&lt;"&amp;($A9823+1/24))-COUNTIF(tData[BezoekEind],"&lt;="&amp;$A9823)</f>
        <v/>
      </c>
      <c r="F9823" s="15">
        <f>COUNTIF(tData[BezoekLangStart],"&lt;"&amp;($A9823+1/24))-COUNTIF(tData[BezoekLangEind],"&lt;="&amp;$A9823)</f>
        <v/>
      </c>
      <c r="G9823" s="15">
        <f>IF($D9823=1,$B9823*100+$C9823,-1)</f>
        <v/>
      </c>
      <c r="H9823" s="15">
        <f>IF($D9823=1,$B9823,-1)</f>
        <v/>
      </c>
      <c r="I9823" s="15">
        <f>IF($D9823=1,$C9823,-1)</f>
        <v/>
      </c>
    </row>
    <row r="9824">
      <c r="A9824" s="33" t="n">
        <v>45701.20833333334</v>
      </c>
      <c r="B9824" s="15">
        <f>WEEKDAY($A9824,2)</f>
        <v/>
      </c>
      <c r="C9824" s="15">
        <f>HOUR($A9824)</f>
        <v/>
      </c>
      <c r="D9824" s="15">
        <f>IF(AND($A9824&gt;=Instellingen!$B$6,$A9824&lt;Instellingen!$B$7),1,0)</f>
        <v/>
      </c>
      <c r="E9824" s="15">
        <f>COUNTIF(tData[BezoekStart],"&lt;"&amp;($A9824+1/24))-COUNTIF(tData[BezoekEind],"&lt;="&amp;$A9824)</f>
        <v/>
      </c>
      <c r="F9824" s="15">
        <f>COUNTIF(tData[BezoekLangStart],"&lt;"&amp;($A9824+1/24))-COUNTIF(tData[BezoekLangEind],"&lt;="&amp;$A9824)</f>
        <v/>
      </c>
      <c r="G9824" s="15">
        <f>IF($D9824=1,$B9824*100+$C9824,-1)</f>
        <v/>
      </c>
      <c r="H9824" s="15">
        <f>IF($D9824=1,$B9824,-1)</f>
        <v/>
      </c>
      <c r="I9824" s="15">
        <f>IF($D9824=1,$C9824,-1)</f>
        <v/>
      </c>
    </row>
    <row r="9825">
      <c r="A9825" s="33" t="n">
        <v>45701.25</v>
      </c>
      <c r="B9825" s="15">
        <f>WEEKDAY($A9825,2)</f>
        <v/>
      </c>
      <c r="C9825" s="15">
        <f>HOUR($A9825)</f>
        <v/>
      </c>
      <c r="D9825" s="15">
        <f>IF(AND($A9825&gt;=Instellingen!$B$6,$A9825&lt;Instellingen!$B$7),1,0)</f>
        <v/>
      </c>
      <c r="E9825" s="15">
        <f>COUNTIF(tData[BezoekStart],"&lt;"&amp;($A9825+1/24))-COUNTIF(tData[BezoekEind],"&lt;="&amp;$A9825)</f>
        <v/>
      </c>
      <c r="F9825" s="15">
        <f>COUNTIF(tData[BezoekLangStart],"&lt;"&amp;($A9825+1/24))-COUNTIF(tData[BezoekLangEind],"&lt;="&amp;$A9825)</f>
        <v/>
      </c>
      <c r="G9825" s="15">
        <f>IF($D9825=1,$B9825*100+$C9825,-1)</f>
        <v/>
      </c>
      <c r="H9825" s="15">
        <f>IF($D9825=1,$B9825,-1)</f>
        <v/>
      </c>
      <c r="I9825" s="15">
        <f>IF($D9825=1,$C9825,-1)</f>
        <v/>
      </c>
    </row>
    <row r="9826">
      <c r="A9826" s="33" t="n">
        <v>45701.29166666666</v>
      </c>
      <c r="B9826" s="15">
        <f>WEEKDAY($A9826,2)</f>
        <v/>
      </c>
      <c r="C9826" s="15">
        <f>HOUR($A9826)</f>
        <v/>
      </c>
      <c r="D9826" s="15">
        <f>IF(AND($A9826&gt;=Instellingen!$B$6,$A9826&lt;Instellingen!$B$7),1,0)</f>
        <v/>
      </c>
      <c r="E9826" s="15">
        <f>COUNTIF(tData[BezoekStart],"&lt;"&amp;($A9826+1/24))-COUNTIF(tData[BezoekEind],"&lt;="&amp;$A9826)</f>
        <v/>
      </c>
      <c r="F9826" s="15">
        <f>COUNTIF(tData[BezoekLangStart],"&lt;"&amp;($A9826+1/24))-COUNTIF(tData[BezoekLangEind],"&lt;="&amp;$A9826)</f>
        <v/>
      </c>
      <c r="G9826" s="15">
        <f>IF($D9826=1,$B9826*100+$C9826,-1)</f>
        <v/>
      </c>
      <c r="H9826" s="15">
        <f>IF($D9826=1,$B9826,-1)</f>
        <v/>
      </c>
      <c r="I9826" s="15">
        <f>IF($D9826=1,$C9826,-1)</f>
        <v/>
      </c>
    </row>
    <row r="9827">
      <c r="A9827" s="33" t="n">
        <v>45701.33333333334</v>
      </c>
      <c r="B9827" s="15">
        <f>WEEKDAY($A9827,2)</f>
        <v/>
      </c>
      <c r="C9827" s="15">
        <f>HOUR($A9827)</f>
        <v/>
      </c>
      <c r="D9827" s="15">
        <f>IF(AND($A9827&gt;=Instellingen!$B$6,$A9827&lt;Instellingen!$B$7),1,0)</f>
        <v/>
      </c>
      <c r="E9827" s="15">
        <f>COUNTIF(tData[BezoekStart],"&lt;"&amp;($A9827+1/24))-COUNTIF(tData[BezoekEind],"&lt;="&amp;$A9827)</f>
        <v/>
      </c>
      <c r="F9827" s="15">
        <f>COUNTIF(tData[BezoekLangStart],"&lt;"&amp;($A9827+1/24))-COUNTIF(tData[BezoekLangEind],"&lt;="&amp;$A9827)</f>
        <v/>
      </c>
      <c r="G9827" s="15">
        <f>IF($D9827=1,$B9827*100+$C9827,-1)</f>
        <v/>
      </c>
      <c r="H9827" s="15">
        <f>IF($D9827=1,$B9827,-1)</f>
        <v/>
      </c>
      <c r="I9827" s="15">
        <f>IF($D9827=1,$C9827,-1)</f>
        <v/>
      </c>
    </row>
    <row r="9828">
      <c r="A9828" s="33" t="n">
        <v>45701.375</v>
      </c>
      <c r="B9828" s="15">
        <f>WEEKDAY($A9828,2)</f>
        <v/>
      </c>
      <c r="C9828" s="15">
        <f>HOUR($A9828)</f>
        <v/>
      </c>
      <c r="D9828" s="15">
        <f>IF(AND($A9828&gt;=Instellingen!$B$6,$A9828&lt;Instellingen!$B$7),1,0)</f>
        <v/>
      </c>
      <c r="E9828" s="15">
        <f>COUNTIF(tData[BezoekStart],"&lt;"&amp;($A9828+1/24))-COUNTIF(tData[BezoekEind],"&lt;="&amp;$A9828)</f>
        <v/>
      </c>
      <c r="F9828" s="15">
        <f>COUNTIF(tData[BezoekLangStart],"&lt;"&amp;($A9828+1/24))-COUNTIF(tData[BezoekLangEind],"&lt;="&amp;$A9828)</f>
        <v/>
      </c>
      <c r="G9828" s="15">
        <f>IF($D9828=1,$B9828*100+$C9828,-1)</f>
        <v/>
      </c>
      <c r="H9828" s="15">
        <f>IF($D9828=1,$B9828,-1)</f>
        <v/>
      </c>
      <c r="I9828" s="15">
        <f>IF($D9828=1,$C9828,-1)</f>
        <v/>
      </c>
    </row>
    <row r="9829">
      <c r="A9829" s="33" t="n">
        <v>45701.41666666666</v>
      </c>
      <c r="B9829" s="15">
        <f>WEEKDAY($A9829,2)</f>
        <v/>
      </c>
      <c r="C9829" s="15">
        <f>HOUR($A9829)</f>
        <v/>
      </c>
      <c r="D9829" s="15">
        <f>IF(AND($A9829&gt;=Instellingen!$B$6,$A9829&lt;Instellingen!$B$7),1,0)</f>
        <v/>
      </c>
      <c r="E9829" s="15">
        <f>COUNTIF(tData[BezoekStart],"&lt;"&amp;($A9829+1/24))-COUNTIF(tData[BezoekEind],"&lt;="&amp;$A9829)</f>
        <v/>
      </c>
      <c r="F9829" s="15">
        <f>COUNTIF(tData[BezoekLangStart],"&lt;"&amp;($A9829+1/24))-COUNTIF(tData[BezoekLangEind],"&lt;="&amp;$A9829)</f>
        <v/>
      </c>
      <c r="G9829" s="15">
        <f>IF($D9829=1,$B9829*100+$C9829,-1)</f>
        <v/>
      </c>
      <c r="H9829" s="15">
        <f>IF($D9829=1,$B9829,-1)</f>
        <v/>
      </c>
      <c r="I9829" s="15">
        <f>IF($D9829=1,$C9829,-1)</f>
        <v/>
      </c>
    </row>
    <row r="9830">
      <c r="A9830" s="33" t="n">
        <v>45701.45833333334</v>
      </c>
      <c r="B9830" s="15">
        <f>WEEKDAY($A9830,2)</f>
        <v/>
      </c>
      <c r="C9830" s="15">
        <f>HOUR($A9830)</f>
        <v/>
      </c>
      <c r="D9830" s="15">
        <f>IF(AND($A9830&gt;=Instellingen!$B$6,$A9830&lt;Instellingen!$B$7),1,0)</f>
        <v/>
      </c>
      <c r="E9830" s="15">
        <f>COUNTIF(tData[BezoekStart],"&lt;"&amp;($A9830+1/24))-COUNTIF(tData[BezoekEind],"&lt;="&amp;$A9830)</f>
        <v/>
      </c>
      <c r="F9830" s="15">
        <f>COUNTIF(tData[BezoekLangStart],"&lt;"&amp;($A9830+1/24))-COUNTIF(tData[BezoekLangEind],"&lt;="&amp;$A9830)</f>
        <v/>
      </c>
      <c r="G9830" s="15">
        <f>IF($D9830=1,$B9830*100+$C9830,-1)</f>
        <v/>
      </c>
      <c r="H9830" s="15">
        <f>IF($D9830=1,$B9830,-1)</f>
        <v/>
      </c>
      <c r="I9830" s="15">
        <f>IF($D9830=1,$C9830,-1)</f>
        <v/>
      </c>
    </row>
    <row r="9831">
      <c r="A9831" s="33" t="n">
        <v>45701.5</v>
      </c>
      <c r="B9831" s="15">
        <f>WEEKDAY($A9831,2)</f>
        <v/>
      </c>
      <c r="C9831" s="15">
        <f>HOUR($A9831)</f>
        <v/>
      </c>
      <c r="D9831" s="15">
        <f>IF(AND($A9831&gt;=Instellingen!$B$6,$A9831&lt;Instellingen!$B$7),1,0)</f>
        <v/>
      </c>
      <c r="E9831" s="15">
        <f>COUNTIF(tData[BezoekStart],"&lt;"&amp;($A9831+1/24))-COUNTIF(tData[BezoekEind],"&lt;="&amp;$A9831)</f>
        <v/>
      </c>
      <c r="F9831" s="15">
        <f>COUNTIF(tData[BezoekLangStart],"&lt;"&amp;($A9831+1/24))-COUNTIF(tData[BezoekLangEind],"&lt;="&amp;$A9831)</f>
        <v/>
      </c>
      <c r="G9831" s="15">
        <f>IF($D9831=1,$B9831*100+$C9831,-1)</f>
        <v/>
      </c>
      <c r="H9831" s="15">
        <f>IF($D9831=1,$B9831,-1)</f>
        <v/>
      </c>
      <c r="I9831" s="15">
        <f>IF($D9831=1,$C9831,-1)</f>
        <v/>
      </c>
    </row>
    <row r="9832">
      <c r="A9832" s="33" t="n">
        <v>45701.54166666666</v>
      </c>
      <c r="B9832" s="15">
        <f>WEEKDAY($A9832,2)</f>
        <v/>
      </c>
      <c r="C9832" s="15">
        <f>HOUR($A9832)</f>
        <v/>
      </c>
      <c r="D9832" s="15">
        <f>IF(AND($A9832&gt;=Instellingen!$B$6,$A9832&lt;Instellingen!$B$7),1,0)</f>
        <v/>
      </c>
      <c r="E9832" s="15">
        <f>COUNTIF(tData[BezoekStart],"&lt;"&amp;($A9832+1/24))-COUNTIF(tData[BezoekEind],"&lt;="&amp;$A9832)</f>
        <v/>
      </c>
      <c r="F9832" s="15">
        <f>COUNTIF(tData[BezoekLangStart],"&lt;"&amp;($A9832+1/24))-COUNTIF(tData[BezoekLangEind],"&lt;="&amp;$A9832)</f>
        <v/>
      </c>
      <c r="G9832" s="15">
        <f>IF($D9832=1,$B9832*100+$C9832,-1)</f>
        <v/>
      </c>
      <c r="H9832" s="15">
        <f>IF($D9832=1,$B9832,-1)</f>
        <v/>
      </c>
      <c r="I9832" s="15">
        <f>IF($D9832=1,$C9832,-1)</f>
        <v/>
      </c>
    </row>
    <row r="9833">
      <c r="A9833" s="33" t="n">
        <v>45701.58333333334</v>
      </c>
      <c r="B9833" s="15">
        <f>WEEKDAY($A9833,2)</f>
        <v/>
      </c>
      <c r="C9833" s="15">
        <f>HOUR($A9833)</f>
        <v/>
      </c>
      <c r="D9833" s="15">
        <f>IF(AND($A9833&gt;=Instellingen!$B$6,$A9833&lt;Instellingen!$B$7),1,0)</f>
        <v/>
      </c>
      <c r="E9833" s="15">
        <f>COUNTIF(tData[BezoekStart],"&lt;"&amp;($A9833+1/24))-COUNTIF(tData[BezoekEind],"&lt;="&amp;$A9833)</f>
        <v/>
      </c>
      <c r="F9833" s="15">
        <f>COUNTIF(tData[BezoekLangStart],"&lt;"&amp;($A9833+1/24))-COUNTIF(tData[BezoekLangEind],"&lt;="&amp;$A9833)</f>
        <v/>
      </c>
      <c r="G9833" s="15">
        <f>IF($D9833=1,$B9833*100+$C9833,-1)</f>
        <v/>
      </c>
      <c r="H9833" s="15">
        <f>IF($D9833=1,$B9833,-1)</f>
        <v/>
      </c>
      <c r="I9833" s="15">
        <f>IF($D9833=1,$C9833,-1)</f>
        <v/>
      </c>
    </row>
    <row r="9834">
      <c r="A9834" s="33" t="n">
        <v>45701.625</v>
      </c>
      <c r="B9834" s="15">
        <f>WEEKDAY($A9834,2)</f>
        <v/>
      </c>
      <c r="C9834" s="15">
        <f>HOUR($A9834)</f>
        <v/>
      </c>
      <c r="D9834" s="15">
        <f>IF(AND($A9834&gt;=Instellingen!$B$6,$A9834&lt;Instellingen!$B$7),1,0)</f>
        <v/>
      </c>
      <c r="E9834" s="15">
        <f>COUNTIF(tData[BezoekStart],"&lt;"&amp;($A9834+1/24))-COUNTIF(tData[BezoekEind],"&lt;="&amp;$A9834)</f>
        <v/>
      </c>
      <c r="F9834" s="15">
        <f>COUNTIF(tData[BezoekLangStart],"&lt;"&amp;($A9834+1/24))-COUNTIF(tData[BezoekLangEind],"&lt;="&amp;$A9834)</f>
        <v/>
      </c>
      <c r="G9834" s="15">
        <f>IF($D9834=1,$B9834*100+$C9834,-1)</f>
        <v/>
      </c>
      <c r="H9834" s="15">
        <f>IF($D9834=1,$B9834,-1)</f>
        <v/>
      </c>
      <c r="I9834" s="15">
        <f>IF($D9834=1,$C9834,-1)</f>
        <v/>
      </c>
    </row>
    <row r="9835">
      <c r="A9835" s="33" t="n">
        <v>45701.66666666666</v>
      </c>
      <c r="B9835" s="15">
        <f>WEEKDAY($A9835,2)</f>
        <v/>
      </c>
      <c r="C9835" s="15">
        <f>HOUR($A9835)</f>
        <v/>
      </c>
      <c r="D9835" s="15">
        <f>IF(AND($A9835&gt;=Instellingen!$B$6,$A9835&lt;Instellingen!$B$7),1,0)</f>
        <v/>
      </c>
      <c r="E9835" s="15">
        <f>COUNTIF(tData[BezoekStart],"&lt;"&amp;($A9835+1/24))-COUNTIF(tData[BezoekEind],"&lt;="&amp;$A9835)</f>
        <v/>
      </c>
      <c r="F9835" s="15">
        <f>COUNTIF(tData[BezoekLangStart],"&lt;"&amp;($A9835+1/24))-COUNTIF(tData[BezoekLangEind],"&lt;="&amp;$A9835)</f>
        <v/>
      </c>
      <c r="G9835" s="15">
        <f>IF($D9835=1,$B9835*100+$C9835,-1)</f>
        <v/>
      </c>
      <c r="H9835" s="15">
        <f>IF($D9835=1,$B9835,-1)</f>
        <v/>
      </c>
      <c r="I9835" s="15">
        <f>IF($D9835=1,$C9835,-1)</f>
        <v/>
      </c>
    </row>
    <row r="9836">
      <c r="A9836" s="33" t="n">
        <v>45701.70833333334</v>
      </c>
      <c r="B9836" s="15">
        <f>WEEKDAY($A9836,2)</f>
        <v/>
      </c>
      <c r="C9836" s="15">
        <f>HOUR($A9836)</f>
        <v/>
      </c>
      <c r="D9836" s="15">
        <f>IF(AND($A9836&gt;=Instellingen!$B$6,$A9836&lt;Instellingen!$B$7),1,0)</f>
        <v/>
      </c>
      <c r="E9836" s="15">
        <f>COUNTIF(tData[BezoekStart],"&lt;"&amp;($A9836+1/24))-COUNTIF(tData[BezoekEind],"&lt;="&amp;$A9836)</f>
        <v/>
      </c>
      <c r="F9836" s="15">
        <f>COUNTIF(tData[BezoekLangStart],"&lt;"&amp;($A9836+1/24))-COUNTIF(tData[BezoekLangEind],"&lt;="&amp;$A9836)</f>
        <v/>
      </c>
      <c r="G9836" s="15">
        <f>IF($D9836=1,$B9836*100+$C9836,-1)</f>
        <v/>
      </c>
      <c r="H9836" s="15">
        <f>IF($D9836=1,$B9836,-1)</f>
        <v/>
      </c>
      <c r="I9836" s="15">
        <f>IF($D9836=1,$C9836,-1)</f>
        <v/>
      </c>
    </row>
    <row r="9837">
      <c r="A9837" s="33" t="n">
        <v>45701.75</v>
      </c>
      <c r="B9837" s="15">
        <f>WEEKDAY($A9837,2)</f>
        <v/>
      </c>
      <c r="C9837" s="15">
        <f>HOUR($A9837)</f>
        <v/>
      </c>
      <c r="D9837" s="15">
        <f>IF(AND($A9837&gt;=Instellingen!$B$6,$A9837&lt;Instellingen!$B$7),1,0)</f>
        <v/>
      </c>
      <c r="E9837" s="15">
        <f>COUNTIF(tData[BezoekStart],"&lt;"&amp;($A9837+1/24))-COUNTIF(tData[BezoekEind],"&lt;="&amp;$A9837)</f>
        <v/>
      </c>
      <c r="F9837" s="15">
        <f>COUNTIF(tData[BezoekLangStart],"&lt;"&amp;($A9837+1/24))-COUNTIF(tData[BezoekLangEind],"&lt;="&amp;$A9837)</f>
        <v/>
      </c>
      <c r="G9837" s="15">
        <f>IF($D9837=1,$B9837*100+$C9837,-1)</f>
        <v/>
      </c>
      <c r="H9837" s="15">
        <f>IF($D9837=1,$B9837,-1)</f>
        <v/>
      </c>
      <c r="I9837" s="15">
        <f>IF($D9837=1,$C9837,-1)</f>
        <v/>
      </c>
    </row>
    <row r="9838">
      <c r="A9838" s="33" t="n">
        <v>45701.79166666666</v>
      </c>
      <c r="B9838" s="15">
        <f>WEEKDAY($A9838,2)</f>
        <v/>
      </c>
      <c r="C9838" s="15">
        <f>HOUR($A9838)</f>
        <v/>
      </c>
      <c r="D9838" s="15">
        <f>IF(AND($A9838&gt;=Instellingen!$B$6,$A9838&lt;Instellingen!$B$7),1,0)</f>
        <v/>
      </c>
      <c r="E9838" s="15">
        <f>COUNTIF(tData[BezoekStart],"&lt;"&amp;($A9838+1/24))-COUNTIF(tData[BezoekEind],"&lt;="&amp;$A9838)</f>
        <v/>
      </c>
      <c r="F9838" s="15">
        <f>COUNTIF(tData[BezoekLangStart],"&lt;"&amp;($A9838+1/24))-COUNTIF(tData[BezoekLangEind],"&lt;="&amp;$A9838)</f>
        <v/>
      </c>
      <c r="G9838" s="15">
        <f>IF($D9838=1,$B9838*100+$C9838,-1)</f>
        <v/>
      </c>
      <c r="H9838" s="15">
        <f>IF($D9838=1,$B9838,-1)</f>
        <v/>
      </c>
      <c r="I9838" s="15">
        <f>IF($D9838=1,$C9838,-1)</f>
        <v/>
      </c>
    </row>
    <row r="9839">
      <c r="A9839" s="33" t="n">
        <v>45701.83333333334</v>
      </c>
      <c r="B9839" s="15">
        <f>WEEKDAY($A9839,2)</f>
        <v/>
      </c>
      <c r="C9839" s="15">
        <f>HOUR($A9839)</f>
        <v/>
      </c>
      <c r="D9839" s="15">
        <f>IF(AND($A9839&gt;=Instellingen!$B$6,$A9839&lt;Instellingen!$B$7),1,0)</f>
        <v/>
      </c>
      <c r="E9839" s="15">
        <f>COUNTIF(tData[BezoekStart],"&lt;"&amp;($A9839+1/24))-COUNTIF(tData[BezoekEind],"&lt;="&amp;$A9839)</f>
        <v/>
      </c>
      <c r="F9839" s="15">
        <f>COUNTIF(tData[BezoekLangStart],"&lt;"&amp;($A9839+1/24))-COUNTIF(tData[BezoekLangEind],"&lt;="&amp;$A9839)</f>
        <v/>
      </c>
      <c r="G9839" s="15">
        <f>IF($D9839=1,$B9839*100+$C9839,-1)</f>
        <v/>
      </c>
      <c r="H9839" s="15">
        <f>IF($D9839=1,$B9839,-1)</f>
        <v/>
      </c>
      <c r="I9839" s="15">
        <f>IF($D9839=1,$C9839,-1)</f>
        <v/>
      </c>
    </row>
    <row r="9840">
      <c r="A9840" s="33" t="n">
        <v>45701.875</v>
      </c>
      <c r="B9840" s="15">
        <f>WEEKDAY($A9840,2)</f>
        <v/>
      </c>
      <c r="C9840" s="15">
        <f>HOUR($A9840)</f>
        <v/>
      </c>
      <c r="D9840" s="15">
        <f>IF(AND($A9840&gt;=Instellingen!$B$6,$A9840&lt;Instellingen!$B$7),1,0)</f>
        <v/>
      </c>
      <c r="E9840" s="15">
        <f>COUNTIF(tData[BezoekStart],"&lt;"&amp;($A9840+1/24))-COUNTIF(tData[BezoekEind],"&lt;="&amp;$A9840)</f>
        <v/>
      </c>
      <c r="F9840" s="15">
        <f>COUNTIF(tData[BezoekLangStart],"&lt;"&amp;($A9840+1/24))-COUNTIF(tData[BezoekLangEind],"&lt;="&amp;$A9840)</f>
        <v/>
      </c>
      <c r="G9840" s="15">
        <f>IF($D9840=1,$B9840*100+$C9840,-1)</f>
        <v/>
      </c>
      <c r="H9840" s="15">
        <f>IF($D9840=1,$B9840,-1)</f>
        <v/>
      </c>
      <c r="I9840" s="15">
        <f>IF($D9840=1,$C9840,-1)</f>
        <v/>
      </c>
    </row>
    <row r="9841">
      <c r="A9841" s="33" t="n">
        <v>45701.91666666666</v>
      </c>
      <c r="B9841" s="15">
        <f>WEEKDAY($A9841,2)</f>
        <v/>
      </c>
      <c r="C9841" s="15">
        <f>HOUR($A9841)</f>
        <v/>
      </c>
      <c r="D9841" s="15">
        <f>IF(AND($A9841&gt;=Instellingen!$B$6,$A9841&lt;Instellingen!$B$7),1,0)</f>
        <v/>
      </c>
      <c r="E9841" s="15">
        <f>COUNTIF(tData[BezoekStart],"&lt;"&amp;($A9841+1/24))-COUNTIF(tData[BezoekEind],"&lt;="&amp;$A9841)</f>
        <v/>
      </c>
      <c r="F9841" s="15">
        <f>COUNTIF(tData[BezoekLangStart],"&lt;"&amp;($A9841+1/24))-COUNTIF(tData[BezoekLangEind],"&lt;="&amp;$A9841)</f>
        <v/>
      </c>
      <c r="G9841" s="15">
        <f>IF($D9841=1,$B9841*100+$C9841,-1)</f>
        <v/>
      </c>
      <c r="H9841" s="15">
        <f>IF($D9841=1,$B9841,-1)</f>
        <v/>
      </c>
      <c r="I9841" s="15">
        <f>IF($D9841=1,$C9841,-1)</f>
        <v/>
      </c>
    </row>
    <row r="9842">
      <c r="A9842" s="33" t="n">
        <v>45701.95833333334</v>
      </c>
      <c r="B9842" s="15">
        <f>WEEKDAY($A9842,2)</f>
        <v/>
      </c>
      <c r="C9842" s="15">
        <f>HOUR($A9842)</f>
        <v/>
      </c>
      <c r="D9842" s="15">
        <f>IF(AND($A9842&gt;=Instellingen!$B$6,$A9842&lt;Instellingen!$B$7),1,0)</f>
        <v/>
      </c>
      <c r="E9842" s="15">
        <f>COUNTIF(tData[BezoekStart],"&lt;"&amp;($A9842+1/24))-COUNTIF(tData[BezoekEind],"&lt;="&amp;$A9842)</f>
        <v/>
      </c>
      <c r="F9842" s="15">
        <f>COUNTIF(tData[BezoekLangStart],"&lt;"&amp;($A9842+1/24))-COUNTIF(tData[BezoekLangEind],"&lt;="&amp;$A9842)</f>
        <v/>
      </c>
      <c r="G9842" s="15">
        <f>IF($D9842=1,$B9842*100+$C9842,-1)</f>
        <v/>
      </c>
      <c r="H9842" s="15">
        <f>IF($D9842=1,$B9842,-1)</f>
        <v/>
      </c>
      <c r="I9842" s="15">
        <f>IF($D9842=1,$C9842,-1)</f>
        <v/>
      </c>
    </row>
    <row r="9843">
      <c r="A9843" s="33" t="n">
        <v>45702</v>
      </c>
      <c r="B9843" s="15">
        <f>WEEKDAY($A9843,2)</f>
        <v/>
      </c>
      <c r="C9843" s="15">
        <f>HOUR($A9843)</f>
        <v/>
      </c>
      <c r="D9843" s="15">
        <f>IF(AND($A9843&gt;=Instellingen!$B$6,$A9843&lt;Instellingen!$B$7),1,0)</f>
        <v/>
      </c>
      <c r="E9843" s="15">
        <f>COUNTIF(tData[BezoekStart],"&lt;"&amp;($A9843+1/24))-COUNTIF(tData[BezoekEind],"&lt;="&amp;$A9843)</f>
        <v/>
      </c>
      <c r="F9843" s="15">
        <f>COUNTIF(tData[BezoekLangStart],"&lt;"&amp;($A9843+1/24))-COUNTIF(tData[BezoekLangEind],"&lt;="&amp;$A9843)</f>
        <v/>
      </c>
      <c r="G9843" s="15">
        <f>IF($D9843=1,$B9843*100+$C9843,-1)</f>
        <v/>
      </c>
      <c r="H9843" s="15">
        <f>IF($D9843=1,$B9843,-1)</f>
        <v/>
      </c>
      <c r="I9843" s="15">
        <f>IF($D9843=1,$C9843,-1)</f>
        <v/>
      </c>
    </row>
    <row r="9844">
      <c r="A9844" s="33" t="n">
        <v>45702.04166666666</v>
      </c>
      <c r="B9844" s="15">
        <f>WEEKDAY($A9844,2)</f>
        <v/>
      </c>
      <c r="C9844" s="15">
        <f>HOUR($A9844)</f>
        <v/>
      </c>
      <c r="D9844" s="15">
        <f>IF(AND($A9844&gt;=Instellingen!$B$6,$A9844&lt;Instellingen!$B$7),1,0)</f>
        <v/>
      </c>
      <c r="E9844" s="15">
        <f>COUNTIF(tData[BezoekStart],"&lt;"&amp;($A9844+1/24))-COUNTIF(tData[BezoekEind],"&lt;="&amp;$A9844)</f>
        <v/>
      </c>
      <c r="F9844" s="15">
        <f>COUNTIF(tData[BezoekLangStart],"&lt;"&amp;($A9844+1/24))-COUNTIF(tData[BezoekLangEind],"&lt;="&amp;$A9844)</f>
        <v/>
      </c>
      <c r="G9844" s="15">
        <f>IF($D9844=1,$B9844*100+$C9844,-1)</f>
        <v/>
      </c>
      <c r="H9844" s="15">
        <f>IF($D9844=1,$B9844,-1)</f>
        <v/>
      </c>
      <c r="I9844" s="15">
        <f>IF($D9844=1,$C9844,-1)</f>
        <v/>
      </c>
    </row>
    <row r="9845">
      <c r="A9845" s="33" t="n">
        <v>45702.08333333334</v>
      </c>
      <c r="B9845" s="15">
        <f>WEEKDAY($A9845,2)</f>
        <v/>
      </c>
      <c r="C9845" s="15">
        <f>HOUR($A9845)</f>
        <v/>
      </c>
      <c r="D9845" s="15">
        <f>IF(AND($A9845&gt;=Instellingen!$B$6,$A9845&lt;Instellingen!$B$7),1,0)</f>
        <v/>
      </c>
      <c r="E9845" s="15">
        <f>COUNTIF(tData[BezoekStart],"&lt;"&amp;($A9845+1/24))-COUNTIF(tData[BezoekEind],"&lt;="&amp;$A9845)</f>
        <v/>
      </c>
      <c r="F9845" s="15">
        <f>COUNTIF(tData[BezoekLangStart],"&lt;"&amp;($A9845+1/24))-COUNTIF(tData[BezoekLangEind],"&lt;="&amp;$A9845)</f>
        <v/>
      </c>
      <c r="G9845" s="15">
        <f>IF($D9845=1,$B9845*100+$C9845,-1)</f>
        <v/>
      </c>
      <c r="H9845" s="15">
        <f>IF($D9845=1,$B9845,-1)</f>
        <v/>
      </c>
      <c r="I9845" s="15">
        <f>IF($D9845=1,$C9845,-1)</f>
        <v/>
      </c>
    </row>
    <row r="9846">
      <c r="A9846" s="33" t="n">
        <v>45702.125</v>
      </c>
      <c r="B9846" s="15">
        <f>WEEKDAY($A9846,2)</f>
        <v/>
      </c>
      <c r="C9846" s="15">
        <f>HOUR($A9846)</f>
        <v/>
      </c>
      <c r="D9846" s="15">
        <f>IF(AND($A9846&gt;=Instellingen!$B$6,$A9846&lt;Instellingen!$B$7),1,0)</f>
        <v/>
      </c>
      <c r="E9846" s="15">
        <f>COUNTIF(tData[BezoekStart],"&lt;"&amp;($A9846+1/24))-COUNTIF(tData[BezoekEind],"&lt;="&amp;$A9846)</f>
        <v/>
      </c>
      <c r="F9846" s="15">
        <f>COUNTIF(tData[BezoekLangStart],"&lt;"&amp;($A9846+1/24))-COUNTIF(tData[BezoekLangEind],"&lt;="&amp;$A9846)</f>
        <v/>
      </c>
      <c r="G9846" s="15">
        <f>IF($D9846=1,$B9846*100+$C9846,-1)</f>
        <v/>
      </c>
      <c r="H9846" s="15">
        <f>IF($D9846=1,$B9846,-1)</f>
        <v/>
      </c>
      <c r="I9846" s="15">
        <f>IF($D9846=1,$C9846,-1)</f>
        <v/>
      </c>
    </row>
    <row r="9847">
      <c r="A9847" s="33" t="n">
        <v>45702.16666666666</v>
      </c>
      <c r="B9847" s="15">
        <f>WEEKDAY($A9847,2)</f>
        <v/>
      </c>
      <c r="C9847" s="15">
        <f>HOUR($A9847)</f>
        <v/>
      </c>
      <c r="D9847" s="15">
        <f>IF(AND($A9847&gt;=Instellingen!$B$6,$A9847&lt;Instellingen!$B$7),1,0)</f>
        <v/>
      </c>
      <c r="E9847" s="15">
        <f>COUNTIF(tData[BezoekStart],"&lt;"&amp;($A9847+1/24))-COUNTIF(tData[BezoekEind],"&lt;="&amp;$A9847)</f>
        <v/>
      </c>
      <c r="F9847" s="15">
        <f>COUNTIF(tData[BezoekLangStart],"&lt;"&amp;($A9847+1/24))-COUNTIF(tData[BezoekLangEind],"&lt;="&amp;$A9847)</f>
        <v/>
      </c>
      <c r="G9847" s="15">
        <f>IF($D9847=1,$B9847*100+$C9847,-1)</f>
        <v/>
      </c>
      <c r="H9847" s="15">
        <f>IF($D9847=1,$B9847,-1)</f>
        <v/>
      </c>
      <c r="I9847" s="15">
        <f>IF($D9847=1,$C9847,-1)</f>
        <v/>
      </c>
    </row>
    <row r="9848">
      <c r="A9848" s="33" t="n">
        <v>45702.20833333334</v>
      </c>
      <c r="B9848" s="15">
        <f>WEEKDAY($A9848,2)</f>
        <v/>
      </c>
      <c r="C9848" s="15">
        <f>HOUR($A9848)</f>
        <v/>
      </c>
      <c r="D9848" s="15">
        <f>IF(AND($A9848&gt;=Instellingen!$B$6,$A9848&lt;Instellingen!$B$7),1,0)</f>
        <v/>
      </c>
      <c r="E9848" s="15">
        <f>COUNTIF(tData[BezoekStart],"&lt;"&amp;($A9848+1/24))-COUNTIF(tData[BezoekEind],"&lt;="&amp;$A9848)</f>
        <v/>
      </c>
      <c r="F9848" s="15">
        <f>COUNTIF(tData[BezoekLangStart],"&lt;"&amp;($A9848+1/24))-COUNTIF(tData[BezoekLangEind],"&lt;="&amp;$A9848)</f>
        <v/>
      </c>
      <c r="G9848" s="15">
        <f>IF($D9848=1,$B9848*100+$C9848,-1)</f>
        <v/>
      </c>
      <c r="H9848" s="15">
        <f>IF($D9848=1,$B9848,-1)</f>
        <v/>
      </c>
      <c r="I9848" s="15">
        <f>IF($D9848=1,$C9848,-1)</f>
        <v/>
      </c>
    </row>
    <row r="9849">
      <c r="A9849" s="33" t="n">
        <v>45702.25</v>
      </c>
      <c r="B9849" s="15">
        <f>WEEKDAY($A9849,2)</f>
        <v/>
      </c>
      <c r="C9849" s="15">
        <f>HOUR($A9849)</f>
        <v/>
      </c>
      <c r="D9849" s="15">
        <f>IF(AND($A9849&gt;=Instellingen!$B$6,$A9849&lt;Instellingen!$B$7),1,0)</f>
        <v/>
      </c>
      <c r="E9849" s="15">
        <f>COUNTIF(tData[BezoekStart],"&lt;"&amp;($A9849+1/24))-COUNTIF(tData[BezoekEind],"&lt;="&amp;$A9849)</f>
        <v/>
      </c>
      <c r="F9849" s="15">
        <f>COUNTIF(tData[BezoekLangStart],"&lt;"&amp;($A9849+1/24))-COUNTIF(tData[BezoekLangEind],"&lt;="&amp;$A9849)</f>
        <v/>
      </c>
      <c r="G9849" s="15">
        <f>IF($D9849=1,$B9849*100+$C9849,-1)</f>
        <v/>
      </c>
      <c r="H9849" s="15">
        <f>IF($D9849=1,$B9849,-1)</f>
        <v/>
      </c>
      <c r="I9849" s="15">
        <f>IF($D9849=1,$C9849,-1)</f>
        <v/>
      </c>
    </row>
    <row r="9850">
      <c r="A9850" s="33" t="n">
        <v>45702.29166666666</v>
      </c>
      <c r="B9850" s="15">
        <f>WEEKDAY($A9850,2)</f>
        <v/>
      </c>
      <c r="C9850" s="15">
        <f>HOUR($A9850)</f>
        <v/>
      </c>
      <c r="D9850" s="15">
        <f>IF(AND($A9850&gt;=Instellingen!$B$6,$A9850&lt;Instellingen!$B$7),1,0)</f>
        <v/>
      </c>
      <c r="E9850" s="15">
        <f>COUNTIF(tData[BezoekStart],"&lt;"&amp;($A9850+1/24))-COUNTIF(tData[BezoekEind],"&lt;="&amp;$A9850)</f>
        <v/>
      </c>
      <c r="F9850" s="15">
        <f>COUNTIF(tData[BezoekLangStart],"&lt;"&amp;($A9850+1/24))-COUNTIF(tData[BezoekLangEind],"&lt;="&amp;$A9850)</f>
        <v/>
      </c>
      <c r="G9850" s="15">
        <f>IF($D9850=1,$B9850*100+$C9850,-1)</f>
        <v/>
      </c>
      <c r="H9850" s="15">
        <f>IF($D9850=1,$B9850,-1)</f>
        <v/>
      </c>
      <c r="I9850" s="15">
        <f>IF($D9850=1,$C9850,-1)</f>
        <v/>
      </c>
    </row>
    <row r="9851">
      <c r="A9851" s="33" t="n">
        <v>45702.33333333334</v>
      </c>
      <c r="B9851" s="15">
        <f>WEEKDAY($A9851,2)</f>
        <v/>
      </c>
      <c r="C9851" s="15">
        <f>HOUR($A9851)</f>
        <v/>
      </c>
      <c r="D9851" s="15">
        <f>IF(AND($A9851&gt;=Instellingen!$B$6,$A9851&lt;Instellingen!$B$7),1,0)</f>
        <v/>
      </c>
      <c r="E9851" s="15">
        <f>COUNTIF(tData[BezoekStart],"&lt;"&amp;($A9851+1/24))-COUNTIF(tData[BezoekEind],"&lt;="&amp;$A9851)</f>
        <v/>
      </c>
      <c r="F9851" s="15">
        <f>COUNTIF(tData[BezoekLangStart],"&lt;"&amp;($A9851+1/24))-COUNTIF(tData[BezoekLangEind],"&lt;="&amp;$A9851)</f>
        <v/>
      </c>
      <c r="G9851" s="15">
        <f>IF($D9851=1,$B9851*100+$C9851,-1)</f>
        <v/>
      </c>
      <c r="H9851" s="15">
        <f>IF($D9851=1,$B9851,-1)</f>
        <v/>
      </c>
      <c r="I9851" s="15">
        <f>IF($D9851=1,$C9851,-1)</f>
        <v/>
      </c>
    </row>
    <row r="9852">
      <c r="A9852" s="33" t="n">
        <v>45702.375</v>
      </c>
      <c r="B9852" s="15">
        <f>WEEKDAY($A9852,2)</f>
        <v/>
      </c>
      <c r="C9852" s="15">
        <f>HOUR($A9852)</f>
        <v/>
      </c>
      <c r="D9852" s="15">
        <f>IF(AND($A9852&gt;=Instellingen!$B$6,$A9852&lt;Instellingen!$B$7),1,0)</f>
        <v/>
      </c>
      <c r="E9852" s="15">
        <f>COUNTIF(tData[BezoekStart],"&lt;"&amp;($A9852+1/24))-COUNTIF(tData[BezoekEind],"&lt;="&amp;$A9852)</f>
        <v/>
      </c>
      <c r="F9852" s="15">
        <f>COUNTIF(tData[BezoekLangStart],"&lt;"&amp;($A9852+1/24))-COUNTIF(tData[BezoekLangEind],"&lt;="&amp;$A9852)</f>
        <v/>
      </c>
      <c r="G9852" s="15">
        <f>IF($D9852=1,$B9852*100+$C9852,-1)</f>
        <v/>
      </c>
      <c r="H9852" s="15">
        <f>IF($D9852=1,$B9852,-1)</f>
        <v/>
      </c>
      <c r="I9852" s="15">
        <f>IF($D9852=1,$C9852,-1)</f>
        <v/>
      </c>
    </row>
    <row r="9853">
      <c r="A9853" s="33" t="n">
        <v>45702.41666666666</v>
      </c>
      <c r="B9853" s="15">
        <f>WEEKDAY($A9853,2)</f>
        <v/>
      </c>
      <c r="C9853" s="15">
        <f>HOUR($A9853)</f>
        <v/>
      </c>
      <c r="D9853" s="15">
        <f>IF(AND($A9853&gt;=Instellingen!$B$6,$A9853&lt;Instellingen!$B$7),1,0)</f>
        <v/>
      </c>
      <c r="E9853" s="15">
        <f>COUNTIF(tData[BezoekStart],"&lt;"&amp;($A9853+1/24))-COUNTIF(tData[BezoekEind],"&lt;="&amp;$A9853)</f>
        <v/>
      </c>
      <c r="F9853" s="15">
        <f>COUNTIF(tData[BezoekLangStart],"&lt;"&amp;($A9853+1/24))-COUNTIF(tData[BezoekLangEind],"&lt;="&amp;$A9853)</f>
        <v/>
      </c>
      <c r="G9853" s="15">
        <f>IF($D9853=1,$B9853*100+$C9853,-1)</f>
        <v/>
      </c>
      <c r="H9853" s="15">
        <f>IF($D9853=1,$B9853,-1)</f>
        <v/>
      </c>
      <c r="I9853" s="15">
        <f>IF($D9853=1,$C9853,-1)</f>
        <v/>
      </c>
    </row>
    <row r="9854">
      <c r="A9854" s="33" t="n">
        <v>45702.45833333334</v>
      </c>
      <c r="B9854" s="15">
        <f>WEEKDAY($A9854,2)</f>
        <v/>
      </c>
      <c r="C9854" s="15">
        <f>HOUR($A9854)</f>
        <v/>
      </c>
      <c r="D9854" s="15">
        <f>IF(AND($A9854&gt;=Instellingen!$B$6,$A9854&lt;Instellingen!$B$7),1,0)</f>
        <v/>
      </c>
      <c r="E9854" s="15">
        <f>COUNTIF(tData[BezoekStart],"&lt;"&amp;($A9854+1/24))-COUNTIF(tData[BezoekEind],"&lt;="&amp;$A9854)</f>
        <v/>
      </c>
      <c r="F9854" s="15">
        <f>COUNTIF(tData[BezoekLangStart],"&lt;"&amp;($A9854+1/24))-COUNTIF(tData[BezoekLangEind],"&lt;="&amp;$A9854)</f>
        <v/>
      </c>
      <c r="G9854" s="15">
        <f>IF($D9854=1,$B9854*100+$C9854,-1)</f>
        <v/>
      </c>
      <c r="H9854" s="15">
        <f>IF($D9854=1,$B9854,-1)</f>
        <v/>
      </c>
      <c r="I9854" s="15">
        <f>IF($D9854=1,$C9854,-1)</f>
        <v/>
      </c>
    </row>
    <row r="9855">
      <c r="A9855" s="33" t="n">
        <v>45702.5</v>
      </c>
      <c r="B9855" s="15">
        <f>WEEKDAY($A9855,2)</f>
        <v/>
      </c>
      <c r="C9855" s="15">
        <f>HOUR($A9855)</f>
        <v/>
      </c>
      <c r="D9855" s="15">
        <f>IF(AND($A9855&gt;=Instellingen!$B$6,$A9855&lt;Instellingen!$B$7),1,0)</f>
        <v/>
      </c>
      <c r="E9855" s="15">
        <f>COUNTIF(tData[BezoekStart],"&lt;"&amp;($A9855+1/24))-COUNTIF(tData[BezoekEind],"&lt;="&amp;$A9855)</f>
        <v/>
      </c>
      <c r="F9855" s="15">
        <f>COUNTIF(tData[BezoekLangStart],"&lt;"&amp;($A9855+1/24))-COUNTIF(tData[BezoekLangEind],"&lt;="&amp;$A9855)</f>
        <v/>
      </c>
      <c r="G9855" s="15">
        <f>IF($D9855=1,$B9855*100+$C9855,-1)</f>
        <v/>
      </c>
      <c r="H9855" s="15">
        <f>IF($D9855=1,$B9855,-1)</f>
        <v/>
      </c>
      <c r="I9855" s="15">
        <f>IF($D9855=1,$C9855,-1)</f>
        <v/>
      </c>
    </row>
    <row r="9856">
      <c r="A9856" s="33" t="n">
        <v>45702.54166666666</v>
      </c>
      <c r="B9856" s="15">
        <f>WEEKDAY($A9856,2)</f>
        <v/>
      </c>
      <c r="C9856" s="15">
        <f>HOUR($A9856)</f>
        <v/>
      </c>
      <c r="D9856" s="15">
        <f>IF(AND($A9856&gt;=Instellingen!$B$6,$A9856&lt;Instellingen!$B$7),1,0)</f>
        <v/>
      </c>
      <c r="E9856" s="15">
        <f>COUNTIF(tData[BezoekStart],"&lt;"&amp;($A9856+1/24))-COUNTIF(tData[BezoekEind],"&lt;="&amp;$A9856)</f>
        <v/>
      </c>
      <c r="F9856" s="15">
        <f>COUNTIF(tData[BezoekLangStart],"&lt;"&amp;($A9856+1/24))-COUNTIF(tData[BezoekLangEind],"&lt;="&amp;$A9856)</f>
        <v/>
      </c>
      <c r="G9856" s="15">
        <f>IF($D9856=1,$B9856*100+$C9856,-1)</f>
        <v/>
      </c>
      <c r="H9856" s="15">
        <f>IF($D9856=1,$B9856,-1)</f>
        <v/>
      </c>
      <c r="I9856" s="15">
        <f>IF($D9856=1,$C9856,-1)</f>
        <v/>
      </c>
    </row>
    <row r="9857">
      <c r="A9857" s="33" t="n">
        <v>45702.58333333334</v>
      </c>
      <c r="B9857" s="15">
        <f>WEEKDAY($A9857,2)</f>
        <v/>
      </c>
      <c r="C9857" s="15">
        <f>HOUR($A9857)</f>
        <v/>
      </c>
      <c r="D9857" s="15">
        <f>IF(AND($A9857&gt;=Instellingen!$B$6,$A9857&lt;Instellingen!$B$7),1,0)</f>
        <v/>
      </c>
      <c r="E9857" s="15">
        <f>COUNTIF(tData[BezoekStart],"&lt;"&amp;($A9857+1/24))-COUNTIF(tData[BezoekEind],"&lt;="&amp;$A9857)</f>
        <v/>
      </c>
      <c r="F9857" s="15">
        <f>COUNTIF(tData[BezoekLangStart],"&lt;"&amp;($A9857+1/24))-COUNTIF(tData[BezoekLangEind],"&lt;="&amp;$A9857)</f>
        <v/>
      </c>
      <c r="G9857" s="15">
        <f>IF($D9857=1,$B9857*100+$C9857,-1)</f>
        <v/>
      </c>
      <c r="H9857" s="15">
        <f>IF($D9857=1,$B9857,-1)</f>
        <v/>
      </c>
      <c r="I9857" s="15">
        <f>IF($D9857=1,$C9857,-1)</f>
        <v/>
      </c>
    </row>
    <row r="9858">
      <c r="A9858" s="33" t="n">
        <v>45702.625</v>
      </c>
      <c r="B9858" s="15">
        <f>WEEKDAY($A9858,2)</f>
        <v/>
      </c>
      <c r="C9858" s="15">
        <f>HOUR($A9858)</f>
        <v/>
      </c>
      <c r="D9858" s="15">
        <f>IF(AND($A9858&gt;=Instellingen!$B$6,$A9858&lt;Instellingen!$B$7),1,0)</f>
        <v/>
      </c>
      <c r="E9858" s="15">
        <f>COUNTIF(tData[BezoekStart],"&lt;"&amp;($A9858+1/24))-COUNTIF(tData[BezoekEind],"&lt;="&amp;$A9858)</f>
        <v/>
      </c>
      <c r="F9858" s="15">
        <f>COUNTIF(tData[BezoekLangStart],"&lt;"&amp;($A9858+1/24))-COUNTIF(tData[BezoekLangEind],"&lt;="&amp;$A9858)</f>
        <v/>
      </c>
      <c r="G9858" s="15">
        <f>IF($D9858=1,$B9858*100+$C9858,-1)</f>
        <v/>
      </c>
      <c r="H9858" s="15">
        <f>IF($D9858=1,$B9858,-1)</f>
        <v/>
      </c>
      <c r="I9858" s="15">
        <f>IF($D9858=1,$C9858,-1)</f>
        <v/>
      </c>
    </row>
    <row r="9859">
      <c r="A9859" s="33" t="n">
        <v>45702.66666666666</v>
      </c>
      <c r="B9859" s="15">
        <f>WEEKDAY($A9859,2)</f>
        <v/>
      </c>
      <c r="C9859" s="15">
        <f>HOUR($A9859)</f>
        <v/>
      </c>
      <c r="D9859" s="15">
        <f>IF(AND($A9859&gt;=Instellingen!$B$6,$A9859&lt;Instellingen!$B$7),1,0)</f>
        <v/>
      </c>
      <c r="E9859" s="15">
        <f>COUNTIF(tData[BezoekStart],"&lt;"&amp;($A9859+1/24))-COUNTIF(tData[BezoekEind],"&lt;="&amp;$A9859)</f>
        <v/>
      </c>
      <c r="F9859" s="15">
        <f>COUNTIF(tData[BezoekLangStart],"&lt;"&amp;($A9859+1/24))-COUNTIF(tData[BezoekLangEind],"&lt;="&amp;$A9859)</f>
        <v/>
      </c>
      <c r="G9859" s="15">
        <f>IF($D9859=1,$B9859*100+$C9859,-1)</f>
        <v/>
      </c>
      <c r="H9859" s="15">
        <f>IF($D9859=1,$B9859,-1)</f>
        <v/>
      </c>
      <c r="I9859" s="15">
        <f>IF($D9859=1,$C9859,-1)</f>
        <v/>
      </c>
    </row>
    <row r="9860">
      <c r="A9860" s="33" t="n">
        <v>45702.70833333334</v>
      </c>
      <c r="B9860" s="15">
        <f>WEEKDAY($A9860,2)</f>
        <v/>
      </c>
      <c r="C9860" s="15">
        <f>HOUR($A9860)</f>
        <v/>
      </c>
      <c r="D9860" s="15">
        <f>IF(AND($A9860&gt;=Instellingen!$B$6,$A9860&lt;Instellingen!$B$7),1,0)</f>
        <v/>
      </c>
      <c r="E9860" s="15">
        <f>COUNTIF(tData[BezoekStart],"&lt;"&amp;($A9860+1/24))-COUNTIF(tData[BezoekEind],"&lt;="&amp;$A9860)</f>
        <v/>
      </c>
      <c r="F9860" s="15">
        <f>COUNTIF(tData[BezoekLangStart],"&lt;"&amp;($A9860+1/24))-COUNTIF(tData[BezoekLangEind],"&lt;="&amp;$A9860)</f>
        <v/>
      </c>
      <c r="G9860" s="15">
        <f>IF($D9860=1,$B9860*100+$C9860,-1)</f>
        <v/>
      </c>
      <c r="H9860" s="15">
        <f>IF($D9860=1,$B9860,-1)</f>
        <v/>
      </c>
      <c r="I9860" s="15">
        <f>IF($D9860=1,$C9860,-1)</f>
        <v/>
      </c>
    </row>
    <row r="9861">
      <c r="A9861" s="33" t="n">
        <v>45702.75</v>
      </c>
      <c r="B9861" s="15">
        <f>WEEKDAY($A9861,2)</f>
        <v/>
      </c>
      <c r="C9861" s="15">
        <f>HOUR($A9861)</f>
        <v/>
      </c>
      <c r="D9861" s="15">
        <f>IF(AND($A9861&gt;=Instellingen!$B$6,$A9861&lt;Instellingen!$B$7),1,0)</f>
        <v/>
      </c>
      <c r="E9861" s="15">
        <f>COUNTIF(tData[BezoekStart],"&lt;"&amp;($A9861+1/24))-COUNTIF(tData[BezoekEind],"&lt;="&amp;$A9861)</f>
        <v/>
      </c>
      <c r="F9861" s="15">
        <f>COUNTIF(tData[BezoekLangStart],"&lt;"&amp;($A9861+1/24))-COUNTIF(tData[BezoekLangEind],"&lt;="&amp;$A9861)</f>
        <v/>
      </c>
      <c r="G9861" s="15">
        <f>IF($D9861=1,$B9861*100+$C9861,-1)</f>
        <v/>
      </c>
      <c r="H9861" s="15">
        <f>IF($D9861=1,$B9861,-1)</f>
        <v/>
      </c>
      <c r="I9861" s="15">
        <f>IF($D9861=1,$C9861,-1)</f>
        <v/>
      </c>
    </row>
    <row r="9862">
      <c r="A9862" s="33" t="n">
        <v>45702.79166666666</v>
      </c>
      <c r="B9862" s="15">
        <f>WEEKDAY($A9862,2)</f>
        <v/>
      </c>
      <c r="C9862" s="15">
        <f>HOUR($A9862)</f>
        <v/>
      </c>
      <c r="D9862" s="15">
        <f>IF(AND($A9862&gt;=Instellingen!$B$6,$A9862&lt;Instellingen!$B$7),1,0)</f>
        <v/>
      </c>
      <c r="E9862" s="15">
        <f>COUNTIF(tData[BezoekStart],"&lt;"&amp;($A9862+1/24))-COUNTIF(tData[BezoekEind],"&lt;="&amp;$A9862)</f>
        <v/>
      </c>
      <c r="F9862" s="15">
        <f>COUNTIF(tData[BezoekLangStart],"&lt;"&amp;($A9862+1/24))-COUNTIF(tData[BezoekLangEind],"&lt;="&amp;$A9862)</f>
        <v/>
      </c>
      <c r="G9862" s="15">
        <f>IF($D9862=1,$B9862*100+$C9862,-1)</f>
        <v/>
      </c>
      <c r="H9862" s="15">
        <f>IF($D9862=1,$B9862,-1)</f>
        <v/>
      </c>
      <c r="I9862" s="15">
        <f>IF($D9862=1,$C9862,-1)</f>
        <v/>
      </c>
    </row>
    <row r="9863">
      <c r="A9863" s="33" t="n">
        <v>45702.83333333334</v>
      </c>
      <c r="B9863" s="15">
        <f>WEEKDAY($A9863,2)</f>
        <v/>
      </c>
      <c r="C9863" s="15">
        <f>HOUR($A9863)</f>
        <v/>
      </c>
      <c r="D9863" s="15">
        <f>IF(AND($A9863&gt;=Instellingen!$B$6,$A9863&lt;Instellingen!$B$7),1,0)</f>
        <v/>
      </c>
      <c r="E9863" s="15">
        <f>COUNTIF(tData[BezoekStart],"&lt;"&amp;($A9863+1/24))-COUNTIF(tData[BezoekEind],"&lt;="&amp;$A9863)</f>
        <v/>
      </c>
      <c r="F9863" s="15">
        <f>COUNTIF(tData[BezoekLangStart],"&lt;"&amp;($A9863+1/24))-COUNTIF(tData[BezoekLangEind],"&lt;="&amp;$A9863)</f>
        <v/>
      </c>
      <c r="G9863" s="15">
        <f>IF($D9863=1,$B9863*100+$C9863,-1)</f>
        <v/>
      </c>
      <c r="H9863" s="15">
        <f>IF($D9863=1,$B9863,-1)</f>
        <v/>
      </c>
      <c r="I9863" s="15">
        <f>IF($D9863=1,$C9863,-1)</f>
        <v/>
      </c>
    </row>
    <row r="9864">
      <c r="A9864" s="33" t="n">
        <v>45702.875</v>
      </c>
      <c r="B9864" s="15">
        <f>WEEKDAY($A9864,2)</f>
        <v/>
      </c>
      <c r="C9864" s="15">
        <f>HOUR($A9864)</f>
        <v/>
      </c>
      <c r="D9864" s="15">
        <f>IF(AND($A9864&gt;=Instellingen!$B$6,$A9864&lt;Instellingen!$B$7),1,0)</f>
        <v/>
      </c>
      <c r="E9864" s="15">
        <f>COUNTIF(tData[BezoekStart],"&lt;"&amp;($A9864+1/24))-COUNTIF(tData[BezoekEind],"&lt;="&amp;$A9864)</f>
        <v/>
      </c>
      <c r="F9864" s="15">
        <f>COUNTIF(tData[BezoekLangStart],"&lt;"&amp;($A9864+1/24))-COUNTIF(tData[BezoekLangEind],"&lt;="&amp;$A9864)</f>
        <v/>
      </c>
      <c r="G9864" s="15">
        <f>IF($D9864=1,$B9864*100+$C9864,-1)</f>
        <v/>
      </c>
      <c r="H9864" s="15">
        <f>IF($D9864=1,$B9864,-1)</f>
        <v/>
      </c>
      <c r="I9864" s="15">
        <f>IF($D9864=1,$C9864,-1)</f>
        <v/>
      </c>
    </row>
    <row r="9865">
      <c r="A9865" s="33" t="n">
        <v>45702.91666666666</v>
      </c>
      <c r="B9865" s="15">
        <f>WEEKDAY($A9865,2)</f>
        <v/>
      </c>
      <c r="C9865" s="15">
        <f>HOUR($A9865)</f>
        <v/>
      </c>
      <c r="D9865" s="15">
        <f>IF(AND($A9865&gt;=Instellingen!$B$6,$A9865&lt;Instellingen!$B$7),1,0)</f>
        <v/>
      </c>
      <c r="E9865" s="15">
        <f>COUNTIF(tData[BezoekStart],"&lt;"&amp;($A9865+1/24))-COUNTIF(tData[BezoekEind],"&lt;="&amp;$A9865)</f>
        <v/>
      </c>
      <c r="F9865" s="15">
        <f>COUNTIF(tData[BezoekLangStart],"&lt;"&amp;($A9865+1/24))-COUNTIF(tData[BezoekLangEind],"&lt;="&amp;$A9865)</f>
        <v/>
      </c>
      <c r="G9865" s="15">
        <f>IF($D9865=1,$B9865*100+$C9865,-1)</f>
        <v/>
      </c>
      <c r="H9865" s="15">
        <f>IF($D9865=1,$B9865,-1)</f>
        <v/>
      </c>
      <c r="I9865" s="15">
        <f>IF($D9865=1,$C9865,-1)</f>
        <v/>
      </c>
    </row>
    <row r="9866">
      <c r="A9866" s="33" t="n">
        <v>45702.95833333334</v>
      </c>
      <c r="B9866" s="15">
        <f>WEEKDAY($A9866,2)</f>
        <v/>
      </c>
      <c r="C9866" s="15">
        <f>HOUR($A9866)</f>
        <v/>
      </c>
      <c r="D9866" s="15">
        <f>IF(AND($A9866&gt;=Instellingen!$B$6,$A9866&lt;Instellingen!$B$7),1,0)</f>
        <v/>
      </c>
      <c r="E9866" s="15">
        <f>COUNTIF(tData[BezoekStart],"&lt;"&amp;($A9866+1/24))-COUNTIF(tData[BezoekEind],"&lt;="&amp;$A9866)</f>
        <v/>
      </c>
      <c r="F9866" s="15">
        <f>COUNTIF(tData[BezoekLangStart],"&lt;"&amp;($A9866+1/24))-COUNTIF(tData[BezoekLangEind],"&lt;="&amp;$A9866)</f>
        <v/>
      </c>
      <c r="G9866" s="15">
        <f>IF($D9866=1,$B9866*100+$C9866,-1)</f>
        <v/>
      </c>
      <c r="H9866" s="15">
        <f>IF($D9866=1,$B9866,-1)</f>
        <v/>
      </c>
      <c r="I9866" s="15">
        <f>IF($D9866=1,$C9866,-1)</f>
        <v/>
      </c>
    </row>
    <row r="9867">
      <c r="A9867" s="33" t="n">
        <v>45703</v>
      </c>
      <c r="B9867" s="15">
        <f>WEEKDAY($A9867,2)</f>
        <v/>
      </c>
      <c r="C9867" s="15">
        <f>HOUR($A9867)</f>
        <v/>
      </c>
      <c r="D9867" s="15">
        <f>IF(AND($A9867&gt;=Instellingen!$B$6,$A9867&lt;Instellingen!$B$7),1,0)</f>
        <v/>
      </c>
      <c r="E9867" s="15">
        <f>COUNTIF(tData[BezoekStart],"&lt;"&amp;($A9867+1/24))-COUNTIF(tData[BezoekEind],"&lt;="&amp;$A9867)</f>
        <v/>
      </c>
      <c r="F9867" s="15">
        <f>COUNTIF(tData[BezoekLangStart],"&lt;"&amp;($A9867+1/24))-COUNTIF(tData[BezoekLangEind],"&lt;="&amp;$A9867)</f>
        <v/>
      </c>
      <c r="G9867" s="15">
        <f>IF($D9867=1,$B9867*100+$C9867,-1)</f>
        <v/>
      </c>
      <c r="H9867" s="15">
        <f>IF($D9867=1,$B9867,-1)</f>
        <v/>
      </c>
      <c r="I9867" s="15">
        <f>IF($D9867=1,$C9867,-1)</f>
        <v/>
      </c>
    </row>
    <row r="9868">
      <c r="A9868" s="33" t="n">
        <v>45703.04166666666</v>
      </c>
      <c r="B9868" s="15">
        <f>WEEKDAY($A9868,2)</f>
        <v/>
      </c>
      <c r="C9868" s="15">
        <f>HOUR($A9868)</f>
        <v/>
      </c>
      <c r="D9868" s="15">
        <f>IF(AND($A9868&gt;=Instellingen!$B$6,$A9868&lt;Instellingen!$B$7),1,0)</f>
        <v/>
      </c>
      <c r="E9868" s="15">
        <f>COUNTIF(tData[BezoekStart],"&lt;"&amp;($A9868+1/24))-COUNTIF(tData[BezoekEind],"&lt;="&amp;$A9868)</f>
        <v/>
      </c>
      <c r="F9868" s="15">
        <f>COUNTIF(tData[BezoekLangStart],"&lt;"&amp;($A9868+1/24))-COUNTIF(tData[BezoekLangEind],"&lt;="&amp;$A9868)</f>
        <v/>
      </c>
      <c r="G9868" s="15">
        <f>IF($D9868=1,$B9868*100+$C9868,-1)</f>
        <v/>
      </c>
      <c r="H9868" s="15">
        <f>IF($D9868=1,$B9868,-1)</f>
        <v/>
      </c>
      <c r="I9868" s="15">
        <f>IF($D9868=1,$C9868,-1)</f>
        <v/>
      </c>
    </row>
    <row r="9869">
      <c r="A9869" s="33" t="n">
        <v>45703.08333333334</v>
      </c>
      <c r="B9869" s="15">
        <f>WEEKDAY($A9869,2)</f>
        <v/>
      </c>
      <c r="C9869" s="15">
        <f>HOUR($A9869)</f>
        <v/>
      </c>
      <c r="D9869" s="15">
        <f>IF(AND($A9869&gt;=Instellingen!$B$6,$A9869&lt;Instellingen!$B$7),1,0)</f>
        <v/>
      </c>
      <c r="E9869" s="15">
        <f>COUNTIF(tData[BezoekStart],"&lt;"&amp;($A9869+1/24))-COUNTIF(tData[BezoekEind],"&lt;="&amp;$A9869)</f>
        <v/>
      </c>
      <c r="F9869" s="15">
        <f>COUNTIF(tData[BezoekLangStart],"&lt;"&amp;($A9869+1/24))-COUNTIF(tData[BezoekLangEind],"&lt;="&amp;$A9869)</f>
        <v/>
      </c>
      <c r="G9869" s="15">
        <f>IF($D9869=1,$B9869*100+$C9869,-1)</f>
        <v/>
      </c>
      <c r="H9869" s="15">
        <f>IF($D9869=1,$B9869,-1)</f>
        <v/>
      </c>
      <c r="I9869" s="15">
        <f>IF($D9869=1,$C9869,-1)</f>
        <v/>
      </c>
    </row>
    <row r="9870">
      <c r="A9870" s="33" t="n">
        <v>45703.125</v>
      </c>
      <c r="B9870" s="15">
        <f>WEEKDAY($A9870,2)</f>
        <v/>
      </c>
      <c r="C9870" s="15">
        <f>HOUR($A9870)</f>
        <v/>
      </c>
      <c r="D9870" s="15">
        <f>IF(AND($A9870&gt;=Instellingen!$B$6,$A9870&lt;Instellingen!$B$7),1,0)</f>
        <v/>
      </c>
      <c r="E9870" s="15">
        <f>COUNTIF(tData[BezoekStart],"&lt;"&amp;($A9870+1/24))-COUNTIF(tData[BezoekEind],"&lt;="&amp;$A9870)</f>
        <v/>
      </c>
      <c r="F9870" s="15">
        <f>COUNTIF(tData[BezoekLangStart],"&lt;"&amp;($A9870+1/24))-COUNTIF(tData[BezoekLangEind],"&lt;="&amp;$A9870)</f>
        <v/>
      </c>
      <c r="G9870" s="15">
        <f>IF($D9870=1,$B9870*100+$C9870,-1)</f>
        <v/>
      </c>
      <c r="H9870" s="15">
        <f>IF($D9870=1,$B9870,-1)</f>
        <v/>
      </c>
      <c r="I9870" s="15">
        <f>IF($D9870=1,$C9870,-1)</f>
        <v/>
      </c>
    </row>
    <row r="9871">
      <c r="A9871" s="33" t="n">
        <v>45703.16666666666</v>
      </c>
      <c r="B9871" s="15">
        <f>WEEKDAY($A9871,2)</f>
        <v/>
      </c>
      <c r="C9871" s="15">
        <f>HOUR($A9871)</f>
        <v/>
      </c>
      <c r="D9871" s="15">
        <f>IF(AND($A9871&gt;=Instellingen!$B$6,$A9871&lt;Instellingen!$B$7),1,0)</f>
        <v/>
      </c>
      <c r="E9871" s="15">
        <f>COUNTIF(tData[BezoekStart],"&lt;"&amp;($A9871+1/24))-COUNTIF(tData[BezoekEind],"&lt;="&amp;$A9871)</f>
        <v/>
      </c>
      <c r="F9871" s="15">
        <f>COUNTIF(tData[BezoekLangStart],"&lt;"&amp;($A9871+1/24))-COUNTIF(tData[BezoekLangEind],"&lt;="&amp;$A9871)</f>
        <v/>
      </c>
      <c r="G9871" s="15">
        <f>IF($D9871=1,$B9871*100+$C9871,-1)</f>
        <v/>
      </c>
      <c r="H9871" s="15">
        <f>IF($D9871=1,$B9871,-1)</f>
        <v/>
      </c>
      <c r="I9871" s="15">
        <f>IF($D9871=1,$C9871,-1)</f>
        <v/>
      </c>
    </row>
    <row r="9872">
      <c r="A9872" s="33" t="n">
        <v>45703.20833333334</v>
      </c>
      <c r="B9872" s="15">
        <f>WEEKDAY($A9872,2)</f>
        <v/>
      </c>
      <c r="C9872" s="15">
        <f>HOUR($A9872)</f>
        <v/>
      </c>
      <c r="D9872" s="15">
        <f>IF(AND($A9872&gt;=Instellingen!$B$6,$A9872&lt;Instellingen!$B$7),1,0)</f>
        <v/>
      </c>
      <c r="E9872" s="15">
        <f>COUNTIF(tData[BezoekStart],"&lt;"&amp;($A9872+1/24))-COUNTIF(tData[BezoekEind],"&lt;="&amp;$A9872)</f>
        <v/>
      </c>
      <c r="F9872" s="15">
        <f>COUNTIF(tData[BezoekLangStart],"&lt;"&amp;($A9872+1/24))-COUNTIF(tData[BezoekLangEind],"&lt;="&amp;$A9872)</f>
        <v/>
      </c>
      <c r="G9872" s="15">
        <f>IF($D9872=1,$B9872*100+$C9872,-1)</f>
        <v/>
      </c>
      <c r="H9872" s="15">
        <f>IF($D9872=1,$B9872,-1)</f>
        <v/>
      </c>
      <c r="I9872" s="15">
        <f>IF($D9872=1,$C9872,-1)</f>
        <v/>
      </c>
    </row>
    <row r="9873">
      <c r="A9873" s="33" t="n">
        <v>45703.25</v>
      </c>
      <c r="B9873" s="15">
        <f>WEEKDAY($A9873,2)</f>
        <v/>
      </c>
      <c r="C9873" s="15">
        <f>HOUR($A9873)</f>
        <v/>
      </c>
      <c r="D9873" s="15">
        <f>IF(AND($A9873&gt;=Instellingen!$B$6,$A9873&lt;Instellingen!$B$7),1,0)</f>
        <v/>
      </c>
      <c r="E9873" s="15">
        <f>COUNTIF(tData[BezoekStart],"&lt;"&amp;($A9873+1/24))-COUNTIF(tData[BezoekEind],"&lt;="&amp;$A9873)</f>
        <v/>
      </c>
      <c r="F9873" s="15">
        <f>COUNTIF(tData[BezoekLangStart],"&lt;"&amp;($A9873+1/24))-COUNTIF(tData[BezoekLangEind],"&lt;="&amp;$A9873)</f>
        <v/>
      </c>
      <c r="G9873" s="15">
        <f>IF($D9873=1,$B9873*100+$C9873,-1)</f>
        <v/>
      </c>
      <c r="H9873" s="15">
        <f>IF($D9873=1,$B9873,-1)</f>
        <v/>
      </c>
      <c r="I9873" s="15">
        <f>IF($D9873=1,$C9873,-1)</f>
        <v/>
      </c>
    </row>
    <row r="9874">
      <c r="A9874" s="33" t="n">
        <v>45703.29166666666</v>
      </c>
      <c r="B9874" s="15">
        <f>WEEKDAY($A9874,2)</f>
        <v/>
      </c>
      <c r="C9874" s="15">
        <f>HOUR($A9874)</f>
        <v/>
      </c>
      <c r="D9874" s="15">
        <f>IF(AND($A9874&gt;=Instellingen!$B$6,$A9874&lt;Instellingen!$B$7),1,0)</f>
        <v/>
      </c>
      <c r="E9874" s="15">
        <f>COUNTIF(tData[BezoekStart],"&lt;"&amp;($A9874+1/24))-COUNTIF(tData[BezoekEind],"&lt;="&amp;$A9874)</f>
        <v/>
      </c>
      <c r="F9874" s="15">
        <f>COUNTIF(tData[BezoekLangStart],"&lt;"&amp;($A9874+1/24))-COUNTIF(tData[BezoekLangEind],"&lt;="&amp;$A9874)</f>
        <v/>
      </c>
      <c r="G9874" s="15">
        <f>IF($D9874=1,$B9874*100+$C9874,-1)</f>
        <v/>
      </c>
      <c r="H9874" s="15">
        <f>IF($D9874=1,$B9874,-1)</f>
        <v/>
      </c>
      <c r="I9874" s="15">
        <f>IF($D9874=1,$C9874,-1)</f>
        <v/>
      </c>
    </row>
    <row r="9875">
      <c r="A9875" s="33" t="n">
        <v>45703.33333333334</v>
      </c>
      <c r="B9875" s="15">
        <f>WEEKDAY($A9875,2)</f>
        <v/>
      </c>
      <c r="C9875" s="15">
        <f>HOUR($A9875)</f>
        <v/>
      </c>
      <c r="D9875" s="15">
        <f>IF(AND($A9875&gt;=Instellingen!$B$6,$A9875&lt;Instellingen!$B$7),1,0)</f>
        <v/>
      </c>
      <c r="E9875" s="15">
        <f>COUNTIF(tData[BezoekStart],"&lt;"&amp;($A9875+1/24))-COUNTIF(tData[BezoekEind],"&lt;="&amp;$A9875)</f>
        <v/>
      </c>
      <c r="F9875" s="15">
        <f>COUNTIF(tData[BezoekLangStart],"&lt;"&amp;($A9875+1/24))-COUNTIF(tData[BezoekLangEind],"&lt;="&amp;$A9875)</f>
        <v/>
      </c>
      <c r="G9875" s="15">
        <f>IF($D9875=1,$B9875*100+$C9875,-1)</f>
        <v/>
      </c>
      <c r="H9875" s="15">
        <f>IF($D9875=1,$B9875,-1)</f>
        <v/>
      </c>
      <c r="I9875" s="15">
        <f>IF($D9875=1,$C9875,-1)</f>
        <v/>
      </c>
    </row>
    <row r="9876">
      <c r="A9876" s="33" t="n">
        <v>45703.375</v>
      </c>
      <c r="B9876" s="15">
        <f>WEEKDAY($A9876,2)</f>
        <v/>
      </c>
      <c r="C9876" s="15">
        <f>HOUR($A9876)</f>
        <v/>
      </c>
      <c r="D9876" s="15">
        <f>IF(AND($A9876&gt;=Instellingen!$B$6,$A9876&lt;Instellingen!$B$7),1,0)</f>
        <v/>
      </c>
      <c r="E9876" s="15">
        <f>COUNTIF(tData[BezoekStart],"&lt;"&amp;($A9876+1/24))-COUNTIF(tData[BezoekEind],"&lt;="&amp;$A9876)</f>
        <v/>
      </c>
      <c r="F9876" s="15">
        <f>COUNTIF(tData[BezoekLangStart],"&lt;"&amp;($A9876+1/24))-COUNTIF(tData[BezoekLangEind],"&lt;="&amp;$A9876)</f>
        <v/>
      </c>
      <c r="G9876" s="15">
        <f>IF($D9876=1,$B9876*100+$C9876,-1)</f>
        <v/>
      </c>
      <c r="H9876" s="15">
        <f>IF($D9876=1,$B9876,-1)</f>
        <v/>
      </c>
      <c r="I9876" s="15">
        <f>IF($D9876=1,$C9876,-1)</f>
        <v/>
      </c>
    </row>
    <row r="9877">
      <c r="A9877" s="33" t="n">
        <v>45703.41666666666</v>
      </c>
      <c r="B9877" s="15">
        <f>WEEKDAY($A9877,2)</f>
        <v/>
      </c>
      <c r="C9877" s="15">
        <f>HOUR($A9877)</f>
        <v/>
      </c>
      <c r="D9877" s="15">
        <f>IF(AND($A9877&gt;=Instellingen!$B$6,$A9877&lt;Instellingen!$B$7),1,0)</f>
        <v/>
      </c>
      <c r="E9877" s="15">
        <f>COUNTIF(tData[BezoekStart],"&lt;"&amp;($A9877+1/24))-COUNTIF(tData[BezoekEind],"&lt;="&amp;$A9877)</f>
        <v/>
      </c>
      <c r="F9877" s="15">
        <f>COUNTIF(tData[BezoekLangStart],"&lt;"&amp;($A9877+1/24))-COUNTIF(tData[BezoekLangEind],"&lt;="&amp;$A9877)</f>
        <v/>
      </c>
      <c r="G9877" s="15">
        <f>IF($D9877=1,$B9877*100+$C9877,-1)</f>
        <v/>
      </c>
      <c r="H9877" s="15">
        <f>IF($D9877=1,$B9877,-1)</f>
        <v/>
      </c>
      <c r="I9877" s="15">
        <f>IF($D9877=1,$C9877,-1)</f>
        <v/>
      </c>
    </row>
    <row r="9878">
      <c r="A9878" s="33" t="n">
        <v>45703.45833333334</v>
      </c>
      <c r="B9878" s="15">
        <f>WEEKDAY($A9878,2)</f>
        <v/>
      </c>
      <c r="C9878" s="15">
        <f>HOUR($A9878)</f>
        <v/>
      </c>
      <c r="D9878" s="15">
        <f>IF(AND($A9878&gt;=Instellingen!$B$6,$A9878&lt;Instellingen!$B$7),1,0)</f>
        <v/>
      </c>
      <c r="E9878" s="15">
        <f>COUNTIF(tData[BezoekStart],"&lt;"&amp;($A9878+1/24))-COUNTIF(tData[BezoekEind],"&lt;="&amp;$A9878)</f>
        <v/>
      </c>
      <c r="F9878" s="15">
        <f>COUNTIF(tData[BezoekLangStart],"&lt;"&amp;($A9878+1/24))-COUNTIF(tData[BezoekLangEind],"&lt;="&amp;$A9878)</f>
        <v/>
      </c>
      <c r="G9878" s="15">
        <f>IF($D9878=1,$B9878*100+$C9878,-1)</f>
        <v/>
      </c>
      <c r="H9878" s="15">
        <f>IF($D9878=1,$B9878,-1)</f>
        <v/>
      </c>
      <c r="I9878" s="15">
        <f>IF($D9878=1,$C9878,-1)</f>
        <v/>
      </c>
    </row>
    <row r="9879">
      <c r="A9879" s="33" t="n">
        <v>45703.5</v>
      </c>
      <c r="B9879" s="15">
        <f>WEEKDAY($A9879,2)</f>
        <v/>
      </c>
      <c r="C9879" s="15">
        <f>HOUR($A9879)</f>
        <v/>
      </c>
      <c r="D9879" s="15">
        <f>IF(AND($A9879&gt;=Instellingen!$B$6,$A9879&lt;Instellingen!$B$7),1,0)</f>
        <v/>
      </c>
      <c r="E9879" s="15">
        <f>COUNTIF(tData[BezoekStart],"&lt;"&amp;($A9879+1/24))-COUNTIF(tData[BezoekEind],"&lt;="&amp;$A9879)</f>
        <v/>
      </c>
      <c r="F9879" s="15">
        <f>COUNTIF(tData[BezoekLangStart],"&lt;"&amp;($A9879+1/24))-COUNTIF(tData[BezoekLangEind],"&lt;="&amp;$A9879)</f>
        <v/>
      </c>
      <c r="G9879" s="15">
        <f>IF($D9879=1,$B9879*100+$C9879,-1)</f>
        <v/>
      </c>
      <c r="H9879" s="15">
        <f>IF($D9879=1,$B9879,-1)</f>
        <v/>
      </c>
      <c r="I9879" s="15">
        <f>IF($D9879=1,$C9879,-1)</f>
        <v/>
      </c>
    </row>
    <row r="9880">
      <c r="A9880" s="33" t="n">
        <v>45703.54166666666</v>
      </c>
      <c r="B9880" s="15">
        <f>WEEKDAY($A9880,2)</f>
        <v/>
      </c>
      <c r="C9880" s="15">
        <f>HOUR($A9880)</f>
        <v/>
      </c>
      <c r="D9880" s="15">
        <f>IF(AND($A9880&gt;=Instellingen!$B$6,$A9880&lt;Instellingen!$B$7),1,0)</f>
        <v/>
      </c>
      <c r="E9880" s="15">
        <f>COUNTIF(tData[BezoekStart],"&lt;"&amp;($A9880+1/24))-COUNTIF(tData[BezoekEind],"&lt;="&amp;$A9880)</f>
        <v/>
      </c>
      <c r="F9880" s="15">
        <f>COUNTIF(tData[BezoekLangStart],"&lt;"&amp;($A9880+1/24))-COUNTIF(tData[BezoekLangEind],"&lt;="&amp;$A9880)</f>
        <v/>
      </c>
      <c r="G9880" s="15">
        <f>IF($D9880=1,$B9880*100+$C9880,-1)</f>
        <v/>
      </c>
      <c r="H9880" s="15">
        <f>IF($D9880=1,$B9880,-1)</f>
        <v/>
      </c>
      <c r="I9880" s="15">
        <f>IF($D9880=1,$C9880,-1)</f>
        <v/>
      </c>
    </row>
    <row r="9881">
      <c r="A9881" s="33" t="n">
        <v>45703.58333333334</v>
      </c>
      <c r="B9881" s="15">
        <f>WEEKDAY($A9881,2)</f>
        <v/>
      </c>
      <c r="C9881" s="15">
        <f>HOUR($A9881)</f>
        <v/>
      </c>
      <c r="D9881" s="15">
        <f>IF(AND($A9881&gt;=Instellingen!$B$6,$A9881&lt;Instellingen!$B$7),1,0)</f>
        <v/>
      </c>
      <c r="E9881" s="15">
        <f>COUNTIF(tData[BezoekStart],"&lt;"&amp;($A9881+1/24))-COUNTIF(tData[BezoekEind],"&lt;="&amp;$A9881)</f>
        <v/>
      </c>
      <c r="F9881" s="15">
        <f>COUNTIF(tData[BezoekLangStart],"&lt;"&amp;($A9881+1/24))-COUNTIF(tData[BezoekLangEind],"&lt;="&amp;$A9881)</f>
        <v/>
      </c>
      <c r="G9881" s="15">
        <f>IF($D9881=1,$B9881*100+$C9881,-1)</f>
        <v/>
      </c>
      <c r="H9881" s="15">
        <f>IF($D9881=1,$B9881,-1)</f>
        <v/>
      </c>
      <c r="I9881" s="15">
        <f>IF($D9881=1,$C9881,-1)</f>
        <v/>
      </c>
    </row>
    <row r="9882">
      <c r="A9882" s="33" t="n">
        <v>45703.625</v>
      </c>
      <c r="B9882" s="15">
        <f>WEEKDAY($A9882,2)</f>
        <v/>
      </c>
      <c r="C9882" s="15">
        <f>HOUR($A9882)</f>
        <v/>
      </c>
      <c r="D9882" s="15">
        <f>IF(AND($A9882&gt;=Instellingen!$B$6,$A9882&lt;Instellingen!$B$7),1,0)</f>
        <v/>
      </c>
      <c r="E9882" s="15">
        <f>COUNTIF(tData[BezoekStart],"&lt;"&amp;($A9882+1/24))-COUNTIF(tData[BezoekEind],"&lt;="&amp;$A9882)</f>
        <v/>
      </c>
      <c r="F9882" s="15">
        <f>COUNTIF(tData[BezoekLangStart],"&lt;"&amp;($A9882+1/24))-COUNTIF(tData[BezoekLangEind],"&lt;="&amp;$A9882)</f>
        <v/>
      </c>
      <c r="G9882" s="15">
        <f>IF($D9882=1,$B9882*100+$C9882,-1)</f>
        <v/>
      </c>
      <c r="H9882" s="15">
        <f>IF($D9882=1,$B9882,-1)</f>
        <v/>
      </c>
      <c r="I9882" s="15">
        <f>IF($D9882=1,$C9882,-1)</f>
        <v/>
      </c>
    </row>
    <row r="9883">
      <c r="A9883" s="33" t="n">
        <v>45703.66666666666</v>
      </c>
      <c r="B9883" s="15">
        <f>WEEKDAY($A9883,2)</f>
        <v/>
      </c>
      <c r="C9883" s="15">
        <f>HOUR($A9883)</f>
        <v/>
      </c>
      <c r="D9883" s="15">
        <f>IF(AND($A9883&gt;=Instellingen!$B$6,$A9883&lt;Instellingen!$B$7),1,0)</f>
        <v/>
      </c>
      <c r="E9883" s="15">
        <f>COUNTIF(tData[BezoekStart],"&lt;"&amp;($A9883+1/24))-COUNTIF(tData[BezoekEind],"&lt;="&amp;$A9883)</f>
        <v/>
      </c>
      <c r="F9883" s="15">
        <f>COUNTIF(tData[BezoekLangStart],"&lt;"&amp;($A9883+1/24))-COUNTIF(tData[BezoekLangEind],"&lt;="&amp;$A9883)</f>
        <v/>
      </c>
      <c r="G9883" s="15">
        <f>IF($D9883=1,$B9883*100+$C9883,-1)</f>
        <v/>
      </c>
      <c r="H9883" s="15">
        <f>IF($D9883=1,$B9883,-1)</f>
        <v/>
      </c>
      <c r="I9883" s="15">
        <f>IF($D9883=1,$C9883,-1)</f>
        <v/>
      </c>
    </row>
    <row r="9884">
      <c r="A9884" s="33" t="n">
        <v>45703.70833333334</v>
      </c>
      <c r="B9884" s="15">
        <f>WEEKDAY($A9884,2)</f>
        <v/>
      </c>
      <c r="C9884" s="15">
        <f>HOUR($A9884)</f>
        <v/>
      </c>
      <c r="D9884" s="15">
        <f>IF(AND($A9884&gt;=Instellingen!$B$6,$A9884&lt;Instellingen!$B$7),1,0)</f>
        <v/>
      </c>
      <c r="E9884" s="15">
        <f>COUNTIF(tData[BezoekStart],"&lt;"&amp;($A9884+1/24))-COUNTIF(tData[BezoekEind],"&lt;="&amp;$A9884)</f>
        <v/>
      </c>
      <c r="F9884" s="15">
        <f>COUNTIF(tData[BezoekLangStart],"&lt;"&amp;($A9884+1/24))-COUNTIF(tData[BezoekLangEind],"&lt;="&amp;$A9884)</f>
        <v/>
      </c>
      <c r="G9884" s="15">
        <f>IF($D9884=1,$B9884*100+$C9884,-1)</f>
        <v/>
      </c>
      <c r="H9884" s="15">
        <f>IF($D9884=1,$B9884,-1)</f>
        <v/>
      </c>
      <c r="I9884" s="15">
        <f>IF($D9884=1,$C9884,-1)</f>
        <v/>
      </c>
    </row>
    <row r="9885">
      <c r="A9885" s="33" t="n">
        <v>45703.75</v>
      </c>
      <c r="B9885" s="15">
        <f>WEEKDAY($A9885,2)</f>
        <v/>
      </c>
      <c r="C9885" s="15">
        <f>HOUR($A9885)</f>
        <v/>
      </c>
      <c r="D9885" s="15">
        <f>IF(AND($A9885&gt;=Instellingen!$B$6,$A9885&lt;Instellingen!$B$7),1,0)</f>
        <v/>
      </c>
      <c r="E9885" s="15">
        <f>COUNTIF(tData[BezoekStart],"&lt;"&amp;($A9885+1/24))-COUNTIF(tData[BezoekEind],"&lt;="&amp;$A9885)</f>
        <v/>
      </c>
      <c r="F9885" s="15">
        <f>COUNTIF(tData[BezoekLangStart],"&lt;"&amp;($A9885+1/24))-COUNTIF(tData[BezoekLangEind],"&lt;="&amp;$A9885)</f>
        <v/>
      </c>
      <c r="G9885" s="15">
        <f>IF($D9885=1,$B9885*100+$C9885,-1)</f>
        <v/>
      </c>
      <c r="H9885" s="15">
        <f>IF($D9885=1,$B9885,-1)</f>
        <v/>
      </c>
      <c r="I9885" s="15">
        <f>IF($D9885=1,$C9885,-1)</f>
        <v/>
      </c>
    </row>
    <row r="9886">
      <c r="A9886" s="33" t="n">
        <v>45703.79166666666</v>
      </c>
      <c r="B9886" s="15">
        <f>WEEKDAY($A9886,2)</f>
        <v/>
      </c>
      <c r="C9886" s="15">
        <f>HOUR($A9886)</f>
        <v/>
      </c>
      <c r="D9886" s="15">
        <f>IF(AND($A9886&gt;=Instellingen!$B$6,$A9886&lt;Instellingen!$B$7),1,0)</f>
        <v/>
      </c>
      <c r="E9886" s="15">
        <f>COUNTIF(tData[BezoekStart],"&lt;"&amp;($A9886+1/24))-COUNTIF(tData[BezoekEind],"&lt;="&amp;$A9886)</f>
        <v/>
      </c>
      <c r="F9886" s="15">
        <f>COUNTIF(tData[BezoekLangStart],"&lt;"&amp;($A9886+1/24))-COUNTIF(tData[BezoekLangEind],"&lt;="&amp;$A9886)</f>
        <v/>
      </c>
      <c r="G9886" s="15">
        <f>IF($D9886=1,$B9886*100+$C9886,-1)</f>
        <v/>
      </c>
      <c r="H9886" s="15">
        <f>IF($D9886=1,$B9886,-1)</f>
        <v/>
      </c>
      <c r="I9886" s="15">
        <f>IF($D9886=1,$C9886,-1)</f>
        <v/>
      </c>
    </row>
    <row r="9887">
      <c r="A9887" s="33" t="n">
        <v>45703.83333333334</v>
      </c>
      <c r="B9887" s="15">
        <f>WEEKDAY($A9887,2)</f>
        <v/>
      </c>
      <c r="C9887" s="15">
        <f>HOUR($A9887)</f>
        <v/>
      </c>
      <c r="D9887" s="15">
        <f>IF(AND($A9887&gt;=Instellingen!$B$6,$A9887&lt;Instellingen!$B$7),1,0)</f>
        <v/>
      </c>
      <c r="E9887" s="15">
        <f>COUNTIF(tData[BezoekStart],"&lt;"&amp;($A9887+1/24))-COUNTIF(tData[BezoekEind],"&lt;="&amp;$A9887)</f>
        <v/>
      </c>
      <c r="F9887" s="15">
        <f>COUNTIF(tData[BezoekLangStart],"&lt;"&amp;($A9887+1/24))-COUNTIF(tData[BezoekLangEind],"&lt;="&amp;$A9887)</f>
        <v/>
      </c>
      <c r="G9887" s="15">
        <f>IF($D9887=1,$B9887*100+$C9887,-1)</f>
        <v/>
      </c>
      <c r="H9887" s="15">
        <f>IF($D9887=1,$B9887,-1)</f>
        <v/>
      </c>
      <c r="I9887" s="15">
        <f>IF($D9887=1,$C9887,-1)</f>
        <v/>
      </c>
    </row>
    <row r="9888">
      <c r="A9888" s="33" t="n">
        <v>45703.875</v>
      </c>
      <c r="B9888" s="15">
        <f>WEEKDAY($A9888,2)</f>
        <v/>
      </c>
      <c r="C9888" s="15">
        <f>HOUR($A9888)</f>
        <v/>
      </c>
      <c r="D9888" s="15">
        <f>IF(AND($A9888&gt;=Instellingen!$B$6,$A9888&lt;Instellingen!$B$7),1,0)</f>
        <v/>
      </c>
      <c r="E9888" s="15">
        <f>COUNTIF(tData[BezoekStart],"&lt;"&amp;($A9888+1/24))-COUNTIF(tData[BezoekEind],"&lt;="&amp;$A9888)</f>
        <v/>
      </c>
      <c r="F9888" s="15">
        <f>COUNTIF(tData[BezoekLangStart],"&lt;"&amp;($A9888+1/24))-COUNTIF(tData[BezoekLangEind],"&lt;="&amp;$A9888)</f>
        <v/>
      </c>
      <c r="G9888" s="15">
        <f>IF($D9888=1,$B9888*100+$C9888,-1)</f>
        <v/>
      </c>
      <c r="H9888" s="15">
        <f>IF($D9888=1,$B9888,-1)</f>
        <v/>
      </c>
      <c r="I9888" s="15">
        <f>IF($D9888=1,$C9888,-1)</f>
        <v/>
      </c>
    </row>
    <row r="9889">
      <c r="A9889" s="33" t="n">
        <v>45703.91666666666</v>
      </c>
      <c r="B9889" s="15">
        <f>WEEKDAY($A9889,2)</f>
        <v/>
      </c>
      <c r="C9889" s="15">
        <f>HOUR($A9889)</f>
        <v/>
      </c>
      <c r="D9889" s="15">
        <f>IF(AND($A9889&gt;=Instellingen!$B$6,$A9889&lt;Instellingen!$B$7),1,0)</f>
        <v/>
      </c>
      <c r="E9889" s="15">
        <f>COUNTIF(tData[BezoekStart],"&lt;"&amp;($A9889+1/24))-COUNTIF(tData[BezoekEind],"&lt;="&amp;$A9889)</f>
        <v/>
      </c>
      <c r="F9889" s="15">
        <f>COUNTIF(tData[BezoekLangStart],"&lt;"&amp;($A9889+1/24))-COUNTIF(tData[BezoekLangEind],"&lt;="&amp;$A9889)</f>
        <v/>
      </c>
      <c r="G9889" s="15">
        <f>IF($D9889=1,$B9889*100+$C9889,-1)</f>
        <v/>
      </c>
      <c r="H9889" s="15">
        <f>IF($D9889=1,$B9889,-1)</f>
        <v/>
      </c>
      <c r="I9889" s="15">
        <f>IF($D9889=1,$C9889,-1)</f>
        <v/>
      </c>
    </row>
    <row r="9890">
      <c r="A9890" s="33" t="n">
        <v>45703.95833333334</v>
      </c>
      <c r="B9890" s="15">
        <f>WEEKDAY($A9890,2)</f>
        <v/>
      </c>
      <c r="C9890" s="15">
        <f>HOUR($A9890)</f>
        <v/>
      </c>
      <c r="D9890" s="15">
        <f>IF(AND($A9890&gt;=Instellingen!$B$6,$A9890&lt;Instellingen!$B$7),1,0)</f>
        <v/>
      </c>
      <c r="E9890" s="15">
        <f>COUNTIF(tData[BezoekStart],"&lt;"&amp;($A9890+1/24))-COUNTIF(tData[BezoekEind],"&lt;="&amp;$A9890)</f>
        <v/>
      </c>
      <c r="F9890" s="15">
        <f>COUNTIF(tData[BezoekLangStart],"&lt;"&amp;($A9890+1/24))-COUNTIF(tData[BezoekLangEind],"&lt;="&amp;$A9890)</f>
        <v/>
      </c>
      <c r="G9890" s="15">
        <f>IF($D9890=1,$B9890*100+$C9890,-1)</f>
        <v/>
      </c>
      <c r="H9890" s="15">
        <f>IF($D9890=1,$B9890,-1)</f>
        <v/>
      </c>
      <c r="I9890" s="15">
        <f>IF($D9890=1,$C9890,-1)</f>
        <v/>
      </c>
    </row>
    <row r="9891">
      <c r="A9891" s="33" t="n">
        <v>45704</v>
      </c>
      <c r="B9891" s="15">
        <f>WEEKDAY($A9891,2)</f>
        <v/>
      </c>
      <c r="C9891" s="15">
        <f>HOUR($A9891)</f>
        <v/>
      </c>
      <c r="D9891" s="15">
        <f>IF(AND($A9891&gt;=Instellingen!$B$6,$A9891&lt;Instellingen!$B$7),1,0)</f>
        <v/>
      </c>
      <c r="E9891" s="15">
        <f>COUNTIF(tData[BezoekStart],"&lt;"&amp;($A9891+1/24))-COUNTIF(tData[BezoekEind],"&lt;="&amp;$A9891)</f>
        <v/>
      </c>
      <c r="F9891" s="15">
        <f>COUNTIF(tData[BezoekLangStart],"&lt;"&amp;($A9891+1/24))-COUNTIF(tData[BezoekLangEind],"&lt;="&amp;$A9891)</f>
        <v/>
      </c>
      <c r="G9891" s="15">
        <f>IF($D9891=1,$B9891*100+$C9891,-1)</f>
        <v/>
      </c>
      <c r="H9891" s="15">
        <f>IF($D9891=1,$B9891,-1)</f>
        <v/>
      </c>
      <c r="I9891" s="15">
        <f>IF($D9891=1,$C9891,-1)</f>
        <v/>
      </c>
    </row>
    <row r="9892">
      <c r="A9892" s="33" t="n">
        <v>45704.04166666666</v>
      </c>
      <c r="B9892" s="15">
        <f>WEEKDAY($A9892,2)</f>
        <v/>
      </c>
      <c r="C9892" s="15">
        <f>HOUR($A9892)</f>
        <v/>
      </c>
      <c r="D9892" s="15">
        <f>IF(AND($A9892&gt;=Instellingen!$B$6,$A9892&lt;Instellingen!$B$7),1,0)</f>
        <v/>
      </c>
      <c r="E9892" s="15">
        <f>COUNTIF(tData[BezoekStart],"&lt;"&amp;($A9892+1/24))-COUNTIF(tData[BezoekEind],"&lt;="&amp;$A9892)</f>
        <v/>
      </c>
      <c r="F9892" s="15">
        <f>COUNTIF(tData[BezoekLangStart],"&lt;"&amp;($A9892+1/24))-COUNTIF(tData[BezoekLangEind],"&lt;="&amp;$A9892)</f>
        <v/>
      </c>
      <c r="G9892" s="15">
        <f>IF($D9892=1,$B9892*100+$C9892,-1)</f>
        <v/>
      </c>
      <c r="H9892" s="15">
        <f>IF($D9892=1,$B9892,-1)</f>
        <v/>
      </c>
      <c r="I9892" s="15">
        <f>IF($D9892=1,$C9892,-1)</f>
        <v/>
      </c>
    </row>
    <row r="9893">
      <c r="A9893" s="33" t="n">
        <v>45704.08333333334</v>
      </c>
      <c r="B9893" s="15">
        <f>WEEKDAY($A9893,2)</f>
        <v/>
      </c>
      <c r="C9893" s="15">
        <f>HOUR($A9893)</f>
        <v/>
      </c>
      <c r="D9893" s="15">
        <f>IF(AND($A9893&gt;=Instellingen!$B$6,$A9893&lt;Instellingen!$B$7),1,0)</f>
        <v/>
      </c>
      <c r="E9893" s="15">
        <f>COUNTIF(tData[BezoekStart],"&lt;"&amp;($A9893+1/24))-COUNTIF(tData[BezoekEind],"&lt;="&amp;$A9893)</f>
        <v/>
      </c>
      <c r="F9893" s="15">
        <f>COUNTIF(tData[BezoekLangStart],"&lt;"&amp;($A9893+1/24))-COUNTIF(tData[BezoekLangEind],"&lt;="&amp;$A9893)</f>
        <v/>
      </c>
      <c r="G9893" s="15">
        <f>IF($D9893=1,$B9893*100+$C9893,-1)</f>
        <v/>
      </c>
      <c r="H9893" s="15">
        <f>IF($D9893=1,$B9893,-1)</f>
        <v/>
      </c>
      <c r="I9893" s="15">
        <f>IF($D9893=1,$C9893,-1)</f>
        <v/>
      </c>
    </row>
    <row r="9894">
      <c r="A9894" s="33" t="n">
        <v>45704.125</v>
      </c>
      <c r="B9894" s="15">
        <f>WEEKDAY($A9894,2)</f>
        <v/>
      </c>
      <c r="C9894" s="15">
        <f>HOUR($A9894)</f>
        <v/>
      </c>
      <c r="D9894" s="15">
        <f>IF(AND($A9894&gt;=Instellingen!$B$6,$A9894&lt;Instellingen!$B$7),1,0)</f>
        <v/>
      </c>
      <c r="E9894" s="15">
        <f>COUNTIF(tData[BezoekStart],"&lt;"&amp;($A9894+1/24))-COUNTIF(tData[BezoekEind],"&lt;="&amp;$A9894)</f>
        <v/>
      </c>
      <c r="F9894" s="15">
        <f>COUNTIF(tData[BezoekLangStart],"&lt;"&amp;($A9894+1/24))-COUNTIF(tData[BezoekLangEind],"&lt;="&amp;$A9894)</f>
        <v/>
      </c>
      <c r="G9894" s="15">
        <f>IF($D9894=1,$B9894*100+$C9894,-1)</f>
        <v/>
      </c>
      <c r="H9894" s="15">
        <f>IF($D9894=1,$B9894,-1)</f>
        <v/>
      </c>
      <c r="I9894" s="15">
        <f>IF($D9894=1,$C9894,-1)</f>
        <v/>
      </c>
    </row>
    <row r="9895">
      <c r="A9895" s="33" t="n">
        <v>45704.16666666666</v>
      </c>
      <c r="B9895" s="15">
        <f>WEEKDAY($A9895,2)</f>
        <v/>
      </c>
      <c r="C9895" s="15">
        <f>HOUR($A9895)</f>
        <v/>
      </c>
      <c r="D9895" s="15">
        <f>IF(AND($A9895&gt;=Instellingen!$B$6,$A9895&lt;Instellingen!$B$7),1,0)</f>
        <v/>
      </c>
      <c r="E9895" s="15">
        <f>COUNTIF(tData[BezoekStart],"&lt;"&amp;($A9895+1/24))-COUNTIF(tData[BezoekEind],"&lt;="&amp;$A9895)</f>
        <v/>
      </c>
      <c r="F9895" s="15">
        <f>COUNTIF(tData[BezoekLangStart],"&lt;"&amp;($A9895+1/24))-COUNTIF(tData[BezoekLangEind],"&lt;="&amp;$A9895)</f>
        <v/>
      </c>
      <c r="G9895" s="15">
        <f>IF($D9895=1,$B9895*100+$C9895,-1)</f>
        <v/>
      </c>
      <c r="H9895" s="15">
        <f>IF($D9895=1,$B9895,-1)</f>
        <v/>
      </c>
      <c r="I9895" s="15">
        <f>IF($D9895=1,$C9895,-1)</f>
        <v/>
      </c>
    </row>
    <row r="9896">
      <c r="A9896" s="33" t="n">
        <v>45704.20833333334</v>
      </c>
      <c r="B9896" s="15">
        <f>WEEKDAY($A9896,2)</f>
        <v/>
      </c>
      <c r="C9896" s="15">
        <f>HOUR($A9896)</f>
        <v/>
      </c>
      <c r="D9896" s="15">
        <f>IF(AND($A9896&gt;=Instellingen!$B$6,$A9896&lt;Instellingen!$B$7),1,0)</f>
        <v/>
      </c>
      <c r="E9896" s="15">
        <f>COUNTIF(tData[BezoekStart],"&lt;"&amp;($A9896+1/24))-COUNTIF(tData[BezoekEind],"&lt;="&amp;$A9896)</f>
        <v/>
      </c>
      <c r="F9896" s="15">
        <f>COUNTIF(tData[BezoekLangStart],"&lt;"&amp;($A9896+1/24))-COUNTIF(tData[BezoekLangEind],"&lt;="&amp;$A9896)</f>
        <v/>
      </c>
      <c r="G9896" s="15">
        <f>IF($D9896=1,$B9896*100+$C9896,-1)</f>
        <v/>
      </c>
      <c r="H9896" s="15">
        <f>IF($D9896=1,$B9896,-1)</f>
        <v/>
      </c>
      <c r="I9896" s="15">
        <f>IF($D9896=1,$C9896,-1)</f>
        <v/>
      </c>
    </row>
    <row r="9897">
      <c r="A9897" s="33" t="n">
        <v>45704.25</v>
      </c>
      <c r="B9897" s="15">
        <f>WEEKDAY($A9897,2)</f>
        <v/>
      </c>
      <c r="C9897" s="15">
        <f>HOUR($A9897)</f>
        <v/>
      </c>
      <c r="D9897" s="15">
        <f>IF(AND($A9897&gt;=Instellingen!$B$6,$A9897&lt;Instellingen!$B$7),1,0)</f>
        <v/>
      </c>
      <c r="E9897" s="15">
        <f>COUNTIF(tData[BezoekStart],"&lt;"&amp;($A9897+1/24))-COUNTIF(tData[BezoekEind],"&lt;="&amp;$A9897)</f>
        <v/>
      </c>
      <c r="F9897" s="15">
        <f>COUNTIF(tData[BezoekLangStart],"&lt;"&amp;($A9897+1/24))-COUNTIF(tData[BezoekLangEind],"&lt;="&amp;$A9897)</f>
        <v/>
      </c>
      <c r="G9897" s="15">
        <f>IF($D9897=1,$B9897*100+$C9897,-1)</f>
        <v/>
      </c>
      <c r="H9897" s="15">
        <f>IF($D9897=1,$B9897,-1)</f>
        <v/>
      </c>
      <c r="I9897" s="15">
        <f>IF($D9897=1,$C9897,-1)</f>
        <v/>
      </c>
    </row>
    <row r="9898">
      <c r="A9898" s="33" t="n">
        <v>45704.29166666666</v>
      </c>
      <c r="B9898" s="15">
        <f>WEEKDAY($A9898,2)</f>
        <v/>
      </c>
      <c r="C9898" s="15">
        <f>HOUR($A9898)</f>
        <v/>
      </c>
      <c r="D9898" s="15">
        <f>IF(AND($A9898&gt;=Instellingen!$B$6,$A9898&lt;Instellingen!$B$7),1,0)</f>
        <v/>
      </c>
      <c r="E9898" s="15">
        <f>COUNTIF(tData[BezoekStart],"&lt;"&amp;($A9898+1/24))-COUNTIF(tData[BezoekEind],"&lt;="&amp;$A9898)</f>
        <v/>
      </c>
      <c r="F9898" s="15">
        <f>COUNTIF(tData[BezoekLangStart],"&lt;"&amp;($A9898+1/24))-COUNTIF(tData[BezoekLangEind],"&lt;="&amp;$A9898)</f>
        <v/>
      </c>
      <c r="G9898" s="15">
        <f>IF($D9898=1,$B9898*100+$C9898,-1)</f>
        <v/>
      </c>
      <c r="H9898" s="15">
        <f>IF($D9898=1,$B9898,-1)</f>
        <v/>
      </c>
      <c r="I9898" s="15">
        <f>IF($D9898=1,$C9898,-1)</f>
        <v/>
      </c>
    </row>
    <row r="9899">
      <c r="A9899" s="33" t="n">
        <v>45704.33333333334</v>
      </c>
      <c r="B9899" s="15">
        <f>WEEKDAY($A9899,2)</f>
        <v/>
      </c>
      <c r="C9899" s="15">
        <f>HOUR($A9899)</f>
        <v/>
      </c>
      <c r="D9899" s="15">
        <f>IF(AND($A9899&gt;=Instellingen!$B$6,$A9899&lt;Instellingen!$B$7),1,0)</f>
        <v/>
      </c>
      <c r="E9899" s="15">
        <f>COUNTIF(tData[BezoekStart],"&lt;"&amp;($A9899+1/24))-COUNTIF(tData[BezoekEind],"&lt;="&amp;$A9899)</f>
        <v/>
      </c>
      <c r="F9899" s="15">
        <f>COUNTIF(tData[BezoekLangStart],"&lt;"&amp;($A9899+1/24))-COUNTIF(tData[BezoekLangEind],"&lt;="&amp;$A9899)</f>
        <v/>
      </c>
      <c r="G9899" s="15">
        <f>IF($D9899=1,$B9899*100+$C9899,-1)</f>
        <v/>
      </c>
      <c r="H9899" s="15">
        <f>IF($D9899=1,$B9899,-1)</f>
        <v/>
      </c>
      <c r="I9899" s="15">
        <f>IF($D9899=1,$C9899,-1)</f>
        <v/>
      </c>
    </row>
    <row r="9900">
      <c r="A9900" s="33" t="n">
        <v>45704.375</v>
      </c>
      <c r="B9900" s="15">
        <f>WEEKDAY($A9900,2)</f>
        <v/>
      </c>
      <c r="C9900" s="15">
        <f>HOUR($A9900)</f>
        <v/>
      </c>
      <c r="D9900" s="15">
        <f>IF(AND($A9900&gt;=Instellingen!$B$6,$A9900&lt;Instellingen!$B$7),1,0)</f>
        <v/>
      </c>
      <c r="E9900" s="15">
        <f>COUNTIF(tData[BezoekStart],"&lt;"&amp;($A9900+1/24))-COUNTIF(tData[BezoekEind],"&lt;="&amp;$A9900)</f>
        <v/>
      </c>
      <c r="F9900" s="15">
        <f>COUNTIF(tData[BezoekLangStart],"&lt;"&amp;($A9900+1/24))-COUNTIF(tData[BezoekLangEind],"&lt;="&amp;$A9900)</f>
        <v/>
      </c>
      <c r="G9900" s="15">
        <f>IF($D9900=1,$B9900*100+$C9900,-1)</f>
        <v/>
      </c>
      <c r="H9900" s="15">
        <f>IF($D9900=1,$B9900,-1)</f>
        <v/>
      </c>
      <c r="I9900" s="15">
        <f>IF($D9900=1,$C9900,-1)</f>
        <v/>
      </c>
    </row>
    <row r="9901">
      <c r="A9901" s="33" t="n">
        <v>45704.41666666666</v>
      </c>
      <c r="B9901" s="15">
        <f>WEEKDAY($A9901,2)</f>
        <v/>
      </c>
      <c r="C9901" s="15">
        <f>HOUR($A9901)</f>
        <v/>
      </c>
      <c r="D9901" s="15">
        <f>IF(AND($A9901&gt;=Instellingen!$B$6,$A9901&lt;Instellingen!$B$7),1,0)</f>
        <v/>
      </c>
      <c r="E9901" s="15">
        <f>COUNTIF(tData[BezoekStart],"&lt;"&amp;($A9901+1/24))-COUNTIF(tData[BezoekEind],"&lt;="&amp;$A9901)</f>
        <v/>
      </c>
      <c r="F9901" s="15">
        <f>COUNTIF(tData[BezoekLangStart],"&lt;"&amp;($A9901+1/24))-COUNTIF(tData[BezoekLangEind],"&lt;="&amp;$A9901)</f>
        <v/>
      </c>
      <c r="G9901" s="15">
        <f>IF($D9901=1,$B9901*100+$C9901,-1)</f>
        <v/>
      </c>
      <c r="H9901" s="15">
        <f>IF($D9901=1,$B9901,-1)</f>
        <v/>
      </c>
      <c r="I9901" s="15">
        <f>IF($D9901=1,$C9901,-1)</f>
        <v/>
      </c>
    </row>
    <row r="9902">
      <c r="A9902" s="33" t="n">
        <v>45704.45833333334</v>
      </c>
      <c r="B9902" s="15">
        <f>WEEKDAY($A9902,2)</f>
        <v/>
      </c>
      <c r="C9902" s="15">
        <f>HOUR($A9902)</f>
        <v/>
      </c>
      <c r="D9902" s="15">
        <f>IF(AND($A9902&gt;=Instellingen!$B$6,$A9902&lt;Instellingen!$B$7),1,0)</f>
        <v/>
      </c>
      <c r="E9902" s="15">
        <f>COUNTIF(tData[BezoekStart],"&lt;"&amp;($A9902+1/24))-COUNTIF(tData[BezoekEind],"&lt;="&amp;$A9902)</f>
        <v/>
      </c>
      <c r="F9902" s="15">
        <f>COUNTIF(tData[BezoekLangStart],"&lt;"&amp;($A9902+1/24))-COUNTIF(tData[BezoekLangEind],"&lt;="&amp;$A9902)</f>
        <v/>
      </c>
      <c r="G9902" s="15">
        <f>IF($D9902=1,$B9902*100+$C9902,-1)</f>
        <v/>
      </c>
      <c r="H9902" s="15">
        <f>IF($D9902=1,$B9902,-1)</f>
        <v/>
      </c>
      <c r="I9902" s="15">
        <f>IF($D9902=1,$C9902,-1)</f>
        <v/>
      </c>
    </row>
    <row r="9903">
      <c r="A9903" s="33" t="n">
        <v>45704.5</v>
      </c>
      <c r="B9903" s="15">
        <f>WEEKDAY($A9903,2)</f>
        <v/>
      </c>
      <c r="C9903" s="15">
        <f>HOUR($A9903)</f>
        <v/>
      </c>
      <c r="D9903" s="15">
        <f>IF(AND($A9903&gt;=Instellingen!$B$6,$A9903&lt;Instellingen!$B$7),1,0)</f>
        <v/>
      </c>
      <c r="E9903" s="15">
        <f>COUNTIF(tData[BezoekStart],"&lt;"&amp;($A9903+1/24))-COUNTIF(tData[BezoekEind],"&lt;="&amp;$A9903)</f>
        <v/>
      </c>
      <c r="F9903" s="15">
        <f>COUNTIF(tData[BezoekLangStart],"&lt;"&amp;($A9903+1/24))-COUNTIF(tData[BezoekLangEind],"&lt;="&amp;$A9903)</f>
        <v/>
      </c>
      <c r="G9903" s="15">
        <f>IF($D9903=1,$B9903*100+$C9903,-1)</f>
        <v/>
      </c>
      <c r="H9903" s="15">
        <f>IF($D9903=1,$B9903,-1)</f>
        <v/>
      </c>
      <c r="I9903" s="15">
        <f>IF($D9903=1,$C9903,-1)</f>
        <v/>
      </c>
    </row>
    <row r="9904">
      <c r="A9904" s="33" t="n">
        <v>45704.54166666666</v>
      </c>
      <c r="B9904" s="15">
        <f>WEEKDAY($A9904,2)</f>
        <v/>
      </c>
      <c r="C9904" s="15">
        <f>HOUR($A9904)</f>
        <v/>
      </c>
      <c r="D9904" s="15">
        <f>IF(AND($A9904&gt;=Instellingen!$B$6,$A9904&lt;Instellingen!$B$7),1,0)</f>
        <v/>
      </c>
      <c r="E9904" s="15">
        <f>COUNTIF(tData[BezoekStart],"&lt;"&amp;($A9904+1/24))-COUNTIF(tData[BezoekEind],"&lt;="&amp;$A9904)</f>
        <v/>
      </c>
      <c r="F9904" s="15">
        <f>COUNTIF(tData[BezoekLangStart],"&lt;"&amp;($A9904+1/24))-COUNTIF(tData[BezoekLangEind],"&lt;="&amp;$A9904)</f>
        <v/>
      </c>
      <c r="G9904" s="15">
        <f>IF($D9904=1,$B9904*100+$C9904,-1)</f>
        <v/>
      </c>
      <c r="H9904" s="15">
        <f>IF($D9904=1,$B9904,-1)</f>
        <v/>
      </c>
      <c r="I9904" s="15">
        <f>IF($D9904=1,$C9904,-1)</f>
        <v/>
      </c>
    </row>
    <row r="9905">
      <c r="A9905" s="33" t="n">
        <v>45704.58333333334</v>
      </c>
      <c r="B9905" s="15">
        <f>WEEKDAY($A9905,2)</f>
        <v/>
      </c>
      <c r="C9905" s="15">
        <f>HOUR($A9905)</f>
        <v/>
      </c>
      <c r="D9905" s="15">
        <f>IF(AND($A9905&gt;=Instellingen!$B$6,$A9905&lt;Instellingen!$B$7),1,0)</f>
        <v/>
      </c>
      <c r="E9905" s="15">
        <f>COUNTIF(tData[BezoekStart],"&lt;"&amp;($A9905+1/24))-COUNTIF(tData[BezoekEind],"&lt;="&amp;$A9905)</f>
        <v/>
      </c>
      <c r="F9905" s="15">
        <f>COUNTIF(tData[BezoekLangStart],"&lt;"&amp;($A9905+1/24))-COUNTIF(tData[BezoekLangEind],"&lt;="&amp;$A9905)</f>
        <v/>
      </c>
      <c r="G9905" s="15">
        <f>IF($D9905=1,$B9905*100+$C9905,-1)</f>
        <v/>
      </c>
      <c r="H9905" s="15">
        <f>IF($D9905=1,$B9905,-1)</f>
        <v/>
      </c>
      <c r="I9905" s="15">
        <f>IF($D9905=1,$C9905,-1)</f>
        <v/>
      </c>
    </row>
    <row r="9906">
      <c r="A9906" s="33" t="n">
        <v>45704.625</v>
      </c>
      <c r="B9906" s="15">
        <f>WEEKDAY($A9906,2)</f>
        <v/>
      </c>
      <c r="C9906" s="15">
        <f>HOUR($A9906)</f>
        <v/>
      </c>
      <c r="D9906" s="15">
        <f>IF(AND($A9906&gt;=Instellingen!$B$6,$A9906&lt;Instellingen!$B$7),1,0)</f>
        <v/>
      </c>
      <c r="E9906" s="15">
        <f>COUNTIF(tData[BezoekStart],"&lt;"&amp;($A9906+1/24))-COUNTIF(tData[BezoekEind],"&lt;="&amp;$A9906)</f>
        <v/>
      </c>
      <c r="F9906" s="15">
        <f>COUNTIF(tData[BezoekLangStart],"&lt;"&amp;($A9906+1/24))-COUNTIF(tData[BezoekLangEind],"&lt;="&amp;$A9906)</f>
        <v/>
      </c>
      <c r="G9906" s="15">
        <f>IF($D9906=1,$B9906*100+$C9906,-1)</f>
        <v/>
      </c>
      <c r="H9906" s="15">
        <f>IF($D9906=1,$B9906,-1)</f>
        <v/>
      </c>
      <c r="I9906" s="15">
        <f>IF($D9906=1,$C9906,-1)</f>
        <v/>
      </c>
    </row>
    <row r="9907">
      <c r="A9907" s="33" t="n">
        <v>45704.66666666666</v>
      </c>
      <c r="B9907" s="15">
        <f>WEEKDAY($A9907,2)</f>
        <v/>
      </c>
      <c r="C9907" s="15">
        <f>HOUR($A9907)</f>
        <v/>
      </c>
      <c r="D9907" s="15">
        <f>IF(AND($A9907&gt;=Instellingen!$B$6,$A9907&lt;Instellingen!$B$7),1,0)</f>
        <v/>
      </c>
      <c r="E9907" s="15">
        <f>COUNTIF(tData[BezoekStart],"&lt;"&amp;($A9907+1/24))-COUNTIF(tData[BezoekEind],"&lt;="&amp;$A9907)</f>
        <v/>
      </c>
      <c r="F9907" s="15">
        <f>COUNTIF(tData[BezoekLangStart],"&lt;"&amp;($A9907+1/24))-COUNTIF(tData[BezoekLangEind],"&lt;="&amp;$A9907)</f>
        <v/>
      </c>
      <c r="G9907" s="15">
        <f>IF($D9907=1,$B9907*100+$C9907,-1)</f>
        <v/>
      </c>
      <c r="H9907" s="15">
        <f>IF($D9907=1,$B9907,-1)</f>
        <v/>
      </c>
      <c r="I9907" s="15">
        <f>IF($D9907=1,$C9907,-1)</f>
        <v/>
      </c>
    </row>
    <row r="9908">
      <c r="A9908" s="33" t="n">
        <v>45704.70833333334</v>
      </c>
      <c r="B9908" s="15">
        <f>WEEKDAY($A9908,2)</f>
        <v/>
      </c>
      <c r="C9908" s="15">
        <f>HOUR($A9908)</f>
        <v/>
      </c>
      <c r="D9908" s="15">
        <f>IF(AND($A9908&gt;=Instellingen!$B$6,$A9908&lt;Instellingen!$B$7),1,0)</f>
        <v/>
      </c>
      <c r="E9908" s="15">
        <f>COUNTIF(tData[BezoekStart],"&lt;"&amp;($A9908+1/24))-COUNTIF(tData[BezoekEind],"&lt;="&amp;$A9908)</f>
        <v/>
      </c>
      <c r="F9908" s="15">
        <f>COUNTIF(tData[BezoekLangStart],"&lt;"&amp;($A9908+1/24))-COUNTIF(tData[BezoekLangEind],"&lt;="&amp;$A9908)</f>
        <v/>
      </c>
      <c r="G9908" s="15">
        <f>IF($D9908=1,$B9908*100+$C9908,-1)</f>
        <v/>
      </c>
      <c r="H9908" s="15">
        <f>IF($D9908=1,$B9908,-1)</f>
        <v/>
      </c>
      <c r="I9908" s="15">
        <f>IF($D9908=1,$C9908,-1)</f>
        <v/>
      </c>
    </row>
    <row r="9909">
      <c r="A9909" s="33" t="n">
        <v>45704.75</v>
      </c>
      <c r="B9909" s="15">
        <f>WEEKDAY($A9909,2)</f>
        <v/>
      </c>
      <c r="C9909" s="15">
        <f>HOUR($A9909)</f>
        <v/>
      </c>
      <c r="D9909" s="15">
        <f>IF(AND($A9909&gt;=Instellingen!$B$6,$A9909&lt;Instellingen!$B$7),1,0)</f>
        <v/>
      </c>
      <c r="E9909" s="15">
        <f>COUNTIF(tData[BezoekStart],"&lt;"&amp;($A9909+1/24))-COUNTIF(tData[BezoekEind],"&lt;="&amp;$A9909)</f>
        <v/>
      </c>
      <c r="F9909" s="15">
        <f>COUNTIF(tData[BezoekLangStart],"&lt;"&amp;($A9909+1/24))-COUNTIF(tData[BezoekLangEind],"&lt;="&amp;$A9909)</f>
        <v/>
      </c>
      <c r="G9909" s="15">
        <f>IF($D9909=1,$B9909*100+$C9909,-1)</f>
        <v/>
      </c>
      <c r="H9909" s="15">
        <f>IF($D9909=1,$B9909,-1)</f>
        <v/>
      </c>
      <c r="I9909" s="15">
        <f>IF($D9909=1,$C9909,-1)</f>
        <v/>
      </c>
    </row>
    <row r="9910">
      <c r="A9910" s="33" t="n">
        <v>45704.79166666666</v>
      </c>
      <c r="B9910" s="15">
        <f>WEEKDAY($A9910,2)</f>
        <v/>
      </c>
      <c r="C9910" s="15">
        <f>HOUR($A9910)</f>
        <v/>
      </c>
      <c r="D9910" s="15">
        <f>IF(AND($A9910&gt;=Instellingen!$B$6,$A9910&lt;Instellingen!$B$7),1,0)</f>
        <v/>
      </c>
      <c r="E9910" s="15">
        <f>COUNTIF(tData[BezoekStart],"&lt;"&amp;($A9910+1/24))-COUNTIF(tData[BezoekEind],"&lt;="&amp;$A9910)</f>
        <v/>
      </c>
      <c r="F9910" s="15">
        <f>COUNTIF(tData[BezoekLangStart],"&lt;"&amp;($A9910+1/24))-COUNTIF(tData[BezoekLangEind],"&lt;="&amp;$A9910)</f>
        <v/>
      </c>
      <c r="G9910" s="15">
        <f>IF($D9910=1,$B9910*100+$C9910,-1)</f>
        <v/>
      </c>
      <c r="H9910" s="15">
        <f>IF($D9910=1,$B9910,-1)</f>
        <v/>
      </c>
      <c r="I9910" s="15">
        <f>IF($D9910=1,$C9910,-1)</f>
        <v/>
      </c>
    </row>
    <row r="9911">
      <c r="A9911" s="33" t="n">
        <v>45704.83333333334</v>
      </c>
      <c r="B9911" s="15">
        <f>WEEKDAY($A9911,2)</f>
        <v/>
      </c>
      <c r="C9911" s="15">
        <f>HOUR($A9911)</f>
        <v/>
      </c>
      <c r="D9911" s="15">
        <f>IF(AND($A9911&gt;=Instellingen!$B$6,$A9911&lt;Instellingen!$B$7),1,0)</f>
        <v/>
      </c>
      <c r="E9911" s="15">
        <f>COUNTIF(tData[BezoekStart],"&lt;"&amp;($A9911+1/24))-COUNTIF(tData[BezoekEind],"&lt;="&amp;$A9911)</f>
        <v/>
      </c>
      <c r="F9911" s="15">
        <f>COUNTIF(tData[BezoekLangStart],"&lt;"&amp;($A9911+1/24))-COUNTIF(tData[BezoekLangEind],"&lt;="&amp;$A9911)</f>
        <v/>
      </c>
      <c r="G9911" s="15">
        <f>IF($D9911=1,$B9911*100+$C9911,-1)</f>
        <v/>
      </c>
      <c r="H9911" s="15">
        <f>IF($D9911=1,$B9911,-1)</f>
        <v/>
      </c>
      <c r="I9911" s="15">
        <f>IF($D9911=1,$C9911,-1)</f>
        <v/>
      </c>
    </row>
    <row r="9912">
      <c r="A9912" s="33" t="n">
        <v>45704.875</v>
      </c>
      <c r="B9912" s="15">
        <f>WEEKDAY($A9912,2)</f>
        <v/>
      </c>
      <c r="C9912" s="15">
        <f>HOUR($A9912)</f>
        <v/>
      </c>
      <c r="D9912" s="15">
        <f>IF(AND($A9912&gt;=Instellingen!$B$6,$A9912&lt;Instellingen!$B$7),1,0)</f>
        <v/>
      </c>
      <c r="E9912" s="15">
        <f>COUNTIF(tData[BezoekStart],"&lt;"&amp;($A9912+1/24))-COUNTIF(tData[BezoekEind],"&lt;="&amp;$A9912)</f>
        <v/>
      </c>
      <c r="F9912" s="15">
        <f>COUNTIF(tData[BezoekLangStart],"&lt;"&amp;($A9912+1/24))-COUNTIF(tData[BezoekLangEind],"&lt;="&amp;$A9912)</f>
        <v/>
      </c>
      <c r="G9912" s="15">
        <f>IF($D9912=1,$B9912*100+$C9912,-1)</f>
        <v/>
      </c>
      <c r="H9912" s="15">
        <f>IF($D9912=1,$B9912,-1)</f>
        <v/>
      </c>
      <c r="I9912" s="15">
        <f>IF($D9912=1,$C9912,-1)</f>
        <v/>
      </c>
    </row>
    <row r="9913">
      <c r="A9913" s="33" t="n">
        <v>45704.91666666666</v>
      </c>
      <c r="B9913" s="15">
        <f>WEEKDAY($A9913,2)</f>
        <v/>
      </c>
      <c r="C9913" s="15">
        <f>HOUR($A9913)</f>
        <v/>
      </c>
      <c r="D9913" s="15">
        <f>IF(AND($A9913&gt;=Instellingen!$B$6,$A9913&lt;Instellingen!$B$7),1,0)</f>
        <v/>
      </c>
      <c r="E9913" s="15">
        <f>COUNTIF(tData[BezoekStart],"&lt;"&amp;($A9913+1/24))-COUNTIF(tData[BezoekEind],"&lt;="&amp;$A9913)</f>
        <v/>
      </c>
      <c r="F9913" s="15">
        <f>COUNTIF(tData[BezoekLangStart],"&lt;"&amp;($A9913+1/24))-COUNTIF(tData[BezoekLangEind],"&lt;="&amp;$A9913)</f>
        <v/>
      </c>
      <c r="G9913" s="15">
        <f>IF($D9913=1,$B9913*100+$C9913,-1)</f>
        <v/>
      </c>
      <c r="H9913" s="15">
        <f>IF($D9913=1,$B9913,-1)</f>
        <v/>
      </c>
      <c r="I9913" s="15">
        <f>IF($D9913=1,$C9913,-1)</f>
        <v/>
      </c>
    </row>
    <row r="9914">
      <c r="A9914" s="33" t="n">
        <v>45704.95833333334</v>
      </c>
      <c r="B9914" s="15">
        <f>WEEKDAY($A9914,2)</f>
        <v/>
      </c>
      <c r="C9914" s="15">
        <f>HOUR($A9914)</f>
        <v/>
      </c>
      <c r="D9914" s="15">
        <f>IF(AND($A9914&gt;=Instellingen!$B$6,$A9914&lt;Instellingen!$B$7),1,0)</f>
        <v/>
      </c>
      <c r="E9914" s="15">
        <f>COUNTIF(tData[BezoekStart],"&lt;"&amp;($A9914+1/24))-COUNTIF(tData[BezoekEind],"&lt;="&amp;$A9914)</f>
        <v/>
      </c>
      <c r="F9914" s="15">
        <f>COUNTIF(tData[BezoekLangStart],"&lt;"&amp;($A9914+1/24))-COUNTIF(tData[BezoekLangEind],"&lt;="&amp;$A9914)</f>
        <v/>
      </c>
      <c r="G9914" s="15">
        <f>IF($D9914=1,$B9914*100+$C9914,-1)</f>
        <v/>
      </c>
      <c r="H9914" s="15">
        <f>IF($D9914=1,$B9914,-1)</f>
        <v/>
      </c>
      <c r="I9914" s="15">
        <f>IF($D9914=1,$C9914,-1)</f>
        <v/>
      </c>
    </row>
    <row r="9915">
      <c r="A9915" s="33" t="n">
        <v>45705</v>
      </c>
      <c r="B9915" s="15">
        <f>WEEKDAY($A9915,2)</f>
        <v/>
      </c>
      <c r="C9915" s="15">
        <f>HOUR($A9915)</f>
        <v/>
      </c>
      <c r="D9915" s="15">
        <f>IF(AND($A9915&gt;=Instellingen!$B$6,$A9915&lt;Instellingen!$B$7),1,0)</f>
        <v/>
      </c>
      <c r="E9915" s="15">
        <f>COUNTIF(tData[BezoekStart],"&lt;"&amp;($A9915+1/24))-COUNTIF(tData[BezoekEind],"&lt;="&amp;$A9915)</f>
        <v/>
      </c>
      <c r="F9915" s="15">
        <f>COUNTIF(tData[BezoekLangStart],"&lt;"&amp;($A9915+1/24))-COUNTIF(tData[BezoekLangEind],"&lt;="&amp;$A9915)</f>
        <v/>
      </c>
      <c r="G9915" s="15">
        <f>IF($D9915=1,$B9915*100+$C9915,-1)</f>
        <v/>
      </c>
      <c r="H9915" s="15">
        <f>IF($D9915=1,$B9915,-1)</f>
        <v/>
      </c>
      <c r="I9915" s="15">
        <f>IF($D9915=1,$C9915,-1)</f>
        <v/>
      </c>
    </row>
    <row r="9916">
      <c r="A9916" s="33" t="n">
        <v>45705.04166666666</v>
      </c>
      <c r="B9916" s="15">
        <f>WEEKDAY($A9916,2)</f>
        <v/>
      </c>
      <c r="C9916" s="15">
        <f>HOUR($A9916)</f>
        <v/>
      </c>
      <c r="D9916" s="15">
        <f>IF(AND($A9916&gt;=Instellingen!$B$6,$A9916&lt;Instellingen!$B$7),1,0)</f>
        <v/>
      </c>
      <c r="E9916" s="15">
        <f>COUNTIF(tData[BezoekStart],"&lt;"&amp;($A9916+1/24))-COUNTIF(tData[BezoekEind],"&lt;="&amp;$A9916)</f>
        <v/>
      </c>
      <c r="F9916" s="15">
        <f>COUNTIF(tData[BezoekLangStart],"&lt;"&amp;($A9916+1/24))-COUNTIF(tData[BezoekLangEind],"&lt;="&amp;$A9916)</f>
        <v/>
      </c>
      <c r="G9916" s="15">
        <f>IF($D9916=1,$B9916*100+$C9916,-1)</f>
        <v/>
      </c>
      <c r="H9916" s="15">
        <f>IF($D9916=1,$B9916,-1)</f>
        <v/>
      </c>
      <c r="I9916" s="15">
        <f>IF($D9916=1,$C9916,-1)</f>
        <v/>
      </c>
    </row>
    <row r="9917">
      <c r="A9917" s="33" t="n">
        <v>45705.08333333334</v>
      </c>
      <c r="B9917" s="15">
        <f>WEEKDAY($A9917,2)</f>
        <v/>
      </c>
      <c r="C9917" s="15">
        <f>HOUR($A9917)</f>
        <v/>
      </c>
      <c r="D9917" s="15">
        <f>IF(AND($A9917&gt;=Instellingen!$B$6,$A9917&lt;Instellingen!$B$7),1,0)</f>
        <v/>
      </c>
      <c r="E9917" s="15">
        <f>COUNTIF(tData[BezoekStart],"&lt;"&amp;($A9917+1/24))-COUNTIF(tData[BezoekEind],"&lt;="&amp;$A9917)</f>
        <v/>
      </c>
      <c r="F9917" s="15">
        <f>COUNTIF(tData[BezoekLangStart],"&lt;"&amp;($A9917+1/24))-COUNTIF(tData[BezoekLangEind],"&lt;="&amp;$A9917)</f>
        <v/>
      </c>
      <c r="G9917" s="15">
        <f>IF($D9917=1,$B9917*100+$C9917,-1)</f>
        <v/>
      </c>
      <c r="H9917" s="15">
        <f>IF($D9917=1,$B9917,-1)</f>
        <v/>
      </c>
      <c r="I9917" s="15">
        <f>IF($D9917=1,$C9917,-1)</f>
        <v/>
      </c>
    </row>
    <row r="9918">
      <c r="A9918" s="33" t="n">
        <v>45705.125</v>
      </c>
      <c r="B9918" s="15">
        <f>WEEKDAY($A9918,2)</f>
        <v/>
      </c>
      <c r="C9918" s="15">
        <f>HOUR($A9918)</f>
        <v/>
      </c>
      <c r="D9918" s="15">
        <f>IF(AND($A9918&gt;=Instellingen!$B$6,$A9918&lt;Instellingen!$B$7),1,0)</f>
        <v/>
      </c>
      <c r="E9918" s="15">
        <f>COUNTIF(tData[BezoekStart],"&lt;"&amp;($A9918+1/24))-COUNTIF(tData[BezoekEind],"&lt;="&amp;$A9918)</f>
        <v/>
      </c>
      <c r="F9918" s="15">
        <f>COUNTIF(tData[BezoekLangStart],"&lt;"&amp;($A9918+1/24))-COUNTIF(tData[BezoekLangEind],"&lt;="&amp;$A9918)</f>
        <v/>
      </c>
      <c r="G9918" s="15">
        <f>IF($D9918=1,$B9918*100+$C9918,-1)</f>
        <v/>
      </c>
      <c r="H9918" s="15">
        <f>IF($D9918=1,$B9918,-1)</f>
        <v/>
      </c>
      <c r="I9918" s="15">
        <f>IF($D9918=1,$C9918,-1)</f>
        <v/>
      </c>
    </row>
    <row r="9919">
      <c r="A9919" s="33" t="n">
        <v>45705.16666666666</v>
      </c>
      <c r="B9919" s="15">
        <f>WEEKDAY($A9919,2)</f>
        <v/>
      </c>
      <c r="C9919" s="15">
        <f>HOUR($A9919)</f>
        <v/>
      </c>
      <c r="D9919" s="15">
        <f>IF(AND($A9919&gt;=Instellingen!$B$6,$A9919&lt;Instellingen!$B$7),1,0)</f>
        <v/>
      </c>
      <c r="E9919" s="15">
        <f>COUNTIF(tData[BezoekStart],"&lt;"&amp;($A9919+1/24))-COUNTIF(tData[BezoekEind],"&lt;="&amp;$A9919)</f>
        <v/>
      </c>
      <c r="F9919" s="15">
        <f>COUNTIF(tData[BezoekLangStart],"&lt;"&amp;($A9919+1/24))-COUNTIF(tData[BezoekLangEind],"&lt;="&amp;$A9919)</f>
        <v/>
      </c>
      <c r="G9919" s="15">
        <f>IF($D9919=1,$B9919*100+$C9919,-1)</f>
        <v/>
      </c>
      <c r="H9919" s="15">
        <f>IF($D9919=1,$B9919,-1)</f>
        <v/>
      </c>
      <c r="I9919" s="15">
        <f>IF($D9919=1,$C9919,-1)</f>
        <v/>
      </c>
    </row>
    <row r="9920">
      <c r="A9920" s="33" t="n">
        <v>45705.20833333334</v>
      </c>
      <c r="B9920" s="15">
        <f>WEEKDAY($A9920,2)</f>
        <v/>
      </c>
      <c r="C9920" s="15">
        <f>HOUR($A9920)</f>
        <v/>
      </c>
      <c r="D9920" s="15">
        <f>IF(AND($A9920&gt;=Instellingen!$B$6,$A9920&lt;Instellingen!$B$7),1,0)</f>
        <v/>
      </c>
      <c r="E9920" s="15">
        <f>COUNTIF(tData[BezoekStart],"&lt;"&amp;($A9920+1/24))-COUNTIF(tData[BezoekEind],"&lt;="&amp;$A9920)</f>
        <v/>
      </c>
      <c r="F9920" s="15">
        <f>COUNTIF(tData[BezoekLangStart],"&lt;"&amp;($A9920+1/24))-COUNTIF(tData[BezoekLangEind],"&lt;="&amp;$A9920)</f>
        <v/>
      </c>
      <c r="G9920" s="15">
        <f>IF($D9920=1,$B9920*100+$C9920,-1)</f>
        <v/>
      </c>
      <c r="H9920" s="15">
        <f>IF($D9920=1,$B9920,-1)</f>
        <v/>
      </c>
      <c r="I9920" s="15">
        <f>IF($D9920=1,$C9920,-1)</f>
        <v/>
      </c>
    </row>
    <row r="9921">
      <c r="A9921" s="33" t="n">
        <v>45705.25</v>
      </c>
      <c r="B9921" s="15">
        <f>WEEKDAY($A9921,2)</f>
        <v/>
      </c>
      <c r="C9921" s="15">
        <f>HOUR($A9921)</f>
        <v/>
      </c>
      <c r="D9921" s="15">
        <f>IF(AND($A9921&gt;=Instellingen!$B$6,$A9921&lt;Instellingen!$B$7),1,0)</f>
        <v/>
      </c>
      <c r="E9921" s="15">
        <f>COUNTIF(tData[BezoekStart],"&lt;"&amp;($A9921+1/24))-COUNTIF(tData[BezoekEind],"&lt;="&amp;$A9921)</f>
        <v/>
      </c>
      <c r="F9921" s="15">
        <f>COUNTIF(tData[BezoekLangStart],"&lt;"&amp;($A9921+1/24))-COUNTIF(tData[BezoekLangEind],"&lt;="&amp;$A9921)</f>
        <v/>
      </c>
      <c r="G9921" s="15">
        <f>IF($D9921=1,$B9921*100+$C9921,-1)</f>
        <v/>
      </c>
      <c r="H9921" s="15">
        <f>IF($D9921=1,$B9921,-1)</f>
        <v/>
      </c>
      <c r="I9921" s="15">
        <f>IF($D9921=1,$C9921,-1)</f>
        <v/>
      </c>
    </row>
    <row r="9922">
      <c r="A9922" s="33" t="n">
        <v>45705.29166666666</v>
      </c>
      <c r="B9922" s="15">
        <f>WEEKDAY($A9922,2)</f>
        <v/>
      </c>
      <c r="C9922" s="15">
        <f>HOUR($A9922)</f>
        <v/>
      </c>
      <c r="D9922" s="15">
        <f>IF(AND($A9922&gt;=Instellingen!$B$6,$A9922&lt;Instellingen!$B$7),1,0)</f>
        <v/>
      </c>
      <c r="E9922" s="15">
        <f>COUNTIF(tData[BezoekStart],"&lt;"&amp;($A9922+1/24))-COUNTIF(tData[BezoekEind],"&lt;="&amp;$A9922)</f>
        <v/>
      </c>
      <c r="F9922" s="15">
        <f>COUNTIF(tData[BezoekLangStart],"&lt;"&amp;($A9922+1/24))-COUNTIF(tData[BezoekLangEind],"&lt;="&amp;$A9922)</f>
        <v/>
      </c>
      <c r="G9922" s="15">
        <f>IF($D9922=1,$B9922*100+$C9922,-1)</f>
        <v/>
      </c>
      <c r="H9922" s="15">
        <f>IF($D9922=1,$B9922,-1)</f>
        <v/>
      </c>
      <c r="I9922" s="15">
        <f>IF($D9922=1,$C9922,-1)</f>
        <v/>
      </c>
    </row>
    <row r="9923">
      <c r="A9923" s="33" t="n">
        <v>45705.33333333334</v>
      </c>
      <c r="B9923" s="15">
        <f>WEEKDAY($A9923,2)</f>
        <v/>
      </c>
      <c r="C9923" s="15">
        <f>HOUR($A9923)</f>
        <v/>
      </c>
      <c r="D9923" s="15">
        <f>IF(AND($A9923&gt;=Instellingen!$B$6,$A9923&lt;Instellingen!$B$7),1,0)</f>
        <v/>
      </c>
      <c r="E9923" s="15">
        <f>COUNTIF(tData[BezoekStart],"&lt;"&amp;($A9923+1/24))-COUNTIF(tData[BezoekEind],"&lt;="&amp;$A9923)</f>
        <v/>
      </c>
      <c r="F9923" s="15">
        <f>COUNTIF(tData[BezoekLangStart],"&lt;"&amp;($A9923+1/24))-COUNTIF(tData[BezoekLangEind],"&lt;="&amp;$A9923)</f>
        <v/>
      </c>
      <c r="G9923" s="15">
        <f>IF($D9923=1,$B9923*100+$C9923,-1)</f>
        <v/>
      </c>
      <c r="H9923" s="15">
        <f>IF($D9923=1,$B9923,-1)</f>
        <v/>
      </c>
      <c r="I9923" s="15">
        <f>IF($D9923=1,$C9923,-1)</f>
        <v/>
      </c>
    </row>
    <row r="9924">
      <c r="A9924" s="33" t="n">
        <v>45705.375</v>
      </c>
      <c r="B9924" s="15">
        <f>WEEKDAY($A9924,2)</f>
        <v/>
      </c>
      <c r="C9924" s="15">
        <f>HOUR($A9924)</f>
        <v/>
      </c>
      <c r="D9924" s="15">
        <f>IF(AND($A9924&gt;=Instellingen!$B$6,$A9924&lt;Instellingen!$B$7),1,0)</f>
        <v/>
      </c>
      <c r="E9924" s="15">
        <f>COUNTIF(tData[BezoekStart],"&lt;"&amp;($A9924+1/24))-COUNTIF(tData[BezoekEind],"&lt;="&amp;$A9924)</f>
        <v/>
      </c>
      <c r="F9924" s="15">
        <f>COUNTIF(tData[BezoekLangStart],"&lt;"&amp;($A9924+1/24))-COUNTIF(tData[BezoekLangEind],"&lt;="&amp;$A9924)</f>
        <v/>
      </c>
      <c r="G9924" s="15">
        <f>IF($D9924=1,$B9924*100+$C9924,-1)</f>
        <v/>
      </c>
      <c r="H9924" s="15">
        <f>IF($D9924=1,$B9924,-1)</f>
        <v/>
      </c>
      <c r="I9924" s="15">
        <f>IF($D9924=1,$C9924,-1)</f>
        <v/>
      </c>
    </row>
    <row r="9925">
      <c r="A9925" s="33" t="n">
        <v>45705.41666666666</v>
      </c>
      <c r="B9925" s="15">
        <f>WEEKDAY($A9925,2)</f>
        <v/>
      </c>
      <c r="C9925" s="15">
        <f>HOUR($A9925)</f>
        <v/>
      </c>
      <c r="D9925" s="15">
        <f>IF(AND($A9925&gt;=Instellingen!$B$6,$A9925&lt;Instellingen!$B$7),1,0)</f>
        <v/>
      </c>
      <c r="E9925" s="15">
        <f>COUNTIF(tData[BezoekStart],"&lt;"&amp;($A9925+1/24))-COUNTIF(tData[BezoekEind],"&lt;="&amp;$A9925)</f>
        <v/>
      </c>
      <c r="F9925" s="15">
        <f>COUNTIF(tData[BezoekLangStart],"&lt;"&amp;($A9925+1/24))-COUNTIF(tData[BezoekLangEind],"&lt;="&amp;$A9925)</f>
        <v/>
      </c>
      <c r="G9925" s="15">
        <f>IF($D9925=1,$B9925*100+$C9925,-1)</f>
        <v/>
      </c>
      <c r="H9925" s="15">
        <f>IF($D9925=1,$B9925,-1)</f>
        <v/>
      </c>
      <c r="I9925" s="15">
        <f>IF($D9925=1,$C9925,-1)</f>
        <v/>
      </c>
    </row>
    <row r="9926">
      <c r="A9926" s="33" t="n">
        <v>45705.45833333334</v>
      </c>
      <c r="B9926" s="15">
        <f>WEEKDAY($A9926,2)</f>
        <v/>
      </c>
      <c r="C9926" s="15">
        <f>HOUR($A9926)</f>
        <v/>
      </c>
      <c r="D9926" s="15">
        <f>IF(AND($A9926&gt;=Instellingen!$B$6,$A9926&lt;Instellingen!$B$7),1,0)</f>
        <v/>
      </c>
      <c r="E9926" s="15">
        <f>COUNTIF(tData[BezoekStart],"&lt;"&amp;($A9926+1/24))-COUNTIF(tData[BezoekEind],"&lt;="&amp;$A9926)</f>
        <v/>
      </c>
      <c r="F9926" s="15">
        <f>COUNTIF(tData[BezoekLangStart],"&lt;"&amp;($A9926+1/24))-COUNTIF(tData[BezoekLangEind],"&lt;="&amp;$A9926)</f>
        <v/>
      </c>
      <c r="G9926" s="15">
        <f>IF($D9926=1,$B9926*100+$C9926,-1)</f>
        <v/>
      </c>
      <c r="H9926" s="15">
        <f>IF($D9926=1,$B9926,-1)</f>
        <v/>
      </c>
      <c r="I9926" s="15">
        <f>IF($D9926=1,$C9926,-1)</f>
        <v/>
      </c>
    </row>
    <row r="9927">
      <c r="A9927" s="33" t="n">
        <v>45705.5</v>
      </c>
      <c r="B9927" s="15">
        <f>WEEKDAY($A9927,2)</f>
        <v/>
      </c>
      <c r="C9927" s="15">
        <f>HOUR($A9927)</f>
        <v/>
      </c>
      <c r="D9927" s="15">
        <f>IF(AND($A9927&gt;=Instellingen!$B$6,$A9927&lt;Instellingen!$B$7),1,0)</f>
        <v/>
      </c>
      <c r="E9927" s="15">
        <f>COUNTIF(tData[BezoekStart],"&lt;"&amp;($A9927+1/24))-COUNTIF(tData[BezoekEind],"&lt;="&amp;$A9927)</f>
        <v/>
      </c>
      <c r="F9927" s="15">
        <f>COUNTIF(tData[BezoekLangStart],"&lt;"&amp;($A9927+1/24))-COUNTIF(tData[BezoekLangEind],"&lt;="&amp;$A9927)</f>
        <v/>
      </c>
      <c r="G9927" s="15">
        <f>IF($D9927=1,$B9927*100+$C9927,-1)</f>
        <v/>
      </c>
      <c r="H9927" s="15">
        <f>IF($D9927=1,$B9927,-1)</f>
        <v/>
      </c>
      <c r="I9927" s="15">
        <f>IF($D9927=1,$C9927,-1)</f>
        <v/>
      </c>
    </row>
    <row r="9928">
      <c r="A9928" s="33" t="n">
        <v>45705.54166666666</v>
      </c>
      <c r="B9928" s="15">
        <f>WEEKDAY($A9928,2)</f>
        <v/>
      </c>
      <c r="C9928" s="15">
        <f>HOUR($A9928)</f>
        <v/>
      </c>
      <c r="D9928" s="15">
        <f>IF(AND($A9928&gt;=Instellingen!$B$6,$A9928&lt;Instellingen!$B$7),1,0)</f>
        <v/>
      </c>
      <c r="E9928" s="15">
        <f>COUNTIF(tData[BezoekStart],"&lt;"&amp;($A9928+1/24))-COUNTIF(tData[BezoekEind],"&lt;="&amp;$A9928)</f>
        <v/>
      </c>
      <c r="F9928" s="15">
        <f>COUNTIF(tData[BezoekLangStart],"&lt;"&amp;($A9928+1/24))-COUNTIF(tData[BezoekLangEind],"&lt;="&amp;$A9928)</f>
        <v/>
      </c>
      <c r="G9928" s="15">
        <f>IF($D9928=1,$B9928*100+$C9928,-1)</f>
        <v/>
      </c>
      <c r="H9928" s="15">
        <f>IF($D9928=1,$B9928,-1)</f>
        <v/>
      </c>
      <c r="I9928" s="15">
        <f>IF($D9928=1,$C9928,-1)</f>
        <v/>
      </c>
    </row>
    <row r="9929">
      <c r="A9929" s="33" t="n">
        <v>45705.58333333334</v>
      </c>
      <c r="B9929" s="15">
        <f>WEEKDAY($A9929,2)</f>
        <v/>
      </c>
      <c r="C9929" s="15">
        <f>HOUR($A9929)</f>
        <v/>
      </c>
      <c r="D9929" s="15">
        <f>IF(AND($A9929&gt;=Instellingen!$B$6,$A9929&lt;Instellingen!$B$7),1,0)</f>
        <v/>
      </c>
      <c r="E9929" s="15">
        <f>COUNTIF(tData[BezoekStart],"&lt;"&amp;($A9929+1/24))-COUNTIF(tData[BezoekEind],"&lt;="&amp;$A9929)</f>
        <v/>
      </c>
      <c r="F9929" s="15">
        <f>COUNTIF(tData[BezoekLangStart],"&lt;"&amp;($A9929+1/24))-COUNTIF(tData[BezoekLangEind],"&lt;="&amp;$A9929)</f>
        <v/>
      </c>
      <c r="G9929" s="15">
        <f>IF($D9929=1,$B9929*100+$C9929,-1)</f>
        <v/>
      </c>
      <c r="H9929" s="15">
        <f>IF($D9929=1,$B9929,-1)</f>
        <v/>
      </c>
      <c r="I9929" s="15">
        <f>IF($D9929=1,$C9929,-1)</f>
        <v/>
      </c>
    </row>
    <row r="9930">
      <c r="A9930" s="33" t="n">
        <v>45705.625</v>
      </c>
      <c r="B9930" s="15">
        <f>WEEKDAY($A9930,2)</f>
        <v/>
      </c>
      <c r="C9930" s="15">
        <f>HOUR($A9930)</f>
        <v/>
      </c>
      <c r="D9930" s="15">
        <f>IF(AND($A9930&gt;=Instellingen!$B$6,$A9930&lt;Instellingen!$B$7),1,0)</f>
        <v/>
      </c>
      <c r="E9930" s="15">
        <f>COUNTIF(tData[BezoekStart],"&lt;"&amp;($A9930+1/24))-COUNTIF(tData[BezoekEind],"&lt;="&amp;$A9930)</f>
        <v/>
      </c>
      <c r="F9930" s="15">
        <f>COUNTIF(tData[BezoekLangStart],"&lt;"&amp;($A9930+1/24))-COUNTIF(tData[BezoekLangEind],"&lt;="&amp;$A9930)</f>
        <v/>
      </c>
      <c r="G9930" s="15">
        <f>IF($D9930=1,$B9930*100+$C9930,-1)</f>
        <v/>
      </c>
      <c r="H9930" s="15">
        <f>IF($D9930=1,$B9930,-1)</f>
        <v/>
      </c>
      <c r="I9930" s="15">
        <f>IF($D9930=1,$C9930,-1)</f>
        <v/>
      </c>
    </row>
    <row r="9931">
      <c r="A9931" s="33" t="n">
        <v>45705.66666666666</v>
      </c>
      <c r="B9931" s="15">
        <f>WEEKDAY($A9931,2)</f>
        <v/>
      </c>
      <c r="C9931" s="15">
        <f>HOUR($A9931)</f>
        <v/>
      </c>
      <c r="D9931" s="15">
        <f>IF(AND($A9931&gt;=Instellingen!$B$6,$A9931&lt;Instellingen!$B$7),1,0)</f>
        <v/>
      </c>
      <c r="E9931" s="15">
        <f>COUNTIF(tData[BezoekStart],"&lt;"&amp;($A9931+1/24))-COUNTIF(tData[BezoekEind],"&lt;="&amp;$A9931)</f>
        <v/>
      </c>
      <c r="F9931" s="15">
        <f>COUNTIF(tData[BezoekLangStart],"&lt;"&amp;($A9931+1/24))-COUNTIF(tData[BezoekLangEind],"&lt;="&amp;$A9931)</f>
        <v/>
      </c>
      <c r="G9931" s="15">
        <f>IF($D9931=1,$B9931*100+$C9931,-1)</f>
        <v/>
      </c>
      <c r="H9931" s="15">
        <f>IF($D9931=1,$B9931,-1)</f>
        <v/>
      </c>
      <c r="I9931" s="15">
        <f>IF($D9931=1,$C9931,-1)</f>
        <v/>
      </c>
    </row>
    <row r="9932">
      <c r="A9932" s="33" t="n">
        <v>45705.70833333334</v>
      </c>
      <c r="B9932" s="15">
        <f>WEEKDAY($A9932,2)</f>
        <v/>
      </c>
      <c r="C9932" s="15">
        <f>HOUR($A9932)</f>
        <v/>
      </c>
      <c r="D9932" s="15">
        <f>IF(AND($A9932&gt;=Instellingen!$B$6,$A9932&lt;Instellingen!$B$7),1,0)</f>
        <v/>
      </c>
      <c r="E9932" s="15">
        <f>COUNTIF(tData[BezoekStart],"&lt;"&amp;($A9932+1/24))-COUNTIF(tData[BezoekEind],"&lt;="&amp;$A9932)</f>
        <v/>
      </c>
      <c r="F9932" s="15">
        <f>COUNTIF(tData[BezoekLangStart],"&lt;"&amp;($A9932+1/24))-COUNTIF(tData[BezoekLangEind],"&lt;="&amp;$A9932)</f>
        <v/>
      </c>
      <c r="G9932" s="15">
        <f>IF($D9932=1,$B9932*100+$C9932,-1)</f>
        <v/>
      </c>
      <c r="H9932" s="15">
        <f>IF($D9932=1,$B9932,-1)</f>
        <v/>
      </c>
      <c r="I9932" s="15">
        <f>IF($D9932=1,$C9932,-1)</f>
        <v/>
      </c>
    </row>
    <row r="9933">
      <c r="A9933" s="33" t="n">
        <v>45705.75</v>
      </c>
      <c r="B9933" s="15">
        <f>WEEKDAY($A9933,2)</f>
        <v/>
      </c>
      <c r="C9933" s="15">
        <f>HOUR($A9933)</f>
        <v/>
      </c>
      <c r="D9933" s="15">
        <f>IF(AND($A9933&gt;=Instellingen!$B$6,$A9933&lt;Instellingen!$B$7),1,0)</f>
        <v/>
      </c>
      <c r="E9933" s="15">
        <f>COUNTIF(tData[BezoekStart],"&lt;"&amp;($A9933+1/24))-COUNTIF(tData[BezoekEind],"&lt;="&amp;$A9933)</f>
        <v/>
      </c>
      <c r="F9933" s="15">
        <f>COUNTIF(tData[BezoekLangStart],"&lt;"&amp;($A9933+1/24))-COUNTIF(tData[BezoekLangEind],"&lt;="&amp;$A9933)</f>
        <v/>
      </c>
      <c r="G9933" s="15">
        <f>IF($D9933=1,$B9933*100+$C9933,-1)</f>
        <v/>
      </c>
      <c r="H9933" s="15">
        <f>IF($D9933=1,$B9933,-1)</f>
        <v/>
      </c>
      <c r="I9933" s="15">
        <f>IF($D9933=1,$C9933,-1)</f>
        <v/>
      </c>
    </row>
    <row r="9934">
      <c r="A9934" s="33" t="n">
        <v>45705.79166666666</v>
      </c>
      <c r="B9934" s="15">
        <f>WEEKDAY($A9934,2)</f>
        <v/>
      </c>
      <c r="C9934" s="15">
        <f>HOUR($A9934)</f>
        <v/>
      </c>
      <c r="D9934" s="15">
        <f>IF(AND($A9934&gt;=Instellingen!$B$6,$A9934&lt;Instellingen!$B$7),1,0)</f>
        <v/>
      </c>
      <c r="E9934" s="15">
        <f>COUNTIF(tData[BezoekStart],"&lt;"&amp;($A9934+1/24))-COUNTIF(tData[BezoekEind],"&lt;="&amp;$A9934)</f>
        <v/>
      </c>
      <c r="F9934" s="15">
        <f>COUNTIF(tData[BezoekLangStart],"&lt;"&amp;($A9934+1/24))-COUNTIF(tData[BezoekLangEind],"&lt;="&amp;$A9934)</f>
        <v/>
      </c>
      <c r="G9934" s="15">
        <f>IF($D9934=1,$B9934*100+$C9934,-1)</f>
        <v/>
      </c>
      <c r="H9934" s="15">
        <f>IF($D9934=1,$B9934,-1)</f>
        <v/>
      </c>
      <c r="I9934" s="15">
        <f>IF($D9934=1,$C9934,-1)</f>
        <v/>
      </c>
    </row>
    <row r="9935">
      <c r="A9935" s="33" t="n">
        <v>45705.83333333334</v>
      </c>
      <c r="B9935" s="15">
        <f>WEEKDAY($A9935,2)</f>
        <v/>
      </c>
      <c r="C9935" s="15">
        <f>HOUR($A9935)</f>
        <v/>
      </c>
      <c r="D9935" s="15">
        <f>IF(AND($A9935&gt;=Instellingen!$B$6,$A9935&lt;Instellingen!$B$7),1,0)</f>
        <v/>
      </c>
      <c r="E9935" s="15">
        <f>COUNTIF(tData[BezoekStart],"&lt;"&amp;($A9935+1/24))-COUNTIF(tData[BezoekEind],"&lt;="&amp;$A9935)</f>
        <v/>
      </c>
      <c r="F9935" s="15">
        <f>COUNTIF(tData[BezoekLangStart],"&lt;"&amp;($A9935+1/24))-COUNTIF(tData[BezoekLangEind],"&lt;="&amp;$A9935)</f>
        <v/>
      </c>
      <c r="G9935" s="15">
        <f>IF($D9935=1,$B9935*100+$C9935,-1)</f>
        <v/>
      </c>
      <c r="H9935" s="15">
        <f>IF($D9935=1,$B9935,-1)</f>
        <v/>
      </c>
      <c r="I9935" s="15">
        <f>IF($D9935=1,$C9935,-1)</f>
        <v/>
      </c>
    </row>
    <row r="9936">
      <c r="A9936" s="33" t="n">
        <v>45705.875</v>
      </c>
      <c r="B9936" s="15">
        <f>WEEKDAY($A9936,2)</f>
        <v/>
      </c>
      <c r="C9936" s="15">
        <f>HOUR($A9936)</f>
        <v/>
      </c>
      <c r="D9936" s="15">
        <f>IF(AND($A9936&gt;=Instellingen!$B$6,$A9936&lt;Instellingen!$B$7),1,0)</f>
        <v/>
      </c>
      <c r="E9936" s="15">
        <f>COUNTIF(tData[BezoekStart],"&lt;"&amp;($A9936+1/24))-COUNTIF(tData[BezoekEind],"&lt;="&amp;$A9936)</f>
        <v/>
      </c>
      <c r="F9936" s="15">
        <f>COUNTIF(tData[BezoekLangStart],"&lt;"&amp;($A9936+1/24))-COUNTIF(tData[BezoekLangEind],"&lt;="&amp;$A9936)</f>
        <v/>
      </c>
      <c r="G9936" s="15">
        <f>IF($D9936=1,$B9936*100+$C9936,-1)</f>
        <v/>
      </c>
      <c r="H9936" s="15">
        <f>IF($D9936=1,$B9936,-1)</f>
        <v/>
      </c>
      <c r="I9936" s="15">
        <f>IF($D9936=1,$C9936,-1)</f>
        <v/>
      </c>
    </row>
    <row r="9937">
      <c r="A9937" s="33" t="n">
        <v>45705.91666666666</v>
      </c>
      <c r="B9937" s="15">
        <f>WEEKDAY($A9937,2)</f>
        <v/>
      </c>
      <c r="C9937" s="15">
        <f>HOUR($A9937)</f>
        <v/>
      </c>
      <c r="D9937" s="15">
        <f>IF(AND($A9937&gt;=Instellingen!$B$6,$A9937&lt;Instellingen!$B$7),1,0)</f>
        <v/>
      </c>
      <c r="E9937" s="15">
        <f>COUNTIF(tData[BezoekStart],"&lt;"&amp;($A9937+1/24))-COUNTIF(tData[BezoekEind],"&lt;="&amp;$A9937)</f>
        <v/>
      </c>
      <c r="F9937" s="15">
        <f>COUNTIF(tData[BezoekLangStart],"&lt;"&amp;($A9937+1/24))-COUNTIF(tData[BezoekLangEind],"&lt;="&amp;$A9937)</f>
        <v/>
      </c>
      <c r="G9937" s="15">
        <f>IF($D9937=1,$B9937*100+$C9937,-1)</f>
        <v/>
      </c>
      <c r="H9937" s="15">
        <f>IF($D9937=1,$B9937,-1)</f>
        <v/>
      </c>
      <c r="I9937" s="15">
        <f>IF($D9937=1,$C9937,-1)</f>
        <v/>
      </c>
    </row>
    <row r="9938">
      <c r="A9938" s="33" t="n">
        <v>45705.95833333334</v>
      </c>
      <c r="B9938" s="15">
        <f>WEEKDAY($A9938,2)</f>
        <v/>
      </c>
      <c r="C9938" s="15">
        <f>HOUR($A9938)</f>
        <v/>
      </c>
      <c r="D9938" s="15">
        <f>IF(AND($A9938&gt;=Instellingen!$B$6,$A9938&lt;Instellingen!$B$7),1,0)</f>
        <v/>
      </c>
      <c r="E9938" s="15">
        <f>COUNTIF(tData[BezoekStart],"&lt;"&amp;($A9938+1/24))-COUNTIF(tData[BezoekEind],"&lt;="&amp;$A9938)</f>
        <v/>
      </c>
      <c r="F9938" s="15">
        <f>COUNTIF(tData[BezoekLangStart],"&lt;"&amp;($A9938+1/24))-COUNTIF(tData[BezoekLangEind],"&lt;="&amp;$A9938)</f>
        <v/>
      </c>
      <c r="G9938" s="15">
        <f>IF($D9938=1,$B9938*100+$C9938,-1)</f>
        <v/>
      </c>
      <c r="H9938" s="15">
        <f>IF($D9938=1,$B9938,-1)</f>
        <v/>
      </c>
      <c r="I9938" s="15">
        <f>IF($D9938=1,$C9938,-1)</f>
        <v/>
      </c>
    </row>
    <row r="9939">
      <c r="A9939" s="33" t="n">
        <v>45706</v>
      </c>
      <c r="B9939" s="15">
        <f>WEEKDAY($A9939,2)</f>
        <v/>
      </c>
      <c r="C9939" s="15">
        <f>HOUR($A9939)</f>
        <v/>
      </c>
      <c r="D9939" s="15">
        <f>IF(AND($A9939&gt;=Instellingen!$B$6,$A9939&lt;Instellingen!$B$7),1,0)</f>
        <v/>
      </c>
      <c r="E9939" s="15">
        <f>COUNTIF(tData[BezoekStart],"&lt;"&amp;($A9939+1/24))-COUNTIF(tData[BezoekEind],"&lt;="&amp;$A9939)</f>
        <v/>
      </c>
      <c r="F9939" s="15">
        <f>COUNTIF(tData[BezoekLangStart],"&lt;"&amp;($A9939+1/24))-COUNTIF(tData[BezoekLangEind],"&lt;="&amp;$A9939)</f>
        <v/>
      </c>
      <c r="G9939" s="15">
        <f>IF($D9939=1,$B9939*100+$C9939,-1)</f>
        <v/>
      </c>
      <c r="H9939" s="15">
        <f>IF($D9939=1,$B9939,-1)</f>
        <v/>
      </c>
      <c r="I9939" s="15">
        <f>IF($D9939=1,$C9939,-1)</f>
        <v/>
      </c>
    </row>
    <row r="9940">
      <c r="A9940" s="33" t="n">
        <v>45706.04166666666</v>
      </c>
      <c r="B9940" s="15">
        <f>WEEKDAY($A9940,2)</f>
        <v/>
      </c>
      <c r="C9940" s="15">
        <f>HOUR($A9940)</f>
        <v/>
      </c>
      <c r="D9940" s="15">
        <f>IF(AND($A9940&gt;=Instellingen!$B$6,$A9940&lt;Instellingen!$B$7),1,0)</f>
        <v/>
      </c>
      <c r="E9940" s="15">
        <f>COUNTIF(tData[BezoekStart],"&lt;"&amp;($A9940+1/24))-COUNTIF(tData[BezoekEind],"&lt;="&amp;$A9940)</f>
        <v/>
      </c>
      <c r="F9940" s="15">
        <f>COUNTIF(tData[BezoekLangStart],"&lt;"&amp;($A9940+1/24))-COUNTIF(tData[BezoekLangEind],"&lt;="&amp;$A9940)</f>
        <v/>
      </c>
      <c r="G9940" s="15">
        <f>IF($D9940=1,$B9940*100+$C9940,-1)</f>
        <v/>
      </c>
      <c r="H9940" s="15">
        <f>IF($D9940=1,$B9940,-1)</f>
        <v/>
      </c>
      <c r="I9940" s="15">
        <f>IF($D9940=1,$C9940,-1)</f>
        <v/>
      </c>
    </row>
    <row r="9941">
      <c r="A9941" s="33" t="n">
        <v>45706.08333333334</v>
      </c>
      <c r="B9941" s="15">
        <f>WEEKDAY($A9941,2)</f>
        <v/>
      </c>
      <c r="C9941" s="15">
        <f>HOUR($A9941)</f>
        <v/>
      </c>
      <c r="D9941" s="15">
        <f>IF(AND($A9941&gt;=Instellingen!$B$6,$A9941&lt;Instellingen!$B$7),1,0)</f>
        <v/>
      </c>
      <c r="E9941" s="15">
        <f>COUNTIF(tData[BezoekStart],"&lt;"&amp;($A9941+1/24))-COUNTIF(tData[BezoekEind],"&lt;="&amp;$A9941)</f>
        <v/>
      </c>
      <c r="F9941" s="15">
        <f>COUNTIF(tData[BezoekLangStart],"&lt;"&amp;($A9941+1/24))-COUNTIF(tData[BezoekLangEind],"&lt;="&amp;$A9941)</f>
        <v/>
      </c>
      <c r="G9941" s="15">
        <f>IF($D9941=1,$B9941*100+$C9941,-1)</f>
        <v/>
      </c>
      <c r="H9941" s="15">
        <f>IF($D9941=1,$B9941,-1)</f>
        <v/>
      </c>
      <c r="I9941" s="15">
        <f>IF($D9941=1,$C9941,-1)</f>
        <v/>
      </c>
    </row>
    <row r="9942">
      <c r="A9942" s="33" t="n">
        <v>45706.125</v>
      </c>
      <c r="B9942" s="15">
        <f>WEEKDAY($A9942,2)</f>
        <v/>
      </c>
      <c r="C9942" s="15">
        <f>HOUR($A9942)</f>
        <v/>
      </c>
      <c r="D9942" s="15">
        <f>IF(AND($A9942&gt;=Instellingen!$B$6,$A9942&lt;Instellingen!$B$7),1,0)</f>
        <v/>
      </c>
      <c r="E9942" s="15">
        <f>COUNTIF(tData[BezoekStart],"&lt;"&amp;($A9942+1/24))-COUNTIF(tData[BezoekEind],"&lt;="&amp;$A9942)</f>
        <v/>
      </c>
      <c r="F9942" s="15">
        <f>COUNTIF(tData[BezoekLangStart],"&lt;"&amp;($A9942+1/24))-COUNTIF(tData[BezoekLangEind],"&lt;="&amp;$A9942)</f>
        <v/>
      </c>
      <c r="G9942" s="15">
        <f>IF($D9942=1,$B9942*100+$C9942,-1)</f>
        <v/>
      </c>
      <c r="H9942" s="15">
        <f>IF($D9942=1,$B9942,-1)</f>
        <v/>
      </c>
      <c r="I9942" s="15">
        <f>IF($D9942=1,$C9942,-1)</f>
        <v/>
      </c>
    </row>
    <row r="9943">
      <c r="A9943" s="33" t="n">
        <v>45706.16666666666</v>
      </c>
      <c r="B9943" s="15">
        <f>WEEKDAY($A9943,2)</f>
        <v/>
      </c>
      <c r="C9943" s="15">
        <f>HOUR($A9943)</f>
        <v/>
      </c>
      <c r="D9943" s="15">
        <f>IF(AND($A9943&gt;=Instellingen!$B$6,$A9943&lt;Instellingen!$B$7),1,0)</f>
        <v/>
      </c>
      <c r="E9943" s="15">
        <f>COUNTIF(tData[BezoekStart],"&lt;"&amp;($A9943+1/24))-COUNTIF(tData[BezoekEind],"&lt;="&amp;$A9943)</f>
        <v/>
      </c>
      <c r="F9943" s="15">
        <f>COUNTIF(tData[BezoekLangStart],"&lt;"&amp;($A9943+1/24))-COUNTIF(tData[BezoekLangEind],"&lt;="&amp;$A9943)</f>
        <v/>
      </c>
      <c r="G9943" s="15">
        <f>IF($D9943=1,$B9943*100+$C9943,-1)</f>
        <v/>
      </c>
      <c r="H9943" s="15">
        <f>IF($D9943=1,$B9943,-1)</f>
        <v/>
      </c>
      <c r="I9943" s="15">
        <f>IF($D9943=1,$C9943,-1)</f>
        <v/>
      </c>
    </row>
    <row r="9944">
      <c r="A9944" s="33" t="n">
        <v>45706.20833333334</v>
      </c>
      <c r="B9944" s="15">
        <f>WEEKDAY($A9944,2)</f>
        <v/>
      </c>
      <c r="C9944" s="15">
        <f>HOUR($A9944)</f>
        <v/>
      </c>
      <c r="D9944" s="15">
        <f>IF(AND($A9944&gt;=Instellingen!$B$6,$A9944&lt;Instellingen!$B$7),1,0)</f>
        <v/>
      </c>
      <c r="E9944" s="15">
        <f>COUNTIF(tData[BezoekStart],"&lt;"&amp;($A9944+1/24))-COUNTIF(tData[BezoekEind],"&lt;="&amp;$A9944)</f>
        <v/>
      </c>
      <c r="F9944" s="15">
        <f>COUNTIF(tData[BezoekLangStart],"&lt;"&amp;($A9944+1/24))-COUNTIF(tData[BezoekLangEind],"&lt;="&amp;$A9944)</f>
        <v/>
      </c>
      <c r="G9944" s="15">
        <f>IF($D9944=1,$B9944*100+$C9944,-1)</f>
        <v/>
      </c>
      <c r="H9944" s="15">
        <f>IF($D9944=1,$B9944,-1)</f>
        <v/>
      </c>
      <c r="I9944" s="15">
        <f>IF($D9944=1,$C9944,-1)</f>
        <v/>
      </c>
    </row>
    <row r="9945">
      <c r="A9945" s="33" t="n">
        <v>45706.25</v>
      </c>
      <c r="B9945" s="15">
        <f>WEEKDAY($A9945,2)</f>
        <v/>
      </c>
      <c r="C9945" s="15">
        <f>HOUR($A9945)</f>
        <v/>
      </c>
      <c r="D9945" s="15">
        <f>IF(AND($A9945&gt;=Instellingen!$B$6,$A9945&lt;Instellingen!$B$7),1,0)</f>
        <v/>
      </c>
      <c r="E9945" s="15">
        <f>COUNTIF(tData[BezoekStart],"&lt;"&amp;($A9945+1/24))-COUNTIF(tData[BezoekEind],"&lt;="&amp;$A9945)</f>
        <v/>
      </c>
      <c r="F9945" s="15">
        <f>COUNTIF(tData[BezoekLangStart],"&lt;"&amp;($A9945+1/24))-COUNTIF(tData[BezoekLangEind],"&lt;="&amp;$A9945)</f>
        <v/>
      </c>
      <c r="G9945" s="15">
        <f>IF($D9945=1,$B9945*100+$C9945,-1)</f>
        <v/>
      </c>
      <c r="H9945" s="15">
        <f>IF($D9945=1,$B9945,-1)</f>
        <v/>
      </c>
      <c r="I9945" s="15">
        <f>IF($D9945=1,$C9945,-1)</f>
        <v/>
      </c>
    </row>
    <row r="9946">
      <c r="A9946" s="33" t="n">
        <v>45706.29166666666</v>
      </c>
      <c r="B9946" s="15">
        <f>WEEKDAY($A9946,2)</f>
        <v/>
      </c>
      <c r="C9946" s="15">
        <f>HOUR($A9946)</f>
        <v/>
      </c>
      <c r="D9946" s="15">
        <f>IF(AND($A9946&gt;=Instellingen!$B$6,$A9946&lt;Instellingen!$B$7),1,0)</f>
        <v/>
      </c>
      <c r="E9946" s="15">
        <f>COUNTIF(tData[BezoekStart],"&lt;"&amp;($A9946+1/24))-COUNTIF(tData[BezoekEind],"&lt;="&amp;$A9946)</f>
        <v/>
      </c>
      <c r="F9946" s="15">
        <f>COUNTIF(tData[BezoekLangStart],"&lt;"&amp;($A9946+1/24))-COUNTIF(tData[BezoekLangEind],"&lt;="&amp;$A9946)</f>
        <v/>
      </c>
      <c r="G9946" s="15">
        <f>IF($D9946=1,$B9946*100+$C9946,-1)</f>
        <v/>
      </c>
      <c r="H9946" s="15">
        <f>IF($D9946=1,$B9946,-1)</f>
        <v/>
      </c>
      <c r="I9946" s="15">
        <f>IF($D9946=1,$C9946,-1)</f>
        <v/>
      </c>
    </row>
    <row r="9947">
      <c r="A9947" s="33" t="n">
        <v>45706.33333333334</v>
      </c>
      <c r="B9947" s="15">
        <f>WEEKDAY($A9947,2)</f>
        <v/>
      </c>
      <c r="C9947" s="15">
        <f>HOUR($A9947)</f>
        <v/>
      </c>
      <c r="D9947" s="15">
        <f>IF(AND($A9947&gt;=Instellingen!$B$6,$A9947&lt;Instellingen!$B$7),1,0)</f>
        <v/>
      </c>
      <c r="E9947" s="15">
        <f>COUNTIF(tData[BezoekStart],"&lt;"&amp;($A9947+1/24))-COUNTIF(tData[BezoekEind],"&lt;="&amp;$A9947)</f>
        <v/>
      </c>
      <c r="F9947" s="15">
        <f>COUNTIF(tData[BezoekLangStart],"&lt;"&amp;($A9947+1/24))-COUNTIF(tData[BezoekLangEind],"&lt;="&amp;$A9947)</f>
        <v/>
      </c>
      <c r="G9947" s="15">
        <f>IF($D9947=1,$B9947*100+$C9947,-1)</f>
        <v/>
      </c>
      <c r="H9947" s="15">
        <f>IF($D9947=1,$B9947,-1)</f>
        <v/>
      </c>
      <c r="I9947" s="15">
        <f>IF($D9947=1,$C9947,-1)</f>
        <v/>
      </c>
    </row>
    <row r="9948">
      <c r="A9948" s="33" t="n">
        <v>45706.375</v>
      </c>
      <c r="B9948" s="15">
        <f>WEEKDAY($A9948,2)</f>
        <v/>
      </c>
      <c r="C9948" s="15">
        <f>HOUR($A9948)</f>
        <v/>
      </c>
      <c r="D9948" s="15">
        <f>IF(AND($A9948&gt;=Instellingen!$B$6,$A9948&lt;Instellingen!$B$7),1,0)</f>
        <v/>
      </c>
      <c r="E9948" s="15">
        <f>COUNTIF(tData[BezoekStart],"&lt;"&amp;($A9948+1/24))-COUNTIF(tData[BezoekEind],"&lt;="&amp;$A9948)</f>
        <v/>
      </c>
      <c r="F9948" s="15">
        <f>COUNTIF(tData[BezoekLangStart],"&lt;"&amp;($A9948+1/24))-COUNTIF(tData[BezoekLangEind],"&lt;="&amp;$A9948)</f>
        <v/>
      </c>
      <c r="G9948" s="15">
        <f>IF($D9948=1,$B9948*100+$C9948,-1)</f>
        <v/>
      </c>
      <c r="H9948" s="15">
        <f>IF($D9948=1,$B9948,-1)</f>
        <v/>
      </c>
      <c r="I9948" s="15">
        <f>IF($D9948=1,$C9948,-1)</f>
        <v/>
      </c>
    </row>
    <row r="9949">
      <c r="A9949" s="33" t="n">
        <v>45706.41666666666</v>
      </c>
      <c r="B9949" s="15">
        <f>WEEKDAY($A9949,2)</f>
        <v/>
      </c>
      <c r="C9949" s="15">
        <f>HOUR($A9949)</f>
        <v/>
      </c>
      <c r="D9949" s="15">
        <f>IF(AND($A9949&gt;=Instellingen!$B$6,$A9949&lt;Instellingen!$B$7),1,0)</f>
        <v/>
      </c>
      <c r="E9949" s="15">
        <f>COUNTIF(tData[BezoekStart],"&lt;"&amp;($A9949+1/24))-COUNTIF(tData[BezoekEind],"&lt;="&amp;$A9949)</f>
        <v/>
      </c>
      <c r="F9949" s="15">
        <f>COUNTIF(tData[BezoekLangStart],"&lt;"&amp;($A9949+1/24))-COUNTIF(tData[BezoekLangEind],"&lt;="&amp;$A9949)</f>
        <v/>
      </c>
      <c r="G9949" s="15">
        <f>IF($D9949=1,$B9949*100+$C9949,-1)</f>
        <v/>
      </c>
      <c r="H9949" s="15">
        <f>IF($D9949=1,$B9949,-1)</f>
        <v/>
      </c>
      <c r="I9949" s="15">
        <f>IF($D9949=1,$C9949,-1)</f>
        <v/>
      </c>
    </row>
    <row r="9950">
      <c r="A9950" s="33" t="n">
        <v>45706.45833333334</v>
      </c>
      <c r="B9950" s="15">
        <f>WEEKDAY($A9950,2)</f>
        <v/>
      </c>
      <c r="C9950" s="15">
        <f>HOUR($A9950)</f>
        <v/>
      </c>
      <c r="D9950" s="15">
        <f>IF(AND($A9950&gt;=Instellingen!$B$6,$A9950&lt;Instellingen!$B$7),1,0)</f>
        <v/>
      </c>
      <c r="E9950" s="15">
        <f>COUNTIF(tData[BezoekStart],"&lt;"&amp;($A9950+1/24))-COUNTIF(tData[BezoekEind],"&lt;="&amp;$A9950)</f>
        <v/>
      </c>
      <c r="F9950" s="15">
        <f>COUNTIF(tData[BezoekLangStart],"&lt;"&amp;($A9950+1/24))-COUNTIF(tData[BezoekLangEind],"&lt;="&amp;$A9950)</f>
        <v/>
      </c>
      <c r="G9950" s="15">
        <f>IF($D9950=1,$B9950*100+$C9950,-1)</f>
        <v/>
      </c>
      <c r="H9950" s="15">
        <f>IF($D9950=1,$B9950,-1)</f>
        <v/>
      </c>
      <c r="I9950" s="15">
        <f>IF($D9950=1,$C9950,-1)</f>
        <v/>
      </c>
    </row>
    <row r="9951">
      <c r="A9951" s="33" t="n">
        <v>45706.5</v>
      </c>
      <c r="B9951" s="15">
        <f>WEEKDAY($A9951,2)</f>
        <v/>
      </c>
      <c r="C9951" s="15">
        <f>HOUR($A9951)</f>
        <v/>
      </c>
      <c r="D9951" s="15">
        <f>IF(AND($A9951&gt;=Instellingen!$B$6,$A9951&lt;Instellingen!$B$7),1,0)</f>
        <v/>
      </c>
      <c r="E9951" s="15">
        <f>COUNTIF(tData[BezoekStart],"&lt;"&amp;($A9951+1/24))-COUNTIF(tData[BezoekEind],"&lt;="&amp;$A9951)</f>
        <v/>
      </c>
      <c r="F9951" s="15">
        <f>COUNTIF(tData[BezoekLangStart],"&lt;"&amp;($A9951+1/24))-COUNTIF(tData[BezoekLangEind],"&lt;="&amp;$A9951)</f>
        <v/>
      </c>
      <c r="G9951" s="15">
        <f>IF($D9951=1,$B9951*100+$C9951,-1)</f>
        <v/>
      </c>
      <c r="H9951" s="15">
        <f>IF($D9951=1,$B9951,-1)</f>
        <v/>
      </c>
      <c r="I9951" s="15">
        <f>IF($D9951=1,$C9951,-1)</f>
        <v/>
      </c>
    </row>
    <row r="9952">
      <c r="A9952" s="33" t="n">
        <v>45706.54166666666</v>
      </c>
      <c r="B9952" s="15">
        <f>WEEKDAY($A9952,2)</f>
        <v/>
      </c>
      <c r="C9952" s="15">
        <f>HOUR($A9952)</f>
        <v/>
      </c>
      <c r="D9952" s="15">
        <f>IF(AND($A9952&gt;=Instellingen!$B$6,$A9952&lt;Instellingen!$B$7),1,0)</f>
        <v/>
      </c>
      <c r="E9952" s="15">
        <f>COUNTIF(tData[BezoekStart],"&lt;"&amp;($A9952+1/24))-COUNTIF(tData[BezoekEind],"&lt;="&amp;$A9952)</f>
        <v/>
      </c>
      <c r="F9952" s="15">
        <f>COUNTIF(tData[BezoekLangStart],"&lt;"&amp;($A9952+1/24))-COUNTIF(tData[BezoekLangEind],"&lt;="&amp;$A9952)</f>
        <v/>
      </c>
      <c r="G9952" s="15">
        <f>IF($D9952=1,$B9952*100+$C9952,-1)</f>
        <v/>
      </c>
      <c r="H9952" s="15">
        <f>IF($D9952=1,$B9952,-1)</f>
        <v/>
      </c>
      <c r="I9952" s="15">
        <f>IF($D9952=1,$C9952,-1)</f>
        <v/>
      </c>
    </row>
    <row r="9953">
      <c r="A9953" s="33" t="n">
        <v>45706.58333333334</v>
      </c>
      <c r="B9953" s="15">
        <f>WEEKDAY($A9953,2)</f>
        <v/>
      </c>
      <c r="C9953" s="15">
        <f>HOUR($A9953)</f>
        <v/>
      </c>
      <c r="D9953" s="15">
        <f>IF(AND($A9953&gt;=Instellingen!$B$6,$A9953&lt;Instellingen!$B$7),1,0)</f>
        <v/>
      </c>
      <c r="E9953" s="15">
        <f>COUNTIF(tData[BezoekStart],"&lt;"&amp;($A9953+1/24))-COUNTIF(tData[BezoekEind],"&lt;="&amp;$A9953)</f>
        <v/>
      </c>
      <c r="F9953" s="15">
        <f>COUNTIF(tData[BezoekLangStart],"&lt;"&amp;($A9953+1/24))-COUNTIF(tData[BezoekLangEind],"&lt;="&amp;$A9953)</f>
        <v/>
      </c>
      <c r="G9953" s="15">
        <f>IF($D9953=1,$B9953*100+$C9953,-1)</f>
        <v/>
      </c>
      <c r="H9953" s="15">
        <f>IF($D9953=1,$B9953,-1)</f>
        <v/>
      </c>
      <c r="I9953" s="15">
        <f>IF($D9953=1,$C9953,-1)</f>
        <v/>
      </c>
    </row>
    <row r="9954">
      <c r="A9954" s="33" t="n">
        <v>45706.625</v>
      </c>
      <c r="B9954" s="15">
        <f>WEEKDAY($A9954,2)</f>
        <v/>
      </c>
      <c r="C9954" s="15">
        <f>HOUR($A9954)</f>
        <v/>
      </c>
      <c r="D9954" s="15">
        <f>IF(AND($A9954&gt;=Instellingen!$B$6,$A9954&lt;Instellingen!$B$7),1,0)</f>
        <v/>
      </c>
      <c r="E9954" s="15">
        <f>COUNTIF(tData[BezoekStart],"&lt;"&amp;($A9954+1/24))-COUNTIF(tData[BezoekEind],"&lt;="&amp;$A9954)</f>
        <v/>
      </c>
      <c r="F9954" s="15">
        <f>COUNTIF(tData[BezoekLangStart],"&lt;"&amp;($A9954+1/24))-COUNTIF(tData[BezoekLangEind],"&lt;="&amp;$A9954)</f>
        <v/>
      </c>
      <c r="G9954" s="15">
        <f>IF($D9954=1,$B9954*100+$C9954,-1)</f>
        <v/>
      </c>
      <c r="H9954" s="15">
        <f>IF($D9954=1,$B9954,-1)</f>
        <v/>
      </c>
      <c r="I9954" s="15">
        <f>IF($D9954=1,$C9954,-1)</f>
        <v/>
      </c>
    </row>
    <row r="9955">
      <c r="A9955" s="33" t="n">
        <v>45706.66666666666</v>
      </c>
      <c r="B9955" s="15">
        <f>WEEKDAY($A9955,2)</f>
        <v/>
      </c>
      <c r="C9955" s="15">
        <f>HOUR($A9955)</f>
        <v/>
      </c>
      <c r="D9955" s="15">
        <f>IF(AND($A9955&gt;=Instellingen!$B$6,$A9955&lt;Instellingen!$B$7),1,0)</f>
        <v/>
      </c>
      <c r="E9955" s="15">
        <f>COUNTIF(tData[BezoekStart],"&lt;"&amp;($A9955+1/24))-COUNTIF(tData[BezoekEind],"&lt;="&amp;$A9955)</f>
        <v/>
      </c>
      <c r="F9955" s="15">
        <f>COUNTIF(tData[BezoekLangStart],"&lt;"&amp;($A9955+1/24))-COUNTIF(tData[BezoekLangEind],"&lt;="&amp;$A9955)</f>
        <v/>
      </c>
      <c r="G9955" s="15">
        <f>IF($D9955=1,$B9955*100+$C9955,-1)</f>
        <v/>
      </c>
      <c r="H9955" s="15">
        <f>IF($D9955=1,$B9955,-1)</f>
        <v/>
      </c>
      <c r="I9955" s="15">
        <f>IF($D9955=1,$C9955,-1)</f>
        <v/>
      </c>
    </row>
    <row r="9956">
      <c r="A9956" s="33" t="n">
        <v>45706.70833333334</v>
      </c>
      <c r="B9956" s="15">
        <f>WEEKDAY($A9956,2)</f>
        <v/>
      </c>
      <c r="C9956" s="15">
        <f>HOUR($A9956)</f>
        <v/>
      </c>
      <c r="D9956" s="15">
        <f>IF(AND($A9956&gt;=Instellingen!$B$6,$A9956&lt;Instellingen!$B$7),1,0)</f>
        <v/>
      </c>
      <c r="E9956" s="15">
        <f>COUNTIF(tData[BezoekStart],"&lt;"&amp;($A9956+1/24))-COUNTIF(tData[BezoekEind],"&lt;="&amp;$A9956)</f>
        <v/>
      </c>
      <c r="F9956" s="15">
        <f>COUNTIF(tData[BezoekLangStart],"&lt;"&amp;($A9956+1/24))-COUNTIF(tData[BezoekLangEind],"&lt;="&amp;$A9956)</f>
        <v/>
      </c>
      <c r="G9956" s="15">
        <f>IF($D9956=1,$B9956*100+$C9956,-1)</f>
        <v/>
      </c>
      <c r="H9956" s="15">
        <f>IF($D9956=1,$B9956,-1)</f>
        <v/>
      </c>
      <c r="I9956" s="15">
        <f>IF($D9956=1,$C9956,-1)</f>
        <v/>
      </c>
    </row>
    <row r="9957">
      <c r="A9957" s="33" t="n">
        <v>45706.75</v>
      </c>
      <c r="B9957" s="15">
        <f>WEEKDAY($A9957,2)</f>
        <v/>
      </c>
      <c r="C9957" s="15">
        <f>HOUR($A9957)</f>
        <v/>
      </c>
      <c r="D9957" s="15">
        <f>IF(AND($A9957&gt;=Instellingen!$B$6,$A9957&lt;Instellingen!$B$7),1,0)</f>
        <v/>
      </c>
      <c r="E9957" s="15">
        <f>COUNTIF(tData[BezoekStart],"&lt;"&amp;($A9957+1/24))-COUNTIF(tData[BezoekEind],"&lt;="&amp;$A9957)</f>
        <v/>
      </c>
      <c r="F9957" s="15">
        <f>COUNTIF(tData[BezoekLangStart],"&lt;"&amp;($A9957+1/24))-COUNTIF(tData[BezoekLangEind],"&lt;="&amp;$A9957)</f>
        <v/>
      </c>
      <c r="G9957" s="15">
        <f>IF($D9957=1,$B9957*100+$C9957,-1)</f>
        <v/>
      </c>
      <c r="H9957" s="15">
        <f>IF($D9957=1,$B9957,-1)</f>
        <v/>
      </c>
      <c r="I9957" s="15">
        <f>IF($D9957=1,$C9957,-1)</f>
        <v/>
      </c>
    </row>
    <row r="9958">
      <c r="A9958" s="33" t="n">
        <v>45706.79166666666</v>
      </c>
      <c r="B9958" s="15">
        <f>WEEKDAY($A9958,2)</f>
        <v/>
      </c>
      <c r="C9958" s="15">
        <f>HOUR($A9958)</f>
        <v/>
      </c>
      <c r="D9958" s="15">
        <f>IF(AND($A9958&gt;=Instellingen!$B$6,$A9958&lt;Instellingen!$B$7),1,0)</f>
        <v/>
      </c>
      <c r="E9958" s="15">
        <f>COUNTIF(tData[BezoekStart],"&lt;"&amp;($A9958+1/24))-COUNTIF(tData[BezoekEind],"&lt;="&amp;$A9958)</f>
        <v/>
      </c>
      <c r="F9958" s="15">
        <f>COUNTIF(tData[BezoekLangStart],"&lt;"&amp;($A9958+1/24))-COUNTIF(tData[BezoekLangEind],"&lt;="&amp;$A9958)</f>
        <v/>
      </c>
      <c r="G9958" s="15">
        <f>IF($D9958=1,$B9958*100+$C9958,-1)</f>
        <v/>
      </c>
      <c r="H9958" s="15">
        <f>IF($D9958=1,$B9958,-1)</f>
        <v/>
      </c>
      <c r="I9958" s="15">
        <f>IF($D9958=1,$C9958,-1)</f>
        <v/>
      </c>
    </row>
    <row r="9959">
      <c r="A9959" s="33" t="n">
        <v>45706.83333333334</v>
      </c>
      <c r="B9959" s="15">
        <f>WEEKDAY($A9959,2)</f>
        <v/>
      </c>
      <c r="C9959" s="15">
        <f>HOUR($A9959)</f>
        <v/>
      </c>
      <c r="D9959" s="15">
        <f>IF(AND($A9959&gt;=Instellingen!$B$6,$A9959&lt;Instellingen!$B$7),1,0)</f>
        <v/>
      </c>
      <c r="E9959" s="15">
        <f>COUNTIF(tData[BezoekStart],"&lt;"&amp;($A9959+1/24))-COUNTIF(tData[BezoekEind],"&lt;="&amp;$A9959)</f>
        <v/>
      </c>
      <c r="F9959" s="15">
        <f>COUNTIF(tData[BezoekLangStart],"&lt;"&amp;($A9959+1/24))-COUNTIF(tData[BezoekLangEind],"&lt;="&amp;$A9959)</f>
        <v/>
      </c>
      <c r="G9959" s="15">
        <f>IF($D9959=1,$B9959*100+$C9959,-1)</f>
        <v/>
      </c>
      <c r="H9959" s="15">
        <f>IF($D9959=1,$B9959,-1)</f>
        <v/>
      </c>
      <c r="I9959" s="15">
        <f>IF($D9959=1,$C9959,-1)</f>
        <v/>
      </c>
    </row>
    <row r="9960">
      <c r="A9960" s="33" t="n">
        <v>45706.875</v>
      </c>
      <c r="B9960" s="15">
        <f>WEEKDAY($A9960,2)</f>
        <v/>
      </c>
      <c r="C9960" s="15">
        <f>HOUR($A9960)</f>
        <v/>
      </c>
      <c r="D9960" s="15">
        <f>IF(AND($A9960&gt;=Instellingen!$B$6,$A9960&lt;Instellingen!$B$7),1,0)</f>
        <v/>
      </c>
      <c r="E9960" s="15">
        <f>COUNTIF(tData[BezoekStart],"&lt;"&amp;($A9960+1/24))-COUNTIF(tData[BezoekEind],"&lt;="&amp;$A9960)</f>
        <v/>
      </c>
      <c r="F9960" s="15">
        <f>COUNTIF(tData[BezoekLangStart],"&lt;"&amp;($A9960+1/24))-COUNTIF(tData[BezoekLangEind],"&lt;="&amp;$A9960)</f>
        <v/>
      </c>
      <c r="G9960" s="15">
        <f>IF($D9960=1,$B9960*100+$C9960,-1)</f>
        <v/>
      </c>
      <c r="H9960" s="15">
        <f>IF($D9960=1,$B9960,-1)</f>
        <v/>
      </c>
      <c r="I9960" s="15">
        <f>IF($D9960=1,$C9960,-1)</f>
        <v/>
      </c>
    </row>
    <row r="9961">
      <c r="A9961" s="33" t="n">
        <v>45706.91666666666</v>
      </c>
      <c r="B9961" s="15">
        <f>WEEKDAY($A9961,2)</f>
        <v/>
      </c>
      <c r="C9961" s="15">
        <f>HOUR($A9961)</f>
        <v/>
      </c>
      <c r="D9961" s="15">
        <f>IF(AND($A9961&gt;=Instellingen!$B$6,$A9961&lt;Instellingen!$B$7),1,0)</f>
        <v/>
      </c>
      <c r="E9961" s="15">
        <f>COUNTIF(tData[BezoekStart],"&lt;"&amp;($A9961+1/24))-COUNTIF(tData[BezoekEind],"&lt;="&amp;$A9961)</f>
        <v/>
      </c>
      <c r="F9961" s="15">
        <f>COUNTIF(tData[BezoekLangStart],"&lt;"&amp;($A9961+1/24))-COUNTIF(tData[BezoekLangEind],"&lt;="&amp;$A9961)</f>
        <v/>
      </c>
      <c r="G9961" s="15">
        <f>IF($D9961=1,$B9961*100+$C9961,-1)</f>
        <v/>
      </c>
      <c r="H9961" s="15">
        <f>IF($D9961=1,$B9961,-1)</f>
        <v/>
      </c>
      <c r="I9961" s="15">
        <f>IF($D9961=1,$C9961,-1)</f>
        <v/>
      </c>
    </row>
    <row r="9962">
      <c r="A9962" s="33" t="n">
        <v>45706.95833333334</v>
      </c>
      <c r="B9962" s="15">
        <f>WEEKDAY($A9962,2)</f>
        <v/>
      </c>
      <c r="C9962" s="15">
        <f>HOUR($A9962)</f>
        <v/>
      </c>
      <c r="D9962" s="15">
        <f>IF(AND($A9962&gt;=Instellingen!$B$6,$A9962&lt;Instellingen!$B$7),1,0)</f>
        <v/>
      </c>
      <c r="E9962" s="15">
        <f>COUNTIF(tData[BezoekStart],"&lt;"&amp;($A9962+1/24))-COUNTIF(tData[BezoekEind],"&lt;="&amp;$A9962)</f>
        <v/>
      </c>
      <c r="F9962" s="15">
        <f>COUNTIF(tData[BezoekLangStart],"&lt;"&amp;($A9962+1/24))-COUNTIF(tData[BezoekLangEind],"&lt;="&amp;$A9962)</f>
        <v/>
      </c>
      <c r="G9962" s="15">
        <f>IF($D9962=1,$B9962*100+$C9962,-1)</f>
        <v/>
      </c>
      <c r="H9962" s="15">
        <f>IF($D9962=1,$B9962,-1)</f>
        <v/>
      </c>
      <c r="I9962" s="15">
        <f>IF($D9962=1,$C9962,-1)</f>
        <v/>
      </c>
    </row>
    <row r="9963">
      <c r="A9963" s="33" t="n">
        <v>45707</v>
      </c>
      <c r="B9963" s="15">
        <f>WEEKDAY($A9963,2)</f>
        <v/>
      </c>
      <c r="C9963" s="15">
        <f>HOUR($A9963)</f>
        <v/>
      </c>
      <c r="D9963" s="15">
        <f>IF(AND($A9963&gt;=Instellingen!$B$6,$A9963&lt;Instellingen!$B$7),1,0)</f>
        <v/>
      </c>
      <c r="E9963" s="15">
        <f>COUNTIF(tData[BezoekStart],"&lt;"&amp;($A9963+1/24))-COUNTIF(tData[BezoekEind],"&lt;="&amp;$A9963)</f>
        <v/>
      </c>
      <c r="F9963" s="15">
        <f>COUNTIF(tData[BezoekLangStart],"&lt;"&amp;($A9963+1/24))-COUNTIF(tData[BezoekLangEind],"&lt;="&amp;$A9963)</f>
        <v/>
      </c>
      <c r="G9963" s="15">
        <f>IF($D9963=1,$B9963*100+$C9963,-1)</f>
        <v/>
      </c>
      <c r="H9963" s="15">
        <f>IF($D9963=1,$B9963,-1)</f>
        <v/>
      </c>
      <c r="I9963" s="15">
        <f>IF($D9963=1,$C9963,-1)</f>
        <v/>
      </c>
    </row>
    <row r="9964">
      <c r="A9964" s="33" t="n">
        <v>45707.04166666666</v>
      </c>
      <c r="B9964" s="15">
        <f>WEEKDAY($A9964,2)</f>
        <v/>
      </c>
      <c r="C9964" s="15">
        <f>HOUR($A9964)</f>
        <v/>
      </c>
      <c r="D9964" s="15">
        <f>IF(AND($A9964&gt;=Instellingen!$B$6,$A9964&lt;Instellingen!$B$7),1,0)</f>
        <v/>
      </c>
      <c r="E9964" s="15">
        <f>COUNTIF(tData[BezoekStart],"&lt;"&amp;($A9964+1/24))-COUNTIF(tData[BezoekEind],"&lt;="&amp;$A9964)</f>
        <v/>
      </c>
      <c r="F9964" s="15">
        <f>COUNTIF(tData[BezoekLangStart],"&lt;"&amp;($A9964+1/24))-COUNTIF(tData[BezoekLangEind],"&lt;="&amp;$A9964)</f>
        <v/>
      </c>
      <c r="G9964" s="15">
        <f>IF($D9964=1,$B9964*100+$C9964,-1)</f>
        <v/>
      </c>
      <c r="H9964" s="15">
        <f>IF($D9964=1,$B9964,-1)</f>
        <v/>
      </c>
      <c r="I9964" s="15">
        <f>IF($D9964=1,$C9964,-1)</f>
        <v/>
      </c>
    </row>
    <row r="9965">
      <c r="A9965" s="33" t="n">
        <v>45707.08333333334</v>
      </c>
      <c r="B9965" s="15">
        <f>WEEKDAY($A9965,2)</f>
        <v/>
      </c>
      <c r="C9965" s="15">
        <f>HOUR($A9965)</f>
        <v/>
      </c>
      <c r="D9965" s="15">
        <f>IF(AND($A9965&gt;=Instellingen!$B$6,$A9965&lt;Instellingen!$B$7),1,0)</f>
        <v/>
      </c>
      <c r="E9965" s="15">
        <f>COUNTIF(tData[BezoekStart],"&lt;"&amp;($A9965+1/24))-COUNTIF(tData[BezoekEind],"&lt;="&amp;$A9965)</f>
        <v/>
      </c>
      <c r="F9965" s="15">
        <f>COUNTIF(tData[BezoekLangStart],"&lt;"&amp;($A9965+1/24))-COUNTIF(tData[BezoekLangEind],"&lt;="&amp;$A9965)</f>
        <v/>
      </c>
      <c r="G9965" s="15">
        <f>IF($D9965=1,$B9965*100+$C9965,-1)</f>
        <v/>
      </c>
      <c r="H9965" s="15">
        <f>IF($D9965=1,$B9965,-1)</f>
        <v/>
      </c>
      <c r="I9965" s="15">
        <f>IF($D9965=1,$C9965,-1)</f>
        <v/>
      </c>
    </row>
    <row r="9966">
      <c r="A9966" s="33" t="n">
        <v>45707.125</v>
      </c>
      <c r="B9966" s="15">
        <f>WEEKDAY($A9966,2)</f>
        <v/>
      </c>
      <c r="C9966" s="15">
        <f>HOUR($A9966)</f>
        <v/>
      </c>
      <c r="D9966" s="15">
        <f>IF(AND($A9966&gt;=Instellingen!$B$6,$A9966&lt;Instellingen!$B$7),1,0)</f>
        <v/>
      </c>
      <c r="E9966" s="15">
        <f>COUNTIF(tData[BezoekStart],"&lt;"&amp;($A9966+1/24))-COUNTIF(tData[BezoekEind],"&lt;="&amp;$A9966)</f>
        <v/>
      </c>
      <c r="F9966" s="15">
        <f>COUNTIF(tData[BezoekLangStart],"&lt;"&amp;($A9966+1/24))-COUNTIF(tData[BezoekLangEind],"&lt;="&amp;$A9966)</f>
        <v/>
      </c>
      <c r="G9966" s="15">
        <f>IF($D9966=1,$B9966*100+$C9966,-1)</f>
        <v/>
      </c>
      <c r="H9966" s="15">
        <f>IF($D9966=1,$B9966,-1)</f>
        <v/>
      </c>
      <c r="I9966" s="15">
        <f>IF($D9966=1,$C9966,-1)</f>
        <v/>
      </c>
    </row>
    <row r="9967">
      <c r="A9967" s="33" t="n">
        <v>45707.16666666666</v>
      </c>
      <c r="B9967" s="15">
        <f>WEEKDAY($A9967,2)</f>
        <v/>
      </c>
      <c r="C9967" s="15">
        <f>HOUR($A9967)</f>
        <v/>
      </c>
      <c r="D9967" s="15">
        <f>IF(AND($A9967&gt;=Instellingen!$B$6,$A9967&lt;Instellingen!$B$7),1,0)</f>
        <v/>
      </c>
      <c r="E9967" s="15">
        <f>COUNTIF(tData[BezoekStart],"&lt;"&amp;($A9967+1/24))-COUNTIF(tData[BezoekEind],"&lt;="&amp;$A9967)</f>
        <v/>
      </c>
      <c r="F9967" s="15">
        <f>COUNTIF(tData[BezoekLangStart],"&lt;"&amp;($A9967+1/24))-COUNTIF(tData[BezoekLangEind],"&lt;="&amp;$A9967)</f>
        <v/>
      </c>
      <c r="G9967" s="15">
        <f>IF($D9967=1,$B9967*100+$C9967,-1)</f>
        <v/>
      </c>
      <c r="H9967" s="15">
        <f>IF($D9967=1,$B9967,-1)</f>
        <v/>
      </c>
      <c r="I9967" s="15">
        <f>IF($D9967=1,$C9967,-1)</f>
        <v/>
      </c>
    </row>
    <row r="9968">
      <c r="A9968" s="33" t="n">
        <v>45707.20833333334</v>
      </c>
      <c r="B9968" s="15">
        <f>WEEKDAY($A9968,2)</f>
        <v/>
      </c>
      <c r="C9968" s="15">
        <f>HOUR($A9968)</f>
        <v/>
      </c>
      <c r="D9968" s="15">
        <f>IF(AND($A9968&gt;=Instellingen!$B$6,$A9968&lt;Instellingen!$B$7),1,0)</f>
        <v/>
      </c>
      <c r="E9968" s="15">
        <f>COUNTIF(tData[BezoekStart],"&lt;"&amp;($A9968+1/24))-COUNTIF(tData[BezoekEind],"&lt;="&amp;$A9968)</f>
        <v/>
      </c>
      <c r="F9968" s="15">
        <f>COUNTIF(tData[BezoekLangStart],"&lt;"&amp;($A9968+1/24))-COUNTIF(tData[BezoekLangEind],"&lt;="&amp;$A9968)</f>
        <v/>
      </c>
      <c r="G9968" s="15">
        <f>IF($D9968=1,$B9968*100+$C9968,-1)</f>
        <v/>
      </c>
      <c r="H9968" s="15">
        <f>IF($D9968=1,$B9968,-1)</f>
        <v/>
      </c>
      <c r="I9968" s="15">
        <f>IF($D9968=1,$C9968,-1)</f>
        <v/>
      </c>
    </row>
    <row r="9969">
      <c r="A9969" s="33" t="n">
        <v>45707.25</v>
      </c>
      <c r="B9969" s="15">
        <f>WEEKDAY($A9969,2)</f>
        <v/>
      </c>
      <c r="C9969" s="15">
        <f>HOUR($A9969)</f>
        <v/>
      </c>
      <c r="D9969" s="15">
        <f>IF(AND($A9969&gt;=Instellingen!$B$6,$A9969&lt;Instellingen!$B$7),1,0)</f>
        <v/>
      </c>
      <c r="E9969" s="15">
        <f>COUNTIF(tData[BezoekStart],"&lt;"&amp;($A9969+1/24))-COUNTIF(tData[BezoekEind],"&lt;="&amp;$A9969)</f>
        <v/>
      </c>
      <c r="F9969" s="15">
        <f>COUNTIF(tData[BezoekLangStart],"&lt;"&amp;($A9969+1/24))-COUNTIF(tData[BezoekLangEind],"&lt;="&amp;$A9969)</f>
        <v/>
      </c>
      <c r="G9969" s="15">
        <f>IF($D9969=1,$B9969*100+$C9969,-1)</f>
        <v/>
      </c>
      <c r="H9969" s="15">
        <f>IF($D9969=1,$B9969,-1)</f>
        <v/>
      </c>
      <c r="I9969" s="15">
        <f>IF($D9969=1,$C9969,-1)</f>
        <v/>
      </c>
    </row>
    <row r="9970">
      <c r="A9970" s="33" t="n">
        <v>45707.29166666666</v>
      </c>
      <c r="B9970" s="15">
        <f>WEEKDAY($A9970,2)</f>
        <v/>
      </c>
      <c r="C9970" s="15">
        <f>HOUR($A9970)</f>
        <v/>
      </c>
      <c r="D9970" s="15">
        <f>IF(AND($A9970&gt;=Instellingen!$B$6,$A9970&lt;Instellingen!$B$7),1,0)</f>
        <v/>
      </c>
      <c r="E9970" s="15">
        <f>COUNTIF(tData[BezoekStart],"&lt;"&amp;($A9970+1/24))-COUNTIF(tData[BezoekEind],"&lt;="&amp;$A9970)</f>
        <v/>
      </c>
      <c r="F9970" s="15">
        <f>COUNTIF(tData[BezoekLangStart],"&lt;"&amp;($A9970+1/24))-COUNTIF(tData[BezoekLangEind],"&lt;="&amp;$A9970)</f>
        <v/>
      </c>
      <c r="G9970" s="15">
        <f>IF($D9970=1,$B9970*100+$C9970,-1)</f>
        <v/>
      </c>
      <c r="H9970" s="15">
        <f>IF($D9970=1,$B9970,-1)</f>
        <v/>
      </c>
      <c r="I9970" s="15">
        <f>IF($D9970=1,$C9970,-1)</f>
        <v/>
      </c>
    </row>
    <row r="9971">
      <c r="A9971" s="33" t="n">
        <v>45707.33333333334</v>
      </c>
      <c r="B9971" s="15">
        <f>WEEKDAY($A9971,2)</f>
        <v/>
      </c>
      <c r="C9971" s="15">
        <f>HOUR($A9971)</f>
        <v/>
      </c>
      <c r="D9971" s="15">
        <f>IF(AND($A9971&gt;=Instellingen!$B$6,$A9971&lt;Instellingen!$B$7),1,0)</f>
        <v/>
      </c>
      <c r="E9971" s="15">
        <f>COUNTIF(tData[BezoekStart],"&lt;"&amp;($A9971+1/24))-COUNTIF(tData[BezoekEind],"&lt;="&amp;$A9971)</f>
        <v/>
      </c>
      <c r="F9971" s="15">
        <f>COUNTIF(tData[BezoekLangStart],"&lt;"&amp;($A9971+1/24))-COUNTIF(tData[BezoekLangEind],"&lt;="&amp;$A9971)</f>
        <v/>
      </c>
      <c r="G9971" s="15">
        <f>IF($D9971=1,$B9971*100+$C9971,-1)</f>
        <v/>
      </c>
      <c r="H9971" s="15">
        <f>IF($D9971=1,$B9971,-1)</f>
        <v/>
      </c>
      <c r="I9971" s="15">
        <f>IF($D9971=1,$C9971,-1)</f>
        <v/>
      </c>
    </row>
    <row r="9972">
      <c r="A9972" s="33" t="n">
        <v>45707.375</v>
      </c>
      <c r="B9972" s="15">
        <f>WEEKDAY($A9972,2)</f>
        <v/>
      </c>
      <c r="C9972" s="15">
        <f>HOUR($A9972)</f>
        <v/>
      </c>
      <c r="D9972" s="15">
        <f>IF(AND($A9972&gt;=Instellingen!$B$6,$A9972&lt;Instellingen!$B$7),1,0)</f>
        <v/>
      </c>
      <c r="E9972" s="15">
        <f>COUNTIF(tData[BezoekStart],"&lt;"&amp;($A9972+1/24))-COUNTIF(tData[BezoekEind],"&lt;="&amp;$A9972)</f>
        <v/>
      </c>
      <c r="F9972" s="15">
        <f>COUNTIF(tData[BezoekLangStart],"&lt;"&amp;($A9972+1/24))-COUNTIF(tData[BezoekLangEind],"&lt;="&amp;$A9972)</f>
        <v/>
      </c>
      <c r="G9972" s="15">
        <f>IF($D9972=1,$B9972*100+$C9972,-1)</f>
        <v/>
      </c>
      <c r="H9972" s="15">
        <f>IF($D9972=1,$B9972,-1)</f>
        <v/>
      </c>
      <c r="I9972" s="15">
        <f>IF($D9972=1,$C9972,-1)</f>
        <v/>
      </c>
    </row>
    <row r="9973">
      <c r="A9973" s="33" t="n">
        <v>45707.41666666666</v>
      </c>
      <c r="B9973" s="15">
        <f>WEEKDAY($A9973,2)</f>
        <v/>
      </c>
      <c r="C9973" s="15">
        <f>HOUR($A9973)</f>
        <v/>
      </c>
      <c r="D9973" s="15">
        <f>IF(AND($A9973&gt;=Instellingen!$B$6,$A9973&lt;Instellingen!$B$7),1,0)</f>
        <v/>
      </c>
      <c r="E9973" s="15">
        <f>COUNTIF(tData[BezoekStart],"&lt;"&amp;($A9973+1/24))-COUNTIF(tData[BezoekEind],"&lt;="&amp;$A9973)</f>
        <v/>
      </c>
      <c r="F9973" s="15">
        <f>COUNTIF(tData[BezoekLangStart],"&lt;"&amp;($A9973+1/24))-COUNTIF(tData[BezoekLangEind],"&lt;="&amp;$A9973)</f>
        <v/>
      </c>
      <c r="G9973" s="15">
        <f>IF($D9973=1,$B9973*100+$C9973,-1)</f>
        <v/>
      </c>
      <c r="H9973" s="15">
        <f>IF($D9973=1,$B9973,-1)</f>
        <v/>
      </c>
      <c r="I9973" s="15">
        <f>IF($D9973=1,$C9973,-1)</f>
        <v/>
      </c>
    </row>
    <row r="9974">
      <c r="A9974" s="33" t="n">
        <v>45707.45833333334</v>
      </c>
      <c r="B9974" s="15">
        <f>WEEKDAY($A9974,2)</f>
        <v/>
      </c>
      <c r="C9974" s="15">
        <f>HOUR($A9974)</f>
        <v/>
      </c>
      <c r="D9974" s="15">
        <f>IF(AND($A9974&gt;=Instellingen!$B$6,$A9974&lt;Instellingen!$B$7),1,0)</f>
        <v/>
      </c>
      <c r="E9974" s="15">
        <f>COUNTIF(tData[BezoekStart],"&lt;"&amp;($A9974+1/24))-COUNTIF(tData[BezoekEind],"&lt;="&amp;$A9974)</f>
        <v/>
      </c>
      <c r="F9974" s="15">
        <f>COUNTIF(tData[BezoekLangStart],"&lt;"&amp;($A9974+1/24))-COUNTIF(tData[BezoekLangEind],"&lt;="&amp;$A9974)</f>
        <v/>
      </c>
      <c r="G9974" s="15">
        <f>IF($D9974=1,$B9974*100+$C9974,-1)</f>
        <v/>
      </c>
      <c r="H9974" s="15">
        <f>IF($D9974=1,$B9974,-1)</f>
        <v/>
      </c>
      <c r="I9974" s="15">
        <f>IF($D9974=1,$C9974,-1)</f>
        <v/>
      </c>
    </row>
    <row r="9975">
      <c r="A9975" s="33" t="n">
        <v>45707.5</v>
      </c>
      <c r="B9975" s="15">
        <f>WEEKDAY($A9975,2)</f>
        <v/>
      </c>
      <c r="C9975" s="15">
        <f>HOUR($A9975)</f>
        <v/>
      </c>
      <c r="D9975" s="15">
        <f>IF(AND($A9975&gt;=Instellingen!$B$6,$A9975&lt;Instellingen!$B$7),1,0)</f>
        <v/>
      </c>
      <c r="E9975" s="15">
        <f>COUNTIF(tData[BezoekStart],"&lt;"&amp;($A9975+1/24))-COUNTIF(tData[BezoekEind],"&lt;="&amp;$A9975)</f>
        <v/>
      </c>
      <c r="F9975" s="15">
        <f>COUNTIF(tData[BezoekLangStart],"&lt;"&amp;($A9975+1/24))-COUNTIF(tData[BezoekLangEind],"&lt;="&amp;$A9975)</f>
        <v/>
      </c>
      <c r="G9975" s="15">
        <f>IF($D9975=1,$B9975*100+$C9975,-1)</f>
        <v/>
      </c>
      <c r="H9975" s="15">
        <f>IF($D9975=1,$B9975,-1)</f>
        <v/>
      </c>
      <c r="I9975" s="15">
        <f>IF($D9975=1,$C9975,-1)</f>
        <v/>
      </c>
    </row>
    <row r="9976">
      <c r="A9976" s="33" t="n">
        <v>45707.54166666666</v>
      </c>
      <c r="B9976" s="15">
        <f>WEEKDAY($A9976,2)</f>
        <v/>
      </c>
      <c r="C9976" s="15">
        <f>HOUR($A9976)</f>
        <v/>
      </c>
      <c r="D9976" s="15">
        <f>IF(AND($A9976&gt;=Instellingen!$B$6,$A9976&lt;Instellingen!$B$7),1,0)</f>
        <v/>
      </c>
      <c r="E9976" s="15">
        <f>COUNTIF(tData[BezoekStart],"&lt;"&amp;($A9976+1/24))-COUNTIF(tData[BezoekEind],"&lt;="&amp;$A9976)</f>
        <v/>
      </c>
      <c r="F9976" s="15">
        <f>COUNTIF(tData[BezoekLangStart],"&lt;"&amp;($A9976+1/24))-COUNTIF(tData[BezoekLangEind],"&lt;="&amp;$A9976)</f>
        <v/>
      </c>
      <c r="G9976" s="15">
        <f>IF($D9976=1,$B9976*100+$C9976,-1)</f>
        <v/>
      </c>
      <c r="H9976" s="15">
        <f>IF($D9976=1,$B9976,-1)</f>
        <v/>
      </c>
      <c r="I9976" s="15">
        <f>IF($D9976=1,$C9976,-1)</f>
        <v/>
      </c>
    </row>
    <row r="9977">
      <c r="A9977" s="33" t="n">
        <v>45707.58333333334</v>
      </c>
      <c r="B9977" s="15">
        <f>WEEKDAY($A9977,2)</f>
        <v/>
      </c>
      <c r="C9977" s="15">
        <f>HOUR($A9977)</f>
        <v/>
      </c>
      <c r="D9977" s="15">
        <f>IF(AND($A9977&gt;=Instellingen!$B$6,$A9977&lt;Instellingen!$B$7),1,0)</f>
        <v/>
      </c>
      <c r="E9977" s="15">
        <f>COUNTIF(tData[BezoekStart],"&lt;"&amp;($A9977+1/24))-COUNTIF(tData[BezoekEind],"&lt;="&amp;$A9977)</f>
        <v/>
      </c>
      <c r="F9977" s="15">
        <f>COUNTIF(tData[BezoekLangStart],"&lt;"&amp;($A9977+1/24))-COUNTIF(tData[BezoekLangEind],"&lt;="&amp;$A9977)</f>
        <v/>
      </c>
      <c r="G9977" s="15">
        <f>IF($D9977=1,$B9977*100+$C9977,-1)</f>
        <v/>
      </c>
      <c r="H9977" s="15">
        <f>IF($D9977=1,$B9977,-1)</f>
        <v/>
      </c>
      <c r="I9977" s="15">
        <f>IF($D9977=1,$C9977,-1)</f>
        <v/>
      </c>
    </row>
    <row r="9978">
      <c r="A9978" s="33" t="n">
        <v>45707.625</v>
      </c>
      <c r="B9978" s="15">
        <f>WEEKDAY($A9978,2)</f>
        <v/>
      </c>
      <c r="C9978" s="15">
        <f>HOUR($A9978)</f>
        <v/>
      </c>
      <c r="D9978" s="15">
        <f>IF(AND($A9978&gt;=Instellingen!$B$6,$A9978&lt;Instellingen!$B$7),1,0)</f>
        <v/>
      </c>
      <c r="E9978" s="15">
        <f>COUNTIF(tData[BezoekStart],"&lt;"&amp;($A9978+1/24))-COUNTIF(tData[BezoekEind],"&lt;="&amp;$A9978)</f>
        <v/>
      </c>
      <c r="F9978" s="15">
        <f>COUNTIF(tData[BezoekLangStart],"&lt;"&amp;($A9978+1/24))-COUNTIF(tData[BezoekLangEind],"&lt;="&amp;$A9978)</f>
        <v/>
      </c>
      <c r="G9978" s="15">
        <f>IF($D9978=1,$B9978*100+$C9978,-1)</f>
        <v/>
      </c>
      <c r="H9978" s="15">
        <f>IF($D9978=1,$B9978,-1)</f>
        <v/>
      </c>
      <c r="I9978" s="15">
        <f>IF($D9978=1,$C9978,-1)</f>
        <v/>
      </c>
    </row>
    <row r="9979">
      <c r="A9979" s="33" t="n">
        <v>45707.66666666666</v>
      </c>
      <c r="B9979" s="15">
        <f>WEEKDAY($A9979,2)</f>
        <v/>
      </c>
      <c r="C9979" s="15">
        <f>HOUR($A9979)</f>
        <v/>
      </c>
      <c r="D9979" s="15">
        <f>IF(AND($A9979&gt;=Instellingen!$B$6,$A9979&lt;Instellingen!$B$7),1,0)</f>
        <v/>
      </c>
      <c r="E9979" s="15">
        <f>COUNTIF(tData[BezoekStart],"&lt;"&amp;($A9979+1/24))-COUNTIF(tData[BezoekEind],"&lt;="&amp;$A9979)</f>
        <v/>
      </c>
      <c r="F9979" s="15">
        <f>COUNTIF(tData[BezoekLangStart],"&lt;"&amp;($A9979+1/24))-COUNTIF(tData[BezoekLangEind],"&lt;="&amp;$A9979)</f>
        <v/>
      </c>
      <c r="G9979" s="15">
        <f>IF($D9979=1,$B9979*100+$C9979,-1)</f>
        <v/>
      </c>
      <c r="H9979" s="15">
        <f>IF($D9979=1,$B9979,-1)</f>
        <v/>
      </c>
      <c r="I9979" s="15">
        <f>IF($D9979=1,$C9979,-1)</f>
        <v/>
      </c>
    </row>
    <row r="9980">
      <c r="A9980" s="33" t="n">
        <v>45707.70833333334</v>
      </c>
      <c r="B9980" s="15">
        <f>WEEKDAY($A9980,2)</f>
        <v/>
      </c>
      <c r="C9980" s="15">
        <f>HOUR($A9980)</f>
        <v/>
      </c>
      <c r="D9980" s="15">
        <f>IF(AND($A9980&gt;=Instellingen!$B$6,$A9980&lt;Instellingen!$B$7),1,0)</f>
        <v/>
      </c>
      <c r="E9980" s="15">
        <f>COUNTIF(tData[BezoekStart],"&lt;"&amp;($A9980+1/24))-COUNTIF(tData[BezoekEind],"&lt;="&amp;$A9980)</f>
        <v/>
      </c>
      <c r="F9980" s="15">
        <f>COUNTIF(tData[BezoekLangStart],"&lt;"&amp;($A9980+1/24))-COUNTIF(tData[BezoekLangEind],"&lt;="&amp;$A9980)</f>
        <v/>
      </c>
      <c r="G9980" s="15">
        <f>IF($D9980=1,$B9980*100+$C9980,-1)</f>
        <v/>
      </c>
      <c r="H9980" s="15">
        <f>IF($D9980=1,$B9980,-1)</f>
        <v/>
      </c>
      <c r="I9980" s="15">
        <f>IF($D9980=1,$C9980,-1)</f>
        <v/>
      </c>
    </row>
    <row r="9981">
      <c r="A9981" s="33" t="n">
        <v>45707.75</v>
      </c>
      <c r="B9981" s="15">
        <f>WEEKDAY($A9981,2)</f>
        <v/>
      </c>
      <c r="C9981" s="15">
        <f>HOUR($A9981)</f>
        <v/>
      </c>
      <c r="D9981" s="15">
        <f>IF(AND($A9981&gt;=Instellingen!$B$6,$A9981&lt;Instellingen!$B$7),1,0)</f>
        <v/>
      </c>
      <c r="E9981" s="15">
        <f>COUNTIF(tData[BezoekStart],"&lt;"&amp;($A9981+1/24))-COUNTIF(tData[BezoekEind],"&lt;="&amp;$A9981)</f>
        <v/>
      </c>
      <c r="F9981" s="15">
        <f>COUNTIF(tData[BezoekLangStart],"&lt;"&amp;($A9981+1/24))-COUNTIF(tData[BezoekLangEind],"&lt;="&amp;$A9981)</f>
        <v/>
      </c>
      <c r="G9981" s="15">
        <f>IF($D9981=1,$B9981*100+$C9981,-1)</f>
        <v/>
      </c>
      <c r="H9981" s="15">
        <f>IF($D9981=1,$B9981,-1)</f>
        <v/>
      </c>
      <c r="I9981" s="15">
        <f>IF($D9981=1,$C9981,-1)</f>
        <v/>
      </c>
    </row>
    <row r="9982">
      <c r="A9982" s="33" t="n">
        <v>45707.79166666666</v>
      </c>
      <c r="B9982" s="15">
        <f>WEEKDAY($A9982,2)</f>
        <v/>
      </c>
      <c r="C9982" s="15">
        <f>HOUR($A9982)</f>
        <v/>
      </c>
      <c r="D9982" s="15">
        <f>IF(AND($A9982&gt;=Instellingen!$B$6,$A9982&lt;Instellingen!$B$7),1,0)</f>
        <v/>
      </c>
      <c r="E9982" s="15">
        <f>COUNTIF(tData[BezoekStart],"&lt;"&amp;($A9982+1/24))-COUNTIF(tData[BezoekEind],"&lt;="&amp;$A9982)</f>
        <v/>
      </c>
      <c r="F9982" s="15">
        <f>COUNTIF(tData[BezoekLangStart],"&lt;"&amp;($A9982+1/24))-COUNTIF(tData[BezoekLangEind],"&lt;="&amp;$A9982)</f>
        <v/>
      </c>
      <c r="G9982" s="15">
        <f>IF($D9982=1,$B9982*100+$C9982,-1)</f>
        <v/>
      </c>
      <c r="H9982" s="15">
        <f>IF($D9982=1,$B9982,-1)</f>
        <v/>
      </c>
      <c r="I9982" s="15">
        <f>IF($D9982=1,$C9982,-1)</f>
        <v/>
      </c>
    </row>
    <row r="9983">
      <c r="A9983" s="33" t="n">
        <v>45707.83333333334</v>
      </c>
      <c r="B9983" s="15">
        <f>WEEKDAY($A9983,2)</f>
        <v/>
      </c>
      <c r="C9983" s="15">
        <f>HOUR($A9983)</f>
        <v/>
      </c>
      <c r="D9983" s="15">
        <f>IF(AND($A9983&gt;=Instellingen!$B$6,$A9983&lt;Instellingen!$B$7),1,0)</f>
        <v/>
      </c>
      <c r="E9983" s="15">
        <f>COUNTIF(tData[BezoekStart],"&lt;"&amp;($A9983+1/24))-COUNTIF(tData[BezoekEind],"&lt;="&amp;$A9983)</f>
        <v/>
      </c>
      <c r="F9983" s="15">
        <f>COUNTIF(tData[BezoekLangStart],"&lt;"&amp;($A9983+1/24))-COUNTIF(tData[BezoekLangEind],"&lt;="&amp;$A9983)</f>
        <v/>
      </c>
      <c r="G9983" s="15">
        <f>IF($D9983=1,$B9983*100+$C9983,-1)</f>
        <v/>
      </c>
      <c r="H9983" s="15">
        <f>IF($D9983=1,$B9983,-1)</f>
        <v/>
      </c>
      <c r="I9983" s="15">
        <f>IF($D9983=1,$C9983,-1)</f>
        <v/>
      </c>
    </row>
    <row r="9984">
      <c r="A9984" s="33" t="n">
        <v>45707.875</v>
      </c>
      <c r="B9984" s="15">
        <f>WEEKDAY($A9984,2)</f>
        <v/>
      </c>
      <c r="C9984" s="15">
        <f>HOUR($A9984)</f>
        <v/>
      </c>
      <c r="D9984" s="15">
        <f>IF(AND($A9984&gt;=Instellingen!$B$6,$A9984&lt;Instellingen!$B$7),1,0)</f>
        <v/>
      </c>
      <c r="E9984" s="15">
        <f>COUNTIF(tData[BezoekStart],"&lt;"&amp;($A9984+1/24))-COUNTIF(tData[BezoekEind],"&lt;="&amp;$A9984)</f>
        <v/>
      </c>
      <c r="F9984" s="15">
        <f>COUNTIF(tData[BezoekLangStart],"&lt;"&amp;($A9984+1/24))-COUNTIF(tData[BezoekLangEind],"&lt;="&amp;$A9984)</f>
        <v/>
      </c>
      <c r="G9984" s="15">
        <f>IF($D9984=1,$B9984*100+$C9984,-1)</f>
        <v/>
      </c>
      <c r="H9984" s="15">
        <f>IF($D9984=1,$B9984,-1)</f>
        <v/>
      </c>
      <c r="I9984" s="15">
        <f>IF($D9984=1,$C9984,-1)</f>
        <v/>
      </c>
    </row>
    <row r="9985">
      <c r="A9985" s="33" t="n">
        <v>45707.91666666666</v>
      </c>
      <c r="B9985" s="15">
        <f>WEEKDAY($A9985,2)</f>
        <v/>
      </c>
      <c r="C9985" s="15">
        <f>HOUR($A9985)</f>
        <v/>
      </c>
      <c r="D9985" s="15">
        <f>IF(AND($A9985&gt;=Instellingen!$B$6,$A9985&lt;Instellingen!$B$7),1,0)</f>
        <v/>
      </c>
      <c r="E9985" s="15">
        <f>COUNTIF(tData[BezoekStart],"&lt;"&amp;($A9985+1/24))-COUNTIF(tData[BezoekEind],"&lt;="&amp;$A9985)</f>
        <v/>
      </c>
      <c r="F9985" s="15">
        <f>COUNTIF(tData[BezoekLangStart],"&lt;"&amp;($A9985+1/24))-COUNTIF(tData[BezoekLangEind],"&lt;="&amp;$A9985)</f>
        <v/>
      </c>
      <c r="G9985" s="15">
        <f>IF($D9985=1,$B9985*100+$C9985,-1)</f>
        <v/>
      </c>
      <c r="H9985" s="15">
        <f>IF($D9985=1,$B9985,-1)</f>
        <v/>
      </c>
      <c r="I9985" s="15">
        <f>IF($D9985=1,$C9985,-1)</f>
        <v/>
      </c>
    </row>
    <row r="9986">
      <c r="A9986" s="33" t="n">
        <v>45707.95833333334</v>
      </c>
      <c r="B9986" s="15">
        <f>WEEKDAY($A9986,2)</f>
        <v/>
      </c>
      <c r="C9986" s="15">
        <f>HOUR($A9986)</f>
        <v/>
      </c>
      <c r="D9986" s="15">
        <f>IF(AND($A9986&gt;=Instellingen!$B$6,$A9986&lt;Instellingen!$B$7),1,0)</f>
        <v/>
      </c>
      <c r="E9986" s="15">
        <f>COUNTIF(tData[BezoekStart],"&lt;"&amp;($A9986+1/24))-COUNTIF(tData[BezoekEind],"&lt;="&amp;$A9986)</f>
        <v/>
      </c>
      <c r="F9986" s="15">
        <f>COUNTIF(tData[BezoekLangStart],"&lt;"&amp;($A9986+1/24))-COUNTIF(tData[BezoekLangEind],"&lt;="&amp;$A9986)</f>
        <v/>
      </c>
      <c r="G9986" s="15">
        <f>IF($D9986=1,$B9986*100+$C9986,-1)</f>
        <v/>
      </c>
      <c r="H9986" s="15">
        <f>IF($D9986=1,$B9986,-1)</f>
        <v/>
      </c>
      <c r="I9986" s="15">
        <f>IF($D9986=1,$C9986,-1)</f>
        <v/>
      </c>
    </row>
    <row r="9987">
      <c r="A9987" s="33" t="n">
        <v>45708</v>
      </c>
      <c r="B9987" s="15">
        <f>WEEKDAY($A9987,2)</f>
        <v/>
      </c>
      <c r="C9987" s="15">
        <f>HOUR($A9987)</f>
        <v/>
      </c>
      <c r="D9987" s="15">
        <f>IF(AND($A9987&gt;=Instellingen!$B$6,$A9987&lt;Instellingen!$B$7),1,0)</f>
        <v/>
      </c>
      <c r="E9987" s="15">
        <f>COUNTIF(tData[BezoekStart],"&lt;"&amp;($A9987+1/24))-COUNTIF(tData[BezoekEind],"&lt;="&amp;$A9987)</f>
        <v/>
      </c>
      <c r="F9987" s="15">
        <f>COUNTIF(tData[BezoekLangStart],"&lt;"&amp;($A9987+1/24))-COUNTIF(tData[BezoekLangEind],"&lt;="&amp;$A9987)</f>
        <v/>
      </c>
      <c r="G9987" s="15">
        <f>IF($D9987=1,$B9987*100+$C9987,-1)</f>
        <v/>
      </c>
      <c r="H9987" s="15">
        <f>IF($D9987=1,$B9987,-1)</f>
        <v/>
      </c>
      <c r="I9987" s="15">
        <f>IF($D9987=1,$C9987,-1)</f>
        <v/>
      </c>
    </row>
    <row r="9988">
      <c r="A9988" s="33" t="n">
        <v>45708.04166666666</v>
      </c>
      <c r="B9988" s="15">
        <f>WEEKDAY($A9988,2)</f>
        <v/>
      </c>
      <c r="C9988" s="15">
        <f>HOUR($A9988)</f>
        <v/>
      </c>
      <c r="D9988" s="15">
        <f>IF(AND($A9988&gt;=Instellingen!$B$6,$A9988&lt;Instellingen!$B$7),1,0)</f>
        <v/>
      </c>
      <c r="E9988" s="15">
        <f>COUNTIF(tData[BezoekStart],"&lt;"&amp;($A9988+1/24))-COUNTIF(tData[BezoekEind],"&lt;="&amp;$A9988)</f>
        <v/>
      </c>
      <c r="F9988" s="15">
        <f>COUNTIF(tData[BezoekLangStart],"&lt;"&amp;($A9988+1/24))-COUNTIF(tData[BezoekLangEind],"&lt;="&amp;$A9988)</f>
        <v/>
      </c>
      <c r="G9988" s="15">
        <f>IF($D9988=1,$B9988*100+$C9988,-1)</f>
        <v/>
      </c>
      <c r="H9988" s="15">
        <f>IF($D9988=1,$B9988,-1)</f>
        <v/>
      </c>
      <c r="I9988" s="15">
        <f>IF($D9988=1,$C9988,-1)</f>
        <v/>
      </c>
    </row>
    <row r="9989">
      <c r="A9989" s="33" t="n">
        <v>45708.08333333334</v>
      </c>
      <c r="B9989" s="15">
        <f>WEEKDAY($A9989,2)</f>
        <v/>
      </c>
      <c r="C9989" s="15">
        <f>HOUR($A9989)</f>
        <v/>
      </c>
      <c r="D9989" s="15">
        <f>IF(AND($A9989&gt;=Instellingen!$B$6,$A9989&lt;Instellingen!$B$7),1,0)</f>
        <v/>
      </c>
      <c r="E9989" s="15">
        <f>COUNTIF(tData[BezoekStart],"&lt;"&amp;($A9989+1/24))-COUNTIF(tData[BezoekEind],"&lt;="&amp;$A9989)</f>
        <v/>
      </c>
      <c r="F9989" s="15">
        <f>COUNTIF(tData[BezoekLangStart],"&lt;"&amp;($A9989+1/24))-COUNTIF(tData[BezoekLangEind],"&lt;="&amp;$A9989)</f>
        <v/>
      </c>
      <c r="G9989" s="15">
        <f>IF($D9989=1,$B9989*100+$C9989,-1)</f>
        <v/>
      </c>
      <c r="H9989" s="15">
        <f>IF($D9989=1,$B9989,-1)</f>
        <v/>
      </c>
      <c r="I9989" s="15">
        <f>IF($D9989=1,$C9989,-1)</f>
        <v/>
      </c>
    </row>
    <row r="9990">
      <c r="A9990" s="33" t="n">
        <v>45708.125</v>
      </c>
      <c r="B9990" s="15">
        <f>WEEKDAY($A9990,2)</f>
        <v/>
      </c>
      <c r="C9990" s="15">
        <f>HOUR($A9990)</f>
        <v/>
      </c>
      <c r="D9990" s="15">
        <f>IF(AND($A9990&gt;=Instellingen!$B$6,$A9990&lt;Instellingen!$B$7),1,0)</f>
        <v/>
      </c>
      <c r="E9990" s="15">
        <f>COUNTIF(tData[BezoekStart],"&lt;"&amp;($A9990+1/24))-COUNTIF(tData[BezoekEind],"&lt;="&amp;$A9990)</f>
        <v/>
      </c>
      <c r="F9990" s="15">
        <f>COUNTIF(tData[BezoekLangStart],"&lt;"&amp;($A9990+1/24))-COUNTIF(tData[BezoekLangEind],"&lt;="&amp;$A9990)</f>
        <v/>
      </c>
      <c r="G9990" s="15">
        <f>IF($D9990=1,$B9990*100+$C9990,-1)</f>
        <v/>
      </c>
      <c r="H9990" s="15">
        <f>IF($D9990=1,$B9990,-1)</f>
        <v/>
      </c>
      <c r="I9990" s="15">
        <f>IF($D9990=1,$C9990,-1)</f>
        <v/>
      </c>
    </row>
    <row r="9991">
      <c r="A9991" s="33" t="n">
        <v>45708.16666666666</v>
      </c>
      <c r="B9991" s="15">
        <f>WEEKDAY($A9991,2)</f>
        <v/>
      </c>
      <c r="C9991" s="15">
        <f>HOUR($A9991)</f>
        <v/>
      </c>
      <c r="D9991" s="15">
        <f>IF(AND($A9991&gt;=Instellingen!$B$6,$A9991&lt;Instellingen!$B$7),1,0)</f>
        <v/>
      </c>
      <c r="E9991" s="15">
        <f>COUNTIF(tData[BezoekStart],"&lt;"&amp;($A9991+1/24))-COUNTIF(tData[BezoekEind],"&lt;="&amp;$A9991)</f>
        <v/>
      </c>
      <c r="F9991" s="15">
        <f>COUNTIF(tData[BezoekLangStart],"&lt;"&amp;($A9991+1/24))-COUNTIF(tData[BezoekLangEind],"&lt;="&amp;$A9991)</f>
        <v/>
      </c>
      <c r="G9991" s="15">
        <f>IF($D9991=1,$B9991*100+$C9991,-1)</f>
        <v/>
      </c>
      <c r="H9991" s="15">
        <f>IF($D9991=1,$B9991,-1)</f>
        <v/>
      </c>
      <c r="I9991" s="15">
        <f>IF($D9991=1,$C9991,-1)</f>
        <v/>
      </c>
    </row>
    <row r="9992">
      <c r="A9992" s="33" t="n">
        <v>45708.20833333334</v>
      </c>
      <c r="B9992" s="15">
        <f>WEEKDAY($A9992,2)</f>
        <v/>
      </c>
      <c r="C9992" s="15">
        <f>HOUR($A9992)</f>
        <v/>
      </c>
      <c r="D9992" s="15">
        <f>IF(AND($A9992&gt;=Instellingen!$B$6,$A9992&lt;Instellingen!$B$7),1,0)</f>
        <v/>
      </c>
      <c r="E9992" s="15">
        <f>COUNTIF(tData[BezoekStart],"&lt;"&amp;($A9992+1/24))-COUNTIF(tData[BezoekEind],"&lt;="&amp;$A9992)</f>
        <v/>
      </c>
      <c r="F9992" s="15">
        <f>COUNTIF(tData[BezoekLangStart],"&lt;"&amp;($A9992+1/24))-COUNTIF(tData[BezoekLangEind],"&lt;="&amp;$A9992)</f>
        <v/>
      </c>
      <c r="G9992" s="15">
        <f>IF($D9992=1,$B9992*100+$C9992,-1)</f>
        <v/>
      </c>
      <c r="H9992" s="15">
        <f>IF($D9992=1,$B9992,-1)</f>
        <v/>
      </c>
      <c r="I9992" s="15">
        <f>IF($D9992=1,$C9992,-1)</f>
        <v/>
      </c>
    </row>
    <row r="9993">
      <c r="A9993" s="33" t="n">
        <v>45708.25</v>
      </c>
      <c r="B9993" s="15">
        <f>WEEKDAY($A9993,2)</f>
        <v/>
      </c>
      <c r="C9993" s="15">
        <f>HOUR($A9993)</f>
        <v/>
      </c>
      <c r="D9993" s="15">
        <f>IF(AND($A9993&gt;=Instellingen!$B$6,$A9993&lt;Instellingen!$B$7),1,0)</f>
        <v/>
      </c>
      <c r="E9993" s="15">
        <f>COUNTIF(tData[BezoekStart],"&lt;"&amp;($A9993+1/24))-COUNTIF(tData[BezoekEind],"&lt;="&amp;$A9993)</f>
        <v/>
      </c>
      <c r="F9993" s="15">
        <f>COUNTIF(tData[BezoekLangStart],"&lt;"&amp;($A9993+1/24))-COUNTIF(tData[BezoekLangEind],"&lt;="&amp;$A9993)</f>
        <v/>
      </c>
      <c r="G9993" s="15">
        <f>IF($D9993=1,$B9993*100+$C9993,-1)</f>
        <v/>
      </c>
      <c r="H9993" s="15">
        <f>IF($D9993=1,$B9993,-1)</f>
        <v/>
      </c>
      <c r="I9993" s="15">
        <f>IF($D9993=1,$C9993,-1)</f>
        <v/>
      </c>
    </row>
    <row r="9994">
      <c r="A9994" s="33" t="n">
        <v>45708.29166666666</v>
      </c>
      <c r="B9994" s="15">
        <f>WEEKDAY($A9994,2)</f>
        <v/>
      </c>
      <c r="C9994" s="15">
        <f>HOUR($A9994)</f>
        <v/>
      </c>
      <c r="D9994" s="15">
        <f>IF(AND($A9994&gt;=Instellingen!$B$6,$A9994&lt;Instellingen!$B$7),1,0)</f>
        <v/>
      </c>
      <c r="E9994" s="15">
        <f>COUNTIF(tData[BezoekStart],"&lt;"&amp;($A9994+1/24))-COUNTIF(tData[BezoekEind],"&lt;="&amp;$A9994)</f>
        <v/>
      </c>
      <c r="F9994" s="15">
        <f>COUNTIF(tData[BezoekLangStart],"&lt;"&amp;($A9994+1/24))-COUNTIF(tData[BezoekLangEind],"&lt;="&amp;$A9994)</f>
        <v/>
      </c>
      <c r="G9994" s="15">
        <f>IF($D9994=1,$B9994*100+$C9994,-1)</f>
        <v/>
      </c>
      <c r="H9994" s="15">
        <f>IF($D9994=1,$B9994,-1)</f>
        <v/>
      </c>
      <c r="I9994" s="15">
        <f>IF($D9994=1,$C9994,-1)</f>
        <v/>
      </c>
    </row>
    <row r="9995">
      <c r="A9995" s="33" t="n">
        <v>45708.33333333334</v>
      </c>
      <c r="B9995" s="15">
        <f>WEEKDAY($A9995,2)</f>
        <v/>
      </c>
      <c r="C9995" s="15">
        <f>HOUR($A9995)</f>
        <v/>
      </c>
      <c r="D9995" s="15">
        <f>IF(AND($A9995&gt;=Instellingen!$B$6,$A9995&lt;Instellingen!$B$7),1,0)</f>
        <v/>
      </c>
      <c r="E9995" s="15">
        <f>COUNTIF(tData[BezoekStart],"&lt;"&amp;($A9995+1/24))-COUNTIF(tData[BezoekEind],"&lt;="&amp;$A9995)</f>
        <v/>
      </c>
      <c r="F9995" s="15">
        <f>COUNTIF(tData[BezoekLangStart],"&lt;"&amp;($A9995+1/24))-COUNTIF(tData[BezoekLangEind],"&lt;="&amp;$A9995)</f>
        <v/>
      </c>
      <c r="G9995" s="15">
        <f>IF($D9995=1,$B9995*100+$C9995,-1)</f>
        <v/>
      </c>
      <c r="H9995" s="15">
        <f>IF($D9995=1,$B9995,-1)</f>
        <v/>
      </c>
      <c r="I9995" s="15">
        <f>IF($D9995=1,$C9995,-1)</f>
        <v/>
      </c>
    </row>
    <row r="9996">
      <c r="A9996" s="33" t="n">
        <v>45708.375</v>
      </c>
      <c r="B9996" s="15">
        <f>WEEKDAY($A9996,2)</f>
        <v/>
      </c>
      <c r="C9996" s="15">
        <f>HOUR($A9996)</f>
        <v/>
      </c>
      <c r="D9996" s="15">
        <f>IF(AND($A9996&gt;=Instellingen!$B$6,$A9996&lt;Instellingen!$B$7),1,0)</f>
        <v/>
      </c>
      <c r="E9996" s="15">
        <f>COUNTIF(tData[BezoekStart],"&lt;"&amp;($A9996+1/24))-COUNTIF(tData[BezoekEind],"&lt;="&amp;$A9996)</f>
        <v/>
      </c>
      <c r="F9996" s="15">
        <f>COUNTIF(tData[BezoekLangStart],"&lt;"&amp;($A9996+1/24))-COUNTIF(tData[BezoekLangEind],"&lt;="&amp;$A9996)</f>
        <v/>
      </c>
      <c r="G9996" s="15">
        <f>IF($D9996=1,$B9996*100+$C9996,-1)</f>
        <v/>
      </c>
      <c r="H9996" s="15">
        <f>IF($D9996=1,$B9996,-1)</f>
        <v/>
      </c>
      <c r="I9996" s="15">
        <f>IF($D9996=1,$C9996,-1)</f>
        <v/>
      </c>
    </row>
    <row r="9997">
      <c r="A9997" s="33" t="n">
        <v>45708.41666666666</v>
      </c>
      <c r="B9997" s="15">
        <f>WEEKDAY($A9997,2)</f>
        <v/>
      </c>
      <c r="C9997" s="15">
        <f>HOUR($A9997)</f>
        <v/>
      </c>
      <c r="D9997" s="15">
        <f>IF(AND($A9997&gt;=Instellingen!$B$6,$A9997&lt;Instellingen!$B$7),1,0)</f>
        <v/>
      </c>
      <c r="E9997" s="15">
        <f>COUNTIF(tData[BezoekStart],"&lt;"&amp;($A9997+1/24))-COUNTIF(tData[BezoekEind],"&lt;="&amp;$A9997)</f>
        <v/>
      </c>
      <c r="F9997" s="15">
        <f>COUNTIF(tData[BezoekLangStart],"&lt;"&amp;($A9997+1/24))-COUNTIF(tData[BezoekLangEind],"&lt;="&amp;$A9997)</f>
        <v/>
      </c>
      <c r="G9997" s="15">
        <f>IF($D9997=1,$B9997*100+$C9997,-1)</f>
        <v/>
      </c>
      <c r="H9997" s="15">
        <f>IF($D9997=1,$B9997,-1)</f>
        <v/>
      </c>
      <c r="I9997" s="15">
        <f>IF($D9997=1,$C9997,-1)</f>
        <v/>
      </c>
    </row>
    <row r="9998">
      <c r="A9998" s="33" t="n">
        <v>45708.45833333334</v>
      </c>
      <c r="B9998" s="15">
        <f>WEEKDAY($A9998,2)</f>
        <v/>
      </c>
      <c r="C9998" s="15">
        <f>HOUR($A9998)</f>
        <v/>
      </c>
      <c r="D9998" s="15">
        <f>IF(AND($A9998&gt;=Instellingen!$B$6,$A9998&lt;Instellingen!$B$7),1,0)</f>
        <v/>
      </c>
      <c r="E9998" s="15">
        <f>COUNTIF(tData[BezoekStart],"&lt;"&amp;($A9998+1/24))-COUNTIF(tData[BezoekEind],"&lt;="&amp;$A9998)</f>
        <v/>
      </c>
      <c r="F9998" s="15">
        <f>COUNTIF(tData[BezoekLangStart],"&lt;"&amp;($A9998+1/24))-COUNTIF(tData[BezoekLangEind],"&lt;="&amp;$A9998)</f>
        <v/>
      </c>
      <c r="G9998" s="15">
        <f>IF($D9998=1,$B9998*100+$C9998,-1)</f>
        <v/>
      </c>
      <c r="H9998" s="15">
        <f>IF($D9998=1,$B9998,-1)</f>
        <v/>
      </c>
      <c r="I9998" s="15">
        <f>IF($D9998=1,$C9998,-1)</f>
        <v/>
      </c>
    </row>
    <row r="9999">
      <c r="A9999" s="33" t="n">
        <v>45708.5</v>
      </c>
      <c r="B9999" s="15">
        <f>WEEKDAY($A9999,2)</f>
        <v/>
      </c>
      <c r="C9999" s="15">
        <f>HOUR($A9999)</f>
        <v/>
      </c>
      <c r="D9999" s="15">
        <f>IF(AND($A9999&gt;=Instellingen!$B$6,$A9999&lt;Instellingen!$B$7),1,0)</f>
        <v/>
      </c>
      <c r="E9999" s="15">
        <f>COUNTIF(tData[BezoekStart],"&lt;"&amp;($A9999+1/24))-COUNTIF(tData[BezoekEind],"&lt;="&amp;$A9999)</f>
        <v/>
      </c>
      <c r="F9999" s="15">
        <f>COUNTIF(tData[BezoekLangStart],"&lt;"&amp;($A9999+1/24))-COUNTIF(tData[BezoekLangEind],"&lt;="&amp;$A9999)</f>
        <v/>
      </c>
      <c r="G9999" s="15">
        <f>IF($D9999=1,$B9999*100+$C9999,-1)</f>
        <v/>
      </c>
      <c r="H9999" s="15">
        <f>IF($D9999=1,$B9999,-1)</f>
        <v/>
      </c>
      <c r="I9999" s="15">
        <f>IF($D9999=1,$C9999,-1)</f>
        <v/>
      </c>
    </row>
    <row r="10000">
      <c r="A10000" s="33" t="n">
        <v>45708.54166666666</v>
      </c>
      <c r="B10000" s="15">
        <f>WEEKDAY($A10000,2)</f>
        <v/>
      </c>
      <c r="C10000" s="15">
        <f>HOUR($A10000)</f>
        <v/>
      </c>
      <c r="D10000" s="15">
        <f>IF(AND($A10000&gt;=Instellingen!$B$6,$A10000&lt;Instellingen!$B$7),1,0)</f>
        <v/>
      </c>
      <c r="E10000" s="15">
        <f>COUNTIF(tData[BezoekStart],"&lt;"&amp;($A10000+1/24))-COUNTIF(tData[BezoekEind],"&lt;="&amp;$A10000)</f>
        <v/>
      </c>
      <c r="F10000" s="15">
        <f>COUNTIF(tData[BezoekLangStart],"&lt;"&amp;($A10000+1/24))-COUNTIF(tData[BezoekLangEind],"&lt;="&amp;$A10000)</f>
        <v/>
      </c>
      <c r="G10000" s="15">
        <f>IF($D10000=1,$B10000*100+$C10000,-1)</f>
        <v/>
      </c>
      <c r="H10000" s="15">
        <f>IF($D10000=1,$B10000,-1)</f>
        <v/>
      </c>
      <c r="I10000" s="15">
        <f>IF($D10000=1,$C10000,-1)</f>
        <v/>
      </c>
    </row>
    <row r="10001">
      <c r="A10001" s="33" t="n">
        <v>45708.58333333334</v>
      </c>
      <c r="B10001" s="15">
        <f>WEEKDAY($A10001,2)</f>
        <v/>
      </c>
      <c r="C10001" s="15">
        <f>HOUR($A10001)</f>
        <v/>
      </c>
      <c r="D10001" s="15">
        <f>IF(AND($A10001&gt;=Instellingen!$B$6,$A10001&lt;Instellingen!$B$7),1,0)</f>
        <v/>
      </c>
      <c r="E10001" s="15">
        <f>COUNTIF(tData[BezoekStart],"&lt;"&amp;($A10001+1/24))-COUNTIF(tData[BezoekEind],"&lt;="&amp;$A10001)</f>
        <v/>
      </c>
      <c r="F10001" s="15">
        <f>COUNTIF(tData[BezoekLangStart],"&lt;"&amp;($A10001+1/24))-COUNTIF(tData[BezoekLangEind],"&lt;="&amp;$A10001)</f>
        <v/>
      </c>
      <c r="G10001" s="15">
        <f>IF($D10001=1,$B10001*100+$C10001,-1)</f>
        <v/>
      </c>
      <c r="H10001" s="15">
        <f>IF($D10001=1,$B10001,-1)</f>
        <v/>
      </c>
      <c r="I10001" s="15">
        <f>IF($D10001=1,$C10001,-1)</f>
        <v/>
      </c>
    </row>
    <row r="10002">
      <c r="A10002" s="33" t="n">
        <v>45708.625</v>
      </c>
      <c r="B10002" s="15">
        <f>WEEKDAY($A10002,2)</f>
        <v/>
      </c>
      <c r="C10002" s="15">
        <f>HOUR($A10002)</f>
        <v/>
      </c>
      <c r="D10002" s="15">
        <f>IF(AND($A10002&gt;=Instellingen!$B$6,$A10002&lt;Instellingen!$B$7),1,0)</f>
        <v/>
      </c>
      <c r="E10002" s="15">
        <f>COUNTIF(tData[BezoekStart],"&lt;"&amp;($A10002+1/24))-COUNTIF(tData[BezoekEind],"&lt;="&amp;$A10002)</f>
        <v/>
      </c>
      <c r="F10002" s="15">
        <f>COUNTIF(tData[BezoekLangStart],"&lt;"&amp;($A10002+1/24))-COUNTIF(tData[BezoekLangEind],"&lt;="&amp;$A10002)</f>
        <v/>
      </c>
      <c r="G10002" s="15">
        <f>IF($D10002=1,$B10002*100+$C10002,-1)</f>
        <v/>
      </c>
      <c r="H10002" s="15">
        <f>IF($D10002=1,$B10002,-1)</f>
        <v/>
      </c>
      <c r="I10002" s="15">
        <f>IF($D10002=1,$C10002,-1)</f>
        <v/>
      </c>
    </row>
    <row r="10003">
      <c r="A10003" s="33" t="n">
        <v>45708.66666666666</v>
      </c>
      <c r="B10003" s="15">
        <f>WEEKDAY($A10003,2)</f>
        <v/>
      </c>
      <c r="C10003" s="15">
        <f>HOUR($A10003)</f>
        <v/>
      </c>
      <c r="D10003" s="15">
        <f>IF(AND($A10003&gt;=Instellingen!$B$6,$A10003&lt;Instellingen!$B$7),1,0)</f>
        <v/>
      </c>
      <c r="E10003" s="15">
        <f>COUNTIF(tData[BezoekStart],"&lt;"&amp;($A10003+1/24))-COUNTIF(tData[BezoekEind],"&lt;="&amp;$A10003)</f>
        <v/>
      </c>
      <c r="F10003" s="15">
        <f>COUNTIF(tData[BezoekLangStart],"&lt;"&amp;($A10003+1/24))-COUNTIF(tData[BezoekLangEind],"&lt;="&amp;$A10003)</f>
        <v/>
      </c>
      <c r="G10003" s="15">
        <f>IF($D10003=1,$B10003*100+$C10003,-1)</f>
        <v/>
      </c>
      <c r="H10003" s="15">
        <f>IF($D10003=1,$B10003,-1)</f>
        <v/>
      </c>
      <c r="I10003" s="15">
        <f>IF($D10003=1,$C10003,-1)</f>
        <v/>
      </c>
    </row>
    <row r="10004">
      <c r="A10004" s="33" t="n">
        <v>45708.70833333334</v>
      </c>
      <c r="B10004" s="15">
        <f>WEEKDAY($A10004,2)</f>
        <v/>
      </c>
      <c r="C10004" s="15">
        <f>HOUR($A10004)</f>
        <v/>
      </c>
      <c r="D10004" s="15">
        <f>IF(AND($A10004&gt;=Instellingen!$B$6,$A10004&lt;Instellingen!$B$7),1,0)</f>
        <v/>
      </c>
      <c r="E10004" s="15">
        <f>COUNTIF(tData[BezoekStart],"&lt;"&amp;($A10004+1/24))-COUNTIF(tData[BezoekEind],"&lt;="&amp;$A10004)</f>
        <v/>
      </c>
      <c r="F10004" s="15">
        <f>COUNTIF(tData[BezoekLangStart],"&lt;"&amp;($A10004+1/24))-COUNTIF(tData[BezoekLangEind],"&lt;="&amp;$A10004)</f>
        <v/>
      </c>
      <c r="G10004" s="15">
        <f>IF($D10004=1,$B10004*100+$C10004,-1)</f>
        <v/>
      </c>
      <c r="H10004" s="15">
        <f>IF($D10004=1,$B10004,-1)</f>
        <v/>
      </c>
      <c r="I10004" s="15">
        <f>IF($D10004=1,$C10004,-1)</f>
        <v/>
      </c>
    </row>
    <row r="10005">
      <c r="A10005" s="33" t="n">
        <v>45708.75</v>
      </c>
      <c r="B10005" s="15">
        <f>WEEKDAY($A10005,2)</f>
        <v/>
      </c>
      <c r="C10005" s="15">
        <f>HOUR($A10005)</f>
        <v/>
      </c>
      <c r="D10005" s="15">
        <f>IF(AND($A10005&gt;=Instellingen!$B$6,$A10005&lt;Instellingen!$B$7),1,0)</f>
        <v/>
      </c>
      <c r="E10005" s="15">
        <f>COUNTIF(tData[BezoekStart],"&lt;"&amp;($A10005+1/24))-COUNTIF(tData[BezoekEind],"&lt;="&amp;$A10005)</f>
        <v/>
      </c>
      <c r="F10005" s="15">
        <f>COUNTIF(tData[BezoekLangStart],"&lt;"&amp;($A10005+1/24))-COUNTIF(tData[BezoekLangEind],"&lt;="&amp;$A10005)</f>
        <v/>
      </c>
      <c r="G10005" s="15">
        <f>IF($D10005=1,$B10005*100+$C10005,-1)</f>
        <v/>
      </c>
      <c r="H10005" s="15">
        <f>IF($D10005=1,$B10005,-1)</f>
        <v/>
      </c>
      <c r="I10005" s="15">
        <f>IF($D10005=1,$C10005,-1)</f>
        <v/>
      </c>
    </row>
    <row r="10006">
      <c r="A10006" s="33" t="n">
        <v>45708.79166666666</v>
      </c>
      <c r="B10006" s="15">
        <f>WEEKDAY($A10006,2)</f>
        <v/>
      </c>
      <c r="C10006" s="15">
        <f>HOUR($A10006)</f>
        <v/>
      </c>
      <c r="D10006" s="15">
        <f>IF(AND($A10006&gt;=Instellingen!$B$6,$A10006&lt;Instellingen!$B$7),1,0)</f>
        <v/>
      </c>
      <c r="E10006" s="15">
        <f>COUNTIF(tData[BezoekStart],"&lt;"&amp;($A10006+1/24))-COUNTIF(tData[BezoekEind],"&lt;="&amp;$A10006)</f>
        <v/>
      </c>
      <c r="F10006" s="15">
        <f>COUNTIF(tData[BezoekLangStart],"&lt;"&amp;($A10006+1/24))-COUNTIF(tData[BezoekLangEind],"&lt;="&amp;$A10006)</f>
        <v/>
      </c>
      <c r="G10006" s="15">
        <f>IF($D10006=1,$B10006*100+$C10006,-1)</f>
        <v/>
      </c>
      <c r="H10006" s="15">
        <f>IF($D10006=1,$B10006,-1)</f>
        <v/>
      </c>
      <c r="I10006" s="15">
        <f>IF($D10006=1,$C10006,-1)</f>
        <v/>
      </c>
    </row>
    <row r="10007">
      <c r="A10007" s="33" t="n">
        <v>45708.83333333334</v>
      </c>
      <c r="B10007" s="15">
        <f>WEEKDAY($A10007,2)</f>
        <v/>
      </c>
      <c r="C10007" s="15">
        <f>HOUR($A10007)</f>
        <v/>
      </c>
      <c r="D10007" s="15">
        <f>IF(AND($A10007&gt;=Instellingen!$B$6,$A10007&lt;Instellingen!$B$7),1,0)</f>
        <v/>
      </c>
      <c r="E10007" s="15">
        <f>COUNTIF(tData[BezoekStart],"&lt;"&amp;($A10007+1/24))-COUNTIF(tData[BezoekEind],"&lt;="&amp;$A10007)</f>
        <v/>
      </c>
      <c r="F10007" s="15">
        <f>COUNTIF(tData[BezoekLangStart],"&lt;"&amp;($A10007+1/24))-COUNTIF(tData[BezoekLangEind],"&lt;="&amp;$A10007)</f>
        <v/>
      </c>
      <c r="G10007" s="15">
        <f>IF($D10007=1,$B10007*100+$C10007,-1)</f>
        <v/>
      </c>
      <c r="H10007" s="15">
        <f>IF($D10007=1,$B10007,-1)</f>
        <v/>
      </c>
      <c r="I10007" s="15">
        <f>IF($D10007=1,$C10007,-1)</f>
        <v/>
      </c>
    </row>
    <row r="10008">
      <c r="A10008" s="33" t="n">
        <v>45708.875</v>
      </c>
      <c r="B10008" s="15">
        <f>WEEKDAY($A10008,2)</f>
        <v/>
      </c>
      <c r="C10008" s="15">
        <f>HOUR($A10008)</f>
        <v/>
      </c>
      <c r="D10008" s="15">
        <f>IF(AND($A10008&gt;=Instellingen!$B$6,$A10008&lt;Instellingen!$B$7),1,0)</f>
        <v/>
      </c>
      <c r="E10008" s="15">
        <f>COUNTIF(tData[BezoekStart],"&lt;"&amp;($A10008+1/24))-COUNTIF(tData[BezoekEind],"&lt;="&amp;$A10008)</f>
        <v/>
      </c>
      <c r="F10008" s="15">
        <f>COUNTIF(tData[BezoekLangStart],"&lt;"&amp;($A10008+1/24))-COUNTIF(tData[BezoekLangEind],"&lt;="&amp;$A10008)</f>
        <v/>
      </c>
      <c r="G10008" s="15">
        <f>IF($D10008=1,$B10008*100+$C10008,-1)</f>
        <v/>
      </c>
      <c r="H10008" s="15">
        <f>IF($D10008=1,$B10008,-1)</f>
        <v/>
      </c>
      <c r="I10008" s="15">
        <f>IF($D10008=1,$C10008,-1)</f>
        <v/>
      </c>
    </row>
    <row r="10009">
      <c r="A10009" s="33" t="n">
        <v>45708.91666666666</v>
      </c>
      <c r="B10009" s="15">
        <f>WEEKDAY($A10009,2)</f>
        <v/>
      </c>
      <c r="C10009" s="15">
        <f>HOUR($A10009)</f>
        <v/>
      </c>
      <c r="D10009" s="15">
        <f>IF(AND($A10009&gt;=Instellingen!$B$6,$A10009&lt;Instellingen!$B$7),1,0)</f>
        <v/>
      </c>
      <c r="E10009" s="15">
        <f>COUNTIF(tData[BezoekStart],"&lt;"&amp;($A10009+1/24))-COUNTIF(tData[BezoekEind],"&lt;="&amp;$A10009)</f>
        <v/>
      </c>
      <c r="F10009" s="15">
        <f>COUNTIF(tData[BezoekLangStart],"&lt;"&amp;($A10009+1/24))-COUNTIF(tData[BezoekLangEind],"&lt;="&amp;$A10009)</f>
        <v/>
      </c>
      <c r="G10009" s="15">
        <f>IF($D10009=1,$B10009*100+$C10009,-1)</f>
        <v/>
      </c>
      <c r="H10009" s="15">
        <f>IF($D10009=1,$B10009,-1)</f>
        <v/>
      </c>
      <c r="I10009" s="15">
        <f>IF($D10009=1,$C10009,-1)</f>
        <v/>
      </c>
    </row>
    <row r="10010">
      <c r="A10010" s="33" t="n">
        <v>45708.95833333334</v>
      </c>
      <c r="B10010" s="15">
        <f>WEEKDAY($A10010,2)</f>
        <v/>
      </c>
      <c r="C10010" s="15">
        <f>HOUR($A10010)</f>
        <v/>
      </c>
      <c r="D10010" s="15">
        <f>IF(AND($A10010&gt;=Instellingen!$B$6,$A10010&lt;Instellingen!$B$7),1,0)</f>
        <v/>
      </c>
      <c r="E10010" s="15">
        <f>COUNTIF(tData[BezoekStart],"&lt;"&amp;($A10010+1/24))-COUNTIF(tData[BezoekEind],"&lt;="&amp;$A10010)</f>
        <v/>
      </c>
      <c r="F10010" s="15">
        <f>COUNTIF(tData[BezoekLangStart],"&lt;"&amp;($A10010+1/24))-COUNTIF(tData[BezoekLangEind],"&lt;="&amp;$A10010)</f>
        <v/>
      </c>
      <c r="G10010" s="15">
        <f>IF($D10010=1,$B10010*100+$C10010,-1)</f>
        <v/>
      </c>
      <c r="H10010" s="15">
        <f>IF($D10010=1,$B10010,-1)</f>
        <v/>
      </c>
      <c r="I10010" s="15">
        <f>IF($D10010=1,$C10010,-1)</f>
        <v/>
      </c>
    </row>
    <row r="10011">
      <c r="A10011" s="33" t="n">
        <v>45709</v>
      </c>
      <c r="B10011" s="15">
        <f>WEEKDAY($A10011,2)</f>
        <v/>
      </c>
      <c r="C10011" s="15">
        <f>HOUR($A10011)</f>
        <v/>
      </c>
      <c r="D10011" s="15">
        <f>IF(AND($A10011&gt;=Instellingen!$B$6,$A10011&lt;Instellingen!$B$7),1,0)</f>
        <v/>
      </c>
      <c r="E10011" s="15">
        <f>COUNTIF(tData[BezoekStart],"&lt;"&amp;($A10011+1/24))-COUNTIF(tData[BezoekEind],"&lt;="&amp;$A10011)</f>
        <v/>
      </c>
      <c r="F10011" s="15">
        <f>COUNTIF(tData[BezoekLangStart],"&lt;"&amp;($A10011+1/24))-COUNTIF(tData[BezoekLangEind],"&lt;="&amp;$A10011)</f>
        <v/>
      </c>
      <c r="G10011" s="15">
        <f>IF($D10011=1,$B10011*100+$C10011,-1)</f>
        <v/>
      </c>
      <c r="H10011" s="15">
        <f>IF($D10011=1,$B10011,-1)</f>
        <v/>
      </c>
      <c r="I10011" s="15">
        <f>IF($D10011=1,$C10011,-1)</f>
        <v/>
      </c>
    </row>
    <row r="10012">
      <c r="A10012" s="33" t="n">
        <v>45709.04166666666</v>
      </c>
      <c r="B10012" s="15">
        <f>WEEKDAY($A10012,2)</f>
        <v/>
      </c>
      <c r="C10012" s="15">
        <f>HOUR($A10012)</f>
        <v/>
      </c>
      <c r="D10012" s="15">
        <f>IF(AND($A10012&gt;=Instellingen!$B$6,$A10012&lt;Instellingen!$B$7),1,0)</f>
        <v/>
      </c>
      <c r="E10012" s="15">
        <f>COUNTIF(tData[BezoekStart],"&lt;"&amp;($A10012+1/24))-COUNTIF(tData[BezoekEind],"&lt;="&amp;$A10012)</f>
        <v/>
      </c>
      <c r="F10012" s="15">
        <f>COUNTIF(tData[BezoekLangStart],"&lt;"&amp;($A10012+1/24))-COUNTIF(tData[BezoekLangEind],"&lt;="&amp;$A10012)</f>
        <v/>
      </c>
      <c r="G10012" s="15">
        <f>IF($D10012=1,$B10012*100+$C10012,-1)</f>
        <v/>
      </c>
      <c r="H10012" s="15">
        <f>IF($D10012=1,$B10012,-1)</f>
        <v/>
      </c>
      <c r="I10012" s="15">
        <f>IF($D10012=1,$C10012,-1)</f>
        <v/>
      </c>
    </row>
    <row r="10013">
      <c r="A10013" s="33" t="n">
        <v>45709.08333333334</v>
      </c>
      <c r="B10013" s="15">
        <f>WEEKDAY($A10013,2)</f>
        <v/>
      </c>
      <c r="C10013" s="15">
        <f>HOUR($A10013)</f>
        <v/>
      </c>
      <c r="D10013" s="15">
        <f>IF(AND($A10013&gt;=Instellingen!$B$6,$A10013&lt;Instellingen!$B$7),1,0)</f>
        <v/>
      </c>
      <c r="E10013" s="15">
        <f>COUNTIF(tData[BezoekStart],"&lt;"&amp;($A10013+1/24))-COUNTIF(tData[BezoekEind],"&lt;="&amp;$A10013)</f>
        <v/>
      </c>
      <c r="F10013" s="15">
        <f>COUNTIF(tData[BezoekLangStart],"&lt;"&amp;($A10013+1/24))-COUNTIF(tData[BezoekLangEind],"&lt;="&amp;$A10013)</f>
        <v/>
      </c>
      <c r="G10013" s="15">
        <f>IF($D10013=1,$B10013*100+$C10013,-1)</f>
        <v/>
      </c>
      <c r="H10013" s="15">
        <f>IF($D10013=1,$B10013,-1)</f>
        <v/>
      </c>
      <c r="I10013" s="15">
        <f>IF($D10013=1,$C10013,-1)</f>
        <v/>
      </c>
    </row>
    <row r="10014">
      <c r="A10014" s="33" t="n">
        <v>45709.125</v>
      </c>
      <c r="B10014" s="15">
        <f>WEEKDAY($A10014,2)</f>
        <v/>
      </c>
      <c r="C10014" s="15">
        <f>HOUR($A10014)</f>
        <v/>
      </c>
      <c r="D10014" s="15">
        <f>IF(AND($A10014&gt;=Instellingen!$B$6,$A10014&lt;Instellingen!$B$7),1,0)</f>
        <v/>
      </c>
      <c r="E10014" s="15">
        <f>COUNTIF(tData[BezoekStart],"&lt;"&amp;($A10014+1/24))-COUNTIF(tData[BezoekEind],"&lt;="&amp;$A10014)</f>
        <v/>
      </c>
      <c r="F10014" s="15">
        <f>COUNTIF(tData[BezoekLangStart],"&lt;"&amp;($A10014+1/24))-COUNTIF(tData[BezoekLangEind],"&lt;="&amp;$A10014)</f>
        <v/>
      </c>
      <c r="G10014" s="15">
        <f>IF($D10014=1,$B10014*100+$C10014,-1)</f>
        <v/>
      </c>
      <c r="H10014" s="15">
        <f>IF($D10014=1,$B10014,-1)</f>
        <v/>
      </c>
      <c r="I10014" s="15">
        <f>IF($D10014=1,$C10014,-1)</f>
        <v/>
      </c>
    </row>
    <row r="10015">
      <c r="A10015" s="33" t="n">
        <v>45709.16666666666</v>
      </c>
      <c r="B10015" s="15">
        <f>WEEKDAY($A10015,2)</f>
        <v/>
      </c>
      <c r="C10015" s="15">
        <f>HOUR($A10015)</f>
        <v/>
      </c>
      <c r="D10015" s="15">
        <f>IF(AND($A10015&gt;=Instellingen!$B$6,$A10015&lt;Instellingen!$B$7),1,0)</f>
        <v/>
      </c>
      <c r="E10015" s="15">
        <f>COUNTIF(tData[BezoekStart],"&lt;"&amp;($A10015+1/24))-COUNTIF(tData[BezoekEind],"&lt;="&amp;$A10015)</f>
        <v/>
      </c>
      <c r="F10015" s="15">
        <f>COUNTIF(tData[BezoekLangStart],"&lt;"&amp;($A10015+1/24))-COUNTIF(tData[BezoekLangEind],"&lt;="&amp;$A10015)</f>
        <v/>
      </c>
      <c r="G10015" s="15">
        <f>IF($D10015=1,$B10015*100+$C10015,-1)</f>
        <v/>
      </c>
      <c r="H10015" s="15">
        <f>IF($D10015=1,$B10015,-1)</f>
        <v/>
      </c>
      <c r="I10015" s="15">
        <f>IF($D10015=1,$C10015,-1)</f>
        <v/>
      </c>
    </row>
    <row r="10016">
      <c r="A10016" s="33" t="n">
        <v>45709.20833333334</v>
      </c>
      <c r="B10016" s="15">
        <f>WEEKDAY($A10016,2)</f>
        <v/>
      </c>
      <c r="C10016" s="15">
        <f>HOUR($A10016)</f>
        <v/>
      </c>
      <c r="D10016" s="15">
        <f>IF(AND($A10016&gt;=Instellingen!$B$6,$A10016&lt;Instellingen!$B$7),1,0)</f>
        <v/>
      </c>
      <c r="E10016" s="15">
        <f>COUNTIF(tData[BezoekStart],"&lt;"&amp;($A10016+1/24))-COUNTIF(tData[BezoekEind],"&lt;="&amp;$A10016)</f>
        <v/>
      </c>
      <c r="F10016" s="15">
        <f>COUNTIF(tData[BezoekLangStart],"&lt;"&amp;($A10016+1/24))-COUNTIF(tData[BezoekLangEind],"&lt;="&amp;$A10016)</f>
        <v/>
      </c>
      <c r="G10016" s="15">
        <f>IF($D10016=1,$B10016*100+$C10016,-1)</f>
        <v/>
      </c>
      <c r="H10016" s="15">
        <f>IF($D10016=1,$B10016,-1)</f>
        <v/>
      </c>
      <c r="I10016" s="15">
        <f>IF($D10016=1,$C10016,-1)</f>
        <v/>
      </c>
    </row>
    <row r="10017">
      <c r="A10017" s="33" t="n">
        <v>45709.25</v>
      </c>
      <c r="B10017" s="15">
        <f>WEEKDAY($A10017,2)</f>
        <v/>
      </c>
      <c r="C10017" s="15">
        <f>HOUR($A10017)</f>
        <v/>
      </c>
      <c r="D10017" s="15">
        <f>IF(AND($A10017&gt;=Instellingen!$B$6,$A10017&lt;Instellingen!$B$7),1,0)</f>
        <v/>
      </c>
      <c r="E10017" s="15">
        <f>COUNTIF(tData[BezoekStart],"&lt;"&amp;($A10017+1/24))-COUNTIF(tData[BezoekEind],"&lt;="&amp;$A10017)</f>
        <v/>
      </c>
      <c r="F10017" s="15">
        <f>COUNTIF(tData[BezoekLangStart],"&lt;"&amp;($A10017+1/24))-COUNTIF(tData[BezoekLangEind],"&lt;="&amp;$A10017)</f>
        <v/>
      </c>
      <c r="G10017" s="15">
        <f>IF($D10017=1,$B10017*100+$C10017,-1)</f>
        <v/>
      </c>
      <c r="H10017" s="15">
        <f>IF($D10017=1,$B10017,-1)</f>
        <v/>
      </c>
      <c r="I10017" s="15">
        <f>IF($D10017=1,$C10017,-1)</f>
        <v/>
      </c>
    </row>
    <row r="10018">
      <c r="A10018" s="33" t="n">
        <v>45709.29166666666</v>
      </c>
      <c r="B10018" s="15">
        <f>WEEKDAY($A10018,2)</f>
        <v/>
      </c>
      <c r="C10018" s="15">
        <f>HOUR($A10018)</f>
        <v/>
      </c>
      <c r="D10018" s="15">
        <f>IF(AND($A10018&gt;=Instellingen!$B$6,$A10018&lt;Instellingen!$B$7),1,0)</f>
        <v/>
      </c>
      <c r="E10018" s="15">
        <f>COUNTIF(tData[BezoekStart],"&lt;"&amp;($A10018+1/24))-COUNTIF(tData[BezoekEind],"&lt;="&amp;$A10018)</f>
        <v/>
      </c>
      <c r="F10018" s="15">
        <f>COUNTIF(tData[BezoekLangStart],"&lt;"&amp;($A10018+1/24))-COUNTIF(tData[BezoekLangEind],"&lt;="&amp;$A10018)</f>
        <v/>
      </c>
      <c r="G10018" s="15">
        <f>IF($D10018=1,$B10018*100+$C10018,-1)</f>
        <v/>
      </c>
      <c r="H10018" s="15">
        <f>IF($D10018=1,$B10018,-1)</f>
        <v/>
      </c>
      <c r="I10018" s="15">
        <f>IF($D10018=1,$C10018,-1)</f>
        <v/>
      </c>
    </row>
    <row r="10019">
      <c r="A10019" s="33" t="n">
        <v>45709.33333333334</v>
      </c>
      <c r="B10019" s="15">
        <f>WEEKDAY($A10019,2)</f>
        <v/>
      </c>
      <c r="C10019" s="15">
        <f>HOUR($A10019)</f>
        <v/>
      </c>
      <c r="D10019" s="15">
        <f>IF(AND($A10019&gt;=Instellingen!$B$6,$A10019&lt;Instellingen!$B$7),1,0)</f>
        <v/>
      </c>
      <c r="E10019" s="15">
        <f>COUNTIF(tData[BezoekStart],"&lt;"&amp;($A10019+1/24))-COUNTIF(tData[BezoekEind],"&lt;="&amp;$A10019)</f>
        <v/>
      </c>
      <c r="F10019" s="15">
        <f>COUNTIF(tData[BezoekLangStart],"&lt;"&amp;($A10019+1/24))-COUNTIF(tData[BezoekLangEind],"&lt;="&amp;$A10019)</f>
        <v/>
      </c>
      <c r="G10019" s="15">
        <f>IF($D10019=1,$B10019*100+$C10019,-1)</f>
        <v/>
      </c>
      <c r="H10019" s="15">
        <f>IF($D10019=1,$B10019,-1)</f>
        <v/>
      </c>
      <c r="I10019" s="15">
        <f>IF($D10019=1,$C10019,-1)</f>
        <v/>
      </c>
    </row>
    <row r="10020">
      <c r="A10020" s="33" t="n">
        <v>45709.375</v>
      </c>
      <c r="B10020" s="15">
        <f>WEEKDAY($A10020,2)</f>
        <v/>
      </c>
      <c r="C10020" s="15">
        <f>HOUR($A10020)</f>
        <v/>
      </c>
      <c r="D10020" s="15">
        <f>IF(AND($A10020&gt;=Instellingen!$B$6,$A10020&lt;Instellingen!$B$7),1,0)</f>
        <v/>
      </c>
      <c r="E10020" s="15">
        <f>COUNTIF(tData[BezoekStart],"&lt;"&amp;($A10020+1/24))-COUNTIF(tData[BezoekEind],"&lt;="&amp;$A10020)</f>
        <v/>
      </c>
      <c r="F10020" s="15">
        <f>COUNTIF(tData[BezoekLangStart],"&lt;"&amp;($A10020+1/24))-COUNTIF(tData[BezoekLangEind],"&lt;="&amp;$A10020)</f>
        <v/>
      </c>
      <c r="G10020" s="15">
        <f>IF($D10020=1,$B10020*100+$C10020,-1)</f>
        <v/>
      </c>
      <c r="H10020" s="15">
        <f>IF($D10020=1,$B10020,-1)</f>
        <v/>
      </c>
      <c r="I10020" s="15">
        <f>IF($D10020=1,$C10020,-1)</f>
        <v/>
      </c>
    </row>
    <row r="10021">
      <c r="A10021" s="33" t="n">
        <v>45709.41666666666</v>
      </c>
      <c r="B10021" s="15">
        <f>WEEKDAY($A10021,2)</f>
        <v/>
      </c>
      <c r="C10021" s="15">
        <f>HOUR($A10021)</f>
        <v/>
      </c>
      <c r="D10021" s="15">
        <f>IF(AND($A10021&gt;=Instellingen!$B$6,$A10021&lt;Instellingen!$B$7),1,0)</f>
        <v/>
      </c>
      <c r="E10021" s="15">
        <f>COUNTIF(tData[BezoekStart],"&lt;"&amp;($A10021+1/24))-COUNTIF(tData[BezoekEind],"&lt;="&amp;$A10021)</f>
        <v/>
      </c>
      <c r="F10021" s="15">
        <f>COUNTIF(tData[BezoekLangStart],"&lt;"&amp;($A10021+1/24))-COUNTIF(tData[BezoekLangEind],"&lt;="&amp;$A10021)</f>
        <v/>
      </c>
      <c r="G10021" s="15">
        <f>IF($D10021=1,$B10021*100+$C10021,-1)</f>
        <v/>
      </c>
      <c r="H10021" s="15">
        <f>IF($D10021=1,$B10021,-1)</f>
        <v/>
      </c>
      <c r="I10021" s="15">
        <f>IF($D10021=1,$C10021,-1)</f>
        <v/>
      </c>
    </row>
    <row r="10022">
      <c r="A10022" s="33" t="n">
        <v>45709.45833333334</v>
      </c>
      <c r="B10022" s="15">
        <f>WEEKDAY($A10022,2)</f>
        <v/>
      </c>
      <c r="C10022" s="15">
        <f>HOUR($A10022)</f>
        <v/>
      </c>
      <c r="D10022" s="15">
        <f>IF(AND($A10022&gt;=Instellingen!$B$6,$A10022&lt;Instellingen!$B$7),1,0)</f>
        <v/>
      </c>
      <c r="E10022" s="15">
        <f>COUNTIF(tData[BezoekStart],"&lt;"&amp;($A10022+1/24))-COUNTIF(tData[BezoekEind],"&lt;="&amp;$A10022)</f>
        <v/>
      </c>
      <c r="F10022" s="15">
        <f>COUNTIF(tData[BezoekLangStart],"&lt;"&amp;($A10022+1/24))-COUNTIF(tData[BezoekLangEind],"&lt;="&amp;$A10022)</f>
        <v/>
      </c>
      <c r="G10022" s="15">
        <f>IF($D10022=1,$B10022*100+$C10022,-1)</f>
        <v/>
      </c>
      <c r="H10022" s="15">
        <f>IF($D10022=1,$B10022,-1)</f>
        <v/>
      </c>
      <c r="I10022" s="15">
        <f>IF($D10022=1,$C10022,-1)</f>
        <v/>
      </c>
    </row>
    <row r="10023">
      <c r="A10023" s="33" t="n">
        <v>45709.5</v>
      </c>
      <c r="B10023" s="15">
        <f>WEEKDAY($A10023,2)</f>
        <v/>
      </c>
      <c r="C10023" s="15">
        <f>HOUR($A10023)</f>
        <v/>
      </c>
      <c r="D10023" s="15">
        <f>IF(AND($A10023&gt;=Instellingen!$B$6,$A10023&lt;Instellingen!$B$7),1,0)</f>
        <v/>
      </c>
      <c r="E10023" s="15">
        <f>COUNTIF(tData[BezoekStart],"&lt;"&amp;($A10023+1/24))-COUNTIF(tData[BezoekEind],"&lt;="&amp;$A10023)</f>
        <v/>
      </c>
      <c r="F10023" s="15">
        <f>COUNTIF(tData[BezoekLangStart],"&lt;"&amp;($A10023+1/24))-COUNTIF(tData[BezoekLangEind],"&lt;="&amp;$A10023)</f>
        <v/>
      </c>
      <c r="G10023" s="15">
        <f>IF($D10023=1,$B10023*100+$C10023,-1)</f>
        <v/>
      </c>
      <c r="H10023" s="15">
        <f>IF($D10023=1,$B10023,-1)</f>
        <v/>
      </c>
      <c r="I10023" s="15">
        <f>IF($D10023=1,$C10023,-1)</f>
        <v/>
      </c>
    </row>
    <row r="10024">
      <c r="A10024" s="33" t="n">
        <v>45709.54166666666</v>
      </c>
      <c r="B10024" s="15">
        <f>WEEKDAY($A10024,2)</f>
        <v/>
      </c>
      <c r="C10024" s="15">
        <f>HOUR($A10024)</f>
        <v/>
      </c>
      <c r="D10024" s="15">
        <f>IF(AND($A10024&gt;=Instellingen!$B$6,$A10024&lt;Instellingen!$B$7),1,0)</f>
        <v/>
      </c>
      <c r="E10024" s="15">
        <f>COUNTIF(tData[BezoekStart],"&lt;"&amp;($A10024+1/24))-COUNTIF(tData[BezoekEind],"&lt;="&amp;$A10024)</f>
        <v/>
      </c>
      <c r="F10024" s="15">
        <f>COUNTIF(tData[BezoekLangStart],"&lt;"&amp;($A10024+1/24))-COUNTIF(tData[BezoekLangEind],"&lt;="&amp;$A10024)</f>
        <v/>
      </c>
      <c r="G10024" s="15">
        <f>IF($D10024=1,$B10024*100+$C10024,-1)</f>
        <v/>
      </c>
      <c r="H10024" s="15">
        <f>IF($D10024=1,$B10024,-1)</f>
        <v/>
      </c>
      <c r="I10024" s="15">
        <f>IF($D10024=1,$C10024,-1)</f>
        <v/>
      </c>
    </row>
    <row r="10025">
      <c r="A10025" s="33" t="n">
        <v>45709.58333333334</v>
      </c>
      <c r="B10025" s="15">
        <f>WEEKDAY($A10025,2)</f>
        <v/>
      </c>
      <c r="C10025" s="15">
        <f>HOUR($A10025)</f>
        <v/>
      </c>
      <c r="D10025" s="15">
        <f>IF(AND($A10025&gt;=Instellingen!$B$6,$A10025&lt;Instellingen!$B$7),1,0)</f>
        <v/>
      </c>
      <c r="E10025" s="15">
        <f>COUNTIF(tData[BezoekStart],"&lt;"&amp;($A10025+1/24))-COUNTIF(tData[BezoekEind],"&lt;="&amp;$A10025)</f>
        <v/>
      </c>
      <c r="F10025" s="15">
        <f>COUNTIF(tData[BezoekLangStart],"&lt;"&amp;($A10025+1/24))-COUNTIF(tData[BezoekLangEind],"&lt;="&amp;$A10025)</f>
        <v/>
      </c>
      <c r="G10025" s="15">
        <f>IF($D10025=1,$B10025*100+$C10025,-1)</f>
        <v/>
      </c>
      <c r="H10025" s="15">
        <f>IF($D10025=1,$B10025,-1)</f>
        <v/>
      </c>
      <c r="I10025" s="15">
        <f>IF($D10025=1,$C10025,-1)</f>
        <v/>
      </c>
    </row>
    <row r="10026">
      <c r="A10026" s="33" t="n">
        <v>45709.625</v>
      </c>
      <c r="B10026" s="15">
        <f>WEEKDAY($A10026,2)</f>
        <v/>
      </c>
      <c r="C10026" s="15">
        <f>HOUR($A10026)</f>
        <v/>
      </c>
      <c r="D10026" s="15">
        <f>IF(AND($A10026&gt;=Instellingen!$B$6,$A10026&lt;Instellingen!$B$7),1,0)</f>
        <v/>
      </c>
      <c r="E10026" s="15">
        <f>COUNTIF(tData[BezoekStart],"&lt;"&amp;($A10026+1/24))-COUNTIF(tData[BezoekEind],"&lt;="&amp;$A10026)</f>
        <v/>
      </c>
      <c r="F10026" s="15">
        <f>COUNTIF(tData[BezoekLangStart],"&lt;"&amp;($A10026+1/24))-COUNTIF(tData[BezoekLangEind],"&lt;="&amp;$A10026)</f>
        <v/>
      </c>
      <c r="G10026" s="15">
        <f>IF($D10026=1,$B10026*100+$C10026,-1)</f>
        <v/>
      </c>
      <c r="H10026" s="15">
        <f>IF($D10026=1,$B10026,-1)</f>
        <v/>
      </c>
      <c r="I10026" s="15">
        <f>IF($D10026=1,$C10026,-1)</f>
        <v/>
      </c>
    </row>
    <row r="10027">
      <c r="A10027" s="33" t="n">
        <v>45709.66666666666</v>
      </c>
      <c r="B10027" s="15">
        <f>WEEKDAY($A10027,2)</f>
        <v/>
      </c>
      <c r="C10027" s="15">
        <f>HOUR($A10027)</f>
        <v/>
      </c>
      <c r="D10027" s="15">
        <f>IF(AND($A10027&gt;=Instellingen!$B$6,$A10027&lt;Instellingen!$B$7),1,0)</f>
        <v/>
      </c>
      <c r="E10027" s="15">
        <f>COUNTIF(tData[BezoekStart],"&lt;"&amp;($A10027+1/24))-COUNTIF(tData[BezoekEind],"&lt;="&amp;$A10027)</f>
        <v/>
      </c>
      <c r="F10027" s="15">
        <f>COUNTIF(tData[BezoekLangStart],"&lt;"&amp;($A10027+1/24))-COUNTIF(tData[BezoekLangEind],"&lt;="&amp;$A10027)</f>
        <v/>
      </c>
      <c r="G10027" s="15">
        <f>IF($D10027=1,$B10027*100+$C10027,-1)</f>
        <v/>
      </c>
      <c r="H10027" s="15">
        <f>IF($D10027=1,$B10027,-1)</f>
        <v/>
      </c>
      <c r="I10027" s="15">
        <f>IF($D10027=1,$C10027,-1)</f>
        <v/>
      </c>
    </row>
    <row r="10028">
      <c r="A10028" s="33" t="n">
        <v>45709.70833333334</v>
      </c>
      <c r="B10028" s="15">
        <f>WEEKDAY($A10028,2)</f>
        <v/>
      </c>
      <c r="C10028" s="15">
        <f>HOUR($A10028)</f>
        <v/>
      </c>
      <c r="D10028" s="15">
        <f>IF(AND($A10028&gt;=Instellingen!$B$6,$A10028&lt;Instellingen!$B$7),1,0)</f>
        <v/>
      </c>
      <c r="E10028" s="15">
        <f>COUNTIF(tData[BezoekStart],"&lt;"&amp;($A10028+1/24))-COUNTIF(tData[BezoekEind],"&lt;="&amp;$A10028)</f>
        <v/>
      </c>
      <c r="F10028" s="15">
        <f>COUNTIF(tData[BezoekLangStart],"&lt;"&amp;($A10028+1/24))-COUNTIF(tData[BezoekLangEind],"&lt;="&amp;$A10028)</f>
        <v/>
      </c>
      <c r="G10028" s="15">
        <f>IF($D10028=1,$B10028*100+$C10028,-1)</f>
        <v/>
      </c>
      <c r="H10028" s="15">
        <f>IF($D10028=1,$B10028,-1)</f>
        <v/>
      </c>
      <c r="I10028" s="15">
        <f>IF($D10028=1,$C10028,-1)</f>
        <v/>
      </c>
    </row>
    <row r="10029">
      <c r="A10029" s="33" t="n">
        <v>45709.75</v>
      </c>
      <c r="B10029" s="15">
        <f>WEEKDAY($A10029,2)</f>
        <v/>
      </c>
      <c r="C10029" s="15">
        <f>HOUR($A10029)</f>
        <v/>
      </c>
      <c r="D10029" s="15">
        <f>IF(AND($A10029&gt;=Instellingen!$B$6,$A10029&lt;Instellingen!$B$7),1,0)</f>
        <v/>
      </c>
      <c r="E10029" s="15">
        <f>COUNTIF(tData[BezoekStart],"&lt;"&amp;($A10029+1/24))-COUNTIF(tData[BezoekEind],"&lt;="&amp;$A10029)</f>
        <v/>
      </c>
      <c r="F10029" s="15">
        <f>COUNTIF(tData[BezoekLangStart],"&lt;"&amp;($A10029+1/24))-COUNTIF(tData[BezoekLangEind],"&lt;="&amp;$A10029)</f>
        <v/>
      </c>
      <c r="G10029" s="15">
        <f>IF($D10029=1,$B10029*100+$C10029,-1)</f>
        <v/>
      </c>
      <c r="H10029" s="15">
        <f>IF($D10029=1,$B10029,-1)</f>
        <v/>
      </c>
      <c r="I10029" s="15">
        <f>IF($D10029=1,$C10029,-1)</f>
        <v/>
      </c>
    </row>
    <row r="10030">
      <c r="A10030" s="33" t="n">
        <v>45709.79166666666</v>
      </c>
      <c r="B10030" s="15">
        <f>WEEKDAY($A10030,2)</f>
        <v/>
      </c>
      <c r="C10030" s="15">
        <f>HOUR($A10030)</f>
        <v/>
      </c>
      <c r="D10030" s="15">
        <f>IF(AND($A10030&gt;=Instellingen!$B$6,$A10030&lt;Instellingen!$B$7),1,0)</f>
        <v/>
      </c>
      <c r="E10030" s="15">
        <f>COUNTIF(tData[BezoekStart],"&lt;"&amp;($A10030+1/24))-COUNTIF(tData[BezoekEind],"&lt;="&amp;$A10030)</f>
        <v/>
      </c>
      <c r="F10030" s="15">
        <f>COUNTIF(tData[BezoekLangStart],"&lt;"&amp;($A10030+1/24))-COUNTIF(tData[BezoekLangEind],"&lt;="&amp;$A10030)</f>
        <v/>
      </c>
      <c r="G10030" s="15">
        <f>IF($D10030=1,$B10030*100+$C10030,-1)</f>
        <v/>
      </c>
      <c r="H10030" s="15">
        <f>IF($D10030=1,$B10030,-1)</f>
        <v/>
      </c>
      <c r="I10030" s="15">
        <f>IF($D10030=1,$C10030,-1)</f>
        <v/>
      </c>
    </row>
    <row r="10031">
      <c r="A10031" s="33" t="n">
        <v>45709.83333333334</v>
      </c>
      <c r="B10031" s="15">
        <f>WEEKDAY($A10031,2)</f>
        <v/>
      </c>
      <c r="C10031" s="15">
        <f>HOUR($A10031)</f>
        <v/>
      </c>
      <c r="D10031" s="15">
        <f>IF(AND($A10031&gt;=Instellingen!$B$6,$A10031&lt;Instellingen!$B$7),1,0)</f>
        <v/>
      </c>
      <c r="E10031" s="15">
        <f>COUNTIF(tData[BezoekStart],"&lt;"&amp;($A10031+1/24))-COUNTIF(tData[BezoekEind],"&lt;="&amp;$A10031)</f>
        <v/>
      </c>
      <c r="F10031" s="15">
        <f>COUNTIF(tData[BezoekLangStart],"&lt;"&amp;($A10031+1/24))-COUNTIF(tData[BezoekLangEind],"&lt;="&amp;$A10031)</f>
        <v/>
      </c>
      <c r="G10031" s="15">
        <f>IF($D10031=1,$B10031*100+$C10031,-1)</f>
        <v/>
      </c>
      <c r="H10031" s="15">
        <f>IF($D10031=1,$B10031,-1)</f>
        <v/>
      </c>
      <c r="I10031" s="15">
        <f>IF($D10031=1,$C10031,-1)</f>
        <v/>
      </c>
    </row>
    <row r="10032">
      <c r="A10032" s="33" t="n">
        <v>45709.875</v>
      </c>
      <c r="B10032" s="15">
        <f>WEEKDAY($A10032,2)</f>
        <v/>
      </c>
      <c r="C10032" s="15">
        <f>HOUR($A10032)</f>
        <v/>
      </c>
      <c r="D10032" s="15">
        <f>IF(AND($A10032&gt;=Instellingen!$B$6,$A10032&lt;Instellingen!$B$7),1,0)</f>
        <v/>
      </c>
      <c r="E10032" s="15">
        <f>COUNTIF(tData[BezoekStart],"&lt;"&amp;($A10032+1/24))-COUNTIF(tData[BezoekEind],"&lt;="&amp;$A10032)</f>
        <v/>
      </c>
      <c r="F10032" s="15">
        <f>COUNTIF(tData[BezoekLangStart],"&lt;"&amp;($A10032+1/24))-COUNTIF(tData[BezoekLangEind],"&lt;="&amp;$A10032)</f>
        <v/>
      </c>
      <c r="G10032" s="15">
        <f>IF($D10032=1,$B10032*100+$C10032,-1)</f>
        <v/>
      </c>
      <c r="H10032" s="15">
        <f>IF($D10032=1,$B10032,-1)</f>
        <v/>
      </c>
      <c r="I10032" s="15">
        <f>IF($D10032=1,$C10032,-1)</f>
        <v/>
      </c>
    </row>
    <row r="10033">
      <c r="A10033" s="33" t="n">
        <v>45709.91666666666</v>
      </c>
      <c r="B10033" s="15">
        <f>WEEKDAY($A10033,2)</f>
        <v/>
      </c>
      <c r="C10033" s="15">
        <f>HOUR($A10033)</f>
        <v/>
      </c>
      <c r="D10033" s="15">
        <f>IF(AND($A10033&gt;=Instellingen!$B$6,$A10033&lt;Instellingen!$B$7),1,0)</f>
        <v/>
      </c>
      <c r="E10033" s="15">
        <f>COUNTIF(tData[BezoekStart],"&lt;"&amp;($A10033+1/24))-COUNTIF(tData[BezoekEind],"&lt;="&amp;$A10033)</f>
        <v/>
      </c>
      <c r="F10033" s="15">
        <f>COUNTIF(tData[BezoekLangStart],"&lt;"&amp;($A10033+1/24))-COUNTIF(tData[BezoekLangEind],"&lt;="&amp;$A10033)</f>
        <v/>
      </c>
      <c r="G10033" s="15">
        <f>IF($D10033=1,$B10033*100+$C10033,-1)</f>
        <v/>
      </c>
      <c r="H10033" s="15">
        <f>IF($D10033=1,$B10033,-1)</f>
        <v/>
      </c>
      <c r="I10033" s="15">
        <f>IF($D10033=1,$C10033,-1)</f>
        <v/>
      </c>
    </row>
    <row r="10034">
      <c r="A10034" s="33" t="n">
        <v>45709.95833333334</v>
      </c>
      <c r="B10034" s="15">
        <f>WEEKDAY($A10034,2)</f>
        <v/>
      </c>
      <c r="C10034" s="15">
        <f>HOUR($A10034)</f>
        <v/>
      </c>
      <c r="D10034" s="15">
        <f>IF(AND($A10034&gt;=Instellingen!$B$6,$A10034&lt;Instellingen!$B$7),1,0)</f>
        <v/>
      </c>
      <c r="E10034" s="15">
        <f>COUNTIF(tData[BezoekStart],"&lt;"&amp;($A10034+1/24))-COUNTIF(tData[BezoekEind],"&lt;="&amp;$A10034)</f>
        <v/>
      </c>
      <c r="F10034" s="15">
        <f>COUNTIF(tData[BezoekLangStart],"&lt;"&amp;($A10034+1/24))-COUNTIF(tData[BezoekLangEind],"&lt;="&amp;$A10034)</f>
        <v/>
      </c>
      <c r="G10034" s="15">
        <f>IF($D10034=1,$B10034*100+$C10034,-1)</f>
        <v/>
      </c>
      <c r="H10034" s="15">
        <f>IF($D10034=1,$B10034,-1)</f>
        <v/>
      </c>
      <c r="I10034" s="15">
        <f>IF($D10034=1,$C10034,-1)</f>
        <v/>
      </c>
    </row>
    <row r="10035">
      <c r="A10035" s="33" t="n">
        <v>45710</v>
      </c>
      <c r="B10035" s="15">
        <f>WEEKDAY($A10035,2)</f>
        <v/>
      </c>
      <c r="C10035" s="15">
        <f>HOUR($A10035)</f>
        <v/>
      </c>
      <c r="D10035" s="15">
        <f>IF(AND($A10035&gt;=Instellingen!$B$6,$A10035&lt;Instellingen!$B$7),1,0)</f>
        <v/>
      </c>
      <c r="E10035" s="15">
        <f>COUNTIF(tData[BezoekStart],"&lt;"&amp;($A10035+1/24))-COUNTIF(tData[BezoekEind],"&lt;="&amp;$A10035)</f>
        <v/>
      </c>
      <c r="F10035" s="15">
        <f>COUNTIF(tData[BezoekLangStart],"&lt;"&amp;($A10035+1/24))-COUNTIF(tData[BezoekLangEind],"&lt;="&amp;$A10035)</f>
        <v/>
      </c>
      <c r="G10035" s="15">
        <f>IF($D10035=1,$B10035*100+$C10035,-1)</f>
        <v/>
      </c>
      <c r="H10035" s="15">
        <f>IF($D10035=1,$B10035,-1)</f>
        <v/>
      </c>
      <c r="I10035" s="15">
        <f>IF($D10035=1,$C10035,-1)</f>
        <v/>
      </c>
    </row>
    <row r="10036">
      <c r="A10036" s="33" t="n">
        <v>45710.04166666666</v>
      </c>
      <c r="B10036" s="15">
        <f>WEEKDAY($A10036,2)</f>
        <v/>
      </c>
      <c r="C10036" s="15">
        <f>HOUR($A10036)</f>
        <v/>
      </c>
      <c r="D10036" s="15">
        <f>IF(AND($A10036&gt;=Instellingen!$B$6,$A10036&lt;Instellingen!$B$7),1,0)</f>
        <v/>
      </c>
      <c r="E10036" s="15">
        <f>COUNTIF(tData[BezoekStart],"&lt;"&amp;($A10036+1/24))-COUNTIF(tData[BezoekEind],"&lt;="&amp;$A10036)</f>
        <v/>
      </c>
      <c r="F10036" s="15">
        <f>COUNTIF(tData[BezoekLangStart],"&lt;"&amp;($A10036+1/24))-COUNTIF(tData[BezoekLangEind],"&lt;="&amp;$A10036)</f>
        <v/>
      </c>
      <c r="G10036" s="15">
        <f>IF($D10036=1,$B10036*100+$C10036,-1)</f>
        <v/>
      </c>
      <c r="H10036" s="15">
        <f>IF($D10036=1,$B10036,-1)</f>
        <v/>
      </c>
      <c r="I10036" s="15">
        <f>IF($D10036=1,$C10036,-1)</f>
        <v/>
      </c>
    </row>
    <row r="10037">
      <c r="A10037" s="33" t="n">
        <v>45710.08333333334</v>
      </c>
      <c r="B10037" s="15">
        <f>WEEKDAY($A10037,2)</f>
        <v/>
      </c>
      <c r="C10037" s="15">
        <f>HOUR($A10037)</f>
        <v/>
      </c>
      <c r="D10037" s="15">
        <f>IF(AND($A10037&gt;=Instellingen!$B$6,$A10037&lt;Instellingen!$B$7),1,0)</f>
        <v/>
      </c>
      <c r="E10037" s="15">
        <f>COUNTIF(tData[BezoekStart],"&lt;"&amp;($A10037+1/24))-COUNTIF(tData[BezoekEind],"&lt;="&amp;$A10037)</f>
        <v/>
      </c>
      <c r="F10037" s="15">
        <f>COUNTIF(tData[BezoekLangStart],"&lt;"&amp;($A10037+1/24))-COUNTIF(tData[BezoekLangEind],"&lt;="&amp;$A10037)</f>
        <v/>
      </c>
      <c r="G10037" s="15">
        <f>IF($D10037=1,$B10037*100+$C10037,-1)</f>
        <v/>
      </c>
      <c r="H10037" s="15">
        <f>IF($D10037=1,$B10037,-1)</f>
        <v/>
      </c>
      <c r="I10037" s="15">
        <f>IF($D10037=1,$C10037,-1)</f>
        <v/>
      </c>
    </row>
    <row r="10038">
      <c r="A10038" s="33" t="n">
        <v>45710.125</v>
      </c>
      <c r="B10038" s="15">
        <f>WEEKDAY($A10038,2)</f>
        <v/>
      </c>
      <c r="C10038" s="15">
        <f>HOUR($A10038)</f>
        <v/>
      </c>
      <c r="D10038" s="15">
        <f>IF(AND($A10038&gt;=Instellingen!$B$6,$A10038&lt;Instellingen!$B$7),1,0)</f>
        <v/>
      </c>
      <c r="E10038" s="15">
        <f>COUNTIF(tData[BezoekStart],"&lt;"&amp;($A10038+1/24))-COUNTIF(tData[BezoekEind],"&lt;="&amp;$A10038)</f>
        <v/>
      </c>
      <c r="F10038" s="15">
        <f>COUNTIF(tData[BezoekLangStart],"&lt;"&amp;($A10038+1/24))-COUNTIF(tData[BezoekLangEind],"&lt;="&amp;$A10038)</f>
        <v/>
      </c>
      <c r="G10038" s="15">
        <f>IF($D10038=1,$B10038*100+$C10038,-1)</f>
        <v/>
      </c>
      <c r="H10038" s="15">
        <f>IF($D10038=1,$B10038,-1)</f>
        <v/>
      </c>
      <c r="I10038" s="15">
        <f>IF($D10038=1,$C10038,-1)</f>
        <v/>
      </c>
    </row>
    <row r="10039">
      <c r="A10039" s="33" t="n">
        <v>45710.16666666666</v>
      </c>
      <c r="B10039" s="15">
        <f>WEEKDAY($A10039,2)</f>
        <v/>
      </c>
      <c r="C10039" s="15">
        <f>HOUR($A10039)</f>
        <v/>
      </c>
      <c r="D10039" s="15">
        <f>IF(AND($A10039&gt;=Instellingen!$B$6,$A10039&lt;Instellingen!$B$7),1,0)</f>
        <v/>
      </c>
      <c r="E10039" s="15">
        <f>COUNTIF(tData[BezoekStart],"&lt;"&amp;($A10039+1/24))-COUNTIF(tData[BezoekEind],"&lt;="&amp;$A10039)</f>
        <v/>
      </c>
      <c r="F10039" s="15">
        <f>COUNTIF(tData[BezoekLangStart],"&lt;"&amp;($A10039+1/24))-COUNTIF(tData[BezoekLangEind],"&lt;="&amp;$A10039)</f>
        <v/>
      </c>
      <c r="G10039" s="15">
        <f>IF($D10039=1,$B10039*100+$C10039,-1)</f>
        <v/>
      </c>
      <c r="H10039" s="15">
        <f>IF($D10039=1,$B10039,-1)</f>
        <v/>
      </c>
      <c r="I10039" s="15">
        <f>IF($D10039=1,$C10039,-1)</f>
        <v/>
      </c>
    </row>
    <row r="10040">
      <c r="A10040" s="33" t="n">
        <v>45710.20833333334</v>
      </c>
      <c r="B10040" s="15">
        <f>WEEKDAY($A10040,2)</f>
        <v/>
      </c>
      <c r="C10040" s="15">
        <f>HOUR($A10040)</f>
        <v/>
      </c>
      <c r="D10040" s="15">
        <f>IF(AND($A10040&gt;=Instellingen!$B$6,$A10040&lt;Instellingen!$B$7),1,0)</f>
        <v/>
      </c>
      <c r="E10040" s="15">
        <f>COUNTIF(tData[BezoekStart],"&lt;"&amp;($A10040+1/24))-COUNTIF(tData[BezoekEind],"&lt;="&amp;$A10040)</f>
        <v/>
      </c>
      <c r="F10040" s="15">
        <f>COUNTIF(tData[BezoekLangStart],"&lt;"&amp;($A10040+1/24))-COUNTIF(tData[BezoekLangEind],"&lt;="&amp;$A10040)</f>
        <v/>
      </c>
      <c r="G10040" s="15">
        <f>IF($D10040=1,$B10040*100+$C10040,-1)</f>
        <v/>
      </c>
      <c r="H10040" s="15">
        <f>IF($D10040=1,$B10040,-1)</f>
        <v/>
      </c>
      <c r="I10040" s="15">
        <f>IF($D10040=1,$C10040,-1)</f>
        <v/>
      </c>
    </row>
    <row r="10041">
      <c r="A10041" s="33" t="n">
        <v>45710.25</v>
      </c>
      <c r="B10041" s="15">
        <f>WEEKDAY($A10041,2)</f>
        <v/>
      </c>
      <c r="C10041" s="15">
        <f>HOUR($A10041)</f>
        <v/>
      </c>
      <c r="D10041" s="15">
        <f>IF(AND($A10041&gt;=Instellingen!$B$6,$A10041&lt;Instellingen!$B$7),1,0)</f>
        <v/>
      </c>
      <c r="E10041" s="15">
        <f>COUNTIF(tData[BezoekStart],"&lt;"&amp;($A10041+1/24))-COUNTIF(tData[BezoekEind],"&lt;="&amp;$A10041)</f>
        <v/>
      </c>
      <c r="F10041" s="15">
        <f>COUNTIF(tData[BezoekLangStart],"&lt;"&amp;($A10041+1/24))-COUNTIF(tData[BezoekLangEind],"&lt;="&amp;$A10041)</f>
        <v/>
      </c>
      <c r="G10041" s="15">
        <f>IF($D10041=1,$B10041*100+$C10041,-1)</f>
        <v/>
      </c>
      <c r="H10041" s="15">
        <f>IF($D10041=1,$B10041,-1)</f>
        <v/>
      </c>
      <c r="I10041" s="15">
        <f>IF($D10041=1,$C10041,-1)</f>
        <v/>
      </c>
    </row>
    <row r="10042">
      <c r="A10042" s="33" t="n">
        <v>45710.29166666666</v>
      </c>
      <c r="B10042" s="15">
        <f>WEEKDAY($A10042,2)</f>
        <v/>
      </c>
      <c r="C10042" s="15">
        <f>HOUR($A10042)</f>
        <v/>
      </c>
      <c r="D10042" s="15">
        <f>IF(AND($A10042&gt;=Instellingen!$B$6,$A10042&lt;Instellingen!$B$7),1,0)</f>
        <v/>
      </c>
      <c r="E10042" s="15">
        <f>COUNTIF(tData[BezoekStart],"&lt;"&amp;($A10042+1/24))-COUNTIF(tData[BezoekEind],"&lt;="&amp;$A10042)</f>
        <v/>
      </c>
      <c r="F10042" s="15">
        <f>COUNTIF(tData[BezoekLangStart],"&lt;"&amp;($A10042+1/24))-COUNTIF(tData[BezoekLangEind],"&lt;="&amp;$A10042)</f>
        <v/>
      </c>
      <c r="G10042" s="15">
        <f>IF($D10042=1,$B10042*100+$C10042,-1)</f>
        <v/>
      </c>
      <c r="H10042" s="15">
        <f>IF($D10042=1,$B10042,-1)</f>
        <v/>
      </c>
      <c r="I10042" s="15">
        <f>IF($D10042=1,$C10042,-1)</f>
        <v/>
      </c>
    </row>
    <row r="10043">
      <c r="A10043" s="33" t="n">
        <v>45710.33333333334</v>
      </c>
      <c r="B10043" s="15">
        <f>WEEKDAY($A10043,2)</f>
        <v/>
      </c>
      <c r="C10043" s="15">
        <f>HOUR($A10043)</f>
        <v/>
      </c>
      <c r="D10043" s="15">
        <f>IF(AND($A10043&gt;=Instellingen!$B$6,$A10043&lt;Instellingen!$B$7),1,0)</f>
        <v/>
      </c>
      <c r="E10043" s="15">
        <f>COUNTIF(tData[BezoekStart],"&lt;"&amp;($A10043+1/24))-COUNTIF(tData[BezoekEind],"&lt;="&amp;$A10043)</f>
        <v/>
      </c>
      <c r="F10043" s="15">
        <f>COUNTIF(tData[BezoekLangStart],"&lt;"&amp;($A10043+1/24))-COUNTIF(tData[BezoekLangEind],"&lt;="&amp;$A10043)</f>
        <v/>
      </c>
      <c r="G10043" s="15">
        <f>IF($D10043=1,$B10043*100+$C10043,-1)</f>
        <v/>
      </c>
      <c r="H10043" s="15">
        <f>IF($D10043=1,$B10043,-1)</f>
        <v/>
      </c>
      <c r="I10043" s="15">
        <f>IF($D10043=1,$C10043,-1)</f>
        <v/>
      </c>
    </row>
    <row r="10044">
      <c r="A10044" s="33" t="n">
        <v>45710.375</v>
      </c>
      <c r="B10044" s="15">
        <f>WEEKDAY($A10044,2)</f>
        <v/>
      </c>
      <c r="C10044" s="15">
        <f>HOUR($A10044)</f>
        <v/>
      </c>
      <c r="D10044" s="15">
        <f>IF(AND($A10044&gt;=Instellingen!$B$6,$A10044&lt;Instellingen!$B$7),1,0)</f>
        <v/>
      </c>
      <c r="E10044" s="15">
        <f>COUNTIF(tData[BezoekStart],"&lt;"&amp;($A10044+1/24))-COUNTIF(tData[BezoekEind],"&lt;="&amp;$A10044)</f>
        <v/>
      </c>
      <c r="F10044" s="15">
        <f>COUNTIF(tData[BezoekLangStart],"&lt;"&amp;($A10044+1/24))-COUNTIF(tData[BezoekLangEind],"&lt;="&amp;$A10044)</f>
        <v/>
      </c>
      <c r="G10044" s="15">
        <f>IF($D10044=1,$B10044*100+$C10044,-1)</f>
        <v/>
      </c>
      <c r="H10044" s="15">
        <f>IF($D10044=1,$B10044,-1)</f>
        <v/>
      </c>
      <c r="I10044" s="15">
        <f>IF($D10044=1,$C10044,-1)</f>
        <v/>
      </c>
    </row>
    <row r="10045">
      <c r="A10045" s="33" t="n">
        <v>45710.41666666666</v>
      </c>
      <c r="B10045" s="15">
        <f>WEEKDAY($A10045,2)</f>
        <v/>
      </c>
      <c r="C10045" s="15">
        <f>HOUR($A10045)</f>
        <v/>
      </c>
      <c r="D10045" s="15">
        <f>IF(AND($A10045&gt;=Instellingen!$B$6,$A10045&lt;Instellingen!$B$7),1,0)</f>
        <v/>
      </c>
      <c r="E10045" s="15">
        <f>COUNTIF(tData[BezoekStart],"&lt;"&amp;($A10045+1/24))-COUNTIF(tData[BezoekEind],"&lt;="&amp;$A10045)</f>
        <v/>
      </c>
      <c r="F10045" s="15">
        <f>COUNTIF(tData[BezoekLangStart],"&lt;"&amp;($A10045+1/24))-COUNTIF(tData[BezoekLangEind],"&lt;="&amp;$A10045)</f>
        <v/>
      </c>
      <c r="G10045" s="15">
        <f>IF($D10045=1,$B10045*100+$C10045,-1)</f>
        <v/>
      </c>
      <c r="H10045" s="15">
        <f>IF($D10045=1,$B10045,-1)</f>
        <v/>
      </c>
      <c r="I10045" s="15">
        <f>IF($D10045=1,$C10045,-1)</f>
        <v/>
      </c>
    </row>
    <row r="10046">
      <c r="A10046" s="33" t="n">
        <v>45710.45833333334</v>
      </c>
      <c r="B10046" s="15">
        <f>WEEKDAY($A10046,2)</f>
        <v/>
      </c>
      <c r="C10046" s="15">
        <f>HOUR($A10046)</f>
        <v/>
      </c>
      <c r="D10046" s="15">
        <f>IF(AND($A10046&gt;=Instellingen!$B$6,$A10046&lt;Instellingen!$B$7),1,0)</f>
        <v/>
      </c>
      <c r="E10046" s="15">
        <f>COUNTIF(tData[BezoekStart],"&lt;"&amp;($A10046+1/24))-COUNTIF(tData[BezoekEind],"&lt;="&amp;$A10046)</f>
        <v/>
      </c>
      <c r="F10046" s="15">
        <f>COUNTIF(tData[BezoekLangStart],"&lt;"&amp;($A10046+1/24))-COUNTIF(tData[BezoekLangEind],"&lt;="&amp;$A10046)</f>
        <v/>
      </c>
      <c r="G10046" s="15">
        <f>IF($D10046=1,$B10046*100+$C10046,-1)</f>
        <v/>
      </c>
      <c r="H10046" s="15">
        <f>IF($D10046=1,$B10046,-1)</f>
        <v/>
      </c>
      <c r="I10046" s="15">
        <f>IF($D10046=1,$C10046,-1)</f>
        <v/>
      </c>
    </row>
    <row r="10047">
      <c r="A10047" s="33" t="n">
        <v>45710.5</v>
      </c>
      <c r="B10047" s="15">
        <f>WEEKDAY($A10047,2)</f>
        <v/>
      </c>
      <c r="C10047" s="15">
        <f>HOUR($A10047)</f>
        <v/>
      </c>
      <c r="D10047" s="15">
        <f>IF(AND($A10047&gt;=Instellingen!$B$6,$A10047&lt;Instellingen!$B$7),1,0)</f>
        <v/>
      </c>
      <c r="E10047" s="15">
        <f>COUNTIF(tData[BezoekStart],"&lt;"&amp;($A10047+1/24))-COUNTIF(tData[BezoekEind],"&lt;="&amp;$A10047)</f>
        <v/>
      </c>
      <c r="F10047" s="15">
        <f>COUNTIF(tData[BezoekLangStart],"&lt;"&amp;($A10047+1/24))-COUNTIF(tData[BezoekLangEind],"&lt;="&amp;$A10047)</f>
        <v/>
      </c>
      <c r="G10047" s="15">
        <f>IF($D10047=1,$B10047*100+$C10047,-1)</f>
        <v/>
      </c>
      <c r="H10047" s="15">
        <f>IF($D10047=1,$B10047,-1)</f>
        <v/>
      </c>
      <c r="I10047" s="15">
        <f>IF($D10047=1,$C10047,-1)</f>
        <v/>
      </c>
    </row>
    <row r="10048">
      <c r="A10048" s="33" t="n">
        <v>45710.54166666666</v>
      </c>
      <c r="B10048" s="15">
        <f>WEEKDAY($A10048,2)</f>
        <v/>
      </c>
      <c r="C10048" s="15">
        <f>HOUR($A10048)</f>
        <v/>
      </c>
      <c r="D10048" s="15">
        <f>IF(AND($A10048&gt;=Instellingen!$B$6,$A10048&lt;Instellingen!$B$7),1,0)</f>
        <v/>
      </c>
      <c r="E10048" s="15">
        <f>COUNTIF(tData[BezoekStart],"&lt;"&amp;($A10048+1/24))-COUNTIF(tData[BezoekEind],"&lt;="&amp;$A10048)</f>
        <v/>
      </c>
      <c r="F10048" s="15">
        <f>COUNTIF(tData[BezoekLangStart],"&lt;"&amp;($A10048+1/24))-COUNTIF(tData[BezoekLangEind],"&lt;="&amp;$A10048)</f>
        <v/>
      </c>
      <c r="G10048" s="15">
        <f>IF($D10048=1,$B10048*100+$C10048,-1)</f>
        <v/>
      </c>
      <c r="H10048" s="15">
        <f>IF($D10048=1,$B10048,-1)</f>
        <v/>
      </c>
      <c r="I10048" s="15">
        <f>IF($D10048=1,$C10048,-1)</f>
        <v/>
      </c>
    </row>
    <row r="10049">
      <c r="A10049" s="33" t="n">
        <v>45710.58333333334</v>
      </c>
      <c r="B10049" s="15">
        <f>WEEKDAY($A10049,2)</f>
        <v/>
      </c>
      <c r="C10049" s="15">
        <f>HOUR($A10049)</f>
        <v/>
      </c>
      <c r="D10049" s="15">
        <f>IF(AND($A10049&gt;=Instellingen!$B$6,$A10049&lt;Instellingen!$B$7),1,0)</f>
        <v/>
      </c>
      <c r="E10049" s="15">
        <f>COUNTIF(tData[BezoekStart],"&lt;"&amp;($A10049+1/24))-COUNTIF(tData[BezoekEind],"&lt;="&amp;$A10049)</f>
        <v/>
      </c>
      <c r="F10049" s="15">
        <f>COUNTIF(tData[BezoekLangStart],"&lt;"&amp;($A10049+1/24))-COUNTIF(tData[BezoekLangEind],"&lt;="&amp;$A10049)</f>
        <v/>
      </c>
      <c r="G10049" s="15">
        <f>IF($D10049=1,$B10049*100+$C10049,-1)</f>
        <v/>
      </c>
      <c r="H10049" s="15">
        <f>IF($D10049=1,$B10049,-1)</f>
        <v/>
      </c>
      <c r="I10049" s="15">
        <f>IF($D10049=1,$C10049,-1)</f>
        <v/>
      </c>
    </row>
    <row r="10050">
      <c r="A10050" s="33" t="n">
        <v>45710.625</v>
      </c>
      <c r="B10050" s="15">
        <f>WEEKDAY($A10050,2)</f>
        <v/>
      </c>
      <c r="C10050" s="15">
        <f>HOUR($A10050)</f>
        <v/>
      </c>
      <c r="D10050" s="15">
        <f>IF(AND($A10050&gt;=Instellingen!$B$6,$A10050&lt;Instellingen!$B$7),1,0)</f>
        <v/>
      </c>
      <c r="E10050" s="15">
        <f>COUNTIF(tData[BezoekStart],"&lt;"&amp;($A10050+1/24))-COUNTIF(tData[BezoekEind],"&lt;="&amp;$A10050)</f>
        <v/>
      </c>
      <c r="F10050" s="15">
        <f>COUNTIF(tData[BezoekLangStart],"&lt;"&amp;($A10050+1/24))-COUNTIF(tData[BezoekLangEind],"&lt;="&amp;$A10050)</f>
        <v/>
      </c>
      <c r="G10050" s="15">
        <f>IF($D10050=1,$B10050*100+$C10050,-1)</f>
        <v/>
      </c>
      <c r="H10050" s="15">
        <f>IF($D10050=1,$B10050,-1)</f>
        <v/>
      </c>
      <c r="I10050" s="15">
        <f>IF($D10050=1,$C10050,-1)</f>
        <v/>
      </c>
    </row>
    <row r="10051">
      <c r="A10051" s="33" t="n">
        <v>45710.66666666666</v>
      </c>
      <c r="B10051" s="15">
        <f>WEEKDAY($A10051,2)</f>
        <v/>
      </c>
      <c r="C10051" s="15">
        <f>HOUR($A10051)</f>
        <v/>
      </c>
      <c r="D10051" s="15">
        <f>IF(AND($A10051&gt;=Instellingen!$B$6,$A10051&lt;Instellingen!$B$7),1,0)</f>
        <v/>
      </c>
      <c r="E10051" s="15">
        <f>COUNTIF(tData[BezoekStart],"&lt;"&amp;($A10051+1/24))-COUNTIF(tData[BezoekEind],"&lt;="&amp;$A10051)</f>
        <v/>
      </c>
      <c r="F10051" s="15">
        <f>COUNTIF(tData[BezoekLangStart],"&lt;"&amp;($A10051+1/24))-COUNTIF(tData[BezoekLangEind],"&lt;="&amp;$A10051)</f>
        <v/>
      </c>
      <c r="G10051" s="15">
        <f>IF($D10051=1,$B10051*100+$C10051,-1)</f>
        <v/>
      </c>
      <c r="H10051" s="15">
        <f>IF($D10051=1,$B10051,-1)</f>
        <v/>
      </c>
      <c r="I10051" s="15">
        <f>IF($D10051=1,$C10051,-1)</f>
        <v/>
      </c>
    </row>
    <row r="10052">
      <c r="A10052" s="33" t="n">
        <v>45710.70833333334</v>
      </c>
      <c r="B10052" s="15">
        <f>WEEKDAY($A10052,2)</f>
        <v/>
      </c>
      <c r="C10052" s="15">
        <f>HOUR($A10052)</f>
        <v/>
      </c>
      <c r="D10052" s="15">
        <f>IF(AND($A10052&gt;=Instellingen!$B$6,$A10052&lt;Instellingen!$B$7),1,0)</f>
        <v/>
      </c>
      <c r="E10052" s="15">
        <f>COUNTIF(tData[BezoekStart],"&lt;"&amp;($A10052+1/24))-COUNTIF(tData[BezoekEind],"&lt;="&amp;$A10052)</f>
        <v/>
      </c>
      <c r="F10052" s="15">
        <f>COUNTIF(tData[BezoekLangStart],"&lt;"&amp;($A10052+1/24))-COUNTIF(tData[BezoekLangEind],"&lt;="&amp;$A10052)</f>
        <v/>
      </c>
      <c r="G10052" s="15">
        <f>IF($D10052=1,$B10052*100+$C10052,-1)</f>
        <v/>
      </c>
      <c r="H10052" s="15">
        <f>IF($D10052=1,$B10052,-1)</f>
        <v/>
      </c>
      <c r="I10052" s="15">
        <f>IF($D10052=1,$C10052,-1)</f>
        <v/>
      </c>
    </row>
    <row r="10053">
      <c r="A10053" s="33" t="n">
        <v>45710.75</v>
      </c>
      <c r="B10053" s="15">
        <f>WEEKDAY($A10053,2)</f>
        <v/>
      </c>
      <c r="C10053" s="15">
        <f>HOUR($A10053)</f>
        <v/>
      </c>
      <c r="D10053" s="15">
        <f>IF(AND($A10053&gt;=Instellingen!$B$6,$A10053&lt;Instellingen!$B$7),1,0)</f>
        <v/>
      </c>
      <c r="E10053" s="15">
        <f>COUNTIF(tData[BezoekStart],"&lt;"&amp;($A10053+1/24))-COUNTIF(tData[BezoekEind],"&lt;="&amp;$A10053)</f>
        <v/>
      </c>
      <c r="F10053" s="15">
        <f>COUNTIF(tData[BezoekLangStart],"&lt;"&amp;($A10053+1/24))-COUNTIF(tData[BezoekLangEind],"&lt;="&amp;$A10053)</f>
        <v/>
      </c>
      <c r="G10053" s="15">
        <f>IF($D10053=1,$B10053*100+$C10053,-1)</f>
        <v/>
      </c>
      <c r="H10053" s="15">
        <f>IF($D10053=1,$B10053,-1)</f>
        <v/>
      </c>
      <c r="I10053" s="15">
        <f>IF($D10053=1,$C10053,-1)</f>
        <v/>
      </c>
    </row>
    <row r="10054">
      <c r="A10054" s="33" t="n">
        <v>45710.79166666666</v>
      </c>
      <c r="B10054" s="15">
        <f>WEEKDAY($A10054,2)</f>
        <v/>
      </c>
      <c r="C10054" s="15">
        <f>HOUR($A10054)</f>
        <v/>
      </c>
      <c r="D10054" s="15">
        <f>IF(AND($A10054&gt;=Instellingen!$B$6,$A10054&lt;Instellingen!$B$7),1,0)</f>
        <v/>
      </c>
      <c r="E10054" s="15">
        <f>COUNTIF(tData[BezoekStart],"&lt;"&amp;($A10054+1/24))-COUNTIF(tData[BezoekEind],"&lt;="&amp;$A10054)</f>
        <v/>
      </c>
      <c r="F10054" s="15">
        <f>COUNTIF(tData[BezoekLangStart],"&lt;"&amp;($A10054+1/24))-COUNTIF(tData[BezoekLangEind],"&lt;="&amp;$A10054)</f>
        <v/>
      </c>
      <c r="G10054" s="15">
        <f>IF($D10054=1,$B10054*100+$C10054,-1)</f>
        <v/>
      </c>
      <c r="H10054" s="15">
        <f>IF($D10054=1,$B10054,-1)</f>
        <v/>
      </c>
      <c r="I10054" s="15">
        <f>IF($D10054=1,$C10054,-1)</f>
        <v/>
      </c>
    </row>
    <row r="10055">
      <c r="A10055" s="33" t="n">
        <v>45710.83333333334</v>
      </c>
      <c r="B10055" s="15">
        <f>WEEKDAY($A10055,2)</f>
        <v/>
      </c>
      <c r="C10055" s="15">
        <f>HOUR($A10055)</f>
        <v/>
      </c>
      <c r="D10055" s="15">
        <f>IF(AND($A10055&gt;=Instellingen!$B$6,$A10055&lt;Instellingen!$B$7),1,0)</f>
        <v/>
      </c>
      <c r="E10055" s="15">
        <f>COUNTIF(tData[BezoekStart],"&lt;"&amp;($A10055+1/24))-COUNTIF(tData[BezoekEind],"&lt;="&amp;$A10055)</f>
        <v/>
      </c>
      <c r="F10055" s="15">
        <f>COUNTIF(tData[BezoekLangStart],"&lt;"&amp;($A10055+1/24))-COUNTIF(tData[BezoekLangEind],"&lt;="&amp;$A10055)</f>
        <v/>
      </c>
      <c r="G10055" s="15">
        <f>IF($D10055=1,$B10055*100+$C10055,-1)</f>
        <v/>
      </c>
      <c r="H10055" s="15">
        <f>IF($D10055=1,$B10055,-1)</f>
        <v/>
      </c>
      <c r="I10055" s="15">
        <f>IF($D10055=1,$C10055,-1)</f>
        <v/>
      </c>
    </row>
    <row r="10056">
      <c r="A10056" s="33" t="n">
        <v>45710.875</v>
      </c>
      <c r="B10056" s="15">
        <f>WEEKDAY($A10056,2)</f>
        <v/>
      </c>
      <c r="C10056" s="15">
        <f>HOUR($A10056)</f>
        <v/>
      </c>
      <c r="D10056" s="15">
        <f>IF(AND($A10056&gt;=Instellingen!$B$6,$A10056&lt;Instellingen!$B$7),1,0)</f>
        <v/>
      </c>
      <c r="E10056" s="15">
        <f>COUNTIF(tData[BezoekStart],"&lt;"&amp;($A10056+1/24))-COUNTIF(tData[BezoekEind],"&lt;="&amp;$A10056)</f>
        <v/>
      </c>
      <c r="F10056" s="15">
        <f>COUNTIF(tData[BezoekLangStart],"&lt;"&amp;($A10056+1/24))-COUNTIF(tData[BezoekLangEind],"&lt;="&amp;$A10056)</f>
        <v/>
      </c>
      <c r="G10056" s="15">
        <f>IF($D10056=1,$B10056*100+$C10056,-1)</f>
        <v/>
      </c>
      <c r="H10056" s="15">
        <f>IF($D10056=1,$B10056,-1)</f>
        <v/>
      </c>
      <c r="I10056" s="15">
        <f>IF($D10056=1,$C10056,-1)</f>
        <v/>
      </c>
    </row>
    <row r="10057">
      <c r="A10057" s="33" t="n">
        <v>45710.91666666666</v>
      </c>
      <c r="B10057" s="15">
        <f>WEEKDAY($A10057,2)</f>
        <v/>
      </c>
      <c r="C10057" s="15">
        <f>HOUR($A10057)</f>
        <v/>
      </c>
      <c r="D10057" s="15">
        <f>IF(AND($A10057&gt;=Instellingen!$B$6,$A10057&lt;Instellingen!$B$7),1,0)</f>
        <v/>
      </c>
      <c r="E10057" s="15">
        <f>COUNTIF(tData[BezoekStart],"&lt;"&amp;($A10057+1/24))-COUNTIF(tData[BezoekEind],"&lt;="&amp;$A10057)</f>
        <v/>
      </c>
      <c r="F10057" s="15">
        <f>COUNTIF(tData[BezoekLangStart],"&lt;"&amp;($A10057+1/24))-COUNTIF(tData[BezoekLangEind],"&lt;="&amp;$A10057)</f>
        <v/>
      </c>
      <c r="G10057" s="15">
        <f>IF($D10057=1,$B10057*100+$C10057,-1)</f>
        <v/>
      </c>
      <c r="H10057" s="15">
        <f>IF($D10057=1,$B10057,-1)</f>
        <v/>
      </c>
      <c r="I10057" s="15">
        <f>IF($D10057=1,$C10057,-1)</f>
        <v/>
      </c>
    </row>
    <row r="10058">
      <c r="A10058" s="33" t="n">
        <v>45710.95833333334</v>
      </c>
      <c r="B10058" s="15">
        <f>WEEKDAY($A10058,2)</f>
        <v/>
      </c>
      <c r="C10058" s="15">
        <f>HOUR($A10058)</f>
        <v/>
      </c>
      <c r="D10058" s="15">
        <f>IF(AND($A10058&gt;=Instellingen!$B$6,$A10058&lt;Instellingen!$B$7),1,0)</f>
        <v/>
      </c>
      <c r="E10058" s="15">
        <f>COUNTIF(tData[BezoekStart],"&lt;"&amp;($A10058+1/24))-COUNTIF(tData[BezoekEind],"&lt;="&amp;$A10058)</f>
        <v/>
      </c>
      <c r="F10058" s="15">
        <f>COUNTIF(tData[BezoekLangStart],"&lt;"&amp;($A10058+1/24))-COUNTIF(tData[BezoekLangEind],"&lt;="&amp;$A10058)</f>
        <v/>
      </c>
      <c r="G10058" s="15">
        <f>IF($D10058=1,$B10058*100+$C10058,-1)</f>
        <v/>
      </c>
      <c r="H10058" s="15">
        <f>IF($D10058=1,$B10058,-1)</f>
        <v/>
      </c>
      <c r="I10058" s="15">
        <f>IF($D10058=1,$C10058,-1)</f>
        <v/>
      </c>
    </row>
    <row r="10059">
      <c r="A10059" s="33" t="n">
        <v>45711</v>
      </c>
      <c r="B10059" s="15">
        <f>WEEKDAY($A10059,2)</f>
        <v/>
      </c>
      <c r="C10059" s="15">
        <f>HOUR($A10059)</f>
        <v/>
      </c>
      <c r="D10059" s="15">
        <f>IF(AND($A10059&gt;=Instellingen!$B$6,$A10059&lt;Instellingen!$B$7),1,0)</f>
        <v/>
      </c>
      <c r="E10059" s="15">
        <f>COUNTIF(tData[BezoekStart],"&lt;"&amp;($A10059+1/24))-COUNTIF(tData[BezoekEind],"&lt;="&amp;$A10059)</f>
        <v/>
      </c>
      <c r="F10059" s="15">
        <f>COUNTIF(tData[BezoekLangStart],"&lt;"&amp;($A10059+1/24))-COUNTIF(tData[BezoekLangEind],"&lt;="&amp;$A10059)</f>
        <v/>
      </c>
      <c r="G10059" s="15">
        <f>IF($D10059=1,$B10059*100+$C10059,-1)</f>
        <v/>
      </c>
      <c r="H10059" s="15">
        <f>IF($D10059=1,$B10059,-1)</f>
        <v/>
      </c>
      <c r="I10059" s="15">
        <f>IF($D10059=1,$C10059,-1)</f>
        <v/>
      </c>
    </row>
    <row r="10060">
      <c r="A10060" s="33" t="n">
        <v>45711.04166666666</v>
      </c>
      <c r="B10060" s="15">
        <f>WEEKDAY($A10060,2)</f>
        <v/>
      </c>
      <c r="C10060" s="15">
        <f>HOUR($A10060)</f>
        <v/>
      </c>
      <c r="D10060" s="15">
        <f>IF(AND($A10060&gt;=Instellingen!$B$6,$A10060&lt;Instellingen!$B$7),1,0)</f>
        <v/>
      </c>
      <c r="E10060" s="15">
        <f>COUNTIF(tData[BezoekStart],"&lt;"&amp;($A10060+1/24))-COUNTIF(tData[BezoekEind],"&lt;="&amp;$A10060)</f>
        <v/>
      </c>
      <c r="F10060" s="15">
        <f>COUNTIF(tData[BezoekLangStart],"&lt;"&amp;($A10060+1/24))-COUNTIF(tData[BezoekLangEind],"&lt;="&amp;$A10060)</f>
        <v/>
      </c>
      <c r="G10060" s="15">
        <f>IF($D10060=1,$B10060*100+$C10060,-1)</f>
        <v/>
      </c>
      <c r="H10060" s="15">
        <f>IF($D10060=1,$B10060,-1)</f>
        <v/>
      </c>
      <c r="I10060" s="15">
        <f>IF($D10060=1,$C10060,-1)</f>
        <v/>
      </c>
    </row>
    <row r="10061">
      <c r="A10061" s="33" t="n">
        <v>45711.08333333334</v>
      </c>
      <c r="B10061" s="15">
        <f>WEEKDAY($A10061,2)</f>
        <v/>
      </c>
      <c r="C10061" s="15">
        <f>HOUR($A10061)</f>
        <v/>
      </c>
      <c r="D10061" s="15">
        <f>IF(AND($A10061&gt;=Instellingen!$B$6,$A10061&lt;Instellingen!$B$7),1,0)</f>
        <v/>
      </c>
      <c r="E10061" s="15">
        <f>COUNTIF(tData[BezoekStart],"&lt;"&amp;($A10061+1/24))-COUNTIF(tData[BezoekEind],"&lt;="&amp;$A10061)</f>
        <v/>
      </c>
      <c r="F10061" s="15">
        <f>COUNTIF(tData[BezoekLangStart],"&lt;"&amp;($A10061+1/24))-COUNTIF(tData[BezoekLangEind],"&lt;="&amp;$A10061)</f>
        <v/>
      </c>
      <c r="G10061" s="15">
        <f>IF($D10061=1,$B10061*100+$C10061,-1)</f>
        <v/>
      </c>
      <c r="H10061" s="15">
        <f>IF($D10061=1,$B10061,-1)</f>
        <v/>
      </c>
      <c r="I10061" s="15">
        <f>IF($D10061=1,$C10061,-1)</f>
        <v/>
      </c>
    </row>
    <row r="10062">
      <c r="A10062" s="33" t="n">
        <v>45711.125</v>
      </c>
      <c r="B10062" s="15">
        <f>WEEKDAY($A10062,2)</f>
        <v/>
      </c>
      <c r="C10062" s="15">
        <f>HOUR($A10062)</f>
        <v/>
      </c>
      <c r="D10062" s="15">
        <f>IF(AND($A10062&gt;=Instellingen!$B$6,$A10062&lt;Instellingen!$B$7),1,0)</f>
        <v/>
      </c>
      <c r="E10062" s="15">
        <f>COUNTIF(tData[BezoekStart],"&lt;"&amp;($A10062+1/24))-COUNTIF(tData[BezoekEind],"&lt;="&amp;$A10062)</f>
        <v/>
      </c>
      <c r="F10062" s="15">
        <f>COUNTIF(tData[BezoekLangStart],"&lt;"&amp;($A10062+1/24))-COUNTIF(tData[BezoekLangEind],"&lt;="&amp;$A10062)</f>
        <v/>
      </c>
      <c r="G10062" s="15">
        <f>IF($D10062=1,$B10062*100+$C10062,-1)</f>
        <v/>
      </c>
      <c r="H10062" s="15">
        <f>IF($D10062=1,$B10062,-1)</f>
        <v/>
      </c>
      <c r="I10062" s="15">
        <f>IF($D10062=1,$C10062,-1)</f>
        <v/>
      </c>
    </row>
    <row r="10063">
      <c r="A10063" s="33" t="n">
        <v>45711.16666666666</v>
      </c>
      <c r="B10063" s="15">
        <f>WEEKDAY($A10063,2)</f>
        <v/>
      </c>
      <c r="C10063" s="15">
        <f>HOUR($A10063)</f>
        <v/>
      </c>
      <c r="D10063" s="15">
        <f>IF(AND($A10063&gt;=Instellingen!$B$6,$A10063&lt;Instellingen!$B$7),1,0)</f>
        <v/>
      </c>
      <c r="E10063" s="15">
        <f>COUNTIF(tData[BezoekStart],"&lt;"&amp;($A10063+1/24))-COUNTIF(tData[BezoekEind],"&lt;="&amp;$A10063)</f>
        <v/>
      </c>
      <c r="F10063" s="15">
        <f>COUNTIF(tData[BezoekLangStart],"&lt;"&amp;($A10063+1/24))-COUNTIF(tData[BezoekLangEind],"&lt;="&amp;$A10063)</f>
        <v/>
      </c>
      <c r="G10063" s="15">
        <f>IF($D10063=1,$B10063*100+$C10063,-1)</f>
        <v/>
      </c>
      <c r="H10063" s="15">
        <f>IF($D10063=1,$B10063,-1)</f>
        <v/>
      </c>
      <c r="I10063" s="15">
        <f>IF($D10063=1,$C10063,-1)</f>
        <v/>
      </c>
    </row>
    <row r="10064">
      <c r="A10064" s="33" t="n">
        <v>45711.20833333334</v>
      </c>
      <c r="B10064" s="15">
        <f>WEEKDAY($A10064,2)</f>
        <v/>
      </c>
      <c r="C10064" s="15">
        <f>HOUR($A10064)</f>
        <v/>
      </c>
      <c r="D10064" s="15">
        <f>IF(AND($A10064&gt;=Instellingen!$B$6,$A10064&lt;Instellingen!$B$7),1,0)</f>
        <v/>
      </c>
      <c r="E10064" s="15">
        <f>COUNTIF(tData[BezoekStart],"&lt;"&amp;($A10064+1/24))-COUNTIF(tData[BezoekEind],"&lt;="&amp;$A10064)</f>
        <v/>
      </c>
      <c r="F10064" s="15">
        <f>COUNTIF(tData[BezoekLangStart],"&lt;"&amp;($A10064+1/24))-COUNTIF(tData[BezoekLangEind],"&lt;="&amp;$A10064)</f>
        <v/>
      </c>
      <c r="G10064" s="15">
        <f>IF($D10064=1,$B10064*100+$C10064,-1)</f>
        <v/>
      </c>
      <c r="H10064" s="15">
        <f>IF($D10064=1,$B10064,-1)</f>
        <v/>
      </c>
      <c r="I10064" s="15">
        <f>IF($D10064=1,$C10064,-1)</f>
        <v/>
      </c>
    </row>
    <row r="10065">
      <c r="A10065" s="33" t="n">
        <v>45711.25</v>
      </c>
      <c r="B10065" s="15">
        <f>WEEKDAY($A10065,2)</f>
        <v/>
      </c>
      <c r="C10065" s="15">
        <f>HOUR($A10065)</f>
        <v/>
      </c>
      <c r="D10065" s="15">
        <f>IF(AND($A10065&gt;=Instellingen!$B$6,$A10065&lt;Instellingen!$B$7),1,0)</f>
        <v/>
      </c>
      <c r="E10065" s="15">
        <f>COUNTIF(tData[BezoekStart],"&lt;"&amp;($A10065+1/24))-COUNTIF(tData[BezoekEind],"&lt;="&amp;$A10065)</f>
        <v/>
      </c>
      <c r="F10065" s="15">
        <f>COUNTIF(tData[BezoekLangStart],"&lt;"&amp;($A10065+1/24))-COUNTIF(tData[BezoekLangEind],"&lt;="&amp;$A10065)</f>
        <v/>
      </c>
      <c r="G10065" s="15">
        <f>IF($D10065=1,$B10065*100+$C10065,-1)</f>
        <v/>
      </c>
      <c r="H10065" s="15">
        <f>IF($D10065=1,$B10065,-1)</f>
        <v/>
      </c>
      <c r="I10065" s="15">
        <f>IF($D10065=1,$C10065,-1)</f>
        <v/>
      </c>
    </row>
    <row r="10066">
      <c r="A10066" s="33" t="n">
        <v>45711.29166666666</v>
      </c>
      <c r="B10066" s="15">
        <f>WEEKDAY($A10066,2)</f>
        <v/>
      </c>
      <c r="C10066" s="15">
        <f>HOUR($A10066)</f>
        <v/>
      </c>
      <c r="D10066" s="15">
        <f>IF(AND($A10066&gt;=Instellingen!$B$6,$A10066&lt;Instellingen!$B$7),1,0)</f>
        <v/>
      </c>
      <c r="E10066" s="15">
        <f>COUNTIF(tData[BezoekStart],"&lt;"&amp;($A10066+1/24))-COUNTIF(tData[BezoekEind],"&lt;="&amp;$A10066)</f>
        <v/>
      </c>
      <c r="F10066" s="15">
        <f>COUNTIF(tData[BezoekLangStart],"&lt;"&amp;($A10066+1/24))-COUNTIF(tData[BezoekLangEind],"&lt;="&amp;$A10066)</f>
        <v/>
      </c>
      <c r="G10066" s="15">
        <f>IF($D10066=1,$B10066*100+$C10066,-1)</f>
        <v/>
      </c>
      <c r="H10066" s="15">
        <f>IF($D10066=1,$B10066,-1)</f>
        <v/>
      </c>
      <c r="I10066" s="15">
        <f>IF($D10066=1,$C10066,-1)</f>
        <v/>
      </c>
    </row>
    <row r="10067">
      <c r="A10067" s="33" t="n">
        <v>45711.33333333334</v>
      </c>
      <c r="B10067" s="15">
        <f>WEEKDAY($A10067,2)</f>
        <v/>
      </c>
      <c r="C10067" s="15">
        <f>HOUR($A10067)</f>
        <v/>
      </c>
      <c r="D10067" s="15">
        <f>IF(AND($A10067&gt;=Instellingen!$B$6,$A10067&lt;Instellingen!$B$7),1,0)</f>
        <v/>
      </c>
      <c r="E10067" s="15">
        <f>COUNTIF(tData[BezoekStart],"&lt;"&amp;($A10067+1/24))-COUNTIF(tData[BezoekEind],"&lt;="&amp;$A10067)</f>
        <v/>
      </c>
      <c r="F10067" s="15">
        <f>COUNTIF(tData[BezoekLangStart],"&lt;"&amp;($A10067+1/24))-COUNTIF(tData[BezoekLangEind],"&lt;="&amp;$A10067)</f>
        <v/>
      </c>
      <c r="G10067" s="15">
        <f>IF($D10067=1,$B10067*100+$C10067,-1)</f>
        <v/>
      </c>
      <c r="H10067" s="15">
        <f>IF($D10067=1,$B10067,-1)</f>
        <v/>
      </c>
      <c r="I10067" s="15">
        <f>IF($D10067=1,$C10067,-1)</f>
        <v/>
      </c>
    </row>
    <row r="10068">
      <c r="A10068" s="33" t="n">
        <v>45711.375</v>
      </c>
      <c r="B10068" s="15">
        <f>WEEKDAY($A10068,2)</f>
        <v/>
      </c>
      <c r="C10068" s="15">
        <f>HOUR($A10068)</f>
        <v/>
      </c>
      <c r="D10068" s="15">
        <f>IF(AND($A10068&gt;=Instellingen!$B$6,$A10068&lt;Instellingen!$B$7),1,0)</f>
        <v/>
      </c>
      <c r="E10068" s="15">
        <f>COUNTIF(tData[BezoekStart],"&lt;"&amp;($A10068+1/24))-COUNTIF(tData[BezoekEind],"&lt;="&amp;$A10068)</f>
        <v/>
      </c>
      <c r="F10068" s="15">
        <f>COUNTIF(tData[BezoekLangStart],"&lt;"&amp;($A10068+1/24))-COUNTIF(tData[BezoekLangEind],"&lt;="&amp;$A10068)</f>
        <v/>
      </c>
      <c r="G10068" s="15">
        <f>IF($D10068=1,$B10068*100+$C10068,-1)</f>
        <v/>
      </c>
      <c r="H10068" s="15">
        <f>IF($D10068=1,$B10068,-1)</f>
        <v/>
      </c>
      <c r="I10068" s="15">
        <f>IF($D10068=1,$C10068,-1)</f>
        <v/>
      </c>
    </row>
    <row r="10069">
      <c r="A10069" s="33" t="n">
        <v>45711.41666666666</v>
      </c>
      <c r="B10069" s="15">
        <f>WEEKDAY($A10069,2)</f>
        <v/>
      </c>
      <c r="C10069" s="15">
        <f>HOUR($A10069)</f>
        <v/>
      </c>
      <c r="D10069" s="15">
        <f>IF(AND($A10069&gt;=Instellingen!$B$6,$A10069&lt;Instellingen!$B$7),1,0)</f>
        <v/>
      </c>
      <c r="E10069" s="15">
        <f>COUNTIF(tData[BezoekStart],"&lt;"&amp;($A10069+1/24))-COUNTIF(tData[BezoekEind],"&lt;="&amp;$A10069)</f>
        <v/>
      </c>
      <c r="F10069" s="15">
        <f>COUNTIF(tData[BezoekLangStart],"&lt;"&amp;($A10069+1/24))-COUNTIF(tData[BezoekLangEind],"&lt;="&amp;$A10069)</f>
        <v/>
      </c>
      <c r="G10069" s="15">
        <f>IF($D10069=1,$B10069*100+$C10069,-1)</f>
        <v/>
      </c>
      <c r="H10069" s="15">
        <f>IF($D10069=1,$B10069,-1)</f>
        <v/>
      </c>
      <c r="I10069" s="15">
        <f>IF($D10069=1,$C10069,-1)</f>
        <v/>
      </c>
    </row>
    <row r="10070">
      <c r="A10070" s="33" t="n">
        <v>45711.45833333334</v>
      </c>
      <c r="B10070" s="15">
        <f>WEEKDAY($A10070,2)</f>
        <v/>
      </c>
      <c r="C10070" s="15">
        <f>HOUR($A10070)</f>
        <v/>
      </c>
      <c r="D10070" s="15">
        <f>IF(AND($A10070&gt;=Instellingen!$B$6,$A10070&lt;Instellingen!$B$7),1,0)</f>
        <v/>
      </c>
      <c r="E10070" s="15">
        <f>COUNTIF(tData[BezoekStart],"&lt;"&amp;($A10070+1/24))-COUNTIF(tData[BezoekEind],"&lt;="&amp;$A10070)</f>
        <v/>
      </c>
      <c r="F10070" s="15">
        <f>COUNTIF(tData[BezoekLangStart],"&lt;"&amp;($A10070+1/24))-COUNTIF(tData[BezoekLangEind],"&lt;="&amp;$A10070)</f>
        <v/>
      </c>
      <c r="G10070" s="15">
        <f>IF($D10070=1,$B10070*100+$C10070,-1)</f>
        <v/>
      </c>
      <c r="H10070" s="15">
        <f>IF($D10070=1,$B10070,-1)</f>
        <v/>
      </c>
      <c r="I10070" s="15">
        <f>IF($D10070=1,$C10070,-1)</f>
        <v/>
      </c>
    </row>
    <row r="10071">
      <c r="A10071" s="33" t="n">
        <v>45711.5</v>
      </c>
      <c r="B10071" s="15">
        <f>WEEKDAY($A10071,2)</f>
        <v/>
      </c>
      <c r="C10071" s="15">
        <f>HOUR($A10071)</f>
        <v/>
      </c>
      <c r="D10071" s="15">
        <f>IF(AND($A10071&gt;=Instellingen!$B$6,$A10071&lt;Instellingen!$B$7),1,0)</f>
        <v/>
      </c>
      <c r="E10071" s="15">
        <f>COUNTIF(tData[BezoekStart],"&lt;"&amp;($A10071+1/24))-COUNTIF(tData[BezoekEind],"&lt;="&amp;$A10071)</f>
        <v/>
      </c>
      <c r="F10071" s="15">
        <f>COUNTIF(tData[BezoekLangStart],"&lt;"&amp;($A10071+1/24))-COUNTIF(tData[BezoekLangEind],"&lt;="&amp;$A10071)</f>
        <v/>
      </c>
      <c r="G10071" s="15">
        <f>IF($D10071=1,$B10071*100+$C10071,-1)</f>
        <v/>
      </c>
      <c r="H10071" s="15">
        <f>IF($D10071=1,$B10071,-1)</f>
        <v/>
      </c>
      <c r="I10071" s="15">
        <f>IF($D10071=1,$C10071,-1)</f>
        <v/>
      </c>
    </row>
    <row r="10072">
      <c r="A10072" s="33" t="n">
        <v>45711.54166666666</v>
      </c>
      <c r="B10072" s="15">
        <f>WEEKDAY($A10072,2)</f>
        <v/>
      </c>
      <c r="C10072" s="15">
        <f>HOUR($A10072)</f>
        <v/>
      </c>
      <c r="D10072" s="15">
        <f>IF(AND($A10072&gt;=Instellingen!$B$6,$A10072&lt;Instellingen!$B$7),1,0)</f>
        <v/>
      </c>
      <c r="E10072" s="15">
        <f>COUNTIF(tData[BezoekStart],"&lt;"&amp;($A10072+1/24))-COUNTIF(tData[BezoekEind],"&lt;="&amp;$A10072)</f>
        <v/>
      </c>
      <c r="F10072" s="15">
        <f>COUNTIF(tData[BezoekLangStart],"&lt;"&amp;($A10072+1/24))-COUNTIF(tData[BezoekLangEind],"&lt;="&amp;$A10072)</f>
        <v/>
      </c>
      <c r="G10072" s="15">
        <f>IF($D10072=1,$B10072*100+$C10072,-1)</f>
        <v/>
      </c>
      <c r="H10072" s="15">
        <f>IF($D10072=1,$B10072,-1)</f>
        <v/>
      </c>
      <c r="I10072" s="15">
        <f>IF($D10072=1,$C10072,-1)</f>
        <v/>
      </c>
    </row>
    <row r="10073">
      <c r="A10073" s="33" t="n">
        <v>45711.58333333334</v>
      </c>
      <c r="B10073" s="15">
        <f>WEEKDAY($A10073,2)</f>
        <v/>
      </c>
      <c r="C10073" s="15">
        <f>HOUR($A10073)</f>
        <v/>
      </c>
      <c r="D10073" s="15">
        <f>IF(AND($A10073&gt;=Instellingen!$B$6,$A10073&lt;Instellingen!$B$7),1,0)</f>
        <v/>
      </c>
      <c r="E10073" s="15">
        <f>COUNTIF(tData[BezoekStart],"&lt;"&amp;($A10073+1/24))-COUNTIF(tData[BezoekEind],"&lt;="&amp;$A10073)</f>
        <v/>
      </c>
      <c r="F10073" s="15">
        <f>COUNTIF(tData[BezoekLangStart],"&lt;"&amp;($A10073+1/24))-COUNTIF(tData[BezoekLangEind],"&lt;="&amp;$A10073)</f>
        <v/>
      </c>
      <c r="G10073" s="15">
        <f>IF($D10073=1,$B10073*100+$C10073,-1)</f>
        <v/>
      </c>
      <c r="H10073" s="15">
        <f>IF($D10073=1,$B10073,-1)</f>
        <v/>
      </c>
      <c r="I10073" s="15">
        <f>IF($D10073=1,$C10073,-1)</f>
        <v/>
      </c>
    </row>
    <row r="10074">
      <c r="A10074" s="33" t="n">
        <v>45711.625</v>
      </c>
      <c r="B10074" s="15">
        <f>WEEKDAY($A10074,2)</f>
        <v/>
      </c>
      <c r="C10074" s="15">
        <f>HOUR($A10074)</f>
        <v/>
      </c>
      <c r="D10074" s="15">
        <f>IF(AND($A10074&gt;=Instellingen!$B$6,$A10074&lt;Instellingen!$B$7),1,0)</f>
        <v/>
      </c>
      <c r="E10074" s="15">
        <f>COUNTIF(tData[BezoekStart],"&lt;"&amp;($A10074+1/24))-COUNTIF(tData[BezoekEind],"&lt;="&amp;$A10074)</f>
        <v/>
      </c>
      <c r="F10074" s="15">
        <f>COUNTIF(tData[BezoekLangStart],"&lt;"&amp;($A10074+1/24))-COUNTIF(tData[BezoekLangEind],"&lt;="&amp;$A10074)</f>
        <v/>
      </c>
      <c r="G10074" s="15">
        <f>IF($D10074=1,$B10074*100+$C10074,-1)</f>
        <v/>
      </c>
      <c r="H10074" s="15">
        <f>IF($D10074=1,$B10074,-1)</f>
        <v/>
      </c>
      <c r="I10074" s="15">
        <f>IF($D10074=1,$C10074,-1)</f>
        <v/>
      </c>
    </row>
    <row r="10075">
      <c r="A10075" s="33" t="n">
        <v>45711.66666666666</v>
      </c>
      <c r="B10075" s="15">
        <f>WEEKDAY($A10075,2)</f>
        <v/>
      </c>
      <c r="C10075" s="15">
        <f>HOUR($A10075)</f>
        <v/>
      </c>
      <c r="D10075" s="15">
        <f>IF(AND($A10075&gt;=Instellingen!$B$6,$A10075&lt;Instellingen!$B$7),1,0)</f>
        <v/>
      </c>
      <c r="E10075" s="15">
        <f>COUNTIF(tData[BezoekStart],"&lt;"&amp;($A10075+1/24))-COUNTIF(tData[BezoekEind],"&lt;="&amp;$A10075)</f>
        <v/>
      </c>
      <c r="F10075" s="15">
        <f>COUNTIF(tData[BezoekLangStart],"&lt;"&amp;($A10075+1/24))-COUNTIF(tData[BezoekLangEind],"&lt;="&amp;$A10075)</f>
        <v/>
      </c>
      <c r="G10075" s="15">
        <f>IF($D10075=1,$B10075*100+$C10075,-1)</f>
        <v/>
      </c>
      <c r="H10075" s="15">
        <f>IF($D10075=1,$B10075,-1)</f>
        <v/>
      </c>
      <c r="I10075" s="15">
        <f>IF($D10075=1,$C10075,-1)</f>
        <v/>
      </c>
    </row>
    <row r="10076">
      <c r="A10076" s="33" t="n">
        <v>45711.70833333334</v>
      </c>
      <c r="B10076" s="15">
        <f>WEEKDAY($A10076,2)</f>
        <v/>
      </c>
      <c r="C10076" s="15">
        <f>HOUR($A10076)</f>
        <v/>
      </c>
      <c r="D10076" s="15">
        <f>IF(AND($A10076&gt;=Instellingen!$B$6,$A10076&lt;Instellingen!$B$7),1,0)</f>
        <v/>
      </c>
      <c r="E10076" s="15">
        <f>COUNTIF(tData[BezoekStart],"&lt;"&amp;($A10076+1/24))-COUNTIF(tData[BezoekEind],"&lt;="&amp;$A10076)</f>
        <v/>
      </c>
      <c r="F10076" s="15">
        <f>COUNTIF(tData[BezoekLangStart],"&lt;"&amp;($A10076+1/24))-COUNTIF(tData[BezoekLangEind],"&lt;="&amp;$A10076)</f>
        <v/>
      </c>
      <c r="G10076" s="15">
        <f>IF($D10076=1,$B10076*100+$C10076,-1)</f>
        <v/>
      </c>
      <c r="H10076" s="15">
        <f>IF($D10076=1,$B10076,-1)</f>
        <v/>
      </c>
      <c r="I10076" s="15">
        <f>IF($D10076=1,$C10076,-1)</f>
        <v/>
      </c>
    </row>
    <row r="10077">
      <c r="A10077" s="33" t="n">
        <v>45711.75</v>
      </c>
      <c r="B10077" s="15">
        <f>WEEKDAY($A10077,2)</f>
        <v/>
      </c>
      <c r="C10077" s="15">
        <f>HOUR($A10077)</f>
        <v/>
      </c>
      <c r="D10077" s="15">
        <f>IF(AND($A10077&gt;=Instellingen!$B$6,$A10077&lt;Instellingen!$B$7),1,0)</f>
        <v/>
      </c>
      <c r="E10077" s="15">
        <f>COUNTIF(tData[BezoekStart],"&lt;"&amp;($A10077+1/24))-COUNTIF(tData[BezoekEind],"&lt;="&amp;$A10077)</f>
        <v/>
      </c>
      <c r="F10077" s="15">
        <f>COUNTIF(tData[BezoekLangStart],"&lt;"&amp;($A10077+1/24))-COUNTIF(tData[BezoekLangEind],"&lt;="&amp;$A10077)</f>
        <v/>
      </c>
      <c r="G10077" s="15">
        <f>IF($D10077=1,$B10077*100+$C10077,-1)</f>
        <v/>
      </c>
      <c r="H10077" s="15">
        <f>IF($D10077=1,$B10077,-1)</f>
        <v/>
      </c>
      <c r="I10077" s="15">
        <f>IF($D10077=1,$C10077,-1)</f>
        <v/>
      </c>
    </row>
    <row r="10078">
      <c r="A10078" s="33" t="n">
        <v>45711.79166666666</v>
      </c>
      <c r="B10078" s="15">
        <f>WEEKDAY($A10078,2)</f>
        <v/>
      </c>
      <c r="C10078" s="15">
        <f>HOUR($A10078)</f>
        <v/>
      </c>
      <c r="D10078" s="15">
        <f>IF(AND($A10078&gt;=Instellingen!$B$6,$A10078&lt;Instellingen!$B$7),1,0)</f>
        <v/>
      </c>
      <c r="E10078" s="15">
        <f>COUNTIF(tData[BezoekStart],"&lt;"&amp;($A10078+1/24))-COUNTIF(tData[BezoekEind],"&lt;="&amp;$A10078)</f>
        <v/>
      </c>
      <c r="F10078" s="15">
        <f>COUNTIF(tData[BezoekLangStart],"&lt;"&amp;($A10078+1/24))-COUNTIF(tData[BezoekLangEind],"&lt;="&amp;$A10078)</f>
        <v/>
      </c>
      <c r="G10078" s="15">
        <f>IF($D10078=1,$B10078*100+$C10078,-1)</f>
        <v/>
      </c>
      <c r="H10078" s="15">
        <f>IF($D10078=1,$B10078,-1)</f>
        <v/>
      </c>
      <c r="I10078" s="15">
        <f>IF($D10078=1,$C10078,-1)</f>
        <v/>
      </c>
    </row>
    <row r="10079">
      <c r="A10079" s="33" t="n">
        <v>45711.83333333334</v>
      </c>
      <c r="B10079" s="15">
        <f>WEEKDAY($A10079,2)</f>
        <v/>
      </c>
      <c r="C10079" s="15">
        <f>HOUR($A10079)</f>
        <v/>
      </c>
      <c r="D10079" s="15">
        <f>IF(AND($A10079&gt;=Instellingen!$B$6,$A10079&lt;Instellingen!$B$7),1,0)</f>
        <v/>
      </c>
      <c r="E10079" s="15">
        <f>COUNTIF(tData[BezoekStart],"&lt;"&amp;($A10079+1/24))-COUNTIF(tData[BezoekEind],"&lt;="&amp;$A10079)</f>
        <v/>
      </c>
      <c r="F10079" s="15">
        <f>COUNTIF(tData[BezoekLangStart],"&lt;"&amp;($A10079+1/24))-COUNTIF(tData[BezoekLangEind],"&lt;="&amp;$A10079)</f>
        <v/>
      </c>
      <c r="G10079" s="15">
        <f>IF($D10079=1,$B10079*100+$C10079,-1)</f>
        <v/>
      </c>
      <c r="H10079" s="15">
        <f>IF($D10079=1,$B10079,-1)</f>
        <v/>
      </c>
      <c r="I10079" s="15">
        <f>IF($D10079=1,$C10079,-1)</f>
        <v/>
      </c>
    </row>
    <row r="10080">
      <c r="A10080" s="33" t="n">
        <v>45711.875</v>
      </c>
      <c r="B10080" s="15">
        <f>WEEKDAY($A10080,2)</f>
        <v/>
      </c>
      <c r="C10080" s="15">
        <f>HOUR($A10080)</f>
        <v/>
      </c>
      <c r="D10080" s="15">
        <f>IF(AND($A10080&gt;=Instellingen!$B$6,$A10080&lt;Instellingen!$B$7),1,0)</f>
        <v/>
      </c>
      <c r="E10080" s="15">
        <f>COUNTIF(tData[BezoekStart],"&lt;"&amp;($A10080+1/24))-COUNTIF(tData[BezoekEind],"&lt;="&amp;$A10080)</f>
        <v/>
      </c>
      <c r="F10080" s="15">
        <f>COUNTIF(tData[BezoekLangStart],"&lt;"&amp;($A10080+1/24))-COUNTIF(tData[BezoekLangEind],"&lt;="&amp;$A10080)</f>
        <v/>
      </c>
      <c r="G10080" s="15">
        <f>IF($D10080=1,$B10080*100+$C10080,-1)</f>
        <v/>
      </c>
      <c r="H10080" s="15">
        <f>IF($D10080=1,$B10080,-1)</f>
        <v/>
      </c>
      <c r="I10080" s="15">
        <f>IF($D10080=1,$C10080,-1)</f>
        <v/>
      </c>
    </row>
    <row r="10081">
      <c r="A10081" s="33" t="n">
        <v>45711.91666666666</v>
      </c>
      <c r="B10081" s="15">
        <f>WEEKDAY($A10081,2)</f>
        <v/>
      </c>
      <c r="C10081" s="15">
        <f>HOUR($A10081)</f>
        <v/>
      </c>
      <c r="D10081" s="15">
        <f>IF(AND($A10081&gt;=Instellingen!$B$6,$A10081&lt;Instellingen!$B$7),1,0)</f>
        <v/>
      </c>
      <c r="E10081" s="15">
        <f>COUNTIF(tData[BezoekStart],"&lt;"&amp;($A10081+1/24))-COUNTIF(tData[BezoekEind],"&lt;="&amp;$A10081)</f>
        <v/>
      </c>
      <c r="F10081" s="15">
        <f>COUNTIF(tData[BezoekLangStart],"&lt;"&amp;($A10081+1/24))-COUNTIF(tData[BezoekLangEind],"&lt;="&amp;$A10081)</f>
        <v/>
      </c>
      <c r="G10081" s="15">
        <f>IF($D10081=1,$B10081*100+$C10081,-1)</f>
        <v/>
      </c>
      <c r="H10081" s="15">
        <f>IF($D10081=1,$B10081,-1)</f>
        <v/>
      </c>
      <c r="I10081" s="15">
        <f>IF($D10081=1,$C10081,-1)</f>
        <v/>
      </c>
    </row>
    <row r="10082">
      <c r="A10082" s="33" t="n">
        <v>45711.95833333334</v>
      </c>
      <c r="B10082" s="15">
        <f>WEEKDAY($A10082,2)</f>
        <v/>
      </c>
      <c r="C10082" s="15">
        <f>HOUR($A10082)</f>
        <v/>
      </c>
      <c r="D10082" s="15">
        <f>IF(AND($A10082&gt;=Instellingen!$B$6,$A10082&lt;Instellingen!$B$7),1,0)</f>
        <v/>
      </c>
      <c r="E10082" s="15">
        <f>COUNTIF(tData[BezoekStart],"&lt;"&amp;($A10082+1/24))-COUNTIF(tData[BezoekEind],"&lt;="&amp;$A10082)</f>
        <v/>
      </c>
      <c r="F10082" s="15">
        <f>COUNTIF(tData[BezoekLangStart],"&lt;"&amp;($A10082+1/24))-COUNTIF(tData[BezoekLangEind],"&lt;="&amp;$A10082)</f>
        <v/>
      </c>
      <c r="G10082" s="15">
        <f>IF($D10082=1,$B10082*100+$C10082,-1)</f>
        <v/>
      </c>
      <c r="H10082" s="15">
        <f>IF($D10082=1,$B10082,-1)</f>
        <v/>
      </c>
      <c r="I10082" s="15">
        <f>IF($D10082=1,$C10082,-1)</f>
        <v/>
      </c>
    </row>
    <row r="10083">
      <c r="A10083" s="33" t="n">
        <v>45712</v>
      </c>
      <c r="B10083" s="15">
        <f>WEEKDAY($A10083,2)</f>
        <v/>
      </c>
      <c r="C10083" s="15">
        <f>HOUR($A10083)</f>
        <v/>
      </c>
      <c r="D10083" s="15">
        <f>IF(AND($A10083&gt;=Instellingen!$B$6,$A10083&lt;Instellingen!$B$7),1,0)</f>
        <v/>
      </c>
      <c r="E10083" s="15">
        <f>COUNTIF(tData[BezoekStart],"&lt;"&amp;($A10083+1/24))-COUNTIF(tData[BezoekEind],"&lt;="&amp;$A10083)</f>
        <v/>
      </c>
      <c r="F10083" s="15">
        <f>COUNTIF(tData[BezoekLangStart],"&lt;"&amp;($A10083+1/24))-COUNTIF(tData[BezoekLangEind],"&lt;="&amp;$A10083)</f>
        <v/>
      </c>
      <c r="G10083" s="15">
        <f>IF($D10083=1,$B10083*100+$C10083,-1)</f>
        <v/>
      </c>
      <c r="H10083" s="15">
        <f>IF($D10083=1,$B10083,-1)</f>
        <v/>
      </c>
      <c r="I10083" s="15">
        <f>IF($D10083=1,$C10083,-1)</f>
        <v/>
      </c>
    </row>
    <row r="10084">
      <c r="A10084" s="33" t="n">
        <v>45712.04166666666</v>
      </c>
      <c r="B10084" s="15">
        <f>WEEKDAY($A10084,2)</f>
        <v/>
      </c>
      <c r="C10084" s="15">
        <f>HOUR($A10084)</f>
        <v/>
      </c>
      <c r="D10084" s="15">
        <f>IF(AND($A10084&gt;=Instellingen!$B$6,$A10084&lt;Instellingen!$B$7),1,0)</f>
        <v/>
      </c>
      <c r="E10084" s="15">
        <f>COUNTIF(tData[BezoekStart],"&lt;"&amp;($A10084+1/24))-COUNTIF(tData[BezoekEind],"&lt;="&amp;$A10084)</f>
        <v/>
      </c>
      <c r="F10084" s="15">
        <f>COUNTIF(tData[BezoekLangStart],"&lt;"&amp;($A10084+1/24))-COUNTIF(tData[BezoekLangEind],"&lt;="&amp;$A10084)</f>
        <v/>
      </c>
      <c r="G10084" s="15">
        <f>IF($D10084=1,$B10084*100+$C10084,-1)</f>
        <v/>
      </c>
      <c r="H10084" s="15">
        <f>IF($D10084=1,$B10084,-1)</f>
        <v/>
      </c>
      <c r="I10084" s="15">
        <f>IF($D10084=1,$C10084,-1)</f>
        <v/>
      </c>
    </row>
    <row r="10085">
      <c r="A10085" s="33" t="n">
        <v>45712.08333333334</v>
      </c>
      <c r="B10085" s="15">
        <f>WEEKDAY($A10085,2)</f>
        <v/>
      </c>
      <c r="C10085" s="15">
        <f>HOUR($A10085)</f>
        <v/>
      </c>
      <c r="D10085" s="15">
        <f>IF(AND($A10085&gt;=Instellingen!$B$6,$A10085&lt;Instellingen!$B$7),1,0)</f>
        <v/>
      </c>
      <c r="E10085" s="15">
        <f>COUNTIF(tData[BezoekStart],"&lt;"&amp;($A10085+1/24))-COUNTIF(tData[BezoekEind],"&lt;="&amp;$A10085)</f>
        <v/>
      </c>
      <c r="F10085" s="15">
        <f>COUNTIF(tData[BezoekLangStart],"&lt;"&amp;($A10085+1/24))-COUNTIF(tData[BezoekLangEind],"&lt;="&amp;$A10085)</f>
        <v/>
      </c>
      <c r="G10085" s="15">
        <f>IF($D10085=1,$B10085*100+$C10085,-1)</f>
        <v/>
      </c>
      <c r="H10085" s="15">
        <f>IF($D10085=1,$B10085,-1)</f>
        <v/>
      </c>
      <c r="I10085" s="15">
        <f>IF($D10085=1,$C10085,-1)</f>
        <v/>
      </c>
    </row>
    <row r="10086">
      <c r="A10086" s="33" t="n">
        <v>45712.125</v>
      </c>
      <c r="B10086" s="15">
        <f>WEEKDAY($A10086,2)</f>
        <v/>
      </c>
      <c r="C10086" s="15">
        <f>HOUR($A10086)</f>
        <v/>
      </c>
      <c r="D10086" s="15">
        <f>IF(AND($A10086&gt;=Instellingen!$B$6,$A10086&lt;Instellingen!$B$7),1,0)</f>
        <v/>
      </c>
      <c r="E10086" s="15">
        <f>COUNTIF(tData[BezoekStart],"&lt;"&amp;($A10086+1/24))-COUNTIF(tData[BezoekEind],"&lt;="&amp;$A10086)</f>
        <v/>
      </c>
      <c r="F10086" s="15">
        <f>COUNTIF(tData[BezoekLangStart],"&lt;"&amp;($A10086+1/24))-COUNTIF(tData[BezoekLangEind],"&lt;="&amp;$A10086)</f>
        <v/>
      </c>
      <c r="G10086" s="15">
        <f>IF($D10086=1,$B10086*100+$C10086,-1)</f>
        <v/>
      </c>
      <c r="H10086" s="15">
        <f>IF($D10086=1,$B10086,-1)</f>
        <v/>
      </c>
      <c r="I10086" s="15">
        <f>IF($D10086=1,$C10086,-1)</f>
        <v/>
      </c>
    </row>
    <row r="10087">
      <c r="A10087" s="33" t="n">
        <v>45712.16666666666</v>
      </c>
      <c r="B10087" s="15">
        <f>WEEKDAY($A10087,2)</f>
        <v/>
      </c>
      <c r="C10087" s="15">
        <f>HOUR($A10087)</f>
        <v/>
      </c>
      <c r="D10087" s="15">
        <f>IF(AND($A10087&gt;=Instellingen!$B$6,$A10087&lt;Instellingen!$B$7),1,0)</f>
        <v/>
      </c>
      <c r="E10087" s="15">
        <f>COUNTIF(tData[BezoekStart],"&lt;"&amp;($A10087+1/24))-COUNTIF(tData[BezoekEind],"&lt;="&amp;$A10087)</f>
        <v/>
      </c>
      <c r="F10087" s="15">
        <f>COUNTIF(tData[BezoekLangStart],"&lt;"&amp;($A10087+1/24))-COUNTIF(tData[BezoekLangEind],"&lt;="&amp;$A10087)</f>
        <v/>
      </c>
      <c r="G10087" s="15">
        <f>IF($D10087=1,$B10087*100+$C10087,-1)</f>
        <v/>
      </c>
      <c r="H10087" s="15">
        <f>IF($D10087=1,$B10087,-1)</f>
        <v/>
      </c>
      <c r="I10087" s="15">
        <f>IF($D10087=1,$C10087,-1)</f>
        <v/>
      </c>
    </row>
    <row r="10088">
      <c r="A10088" s="33" t="n">
        <v>45712.20833333334</v>
      </c>
      <c r="B10088" s="15">
        <f>WEEKDAY($A10088,2)</f>
        <v/>
      </c>
      <c r="C10088" s="15">
        <f>HOUR($A10088)</f>
        <v/>
      </c>
      <c r="D10088" s="15">
        <f>IF(AND($A10088&gt;=Instellingen!$B$6,$A10088&lt;Instellingen!$B$7),1,0)</f>
        <v/>
      </c>
      <c r="E10088" s="15">
        <f>COUNTIF(tData[BezoekStart],"&lt;"&amp;($A10088+1/24))-COUNTIF(tData[BezoekEind],"&lt;="&amp;$A10088)</f>
        <v/>
      </c>
      <c r="F10088" s="15">
        <f>COUNTIF(tData[BezoekLangStart],"&lt;"&amp;($A10088+1/24))-COUNTIF(tData[BezoekLangEind],"&lt;="&amp;$A10088)</f>
        <v/>
      </c>
      <c r="G10088" s="15">
        <f>IF($D10088=1,$B10088*100+$C10088,-1)</f>
        <v/>
      </c>
      <c r="H10088" s="15">
        <f>IF($D10088=1,$B10088,-1)</f>
        <v/>
      </c>
      <c r="I10088" s="15">
        <f>IF($D10088=1,$C10088,-1)</f>
        <v/>
      </c>
    </row>
    <row r="10089">
      <c r="A10089" s="33" t="n">
        <v>45712.25</v>
      </c>
      <c r="B10089" s="15">
        <f>WEEKDAY($A10089,2)</f>
        <v/>
      </c>
      <c r="C10089" s="15">
        <f>HOUR($A10089)</f>
        <v/>
      </c>
      <c r="D10089" s="15">
        <f>IF(AND($A10089&gt;=Instellingen!$B$6,$A10089&lt;Instellingen!$B$7),1,0)</f>
        <v/>
      </c>
      <c r="E10089" s="15">
        <f>COUNTIF(tData[BezoekStart],"&lt;"&amp;($A10089+1/24))-COUNTIF(tData[BezoekEind],"&lt;="&amp;$A10089)</f>
        <v/>
      </c>
      <c r="F10089" s="15">
        <f>COUNTIF(tData[BezoekLangStart],"&lt;"&amp;($A10089+1/24))-COUNTIF(tData[BezoekLangEind],"&lt;="&amp;$A10089)</f>
        <v/>
      </c>
      <c r="G10089" s="15">
        <f>IF($D10089=1,$B10089*100+$C10089,-1)</f>
        <v/>
      </c>
      <c r="H10089" s="15">
        <f>IF($D10089=1,$B10089,-1)</f>
        <v/>
      </c>
      <c r="I10089" s="15">
        <f>IF($D10089=1,$C10089,-1)</f>
        <v/>
      </c>
    </row>
    <row r="10090">
      <c r="A10090" s="33" t="n">
        <v>45712.29166666666</v>
      </c>
      <c r="B10090" s="15">
        <f>WEEKDAY($A10090,2)</f>
        <v/>
      </c>
      <c r="C10090" s="15">
        <f>HOUR($A10090)</f>
        <v/>
      </c>
      <c r="D10090" s="15">
        <f>IF(AND($A10090&gt;=Instellingen!$B$6,$A10090&lt;Instellingen!$B$7),1,0)</f>
        <v/>
      </c>
      <c r="E10090" s="15">
        <f>COUNTIF(tData[BezoekStart],"&lt;"&amp;($A10090+1/24))-COUNTIF(tData[BezoekEind],"&lt;="&amp;$A10090)</f>
        <v/>
      </c>
      <c r="F10090" s="15">
        <f>COUNTIF(tData[BezoekLangStart],"&lt;"&amp;($A10090+1/24))-COUNTIF(tData[BezoekLangEind],"&lt;="&amp;$A10090)</f>
        <v/>
      </c>
      <c r="G10090" s="15">
        <f>IF($D10090=1,$B10090*100+$C10090,-1)</f>
        <v/>
      </c>
      <c r="H10090" s="15">
        <f>IF($D10090=1,$B10090,-1)</f>
        <v/>
      </c>
      <c r="I10090" s="15">
        <f>IF($D10090=1,$C10090,-1)</f>
        <v/>
      </c>
    </row>
    <row r="10091">
      <c r="A10091" s="33" t="n">
        <v>45712.33333333334</v>
      </c>
      <c r="B10091" s="15">
        <f>WEEKDAY($A10091,2)</f>
        <v/>
      </c>
      <c r="C10091" s="15">
        <f>HOUR($A10091)</f>
        <v/>
      </c>
      <c r="D10091" s="15">
        <f>IF(AND($A10091&gt;=Instellingen!$B$6,$A10091&lt;Instellingen!$B$7),1,0)</f>
        <v/>
      </c>
      <c r="E10091" s="15">
        <f>COUNTIF(tData[BezoekStart],"&lt;"&amp;($A10091+1/24))-COUNTIF(tData[BezoekEind],"&lt;="&amp;$A10091)</f>
        <v/>
      </c>
      <c r="F10091" s="15">
        <f>COUNTIF(tData[BezoekLangStart],"&lt;"&amp;($A10091+1/24))-COUNTIF(tData[BezoekLangEind],"&lt;="&amp;$A10091)</f>
        <v/>
      </c>
      <c r="G10091" s="15">
        <f>IF($D10091=1,$B10091*100+$C10091,-1)</f>
        <v/>
      </c>
      <c r="H10091" s="15">
        <f>IF($D10091=1,$B10091,-1)</f>
        <v/>
      </c>
      <c r="I10091" s="15">
        <f>IF($D10091=1,$C10091,-1)</f>
        <v/>
      </c>
    </row>
    <row r="10092">
      <c r="A10092" s="33" t="n">
        <v>45712.375</v>
      </c>
      <c r="B10092" s="15">
        <f>WEEKDAY($A10092,2)</f>
        <v/>
      </c>
      <c r="C10092" s="15">
        <f>HOUR($A10092)</f>
        <v/>
      </c>
      <c r="D10092" s="15">
        <f>IF(AND($A10092&gt;=Instellingen!$B$6,$A10092&lt;Instellingen!$B$7),1,0)</f>
        <v/>
      </c>
      <c r="E10092" s="15">
        <f>COUNTIF(tData[BezoekStart],"&lt;"&amp;($A10092+1/24))-COUNTIF(tData[BezoekEind],"&lt;="&amp;$A10092)</f>
        <v/>
      </c>
      <c r="F10092" s="15">
        <f>COUNTIF(tData[BezoekLangStart],"&lt;"&amp;($A10092+1/24))-COUNTIF(tData[BezoekLangEind],"&lt;="&amp;$A10092)</f>
        <v/>
      </c>
      <c r="G10092" s="15">
        <f>IF($D10092=1,$B10092*100+$C10092,-1)</f>
        <v/>
      </c>
      <c r="H10092" s="15">
        <f>IF($D10092=1,$B10092,-1)</f>
        <v/>
      </c>
      <c r="I10092" s="15">
        <f>IF($D10092=1,$C10092,-1)</f>
        <v/>
      </c>
    </row>
    <row r="10093">
      <c r="A10093" s="33" t="n">
        <v>45712.41666666666</v>
      </c>
      <c r="B10093" s="15">
        <f>WEEKDAY($A10093,2)</f>
        <v/>
      </c>
      <c r="C10093" s="15">
        <f>HOUR($A10093)</f>
        <v/>
      </c>
      <c r="D10093" s="15">
        <f>IF(AND($A10093&gt;=Instellingen!$B$6,$A10093&lt;Instellingen!$B$7),1,0)</f>
        <v/>
      </c>
      <c r="E10093" s="15">
        <f>COUNTIF(tData[BezoekStart],"&lt;"&amp;($A10093+1/24))-COUNTIF(tData[BezoekEind],"&lt;="&amp;$A10093)</f>
        <v/>
      </c>
      <c r="F10093" s="15">
        <f>COUNTIF(tData[BezoekLangStart],"&lt;"&amp;($A10093+1/24))-COUNTIF(tData[BezoekLangEind],"&lt;="&amp;$A10093)</f>
        <v/>
      </c>
      <c r="G10093" s="15">
        <f>IF($D10093=1,$B10093*100+$C10093,-1)</f>
        <v/>
      </c>
      <c r="H10093" s="15">
        <f>IF($D10093=1,$B10093,-1)</f>
        <v/>
      </c>
      <c r="I10093" s="15">
        <f>IF($D10093=1,$C10093,-1)</f>
        <v/>
      </c>
    </row>
    <row r="10094">
      <c r="A10094" s="33" t="n">
        <v>45712.45833333334</v>
      </c>
      <c r="B10094" s="15">
        <f>WEEKDAY($A10094,2)</f>
        <v/>
      </c>
      <c r="C10094" s="15">
        <f>HOUR($A10094)</f>
        <v/>
      </c>
      <c r="D10094" s="15">
        <f>IF(AND($A10094&gt;=Instellingen!$B$6,$A10094&lt;Instellingen!$B$7),1,0)</f>
        <v/>
      </c>
      <c r="E10094" s="15">
        <f>COUNTIF(tData[BezoekStart],"&lt;"&amp;($A10094+1/24))-COUNTIF(tData[BezoekEind],"&lt;="&amp;$A10094)</f>
        <v/>
      </c>
      <c r="F10094" s="15">
        <f>COUNTIF(tData[BezoekLangStart],"&lt;"&amp;($A10094+1/24))-COUNTIF(tData[BezoekLangEind],"&lt;="&amp;$A10094)</f>
        <v/>
      </c>
      <c r="G10094" s="15">
        <f>IF($D10094=1,$B10094*100+$C10094,-1)</f>
        <v/>
      </c>
      <c r="H10094" s="15">
        <f>IF($D10094=1,$B10094,-1)</f>
        <v/>
      </c>
      <c r="I10094" s="15">
        <f>IF($D10094=1,$C10094,-1)</f>
        <v/>
      </c>
    </row>
    <row r="10095">
      <c r="A10095" s="33" t="n">
        <v>45712.5</v>
      </c>
      <c r="B10095" s="15">
        <f>WEEKDAY($A10095,2)</f>
        <v/>
      </c>
      <c r="C10095" s="15">
        <f>HOUR($A10095)</f>
        <v/>
      </c>
      <c r="D10095" s="15">
        <f>IF(AND($A10095&gt;=Instellingen!$B$6,$A10095&lt;Instellingen!$B$7),1,0)</f>
        <v/>
      </c>
      <c r="E10095" s="15">
        <f>COUNTIF(tData[BezoekStart],"&lt;"&amp;($A10095+1/24))-COUNTIF(tData[BezoekEind],"&lt;="&amp;$A10095)</f>
        <v/>
      </c>
      <c r="F10095" s="15">
        <f>COUNTIF(tData[BezoekLangStart],"&lt;"&amp;($A10095+1/24))-COUNTIF(tData[BezoekLangEind],"&lt;="&amp;$A10095)</f>
        <v/>
      </c>
      <c r="G10095" s="15">
        <f>IF($D10095=1,$B10095*100+$C10095,-1)</f>
        <v/>
      </c>
      <c r="H10095" s="15">
        <f>IF($D10095=1,$B10095,-1)</f>
        <v/>
      </c>
      <c r="I10095" s="15">
        <f>IF($D10095=1,$C10095,-1)</f>
        <v/>
      </c>
    </row>
    <row r="10096">
      <c r="A10096" s="33" t="n">
        <v>45712.54166666666</v>
      </c>
      <c r="B10096" s="15">
        <f>WEEKDAY($A10096,2)</f>
        <v/>
      </c>
      <c r="C10096" s="15">
        <f>HOUR($A10096)</f>
        <v/>
      </c>
      <c r="D10096" s="15">
        <f>IF(AND($A10096&gt;=Instellingen!$B$6,$A10096&lt;Instellingen!$B$7),1,0)</f>
        <v/>
      </c>
      <c r="E10096" s="15">
        <f>COUNTIF(tData[BezoekStart],"&lt;"&amp;($A10096+1/24))-COUNTIF(tData[BezoekEind],"&lt;="&amp;$A10096)</f>
        <v/>
      </c>
      <c r="F10096" s="15">
        <f>COUNTIF(tData[BezoekLangStart],"&lt;"&amp;($A10096+1/24))-COUNTIF(tData[BezoekLangEind],"&lt;="&amp;$A10096)</f>
        <v/>
      </c>
      <c r="G10096" s="15">
        <f>IF($D10096=1,$B10096*100+$C10096,-1)</f>
        <v/>
      </c>
      <c r="H10096" s="15">
        <f>IF($D10096=1,$B10096,-1)</f>
        <v/>
      </c>
      <c r="I10096" s="15">
        <f>IF($D10096=1,$C10096,-1)</f>
        <v/>
      </c>
    </row>
    <row r="10097">
      <c r="A10097" s="33" t="n">
        <v>45712.58333333334</v>
      </c>
      <c r="B10097" s="15">
        <f>WEEKDAY($A10097,2)</f>
        <v/>
      </c>
      <c r="C10097" s="15">
        <f>HOUR($A10097)</f>
        <v/>
      </c>
      <c r="D10097" s="15">
        <f>IF(AND($A10097&gt;=Instellingen!$B$6,$A10097&lt;Instellingen!$B$7),1,0)</f>
        <v/>
      </c>
      <c r="E10097" s="15">
        <f>COUNTIF(tData[BezoekStart],"&lt;"&amp;($A10097+1/24))-COUNTIF(tData[BezoekEind],"&lt;="&amp;$A10097)</f>
        <v/>
      </c>
      <c r="F10097" s="15">
        <f>COUNTIF(tData[BezoekLangStart],"&lt;"&amp;($A10097+1/24))-COUNTIF(tData[BezoekLangEind],"&lt;="&amp;$A10097)</f>
        <v/>
      </c>
      <c r="G10097" s="15">
        <f>IF($D10097=1,$B10097*100+$C10097,-1)</f>
        <v/>
      </c>
      <c r="H10097" s="15">
        <f>IF($D10097=1,$B10097,-1)</f>
        <v/>
      </c>
      <c r="I10097" s="15">
        <f>IF($D10097=1,$C10097,-1)</f>
        <v/>
      </c>
    </row>
    <row r="10098">
      <c r="A10098" s="33" t="n">
        <v>45712.625</v>
      </c>
      <c r="B10098" s="15">
        <f>WEEKDAY($A10098,2)</f>
        <v/>
      </c>
      <c r="C10098" s="15">
        <f>HOUR($A10098)</f>
        <v/>
      </c>
      <c r="D10098" s="15">
        <f>IF(AND($A10098&gt;=Instellingen!$B$6,$A10098&lt;Instellingen!$B$7),1,0)</f>
        <v/>
      </c>
      <c r="E10098" s="15">
        <f>COUNTIF(tData[BezoekStart],"&lt;"&amp;($A10098+1/24))-COUNTIF(tData[BezoekEind],"&lt;="&amp;$A10098)</f>
        <v/>
      </c>
      <c r="F10098" s="15">
        <f>COUNTIF(tData[BezoekLangStart],"&lt;"&amp;($A10098+1/24))-COUNTIF(tData[BezoekLangEind],"&lt;="&amp;$A10098)</f>
        <v/>
      </c>
      <c r="G10098" s="15">
        <f>IF($D10098=1,$B10098*100+$C10098,-1)</f>
        <v/>
      </c>
      <c r="H10098" s="15">
        <f>IF($D10098=1,$B10098,-1)</f>
        <v/>
      </c>
      <c r="I10098" s="15">
        <f>IF($D10098=1,$C10098,-1)</f>
        <v/>
      </c>
    </row>
    <row r="10099">
      <c r="A10099" s="33" t="n">
        <v>45712.66666666666</v>
      </c>
      <c r="B10099" s="15">
        <f>WEEKDAY($A10099,2)</f>
        <v/>
      </c>
      <c r="C10099" s="15">
        <f>HOUR($A10099)</f>
        <v/>
      </c>
      <c r="D10099" s="15">
        <f>IF(AND($A10099&gt;=Instellingen!$B$6,$A10099&lt;Instellingen!$B$7),1,0)</f>
        <v/>
      </c>
      <c r="E10099" s="15">
        <f>COUNTIF(tData[BezoekStart],"&lt;"&amp;($A10099+1/24))-COUNTIF(tData[BezoekEind],"&lt;="&amp;$A10099)</f>
        <v/>
      </c>
      <c r="F10099" s="15">
        <f>COUNTIF(tData[BezoekLangStart],"&lt;"&amp;($A10099+1/24))-COUNTIF(tData[BezoekLangEind],"&lt;="&amp;$A10099)</f>
        <v/>
      </c>
      <c r="G10099" s="15">
        <f>IF($D10099=1,$B10099*100+$C10099,-1)</f>
        <v/>
      </c>
      <c r="H10099" s="15">
        <f>IF($D10099=1,$B10099,-1)</f>
        <v/>
      </c>
      <c r="I10099" s="15">
        <f>IF($D10099=1,$C10099,-1)</f>
        <v/>
      </c>
    </row>
    <row r="10100">
      <c r="A10100" s="33" t="n">
        <v>45712.70833333334</v>
      </c>
      <c r="B10100" s="15">
        <f>WEEKDAY($A10100,2)</f>
        <v/>
      </c>
      <c r="C10100" s="15">
        <f>HOUR($A10100)</f>
        <v/>
      </c>
      <c r="D10100" s="15">
        <f>IF(AND($A10100&gt;=Instellingen!$B$6,$A10100&lt;Instellingen!$B$7),1,0)</f>
        <v/>
      </c>
      <c r="E10100" s="15">
        <f>COUNTIF(tData[BezoekStart],"&lt;"&amp;($A10100+1/24))-COUNTIF(tData[BezoekEind],"&lt;="&amp;$A10100)</f>
        <v/>
      </c>
      <c r="F10100" s="15">
        <f>COUNTIF(tData[BezoekLangStart],"&lt;"&amp;($A10100+1/24))-COUNTIF(tData[BezoekLangEind],"&lt;="&amp;$A10100)</f>
        <v/>
      </c>
      <c r="G10100" s="15">
        <f>IF($D10100=1,$B10100*100+$C10100,-1)</f>
        <v/>
      </c>
      <c r="H10100" s="15">
        <f>IF($D10100=1,$B10100,-1)</f>
        <v/>
      </c>
      <c r="I10100" s="15">
        <f>IF($D10100=1,$C10100,-1)</f>
        <v/>
      </c>
    </row>
    <row r="10101">
      <c r="A10101" s="33" t="n">
        <v>45712.75</v>
      </c>
      <c r="B10101" s="15">
        <f>WEEKDAY($A10101,2)</f>
        <v/>
      </c>
      <c r="C10101" s="15">
        <f>HOUR($A10101)</f>
        <v/>
      </c>
      <c r="D10101" s="15">
        <f>IF(AND($A10101&gt;=Instellingen!$B$6,$A10101&lt;Instellingen!$B$7),1,0)</f>
        <v/>
      </c>
      <c r="E10101" s="15">
        <f>COUNTIF(tData[BezoekStart],"&lt;"&amp;($A10101+1/24))-COUNTIF(tData[BezoekEind],"&lt;="&amp;$A10101)</f>
        <v/>
      </c>
      <c r="F10101" s="15">
        <f>COUNTIF(tData[BezoekLangStart],"&lt;"&amp;($A10101+1/24))-COUNTIF(tData[BezoekLangEind],"&lt;="&amp;$A10101)</f>
        <v/>
      </c>
      <c r="G10101" s="15">
        <f>IF($D10101=1,$B10101*100+$C10101,-1)</f>
        <v/>
      </c>
      <c r="H10101" s="15">
        <f>IF($D10101=1,$B10101,-1)</f>
        <v/>
      </c>
      <c r="I10101" s="15">
        <f>IF($D10101=1,$C10101,-1)</f>
        <v/>
      </c>
    </row>
    <row r="10102">
      <c r="A10102" s="33" t="n">
        <v>45712.79166666666</v>
      </c>
      <c r="B10102" s="15">
        <f>WEEKDAY($A10102,2)</f>
        <v/>
      </c>
      <c r="C10102" s="15">
        <f>HOUR($A10102)</f>
        <v/>
      </c>
      <c r="D10102" s="15">
        <f>IF(AND($A10102&gt;=Instellingen!$B$6,$A10102&lt;Instellingen!$B$7),1,0)</f>
        <v/>
      </c>
      <c r="E10102" s="15">
        <f>COUNTIF(tData[BezoekStart],"&lt;"&amp;($A10102+1/24))-COUNTIF(tData[BezoekEind],"&lt;="&amp;$A10102)</f>
        <v/>
      </c>
      <c r="F10102" s="15">
        <f>COUNTIF(tData[BezoekLangStart],"&lt;"&amp;($A10102+1/24))-COUNTIF(tData[BezoekLangEind],"&lt;="&amp;$A10102)</f>
        <v/>
      </c>
      <c r="G10102" s="15">
        <f>IF($D10102=1,$B10102*100+$C10102,-1)</f>
        <v/>
      </c>
      <c r="H10102" s="15">
        <f>IF($D10102=1,$B10102,-1)</f>
        <v/>
      </c>
      <c r="I10102" s="15">
        <f>IF($D10102=1,$C10102,-1)</f>
        <v/>
      </c>
    </row>
    <row r="10103">
      <c r="A10103" s="33" t="n">
        <v>45712.83333333334</v>
      </c>
      <c r="B10103" s="15">
        <f>WEEKDAY($A10103,2)</f>
        <v/>
      </c>
      <c r="C10103" s="15">
        <f>HOUR($A10103)</f>
        <v/>
      </c>
      <c r="D10103" s="15">
        <f>IF(AND($A10103&gt;=Instellingen!$B$6,$A10103&lt;Instellingen!$B$7),1,0)</f>
        <v/>
      </c>
      <c r="E10103" s="15">
        <f>COUNTIF(tData[BezoekStart],"&lt;"&amp;($A10103+1/24))-COUNTIF(tData[BezoekEind],"&lt;="&amp;$A10103)</f>
        <v/>
      </c>
      <c r="F10103" s="15">
        <f>COUNTIF(tData[BezoekLangStart],"&lt;"&amp;($A10103+1/24))-COUNTIF(tData[BezoekLangEind],"&lt;="&amp;$A10103)</f>
        <v/>
      </c>
      <c r="G10103" s="15">
        <f>IF($D10103=1,$B10103*100+$C10103,-1)</f>
        <v/>
      </c>
      <c r="H10103" s="15">
        <f>IF($D10103=1,$B10103,-1)</f>
        <v/>
      </c>
      <c r="I10103" s="15">
        <f>IF($D10103=1,$C10103,-1)</f>
        <v/>
      </c>
    </row>
    <row r="10104">
      <c r="A10104" s="33" t="n">
        <v>45712.875</v>
      </c>
      <c r="B10104" s="15">
        <f>WEEKDAY($A10104,2)</f>
        <v/>
      </c>
      <c r="C10104" s="15">
        <f>HOUR($A10104)</f>
        <v/>
      </c>
      <c r="D10104" s="15">
        <f>IF(AND($A10104&gt;=Instellingen!$B$6,$A10104&lt;Instellingen!$B$7),1,0)</f>
        <v/>
      </c>
      <c r="E10104" s="15">
        <f>COUNTIF(tData[BezoekStart],"&lt;"&amp;($A10104+1/24))-COUNTIF(tData[BezoekEind],"&lt;="&amp;$A10104)</f>
        <v/>
      </c>
      <c r="F10104" s="15">
        <f>COUNTIF(tData[BezoekLangStart],"&lt;"&amp;($A10104+1/24))-COUNTIF(tData[BezoekLangEind],"&lt;="&amp;$A10104)</f>
        <v/>
      </c>
      <c r="G10104" s="15">
        <f>IF($D10104=1,$B10104*100+$C10104,-1)</f>
        <v/>
      </c>
      <c r="H10104" s="15">
        <f>IF($D10104=1,$B10104,-1)</f>
        <v/>
      </c>
      <c r="I10104" s="15">
        <f>IF($D10104=1,$C10104,-1)</f>
        <v/>
      </c>
    </row>
    <row r="10105">
      <c r="A10105" s="33" t="n">
        <v>45712.91666666666</v>
      </c>
      <c r="B10105" s="15">
        <f>WEEKDAY($A10105,2)</f>
        <v/>
      </c>
      <c r="C10105" s="15">
        <f>HOUR($A10105)</f>
        <v/>
      </c>
      <c r="D10105" s="15">
        <f>IF(AND($A10105&gt;=Instellingen!$B$6,$A10105&lt;Instellingen!$B$7),1,0)</f>
        <v/>
      </c>
      <c r="E10105" s="15">
        <f>COUNTIF(tData[BezoekStart],"&lt;"&amp;($A10105+1/24))-COUNTIF(tData[BezoekEind],"&lt;="&amp;$A10105)</f>
        <v/>
      </c>
      <c r="F10105" s="15">
        <f>COUNTIF(tData[BezoekLangStart],"&lt;"&amp;($A10105+1/24))-COUNTIF(tData[BezoekLangEind],"&lt;="&amp;$A10105)</f>
        <v/>
      </c>
      <c r="G10105" s="15">
        <f>IF($D10105=1,$B10105*100+$C10105,-1)</f>
        <v/>
      </c>
      <c r="H10105" s="15">
        <f>IF($D10105=1,$B10105,-1)</f>
        <v/>
      </c>
      <c r="I10105" s="15">
        <f>IF($D10105=1,$C10105,-1)</f>
        <v/>
      </c>
    </row>
    <row r="10106">
      <c r="A10106" s="33" t="n">
        <v>45712.95833333334</v>
      </c>
      <c r="B10106" s="15">
        <f>WEEKDAY($A10106,2)</f>
        <v/>
      </c>
      <c r="C10106" s="15">
        <f>HOUR($A10106)</f>
        <v/>
      </c>
      <c r="D10106" s="15">
        <f>IF(AND($A10106&gt;=Instellingen!$B$6,$A10106&lt;Instellingen!$B$7),1,0)</f>
        <v/>
      </c>
      <c r="E10106" s="15">
        <f>COUNTIF(tData[BezoekStart],"&lt;"&amp;($A10106+1/24))-COUNTIF(tData[BezoekEind],"&lt;="&amp;$A10106)</f>
        <v/>
      </c>
      <c r="F10106" s="15">
        <f>COUNTIF(tData[BezoekLangStart],"&lt;"&amp;($A10106+1/24))-COUNTIF(tData[BezoekLangEind],"&lt;="&amp;$A10106)</f>
        <v/>
      </c>
      <c r="G10106" s="15">
        <f>IF($D10106=1,$B10106*100+$C10106,-1)</f>
        <v/>
      </c>
      <c r="H10106" s="15">
        <f>IF($D10106=1,$B10106,-1)</f>
        <v/>
      </c>
      <c r="I10106" s="15">
        <f>IF($D10106=1,$C10106,-1)</f>
        <v/>
      </c>
    </row>
    <row r="10107">
      <c r="A10107" s="33" t="n">
        <v>45713</v>
      </c>
      <c r="B10107" s="15">
        <f>WEEKDAY($A10107,2)</f>
        <v/>
      </c>
      <c r="C10107" s="15">
        <f>HOUR($A10107)</f>
        <v/>
      </c>
      <c r="D10107" s="15">
        <f>IF(AND($A10107&gt;=Instellingen!$B$6,$A10107&lt;Instellingen!$B$7),1,0)</f>
        <v/>
      </c>
      <c r="E10107" s="15">
        <f>COUNTIF(tData[BezoekStart],"&lt;"&amp;($A10107+1/24))-COUNTIF(tData[BezoekEind],"&lt;="&amp;$A10107)</f>
        <v/>
      </c>
      <c r="F10107" s="15">
        <f>COUNTIF(tData[BezoekLangStart],"&lt;"&amp;($A10107+1/24))-COUNTIF(tData[BezoekLangEind],"&lt;="&amp;$A10107)</f>
        <v/>
      </c>
      <c r="G10107" s="15">
        <f>IF($D10107=1,$B10107*100+$C10107,-1)</f>
        <v/>
      </c>
      <c r="H10107" s="15">
        <f>IF($D10107=1,$B10107,-1)</f>
        <v/>
      </c>
      <c r="I10107" s="15">
        <f>IF($D10107=1,$C10107,-1)</f>
        <v/>
      </c>
    </row>
    <row r="10108">
      <c r="A10108" s="33" t="n">
        <v>45713.04166666666</v>
      </c>
      <c r="B10108" s="15">
        <f>WEEKDAY($A10108,2)</f>
        <v/>
      </c>
      <c r="C10108" s="15">
        <f>HOUR($A10108)</f>
        <v/>
      </c>
      <c r="D10108" s="15">
        <f>IF(AND($A10108&gt;=Instellingen!$B$6,$A10108&lt;Instellingen!$B$7),1,0)</f>
        <v/>
      </c>
      <c r="E10108" s="15">
        <f>COUNTIF(tData[BezoekStart],"&lt;"&amp;($A10108+1/24))-COUNTIF(tData[BezoekEind],"&lt;="&amp;$A10108)</f>
        <v/>
      </c>
      <c r="F10108" s="15">
        <f>COUNTIF(tData[BezoekLangStart],"&lt;"&amp;($A10108+1/24))-COUNTIF(tData[BezoekLangEind],"&lt;="&amp;$A10108)</f>
        <v/>
      </c>
      <c r="G10108" s="15">
        <f>IF($D10108=1,$B10108*100+$C10108,-1)</f>
        <v/>
      </c>
      <c r="H10108" s="15">
        <f>IF($D10108=1,$B10108,-1)</f>
        <v/>
      </c>
      <c r="I10108" s="15">
        <f>IF($D10108=1,$C10108,-1)</f>
        <v/>
      </c>
    </row>
    <row r="10109">
      <c r="A10109" s="33" t="n">
        <v>45713.08333333334</v>
      </c>
      <c r="B10109" s="15">
        <f>WEEKDAY($A10109,2)</f>
        <v/>
      </c>
      <c r="C10109" s="15">
        <f>HOUR($A10109)</f>
        <v/>
      </c>
      <c r="D10109" s="15">
        <f>IF(AND($A10109&gt;=Instellingen!$B$6,$A10109&lt;Instellingen!$B$7),1,0)</f>
        <v/>
      </c>
      <c r="E10109" s="15">
        <f>COUNTIF(tData[BezoekStart],"&lt;"&amp;($A10109+1/24))-COUNTIF(tData[BezoekEind],"&lt;="&amp;$A10109)</f>
        <v/>
      </c>
      <c r="F10109" s="15">
        <f>COUNTIF(tData[BezoekLangStart],"&lt;"&amp;($A10109+1/24))-COUNTIF(tData[BezoekLangEind],"&lt;="&amp;$A10109)</f>
        <v/>
      </c>
      <c r="G10109" s="15">
        <f>IF($D10109=1,$B10109*100+$C10109,-1)</f>
        <v/>
      </c>
      <c r="H10109" s="15">
        <f>IF($D10109=1,$B10109,-1)</f>
        <v/>
      </c>
      <c r="I10109" s="15">
        <f>IF($D10109=1,$C10109,-1)</f>
        <v/>
      </c>
    </row>
    <row r="10110">
      <c r="A10110" s="33" t="n">
        <v>45713.125</v>
      </c>
      <c r="B10110" s="15">
        <f>WEEKDAY($A10110,2)</f>
        <v/>
      </c>
      <c r="C10110" s="15">
        <f>HOUR($A10110)</f>
        <v/>
      </c>
      <c r="D10110" s="15">
        <f>IF(AND($A10110&gt;=Instellingen!$B$6,$A10110&lt;Instellingen!$B$7),1,0)</f>
        <v/>
      </c>
      <c r="E10110" s="15">
        <f>COUNTIF(tData[BezoekStart],"&lt;"&amp;($A10110+1/24))-COUNTIF(tData[BezoekEind],"&lt;="&amp;$A10110)</f>
        <v/>
      </c>
      <c r="F10110" s="15">
        <f>COUNTIF(tData[BezoekLangStart],"&lt;"&amp;($A10110+1/24))-COUNTIF(tData[BezoekLangEind],"&lt;="&amp;$A10110)</f>
        <v/>
      </c>
      <c r="G10110" s="15">
        <f>IF($D10110=1,$B10110*100+$C10110,-1)</f>
        <v/>
      </c>
      <c r="H10110" s="15">
        <f>IF($D10110=1,$B10110,-1)</f>
        <v/>
      </c>
      <c r="I10110" s="15">
        <f>IF($D10110=1,$C10110,-1)</f>
        <v/>
      </c>
    </row>
    <row r="10111">
      <c r="A10111" s="33" t="n">
        <v>45713.16666666666</v>
      </c>
      <c r="B10111" s="15">
        <f>WEEKDAY($A10111,2)</f>
        <v/>
      </c>
      <c r="C10111" s="15">
        <f>HOUR($A10111)</f>
        <v/>
      </c>
      <c r="D10111" s="15">
        <f>IF(AND($A10111&gt;=Instellingen!$B$6,$A10111&lt;Instellingen!$B$7),1,0)</f>
        <v/>
      </c>
      <c r="E10111" s="15">
        <f>COUNTIF(tData[BezoekStart],"&lt;"&amp;($A10111+1/24))-COUNTIF(tData[BezoekEind],"&lt;="&amp;$A10111)</f>
        <v/>
      </c>
      <c r="F10111" s="15">
        <f>COUNTIF(tData[BezoekLangStart],"&lt;"&amp;($A10111+1/24))-COUNTIF(tData[BezoekLangEind],"&lt;="&amp;$A10111)</f>
        <v/>
      </c>
      <c r="G10111" s="15">
        <f>IF($D10111=1,$B10111*100+$C10111,-1)</f>
        <v/>
      </c>
      <c r="H10111" s="15">
        <f>IF($D10111=1,$B10111,-1)</f>
        <v/>
      </c>
      <c r="I10111" s="15">
        <f>IF($D10111=1,$C10111,-1)</f>
        <v/>
      </c>
    </row>
    <row r="10112">
      <c r="A10112" s="33" t="n">
        <v>45713.20833333334</v>
      </c>
      <c r="B10112" s="15">
        <f>WEEKDAY($A10112,2)</f>
        <v/>
      </c>
      <c r="C10112" s="15">
        <f>HOUR($A10112)</f>
        <v/>
      </c>
      <c r="D10112" s="15">
        <f>IF(AND($A10112&gt;=Instellingen!$B$6,$A10112&lt;Instellingen!$B$7),1,0)</f>
        <v/>
      </c>
      <c r="E10112" s="15">
        <f>COUNTIF(tData[BezoekStart],"&lt;"&amp;($A10112+1/24))-COUNTIF(tData[BezoekEind],"&lt;="&amp;$A10112)</f>
        <v/>
      </c>
      <c r="F10112" s="15">
        <f>COUNTIF(tData[BezoekLangStart],"&lt;"&amp;($A10112+1/24))-COUNTIF(tData[BezoekLangEind],"&lt;="&amp;$A10112)</f>
        <v/>
      </c>
      <c r="G10112" s="15">
        <f>IF($D10112=1,$B10112*100+$C10112,-1)</f>
        <v/>
      </c>
      <c r="H10112" s="15">
        <f>IF($D10112=1,$B10112,-1)</f>
        <v/>
      </c>
      <c r="I10112" s="15">
        <f>IF($D10112=1,$C10112,-1)</f>
        <v/>
      </c>
    </row>
    <row r="10113">
      <c r="A10113" s="33" t="n">
        <v>45713.25</v>
      </c>
      <c r="B10113" s="15">
        <f>WEEKDAY($A10113,2)</f>
        <v/>
      </c>
      <c r="C10113" s="15">
        <f>HOUR($A10113)</f>
        <v/>
      </c>
      <c r="D10113" s="15">
        <f>IF(AND($A10113&gt;=Instellingen!$B$6,$A10113&lt;Instellingen!$B$7),1,0)</f>
        <v/>
      </c>
      <c r="E10113" s="15">
        <f>COUNTIF(tData[BezoekStart],"&lt;"&amp;($A10113+1/24))-COUNTIF(tData[BezoekEind],"&lt;="&amp;$A10113)</f>
        <v/>
      </c>
      <c r="F10113" s="15">
        <f>COUNTIF(tData[BezoekLangStart],"&lt;"&amp;($A10113+1/24))-COUNTIF(tData[BezoekLangEind],"&lt;="&amp;$A10113)</f>
        <v/>
      </c>
      <c r="G10113" s="15">
        <f>IF($D10113=1,$B10113*100+$C10113,-1)</f>
        <v/>
      </c>
      <c r="H10113" s="15">
        <f>IF($D10113=1,$B10113,-1)</f>
        <v/>
      </c>
      <c r="I10113" s="15">
        <f>IF($D10113=1,$C10113,-1)</f>
        <v/>
      </c>
    </row>
    <row r="10114">
      <c r="A10114" s="33" t="n">
        <v>45713.29166666666</v>
      </c>
      <c r="B10114" s="15">
        <f>WEEKDAY($A10114,2)</f>
        <v/>
      </c>
      <c r="C10114" s="15">
        <f>HOUR($A10114)</f>
        <v/>
      </c>
      <c r="D10114" s="15">
        <f>IF(AND($A10114&gt;=Instellingen!$B$6,$A10114&lt;Instellingen!$B$7),1,0)</f>
        <v/>
      </c>
      <c r="E10114" s="15">
        <f>COUNTIF(tData[BezoekStart],"&lt;"&amp;($A10114+1/24))-COUNTIF(tData[BezoekEind],"&lt;="&amp;$A10114)</f>
        <v/>
      </c>
      <c r="F10114" s="15">
        <f>COUNTIF(tData[BezoekLangStart],"&lt;"&amp;($A10114+1/24))-COUNTIF(tData[BezoekLangEind],"&lt;="&amp;$A10114)</f>
        <v/>
      </c>
      <c r="G10114" s="15">
        <f>IF($D10114=1,$B10114*100+$C10114,-1)</f>
        <v/>
      </c>
      <c r="H10114" s="15">
        <f>IF($D10114=1,$B10114,-1)</f>
        <v/>
      </c>
      <c r="I10114" s="15">
        <f>IF($D10114=1,$C10114,-1)</f>
        <v/>
      </c>
    </row>
    <row r="10115">
      <c r="A10115" s="33" t="n">
        <v>45713.33333333334</v>
      </c>
      <c r="B10115" s="15">
        <f>WEEKDAY($A10115,2)</f>
        <v/>
      </c>
      <c r="C10115" s="15">
        <f>HOUR($A10115)</f>
        <v/>
      </c>
      <c r="D10115" s="15">
        <f>IF(AND($A10115&gt;=Instellingen!$B$6,$A10115&lt;Instellingen!$B$7),1,0)</f>
        <v/>
      </c>
      <c r="E10115" s="15">
        <f>COUNTIF(tData[BezoekStart],"&lt;"&amp;($A10115+1/24))-COUNTIF(tData[BezoekEind],"&lt;="&amp;$A10115)</f>
        <v/>
      </c>
      <c r="F10115" s="15">
        <f>COUNTIF(tData[BezoekLangStart],"&lt;"&amp;($A10115+1/24))-COUNTIF(tData[BezoekLangEind],"&lt;="&amp;$A10115)</f>
        <v/>
      </c>
      <c r="G10115" s="15">
        <f>IF($D10115=1,$B10115*100+$C10115,-1)</f>
        <v/>
      </c>
      <c r="H10115" s="15">
        <f>IF($D10115=1,$B10115,-1)</f>
        <v/>
      </c>
      <c r="I10115" s="15">
        <f>IF($D10115=1,$C10115,-1)</f>
        <v/>
      </c>
    </row>
    <row r="10116">
      <c r="A10116" s="33" t="n">
        <v>45713.375</v>
      </c>
      <c r="B10116" s="15">
        <f>WEEKDAY($A10116,2)</f>
        <v/>
      </c>
      <c r="C10116" s="15">
        <f>HOUR($A10116)</f>
        <v/>
      </c>
      <c r="D10116" s="15">
        <f>IF(AND($A10116&gt;=Instellingen!$B$6,$A10116&lt;Instellingen!$B$7),1,0)</f>
        <v/>
      </c>
      <c r="E10116" s="15">
        <f>COUNTIF(tData[BezoekStart],"&lt;"&amp;($A10116+1/24))-COUNTIF(tData[BezoekEind],"&lt;="&amp;$A10116)</f>
        <v/>
      </c>
      <c r="F10116" s="15">
        <f>COUNTIF(tData[BezoekLangStart],"&lt;"&amp;($A10116+1/24))-COUNTIF(tData[BezoekLangEind],"&lt;="&amp;$A10116)</f>
        <v/>
      </c>
      <c r="G10116" s="15">
        <f>IF($D10116=1,$B10116*100+$C10116,-1)</f>
        <v/>
      </c>
      <c r="H10116" s="15">
        <f>IF($D10116=1,$B10116,-1)</f>
        <v/>
      </c>
      <c r="I10116" s="15">
        <f>IF($D10116=1,$C10116,-1)</f>
        <v/>
      </c>
    </row>
    <row r="10117">
      <c r="A10117" s="33" t="n">
        <v>45713.41666666666</v>
      </c>
      <c r="B10117" s="15">
        <f>WEEKDAY($A10117,2)</f>
        <v/>
      </c>
      <c r="C10117" s="15">
        <f>HOUR($A10117)</f>
        <v/>
      </c>
      <c r="D10117" s="15">
        <f>IF(AND($A10117&gt;=Instellingen!$B$6,$A10117&lt;Instellingen!$B$7),1,0)</f>
        <v/>
      </c>
      <c r="E10117" s="15">
        <f>COUNTIF(tData[BezoekStart],"&lt;"&amp;($A10117+1/24))-COUNTIF(tData[BezoekEind],"&lt;="&amp;$A10117)</f>
        <v/>
      </c>
      <c r="F10117" s="15">
        <f>COUNTIF(tData[BezoekLangStart],"&lt;"&amp;($A10117+1/24))-COUNTIF(tData[BezoekLangEind],"&lt;="&amp;$A10117)</f>
        <v/>
      </c>
      <c r="G10117" s="15">
        <f>IF($D10117=1,$B10117*100+$C10117,-1)</f>
        <v/>
      </c>
      <c r="H10117" s="15">
        <f>IF($D10117=1,$B10117,-1)</f>
        <v/>
      </c>
      <c r="I10117" s="15">
        <f>IF($D10117=1,$C10117,-1)</f>
        <v/>
      </c>
    </row>
    <row r="10118">
      <c r="A10118" s="33" t="n">
        <v>45713.45833333334</v>
      </c>
      <c r="B10118" s="15">
        <f>WEEKDAY($A10118,2)</f>
        <v/>
      </c>
      <c r="C10118" s="15">
        <f>HOUR($A10118)</f>
        <v/>
      </c>
      <c r="D10118" s="15">
        <f>IF(AND($A10118&gt;=Instellingen!$B$6,$A10118&lt;Instellingen!$B$7),1,0)</f>
        <v/>
      </c>
      <c r="E10118" s="15">
        <f>COUNTIF(tData[BezoekStart],"&lt;"&amp;($A10118+1/24))-COUNTIF(tData[BezoekEind],"&lt;="&amp;$A10118)</f>
        <v/>
      </c>
      <c r="F10118" s="15">
        <f>COUNTIF(tData[BezoekLangStart],"&lt;"&amp;($A10118+1/24))-COUNTIF(tData[BezoekLangEind],"&lt;="&amp;$A10118)</f>
        <v/>
      </c>
      <c r="G10118" s="15">
        <f>IF($D10118=1,$B10118*100+$C10118,-1)</f>
        <v/>
      </c>
      <c r="H10118" s="15">
        <f>IF($D10118=1,$B10118,-1)</f>
        <v/>
      </c>
      <c r="I10118" s="15">
        <f>IF($D10118=1,$C10118,-1)</f>
        <v/>
      </c>
    </row>
    <row r="10119">
      <c r="A10119" s="33" t="n">
        <v>45713.5</v>
      </c>
      <c r="B10119" s="15">
        <f>WEEKDAY($A10119,2)</f>
        <v/>
      </c>
      <c r="C10119" s="15">
        <f>HOUR($A10119)</f>
        <v/>
      </c>
      <c r="D10119" s="15">
        <f>IF(AND($A10119&gt;=Instellingen!$B$6,$A10119&lt;Instellingen!$B$7),1,0)</f>
        <v/>
      </c>
      <c r="E10119" s="15">
        <f>COUNTIF(tData[BezoekStart],"&lt;"&amp;($A10119+1/24))-COUNTIF(tData[BezoekEind],"&lt;="&amp;$A10119)</f>
        <v/>
      </c>
      <c r="F10119" s="15">
        <f>COUNTIF(tData[BezoekLangStart],"&lt;"&amp;($A10119+1/24))-COUNTIF(tData[BezoekLangEind],"&lt;="&amp;$A10119)</f>
        <v/>
      </c>
      <c r="G10119" s="15">
        <f>IF($D10119=1,$B10119*100+$C10119,-1)</f>
        <v/>
      </c>
      <c r="H10119" s="15">
        <f>IF($D10119=1,$B10119,-1)</f>
        <v/>
      </c>
      <c r="I10119" s="15">
        <f>IF($D10119=1,$C10119,-1)</f>
        <v/>
      </c>
    </row>
    <row r="10120">
      <c r="A10120" s="33" t="n">
        <v>45713.54166666666</v>
      </c>
      <c r="B10120" s="15">
        <f>WEEKDAY($A10120,2)</f>
        <v/>
      </c>
      <c r="C10120" s="15">
        <f>HOUR($A10120)</f>
        <v/>
      </c>
      <c r="D10120" s="15">
        <f>IF(AND($A10120&gt;=Instellingen!$B$6,$A10120&lt;Instellingen!$B$7),1,0)</f>
        <v/>
      </c>
      <c r="E10120" s="15">
        <f>COUNTIF(tData[BezoekStart],"&lt;"&amp;($A10120+1/24))-COUNTIF(tData[BezoekEind],"&lt;="&amp;$A10120)</f>
        <v/>
      </c>
      <c r="F10120" s="15">
        <f>COUNTIF(tData[BezoekLangStart],"&lt;"&amp;($A10120+1/24))-COUNTIF(tData[BezoekLangEind],"&lt;="&amp;$A10120)</f>
        <v/>
      </c>
      <c r="G10120" s="15">
        <f>IF($D10120=1,$B10120*100+$C10120,-1)</f>
        <v/>
      </c>
      <c r="H10120" s="15">
        <f>IF($D10120=1,$B10120,-1)</f>
        <v/>
      </c>
      <c r="I10120" s="15">
        <f>IF($D10120=1,$C10120,-1)</f>
        <v/>
      </c>
    </row>
    <row r="10121">
      <c r="A10121" s="33" t="n">
        <v>45713.58333333334</v>
      </c>
      <c r="B10121" s="15">
        <f>WEEKDAY($A10121,2)</f>
        <v/>
      </c>
      <c r="C10121" s="15">
        <f>HOUR($A10121)</f>
        <v/>
      </c>
      <c r="D10121" s="15">
        <f>IF(AND($A10121&gt;=Instellingen!$B$6,$A10121&lt;Instellingen!$B$7),1,0)</f>
        <v/>
      </c>
      <c r="E10121" s="15">
        <f>COUNTIF(tData[BezoekStart],"&lt;"&amp;($A10121+1/24))-COUNTIF(tData[BezoekEind],"&lt;="&amp;$A10121)</f>
        <v/>
      </c>
      <c r="F10121" s="15">
        <f>COUNTIF(tData[BezoekLangStart],"&lt;"&amp;($A10121+1/24))-COUNTIF(tData[BezoekLangEind],"&lt;="&amp;$A10121)</f>
        <v/>
      </c>
      <c r="G10121" s="15">
        <f>IF($D10121=1,$B10121*100+$C10121,-1)</f>
        <v/>
      </c>
      <c r="H10121" s="15">
        <f>IF($D10121=1,$B10121,-1)</f>
        <v/>
      </c>
      <c r="I10121" s="15">
        <f>IF($D10121=1,$C10121,-1)</f>
        <v/>
      </c>
    </row>
    <row r="10122">
      <c r="A10122" s="33" t="n">
        <v>45713.625</v>
      </c>
      <c r="B10122" s="15">
        <f>WEEKDAY($A10122,2)</f>
        <v/>
      </c>
      <c r="C10122" s="15">
        <f>HOUR($A10122)</f>
        <v/>
      </c>
      <c r="D10122" s="15">
        <f>IF(AND($A10122&gt;=Instellingen!$B$6,$A10122&lt;Instellingen!$B$7),1,0)</f>
        <v/>
      </c>
      <c r="E10122" s="15">
        <f>COUNTIF(tData[BezoekStart],"&lt;"&amp;($A10122+1/24))-COUNTIF(tData[BezoekEind],"&lt;="&amp;$A10122)</f>
        <v/>
      </c>
      <c r="F10122" s="15">
        <f>COUNTIF(tData[BezoekLangStart],"&lt;"&amp;($A10122+1/24))-COUNTIF(tData[BezoekLangEind],"&lt;="&amp;$A10122)</f>
        <v/>
      </c>
      <c r="G10122" s="15">
        <f>IF($D10122=1,$B10122*100+$C10122,-1)</f>
        <v/>
      </c>
      <c r="H10122" s="15">
        <f>IF($D10122=1,$B10122,-1)</f>
        <v/>
      </c>
      <c r="I10122" s="15">
        <f>IF($D10122=1,$C10122,-1)</f>
        <v/>
      </c>
    </row>
    <row r="10123">
      <c r="A10123" s="33" t="n">
        <v>45713.66666666666</v>
      </c>
      <c r="B10123" s="15">
        <f>WEEKDAY($A10123,2)</f>
        <v/>
      </c>
      <c r="C10123" s="15">
        <f>HOUR($A10123)</f>
        <v/>
      </c>
      <c r="D10123" s="15">
        <f>IF(AND($A10123&gt;=Instellingen!$B$6,$A10123&lt;Instellingen!$B$7),1,0)</f>
        <v/>
      </c>
      <c r="E10123" s="15">
        <f>COUNTIF(tData[BezoekStart],"&lt;"&amp;($A10123+1/24))-COUNTIF(tData[BezoekEind],"&lt;="&amp;$A10123)</f>
        <v/>
      </c>
      <c r="F10123" s="15">
        <f>COUNTIF(tData[BezoekLangStart],"&lt;"&amp;($A10123+1/24))-COUNTIF(tData[BezoekLangEind],"&lt;="&amp;$A10123)</f>
        <v/>
      </c>
      <c r="G10123" s="15">
        <f>IF($D10123=1,$B10123*100+$C10123,-1)</f>
        <v/>
      </c>
      <c r="H10123" s="15">
        <f>IF($D10123=1,$B10123,-1)</f>
        <v/>
      </c>
      <c r="I10123" s="15">
        <f>IF($D10123=1,$C10123,-1)</f>
        <v/>
      </c>
    </row>
    <row r="10124">
      <c r="A10124" s="33" t="n">
        <v>45713.70833333334</v>
      </c>
      <c r="B10124" s="15">
        <f>WEEKDAY($A10124,2)</f>
        <v/>
      </c>
      <c r="C10124" s="15">
        <f>HOUR($A10124)</f>
        <v/>
      </c>
      <c r="D10124" s="15">
        <f>IF(AND($A10124&gt;=Instellingen!$B$6,$A10124&lt;Instellingen!$B$7),1,0)</f>
        <v/>
      </c>
      <c r="E10124" s="15">
        <f>COUNTIF(tData[BezoekStart],"&lt;"&amp;($A10124+1/24))-COUNTIF(tData[BezoekEind],"&lt;="&amp;$A10124)</f>
        <v/>
      </c>
      <c r="F10124" s="15">
        <f>COUNTIF(tData[BezoekLangStart],"&lt;"&amp;($A10124+1/24))-COUNTIF(tData[BezoekLangEind],"&lt;="&amp;$A10124)</f>
        <v/>
      </c>
      <c r="G10124" s="15">
        <f>IF($D10124=1,$B10124*100+$C10124,-1)</f>
        <v/>
      </c>
      <c r="H10124" s="15">
        <f>IF($D10124=1,$B10124,-1)</f>
        <v/>
      </c>
      <c r="I10124" s="15">
        <f>IF($D10124=1,$C10124,-1)</f>
        <v/>
      </c>
    </row>
    <row r="10125">
      <c r="A10125" s="33" t="n">
        <v>45713.75</v>
      </c>
      <c r="B10125" s="15">
        <f>WEEKDAY($A10125,2)</f>
        <v/>
      </c>
      <c r="C10125" s="15">
        <f>HOUR($A10125)</f>
        <v/>
      </c>
      <c r="D10125" s="15">
        <f>IF(AND($A10125&gt;=Instellingen!$B$6,$A10125&lt;Instellingen!$B$7),1,0)</f>
        <v/>
      </c>
      <c r="E10125" s="15">
        <f>COUNTIF(tData[BezoekStart],"&lt;"&amp;($A10125+1/24))-COUNTIF(tData[BezoekEind],"&lt;="&amp;$A10125)</f>
        <v/>
      </c>
      <c r="F10125" s="15">
        <f>COUNTIF(tData[BezoekLangStart],"&lt;"&amp;($A10125+1/24))-COUNTIF(tData[BezoekLangEind],"&lt;="&amp;$A10125)</f>
        <v/>
      </c>
      <c r="G10125" s="15">
        <f>IF($D10125=1,$B10125*100+$C10125,-1)</f>
        <v/>
      </c>
      <c r="H10125" s="15">
        <f>IF($D10125=1,$B10125,-1)</f>
        <v/>
      </c>
      <c r="I10125" s="15">
        <f>IF($D10125=1,$C10125,-1)</f>
        <v/>
      </c>
    </row>
    <row r="10126">
      <c r="A10126" s="33" t="n">
        <v>45713.79166666666</v>
      </c>
      <c r="B10126" s="15">
        <f>WEEKDAY($A10126,2)</f>
        <v/>
      </c>
      <c r="C10126" s="15">
        <f>HOUR($A10126)</f>
        <v/>
      </c>
      <c r="D10126" s="15">
        <f>IF(AND($A10126&gt;=Instellingen!$B$6,$A10126&lt;Instellingen!$B$7),1,0)</f>
        <v/>
      </c>
      <c r="E10126" s="15">
        <f>COUNTIF(tData[BezoekStart],"&lt;"&amp;($A10126+1/24))-COUNTIF(tData[BezoekEind],"&lt;="&amp;$A10126)</f>
        <v/>
      </c>
      <c r="F10126" s="15">
        <f>COUNTIF(tData[BezoekLangStart],"&lt;"&amp;($A10126+1/24))-COUNTIF(tData[BezoekLangEind],"&lt;="&amp;$A10126)</f>
        <v/>
      </c>
      <c r="G10126" s="15">
        <f>IF($D10126=1,$B10126*100+$C10126,-1)</f>
        <v/>
      </c>
      <c r="H10126" s="15">
        <f>IF($D10126=1,$B10126,-1)</f>
        <v/>
      </c>
      <c r="I10126" s="15">
        <f>IF($D10126=1,$C10126,-1)</f>
        <v/>
      </c>
    </row>
    <row r="10127">
      <c r="A10127" s="33" t="n">
        <v>45713.83333333334</v>
      </c>
      <c r="B10127" s="15">
        <f>WEEKDAY($A10127,2)</f>
        <v/>
      </c>
      <c r="C10127" s="15">
        <f>HOUR($A10127)</f>
        <v/>
      </c>
      <c r="D10127" s="15">
        <f>IF(AND($A10127&gt;=Instellingen!$B$6,$A10127&lt;Instellingen!$B$7),1,0)</f>
        <v/>
      </c>
      <c r="E10127" s="15">
        <f>COUNTIF(tData[BezoekStart],"&lt;"&amp;($A10127+1/24))-COUNTIF(tData[BezoekEind],"&lt;="&amp;$A10127)</f>
        <v/>
      </c>
      <c r="F10127" s="15">
        <f>COUNTIF(tData[BezoekLangStart],"&lt;"&amp;($A10127+1/24))-COUNTIF(tData[BezoekLangEind],"&lt;="&amp;$A10127)</f>
        <v/>
      </c>
      <c r="G10127" s="15">
        <f>IF($D10127=1,$B10127*100+$C10127,-1)</f>
        <v/>
      </c>
      <c r="H10127" s="15">
        <f>IF($D10127=1,$B10127,-1)</f>
        <v/>
      </c>
      <c r="I10127" s="15">
        <f>IF($D10127=1,$C10127,-1)</f>
        <v/>
      </c>
    </row>
    <row r="10128">
      <c r="A10128" s="33" t="n">
        <v>45713.875</v>
      </c>
      <c r="B10128" s="15">
        <f>WEEKDAY($A10128,2)</f>
        <v/>
      </c>
      <c r="C10128" s="15">
        <f>HOUR($A10128)</f>
        <v/>
      </c>
      <c r="D10128" s="15">
        <f>IF(AND($A10128&gt;=Instellingen!$B$6,$A10128&lt;Instellingen!$B$7),1,0)</f>
        <v/>
      </c>
      <c r="E10128" s="15">
        <f>COUNTIF(tData[BezoekStart],"&lt;"&amp;($A10128+1/24))-COUNTIF(tData[BezoekEind],"&lt;="&amp;$A10128)</f>
        <v/>
      </c>
      <c r="F10128" s="15">
        <f>COUNTIF(tData[BezoekLangStart],"&lt;"&amp;($A10128+1/24))-COUNTIF(tData[BezoekLangEind],"&lt;="&amp;$A10128)</f>
        <v/>
      </c>
      <c r="G10128" s="15">
        <f>IF($D10128=1,$B10128*100+$C10128,-1)</f>
        <v/>
      </c>
      <c r="H10128" s="15">
        <f>IF($D10128=1,$B10128,-1)</f>
        <v/>
      </c>
      <c r="I10128" s="15">
        <f>IF($D10128=1,$C10128,-1)</f>
        <v/>
      </c>
    </row>
    <row r="10129">
      <c r="A10129" s="33" t="n">
        <v>45713.91666666666</v>
      </c>
      <c r="B10129" s="15">
        <f>WEEKDAY($A10129,2)</f>
        <v/>
      </c>
      <c r="C10129" s="15">
        <f>HOUR($A10129)</f>
        <v/>
      </c>
      <c r="D10129" s="15">
        <f>IF(AND($A10129&gt;=Instellingen!$B$6,$A10129&lt;Instellingen!$B$7),1,0)</f>
        <v/>
      </c>
      <c r="E10129" s="15">
        <f>COUNTIF(tData[BezoekStart],"&lt;"&amp;($A10129+1/24))-COUNTIF(tData[BezoekEind],"&lt;="&amp;$A10129)</f>
        <v/>
      </c>
      <c r="F10129" s="15">
        <f>COUNTIF(tData[BezoekLangStart],"&lt;"&amp;($A10129+1/24))-COUNTIF(tData[BezoekLangEind],"&lt;="&amp;$A10129)</f>
        <v/>
      </c>
      <c r="G10129" s="15">
        <f>IF($D10129=1,$B10129*100+$C10129,-1)</f>
        <v/>
      </c>
      <c r="H10129" s="15">
        <f>IF($D10129=1,$B10129,-1)</f>
        <v/>
      </c>
      <c r="I10129" s="15">
        <f>IF($D10129=1,$C10129,-1)</f>
        <v/>
      </c>
    </row>
    <row r="10130">
      <c r="A10130" s="33" t="n">
        <v>45713.95833333334</v>
      </c>
      <c r="B10130" s="15">
        <f>WEEKDAY($A10130,2)</f>
        <v/>
      </c>
      <c r="C10130" s="15">
        <f>HOUR($A10130)</f>
        <v/>
      </c>
      <c r="D10130" s="15">
        <f>IF(AND($A10130&gt;=Instellingen!$B$6,$A10130&lt;Instellingen!$B$7),1,0)</f>
        <v/>
      </c>
      <c r="E10130" s="15">
        <f>COUNTIF(tData[BezoekStart],"&lt;"&amp;($A10130+1/24))-COUNTIF(tData[BezoekEind],"&lt;="&amp;$A10130)</f>
        <v/>
      </c>
      <c r="F10130" s="15">
        <f>COUNTIF(tData[BezoekLangStart],"&lt;"&amp;($A10130+1/24))-COUNTIF(tData[BezoekLangEind],"&lt;="&amp;$A10130)</f>
        <v/>
      </c>
      <c r="G10130" s="15">
        <f>IF($D10130=1,$B10130*100+$C10130,-1)</f>
        <v/>
      </c>
      <c r="H10130" s="15">
        <f>IF($D10130=1,$B10130,-1)</f>
        <v/>
      </c>
      <c r="I10130" s="15">
        <f>IF($D10130=1,$C10130,-1)</f>
        <v/>
      </c>
    </row>
    <row r="10131">
      <c r="A10131" s="33" t="n">
        <v>45714</v>
      </c>
      <c r="B10131" s="15">
        <f>WEEKDAY($A10131,2)</f>
        <v/>
      </c>
      <c r="C10131" s="15">
        <f>HOUR($A10131)</f>
        <v/>
      </c>
      <c r="D10131" s="15">
        <f>IF(AND($A10131&gt;=Instellingen!$B$6,$A10131&lt;Instellingen!$B$7),1,0)</f>
        <v/>
      </c>
      <c r="E10131" s="15">
        <f>COUNTIF(tData[BezoekStart],"&lt;"&amp;($A10131+1/24))-COUNTIF(tData[BezoekEind],"&lt;="&amp;$A10131)</f>
        <v/>
      </c>
      <c r="F10131" s="15">
        <f>COUNTIF(tData[BezoekLangStart],"&lt;"&amp;($A10131+1/24))-COUNTIF(tData[BezoekLangEind],"&lt;="&amp;$A10131)</f>
        <v/>
      </c>
      <c r="G10131" s="15">
        <f>IF($D10131=1,$B10131*100+$C10131,-1)</f>
        <v/>
      </c>
      <c r="H10131" s="15">
        <f>IF($D10131=1,$B10131,-1)</f>
        <v/>
      </c>
      <c r="I10131" s="15">
        <f>IF($D10131=1,$C10131,-1)</f>
        <v/>
      </c>
    </row>
    <row r="10132">
      <c r="A10132" s="33" t="n">
        <v>45714.04166666666</v>
      </c>
      <c r="B10132" s="15">
        <f>WEEKDAY($A10132,2)</f>
        <v/>
      </c>
      <c r="C10132" s="15">
        <f>HOUR($A10132)</f>
        <v/>
      </c>
      <c r="D10132" s="15">
        <f>IF(AND($A10132&gt;=Instellingen!$B$6,$A10132&lt;Instellingen!$B$7),1,0)</f>
        <v/>
      </c>
      <c r="E10132" s="15">
        <f>COUNTIF(tData[BezoekStart],"&lt;"&amp;($A10132+1/24))-COUNTIF(tData[BezoekEind],"&lt;="&amp;$A10132)</f>
        <v/>
      </c>
      <c r="F10132" s="15">
        <f>COUNTIF(tData[BezoekLangStart],"&lt;"&amp;($A10132+1/24))-COUNTIF(tData[BezoekLangEind],"&lt;="&amp;$A10132)</f>
        <v/>
      </c>
      <c r="G10132" s="15">
        <f>IF($D10132=1,$B10132*100+$C10132,-1)</f>
        <v/>
      </c>
      <c r="H10132" s="15">
        <f>IF($D10132=1,$B10132,-1)</f>
        <v/>
      </c>
      <c r="I10132" s="15">
        <f>IF($D10132=1,$C10132,-1)</f>
        <v/>
      </c>
    </row>
    <row r="10133">
      <c r="A10133" s="33" t="n">
        <v>45714.08333333334</v>
      </c>
      <c r="B10133" s="15">
        <f>WEEKDAY($A10133,2)</f>
        <v/>
      </c>
      <c r="C10133" s="15">
        <f>HOUR($A10133)</f>
        <v/>
      </c>
      <c r="D10133" s="15">
        <f>IF(AND($A10133&gt;=Instellingen!$B$6,$A10133&lt;Instellingen!$B$7),1,0)</f>
        <v/>
      </c>
      <c r="E10133" s="15">
        <f>COUNTIF(tData[BezoekStart],"&lt;"&amp;($A10133+1/24))-COUNTIF(tData[BezoekEind],"&lt;="&amp;$A10133)</f>
        <v/>
      </c>
      <c r="F10133" s="15">
        <f>COUNTIF(tData[BezoekLangStart],"&lt;"&amp;($A10133+1/24))-COUNTIF(tData[BezoekLangEind],"&lt;="&amp;$A10133)</f>
        <v/>
      </c>
      <c r="G10133" s="15">
        <f>IF($D10133=1,$B10133*100+$C10133,-1)</f>
        <v/>
      </c>
      <c r="H10133" s="15">
        <f>IF($D10133=1,$B10133,-1)</f>
        <v/>
      </c>
      <c r="I10133" s="15">
        <f>IF($D10133=1,$C10133,-1)</f>
        <v/>
      </c>
    </row>
    <row r="10134">
      <c r="A10134" s="33" t="n">
        <v>45714.125</v>
      </c>
      <c r="B10134" s="15">
        <f>WEEKDAY($A10134,2)</f>
        <v/>
      </c>
      <c r="C10134" s="15">
        <f>HOUR($A10134)</f>
        <v/>
      </c>
      <c r="D10134" s="15">
        <f>IF(AND($A10134&gt;=Instellingen!$B$6,$A10134&lt;Instellingen!$B$7),1,0)</f>
        <v/>
      </c>
      <c r="E10134" s="15">
        <f>COUNTIF(tData[BezoekStart],"&lt;"&amp;($A10134+1/24))-COUNTIF(tData[BezoekEind],"&lt;="&amp;$A10134)</f>
        <v/>
      </c>
      <c r="F10134" s="15">
        <f>COUNTIF(tData[BezoekLangStart],"&lt;"&amp;($A10134+1/24))-COUNTIF(tData[BezoekLangEind],"&lt;="&amp;$A10134)</f>
        <v/>
      </c>
      <c r="G10134" s="15">
        <f>IF($D10134=1,$B10134*100+$C10134,-1)</f>
        <v/>
      </c>
      <c r="H10134" s="15">
        <f>IF($D10134=1,$B10134,-1)</f>
        <v/>
      </c>
      <c r="I10134" s="15">
        <f>IF($D10134=1,$C10134,-1)</f>
        <v/>
      </c>
    </row>
    <row r="10135">
      <c r="A10135" s="33" t="n">
        <v>45714.16666666666</v>
      </c>
      <c r="B10135" s="15">
        <f>WEEKDAY($A10135,2)</f>
        <v/>
      </c>
      <c r="C10135" s="15">
        <f>HOUR($A10135)</f>
        <v/>
      </c>
      <c r="D10135" s="15">
        <f>IF(AND($A10135&gt;=Instellingen!$B$6,$A10135&lt;Instellingen!$B$7),1,0)</f>
        <v/>
      </c>
      <c r="E10135" s="15">
        <f>COUNTIF(tData[BezoekStart],"&lt;"&amp;($A10135+1/24))-COUNTIF(tData[BezoekEind],"&lt;="&amp;$A10135)</f>
        <v/>
      </c>
      <c r="F10135" s="15">
        <f>COUNTIF(tData[BezoekLangStart],"&lt;"&amp;($A10135+1/24))-COUNTIF(tData[BezoekLangEind],"&lt;="&amp;$A10135)</f>
        <v/>
      </c>
      <c r="G10135" s="15">
        <f>IF($D10135=1,$B10135*100+$C10135,-1)</f>
        <v/>
      </c>
      <c r="H10135" s="15">
        <f>IF($D10135=1,$B10135,-1)</f>
        <v/>
      </c>
      <c r="I10135" s="15">
        <f>IF($D10135=1,$C10135,-1)</f>
        <v/>
      </c>
    </row>
    <row r="10136">
      <c r="A10136" s="33" t="n">
        <v>45714.20833333334</v>
      </c>
      <c r="B10136" s="15">
        <f>WEEKDAY($A10136,2)</f>
        <v/>
      </c>
      <c r="C10136" s="15">
        <f>HOUR($A10136)</f>
        <v/>
      </c>
      <c r="D10136" s="15">
        <f>IF(AND($A10136&gt;=Instellingen!$B$6,$A10136&lt;Instellingen!$B$7),1,0)</f>
        <v/>
      </c>
      <c r="E10136" s="15">
        <f>COUNTIF(tData[BezoekStart],"&lt;"&amp;($A10136+1/24))-COUNTIF(tData[BezoekEind],"&lt;="&amp;$A10136)</f>
        <v/>
      </c>
      <c r="F10136" s="15">
        <f>COUNTIF(tData[BezoekLangStart],"&lt;"&amp;($A10136+1/24))-COUNTIF(tData[BezoekLangEind],"&lt;="&amp;$A10136)</f>
        <v/>
      </c>
      <c r="G10136" s="15">
        <f>IF($D10136=1,$B10136*100+$C10136,-1)</f>
        <v/>
      </c>
      <c r="H10136" s="15">
        <f>IF($D10136=1,$B10136,-1)</f>
        <v/>
      </c>
      <c r="I10136" s="15">
        <f>IF($D10136=1,$C10136,-1)</f>
        <v/>
      </c>
    </row>
    <row r="10137">
      <c r="A10137" s="33" t="n">
        <v>45714.25</v>
      </c>
      <c r="B10137" s="15">
        <f>WEEKDAY($A10137,2)</f>
        <v/>
      </c>
      <c r="C10137" s="15">
        <f>HOUR($A10137)</f>
        <v/>
      </c>
      <c r="D10137" s="15">
        <f>IF(AND($A10137&gt;=Instellingen!$B$6,$A10137&lt;Instellingen!$B$7),1,0)</f>
        <v/>
      </c>
      <c r="E10137" s="15">
        <f>COUNTIF(tData[BezoekStart],"&lt;"&amp;($A10137+1/24))-COUNTIF(tData[BezoekEind],"&lt;="&amp;$A10137)</f>
        <v/>
      </c>
      <c r="F10137" s="15">
        <f>COUNTIF(tData[BezoekLangStart],"&lt;"&amp;($A10137+1/24))-COUNTIF(tData[BezoekLangEind],"&lt;="&amp;$A10137)</f>
        <v/>
      </c>
      <c r="G10137" s="15">
        <f>IF($D10137=1,$B10137*100+$C10137,-1)</f>
        <v/>
      </c>
      <c r="H10137" s="15">
        <f>IF($D10137=1,$B10137,-1)</f>
        <v/>
      </c>
      <c r="I10137" s="15">
        <f>IF($D10137=1,$C10137,-1)</f>
        <v/>
      </c>
    </row>
    <row r="10138">
      <c r="A10138" s="33" t="n">
        <v>45714.29166666666</v>
      </c>
      <c r="B10138" s="15">
        <f>WEEKDAY($A10138,2)</f>
        <v/>
      </c>
      <c r="C10138" s="15">
        <f>HOUR($A10138)</f>
        <v/>
      </c>
      <c r="D10138" s="15">
        <f>IF(AND($A10138&gt;=Instellingen!$B$6,$A10138&lt;Instellingen!$B$7),1,0)</f>
        <v/>
      </c>
      <c r="E10138" s="15">
        <f>COUNTIF(tData[BezoekStart],"&lt;"&amp;($A10138+1/24))-COUNTIF(tData[BezoekEind],"&lt;="&amp;$A10138)</f>
        <v/>
      </c>
      <c r="F10138" s="15">
        <f>COUNTIF(tData[BezoekLangStart],"&lt;"&amp;($A10138+1/24))-COUNTIF(tData[BezoekLangEind],"&lt;="&amp;$A10138)</f>
        <v/>
      </c>
      <c r="G10138" s="15">
        <f>IF($D10138=1,$B10138*100+$C10138,-1)</f>
        <v/>
      </c>
      <c r="H10138" s="15">
        <f>IF($D10138=1,$B10138,-1)</f>
        <v/>
      </c>
      <c r="I10138" s="15">
        <f>IF($D10138=1,$C10138,-1)</f>
        <v/>
      </c>
    </row>
    <row r="10139">
      <c r="A10139" s="33" t="n">
        <v>45714.33333333334</v>
      </c>
      <c r="B10139" s="15">
        <f>WEEKDAY($A10139,2)</f>
        <v/>
      </c>
      <c r="C10139" s="15">
        <f>HOUR($A10139)</f>
        <v/>
      </c>
      <c r="D10139" s="15">
        <f>IF(AND($A10139&gt;=Instellingen!$B$6,$A10139&lt;Instellingen!$B$7),1,0)</f>
        <v/>
      </c>
      <c r="E10139" s="15">
        <f>COUNTIF(tData[BezoekStart],"&lt;"&amp;($A10139+1/24))-COUNTIF(tData[BezoekEind],"&lt;="&amp;$A10139)</f>
        <v/>
      </c>
      <c r="F10139" s="15">
        <f>COUNTIF(tData[BezoekLangStart],"&lt;"&amp;($A10139+1/24))-COUNTIF(tData[BezoekLangEind],"&lt;="&amp;$A10139)</f>
        <v/>
      </c>
      <c r="G10139" s="15">
        <f>IF($D10139=1,$B10139*100+$C10139,-1)</f>
        <v/>
      </c>
      <c r="H10139" s="15">
        <f>IF($D10139=1,$B10139,-1)</f>
        <v/>
      </c>
      <c r="I10139" s="15">
        <f>IF($D10139=1,$C10139,-1)</f>
        <v/>
      </c>
    </row>
    <row r="10140">
      <c r="A10140" s="33" t="n">
        <v>45714.375</v>
      </c>
      <c r="B10140" s="15">
        <f>WEEKDAY($A10140,2)</f>
        <v/>
      </c>
      <c r="C10140" s="15">
        <f>HOUR($A10140)</f>
        <v/>
      </c>
      <c r="D10140" s="15">
        <f>IF(AND($A10140&gt;=Instellingen!$B$6,$A10140&lt;Instellingen!$B$7),1,0)</f>
        <v/>
      </c>
      <c r="E10140" s="15">
        <f>COUNTIF(tData[BezoekStart],"&lt;"&amp;($A10140+1/24))-COUNTIF(tData[BezoekEind],"&lt;="&amp;$A10140)</f>
        <v/>
      </c>
      <c r="F10140" s="15">
        <f>COUNTIF(tData[BezoekLangStart],"&lt;"&amp;($A10140+1/24))-COUNTIF(tData[BezoekLangEind],"&lt;="&amp;$A10140)</f>
        <v/>
      </c>
      <c r="G10140" s="15">
        <f>IF($D10140=1,$B10140*100+$C10140,-1)</f>
        <v/>
      </c>
      <c r="H10140" s="15">
        <f>IF($D10140=1,$B10140,-1)</f>
        <v/>
      </c>
      <c r="I10140" s="15">
        <f>IF($D10140=1,$C10140,-1)</f>
        <v/>
      </c>
    </row>
    <row r="10141">
      <c r="A10141" s="33" t="n">
        <v>45714.41666666666</v>
      </c>
      <c r="B10141" s="15">
        <f>WEEKDAY($A10141,2)</f>
        <v/>
      </c>
      <c r="C10141" s="15">
        <f>HOUR($A10141)</f>
        <v/>
      </c>
      <c r="D10141" s="15">
        <f>IF(AND($A10141&gt;=Instellingen!$B$6,$A10141&lt;Instellingen!$B$7),1,0)</f>
        <v/>
      </c>
      <c r="E10141" s="15">
        <f>COUNTIF(tData[BezoekStart],"&lt;"&amp;($A10141+1/24))-COUNTIF(tData[BezoekEind],"&lt;="&amp;$A10141)</f>
        <v/>
      </c>
      <c r="F10141" s="15">
        <f>COUNTIF(tData[BezoekLangStart],"&lt;"&amp;($A10141+1/24))-COUNTIF(tData[BezoekLangEind],"&lt;="&amp;$A10141)</f>
        <v/>
      </c>
      <c r="G10141" s="15">
        <f>IF($D10141=1,$B10141*100+$C10141,-1)</f>
        <v/>
      </c>
      <c r="H10141" s="15">
        <f>IF($D10141=1,$B10141,-1)</f>
        <v/>
      </c>
      <c r="I10141" s="15">
        <f>IF($D10141=1,$C10141,-1)</f>
        <v/>
      </c>
    </row>
    <row r="10142">
      <c r="A10142" s="33" t="n">
        <v>45714.45833333334</v>
      </c>
      <c r="B10142" s="15">
        <f>WEEKDAY($A10142,2)</f>
        <v/>
      </c>
      <c r="C10142" s="15">
        <f>HOUR($A10142)</f>
        <v/>
      </c>
      <c r="D10142" s="15">
        <f>IF(AND($A10142&gt;=Instellingen!$B$6,$A10142&lt;Instellingen!$B$7),1,0)</f>
        <v/>
      </c>
      <c r="E10142" s="15">
        <f>COUNTIF(tData[BezoekStart],"&lt;"&amp;($A10142+1/24))-COUNTIF(tData[BezoekEind],"&lt;="&amp;$A10142)</f>
        <v/>
      </c>
      <c r="F10142" s="15">
        <f>COUNTIF(tData[BezoekLangStart],"&lt;"&amp;($A10142+1/24))-COUNTIF(tData[BezoekLangEind],"&lt;="&amp;$A10142)</f>
        <v/>
      </c>
      <c r="G10142" s="15">
        <f>IF($D10142=1,$B10142*100+$C10142,-1)</f>
        <v/>
      </c>
      <c r="H10142" s="15">
        <f>IF($D10142=1,$B10142,-1)</f>
        <v/>
      </c>
      <c r="I10142" s="15">
        <f>IF($D10142=1,$C10142,-1)</f>
        <v/>
      </c>
    </row>
    <row r="10143">
      <c r="A10143" s="33" t="n">
        <v>45714.5</v>
      </c>
      <c r="B10143" s="15">
        <f>WEEKDAY($A10143,2)</f>
        <v/>
      </c>
      <c r="C10143" s="15">
        <f>HOUR($A10143)</f>
        <v/>
      </c>
      <c r="D10143" s="15">
        <f>IF(AND($A10143&gt;=Instellingen!$B$6,$A10143&lt;Instellingen!$B$7),1,0)</f>
        <v/>
      </c>
      <c r="E10143" s="15">
        <f>COUNTIF(tData[BezoekStart],"&lt;"&amp;($A10143+1/24))-COUNTIF(tData[BezoekEind],"&lt;="&amp;$A10143)</f>
        <v/>
      </c>
      <c r="F10143" s="15">
        <f>COUNTIF(tData[BezoekLangStart],"&lt;"&amp;($A10143+1/24))-COUNTIF(tData[BezoekLangEind],"&lt;="&amp;$A10143)</f>
        <v/>
      </c>
      <c r="G10143" s="15">
        <f>IF($D10143=1,$B10143*100+$C10143,-1)</f>
        <v/>
      </c>
      <c r="H10143" s="15">
        <f>IF($D10143=1,$B10143,-1)</f>
        <v/>
      </c>
      <c r="I10143" s="15">
        <f>IF($D10143=1,$C10143,-1)</f>
        <v/>
      </c>
    </row>
    <row r="10144">
      <c r="A10144" s="33" t="n">
        <v>45714.54166666666</v>
      </c>
      <c r="B10144" s="15">
        <f>WEEKDAY($A10144,2)</f>
        <v/>
      </c>
      <c r="C10144" s="15">
        <f>HOUR($A10144)</f>
        <v/>
      </c>
      <c r="D10144" s="15">
        <f>IF(AND($A10144&gt;=Instellingen!$B$6,$A10144&lt;Instellingen!$B$7),1,0)</f>
        <v/>
      </c>
      <c r="E10144" s="15">
        <f>COUNTIF(tData[BezoekStart],"&lt;"&amp;($A10144+1/24))-COUNTIF(tData[BezoekEind],"&lt;="&amp;$A10144)</f>
        <v/>
      </c>
      <c r="F10144" s="15">
        <f>COUNTIF(tData[BezoekLangStart],"&lt;"&amp;($A10144+1/24))-COUNTIF(tData[BezoekLangEind],"&lt;="&amp;$A10144)</f>
        <v/>
      </c>
      <c r="G10144" s="15">
        <f>IF($D10144=1,$B10144*100+$C10144,-1)</f>
        <v/>
      </c>
      <c r="H10144" s="15">
        <f>IF($D10144=1,$B10144,-1)</f>
        <v/>
      </c>
      <c r="I10144" s="15">
        <f>IF($D10144=1,$C10144,-1)</f>
        <v/>
      </c>
    </row>
    <row r="10145">
      <c r="A10145" s="33" t="n">
        <v>45714.58333333334</v>
      </c>
      <c r="B10145" s="15">
        <f>WEEKDAY($A10145,2)</f>
        <v/>
      </c>
      <c r="C10145" s="15">
        <f>HOUR($A10145)</f>
        <v/>
      </c>
      <c r="D10145" s="15">
        <f>IF(AND($A10145&gt;=Instellingen!$B$6,$A10145&lt;Instellingen!$B$7),1,0)</f>
        <v/>
      </c>
      <c r="E10145" s="15">
        <f>COUNTIF(tData[BezoekStart],"&lt;"&amp;($A10145+1/24))-COUNTIF(tData[BezoekEind],"&lt;="&amp;$A10145)</f>
        <v/>
      </c>
      <c r="F10145" s="15">
        <f>COUNTIF(tData[BezoekLangStart],"&lt;"&amp;($A10145+1/24))-COUNTIF(tData[BezoekLangEind],"&lt;="&amp;$A10145)</f>
        <v/>
      </c>
      <c r="G10145" s="15">
        <f>IF($D10145=1,$B10145*100+$C10145,-1)</f>
        <v/>
      </c>
      <c r="H10145" s="15">
        <f>IF($D10145=1,$B10145,-1)</f>
        <v/>
      </c>
      <c r="I10145" s="15">
        <f>IF($D10145=1,$C10145,-1)</f>
        <v/>
      </c>
    </row>
    <row r="10146">
      <c r="A10146" s="33" t="n">
        <v>45714.625</v>
      </c>
      <c r="B10146" s="15">
        <f>WEEKDAY($A10146,2)</f>
        <v/>
      </c>
      <c r="C10146" s="15">
        <f>HOUR($A10146)</f>
        <v/>
      </c>
      <c r="D10146" s="15">
        <f>IF(AND($A10146&gt;=Instellingen!$B$6,$A10146&lt;Instellingen!$B$7),1,0)</f>
        <v/>
      </c>
      <c r="E10146" s="15">
        <f>COUNTIF(tData[BezoekStart],"&lt;"&amp;($A10146+1/24))-COUNTIF(tData[BezoekEind],"&lt;="&amp;$A10146)</f>
        <v/>
      </c>
      <c r="F10146" s="15">
        <f>COUNTIF(tData[BezoekLangStart],"&lt;"&amp;($A10146+1/24))-COUNTIF(tData[BezoekLangEind],"&lt;="&amp;$A10146)</f>
        <v/>
      </c>
      <c r="G10146" s="15">
        <f>IF($D10146=1,$B10146*100+$C10146,-1)</f>
        <v/>
      </c>
      <c r="H10146" s="15">
        <f>IF($D10146=1,$B10146,-1)</f>
        <v/>
      </c>
      <c r="I10146" s="15">
        <f>IF($D10146=1,$C10146,-1)</f>
        <v/>
      </c>
    </row>
    <row r="10147">
      <c r="A10147" s="33" t="n">
        <v>45714.66666666666</v>
      </c>
      <c r="B10147" s="15">
        <f>WEEKDAY($A10147,2)</f>
        <v/>
      </c>
      <c r="C10147" s="15">
        <f>HOUR($A10147)</f>
        <v/>
      </c>
      <c r="D10147" s="15">
        <f>IF(AND($A10147&gt;=Instellingen!$B$6,$A10147&lt;Instellingen!$B$7),1,0)</f>
        <v/>
      </c>
      <c r="E10147" s="15">
        <f>COUNTIF(tData[BezoekStart],"&lt;"&amp;($A10147+1/24))-COUNTIF(tData[BezoekEind],"&lt;="&amp;$A10147)</f>
        <v/>
      </c>
      <c r="F10147" s="15">
        <f>COUNTIF(tData[BezoekLangStart],"&lt;"&amp;($A10147+1/24))-COUNTIF(tData[BezoekLangEind],"&lt;="&amp;$A10147)</f>
        <v/>
      </c>
      <c r="G10147" s="15">
        <f>IF($D10147=1,$B10147*100+$C10147,-1)</f>
        <v/>
      </c>
      <c r="H10147" s="15">
        <f>IF($D10147=1,$B10147,-1)</f>
        <v/>
      </c>
      <c r="I10147" s="15">
        <f>IF($D10147=1,$C10147,-1)</f>
        <v/>
      </c>
    </row>
    <row r="10148">
      <c r="A10148" s="33" t="n">
        <v>45714.70833333334</v>
      </c>
      <c r="B10148" s="15">
        <f>WEEKDAY($A10148,2)</f>
        <v/>
      </c>
      <c r="C10148" s="15">
        <f>HOUR($A10148)</f>
        <v/>
      </c>
      <c r="D10148" s="15">
        <f>IF(AND($A10148&gt;=Instellingen!$B$6,$A10148&lt;Instellingen!$B$7),1,0)</f>
        <v/>
      </c>
      <c r="E10148" s="15">
        <f>COUNTIF(tData[BezoekStart],"&lt;"&amp;($A10148+1/24))-COUNTIF(tData[BezoekEind],"&lt;="&amp;$A10148)</f>
        <v/>
      </c>
      <c r="F10148" s="15">
        <f>COUNTIF(tData[BezoekLangStart],"&lt;"&amp;($A10148+1/24))-COUNTIF(tData[BezoekLangEind],"&lt;="&amp;$A10148)</f>
        <v/>
      </c>
      <c r="G10148" s="15">
        <f>IF($D10148=1,$B10148*100+$C10148,-1)</f>
        <v/>
      </c>
      <c r="H10148" s="15">
        <f>IF($D10148=1,$B10148,-1)</f>
        <v/>
      </c>
      <c r="I10148" s="15">
        <f>IF($D10148=1,$C10148,-1)</f>
        <v/>
      </c>
    </row>
    <row r="10149">
      <c r="A10149" s="33" t="n">
        <v>45714.75</v>
      </c>
      <c r="B10149" s="15">
        <f>WEEKDAY($A10149,2)</f>
        <v/>
      </c>
      <c r="C10149" s="15">
        <f>HOUR($A10149)</f>
        <v/>
      </c>
      <c r="D10149" s="15">
        <f>IF(AND($A10149&gt;=Instellingen!$B$6,$A10149&lt;Instellingen!$B$7),1,0)</f>
        <v/>
      </c>
      <c r="E10149" s="15">
        <f>COUNTIF(tData[BezoekStart],"&lt;"&amp;($A10149+1/24))-COUNTIF(tData[BezoekEind],"&lt;="&amp;$A10149)</f>
        <v/>
      </c>
      <c r="F10149" s="15">
        <f>COUNTIF(tData[BezoekLangStart],"&lt;"&amp;($A10149+1/24))-COUNTIF(tData[BezoekLangEind],"&lt;="&amp;$A10149)</f>
        <v/>
      </c>
      <c r="G10149" s="15">
        <f>IF($D10149=1,$B10149*100+$C10149,-1)</f>
        <v/>
      </c>
      <c r="H10149" s="15">
        <f>IF($D10149=1,$B10149,-1)</f>
        <v/>
      </c>
      <c r="I10149" s="15">
        <f>IF($D10149=1,$C10149,-1)</f>
        <v/>
      </c>
    </row>
    <row r="10150">
      <c r="A10150" s="33" t="n">
        <v>45714.79166666666</v>
      </c>
      <c r="B10150" s="15">
        <f>WEEKDAY($A10150,2)</f>
        <v/>
      </c>
      <c r="C10150" s="15">
        <f>HOUR($A10150)</f>
        <v/>
      </c>
      <c r="D10150" s="15">
        <f>IF(AND($A10150&gt;=Instellingen!$B$6,$A10150&lt;Instellingen!$B$7),1,0)</f>
        <v/>
      </c>
      <c r="E10150" s="15">
        <f>COUNTIF(tData[BezoekStart],"&lt;"&amp;($A10150+1/24))-COUNTIF(tData[BezoekEind],"&lt;="&amp;$A10150)</f>
        <v/>
      </c>
      <c r="F10150" s="15">
        <f>COUNTIF(tData[BezoekLangStart],"&lt;"&amp;($A10150+1/24))-COUNTIF(tData[BezoekLangEind],"&lt;="&amp;$A10150)</f>
        <v/>
      </c>
      <c r="G10150" s="15">
        <f>IF($D10150=1,$B10150*100+$C10150,-1)</f>
        <v/>
      </c>
      <c r="H10150" s="15">
        <f>IF($D10150=1,$B10150,-1)</f>
        <v/>
      </c>
      <c r="I10150" s="15">
        <f>IF($D10150=1,$C10150,-1)</f>
        <v/>
      </c>
    </row>
    <row r="10151">
      <c r="A10151" s="33" t="n">
        <v>45714.83333333334</v>
      </c>
      <c r="B10151" s="15">
        <f>WEEKDAY($A10151,2)</f>
        <v/>
      </c>
      <c r="C10151" s="15">
        <f>HOUR($A10151)</f>
        <v/>
      </c>
      <c r="D10151" s="15">
        <f>IF(AND($A10151&gt;=Instellingen!$B$6,$A10151&lt;Instellingen!$B$7),1,0)</f>
        <v/>
      </c>
      <c r="E10151" s="15">
        <f>COUNTIF(tData[BezoekStart],"&lt;"&amp;($A10151+1/24))-COUNTIF(tData[BezoekEind],"&lt;="&amp;$A10151)</f>
        <v/>
      </c>
      <c r="F10151" s="15">
        <f>COUNTIF(tData[BezoekLangStart],"&lt;"&amp;($A10151+1/24))-COUNTIF(tData[BezoekLangEind],"&lt;="&amp;$A10151)</f>
        <v/>
      </c>
      <c r="G10151" s="15">
        <f>IF($D10151=1,$B10151*100+$C10151,-1)</f>
        <v/>
      </c>
      <c r="H10151" s="15">
        <f>IF($D10151=1,$B10151,-1)</f>
        <v/>
      </c>
      <c r="I10151" s="15">
        <f>IF($D10151=1,$C10151,-1)</f>
        <v/>
      </c>
    </row>
    <row r="10152">
      <c r="A10152" s="33" t="n">
        <v>45714.875</v>
      </c>
      <c r="B10152" s="15">
        <f>WEEKDAY($A10152,2)</f>
        <v/>
      </c>
      <c r="C10152" s="15">
        <f>HOUR($A10152)</f>
        <v/>
      </c>
      <c r="D10152" s="15">
        <f>IF(AND($A10152&gt;=Instellingen!$B$6,$A10152&lt;Instellingen!$B$7),1,0)</f>
        <v/>
      </c>
      <c r="E10152" s="15">
        <f>COUNTIF(tData[BezoekStart],"&lt;"&amp;($A10152+1/24))-COUNTIF(tData[BezoekEind],"&lt;="&amp;$A10152)</f>
        <v/>
      </c>
      <c r="F10152" s="15">
        <f>COUNTIF(tData[BezoekLangStart],"&lt;"&amp;($A10152+1/24))-COUNTIF(tData[BezoekLangEind],"&lt;="&amp;$A10152)</f>
        <v/>
      </c>
      <c r="G10152" s="15">
        <f>IF($D10152=1,$B10152*100+$C10152,-1)</f>
        <v/>
      </c>
      <c r="H10152" s="15">
        <f>IF($D10152=1,$B10152,-1)</f>
        <v/>
      </c>
      <c r="I10152" s="15">
        <f>IF($D10152=1,$C10152,-1)</f>
        <v/>
      </c>
    </row>
    <row r="10153">
      <c r="A10153" s="33" t="n">
        <v>45714.91666666666</v>
      </c>
      <c r="B10153" s="15">
        <f>WEEKDAY($A10153,2)</f>
        <v/>
      </c>
      <c r="C10153" s="15">
        <f>HOUR($A10153)</f>
        <v/>
      </c>
      <c r="D10153" s="15">
        <f>IF(AND($A10153&gt;=Instellingen!$B$6,$A10153&lt;Instellingen!$B$7),1,0)</f>
        <v/>
      </c>
      <c r="E10153" s="15">
        <f>COUNTIF(tData[BezoekStart],"&lt;"&amp;($A10153+1/24))-COUNTIF(tData[BezoekEind],"&lt;="&amp;$A10153)</f>
        <v/>
      </c>
      <c r="F10153" s="15">
        <f>COUNTIF(tData[BezoekLangStart],"&lt;"&amp;($A10153+1/24))-COUNTIF(tData[BezoekLangEind],"&lt;="&amp;$A10153)</f>
        <v/>
      </c>
      <c r="G10153" s="15">
        <f>IF($D10153=1,$B10153*100+$C10153,-1)</f>
        <v/>
      </c>
      <c r="H10153" s="15">
        <f>IF($D10153=1,$B10153,-1)</f>
        <v/>
      </c>
      <c r="I10153" s="15">
        <f>IF($D10153=1,$C10153,-1)</f>
        <v/>
      </c>
    </row>
    <row r="10154">
      <c r="A10154" s="33" t="n">
        <v>45714.95833333334</v>
      </c>
      <c r="B10154" s="15">
        <f>WEEKDAY($A10154,2)</f>
        <v/>
      </c>
      <c r="C10154" s="15">
        <f>HOUR($A10154)</f>
        <v/>
      </c>
      <c r="D10154" s="15">
        <f>IF(AND($A10154&gt;=Instellingen!$B$6,$A10154&lt;Instellingen!$B$7),1,0)</f>
        <v/>
      </c>
      <c r="E10154" s="15">
        <f>COUNTIF(tData[BezoekStart],"&lt;"&amp;($A10154+1/24))-COUNTIF(tData[BezoekEind],"&lt;="&amp;$A10154)</f>
        <v/>
      </c>
      <c r="F10154" s="15">
        <f>COUNTIF(tData[BezoekLangStart],"&lt;"&amp;($A10154+1/24))-COUNTIF(tData[BezoekLangEind],"&lt;="&amp;$A10154)</f>
        <v/>
      </c>
      <c r="G10154" s="15">
        <f>IF($D10154=1,$B10154*100+$C10154,-1)</f>
        <v/>
      </c>
      <c r="H10154" s="15">
        <f>IF($D10154=1,$B10154,-1)</f>
        <v/>
      </c>
      <c r="I10154" s="15">
        <f>IF($D10154=1,$C10154,-1)</f>
        <v/>
      </c>
    </row>
    <row r="10155">
      <c r="A10155" s="33" t="n">
        <v>45715</v>
      </c>
      <c r="B10155" s="15">
        <f>WEEKDAY($A10155,2)</f>
        <v/>
      </c>
      <c r="C10155" s="15">
        <f>HOUR($A10155)</f>
        <v/>
      </c>
      <c r="D10155" s="15">
        <f>IF(AND($A10155&gt;=Instellingen!$B$6,$A10155&lt;Instellingen!$B$7),1,0)</f>
        <v/>
      </c>
      <c r="E10155" s="15">
        <f>COUNTIF(tData[BezoekStart],"&lt;"&amp;($A10155+1/24))-COUNTIF(tData[BezoekEind],"&lt;="&amp;$A10155)</f>
        <v/>
      </c>
      <c r="F10155" s="15">
        <f>COUNTIF(tData[BezoekLangStart],"&lt;"&amp;($A10155+1/24))-COUNTIF(tData[BezoekLangEind],"&lt;="&amp;$A10155)</f>
        <v/>
      </c>
      <c r="G10155" s="15">
        <f>IF($D10155=1,$B10155*100+$C10155,-1)</f>
        <v/>
      </c>
      <c r="H10155" s="15">
        <f>IF($D10155=1,$B10155,-1)</f>
        <v/>
      </c>
      <c r="I10155" s="15">
        <f>IF($D10155=1,$C10155,-1)</f>
        <v/>
      </c>
    </row>
    <row r="10156">
      <c r="A10156" s="33" t="n">
        <v>45715.04166666666</v>
      </c>
      <c r="B10156" s="15">
        <f>WEEKDAY($A10156,2)</f>
        <v/>
      </c>
      <c r="C10156" s="15">
        <f>HOUR($A10156)</f>
        <v/>
      </c>
      <c r="D10156" s="15">
        <f>IF(AND($A10156&gt;=Instellingen!$B$6,$A10156&lt;Instellingen!$B$7),1,0)</f>
        <v/>
      </c>
      <c r="E10156" s="15">
        <f>COUNTIF(tData[BezoekStart],"&lt;"&amp;($A10156+1/24))-COUNTIF(tData[BezoekEind],"&lt;="&amp;$A10156)</f>
        <v/>
      </c>
      <c r="F10156" s="15">
        <f>COUNTIF(tData[BezoekLangStart],"&lt;"&amp;($A10156+1/24))-COUNTIF(tData[BezoekLangEind],"&lt;="&amp;$A10156)</f>
        <v/>
      </c>
      <c r="G10156" s="15">
        <f>IF($D10156=1,$B10156*100+$C10156,-1)</f>
        <v/>
      </c>
      <c r="H10156" s="15">
        <f>IF($D10156=1,$B10156,-1)</f>
        <v/>
      </c>
      <c r="I10156" s="15">
        <f>IF($D10156=1,$C10156,-1)</f>
        <v/>
      </c>
    </row>
    <row r="10157">
      <c r="A10157" s="33" t="n">
        <v>45715.08333333334</v>
      </c>
      <c r="B10157" s="15">
        <f>WEEKDAY($A10157,2)</f>
        <v/>
      </c>
      <c r="C10157" s="15">
        <f>HOUR($A10157)</f>
        <v/>
      </c>
      <c r="D10157" s="15">
        <f>IF(AND($A10157&gt;=Instellingen!$B$6,$A10157&lt;Instellingen!$B$7),1,0)</f>
        <v/>
      </c>
      <c r="E10157" s="15">
        <f>COUNTIF(tData[BezoekStart],"&lt;"&amp;($A10157+1/24))-COUNTIF(tData[BezoekEind],"&lt;="&amp;$A10157)</f>
        <v/>
      </c>
      <c r="F10157" s="15">
        <f>COUNTIF(tData[BezoekLangStart],"&lt;"&amp;($A10157+1/24))-COUNTIF(tData[BezoekLangEind],"&lt;="&amp;$A10157)</f>
        <v/>
      </c>
      <c r="G10157" s="15">
        <f>IF($D10157=1,$B10157*100+$C10157,-1)</f>
        <v/>
      </c>
      <c r="H10157" s="15">
        <f>IF($D10157=1,$B10157,-1)</f>
        <v/>
      </c>
      <c r="I10157" s="15">
        <f>IF($D10157=1,$C10157,-1)</f>
        <v/>
      </c>
    </row>
    <row r="10158">
      <c r="A10158" s="33" t="n">
        <v>45715.125</v>
      </c>
      <c r="B10158" s="15">
        <f>WEEKDAY($A10158,2)</f>
        <v/>
      </c>
      <c r="C10158" s="15">
        <f>HOUR($A10158)</f>
        <v/>
      </c>
      <c r="D10158" s="15">
        <f>IF(AND($A10158&gt;=Instellingen!$B$6,$A10158&lt;Instellingen!$B$7),1,0)</f>
        <v/>
      </c>
      <c r="E10158" s="15">
        <f>COUNTIF(tData[BezoekStart],"&lt;"&amp;($A10158+1/24))-COUNTIF(tData[BezoekEind],"&lt;="&amp;$A10158)</f>
        <v/>
      </c>
      <c r="F10158" s="15">
        <f>COUNTIF(tData[BezoekLangStart],"&lt;"&amp;($A10158+1/24))-COUNTIF(tData[BezoekLangEind],"&lt;="&amp;$A10158)</f>
        <v/>
      </c>
      <c r="G10158" s="15">
        <f>IF($D10158=1,$B10158*100+$C10158,-1)</f>
        <v/>
      </c>
      <c r="H10158" s="15">
        <f>IF($D10158=1,$B10158,-1)</f>
        <v/>
      </c>
      <c r="I10158" s="15">
        <f>IF($D10158=1,$C10158,-1)</f>
        <v/>
      </c>
    </row>
    <row r="10159">
      <c r="A10159" s="33" t="n">
        <v>45715.16666666666</v>
      </c>
      <c r="B10159" s="15">
        <f>WEEKDAY($A10159,2)</f>
        <v/>
      </c>
      <c r="C10159" s="15">
        <f>HOUR($A10159)</f>
        <v/>
      </c>
      <c r="D10159" s="15">
        <f>IF(AND($A10159&gt;=Instellingen!$B$6,$A10159&lt;Instellingen!$B$7),1,0)</f>
        <v/>
      </c>
      <c r="E10159" s="15">
        <f>COUNTIF(tData[BezoekStart],"&lt;"&amp;($A10159+1/24))-COUNTIF(tData[BezoekEind],"&lt;="&amp;$A10159)</f>
        <v/>
      </c>
      <c r="F10159" s="15">
        <f>COUNTIF(tData[BezoekLangStart],"&lt;"&amp;($A10159+1/24))-COUNTIF(tData[BezoekLangEind],"&lt;="&amp;$A10159)</f>
        <v/>
      </c>
      <c r="G10159" s="15">
        <f>IF($D10159=1,$B10159*100+$C10159,-1)</f>
        <v/>
      </c>
      <c r="H10159" s="15">
        <f>IF($D10159=1,$B10159,-1)</f>
        <v/>
      </c>
      <c r="I10159" s="15">
        <f>IF($D10159=1,$C10159,-1)</f>
        <v/>
      </c>
    </row>
    <row r="10160">
      <c r="A10160" s="33" t="n">
        <v>45715.20833333334</v>
      </c>
      <c r="B10160" s="15">
        <f>WEEKDAY($A10160,2)</f>
        <v/>
      </c>
      <c r="C10160" s="15">
        <f>HOUR($A10160)</f>
        <v/>
      </c>
      <c r="D10160" s="15">
        <f>IF(AND($A10160&gt;=Instellingen!$B$6,$A10160&lt;Instellingen!$B$7),1,0)</f>
        <v/>
      </c>
      <c r="E10160" s="15">
        <f>COUNTIF(tData[BezoekStart],"&lt;"&amp;($A10160+1/24))-COUNTIF(tData[BezoekEind],"&lt;="&amp;$A10160)</f>
        <v/>
      </c>
      <c r="F10160" s="15">
        <f>COUNTIF(tData[BezoekLangStart],"&lt;"&amp;($A10160+1/24))-COUNTIF(tData[BezoekLangEind],"&lt;="&amp;$A10160)</f>
        <v/>
      </c>
      <c r="G10160" s="15">
        <f>IF($D10160=1,$B10160*100+$C10160,-1)</f>
        <v/>
      </c>
      <c r="H10160" s="15">
        <f>IF($D10160=1,$B10160,-1)</f>
        <v/>
      </c>
      <c r="I10160" s="15">
        <f>IF($D10160=1,$C10160,-1)</f>
        <v/>
      </c>
    </row>
    <row r="10161">
      <c r="A10161" s="33" t="n">
        <v>45715.25</v>
      </c>
      <c r="B10161" s="15">
        <f>WEEKDAY($A10161,2)</f>
        <v/>
      </c>
      <c r="C10161" s="15">
        <f>HOUR($A10161)</f>
        <v/>
      </c>
      <c r="D10161" s="15">
        <f>IF(AND($A10161&gt;=Instellingen!$B$6,$A10161&lt;Instellingen!$B$7),1,0)</f>
        <v/>
      </c>
      <c r="E10161" s="15">
        <f>COUNTIF(tData[BezoekStart],"&lt;"&amp;($A10161+1/24))-COUNTIF(tData[BezoekEind],"&lt;="&amp;$A10161)</f>
        <v/>
      </c>
      <c r="F10161" s="15">
        <f>COUNTIF(tData[BezoekLangStart],"&lt;"&amp;($A10161+1/24))-COUNTIF(tData[BezoekLangEind],"&lt;="&amp;$A10161)</f>
        <v/>
      </c>
      <c r="G10161" s="15">
        <f>IF($D10161=1,$B10161*100+$C10161,-1)</f>
        <v/>
      </c>
      <c r="H10161" s="15">
        <f>IF($D10161=1,$B10161,-1)</f>
        <v/>
      </c>
      <c r="I10161" s="15">
        <f>IF($D10161=1,$C10161,-1)</f>
        <v/>
      </c>
    </row>
    <row r="10162">
      <c r="A10162" s="33" t="n">
        <v>45715.29166666666</v>
      </c>
      <c r="B10162" s="15">
        <f>WEEKDAY($A10162,2)</f>
        <v/>
      </c>
      <c r="C10162" s="15">
        <f>HOUR($A10162)</f>
        <v/>
      </c>
      <c r="D10162" s="15">
        <f>IF(AND($A10162&gt;=Instellingen!$B$6,$A10162&lt;Instellingen!$B$7),1,0)</f>
        <v/>
      </c>
      <c r="E10162" s="15">
        <f>COUNTIF(tData[BezoekStart],"&lt;"&amp;($A10162+1/24))-COUNTIF(tData[BezoekEind],"&lt;="&amp;$A10162)</f>
        <v/>
      </c>
      <c r="F10162" s="15">
        <f>COUNTIF(tData[BezoekLangStart],"&lt;"&amp;($A10162+1/24))-COUNTIF(tData[BezoekLangEind],"&lt;="&amp;$A10162)</f>
        <v/>
      </c>
      <c r="G10162" s="15">
        <f>IF($D10162=1,$B10162*100+$C10162,-1)</f>
        <v/>
      </c>
      <c r="H10162" s="15">
        <f>IF($D10162=1,$B10162,-1)</f>
        <v/>
      </c>
      <c r="I10162" s="15">
        <f>IF($D10162=1,$C10162,-1)</f>
        <v/>
      </c>
    </row>
    <row r="10163">
      <c r="A10163" s="33" t="n">
        <v>45715.33333333334</v>
      </c>
      <c r="B10163" s="15">
        <f>WEEKDAY($A10163,2)</f>
        <v/>
      </c>
      <c r="C10163" s="15">
        <f>HOUR($A10163)</f>
        <v/>
      </c>
      <c r="D10163" s="15">
        <f>IF(AND($A10163&gt;=Instellingen!$B$6,$A10163&lt;Instellingen!$B$7),1,0)</f>
        <v/>
      </c>
      <c r="E10163" s="15">
        <f>COUNTIF(tData[BezoekStart],"&lt;"&amp;($A10163+1/24))-COUNTIF(tData[BezoekEind],"&lt;="&amp;$A10163)</f>
        <v/>
      </c>
      <c r="F10163" s="15">
        <f>COUNTIF(tData[BezoekLangStart],"&lt;"&amp;($A10163+1/24))-COUNTIF(tData[BezoekLangEind],"&lt;="&amp;$A10163)</f>
        <v/>
      </c>
      <c r="G10163" s="15">
        <f>IF($D10163=1,$B10163*100+$C10163,-1)</f>
        <v/>
      </c>
      <c r="H10163" s="15">
        <f>IF($D10163=1,$B10163,-1)</f>
        <v/>
      </c>
      <c r="I10163" s="15">
        <f>IF($D10163=1,$C10163,-1)</f>
        <v/>
      </c>
    </row>
    <row r="10164">
      <c r="A10164" s="33" t="n">
        <v>45715.375</v>
      </c>
      <c r="B10164" s="15">
        <f>WEEKDAY($A10164,2)</f>
        <v/>
      </c>
      <c r="C10164" s="15">
        <f>HOUR($A10164)</f>
        <v/>
      </c>
      <c r="D10164" s="15">
        <f>IF(AND($A10164&gt;=Instellingen!$B$6,$A10164&lt;Instellingen!$B$7),1,0)</f>
        <v/>
      </c>
      <c r="E10164" s="15">
        <f>COUNTIF(tData[BezoekStart],"&lt;"&amp;($A10164+1/24))-COUNTIF(tData[BezoekEind],"&lt;="&amp;$A10164)</f>
        <v/>
      </c>
      <c r="F10164" s="15">
        <f>COUNTIF(tData[BezoekLangStart],"&lt;"&amp;($A10164+1/24))-COUNTIF(tData[BezoekLangEind],"&lt;="&amp;$A10164)</f>
        <v/>
      </c>
      <c r="G10164" s="15">
        <f>IF($D10164=1,$B10164*100+$C10164,-1)</f>
        <v/>
      </c>
      <c r="H10164" s="15">
        <f>IF($D10164=1,$B10164,-1)</f>
        <v/>
      </c>
      <c r="I10164" s="15">
        <f>IF($D10164=1,$C10164,-1)</f>
        <v/>
      </c>
    </row>
    <row r="10165">
      <c r="A10165" s="33" t="n">
        <v>45715.41666666666</v>
      </c>
      <c r="B10165" s="15">
        <f>WEEKDAY($A10165,2)</f>
        <v/>
      </c>
      <c r="C10165" s="15">
        <f>HOUR($A10165)</f>
        <v/>
      </c>
      <c r="D10165" s="15">
        <f>IF(AND($A10165&gt;=Instellingen!$B$6,$A10165&lt;Instellingen!$B$7),1,0)</f>
        <v/>
      </c>
      <c r="E10165" s="15">
        <f>COUNTIF(tData[BezoekStart],"&lt;"&amp;($A10165+1/24))-COUNTIF(tData[BezoekEind],"&lt;="&amp;$A10165)</f>
        <v/>
      </c>
      <c r="F10165" s="15">
        <f>COUNTIF(tData[BezoekLangStart],"&lt;"&amp;($A10165+1/24))-COUNTIF(tData[BezoekLangEind],"&lt;="&amp;$A10165)</f>
        <v/>
      </c>
      <c r="G10165" s="15">
        <f>IF($D10165=1,$B10165*100+$C10165,-1)</f>
        <v/>
      </c>
      <c r="H10165" s="15">
        <f>IF($D10165=1,$B10165,-1)</f>
        <v/>
      </c>
      <c r="I10165" s="15">
        <f>IF($D10165=1,$C10165,-1)</f>
        <v/>
      </c>
    </row>
    <row r="10166">
      <c r="A10166" s="33" t="n">
        <v>45715.45833333334</v>
      </c>
      <c r="B10166" s="15">
        <f>WEEKDAY($A10166,2)</f>
        <v/>
      </c>
      <c r="C10166" s="15">
        <f>HOUR($A10166)</f>
        <v/>
      </c>
      <c r="D10166" s="15">
        <f>IF(AND($A10166&gt;=Instellingen!$B$6,$A10166&lt;Instellingen!$B$7),1,0)</f>
        <v/>
      </c>
      <c r="E10166" s="15">
        <f>COUNTIF(tData[BezoekStart],"&lt;"&amp;($A10166+1/24))-COUNTIF(tData[BezoekEind],"&lt;="&amp;$A10166)</f>
        <v/>
      </c>
      <c r="F10166" s="15">
        <f>COUNTIF(tData[BezoekLangStart],"&lt;"&amp;($A10166+1/24))-COUNTIF(tData[BezoekLangEind],"&lt;="&amp;$A10166)</f>
        <v/>
      </c>
      <c r="G10166" s="15">
        <f>IF($D10166=1,$B10166*100+$C10166,-1)</f>
        <v/>
      </c>
      <c r="H10166" s="15">
        <f>IF($D10166=1,$B10166,-1)</f>
        <v/>
      </c>
      <c r="I10166" s="15">
        <f>IF($D10166=1,$C10166,-1)</f>
        <v/>
      </c>
    </row>
    <row r="10167">
      <c r="A10167" s="33" t="n">
        <v>45715.5</v>
      </c>
      <c r="B10167" s="15">
        <f>WEEKDAY($A10167,2)</f>
        <v/>
      </c>
      <c r="C10167" s="15">
        <f>HOUR($A10167)</f>
        <v/>
      </c>
      <c r="D10167" s="15">
        <f>IF(AND($A10167&gt;=Instellingen!$B$6,$A10167&lt;Instellingen!$B$7),1,0)</f>
        <v/>
      </c>
      <c r="E10167" s="15">
        <f>COUNTIF(tData[BezoekStart],"&lt;"&amp;($A10167+1/24))-COUNTIF(tData[BezoekEind],"&lt;="&amp;$A10167)</f>
        <v/>
      </c>
      <c r="F10167" s="15">
        <f>COUNTIF(tData[BezoekLangStart],"&lt;"&amp;($A10167+1/24))-COUNTIF(tData[BezoekLangEind],"&lt;="&amp;$A10167)</f>
        <v/>
      </c>
      <c r="G10167" s="15">
        <f>IF($D10167=1,$B10167*100+$C10167,-1)</f>
        <v/>
      </c>
      <c r="H10167" s="15">
        <f>IF($D10167=1,$B10167,-1)</f>
        <v/>
      </c>
      <c r="I10167" s="15">
        <f>IF($D10167=1,$C10167,-1)</f>
        <v/>
      </c>
    </row>
    <row r="10168">
      <c r="A10168" s="33" t="n">
        <v>45715.54166666666</v>
      </c>
      <c r="B10168" s="15">
        <f>WEEKDAY($A10168,2)</f>
        <v/>
      </c>
      <c r="C10168" s="15">
        <f>HOUR($A10168)</f>
        <v/>
      </c>
      <c r="D10168" s="15">
        <f>IF(AND($A10168&gt;=Instellingen!$B$6,$A10168&lt;Instellingen!$B$7),1,0)</f>
        <v/>
      </c>
      <c r="E10168" s="15">
        <f>COUNTIF(tData[BezoekStart],"&lt;"&amp;($A10168+1/24))-COUNTIF(tData[BezoekEind],"&lt;="&amp;$A10168)</f>
        <v/>
      </c>
      <c r="F10168" s="15">
        <f>COUNTIF(tData[BezoekLangStart],"&lt;"&amp;($A10168+1/24))-COUNTIF(tData[BezoekLangEind],"&lt;="&amp;$A10168)</f>
        <v/>
      </c>
      <c r="G10168" s="15">
        <f>IF($D10168=1,$B10168*100+$C10168,-1)</f>
        <v/>
      </c>
      <c r="H10168" s="15">
        <f>IF($D10168=1,$B10168,-1)</f>
        <v/>
      </c>
      <c r="I10168" s="15">
        <f>IF($D10168=1,$C10168,-1)</f>
        <v/>
      </c>
    </row>
    <row r="10169">
      <c r="A10169" s="33" t="n">
        <v>45715.58333333334</v>
      </c>
      <c r="B10169" s="15">
        <f>WEEKDAY($A10169,2)</f>
        <v/>
      </c>
      <c r="C10169" s="15">
        <f>HOUR($A10169)</f>
        <v/>
      </c>
      <c r="D10169" s="15">
        <f>IF(AND($A10169&gt;=Instellingen!$B$6,$A10169&lt;Instellingen!$B$7),1,0)</f>
        <v/>
      </c>
      <c r="E10169" s="15">
        <f>COUNTIF(tData[BezoekStart],"&lt;"&amp;($A10169+1/24))-COUNTIF(tData[BezoekEind],"&lt;="&amp;$A10169)</f>
        <v/>
      </c>
      <c r="F10169" s="15">
        <f>COUNTIF(tData[BezoekLangStart],"&lt;"&amp;($A10169+1/24))-COUNTIF(tData[BezoekLangEind],"&lt;="&amp;$A10169)</f>
        <v/>
      </c>
      <c r="G10169" s="15">
        <f>IF($D10169=1,$B10169*100+$C10169,-1)</f>
        <v/>
      </c>
      <c r="H10169" s="15">
        <f>IF($D10169=1,$B10169,-1)</f>
        <v/>
      </c>
      <c r="I10169" s="15">
        <f>IF($D10169=1,$C10169,-1)</f>
        <v/>
      </c>
    </row>
    <row r="10170">
      <c r="A10170" s="33" t="n">
        <v>45715.625</v>
      </c>
      <c r="B10170" s="15">
        <f>WEEKDAY($A10170,2)</f>
        <v/>
      </c>
      <c r="C10170" s="15">
        <f>HOUR($A10170)</f>
        <v/>
      </c>
      <c r="D10170" s="15">
        <f>IF(AND($A10170&gt;=Instellingen!$B$6,$A10170&lt;Instellingen!$B$7),1,0)</f>
        <v/>
      </c>
      <c r="E10170" s="15">
        <f>COUNTIF(tData[BezoekStart],"&lt;"&amp;($A10170+1/24))-COUNTIF(tData[BezoekEind],"&lt;="&amp;$A10170)</f>
        <v/>
      </c>
      <c r="F10170" s="15">
        <f>COUNTIF(tData[BezoekLangStart],"&lt;"&amp;($A10170+1/24))-COUNTIF(tData[BezoekLangEind],"&lt;="&amp;$A10170)</f>
        <v/>
      </c>
      <c r="G10170" s="15">
        <f>IF($D10170=1,$B10170*100+$C10170,-1)</f>
        <v/>
      </c>
      <c r="H10170" s="15">
        <f>IF($D10170=1,$B10170,-1)</f>
        <v/>
      </c>
      <c r="I10170" s="15">
        <f>IF($D10170=1,$C10170,-1)</f>
        <v/>
      </c>
    </row>
    <row r="10171">
      <c r="A10171" s="33" t="n">
        <v>45715.66666666666</v>
      </c>
      <c r="B10171" s="15">
        <f>WEEKDAY($A10171,2)</f>
        <v/>
      </c>
      <c r="C10171" s="15">
        <f>HOUR($A10171)</f>
        <v/>
      </c>
      <c r="D10171" s="15">
        <f>IF(AND($A10171&gt;=Instellingen!$B$6,$A10171&lt;Instellingen!$B$7),1,0)</f>
        <v/>
      </c>
      <c r="E10171" s="15">
        <f>COUNTIF(tData[BezoekStart],"&lt;"&amp;($A10171+1/24))-COUNTIF(tData[BezoekEind],"&lt;="&amp;$A10171)</f>
        <v/>
      </c>
      <c r="F10171" s="15">
        <f>COUNTIF(tData[BezoekLangStart],"&lt;"&amp;($A10171+1/24))-COUNTIF(tData[BezoekLangEind],"&lt;="&amp;$A10171)</f>
        <v/>
      </c>
      <c r="G10171" s="15">
        <f>IF($D10171=1,$B10171*100+$C10171,-1)</f>
        <v/>
      </c>
      <c r="H10171" s="15">
        <f>IF($D10171=1,$B10171,-1)</f>
        <v/>
      </c>
      <c r="I10171" s="15">
        <f>IF($D10171=1,$C10171,-1)</f>
        <v/>
      </c>
    </row>
    <row r="10172">
      <c r="A10172" s="33" t="n">
        <v>45715.70833333334</v>
      </c>
      <c r="B10172" s="15">
        <f>WEEKDAY($A10172,2)</f>
        <v/>
      </c>
      <c r="C10172" s="15">
        <f>HOUR($A10172)</f>
        <v/>
      </c>
      <c r="D10172" s="15">
        <f>IF(AND($A10172&gt;=Instellingen!$B$6,$A10172&lt;Instellingen!$B$7),1,0)</f>
        <v/>
      </c>
      <c r="E10172" s="15">
        <f>COUNTIF(tData[BezoekStart],"&lt;"&amp;($A10172+1/24))-COUNTIF(tData[BezoekEind],"&lt;="&amp;$A10172)</f>
        <v/>
      </c>
      <c r="F10172" s="15">
        <f>COUNTIF(tData[BezoekLangStart],"&lt;"&amp;($A10172+1/24))-COUNTIF(tData[BezoekLangEind],"&lt;="&amp;$A10172)</f>
        <v/>
      </c>
      <c r="G10172" s="15">
        <f>IF($D10172=1,$B10172*100+$C10172,-1)</f>
        <v/>
      </c>
      <c r="H10172" s="15">
        <f>IF($D10172=1,$B10172,-1)</f>
        <v/>
      </c>
      <c r="I10172" s="15">
        <f>IF($D10172=1,$C10172,-1)</f>
        <v/>
      </c>
    </row>
    <row r="10173">
      <c r="A10173" s="33" t="n">
        <v>45715.75</v>
      </c>
      <c r="B10173" s="15">
        <f>WEEKDAY($A10173,2)</f>
        <v/>
      </c>
      <c r="C10173" s="15">
        <f>HOUR($A10173)</f>
        <v/>
      </c>
      <c r="D10173" s="15">
        <f>IF(AND($A10173&gt;=Instellingen!$B$6,$A10173&lt;Instellingen!$B$7),1,0)</f>
        <v/>
      </c>
      <c r="E10173" s="15">
        <f>COUNTIF(tData[BezoekStart],"&lt;"&amp;($A10173+1/24))-COUNTIF(tData[BezoekEind],"&lt;="&amp;$A10173)</f>
        <v/>
      </c>
      <c r="F10173" s="15">
        <f>COUNTIF(tData[BezoekLangStart],"&lt;"&amp;($A10173+1/24))-COUNTIF(tData[BezoekLangEind],"&lt;="&amp;$A10173)</f>
        <v/>
      </c>
      <c r="G10173" s="15">
        <f>IF($D10173=1,$B10173*100+$C10173,-1)</f>
        <v/>
      </c>
      <c r="H10173" s="15">
        <f>IF($D10173=1,$B10173,-1)</f>
        <v/>
      </c>
      <c r="I10173" s="15">
        <f>IF($D10173=1,$C10173,-1)</f>
        <v/>
      </c>
    </row>
    <row r="10174">
      <c r="A10174" s="33" t="n">
        <v>45715.79166666666</v>
      </c>
      <c r="B10174" s="15">
        <f>WEEKDAY($A10174,2)</f>
        <v/>
      </c>
      <c r="C10174" s="15">
        <f>HOUR($A10174)</f>
        <v/>
      </c>
      <c r="D10174" s="15">
        <f>IF(AND($A10174&gt;=Instellingen!$B$6,$A10174&lt;Instellingen!$B$7),1,0)</f>
        <v/>
      </c>
      <c r="E10174" s="15">
        <f>COUNTIF(tData[BezoekStart],"&lt;"&amp;($A10174+1/24))-COUNTIF(tData[BezoekEind],"&lt;="&amp;$A10174)</f>
        <v/>
      </c>
      <c r="F10174" s="15">
        <f>COUNTIF(tData[BezoekLangStart],"&lt;"&amp;($A10174+1/24))-COUNTIF(tData[BezoekLangEind],"&lt;="&amp;$A10174)</f>
        <v/>
      </c>
      <c r="G10174" s="15">
        <f>IF($D10174=1,$B10174*100+$C10174,-1)</f>
        <v/>
      </c>
      <c r="H10174" s="15">
        <f>IF($D10174=1,$B10174,-1)</f>
        <v/>
      </c>
      <c r="I10174" s="15">
        <f>IF($D10174=1,$C10174,-1)</f>
        <v/>
      </c>
    </row>
    <row r="10175">
      <c r="A10175" s="33" t="n">
        <v>45715.83333333334</v>
      </c>
      <c r="B10175" s="15">
        <f>WEEKDAY($A10175,2)</f>
        <v/>
      </c>
      <c r="C10175" s="15">
        <f>HOUR($A10175)</f>
        <v/>
      </c>
      <c r="D10175" s="15">
        <f>IF(AND($A10175&gt;=Instellingen!$B$6,$A10175&lt;Instellingen!$B$7),1,0)</f>
        <v/>
      </c>
      <c r="E10175" s="15">
        <f>COUNTIF(tData[BezoekStart],"&lt;"&amp;($A10175+1/24))-COUNTIF(tData[BezoekEind],"&lt;="&amp;$A10175)</f>
        <v/>
      </c>
      <c r="F10175" s="15">
        <f>COUNTIF(tData[BezoekLangStart],"&lt;"&amp;($A10175+1/24))-COUNTIF(tData[BezoekLangEind],"&lt;="&amp;$A10175)</f>
        <v/>
      </c>
      <c r="G10175" s="15">
        <f>IF($D10175=1,$B10175*100+$C10175,-1)</f>
        <v/>
      </c>
      <c r="H10175" s="15">
        <f>IF($D10175=1,$B10175,-1)</f>
        <v/>
      </c>
      <c r="I10175" s="15">
        <f>IF($D10175=1,$C10175,-1)</f>
        <v/>
      </c>
    </row>
    <row r="10176">
      <c r="A10176" s="33" t="n">
        <v>45715.875</v>
      </c>
      <c r="B10176" s="15">
        <f>WEEKDAY($A10176,2)</f>
        <v/>
      </c>
      <c r="C10176" s="15">
        <f>HOUR($A10176)</f>
        <v/>
      </c>
      <c r="D10176" s="15">
        <f>IF(AND($A10176&gt;=Instellingen!$B$6,$A10176&lt;Instellingen!$B$7),1,0)</f>
        <v/>
      </c>
      <c r="E10176" s="15">
        <f>COUNTIF(tData[BezoekStart],"&lt;"&amp;($A10176+1/24))-COUNTIF(tData[BezoekEind],"&lt;="&amp;$A10176)</f>
        <v/>
      </c>
      <c r="F10176" s="15">
        <f>COUNTIF(tData[BezoekLangStart],"&lt;"&amp;($A10176+1/24))-COUNTIF(tData[BezoekLangEind],"&lt;="&amp;$A10176)</f>
        <v/>
      </c>
      <c r="G10176" s="15">
        <f>IF($D10176=1,$B10176*100+$C10176,-1)</f>
        <v/>
      </c>
      <c r="H10176" s="15">
        <f>IF($D10176=1,$B10176,-1)</f>
        <v/>
      </c>
      <c r="I10176" s="15">
        <f>IF($D10176=1,$C10176,-1)</f>
        <v/>
      </c>
    </row>
    <row r="10177">
      <c r="A10177" s="33" t="n">
        <v>45715.91666666666</v>
      </c>
      <c r="B10177" s="15">
        <f>WEEKDAY($A10177,2)</f>
        <v/>
      </c>
      <c r="C10177" s="15">
        <f>HOUR($A10177)</f>
        <v/>
      </c>
      <c r="D10177" s="15">
        <f>IF(AND($A10177&gt;=Instellingen!$B$6,$A10177&lt;Instellingen!$B$7),1,0)</f>
        <v/>
      </c>
      <c r="E10177" s="15">
        <f>COUNTIF(tData[BezoekStart],"&lt;"&amp;($A10177+1/24))-COUNTIF(tData[BezoekEind],"&lt;="&amp;$A10177)</f>
        <v/>
      </c>
      <c r="F10177" s="15">
        <f>COUNTIF(tData[BezoekLangStart],"&lt;"&amp;($A10177+1/24))-COUNTIF(tData[BezoekLangEind],"&lt;="&amp;$A10177)</f>
        <v/>
      </c>
      <c r="G10177" s="15">
        <f>IF($D10177=1,$B10177*100+$C10177,-1)</f>
        <v/>
      </c>
      <c r="H10177" s="15">
        <f>IF($D10177=1,$B10177,-1)</f>
        <v/>
      </c>
      <c r="I10177" s="15">
        <f>IF($D10177=1,$C10177,-1)</f>
        <v/>
      </c>
    </row>
    <row r="10178">
      <c r="A10178" s="33" t="n">
        <v>45715.95833333334</v>
      </c>
      <c r="B10178" s="15">
        <f>WEEKDAY($A10178,2)</f>
        <v/>
      </c>
      <c r="C10178" s="15">
        <f>HOUR($A10178)</f>
        <v/>
      </c>
      <c r="D10178" s="15">
        <f>IF(AND($A10178&gt;=Instellingen!$B$6,$A10178&lt;Instellingen!$B$7),1,0)</f>
        <v/>
      </c>
      <c r="E10178" s="15">
        <f>COUNTIF(tData[BezoekStart],"&lt;"&amp;($A10178+1/24))-COUNTIF(tData[BezoekEind],"&lt;="&amp;$A10178)</f>
        <v/>
      </c>
      <c r="F10178" s="15">
        <f>COUNTIF(tData[BezoekLangStart],"&lt;"&amp;($A10178+1/24))-COUNTIF(tData[BezoekLangEind],"&lt;="&amp;$A10178)</f>
        <v/>
      </c>
      <c r="G10178" s="15">
        <f>IF($D10178=1,$B10178*100+$C10178,-1)</f>
        <v/>
      </c>
      <c r="H10178" s="15">
        <f>IF($D10178=1,$B10178,-1)</f>
        <v/>
      </c>
      <c r="I10178" s="15">
        <f>IF($D10178=1,$C10178,-1)</f>
        <v/>
      </c>
    </row>
    <row r="10179">
      <c r="A10179" s="33" t="n">
        <v>45716</v>
      </c>
      <c r="B10179" s="15">
        <f>WEEKDAY($A10179,2)</f>
        <v/>
      </c>
      <c r="C10179" s="15">
        <f>HOUR($A10179)</f>
        <v/>
      </c>
      <c r="D10179" s="15">
        <f>IF(AND($A10179&gt;=Instellingen!$B$6,$A10179&lt;Instellingen!$B$7),1,0)</f>
        <v/>
      </c>
      <c r="E10179" s="15">
        <f>COUNTIF(tData[BezoekStart],"&lt;"&amp;($A10179+1/24))-COUNTIF(tData[BezoekEind],"&lt;="&amp;$A10179)</f>
        <v/>
      </c>
      <c r="F10179" s="15">
        <f>COUNTIF(tData[BezoekLangStart],"&lt;"&amp;($A10179+1/24))-COUNTIF(tData[BezoekLangEind],"&lt;="&amp;$A10179)</f>
        <v/>
      </c>
      <c r="G10179" s="15">
        <f>IF($D10179=1,$B10179*100+$C10179,-1)</f>
        <v/>
      </c>
      <c r="H10179" s="15">
        <f>IF($D10179=1,$B10179,-1)</f>
        <v/>
      </c>
      <c r="I10179" s="15">
        <f>IF($D10179=1,$C10179,-1)</f>
        <v/>
      </c>
    </row>
    <row r="10180">
      <c r="A10180" s="33" t="n">
        <v>45716.04166666666</v>
      </c>
      <c r="B10180" s="15">
        <f>WEEKDAY($A10180,2)</f>
        <v/>
      </c>
      <c r="C10180" s="15">
        <f>HOUR($A10180)</f>
        <v/>
      </c>
      <c r="D10180" s="15">
        <f>IF(AND($A10180&gt;=Instellingen!$B$6,$A10180&lt;Instellingen!$B$7),1,0)</f>
        <v/>
      </c>
      <c r="E10180" s="15">
        <f>COUNTIF(tData[BezoekStart],"&lt;"&amp;($A10180+1/24))-COUNTIF(tData[BezoekEind],"&lt;="&amp;$A10180)</f>
        <v/>
      </c>
      <c r="F10180" s="15">
        <f>COUNTIF(tData[BezoekLangStart],"&lt;"&amp;($A10180+1/24))-COUNTIF(tData[BezoekLangEind],"&lt;="&amp;$A10180)</f>
        <v/>
      </c>
      <c r="G10180" s="15">
        <f>IF($D10180=1,$B10180*100+$C10180,-1)</f>
        <v/>
      </c>
      <c r="H10180" s="15">
        <f>IF($D10180=1,$B10180,-1)</f>
        <v/>
      </c>
      <c r="I10180" s="15">
        <f>IF($D10180=1,$C10180,-1)</f>
        <v/>
      </c>
    </row>
    <row r="10181">
      <c r="A10181" s="33" t="n">
        <v>45716.08333333334</v>
      </c>
      <c r="B10181" s="15">
        <f>WEEKDAY($A10181,2)</f>
        <v/>
      </c>
      <c r="C10181" s="15">
        <f>HOUR($A10181)</f>
        <v/>
      </c>
      <c r="D10181" s="15">
        <f>IF(AND($A10181&gt;=Instellingen!$B$6,$A10181&lt;Instellingen!$B$7),1,0)</f>
        <v/>
      </c>
      <c r="E10181" s="15">
        <f>COUNTIF(tData[BezoekStart],"&lt;"&amp;($A10181+1/24))-COUNTIF(tData[BezoekEind],"&lt;="&amp;$A10181)</f>
        <v/>
      </c>
      <c r="F10181" s="15">
        <f>COUNTIF(tData[BezoekLangStart],"&lt;"&amp;($A10181+1/24))-COUNTIF(tData[BezoekLangEind],"&lt;="&amp;$A10181)</f>
        <v/>
      </c>
      <c r="G10181" s="15">
        <f>IF($D10181=1,$B10181*100+$C10181,-1)</f>
        <v/>
      </c>
      <c r="H10181" s="15">
        <f>IF($D10181=1,$B10181,-1)</f>
        <v/>
      </c>
      <c r="I10181" s="15">
        <f>IF($D10181=1,$C10181,-1)</f>
        <v/>
      </c>
    </row>
    <row r="10182">
      <c r="A10182" s="33" t="n">
        <v>45716.125</v>
      </c>
      <c r="B10182" s="15">
        <f>WEEKDAY($A10182,2)</f>
        <v/>
      </c>
      <c r="C10182" s="15">
        <f>HOUR($A10182)</f>
        <v/>
      </c>
      <c r="D10182" s="15">
        <f>IF(AND($A10182&gt;=Instellingen!$B$6,$A10182&lt;Instellingen!$B$7),1,0)</f>
        <v/>
      </c>
      <c r="E10182" s="15">
        <f>COUNTIF(tData[BezoekStart],"&lt;"&amp;($A10182+1/24))-COUNTIF(tData[BezoekEind],"&lt;="&amp;$A10182)</f>
        <v/>
      </c>
      <c r="F10182" s="15">
        <f>COUNTIF(tData[BezoekLangStart],"&lt;"&amp;($A10182+1/24))-COUNTIF(tData[BezoekLangEind],"&lt;="&amp;$A10182)</f>
        <v/>
      </c>
      <c r="G10182" s="15">
        <f>IF($D10182=1,$B10182*100+$C10182,-1)</f>
        <v/>
      </c>
      <c r="H10182" s="15">
        <f>IF($D10182=1,$B10182,-1)</f>
        <v/>
      </c>
      <c r="I10182" s="15">
        <f>IF($D10182=1,$C10182,-1)</f>
        <v/>
      </c>
    </row>
    <row r="10183">
      <c r="A10183" s="33" t="n">
        <v>45716.16666666666</v>
      </c>
      <c r="B10183" s="15">
        <f>WEEKDAY($A10183,2)</f>
        <v/>
      </c>
      <c r="C10183" s="15">
        <f>HOUR($A10183)</f>
        <v/>
      </c>
      <c r="D10183" s="15">
        <f>IF(AND($A10183&gt;=Instellingen!$B$6,$A10183&lt;Instellingen!$B$7),1,0)</f>
        <v/>
      </c>
      <c r="E10183" s="15">
        <f>COUNTIF(tData[BezoekStart],"&lt;"&amp;($A10183+1/24))-COUNTIF(tData[BezoekEind],"&lt;="&amp;$A10183)</f>
        <v/>
      </c>
      <c r="F10183" s="15">
        <f>COUNTIF(tData[BezoekLangStart],"&lt;"&amp;($A10183+1/24))-COUNTIF(tData[BezoekLangEind],"&lt;="&amp;$A10183)</f>
        <v/>
      </c>
      <c r="G10183" s="15">
        <f>IF($D10183=1,$B10183*100+$C10183,-1)</f>
        <v/>
      </c>
      <c r="H10183" s="15">
        <f>IF($D10183=1,$B10183,-1)</f>
        <v/>
      </c>
      <c r="I10183" s="15">
        <f>IF($D10183=1,$C10183,-1)</f>
        <v/>
      </c>
    </row>
    <row r="10184">
      <c r="A10184" s="33" t="n">
        <v>45716.20833333334</v>
      </c>
      <c r="B10184" s="15">
        <f>WEEKDAY($A10184,2)</f>
        <v/>
      </c>
      <c r="C10184" s="15">
        <f>HOUR($A10184)</f>
        <v/>
      </c>
      <c r="D10184" s="15">
        <f>IF(AND($A10184&gt;=Instellingen!$B$6,$A10184&lt;Instellingen!$B$7),1,0)</f>
        <v/>
      </c>
      <c r="E10184" s="15">
        <f>COUNTIF(tData[BezoekStart],"&lt;"&amp;($A10184+1/24))-COUNTIF(tData[BezoekEind],"&lt;="&amp;$A10184)</f>
        <v/>
      </c>
      <c r="F10184" s="15">
        <f>COUNTIF(tData[BezoekLangStart],"&lt;"&amp;($A10184+1/24))-COUNTIF(tData[BezoekLangEind],"&lt;="&amp;$A10184)</f>
        <v/>
      </c>
      <c r="G10184" s="15">
        <f>IF($D10184=1,$B10184*100+$C10184,-1)</f>
        <v/>
      </c>
      <c r="H10184" s="15">
        <f>IF($D10184=1,$B10184,-1)</f>
        <v/>
      </c>
      <c r="I10184" s="15">
        <f>IF($D10184=1,$C10184,-1)</f>
        <v/>
      </c>
    </row>
    <row r="10185">
      <c r="A10185" s="33" t="n">
        <v>45716.25</v>
      </c>
      <c r="B10185" s="15">
        <f>WEEKDAY($A10185,2)</f>
        <v/>
      </c>
      <c r="C10185" s="15">
        <f>HOUR($A10185)</f>
        <v/>
      </c>
      <c r="D10185" s="15">
        <f>IF(AND($A10185&gt;=Instellingen!$B$6,$A10185&lt;Instellingen!$B$7),1,0)</f>
        <v/>
      </c>
      <c r="E10185" s="15">
        <f>COUNTIF(tData[BezoekStart],"&lt;"&amp;($A10185+1/24))-COUNTIF(tData[BezoekEind],"&lt;="&amp;$A10185)</f>
        <v/>
      </c>
      <c r="F10185" s="15">
        <f>COUNTIF(tData[BezoekLangStart],"&lt;"&amp;($A10185+1/24))-COUNTIF(tData[BezoekLangEind],"&lt;="&amp;$A10185)</f>
        <v/>
      </c>
      <c r="G10185" s="15">
        <f>IF($D10185=1,$B10185*100+$C10185,-1)</f>
        <v/>
      </c>
      <c r="H10185" s="15">
        <f>IF($D10185=1,$B10185,-1)</f>
        <v/>
      </c>
      <c r="I10185" s="15">
        <f>IF($D10185=1,$C10185,-1)</f>
        <v/>
      </c>
    </row>
    <row r="10186">
      <c r="A10186" s="33" t="n">
        <v>45716.29166666666</v>
      </c>
      <c r="B10186" s="15">
        <f>WEEKDAY($A10186,2)</f>
        <v/>
      </c>
      <c r="C10186" s="15">
        <f>HOUR($A10186)</f>
        <v/>
      </c>
      <c r="D10186" s="15">
        <f>IF(AND($A10186&gt;=Instellingen!$B$6,$A10186&lt;Instellingen!$B$7),1,0)</f>
        <v/>
      </c>
      <c r="E10186" s="15">
        <f>COUNTIF(tData[BezoekStart],"&lt;"&amp;($A10186+1/24))-COUNTIF(tData[BezoekEind],"&lt;="&amp;$A10186)</f>
        <v/>
      </c>
      <c r="F10186" s="15">
        <f>COUNTIF(tData[BezoekLangStart],"&lt;"&amp;($A10186+1/24))-COUNTIF(tData[BezoekLangEind],"&lt;="&amp;$A10186)</f>
        <v/>
      </c>
      <c r="G10186" s="15">
        <f>IF($D10186=1,$B10186*100+$C10186,-1)</f>
        <v/>
      </c>
      <c r="H10186" s="15">
        <f>IF($D10186=1,$B10186,-1)</f>
        <v/>
      </c>
      <c r="I10186" s="15">
        <f>IF($D10186=1,$C10186,-1)</f>
        <v/>
      </c>
    </row>
    <row r="10187">
      <c r="A10187" s="33" t="n">
        <v>45716.33333333334</v>
      </c>
      <c r="B10187" s="15">
        <f>WEEKDAY($A10187,2)</f>
        <v/>
      </c>
      <c r="C10187" s="15">
        <f>HOUR($A10187)</f>
        <v/>
      </c>
      <c r="D10187" s="15">
        <f>IF(AND($A10187&gt;=Instellingen!$B$6,$A10187&lt;Instellingen!$B$7),1,0)</f>
        <v/>
      </c>
      <c r="E10187" s="15">
        <f>COUNTIF(tData[BezoekStart],"&lt;"&amp;($A10187+1/24))-COUNTIF(tData[BezoekEind],"&lt;="&amp;$A10187)</f>
        <v/>
      </c>
      <c r="F10187" s="15">
        <f>COUNTIF(tData[BezoekLangStart],"&lt;"&amp;($A10187+1/24))-COUNTIF(tData[BezoekLangEind],"&lt;="&amp;$A10187)</f>
        <v/>
      </c>
      <c r="G10187" s="15">
        <f>IF($D10187=1,$B10187*100+$C10187,-1)</f>
        <v/>
      </c>
      <c r="H10187" s="15">
        <f>IF($D10187=1,$B10187,-1)</f>
        <v/>
      </c>
      <c r="I10187" s="15">
        <f>IF($D10187=1,$C10187,-1)</f>
        <v/>
      </c>
    </row>
    <row r="10188">
      <c r="A10188" s="33" t="n">
        <v>45716.375</v>
      </c>
      <c r="B10188" s="15">
        <f>WEEKDAY($A10188,2)</f>
        <v/>
      </c>
      <c r="C10188" s="15">
        <f>HOUR($A10188)</f>
        <v/>
      </c>
      <c r="D10188" s="15">
        <f>IF(AND($A10188&gt;=Instellingen!$B$6,$A10188&lt;Instellingen!$B$7),1,0)</f>
        <v/>
      </c>
      <c r="E10188" s="15">
        <f>COUNTIF(tData[BezoekStart],"&lt;"&amp;($A10188+1/24))-COUNTIF(tData[BezoekEind],"&lt;="&amp;$A10188)</f>
        <v/>
      </c>
      <c r="F10188" s="15">
        <f>COUNTIF(tData[BezoekLangStart],"&lt;"&amp;($A10188+1/24))-COUNTIF(tData[BezoekLangEind],"&lt;="&amp;$A10188)</f>
        <v/>
      </c>
      <c r="G10188" s="15">
        <f>IF($D10188=1,$B10188*100+$C10188,-1)</f>
        <v/>
      </c>
      <c r="H10188" s="15">
        <f>IF($D10188=1,$B10188,-1)</f>
        <v/>
      </c>
      <c r="I10188" s="15">
        <f>IF($D10188=1,$C10188,-1)</f>
        <v/>
      </c>
    </row>
    <row r="10189">
      <c r="A10189" s="33" t="n">
        <v>45716.41666666666</v>
      </c>
      <c r="B10189" s="15">
        <f>WEEKDAY($A10189,2)</f>
        <v/>
      </c>
      <c r="C10189" s="15">
        <f>HOUR($A10189)</f>
        <v/>
      </c>
      <c r="D10189" s="15">
        <f>IF(AND($A10189&gt;=Instellingen!$B$6,$A10189&lt;Instellingen!$B$7),1,0)</f>
        <v/>
      </c>
      <c r="E10189" s="15">
        <f>COUNTIF(tData[BezoekStart],"&lt;"&amp;($A10189+1/24))-COUNTIF(tData[BezoekEind],"&lt;="&amp;$A10189)</f>
        <v/>
      </c>
      <c r="F10189" s="15">
        <f>COUNTIF(tData[BezoekLangStart],"&lt;"&amp;($A10189+1/24))-COUNTIF(tData[BezoekLangEind],"&lt;="&amp;$A10189)</f>
        <v/>
      </c>
      <c r="G10189" s="15">
        <f>IF($D10189=1,$B10189*100+$C10189,-1)</f>
        <v/>
      </c>
      <c r="H10189" s="15">
        <f>IF($D10189=1,$B10189,-1)</f>
        <v/>
      </c>
      <c r="I10189" s="15">
        <f>IF($D10189=1,$C10189,-1)</f>
        <v/>
      </c>
    </row>
    <row r="10190">
      <c r="A10190" s="33" t="n">
        <v>45716.45833333334</v>
      </c>
      <c r="B10190" s="15">
        <f>WEEKDAY($A10190,2)</f>
        <v/>
      </c>
      <c r="C10190" s="15">
        <f>HOUR($A10190)</f>
        <v/>
      </c>
      <c r="D10190" s="15">
        <f>IF(AND($A10190&gt;=Instellingen!$B$6,$A10190&lt;Instellingen!$B$7),1,0)</f>
        <v/>
      </c>
      <c r="E10190" s="15">
        <f>COUNTIF(tData[BezoekStart],"&lt;"&amp;($A10190+1/24))-COUNTIF(tData[BezoekEind],"&lt;="&amp;$A10190)</f>
        <v/>
      </c>
      <c r="F10190" s="15">
        <f>COUNTIF(tData[BezoekLangStart],"&lt;"&amp;($A10190+1/24))-COUNTIF(tData[BezoekLangEind],"&lt;="&amp;$A10190)</f>
        <v/>
      </c>
      <c r="G10190" s="15">
        <f>IF($D10190=1,$B10190*100+$C10190,-1)</f>
        <v/>
      </c>
      <c r="H10190" s="15">
        <f>IF($D10190=1,$B10190,-1)</f>
        <v/>
      </c>
      <c r="I10190" s="15">
        <f>IF($D10190=1,$C10190,-1)</f>
        <v/>
      </c>
    </row>
    <row r="10191">
      <c r="A10191" s="33" t="n">
        <v>45716.5</v>
      </c>
      <c r="B10191" s="15">
        <f>WEEKDAY($A10191,2)</f>
        <v/>
      </c>
      <c r="C10191" s="15">
        <f>HOUR($A10191)</f>
        <v/>
      </c>
      <c r="D10191" s="15">
        <f>IF(AND($A10191&gt;=Instellingen!$B$6,$A10191&lt;Instellingen!$B$7),1,0)</f>
        <v/>
      </c>
      <c r="E10191" s="15">
        <f>COUNTIF(tData[BezoekStart],"&lt;"&amp;($A10191+1/24))-COUNTIF(tData[BezoekEind],"&lt;="&amp;$A10191)</f>
        <v/>
      </c>
      <c r="F10191" s="15">
        <f>COUNTIF(tData[BezoekLangStart],"&lt;"&amp;($A10191+1/24))-COUNTIF(tData[BezoekLangEind],"&lt;="&amp;$A10191)</f>
        <v/>
      </c>
      <c r="G10191" s="15">
        <f>IF($D10191=1,$B10191*100+$C10191,-1)</f>
        <v/>
      </c>
      <c r="H10191" s="15">
        <f>IF($D10191=1,$B10191,-1)</f>
        <v/>
      </c>
      <c r="I10191" s="15">
        <f>IF($D10191=1,$C10191,-1)</f>
        <v/>
      </c>
    </row>
    <row r="10192">
      <c r="A10192" s="33" t="n">
        <v>45716.54166666666</v>
      </c>
      <c r="B10192" s="15">
        <f>WEEKDAY($A10192,2)</f>
        <v/>
      </c>
      <c r="C10192" s="15">
        <f>HOUR($A10192)</f>
        <v/>
      </c>
      <c r="D10192" s="15">
        <f>IF(AND($A10192&gt;=Instellingen!$B$6,$A10192&lt;Instellingen!$B$7),1,0)</f>
        <v/>
      </c>
      <c r="E10192" s="15">
        <f>COUNTIF(tData[BezoekStart],"&lt;"&amp;($A10192+1/24))-COUNTIF(tData[BezoekEind],"&lt;="&amp;$A10192)</f>
        <v/>
      </c>
      <c r="F10192" s="15">
        <f>COUNTIF(tData[BezoekLangStart],"&lt;"&amp;($A10192+1/24))-COUNTIF(tData[BezoekLangEind],"&lt;="&amp;$A10192)</f>
        <v/>
      </c>
      <c r="G10192" s="15">
        <f>IF($D10192=1,$B10192*100+$C10192,-1)</f>
        <v/>
      </c>
      <c r="H10192" s="15">
        <f>IF($D10192=1,$B10192,-1)</f>
        <v/>
      </c>
      <c r="I10192" s="15">
        <f>IF($D10192=1,$C10192,-1)</f>
        <v/>
      </c>
    </row>
    <row r="10193">
      <c r="A10193" s="33" t="n">
        <v>45716.58333333334</v>
      </c>
      <c r="B10193" s="15">
        <f>WEEKDAY($A10193,2)</f>
        <v/>
      </c>
      <c r="C10193" s="15">
        <f>HOUR($A10193)</f>
        <v/>
      </c>
      <c r="D10193" s="15">
        <f>IF(AND($A10193&gt;=Instellingen!$B$6,$A10193&lt;Instellingen!$B$7),1,0)</f>
        <v/>
      </c>
      <c r="E10193" s="15">
        <f>COUNTIF(tData[BezoekStart],"&lt;"&amp;($A10193+1/24))-COUNTIF(tData[BezoekEind],"&lt;="&amp;$A10193)</f>
        <v/>
      </c>
      <c r="F10193" s="15">
        <f>COUNTIF(tData[BezoekLangStart],"&lt;"&amp;($A10193+1/24))-COUNTIF(tData[BezoekLangEind],"&lt;="&amp;$A10193)</f>
        <v/>
      </c>
      <c r="G10193" s="15">
        <f>IF($D10193=1,$B10193*100+$C10193,-1)</f>
        <v/>
      </c>
      <c r="H10193" s="15">
        <f>IF($D10193=1,$B10193,-1)</f>
        <v/>
      </c>
      <c r="I10193" s="15">
        <f>IF($D10193=1,$C10193,-1)</f>
        <v/>
      </c>
    </row>
    <row r="10194">
      <c r="A10194" s="33" t="n">
        <v>45716.625</v>
      </c>
      <c r="B10194" s="15">
        <f>WEEKDAY($A10194,2)</f>
        <v/>
      </c>
      <c r="C10194" s="15">
        <f>HOUR($A10194)</f>
        <v/>
      </c>
      <c r="D10194" s="15">
        <f>IF(AND($A10194&gt;=Instellingen!$B$6,$A10194&lt;Instellingen!$B$7),1,0)</f>
        <v/>
      </c>
      <c r="E10194" s="15">
        <f>COUNTIF(tData[BezoekStart],"&lt;"&amp;($A10194+1/24))-COUNTIF(tData[BezoekEind],"&lt;="&amp;$A10194)</f>
        <v/>
      </c>
      <c r="F10194" s="15">
        <f>COUNTIF(tData[BezoekLangStart],"&lt;"&amp;($A10194+1/24))-COUNTIF(tData[BezoekLangEind],"&lt;="&amp;$A10194)</f>
        <v/>
      </c>
      <c r="G10194" s="15">
        <f>IF($D10194=1,$B10194*100+$C10194,-1)</f>
        <v/>
      </c>
      <c r="H10194" s="15">
        <f>IF($D10194=1,$B10194,-1)</f>
        <v/>
      </c>
      <c r="I10194" s="15">
        <f>IF($D10194=1,$C10194,-1)</f>
        <v/>
      </c>
    </row>
    <row r="10195">
      <c r="A10195" s="33" t="n">
        <v>45716.66666666666</v>
      </c>
      <c r="B10195" s="15">
        <f>WEEKDAY($A10195,2)</f>
        <v/>
      </c>
      <c r="C10195" s="15">
        <f>HOUR($A10195)</f>
        <v/>
      </c>
      <c r="D10195" s="15">
        <f>IF(AND($A10195&gt;=Instellingen!$B$6,$A10195&lt;Instellingen!$B$7),1,0)</f>
        <v/>
      </c>
      <c r="E10195" s="15">
        <f>COUNTIF(tData[BezoekStart],"&lt;"&amp;($A10195+1/24))-COUNTIF(tData[BezoekEind],"&lt;="&amp;$A10195)</f>
        <v/>
      </c>
      <c r="F10195" s="15">
        <f>COUNTIF(tData[BezoekLangStart],"&lt;"&amp;($A10195+1/24))-COUNTIF(tData[BezoekLangEind],"&lt;="&amp;$A10195)</f>
        <v/>
      </c>
      <c r="G10195" s="15">
        <f>IF($D10195=1,$B10195*100+$C10195,-1)</f>
        <v/>
      </c>
      <c r="H10195" s="15">
        <f>IF($D10195=1,$B10195,-1)</f>
        <v/>
      </c>
      <c r="I10195" s="15">
        <f>IF($D10195=1,$C10195,-1)</f>
        <v/>
      </c>
    </row>
    <row r="10196">
      <c r="A10196" s="33" t="n">
        <v>45716.70833333334</v>
      </c>
      <c r="B10196" s="15">
        <f>WEEKDAY($A10196,2)</f>
        <v/>
      </c>
      <c r="C10196" s="15">
        <f>HOUR($A10196)</f>
        <v/>
      </c>
      <c r="D10196" s="15">
        <f>IF(AND($A10196&gt;=Instellingen!$B$6,$A10196&lt;Instellingen!$B$7),1,0)</f>
        <v/>
      </c>
      <c r="E10196" s="15">
        <f>COUNTIF(tData[BezoekStart],"&lt;"&amp;($A10196+1/24))-COUNTIF(tData[BezoekEind],"&lt;="&amp;$A10196)</f>
        <v/>
      </c>
      <c r="F10196" s="15">
        <f>COUNTIF(tData[BezoekLangStart],"&lt;"&amp;($A10196+1/24))-COUNTIF(tData[BezoekLangEind],"&lt;="&amp;$A10196)</f>
        <v/>
      </c>
      <c r="G10196" s="15">
        <f>IF($D10196=1,$B10196*100+$C10196,-1)</f>
        <v/>
      </c>
      <c r="H10196" s="15">
        <f>IF($D10196=1,$B10196,-1)</f>
        <v/>
      </c>
      <c r="I10196" s="15">
        <f>IF($D10196=1,$C10196,-1)</f>
        <v/>
      </c>
    </row>
    <row r="10197">
      <c r="A10197" s="33" t="n">
        <v>45716.75</v>
      </c>
      <c r="B10197" s="15">
        <f>WEEKDAY($A10197,2)</f>
        <v/>
      </c>
      <c r="C10197" s="15">
        <f>HOUR($A10197)</f>
        <v/>
      </c>
      <c r="D10197" s="15">
        <f>IF(AND($A10197&gt;=Instellingen!$B$6,$A10197&lt;Instellingen!$B$7),1,0)</f>
        <v/>
      </c>
      <c r="E10197" s="15">
        <f>COUNTIF(tData[BezoekStart],"&lt;"&amp;($A10197+1/24))-COUNTIF(tData[BezoekEind],"&lt;="&amp;$A10197)</f>
        <v/>
      </c>
      <c r="F10197" s="15">
        <f>COUNTIF(tData[BezoekLangStart],"&lt;"&amp;($A10197+1/24))-COUNTIF(tData[BezoekLangEind],"&lt;="&amp;$A10197)</f>
        <v/>
      </c>
      <c r="G10197" s="15">
        <f>IF($D10197=1,$B10197*100+$C10197,-1)</f>
        <v/>
      </c>
      <c r="H10197" s="15">
        <f>IF($D10197=1,$B10197,-1)</f>
        <v/>
      </c>
      <c r="I10197" s="15">
        <f>IF($D10197=1,$C10197,-1)</f>
        <v/>
      </c>
    </row>
    <row r="10198">
      <c r="A10198" s="33" t="n">
        <v>45716.79166666666</v>
      </c>
      <c r="B10198" s="15">
        <f>WEEKDAY($A10198,2)</f>
        <v/>
      </c>
      <c r="C10198" s="15">
        <f>HOUR($A10198)</f>
        <v/>
      </c>
      <c r="D10198" s="15">
        <f>IF(AND($A10198&gt;=Instellingen!$B$6,$A10198&lt;Instellingen!$B$7),1,0)</f>
        <v/>
      </c>
      <c r="E10198" s="15">
        <f>COUNTIF(tData[BezoekStart],"&lt;"&amp;($A10198+1/24))-COUNTIF(tData[BezoekEind],"&lt;="&amp;$A10198)</f>
        <v/>
      </c>
      <c r="F10198" s="15">
        <f>COUNTIF(tData[BezoekLangStart],"&lt;"&amp;($A10198+1/24))-COUNTIF(tData[BezoekLangEind],"&lt;="&amp;$A10198)</f>
        <v/>
      </c>
      <c r="G10198" s="15">
        <f>IF($D10198=1,$B10198*100+$C10198,-1)</f>
        <v/>
      </c>
      <c r="H10198" s="15">
        <f>IF($D10198=1,$B10198,-1)</f>
        <v/>
      </c>
      <c r="I10198" s="15">
        <f>IF($D10198=1,$C10198,-1)</f>
        <v/>
      </c>
    </row>
    <row r="10199">
      <c r="A10199" s="33" t="n">
        <v>45716.83333333334</v>
      </c>
      <c r="B10199" s="15">
        <f>WEEKDAY($A10199,2)</f>
        <v/>
      </c>
      <c r="C10199" s="15">
        <f>HOUR($A10199)</f>
        <v/>
      </c>
      <c r="D10199" s="15">
        <f>IF(AND($A10199&gt;=Instellingen!$B$6,$A10199&lt;Instellingen!$B$7),1,0)</f>
        <v/>
      </c>
      <c r="E10199" s="15">
        <f>COUNTIF(tData[BezoekStart],"&lt;"&amp;($A10199+1/24))-COUNTIF(tData[BezoekEind],"&lt;="&amp;$A10199)</f>
        <v/>
      </c>
      <c r="F10199" s="15">
        <f>COUNTIF(tData[BezoekLangStart],"&lt;"&amp;($A10199+1/24))-COUNTIF(tData[BezoekLangEind],"&lt;="&amp;$A10199)</f>
        <v/>
      </c>
      <c r="G10199" s="15">
        <f>IF($D10199=1,$B10199*100+$C10199,-1)</f>
        <v/>
      </c>
      <c r="H10199" s="15">
        <f>IF($D10199=1,$B10199,-1)</f>
        <v/>
      </c>
      <c r="I10199" s="15">
        <f>IF($D10199=1,$C10199,-1)</f>
        <v/>
      </c>
    </row>
    <row r="10200">
      <c r="A10200" s="33" t="n">
        <v>45716.875</v>
      </c>
      <c r="B10200" s="15">
        <f>WEEKDAY($A10200,2)</f>
        <v/>
      </c>
      <c r="C10200" s="15">
        <f>HOUR($A10200)</f>
        <v/>
      </c>
      <c r="D10200" s="15">
        <f>IF(AND($A10200&gt;=Instellingen!$B$6,$A10200&lt;Instellingen!$B$7),1,0)</f>
        <v/>
      </c>
      <c r="E10200" s="15">
        <f>COUNTIF(tData[BezoekStart],"&lt;"&amp;($A10200+1/24))-COUNTIF(tData[BezoekEind],"&lt;="&amp;$A10200)</f>
        <v/>
      </c>
      <c r="F10200" s="15">
        <f>COUNTIF(tData[BezoekLangStart],"&lt;"&amp;($A10200+1/24))-COUNTIF(tData[BezoekLangEind],"&lt;="&amp;$A10200)</f>
        <v/>
      </c>
      <c r="G10200" s="15">
        <f>IF($D10200=1,$B10200*100+$C10200,-1)</f>
        <v/>
      </c>
      <c r="H10200" s="15">
        <f>IF($D10200=1,$B10200,-1)</f>
        <v/>
      </c>
      <c r="I10200" s="15">
        <f>IF($D10200=1,$C10200,-1)</f>
        <v/>
      </c>
    </row>
    <row r="10201">
      <c r="A10201" s="33" t="n">
        <v>45716.91666666666</v>
      </c>
      <c r="B10201" s="15">
        <f>WEEKDAY($A10201,2)</f>
        <v/>
      </c>
      <c r="C10201" s="15">
        <f>HOUR($A10201)</f>
        <v/>
      </c>
      <c r="D10201" s="15">
        <f>IF(AND($A10201&gt;=Instellingen!$B$6,$A10201&lt;Instellingen!$B$7),1,0)</f>
        <v/>
      </c>
      <c r="E10201" s="15">
        <f>COUNTIF(tData[BezoekStart],"&lt;"&amp;($A10201+1/24))-COUNTIF(tData[BezoekEind],"&lt;="&amp;$A10201)</f>
        <v/>
      </c>
      <c r="F10201" s="15">
        <f>COUNTIF(tData[BezoekLangStart],"&lt;"&amp;($A10201+1/24))-COUNTIF(tData[BezoekLangEind],"&lt;="&amp;$A10201)</f>
        <v/>
      </c>
      <c r="G10201" s="15">
        <f>IF($D10201=1,$B10201*100+$C10201,-1)</f>
        <v/>
      </c>
      <c r="H10201" s="15">
        <f>IF($D10201=1,$B10201,-1)</f>
        <v/>
      </c>
      <c r="I10201" s="15">
        <f>IF($D10201=1,$C10201,-1)</f>
        <v/>
      </c>
    </row>
    <row r="10202">
      <c r="A10202" s="33" t="n">
        <v>45716.95833333334</v>
      </c>
      <c r="B10202" s="15">
        <f>WEEKDAY($A10202,2)</f>
        <v/>
      </c>
      <c r="C10202" s="15">
        <f>HOUR($A10202)</f>
        <v/>
      </c>
      <c r="D10202" s="15">
        <f>IF(AND($A10202&gt;=Instellingen!$B$6,$A10202&lt;Instellingen!$B$7),1,0)</f>
        <v/>
      </c>
      <c r="E10202" s="15">
        <f>COUNTIF(tData[BezoekStart],"&lt;"&amp;($A10202+1/24))-COUNTIF(tData[BezoekEind],"&lt;="&amp;$A10202)</f>
        <v/>
      </c>
      <c r="F10202" s="15">
        <f>COUNTIF(tData[BezoekLangStart],"&lt;"&amp;($A10202+1/24))-COUNTIF(tData[BezoekLangEind],"&lt;="&amp;$A10202)</f>
        <v/>
      </c>
      <c r="G10202" s="15">
        <f>IF($D10202=1,$B10202*100+$C10202,-1)</f>
        <v/>
      </c>
      <c r="H10202" s="15">
        <f>IF($D10202=1,$B10202,-1)</f>
        <v/>
      </c>
      <c r="I10202" s="15">
        <f>IF($D10202=1,$C10202,-1)</f>
        <v/>
      </c>
    </row>
    <row r="10203">
      <c r="A10203" s="33" t="n">
        <v>45717</v>
      </c>
      <c r="B10203" s="15">
        <f>WEEKDAY($A10203,2)</f>
        <v/>
      </c>
      <c r="C10203" s="15">
        <f>HOUR($A10203)</f>
        <v/>
      </c>
      <c r="D10203" s="15">
        <f>IF(AND($A10203&gt;=Instellingen!$B$6,$A10203&lt;Instellingen!$B$7),1,0)</f>
        <v/>
      </c>
      <c r="E10203" s="15">
        <f>COUNTIF(tData[BezoekStart],"&lt;"&amp;($A10203+1/24))-COUNTIF(tData[BezoekEind],"&lt;="&amp;$A10203)</f>
        <v/>
      </c>
      <c r="F10203" s="15">
        <f>COUNTIF(tData[BezoekLangStart],"&lt;"&amp;($A10203+1/24))-COUNTIF(tData[BezoekLangEind],"&lt;="&amp;$A10203)</f>
        <v/>
      </c>
      <c r="G10203" s="15">
        <f>IF($D10203=1,$B10203*100+$C10203,-1)</f>
        <v/>
      </c>
      <c r="H10203" s="15">
        <f>IF($D10203=1,$B10203,-1)</f>
        <v/>
      </c>
      <c r="I10203" s="15">
        <f>IF($D10203=1,$C10203,-1)</f>
        <v/>
      </c>
    </row>
    <row r="10204">
      <c r="A10204" s="33" t="n">
        <v>45717.04166666666</v>
      </c>
      <c r="B10204" s="15">
        <f>WEEKDAY($A10204,2)</f>
        <v/>
      </c>
      <c r="C10204" s="15">
        <f>HOUR($A10204)</f>
        <v/>
      </c>
      <c r="D10204" s="15">
        <f>IF(AND($A10204&gt;=Instellingen!$B$6,$A10204&lt;Instellingen!$B$7),1,0)</f>
        <v/>
      </c>
      <c r="E10204" s="15">
        <f>COUNTIF(tData[BezoekStart],"&lt;"&amp;($A10204+1/24))-COUNTIF(tData[BezoekEind],"&lt;="&amp;$A10204)</f>
        <v/>
      </c>
      <c r="F10204" s="15">
        <f>COUNTIF(tData[BezoekLangStart],"&lt;"&amp;($A10204+1/24))-COUNTIF(tData[BezoekLangEind],"&lt;="&amp;$A10204)</f>
        <v/>
      </c>
      <c r="G10204" s="15">
        <f>IF($D10204=1,$B10204*100+$C10204,-1)</f>
        <v/>
      </c>
      <c r="H10204" s="15">
        <f>IF($D10204=1,$B10204,-1)</f>
        <v/>
      </c>
      <c r="I10204" s="15">
        <f>IF($D10204=1,$C10204,-1)</f>
        <v/>
      </c>
    </row>
    <row r="10205">
      <c r="A10205" s="33" t="n">
        <v>45717.08333333334</v>
      </c>
      <c r="B10205" s="15">
        <f>WEEKDAY($A10205,2)</f>
        <v/>
      </c>
      <c r="C10205" s="15">
        <f>HOUR($A10205)</f>
        <v/>
      </c>
      <c r="D10205" s="15">
        <f>IF(AND($A10205&gt;=Instellingen!$B$6,$A10205&lt;Instellingen!$B$7),1,0)</f>
        <v/>
      </c>
      <c r="E10205" s="15">
        <f>COUNTIF(tData[BezoekStart],"&lt;"&amp;($A10205+1/24))-COUNTIF(tData[BezoekEind],"&lt;="&amp;$A10205)</f>
        <v/>
      </c>
      <c r="F10205" s="15">
        <f>COUNTIF(tData[BezoekLangStart],"&lt;"&amp;($A10205+1/24))-COUNTIF(tData[BezoekLangEind],"&lt;="&amp;$A10205)</f>
        <v/>
      </c>
      <c r="G10205" s="15">
        <f>IF($D10205=1,$B10205*100+$C10205,-1)</f>
        <v/>
      </c>
      <c r="H10205" s="15">
        <f>IF($D10205=1,$B10205,-1)</f>
        <v/>
      </c>
      <c r="I10205" s="15">
        <f>IF($D10205=1,$C10205,-1)</f>
        <v/>
      </c>
    </row>
    <row r="10206">
      <c r="A10206" s="33" t="n">
        <v>45717.125</v>
      </c>
      <c r="B10206" s="15">
        <f>WEEKDAY($A10206,2)</f>
        <v/>
      </c>
      <c r="C10206" s="15">
        <f>HOUR($A10206)</f>
        <v/>
      </c>
      <c r="D10206" s="15">
        <f>IF(AND($A10206&gt;=Instellingen!$B$6,$A10206&lt;Instellingen!$B$7),1,0)</f>
        <v/>
      </c>
      <c r="E10206" s="15">
        <f>COUNTIF(tData[BezoekStart],"&lt;"&amp;($A10206+1/24))-COUNTIF(tData[BezoekEind],"&lt;="&amp;$A10206)</f>
        <v/>
      </c>
      <c r="F10206" s="15">
        <f>COUNTIF(tData[BezoekLangStart],"&lt;"&amp;($A10206+1/24))-COUNTIF(tData[BezoekLangEind],"&lt;="&amp;$A10206)</f>
        <v/>
      </c>
      <c r="G10206" s="15">
        <f>IF($D10206=1,$B10206*100+$C10206,-1)</f>
        <v/>
      </c>
      <c r="H10206" s="15">
        <f>IF($D10206=1,$B10206,-1)</f>
        <v/>
      </c>
      <c r="I10206" s="15">
        <f>IF($D10206=1,$C10206,-1)</f>
        <v/>
      </c>
    </row>
    <row r="10207">
      <c r="A10207" s="33" t="n">
        <v>45717.16666666666</v>
      </c>
      <c r="B10207" s="15">
        <f>WEEKDAY($A10207,2)</f>
        <v/>
      </c>
      <c r="C10207" s="15">
        <f>HOUR($A10207)</f>
        <v/>
      </c>
      <c r="D10207" s="15">
        <f>IF(AND($A10207&gt;=Instellingen!$B$6,$A10207&lt;Instellingen!$B$7),1,0)</f>
        <v/>
      </c>
      <c r="E10207" s="15">
        <f>COUNTIF(tData[BezoekStart],"&lt;"&amp;($A10207+1/24))-COUNTIF(tData[BezoekEind],"&lt;="&amp;$A10207)</f>
        <v/>
      </c>
      <c r="F10207" s="15">
        <f>COUNTIF(tData[BezoekLangStart],"&lt;"&amp;($A10207+1/24))-COUNTIF(tData[BezoekLangEind],"&lt;="&amp;$A10207)</f>
        <v/>
      </c>
      <c r="G10207" s="15">
        <f>IF($D10207=1,$B10207*100+$C10207,-1)</f>
        <v/>
      </c>
      <c r="H10207" s="15">
        <f>IF($D10207=1,$B10207,-1)</f>
        <v/>
      </c>
      <c r="I10207" s="15">
        <f>IF($D10207=1,$C10207,-1)</f>
        <v/>
      </c>
    </row>
    <row r="10208">
      <c r="A10208" s="33" t="n">
        <v>45717.20833333334</v>
      </c>
      <c r="B10208" s="15">
        <f>WEEKDAY($A10208,2)</f>
        <v/>
      </c>
      <c r="C10208" s="15">
        <f>HOUR($A10208)</f>
        <v/>
      </c>
      <c r="D10208" s="15">
        <f>IF(AND($A10208&gt;=Instellingen!$B$6,$A10208&lt;Instellingen!$B$7),1,0)</f>
        <v/>
      </c>
      <c r="E10208" s="15">
        <f>COUNTIF(tData[BezoekStart],"&lt;"&amp;($A10208+1/24))-COUNTIF(tData[BezoekEind],"&lt;="&amp;$A10208)</f>
        <v/>
      </c>
      <c r="F10208" s="15">
        <f>COUNTIF(tData[BezoekLangStart],"&lt;"&amp;($A10208+1/24))-COUNTIF(tData[BezoekLangEind],"&lt;="&amp;$A10208)</f>
        <v/>
      </c>
      <c r="G10208" s="15">
        <f>IF($D10208=1,$B10208*100+$C10208,-1)</f>
        <v/>
      </c>
      <c r="H10208" s="15">
        <f>IF($D10208=1,$B10208,-1)</f>
        <v/>
      </c>
      <c r="I10208" s="15">
        <f>IF($D10208=1,$C10208,-1)</f>
        <v/>
      </c>
    </row>
    <row r="10209">
      <c r="A10209" s="33" t="n">
        <v>45717.25</v>
      </c>
      <c r="B10209" s="15">
        <f>WEEKDAY($A10209,2)</f>
        <v/>
      </c>
      <c r="C10209" s="15">
        <f>HOUR($A10209)</f>
        <v/>
      </c>
      <c r="D10209" s="15">
        <f>IF(AND($A10209&gt;=Instellingen!$B$6,$A10209&lt;Instellingen!$B$7),1,0)</f>
        <v/>
      </c>
      <c r="E10209" s="15">
        <f>COUNTIF(tData[BezoekStart],"&lt;"&amp;($A10209+1/24))-COUNTIF(tData[BezoekEind],"&lt;="&amp;$A10209)</f>
        <v/>
      </c>
      <c r="F10209" s="15">
        <f>COUNTIF(tData[BezoekLangStart],"&lt;"&amp;($A10209+1/24))-COUNTIF(tData[BezoekLangEind],"&lt;="&amp;$A10209)</f>
        <v/>
      </c>
      <c r="G10209" s="15">
        <f>IF($D10209=1,$B10209*100+$C10209,-1)</f>
        <v/>
      </c>
      <c r="H10209" s="15">
        <f>IF($D10209=1,$B10209,-1)</f>
        <v/>
      </c>
      <c r="I10209" s="15">
        <f>IF($D10209=1,$C10209,-1)</f>
        <v/>
      </c>
    </row>
    <row r="10210">
      <c r="A10210" s="33" t="n">
        <v>45717.29166666666</v>
      </c>
      <c r="B10210" s="15">
        <f>WEEKDAY($A10210,2)</f>
        <v/>
      </c>
      <c r="C10210" s="15">
        <f>HOUR($A10210)</f>
        <v/>
      </c>
      <c r="D10210" s="15">
        <f>IF(AND($A10210&gt;=Instellingen!$B$6,$A10210&lt;Instellingen!$B$7),1,0)</f>
        <v/>
      </c>
      <c r="E10210" s="15">
        <f>COUNTIF(tData[BezoekStart],"&lt;"&amp;($A10210+1/24))-COUNTIF(tData[BezoekEind],"&lt;="&amp;$A10210)</f>
        <v/>
      </c>
      <c r="F10210" s="15">
        <f>COUNTIF(tData[BezoekLangStart],"&lt;"&amp;($A10210+1/24))-COUNTIF(tData[BezoekLangEind],"&lt;="&amp;$A10210)</f>
        <v/>
      </c>
      <c r="G10210" s="15">
        <f>IF($D10210=1,$B10210*100+$C10210,-1)</f>
        <v/>
      </c>
      <c r="H10210" s="15">
        <f>IF($D10210=1,$B10210,-1)</f>
        <v/>
      </c>
      <c r="I10210" s="15">
        <f>IF($D10210=1,$C10210,-1)</f>
        <v/>
      </c>
    </row>
    <row r="10211">
      <c r="A10211" s="33" t="n">
        <v>45717.33333333334</v>
      </c>
      <c r="B10211" s="15">
        <f>WEEKDAY($A10211,2)</f>
        <v/>
      </c>
      <c r="C10211" s="15">
        <f>HOUR($A10211)</f>
        <v/>
      </c>
      <c r="D10211" s="15">
        <f>IF(AND($A10211&gt;=Instellingen!$B$6,$A10211&lt;Instellingen!$B$7),1,0)</f>
        <v/>
      </c>
      <c r="E10211" s="15">
        <f>COUNTIF(tData[BezoekStart],"&lt;"&amp;($A10211+1/24))-COUNTIF(tData[BezoekEind],"&lt;="&amp;$A10211)</f>
        <v/>
      </c>
      <c r="F10211" s="15">
        <f>COUNTIF(tData[BezoekLangStart],"&lt;"&amp;($A10211+1/24))-COUNTIF(tData[BezoekLangEind],"&lt;="&amp;$A10211)</f>
        <v/>
      </c>
      <c r="G10211" s="15">
        <f>IF($D10211=1,$B10211*100+$C10211,-1)</f>
        <v/>
      </c>
      <c r="H10211" s="15">
        <f>IF($D10211=1,$B10211,-1)</f>
        <v/>
      </c>
      <c r="I10211" s="15">
        <f>IF($D10211=1,$C10211,-1)</f>
        <v/>
      </c>
    </row>
    <row r="10212">
      <c r="A10212" s="33" t="n">
        <v>45717.375</v>
      </c>
      <c r="B10212" s="15">
        <f>WEEKDAY($A10212,2)</f>
        <v/>
      </c>
      <c r="C10212" s="15">
        <f>HOUR($A10212)</f>
        <v/>
      </c>
      <c r="D10212" s="15">
        <f>IF(AND($A10212&gt;=Instellingen!$B$6,$A10212&lt;Instellingen!$B$7),1,0)</f>
        <v/>
      </c>
      <c r="E10212" s="15">
        <f>COUNTIF(tData[BezoekStart],"&lt;"&amp;($A10212+1/24))-COUNTIF(tData[BezoekEind],"&lt;="&amp;$A10212)</f>
        <v/>
      </c>
      <c r="F10212" s="15">
        <f>COUNTIF(tData[BezoekLangStart],"&lt;"&amp;($A10212+1/24))-COUNTIF(tData[BezoekLangEind],"&lt;="&amp;$A10212)</f>
        <v/>
      </c>
      <c r="G10212" s="15">
        <f>IF($D10212=1,$B10212*100+$C10212,-1)</f>
        <v/>
      </c>
      <c r="H10212" s="15">
        <f>IF($D10212=1,$B10212,-1)</f>
        <v/>
      </c>
      <c r="I10212" s="15">
        <f>IF($D10212=1,$C10212,-1)</f>
        <v/>
      </c>
    </row>
    <row r="10213">
      <c r="A10213" s="33" t="n">
        <v>45717.41666666666</v>
      </c>
      <c r="B10213" s="15">
        <f>WEEKDAY($A10213,2)</f>
        <v/>
      </c>
      <c r="C10213" s="15">
        <f>HOUR($A10213)</f>
        <v/>
      </c>
      <c r="D10213" s="15">
        <f>IF(AND($A10213&gt;=Instellingen!$B$6,$A10213&lt;Instellingen!$B$7),1,0)</f>
        <v/>
      </c>
      <c r="E10213" s="15">
        <f>COUNTIF(tData[BezoekStart],"&lt;"&amp;($A10213+1/24))-COUNTIF(tData[BezoekEind],"&lt;="&amp;$A10213)</f>
        <v/>
      </c>
      <c r="F10213" s="15">
        <f>COUNTIF(tData[BezoekLangStart],"&lt;"&amp;($A10213+1/24))-COUNTIF(tData[BezoekLangEind],"&lt;="&amp;$A10213)</f>
        <v/>
      </c>
      <c r="G10213" s="15">
        <f>IF($D10213=1,$B10213*100+$C10213,-1)</f>
        <v/>
      </c>
      <c r="H10213" s="15">
        <f>IF($D10213=1,$B10213,-1)</f>
        <v/>
      </c>
      <c r="I10213" s="15">
        <f>IF($D10213=1,$C10213,-1)</f>
        <v/>
      </c>
    </row>
    <row r="10214">
      <c r="A10214" s="33" t="n">
        <v>45717.45833333334</v>
      </c>
      <c r="B10214" s="15">
        <f>WEEKDAY($A10214,2)</f>
        <v/>
      </c>
      <c r="C10214" s="15">
        <f>HOUR($A10214)</f>
        <v/>
      </c>
      <c r="D10214" s="15">
        <f>IF(AND($A10214&gt;=Instellingen!$B$6,$A10214&lt;Instellingen!$B$7),1,0)</f>
        <v/>
      </c>
      <c r="E10214" s="15">
        <f>COUNTIF(tData[BezoekStart],"&lt;"&amp;($A10214+1/24))-COUNTIF(tData[BezoekEind],"&lt;="&amp;$A10214)</f>
        <v/>
      </c>
      <c r="F10214" s="15">
        <f>COUNTIF(tData[BezoekLangStart],"&lt;"&amp;($A10214+1/24))-COUNTIF(tData[BezoekLangEind],"&lt;="&amp;$A10214)</f>
        <v/>
      </c>
      <c r="G10214" s="15">
        <f>IF($D10214=1,$B10214*100+$C10214,-1)</f>
        <v/>
      </c>
      <c r="H10214" s="15">
        <f>IF($D10214=1,$B10214,-1)</f>
        <v/>
      </c>
      <c r="I10214" s="15">
        <f>IF($D10214=1,$C10214,-1)</f>
        <v/>
      </c>
    </row>
    <row r="10215">
      <c r="A10215" s="33" t="n">
        <v>45717.5</v>
      </c>
      <c r="B10215" s="15">
        <f>WEEKDAY($A10215,2)</f>
        <v/>
      </c>
      <c r="C10215" s="15">
        <f>HOUR($A10215)</f>
        <v/>
      </c>
      <c r="D10215" s="15">
        <f>IF(AND($A10215&gt;=Instellingen!$B$6,$A10215&lt;Instellingen!$B$7),1,0)</f>
        <v/>
      </c>
      <c r="E10215" s="15">
        <f>COUNTIF(tData[BezoekStart],"&lt;"&amp;($A10215+1/24))-COUNTIF(tData[BezoekEind],"&lt;="&amp;$A10215)</f>
        <v/>
      </c>
      <c r="F10215" s="15">
        <f>COUNTIF(tData[BezoekLangStart],"&lt;"&amp;($A10215+1/24))-COUNTIF(tData[BezoekLangEind],"&lt;="&amp;$A10215)</f>
        <v/>
      </c>
      <c r="G10215" s="15">
        <f>IF($D10215=1,$B10215*100+$C10215,-1)</f>
        <v/>
      </c>
      <c r="H10215" s="15">
        <f>IF($D10215=1,$B10215,-1)</f>
        <v/>
      </c>
      <c r="I10215" s="15">
        <f>IF($D10215=1,$C10215,-1)</f>
        <v/>
      </c>
    </row>
    <row r="10216">
      <c r="A10216" s="33" t="n">
        <v>45717.54166666666</v>
      </c>
      <c r="B10216" s="15">
        <f>WEEKDAY($A10216,2)</f>
        <v/>
      </c>
      <c r="C10216" s="15">
        <f>HOUR($A10216)</f>
        <v/>
      </c>
      <c r="D10216" s="15">
        <f>IF(AND($A10216&gt;=Instellingen!$B$6,$A10216&lt;Instellingen!$B$7),1,0)</f>
        <v/>
      </c>
      <c r="E10216" s="15">
        <f>COUNTIF(tData[BezoekStart],"&lt;"&amp;($A10216+1/24))-COUNTIF(tData[BezoekEind],"&lt;="&amp;$A10216)</f>
        <v/>
      </c>
      <c r="F10216" s="15">
        <f>COUNTIF(tData[BezoekLangStart],"&lt;"&amp;($A10216+1/24))-COUNTIF(tData[BezoekLangEind],"&lt;="&amp;$A10216)</f>
        <v/>
      </c>
      <c r="G10216" s="15">
        <f>IF($D10216=1,$B10216*100+$C10216,-1)</f>
        <v/>
      </c>
      <c r="H10216" s="15">
        <f>IF($D10216=1,$B10216,-1)</f>
        <v/>
      </c>
      <c r="I10216" s="15">
        <f>IF($D10216=1,$C10216,-1)</f>
        <v/>
      </c>
    </row>
    <row r="10217">
      <c r="A10217" s="33" t="n">
        <v>45717.58333333334</v>
      </c>
      <c r="B10217" s="15">
        <f>WEEKDAY($A10217,2)</f>
        <v/>
      </c>
      <c r="C10217" s="15">
        <f>HOUR($A10217)</f>
        <v/>
      </c>
      <c r="D10217" s="15">
        <f>IF(AND($A10217&gt;=Instellingen!$B$6,$A10217&lt;Instellingen!$B$7),1,0)</f>
        <v/>
      </c>
      <c r="E10217" s="15">
        <f>COUNTIF(tData[BezoekStart],"&lt;"&amp;($A10217+1/24))-COUNTIF(tData[BezoekEind],"&lt;="&amp;$A10217)</f>
        <v/>
      </c>
      <c r="F10217" s="15">
        <f>COUNTIF(tData[BezoekLangStart],"&lt;"&amp;($A10217+1/24))-COUNTIF(tData[BezoekLangEind],"&lt;="&amp;$A10217)</f>
        <v/>
      </c>
      <c r="G10217" s="15">
        <f>IF($D10217=1,$B10217*100+$C10217,-1)</f>
        <v/>
      </c>
      <c r="H10217" s="15">
        <f>IF($D10217=1,$B10217,-1)</f>
        <v/>
      </c>
      <c r="I10217" s="15">
        <f>IF($D10217=1,$C10217,-1)</f>
        <v/>
      </c>
    </row>
    <row r="10218">
      <c r="A10218" s="33" t="n">
        <v>45717.625</v>
      </c>
      <c r="B10218" s="15">
        <f>WEEKDAY($A10218,2)</f>
        <v/>
      </c>
      <c r="C10218" s="15">
        <f>HOUR($A10218)</f>
        <v/>
      </c>
      <c r="D10218" s="15">
        <f>IF(AND($A10218&gt;=Instellingen!$B$6,$A10218&lt;Instellingen!$B$7),1,0)</f>
        <v/>
      </c>
      <c r="E10218" s="15">
        <f>COUNTIF(tData[BezoekStart],"&lt;"&amp;($A10218+1/24))-COUNTIF(tData[BezoekEind],"&lt;="&amp;$A10218)</f>
        <v/>
      </c>
      <c r="F10218" s="15">
        <f>COUNTIF(tData[BezoekLangStart],"&lt;"&amp;($A10218+1/24))-COUNTIF(tData[BezoekLangEind],"&lt;="&amp;$A10218)</f>
        <v/>
      </c>
      <c r="G10218" s="15">
        <f>IF($D10218=1,$B10218*100+$C10218,-1)</f>
        <v/>
      </c>
      <c r="H10218" s="15">
        <f>IF($D10218=1,$B10218,-1)</f>
        <v/>
      </c>
      <c r="I10218" s="15">
        <f>IF($D10218=1,$C10218,-1)</f>
        <v/>
      </c>
    </row>
    <row r="10219">
      <c r="A10219" s="33" t="n">
        <v>45717.66666666666</v>
      </c>
      <c r="B10219" s="15">
        <f>WEEKDAY($A10219,2)</f>
        <v/>
      </c>
      <c r="C10219" s="15">
        <f>HOUR($A10219)</f>
        <v/>
      </c>
      <c r="D10219" s="15">
        <f>IF(AND($A10219&gt;=Instellingen!$B$6,$A10219&lt;Instellingen!$B$7),1,0)</f>
        <v/>
      </c>
      <c r="E10219" s="15">
        <f>COUNTIF(tData[BezoekStart],"&lt;"&amp;($A10219+1/24))-COUNTIF(tData[BezoekEind],"&lt;="&amp;$A10219)</f>
        <v/>
      </c>
      <c r="F10219" s="15">
        <f>COUNTIF(tData[BezoekLangStart],"&lt;"&amp;($A10219+1/24))-COUNTIF(tData[BezoekLangEind],"&lt;="&amp;$A10219)</f>
        <v/>
      </c>
      <c r="G10219" s="15">
        <f>IF($D10219=1,$B10219*100+$C10219,-1)</f>
        <v/>
      </c>
      <c r="H10219" s="15">
        <f>IF($D10219=1,$B10219,-1)</f>
        <v/>
      </c>
      <c r="I10219" s="15">
        <f>IF($D10219=1,$C10219,-1)</f>
        <v/>
      </c>
    </row>
    <row r="10220">
      <c r="A10220" s="33" t="n">
        <v>45717.70833333334</v>
      </c>
      <c r="B10220" s="15">
        <f>WEEKDAY($A10220,2)</f>
        <v/>
      </c>
      <c r="C10220" s="15">
        <f>HOUR($A10220)</f>
        <v/>
      </c>
      <c r="D10220" s="15">
        <f>IF(AND($A10220&gt;=Instellingen!$B$6,$A10220&lt;Instellingen!$B$7),1,0)</f>
        <v/>
      </c>
      <c r="E10220" s="15">
        <f>COUNTIF(tData[BezoekStart],"&lt;"&amp;($A10220+1/24))-COUNTIF(tData[BezoekEind],"&lt;="&amp;$A10220)</f>
        <v/>
      </c>
      <c r="F10220" s="15">
        <f>COUNTIF(tData[BezoekLangStart],"&lt;"&amp;($A10220+1/24))-COUNTIF(tData[BezoekLangEind],"&lt;="&amp;$A10220)</f>
        <v/>
      </c>
      <c r="G10220" s="15">
        <f>IF($D10220=1,$B10220*100+$C10220,-1)</f>
        <v/>
      </c>
      <c r="H10220" s="15">
        <f>IF($D10220=1,$B10220,-1)</f>
        <v/>
      </c>
      <c r="I10220" s="15">
        <f>IF($D10220=1,$C10220,-1)</f>
        <v/>
      </c>
    </row>
    <row r="10221">
      <c r="A10221" s="33" t="n">
        <v>45717.75</v>
      </c>
      <c r="B10221" s="15">
        <f>WEEKDAY($A10221,2)</f>
        <v/>
      </c>
      <c r="C10221" s="15">
        <f>HOUR($A10221)</f>
        <v/>
      </c>
      <c r="D10221" s="15">
        <f>IF(AND($A10221&gt;=Instellingen!$B$6,$A10221&lt;Instellingen!$B$7),1,0)</f>
        <v/>
      </c>
      <c r="E10221" s="15">
        <f>COUNTIF(tData[BezoekStart],"&lt;"&amp;($A10221+1/24))-COUNTIF(tData[BezoekEind],"&lt;="&amp;$A10221)</f>
        <v/>
      </c>
      <c r="F10221" s="15">
        <f>COUNTIF(tData[BezoekLangStart],"&lt;"&amp;($A10221+1/24))-COUNTIF(tData[BezoekLangEind],"&lt;="&amp;$A10221)</f>
        <v/>
      </c>
      <c r="G10221" s="15">
        <f>IF($D10221=1,$B10221*100+$C10221,-1)</f>
        <v/>
      </c>
      <c r="H10221" s="15">
        <f>IF($D10221=1,$B10221,-1)</f>
        <v/>
      </c>
      <c r="I10221" s="15">
        <f>IF($D10221=1,$C10221,-1)</f>
        <v/>
      </c>
    </row>
    <row r="10222">
      <c r="A10222" s="33" t="n">
        <v>45717.79166666666</v>
      </c>
      <c r="B10222" s="15">
        <f>WEEKDAY($A10222,2)</f>
        <v/>
      </c>
      <c r="C10222" s="15">
        <f>HOUR($A10222)</f>
        <v/>
      </c>
      <c r="D10222" s="15">
        <f>IF(AND($A10222&gt;=Instellingen!$B$6,$A10222&lt;Instellingen!$B$7),1,0)</f>
        <v/>
      </c>
      <c r="E10222" s="15">
        <f>COUNTIF(tData[BezoekStart],"&lt;"&amp;($A10222+1/24))-COUNTIF(tData[BezoekEind],"&lt;="&amp;$A10222)</f>
        <v/>
      </c>
      <c r="F10222" s="15">
        <f>COUNTIF(tData[BezoekLangStart],"&lt;"&amp;($A10222+1/24))-COUNTIF(tData[BezoekLangEind],"&lt;="&amp;$A10222)</f>
        <v/>
      </c>
      <c r="G10222" s="15">
        <f>IF($D10222=1,$B10222*100+$C10222,-1)</f>
        <v/>
      </c>
      <c r="H10222" s="15">
        <f>IF($D10222=1,$B10222,-1)</f>
        <v/>
      </c>
      <c r="I10222" s="15">
        <f>IF($D10222=1,$C10222,-1)</f>
        <v/>
      </c>
    </row>
    <row r="10223">
      <c r="A10223" s="33" t="n">
        <v>45717.83333333334</v>
      </c>
      <c r="B10223" s="15">
        <f>WEEKDAY($A10223,2)</f>
        <v/>
      </c>
      <c r="C10223" s="15">
        <f>HOUR($A10223)</f>
        <v/>
      </c>
      <c r="D10223" s="15">
        <f>IF(AND($A10223&gt;=Instellingen!$B$6,$A10223&lt;Instellingen!$B$7),1,0)</f>
        <v/>
      </c>
      <c r="E10223" s="15">
        <f>COUNTIF(tData[BezoekStart],"&lt;"&amp;($A10223+1/24))-COUNTIF(tData[BezoekEind],"&lt;="&amp;$A10223)</f>
        <v/>
      </c>
      <c r="F10223" s="15">
        <f>COUNTIF(tData[BezoekLangStart],"&lt;"&amp;($A10223+1/24))-COUNTIF(tData[BezoekLangEind],"&lt;="&amp;$A10223)</f>
        <v/>
      </c>
      <c r="G10223" s="15">
        <f>IF($D10223=1,$B10223*100+$C10223,-1)</f>
        <v/>
      </c>
      <c r="H10223" s="15">
        <f>IF($D10223=1,$B10223,-1)</f>
        <v/>
      </c>
      <c r="I10223" s="15">
        <f>IF($D10223=1,$C10223,-1)</f>
        <v/>
      </c>
    </row>
    <row r="10224">
      <c r="A10224" s="33" t="n">
        <v>45717.875</v>
      </c>
      <c r="B10224" s="15">
        <f>WEEKDAY($A10224,2)</f>
        <v/>
      </c>
      <c r="C10224" s="15">
        <f>HOUR($A10224)</f>
        <v/>
      </c>
      <c r="D10224" s="15">
        <f>IF(AND($A10224&gt;=Instellingen!$B$6,$A10224&lt;Instellingen!$B$7),1,0)</f>
        <v/>
      </c>
      <c r="E10224" s="15">
        <f>COUNTIF(tData[BezoekStart],"&lt;"&amp;($A10224+1/24))-COUNTIF(tData[BezoekEind],"&lt;="&amp;$A10224)</f>
        <v/>
      </c>
      <c r="F10224" s="15">
        <f>COUNTIF(tData[BezoekLangStart],"&lt;"&amp;($A10224+1/24))-COUNTIF(tData[BezoekLangEind],"&lt;="&amp;$A10224)</f>
        <v/>
      </c>
      <c r="G10224" s="15">
        <f>IF($D10224=1,$B10224*100+$C10224,-1)</f>
        <v/>
      </c>
      <c r="H10224" s="15">
        <f>IF($D10224=1,$B10224,-1)</f>
        <v/>
      </c>
      <c r="I10224" s="15">
        <f>IF($D10224=1,$C10224,-1)</f>
        <v/>
      </c>
    </row>
    <row r="10225">
      <c r="A10225" s="33" t="n">
        <v>45717.91666666666</v>
      </c>
      <c r="B10225" s="15">
        <f>WEEKDAY($A10225,2)</f>
        <v/>
      </c>
      <c r="C10225" s="15">
        <f>HOUR($A10225)</f>
        <v/>
      </c>
      <c r="D10225" s="15">
        <f>IF(AND($A10225&gt;=Instellingen!$B$6,$A10225&lt;Instellingen!$B$7),1,0)</f>
        <v/>
      </c>
      <c r="E10225" s="15">
        <f>COUNTIF(tData[BezoekStart],"&lt;"&amp;($A10225+1/24))-COUNTIF(tData[BezoekEind],"&lt;="&amp;$A10225)</f>
        <v/>
      </c>
      <c r="F10225" s="15">
        <f>COUNTIF(tData[BezoekLangStart],"&lt;"&amp;($A10225+1/24))-COUNTIF(tData[BezoekLangEind],"&lt;="&amp;$A10225)</f>
        <v/>
      </c>
      <c r="G10225" s="15">
        <f>IF($D10225=1,$B10225*100+$C10225,-1)</f>
        <v/>
      </c>
      <c r="H10225" s="15">
        <f>IF($D10225=1,$B10225,-1)</f>
        <v/>
      </c>
      <c r="I10225" s="15">
        <f>IF($D10225=1,$C10225,-1)</f>
        <v/>
      </c>
    </row>
    <row r="10226">
      <c r="A10226" s="33" t="n">
        <v>45717.95833333334</v>
      </c>
      <c r="B10226" s="15">
        <f>WEEKDAY($A10226,2)</f>
        <v/>
      </c>
      <c r="C10226" s="15">
        <f>HOUR($A10226)</f>
        <v/>
      </c>
      <c r="D10226" s="15">
        <f>IF(AND($A10226&gt;=Instellingen!$B$6,$A10226&lt;Instellingen!$B$7),1,0)</f>
        <v/>
      </c>
      <c r="E10226" s="15">
        <f>COUNTIF(tData[BezoekStart],"&lt;"&amp;($A10226+1/24))-COUNTIF(tData[BezoekEind],"&lt;="&amp;$A10226)</f>
        <v/>
      </c>
      <c r="F10226" s="15">
        <f>COUNTIF(tData[BezoekLangStart],"&lt;"&amp;($A10226+1/24))-COUNTIF(tData[BezoekLangEind],"&lt;="&amp;$A10226)</f>
        <v/>
      </c>
      <c r="G10226" s="15">
        <f>IF($D10226=1,$B10226*100+$C10226,-1)</f>
        <v/>
      </c>
      <c r="H10226" s="15">
        <f>IF($D10226=1,$B10226,-1)</f>
        <v/>
      </c>
      <c r="I10226" s="15">
        <f>IF($D10226=1,$C10226,-1)</f>
        <v/>
      </c>
    </row>
    <row r="10227">
      <c r="A10227" s="33" t="n">
        <v>45718</v>
      </c>
      <c r="B10227" s="15">
        <f>WEEKDAY($A10227,2)</f>
        <v/>
      </c>
      <c r="C10227" s="15">
        <f>HOUR($A10227)</f>
        <v/>
      </c>
      <c r="D10227" s="15">
        <f>IF(AND($A10227&gt;=Instellingen!$B$6,$A10227&lt;Instellingen!$B$7),1,0)</f>
        <v/>
      </c>
      <c r="E10227" s="15">
        <f>COUNTIF(tData[BezoekStart],"&lt;"&amp;($A10227+1/24))-COUNTIF(tData[BezoekEind],"&lt;="&amp;$A10227)</f>
        <v/>
      </c>
      <c r="F10227" s="15">
        <f>COUNTIF(tData[BezoekLangStart],"&lt;"&amp;($A10227+1/24))-COUNTIF(tData[BezoekLangEind],"&lt;="&amp;$A10227)</f>
        <v/>
      </c>
      <c r="G10227" s="15">
        <f>IF($D10227=1,$B10227*100+$C10227,-1)</f>
        <v/>
      </c>
      <c r="H10227" s="15">
        <f>IF($D10227=1,$B10227,-1)</f>
        <v/>
      </c>
      <c r="I10227" s="15">
        <f>IF($D10227=1,$C10227,-1)</f>
        <v/>
      </c>
    </row>
    <row r="10228">
      <c r="A10228" s="33" t="n">
        <v>45718.04166666666</v>
      </c>
      <c r="B10228" s="15">
        <f>WEEKDAY($A10228,2)</f>
        <v/>
      </c>
      <c r="C10228" s="15">
        <f>HOUR($A10228)</f>
        <v/>
      </c>
      <c r="D10228" s="15">
        <f>IF(AND($A10228&gt;=Instellingen!$B$6,$A10228&lt;Instellingen!$B$7),1,0)</f>
        <v/>
      </c>
      <c r="E10228" s="15">
        <f>COUNTIF(tData[BezoekStart],"&lt;"&amp;($A10228+1/24))-COUNTIF(tData[BezoekEind],"&lt;="&amp;$A10228)</f>
        <v/>
      </c>
      <c r="F10228" s="15">
        <f>COUNTIF(tData[BezoekLangStart],"&lt;"&amp;($A10228+1/24))-COUNTIF(tData[BezoekLangEind],"&lt;="&amp;$A10228)</f>
        <v/>
      </c>
      <c r="G10228" s="15">
        <f>IF($D10228=1,$B10228*100+$C10228,-1)</f>
        <v/>
      </c>
      <c r="H10228" s="15">
        <f>IF($D10228=1,$B10228,-1)</f>
        <v/>
      </c>
      <c r="I10228" s="15">
        <f>IF($D10228=1,$C10228,-1)</f>
        <v/>
      </c>
    </row>
    <row r="10229">
      <c r="A10229" s="33" t="n">
        <v>45718.08333333334</v>
      </c>
      <c r="B10229" s="15">
        <f>WEEKDAY($A10229,2)</f>
        <v/>
      </c>
      <c r="C10229" s="15">
        <f>HOUR($A10229)</f>
        <v/>
      </c>
      <c r="D10229" s="15">
        <f>IF(AND($A10229&gt;=Instellingen!$B$6,$A10229&lt;Instellingen!$B$7),1,0)</f>
        <v/>
      </c>
      <c r="E10229" s="15">
        <f>COUNTIF(tData[BezoekStart],"&lt;"&amp;($A10229+1/24))-COUNTIF(tData[BezoekEind],"&lt;="&amp;$A10229)</f>
        <v/>
      </c>
      <c r="F10229" s="15">
        <f>COUNTIF(tData[BezoekLangStart],"&lt;"&amp;($A10229+1/24))-COUNTIF(tData[BezoekLangEind],"&lt;="&amp;$A10229)</f>
        <v/>
      </c>
      <c r="G10229" s="15">
        <f>IF($D10229=1,$B10229*100+$C10229,-1)</f>
        <v/>
      </c>
      <c r="H10229" s="15">
        <f>IF($D10229=1,$B10229,-1)</f>
        <v/>
      </c>
      <c r="I10229" s="15">
        <f>IF($D10229=1,$C10229,-1)</f>
        <v/>
      </c>
    </row>
    <row r="10230">
      <c r="A10230" s="33" t="n">
        <v>45718.125</v>
      </c>
      <c r="B10230" s="15">
        <f>WEEKDAY($A10230,2)</f>
        <v/>
      </c>
      <c r="C10230" s="15">
        <f>HOUR($A10230)</f>
        <v/>
      </c>
      <c r="D10230" s="15">
        <f>IF(AND($A10230&gt;=Instellingen!$B$6,$A10230&lt;Instellingen!$B$7),1,0)</f>
        <v/>
      </c>
      <c r="E10230" s="15">
        <f>COUNTIF(tData[BezoekStart],"&lt;"&amp;($A10230+1/24))-COUNTIF(tData[BezoekEind],"&lt;="&amp;$A10230)</f>
        <v/>
      </c>
      <c r="F10230" s="15">
        <f>COUNTIF(tData[BezoekLangStart],"&lt;"&amp;($A10230+1/24))-COUNTIF(tData[BezoekLangEind],"&lt;="&amp;$A10230)</f>
        <v/>
      </c>
      <c r="G10230" s="15">
        <f>IF($D10230=1,$B10230*100+$C10230,-1)</f>
        <v/>
      </c>
      <c r="H10230" s="15">
        <f>IF($D10230=1,$B10230,-1)</f>
        <v/>
      </c>
      <c r="I10230" s="15">
        <f>IF($D10230=1,$C10230,-1)</f>
        <v/>
      </c>
    </row>
    <row r="10231">
      <c r="A10231" s="33" t="n">
        <v>45718.16666666666</v>
      </c>
      <c r="B10231" s="15">
        <f>WEEKDAY($A10231,2)</f>
        <v/>
      </c>
      <c r="C10231" s="15">
        <f>HOUR($A10231)</f>
        <v/>
      </c>
      <c r="D10231" s="15">
        <f>IF(AND($A10231&gt;=Instellingen!$B$6,$A10231&lt;Instellingen!$B$7),1,0)</f>
        <v/>
      </c>
      <c r="E10231" s="15">
        <f>COUNTIF(tData[BezoekStart],"&lt;"&amp;($A10231+1/24))-COUNTIF(tData[BezoekEind],"&lt;="&amp;$A10231)</f>
        <v/>
      </c>
      <c r="F10231" s="15">
        <f>COUNTIF(tData[BezoekLangStart],"&lt;"&amp;($A10231+1/24))-COUNTIF(tData[BezoekLangEind],"&lt;="&amp;$A10231)</f>
        <v/>
      </c>
      <c r="G10231" s="15">
        <f>IF($D10231=1,$B10231*100+$C10231,-1)</f>
        <v/>
      </c>
      <c r="H10231" s="15">
        <f>IF($D10231=1,$B10231,-1)</f>
        <v/>
      </c>
      <c r="I10231" s="15">
        <f>IF($D10231=1,$C10231,-1)</f>
        <v/>
      </c>
    </row>
    <row r="10232">
      <c r="A10232" s="33" t="n">
        <v>45718.20833333334</v>
      </c>
      <c r="B10232" s="15">
        <f>WEEKDAY($A10232,2)</f>
        <v/>
      </c>
      <c r="C10232" s="15">
        <f>HOUR($A10232)</f>
        <v/>
      </c>
      <c r="D10232" s="15">
        <f>IF(AND($A10232&gt;=Instellingen!$B$6,$A10232&lt;Instellingen!$B$7),1,0)</f>
        <v/>
      </c>
      <c r="E10232" s="15">
        <f>COUNTIF(tData[BezoekStart],"&lt;"&amp;($A10232+1/24))-COUNTIF(tData[BezoekEind],"&lt;="&amp;$A10232)</f>
        <v/>
      </c>
      <c r="F10232" s="15">
        <f>COUNTIF(tData[BezoekLangStart],"&lt;"&amp;($A10232+1/24))-COUNTIF(tData[BezoekLangEind],"&lt;="&amp;$A10232)</f>
        <v/>
      </c>
      <c r="G10232" s="15">
        <f>IF($D10232=1,$B10232*100+$C10232,-1)</f>
        <v/>
      </c>
      <c r="H10232" s="15">
        <f>IF($D10232=1,$B10232,-1)</f>
        <v/>
      </c>
      <c r="I10232" s="15">
        <f>IF($D10232=1,$C10232,-1)</f>
        <v/>
      </c>
    </row>
    <row r="10233">
      <c r="A10233" s="33" t="n">
        <v>45718.25</v>
      </c>
      <c r="B10233" s="15">
        <f>WEEKDAY($A10233,2)</f>
        <v/>
      </c>
      <c r="C10233" s="15">
        <f>HOUR($A10233)</f>
        <v/>
      </c>
      <c r="D10233" s="15">
        <f>IF(AND($A10233&gt;=Instellingen!$B$6,$A10233&lt;Instellingen!$B$7),1,0)</f>
        <v/>
      </c>
      <c r="E10233" s="15">
        <f>COUNTIF(tData[BezoekStart],"&lt;"&amp;($A10233+1/24))-COUNTIF(tData[BezoekEind],"&lt;="&amp;$A10233)</f>
        <v/>
      </c>
      <c r="F10233" s="15">
        <f>COUNTIF(tData[BezoekLangStart],"&lt;"&amp;($A10233+1/24))-COUNTIF(tData[BezoekLangEind],"&lt;="&amp;$A10233)</f>
        <v/>
      </c>
      <c r="G10233" s="15">
        <f>IF($D10233=1,$B10233*100+$C10233,-1)</f>
        <v/>
      </c>
      <c r="H10233" s="15">
        <f>IF($D10233=1,$B10233,-1)</f>
        <v/>
      </c>
      <c r="I10233" s="15">
        <f>IF($D10233=1,$C10233,-1)</f>
        <v/>
      </c>
    </row>
    <row r="10234">
      <c r="A10234" s="33" t="n">
        <v>45718.29166666666</v>
      </c>
      <c r="B10234" s="15">
        <f>WEEKDAY($A10234,2)</f>
        <v/>
      </c>
      <c r="C10234" s="15">
        <f>HOUR($A10234)</f>
        <v/>
      </c>
      <c r="D10234" s="15">
        <f>IF(AND($A10234&gt;=Instellingen!$B$6,$A10234&lt;Instellingen!$B$7),1,0)</f>
        <v/>
      </c>
      <c r="E10234" s="15">
        <f>COUNTIF(tData[BezoekStart],"&lt;"&amp;($A10234+1/24))-COUNTIF(tData[BezoekEind],"&lt;="&amp;$A10234)</f>
        <v/>
      </c>
      <c r="F10234" s="15">
        <f>COUNTIF(tData[BezoekLangStart],"&lt;"&amp;($A10234+1/24))-COUNTIF(tData[BezoekLangEind],"&lt;="&amp;$A10234)</f>
        <v/>
      </c>
      <c r="G10234" s="15">
        <f>IF($D10234=1,$B10234*100+$C10234,-1)</f>
        <v/>
      </c>
      <c r="H10234" s="15">
        <f>IF($D10234=1,$B10234,-1)</f>
        <v/>
      </c>
      <c r="I10234" s="15">
        <f>IF($D10234=1,$C10234,-1)</f>
        <v/>
      </c>
    </row>
    <row r="10235">
      <c r="A10235" s="33" t="n">
        <v>45718.33333333334</v>
      </c>
      <c r="B10235" s="15">
        <f>WEEKDAY($A10235,2)</f>
        <v/>
      </c>
      <c r="C10235" s="15">
        <f>HOUR($A10235)</f>
        <v/>
      </c>
      <c r="D10235" s="15">
        <f>IF(AND($A10235&gt;=Instellingen!$B$6,$A10235&lt;Instellingen!$B$7),1,0)</f>
        <v/>
      </c>
      <c r="E10235" s="15">
        <f>COUNTIF(tData[BezoekStart],"&lt;"&amp;($A10235+1/24))-COUNTIF(tData[BezoekEind],"&lt;="&amp;$A10235)</f>
        <v/>
      </c>
      <c r="F10235" s="15">
        <f>COUNTIF(tData[BezoekLangStart],"&lt;"&amp;($A10235+1/24))-COUNTIF(tData[BezoekLangEind],"&lt;="&amp;$A10235)</f>
        <v/>
      </c>
      <c r="G10235" s="15">
        <f>IF($D10235=1,$B10235*100+$C10235,-1)</f>
        <v/>
      </c>
      <c r="H10235" s="15">
        <f>IF($D10235=1,$B10235,-1)</f>
        <v/>
      </c>
      <c r="I10235" s="15">
        <f>IF($D10235=1,$C10235,-1)</f>
        <v/>
      </c>
    </row>
    <row r="10236">
      <c r="A10236" s="33" t="n">
        <v>45718.375</v>
      </c>
      <c r="B10236" s="15">
        <f>WEEKDAY($A10236,2)</f>
        <v/>
      </c>
      <c r="C10236" s="15">
        <f>HOUR($A10236)</f>
        <v/>
      </c>
      <c r="D10236" s="15">
        <f>IF(AND($A10236&gt;=Instellingen!$B$6,$A10236&lt;Instellingen!$B$7),1,0)</f>
        <v/>
      </c>
      <c r="E10236" s="15">
        <f>COUNTIF(tData[BezoekStart],"&lt;"&amp;($A10236+1/24))-COUNTIF(tData[BezoekEind],"&lt;="&amp;$A10236)</f>
        <v/>
      </c>
      <c r="F10236" s="15">
        <f>COUNTIF(tData[BezoekLangStart],"&lt;"&amp;($A10236+1/24))-COUNTIF(tData[BezoekLangEind],"&lt;="&amp;$A10236)</f>
        <v/>
      </c>
      <c r="G10236" s="15">
        <f>IF($D10236=1,$B10236*100+$C10236,-1)</f>
        <v/>
      </c>
      <c r="H10236" s="15">
        <f>IF($D10236=1,$B10236,-1)</f>
        <v/>
      </c>
      <c r="I10236" s="15">
        <f>IF($D10236=1,$C10236,-1)</f>
        <v/>
      </c>
    </row>
    <row r="10237">
      <c r="A10237" s="33" t="n">
        <v>45718.41666666666</v>
      </c>
      <c r="B10237" s="15">
        <f>WEEKDAY($A10237,2)</f>
        <v/>
      </c>
      <c r="C10237" s="15">
        <f>HOUR($A10237)</f>
        <v/>
      </c>
      <c r="D10237" s="15">
        <f>IF(AND($A10237&gt;=Instellingen!$B$6,$A10237&lt;Instellingen!$B$7),1,0)</f>
        <v/>
      </c>
      <c r="E10237" s="15">
        <f>COUNTIF(tData[BezoekStart],"&lt;"&amp;($A10237+1/24))-COUNTIF(tData[BezoekEind],"&lt;="&amp;$A10237)</f>
        <v/>
      </c>
      <c r="F10237" s="15">
        <f>COUNTIF(tData[BezoekLangStart],"&lt;"&amp;($A10237+1/24))-COUNTIF(tData[BezoekLangEind],"&lt;="&amp;$A10237)</f>
        <v/>
      </c>
      <c r="G10237" s="15">
        <f>IF($D10237=1,$B10237*100+$C10237,-1)</f>
        <v/>
      </c>
      <c r="H10237" s="15">
        <f>IF($D10237=1,$B10237,-1)</f>
        <v/>
      </c>
      <c r="I10237" s="15">
        <f>IF($D10237=1,$C10237,-1)</f>
        <v/>
      </c>
    </row>
    <row r="10238">
      <c r="A10238" s="33" t="n">
        <v>45718.45833333334</v>
      </c>
      <c r="B10238" s="15">
        <f>WEEKDAY($A10238,2)</f>
        <v/>
      </c>
      <c r="C10238" s="15">
        <f>HOUR($A10238)</f>
        <v/>
      </c>
      <c r="D10238" s="15">
        <f>IF(AND($A10238&gt;=Instellingen!$B$6,$A10238&lt;Instellingen!$B$7),1,0)</f>
        <v/>
      </c>
      <c r="E10238" s="15">
        <f>COUNTIF(tData[BezoekStart],"&lt;"&amp;($A10238+1/24))-COUNTIF(tData[BezoekEind],"&lt;="&amp;$A10238)</f>
        <v/>
      </c>
      <c r="F10238" s="15">
        <f>COUNTIF(tData[BezoekLangStart],"&lt;"&amp;($A10238+1/24))-COUNTIF(tData[BezoekLangEind],"&lt;="&amp;$A10238)</f>
        <v/>
      </c>
      <c r="G10238" s="15">
        <f>IF($D10238=1,$B10238*100+$C10238,-1)</f>
        <v/>
      </c>
      <c r="H10238" s="15">
        <f>IF($D10238=1,$B10238,-1)</f>
        <v/>
      </c>
      <c r="I10238" s="15">
        <f>IF($D10238=1,$C10238,-1)</f>
        <v/>
      </c>
    </row>
    <row r="10239">
      <c r="A10239" s="33" t="n">
        <v>45718.5</v>
      </c>
      <c r="B10239" s="15">
        <f>WEEKDAY($A10239,2)</f>
        <v/>
      </c>
      <c r="C10239" s="15">
        <f>HOUR($A10239)</f>
        <v/>
      </c>
      <c r="D10239" s="15">
        <f>IF(AND($A10239&gt;=Instellingen!$B$6,$A10239&lt;Instellingen!$B$7),1,0)</f>
        <v/>
      </c>
      <c r="E10239" s="15">
        <f>COUNTIF(tData[BezoekStart],"&lt;"&amp;($A10239+1/24))-COUNTIF(tData[BezoekEind],"&lt;="&amp;$A10239)</f>
        <v/>
      </c>
      <c r="F10239" s="15">
        <f>COUNTIF(tData[BezoekLangStart],"&lt;"&amp;($A10239+1/24))-COUNTIF(tData[BezoekLangEind],"&lt;="&amp;$A10239)</f>
        <v/>
      </c>
      <c r="G10239" s="15">
        <f>IF($D10239=1,$B10239*100+$C10239,-1)</f>
        <v/>
      </c>
      <c r="H10239" s="15">
        <f>IF($D10239=1,$B10239,-1)</f>
        <v/>
      </c>
      <c r="I10239" s="15">
        <f>IF($D10239=1,$C10239,-1)</f>
        <v/>
      </c>
    </row>
    <row r="10240">
      <c r="A10240" s="33" t="n">
        <v>45718.54166666666</v>
      </c>
      <c r="B10240" s="15">
        <f>WEEKDAY($A10240,2)</f>
        <v/>
      </c>
      <c r="C10240" s="15">
        <f>HOUR($A10240)</f>
        <v/>
      </c>
      <c r="D10240" s="15">
        <f>IF(AND($A10240&gt;=Instellingen!$B$6,$A10240&lt;Instellingen!$B$7),1,0)</f>
        <v/>
      </c>
      <c r="E10240" s="15">
        <f>COUNTIF(tData[BezoekStart],"&lt;"&amp;($A10240+1/24))-COUNTIF(tData[BezoekEind],"&lt;="&amp;$A10240)</f>
        <v/>
      </c>
      <c r="F10240" s="15">
        <f>COUNTIF(tData[BezoekLangStart],"&lt;"&amp;($A10240+1/24))-COUNTIF(tData[BezoekLangEind],"&lt;="&amp;$A10240)</f>
        <v/>
      </c>
      <c r="G10240" s="15">
        <f>IF($D10240=1,$B10240*100+$C10240,-1)</f>
        <v/>
      </c>
      <c r="H10240" s="15">
        <f>IF($D10240=1,$B10240,-1)</f>
        <v/>
      </c>
      <c r="I10240" s="15">
        <f>IF($D10240=1,$C10240,-1)</f>
        <v/>
      </c>
    </row>
    <row r="10241">
      <c r="A10241" s="33" t="n">
        <v>45718.58333333334</v>
      </c>
      <c r="B10241" s="15">
        <f>WEEKDAY($A10241,2)</f>
        <v/>
      </c>
      <c r="C10241" s="15">
        <f>HOUR($A10241)</f>
        <v/>
      </c>
      <c r="D10241" s="15">
        <f>IF(AND($A10241&gt;=Instellingen!$B$6,$A10241&lt;Instellingen!$B$7),1,0)</f>
        <v/>
      </c>
      <c r="E10241" s="15">
        <f>COUNTIF(tData[BezoekStart],"&lt;"&amp;($A10241+1/24))-COUNTIF(tData[BezoekEind],"&lt;="&amp;$A10241)</f>
        <v/>
      </c>
      <c r="F10241" s="15">
        <f>COUNTIF(tData[BezoekLangStart],"&lt;"&amp;($A10241+1/24))-COUNTIF(tData[BezoekLangEind],"&lt;="&amp;$A10241)</f>
        <v/>
      </c>
      <c r="G10241" s="15">
        <f>IF($D10241=1,$B10241*100+$C10241,-1)</f>
        <v/>
      </c>
      <c r="H10241" s="15">
        <f>IF($D10241=1,$B10241,-1)</f>
        <v/>
      </c>
      <c r="I10241" s="15">
        <f>IF($D10241=1,$C10241,-1)</f>
        <v/>
      </c>
    </row>
    <row r="10242">
      <c r="A10242" s="33" t="n">
        <v>45718.625</v>
      </c>
      <c r="B10242" s="15">
        <f>WEEKDAY($A10242,2)</f>
        <v/>
      </c>
      <c r="C10242" s="15">
        <f>HOUR($A10242)</f>
        <v/>
      </c>
      <c r="D10242" s="15">
        <f>IF(AND($A10242&gt;=Instellingen!$B$6,$A10242&lt;Instellingen!$B$7),1,0)</f>
        <v/>
      </c>
      <c r="E10242" s="15">
        <f>COUNTIF(tData[BezoekStart],"&lt;"&amp;($A10242+1/24))-COUNTIF(tData[BezoekEind],"&lt;="&amp;$A10242)</f>
        <v/>
      </c>
      <c r="F10242" s="15">
        <f>COUNTIF(tData[BezoekLangStart],"&lt;"&amp;($A10242+1/24))-COUNTIF(tData[BezoekLangEind],"&lt;="&amp;$A10242)</f>
        <v/>
      </c>
      <c r="G10242" s="15">
        <f>IF($D10242=1,$B10242*100+$C10242,-1)</f>
        <v/>
      </c>
      <c r="H10242" s="15">
        <f>IF($D10242=1,$B10242,-1)</f>
        <v/>
      </c>
      <c r="I10242" s="15">
        <f>IF($D10242=1,$C10242,-1)</f>
        <v/>
      </c>
    </row>
    <row r="10243">
      <c r="A10243" s="33" t="n">
        <v>45718.66666666666</v>
      </c>
      <c r="B10243" s="15">
        <f>WEEKDAY($A10243,2)</f>
        <v/>
      </c>
      <c r="C10243" s="15">
        <f>HOUR($A10243)</f>
        <v/>
      </c>
      <c r="D10243" s="15">
        <f>IF(AND($A10243&gt;=Instellingen!$B$6,$A10243&lt;Instellingen!$B$7),1,0)</f>
        <v/>
      </c>
      <c r="E10243" s="15">
        <f>COUNTIF(tData[BezoekStart],"&lt;"&amp;($A10243+1/24))-COUNTIF(tData[BezoekEind],"&lt;="&amp;$A10243)</f>
        <v/>
      </c>
      <c r="F10243" s="15">
        <f>COUNTIF(tData[BezoekLangStart],"&lt;"&amp;($A10243+1/24))-COUNTIF(tData[BezoekLangEind],"&lt;="&amp;$A10243)</f>
        <v/>
      </c>
      <c r="G10243" s="15">
        <f>IF($D10243=1,$B10243*100+$C10243,-1)</f>
        <v/>
      </c>
      <c r="H10243" s="15">
        <f>IF($D10243=1,$B10243,-1)</f>
        <v/>
      </c>
      <c r="I10243" s="15">
        <f>IF($D10243=1,$C10243,-1)</f>
        <v/>
      </c>
    </row>
    <row r="10244">
      <c r="A10244" s="33" t="n">
        <v>45718.70833333334</v>
      </c>
      <c r="B10244" s="15">
        <f>WEEKDAY($A10244,2)</f>
        <v/>
      </c>
      <c r="C10244" s="15">
        <f>HOUR($A10244)</f>
        <v/>
      </c>
      <c r="D10244" s="15">
        <f>IF(AND($A10244&gt;=Instellingen!$B$6,$A10244&lt;Instellingen!$B$7),1,0)</f>
        <v/>
      </c>
      <c r="E10244" s="15">
        <f>COUNTIF(tData[BezoekStart],"&lt;"&amp;($A10244+1/24))-COUNTIF(tData[BezoekEind],"&lt;="&amp;$A10244)</f>
        <v/>
      </c>
      <c r="F10244" s="15">
        <f>COUNTIF(tData[BezoekLangStart],"&lt;"&amp;($A10244+1/24))-COUNTIF(tData[BezoekLangEind],"&lt;="&amp;$A10244)</f>
        <v/>
      </c>
      <c r="G10244" s="15">
        <f>IF($D10244=1,$B10244*100+$C10244,-1)</f>
        <v/>
      </c>
      <c r="H10244" s="15">
        <f>IF($D10244=1,$B10244,-1)</f>
        <v/>
      </c>
      <c r="I10244" s="15">
        <f>IF($D10244=1,$C10244,-1)</f>
        <v/>
      </c>
    </row>
    <row r="10245">
      <c r="A10245" s="33" t="n">
        <v>45718.75</v>
      </c>
      <c r="B10245" s="15">
        <f>WEEKDAY($A10245,2)</f>
        <v/>
      </c>
      <c r="C10245" s="15">
        <f>HOUR($A10245)</f>
        <v/>
      </c>
      <c r="D10245" s="15">
        <f>IF(AND($A10245&gt;=Instellingen!$B$6,$A10245&lt;Instellingen!$B$7),1,0)</f>
        <v/>
      </c>
      <c r="E10245" s="15">
        <f>COUNTIF(tData[BezoekStart],"&lt;"&amp;($A10245+1/24))-COUNTIF(tData[BezoekEind],"&lt;="&amp;$A10245)</f>
        <v/>
      </c>
      <c r="F10245" s="15">
        <f>COUNTIF(tData[BezoekLangStart],"&lt;"&amp;($A10245+1/24))-COUNTIF(tData[BezoekLangEind],"&lt;="&amp;$A10245)</f>
        <v/>
      </c>
      <c r="G10245" s="15">
        <f>IF($D10245=1,$B10245*100+$C10245,-1)</f>
        <v/>
      </c>
      <c r="H10245" s="15">
        <f>IF($D10245=1,$B10245,-1)</f>
        <v/>
      </c>
      <c r="I10245" s="15">
        <f>IF($D10245=1,$C10245,-1)</f>
        <v/>
      </c>
    </row>
    <row r="10246">
      <c r="A10246" s="33" t="n">
        <v>45718.79166666666</v>
      </c>
      <c r="B10246" s="15">
        <f>WEEKDAY($A10246,2)</f>
        <v/>
      </c>
      <c r="C10246" s="15">
        <f>HOUR($A10246)</f>
        <v/>
      </c>
      <c r="D10246" s="15">
        <f>IF(AND($A10246&gt;=Instellingen!$B$6,$A10246&lt;Instellingen!$B$7),1,0)</f>
        <v/>
      </c>
      <c r="E10246" s="15">
        <f>COUNTIF(tData[BezoekStart],"&lt;"&amp;($A10246+1/24))-COUNTIF(tData[BezoekEind],"&lt;="&amp;$A10246)</f>
        <v/>
      </c>
      <c r="F10246" s="15">
        <f>COUNTIF(tData[BezoekLangStart],"&lt;"&amp;($A10246+1/24))-COUNTIF(tData[BezoekLangEind],"&lt;="&amp;$A10246)</f>
        <v/>
      </c>
      <c r="G10246" s="15">
        <f>IF($D10246=1,$B10246*100+$C10246,-1)</f>
        <v/>
      </c>
      <c r="H10246" s="15">
        <f>IF($D10246=1,$B10246,-1)</f>
        <v/>
      </c>
      <c r="I10246" s="15">
        <f>IF($D10246=1,$C10246,-1)</f>
        <v/>
      </c>
    </row>
    <row r="10247">
      <c r="A10247" s="33" t="n">
        <v>45718.83333333334</v>
      </c>
      <c r="B10247" s="15">
        <f>WEEKDAY($A10247,2)</f>
        <v/>
      </c>
      <c r="C10247" s="15">
        <f>HOUR($A10247)</f>
        <v/>
      </c>
      <c r="D10247" s="15">
        <f>IF(AND($A10247&gt;=Instellingen!$B$6,$A10247&lt;Instellingen!$B$7),1,0)</f>
        <v/>
      </c>
      <c r="E10247" s="15">
        <f>COUNTIF(tData[BezoekStart],"&lt;"&amp;($A10247+1/24))-COUNTIF(tData[BezoekEind],"&lt;="&amp;$A10247)</f>
        <v/>
      </c>
      <c r="F10247" s="15">
        <f>COUNTIF(tData[BezoekLangStart],"&lt;"&amp;($A10247+1/24))-COUNTIF(tData[BezoekLangEind],"&lt;="&amp;$A10247)</f>
        <v/>
      </c>
      <c r="G10247" s="15">
        <f>IF($D10247=1,$B10247*100+$C10247,-1)</f>
        <v/>
      </c>
      <c r="H10247" s="15">
        <f>IF($D10247=1,$B10247,-1)</f>
        <v/>
      </c>
      <c r="I10247" s="15">
        <f>IF($D10247=1,$C10247,-1)</f>
        <v/>
      </c>
    </row>
    <row r="10248">
      <c r="A10248" s="33" t="n">
        <v>45718.875</v>
      </c>
      <c r="B10248" s="15">
        <f>WEEKDAY($A10248,2)</f>
        <v/>
      </c>
      <c r="C10248" s="15">
        <f>HOUR($A10248)</f>
        <v/>
      </c>
      <c r="D10248" s="15">
        <f>IF(AND($A10248&gt;=Instellingen!$B$6,$A10248&lt;Instellingen!$B$7),1,0)</f>
        <v/>
      </c>
      <c r="E10248" s="15">
        <f>COUNTIF(tData[BezoekStart],"&lt;"&amp;($A10248+1/24))-COUNTIF(tData[BezoekEind],"&lt;="&amp;$A10248)</f>
        <v/>
      </c>
      <c r="F10248" s="15">
        <f>COUNTIF(tData[BezoekLangStart],"&lt;"&amp;($A10248+1/24))-COUNTIF(tData[BezoekLangEind],"&lt;="&amp;$A10248)</f>
        <v/>
      </c>
      <c r="G10248" s="15">
        <f>IF($D10248=1,$B10248*100+$C10248,-1)</f>
        <v/>
      </c>
      <c r="H10248" s="15">
        <f>IF($D10248=1,$B10248,-1)</f>
        <v/>
      </c>
      <c r="I10248" s="15">
        <f>IF($D10248=1,$C10248,-1)</f>
        <v/>
      </c>
    </row>
    <row r="10249">
      <c r="A10249" s="33" t="n">
        <v>45718.91666666666</v>
      </c>
      <c r="B10249" s="15">
        <f>WEEKDAY($A10249,2)</f>
        <v/>
      </c>
      <c r="C10249" s="15">
        <f>HOUR($A10249)</f>
        <v/>
      </c>
      <c r="D10249" s="15">
        <f>IF(AND($A10249&gt;=Instellingen!$B$6,$A10249&lt;Instellingen!$B$7),1,0)</f>
        <v/>
      </c>
      <c r="E10249" s="15">
        <f>COUNTIF(tData[BezoekStart],"&lt;"&amp;($A10249+1/24))-COUNTIF(tData[BezoekEind],"&lt;="&amp;$A10249)</f>
        <v/>
      </c>
      <c r="F10249" s="15">
        <f>COUNTIF(tData[BezoekLangStart],"&lt;"&amp;($A10249+1/24))-COUNTIF(tData[BezoekLangEind],"&lt;="&amp;$A10249)</f>
        <v/>
      </c>
      <c r="G10249" s="15">
        <f>IF($D10249=1,$B10249*100+$C10249,-1)</f>
        <v/>
      </c>
      <c r="H10249" s="15">
        <f>IF($D10249=1,$B10249,-1)</f>
        <v/>
      </c>
      <c r="I10249" s="15">
        <f>IF($D10249=1,$C10249,-1)</f>
        <v/>
      </c>
    </row>
    <row r="10250">
      <c r="A10250" s="33" t="n">
        <v>45718.95833333334</v>
      </c>
      <c r="B10250" s="15">
        <f>WEEKDAY($A10250,2)</f>
        <v/>
      </c>
      <c r="C10250" s="15">
        <f>HOUR($A10250)</f>
        <v/>
      </c>
      <c r="D10250" s="15">
        <f>IF(AND($A10250&gt;=Instellingen!$B$6,$A10250&lt;Instellingen!$B$7),1,0)</f>
        <v/>
      </c>
      <c r="E10250" s="15">
        <f>COUNTIF(tData[BezoekStart],"&lt;"&amp;($A10250+1/24))-COUNTIF(tData[BezoekEind],"&lt;="&amp;$A10250)</f>
        <v/>
      </c>
      <c r="F10250" s="15">
        <f>COUNTIF(tData[BezoekLangStart],"&lt;"&amp;($A10250+1/24))-COUNTIF(tData[BezoekLangEind],"&lt;="&amp;$A10250)</f>
        <v/>
      </c>
      <c r="G10250" s="15">
        <f>IF($D10250=1,$B10250*100+$C10250,-1)</f>
        <v/>
      </c>
      <c r="H10250" s="15">
        <f>IF($D10250=1,$B10250,-1)</f>
        <v/>
      </c>
      <c r="I10250" s="15">
        <f>IF($D10250=1,$C10250,-1)</f>
        <v/>
      </c>
    </row>
    <row r="10251">
      <c r="A10251" s="33" t="n">
        <v>45719</v>
      </c>
      <c r="B10251" s="15">
        <f>WEEKDAY($A10251,2)</f>
        <v/>
      </c>
      <c r="C10251" s="15">
        <f>HOUR($A10251)</f>
        <v/>
      </c>
      <c r="D10251" s="15">
        <f>IF(AND($A10251&gt;=Instellingen!$B$6,$A10251&lt;Instellingen!$B$7),1,0)</f>
        <v/>
      </c>
      <c r="E10251" s="15">
        <f>COUNTIF(tData[BezoekStart],"&lt;"&amp;($A10251+1/24))-COUNTIF(tData[BezoekEind],"&lt;="&amp;$A10251)</f>
        <v/>
      </c>
      <c r="F10251" s="15">
        <f>COUNTIF(tData[BezoekLangStart],"&lt;"&amp;($A10251+1/24))-COUNTIF(tData[BezoekLangEind],"&lt;="&amp;$A10251)</f>
        <v/>
      </c>
      <c r="G10251" s="15">
        <f>IF($D10251=1,$B10251*100+$C10251,-1)</f>
        <v/>
      </c>
      <c r="H10251" s="15">
        <f>IF($D10251=1,$B10251,-1)</f>
        <v/>
      </c>
      <c r="I10251" s="15">
        <f>IF($D10251=1,$C10251,-1)</f>
        <v/>
      </c>
    </row>
    <row r="10252">
      <c r="A10252" s="33" t="n">
        <v>45719.04166666666</v>
      </c>
      <c r="B10252" s="15">
        <f>WEEKDAY($A10252,2)</f>
        <v/>
      </c>
      <c r="C10252" s="15">
        <f>HOUR($A10252)</f>
        <v/>
      </c>
      <c r="D10252" s="15">
        <f>IF(AND($A10252&gt;=Instellingen!$B$6,$A10252&lt;Instellingen!$B$7),1,0)</f>
        <v/>
      </c>
      <c r="E10252" s="15">
        <f>COUNTIF(tData[BezoekStart],"&lt;"&amp;($A10252+1/24))-COUNTIF(tData[BezoekEind],"&lt;="&amp;$A10252)</f>
        <v/>
      </c>
      <c r="F10252" s="15">
        <f>COUNTIF(tData[BezoekLangStart],"&lt;"&amp;($A10252+1/24))-COUNTIF(tData[BezoekLangEind],"&lt;="&amp;$A10252)</f>
        <v/>
      </c>
      <c r="G10252" s="15">
        <f>IF($D10252=1,$B10252*100+$C10252,-1)</f>
        <v/>
      </c>
      <c r="H10252" s="15">
        <f>IF($D10252=1,$B10252,-1)</f>
        <v/>
      </c>
      <c r="I10252" s="15">
        <f>IF($D10252=1,$C10252,-1)</f>
        <v/>
      </c>
    </row>
    <row r="10253">
      <c r="A10253" s="33" t="n">
        <v>45719.08333333334</v>
      </c>
      <c r="B10253" s="15">
        <f>WEEKDAY($A10253,2)</f>
        <v/>
      </c>
      <c r="C10253" s="15">
        <f>HOUR($A10253)</f>
        <v/>
      </c>
      <c r="D10253" s="15">
        <f>IF(AND($A10253&gt;=Instellingen!$B$6,$A10253&lt;Instellingen!$B$7),1,0)</f>
        <v/>
      </c>
      <c r="E10253" s="15">
        <f>COUNTIF(tData[BezoekStart],"&lt;"&amp;($A10253+1/24))-COUNTIF(tData[BezoekEind],"&lt;="&amp;$A10253)</f>
        <v/>
      </c>
      <c r="F10253" s="15">
        <f>COUNTIF(tData[BezoekLangStart],"&lt;"&amp;($A10253+1/24))-COUNTIF(tData[BezoekLangEind],"&lt;="&amp;$A10253)</f>
        <v/>
      </c>
      <c r="G10253" s="15">
        <f>IF($D10253=1,$B10253*100+$C10253,-1)</f>
        <v/>
      </c>
      <c r="H10253" s="15">
        <f>IF($D10253=1,$B10253,-1)</f>
        <v/>
      </c>
      <c r="I10253" s="15">
        <f>IF($D10253=1,$C10253,-1)</f>
        <v/>
      </c>
    </row>
    <row r="10254">
      <c r="A10254" s="33" t="n">
        <v>45719.125</v>
      </c>
      <c r="B10254" s="15">
        <f>WEEKDAY($A10254,2)</f>
        <v/>
      </c>
      <c r="C10254" s="15">
        <f>HOUR($A10254)</f>
        <v/>
      </c>
      <c r="D10254" s="15">
        <f>IF(AND($A10254&gt;=Instellingen!$B$6,$A10254&lt;Instellingen!$B$7),1,0)</f>
        <v/>
      </c>
      <c r="E10254" s="15">
        <f>COUNTIF(tData[BezoekStart],"&lt;"&amp;($A10254+1/24))-COUNTIF(tData[BezoekEind],"&lt;="&amp;$A10254)</f>
        <v/>
      </c>
      <c r="F10254" s="15">
        <f>COUNTIF(tData[BezoekLangStart],"&lt;"&amp;($A10254+1/24))-COUNTIF(tData[BezoekLangEind],"&lt;="&amp;$A10254)</f>
        <v/>
      </c>
      <c r="G10254" s="15">
        <f>IF($D10254=1,$B10254*100+$C10254,-1)</f>
        <v/>
      </c>
      <c r="H10254" s="15">
        <f>IF($D10254=1,$B10254,-1)</f>
        <v/>
      </c>
      <c r="I10254" s="15">
        <f>IF($D10254=1,$C10254,-1)</f>
        <v/>
      </c>
    </row>
    <row r="10255">
      <c r="A10255" s="33" t="n">
        <v>45719.16666666666</v>
      </c>
      <c r="B10255" s="15">
        <f>WEEKDAY($A10255,2)</f>
        <v/>
      </c>
      <c r="C10255" s="15">
        <f>HOUR($A10255)</f>
        <v/>
      </c>
      <c r="D10255" s="15">
        <f>IF(AND($A10255&gt;=Instellingen!$B$6,$A10255&lt;Instellingen!$B$7),1,0)</f>
        <v/>
      </c>
      <c r="E10255" s="15">
        <f>COUNTIF(tData[BezoekStart],"&lt;"&amp;($A10255+1/24))-COUNTIF(tData[BezoekEind],"&lt;="&amp;$A10255)</f>
        <v/>
      </c>
      <c r="F10255" s="15">
        <f>COUNTIF(tData[BezoekLangStart],"&lt;"&amp;($A10255+1/24))-COUNTIF(tData[BezoekLangEind],"&lt;="&amp;$A10255)</f>
        <v/>
      </c>
      <c r="G10255" s="15">
        <f>IF($D10255=1,$B10255*100+$C10255,-1)</f>
        <v/>
      </c>
      <c r="H10255" s="15">
        <f>IF($D10255=1,$B10255,-1)</f>
        <v/>
      </c>
      <c r="I10255" s="15">
        <f>IF($D10255=1,$C10255,-1)</f>
        <v/>
      </c>
    </row>
    <row r="10256">
      <c r="A10256" s="33" t="n">
        <v>45719.20833333334</v>
      </c>
      <c r="B10256" s="15">
        <f>WEEKDAY($A10256,2)</f>
        <v/>
      </c>
      <c r="C10256" s="15">
        <f>HOUR($A10256)</f>
        <v/>
      </c>
      <c r="D10256" s="15">
        <f>IF(AND($A10256&gt;=Instellingen!$B$6,$A10256&lt;Instellingen!$B$7),1,0)</f>
        <v/>
      </c>
      <c r="E10256" s="15">
        <f>COUNTIF(tData[BezoekStart],"&lt;"&amp;($A10256+1/24))-COUNTIF(tData[BezoekEind],"&lt;="&amp;$A10256)</f>
        <v/>
      </c>
      <c r="F10256" s="15">
        <f>COUNTIF(tData[BezoekLangStart],"&lt;"&amp;($A10256+1/24))-COUNTIF(tData[BezoekLangEind],"&lt;="&amp;$A10256)</f>
        <v/>
      </c>
      <c r="G10256" s="15">
        <f>IF($D10256=1,$B10256*100+$C10256,-1)</f>
        <v/>
      </c>
      <c r="H10256" s="15">
        <f>IF($D10256=1,$B10256,-1)</f>
        <v/>
      </c>
      <c r="I10256" s="15">
        <f>IF($D10256=1,$C10256,-1)</f>
        <v/>
      </c>
    </row>
    <row r="10257">
      <c r="A10257" s="33" t="n">
        <v>45719.25</v>
      </c>
      <c r="B10257" s="15">
        <f>WEEKDAY($A10257,2)</f>
        <v/>
      </c>
      <c r="C10257" s="15">
        <f>HOUR($A10257)</f>
        <v/>
      </c>
      <c r="D10257" s="15">
        <f>IF(AND($A10257&gt;=Instellingen!$B$6,$A10257&lt;Instellingen!$B$7),1,0)</f>
        <v/>
      </c>
      <c r="E10257" s="15">
        <f>COUNTIF(tData[BezoekStart],"&lt;"&amp;($A10257+1/24))-COUNTIF(tData[BezoekEind],"&lt;="&amp;$A10257)</f>
        <v/>
      </c>
      <c r="F10257" s="15">
        <f>COUNTIF(tData[BezoekLangStart],"&lt;"&amp;($A10257+1/24))-COUNTIF(tData[BezoekLangEind],"&lt;="&amp;$A10257)</f>
        <v/>
      </c>
      <c r="G10257" s="15">
        <f>IF($D10257=1,$B10257*100+$C10257,-1)</f>
        <v/>
      </c>
      <c r="H10257" s="15">
        <f>IF($D10257=1,$B10257,-1)</f>
        <v/>
      </c>
      <c r="I10257" s="15">
        <f>IF($D10257=1,$C10257,-1)</f>
        <v/>
      </c>
    </row>
    <row r="10258">
      <c r="A10258" s="33" t="n">
        <v>45719.29166666666</v>
      </c>
      <c r="B10258" s="15">
        <f>WEEKDAY($A10258,2)</f>
        <v/>
      </c>
      <c r="C10258" s="15">
        <f>HOUR($A10258)</f>
        <v/>
      </c>
      <c r="D10258" s="15">
        <f>IF(AND($A10258&gt;=Instellingen!$B$6,$A10258&lt;Instellingen!$B$7),1,0)</f>
        <v/>
      </c>
      <c r="E10258" s="15">
        <f>COUNTIF(tData[BezoekStart],"&lt;"&amp;($A10258+1/24))-COUNTIF(tData[BezoekEind],"&lt;="&amp;$A10258)</f>
        <v/>
      </c>
      <c r="F10258" s="15">
        <f>COUNTIF(tData[BezoekLangStart],"&lt;"&amp;($A10258+1/24))-COUNTIF(tData[BezoekLangEind],"&lt;="&amp;$A10258)</f>
        <v/>
      </c>
      <c r="G10258" s="15">
        <f>IF($D10258=1,$B10258*100+$C10258,-1)</f>
        <v/>
      </c>
      <c r="H10258" s="15">
        <f>IF($D10258=1,$B10258,-1)</f>
        <v/>
      </c>
      <c r="I10258" s="15">
        <f>IF($D10258=1,$C10258,-1)</f>
        <v/>
      </c>
    </row>
    <row r="10259">
      <c r="A10259" s="33" t="n">
        <v>45719.33333333334</v>
      </c>
      <c r="B10259" s="15">
        <f>WEEKDAY($A10259,2)</f>
        <v/>
      </c>
      <c r="C10259" s="15">
        <f>HOUR($A10259)</f>
        <v/>
      </c>
      <c r="D10259" s="15">
        <f>IF(AND($A10259&gt;=Instellingen!$B$6,$A10259&lt;Instellingen!$B$7),1,0)</f>
        <v/>
      </c>
      <c r="E10259" s="15">
        <f>COUNTIF(tData[BezoekStart],"&lt;"&amp;($A10259+1/24))-COUNTIF(tData[BezoekEind],"&lt;="&amp;$A10259)</f>
        <v/>
      </c>
      <c r="F10259" s="15">
        <f>COUNTIF(tData[BezoekLangStart],"&lt;"&amp;($A10259+1/24))-COUNTIF(tData[BezoekLangEind],"&lt;="&amp;$A10259)</f>
        <v/>
      </c>
      <c r="G10259" s="15">
        <f>IF($D10259=1,$B10259*100+$C10259,-1)</f>
        <v/>
      </c>
      <c r="H10259" s="15">
        <f>IF($D10259=1,$B10259,-1)</f>
        <v/>
      </c>
      <c r="I10259" s="15">
        <f>IF($D10259=1,$C10259,-1)</f>
        <v/>
      </c>
    </row>
    <row r="10260">
      <c r="A10260" s="33" t="n">
        <v>45719.375</v>
      </c>
      <c r="B10260" s="15">
        <f>WEEKDAY($A10260,2)</f>
        <v/>
      </c>
      <c r="C10260" s="15">
        <f>HOUR($A10260)</f>
        <v/>
      </c>
      <c r="D10260" s="15">
        <f>IF(AND($A10260&gt;=Instellingen!$B$6,$A10260&lt;Instellingen!$B$7),1,0)</f>
        <v/>
      </c>
      <c r="E10260" s="15">
        <f>COUNTIF(tData[BezoekStart],"&lt;"&amp;($A10260+1/24))-COUNTIF(tData[BezoekEind],"&lt;="&amp;$A10260)</f>
        <v/>
      </c>
      <c r="F10260" s="15">
        <f>COUNTIF(tData[BezoekLangStart],"&lt;"&amp;($A10260+1/24))-COUNTIF(tData[BezoekLangEind],"&lt;="&amp;$A10260)</f>
        <v/>
      </c>
      <c r="G10260" s="15">
        <f>IF($D10260=1,$B10260*100+$C10260,-1)</f>
        <v/>
      </c>
      <c r="H10260" s="15">
        <f>IF($D10260=1,$B10260,-1)</f>
        <v/>
      </c>
      <c r="I10260" s="15">
        <f>IF($D10260=1,$C10260,-1)</f>
        <v/>
      </c>
    </row>
    <row r="10261">
      <c r="A10261" s="33" t="n">
        <v>45719.41666666666</v>
      </c>
      <c r="B10261" s="15">
        <f>WEEKDAY($A10261,2)</f>
        <v/>
      </c>
      <c r="C10261" s="15">
        <f>HOUR($A10261)</f>
        <v/>
      </c>
      <c r="D10261" s="15">
        <f>IF(AND($A10261&gt;=Instellingen!$B$6,$A10261&lt;Instellingen!$B$7),1,0)</f>
        <v/>
      </c>
      <c r="E10261" s="15">
        <f>COUNTIF(tData[BezoekStart],"&lt;"&amp;($A10261+1/24))-COUNTIF(tData[BezoekEind],"&lt;="&amp;$A10261)</f>
        <v/>
      </c>
      <c r="F10261" s="15">
        <f>COUNTIF(tData[BezoekLangStart],"&lt;"&amp;($A10261+1/24))-COUNTIF(tData[BezoekLangEind],"&lt;="&amp;$A10261)</f>
        <v/>
      </c>
      <c r="G10261" s="15">
        <f>IF($D10261=1,$B10261*100+$C10261,-1)</f>
        <v/>
      </c>
      <c r="H10261" s="15">
        <f>IF($D10261=1,$B10261,-1)</f>
        <v/>
      </c>
      <c r="I10261" s="15">
        <f>IF($D10261=1,$C10261,-1)</f>
        <v/>
      </c>
    </row>
    <row r="10262">
      <c r="A10262" s="33" t="n">
        <v>45719.45833333334</v>
      </c>
      <c r="B10262" s="15">
        <f>WEEKDAY($A10262,2)</f>
        <v/>
      </c>
      <c r="C10262" s="15">
        <f>HOUR($A10262)</f>
        <v/>
      </c>
      <c r="D10262" s="15">
        <f>IF(AND($A10262&gt;=Instellingen!$B$6,$A10262&lt;Instellingen!$B$7),1,0)</f>
        <v/>
      </c>
      <c r="E10262" s="15">
        <f>COUNTIF(tData[BezoekStart],"&lt;"&amp;($A10262+1/24))-COUNTIF(tData[BezoekEind],"&lt;="&amp;$A10262)</f>
        <v/>
      </c>
      <c r="F10262" s="15">
        <f>COUNTIF(tData[BezoekLangStart],"&lt;"&amp;($A10262+1/24))-COUNTIF(tData[BezoekLangEind],"&lt;="&amp;$A10262)</f>
        <v/>
      </c>
      <c r="G10262" s="15">
        <f>IF($D10262=1,$B10262*100+$C10262,-1)</f>
        <v/>
      </c>
      <c r="H10262" s="15">
        <f>IF($D10262=1,$B10262,-1)</f>
        <v/>
      </c>
      <c r="I10262" s="15">
        <f>IF($D10262=1,$C10262,-1)</f>
        <v/>
      </c>
    </row>
    <row r="10263">
      <c r="A10263" s="33" t="n">
        <v>45719.5</v>
      </c>
      <c r="B10263" s="15">
        <f>WEEKDAY($A10263,2)</f>
        <v/>
      </c>
      <c r="C10263" s="15">
        <f>HOUR($A10263)</f>
        <v/>
      </c>
      <c r="D10263" s="15">
        <f>IF(AND($A10263&gt;=Instellingen!$B$6,$A10263&lt;Instellingen!$B$7),1,0)</f>
        <v/>
      </c>
      <c r="E10263" s="15">
        <f>COUNTIF(tData[BezoekStart],"&lt;"&amp;($A10263+1/24))-COUNTIF(tData[BezoekEind],"&lt;="&amp;$A10263)</f>
        <v/>
      </c>
      <c r="F10263" s="15">
        <f>COUNTIF(tData[BezoekLangStart],"&lt;"&amp;($A10263+1/24))-COUNTIF(tData[BezoekLangEind],"&lt;="&amp;$A10263)</f>
        <v/>
      </c>
      <c r="G10263" s="15">
        <f>IF($D10263=1,$B10263*100+$C10263,-1)</f>
        <v/>
      </c>
      <c r="H10263" s="15">
        <f>IF($D10263=1,$B10263,-1)</f>
        <v/>
      </c>
      <c r="I10263" s="15">
        <f>IF($D10263=1,$C10263,-1)</f>
        <v/>
      </c>
    </row>
    <row r="10264">
      <c r="A10264" s="33" t="n">
        <v>45719.54166666666</v>
      </c>
      <c r="B10264" s="15">
        <f>WEEKDAY($A10264,2)</f>
        <v/>
      </c>
      <c r="C10264" s="15">
        <f>HOUR($A10264)</f>
        <v/>
      </c>
      <c r="D10264" s="15">
        <f>IF(AND($A10264&gt;=Instellingen!$B$6,$A10264&lt;Instellingen!$B$7),1,0)</f>
        <v/>
      </c>
      <c r="E10264" s="15">
        <f>COUNTIF(tData[BezoekStart],"&lt;"&amp;($A10264+1/24))-COUNTIF(tData[BezoekEind],"&lt;="&amp;$A10264)</f>
        <v/>
      </c>
      <c r="F10264" s="15">
        <f>COUNTIF(tData[BezoekLangStart],"&lt;"&amp;($A10264+1/24))-COUNTIF(tData[BezoekLangEind],"&lt;="&amp;$A10264)</f>
        <v/>
      </c>
      <c r="G10264" s="15">
        <f>IF($D10264=1,$B10264*100+$C10264,-1)</f>
        <v/>
      </c>
      <c r="H10264" s="15">
        <f>IF($D10264=1,$B10264,-1)</f>
        <v/>
      </c>
      <c r="I10264" s="15">
        <f>IF($D10264=1,$C10264,-1)</f>
        <v/>
      </c>
    </row>
    <row r="10265">
      <c r="A10265" s="33" t="n">
        <v>45719.58333333334</v>
      </c>
      <c r="B10265" s="15">
        <f>WEEKDAY($A10265,2)</f>
        <v/>
      </c>
      <c r="C10265" s="15">
        <f>HOUR($A10265)</f>
        <v/>
      </c>
      <c r="D10265" s="15">
        <f>IF(AND($A10265&gt;=Instellingen!$B$6,$A10265&lt;Instellingen!$B$7),1,0)</f>
        <v/>
      </c>
      <c r="E10265" s="15">
        <f>COUNTIF(tData[BezoekStart],"&lt;"&amp;($A10265+1/24))-COUNTIF(tData[BezoekEind],"&lt;="&amp;$A10265)</f>
        <v/>
      </c>
      <c r="F10265" s="15">
        <f>COUNTIF(tData[BezoekLangStart],"&lt;"&amp;($A10265+1/24))-COUNTIF(tData[BezoekLangEind],"&lt;="&amp;$A10265)</f>
        <v/>
      </c>
      <c r="G10265" s="15">
        <f>IF($D10265=1,$B10265*100+$C10265,-1)</f>
        <v/>
      </c>
      <c r="H10265" s="15">
        <f>IF($D10265=1,$B10265,-1)</f>
        <v/>
      </c>
      <c r="I10265" s="15">
        <f>IF($D10265=1,$C10265,-1)</f>
        <v/>
      </c>
    </row>
    <row r="10266">
      <c r="A10266" s="33" t="n">
        <v>45719.625</v>
      </c>
      <c r="B10266" s="15">
        <f>WEEKDAY($A10266,2)</f>
        <v/>
      </c>
      <c r="C10266" s="15">
        <f>HOUR($A10266)</f>
        <v/>
      </c>
      <c r="D10266" s="15">
        <f>IF(AND($A10266&gt;=Instellingen!$B$6,$A10266&lt;Instellingen!$B$7),1,0)</f>
        <v/>
      </c>
      <c r="E10266" s="15">
        <f>COUNTIF(tData[BezoekStart],"&lt;"&amp;($A10266+1/24))-COUNTIF(tData[BezoekEind],"&lt;="&amp;$A10266)</f>
        <v/>
      </c>
      <c r="F10266" s="15">
        <f>COUNTIF(tData[BezoekLangStart],"&lt;"&amp;($A10266+1/24))-COUNTIF(tData[BezoekLangEind],"&lt;="&amp;$A10266)</f>
        <v/>
      </c>
      <c r="G10266" s="15">
        <f>IF($D10266=1,$B10266*100+$C10266,-1)</f>
        <v/>
      </c>
      <c r="H10266" s="15">
        <f>IF($D10266=1,$B10266,-1)</f>
        <v/>
      </c>
      <c r="I10266" s="15">
        <f>IF($D10266=1,$C10266,-1)</f>
        <v/>
      </c>
    </row>
    <row r="10267">
      <c r="A10267" s="33" t="n">
        <v>45719.66666666666</v>
      </c>
      <c r="B10267" s="15">
        <f>WEEKDAY($A10267,2)</f>
        <v/>
      </c>
      <c r="C10267" s="15">
        <f>HOUR($A10267)</f>
        <v/>
      </c>
      <c r="D10267" s="15">
        <f>IF(AND($A10267&gt;=Instellingen!$B$6,$A10267&lt;Instellingen!$B$7),1,0)</f>
        <v/>
      </c>
      <c r="E10267" s="15">
        <f>COUNTIF(tData[BezoekStart],"&lt;"&amp;($A10267+1/24))-COUNTIF(tData[BezoekEind],"&lt;="&amp;$A10267)</f>
        <v/>
      </c>
      <c r="F10267" s="15">
        <f>COUNTIF(tData[BezoekLangStart],"&lt;"&amp;($A10267+1/24))-COUNTIF(tData[BezoekLangEind],"&lt;="&amp;$A10267)</f>
        <v/>
      </c>
      <c r="G10267" s="15">
        <f>IF($D10267=1,$B10267*100+$C10267,-1)</f>
        <v/>
      </c>
      <c r="H10267" s="15">
        <f>IF($D10267=1,$B10267,-1)</f>
        <v/>
      </c>
      <c r="I10267" s="15">
        <f>IF($D10267=1,$C10267,-1)</f>
        <v/>
      </c>
    </row>
    <row r="10268">
      <c r="A10268" s="33" t="n">
        <v>45719.70833333334</v>
      </c>
      <c r="B10268" s="15">
        <f>WEEKDAY($A10268,2)</f>
        <v/>
      </c>
      <c r="C10268" s="15">
        <f>HOUR($A10268)</f>
        <v/>
      </c>
      <c r="D10268" s="15">
        <f>IF(AND($A10268&gt;=Instellingen!$B$6,$A10268&lt;Instellingen!$B$7),1,0)</f>
        <v/>
      </c>
      <c r="E10268" s="15">
        <f>COUNTIF(tData[BezoekStart],"&lt;"&amp;($A10268+1/24))-COUNTIF(tData[BezoekEind],"&lt;="&amp;$A10268)</f>
        <v/>
      </c>
      <c r="F10268" s="15">
        <f>COUNTIF(tData[BezoekLangStart],"&lt;"&amp;($A10268+1/24))-COUNTIF(tData[BezoekLangEind],"&lt;="&amp;$A10268)</f>
        <v/>
      </c>
      <c r="G10268" s="15">
        <f>IF($D10268=1,$B10268*100+$C10268,-1)</f>
        <v/>
      </c>
      <c r="H10268" s="15">
        <f>IF($D10268=1,$B10268,-1)</f>
        <v/>
      </c>
      <c r="I10268" s="15">
        <f>IF($D10268=1,$C10268,-1)</f>
        <v/>
      </c>
    </row>
    <row r="10269">
      <c r="A10269" s="33" t="n">
        <v>45719.75</v>
      </c>
      <c r="B10269" s="15">
        <f>WEEKDAY($A10269,2)</f>
        <v/>
      </c>
      <c r="C10269" s="15">
        <f>HOUR($A10269)</f>
        <v/>
      </c>
      <c r="D10269" s="15">
        <f>IF(AND($A10269&gt;=Instellingen!$B$6,$A10269&lt;Instellingen!$B$7),1,0)</f>
        <v/>
      </c>
      <c r="E10269" s="15">
        <f>COUNTIF(tData[BezoekStart],"&lt;"&amp;($A10269+1/24))-COUNTIF(tData[BezoekEind],"&lt;="&amp;$A10269)</f>
        <v/>
      </c>
      <c r="F10269" s="15">
        <f>COUNTIF(tData[BezoekLangStart],"&lt;"&amp;($A10269+1/24))-COUNTIF(tData[BezoekLangEind],"&lt;="&amp;$A10269)</f>
        <v/>
      </c>
      <c r="G10269" s="15">
        <f>IF($D10269=1,$B10269*100+$C10269,-1)</f>
        <v/>
      </c>
      <c r="H10269" s="15">
        <f>IF($D10269=1,$B10269,-1)</f>
        <v/>
      </c>
      <c r="I10269" s="15">
        <f>IF($D10269=1,$C10269,-1)</f>
        <v/>
      </c>
    </row>
    <row r="10270">
      <c r="A10270" s="33" t="n">
        <v>45719.79166666666</v>
      </c>
      <c r="B10270" s="15">
        <f>WEEKDAY($A10270,2)</f>
        <v/>
      </c>
      <c r="C10270" s="15">
        <f>HOUR($A10270)</f>
        <v/>
      </c>
      <c r="D10270" s="15">
        <f>IF(AND($A10270&gt;=Instellingen!$B$6,$A10270&lt;Instellingen!$B$7),1,0)</f>
        <v/>
      </c>
      <c r="E10270" s="15">
        <f>COUNTIF(tData[BezoekStart],"&lt;"&amp;($A10270+1/24))-COUNTIF(tData[BezoekEind],"&lt;="&amp;$A10270)</f>
        <v/>
      </c>
      <c r="F10270" s="15">
        <f>COUNTIF(tData[BezoekLangStart],"&lt;"&amp;($A10270+1/24))-COUNTIF(tData[BezoekLangEind],"&lt;="&amp;$A10270)</f>
        <v/>
      </c>
      <c r="G10270" s="15">
        <f>IF($D10270=1,$B10270*100+$C10270,-1)</f>
        <v/>
      </c>
      <c r="H10270" s="15">
        <f>IF($D10270=1,$B10270,-1)</f>
        <v/>
      </c>
      <c r="I10270" s="15">
        <f>IF($D10270=1,$C10270,-1)</f>
        <v/>
      </c>
    </row>
    <row r="10271">
      <c r="A10271" s="33" t="n">
        <v>45719.83333333334</v>
      </c>
      <c r="B10271" s="15">
        <f>WEEKDAY($A10271,2)</f>
        <v/>
      </c>
      <c r="C10271" s="15">
        <f>HOUR($A10271)</f>
        <v/>
      </c>
      <c r="D10271" s="15">
        <f>IF(AND($A10271&gt;=Instellingen!$B$6,$A10271&lt;Instellingen!$B$7),1,0)</f>
        <v/>
      </c>
      <c r="E10271" s="15">
        <f>COUNTIF(tData[BezoekStart],"&lt;"&amp;($A10271+1/24))-COUNTIF(tData[BezoekEind],"&lt;="&amp;$A10271)</f>
        <v/>
      </c>
      <c r="F10271" s="15">
        <f>COUNTIF(tData[BezoekLangStart],"&lt;"&amp;($A10271+1/24))-COUNTIF(tData[BezoekLangEind],"&lt;="&amp;$A10271)</f>
        <v/>
      </c>
      <c r="G10271" s="15">
        <f>IF($D10271=1,$B10271*100+$C10271,-1)</f>
        <v/>
      </c>
      <c r="H10271" s="15">
        <f>IF($D10271=1,$B10271,-1)</f>
        <v/>
      </c>
      <c r="I10271" s="15">
        <f>IF($D10271=1,$C10271,-1)</f>
        <v/>
      </c>
    </row>
    <row r="10272">
      <c r="A10272" s="33" t="n">
        <v>45719.875</v>
      </c>
      <c r="B10272" s="15">
        <f>WEEKDAY($A10272,2)</f>
        <v/>
      </c>
      <c r="C10272" s="15">
        <f>HOUR($A10272)</f>
        <v/>
      </c>
      <c r="D10272" s="15">
        <f>IF(AND($A10272&gt;=Instellingen!$B$6,$A10272&lt;Instellingen!$B$7),1,0)</f>
        <v/>
      </c>
      <c r="E10272" s="15">
        <f>COUNTIF(tData[BezoekStart],"&lt;"&amp;($A10272+1/24))-COUNTIF(tData[BezoekEind],"&lt;="&amp;$A10272)</f>
        <v/>
      </c>
      <c r="F10272" s="15">
        <f>COUNTIF(tData[BezoekLangStart],"&lt;"&amp;($A10272+1/24))-COUNTIF(tData[BezoekLangEind],"&lt;="&amp;$A10272)</f>
        <v/>
      </c>
      <c r="G10272" s="15">
        <f>IF($D10272=1,$B10272*100+$C10272,-1)</f>
        <v/>
      </c>
      <c r="H10272" s="15">
        <f>IF($D10272=1,$B10272,-1)</f>
        <v/>
      </c>
      <c r="I10272" s="15">
        <f>IF($D10272=1,$C10272,-1)</f>
        <v/>
      </c>
    </row>
    <row r="10273">
      <c r="A10273" s="33" t="n">
        <v>45719.91666666666</v>
      </c>
      <c r="B10273" s="15">
        <f>WEEKDAY($A10273,2)</f>
        <v/>
      </c>
      <c r="C10273" s="15">
        <f>HOUR($A10273)</f>
        <v/>
      </c>
      <c r="D10273" s="15">
        <f>IF(AND($A10273&gt;=Instellingen!$B$6,$A10273&lt;Instellingen!$B$7),1,0)</f>
        <v/>
      </c>
      <c r="E10273" s="15">
        <f>COUNTIF(tData[BezoekStart],"&lt;"&amp;($A10273+1/24))-COUNTIF(tData[BezoekEind],"&lt;="&amp;$A10273)</f>
        <v/>
      </c>
      <c r="F10273" s="15">
        <f>COUNTIF(tData[BezoekLangStart],"&lt;"&amp;($A10273+1/24))-COUNTIF(tData[BezoekLangEind],"&lt;="&amp;$A10273)</f>
        <v/>
      </c>
      <c r="G10273" s="15">
        <f>IF($D10273=1,$B10273*100+$C10273,-1)</f>
        <v/>
      </c>
      <c r="H10273" s="15">
        <f>IF($D10273=1,$B10273,-1)</f>
        <v/>
      </c>
      <c r="I10273" s="15">
        <f>IF($D10273=1,$C10273,-1)</f>
        <v/>
      </c>
    </row>
    <row r="10274">
      <c r="A10274" s="33" t="n">
        <v>45719.95833333334</v>
      </c>
      <c r="B10274" s="15">
        <f>WEEKDAY($A10274,2)</f>
        <v/>
      </c>
      <c r="C10274" s="15">
        <f>HOUR($A10274)</f>
        <v/>
      </c>
      <c r="D10274" s="15">
        <f>IF(AND($A10274&gt;=Instellingen!$B$6,$A10274&lt;Instellingen!$B$7),1,0)</f>
        <v/>
      </c>
      <c r="E10274" s="15">
        <f>COUNTIF(tData[BezoekStart],"&lt;"&amp;($A10274+1/24))-COUNTIF(tData[BezoekEind],"&lt;="&amp;$A10274)</f>
        <v/>
      </c>
      <c r="F10274" s="15">
        <f>COUNTIF(tData[BezoekLangStart],"&lt;"&amp;($A10274+1/24))-COUNTIF(tData[BezoekLangEind],"&lt;="&amp;$A10274)</f>
        <v/>
      </c>
      <c r="G10274" s="15">
        <f>IF($D10274=1,$B10274*100+$C10274,-1)</f>
        <v/>
      </c>
      <c r="H10274" s="15">
        <f>IF($D10274=1,$B10274,-1)</f>
        <v/>
      </c>
      <c r="I10274" s="15">
        <f>IF($D10274=1,$C10274,-1)</f>
        <v/>
      </c>
    </row>
    <row r="10275">
      <c r="A10275" s="33" t="n">
        <v>45720</v>
      </c>
      <c r="B10275" s="15">
        <f>WEEKDAY($A10275,2)</f>
        <v/>
      </c>
      <c r="C10275" s="15">
        <f>HOUR($A10275)</f>
        <v/>
      </c>
      <c r="D10275" s="15">
        <f>IF(AND($A10275&gt;=Instellingen!$B$6,$A10275&lt;Instellingen!$B$7),1,0)</f>
        <v/>
      </c>
      <c r="E10275" s="15">
        <f>COUNTIF(tData[BezoekStart],"&lt;"&amp;($A10275+1/24))-COUNTIF(tData[BezoekEind],"&lt;="&amp;$A10275)</f>
        <v/>
      </c>
      <c r="F10275" s="15">
        <f>COUNTIF(tData[BezoekLangStart],"&lt;"&amp;($A10275+1/24))-COUNTIF(tData[BezoekLangEind],"&lt;="&amp;$A10275)</f>
        <v/>
      </c>
      <c r="G10275" s="15">
        <f>IF($D10275=1,$B10275*100+$C10275,-1)</f>
        <v/>
      </c>
      <c r="H10275" s="15">
        <f>IF($D10275=1,$B10275,-1)</f>
        <v/>
      </c>
      <c r="I10275" s="15">
        <f>IF($D10275=1,$C10275,-1)</f>
        <v/>
      </c>
    </row>
    <row r="10276">
      <c r="A10276" s="33" t="n">
        <v>45720.04166666666</v>
      </c>
      <c r="B10276" s="15">
        <f>WEEKDAY($A10276,2)</f>
        <v/>
      </c>
      <c r="C10276" s="15">
        <f>HOUR($A10276)</f>
        <v/>
      </c>
      <c r="D10276" s="15">
        <f>IF(AND($A10276&gt;=Instellingen!$B$6,$A10276&lt;Instellingen!$B$7),1,0)</f>
        <v/>
      </c>
      <c r="E10276" s="15">
        <f>COUNTIF(tData[BezoekStart],"&lt;"&amp;($A10276+1/24))-COUNTIF(tData[BezoekEind],"&lt;="&amp;$A10276)</f>
        <v/>
      </c>
      <c r="F10276" s="15">
        <f>COUNTIF(tData[BezoekLangStart],"&lt;"&amp;($A10276+1/24))-COUNTIF(tData[BezoekLangEind],"&lt;="&amp;$A10276)</f>
        <v/>
      </c>
      <c r="G10276" s="15">
        <f>IF($D10276=1,$B10276*100+$C10276,-1)</f>
        <v/>
      </c>
      <c r="H10276" s="15">
        <f>IF($D10276=1,$B10276,-1)</f>
        <v/>
      </c>
      <c r="I10276" s="15">
        <f>IF($D10276=1,$C10276,-1)</f>
        <v/>
      </c>
    </row>
    <row r="10277">
      <c r="A10277" s="33" t="n">
        <v>45720.08333333334</v>
      </c>
      <c r="B10277" s="15">
        <f>WEEKDAY($A10277,2)</f>
        <v/>
      </c>
      <c r="C10277" s="15">
        <f>HOUR($A10277)</f>
        <v/>
      </c>
      <c r="D10277" s="15">
        <f>IF(AND($A10277&gt;=Instellingen!$B$6,$A10277&lt;Instellingen!$B$7),1,0)</f>
        <v/>
      </c>
      <c r="E10277" s="15">
        <f>COUNTIF(tData[BezoekStart],"&lt;"&amp;($A10277+1/24))-COUNTIF(tData[BezoekEind],"&lt;="&amp;$A10277)</f>
        <v/>
      </c>
      <c r="F10277" s="15">
        <f>COUNTIF(tData[BezoekLangStart],"&lt;"&amp;($A10277+1/24))-COUNTIF(tData[BezoekLangEind],"&lt;="&amp;$A10277)</f>
        <v/>
      </c>
      <c r="G10277" s="15">
        <f>IF($D10277=1,$B10277*100+$C10277,-1)</f>
        <v/>
      </c>
      <c r="H10277" s="15">
        <f>IF($D10277=1,$B10277,-1)</f>
        <v/>
      </c>
      <c r="I10277" s="15">
        <f>IF($D10277=1,$C10277,-1)</f>
        <v/>
      </c>
    </row>
    <row r="10278">
      <c r="A10278" s="33" t="n">
        <v>45720.125</v>
      </c>
      <c r="B10278" s="15">
        <f>WEEKDAY($A10278,2)</f>
        <v/>
      </c>
      <c r="C10278" s="15">
        <f>HOUR($A10278)</f>
        <v/>
      </c>
      <c r="D10278" s="15">
        <f>IF(AND($A10278&gt;=Instellingen!$B$6,$A10278&lt;Instellingen!$B$7),1,0)</f>
        <v/>
      </c>
      <c r="E10278" s="15">
        <f>COUNTIF(tData[BezoekStart],"&lt;"&amp;($A10278+1/24))-COUNTIF(tData[BezoekEind],"&lt;="&amp;$A10278)</f>
        <v/>
      </c>
      <c r="F10278" s="15">
        <f>COUNTIF(tData[BezoekLangStart],"&lt;"&amp;($A10278+1/24))-COUNTIF(tData[BezoekLangEind],"&lt;="&amp;$A10278)</f>
        <v/>
      </c>
      <c r="G10278" s="15">
        <f>IF($D10278=1,$B10278*100+$C10278,-1)</f>
        <v/>
      </c>
      <c r="H10278" s="15">
        <f>IF($D10278=1,$B10278,-1)</f>
        <v/>
      </c>
      <c r="I10278" s="15">
        <f>IF($D10278=1,$C10278,-1)</f>
        <v/>
      </c>
    </row>
    <row r="10279">
      <c r="A10279" s="33" t="n">
        <v>45720.16666666666</v>
      </c>
      <c r="B10279" s="15">
        <f>WEEKDAY($A10279,2)</f>
        <v/>
      </c>
      <c r="C10279" s="15">
        <f>HOUR($A10279)</f>
        <v/>
      </c>
      <c r="D10279" s="15">
        <f>IF(AND($A10279&gt;=Instellingen!$B$6,$A10279&lt;Instellingen!$B$7),1,0)</f>
        <v/>
      </c>
      <c r="E10279" s="15">
        <f>COUNTIF(tData[BezoekStart],"&lt;"&amp;($A10279+1/24))-COUNTIF(tData[BezoekEind],"&lt;="&amp;$A10279)</f>
        <v/>
      </c>
      <c r="F10279" s="15">
        <f>COUNTIF(tData[BezoekLangStart],"&lt;"&amp;($A10279+1/24))-COUNTIF(tData[BezoekLangEind],"&lt;="&amp;$A10279)</f>
        <v/>
      </c>
      <c r="G10279" s="15">
        <f>IF($D10279=1,$B10279*100+$C10279,-1)</f>
        <v/>
      </c>
      <c r="H10279" s="15">
        <f>IF($D10279=1,$B10279,-1)</f>
        <v/>
      </c>
      <c r="I10279" s="15">
        <f>IF($D10279=1,$C10279,-1)</f>
        <v/>
      </c>
    </row>
    <row r="10280">
      <c r="A10280" s="33" t="n">
        <v>45720.20833333334</v>
      </c>
      <c r="B10280" s="15">
        <f>WEEKDAY($A10280,2)</f>
        <v/>
      </c>
      <c r="C10280" s="15">
        <f>HOUR($A10280)</f>
        <v/>
      </c>
      <c r="D10280" s="15">
        <f>IF(AND($A10280&gt;=Instellingen!$B$6,$A10280&lt;Instellingen!$B$7),1,0)</f>
        <v/>
      </c>
      <c r="E10280" s="15">
        <f>COUNTIF(tData[BezoekStart],"&lt;"&amp;($A10280+1/24))-COUNTIF(tData[BezoekEind],"&lt;="&amp;$A10280)</f>
        <v/>
      </c>
      <c r="F10280" s="15">
        <f>COUNTIF(tData[BezoekLangStart],"&lt;"&amp;($A10280+1/24))-COUNTIF(tData[BezoekLangEind],"&lt;="&amp;$A10280)</f>
        <v/>
      </c>
      <c r="G10280" s="15">
        <f>IF($D10280=1,$B10280*100+$C10280,-1)</f>
        <v/>
      </c>
      <c r="H10280" s="15">
        <f>IF($D10280=1,$B10280,-1)</f>
        <v/>
      </c>
      <c r="I10280" s="15">
        <f>IF($D10280=1,$C10280,-1)</f>
        <v/>
      </c>
    </row>
    <row r="10281">
      <c r="A10281" s="33" t="n">
        <v>45720.25</v>
      </c>
      <c r="B10281" s="15">
        <f>WEEKDAY($A10281,2)</f>
        <v/>
      </c>
      <c r="C10281" s="15">
        <f>HOUR($A10281)</f>
        <v/>
      </c>
      <c r="D10281" s="15">
        <f>IF(AND($A10281&gt;=Instellingen!$B$6,$A10281&lt;Instellingen!$B$7),1,0)</f>
        <v/>
      </c>
      <c r="E10281" s="15">
        <f>COUNTIF(tData[BezoekStart],"&lt;"&amp;($A10281+1/24))-COUNTIF(tData[BezoekEind],"&lt;="&amp;$A10281)</f>
        <v/>
      </c>
      <c r="F10281" s="15">
        <f>COUNTIF(tData[BezoekLangStart],"&lt;"&amp;($A10281+1/24))-COUNTIF(tData[BezoekLangEind],"&lt;="&amp;$A10281)</f>
        <v/>
      </c>
      <c r="G10281" s="15">
        <f>IF($D10281=1,$B10281*100+$C10281,-1)</f>
        <v/>
      </c>
      <c r="H10281" s="15">
        <f>IF($D10281=1,$B10281,-1)</f>
        <v/>
      </c>
      <c r="I10281" s="15">
        <f>IF($D10281=1,$C10281,-1)</f>
        <v/>
      </c>
    </row>
    <row r="10282">
      <c r="A10282" s="33" t="n">
        <v>45720.29166666666</v>
      </c>
      <c r="B10282" s="15">
        <f>WEEKDAY($A10282,2)</f>
        <v/>
      </c>
      <c r="C10282" s="15">
        <f>HOUR($A10282)</f>
        <v/>
      </c>
      <c r="D10282" s="15">
        <f>IF(AND($A10282&gt;=Instellingen!$B$6,$A10282&lt;Instellingen!$B$7),1,0)</f>
        <v/>
      </c>
      <c r="E10282" s="15">
        <f>COUNTIF(tData[BezoekStart],"&lt;"&amp;($A10282+1/24))-COUNTIF(tData[BezoekEind],"&lt;="&amp;$A10282)</f>
        <v/>
      </c>
      <c r="F10282" s="15">
        <f>COUNTIF(tData[BezoekLangStart],"&lt;"&amp;($A10282+1/24))-COUNTIF(tData[BezoekLangEind],"&lt;="&amp;$A10282)</f>
        <v/>
      </c>
      <c r="G10282" s="15">
        <f>IF($D10282=1,$B10282*100+$C10282,-1)</f>
        <v/>
      </c>
      <c r="H10282" s="15">
        <f>IF($D10282=1,$B10282,-1)</f>
        <v/>
      </c>
      <c r="I10282" s="15">
        <f>IF($D10282=1,$C10282,-1)</f>
        <v/>
      </c>
    </row>
    <row r="10283">
      <c r="A10283" s="33" t="n">
        <v>45720.33333333334</v>
      </c>
      <c r="B10283" s="15">
        <f>WEEKDAY($A10283,2)</f>
        <v/>
      </c>
      <c r="C10283" s="15">
        <f>HOUR($A10283)</f>
        <v/>
      </c>
      <c r="D10283" s="15">
        <f>IF(AND($A10283&gt;=Instellingen!$B$6,$A10283&lt;Instellingen!$B$7),1,0)</f>
        <v/>
      </c>
      <c r="E10283" s="15">
        <f>COUNTIF(tData[BezoekStart],"&lt;"&amp;($A10283+1/24))-COUNTIF(tData[BezoekEind],"&lt;="&amp;$A10283)</f>
        <v/>
      </c>
      <c r="F10283" s="15">
        <f>COUNTIF(tData[BezoekLangStart],"&lt;"&amp;($A10283+1/24))-COUNTIF(tData[BezoekLangEind],"&lt;="&amp;$A10283)</f>
        <v/>
      </c>
      <c r="G10283" s="15">
        <f>IF($D10283=1,$B10283*100+$C10283,-1)</f>
        <v/>
      </c>
      <c r="H10283" s="15">
        <f>IF($D10283=1,$B10283,-1)</f>
        <v/>
      </c>
      <c r="I10283" s="15">
        <f>IF($D10283=1,$C10283,-1)</f>
        <v/>
      </c>
    </row>
    <row r="10284">
      <c r="A10284" s="33" t="n">
        <v>45720.375</v>
      </c>
      <c r="B10284" s="15">
        <f>WEEKDAY($A10284,2)</f>
        <v/>
      </c>
      <c r="C10284" s="15">
        <f>HOUR($A10284)</f>
        <v/>
      </c>
      <c r="D10284" s="15">
        <f>IF(AND($A10284&gt;=Instellingen!$B$6,$A10284&lt;Instellingen!$B$7),1,0)</f>
        <v/>
      </c>
      <c r="E10284" s="15">
        <f>COUNTIF(tData[BezoekStart],"&lt;"&amp;($A10284+1/24))-COUNTIF(tData[BezoekEind],"&lt;="&amp;$A10284)</f>
        <v/>
      </c>
      <c r="F10284" s="15">
        <f>COUNTIF(tData[BezoekLangStart],"&lt;"&amp;($A10284+1/24))-COUNTIF(tData[BezoekLangEind],"&lt;="&amp;$A10284)</f>
        <v/>
      </c>
      <c r="G10284" s="15">
        <f>IF($D10284=1,$B10284*100+$C10284,-1)</f>
        <v/>
      </c>
      <c r="H10284" s="15">
        <f>IF($D10284=1,$B10284,-1)</f>
        <v/>
      </c>
      <c r="I10284" s="15">
        <f>IF($D10284=1,$C10284,-1)</f>
        <v/>
      </c>
    </row>
    <row r="10285">
      <c r="A10285" s="33" t="n">
        <v>45720.41666666666</v>
      </c>
      <c r="B10285" s="15">
        <f>WEEKDAY($A10285,2)</f>
        <v/>
      </c>
      <c r="C10285" s="15">
        <f>HOUR($A10285)</f>
        <v/>
      </c>
      <c r="D10285" s="15">
        <f>IF(AND($A10285&gt;=Instellingen!$B$6,$A10285&lt;Instellingen!$B$7),1,0)</f>
        <v/>
      </c>
      <c r="E10285" s="15">
        <f>COUNTIF(tData[BezoekStart],"&lt;"&amp;($A10285+1/24))-COUNTIF(tData[BezoekEind],"&lt;="&amp;$A10285)</f>
        <v/>
      </c>
      <c r="F10285" s="15">
        <f>COUNTIF(tData[BezoekLangStart],"&lt;"&amp;($A10285+1/24))-COUNTIF(tData[BezoekLangEind],"&lt;="&amp;$A10285)</f>
        <v/>
      </c>
      <c r="G10285" s="15">
        <f>IF($D10285=1,$B10285*100+$C10285,-1)</f>
        <v/>
      </c>
      <c r="H10285" s="15">
        <f>IF($D10285=1,$B10285,-1)</f>
        <v/>
      </c>
      <c r="I10285" s="15">
        <f>IF($D10285=1,$C10285,-1)</f>
        <v/>
      </c>
    </row>
    <row r="10286">
      <c r="A10286" s="33" t="n">
        <v>45720.45833333334</v>
      </c>
      <c r="B10286" s="15">
        <f>WEEKDAY($A10286,2)</f>
        <v/>
      </c>
      <c r="C10286" s="15">
        <f>HOUR($A10286)</f>
        <v/>
      </c>
      <c r="D10286" s="15">
        <f>IF(AND($A10286&gt;=Instellingen!$B$6,$A10286&lt;Instellingen!$B$7),1,0)</f>
        <v/>
      </c>
      <c r="E10286" s="15">
        <f>COUNTIF(tData[BezoekStart],"&lt;"&amp;($A10286+1/24))-COUNTIF(tData[BezoekEind],"&lt;="&amp;$A10286)</f>
        <v/>
      </c>
      <c r="F10286" s="15">
        <f>COUNTIF(tData[BezoekLangStart],"&lt;"&amp;($A10286+1/24))-COUNTIF(tData[BezoekLangEind],"&lt;="&amp;$A10286)</f>
        <v/>
      </c>
      <c r="G10286" s="15">
        <f>IF($D10286=1,$B10286*100+$C10286,-1)</f>
        <v/>
      </c>
      <c r="H10286" s="15">
        <f>IF($D10286=1,$B10286,-1)</f>
        <v/>
      </c>
      <c r="I10286" s="15">
        <f>IF($D10286=1,$C10286,-1)</f>
        <v/>
      </c>
    </row>
    <row r="10287">
      <c r="A10287" s="33" t="n">
        <v>45720.5</v>
      </c>
      <c r="B10287" s="15">
        <f>WEEKDAY($A10287,2)</f>
        <v/>
      </c>
      <c r="C10287" s="15">
        <f>HOUR($A10287)</f>
        <v/>
      </c>
      <c r="D10287" s="15">
        <f>IF(AND($A10287&gt;=Instellingen!$B$6,$A10287&lt;Instellingen!$B$7),1,0)</f>
        <v/>
      </c>
      <c r="E10287" s="15">
        <f>COUNTIF(tData[BezoekStart],"&lt;"&amp;($A10287+1/24))-COUNTIF(tData[BezoekEind],"&lt;="&amp;$A10287)</f>
        <v/>
      </c>
      <c r="F10287" s="15">
        <f>COUNTIF(tData[BezoekLangStart],"&lt;"&amp;($A10287+1/24))-COUNTIF(tData[BezoekLangEind],"&lt;="&amp;$A10287)</f>
        <v/>
      </c>
      <c r="G10287" s="15">
        <f>IF($D10287=1,$B10287*100+$C10287,-1)</f>
        <v/>
      </c>
      <c r="H10287" s="15">
        <f>IF($D10287=1,$B10287,-1)</f>
        <v/>
      </c>
      <c r="I10287" s="15">
        <f>IF($D10287=1,$C10287,-1)</f>
        <v/>
      </c>
    </row>
    <row r="10288">
      <c r="A10288" s="33" t="n">
        <v>45720.54166666666</v>
      </c>
      <c r="B10288" s="15">
        <f>WEEKDAY($A10288,2)</f>
        <v/>
      </c>
      <c r="C10288" s="15">
        <f>HOUR($A10288)</f>
        <v/>
      </c>
      <c r="D10288" s="15">
        <f>IF(AND($A10288&gt;=Instellingen!$B$6,$A10288&lt;Instellingen!$B$7),1,0)</f>
        <v/>
      </c>
      <c r="E10288" s="15">
        <f>COUNTIF(tData[BezoekStart],"&lt;"&amp;($A10288+1/24))-COUNTIF(tData[BezoekEind],"&lt;="&amp;$A10288)</f>
        <v/>
      </c>
      <c r="F10288" s="15">
        <f>COUNTIF(tData[BezoekLangStart],"&lt;"&amp;($A10288+1/24))-COUNTIF(tData[BezoekLangEind],"&lt;="&amp;$A10288)</f>
        <v/>
      </c>
      <c r="G10288" s="15">
        <f>IF($D10288=1,$B10288*100+$C10288,-1)</f>
        <v/>
      </c>
      <c r="H10288" s="15">
        <f>IF($D10288=1,$B10288,-1)</f>
        <v/>
      </c>
      <c r="I10288" s="15">
        <f>IF($D10288=1,$C10288,-1)</f>
        <v/>
      </c>
    </row>
    <row r="10289">
      <c r="A10289" s="33" t="n">
        <v>45720.58333333334</v>
      </c>
      <c r="B10289" s="15">
        <f>WEEKDAY($A10289,2)</f>
        <v/>
      </c>
      <c r="C10289" s="15">
        <f>HOUR($A10289)</f>
        <v/>
      </c>
      <c r="D10289" s="15">
        <f>IF(AND($A10289&gt;=Instellingen!$B$6,$A10289&lt;Instellingen!$B$7),1,0)</f>
        <v/>
      </c>
      <c r="E10289" s="15">
        <f>COUNTIF(tData[BezoekStart],"&lt;"&amp;($A10289+1/24))-COUNTIF(tData[BezoekEind],"&lt;="&amp;$A10289)</f>
        <v/>
      </c>
      <c r="F10289" s="15">
        <f>COUNTIF(tData[BezoekLangStart],"&lt;"&amp;($A10289+1/24))-COUNTIF(tData[BezoekLangEind],"&lt;="&amp;$A10289)</f>
        <v/>
      </c>
      <c r="G10289" s="15">
        <f>IF($D10289=1,$B10289*100+$C10289,-1)</f>
        <v/>
      </c>
      <c r="H10289" s="15">
        <f>IF($D10289=1,$B10289,-1)</f>
        <v/>
      </c>
      <c r="I10289" s="15">
        <f>IF($D10289=1,$C10289,-1)</f>
        <v/>
      </c>
    </row>
    <row r="10290">
      <c r="A10290" s="33" t="n">
        <v>45720.625</v>
      </c>
      <c r="B10290" s="15">
        <f>WEEKDAY($A10290,2)</f>
        <v/>
      </c>
      <c r="C10290" s="15">
        <f>HOUR($A10290)</f>
        <v/>
      </c>
      <c r="D10290" s="15">
        <f>IF(AND($A10290&gt;=Instellingen!$B$6,$A10290&lt;Instellingen!$B$7),1,0)</f>
        <v/>
      </c>
      <c r="E10290" s="15">
        <f>COUNTIF(tData[BezoekStart],"&lt;"&amp;($A10290+1/24))-COUNTIF(tData[BezoekEind],"&lt;="&amp;$A10290)</f>
        <v/>
      </c>
      <c r="F10290" s="15">
        <f>COUNTIF(tData[BezoekLangStart],"&lt;"&amp;($A10290+1/24))-COUNTIF(tData[BezoekLangEind],"&lt;="&amp;$A10290)</f>
        <v/>
      </c>
      <c r="G10290" s="15">
        <f>IF($D10290=1,$B10290*100+$C10290,-1)</f>
        <v/>
      </c>
      <c r="H10290" s="15">
        <f>IF($D10290=1,$B10290,-1)</f>
        <v/>
      </c>
      <c r="I10290" s="15">
        <f>IF($D10290=1,$C10290,-1)</f>
        <v/>
      </c>
    </row>
    <row r="10291">
      <c r="A10291" s="33" t="n">
        <v>45720.66666666666</v>
      </c>
      <c r="B10291" s="15">
        <f>WEEKDAY($A10291,2)</f>
        <v/>
      </c>
      <c r="C10291" s="15">
        <f>HOUR($A10291)</f>
        <v/>
      </c>
      <c r="D10291" s="15">
        <f>IF(AND($A10291&gt;=Instellingen!$B$6,$A10291&lt;Instellingen!$B$7),1,0)</f>
        <v/>
      </c>
      <c r="E10291" s="15">
        <f>COUNTIF(tData[BezoekStart],"&lt;"&amp;($A10291+1/24))-COUNTIF(tData[BezoekEind],"&lt;="&amp;$A10291)</f>
        <v/>
      </c>
      <c r="F10291" s="15">
        <f>COUNTIF(tData[BezoekLangStart],"&lt;"&amp;($A10291+1/24))-COUNTIF(tData[BezoekLangEind],"&lt;="&amp;$A10291)</f>
        <v/>
      </c>
      <c r="G10291" s="15">
        <f>IF($D10291=1,$B10291*100+$C10291,-1)</f>
        <v/>
      </c>
      <c r="H10291" s="15">
        <f>IF($D10291=1,$B10291,-1)</f>
        <v/>
      </c>
      <c r="I10291" s="15">
        <f>IF($D10291=1,$C10291,-1)</f>
        <v/>
      </c>
    </row>
    <row r="10292">
      <c r="A10292" s="33" t="n">
        <v>45720.70833333334</v>
      </c>
      <c r="B10292" s="15">
        <f>WEEKDAY($A10292,2)</f>
        <v/>
      </c>
      <c r="C10292" s="15">
        <f>HOUR($A10292)</f>
        <v/>
      </c>
      <c r="D10292" s="15">
        <f>IF(AND($A10292&gt;=Instellingen!$B$6,$A10292&lt;Instellingen!$B$7),1,0)</f>
        <v/>
      </c>
      <c r="E10292" s="15">
        <f>COUNTIF(tData[BezoekStart],"&lt;"&amp;($A10292+1/24))-COUNTIF(tData[BezoekEind],"&lt;="&amp;$A10292)</f>
        <v/>
      </c>
      <c r="F10292" s="15">
        <f>COUNTIF(tData[BezoekLangStart],"&lt;"&amp;($A10292+1/24))-COUNTIF(tData[BezoekLangEind],"&lt;="&amp;$A10292)</f>
        <v/>
      </c>
      <c r="G10292" s="15">
        <f>IF($D10292=1,$B10292*100+$C10292,-1)</f>
        <v/>
      </c>
      <c r="H10292" s="15">
        <f>IF($D10292=1,$B10292,-1)</f>
        <v/>
      </c>
      <c r="I10292" s="15">
        <f>IF($D10292=1,$C10292,-1)</f>
        <v/>
      </c>
    </row>
    <row r="10293">
      <c r="A10293" s="33" t="n">
        <v>45720.75</v>
      </c>
      <c r="B10293" s="15">
        <f>WEEKDAY($A10293,2)</f>
        <v/>
      </c>
      <c r="C10293" s="15">
        <f>HOUR($A10293)</f>
        <v/>
      </c>
      <c r="D10293" s="15">
        <f>IF(AND($A10293&gt;=Instellingen!$B$6,$A10293&lt;Instellingen!$B$7),1,0)</f>
        <v/>
      </c>
      <c r="E10293" s="15">
        <f>COUNTIF(tData[BezoekStart],"&lt;"&amp;($A10293+1/24))-COUNTIF(tData[BezoekEind],"&lt;="&amp;$A10293)</f>
        <v/>
      </c>
      <c r="F10293" s="15">
        <f>COUNTIF(tData[BezoekLangStart],"&lt;"&amp;($A10293+1/24))-COUNTIF(tData[BezoekLangEind],"&lt;="&amp;$A10293)</f>
        <v/>
      </c>
      <c r="G10293" s="15">
        <f>IF($D10293=1,$B10293*100+$C10293,-1)</f>
        <v/>
      </c>
      <c r="H10293" s="15">
        <f>IF($D10293=1,$B10293,-1)</f>
        <v/>
      </c>
      <c r="I10293" s="15">
        <f>IF($D10293=1,$C10293,-1)</f>
        <v/>
      </c>
    </row>
    <row r="10294">
      <c r="A10294" s="33" t="n">
        <v>45720.79166666666</v>
      </c>
      <c r="B10294" s="15">
        <f>WEEKDAY($A10294,2)</f>
        <v/>
      </c>
      <c r="C10294" s="15">
        <f>HOUR($A10294)</f>
        <v/>
      </c>
      <c r="D10294" s="15">
        <f>IF(AND($A10294&gt;=Instellingen!$B$6,$A10294&lt;Instellingen!$B$7),1,0)</f>
        <v/>
      </c>
      <c r="E10294" s="15">
        <f>COUNTIF(tData[BezoekStart],"&lt;"&amp;($A10294+1/24))-COUNTIF(tData[BezoekEind],"&lt;="&amp;$A10294)</f>
        <v/>
      </c>
      <c r="F10294" s="15">
        <f>COUNTIF(tData[BezoekLangStart],"&lt;"&amp;($A10294+1/24))-COUNTIF(tData[BezoekLangEind],"&lt;="&amp;$A10294)</f>
        <v/>
      </c>
      <c r="G10294" s="15">
        <f>IF($D10294=1,$B10294*100+$C10294,-1)</f>
        <v/>
      </c>
      <c r="H10294" s="15">
        <f>IF($D10294=1,$B10294,-1)</f>
        <v/>
      </c>
      <c r="I10294" s="15">
        <f>IF($D10294=1,$C10294,-1)</f>
        <v/>
      </c>
    </row>
    <row r="10295">
      <c r="A10295" s="33" t="n">
        <v>45720.83333333334</v>
      </c>
      <c r="B10295" s="15">
        <f>WEEKDAY($A10295,2)</f>
        <v/>
      </c>
      <c r="C10295" s="15">
        <f>HOUR($A10295)</f>
        <v/>
      </c>
      <c r="D10295" s="15">
        <f>IF(AND($A10295&gt;=Instellingen!$B$6,$A10295&lt;Instellingen!$B$7),1,0)</f>
        <v/>
      </c>
      <c r="E10295" s="15">
        <f>COUNTIF(tData[BezoekStart],"&lt;"&amp;($A10295+1/24))-COUNTIF(tData[BezoekEind],"&lt;="&amp;$A10295)</f>
        <v/>
      </c>
      <c r="F10295" s="15">
        <f>COUNTIF(tData[BezoekLangStart],"&lt;"&amp;($A10295+1/24))-COUNTIF(tData[BezoekLangEind],"&lt;="&amp;$A10295)</f>
        <v/>
      </c>
      <c r="G10295" s="15">
        <f>IF($D10295=1,$B10295*100+$C10295,-1)</f>
        <v/>
      </c>
      <c r="H10295" s="15">
        <f>IF($D10295=1,$B10295,-1)</f>
        <v/>
      </c>
      <c r="I10295" s="15">
        <f>IF($D10295=1,$C10295,-1)</f>
        <v/>
      </c>
    </row>
    <row r="10296">
      <c r="A10296" s="33" t="n">
        <v>45720.875</v>
      </c>
      <c r="B10296" s="15">
        <f>WEEKDAY($A10296,2)</f>
        <v/>
      </c>
      <c r="C10296" s="15">
        <f>HOUR($A10296)</f>
        <v/>
      </c>
      <c r="D10296" s="15">
        <f>IF(AND($A10296&gt;=Instellingen!$B$6,$A10296&lt;Instellingen!$B$7),1,0)</f>
        <v/>
      </c>
      <c r="E10296" s="15">
        <f>COUNTIF(tData[BezoekStart],"&lt;"&amp;($A10296+1/24))-COUNTIF(tData[BezoekEind],"&lt;="&amp;$A10296)</f>
        <v/>
      </c>
      <c r="F10296" s="15">
        <f>COUNTIF(tData[BezoekLangStart],"&lt;"&amp;($A10296+1/24))-COUNTIF(tData[BezoekLangEind],"&lt;="&amp;$A10296)</f>
        <v/>
      </c>
      <c r="G10296" s="15">
        <f>IF($D10296=1,$B10296*100+$C10296,-1)</f>
        <v/>
      </c>
      <c r="H10296" s="15">
        <f>IF($D10296=1,$B10296,-1)</f>
        <v/>
      </c>
      <c r="I10296" s="15">
        <f>IF($D10296=1,$C10296,-1)</f>
        <v/>
      </c>
    </row>
    <row r="10297">
      <c r="A10297" s="33" t="n">
        <v>45720.91666666666</v>
      </c>
      <c r="B10297" s="15">
        <f>WEEKDAY($A10297,2)</f>
        <v/>
      </c>
      <c r="C10297" s="15">
        <f>HOUR($A10297)</f>
        <v/>
      </c>
      <c r="D10297" s="15">
        <f>IF(AND($A10297&gt;=Instellingen!$B$6,$A10297&lt;Instellingen!$B$7),1,0)</f>
        <v/>
      </c>
      <c r="E10297" s="15">
        <f>COUNTIF(tData[BezoekStart],"&lt;"&amp;($A10297+1/24))-COUNTIF(tData[BezoekEind],"&lt;="&amp;$A10297)</f>
        <v/>
      </c>
      <c r="F10297" s="15">
        <f>COUNTIF(tData[BezoekLangStart],"&lt;"&amp;($A10297+1/24))-COUNTIF(tData[BezoekLangEind],"&lt;="&amp;$A10297)</f>
        <v/>
      </c>
      <c r="G10297" s="15">
        <f>IF($D10297=1,$B10297*100+$C10297,-1)</f>
        <v/>
      </c>
      <c r="H10297" s="15">
        <f>IF($D10297=1,$B10297,-1)</f>
        <v/>
      </c>
      <c r="I10297" s="15">
        <f>IF($D10297=1,$C10297,-1)</f>
        <v/>
      </c>
    </row>
    <row r="10298">
      <c r="A10298" s="33" t="n">
        <v>45720.95833333334</v>
      </c>
      <c r="B10298" s="15">
        <f>WEEKDAY($A10298,2)</f>
        <v/>
      </c>
      <c r="C10298" s="15">
        <f>HOUR($A10298)</f>
        <v/>
      </c>
      <c r="D10298" s="15">
        <f>IF(AND($A10298&gt;=Instellingen!$B$6,$A10298&lt;Instellingen!$B$7),1,0)</f>
        <v/>
      </c>
      <c r="E10298" s="15">
        <f>COUNTIF(tData[BezoekStart],"&lt;"&amp;($A10298+1/24))-COUNTIF(tData[BezoekEind],"&lt;="&amp;$A10298)</f>
        <v/>
      </c>
      <c r="F10298" s="15">
        <f>COUNTIF(tData[BezoekLangStart],"&lt;"&amp;($A10298+1/24))-COUNTIF(tData[BezoekLangEind],"&lt;="&amp;$A10298)</f>
        <v/>
      </c>
      <c r="G10298" s="15">
        <f>IF($D10298=1,$B10298*100+$C10298,-1)</f>
        <v/>
      </c>
      <c r="H10298" s="15">
        <f>IF($D10298=1,$B10298,-1)</f>
        <v/>
      </c>
      <c r="I10298" s="15">
        <f>IF($D10298=1,$C10298,-1)</f>
        <v/>
      </c>
    </row>
    <row r="10299">
      <c r="A10299" s="33" t="n">
        <v>45721</v>
      </c>
      <c r="B10299" s="15">
        <f>WEEKDAY($A10299,2)</f>
        <v/>
      </c>
      <c r="C10299" s="15">
        <f>HOUR($A10299)</f>
        <v/>
      </c>
      <c r="D10299" s="15">
        <f>IF(AND($A10299&gt;=Instellingen!$B$6,$A10299&lt;Instellingen!$B$7),1,0)</f>
        <v/>
      </c>
      <c r="E10299" s="15">
        <f>COUNTIF(tData[BezoekStart],"&lt;"&amp;($A10299+1/24))-COUNTIF(tData[BezoekEind],"&lt;="&amp;$A10299)</f>
        <v/>
      </c>
      <c r="F10299" s="15">
        <f>COUNTIF(tData[BezoekLangStart],"&lt;"&amp;($A10299+1/24))-COUNTIF(tData[BezoekLangEind],"&lt;="&amp;$A10299)</f>
        <v/>
      </c>
      <c r="G10299" s="15">
        <f>IF($D10299=1,$B10299*100+$C10299,-1)</f>
        <v/>
      </c>
      <c r="H10299" s="15">
        <f>IF($D10299=1,$B10299,-1)</f>
        <v/>
      </c>
      <c r="I10299" s="15">
        <f>IF($D10299=1,$C10299,-1)</f>
        <v/>
      </c>
    </row>
    <row r="10300">
      <c r="A10300" s="33" t="n">
        <v>45721.04166666666</v>
      </c>
      <c r="B10300" s="15">
        <f>WEEKDAY($A10300,2)</f>
        <v/>
      </c>
      <c r="C10300" s="15">
        <f>HOUR($A10300)</f>
        <v/>
      </c>
      <c r="D10300" s="15">
        <f>IF(AND($A10300&gt;=Instellingen!$B$6,$A10300&lt;Instellingen!$B$7),1,0)</f>
        <v/>
      </c>
      <c r="E10300" s="15">
        <f>COUNTIF(tData[BezoekStart],"&lt;"&amp;($A10300+1/24))-COUNTIF(tData[BezoekEind],"&lt;="&amp;$A10300)</f>
        <v/>
      </c>
      <c r="F10300" s="15">
        <f>COUNTIF(tData[BezoekLangStart],"&lt;"&amp;($A10300+1/24))-COUNTIF(tData[BezoekLangEind],"&lt;="&amp;$A10300)</f>
        <v/>
      </c>
      <c r="G10300" s="15">
        <f>IF($D10300=1,$B10300*100+$C10300,-1)</f>
        <v/>
      </c>
      <c r="H10300" s="15">
        <f>IF($D10300=1,$B10300,-1)</f>
        <v/>
      </c>
      <c r="I10300" s="15">
        <f>IF($D10300=1,$C10300,-1)</f>
        <v/>
      </c>
    </row>
    <row r="10301">
      <c r="A10301" s="33" t="n">
        <v>45721.08333333334</v>
      </c>
      <c r="B10301" s="15">
        <f>WEEKDAY($A10301,2)</f>
        <v/>
      </c>
      <c r="C10301" s="15">
        <f>HOUR($A10301)</f>
        <v/>
      </c>
      <c r="D10301" s="15">
        <f>IF(AND($A10301&gt;=Instellingen!$B$6,$A10301&lt;Instellingen!$B$7),1,0)</f>
        <v/>
      </c>
      <c r="E10301" s="15">
        <f>COUNTIF(tData[BezoekStart],"&lt;"&amp;($A10301+1/24))-COUNTIF(tData[BezoekEind],"&lt;="&amp;$A10301)</f>
        <v/>
      </c>
      <c r="F10301" s="15">
        <f>COUNTIF(tData[BezoekLangStart],"&lt;"&amp;($A10301+1/24))-COUNTIF(tData[BezoekLangEind],"&lt;="&amp;$A10301)</f>
        <v/>
      </c>
      <c r="G10301" s="15">
        <f>IF($D10301=1,$B10301*100+$C10301,-1)</f>
        <v/>
      </c>
      <c r="H10301" s="15">
        <f>IF($D10301=1,$B10301,-1)</f>
        <v/>
      </c>
      <c r="I10301" s="15">
        <f>IF($D10301=1,$C10301,-1)</f>
        <v/>
      </c>
    </row>
    <row r="10302">
      <c r="A10302" s="33" t="n">
        <v>45721.125</v>
      </c>
      <c r="B10302" s="15">
        <f>WEEKDAY($A10302,2)</f>
        <v/>
      </c>
      <c r="C10302" s="15">
        <f>HOUR($A10302)</f>
        <v/>
      </c>
      <c r="D10302" s="15">
        <f>IF(AND($A10302&gt;=Instellingen!$B$6,$A10302&lt;Instellingen!$B$7),1,0)</f>
        <v/>
      </c>
      <c r="E10302" s="15">
        <f>COUNTIF(tData[BezoekStart],"&lt;"&amp;($A10302+1/24))-COUNTIF(tData[BezoekEind],"&lt;="&amp;$A10302)</f>
        <v/>
      </c>
      <c r="F10302" s="15">
        <f>COUNTIF(tData[BezoekLangStart],"&lt;"&amp;($A10302+1/24))-COUNTIF(tData[BezoekLangEind],"&lt;="&amp;$A10302)</f>
        <v/>
      </c>
      <c r="G10302" s="15">
        <f>IF($D10302=1,$B10302*100+$C10302,-1)</f>
        <v/>
      </c>
      <c r="H10302" s="15">
        <f>IF($D10302=1,$B10302,-1)</f>
        <v/>
      </c>
      <c r="I10302" s="15">
        <f>IF($D10302=1,$C10302,-1)</f>
        <v/>
      </c>
    </row>
    <row r="10303">
      <c r="A10303" s="33" t="n">
        <v>45721.16666666666</v>
      </c>
      <c r="B10303" s="15">
        <f>WEEKDAY($A10303,2)</f>
        <v/>
      </c>
      <c r="C10303" s="15">
        <f>HOUR($A10303)</f>
        <v/>
      </c>
      <c r="D10303" s="15">
        <f>IF(AND($A10303&gt;=Instellingen!$B$6,$A10303&lt;Instellingen!$B$7),1,0)</f>
        <v/>
      </c>
      <c r="E10303" s="15">
        <f>COUNTIF(tData[BezoekStart],"&lt;"&amp;($A10303+1/24))-COUNTIF(tData[BezoekEind],"&lt;="&amp;$A10303)</f>
        <v/>
      </c>
      <c r="F10303" s="15">
        <f>COUNTIF(tData[BezoekLangStart],"&lt;"&amp;($A10303+1/24))-COUNTIF(tData[BezoekLangEind],"&lt;="&amp;$A10303)</f>
        <v/>
      </c>
      <c r="G10303" s="15">
        <f>IF($D10303=1,$B10303*100+$C10303,-1)</f>
        <v/>
      </c>
      <c r="H10303" s="15">
        <f>IF($D10303=1,$B10303,-1)</f>
        <v/>
      </c>
      <c r="I10303" s="15">
        <f>IF($D10303=1,$C10303,-1)</f>
        <v/>
      </c>
    </row>
    <row r="10304">
      <c r="A10304" s="33" t="n">
        <v>45721.20833333334</v>
      </c>
      <c r="B10304" s="15">
        <f>WEEKDAY($A10304,2)</f>
        <v/>
      </c>
      <c r="C10304" s="15">
        <f>HOUR($A10304)</f>
        <v/>
      </c>
      <c r="D10304" s="15">
        <f>IF(AND($A10304&gt;=Instellingen!$B$6,$A10304&lt;Instellingen!$B$7),1,0)</f>
        <v/>
      </c>
      <c r="E10304" s="15">
        <f>COUNTIF(tData[BezoekStart],"&lt;"&amp;($A10304+1/24))-COUNTIF(tData[BezoekEind],"&lt;="&amp;$A10304)</f>
        <v/>
      </c>
      <c r="F10304" s="15">
        <f>COUNTIF(tData[BezoekLangStart],"&lt;"&amp;($A10304+1/24))-COUNTIF(tData[BezoekLangEind],"&lt;="&amp;$A10304)</f>
        <v/>
      </c>
      <c r="G10304" s="15">
        <f>IF($D10304=1,$B10304*100+$C10304,-1)</f>
        <v/>
      </c>
      <c r="H10304" s="15">
        <f>IF($D10304=1,$B10304,-1)</f>
        <v/>
      </c>
      <c r="I10304" s="15">
        <f>IF($D10304=1,$C10304,-1)</f>
        <v/>
      </c>
    </row>
    <row r="10305">
      <c r="A10305" s="33" t="n">
        <v>45721.25</v>
      </c>
      <c r="B10305" s="15">
        <f>WEEKDAY($A10305,2)</f>
        <v/>
      </c>
      <c r="C10305" s="15">
        <f>HOUR($A10305)</f>
        <v/>
      </c>
      <c r="D10305" s="15">
        <f>IF(AND($A10305&gt;=Instellingen!$B$6,$A10305&lt;Instellingen!$B$7),1,0)</f>
        <v/>
      </c>
      <c r="E10305" s="15">
        <f>COUNTIF(tData[BezoekStart],"&lt;"&amp;($A10305+1/24))-COUNTIF(tData[BezoekEind],"&lt;="&amp;$A10305)</f>
        <v/>
      </c>
      <c r="F10305" s="15">
        <f>COUNTIF(tData[BezoekLangStart],"&lt;"&amp;($A10305+1/24))-COUNTIF(tData[BezoekLangEind],"&lt;="&amp;$A10305)</f>
        <v/>
      </c>
      <c r="G10305" s="15">
        <f>IF($D10305=1,$B10305*100+$C10305,-1)</f>
        <v/>
      </c>
      <c r="H10305" s="15">
        <f>IF($D10305=1,$B10305,-1)</f>
        <v/>
      </c>
      <c r="I10305" s="15">
        <f>IF($D10305=1,$C10305,-1)</f>
        <v/>
      </c>
    </row>
    <row r="10306">
      <c r="A10306" s="33" t="n">
        <v>45721.29166666666</v>
      </c>
      <c r="B10306" s="15">
        <f>WEEKDAY($A10306,2)</f>
        <v/>
      </c>
      <c r="C10306" s="15">
        <f>HOUR($A10306)</f>
        <v/>
      </c>
      <c r="D10306" s="15">
        <f>IF(AND($A10306&gt;=Instellingen!$B$6,$A10306&lt;Instellingen!$B$7),1,0)</f>
        <v/>
      </c>
      <c r="E10306" s="15">
        <f>COUNTIF(tData[BezoekStart],"&lt;"&amp;($A10306+1/24))-COUNTIF(tData[BezoekEind],"&lt;="&amp;$A10306)</f>
        <v/>
      </c>
      <c r="F10306" s="15">
        <f>COUNTIF(tData[BezoekLangStart],"&lt;"&amp;($A10306+1/24))-COUNTIF(tData[BezoekLangEind],"&lt;="&amp;$A10306)</f>
        <v/>
      </c>
      <c r="G10306" s="15">
        <f>IF($D10306=1,$B10306*100+$C10306,-1)</f>
        <v/>
      </c>
      <c r="H10306" s="15">
        <f>IF($D10306=1,$B10306,-1)</f>
        <v/>
      </c>
      <c r="I10306" s="15">
        <f>IF($D10306=1,$C10306,-1)</f>
        <v/>
      </c>
    </row>
    <row r="10307">
      <c r="A10307" s="33" t="n">
        <v>45721.33333333334</v>
      </c>
      <c r="B10307" s="15">
        <f>WEEKDAY($A10307,2)</f>
        <v/>
      </c>
      <c r="C10307" s="15">
        <f>HOUR($A10307)</f>
        <v/>
      </c>
      <c r="D10307" s="15">
        <f>IF(AND($A10307&gt;=Instellingen!$B$6,$A10307&lt;Instellingen!$B$7),1,0)</f>
        <v/>
      </c>
      <c r="E10307" s="15">
        <f>COUNTIF(tData[BezoekStart],"&lt;"&amp;($A10307+1/24))-COUNTIF(tData[BezoekEind],"&lt;="&amp;$A10307)</f>
        <v/>
      </c>
      <c r="F10307" s="15">
        <f>COUNTIF(tData[BezoekLangStart],"&lt;"&amp;($A10307+1/24))-COUNTIF(tData[BezoekLangEind],"&lt;="&amp;$A10307)</f>
        <v/>
      </c>
      <c r="G10307" s="15">
        <f>IF($D10307=1,$B10307*100+$C10307,-1)</f>
        <v/>
      </c>
      <c r="H10307" s="15">
        <f>IF($D10307=1,$B10307,-1)</f>
        <v/>
      </c>
      <c r="I10307" s="15">
        <f>IF($D10307=1,$C10307,-1)</f>
        <v/>
      </c>
    </row>
    <row r="10308">
      <c r="A10308" s="33" t="n">
        <v>45721.375</v>
      </c>
      <c r="B10308" s="15">
        <f>WEEKDAY($A10308,2)</f>
        <v/>
      </c>
      <c r="C10308" s="15">
        <f>HOUR($A10308)</f>
        <v/>
      </c>
      <c r="D10308" s="15">
        <f>IF(AND($A10308&gt;=Instellingen!$B$6,$A10308&lt;Instellingen!$B$7),1,0)</f>
        <v/>
      </c>
      <c r="E10308" s="15">
        <f>COUNTIF(tData[BezoekStart],"&lt;"&amp;($A10308+1/24))-COUNTIF(tData[BezoekEind],"&lt;="&amp;$A10308)</f>
        <v/>
      </c>
      <c r="F10308" s="15">
        <f>COUNTIF(tData[BezoekLangStart],"&lt;"&amp;($A10308+1/24))-COUNTIF(tData[BezoekLangEind],"&lt;="&amp;$A10308)</f>
        <v/>
      </c>
      <c r="G10308" s="15">
        <f>IF($D10308=1,$B10308*100+$C10308,-1)</f>
        <v/>
      </c>
      <c r="H10308" s="15">
        <f>IF($D10308=1,$B10308,-1)</f>
        <v/>
      </c>
      <c r="I10308" s="15">
        <f>IF($D10308=1,$C10308,-1)</f>
        <v/>
      </c>
    </row>
    <row r="10309">
      <c r="A10309" s="33" t="n">
        <v>45721.41666666666</v>
      </c>
      <c r="B10309" s="15">
        <f>WEEKDAY($A10309,2)</f>
        <v/>
      </c>
      <c r="C10309" s="15">
        <f>HOUR($A10309)</f>
        <v/>
      </c>
      <c r="D10309" s="15">
        <f>IF(AND($A10309&gt;=Instellingen!$B$6,$A10309&lt;Instellingen!$B$7),1,0)</f>
        <v/>
      </c>
      <c r="E10309" s="15">
        <f>COUNTIF(tData[BezoekStart],"&lt;"&amp;($A10309+1/24))-COUNTIF(tData[BezoekEind],"&lt;="&amp;$A10309)</f>
        <v/>
      </c>
      <c r="F10309" s="15">
        <f>COUNTIF(tData[BezoekLangStart],"&lt;"&amp;($A10309+1/24))-COUNTIF(tData[BezoekLangEind],"&lt;="&amp;$A10309)</f>
        <v/>
      </c>
      <c r="G10309" s="15">
        <f>IF($D10309=1,$B10309*100+$C10309,-1)</f>
        <v/>
      </c>
      <c r="H10309" s="15">
        <f>IF($D10309=1,$B10309,-1)</f>
        <v/>
      </c>
      <c r="I10309" s="15">
        <f>IF($D10309=1,$C10309,-1)</f>
        <v/>
      </c>
    </row>
    <row r="10310">
      <c r="A10310" s="33" t="n">
        <v>45721.45833333334</v>
      </c>
      <c r="B10310" s="15">
        <f>WEEKDAY($A10310,2)</f>
        <v/>
      </c>
      <c r="C10310" s="15">
        <f>HOUR($A10310)</f>
        <v/>
      </c>
      <c r="D10310" s="15">
        <f>IF(AND($A10310&gt;=Instellingen!$B$6,$A10310&lt;Instellingen!$B$7),1,0)</f>
        <v/>
      </c>
      <c r="E10310" s="15">
        <f>COUNTIF(tData[BezoekStart],"&lt;"&amp;($A10310+1/24))-COUNTIF(tData[BezoekEind],"&lt;="&amp;$A10310)</f>
        <v/>
      </c>
      <c r="F10310" s="15">
        <f>COUNTIF(tData[BezoekLangStart],"&lt;"&amp;($A10310+1/24))-COUNTIF(tData[BezoekLangEind],"&lt;="&amp;$A10310)</f>
        <v/>
      </c>
      <c r="G10310" s="15">
        <f>IF($D10310=1,$B10310*100+$C10310,-1)</f>
        <v/>
      </c>
      <c r="H10310" s="15">
        <f>IF($D10310=1,$B10310,-1)</f>
        <v/>
      </c>
      <c r="I10310" s="15">
        <f>IF($D10310=1,$C10310,-1)</f>
        <v/>
      </c>
    </row>
    <row r="10311">
      <c r="A10311" s="33" t="n">
        <v>45721.5</v>
      </c>
      <c r="B10311" s="15">
        <f>WEEKDAY($A10311,2)</f>
        <v/>
      </c>
      <c r="C10311" s="15">
        <f>HOUR($A10311)</f>
        <v/>
      </c>
      <c r="D10311" s="15">
        <f>IF(AND($A10311&gt;=Instellingen!$B$6,$A10311&lt;Instellingen!$B$7),1,0)</f>
        <v/>
      </c>
      <c r="E10311" s="15">
        <f>COUNTIF(tData[BezoekStart],"&lt;"&amp;($A10311+1/24))-COUNTIF(tData[BezoekEind],"&lt;="&amp;$A10311)</f>
        <v/>
      </c>
      <c r="F10311" s="15">
        <f>COUNTIF(tData[BezoekLangStart],"&lt;"&amp;($A10311+1/24))-COUNTIF(tData[BezoekLangEind],"&lt;="&amp;$A10311)</f>
        <v/>
      </c>
      <c r="G10311" s="15">
        <f>IF($D10311=1,$B10311*100+$C10311,-1)</f>
        <v/>
      </c>
      <c r="H10311" s="15">
        <f>IF($D10311=1,$B10311,-1)</f>
        <v/>
      </c>
      <c r="I10311" s="15">
        <f>IF($D10311=1,$C10311,-1)</f>
        <v/>
      </c>
    </row>
    <row r="10312">
      <c r="A10312" s="33" t="n">
        <v>45721.54166666666</v>
      </c>
      <c r="B10312" s="15">
        <f>WEEKDAY($A10312,2)</f>
        <v/>
      </c>
      <c r="C10312" s="15">
        <f>HOUR($A10312)</f>
        <v/>
      </c>
      <c r="D10312" s="15">
        <f>IF(AND($A10312&gt;=Instellingen!$B$6,$A10312&lt;Instellingen!$B$7),1,0)</f>
        <v/>
      </c>
      <c r="E10312" s="15">
        <f>COUNTIF(tData[BezoekStart],"&lt;"&amp;($A10312+1/24))-COUNTIF(tData[BezoekEind],"&lt;="&amp;$A10312)</f>
        <v/>
      </c>
      <c r="F10312" s="15">
        <f>COUNTIF(tData[BezoekLangStart],"&lt;"&amp;($A10312+1/24))-COUNTIF(tData[BezoekLangEind],"&lt;="&amp;$A10312)</f>
        <v/>
      </c>
      <c r="G10312" s="15">
        <f>IF($D10312=1,$B10312*100+$C10312,-1)</f>
        <v/>
      </c>
      <c r="H10312" s="15">
        <f>IF($D10312=1,$B10312,-1)</f>
        <v/>
      </c>
      <c r="I10312" s="15">
        <f>IF($D10312=1,$C10312,-1)</f>
        <v/>
      </c>
    </row>
    <row r="10313">
      <c r="A10313" s="33" t="n">
        <v>45721.58333333334</v>
      </c>
      <c r="B10313" s="15">
        <f>WEEKDAY($A10313,2)</f>
        <v/>
      </c>
      <c r="C10313" s="15">
        <f>HOUR($A10313)</f>
        <v/>
      </c>
      <c r="D10313" s="15">
        <f>IF(AND($A10313&gt;=Instellingen!$B$6,$A10313&lt;Instellingen!$B$7),1,0)</f>
        <v/>
      </c>
      <c r="E10313" s="15">
        <f>COUNTIF(tData[BezoekStart],"&lt;"&amp;($A10313+1/24))-COUNTIF(tData[BezoekEind],"&lt;="&amp;$A10313)</f>
        <v/>
      </c>
      <c r="F10313" s="15">
        <f>COUNTIF(tData[BezoekLangStart],"&lt;"&amp;($A10313+1/24))-COUNTIF(tData[BezoekLangEind],"&lt;="&amp;$A10313)</f>
        <v/>
      </c>
      <c r="G10313" s="15">
        <f>IF($D10313=1,$B10313*100+$C10313,-1)</f>
        <v/>
      </c>
      <c r="H10313" s="15">
        <f>IF($D10313=1,$B10313,-1)</f>
        <v/>
      </c>
      <c r="I10313" s="15">
        <f>IF($D10313=1,$C10313,-1)</f>
        <v/>
      </c>
    </row>
    <row r="10314">
      <c r="A10314" s="33" t="n">
        <v>45721.625</v>
      </c>
      <c r="B10314" s="15">
        <f>WEEKDAY($A10314,2)</f>
        <v/>
      </c>
      <c r="C10314" s="15">
        <f>HOUR($A10314)</f>
        <v/>
      </c>
      <c r="D10314" s="15">
        <f>IF(AND($A10314&gt;=Instellingen!$B$6,$A10314&lt;Instellingen!$B$7),1,0)</f>
        <v/>
      </c>
      <c r="E10314" s="15">
        <f>COUNTIF(tData[BezoekStart],"&lt;"&amp;($A10314+1/24))-COUNTIF(tData[BezoekEind],"&lt;="&amp;$A10314)</f>
        <v/>
      </c>
      <c r="F10314" s="15">
        <f>COUNTIF(tData[BezoekLangStart],"&lt;"&amp;($A10314+1/24))-COUNTIF(tData[BezoekLangEind],"&lt;="&amp;$A10314)</f>
        <v/>
      </c>
      <c r="G10314" s="15">
        <f>IF($D10314=1,$B10314*100+$C10314,-1)</f>
        <v/>
      </c>
      <c r="H10314" s="15">
        <f>IF($D10314=1,$B10314,-1)</f>
        <v/>
      </c>
      <c r="I10314" s="15">
        <f>IF($D10314=1,$C10314,-1)</f>
        <v/>
      </c>
    </row>
    <row r="10315">
      <c r="A10315" s="33" t="n">
        <v>45721.66666666666</v>
      </c>
      <c r="B10315" s="15">
        <f>WEEKDAY($A10315,2)</f>
        <v/>
      </c>
      <c r="C10315" s="15">
        <f>HOUR($A10315)</f>
        <v/>
      </c>
      <c r="D10315" s="15">
        <f>IF(AND($A10315&gt;=Instellingen!$B$6,$A10315&lt;Instellingen!$B$7),1,0)</f>
        <v/>
      </c>
      <c r="E10315" s="15">
        <f>COUNTIF(tData[BezoekStart],"&lt;"&amp;($A10315+1/24))-COUNTIF(tData[BezoekEind],"&lt;="&amp;$A10315)</f>
        <v/>
      </c>
      <c r="F10315" s="15">
        <f>COUNTIF(tData[BezoekLangStart],"&lt;"&amp;($A10315+1/24))-COUNTIF(tData[BezoekLangEind],"&lt;="&amp;$A10315)</f>
        <v/>
      </c>
      <c r="G10315" s="15">
        <f>IF($D10315=1,$B10315*100+$C10315,-1)</f>
        <v/>
      </c>
      <c r="H10315" s="15">
        <f>IF($D10315=1,$B10315,-1)</f>
        <v/>
      </c>
      <c r="I10315" s="15">
        <f>IF($D10315=1,$C10315,-1)</f>
        <v/>
      </c>
    </row>
    <row r="10316">
      <c r="A10316" s="33" t="n">
        <v>45721.70833333334</v>
      </c>
      <c r="B10316" s="15">
        <f>WEEKDAY($A10316,2)</f>
        <v/>
      </c>
      <c r="C10316" s="15">
        <f>HOUR($A10316)</f>
        <v/>
      </c>
      <c r="D10316" s="15">
        <f>IF(AND($A10316&gt;=Instellingen!$B$6,$A10316&lt;Instellingen!$B$7),1,0)</f>
        <v/>
      </c>
      <c r="E10316" s="15">
        <f>COUNTIF(tData[BezoekStart],"&lt;"&amp;($A10316+1/24))-COUNTIF(tData[BezoekEind],"&lt;="&amp;$A10316)</f>
        <v/>
      </c>
      <c r="F10316" s="15">
        <f>COUNTIF(tData[BezoekLangStart],"&lt;"&amp;($A10316+1/24))-COUNTIF(tData[BezoekLangEind],"&lt;="&amp;$A10316)</f>
        <v/>
      </c>
      <c r="G10316" s="15">
        <f>IF($D10316=1,$B10316*100+$C10316,-1)</f>
        <v/>
      </c>
      <c r="H10316" s="15">
        <f>IF($D10316=1,$B10316,-1)</f>
        <v/>
      </c>
      <c r="I10316" s="15">
        <f>IF($D10316=1,$C10316,-1)</f>
        <v/>
      </c>
    </row>
    <row r="10317">
      <c r="A10317" s="33" t="n">
        <v>45721.75</v>
      </c>
      <c r="B10317" s="15">
        <f>WEEKDAY($A10317,2)</f>
        <v/>
      </c>
      <c r="C10317" s="15">
        <f>HOUR($A10317)</f>
        <v/>
      </c>
      <c r="D10317" s="15">
        <f>IF(AND($A10317&gt;=Instellingen!$B$6,$A10317&lt;Instellingen!$B$7),1,0)</f>
        <v/>
      </c>
      <c r="E10317" s="15">
        <f>COUNTIF(tData[BezoekStart],"&lt;"&amp;($A10317+1/24))-COUNTIF(tData[BezoekEind],"&lt;="&amp;$A10317)</f>
        <v/>
      </c>
      <c r="F10317" s="15">
        <f>COUNTIF(tData[BezoekLangStart],"&lt;"&amp;($A10317+1/24))-COUNTIF(tData[BezoekLangEind],"&lt;="&amp;$A10317)</f>
        <v/>
      </c>
      <c r="G10317" s="15">
        <f>IF($D10317=1,$B10317*100+$C10317,-1)</f>
        <v/>
      </c>
      <c r="H10317" s="15">
        <f>IF($D10317=1,$B10317,-1)</f>
        <v/>
      </c>
      <c r="I10317" s="15">
        <f>IF($D10317=1,$C10317,-1)</f>
        <v/>
      </c>
    </row>
    <row r="10318">
      <c r="A10318" s="33" t="n">
        <v>45721.79166666666</v>
      </c>
      <c r="B10318" s="15">
        <f>WEEKDAY($A10318,2)</f>
        <v/>
      </c>
      <c r="C10318" s="15">
        <f>HOUR($A10318)</f>
        <v/>
      </c>
      <c r="D10318" s="15">
        <f>IF(AND($A10318&gt;=Instellingen!$B$6,$A10318&lt;Instellingen!$B$7),1,0)</f>
        <v/>
      </c>
      <c r="E10318" s="15">
        <f>COUNTIF(tData[BezoekStart],"&lt;"&amp;($A10318+1/24))-COUNTIF(tData[BezoekEind],"&lt;="&amp;$A10318)</f>
        <v/>
      </c>
      <c r="F10318" s="15">
        <f>COUNTIF(tData[BezoekLangStart],"&lt;"&amp;($A10318+1/24))-COUNTIF(tData[BezoekLangEind],"&lt;="&amp;$A10318)</f>
        <v/>
      </c>
      <c r="G10318" s="15">
        <f>IF($D10318=1,$B10318*100+$C10318,-1)</f>
        <v/>
      </c>
      <c r="H10318" s="15">
        <f>IF($D10318=1,$B10318,-1)</f>
        <v/>
      </c>
      <c r="I10318" s="15">
        <f>IF($D10318=1,$C10318,-1)</f>
        <v/>
      </c>
    </row>
    <row r="10319">
      <c r="A10319" s="33" t="n">
        <v>45721.83333333334</v>
      </c>
      <c r="B10319" s="15">
        <f>WEEKDAY($A10319,2)</f>
        <v/>
      </c>
      <c r="C10319" s="15">
        <f>HOUR($A10319)</f>
        <v/>
      </c>
      <c r="D10319" s="15">
        <f>IF(AND($A10319&gt;=Instellingen!$B$6,$A10319&lt;Instellingen!$B$7),1,0)</f>
        <v/>
      </c>
      <c r="E10319" s="15">
        <f>COUNTIF(tData[BezoekStart],"&lt;"&amp;($A10319+1/24))-COUNTIF(tData[BezoekEind],"&lt;="&amp;$A10319)</f>
        <v/>
      </c>
      <c r="F10319" s="15">
        <f>COUNTIF(tData[BezoekLangStart],"&lt;"&amp;($A10319+1/24))-COUNTIF(tData[BezoekLangEind],"&lt;="&amp;$A10319)</f>
        <v/>
      </c>
      <c r="G10319" s="15">
        <f>IF($D10319=1,$B10319*100+$C10319,-1)</f>
        <v/>
      </c>
      <c r="H10319" s="15">
        <f>IF($D10319=1,$B10319,-1)</f>
        <v/>
      </c>
      <c r="I10319" s="15">
        <f>IF($D10319=1,$C10319,-1)</f>
        <v/>
      </c>
    </row>
    <row r="10320">
      <c r="A10320" s="33" t="n">
        <v>45721.875</v>
      </c>
      <c r="B10320" s="15">
        <f>WEEKDAY($A10320,2)</f>
        <v/>
      </c>
      <c r="C10320" s="15">
        <f>HOUR($A10320)</f>
        <v/>
      </c>
      <c r="D10320" s="15">
        <f>IF(AND($A10320&gt;=Instellingen!$B$6,$A10320&lt;Instellingen!$B$7),1,0)</f>
        <v/>
      </c>
      <c r="E10320" s="15">
        <f>COUNTIF(tData[BezoekStart],"&lt;"&amp;($A10320+1/24))-COUNTIF(tData[BezoekEind],"&lt;="&amp;$A10320)</f>
        <v/>
      </c>
      <c r="F10320" s="15">
        <f>COUNTIF(tData[BezoekLangStart],"&lt;"&amp;($A10320+1/24))-COUNTIF(tData[BezoekLangEind],"&lt;="&amp;$A10320)</f>
        <v/>
      </c>
      <c r="G10320" s="15">
        <f>IF($D10320=1,$B10320*100+$C10320,-1)</f>
        <v/>
      </c>
      <c r="H10320" s="15">
        <f>IF($D10320=1,$B10320,-1)</f>
        <v/>
      </c>
      <c r="I10320" s="15">
        <f>IF($D10320=1,$C10320,-1)</f>
        <v/>
      </c>
    </row>
    <row r="10321">
      <c r="A10321" s="33" t="n">
        <v>45721.91666666666</v>
      </c>
      <c r="B10321" s="15">
        <f>WEEKDAY($A10321,2)</f>
        <v/>
      </c>
      <c r="C10321" s="15">
        <f>HOUR($A10321)</f>
        <v/>
      </c>
      <c r="D10321" s="15">
        <f>IF(AND($A10321&gt;=Instellingen!$B$6,$A10321&lt;Instellingen!$B$7),1,0)</f>
        <v/>
      </c>
      <c r="E10321" s="15">
        <f>COUNTIF(tData[BezoekStart],"&lt;"&amp;($A10321+1/24))-COUNTIF(tData[BezoekEind],"&lt;="&amp;$A10321)</f>
        <v/>
      </c>
      <c r="F10321" s="15">
        <f>COUNTIF(tData[BezoekLangStart],"&lt;"&amp;($A10321+1/24))-COUNTIF(tData[BezoekLangEind],"&lt;="&amp;$A10321)</f>
        <v/>
      </c>
      <c r="G10321" s="15">
        <f>IF($D10321=1,$B10321*100+$C10321,-1)</f>
        <v/>
      </c>
      <c r="H10321" s="15">
        <f>IF($D10321=1,$B10321,-1)</f>
        <v/>
      </c>
      <c r="I10321" s="15">
        <f>IF($D10321=1,$C10321,-1)</f>
        <v/>
      </c>
    </row>
    <row r="10322">
      <c r="A10322" s="33" t="n">
        <v>45721.95833333334</v>
      </c>
      <c r="B10322" s="15">
        <f>WEEKDAY($A10322,2)</f>
        <v/>
      </c>
      <c r="C10322" s="15">
        <f>HOUR($A10322)</f>
        <v/>
      </c>
      <c r="D10322" s="15">
        <f>IF(AND($A10322&gt;=Instellingen!$B$6,$A10322&lt;Instellingen!$B$7),1,0)</f>
        <v/>
      </c>
      <c r="E10322" s="15">
        <f>COUNTIF(tData[BezoekStart],"&lt;"&amp;($A10322+1/24))-COUNTIF(tData[BezoekEind],"&lt;="&amp;$A10322)</f>
        <v/>
      </c>
      <c r="F10322" s="15">
        <f>COUNTIF(tData[BezoekLangStart],"&lt;"&amp;($A10322+1/24))-COUNTIF(tData[BezoekLangEind],"&lt;="&amp;$A10322)</f>
        <v/>
      </c>
      <c r="G10322" s="15">
        <f>IF($D10322=1,$B10322*100+$C10322,-1)</f>
        <v/>
      </c>
      <c r="H10322" s="15">
        <f>IF($D10322=1,$B10322,-1)</f>
        <v/>
      </c>
      <c r="I10322" s="15">
        <f>IF($D10322=1,$C10322,-1)</f>
        <v/>
      </c>
    </row>
    <row r="10323">
      <c r="A10323" s="33" t="n">
        <v>45722</v>
      </c>
      <c r="B10323" s="15">
        <f>WEEKDAY($A10323,2)</f>
        <v/>
      </c>
      <c r="C10323" s="15">
        <f>HOUR($A10323)</f>
        <v/>
      </c>
      <c r="D10323" s="15">
        <f>IF(AND($A10323&gt;=Instellingen!$B$6,$A10323&lt;Instellingen!$B$7),1,0)</f>
        <v/>
      </c>
      <c r="E10323" s="15">
        <f>COUNTIF(tData[BezoekStart],"&lt;"&amp;($A10323+1/24))-COUNTIF(tData[BezoekEind],"&lt;="&amp;$A10323)</f>
        <v/>
      </c>
      <c r="F10323" s="15">
        <f>COUNTIF(tData[BezoekLangStart],"&lt;"&amp;($A10323+1/24))-COUNTIF(tData[BezoekLangEind],"&lt;="&amp;$A10323)</f>
        <v/>
      </c>
      <c r="G10323" s="15">
        <f>IF($D10323=1,$B10323*100+$C10323,-1)</f>
        <v/>
      </c>
      <c r="H10323" s="15">
        <f>IF($D10323=1,$B10323,-1)</f>
        <v/>
      </c>
      <c r="I10323" s="15">
        <f>IF($D10323=1,$C10323,-1)</f>
        <v/>
      </c>
    </row>
    <row r="10324">
      <c r="A10324" s="33" t="n">
        <v>45722.04166666666</v>
      </c>
      <c r="B10324" s="15">
        <f>WEEKDAY($A10324,2)</f>
        <v/>
      </c>
      <c r="C10324" s="15">
        <f>HOUR($A10324)</f>
        <v/>
      </c>
      <c r="D10324" s="15">
        <f>IF(AND($A10324&gt;=Instellingen!$B$6,$A10324&lt;Instellingen!$B$7),1,0)</f>
        <v/>
      </c>
      <c r="E10324" s="15">
        <f>COUNTIF(tData[BezoekStart],"&lt;"&amp;($A10324+1/24))-COUNTIF(tData[BezoekEind],"&lt;="&amp;$A10324)</f>
        <v/>
      </c>
      <c r="F10324" s="15">
        <f>COUNTIF(tData[BezoekLangStart],"&lt;"&amp;($A10324+1/24))-COUNTIF(tData[BezoekLangEind],"&lt;="&amp;$A10324)</f>
        <v/>
      </c>
      <c r="G10324" s="15">
        <f>IF($D10324=1,$B10324*100+$C10324,-1)</f>
        <v/>
      </c>
      <c r="H10324" s="15">
        <f>IF($D10324=1,$B10324,-1)</f>
        <v/>
      </c>
      <c r="I10324" s="15">
        <f>IF($D10324=1,$C10324,-1)</f>
        <v/>
      </c>
    </row>
    <row r="10325">
      <c r="A10325" s="33" t="n">
        <v>45722.08333333334</v>
      </c>
      <c r="B10325" s="15">
        <f>WEEKDAY($A10325,2)</f>
        <v/>
      </c>
      <c r="C10325" s="15">
        <f>HOUR($A10325)</f>
        <v/>
      </c>
      <c r="D10325" s="15">
        <f>IF(AND($A10325&gt;=Instellingen!$B$6,$A10325&lt;Instellingen!$B$7),1,0)</f>
        <v/>
      </c>
      <c r="E10325" s="15">
        <f>COUNTIF(tData[BezoekStart],"&lt;"&amp;($A10325+1/24))-COUNTIF(tData[BezoekEind],"&lt;="&amp;$A10325)</f>
        <v/>
      </c>
      <c r="F10325" s="15">
        <f>COUNTIF(tData[BezoekLangStart],"&lt;"&amp;($A10325+1/24))-COUNTIF(tData[BezoekLangEind],"&lt;="&amp;$A10325)</f>
        <v/>
      </c>
      <c r="G10325" s="15">
        <f>IF($D10325=1,$B10325*100+$C10325,-1)</f>
        <v/>
      </c>
      <c r="H10325" s="15">
        <f>IF($D10325=1,$B10325,-1)</f>
        <v/>
      </c>
      <c r="I10325" s="15">
        <f>IF($D10325=1,$C10325,-1)</f>
        <v/>
      </c>
    </row>
    <row r="10326">
      <c r="A10326" s="33" t="n">
        <v>45722.125</v>
      </c>
      <c r="B10326" s="15">
        <f>WEEKDAY($A10326,2)</f>
        <v/>
      </c>
      <c r="C10326" s="15">
        <f>HOUR($A10326)</f>
        <v/>
      </c>
      <c r="D10326" s="15">
        <f>IF(AND($A10326&gt;=Instellingen!$B$6,$A10326&lt;Instellingen!$B$7),1,0)</f>
        <v/>
      </c>
      <c r="E10326" s="15">
        <f>COUNTIF(tData[BezoekStart],"&lt;"&amp;($A10326+1/24))-COUNTIF(tData[BezoekEind],"&lt;="&amp;$A10326)</f>
        <v/>
      </c>
      <c r="F10326" s="15">
        <f>COUNTIF(tData[BezoekLangStart],"&lt;"&amp;($A10326+1/24))-COUNTIF(tData[BezoekLangEind],"&lt;="&amp;$A10326)</f>
        <v/>
      </c>
      <c r="G10326" s="15">
        <f>IF($D10326=1,$B10326*100+$C10326,-1)</f>
        <v/>
      </c>
      <c r="H10326" s="15">
        <f>IF($D10326=1,$B10326,-1)</f>
        <v/>
      </c>
      <c r="I10326" s="15">
        <f>IF($D10326=1,$C10326,-1)</f>
        <v/>
      </c>
    </row>
    <row r="10327">
      <c r="A10327" s="33" t="n">
        <v>45722.16666666666</v>
      </c>
      <c r="B10327" s="15">
        <f>WEEKDAY($A10327,2)</f>
        <v/>
      </c>
      <c r="C10327" s="15">
        <f>HOUR($A10327)</f>
        <v/>
      </c>
      <c r="D10327" s="15">
        <f>IF(AND($A10327&gt;=Instellingen!$B$6,$A10327&lt;Instellingen!$B$7),1,0)</f>
        <v/>
      </c>
      <c r="E10327" s="15">
        <f>COUNTIF(tData[BezoekStart],"&lt;"&amp;($A10327+1/24))-COUNTIF(tData[BezoekEind],"&lt;="&amp;$A10327)</f>
        <v/>
      </c>
      <c r="F10327" s="15">
        <f>COUNTIF(tData[BezoekLangStart],"&lt;"&amp;($A10327+1/24))-COUNTIF(tData[BezoekLangEind],"&lt;="&amp;$A10327)</f>
        <v/>
      </c>
      <c r="G10327" s="15">
        <f>IF($D10327=1,$B10327*100+$C10327,-1)</f>
        <v/>
      </c>
      <c r="H10327" s="15">
        <f>IF($D10327=1,$B10327,-1)</f>
        <v/>
      </c>
      <c r="I10327" s="15">
        <f>IF($D10327=1,$C10327,-1)</f>
        <v/>
      </c>
    </row>
    <row r="10328">
      <c r="A10328" s="33" t="n">
        <v>45722.20833333334</v>
      </c>
      <c r="B10328" s="15">
        <f>WEEKDAY($A10328,2)</f>
        <v/>
      </c>
      <c r="C10328" s="15">
        <f>HOUR($A10328)</f>
        <v/>
      </c>
      <c r="D10328" s="15">
        <f>IF(AND($A10328&gt;=Instellingen!$B$6,$A10328&lt;Instellingen!$B$7),1,0)</f>
        <v/>
      </c>
      <c r="E10328" s="15">
        <f>COUNTIF(tData[BezoekStart],"&lt;"&amp;($A10328+1/24))-COUNTIF(tData[BezoekEind],"&lt;="&amp;$A10328)</f>
        <v/>
      </c>
      <c r="F10328" s="15">
        <f>COUNTIF(tData[BezoekLangStart],"&lt;"&amp;($A10328+1/24))-COUNTIF(tData[BezoekLangEind],"&lt;="&amp;$A10328)</f>
        <v/>
      </c>
      <c r="G10328" s="15">
        <f>IF($D10328=1,$B10328*100+$C10328,-1)</f>
        <v/>
      </c>
      <c r="H10328" s="15">
        <f>IF($D10328=1,$B10328,-1)</f>
        <v/>
      </c>
      <c r="I10328" s="15">
        <f>IF($D10328=1,$C10328,-1)</f>
        <v/>
      </c>
    </row>
    <row r="10329">
      <c r="A10329" s="33" t="n">
        <v>45722.25</v>
      </c>
      <c r="B10329" s="15">
        <f>WEEKDAY($A10329,2)</f>
        <v/>
      </c>
      <c r="C10329" s="15">
        <f>HOUR($A10329)</f>
        <v/>
      </c>
      <c r="D10329" s="15">
        <f>IF(AND($A10329&gt;=Instellingen!$B$6,$A10329&lt;Instellingen!$B$7),1,0)</f>
        <v/>
      </c>
      <c r="E10329" s="15">
        <f>COUNTIF(tData[BezoekStart],"&lt;"&amp;($A10329+1/24))-COUNTIF(tData[BezoekEind],"&lt;="&amp;$A10329)</f>
        <v/>
      </c>
      <c r="F10329" s="15">
        <f>COUNTIF(tData[BezoekLangStart],"&lt;"&amp;($A10329+1/24))-COUNTIF(tData[BezoekLangEind],"&lt;="&amp;$A10329)</f>
        <v/>
      </c>
      <c r="G10329" s="15">
        <f>IF($D10329=1,$B10329*100+$C10329,-1)</f>
        <v/>
      </c>
      <c r="H10329" s="15">
        <f>IF($D10329=1,$B10329,-1)</f>
        <v/>
      </c>
      <c r="I10329" s="15">
        <f>IF($D10329=1,$C10329,-1)</f>
        <v/>
      </c>
    </row>
    <row r="10330">
      <c r="A10330" s="33" t="n">
        <v>45722.29166666666</v>
      </c>
      <c r="B10330" s="15">
        <f>WEEKDAY($A10330,2)</f>
        <v/>
      </c>
      <c r="C10330" s="15">
        <f>HOUR($A10330)</f>
        <v/>
      </c>
      <c r="D10330" s="15">
        <f>IF(AND($A10330&gt;=Instellingen!$B$6,$A10330&lt;Instellingen!$B$7),1,0)</f>
        <v/>
      </c>
      <c r="E10330" s="15">
        <f>COUNTIF(tData[BezoekStart],"&lt;"&amp;($A10330+1/24))-COUNTIF(tData[BezoekEind],"&lt;="&amp;$A10330)</f>
        <v/>
      </c>
      <c r="F10330" s="15">
        <f>COUNTIF(tData[BezoekLangStart],"&lt;"&amp;($A10330+1/24))-COUNTIF(tData[BezoekLangEind],"&lt;="&amp;$A10330)</f>
        <v/>
      </c>
      <c r="G10330" s="15">
        <f>IF($D10330=1,$B10330*100+$C10330,-1)</f>
        <v/>
      </c>
      <c r="H10330" s="15">
        <f>IF($D10330=1,$B10330,-1)</f>
        <v/>
      </c>
      <c r="I10330" s="15">
        <f>IF($D10330=1,$C10330,-1)</f>
        <v/>
      </c>
    </row>
    <row r="10331">
      <c r="A10331" s="33" t="n">
        <v>45722.33333333334</v>
      </c>
      <c r="B10331" s="15">
        <f>WEEKDAY($A10331,2)</f>
        <v/>
      </c>
      <c r="C10331" s="15">
        <f>HOUR($A10331)</f>
        <v/>
      </c>
      <c r="D10331" s="15">
        <f>IF(AND($A10331&gt;=Instellingen!$B$6,$A10331&lt;Instellingen!$B$7),1,0)</f>
        <v/>
      </c>
      <c r="E10331" s="15">
        <f>COUNTIF(tData[BezoekStart],"&lt;"&amp;($A10331+1/24))-COUNTIF(tData[BezoekEind],"&lt;="&amp;$A10331)</f>
        <v/>
      </c>
      <c r="F10331" s="15">
        <f>COUNTIF(tData[BezoekLangStart],"&lt;"&amp;($A10331+1/24))-COUNTIF(tData[BezoekLangEind],"&lt;="&amp;$A10331)</f>
        <v/>
      </c>
      <c r="G10331" s="15">
        <f>IF($D10331=1,$B10331*100+$C10331,-1)</f>
        <v/>
      </c>
      <c r="H10331" s="15">
        <f>IF($D10331=1,$B10331,-1)</f>
        <v/>
      </c>
      <c r="I10331" s="15">
        <f>IF($D10331=1,$C10331,-1)</f>
        <v/>
      </c>
    </row>
    <row r="10332">
      <c r="A10332" s="33" t="n">
        <v>45722.375</v>
      </c>
      <c r="B10332" s="15">
        <f>WEEKDAY($A10332,2)</f>
        <v/>
      </c>
      <c r="C10332" s="15">
        <f>HOUR($A10332)</f>
        <v/>
      </c>
      <c r="D10332" s="15">
        <f>IF(AND($A10332&gt;=Instellingen!$B$6,$A10332&lt;Instellingen!$B$7),1,0)</f>
        <v/>
      </c>
      <c r="E10332" s="15">
        <f>COUNTIF(tData[BezoekStart],"&lt;"&amp;($A10332+1/24))-COUNTIF(tData[BezoekEind],"&lt;="&amp;$A10332)</f>
        <v/>
      </c>
      <c r="F10332" s="15">
        <f>COUNTIF(tData[BezoekLangStart],"&lt;"&amp;($A10332+1/24))-COUNTIF(tData[BezoekLangEind],"&lt;="&amp;$A10332)</f>
        <v/>
      </c>
      <c r="G10332" s="15">
        <f>IF($D10332=1,$B10332*100+$C10332,-1)</f>
        <v/>
      </c>
      <c r="H10332" s="15">
        <f>IF($D10332=1,$B10332,-1)</f>
        <v/>
      </c>
      <c r="I10332" s="15">
        <f>IF($D10332=1,$C10332,-1)</f>
        <v/>
      </c>
    </row>
    <row r="10333">
      <c r="A10333" s="33" t="n">
        <v>45722.41666666666</v>
      </c>
      <c r="B10333" s="15">
        <f>WEEKDAY($A10333,2)</f>
        <v/>
      </c>
      <c r="C10333" s="15">
        <f>HOUR($A10333)</f>
        <v/>
      </c>
      <c r="D10333" s="15">
        <f>IF(AND($A10333&gt;=Instellingen!$B$6,$A10333&lt;Instellingen!$B$7),1,0)</f>
        <v/>
      </c>
      <c r="E10333" s="15">
        <f>COUNTIF(tData[BezoekStart],"&lt;"&amp;($A10333+1/24))-COUNTIF(tData[BezoekEind],"&lt;="&amp;$A10333)</f>
        <v/>
      </c>
      <c r="F10333" s="15">
        <f>COUNTIF(tData[BezoekLangStart],"&lt;"&amp;($A10333+1/24))-COUNTIF(tData[BezoekLangEind],"&lt;="&amp;$A10333)</f>
        <v/>
      </c>
      <c r="G10333" s="15">
        <f>IF($D10333=1,$B10333*100+$C10333,-1)</f>
        <v/>
      </c>
      <c r="H10333" s="15">
        <f>IF($D10333=1,$B10333,-1)</f>
        <v/>
      </c>
      <c r="I10333" s="15">
        <f>IF($D10333=1,$C10333,-1)</f>
        <v/>
      </c>
    </row>
    <row r="10334">
      <c r="A10334" s="33" t="n">
        <v>45722.45833333334</v>
      </c>
      <c r="B10334" s="15">
        <f>WEEKDAY($A10334,2)</f>
        <v/>
      </c>
      <c r="C10334" s="15">
        <f>HOUR($A10334)</f>
        <v/>
      </c>
      <c r="D10334" s="15">
        <f>IF(AND($A10334&gt;=Instellingen!$B$6,$A10334&lt;Instellingen!$B$7),1,0)</f>
        <v/>
      </c>
      <c r="E10334" s="15">
        <f>COUNTIF(tData[BezoekStart],"&lt;"&amp;($A10334+1/24))-COUNTIF(tData[BezoekEind],"&lt;="&amp;$A10334)</f>
        <v/>
      </c>
      <c r="F10334" s="15">
        <f>COUNTIF(tData[BezoekLangStart],"&lt;"&amp;($A10334+1/24))-COUNTIF(tData[BezoekLangEind],"&lt;="&amp;$A10334)</f>
        <v/>
      </c>
      <c r="G10334" s="15">
        <f>IF($D10334=1,$B10334*100+$C10334,-1)</f>
        <v/>
      </c>
      <c r="H10334" s="15">
        <f>IF($D10334=1,$B10334,-1)</f>
        <v/>
      </c>
      <c r="I10334" s="15">
        <f>IF($D10334=1,$C10334,-1)</f>
        <v/>
      </c>
    </row>
    <row r="10335">
      <c r="A10335" s="33" t="n">
        <v>45722.5</v>
      </c>
      <c r="B10335" s="15">
        <f>WEEKDAY($A10335,2)</f>
        <v/>
      </c>
      <c r="C10335" s="15">
        <f>HOUR($A10335)</f>
        <v/>
      </c>
      <c r="D10335" s="15">
        <f>IF(AND($A10335&gt;=Instellingen!$B$6,$A10335&lt;Instellingen!$B$7),1,0)</f>
        <v/>
      </c>
      <c r="E10335" s="15">
        <f>COUNTIF(tData[BezoekStart],"&lt;"&amp;($A10335+1/24))-COUNTIF(tData[BezoekEind],"&lt;="&amp;$A10335)</f>
        <v/>
      </c>
      <c r="F10335" s="15">
        <f>COUNTIF(tData[BezoekLangStart],"&lt;"&amp;($A10335+1/24))-COUNTIF(tData[BezoekLangEind],"&lt;="&amp;$A10335)</f>
        <v/>
      </c>
      <c r="G10335" s="15">
        <f>IF($D10335=1,$B10335*100+$C10335,-1)</f>
        <v/>
      </c>
      <c r="H10335" s="15">
        <f>IF($D10335=1,$B10335,-1)</f>
        <v/>
      </c>
      <c r="I10335" s="15">
        <f>IF($D10335=1,$C10335,-1)</f>
        <v/>
      </c>
    </row>
    <row r="10336">
      <c r="A10336" s="33" t="n">
        <v>45722.54166666666</v>
      </c>
      <c r="B10336" s="15">
        <f>WEEKDAY($A10336,2)</f>
        <v/>
      </c>
      <c r="C10336" s="15">
        <f>HOUR($A10336)</f>
        <v/>
      </c>
      <c r="D10336" s="15">
        <f>IF(AND($A10336&gt;=Instellingen!$B$6,$A10336&lt;Instellingen!$B$7),1,0)</f>
        <v/>
      </c>
      <c r="E10336" s="15">
        <f>COUNTIF(tData[BezoekStart],"&lt;"&amp;($A10336+1/24))-COUNTIF(tData[BezoekEind],"&lt;="&amp;$A10336)</f>
        <v/>
      </c>
      <c r="F10336" s="15">
        <f>COUNTIF(tData[BezoekLangStart],"&lt;"&amp;($A10336+1/24))-COUNTIF(tData[BezoekLangEind],"&lt;="&amp;$A10336)</f>
        <v/>
      </c>
      <c r="G10336" s="15">
        <f>IF($D10336=1,$B10336*100+$C10336,-1)</f>
        <v/>
      </c>
      <c r="H10336" s="15">
        <f>IF($D10336=1,$B10336,-1)</f>
        <v/>
      </c>
      <c r="I10336" s="15">
        <f>IF($D10336=1,$C10336,-1)</f>
        <v/>
      </c>
    </row>
    <row r="10337">
      <c r="A10337" s="33" t="n">
        <v>45722.58333333334</v>
      </c>
      <c r="B10337" s="15">
        <f>WEEKDAY($A10337,2)</f>
        <v/>
      </c>
      <c r="C10337" s="15">
        <f>HOUR($A10337)</f>
        <v/>
      </c>
      <c r="D10337" s="15">
        <f>IF(AND($A10337&gt;=Instellingen!$B$6,$A10337&lt;Instellingen!$B$7),1,0)</f>
        <v/>
      </c>
      <c r="E10337" s="15">
        <f>COUNTIF(tData[BezoekStart],"&lt;"&amp;($A10337+1/24))-COUNTIF(tData[BezoekEind],"&lt;="&amp;$A10337)</f>
        <v/>
      </c>
      <c r="F10337" s="15">
        <f>COUNTIF(tData[BezoekLangStart],"&lt;"&amp;($A10337+1/24))-COUNTIF(tData[BezoekLangEind],"&lt;="&amp;$A10337)</f>
        <v/>
      </c>
      <c r="G10337" s="15">
        <f>IF($D10337=1,$B10337*100+$C10337,-1)</f>
        <v/>
      </c>
      <c r="H10337" s="15">
        <f>IF($D10337=1,$B10337,-1)</f>
        <v/>
      </c>
      <c r="I10337" s="15">
        <f>IF($D10337=1,$C10337,-1)</f>
        <v/>
      </c>
    </row>
    <row r="10338">
      <c r="A10338" s="33" t="n">
        <v>45722.625</v>
      </c>
      <c r="B10338" s="15">
        <f>WEEKDAY($A10338,2)</f>
        <v/>
      </c>
      <c r="C10338" s="15">
        <f>HOUR($A10338)</f>
        <v/>
      </c>
      <c r="D10338" s="15">
        <f>IF(AND($A10338&gt;=Instellingen!$B$6,$A10338&lt;Instellingen!$B$7),1,0)</f>
        <v/>
      </c>
      <c r="E10338" s="15">
        <f>COUNTIF(tData[BezoekStart],"&lt;"&amp;($A10338+1/24))-COUNTIF(tData[BezoekEind],"&lt;="&amp;$A10338)</f>
        <v/>
      </c>
      <c r="F10338" s="15">
        <f>COUNTIF(tData[BezoekLangStart],"&lt;"&amp;($A10338+1/24))-COUNTIF(tData[BezoekLangEind],"&lt;="&amp;$A10338)</f>
        <v/>
      </c>
      <c r="G10338" s="15">
        <f>IF($D10338=1,$B10338*100+$C10338,-1)</f>
        <v/>
      </c>
      <c r="H10338" s="15">
        <f>IF($D10338=1,$B10338,-1)</f>
        <v/>
      </c>
      <c r="I10338" s="15">
        <f>IF($D10338=1,$C10338,-1)</f>
        <v/>
      </c>
    </row>
    <row r="10339">
      <c r="A10339" s="33" t="n">
        <v>45722.66666666666</v>
      </c>
      <c r="B10339" s="15">
        <f>WEEKDAY($A10339,2)</f>
        <v/>
      </c>
      <c r="C10339" s="15">
        <f>HOUR($A10339)</f>
        <v/>
      </c>
      <c r="D10339" s="15">
        <f>IF(AND($A10339&gt;=Instellingen!$B$6,$A10339&lt;Instellingen!$B$7),1,0)</f>
        <v/>
      </c>
      <c r="E10339" s="15">
        <f>COUNTIF(tData[BezoekStart],"&lt;"&amp;($A10339+1/24))-COUNTIF(tData[BezoekEind],"&lt;="&amp;$A10339)</f>
        <v/>
      </c>
      <c r="F10339" s="15">
        <f>COUNTIF(tData[BezoekLangStart],"&lt;"&amp;($A10339+1/24))-COUNTIF(tData[BezoekLangEind],"&lt;="&amp;$A10339)</f>
        <v/>
      </c>
      <c r="G10339" s="15">
        <f>IF($D10339=1,$B10339*100+$C10339,-1)</f>
        <v/>
      </c>
      <c r="H10339" s="15">
        <f>IF($D10339=1,$B10339,-1)</f>
        <v/>
      </c>
      <c r="I10339" s="15">
        <f>IF($D10339=1,$C10339,-1)</f>
        <v/>
      </c>
    </row>
    <row r="10340">
      <c r="A10340" s="33" t="n">
        <v>45722.70833333334</v>
      </c>
      <c r="B10340" s="15">
        <f>WEEKDAY($A10340,2)</f>
        <v/>
      </c>
      <c r="C10340" s="15">
        <f>HOUR($A10340)</f>
        <v/>
      </c>
      <c r="D10340" s="15">
        <f>IF(AND($A10340&gt;=Instellingen!$B$6,$A10340&lt;Instellingen!$B$7),1,0)</f>
        <v/>
      </c>
      <c r="E10340" s="15">
        <f>COUNTIF(tData[BezoekStart],"&lt;"&amp;($A10340+1/24))-COUNTIF(tData[BezoekEind],"&lt;="&amp;$A10340)</f>
        <v/>
      </c>
      <c r="F10340" s="15">
        <f>COUNTIF(tData[BezoekLangStart],"&lt;"&amp;($A10340+1/24))-COUNTIF(tData[BezoekLangEind],"&lt;="&amp;$A10340)</f>
        <v/>
      </c>
      <c r="G10340" s="15">
        <f>IF($D10340=1,$B10340*100+$C10340,-1)</f>
        <v/>
      </c>
      <c r="H10340" s="15">
        <f>IF($D10340=1,$B10340,-1)</f>
        <v/>
      </c>
      <c r="I10340" s="15">
        <f>IF($D10340=1,$C10340,-1)</f>
        <v/>
      </c>
    </row>
    <row r="10341">
      <c r="A10341" s="33" t="n">
        <v>45722.75</v>
      </c>
      <c r="B10341" s="15">
        <f>WEEKDAY($A10341,2)</f>
        <v/>
      </c>
      <c r="C10341" s="15">
        <f>HOUR($A10341)</f>
        <v/>
      </c>
      <c r="D10341" s="15">
        <f>IF(AND($A10341&gt;=Instellingen!$B$6,$A10341&lt;Instellingen!$B$7),1,0)</f>
        <v/>
      </c>
      <c r="E10341" s="15">
        <f>COUNTIF(tData[BezoekStart],"&lt;"&amp;($A10341+1/24))-COUNTIF(tData[BezoekEind],"&lt;="&amp;$A10341)</f>
        <v/>
      </c>
      <c r="F10341" s="15">
        <f>COUNTIF(tData[BezoekLangStart],"&lt;"&amp;($A10341+1/24))-COUNTIF(tData[BezoekLangEind],"&lt;="&amp;$A10341)</f>
        <v/>
      </c>
      <c r="G10341" s="15">
        <f>IF($D10341=1,$B10341*100+$C10341,-1)</f>
        <v/>
      </c>
      <c r="H10341" s="15">
        <f>IF($D10341=1,$B10341,-1)</f>
        <v/>
      </c>
      <c r="I10341" s="15">
        <f>IF($D10341=1,$C10341,-1)</f>
        <v/>
      </c>
    </row>
    <row r="10342">
      <c r="A10342" s="33" t="n">
        <v>45722.79166666666</v>
      </c>
      <c r="B10342" s="15">
        <f>WEEKDAY($A10342,2)</f>
        <v/>
      </c>
      <c r="C10342" s="15">
        <f>HOUR($A10342)</f>
        <v/>
      </c>
      <c r="D10342" s="15">
        <f>IF(AND($A10342&gt;=Instellingen!$B$6,$A10342&lt;Instellingen!$B$7),1,0)</f>
        <v/>
      </c>
      <c r="E10342" s="15">
        <f>COUNTIF(tData[BezoekStart],"&lt;"&amp;($A10342+1/24))-COUNTIF(tData[BezoekEind],"&lt;="&amp;$A10342)</f>
        <v/>
      </c>
      <c r="F10342" s="15">
        <f>COUNTIF(tData[BezoekLangStart],"&lt;"&amp;($A10342+1/24))-COUNTIF(tData[BezoekLangEind],"&lt;="&amp;$A10342)</f>
        <v/>
      </c>
      <c r="G10342" s="15">
        <f>IF($D10342=1,$B10342*100+$C10342,-1)</f>
        <v/>
      </c>
      <c r="H10342" s="15">
        <f>IF($D10342=1,$B10342,-1)</f>
        <v/>
      </c>
      <c r="I10342" s="15">
        <f>IF($D10342=1,$C10342,-1)</f>
        <v/>
      </c>
    </row>
    <row r="10343">
      <c r="A10343" s="33" t="n">
        <v>45722.83333333334</v>
      </c>
      <c r="B10343" s="15">
        <f>WEEKDAY($A10343,2)</f>
        <v/>
      </c>
      <c r="C10343" s="15">
        <f>HOUR($A10343)</f>
        <v/>
      </c>
      <c r="D10343" s="15">
        <f>IF(AND($A10343&gt;=Instellingen!$B$6,$A10343&lt;Instellingen!$B$7),1,0)</f>
        <v/>
      </c>
      <c r="E10343" s="15">
        <f>COUNTIF(tData[BezoekStart],"&lt;"&amp;($A10343+1/24))-COUNTIF(tData[BezoekEind],"&lt;="&amp;$A10343)</f>
        <v/>
      </c>
      <c r="F10343" s="15">
        <f>COUNTIF(tData[BezoekLangStart],"&lt;"&amp;($A10343+1/24))-COUNTIF(tData[BezoekLangEind],"&lt;="&amp;$A10343)</f>
        <v/>
      </c>
      <c r="G10343" s="15">
        <f>IF($D10343=1,$B10343*100+$C10343,-1)</f>
        <v/>
      </c>
      <c r="H10343" s="15">
        <f>IF($D10343=1,$B10343,-1)</f>
        <v/>
      </c>
      <c r="I10343" s="15">
        <f>IF($D10343=1,$C10343,-1)</f>
        <v/>
      </c>
    </row>
    <row r="10344">
      <c r="A10344" s="33" t="n">
        <v>45722.875</v>
      </c>
      <c r="B10344" s="15">
        <f>WEEKDAY($A10344,2)</f>
        <v/>
      </c>
      <c r="C10344" s="15">
        <f>HOUR($A10344)</f>
        <v/>
      </c>
      <c r="D10344" s="15">
        <f>IF(AND($A10344&gt;=Instellingen!$B$6,$A10344&lt;Instellingen!$B$7),1,0)</f>
        <v/>
      </c>
      <c r="E10344" s="15">
        <f>COUNTIF(tData[BezoekStart],"&lt;"&amp;($A10344+1/24))-COUNTIF(tData[BezoekEind],"&lt;="&amp;$A10344)</f>
        <v/>
      </c>
      <c r="F10344" s="15">
        <f>COUNTIF(tData[BezoekLangStart],"&lt;"&amp;($A10344+1/24))-COUNTIF(tData[BezoekLangEind],"&lt;="&amp;$A10344)</f>
        <v/>
      </c>
      <c r="G10344" s="15">
        <f>IF($D10344=1,$B10344*100+$C10344,-1)</f>
        <v/>
      </c>
      <c r="H10344" s="15">
        <f>IF($D10344=1,$B10344,-1)</f>
        <v/>
      </c>
      <c r="I10344" s="15">
        <f>IF($D10344=1,$C10344,-1)</f>
        <v/>
      </c>
    </row>
    <row r="10345">
      <c r="A10345" s="33" t="n">
        <v>45722.91666666666</v>
      </c>
      <c r="B10345" s="15">
        <f>WEEKDAY($A10345,2)</f>
        <v/>
      </c>
      <c r="C10345" s="15">
        <f>HOUR($A10345)</f>
        <v/>
      </c>
      <c r="D10345" s="15">
        <f>IF(AND($A10345&gt;=Instellingen!$B$6,$A10345&lt;Instellingen!$B$7),1,0)</f>
        <v/>
      </c>
      <c r="E10345" s="15">
        <f>COUNTIF(tData[BezoekStart],"&lt;"&amp;($A10345+1/24))-COUNTIF(tData[BezoekEind],"&lt;="&amp;$A10345)</f>
        <v/>
      </c>
      <c r="F10345" s="15">
        <f>COUNTIF(tData[BezoekLangStart],"&lt;"&amp;($A10345+1/24))-COUNTIF(tData[BezoekLangEind],"&lt;="&amp;$A10345)</f>
        <v/>
      </c>
      <c r="G10345" s="15">
        <f>IF($D10345=1,$B10345*100+$C10345,-1)</f>
        <v/>
      </c>
      <c r="H10345" s="15">
        <f>IF($D10345=1,$B10345,-1)</f>
        <v/>
      </c>
      <c r="I10345" s="15">
        <f>IF($D10345=1,$C10345,-1)</f>
        <v/>
      </c>
    </row>
    <row r="10346">
      <c r="A10346" s="33" t="n">
        <v>45722.95833333334</v>
      </c>
      <c r="B10346" s="15">
        <f>WEEKDAY($A10346,2)</f>
        <v/>
      </c>
      <c r="C10346" s="15">
        <f>HOUR($A10346)</f>
        <v/>
      </c>
      <c r="D10346" s="15">
        <f>IF(AND($A10346&gt;=Instellingen!$B$6,$A10346&lt;Instellingen!$B$7),1,0)</f>
        <v/>
      </c>
      <c r="E10346" s="15">
        <f>COUNTIF(tData[BezoekStart],"&lt;"&amp;($A10346+1/24))-COUNTIF(tData[BezoekEind],"&lt;="&amp;$A10346)</f>
        <v/>
      </c>
      <c r="F10346" s="15">
        <f>COUNTIF(tData[BezoekLangStart],"&lt;"&amp;($A10346+1/24))-COUNTIF(tData[BezoekLangEind],"&lt;="&amp;$A10346)</f>
        <v/>
      </c>
      <c r="G10346" s="15">
        <f>IF($D10346=1,$B10346*100+$C10346,-1)</f>
        <v/>
      </c>
      <c r="H10346" s="15">
        <f>IF($D10346=1,$B10346,-1)</f>
        <v/>
      </c>
      <c r="I10346" s="15">
        <f>IF($D10346=1,$C10346,-1)</f>
        <v/>
      </c>
    </row>
    <row r="10347">
      <c r="A10347" s="33" t="n">
        <v>45723</v>
      </c>
      <c r="B10347" s="15">
        <f>WEEKDAY($A10347,2)</f>
        <v/>
      </c>
      <c r="C10347" s="15">
        <f>HOUR($A10347)</f>
        <v/>
      </c>
      <c r="D10347" s="15">
        <f>IF(AND($A10347&gt;=Instellingen!$B$6,$A10347&lt;Instellingen!$B$7),1,0)</f>
        <v/>
      </c>
      <c r="E10347" s="15">
        <f>COUNTIF(tData[BezoekStart],"&lt;"&amp;($A10347+1/24))-COUNTIF(tData[BezoekEind],"&lt;="&amp;$A10347)</f>
        <v/>
      </c>
      <c r="F10347" s="15">
        <f>COUNTIF(tData[BezoekLangStart],"&lt;"&amp;($A10347+1/24))-COUNTIF(tData[BezoekLangEind],"&lt;="&amp;$A10347)</f>
        <v/>
      </c>
      <c r="G10347" s="15">
        <f>IF($D10347=1,$B10347*100+$C10347,-1)</f>
        <v/>
      </c>
      <c r="H10347" s="15">
        <f>IF($D10347=1,$B10347,-1)</f>
        <v/>
      </c>
      <c r="I10347" s="15">
        <f>IF($D10347=1,$C10347,-1)</f>
        <v/>
      </c>
    </row>
    <row r="10348">
      <c r="A10348" s="33" t="n">
        <v>45723.04166666666</v>
      </c>
      <c r="B10348" s="15">
        <f>WEEKDAY($A10348,2)</f>
        <v/>
      </c>
      <c r="C10348" s="15">
        <f>HOUR($A10348)</f>
        <v/>
      </c>
      <c r="D10348" s="15">
        <f>IF(AND($A10348&gt;=Instellingen!$B$6,$A10348&lt;Instellingen!$B$7),1,0)</f>
        <v/>
      </c>
      <c r="E10348" s="15">
        <f>COUNTIF(tData[BezoekStart],"&lt;"&amp;($A10348+1/24))-COUNTIF(tData[BezoekEind],"&lt;="&amp;$A10348)</f>
        <v/>
      </c>
      <c r="F10348" s="15">
        <f>COUNTIF(tData[BezoekLangStart],"&lt;"&amp;($A10348+1/24))-COUNTIF(tData[BezoekLangEind],"&lt;="&amp;$A10348)</f>
        <v/>
      </c>
      <c r="G10348" s="15">
        <f>IF($D10348=1,$B10348*100+$C10348,-1)</f>
        <v/>
      </c>
      <c r="H10348" s="15">
        <f>IF($D10348=1,$B10348,-1)</f>
        <v/>
      </c>
      <c r="I10348" s="15">
        <f>IF($D10348=1,$C10348,-1)</f>
        <v/>
      </c>
    </row>
    <row r="10349">
      <c r="A10349" s="33" t="n">
        <v>45723.08333333334</v>
      </c>
      <c r="B10349" s="15">
        <f>WEEKDAY($A10349,2)</f>
        <v/>
      </c>
      <c r="C10349" s="15">
        <f>HOUR($A10349)</f>
        <v/>
      </c>
      <c r="D10349" s="15">
        <f>IF(AND($A10349&gt;=Instellingen!$B$6,$A10349&lt;Instellingen!$B$7),1,0)</f>
        <v/>
      </c>
      <c r="E10349" s="15">
        <f>COUNTIF(tData[BezoekStart],"&lt;"&amp;($A10349+1/24))-COUNTIF(tData[BezoekEind],"&lt;="&amp;$A10349)</f>
        <v/>
      </c>
      <c r="F10349" s="15">
        <f>COUNTIF(tData[BezoekLangStart],"&lt;"&amp;($A10349+1/24))-COUNTIF(tData[BezoekLangEind],"&lt;="&amp;$A10349)</f>
        <v/>
      </c>
      <c r="G10349" s="15">
        <f>IF($D10349=1,$B10349*100+$C10349,-1)</f>
        <v/>
      </c>
      <c r="H10349" s="15">
        <f>IF($D10349=1,$B10349,-1)</f>
        <v/>
      </c>
      <c r="I10349" s="15">
        <f>IF($D10349=1,$C10349,-1)</f>
        <v/>
      </c>
    </row>
    <row r="10350">
      <c r="A10350" s="33" t="n">
        <v>45723.125</v>
      </c>
      <c r="B10350" s="15">
        <f>WEEKDAY($A10350,2)</f>
        <v/>
      </c>
      <c r="C10350" s="15">
        <f>HOUR($A10350)</f>
        <v/>
      </c>
      <c r="D10350" s="15">
        <f>IF(AND($A10350&gt;=Instellingen!$B$6,$A10350&lt;Instellingen!$B$7),1,0)</f>
        <v/>
      </c>
      <c r="E10350" s="15">
        <f>COUNTIF(tData[BezoekStart],"&lt;"&amp;($A10350+1/24))-COUNTIF(tData[BezoekEind],"&lt;="&amp;$A10350)</f>
        <v/>
      </c>
      <c r="F10350" s="15">
        <f>COUNTIF(tData[BezoekLangStart],"&lt;"&amp;($A10350+1/24))-COUNTIF(tData[BezoekLangEind],"&lt;="&amp;$A10350)</f>
        <v/>
      </c>
      <c r="G10350" s="15">
        <f>IF($D10350=1,$B10350*100+$C10350,-1)</f>
        <v/>
      </c>
      <c r="H10350" s="15">
        <f>IF($D10350=1,$B10350,-1)</f>
        <v/>
      </c>
      <c r="I10350" s="15">
        <f>IF($D10350=1,$C10350,-1)</f>
        <v/>
      </c>
    </row>
    <row r="10351">
      <c r="A10351" s="33" t="n">
        <v>45723.16666666666</v>
      </c>
      <c r="B10351" s="15">
        <f>WEEKDAY($A10351,2)</f>
        <v/>
      </c>
      <c r="C10351" s="15">
        <f>HOUR($A10351)</f>
        <v/>
      </c>
      <c r="D10351" s="15">
        <f>IF(AND($A10351&gt;=Instellingen!$B$6,$A10351&lt;Instellingen!$B$7),1,0)</f>
        <v/>
      </c>
      <c r="E10351" s="15">
        <f>COUNTIF(tData[BezoekStart],"&lt;"&amp;($A10351+1/24))-COUNTIF(tData[BezoekEind],"&lt;="&amp;$A10351)</f>
        <v/>
      </c>
      <c r="F10351" s="15">
        <f>COUNTIF(tData[BezoekLangStart],"&lt;"&amp;($A10351+1/24))-COUNTIF(tData[BezoekLangEind],"&lt;="&amp;$A10351)</f>
        <v/>
      </c>
      <c r="G10351" s="15">
        <f>IF($D10351=1,$B10351*100+$C10351,-1)</f>
        <v/>
      </c>
      <c r="H10351" s="15">
        <f>IF($D10351=1,$B10351,-1)</f>
        <v/>
      </c>
      <c r="I10351" s="15">
        <f>IF($D10351=1,$C10351,-1)</f>
        <v/>
      </c>
    </row>
    <row r="10352">
      <c r="A10352" s="33" t="n">
        <v>45723.20833333334</v>
      </c>
      <c r="B10352" s="15">
        <f>WEEKDAY($A10352,2)</f>
        <v/>
      </c>
      <c r="C10352" s="15">
        <f>HOUR($A10352)</f>
        <v/>
      </c>
      <c r="D10352" s="15">
        <f>IF(AND($A10352&gt;=Instellingen!$B$6,$A10352&lt;Instellingen!$B$7),1,0)</f>
        <v/>
      </c>
      <c r="E10352" s="15">
        <f>COUNTIF(tData[BezoekStart],"&lt;"&amp;($A10352+1/24))-COUNTIF(tData[BezoekEind],"&lt;="&amp;$A10352)</f>
        <v/>
      </c>
      <c r="F10352" s="15">
        <f>COUNTIF(tData[BezoekLangStart],"&lt;"&amp;($A10352+1/24))-COUNTIF(tData[BezoekLangEind],"&lt;="&amp;$A10352)</f>
        <v/>
      </c>
      <c r="G10352" s="15">
        <f>IF($D10352=1,$B10352*100+$C10352,-1)</f>
        <v/>
      </c>
      <c r="H10352" s="15">
        <f>IF($D10352=1,$B10352,-1)</f>
        <v/>
      </c>
      <c r="I10352" s="15">
        <f>IF($D10352=1,$C10352,-1)</f>
        <v/>
      </c>
    </row>
    <row r="10353">
      <c r="A10353" s="33" t="n">
        <v>45723.25</v>
      </c>
      <c r="B10353" s="15">
        <f>WEEKDAY($A10353,2)</f>
        <v/>
      </c>
      <c r="C10353" s="15">
        <f>HOUR($A10353)</f>
        <v/>
      </c>
      <c r="D10353" s="15">
        <f>IF(AND($A10353&gt;=Instellingen!$B$6,$A10353&lt;Instellingen!$B$7),1,0)</f>
        <v/>
      </c>
      <c r="E10353" s="15">
        <f>COUNTIF(tData[BezoekStart],"&lt;"&amp;($A10353+1/24))-COUNTIF(tData[BezoekEind],"&lt;="&amp;$A10353)</f>
        <v/>
      </c>
      <c r="F10353" s="15">
        <f>COUNTIF(tData[BezoekLangStart],"&lt;"&amp;($A10353+1/24))-COUNTIF(tData[BezoekLangEind],"&lt;="&amp;$A10353)</f>
        <v/>
      </c>
      <c r="G10353" s="15">
        <f>IF($D10353=1,$B10353*100+$C10353,-1)</f>
        <v/>
      </c>
      <c r="H10353" s="15">
        <f>IF($D10353=1,$B10353,-1)</f>
        <v/>
      </c>
      <c r="I10353" s="15">
        <f>IF($D10353=1,$C10353,-1)</f>
        <v/>
      </c>
    </row>
    <row r="10354">
      <c r="A10354" s="33" t="n">
        <v>45723.29166666666</v>
      </c>
      <c r="B10354" s="15">
        <f>WEEKDAY($A10354,2)</f>
        <v/>
      </c>
      <c r="C10354" s="15">
        <f>HOUR($A10354)</f>
        <v/>
      </c>
      <c r="D10354" s="15">
        <f>IF(AND($A10354&gt;=Instellingen!$B$6,$A10354&lt;Instellingen!$B$7),1,0)</f>
        <v/>
      </c>
      <c r="E10354" s="15">
        <f>COUNTIF(tData[BezoekStart],"&lt;"&amp;($A10354+1/24))-COUNTIF(tData[BezoekEind],"&lt;="&amp;$A10354)</f>
        <v/>
      </c>
      <c r="F10354" s="15">
        <f>COUNTIF(tData[BezoekLangStart],"&lt;"&amp;($A10354+1/24))-COUNTIF(tData[BezoekLangEind],"&lt;="&amp;$A10354)</f>
        <v/>
      </c>
      <c r="G10354" s="15">
        <f>IF($D10354=1,$B10354*100+$C10354,-1)</f>
        <v/>
      </c>
      <c r="H10354" s="15">
        <f>IF($D10354=1,$B10354,-1)</f>
        <v/>
      </c>
      <c r="I10354" s="15">
        <f>IF($D10354=1,$C10354,-1)</f>
        <v/>
      </c>
    </row>
    <row r="10355">
      <c r="A10355" s="33" t="n">
        <v>45723.33333333334</v>
      </c>
      <c r="B10355" s="15">
        <f>WEEKDAY($A10355,2)</f>
        <v/>
      </c>
      <c r="C10355" s="15">
        <f>HOUR($A10355)</f>
        <v/>
      </c>
      <c r="D10355" s="15">
        <f>IF(AND($A10355&gt;=Instellingen!$B$6,$A10355&lt;Instellingen!$B$7),1,0)</f>
        <v/>
      </c>
      <c r="E10355" s="15">
        <f>COUNTIF(tData[BezoekStart],"&lt;"&amp;($A10355+1/24))-COUNTIF(tData[BezoekEind],"&lt;="&amp;$A10355)</f>
        <v/>
      </c>
      <c r="F10355" s="15">
        <f>COUNTIF(tData[BezoekLangStart],"&lt;"&amp;($A10355+1/24))-COUNTIF(tData[BezoekLangEind],"&lt;="&amp;$A10355)</f>
        <v/>
      </c>
      <c r="G10355" s="15">
        <f>IF($D10355=1,$B10355*100+$C10355,-1)</f>
        <v/>
      </c>
      <c r="H10355" s="15">
        <f>IF($D10355=1,$B10355,-1)</f>
        <v/>
      </c>
      <c r="I10355" s="15">
        <f>IF($D10355=1,$C10355,-1)</f>
        <v/>
      </c>
    </row>
    <row r="10356">
      <c r="A10356" s="33" t="n">
        <v>45723.375</v>
      </c>
      <c r="B10356" s="15">
        <f>WEEKDAY($A10356,2)</f>
        <v/>
      </c>
      <c r="C10356" s="15">
        <f>HOUR($A10356)</f>
        <v/>
      </c>
      <c r="D10356" s="15">
        <f>IF(AND($A10356&gt;=Instellingen!$B$6,$A10356&lt;Instellingen!$B$7),1,0)</f>
        <v/>
      </c>
      <c r="E10356" s="15">
        <f>COUNTIF(tData[BezoekStart],"&lt;"&amp;($A10356+1/24))-COUNTIF(tData[BezoekEind],"&lt;="&amp;$A10356)</f>
        <v/>
      </c>
      <c r="F10356" s="15">
        <f>COUNTIF(tData[BezoekLangStart],"&lt;"&amp;($A10356+1/24))-COUNTIF(tData[BezoekLangEind],"&lt;="&amp;$A10356)</f>
        <v/>
      </c>
      <c r="G10356" s="15">
        <f>IF($D10356=1,$B10356*100+$C10356,-1)</f>
        <v/>
      </c>
      <c r="H10356" s="15">
        <f>IF($D10356=1,$B10356,-1)</f>
        <v/>
      </c>
      <c r="I10356" s="15">
        <f>IF($D10356=1,$C10356,-1)</f>
        <v/>
      </c>
    </row>
    <row r="10357">
      <c r="A10357" s="33" t="n">
        <v>45723.41666666666</v>
      </c>
      <c r="B10357" s="15">
        <f>WEEKDAY($A10357,2)</f>
        <v/>
      </c>
      <c r="C10357" s="15">
        <f>HOUR($A10357)</f>
        <v/>
      </c>
      <c r="D10357" s="15">
        <f>IF(AND($A10357&gt;=Instellingen!$B$6,$A10357&lt;Instellingen!$B$7),1,0)</f>
        <v/>
      </c>
      <c r="E10357" s="15">
        <f>COUNTIF(tData[BezoekStart],"&lt;"&amp;($A10357+1/24))-COUNTIF(tData[BezoekEind],"&lt;="&amp;$A10357)</f>
        <v/>
      </c>
      <c r="F10357" s="15">
        <f>COUNTIF(tData[BezoekLangStart],"&lt;"&amp;($A10357+1/24))-COUNTIF(tData[BezoekLangEind],"&lt;="&amp;$A10357)</f>
        <v/>
      </c>
      <c r="G10357" s="15">
        <f>IF($D10357=1,$B10357*100+$C10357,-1)</f>
        <v/>
      </c>
      <c r="H10357" s="15">
        <f>IF($D10357=1,$B10357,-1)</f>
        <v/>
      </c>
      <c r="I10357" s="15">
        <f>IF($D10357=1,$C10357,-1)</f>
        <v/>
      </c>
    </row>
    <row r="10358">
      <c r="A10358" s="33" t="n">
        <v>45723.45833333334</v>
      </c>
      <c r="B10358" s="15">
        <f>WEEKDAY($A10358,2)</f>
        <v/>
      </c>
      <c r="C10358" s="15">
        <f>HOUR($A10358)</f>
        <v/>
      </c>
      <c r="D10358" s="15">
        <f>IF(AND($A10358&gt;=Instellingen!$B$6,$A10358&lt;Instellingen!$B$7),1,0)</f>
        <v/>
      </c>
      <c r="E10358" s="15">
        <f>COUNTIF(tData[BezoekStart],"&lt;"&amp;($A10358+1/24))-COUNTIF(tData[BezoekEind],"&lt;="&amp;$A10358)</f>
        <v/>
      </c>
      <c r="F10358" s="15">
        <f>COUNTIF(tData[BezoekLangStart],"&lt;"&amp;($A10358+1/24))-COUNTIF(tData[BezoekLangEind],"&lt;="&amp;$A10358)</f>
        <v/>
      </c>
      <c r="G10358" s="15">
        <f>IF($D10358=1,$B10358*100+$C10358,-1)</f>
        <v/>
      </c>
      <c r="H10358" s="15">
        <f>IF($D10358=1,$B10358,-1)</f>
        <v/>
      </c>
      <c r="I10358" s="15">
        <f>IF($D10358=1,$C10358,-1)</f>
        <v/>
      </c>
    </row>
    <row r="10359">
      <c r="A10359" s="33" t="n">
        <v>45723.5</v>
      </c>
      <c r="B10359" s="15">
        <f>WEEKDAY($A10359,2)</f>
        <v/>
      </c>
      <c r="C10359" s="15">
        <f>HOUR($A10359)</f>
        <v/>
      </c>
      <c r="D10359" s="15">
        <f>IF(AND($A10359&gt;=Instellingen!$B$6,$A10359&lt;Instellingen!$B$7),1,0)</f>
        <v/>
      </c>
      <c r="E10359" s="15">
        <f>COUNTIF(tData[BezoekStart],"&lt;"&amp;($A10359+1/24))-COUNTIF(tData[BezoekEind],"&lt;="&amp;$A10359)</f>
        <v/>
      </c>
      <c r="F10359" s="15">
        <f>COUNTIF(tData[BezoekLangStart],"&lt;"&amp;($A10359+1/24))-COUNTIF(tData[BezoekLangEind],"&lt;="&amp;$A10359)</f>
        <v/>
      </c>
      <c r="G10359" s="15">
        <f>IF($D10359=1,$B10359*100+$C10359,-1)</f>
        <v/>
      </c>
      <c r="H10359" s="15">
        <f>IF($D10359=1,$B10359,-1)</f>
        <v/>
      </c>
      <c r="I10359" s="15">
        <f>IF($D10359=1,$C10359,-1)</f>
        <v/>
      </c>
    </row>
    <row r="10360">
      <c r="A10360" s="33" t="n">
        <v>45723.54166666666</v>
      </c>
      <c r="B10360" s="15">
        <f>WEEKDAY($A10360,2)</f>
        <v/>
      </c>
      <c r="C10360" s="15">
        <f>HOUR($A10360)</f>
        <v/>
      </c>
      <c r="D10360" s="15">
        <f>IF(AND($A10360&gt;=Instellingen!$B$6,$A10360&lt;Instellingen!$B$7),1,0)</f>
        <v/>
      </c>
      <c r="E10360" s="15">
        <f>COUNTIF(tData[BezoekStart],"&lt;"&amp;($A10360+1/24))-COUNTIF(tData[BezoekEind],"&lt;="&amp;$A10360)</f>
        <v/>
      </c>
      <c r="F10360" s="15">
        <f>COUNTIF(tData[BezoekLangStart],"&lt;"&amp;($A10360+1/24))-COUNTIF(tData[BezoekLangEind],"&lt;="&amp;$A10360)</f>
        <v/>
      </c>
      <c r="G10360" s="15">
        <f>IF($D10360=1,$B10360*100+$C10360,-1)</f>
        <v/>
      </c>
      <c r="H10360" s="15">
        <f>IF($D10360=1,$B10360,-1)</f>
        <v/>
      </c>
      <c r="I10360" s="15">
        <f>IF($D10360=1,$C10360,-1)</f>
        <v/>
      </c>
    </row>
    <row r="10361">
      <c r="A10361" s="33" t="n">
        <v>45723.58333333334</v>
      </c>
      <c r="B10361" s="15">
        <f>WEEKDAY($A10361,2)</f>
        <v/>
      </c>
      <c r="C10361" s="15">
        <f>HOUR($A10361)</f>
        <v/>
      </c>
      <c r="D10361" s="15">
        <f>IF(AND($A10361&gt;=Instellingen!$B$6,$A10361&lt;Instellingen!$B$7),1,0)</f>
        <v/>
      </c>
      <c r="E10361" s="15">
        <f>COUNTIF(tData[BezoekStart],"&lt;"&amp;($A10361+1/24))-COUNTIF(tData[BezoekEind],"&lt;="&amp;$A10361)</f>
        <v/>
      </c>
      <c r="F10361" s="15">
        <f>COUNTIF(tData[BezoekLangStart],"&lt;"&amp;($A10361+1/24))-COUNTIF(tData[BezoekLangEind],"&lt;="&amp;$A10361)</f>
        <v/>
      </c>
      <c r="G10361" s="15">
        <f>IF($D10361=1,$B10361*100+$C10361,-1)</f>
        <v/>
      </c>
      <c r="H10361" s="15">
        <f>IF($D10361=1,$B10361,-1)</f>
        <v/>
      </c>
      <c r="I10361" s="15">
        <f>IF($D10361=1,$C10361,-1)</f>
        <v/>
      </c>
    </row>
    <row r="10362">
      <c r="A10362" s="33" t="n">
        <v>45723.625</v>
      </c>
      <c r="B10362" s="15">
        <f>WEEKDAY($A10362,2)</f>
        <v/>
      </c>
      <c r="C10362" s="15">
        <f>HOUR($A10362)</f>
        <v/>
      </c>
      <c r="D10362" s="15">
        <f>IF(AND($A10362&gt;=Instellingen!$B$6,$A10362&lt;Instellingen!$B$7),1,0)</f>
        <v/>
      </c>
      <c r="E10362" s="15">
        <f>COUNTIF(tData[BezoekStart],"&lt;"&amp;($A10362+1/24))-COUNTIF(tData[BezoekEind],"&lt;="&amp;$A10362)</f>
        <v/>
      </c>
      <c r="F10362" s="15">
        <f>COUNTIF(tData[BezoekLangStart],"&lt;"&amp;($A10362+1/24))-COUNTIF(tData[BezoekLangEind],"&lt;="&amp;$A10362)</f>
        <v/>
      </c>
      <c r="G10362" s="15">
        <f>IF($D10362=1,$B10362*100+$C10362,-1)</f>
        <v/>
      </c>
      <c r="H10362" s="15">
        <f>IF($D10362=1,$B10362,-1)</f>
        <v/>
      </c>
      <c r="I10362" s="15">
        <f>IF($D10362=1,$C10362,-1)</f>
        <v/>
      </c>
    </row>
    <row r="10363">
      <c r="A10363" s="33" t="n">
        <v>45723.66666666666</v>
      </c>
      <c r="B10363" s="15">
        <f>WEEKDAY($A10363,2)</f>
        <v/>
      </c>
      <c r="C10363" s="15">
        <f>HOUR($A10363)</f>
        <v/>
      </c>
      <c r="D10363" s="15">
        <f>IF(AND($A10363&gt;=Instellingen!$B$6,$A10363&lt;Instellingen!$B$7),1,0)</f>
        <v/>
      </c>
      <c r="E10363" s="15">
        <f>COUNTIF(tData[BezoekStart],"&lt;"&amp;($A10363+1/24))-COUNTIF(tData[BezoekEind],"&lt;="&amp;$A10363)</f>
        <v/>
      </c>
      <c r="F10363" s="15">
        <f>COUNTIF(tData[BezoekLangStart],"&lt;"&amp;($A10363+1/24))-COUNTIF(tData[BezoekLangEind],"&lt;="&amp;$A10363)</f>
        <v/>
      </c>
      <c r="G10363" s="15">
        <f>IF($D10363=1,$B10363*100+$C10363,-1)</f>
        <v/>
      </c>
      <c r="H10363" s="15">
        <f>IF($D10363=1,$B10363,-1)</f>
        <v/>
      </c>
      <c r="I10363" s="15">
        <f>IF($D10363=1,$C10363,-1)</f>
        <v/>
      </c>
    </row>
    <row r="10364">
      <c r="A10364" s="33" t="n">
        <v>45723.70833333334</v>
      </c>
      <c r="B10364" s="15">
        <f>WEEKDAY($A10364,2)</f>
        <v/>
      </c>
      <c r="C10364" s="15">
        <f>HOUR($A10364)</f>
        <v/>
      </c>
      <c r="D10364" s="15">
        <f>IF(AND($A10364&gt;=Instellingen!$B$6,$A10364&lt;Instellingen!$B$7),1,0)</f>
        <v/>
      </c>
      <c r="E10364" s="15">
        <f>COUNTIF(tData[BezoekStart],"&lt;"&amp;($A10364+1/24))-COUNTIF(tData[BezoekEind],"&lt;="&amp;$A10364)</f>
        <v/>
      </c>
      <c r="F10364" s="15">
        <f>COUNTIF(tData[BezoekLangStart],"&lt;"&amp;($A10364+1/24))-COUNTIF(tData[BezoekLangEind],"&lt;="&amp;$A10364)</f>
        <v/>
      </c>
      <c r="G10364" s="15">
        <f>IF($D10364=1,$B10364*100+$C10364,-1)</f>
        <v/>
      </c>
      <c r="H10364" s="15">
        <f>IF($D10364=1,$B10364,-1)</f>
        <v/>
      </c>
      <c r="I10364" s="15">
        <f>IF($D10364=1,$C10364,-1)</f>
        <v/>
      </c>
    </row>
    <row r="10365">
      <c r="A10365" s="33" t="n">
        <v>45723.75</v>
      </c>
      <c r="B10365" s="15">
        <f>WEEKDAY($A10365,2)</f>
        <v/>
      </c>
      <c r="C10365" s="15">
        <f>HOUR($A10365)</f>
        <v/>
      </c>
      <c r="D10365" s="15">
        <f>IF(AND($A10365&gt;=Instellingen!$B$6,$A10365&lt;Instellingen!$B$7),1,0)</f>
        <v/>
      </c>
      <c r="E10365" s="15">
        <f>COUNTIF(tData[BezoekStart],"&lt;"&amp;($A10365+1/24))-COUNTIF(tData[BezoekEind],"&lt;="&amp;$A10365)</f>
        <v/>
      </c>
      <c r="F10365" s="15">
        <f>COUNTIF(tData[BezoekLangStart],"&lt;"&amp;($A10365+1/24))-COUNTIF(tData[BezoekLangEind],"&lt;="&amp;$A10365)</f>
        <v/>
      </c>
      <c r="G10365" s="15">
        <f>IF($D10365=1,$B10365*100+$C10365,-1)</f>
        <v/>
      </c>
      <c r="H10365" s="15">
        <f>IF($D10365=1,$B10365,-1)</f>
        <v/>
      </c>
      <c r="I10365" s="15">
        <f>IF($D10365=1,$C10365,-1)</f>
        <v/>
      </c>
    </row>
    <row r="10366">
      <c r="A10366" s="33" t="n">
        <v>45723.79166666666</v>
      </c>
      <c r="B10366" s="15">
        <f>WEEKDAY($A10366,2)</f>
        <v/>
      </c>
      <c r="C10366" s="15">
        <f>HOUR($A10366)</f>
        <v/>
      </c>
      <c r="D10366" s="15">
        <f>IF(AND($A10366&gt;=Instellingen!$B$6,$A10366&lt;Instellingen!$B$7),1,0)</f>
        <v/>
      </c>
      <c r="E10366" s="15">
        <f>COUNTIF(tData[BezoekStart],"&lt;"&amp;($A10366+1/24))-COUNTIF(tData[BezoekEind],"&lt;="&amp;$A10366)</f>
        <v/>
      </c>
      <c r="F10366" s="15">
        <f>COUNTIF(tData[BezoekLangStart],"&lt;"&amp;($A10366+1/24))-COUNTIF(tData[BezoekLangEind],"&lt;="&amp;$A10366)</f>
        <v/>
      </c>
      <c r="G10366" s="15">
        <f>IF($D10366=1,$B10366*100+$C10366,-1)</f>
        <v/>
      </c>
      <c r="H10366" s="15">
        <f>IF($D10366=1,$B10366,-1)</f>
        <v/>
      </c>
      <c r="I10366" s="15">
        <f>IF($D10366=1,$C10366,-1)</f>
        <v/>
      </c>
    </row>
    <row r="10367">
      <c r="A10367" s="33" t="n">
        <v>45723.83333333334</v>
      </c>
      <c r="B10367" s="15">
        <f>WEEKDAY($A10367,2)</f>
        <v/>
      </c>
      <c r="C10367" s="15">
        <f>HOUR($A10367)</f>
        <v/>
      </c>
      <c r="D10367" s="15">
        <f>IF(AND($A10367&gt;=Instellingen!$B$6,$A10367&lt;Instellingen!$B$7),1,0)</f>
        <v/>
      </c>
      <c r="E10367" s="15">
        <f>COUNTIF(tData[BezoekStart],"&lt;"&amp;($A10367+1/24))-COUNTIF(tData[BezoekEind],"&lt;="&amp;$A10367)</f>
        <v/>
      </c>
      <c r="F10367" s="15">
        <f>COUNTIF(tData[BezoekLangStart],"&lt;"&amp;($A10367+1/24))-COUNTIF(tData[BezoekLangEind],"&lt;="&amp;$A10367)</f>
        <v/>
      </c>
      <c r="G10367" s="15">
        <f>IF($D10367=1,$B10367*100+$C10367,-1)</f>
        <v/>
      </c>
      <c r="H10367" s="15">
        <f>IF($D10367=1,$B10367,-1)</f>
        <v/>
      </c>
      <c r="I10367" s="15">
        <f>IF($D10367=1,$C10367,-1)</f>
        <v/>
      </c>
    </row>
    <row r="10368">
      <c r="A10368" s="33" t="n">
        <v>45723.875</v>
      </c>
      <c r="B10368" s="15">
        <f>WEEKDAY($A10368,2)</f>
        <v/>
      </c>
      <c r="C10368" s="15">
        <f>HOUR($A10368)</f>
        <v/>
      </c>
      <c r="D10368" s="15">
        <f>IF(AND($A10368&gt;=Instellingen!$B$6,$A10368&lt;Instellingen!$B$7),1,0)</f>
        <v/>
      </c>
      <c r="E10368" s="15">
        <f>COUNTIF(tData[BezoekStart],"&lt;"&amp;($A10368+1/24))-COUNTIF(tData[BezoekEind],"&lt;="&amp;$A10368)</f>
        <v/>
      </c>
      <c r="F10368" s="15">
        <f>COUNTIF(tData[BezoekLangStart],"&lt;"&amp;($A10368+1/24))-COUNTIF(tData[BezoekLangEind],"&lt;="&amp;$A10368)</f>
        <v/>
      </c>
      <c r="G10368" s="15">
        <f>IF($D10368=1,$B10368*100+$C10368,-1)</f>
        <v/>
      </c>
      <c r="H10368" s="15">
        <f>IF($D10368=1,$B10368,-1)</f>
        <v/>
      </c>
      <c r="I10368" s="15">
        <f>IF($D10368=1,$C10368,-1)</f>
        <v/>
      </c>
    </row>
    <row r="10369">
      <c r="A10369" s="33" t="n">
        <v>45723.91666666666</v>
      </c>
      <c r="B10369" s="15">
        <f>WEEKDAY($A10369,2)</f>
        <v/>
      </c>
      <c r="C10369" s="15">
        <f>HOUR($A10369)</f>
        <v/>
      </c>
      <c r="D10369" s="15">
        <f>IF(AND($A10369&gt;=Instellingen!$B$6,$A10369&lt;Instellingen!$B$7),1,0)</f>
        <v/>
      </c>
      <c r="E10369" s="15">
        <f>COUNTIF(tData[BezoekStart],"&lt;"&amp;($A10369+1/24))-COUNTIF(tData[BezoekEind],"&lt;="&amp;$A10369)</f>
        <v/>
      </c>
      <c r="F10369" s="15">
        <f>COUNTIF(tData[BezoekLangStart],"&lt;"&amp;($A10369+1/24))-COUNTIF(tData[BezoekLangEind],"&lt;="&amp;$A10369)</f>
        <v/>
      </c>
      <c r="G10369" s="15">
        <f>IF($D10369=1,$B10369*100+$C10369,-1)</f>
        <v/>
      </c>
      <c r="H10369" s="15">
        <f>IF($D10369=1,$B10369,-1)</f>
        <v/>
      </c>
      <c r="I10369" s="15">
        <f>IF($D10369=1,$C10369,-1)</f>
        <v/>
      </c>
    </row>
    <row r="10370">
      <c r="A10370" s="33" t="n">
        <v>45723.95833333334</v>
      </c>
      <c r="B10370" s="15">
        <f>WEEKDAY($A10370,2)</f>
        <v/>
      </c>
      <c r="C10370" s="15">
        <f>HOUR($A10370)</f>
        <v/>
      </c>
      <c r="D10370" s="15">
        <f>IF(AND($A10370&gt;=Instellingen!$B$6,$A10370&lt;Instellingen!$B$7),1,0)</f>
        <v/>
      </c>
      <c r="E10370" s="15">
        <f>COUNTIF(tData[BezoekStart],"&lt;"&amp;($A10370+1/24))-COUNTIF(tData[BezoekEind],"&lt;="&amp;$A10370)</f>
        <v/>
      </c>
      <c r="F10370" s="15">
        <f>COUNTIF(tData[BezoekLangStart],"&lt;"&amp;($A10370+1/24))-COUNTIF(tData[BezoekLangEind],"&lt;="&amp;$A10370)</f>
        <v/>
      </c>
      <c r="G10370" s="15">
        <f>IF($D10370=1,$B10370*100+$C10370,-1)</f>
        <v/>
      </c>
      <c r="H10370" s="15">
        <f>IF($D10370=1,$B10370,-1)</f>
        <v/>
      </c>
      <c r="I10370" s="15">
        <f>IF($D10370=1,$C10370,-1)</f>
        <v/>
      </c>
    </row>
    <row r="10371">
      <c r="A10371" s="33" t="n">
        <v>45724</v>
      </c>
      <c r="B10371" s="15">
        <f>WEEKDAY($A10371,2)</f>
        <v/>
      </c>
      <c r="C10371" s="15">
        <f>HOUR($A10371)</f>
        <v/>
      </c>
      <c r="D10371" s="15">
        <f>IF(AND($A10371&gt;=Instellingen!$B$6,$A10371&lt;Instellingen!$B$7),1,0)</f>
        <v/>
      </c>
      <c r="E10371" s="15">
        <f>COUNTIF(tData[BezoekStart],"&lt;"&amp;($A10371+1/24))-COUNTIF(tData[BezoekEind],"&lt;="&amp;$A10371)</f>
        <v/>
      </c>
      <c r="F10371" s="15">
        <f>COUNTIF(tData[BezoekLangStart],"&lt;"&amp;($A10371+1/24))-COUNTIF(tData[BezoekLangEind],"&lt;="&amp;$A10371)</f>
        <v/>
      </c>
      <c r="G10371" s="15">
        <f>IF($D10371=1,$B10371*100+$C10371,-1)</f>
        <v/>
      </c>
      <c r="H10371" s="15">
        <f>IF($D10371=1,$B10371,-1)</f>
        <v/>
      </c>
      <c r="I10371" s="15">
        <f>IF($D10371=1,$C10371,-1)</f>
        <v/>
      </c>
    </row>
    <row r="10372">
      <c r="A10372" s="33" t="n">
        <v>45724.04166666666</v>
      </c>
      <c r="B10372" s="15">
        <f>WEEKDAY($A10372,2)</f>
        <v/>
      </c>
      <c r="C10372" s="15">
        <f>HOUR($A10372)</f>
        <v/>
      </c>
      <c r="D10372" s="15">
        <f>IF(AND($A10372&gt;=Instellingen!$B$6,$A10372&lt;Instellingen!$B$7),1,0)</f>
        <v/>
      </c>
      <c r="E10372" s="15">
        <f>COUNTIF(tData[BezoekStart],"&lt;"&amp;($A10372+1/24))-COUNTIF(tData[BezoekEind],"&lt;="&amp;$A10372)</f>
        <v/>
      </c>
      <c r="F10372" s="15">
        <f>COUNTIF(tData[BezoekLangStart],"&lt;"&amp;($A10372+1/24))-COUNTIF(tData[BezoekLangEind],"&lt;="&amp;$A10372)</f>
        <v/>
      </c>
      <c r="G10372" s="15">
        <f>IF($D10372=1,$B10372*100+$C10372,-1)</f>
        <v/>
      </c>
      <c r="H10372" s="15">
        <f>IF($D10372=1,$B10372,-1)</f>
        <v/>
      </c>
      <c r="I10372" s="15">
        <f>IF($D10372=1,$C10372,-1)</f>
        <v/>
      </c>
    </row>
    <row r="10373">
      <c r="A10373" s="33" t="n">
        <v>45724.08333333334</v>
      </c>
      <c r="B10373" s="15">
        <f>WEEKDAY($A10373,2)</f>
        <v/>
      </c>
      <c r="C10373" s="15">
        <f>HOUR($A10373)</f>
        <v/>
      </c>
      <c r="D10373" s="15">
        <f>IF(AND($A10373&gt;=Instellingen!$B$6,$A10373&lt;Instellingen!$B$7),1,0)</f>
        <v/>
      </c>
      <c r="E10373" s="15">
        <f>COUNTIF(tData[BezoekStart],"&lt;"&amp;($A10373+1/24))-COUNTIF(tData[BezoekEind],"&lt;="&amp;$A10373)</f>
        <v/>
      </c>
      <c r="F10373" s="15">
        <f>COUNTIF(tData[BezoekLangStart],"&lt;"&amp;($A10373+1/24))-COUNTIF(tData[BezoekLangEind],"&lt;="&amp;$A10373)</f>
        <v/>
      </c>
      <c r="G10373" s="15">
        <f>IF($D10373=1,$B10373*100+$C10373,-1)</f>
        <v/>
      </c>
      <c r="H10373" s="15">
        <f>IF($D10373=1,$B10373,-1)</f>
        <v/>
      </c>
      <c r="I10373" s="15">
        <f>IF($D10373=1,$C10373,-1)</f>
        <v/>
      </c>
    </row>
    <row r="10374">
      <c r="A10374" s="33" t="n">
        <v>45724.125</v>
      </c>
      <c r="B10374" s="15">
        <f>WEEKDAY($A10374,2)</f>
        <v/>
      </c>
      <c r="C10374" s="15">
        <f>HOUR($A10374)</f>
        <v/>
      </c>
      <c r="D10374" s="15">
        <f>IF(AND($A10374&gt;=Instellingen!$B$6,$A10374&lt;Instellingen!$B$7),1,0)</f>
        <v/>
      </c>
      <c r="E10374" s="15">
        <f>COUNTIF(tData[BezoekStart],"&lt;"&amp;($A10374+1/24))-COUNTIF(tData[BezoekEind],"&lt;="&amp;$A10374)</f>
        <v/>
      </c>
      <c r="F10374" s="15">
        <f>COUNTIF(tData[BezoekLangStart],"&lt;"&amp;($A10374+1/24))-COUNTIF(tData[BezoekLangEind],"&lt;="&amp;$A10374)</f>
        <v/>
      </c>
      <c r="G10374" s="15">
        <f>IF($D10374=1,$B10374*100+$C10374,-1)</f>
        <v/>
      </c>
      <c r="H10374" s="15">
        <f>IF($D10374=1,$B10374,-1)</f>
        <v/>
      </c>
      <c r="I10374" s="15">
        <f>IF($D10374=1,$C10374,-1)</f>
        <v/>
      </c>
    </row>
    <row r="10375">
      <c r="A10375" s="33" t="n">
        <v>45724.16666666666</v>
      </c>
      <c r="B10375" s="15">
        <f>WEEKDAY($A10375,2)</f>
        <v/>
      </c>
      <c r="C10375" s="15">
        <f>HOUR($A10375)</f>
        <v/>
      </c>
      <c r="D10375" s="15">
        <f>IF(AND($A10375&gt;=Instellingen!$B$6,$A10375&lt;Instellingen!$B$7),1,0)</f>
        <v/>
      </c>
      <c r="E10375" s="15">
        <f>COUNTIF(tData[BezoekStart],"&lt;"&amp;($A10375+1/24))-COUNTIF(tData[BezoekEind],"&lt;="&amp;$A10375)</f>
        <v/>
      </c>
      <c r="F10375" s="15">
        <f>COUNTIF(tData[BezoekLangStart],"&lt;"&amp;($A10375+1/24))-COUNTIF(tData[BezoekLangEind],"&lt;="&amp;$A10375)</f>
        <v/>
      </c>
      <c r="G10375" s="15">
        <f>IF($D10375=1,$B10375*100+$C10375,-1)</f>
        <v/>
      </c>
      <c r="H10375" s="15">
        <f>IF($D10375=1,$B10375,-1)</f>
        <v/>
      </c>
      <c r="I10375" s="15">
        <f>IF($D10375=1,$C10375,-1)</f>
        <v/>
      </c>
    </row>
    <row r="10376">
      <c r="A10376" s="33" t="n">
        <v>45724.20833333334</v>
      </c>
      <c r="B10376" s="15">
        <f>WEEKDAY($A10376,2)</f>
        <v/>
      </c>
      <c r="C10376" s="15">
        <f>HOUR($A10376)</f>
        <v/>
      </c>
      <c r="D10376" s="15">
        <f>IF(AND($A10376&gt;=Instellingen!$B$6,$A10376&lt;Instellingen!$B$7),1,0)</f>
        <v/>
      </c>
      <c r="E10376" s="15">
        <f>COUNTIF(tData[BezoekStart],"&lt;"&amp;($A10376+1/24))-COUNTIF(tData[BezoekEind],"&lt;="&amp;$A10376)</f>
        <v/>
      </c>
      <c r="F10376" s="15">
        <f>COUNTIF(tData[BezoekLangStart],"&lt;"&amp;($A10376+1/24))-COUNTIF(tData[BezoekLangEind],"&lt;="&amp;$A10376)</f>
        <v/>
      </c>
      <c r="G10376" s="15">
        <f>IF($D10376=1,$B10376*100+$C10376,-1)</f>
        <v/>
      </c>
      <c r="H10376" s="15">
        <f>IF($D10376=1,$B10376,-1)</f>
        <v/>
      </c>
      <c r="I10376" s="15">
        <f>IF($D10376=1,$C10376,-1)</f>
        <v/>
      </c>
    </row>
    <row r="10377">
      <c r="A10377" s="33" t="n">
        <v>45724.25</v>
      </c>
      <c r="B10377" s="15">
        <f>WEEKDAY($A10377,2)</f>
        <v/>
      </c>
      <c r="C10377" s="15">
        <f>HOUR($A10377)</f>
        <v/>
      </c>
      <c r="D10377" s="15">
        <f>IF(AND($A10377&gt;=Instellingen!$B$6,$A10377&lt;Instellingen!$B$7),1,0)</f>
        <v/>
      </c>
      <c r="E10377" s="15">
        <f>COUNTIF(tData[BezoekStart],"&lt;"&amp;($A10377+1/24))-COUNTIF(tData[BezoekEind],"&lt;="&amp;$A10377)</f>
        <v/>
      </c>
      <c r="F10377" s="15">
        <f>COUNTIF(tData[BezoekLangStart],"&lt;"&amp;($A10377+1/24))-COUNTIF(tData[BezoekLangEind],"&lt;="&amp;$A10377)</f>
        <v/>
      </c>
      <c r="G10377" s="15">
        <f>IF($D10377=1,$B10377*100+$C10377,-1)</f>
        <v/>
      </c>
      <c r="H10377" s="15">
        <f>IF($D10377=1,$B10377,-1)</f>
        <v/>
      </c>
      <c r="I10377" s="15">
        <f>IF($D10377=1,$C10377,-1)</f>
        <v/>
      </c>
    </row>
    <row r="10378">
      <c r="A10378" s="33" t="n">
        <v>45724.29166666666</v>
      </c>
      <c r="B10378" s="15">
        <f>WEEKDAY($A10378,2)</f>
        <v/>
      </c>
      <c r="C10378" s="15">
        <f>HOUR($A10378)</f>
        <v/>
      </c>
      <c r="D10378" s="15">
        <f>IF(AND($A10378&gt;=Instellingen!$B$6,$A10378&lt;Instellingen!$B$7),1,0)</f>
        <v/>
      </c>
      <c r="E10378" s="15">
        <f>COUNTIF(tData[BezoekStart],"&lt;"&amp;($A10378+1/24))-COUNTIF(tData[BezoekEind],"&lt;="&amp;$A10378)</f>
        <v/>
      </c>
      <c r="F10378" s="15">
        <f>COUNTIF(tData[BezoekLangStart],"&lt;"&amp;($A10378+1/24))-COUNTIF(tData[BezoekLangEind],"&lt;="&amp;$A10378)</f>
        <v/>
      </c>
      <c r="G10378" s="15">
        <f>IF($D10378=1,$B10378*100+$C10378,-1)</f>
        <v/>
      </c>
      <c r="H10378" s="15">
        <f>IF($D10378=1,$B10378,-1)</f>
        <v/>
      </c>
      <c r="I10378" s="15">
        <f>IF($D10378=1,$C10378,-1)</f>
        <v/>
      </c>
    </row>
    <row r="10379">
      <c r="A10379" s="33" t="n">
        <v>45724.33333333334</v>
      </c>
      <c r="B10379" s="15">
        <f>WEEKDAY($A10379,2)</f>
        <v/>
      </c>
      <c r="C10379" s="15">
        <f>HOUR($A10379)</f>
        <v/>
      </c>
      <c r="D10379" s="15">
        <f>IF(AND($A10379&gt;=Instellingen!$B$6,$A10379&lt;Instellingen!$B$7),1,0)</f>
        <v/>
      </c>
      <c r="E10379" s="15">
        <f>COUNTIF(tData[BezoekStart],"&lt;"&amp;($A10379+1/24))-COUNTIF(tData[BezoekEind],"&lt;="&amp;$A10379)</f>
        <v/>
      </c>
      <c r="F10379" s="15">
        <f>COUNTIF(tData[BezoekLangStart],"&lt;"&amp;($A10379+1/24))-COUNTIF(tData[BezoekLangEind],"&lt;="&amp;$A10379)</f>
        <v/>
      </c>
      <c r="G10379" s="15">
        <f>IF($D10379=1,$B10379*100+$C10379,-1)</f>
        <v/>
      </c>
      <c r="H10379" s="15">
        <f>IF($D10379=1,$B10379,-1)</f>
        <v/>
      </c>
      <c r="I10379" s="15">
        <f>IF($D10379=1,$C10379,-1)</f>
        <v/>
      </c>
    </row>
    <row r="10380">
      <c r="A10380" s="33" t="n">
        <v>45724.375</v>
      </c>
      <c r="B10380" s="15">
        <f>WEEKDAY($A10380,2)</f>
        <v/>
      </c>
      <c r="C10380" s="15">
        <f>HOUR($A10380)</f>
        <v/>
      </c>
      <c r="D10380" s="15">
        <f>IF(AND($A10380&gt;=Instellingen!$B$6,$A10380&lt;Instellingen!$B$7),1,0)</f>
        <v/>
      </c>
      <c r="E10380" s="15">
        <f>COUNTIF(tData[BezoekStart],"&lt;"&amp;($A10380+1/24))-COUNTIF(tData[BezoekEind],"&lt;="&amp;$A10380)</f>
        <v/>
      </c>
      <c r="F10380" s="15">
        <f>COUNTIF(tData[BezoekLangStart],"&lt;"&amp;($A10380+1/24))-COUNTIF(tData[BezoekLangEind],"&lt;="&amp;$A10380)</f>
        <v/>
      </c>
      <c r="G10380" s="15">
        <f>IF($D10380=1,$B10380*100+$C10380,-1)</f>
        <v/>
      </c>
      <c r="H10380" s="15">
        <f>IF($D10380=1,$B10380,-1)</f>
        <v/>
      </c>
      <c r="I10380" s="15">
        <f>IF($D10380=1,$C10380,-1)</f>
        <v/>
      </c>
    </row>
    <row r="10381">
      <c r="A10381" s="33" t="n">
        <v>45724.41666666666</v>
      </c>
      <c r="B10381" s="15">
        <f>WEEKDAY($A10381,2)</f>
        <v/>
      </c>
      <c r="C10381" s="15">
        <f>HOUR($A10381)</f>
        <v/>
      </c>
      <c r="D10381" s="15">
        <f>IF(AND($A10381&gt;=Instellingen!$B$6,$A10381&lt;Instellingen!$B$7),1,0)</f>
        <v/>
      </c>
      <c r="E10381" s="15">
        <f>COUNTIF(tData[BezoekStart],"&lt;"&amp;($A10381+1/24))-COUNTIF(tData[BezoekEind],"&lt;="&amp;$A10381)</f>
        <v/>
      </c>
      <c r="F10381" s="15">
        <f>COUNTIF(tData[BezoekLangStart],"&lt;"&amp;($A10381+1/24))-COUNTIF(tData[BezoekLangEind],"&lt;="&amp;$A10381)</f>
        <v/>
      </c>
      <c r="G10381" s="15">
        <f>IF($D10381=1,$B10381*100+$C10381,-1)</f>
        <v/>
      </c>
      <c r="H10381" s="15">
        <f>IF($D10381=1,$B10381,-1)</f>
        <v/>
      </c>
      <c r="I10381" s="15">
        <f>IF($D10381=1,$C10381,-1)</f>
        <v/>
      </c>
    </row>
    <row r="10382">
      <c r="A10382" s="33" t="n">
        <v>45724.45833333334</v>
      </c>
      <c r="B10382" s="15">
        <f>WEEKDAY($A10382,2)</f>
        <v/>
      </c>
      <c r="C10382" s="15">
        <f>HOUR($A10382)</f>
        <v/>
      </c>
      <c r="D10382" s="15">
        <f>IF(AND($A10382&gt;=Instellingen!$B$6,$A10382&lt;Instellingen!$B$7),1,0)</f>
        <v/>
      </c>
      <c r="E10382" s="15">
        <f>COUNTIF(tData[BezoekStart],"&lt;"&amp;($A10382+1/24))-COUNTIF(tData[BezoekEind],"&lt;="&amp;$A10382)</f>
        <v/>
      </c>
      <c r="F10382" s="15">
        <f>COUNTIF(tData[BezoekLangStart],"&lt;"&amp;($A10382+1/24))-COUNTIF(tData[BezoekLangEind],"&lt;="&amp;$A10382)</f>
        <v/>
      </c>
      <c r="G10382" s="15">
        <f>IF($D10382=1,$B10382*100+$C10382,-1)</f>
        <v/>
      </c>
      <c r="H10382" s="15">
        <f>IF($D10382=1,$B10382,-1)</f>
        <v/>
      </c>
      <c r="I10382" s="15">
        <f>IF($D10382=1,$C10382,-1)</f>
        <v/>
      </c>
    </row>
    <row r="10383">
      <c r="A10383" s="33" t="n">
        <v>45724.5</v>
      </c>
      <c r="B10383" s="15">
        <f>WEEKDAY($A10383,2)</f>
        <v/>
      </c>
      <c r="C10383" s="15">
        <f>HOUR($A10383)</f>
        <v/>
      </c>
      <c r="D10383" s="15">
        <f>IF(AND($A10383&gt;=Instellingen!$B$6,$A10383&lt;Instellingen!$B$7),1,0)</f>
        <v/>
      </c>
      <c r="E10383" s="15">
        <f>COUNTIF(tData[BezoekStart],"&lt;"&amp;($A10383+1/24))-COUNTIF(tData[BezoekEind],"&lt;="&amp;$A10383)</f>
        <v/>
      </c>
      <c r="F10383" s="15">
        <f>COUNTIF(tData[BezoekLangStart],"&lt;"&amp;($A10383+1/24))-COUNTIF(tData[BezoekLangEind],"&lt;="&amp;$A10383)</f>
        <v/>
      </c>
      <c r="G10383" s="15">
        <f>IF($D10383=1,$B10383*100+$C10383,-1)</f>
        <v/>
      </c>
      <c r="H10383" s="15">
        <f>IF($D10383=1,$B10383,-1)</f>
        <v/>
      </c>
      <c r="I10383" s="15">
        <f>IF($D10383=1,$C10383,-1)</f>
        <v/>
      </c>
    </row>
    <row r="10384">
      <c r="A10384" s="33" t="n">
        <v>45724.54166666666</v>
      </c>
      <c r="B10384" s="15">
        <f>WEEKDAY($A10384,2)</f>
        <v/>
      </c>
      <c r="C10384" s="15">
        <f>HOUR($A10384)</f>
        <v/>
      </c>
      <c r="D10384" s="15">
        <f>IF(AND($A10384&gt;=Instellingen!$B$6,$A10384&lt;Instellingen!$B$7),1,0)</f>
        <v/>
      </c>
      <c r="E10384" s="15">
        <f>COUNTIF(tData[BezoekStart],"&lt;"&amp;($A10384+1/24))-COUNTIF(tData[BezoekEind],"&lt;="&amp;$A10384)</f>
        <v/>
      </c>
      <c r="F10384" s="15">
        <f>COUNTIF(tData[BezoekLangStart],"&lt;"&amp;($A10384+1/24))-COUNTIF(tData[BezoekLangEind],"&lt;="&amp;$A10384)</f>
        <v/>
      </c>
      <c r="G10384" s="15">
        <f>IF($D10384=1,$B10384*100+$C10384,-1)</f>
        <v/>
      </c>
      <c r="H10384" s="15">
        <f>IF($D10384=1,$B10384,-1)</f>
        <v/>
      </c>
      <c r="I10384" s="15">
        <f>IF($D10384=1,$C10384,-1)</f>
        <v/>
      </c>
    </row>
    <row r="10385">
      <c r="A10385" s="33" t="n">
        <v>45724.58333333334</v>
      </c>
      <c r="B10385" s="15">
        <f>WEEKDAY($A10385,2)</f>
        <v/>
      </c>
      <c r="C10385" s="15">
        <f>HOUR($A10385)</f>
        <v/>
      </c>
      <c r="D10385" s="15">
        <f>IF(AND($A10385&gt;=Instellingen!$B$6,$A10385&lt;Instellingen!$B$7),1,0)</f>
        <v/>
      </c>
      <c r="E10385" s="15">
        <f>COUNTIF(tData[BezoekStart],"&lt;"&amp;($A10385+1/24))-COUNTIF(tData[BezoekEind],"&lt;="&amp;$A10385)</f>
        <v/>
      </c>
      <c r="F10385" s="15">
        <f>COUNTIF(tData[BezoekLangStart],"&lt;"&amp;($A10385+1/24))-COUNTIF(tData[BezoekLangEind],"&lt;="&amp;$A10385)</f>
        <v/>
      </c>
      <c r="G10385" s="15">
        <f>IF($D10385=1,$B10385*100+$C10385,-1)</f>
        <v/>
      </c>
      <c r="H10385" s="15">
        <f>IF($D10385=1,$B10385,-1)</f>
        <v/>
      </c>
      <c r="I10385" s="15">
        <f>IF($D10385=1,$C10385,-1)</f>
        <v/>
      </c>
    </row>
    <row r="10386">
      <c r="A10386" s="33" t="n">
        <v>45724.625</v>
      </c>
      <c r="B10386" s="15">
        <f>WEEKDAY($A10386,2)</f>
        <v/>
      </c>
      <c r="C10386" s="15">
        <f>HOUR($A10386)</f>
        <v/>
      </c>
      <c r="D10386" s="15">
        <f>IF(AND($A10386&gt;=Instellingen!$B$6,$A10386&lt;Instellingen!$B$7),1,0)</f>
        <v/>
      </c>
      <c r="E10386" s="15">
        <f>COUNTIF(tData[BezoekStart],"&lt;"&amp;($A10386+1/24))-COUNTIF(tData[BezoekEind],"&lt;="&amp;$A10386)</f>
        <v/>
      </c>
      <c r="F10386" s="15">
        <f>COUNTIF(tData[BezoekLangStart],"&lt;"&amp;($A10386+1/24))-COUNTIF(tData[BezoekLangEind],"&lt;="&amp;$A10386)</f>
        <v/>
      </c>
      <c r="G10386" s="15">
        <f>IF($D10386=1,$B10386*100+$C10386,-1)</f>
        <v/>
      </c>
      <c r="H10386" s="15">
        <f>IF($D10386=1,$B10386,-1)</f>
        <v/>
      </c>
      <c r="I10386" s="15">
        <f>IF($D10386=1,$C10386,-1)</f>
        <v/>
      </c>
    </row>
    <row r="10387">
      <c r="A10387" s="33" t="n">
        <v>45724.66666666666</v>
      </c>
      <c r="B10387" s="15">
        <f>WEEKDAY($A10387,2)</f>
        <v/>
      </c>
      <c r="C10387" s="15">
        <f>HOUR($A10387)</f>
        <v/>
      </c>
      <c r="D10387" s="15">
        <f>IF(AND($A10387&gt;=Instellingen!$B$6,$A10387&lt;Instellingen!$B$7),1,0)</f>
        <v/>
      </c>
      <c r="E10387" s="15">
        <f>COUNTIF(tData[BezoekStart],"&lt;"&amp;($A10387+1/24))-COUNTIF(tData[BezoekEind],"&lt;="&amp;$A10387)</f>
        <v/>
      </c>
      <c r="F10387" s="15">
        <f>COUNTIF(tData[BezoekLangStart],"&lt;"&amp;($A10387+1/24))-COUNTIF(tData[BezoekLangEind],"&lt;="&amp;$A10387)</f>
        <v/>
      </c>
      <c r="G10387" s="15">
        <f>IF($D10387=1,$B10387*100+$C10387,-1)</f>
        <v/>
      </c>
      <c r="H10387" s="15">
        <f>IF($D10387=1,$B10387,-1)</f>
        <v/>
      </c>
      <c r="I10387" s="15">
        <f>IF($D10387=1,$C10387,-1)</f>
        <v/>
      </c>
    </row>
    <row r="10388">
      <c r="A10388" s="33" t="n">
        <v>45724.70833333334</v>
      </c>
      <c r="B10388" s="15">
        <f>WEEKDAY($A10388,2)</f>
        <v/>
      </c>
      <c r="C10388" s="15">
        <f>HOUR($A10388)</f>
        <v/>
      </c>
      <c r="D10388" s="15">
        <f>IF(AND($A10388&gt;=Instellingen!$B$6,$A10388&lt;Instellingen!$B$7),1,0)</f>
        <v/>
      </c>
      <c r="E10388" s="15">
        <f>COUNTIF(tData[BezoekStart],"&lt;"&amp;($A10388+1/24))-COUNTIF(tData[BezoekEind],"&lt;="&amp;$A10388)</f>
        <v/>
      </c>
      <c r="F10388" s="15">
        <f>COUNTIF(tData[BezoekLangStart],"&lt;"&amp;($A10388+1/24))-COUNTIF(tData[BezoekLangEind],"&lt;="&amp;$A10388)</f>
        <v/>
      </c>
      <c r="G10388" s="15">
        <f>IF($D10388=1,$B10388*100+$C10388,-1)</f>
        <v/>
      </c>
      <c r="H10388" s="15">
        <f>IF($D10388=1,$B10388,-1)</f>
        <v/>
      </c>
      <c r="I10388" s="15">
        <f>IF($D10388=1,$C10388,-1)</f>
        <v/>
      </c>
    </row>
    <row r="10389">
      <c r="A10389" s="33" t="n">
        <v>45724.75</v>
      </c>
      <c r="B10389" s="15">
        <f>WEEKDAY($A10389,2)</f>
        <v/>
      </c>
      <c r="C10389" s="15">
        <f>HOUR($A10389)</f>
        <v/>
      </c>
      <c r="D10389" s="15">
        <f>IF(AND($A10389&gt;=Instellingen!$B$6,$A10389&lt;Instellingen!$B$7),1,0)</f>
        <v/>
      </c>
      <c r="E10389" s="15">
        <f>COUNTIF(tData[BezoekStart],"&lt;"&amp;($A10389+1/24))-COUNTIF(tData[BezoekEind],"&lt;="&amp;$A10389)</f>
        <v/>
      </c>
      <c r="F10389" s="15">
        <f>COUNTIF(tData[BezoekLangStart],"&lt;"&amp;($A10389+1/24))-COUNTIF(tData[BezoekLangEind],"&lt;="&amp;$A10389)</f>
        <v/>
      </c>
      <c r="G10389" s="15">
        <f>IF($D10389=1,$B10389*100+$C10389,-1)</f>
        <v/>
      </c>
      <c r="H10389" s="15">
        <f>IF($D10389=1,$B10389,-1)</f>
        <v/>
      </c>
      <c r="I10389" s="15">
        <f>IF($D10389=1,$C10389,-1)</f>
        <v/>
      </c>
    </row>
    <row r="10390">
      <c r="A10390" s="33" t="n">
        <v>45724.79166666666</v>
      </c>
      <c r="B10390" s="15">
        <f>WEEKDAY($A10390,2)</f>
        <v/>
      </c>
      <c r="C10390" s="15">
        <f>HOUR($A10390)</f>
        <v/>
      </c>
      <c r="D10390" s="15">
        <f>IF(AND($A10390&gt;=Instellingen!$B$6,$A10390&lt;Instellingen!$B$7),1,0)</f>
        <v/>
      </c>
      <c r="E10390" s="15">
        <f>COUNTIF(tData[BezoekStart],"&lt;"&amp;($A10390+1/24))-COUNTIF(tData[BezoekEind],"&lt;="&amp;$A10390)</f>
        <v/>
      </c>
      <c r="F10390" s="15">
        <f>COUNTIF(tData[BezoekLangStart],"&lt;"&amp;($A10390+1/24))-COUNTIF(tData[BezoekLangEind],"&lt;="&amp;$A10390)</f>
        <v/>
      </c>
      <c r="G10390" s="15">
        <f>IF($D10390=1,$B10390*100+$C10390,-1)</f>
        <v/>
      </c>
      <c r="H10390" s="15">
        <f>IF($D10390=1,$B10390,-1)</f>
        <v/>
      </c>
      <c r="I10390" s="15">
        <f>IF($D10390=1,$C10390,-1)</f>
        <v/>
      </c>
    </row>
    <row r="10391">
      <c r="A10391" s="33" t="n">
        <v>45724.83333333334</v>
      </c>
      <c r="B10391" s="15">
        <f>WEEKDAY($A10391,2)</f>
        <v/>
      </c>
      <c r="C10391" s="15">
        <f>HOUR($A10391)</f>
        <v/>
      </c>
      <c r="D10391" s="15">
        <f>IF(AND($A10391&gt;=Instellingen!$B$6,$A10391&lt;Instellingen!$B$7),1,0)</f>
        <v/>
      </c>
      <c r="E10391" s="15">
        <f>COUNTIF(tData[BezoekStart],"&lt;"&amp;($A10391+1/24))-COUNTIF(tData[BezoekEind],"&lt;="&amp;$A10391)</f>
        <v/>
      </c>
      <c r="F10391" s="15">
        <f>COUNTIF(tData[BezoekLangStart],"&lt;"&amp;($A10391+1/24))-COUNTIF(tData[BezoekLangEind],"&lt;="&amp;$A10391)</f>
        <v/>
      </c>
      <c r="G10391" s="15">
        <f>IF($D10391=1,$B10391*100+$C10391,-1)</f>
        <v/>
      </c>
      <c r="H10391" s="15">
        <f>IF($D10391=1,$B10391,-1)</f>
        <v/>
      </c>
      <c r="I10391" s="15">
        <f>IF($D10391=1,$C10391,-1)</f>
        <v/>
      </c>
    </row>
    <row r="10392">
      <c r="A10392" s="33" t="n">
        <v>45724.875</v>
      </c>
      <c r="B10392" s="15">
        <f>WEEKDAY($A10392,2)</f>
        <v/>
      </c>
      <c r="C10392" s="15">
        <f>HOUR($A10392)</f>
        <v/>
      </c>
      <c r="D10392" s="15">
        <f>IF(AND($A10392&gt;=Instellingen!$B$6,$A10392&lt;Instellingen!$B$7),1,0)</f>
        <v/>
      </c>
      <c r="E10392" s="15">
        <f>COUNTIF(tData[BezoekStart],"&lt;"&amp;($A10392+1/24))-COUNTIF(tData[BezoekEind],"&lt;="&amp;$A10392)</f>
        <v/>
      </c>
      <c r="F10392" s="15">
        <f>COUNTIF(tData[BezoekLangStart],"&lt;"&amp;($A10392+1/24))-COUNTIF(tData[BezoekLangEind],"&lt;="&amp;$A10392)</f>
        <v/>
      </c>
      <c r="G10392" s="15">
        <f>IF($D10392=1,$B10392*100+$C10392,-1)</f>
        <v/>
      </c>
      <c r="H10392" s="15">
        <f>IF($D10392=1,$B10392,-1)</f>
        <v/>
      </c>
      <c r="I10392" s="15">
        <f>IF($D10392=1,$C10392,-1)</f>
        <v/>
      </c>
    </row>
    <row r="10393">
      <c r="A10393" s="33" t="n">
        <v>45724.91666666666</v>
      </c>
      <c r="B10393" s="15">
        <f>WEEKDAY($A10393,2)</f>
        <v/>
      </c>
      <c r="C10393" s="15">
        <f>HOUR($A10393)</f>
        <v/>
      </c>
      <c r="D10393" s="15">
        <f>IF(AND($A10393&gt;=Instellingen!$B$6,$A10393&lt;Instellingen!$B$7),1,0)</f>
        <v/>
      </c>
      <c r="E10393" s="15">
        <f>COUNTIF(tData[BezoekStart],"&lt;"&amp;($A10393+1/24))-COUNTIF(tData[BezoekEind],"&lt;="&amp;$A10393)</f>
        <v/>
      </c>
      <c r="F10393" s="15">
        <f>COUNTIF(tData[BezoekLangStart],"&lt;"&amp;($A10393+1/24))-COUNTIF(tData[BezoekLangEind],"&lt;="&amp;$A10393)</f>
        <v/>
      </c>
      <c r="G10393" s="15">
        <f>IF($D10393=1,$B10393*100+$C10393,-1)</f>
        <v/>
      </c>
      <c r="H10393" s="15">
        <f>IF($D10393=1,$B10393,-1)</f>
        <v/>
      </c>
      <c r="I10393" s="15">
        <f>IF($D10393=1,$C10393,-1)</f>
        <v/>
      </c>
    </row>
    <row r="10394">
      <c r="A10394" s="33" t="n">
        <v>45724.95833333334</v>
      </c>
      <c r="B10394" s="15">
        <f>WEEKDAY($A10394,2)</f>
        <v/>
      </c>
      <c r="C10394" s="15">
        <f>HOUR($A10394)</f>
        <v/>
      </c>
      <c r="D10394" s="15">
        <f>IF(AND($A10394&gt;=Instellingen!$B$6,$A10394&lt;Instellingen!$B$7),1,0)</f>
        <v/>
      </c>
      <c r="E10394" s="15">
        <f>COUNTIF(tData[BezoekStart],"&lt;"&amp;($A10394+1/24))-COUNTIF(tData[BezoekEind],"&lt;="&amp;$A10394)</f>
        <v/>
      </c>
      <c r="F10394" s="15">
        <f>COUNTIF(tData[BezoekLangStart],"&lt;"&amp;($A10394+1/24))-COUNTIF(tData[BezoekLangEind],"&lt;="&amp;$A10394)</f>
        <v/>
      </c>
      <c r="G10394" s="15">
        <f>IF($D10394=1,$B10394*100+$C10394,-1)</f>
        <v/>
      </c>
      <c r="H10394" s="15">
        <f>IF($D10394=1,$B10394,-1)</f>
        <v/>
      </c>
      <c r="I10394" s="15">
        <f>IF($D10394=1,$C10394,-1)</f>
        <v/>
      </c>
    </row>
    <row r="10395">
      <c r="A10395" s="33" t="n">
        <v>45725</v>
      </c>
      <c r="B10395" s="15">
        <f>WEEKDAY($A10395,2)</f>
        <v/>
      </c>
      <c r="C10395" s="15">
        <f>HOUR($A10395)</f>
        <v/>
      </c>
      <c r="D10395" s="15">
        <f>IF(AND($A10395&gt;=Instellingen!$B$6,$A10395&lt;Instellingen!$B$7),1,0)</f>
        <v/>
      </c>
      <c r="E10395" s="15">
        <f>COUNTIF(tData[BezoekStart],"&lt;"&amp;($A10395+1/24))-COUNTIF(tData[BezoekEind],"&lt;="&amp;$A10395)</f>
        <v/>
      </c>
      <c r="F10395" s="15">
        <f>COUNTIF(tData[BezoekLangStart],"&lt;"&amp;($A10395+1/24))-COUNTIF(tData[BezoekLangEind],"&lt;="&amp;$A10395)</f>
        <v/>
      </c>
      <c r="G10395" s="15">
        <f>IF($D10395=1,$B10395*100+$C10395,-1)</f>
        <v/>
      </c>
      <c r="H10395" s="15">
        <f>IF($D10395=1,$B10395,-1)</f>
        <v/>
      </c>
      <c r="I10395" s="15">
        <f>IF($D10395=1,$C10395,-1)</f>
        <v/>
      </c>
    </row>
    <row r="10396">
      <c r="A10396" s="33" t="n">
        <v>45725.04166666666</v>
      </c>
      <c r="B10396" s="15">
        <f>WEEKDAY($A10396,2)</f>
        <v/>
      </c>
      <c r="C10396" s="15">
        <f>HOUR($A10396)</f>
        <v/>
      </c>
      <c r="D10396" s="15">
        <f>IF(AND($A10396&gt;=Instellingen!$B$6,$A10396&lt;Instellingen!$B$7),1,0)</f>
        <v/>
      </c>
      <c r="E10396" s="15">
        <f>COUNTIF(tData[BezoekStart],"&lt;"&amp;($A10396+1/24))-COUNTIF(tData[BezoekEind],"&lt;="&amp;$A10396)</f>
        <v/>
      </c>
      <c r="F10396" s="15">
        <f>COUNTIF(tData[BezoekLangStart],"&lt;"&amp;($A10396+1/24))-COUNTIF(tData[BezoekLangEind],"&lt;="&amp;$A10396)</f>
        <v/>
      </c>
      <c r="G10396" s="15">
        <f>IF($D10396=1,$B10396*100+$C10396,-1)</f>
        <v/>
      </c>
      <c r="H10396" s="15">
        <f>IF($D10396=1,$B10396,-1)</f>
        <v/>
      </c>
      <c r="I10396" s="15">
        <f>IF($D10396=1,$C10396,-1)</f>
        <v/>
      </c>
    </row>
    <row r="10397">
      <c r="A10397" s="33" t="n">
        <v>45725.08333333334</v>
      </c>
      <c r="B10397" s="15">
        <f>WEEKDAY($A10397,2)</f>
        <v/>
      </c>
      <c r="C10397" s="15">
        <f>HOUR($A10397)</f>
        <v/>
      </c>
      <c r="D10397" s="15">
        <f>IF(AND($A10397&gt;=Instellingen!$B$6,$A10397&lt;Instellingen!$B$7),1,0)</f>
        <v/>
      </c>
      <c r="E10397" s="15">
        <f>COUNTIF(tData[BezoekStart],"&lt;"&amp;($A10397+1/24))-COUNTIF(tData[BezoekEind],"&lt;="&amp;$A10397)</f>
        <v/>
      </c>
      <c r="F10397" s="15">
        <f>COUNTIF(tData[BezoekLangStart],"&lt;"&amp;($A10397+1/24))-COUNTIF(tData[BezoekLangEind],"&lt;="&amp;$A10397)</f>
        <v/>
      </c>
      <c r="G10397" s="15">
        <f>IF($D10397=1,$B10397*100+$C10397,-1)</f>
        <v/>
      </c>
      <c r="H10397" s="15">
        <f>IF($D10397=1,$B10397,-1)</f>
        <v/>
      </c>
      <c r="I10397" s="15">
        <f>IF($D10397=1,$C10397,-1)</f>
        <v/>
      </c>
    </row>
    <row r="10398">
      <c r="A10398" s="33" t="n">
        <v>45725.125</v>
      </c>
      <c r="B10398" s="15">
        <f>WEEKDAY($A10398,2)</f>
        <v/>
      </c>
      <c r="C10398" s="15">
        <f>HOUR($A10398)</f>
        <v/>
      </c>
      <c r="D10398" s="15">
        <f>IF(AND($A10398&gt;=Instellingen!$B$6,$A10398&lt;Instellingen!$B$7),1,0)</f>
        <v/>
      </c>
      <c r="E10398" s="15">
        <f>COUNTIF(tData[BezoekStart],"&lt;"&amp;($A10398+1/24))-COUNTIF(tData[BezoekEind],"&lt;="&amp;$A10398)</f>
        <v/>
      </c>
      <c r="F10398" s="15">
        <f>COUNTIF(tData[BezoekLangStart],"&lt;"&amp;($A10398+1/24))-COUNTIF(tData[BezoekLangEind],"&lt;="&amp;$A10398)</f>
        <v/>
      </c>
      <c r="G10398" s="15">
        <f>IF($D10398=1,$B10398*100+$C10398,-1)</f>
        <v/>
      </c>
      <c r="H10398" s="15">
        <f>IF($D10398=1,$B10398,-1)</f>
        <v/>
      </c>
      <c r="I10398" s="15">
        <f>IF($D10398=1,$C10398,-1)</f>
        <v/>
      </c>
    </row>
    <row r="10399">
      <c r="A10399" s="33" t="n">
        <v>45725.16666666666</v>
      </c>
      <c r="B10399" s="15">
        <f>WEEKDAY($A10399,2)</f>
        <v/>
      </c>
      <c r="C10399" s="15">
        <f>HOUR($A10399)</f>
        <v/>
      </c>
      <c r="D10399" s="15">
        <f>IF(AND($A10399&gt;=Instellingen!$B$6,$A10399&lt;Instellingen!$B$7),1,0)</f>
        <v/>
      </c>
      <c r="E10399" s="15">
        <f>COUNTIF(tData[BezoekStart],"&lt;"&amp;($A10399+1/24))-COUNTIF(tData[BezoekEind],"&lt;="&amp;$A10399)</f>
        <v/>
      </c>
      <c r="F10399" s="15">
        <f>COUNTIF(tData[BezoekLangStart],"&lt;"&amp;($A10399+1/24))-COUNTIF(tData[BezoekLangEind],"&lt;="&amp;$A10399)</f>
        <v/>
      </c>
      <c r="G10399" s="15">
        <f>IF($D10399=1,$B10399*100+$C10399,-1)</f>
        <v/>
      </c>
      <c r="H10399" s="15">
        <f>IF($D10399=1,$B10399,-1)</f>
        <v/>
      </c>
      <c r="I10399" s="15">
        <f>IF($D10399=1,$C10399,-1)</f>
        <v/>
      </c>
    </row>
    <row r="10400">
      <c r="A10400" s="33" t="n">
        <v>45725.20833333334</v>
      </c>
      <c r="B10400" s="15">
        <f>WEEKDAY($A10400,2)</f>
        <v/>
      </c>
      <c r="C10400" s="15">
        <f>HOUR($A10400)</f>
        <v/>
      </c>
      <c r="D10400" s="15">
        <f>IF(AND($A10400&gt;=Instellingen!$B$6,$A10400&lt;Instellingen!$B$7),1,0)</f>
        <v/>
      </c>
      <c r="E10400" s="15">
        <f>COUNTIF(tData[BezoekStart],"&lt;"&amp;($A10400+1/24))-COUNTIF(tData[BezoekEind],"&lt;="&amp;$A10400)</f>
        <v/>
      </c>
      <c r="F10400" s="15">
        <f>COUNTIF(tData[BezoekLangStart],"&lt;"&amp;($A10400+1/24))-COUNTIF(tData[BezoekLangEind],"&lt;="&amp;$A10400)</f>
        <v/>
      </c>
      <c r="G10400" s="15">
        <f>IF($D10400=1,$B10400*100+$C10400,-1)</f>
        <v/>
      </c>
      <c r="H10400" s="15">
        <f>IF($D10400=1,$B10400,-1)</f>
        <v/>
      </c>
      <c r="I10400" s="15">
        <f>IF($D10400=1,$C10400,-1)</f>
        <v/>
      </c>
    </row>
    <row r="10401">
      <c r="A10401" s="33" t="n">
        <v>45725.25</v>
      </c>
      <c r="B10401" s="15">
        <f>WEEKDAY($A10401,2)</f>
        <v/>
      </c>
      <c r="C10401" s="15">
        <f>HOUR($A10401)</f>
        <v/>
      </c>
      <c r="D10401" s="15">
        <f>IF(AND($A10401&gt;=Instellingen!$B$6,$A10401&lt;Instellingen!$B$7),1,0)</f>
        <v/>
      </c>
      <c r="E10401" s="15">
        <f>COUNTIF(tData[BezoekStart],"&lt;"&amp;($A10401+1/24))-COUNTIF(tData[BezoekEind],"&lt;="&amp;$A10401)</f>
        <v/>
      </c>
      <c r="F10401" s="15">
        <f>COUNTIF(tData[BezoekLangStart],"&lt;"&amp;($A10401+1/24))-COUNTIF(tData[BezoekLangEind],"&lt;="&amp;$A10401)</f>
        <v/>
      </c>
      <c r="G10401" s="15">
        <f>IF($D10401=1,$B10401*100+$C10401,-1)</f>
        <v/>
      </c>
      <c r="H10401" s="15">
        <f>IF($D10401=1,$B10401,-1)</f>
        <v/>
      </c>
      <c r="I10401" s="15">
        <f>IF($D10401=1,$C10401,-1)</f>
        <v/>
      </c>
    </row>
    <row r="10402">
      <c r="A10402" s="33" t="n">
        <v>45725.29166666666</v>
      </c>
      <c r="B10402" s="15">
        <f>WEEKDAY($A10402,2)</f>
        <v/>
      </c>
      <c r="C10402" s="15">
        <f>HOUR($A10402)</f>
        <v/>
      </c>
      <c r="D10402" s="15">
        <f>IF(AND($A10402&gt;=Instellingen!$B$6,$A10402&lt;Instellingen!$B$7),1,0)</f>
        <v/>
      </c>
      <c r="E10402" s="15">
        <f>COUNTIF(tData[BezoekStart],"&lt;"&amp;($A10402+1/24))-COUNTIF(tData[BezoekEind],"&lt;="&amp;$A10402)</f>
        <v/>
      </c>
      <c r="F10402" s="15">
        <f>COUNTIF(tData[BezoekLangStart],"&lt;"&amp;($A10402+1/24))-COUNTIF(tData[BezoekLangEind],"&lt;="&amp;$A10402)</f>
        <v/>
      </c>
      <c r="G10402" s="15">
        <f>IF($D10402=1,$B10402*100+$C10402,-1)</f>
        <v/>
      </c>
      <c r="H10402" s="15">
        <f>IF($D10402=1,$B10402,-1)</f>
        <v/>
      </c>
      <c r="I10402" s="15">
        <f>IF($D10402=1,$C10402,-1)</f>
        <v/>
      </c>
    </row>
    <row r="10403">
      <c r="A10403" s="33" t="n">
        <v>45725.33333333334</v>
      </c>
      <c r="B10403" s="15">
        <f>WEEKDAY($A10403,2)</f>
        <v/>
      </c>
      <c r="C10403" s="15">
        <f>HOUR($A10403)</f>
        <v/>
      </c>
      <c r="D10403" s="15">
        <f>IF(AND($A10403&gt;=Instellingen!$B$6,$A10403&lt;Instellingen!$B$7),1,0)</f>
        <v/>
      </c>
      <c r="E10403" s="15">
        <f>COUNTIF(tData[BezoekStart],"&lt;"&amp;($A10403+1/24))-COUNTIF(tData[BezoekEind],"&lt;="&amp;$A10403)</f>
        <v/>
      </c>
      <c r="F10403" s="15">
        <f>COUNTIF(tData[BezoekLangStart],"&lt;"&amp;($A10403+1/24))-COUNTIF(tData[BezoekLangEind],"&lt;="&amp;$A10403)</f>
        <v/>
      </c>
      <c r="G10403" s="15">
        <f>IF($D10403=1,$B10403*100+$C10403,-1)</f>
        <v/>
      </c>
      <c r="H10403" s="15">
        <f>IF($D10403=1,$B10403,-1)</f>
        <v/>
      </c>
      <c r="I10403" s="15">
        <f>IF($D10403=1,$C10403,-1)</f>
        <v/>
      </c>
    </row>
    <row r="10404">
      <c r="A10404" s="33" t="n">
        <v>45725.375</v>
      </c>
      <c r="B10404" s="15">
        <f>WEEKDAY($A10404,2)</f>
        <v/>
      </c>
      <c r="C10404" s="15">
        <f>HOUR($A10404)</f>
        <v/>
      </c>
      <c r="D10404" s="15">
        <f>IF(AND($A10404&gt;=Instellingen!$B$6,$A10404&lt;Instellingen!$B$7),1,0)</f>
        <v/>
      </c>
      <c r="E10404" s="15">
        <f>COUNTIF(tData[BezoekStart],"&lt;"&amp;($A10404+1/24))-COUNTIF(tData[BezoekEind],"&lt;="&amp;$A10404)</f>
        <v/>
      </c>
      <c r="F10404" s="15">
        <f>COUNTIF(tData[BezoekLangStart],"&lt;"&amp;($A10404+1/24))-COUNTIF(tData[BezoekLangEind],"&lt;="&amp;$A10404)</f>
        <v/>
      </c>
      <c r="G10404" s="15">
        <f>IF($D10404=1,$B10404*100+$C10404,-1)</f>
        <v/>
      </c>
      <c r="H10404" s="15">
        <f>IF($D10404=1,$B10404,-1)</f>
        <v/>
      </c>
      <c r="I10404" s="15">
        <f>IF($D10404=1,$C10404,-1)</f>
        <v/>
      </c>
    </row>
    <row r="10405">
      <c r="A10405" s="33" t="n">
        <v>45725.41666666666</v>
      </c>
      <c r="B10405" s="15">
        <f>WEEKDAY($A10405,2)</f>
        <v/>
      </c>
      <c r="C10405" s="15">
        <f>HOUR($A10405)</f>
        <v/>
      </c>
      <c r="D10405" s="15">
        <f>IF(AND($A10405&gt;=Instellingen!$B$6,$A10405&lt;Instellingen!$B$7),1,0)</f>
        <v/>
      </c>
      <c r="E10405" s="15">
        <f>COUNTIF(tData[BezoekStart],"&lt;"&amp;($A10405+1/24))-COUNTIF(tData[BezoekEind],"&lt;="&amp;$A10405)</f>
        <v/>
      </c>
      <c r="F10405" s="15">
        <f>COUNTIF(tData[BezoekLangStart],"&lt;"&amp;($A10405+1/24))-COUNTIF(tData[BezoekLangEind],"&lt;="&amp;$A10405)</f>
        <v/>
      </c>
      <c r="G10405" s="15">
        <f>IF($D10405=1,$B10405*100+$C10405,-1)</f>
        <v/>
      </c>
      <c r="H10405" s="15">
        <f>IF($D10405=1,$B10405,-1)</f>
        <v/>
      </c>
      <c r="I10405" s="15">
        <f>IF($D10405=1,$C10405,-1)</f>
        <v/>
      </c>
    </row>
    <row r="10406">
      <c r="A10406" s="33" t="n">
        <v>45725.45833333334</v>
      </c>
      <c r="B10406" s="15">
        <f>WEEKDAY($A10406,2)</f>
        <v/>
      </c>
      <c r="C10406" s="15">
        <f>HOUR($A10406)</f>
        <v/>
      </c>
      <c r="D10406" s="15">
        <f>IF(AND($A10406&gt;=Instellingen!$B$6,$A10406&lt;Instellingen!$B$7),1,0)</f>
        <v/>
      </c>
      <c r="E10406" s="15">
        <f>COUNTIF(tData[BezoekStart],"&lt;"&amp;($A10406+1/24))-COUNTIF(tData[BezoekEind],"&lt;="&amp;$A10406)</f>
        <v/>
      </c>
      <c r="F10406" s="15">
        <f>COUNTIF(tData[BezoekLangStart],"&lt;"&amp;($A10406+1/24))-COUNTIF(tData[BezoekLangEind],"&lt;="&amp;$A10406)</f>
        <v/>
      </c>
      <c r="G10406" s="15">
        <f>IF($D10406=1,$B10406*100+$C10406,-1)</f>
        <v/>
      </c>
      <c r="H10406" s="15">
        <f>IF($D10406=1,$B10406,-1)</f>
        <v/>
      </c>
      <c r="I10406" s="15">
        <f>IF($D10406=1,$C10406,-1)</f>
        <v/>
      </c>
    </row>
    <row r="10407">
      <c r="A10407" s="33" t="n">
        <v>45725.5</v>
      </c>
      <c r="B10407" s="15">
        <f>WEEKDAY($A10407,2)</f>
        <v/>
      </c>
      <c r="C10407" s="15">
        <f>HOUR($A10407)</f>
        <v/>
      </c>
      <c r="D10407" s="15">
        <f>IF(AND($A10407&gt;=Instellingen!$B$6,$A10407&lt;Instellingen!$B$7),1,0)</f>
        <v/>
      </c>
      <c r="E10407" s="15">
        <f>COUNTIF(tData[BezoekStart],"&lt;"&amp;($A10407+1/24))-COUNTIF(tData[BezoekEind],"&lt;="&amp;$A10407)</f>
        <v/>
      </c>
      <c r="F10407" s="15">
        <f>COUNTIF(tData[BezoekLangStart],"&lt;"&amp;($A10407+1/24))-COUNTIF(tData[BezoekLangEind],"&lt;="&amp;$A10407)</f>
        <v/>
      </c>
      <c r="G10407" s="15">
        <f>IF($D10407=1,$B10407*100+$C10407,-1)</f>
        <v/>
      </c>
      <c r="H10407" s="15">
        <f>IF($D10407=1,$B10407,-1)</f>
        <v/>
      </c>
      <c r="I10407" s="15">
        <f>IF($D10407=1,$C10407,-1)</f>
        <v/>
      </c>
    </row>
    <row r="10408">
      <c r="A10408" s="33" t="n">
        <v>45725.54166666666</v>
      </c>
      <c r="B10408" s="15">
        <f>WEEKDAY($A10408,2)</f>
        <v/>
      </c>
      <c r="C10408" s="15">
        <f>HOUR($A10408)</f>
        <v/>
      </c>
      <c r="D10408" s="15">
        <f>IF(AND($A10408&gt;=Instellingen!$B$6,$A10408&lt;Instellingen!$B$7),1,0)</f>
        <v/>
      </c>
      <c r="E10408" s="15">
        <f>COUNTIF(tData[BezoekStart],"&lt;"&amp;($A10408+1/24))-COUNTIF(tData[BezoekEind],"&lt;="&amp;$A10408)</f>
        <v/>
      </c>
      <c r="F10408" s="15">
        <f>COUNTIF(tData[BezoekLangStart],"&lt;"&amp;($A10408+1/24))-COUNTIF(tData[BezoekLangEind],"&lt;="&amp;$A10408)</f>
        <v/>
      </c>
      <c r="G10408" s="15">
        <f>IF($D10408=1,$B10408*100+$C10408,-1)</f>
        <v/>
      </c>
      <c r="H10408" s="15">
        <f>IF($D10408=1,$B10408,-1)</f>
        <v/>
      </c>
      <c r="I10408" s="15">
        <f>IF($D10408=1,$C10408,-1)</f>
        <v/>
      </c>
    </row>
    <row r="10409">
      <c r="A10409" s="33" t="n">
        <v>45725.58333333334</v>
      </c>
      <c r="B10409" s="15">
        <f>WEEKDAY($A10409,2)</f>
        <v/>
      </c>
      <c r="C10409" s="15">
        <f>HOUR($A10409)</f>
        <v/>
      </c>
      <c r="D10409" s="15">
        <f>IF(AND($A10409&gt;=Instellingen!$B$6,$A10409&lt;Instellingen!$B$7),1,0)</f>
        <v/>
      </c>
      <c r="E10409" s="15">
        <f>COUNTIF(tData[BezoekStart],"&lt;"&amp;($A10409+1/24))-COUNTIF(tData[BezoekEind],"&lt;="&amp;$A10409)</f>
        <v/>
      </c>
      <c r="F10409" s="15">
        <f>COUNTIF(tData[BezoekLangStart],"&lt;"&amp;($A10409+1/24))-COUNTIF(tData[BezoekLangEind],"&lt;="&amp;$A10409)</f>
        <v/>
      </c>
      <c r="G10409" s="15">
        <f>IF($D10409=1,$B10409*100+$C10409,-1)</f>
        <v/>
      </c>
      <c r="H10409" s="15">
        <f>IF($D10409=1,$B10409,-1)</f>
        <v/>
      </c>
      <c r="I10409" s="15">
        <f>IF($D10409=1,$C10409,-1)</f>
        <v/>
      </c>
    </row>
    <row r="10410">
      <c r="A10410" s="33" t="n">
        <v>45725.625</v>
      </c>
      <c r="B10410" s="15">
        <f>WEEKDAY($A10410,2)</f>
        <v/>
      </c>
      <c r="C10410" s="15">
        <f>HOUR($A10410)</f>
        <v/>
      </c>
      <c r="D10410" s="15">
        <f>IF(AND($A10410&gt;=Instellingen!$B$6,$A10410&lt;Instellingen!$B$7),1,0)</f>
        <v/>
      </c>
      <c r="E10410" s="15">
        <f>COUNTIF(tData[BezoekStart],"&lt;"&amp;($A10410+1/24))-COUNTIF(tData[BezoekEind],"&lt;="&amp;$A10410)</f>
        <v/>
      </c>
      <c r="F10410" s="15">
        <f>COUNTIF(tData[BezoekLangStart],"&lt;"&amp;($A10410+1/24))-COUNTIF(tData[BezoekLangEind],"&lt;="&amp;$A10410)</f>
        <v/>
      </c>
      <c r="G10410" s="15">
        <f>IF($D10410=1,$B10410*100+$C10410,-1)</f>
        <v/>
      </c>
      <c r="H10410" s="15">
        <f>IF($D10410=1,$B10410,-1)</f>
        <v/>
      </c>
      <c r="I10410" s="15">
        <f>IF($D10410=1,$C10410,-1)</f>
        <v/>
      </c>
    </row>
    <row r="10411">
      <c r="A10411" s="33" t="n">
        <v>45725.66666666666</v>
      </c>
      <c r="B10411" s="15">
        <f>WEEKDAY($A10411,2)</f>
        <v/>
      </c>
      <c r="C10411" s="15">
        <f>HOUR($A10411)</f>
        <v/>
      </c>
      <c r="D10411" s="15">
        <f>IF(AND($A10411&gt;=Instellingen!$B$6,$A10411&lt;Instellingen!$B$7),1,0)</f>
        <v/>
      </c>
      <c r="E10411" s="15">
        <f>COUNTIF(tData[BezoekStart],"&lt;"&amp;($A10411+1/24))-COUNTIF(tData[BezoekEind],"&lt;="&amp;$A10411)</f>
        <v/>
      </c>
      <c r="F10411" s="15">
        <f>COUNTIF(tData[BezoekLangStart],"&lt;"&amp;($A10411+1/24))-COUNTIF(tData[BezoekLangEind],"&lt;="&amp;$A10411)</f>
        <v/>
      </c>
      <c r="G10411" s="15">
        <f>IF($D10411=1,$B10411*100+$C10411,-1)</f>
        <v/>
      </c>
      <c r="H10411" s="15">
        <f>IF($D10411=1,$B10411,-1)</f>
        <v/>
      </c>
      <c r="I10411" s="15">
        <f>IF($D10411=1,$C10411,-1)</f>
        <v/>
      </c>
    </row>
    <row r="10412">
      <c r="A10412" s="33" t="n">
        <v>45725.70833333334</v>
      </c>
      <c r="B10412" s="15">
        <f>WEEKDAY($A10412,2)</f>
        <v/>
      </c>
      <c r="C10412" s="15">
        <f>HOUR($A10412)</f>
        <v/>
      </c>
      <c r="D10412" s="15">
        <f>IF(AND($A10412&gt;=Instellingen!$B$6,$A10412&lt;Instellingen!$B$7),1,0)</f>
        <v/>
      </c>
      <c r="E10412" s="15">
        <f>COUNTIF(tData[BezoekStart],"&lt;"&amp;($A10412+1/24))-COUNTIF(tData[BezoekEind],"&lt;="&amp;$A10412)</f>
        <v/>
      </c>
      <c r="F10412" s="15">
        <f>COUNTIF(tData[BezoekLangStart],"&lt;"&amp;($A10412+1/24))-COUNTIF(tData[BezoekLangEind],"&lt;="&amp;$A10412)</f>
        <v/>
      </c>
      <c r="G10412" s="15">
        <f>IF($D10412=1,$B10412*100+$C10412,-1)</f>
        <v/>
      </c>
      <c r="H10412" s="15">
        <f>IF($D10412=1,$B10412,-1)</f>
        <v/>
      </c>
      <c r="I10412" s="15">
        <f>IF($D10412=1,$C10412,-1)</f>
        <v/>
      </c>
    </row>
    <row r="10413">
      <c r="A10413" s="33" t="n">
        <v>45725.75</v>
      </c>
      <c r="B10413" s="15">
        <f>WEEKDAY($A10413,2)</f>
        <v/>
      </c>
      <c r="C10413" s="15">
        <f>HOUR($A10413)</f>
        <v/>
      </c>
      <c r="D10413" s="15">
        <f>IF(AND($A10413&gt;=Instellingen!$B$6,$A10413&lt;Instellingen!$B$7),1,0)</f>
        <v/>
      </c>
      <c r="E10413" s="15">
        <f>COUNTIF(tData[BezoekStart],"&lt;"&amp;($A10413+1/24))-COUNTIF(tData[BezoekEind],"&lt;="&amp;$A10413)</f>
        <v/>
      </c>
      <c r="F10413" s="15">
        <f>COUNTIF(tData[BezoekLangStart],"&lt;"&amp;($A10413+1/24))-COUNTIF(tData[BezoekLangEind],"&lt;="&amp;$A10413)</f>
        <v/>
      </c>
      <c r="G10413" s="15">
        <f>IF($D10413=1,$B10413*100+$C10413,-1)</f>
        <v/>
      </c>
      <c r="H10413" s="15">
        <f>IF($D10413=1,$B10413,-1)</f>
        <v/>
      </c>
      <c r="I10413" s="15">
        <f>IF($D10413=1,$C10413,-1)</f>
        <v/>
      </c>
    </row>
    <row r="10414">
      <c r="A10414" s="33" t="n">
        <v>45725.79166666666</v>
      </c>
      <c r="B10414" s="15">
        <f>WEEKDAY($A10414,2)</f>
        <v/>
      </c>
      <c r="C10414" s="15">
        <f>HOUR($A10414)</f>
        <v/>
      </c>
      <c r="D10414" s="15">
        <f>IF(AND($A10414&gt;=Instellingen!$B$6,$A10414&lt;Instellingen!$B$7),1,0)</f>
        <v/>
      </c>
      <c r="E10414" s="15">
        <f>COUNTIF(tData[BezoekStart],"&lt;"&amp;($A10414+1/24))-COUNTIF(tData[BezoekEind],"&lt;="&amp;$A10414)</f>
        <v/>
      </c>
      <c r="F10414" s="15">
        <f>COUNTIF(tData[BezoekLangStart],"&lt;"&amp;($A10414+1/24))-COUNTIF(tData[BezoekLangEind],"&lt;="&amp;$A10414)</f>
        <v/>
      </c>
      <c r="G10414" s="15">
        <f>IF($D10414=1,$B10414*100+$C10414,-1)</f>
        <v/>
      </c>
      <c r="H10414" s="15">
        <f>IF($D10414=1,$B10414,-1)</f>
        <v/>
      </c>
      <c r="I10414" s="15">
        <f>IF($D10414=1,$C10414,-1)</f>
        <v/>
      </c>
    </row>
    <row r="10415">
      <c r="A10415" s="33" t="n">
        <v>45725.83333333334</v>
      </c>
      <c r="B10415" s="15">
        <f>WEEKDAY($A10415,2)</f>
        <v/>
      </c>
      <c r="C10415" s="15">
        <f>HOUR($A10415)</f>
        <v/>
      </c>
      <c r="D10415" s="15">
        <f>IF(AND($A10415&gt;=Instellingen!$B$6,$A10415&lt;Instellingen!$B$7),1,0)</f>
        <v/>
      </c>
      <c r="E10415" s="15">
        <f>COUNTIF(tData[BezoekStart],"&lt;"&amp;($A10415+1/24))-COUNTIF(tData[BezoekEind],"&lt;="&amp;$A10415)</f>
        <v/>
      </c>
      <c r="F10415" s="15">
        <f>COUNTIF(tData[BezoekLangStart],"&lt;"&amp;($A10415+1/24))-COUNTIF(tData[BezoekLangEind],"&lt;="&amp;$A10415)</f>
        <v/>
      </c>
      <c r="G10415" s="15">
        <f>IF($D10415=1,$B10415*100+$C10415,-1)</f>
        <v/>
      </c>
      <c r="H10415" s="15">
        <f>IF($D10415=1,$B10415,-1)</f>
        <v/>
      </c>
      <c r="I10415" s="15">
        <f>IF($D10415=1,$C10415,-1)</f>
        <v/>
      </c>
    </row>
    <row r="10416">
      <c r="A10416" s="33" t="n">
        <v>45725.875</v>
      </c>
      <c r="B10416" s="15">
        <f>WEEKDAY($A10416,2)</f>
        <v/>
      </c>
      <c r="C10416" s="15">
        <f>HOUR($A10416)</f>
        <v/>
      </c>
      <c r="D10416" s="15">
        <f>IF(AND($A10416&gt;=Instellingen!$B$6,$A10416&lt;Instellingen!$B$7),1,0)</f>
        <v/>
      </c>
      <c r="E10416" s="15">
        <f>COUNTIF(tData[BezoekStart],"&lt;"&amp;($A10416+1/24))-COUNTIF(tData[BezoekEind],"&lt;="&amp;$A10416)</f>
        <v/>
      </c>
      <c r="F10416" s="15">
        <f>COUNTIF(tData[BezoekLangStart],"&lt;"&amp;($A10416+1/24))-COUNTIF(tData[BezoekLangEind],"&lt;="&amp;$A10416)</f>
        <v/>
      </c>
      <c r="G10416" s="15">
        <f>IF($D10416=1,$B10416*100+$C10416,-1)</f>
        <v/>
      </c>
      <c r="H10416" s="15">
        <f>IF($D10416=1,$B10416,-1)</f>
        <v/>
      </c>
      <c r="I10416" s="15">
        <f>IF($D10416=1,$C10416,-1)</f>
        <v/>
      </c>
    </row>
    <row r="10417">
      <c r="A10417" s="33" t="n">
        <v>45725.91666666666</v>
      </c>
      <c r="B10417" s="15">
        <f>WEEKDAY($A10417,2)</f>
        <v/>
      </c>
      <c r="C10417" s="15">
        <f>HOUR($A10417)</f>
        <v/>
      </c>
      <c r="D10417" s="15">
        <f>IF(AND($A10417&gt;=Instellingen!$B$6,$A10417&lt;Instellingen!$B$7),1,0)</f>
        <v/>
      </c>
      <c r="E10417" s="15">
        <f>COUNTIF(tData[BezoekStart],"&lt;"&amp;($A10417+1/24))-COUNTIF(tData[BezoekEind],"&lt;="&amp;$A10417)</f>
        <v/>
      </c>
      <c r="F10417" s="15">
        <f>COUNTIF(tData[BezoekLangStart],"&lt;"&amp;($A10417+1/24))-COUNTIF(tData[BezoekLangEind],"&lt;="&amp;$A10417)</f>
        <v/>
      </c>
      <c r="G10417" s="15">
        <f>IF($D10417=1,$B10417*100+$C10417,-1)</f>
        <v/>
      </c>
      <c r="H10417" s="15">
        <f>IF($D10417=1,$B10417,-1)</f>
        <v/>
      </c>
      <c r="I10417" s="15">
        <f>IF($D10417=1,$C10417,-1)</f>
        <v/>
      </c>
    </row>
    <row r="10418">
      <c r="A10418" s="33" t="n">
        <v>45725.95833333334</v>
      </c>
      <c r="B10418" s="15">
        <f>WEEKDAY($A10418,2)</f>
        <v/>
      </c>
      <c r="C10418" s="15">
        <f>HOUR($A10418)</f>
        <v/>
      </c>
      <c r="D10418" s="15">
        <f>IF(AND($A10418&gt;=Instellingen!$B$6,$A10418&lt;Instellingen!$B$7),1,0)</f>
        <v/>
      </c>
      <c r="E10418" s="15">
        <f>COUNTIF(tData[BezoekStart],"&lt;"&amp;($A10418+1/24))-COUNTIF(tData[BezoekEind],"&lt;="&amp;$A10418)</f>
        <v/>
      </c>
      <c r="F10418" s="15">
        <f>COUNTIF(tData[BezoekLangStart],"&lt;"&amp;($A10418+1/24))-COUNTIF(tData[BezoekLangEind],"&lt;="&amp;$A10418)</f>
        <v/>
      </c>
      <c r="G10418" s="15">
        <f>IF($D10418=1,$B10418*100+$C10418,-1)</f>
        <v/>
      </c>
      <c r="H10418" s="15">
        <f>IF($D10418=1,$B10418,-1)</f>
        <v/>
      </c>
      <c r="I10418" s="15">
        <f>IF($D10418=1,$C10418,-1)</f>
        <v/>
      </c>
    </row>
    <row r="10419">
      <c r="A10419" s="33" t="n">
        <v>45726</v>
      </c>
      <c r="B10419" s="15">
        <f>WEEKDAY($A10419,2)</f>
        <v/>
      </c>
      <c r="C10419" s="15">
        <f>HOUR($A10419)</f>
        <v/>
      </c>
      <c r="D10419" s="15">
        <f>IF(AND($A10419&gt;=Instellingen!$B$6,$A10419&lt;Instellingen!$B$7),1,0)</f>
        <v/>
      </c>
      <c r="E10419" s="15">
        <f>COUNTIF(tData[BezoekStart],"&lt;"&amp;($A10419+1/24))-COUNTIF(tData[BezoekEind],"&lt;="&amp;$A10419)</f>
        <v/>
      </c>
      <c r="F10419" s="15">
        <f>COUNTIF(tData[BezoekLangStart],"&lt;"&amp;($A10419+1/24))-COUNTIF(tData[BezoekLangEind],"&lt;="&amp;$A10419)</f>
        <v/>
      </c>
      <c r="G10419" s="15">
        <f>IF($D10419=1,$B10419*100+$C10419,-1)</f>
        <v/>
      </c>
      <c r="H10419" s="15">
        <f>IF($D10419=1,$B10419,-1)</f>
        <v/>
      </c>
      <c r="I10419" s="15">
        <f>IF($D10419=1,$C10419,-1)</f>
        <v/>
      </c>
    </row>
    <row r="10420">
      <c r="A10420" s="33" t="n">
        <v>45726.04166666666</v>
      </c>
      <c r="B10420" s="15">
        <f>WEEKDAY($A10420,2)</f>
        <v/>
      </c>
      <c r="C10420" s="15">
        <f>HOUR($A10420)</f>
        <v/>
      </c>
      <c r="D10420" s="15">
        <f>IF(AND($A10420&gt;=Instellingen!$B$6,$A10420&lt;Instellingen!$B$7),1,0)</f>
        <v/>
      </c>
      <c r="E10420" s="15">
        <f>COUNTIF(tData[BezoekStart],"&lt;"&amp;($A10420+1/24))-COUNTIF(tData[BezoekEind],"&lt;="&amp;$A10420)</f>
        <v/>
      </c>
      <c r="F10420" s="15">
        <f>COUNTIF(tData[BezoekLangStart],"&lt;"&amp;($A10420+1/24))-COUNTIF(tData[BezoekLangEind],"&lt;="&amp;$A10420)</f>
        <v/>
      </c>
      <c r="G10420" s="15">
        <f>IF($D10420=1,$B10420*100+$C10420,-1)</f>
        <v/>
      </c>
      <c r="H10420" s="15">
        <f>IF($D10420=1,$B10420,-1)</f>
        <v/>
      </c>
      <c r="I10420" s="15">
        <f>IF($D10420=1,$C10420,-1)</f>
        <v/>
      </c>
    </row>
    <row r="10421">
      <c r="A10421" s="33" t="n">
        <v>45726.08333333334</v>
      </c>
      <c r="B10421" s="15">
        <f>WEEKDAY($A10421,2)</f>
        <v/>
      </c>
      <c r="C10421" s="15">
        <f>HOUR($A10421)</f>
        <v/>
      </c>
      <c r="D10421" s="15">
        <f>IF(AND($A10421&gt;=Instellingen!$B$6,$A10421&lt;Instellingen!$B$7),1,0)</f>
        <v/>
      </c>
      <c r="E10421" s="15">
        <f>COUNTIF(tData[BezoekStart],"&lt;"&amp;($A10421+1/24))-COUNTIF(tData[BezoekEind],"&lt;="&amp;$A10421)</f>
        <v/>
      </c>
      <c r="F10421" s="15">
        <f>COUNTIF(tData[BezoekLangStart],"&lt;"&amp;($A10421+1/24))-COUNTIF(tData[BezoekLangEind],"&lt;="&amp;$A10421)</f>
        <v/>
      </c>
      <c r="G10421" s="15">
        <f>IF($D10421=1,$B10421*100+$C10421,-1)</f>
        <v/>
      </c>
      <c r="H10421" s="15">
        <f>IF($D10421=1,$B10421,-1)</f>
        <v/>
      </c>
      <c r="I10421" s="15">
        <f>IF($D10421=1,$C10421,-1)</f>
        <v/>
      </c>
    </row>
    <row r="10422">
      <c r="A10422" s="33" t="n">
        <v>45726.125</v>
      </c>
      <c r="B10422" s="15">
        <f>WEEKDAY($A10422,2)</f>
        <v/>
      </c>
      <c r="C10422" s="15">
        <f>HOUR($A10422)</f>
        <v/>
      </c>
      <c r="D10422" s="15">
        <f>IF(AND($A10422&gt;=Instellingen!$B$6,$A10422&lt;Instellingen!$B$7),1,0)</f>
        <v/>
      </c>
      <c r="E10422" s="15">
        <f>COUNTIF(tData[BezoekStart],"&lt;"&amp;($A10422+1/24))-COUNTIF(tData[BezoekEind],"&lt;="&amp;$A10422)</f>
        <v/>
      </c>
      <c r="F10422" s="15">
        <f>COUNTIF(tData[BezoekLangStart],"&lt;"&amp;($A10422+1/24))-COUNTIF(tData[BezoekLangEind],"&lt;="&amp;$A10422)</f>
        <v/>
      </c>
      <c r="G10422" s="15">
        <f>IF($D10422=1,$B10422*100+$C10422,-1)</f>
        <v/>
      </c>
      <c r="H10422" s="15">
        <f>IF($D10422=1,$B10422,-1)</f>
        <v/>
      </c>
      <c r="I10422" s="15">
        <f>IF($D10422=1,$C10422,-1)</f>
        <v/>
      </c>
    </row>
    <row r="10423">
      <c r="A10423" s="33" t="n">
        <v>45726.16666666666</v>
      </c>
      <c r="B10423" s="15">
        <f>WEEKDAY($A10423,2)</f>
        <v/>
      </c>
      <c r="C10423" s="15">
        <f>HOUR($A10423)</f>
        <v/>
      </c>
      <c r="D10423" s="15">
        <f>IF(AND($A10423&gt;=Instellingen!$B$6,$A10423&lt;Instellingen!$B$7),1,0)</f>
        <v/>
      </c>
      <c r="E10423" s="15">
        <f>COUNTIF(tData[BezoekStart],"&lt;"&amp;($A10423+1/24))-COUNTIF(tData[BezoekEind],"&lt;="&amp;$A10423)</f>
        <v/>
      </c>
      <c r="F10423" s="15">
        <f>COUNTIF(tData[BezoekLangStart],"&lt;"&amp;($A10423+1/24))-COUNTIF(tData[BezoekLangEind],"&lt;="&amp;$A10423)</f>
        <v/>
      </c>
      <c r="G10423" s="15">
        <f>IF($D10423=1,$B10423*100+$C10423,-1)</f>
        <v/>
      </c>
      <c r="H10423" s="15">
        <f>IF($D10423=1,$B10423,-1)</f>
        <v/>
      </c>
      <c r="I10423" s="15">
        <f>IF($D10423=1,$C10423,-1)</f>
        <v/>
      </c>
    </row>
    <row r="10424">
      <c r="A10424" s="33" t="n">
        <v>45726.20833333334</v>
      </c>
      <c r="B10424" s="15">
        <f>WEEKDAY($A10424,2)</f>
        <v/>
      </c>
      <c r="C10424" s="15">
        <f>HOUR($A10424)</f>
        <v/>
      </c>
      <c r="D10424" s="15">
        <f>IF(AND($A10424&gt;=Instellingen!$B$6,$A10424&lt;Instellingen!$B$7),1,0)</f>
        <v/>
      </c>
      <c r="E10424" s="15">
        <f>COUNTIF(tData[BezoekStart],"&lt;"&amp;($A10424+1/24))-COUNTIF(tData[BezoekEind],"&lt;="&amp;$A10424)</f>
        <v/>
      </c>
      <c r="F10424" s="15">
        <f>COUNTIF(tData[BezoekLangStart],"&lt;"&amp;($A10424+1/24))-COUNTIF(tData[BezoekLangEind],"&lt;="&amp;$A10424)</f>
        <v/>
      </c>
      <c r="G10424" s="15">
        <f>IF($D10424=1,$B10424*100+$C10424,-1)</f>
        <v/>
      </c>
      <c r="H10424" s="15">
        <f>IF($D10424=1,$B10424,-1)</f>
        <v/>
      </c>
      <c r="I10424" s="15">
        <f>IF($D10424=1,$C10424,-1)</f>
        <v/>
      </c>
    </row>
    <row r="10425">
      <c r="A10425" s="33" t="n">
        <v>45726.25</v>
      </c>
      <c r="B10425" s="15">
        <f>WEEKDAY($A10425,2)</f>
        <v/>
      </c>
      <c r="C10425" s="15">
        <f>HOUR($A10425)</f>
        <v/>
      </c>
      <c r="D10425" s="15">
        <f>IF(AND($A10425&gt;=Instellingen!$B$6,$A10425&lt;Instellingen!$B$7),1,0)</f>
        <v/>
      </c>
      <c r="E10425" s="15">
        <f>COUNTIF(tData[BezoekStart],"&lt;"&amp;($A10425+1/24))-COUNTIF(tData[BezoekEind],"&lt;="&amp;$A10425)</f>
        <v/>
      </c>
      <c r="F10425" s="15">
        <f>COUNTIF(tData[BezoekLangStart],"&lt;"&amp;($A10425+1/24))-COUNTIF(tData[BezoekLangEind],"&lt;="&amp;$A10425)</f>
        <v/>
      </c>
      <c r="G10425" s="15">
        <f>IF($D10425=1,$B10425*100+$C10425,-1)</f>
        <v/>
      </c>
      <c r="H10425" s="15">
        <f>IF($D10425=1,$B10425,-1)</f>
        <v/>
      </c>
      <c r="I10425" s="15">
        <f>IF($D10425=1,$C10425,-1)</f>
        <v/>
      </c>
    </row>
    <row r="10426">
      <c r="A10426" s="33" t="n">
        <v>45726.29166666666</v>
      </c>
      <c r="B10426" s="15">
        <f>WEEKDAY($A10426,2)</f>
        <v/>
      </c>
      <c r="C10426" s="15">
        <f>HOUR($A10426)</f>
        <v/>
      </c>
      <c r="D10426" s="15">
        <f>IF(AND($A10426&gt;=Instellingen!$B$6,$A10426&lt;Instellingen!$B$7),1,0)</f>
        <v/>
      </c>
      <c r="E10426" s="15">
        <f>COUNTIF(tData[BezoekStart],"&lt;"&amp;($A10426+1/24))-COUNTIF(tData[BezoekEind],"&lt;="&amp;$A10426)</f>
        <v/>
      </c>
      <c r="F10426" s="15">
        <f>COUNTIF(tData[BezoekLangStart],"&lt;"&amp;($A10426+1/24))-COUNTIF(tData[BezoekLangEind],"&lt;="&amp;$A10426)</f>
        <v/>
      </c>
      <c r="G10426" s="15">
        <f>IF($D10426=1,$B10426*100+$C10426,-1)</f>
        <v/>
      </c>
      <c r="H10426" s="15">
        <f>IF($D10426=1,$B10426,-1)</f>
        <v/>
      </c>
      <c r="I10426" s="15">
        <f>IF($D10426=1,$C10426,-1)</f>
        <v/>
      </c>
    </row>
    <row r="10427">
      <c r="A10427" s="33" t="n">
        <v>45726.33333333334</v>
      </c>
      <c r="B10427" s="15">
        <f>WEEKDAY($A10427,2)</f>
        <v/>
      </c>
      <c r="C10427" s="15">
        <f>HOUR($A10427)</f>
        <v/>
      </c>
      <c r="D10427" s="15">
        <f>IF(AND($A10427&gt;=Instellingen!$B$6,$A10427&lt;Instellingen!$B$7),1,0)</f>
        <v/>
      </c>
      <c r="E10427" s="15">
        <f>COUNTIF(tData[BezoekStart],"&lt;"&amp;($A10427+1/24))-COUNTIF(tData[BezoekEind],"&lt;="&amp;$A10427)</f>
        <v/>
      </c>
      <c r="F10427" s="15">
        <f>COUNTIF(tData[BezoekLangStart],"&lt;"&amp;($A10427+1/24))-COUNTIF(tData[BezoekLangEind],"&lt;="&amp;$A10427)</f>
        <v/>
      </c>
      <c r="G10427" s="15">
        <f>IF($D10427=1,$B10427*100+$C10427,-1)</f>
        <v/>
      </c>
      <c r="H10427" s="15">
        <f>IF($D10427=1,$B10427,-1)</f>
        <v/>
      </c>
      <c r="I10427" s="15">
        <f>IF($D10427=1,$C10427,-1)</f>
        <v/>
      </c>
    </row>
    <row r="10428">
      <c r="A10428" s="33" t="n">
        <v>45726.375</v>
      </c>
      <c r="B10428" s="15">
        <f>WEEKDAY($A10428,2)</f>
        <v/>
      </c>
      <c r="C10428" s="15">
        <f>HOUR($A10428)</f>
        <v/>
      </c>
      <c r="D10428" s="15">
        <f>IF(AND($A10428&gt;=Instellingen!$B$6,$A10428&lt;Instellingen!$B$7),1,0)</f>
        <v/>
      </c>
      <c r="E10428" s="15">
        <f>COUNTIF(tData[BezoekStart],"&lt;"&amp;($A10428+1/24))-COUNTIF(tData[BezoekEind],"&lt;="&amp;$A10428)</f>
        <v/>
      </c>
      <c r="F10428" s="15">
        <f>COUNTIF(tData[BezoekLangStart],"&lt;"&amp;($A10428+1/24))-COUNTIF(tData[BezoekLangEind],"&lt;="&amp;$A10428)</f>
        <v/>
      </c>
      <c r="G10428" s="15">
        <f>IF($D10428=1,$B10428*100+$C10428,-1)</f>
        <v/>
      </c>
      <c r="H10428" s="15">
        <f>IF($D10428=1,$B10428,-1)</f>
        <v/>
      </c>
      <c r="I10428" s="15">
        <f>IF($D10428=1,$C10428,-1)</f>
        <v/>
      </c>
    </row>
    <row r="10429">
      <c r="A10429" s="33" t="n">
        <v>45726.41666666666</v>
      </c>
      <c r="B10429" s="15">
        <f>WEEKDAY($A10429,2)</f>
        <v/>
      </c>
      <c r="C10429" s="15">
        <f>HOUR($A10429)</f>
        <v/>
      </c>
      <c r="D10429" s="15">
        <f>IF(AND($A10429&gt;=Instellingen!$B$6,$A10429&lt;Instellingen!$B$7),1,0)</f>
        <v/>
      </c>
      <c r="E10429" s="15">
        <f>COUNTIF(tData[BezoekStart],"&lt;"&amp;($A10429+1/24))-COUNTIF(tData[BezoekEind],"&lt;="&amp;$A10429)</f>
        <v/>
      </c>
      <c r="F10429" s="15">
        <f>COUNTIF(tData[BezoekLangStart],"&lt;"&amp;($A10429+1/24))-COUNTIF(tData[BezoekLangEind],"&lt;="&amp;$A10429)</f>
        <v/>
      </c>
      <c r="G10429" s="15">
        <f>IF($D10429=1,$B10429*100+$C10429,-1)</f>
        <v/>
      </c>
      <c r="H10429" s="15">
        <f>IF($D10429=1,$B10429,-1)</f>
        <v/>
      </c>
      <c r="I10429" s="15">
        <f>IF($D10429=1,$C10429,-1)</f>
        <v/>
      </c>
    </row>
    <row r="10430">
      <c r="A10430" s="33" t="n">
        <v>45726.45833333334</v>
      </c>
      <c r="B10430" s="15">
        <f>WEEKDAY($A10430,2)</f>
        <v/>
      </c>
      <c r="C10430" s="15">
        <f>HOUR($A10430)</f>
        <v/>
      </c>
      <c r="D10430" s="15">
        <f>IF(AND($A10430&gt;=Instellingen!$B$6,$A10430&lt;Instellingen!$B$7),1,0)</f>
        <v/>
      </c>
      <c r="E10430" s="15">
        <f>COUNTIF(tData[BezoekStart],"&lt;"&amp;($A10430+1/24))-COUNTIF(tData[BezoekEind],"&lt;="&amp;$A10430)</f>
        <v/>
      </c>
      <c r="F10430" s="15">
        <f>COUNTIF(tData[BezoekLangStart],"&lt;"&amp;($A10430+1/24))-COUNTIF(tData[BezoekLangEind],"&lt;="&amp;$A10430)</f>
        <v/>
      </c>
      <c r="G10430" s="15">
        <f>IF($D10430=1,$B10430*100+$C10430,-1)</f>
        <v/>
      </c>
      <c r="H10430" s="15">
        <f>IF($D10430=1,$B10430,-1)</f>
        <v/>
      </c>
      <c r="I10430" s="15">
        <f>IF($D10430=1,$C10430,-1)</f>
        <v/>
      </c>
    </row>
    <row r="10431">
      <c r="A10431" s="33" t="n">
        <v>45726.5</v>
      </c>
      <c r="B10431" s="15">
        <f>WEEKDAY($A10431,2)</f>
        <v/>
      </c>
      <c r="C10431" s="15">
        <f>HOUR($A10431)</f>
        <v/>
      </c>
      <c r="D10431" s="15">
        <f>IF(AND($A10431&gt;=Instellingen!$B$6,$A10431&lt;Instellingen!$B$7),1,0)</f>
        <v/>
      </c>
      <c r="E10431" s="15">
        <f>COUNTIF(tData[BezoekStart],"&lt;"&amp;($A10431+1/24))-COUNTIF(tData[BezoekEind],"&lt;="&amp;$A10431)</f>
        <v/>
      </c>
      <c r="F10431" s="15">
        <f>COUNTIF(tData[BezoekLangStart],"&lt;"&amp;($A10431+1/24))-COUNTIF(tData[BezoekLangEind],"&lt;="&amp;$A10431)</f>
        <v/>
      </c>
      <c r="G10431" s="15">
        <f>IF($D10431=1,$B10431*100+$C10431,-1)</f>
        <v/>
      </c>
      <c r="H10431" s="15">
        <f>IF($D10431=1,$B10431,-1)</f>
        <v/>
      </c>
      <c r="I10431" s="15">
        <f>IF($D10431=1,$C10431,-1)</f>
        <v/>
      </c>
    </row>
    <row r="10432">
      <c r="A10432" s="33" t="n">
        <v>45726.54166666666</v>
      </c>
      <c r="B10432" s="15">
        <f>WEEKDAY($A10432,2)</f>
        <v/>
      </c>
      <c r="C10432" s="15">
        <f>HOUR($A10432)</f>
        <v/>
      </c>
      <c r="D10432" s="15">
        <f>IF(AND($A10432&gt;=Instellingen!$B$6,$A10432&lt;Instellingen!$B$7),1,0)</f>
        <v/>
      </c>
      <c r="E10432" s="15">
        <f>COUNTIF(tData[BezoekStart],"&lt;"&amp;($A10432+1/24))-COUNTIF(tData[BezoekEind],"&lt;="&amp;$A10432)</f>
        <v/>
      </c>
      <c r="F10432" s="15">
        <f>COUNTIF(tData[BezoekLangStart],"&lt;"&amp;($A10432+1/24))-COUNTIF(tData[BezoekLangEind],"&lt;="&amp;$A10432)</f>
        <v/>
      </c>
      <c r="G10432" s="15">
        <f>IF($D10432=1,$B10432*100+$C10432,-1)</f>
        <v/>
      </c>
      <c r="H10432" s="15">
        <f>IF($D10432=1,$B10432,-1)</f>
        <v/>
      </c>
      <c r="I10432" s="15">
        <f>IF($D10432=1,$C10432,-1)</f>
        <v/>
      </c>
    </row>
    <row r="10433">
      <c r="A10433" s="33" t="n">
        <v>45726.58333333334</v>
      </c>
      <c r="B10433" s="15">
        <f>WEEKDAY($A10433,2)</f>
        <v/>
      </c>
      <c r="C10433" s="15">
        <f>HOUR($A10433)</f>
        <v/>
      </c>
      <c r="D10433" s="15">
        <f>IF(AND($A10433&gt;=Instellingen!$B$6,$A10433&lt;Instellingen!$B$7),1,0)</f>
        <v/>
      </c>
      <c r="E10433" s="15">
        <f>COUNTIF(tData[BezoekStart],"&lt;"&amp;($A10433+1/24))-COUNTIF(tData[BezoekEind],"&lt;="&amp;$A10433)</f>
        <v/>
      </c>
      <c r="F10433" s="15">
        <f>COUNTIF(tData[BezoekLangStart],"&lt;"&amp;($A10433+1/24))-COUNTIF(tData[BezoekLangEind],"&lt;="&amp;$A10433)</f>
        <v/>
      </c>
      <c r="G10433" s="15">
        <f>IF($D10433=1,$B10433*100+$C10433,-1)</f>
        <v/>
      </c>
      <c r="H10433" s="15">
        <f>IF($D10433=1,$B10433,-1)</f>
        <v/>
      </c>
      <c r="I10433" s="15">
        <f>IF($D10433=1,$C10433,-1)</f>
        <v/>
      </c>
    </row>
    <row r="10434">
      <c r="A10434" s="33" t="n">
        <v>45726.625</v>
      </c>
      <c r="B10434" s="15">
        <f>WEEKDAY($A10434,2)</f>
        <v/>
      </c>
      <c r="C10434" s="15">
        <f>HOUR($A10434)</f>
        <v/>
      </c>
      <c r="D10434" s="15">
        <f>IF(AND($A10434&gt;=Instellingen!$B$6,$A10434&lt;Instellingen!$B$7),1,0)</f>
        <v/>
      </c>
      <c r="E10434" s="15">
        <f>COUNTIF(tData[BezoekStart],"&lt;"&amp;($A10434+1/24))-COUNTIF(tData[BezoekEind],"&lt;="&amp;$A10434)</f>
        <v/>
      </c>
      <c r="F10434" s="15">
        <f>COUNTIF(tData[BezoekLangStart],"&lt;"&amp;($A10434+1/24))-COUNTIF(tData[BezoekLangEind],"&lt;="&amp;$A10434)</f>
        <v/>
      </c>
      <c r="G10434" s="15">
        <f>IF($D10434=1,$B10434*100+$C10434,-1)</f>
        <v/>
      </c>
      <c r="H10434" s="15">
        <f>IF($D10434=1,$B10434,-1)</f>
        <v/>
      </c>
      <c r="I10434" s="15">
        <f>IF($D10434=1,$C10434,-1)</f>
        <v/>
      </c>
    </row>
    <row r="10435">
      <c r="A10435" s="33" t="n">
        <v>45726.66666666666</v>
      </c>
      <c r="B10435" s="15">
        <f>WEEKDAY($A10435,2)</f>
        <v/>
      </c>
      <c r="C10435" s="15">
        <f>HOUR($A10435)</f>
        <v/>
      </c>
      <c r="D10435" s="15">
        <f>IF(AND($A10435&gt;=Instellingen!$B$6,$A10435&lt;Instellingen!$B$7),1,0)</f>
        <v/>
      </c>
      <c r="E10435" s="15">
        <f>COUNTIF(tData[BezoekStart],"&lt;"&amp;($A10435+1/24))-COUNTIF(tData[BezoekEind],"&lt;="&amp;$A10435)</f>
        <v/>
      </c>
      <c r="F10435" s="15">
        <f>COUNTIF(tData[BezoekLangStart],"&lt;"&amp;($A10435+1/24))-COUNTIF(tData[BezoekLangEind],"&lt;="&amp;$A10435)</f>
        <v/>
      </c>
      <c r="G10435" s="15">
        <f>IF($D10435=1,$B10435*100+$C10435,-1)</f>
        <v/>
      </c>
      <c r="H10435" s="15">
        <f>IF($D10435=1,$B10435,-1)</f>
        <v/>
      </c>
      <c r="I10435" s="15">
        <f>IF($D10435=1,$C10435,-1)</f>
        <v/>
      </c>
    </row>
    <row r="10436">
      <c r="A10436" s="33" t="n">
        <v>45726.70833333334</v>
      </c>
      <c r="B10436" s="15">
        <f>WEEKDAY($A10436,2)</f>
        <v/>
      </c>
      <c r="C10436" s="15">
        <f>HOUR($A10436)</f>
        <v/>
      </c>
      <c r="D10436" s="15">
        <f>IF(AND($A10436&gt;=Instellingen!$B$6,$A10436&lt;Instellingen!$B$7),1,0)</f>
        <v/>
      </c>
      <c r="E10436" s="15">
        <f>COUNTIF(tData[BezoekStart],"&lt;"&amp;($A10436+1/24))-COUNTIF(tData[BezoekEind],"&lt;="&amp;$A10436)</f>
        <v/>
      </c>
      <c r="F10436" s="15">
        <f>COUNTIF(tData[BezoekLangStart],"&lt;"&amp;($A10436+1/24))-COUNTIF(tData[BezoekLangEind],"&lt;="&amp;$A10436)</f>
        <v/>
      </c>
      <c r="G10436" s="15">
        <f>IF($D10436=1,$B10436*100+$C10436,-1)</f>
        <v/>
      </c>
      <c r="H10436" s="15">
        <f>IF($D10436=1,$B10436,-1)</f>
        <v/>
      </c>
      <c r="I10436" s="15">
        <f>IF($D10436=1,$C10436,-1)</f>
        <v/>
      </c>
    </row>
    <row r="10437">
      <c r="A10437" s="33" t="n">
        <v>45726.75</v>
      </c>
      <c r="B10437" s="15">
        <f>WEEKDAY($A10437,2)</f>
        <v/>
      </c>
      <c r="C10437" s="15">
        <f>HOUR($A10437)</f>
        <v/>
      </c>
      <c r="D10437" s="15">
        <f>IF(AND($A10437&gt;=Instellingen!$B$6,$A10437&lt;Instellingen!$B$7),1,0)</f>
        <v/>
      </c>
      <c r="E10437" s="15">
        <f>COUNTIF(tData[BezoekStart],"&lt;"&amp;($A10437+1/24))-COUNTIF(tData[BezoekEind],"&lt;="&amp;$A10437)</f>
        <v/>
      </c>
      <c r="F10437" s="15">
        <f>COUNTIF(tData[BezoekLangStart],"&lt;"&amp;($A10437+1/24))-COUNTIF(tData[BezoekLangEind],"&lt;="&amp;$A10437)</f>
        <v/>
      </c>
      <c r="G10437" s="15">
        <f>IF($D10437=1,$B10437*100+$C10437,-1)</f>
        <v/>
      </c>
      <c r="H10437" s="15">
        <f>IF($D10437=1,$B10437,-1)</f>
        <v/>
      </c>
      <c r="I10437" s="15">
        <f>IF($D10437=1,$C10437,-1)</f>
        <v/>
      </c>
    </row>
    <row r="10438">
      <c r="A10438" s="33" t="n">
        <v>45726.79166666666</v>
      </c>
      <c r="B10438" s="15">
        <f>WEEKDAY($A10438,2)</f>
        <v/>
      </c>
      <c r="C10438" s="15">
        <f>HOUR($A10438)</f>
        <v/>
      </c>
      <c r="D10438" s="15">
        <f>IF(AND($A10438&gt;=Instellingen!$B$6,$A10438&lt;Instellingen!$B$7),1,0)</f>
        <v/>
      </c>
      <c r="E10438" s="15">
        <f>COUNTIF(tData[BezoekStart],"&lt;"&amp;($A10438+1/24))-COUNTIF(tData[BezoekEind],"&lt;="&amp;$A10438)</f>
        <v/>
      </c>
      <c r="F10438" s="15">
        <f>COUNTIF(tData[BezoekLangStart],"&lt;"&amp;($A10438+1/24))-COUNTIF(tData[BezoekLangEind],"&lt;="&amp;$A10438)</f>
        <v/>
      </c>
      <c r="G10438" s="15">
        <f>IF($D10438=1,$B10438*100+$C10438,-1)</f>
        <v/>
      </c>
      <c r="H10438" s="15">
        <f>IF($D10438=1,$B10438,-1)</f>
        <v/>
      </c>
      <c r="I10438" s="15">
        <f>IF($D10438=1,$C10438,-1)</f>
        <v/>
      </c>
    </row>
    <row r="10439">
      <c r="A10439" s="33" t="n">
        <v>45726.83333333334</v>
      </c>
      <c r="B10439" s="15">
        <f>WEEKDAY($A10439,2)</f>
        <v/>
      </c>
      <c r="C10439" s="15">
        <f>HOUR($A10439)</f>
        <v/>
      </c>
      <c r="D10439" s="15">
        <f>IF(AND($A10439&gt;=Instellingen!$B$6,$A10439&lt;Instellingen!$B$7),1,0)</f>
        <v/>
      </c>
      <c r="E10439" s="15">
        <f>COUNTIF(tData[BezoekStart],"&lt;"&amp;($A10439+1/24))-COUNTIF(tData[BezoekEind],"&lt;="&amp;$A10439)</f>
        <v/>
      </c>
      <c r="F10439" s="15">
        <f>COUNTIF(tData[BezoekLangStart],"&lt;"&amp;($A10439+1/24))-COUNTIF(tData[BezoekLangEind],"&lt;="&amp;$A10439)</f>
        <v/>
      </c>
      <c r="G10439" s="15">
        <f>IF($D10439=1,$B10439*100+$C10439,-1)</f>
        <v/>
      </c>
      <c r="H10439" s="15">
        <f>IF($D10439=1,$B10439,-1)</f>
        <v/>
      </c>
      <c r="I10439" s="15">
        <f>IF($D10439=1,$C10439,-1)</f>
        <v/>
      </c>
    </row>
    <row r="10440">
      <c r="A10440" s="33" t="n">
        <v>45726.875</v>
      </c>
      <c r="B10440" s="15">
        <f>WEEKDAY($A10440,2)</f>
        <v/>
      </c>
      <c r="C10440" s="15">
        <f>HOUR($A10440)</f>
        <v/>
      </c>
      <c r="D10440" s="15">
        <f>IF(AND($A10440&gt;=Instellingen!$B$6,$A10440&lt;Instellingen!$B$7),1,0)</f>
        <v/>
      </c>
      <c r="E10440" s="15">
        <f>COUNTIF(tData[BezoekStart],"&lt;"&amp;($A10440+1/24))-COUNTIF(tData[BezoekEind],"&lt;="&amp;$A10440)</f>
        <v/>
      </c>
      <c r="F10440" s="15">
        <f>COUNTIF(tData[BezoekLangStart],"&lt;"&amp;($A10440+1/24))-COUNTIF(tData[BezoekLangEind],"&lt;="&amp;$A10440)</f>
        <v/>
      </c>
      <c r="G10440" s="15">
        <f>IF($D10440=1,$B10440*100+$C10440,-1)</f>
        <v/>
      </c>
      <c r="H10440" s="15">
        <f>IF($D10440=1,$B10440,-1)</f>
        <v/>
      </c>
      <c r="I10440" s="15">
        <f>IF($D10440=1,$C10440,-1)</f>
        <v/>
      </c>
    </row>
    <row r="10441">
      <c r="A10441" s="33" t="n">
        <v>45726.91666666666</v>
      </c>
      <c r="B10441" s="15">
        <f>WEEKDAY($A10441,2)</f>
        <v/>
      </c>
      <c r="C10441" s="15">
        <f>HOUR($A10441)</f>
        <v/>
      </c>
      <c r="D10441" s="15">
        <f>IF(AND($A10441&gt;=Instellingen!$B$6,$A10441&lt;Instellingen!$B$7),1,0)</f>
        <v/>
      </c>
      <c r="E10441" s="15">
        <f>COUNTIF(tData[BezoekStart],"&lt;"&amp;($A10441+1/24))-COUNTIF(tData[BezoekEind],"&lt;="&amp;$A10441)</f>
        <v/>
      </c>
      <c r="F10441" s="15">
        <f>COUNTIF(tData[BezoekLangStart],"&lt;"&amp;($A10441+1/24))-COUNTIF(tData[BezoekLangEind],"&lt;="&amp;$A10441)</f>
        <v/>
      </c>
      <c r="G10441" s="15">
        <f>IF($D10441=1,$B10441*100+$C10441,-1)</f>
        <v/>
      </c>
      <c r="H10441" s="15">
        <f>IF($D10441=1,$B10441,-1)</f>
        <v/>
      </c>
      <c r="I10441" s="15">
        <f>IF($D10441=1,$C10441,-1)</f>
        <v/>
      </c>
    </row>
    <row r="10442">
      <c r="A10442" s="33" t="n">
        <v>45726.95833333334</v>
      </c>
      <c r="B10442" s="15">
        <f>WEEKDAY($A10442,2)</f>
        <v/>
      </c>
      <c r="C10442" s="15">
        <f>HOUR($A10442)</f>
        <v/>
      </c>
      <c r="D10442" s="15">
        <f>IF(AND($A10442&gt;=Instellingen!$B$6,$A10442&lt;Instellingen!$B$7),1,0)</f>
        <v/>
      </c>
      <c r="E10442" s="15">
        <f>COUNTIF(tData[BezoekStart],"&lt;"&amp;($A10442+1/24))-COUNTIF(tData[BezoekEind],"&lt;="&amp;$A10442)</f>
        <v/>
      </c>
      <c r="F10442" s="15">
        <f>COUNTIF(tData[BezoekLangStart],"&lt;"&amp;($A10442+1/24))-COUNTIF(tData[BezoekLangEind],"&lt;="&amp;$A10442)</f>
        <v/>
      </c>
      <c r="G10442" s="15">
        <f>IF($D10442=1,$B10442*100+$C10442,-1)</f>
        <v/>
      </c>
      <c r="H10442" s="15">
        <f>IF($D10442=1,$B10442,-1)</f>
        <v/>
      </c>
      <c r="I10442" s="15">
        <f>IF($D10442=1,$C10442,-1)</f>
        <v/>
      </c>
    </row>
    <row r="10443">
      <c r="A10443" s="33" t="n">
        <v>45727</v>
      </c>
      <c r="B10443" s="15">
        <f>WEEKDAY($A10443,2)</f>
        <v/>
      </c>
      <c r="C10443" s="15">
        <f>HOUR($A10443)</f>
        <v/>
      </c>
      <c r="D10443" s="15">
        <f>IF(AND($A10443&gt;=Instellingen!$B$6,$A10443&lt;Instellingen!$B$7),1,0)</f>
        <v/>
      </c>
      <c r="E10443" s="15">
        <f>COUNTIF(tData[BezoekStart],"&lt;"&amp;($A10443+1/24))-COUNTIF(tData[BezoekEind],"&lt;="&amp;$A10443)</f>
        <v/>
      </c>
      <c r="F10443" s="15">
        <f>COUNTIF(tData[BezoekLangStart],"&lt;"&amp;($A10443+1/24))-COUNTIF(tData[BezoekLangEind],"&lt;="&amp;$A10443)</f>
        <v/>
      </c>
      <c r="G10443" s="15">
        <f>IF($D10443=1,$B10443*100+$C10443,-1)</f>
        <v/>
      </c>
      <c r="H10443" s="15">
        <f>IF($D10443=1,$B10443,-1)</f>
        <v/>
      </c>
      <c r="I10443" s="15">
        <f>IF($D10443=1,$C10443,-1)</f>
        <v/>
      </c>
    </row>
    <row r="10444">
      <c r="A10444" s="33" t="n">
        <v>45727.04166666666</v>
      </c>
      <c r="B10444" s="15">
        <f>WEEKDAY($A10444,2)</f>
        <v/>
      </c>
      <c r="C10444" s="15">
        <f>HOUR($A10444)</f>
        <v/>
      </c>
      <c r="D10444" s="15">
        <f>IF(AND($A10444&gt;=Instellingen!$B$6,$A10444&lt;Instellingen!$B$7),1,0)</f>
        <v/>
      </c>
      <c r="E10444" s="15">
        <f>COUNTIF(tData[BezoekStart],"&lt;"&amp;($A10444+1/24))-COUNTIF(tData[BezoekEind],"&lt;="&amp;$A10444)</f>
        <v/>
      </c>
      <c r="F10444" s="15">
        <f>COUNTIF(tData[BezoekLangStart],"&lt;"&amp;($A10444+1/24))-COUNTIF(tData[BezoekLangEind],"&lt;="&amp;$A10444)</f>
        <v/>
      </c>
      <c r="G10444" s="15">
        <f>IF($D10444=1,$B10444*100+$C10444,-1)</f>
        <v/>
      </c>
      <c r="H10444" s="15">
        <f>IF($D10444=1,$B10444,-1)</f>
        <v/>
      </c>
      <c r="I10444" s="15">
        <f>IF($D10444=1,$C10444,-1)</f>
        <v/>
      </c>
    </row>
    <row r="10445">
      <c r="A10445" s="33" t="n">
        <v>45727.08333333334</v>
      </c>
      <c r="B10445" s="15">
        <f>WEEKDAY($A10445,2)</f>
        <v/>
      </c>
      <c r="C10445" s="15">
        <f>HOUR($A10445)</f>
        <v/>
      </c>
      <c r="D10445" s="15">
        <f>IF(AND($A10445&gt;=Instellingen!$B$6,$A10445&lt;Instellingen!$B$7),1,0)</f>
        <v/>
      </c>
      <c r="E10445" s="15">
        <f>COUNTIF(tData[BezoekStart],"&lt;"&amp;($A10445+1/24))-COUNTIF(tData[BezoekEind],"&lt;="&amp;$A10445)</f>
        <v/>
      </c>
      <c r="F10445" s="15">
        <f>COUNTIF(tData[BezoekLangStart],"&lt;"&amp;($A10445+1/24))-COUNTIF(tData[BezoekLangEind],"&lt;="&amp;$A10445)</f>
        <v/>
      </c>
      <c r="G10445" s="15">
        <f>IF($D10445=1,$B10445*100+$C10445,-1)</f>
        <v/>
      </c>
      <c r="H10445" s="15">
        <f>IF($D10445=1,$B10445,-1)</f>
        <v/>
      </c>
      <c r="I10445" s="15">
        <f>IF($D10445=1,$C10445,-1)</f>
        <v/>
      </c>
    </row>
    <row r="10446">
      <c r="A10446" s="33" t="n">
        <v>45727.125</v>
      </c>
      <c r="B10446" s="15">
        <f>WEEKDAY($A10446,2)</f>
        <v/>
      </c>
      <c r="C10446" s="15">
        <f>HOUR($A10446)</f>
        <v/>
      </c>
      <c r="D10446" s="15">
        <f>IF(AND($A10446&gt;=Instellingen!$B$6,$A10446&lt;Instellingen!$B$7),1,0)</f>
        <v/>
      </c>
      <c r="E10446" s="15">
        <f>COUNTIF(tData[BezoekStart],"&lt;"&amp;($A10446+1/24))-COUNTIF(tData[BezoekEind],"&lt;="&amp;$A10446)</f>
        <v/>
      </c>
      <c r="F10446" s="15">
        <f>COUNTIF(tData[BezoekLangStart],"&lt;"&amp;($A10446+1/24))-COUNTIF(tData[BezoekLangEind],"&lt;="&amp;$A10446)</f>
        <v/>
      </c>
      <c r="G10446" s="15">
        <f>IF($D10446=1,$B10446*100+$C10446,-1)</f>
        <v/>
      </c>
      <c r="H10446" s="15">
        <f>IF($D10446=1,$B10446,-1)</f>
        <v/>
      </c>
      <c r="I10446" s="15">
        <f>IF($D10446=1,$C10446,-1)</f>
        <v/>
      </c>
    </row>
    <row r="10447">
      <c r="A10447" s="33" t="n">
        <v>45727.16666666666</v>
      </c>
      <c r="B10447" s="15">
        <f>WEEKDAY($A10447,2)</f>
        <v/>
      </c>
      <c r="C10447" s="15">
        <f>HOUR($A10447)</f>
        <v/>
      </c>
      <c r="D10447" s="15">
        <f>IF(AND($A10447&gt;=Instellingen!$B$6,$A10447&lt;Instellingen!$B$7),1,0)</f>
        <v/>
      </c>
      <c r="E10447" s="15">
        <f>COUNTIF(tData[BezoekStart],"&lt;"&amp;($A10447+1/24))-COUNTIF(tData[BezoekEind],"&lt;="&amp;$A10447)</f>
        <v/>
      </c>
      <c r="F10447" s="15">
        <f>COUNTIF(tData[BezoekLangStart],"&lt;"&amp;($A10447+1/24))-COUNTIF(tData[BezoekLangEind],"&lt;="&amp;$A10447)</f>
        <v/>
      </c>
      <c r="G10447" s="15">
        <f>IF($D10447=1,$B10447*100+$C10447,-1)</f>
        <v/>
      </c>
      <c r="H10447" s="15">
        <f>IF($D10447=1,$B10447,-1)</f>
        <v/>
      </c>
      <c r="I10447" s="15">
        <f>IF($D10447=1,$C10447,-1)</f>
        <v/>
      </c>
    </row>
    <row r="10448">
      <c r="A10448" s="33" t="n">
        <v>45727.20833333334</v>
      </c>
      <c r="B10448" s="15">
        <f>WEEKDAY($A10448,2)</f>
        <v/>
      </c>
      <c r="C10448" s="15">
        <f>HOUR($A10448)</f>
        <v/>
      </c>
      <c r="D10448" s="15">
        <f>IF(AND($A10448&gt;=Instellingen!$B$6,$A10448&lt;Instellingen!$B$7),1,0)</f>
        <v/>
      </c>
      <c r="E10448" s="15">
        <f>COUNTIF(tData[BezoekStart],"&lt;"&amp;($A10448+1/24))-COUNTIF(tData[BezoekEind],"&lt;="&amp;$A10448)</f>
        <v/>
      </c>
      <c r="F10448" s="15">
        <f>COUNTIF(tData[BezoekLangStart],"&lt;"&amp;($A10448+1/24))-COUNTIF(tData[BezoekLangEind],"&lt;="&amp;$A10448)</f>
        <v/>
      </c>
      <c r="G10448" s="15">
        <f>IF($D10448=1,$B10448*100+$C10448,-1)</f>
        <v/>
      </c>
      <c r="H10448" s="15">
        <f>IF($D10448=1,$B10448,-1)</f>
        <v/>
      </c>
      <c r="I10448" s="15">
        <f>IF($D10448=1,$C10448,-1)</f>
        <v/>
      </c>
    </row>
    <row r="10449">
      <c r="A10449" s="33" t="n">
        <v>45727.25</v>
      </c>
      <c r="B10449" s="15">
        <f>WEEKDAY($A10449,2)</f>
        <v/>
      </c>
      <c r="C10449" s="15">
        <f>HOUR($A10449)</f>
        <v/>
      </c>
      <c r="D10449" s="15">
        <f>IF(AND($A10449&gt;=Instellingen!$B$6,$A10449&lt;Instellingen!$B$7),1,0)</f>
        <v/>
      </c>
      <c r="E10449" s="15">
        <f>COUNTIF(tData[BezoekStart],"&lt;"&amp;($A10449+1/24))-COUNTIF(tData[BezoekEind],"&lt;="&amp;$A10449)</f>
        <v/>
      </c>
      <c r="F10449" s="15">
        <f>COUNTIF(tData[BezoekLangStart],"&lt;"&amp;($A10449+1/24))-COUNTIF(tData[BezoekLangEind],"&lt;="&amp;$A10449)</f>
        <v/>
      </c>
      <c r="G10449" s="15">
        <f>IF($D10449=1,$B10449*100+$C10449,-1)</f>
        <v/>
      </c>
      <c r="H10449" s="15">
        <f>IF($D10449=1,$B10449,-1)</f>
        <v/>
      </c>
      <c r="I10449" s="15">
        <f>IF($D10449=1,$C10449,-1)</f>
        <v/>
      </c>
    </row>
    <row r="10450">
      <c r="A10450" s="33" t="n">
        <v>45727.29166666666</v>
      </c>
      <c r="B10450" s="15">
        <f>WEEKDAY($A10450,2)</f>
        <v/>
      </c>
      <c r="C10450" s="15">
        <f>HOUR($A10450)</f>
        <v/>
      </c>
      <c r="D10450" s="15">
        <f>IF(AND($A10450&gt;=Instellingen!$B$6,$A10450&lt;Instellingen!$B$7),1,0)</f>
        <v/>
      </c>
      <c r="E10450" s="15">
        <f>COUNTIF(tData[BezoekStart],"&lt;"&amp;($A10450+1/24))-COUNTIF(tData[BezoekEind],"&lt;="&amp;$A10450)</f>
        <v/>
      </c>
      <c r="F10450" s="15">
        <f>COUNTIF(tData[BezoekLangStart],"&lt;"&amp;($A10450+1/24))-COUNTIF(tData[BezoekLangEind],"&lt;="&amp;$A10450)</f>
        <v/>
      </c>
      <c r="G10450" s="15">
        <f>IF($D10450=1,$B10450*100+$C10450,-1)</f>
        <v/>
      </c>
      <c r="H10450" s="15">
        <f>IF($D10450=1,$B10450,-1)</f>
        <v/>
      </c>
      <c r="I10450" s="15">
        <f>IF($D10450=1,$C10450,-1)</f>
        <v/>
      </c>
    </row>
    <row r="10451">
      <c r="A10451" s="33" t="n">
        <v>45727.33333333334</v>
      </c>
      <c r="B10451" s="15">
        <f>WEEKDAY($A10451,2)</f>
        <v/>
      </c>
      <c r="C10451" s="15">
        <f>HOUR($A10451)</f>
        <v/>
      </c>
      <c r="D10451" s="15">
        <f>IF(AND($A10451&gt;=Instellingen!$B$6,$A10451&lt;Instellingen!$B$7),1,0)</f>
        <v/>
      </c>
      <c r="E10451" s="15">
        <f>COUNTIF(tData[BezoekStart],"&lt;"&amp;($A10451+1/24))-COUNTIF(tData[BezoekEind],"&lt;="&amp;$A10451)</f>
        <v/>
      </c>
      <c r="F10451" s="15">
        <f>COUNTIF(tData[BezoekLangStart],"&lt;"&amp;($A10451+1/24))-COUNTIF(tData[BezoekLangEind],"&lt;="&amp;$A10451)</f>
        <v/>
      </c>
      <c r="G10451" s="15">
        <f>IF($D10451=1,$B10451*100+$C10451,-1)</f>
        <v/>
      </c>
      <c r="H10451" s="15">
        <f>IF($D10451=1,$B10451,-1)</f>
        <v/>
      </c>
      <c r="I10451" s="15">
        <f>IF($D10451=1,$C10451,-1)</f>
        <v/>
      </c>
    </row>
    <row r="10452">
      <c r="A10452" s="33" t="n">
        <v>45727.375</v>
      </c>
      <c r="B10452" s="15">
        <f>WEEKDAY($A10452,2)</f>
        <v/>
      </c>
      <c r="C10452" s="15">
        <f>HOUR($A10452)</f>
        <v/>
      </c>
      <c r="D10452" s="15">
        <f>IF(AND($A10452&gt;=Instellingen!$B$6,$A10452&lt;Instellingen!$B$7),1,0)</f>
        <v/>
      </c>
      <c r="E10452" s="15">
        <f>COUNTIF(tData[BezoekStart],"&lt;"&amp;($A10452+1/24))-COUNTIF(tData[BezoekEind],"&lt;="&amp;$A10452)</f>
        <v/>
      </c>
      <c r="F10452" s="15">
        <f>COUNTIF(tData[BezoekLangStart],"&lt;"&amp;($A10452+1/24))-COUNTIF(tData[BezoekLangEind],"&lt;="&amp;$A10452)</f>
        <v/>
      </c>
      <c r="G10452" s="15">
        <f>IF($D10452=1,$B10452*100+$C10452,-1)</f>
        <v/>
      </c>
      <c r="H10452" s="15">
        <f>IF($D10452=1,$B10452,-1)</f>
        <v/>
      </c>
      <c r="I10452" s="15">
        <f>IF($D10452=1,$C10452,-1)</f>
        <v/>
      </c>
    </row>
    <row r="10453">
      <c r="A10453" s="33" t="n">
        <v>45727.41666666666</v>
      </c>
      <c r="B10453" s="15">
        <f>WEEKDAY($A10453,2)</f>
        <v/>
      </c>
      <c r="C10453" s="15">
        <f>HOUR($A10453)</f>
        <v/>
      </c>
      <c r="D10453" s="15">
        <f>IF(AND($A10453&gt;=Instellingen!$B$6,$A10453&lt;Instellingen!$B$7),1,0)</f>
        <v/>
      </c>
      <c r="E10453" s="15">
        <f>COUNTIF(tData[BezoekStart],"&lt;"&amp;($A10453+1/24))-COUNTIF(tData[BezoekEind],"&lt;="&amp;$A10453)</f>
        <v/>
      </c>
      <c r="F10453" s="15">
        <f>COUNTIF(tData[BezoekLangStart],"&lt;"&amp;($A10453+1/24))-COUNTIF(tData[BezoekLangEind],"&lt;="&amp;$A10453)</f>
        <v/>
      </c>
      <c r="G10453" s="15">
        <f>IF($D10453=1,$B10453*100+$C10453,-1)</f>
        <v/>
      </c>
      <c r="H10453" s="15">
        <f>IF($D10453=1,$B10453,-1)</f>
        <v/>
      </c>
      <c r="I10453" s="15">
        <f>IF($D10453=1,$C10453,-1)</f>
        <v/>
      </c>
    </row>
    <row r="10454">
      <c r="A10454" s="33" t="n">
        <v>45727.45833333334</v>
      </c>
      <c r="B10454" s="15">
        <f>WEEKDAY($A10454,2)</f>
        <v/>
      </c>
      <c r="C10454" s="15">
        <f>HOUR($A10454)</f>
        <v/>
      </c>
      <c r="D10454" s="15">
        <f>IF(AND($A10454&gt;=Instellingen!$B$6,$A10454&lt;Instellingen!$B$7),1,0)</f>
        <v/>
      </c>
      <c r="E10454" s="15">
        <f>COUNTIF(tData[BezoekStart],"&lt;"&amp;($A10454+1/24))-COUNTIF(tData[BezoekEind],"&lt;="&amp;$A10454)</f>
        <v/>
      </c>
      <c r="F10454" s="15">
        <f>COUNTIF(tData[BezoekLangStart],"&lt;"&amp;($A10454+1/24))-COUNTIF(tData[BezoekLangEind],"&lt;="&amp;$A10454)</f>
        <v/>
      </c>
      <c r="G10454" s="15">
        <f>IF($D10454=1,$B10454*100+$C10454,-1)</f>
        <v/>
      </c>
      <c r="H10454" s="15">
        <f>IF($D10454=1,$B10454,-1)</f>
        <v/>
      </c>
      <c r="I10454" s="15">
        <f>IF($D10454=1,$C10454,-1)</f>
        <v/>
      </c>
    </row>
    <row r="10455">
      <c r="A10455" s="33" t="n">
        <v>45727.5</v>
      </c>
      <c r="B10455" s="15">
        <f>WEEKDAY($A10455,2)</f>
        <v/>
      </c>
      <c r="C10455" s="15">
        <f>HOUR($A10455)</f>
        <v/>
      </c>
      <c r="D10455" s="15">
        <f>IF(AND($A10455&gt;=Instellingen!$B$6,$A10455&lt;Instellingen!$B$7),1,0)</f>
        <v/>
      </c>
      <c r="E10455" s="15">
        <f>COUNTIF(tData[BezoekStart],"&lt;"&amp;($A10455+1/24))-COUNTIF(tData[BezoekEind],"&lt;="&amp;$A10455)</f>
        <v/>
      </c>
      <c r="F10455" s="15">
        <f>COUNTIF(tData[BezoekLangStart],"&lt;"&amp;($A10455+1/24))-COUNTIF(tData[BezoekLangEind],"&lt;="&amp;$A10455)</f>
        <v/>
      </c>
      <c r="G10455" s="15">
        <f>IF($D10455=1,$B10455*100+$C10455,-1)</f>
        <v/>
      </c>
      <c r="H10455" s="15">
        <f>IF($D10455=1,$B10455,-1)</f>
        <v/>
      </c>
      <c r="I10455" s="15">
        <f>IF($D10455=1,$C10455,-1)</f>
        <v/>
      </c>
    </row>
    <row r="10456">
      <c r="A10456" s="33" t="n">
        <v>45727.54166666666</v>
      </c>
      <c r="B10456" s="15">
        <f>WEEKDAY($A10456,2)</f>
        <v/>
      </c>
      <c r="C10456" s="15">
        <f>HOUR($A10456)</f>
        <v/>
      </c>
      <c r="D10456" s="15">
        <f>IF(AND($A10456&gt;=Instellingen!$B$6,$A10456&lt;Instellingen!$B$7),1,0)</f>
        <v/>
      </c>
      <c r="E10456" s="15">
        <f>COUNTIF(tData[BezoekStart],"&lt;"&amp;($A10456+1/24))-COUNTIF(tData[BezoekEind],"&lt;="&amp;$A10456)</f>
        <v/>
      </c>
      <c r="F10456" s="15">
        <f>COUNTIF(tData[BezoekLangStart],"&lt;"&amp;($A10456+1/24))-COUNTIF(tData[BezoekLangEind],"&lt;="&amp;$A10456)</f>
        <v/>
      </c>
      <c r="G10456" s="15">
        <f>IF($D10456=1,$B10456*100+$C10456,-1)</f>
        <v/>
      </c>
      <c r="H10456" s="15">
        <f>IF($D10456=1,$B10456,-1)</f>
        <v/>
      </c>
      <c r="I10456" s="15">
        <f>IF($D10456=1,$C10456,-1)</f>
        <v/>
      </c>
    </row>
    <row r="10457">
      <c r="A10457" s="33" t="n">
        <v>45727.58333333334</v>
      </c>
      <c r="B10457" s="15">
        <f>WEEKDAY($A10457,2)</f>
        <v/>
      </c>
      <c r="C10457" s="15">
        <f>HOUR($A10457)</f>
        <v/>
      </c>
      <c r="D10457" s="15">
        <f>IF(AND($A10457&gt;=Instellingen!$B$6,$A10457&lt;Instellingen!$B$7),1,0)</f>
        <v/>
      </c>
      <c r="E10457" s="15">
        <f>COUNTIF(tData[BezoekStart],"&lt;"&amp;($A10457+1/24))-COUNTIF(tData[BezoekEind],"&lt;="&amp;$A10457)</f>
        <v/>
      </c>
      <c r="F10457" s="15">
        <f>COUNTIF(tData[BezoekLangStart],"&lt;"&amp;($A10457+1/24))-COUNTIF(tData[BezoekLangEind],"&lt;="&amp;$A10457)</f>
        <v/>
      </c>
      <c r="G10457" s="15">
        <f>IF($D10457=1,$B10457*100+$C10457,-1)</f>
        <v/>
      </c>
      <c r="H10457" s="15">
        <f>IF($D10457=1,$B10457,-1)</f>
        <v/>
      </c>
      <c r="I10457" s="15">
        <f>IF($D10457=1,$C10457,-1)</f>
        <v/>
      </c>
    </row>
    <row r="10458">
      <c r="A10458" s="33" t="n">
        <v>45727.625</v>
      </c>
      <c r="B10458" s="15">
        <f>WEEKDAY($A10458,2)</f>
        <v/>
      </c>
      <c r="C10458" s="15">
        <f>HOUR($A10458)</f>
        <v/>
      </c>
      <c r="D10458" s="15">
        <f>IF(AND($A10458&gt;=Instellingen!$B$6,$A10458&lt;Instellingen!$B$7),1,0)</f>
        <v/>
      </c>
      <c r="E10458" s="15">
        <f>COUNTIF(tData[BezoekStart],"&lt;"&amp;($A10458+1/24))-COUNTIF(tData[BezoekEind],"&lt;="&amp;$A10458)</f>
        <v/>
      </c>
      <c r="F10458" s="15">
        <f>COUNTIF(tData[BezoekLangStart],"&lt;"&amp;($A10458+1/24))-COUNTIF(tData[BezoekLangEind],"&lt;="&amp;$A10458)</f>
        <v/>
      </c>
      <c r="G10458" s="15">
        <f>IF($D10458=1,$B10458*100+$C10458,-1)</f>
        <v/>
      </c>
      <c r="H10458" s="15">
        <f>IF($D10458=1,$B10458,-1)</f>
        <v/>
      </c>
      <c r="I10458" s="15">
        <f>IF($D10458=1,$C10458,-1)</f>
        <v/>
      </c>
    </row>
    <row r="10459">
      <c r="A10459" s="33" t="n">
        <v>45727.66666666666</v>
      </c>
      <c r="B10459" s="15">
        <f>WEEKDAY($A10459,2)</f>
        <v/>
      </c>
      <c r="C10459" s="15">
        <f>HOUR($A10459)</f>
        <v/>
      </c>
      <c r="D10459" s="15">
        <f>IF(AND($A10459&gt;=Instellingen!$B$6,$A10459&lt;Instellingen!$B$7),1,0)</f>
        <v/>
      </c>
      <c r="E10459" s="15">
        <f>COUNTIF(tData[BezoekStart],"&lt;"&amp;($A10459+1/24))-COUNTIF(tData[BezoekEind],"&lt;="&amp;$A10459)</f>
        <v/>
      </c>
      <c r="F10459" s="15">
        <f>COUNTIF(tData[BezoekLangStart],"&lt;"&amp;($A10459+1/24))-COUNTIF(tData[BezoekLangEind],"&lt;="&amp;$A10459)</f>
        <v/>
      </c>
      <c r="G10459" s="15">
        <f>IF($D10459=1,$B10459*100+$C10459,-1)</f>
        <v/>
      </c>
      <c r="H10459" s="15">
        <f>IF($D10459=1,$B10459,-1)</f>
        <v/>
      </c>
      <c r="I10459" s="15">
        <f>IF($D10459=1,$C10459,-1)</f>
        <v/>
      </c>
    </row>
    <row r="10460">
      <c r="A10460" s="33" t="n">
        <v>45727.70833333334</v>
      </c>
      <c r="B10460" s="15">
        <f>WEEKDAY($A10460,2)</f>
        <v/>
      </c>
      <c r="C10460" s="15">
        <f>HOUR($A10460)</f>
        <v/>
      </c>
      <c r="D10460" s="15">
        <f>IF(AND($A10460&gt;=Instellingen!$B$6,$A10460&lt;Instellingen!$B$7),1,0)</f>
        <v/>
      </c>
      <c r="E10460" s="15">
        <f>COUNTIF(tData[BezoekStart],"&lt;"&amp;($A10460+1/24))-COUNTIF(tData[BezoekEind],"&lt;="&amp;$A10460)</f>
        <v/>
      </c>
      <c r="F10460" s="15">
        <f>COUNTIF(tData[BezoekLangStart],"&lt;"&amp;($A10460+1/24))-COUNTIF(tData[BezoekLangEind],"&lt;="&amp;$A10460)</f>
        <v/>
      </c>
      <c r="G10460" s="15">
        <f>IF($D10460=1,$B10460*100+$C10460,-1)</f>
        <v/>
      </c>
      <c r="H10460" s="15">
        <f>IF($D10460=1,$B10460,-1)</f>
        <v/>
      </c>
      <c r="I10460" s="15">
        <f>IF($D10460=1,$C10460,-1)</f>
        <v/>
      </c>
    </row>
    <row r="10461">
      <c r="A10461" s="33" t="n">
        <v>45727.75</v>
      </c>
      <c r="B10461" s="15">
        <f>WEEKDAY($A10461,2)</f>
        <v/>
      </c>
      <c r="C10461" s="15">
        <f>HOUR($A10461)</f>
        <v/>
      </c>
      <c r="D10461" s="15">
        <f>IF(AND($A10461&gt;=Instellingen!$B$6,$A10461&lt;Instellingen!$B$7),1,0)</f>
        <v/>
      </c>
      <c r="E10461" s="15">
        <f>COUNTIF(tData[BezoekStart],"&lt;"&amp;($A10461+1/24))-COUNTIF(tData[BezoekEind],"&lt;="&amp;$A10461)</f>
        <v/>
      </c>
      <c r="F10461" s="15">
        <f>COUNTIF(tData[BezoekLangStart],"&lt;"&amp;($A10461+1/24))-COUNTIF(tData[BezoekLangEind],"&lt;="&amp;$A10461)</f>
        <v/>
      </c>
      <c r="G10461" s="15">
        <f>IF($D10461=1,$B10461*100+$C10461,-1)</f>
        <v/>
      </c>
      <c r="H10461" s="15">
        <f>IF($D10461=1,$B10461,-1)</f>
        <v/>
      </c>
      <c r="I10461" s="15">
        <f>IF($D10461=1,$C10461,-1)</f>
        <v/>
      </c>
    </row>
    <row r="10462">
      <c r="A10462" s="33" t="n">
        <v>45727.79166666666</v>
      </c>
      <c r="B10462" s="15">
        <f>WEEKDAY($A10462,2)</f>
        <v/>
      </c>
      <c r="C10462" s="15">
        <f>HOUR($A10462)</f>
        <v/>
      </c>
      <c r="D10462" s="15">
        <f>IF(AND($A10462&gt;=Instellingen!$B$6,$A10462&lt;Instellingen!$B$7),1,0)</f>
        <v/>
      </c>
      <c r="E10462" s="15">
        <f>COUNTIF(tData[BezoekStart],"&lt;"&amp;($A10462+1/24))-COUNTIF(tData[BezoekEind],"&lt;="&amp;$A10462)</f>
        <v/>
      </c>
      <c r="F10462" s="15">
        <f>COUNTIF(tData[BezoekLangStart],"&lt;"&amp;($A10462+1/24))-COUNTIF(tData[BezoekLangEind],"&lt;="&amp;$A10462)</f>
        <v/>
      </c>
      <c r="G10462" s="15">
        <f>IF($D10462=1,$B10462*100+$C10462,-1)</f>
        <v/>
      </c>
      <c r="H10462" s="15">
        <f>IF($D10462=1,$B10462,-1)</f>
        <v/>
      </c>
      <c r="I10462" s="15">
        <f>IF($D10462=1,$C10462,-1)</f>
        <v/>
      </c>
    </row>
    <row r="10463">
      <c r="A10463" s="33" t="n">
        <v>45727.83333333334</v>
      </c>
      <c r="B10463" s="15">
        <f>WEEKDAY($A10463,2)</f>
        <v/>
      </c>
      <c r="C10463" s="15">
        <f>HOUR($A10463)</f>
        <v/>
      </c>
      <c r="D10463" s="15">
        <f>IF(AND($A10463&gt;=Instellingen!$B$6,$A10463&lt;Instellingen!$B$7),1,0)</f>
        <v/>
      </c>
      <c r="E10463" s="15">
        <f>COUNTIF(tData[BezoekStart],"&lt;"&amp;($A10463+1/24))-COUNTIF(tData[BezoekEind],"&lt;="&amp;$A10463)</f>
        <v/>
      </c>
      <c r="F10463" s="15">
        <f>COUNTIF(tData[BezoekLangStart],"&lt;"&amp;($A10463+1/24))-COUNTIF(tData[BezoekLangEind],"&lt;="&amp;$A10463)</f>
        <v/>
      </c>
      <c r="G10463" s="15">
        <f>IF($D10463=1,$B10463*100+$C10463,-1)</f>
        <v/>
      </c>
      <c r="H10463" s="15">
        <f>IF($D10463=1,$B10463,-1)</f>
        <v/>
      </c>
      <c r="I10463" s="15">
        <f>IF($D10463=1,$C10463,-1)</f>
        <v/>
      </c>
    </row>
    <row r="10464">
      <c r="A10464" s="33" t="n">
        <v>45727.875</v>
      </c>
      <c r="B10464" s="15">
        <f>WEEKDAY($A10464,2)</f>
        <v/>
      </c>
      <c r="C10464" s="15">
        <f>HOUR($A10464)</f>
        <v/>
      </c>
      <c r="D10464" s="15">
        <f>IF(AND($A10464&gt;=Instellingen!$B$6,$A10464&lt;Instellingen!$B$7),1,0)</f>
        <v/>
      </c>
      <c r="E10464" s="15">
        <f>COUNTIF(tData[BezoekStart],"&lt;"&amp;($A10464+1/24))-COUNTIF(tData[BezoekEind],"&lt;="&amp;$A10464)</f>
        <v/>
      </c>
      <c r="F10464" s="15">
        <f>COUNTIF(tData[BezoekLangStart],"&lt;"&amp;($A10464+1/24))-COUNTIF(tData[BezoekLangEind],"&lt;="&amp;$A10464)</f>
        <v/>
      </c>
      <c r="G10464" s="15">
        <f>IF($D10464=1,$B10464*100+$C10464,-1)</f>
        <v/>
      </c>
      <c r="H10464" s="15">
        <f>IF($D10464=1,$B10464,-1)</f>
        <v/>
      </c>
      <c r="I10464" s="15">
        <f>IF($D10464=1,$C10464,-1)</f>
        <v/>
      </c>
    </row>
    <row r="10465">
      <c r="A10465" s="33" t="n">
        <v>45727.91666666666</v>
      </c>
      <c r="B10465" s="15">
        <f>WEEKDAY($A10465,2)</f>
        <v/>
      </c>
      <c r="C10465" s="15">
        <f>HOUR($A10465)</f>
        <v/>
      </c>
      <c r="D10465" s="15">
        <f>IF(AND($A10465&gt;=Instellingen!$B$6,$A10465&lt;Instellingen!$B$7),1,0)</f>
        <v/>
      </c>
      <c r="E10465" s="15">
        <f>COUNTIF(tData[BezoekStart],"&lt;"&amp;($A10465+1/24))-COUNTIF(tData[BezoekEind],"&lt;="&amp;$A10465)</f>
        <v/>
      </c>
      <c r="F10465" s="15">
        <f>COUNTIF(tData[BezoekLangStart],"&lt;"&amp;($A10465+1/24))-COUNTIF(tData[BezoekLangEind],"&lt;="&amp;$A10465)</f>
        <v/>
      </c>
      <c r="G10465" s="15">
        <f>IF($D10465=1,$B10465*100+$C10465,-1)</f>
        <v/>
      </c>
      <c r="H10465" s="15">
        <f>IF($D10465=1,$B10465,-1)</f>
        <v/>
      </c>
      <c r="I10465" s="15">
        <f>IF($D10465=1,$C10465,-1)</f>
        <v/>
      </c>
    </row>
    <row r="10466">
      <c r="A10466" s="33" t="n">
        <v>45727.95833333334</v>
      </c>
      <c r="B10466" s="15">
        <f>WEEKDAY($A10466,2)</f>
        <v/>
      </c>
      <c r="C10466" s="15">
        <f>HOUR($A10466)</f>
        <v/>
      </c>
      <c r="D10466" s="15">
        <f>IF(AND($A10466&gt;=Instellingen!$B$6,$A10466&lt;Instellingen!$B$7),1,0)</f>
        <v/>
      </c>
      <c r="E10466" s="15">
        <f>COUNTIF(tData[BezoekStart],"&lt;"&amp;($A10466+1/24))-COUNTIF(tData[BezoekEind],"&lt;="&amp;$A10466)</f>
        <v/>
      </c>
      <c r="F10466" s="15">
        <f>COUNTIF(tData[BezoekLangStart],"&lt;"&amp;($A10466+1/24))-COUNTIF(tData[BezoekLangEind],"&lt;="&amp;$A10466)</f>
        <v/>
      </c>
      <c r="G10466" s="15">
        <f>IF($D10466=1,$B10466*100+$C10466,-1)</f>
        <v/>
      </c>
      <c r="H10466" s="15">
        <f>IF($D10466=1,$B10466,-1)</f>
        <v/>
      </c>
      <c r="I10466" s="15">
        <f>IF($D10466=1,$C10466,-1)</f>
        <v/>
      </c>
    </row>
    <row r="10467">
      <c r="A10467" s="33" t="n">
        <v>45728</v>
      </c>
      <c r="B10467" s="15">
        <f>WEEKDAY($A10467,2)</f>
        <v/>
      </c>
      <c r="C10467" s="15">
        <f>HOUR($A10467)</f>
        <v/>
      </c>
      <c r="D10467" s="15">
        <f>IF(AND($A10467&gt;=Instellingen!$B$6,$A10467&lt;Instellingen!$B$7),1,0)</f>
        <v/>
      </c>
      <c r="E10467" s="15">
        <f>COUNTIF(tData[BezoekStart],"&lt;"&amp;($A10467+1/24))-COUNTIF(tData[BezoekEind],"&lt;="&amp;$A10467)</f>
        <v/>
      </c>
      <c r="F10467" s="15">
        <f>COUNTIF(tData[BezoekLangStart],"&lt;"&amp;($A10467+1/24))-COUNTIF(tData[BezoekLangEind],"&lt;="&amp;$A10467)</f>
        <v/>
      </c>
      <c r="G10467" s="15">
        <f>IF($D10467=1,$B10467*100+$C10467,-1)</f>
        <v/>
      </c>
      <c r="H10467" s="15">
        <f>IF($D10467=1,$B10467,-1)</f>
        <v/>
      </c>
      <c r="I10467" s="15">
        <f>IF($D10467=1,$C10467,-1)</f>
        <v/>
      </c>
    </row>
    <row r="10468">
      <c r="A10468" s="33" t="n">
        <v>45728.04166666666</v>
      </c>
      <c r="B10468" s="15">
        <f>WEEKDAY($A10468,2)</f>
        <v/>
      </c>
      <c r="C10468" s="15">
        <f>HOUR($A10468)</f>
        <v/>
      </c>
      <c r="D10468" s="15">
        <f>IF(AND($A10468&gt;=Instellingen!$B$6,$A10468&lt;Instellingen!$B$7),1,0)</f>
        <v/>
      </c>
      <c r="E10468" s="15">
        <f>COUNTIF(tData[BezoekStart],"&lt;"&amp;($A10468+1/24))-COUNTIF(tData[BezoekEind],"&lt;="&amp;$A10468)</f>
        <v/>
      </c>
      <c r="F10468" s="15">
        <f>COUNTIF(tData[BezoekLangStart],"&lt;"&amp;($A10468+1/24))-COUNTIF(tData[BezoekLangEind],"&lt;="&amp;$A10468)</f>
        <v/>
      </c>
      <c r="G10468" s="15">
        <f>IF($D10468=1,$B10468*100+$C10468,-1)</f>
        <v/>
      </c>
      <c r="H10468" s="15">
        <f>IF($D10468=1,$B10468,-1)</f>
        <v/>
      </c>
      <c r="I10468" s="15">
        <f>IF($D10468=1,$C10468,-1)</f>
        <v/>
      </c>
    </row>
    <row r="10469">
      <c r="A10469" s="33" t="n">
        <v>45728.08333333334</v>
      </c>
      <c r="B10469" s="15">
        <f>WEEKDAY($A10469,2)</f>
        <v/>
      </c>
      <c r="C10469" s="15">
        <f>HOUR($A10469)</f>
        <v/>
      </c>
      <c r="D10469" s="15">
        <f>IF(AND($A10469&gt;=Instellingen!$B$6,$A10469&lt;Instellingen!$B$7),1,0)</f>
        <v/>
      </c>
      <c r="E10469" s="15">
        <f>COUNTIF(tData[BezoekStart],"&lt;"&amp;($A10469+1/24))-COUNTIF(tData[BezoekEind],"&lt;="&amp;$A10469)</f>
        <v/>
      </c>
      <c r="F10469" s="15">
        <f>COUNTIF(tData[BezoekLangStart],"&lt;"&amp;($A10469+1/24))-COUNTIF(tData[BezoekLangEind],"&lt;="&amp;$A10469)</f>
        <v/>
      </c>
      <c r="G10469" s="15">
        <f>IF($D10469=1,$B10469*100+$C10469,-1)</f>
        <v/>
      </c>
      <c r="H10469" s="15">
        <f>IF($D10469=1,$B10469,-1)</f>
        <v/>
      </c>
      <c r="I10469" s="15">
        <f>IF($D10469=1,$C10469,-1)</f>
        <v/>
      </c>
    </row>
    <row r="10470">
      <c r="A10470" s="33" t="n">
        <v>45728.125</v>
      </c>
      <c r="B10470" s="15">
        <f>WEEKDAY($A10470,2)</f>
        <v/>
      </c>
      <c r="C10470" s="15">
        <f>HOUR($A10470)</f>
        <v/>
      </c>
      <c r="D10470" s="15">
        <f>IF(AND($A10470&gt;=Instellingen!$B$6,$A10470&lt;Instellingen!$B$7),1,0)</f>
        <v/>
      </c>
      <c r="E10470" s="15">
        <f>COUNTIF(tData[BezoekStart],"&lt;"&amp;($A10470+1/24))-COUNTIF(tData[BezoekEind],"&lt;="&amp;$A10470)</f>
        <v/>
      </c>
      <c r="F10470" s="15">
        <f>COUNTIF(tData[BezoekLangStart],"&lt;"&amp;($A10470+1/24))-COUNTIF(tData[BezoekLangEind],"&lt;="&amp;$A10470)</f>
        <v/>
      </c>
      <c r="G10470" s="15">
        <f>IF($D10470=1,$B10470*100+$C10470,-1)</f>
        <v/>
      </c>
      <c r="H10470" s="15">
        <f>IF($D10470=1,$B10470,-1)</f>
        <v/>
      </c>
      <c r="I10470" s="15">
        <f>IF($D10470=1,$C10470,-1)</f>
        <v/>
      </c>
    </row>
    <row r="10471">
      <c r="A10471" s="33" t="n">
        <v>45728.16666666666</v>
      </c>
      <c r="B10471" s="15">
        <f>WEEKDAY($A10471,2)</f>
        <v/>
      </c>
      <c r="C10471" s="15">
        <f>HOUR($A10471)</f>
        <v/>
      </c>
      <c r="D10471" s="15">
        <f>IF(AND($A10471&gt;=Instellingen!$B$6,$A10471&lt;Instellingen!$B$7),1,0)</f>
        <v/>
      </c>
      <c r="E10471" s="15">
        <f>COUNTIF(tData[BezoekStart],"&lt;"&amp;($A10471+1/24))-COUNTIF(tData[BezoekEind],"&lt;="&amp;$A10471)</f>
        <v/>
      </c>
      <c r="F10471" s="15">
        <f>COUNTIF(tData[BezoekLangStart],"&lt;"&amp;($A10471+1/24))-COUNTIF(tData[BezoekLangEind],"&lt;="&amp;$A10471)</f>
        <v/>
      </c>
      <c r="G10471" s="15">
        <f>IF($D10471=1,$B10471*100+$C10471,-1)</f>
        <v/>
      </c>
      <c r="H10471" s="15">
        <f>IF($D10471=1,$B10471,-1)</f>
        <v/>
      </c>
      <c r="I10471" s="15">
        <f>IF($D10471=1,$C10471,-1)</f>
        <v/>
      </c>
    </row>
    <row r="10472">
      <c r="A10472" s="33" t="n">
        <v>45728.20833333334</v>
      </c>
      <c r="B10472" s="15">
        <f>WEEKDAY($A10472,2)</f>
        <v/>
      </c>
      <c r="C10472" s="15">
        <f>HOUR($A10472)</f>
        <v/>
      </c>
      <c r="D10472" s="15">
        <f>IF(AND($A10472&gt;=Instellingen!$B$6,$A10472&lt;Instellingen!$B$7),1,0)</f>
        <v/>
      </c>
      <c r="E10472" s="15">
        <f>COUNTIF(tData[BezoekStart],"&lt;"&amp;($A10472+1/24))-COUNTIF(tData[BezoekEind],"&lt;="&amp;$A10472)</f>
        <v/>
      </c>
      <c r="F10472" s="15">
        <f>COUNTIF(tData[BezoekLangStart],"&lt;"&amp;($A10472+1/24))-COUNTIF(tData[BezoekLangEind],"&lt;="&amp;$A10472)</f>
        <v/>
      </c>
      <c r="G10472" s="15">
        <f>IF($D10472=1,$B10472*100+$C10472,-1)</f>
        <v/>
      </c>
      <c r="H10472" s="15">
        <f>IF($D10472=1,$B10472,-1)</f>
        <v/>
      </c>
      <c r="I10472" s="15">
        <f>IF($D10472=1,$C10472,-1)</f>
        <v/>
      </c>
    </row>
    <row r="10473">
      <c r="A10473" s="33" t="n">
        <v>45728.25</v>
      </c>
      <c r="B10473" s="15">
        <f>WEEKDAY($A10473,2)</f>
        <v/>
      </c>
      <c r="C10473" s="15">
        <f>HOUR($A10473)</f>
        <v/>
      </c>
      <c r="D10473" s="15">
        <f>IF(AND($A10473&gt;=Instellingen!$B$6,$A10473&lt;Instellingen!$B$7),1,0)</f>
        <v/>
      </c>
      <c r="E10473" s="15">
        <f>COUNTIF(tData[BezoekStart],"&lt;"&amp;($A10473+1/24))-COUNTIF(tData[BezoekEind],"&lt;="&amp;$A10473)</f>
        <v/>
      </c>
      <c r="F10473" s="15">
        <f>COUNTIF(tData[BezoekLangStart],"&lt;"&amp;($A10473+1/24))-COUNTIF(tData[BezoekLangEind],"&lt;="&amp;$A10473)</f>
        <v/>
      </c>
      <c r="G10473" s="15">
        <f>IF($D10473=1,$B10473*100+$C10473,-1)</f>
        <v/>
      </c>
      <c r="H10473" s="15">
        <f>IF($D10473=1,$B10473,-1)</f>
        <v/>
      </c>
      <c r="I10473" s="15">
        <f>IF($D10473=1,$C10473,-1)</f>
        <v/>
      </c>
    </row>
    <row r="10474">
      <c r="A10474" s="33" t="n">
        <v>45728.29166666666</v>
      </c>
      <c r="B10474" s="15">
        <f>WEEKDAY($A10474,2)</f>
        <v/>
      </c>
      <c r="C10474" s="15">
        <f>HOUR($A10474)</f>
        <v/>
      </c>
      <c r="D10474" s="15">
        <f>IF(AND($A10474&gt;=Instellingen!$B$6,$A10474&lt;Instellingen!$B$7),1,0)</f>
        <v/>
      </c>
      <c r="E10474" s="15">
        <f>COUNTIF(tData[BezoekStart],"&lt;"&amp;($A10474+1/24))-COUNTIF(tData[BezoekEind],"&lt;="&amp;$A10474)</f>
        <v/>
      </c>
      <c r="F10474" s="15">
        <f>COUNTIF(tData[BezoekLangStart],"&lt;"&amp;($A10474+1/24))-COUNTIF(tData[BezoekLangEind],"&lt;="&amp;$A10474)</f>
        <v/>
      </c>
      <c r="G10474" s="15">
        <f>IF($D10474=1,$B10474*100+$C10474,-1)</f>
        <v/>
      </c>
      <c r="H10474" s="15">
        <f>IF($D10474=1,$B10474,-1)</f>
        <v/>
      </c>
      <c r="I10474" s="15">
        <f>IF($D10474=1,$C10474,-1)</f>
        <v/>
      </c>
    </row>
    <row r="10475">
      <c r="A10475" s="33" t="n">
        <v>45728.33333333334</v>
      </c>
      <c r="B10475" s="15">
        <f>WEEKDAY($A10475,2)</f>
        <v/>
      </c>
      <c r="C10475" s="15">
        <f>HOUR($A10475)</f>
        <v/>
      </c>
      <c r="D10475" s="15">
        <f>IF(AND($A10475&gt;=Instellingen!$B$6,$A10475&lt;Instellingen!$B$7),1,0)</f>
        <v/>
      </c>
      <c r="E10475" s="15">
        <f>COUNTIF(tData[BezoekStart],"&lt;"&amp;($A10475+1/24))-COUNTIF(tData[BezoekEind],"&lt;="&amp;$A10475)</f>
        <v/>
      </c>
      <c r="F10475" s="15">
        <f>COUNTIF(tData[BezoekLangStart],"&lt;"&amp;($A10475+1/24))-COUNTIF(tData[BezoekLangEind],"&lt;="&amp;$A10475)</f>
        <v/>
      </c>
      <c r="G10475" s="15">
        <f>IF($D10475=1,$B10475*100+$C10475,-1)</f>
        <v/>
      </c>
      <c r="H10475" s="15">
        <f>IF($D10475=1,$B10475,-1)</f>
        <v/>
      </c>
      <c r="I10475" s="15">
        <f>IF($D10475=1,$C10475,-1)</f>
        <v/>
      </c>
    </row>
    <row r="10476">
      <c r="A10476" s="33" t="n">
        <v>45728.375</v>
      </c>
      <c r="B10476" s="15">
        <f>WEEKDAY($A10476,2)</f>
        <v/>
      </c>
      <c r="C10476" s="15">
        <f>HOUR($A10476)</f>
        <v/>
      </c>
      <c r="D10476" s="15">
        <f>IF(AND($A10476&gt;=Instellingen!$B$6,$A10476&lt;Instellingen!$B$7),1,0)</f>
        <v/>
      </c>
      <c r="E10476" s="15">
        <f>COUNTIF(tData[BezoekStart],"&lt;"&amp;($A10476+1/24))-COUNTIF(tData[BezoekEind],"&lt;="&amp;$A10476)</f>
        <v/>
      </c>
      <c r="F10476" s="15">
        <f>COUNTIF(tData[BezoekLangStart],"&lt;"&amp;($A10476+1/24))-COUNTIF(tData[BezoekLangEind],"&lt;="&amp;$A10476)</f>
        <v/>
      </c>
      <c r="G10476" s="15">
        <f>IF($D10476=1,$B10476*100+$C10476,-1)</f>
        <v/>
      </c>
      <c r="H10476" s="15">
        <f>IF($D10476=1,$B10476,-1)</f>
        <v/>
      </c>
      <c r="I10476" s="15">
        <f>IF($D10476=1,$C10476,-1)</f>
        <v/>
      </c>
    </row>
    <row r="10477">
      <c r="A10477" s="33" t="n">
        <v>45728.41666666666</v>
      </c>
      <c r="B10477" s="15">
        <f>WEEKDAY($A10477,2)</f>
        <v/>
      </c>
      <c r="C10477" s="15">
        <f>HOUR($A10477)</f>
        <v/>
      </c>
      <c r="D10477" s="15">
        <f>IF(AND($A10477&gt;=Instellingen!$B$6,$A10477&lt;Instellingen!$B$7),1,0)</f>
        <v/>
      </c>
      <c r="E10477" s="15">
        <f>COUNTIF(tData[BezoekStart],"&lt;"&amp;($A10477+1/24))-COUNTIF(tData[BezoekEind],"&lt;="&amp;$A10477)</f>
        <v/>
      </c>
      <c r="F10477" s="15">
        <f>COUNTIF(tData[BezoekLangStart],"&lt;"&amp;($A10477+1/24))-COUNTIF(tData[BezoekLangEind],"&lt;="&amp;$A10477)</f>
        <v/>
      </c>
      <c r="G10477" s="15">
        <f>IF($D10477=1,$B10477*100+$C10477,-1)</f>
        <v/>
      </c>
      <c r="H10477" s="15">
        <f>IF($D10477=1,$B10477,-1)</f>
        <v/>
      </c>
      <c r="I10477" s="15">
        <f>IF($D10477=1,$C10477,-1)</f>
        <v/>
      </c>
    </row>
    <row r="10478">
      <c r="A10478" s="33" t="n">
        <v>45728.45833333334</v>
      </c>
      <c r="B10478" s="15">
        <f>WEEKDAY($A10478,2)</f>
        <v/>
      </c>
      <c r="C10478" s="15">
        <f>HOUR($A10478)</f>
        <v/>
      </c>
      <c r="D10478" s="15">
        <f>IF(AND($A10478&gt;=Instellingen!$B$6,$A10478&lt;Instellingen!$B$7),1,0)</f>
        <v/>
      </c>
      <c r="E10478" s="15">
        <f>COUNTIF(tData[BezoekStart],"&lt;"&amp;($A10478+1/24))-COUNTIF(tData[BezoekEind],"&lt;="&amp;$A10478)</f>
        <v/>
      </c>
      <c r="F10478" s="15">
        <f>COUNTIF(tData[BezoekLangStart],"&lt;"&amp;($A10478+1/24))-COUNTIF(tData[BezoekLangEind],"&lt;="&amp;$A10478)</f>
        <v/>
      </c>
      <c r="G10478" s="15">
        <f>IF($D10478=1,$B10478*100+$C10478,-1)</f>
        <v/>
      </c>
      <c r="H10478" s="15">
        <f>IF($D10478=1,$B10478,-1)</f>
        <v/>
      </c>
      <c r="I10478" s="15">
        <f>IF($D10478=1,$C10478,-1)</f>
        <v/>
      </c>
    </row>
    <row r="10479">
      <c r="A10479" s="33" t="n">
        <v>45728.5</v>
      </c>
      <c r="B10479" s="15">
        <f>WEEKDAY($A10479,2)</f>
        <v/>
      </c>
      <c r="C10479" s="15">
        <f>HOUR($A10479)</f>
        <v/>
      </c>
      <c r="D10479" s="15">
        <f>IF(AND($A10479&gt;=Instellingen!$B$6,$A10479&lt;Instellingen!$B$7),1,0)</f>
        <v/>
      </c>
      <c r="E10479" s="15">
        <f>COUNTIF(tData[BezoekStart],"&lt;"&amp;($A10479+1/24))-COUNTIF(tData[BezoekEind],"&lt;="&amp;$A10479)</f>
        <v/>
      </c>
      <c r="F10479" s="15">
        <f>COUNTIF(tData[BezoekLangStart],"&lt;"&amp;($A10479+1/24))-COUNTIF(tData[BezoekLangEind],"&lt;="&amp;$A10479)</f>
        <v/>
      </c>
      <c r="G10479" s="15">
        <f>IF($D10479=1,$B10479*100+$C10479,-1)</f>
        <v/>
      </c>
      <c r="H10479" s="15">
        <f>IF($D10479=1,$B10479,-1)</f>
        <v/>
      </c>
      <c r="I10479" s="15">
        <f>IF($D10479=1,$C10479,-1)</f>
        <v/>
      </c>
    </row>
    <row r="10480">
      <c r="A10480" s="33" t="n">
        <v>45728.54166666666</v>
      </c>
      <c r="B10480" s="15">
        <f>WEEKDAY($A10480,2)</f>
        <v/>
      </c>
      <c r="C10480" s="15">
        <f>HOUR($A10480)</f>
        <v/>
      </c>
      <c r="D10480" s="15">
        <f>IF(AND($A10480&gt;=Instellingen!$B$6,$A10480&lt;Instellingen!$B$7),1,0)</f>
        <v/>
      </c>
      <c r="E10480" s="15">
        <f>COUNTIF(tData[BezoekStart],"&lt;"&amp;($A10480+1/24))-COUNTIF(tData[BezoekEind],"&lt;="&amp;$A10480)</f>
        <v/>
      </c>
      <c r="F10480" s="15">
        <f>COUNTIF(tData[BezoekLangStart],"&lt;"&amp;($A10480+1/24))-COUNTIF(tData[BezoekLangEind],"&lt;="&amp;$A10480)</f>
        <v/>
      </c>
      <c r="G10480" s="15">
        <f>IF($D10480=1,$B10480*100+$C10480,-1)</f>
        <v/>
      </c>
      <c r="H10480" s="15">
        <f>IF($D10480=1,$B10480,-1)</f>
        <v/>
      </c>
      <c r="I10480" s="15">
        <f>IF($D10480=1,$C10480,-1)</f>
        <v/>
      </c>
    </row>
    <row r="10481">
      <c r="A10481" s="33" t="n">
        <v>45728.58333333334</v>
      </c>
      <c r="B10481" s="15">
        <f>WEEKDAY($A10481,2)</f>
        <v/>
      </c>
      <c r="C10481" s="15">
        <f>HOUR($A10481)</f>
        <v/>
      </c>
      <c r="D10481" s="15">
        <f>IF(AND($A10481&gt;=Instellingen!$B$6,$A10481&lt;Instellingen!$B$7),1,0)</f>
        <v/>
      </c>
      <c r="E10481" s="15">
        <f>COUNTIF(tData[BezoekStart],"&lt;"&amp;($A10481+1/24))-COUNTIF(tData[BezoekEind],"&lt;="&amp;$A10481)</f>
        <v/>
      </c>
      <c r="F10481" s="15">
        <f>COUNTIF(tData[BezoekLangStart],"&lt;"&amp;($A10481+1/24))-COUNTIF(tData[BezoekLangEind],"&lt;="&amp;$A10481)</f>
        <v/>
      </c>
      <c r="G10481" s="15">
        <f>IF($D10481=1,$B10481*100+$C10481,-1)</f>
        <v/>
      </c>
      <c r="H10481" s="15">
        <f>IF($D10481=1,$B10481,-1)</f>
        <v/>
      </c>
      <c r="I10481" s="15">
        <f>IF($D10481=1,$C10481,-1)</f>
        <v/>
      </c>
    </row>
    <row r="10482">
      <c r="A10482" s="33" t="n">
        <v>45728.625</v>
      </c>
      <c r="B10482" s="15">
        <f>WEEKDAY($A10482,2)</f>
        <v/>
      </c>
      <c r="C10482" s="15">
        <f>HOUR($A10482)</f>
        <v/>
      </c>
      <c r="D10482" s="15">
        <f>IF(AND($A10482&gt;=Instellingen!$B$6,$A10482&lt;Instellingen!$B$7),1,0)</f>
        <v/>
      </c>
      <c r="E10482" s="15">
        <f>COUNTIF(tData[BezoekStart],"&lt;"&amp;($A10482+1/24))-COUNTIF(tData[BezoekEind],"&lt;="&amp;$A10482)</f>
        <v/>
      </c>
      <c r="F10482" s="15">
        <f>COUNTIF(tData[BezoekLangStart],"&lt;"&amp;($A10482+1/24))-COUNTIF(tData[BezoekLangEind],"&lt;="&amp;$A10482)</f>
        <v/>
      </c>
      <c r="G10482" s="15">
        <f>IF($D10482=1,$B10482*100+$C10482,-1)</f>
        <v/>
      </c>
      <c r="H10482" s="15">
        <f>IF($D10482=1,$B10482,-1)</f>
        <v/>
      </c>
      <c r="I10482" s="15">
        <f>IF($D10482=1,$C10482,-1)</f>
        <v/>
      </c>
    </row>
    <row r="10483">
      <c r="A10483" s="33" t="n">
        <v>45728.66666666666</v>
      </c>
      <c r="B10483" s="15">
        <f>WEEKDAY($A10483,2)</f>
        <v/>
      </c>
      <c r="C10483" s="15">
        <f>HOUR($A10483)</f>
        <v/>
      </c>
      <c r="D10483" s="15">
        <f>IF(AND($A10483&gt;=Instellingen!$B$6,$A10483&lt;Instellingen!$B$7),1,0)</f>
        <v/>
      </c>
      <c r="E10483" s="15">
        <f>COUNTIF(tData[BezoekStart],"&lt;"&amp;($A10483+1/24))-COUNTIF(tData[BezoekEind],"&lt;="&amp;$A10483)</f>
        <v/>
      </c>
      <c r="F10483" s="15">
        <f>COUNTIF(tData[BezoekLangStart],"&lt;"&amp;($A10483+1/24))-COUNTIF(tData[BezoekLangEind],"&lt;="&amp;$A10483)</f>
        <v/>
      </c>
      <c r="G10483" s="15">
        <f>IF($D10483=1,$B10483*100+$C10483,-1)</f>
        <v/>
      </c>
      <c r="H10483" s="15">
        <f>IF($D10483=1,$B10483,-1)</f>
        <v/>
      </c>
      <c r="I10483" s="15">
        <f>IF($D10483=1,$C10483,-1)</f>
        <v/>
      </c>
    </row>
    <row r="10484">
      <c r="A10484" s="33" t="n">
        <v>45728.70833333334</v>
      </c>
      <c r="B10484" s="15">
        <f>WEEKDAY($A10484,2)</f>
        <v/>
      </c>
      <c r="C10484" s="15">
        <f>HOUR($A10484)</f>
        <v/>
      </c>
      <c r="D10484" s="15">
        <f>IF(AND($A10484&gt;=Instellingen!$B$6,$A10484&lt;Instellingen!$B$7),1,0)</f>
        <v/>
      </c>
      <c r="E10484" s="15">
        <f>COUNTIF(tData[BezoekStart],"&lt;"&amp;($A10484+1/24))-COUNTIF(tData[BezoekEind],"&lt;="&amp;$A10484)</f>
        <v/>
      </c>
      <c r="F10484" s="15">
        <f>COUNTIF(tData[BezoekLangStart],"&lt;"&amp;($A10484+1/24))-COUNTIF(tData[BezoekLangEind],"&lt;="&amp;$A10484)</f>
        <v/>
      </c>
      <c r="G10484" s="15">
        <f>IF($D10484=1,$B10484*100+$C10484,-1)</f>
        <v/>
      </c>
      <c r="H10484" s="15">
        <f>IF($D10484=1,$B10484,-1)</f>
        <v/>
      </c>
      <c r="I10484" s="15">
        <f>IF($D10484=1,$C10484,-1)</f>
        <v/>
      </c>
    </row>
    <row r="10485">
      <c r="A10485" s="33" t="n">
        <v>45728.75</v>
      </c>
      <c r="B10485" s="15">
        <f>WEEKDAY($A10485,2)</f>
        <v/>
      </c>
      <c r="C10485" s="15">
        <f>HOUR($A10485)</f>
        <v/>
      </c>
      <c r="D10485" s="15">
        <f>IF(AND($A10485&gt;=Instellingen!$B$6,$A10485&lt;Instellingen!$B$7),1,0)</f>
        <v/>
      </c>
      <c r="E10485" s="15">
        <f>COUNTIF(tData[BezoekStart],"&lt;"&amp;($A10485+1/24))-COUNTIF(tData[BezoekEind],"&lt;="&amp;$A10485)</f>
        <v/>
      </c>
      <c r="F10485" s="15">
        <f>COUNTIF(tData[BezoekLangStart],"&lt;"&amp;($A10485+1/24))-COUNTIF(tData[BezoekLangEind],"&lt;="&amp;$A10485)</f>
        <v/>
      </c>
      <c r="G10485" s="15">
        <f>IF($D10485=1,$B10485*100+$C10485,-1)</f>
        <v/>
      </c>
      <c r="H10485" s="15">
        <f>IF($D10485=1,$B10485,-1)</f>
        <v/>
      </c>
      <c r="I10485" s="15">
        <f>IF($D10485=1,$C10485,-1)</f>
        <v/>
      </c>
    </row>
    <row r="10486">
      <c r="A10486" s="33" t="n">
        <v>45728.79166666666</v>
      </c>
      <c r="B10486" s="15">
        <f>WEEKDAY($A10486,2)</f>
        <v/>
      </c>
      <c r="C10486" s="15">
        <f>HOUR($A10486)</f>
        <v/>
      </c>
      <c r="D10486" s="15">
        <f>IF(AND($A10486&gt;=Instellingen!$B$6,$A10486&lt;Instellingen!$B$7),1,0)</f>
        <v/>
      </c>
      <c r="E10486" s="15">
        <f>COUNTIF(tData[BezoekStart],"&lt;"&amp;($A10486+1/24))-COUNTIF(tData[BezoekEind],"&lt;="&amp;$A10486)</f>
        <v/>
      </c>
      <c r="F10486" s="15">
        <f>COUNTIF(tData[BezoekLangStart],"&lt;"&amp;($A10486+1/24))-COUNTIF(tData[BezoekLangEind],"&lt;="&amp;$A10486)</f>
        <v/>
      </c>
      <c r="G10486" s="15">
        <f>IF($D10486=1,$B10486*100+$C10486,-1)</f>
        <v/>
      </c>
      <c r="H10486" s="15">
        <f>IF($D10486=1,$B10486,-1)</f>
        <v/>
      </c>
      <c r="I10486" s="15">
        <f>IF($D10486=1,$C10486,-1)</f>
        <v/>
      </c>
    </row>
    <row r="10487">
      <c r="A10487" s="33" t="n">
        <v>45728.83333333334</v>
      </c>
      <c r="B10487" s="15">
        <f>WEEKDAY($A10487,2)</f>
        <v/>
      </c>
      <c r="C10487" s="15">
        <f>HOUR($A10487)</f>
        <v/>
      </c>
      <c r="D10487" s="15">
        <f>IF(AND($A10487&gt;=Instellingen!$B$6,$A10487&lt;Instellingen!$B$7),1,0)</f>
        <v/>
      </c>
      <c r="E10487" s="15">
        <f>COUNTIF(tData[BezoekStart],"&lt;"&amp;($A10487+1/24))-COUNTIF(tData[BezoekEind],"&lt;="&amp;$A10487)</f>
        <v/>
      </c>
      <c r="F10487" s="15">
        <f>COUNTIF(tData[BezoekLangStart],"&lt;"&amp;($A10487+1/24))-COUNTIF(tData[BezoekLangEind],"&lt;="&amp;$A10487)</f>
        <v/>
      </c>
      <c r="G10487" s="15">
        <f>IF($D10487=1,$B10487*100+$C10487,-1)</f>
        <v/>
      </c>
      <c r="H10487" s="15">
        <f>IF($D10487=1,$B10487,-1)</f>
        <v/>
      </c>
      <c r="I10487" s="15">
        <f>IF($D10487=1,$C10487,-1)</f>
        <v/>
      </c>
    </row>
    <row r="10488">
      <c r="A10488" s="33" t="n">
        <v>45728.875</v>
      </c>
      <c r="B10488" s="15">
        <f>WEEKDAY($A10488,2)</f>
        <v/>
      </c>
      <c r="C10488" s="15">
        <f>HOUR($A10488)</f>
        <v/>
      </c>
      <c r="D10488" s="15">
        <f>IF(AND($A10488&gt;=Instellingen!$B$6,$A10488&lt;Instellingen!$B$7),1,0)</f>
        <v/>
      </c>
      <c r="E10488" s="15">
        <f>COUNTIF(tData[BezoekStart],"&lt;"&amp;($A10488+1/24))-COUNTIF(tData[BezoekEind],"&lt;="&amp;$A10488)</f>
        <v/>
      </c>
      <c r="F10488" s="15">
        <f>COUNTIF(tData[BezoekLangStart],"&lt;"&amp;($A10488+1/24))-COUNTIF(tData[BezoekLangEind],"&lt;="&amp;$A10488)</f>
        <v/>
      </c>
      <c r="G10488" s="15">
        <f>IF($D10488=1,$B10488*100+$C10488,-1)</f>
        <v/>
      </c>
      <c r="H10488" s="15">
        <f>IF($D10488=1,$B10488,-1)</f>
        <v/>
      </c>
      <c r="I10488" s="15">
        <f>IF($D10488=1,$C10488,-1)</f>
        <v/>
      </c>
    </row>
    <row r="10489">
      <c r="A10489" s="33" t="n">
        <v>45728.91666666666</v>
      </c>
      <c r="B10489" s="15">
        <f>WEEKDAY($A10489,2)</f>
        <v/>
      </c>
      <c r="C10489" s="15">
        <f>HOUR($A10489)</f>
        <v/>
      </c>
      <c r="D10489" s="15">
        <f>IF(AND($A10489&gt;=Instellingen!$B$6,$A10489&lt;Instellingen!$B$7),1,0)</f>
        <v/>
      </c>
      <c r="E10489" s="15">
        <f>COUNTIF(tData[BezoekStart],"&lt;"&amp;($A10489+1/24))-COUNTIF(tData[BezoekEind],"&lt;="&amp;$A10489)</f>
        <v/>
      </c>
      <c r="F10489" s="15">
        <f>COUNTIF(tData[BezoekLangStart],"&lt;"&amp;($A10489+1/24))-COUNTIF(tData[BezoekLangEind],"&lt;="&amp;$A10489)</f>
        <v/>
      </c>
      <c r="G10489" s="15">
        <f>IF($D10489=1,$B10489*100+$C10489,-1)</f>
        <v/>
      </c>
      <c r="H10489" s="15">
        <f>IF($D10489=1,$B10489,-1)</f>
        <v/>
      </c>
      <c r="I10489" s="15">
        <f>IF($D10489=1,$C10489,-1)</f>
        <v/>
      </c>
    </row>
    <row r="10490">
      <c r="A10490" s="33" t="n">
        <v>45728.95833333334</v>
      </c>
      <c r="B10490" s="15">
        <f>WEEKDAY($A10490,2)</f>
        <v/>
      </c>
      <c r="C10490" s="15">
        <f>HOUR($A10490)</f>
        <v/>
      </c>
      <c r="D10490" s="15">
        <f>IF(AND($A10490&gt;=Instellingen!$B$6,$A10490&lt;Instellingen!$B$7),1,0)</f>
        <v/>
      </c>
      <c r="E10490" s="15">
        <f>COUNTIF(tData[BezoekStart],"&lt;"&amp;($A10490+1/24))-COUNTIF(tData[BezoekEind],"&lt;="&amp;$A10490)</f>
        <v/>
      </c>
      <c r="F10490" s="15">
        <f>COUNTIF(tData[BezoekLangStart],"&lt;"&amp;($A10490+1/24))-COUNTIF(tData[BezoekLangEind],"&lt;="&amp;$A10490)</f>
        <v/>
      </c>
      <c r="G10490" s="15">
        <f>IF($D10490=1,$B10490*100+$C10490,-1)</f>
        <v/>
      </c>
      <c r="H10490" s="15">
        <f>IF($D10490=1,$B10490,-1)</f>
        <v/>
      </c>
      <c r="I10490" s="15">
        <f>IF($D10490=1,$C10490,-1)</f>
        <v/>
      </c>
    </row>
    <row r="10491">
      <c r="A10491" s="33" t="n">
        <v>45729</v>
      </c>
      <c r="B10491" s="15">
        <f>WEEKDAY($A10491,2)</f>
        <v/>
      </c>
      <c r="C10491" s="15">
        <f>HOUR($A10491)</f>
        <v/>
      </c>
      <c r="D10491" s="15">
        <f>IF(AND($A10491&gt;=Instellingen!$B$6,$A10491&lt;Instellingen!$B$7),1,0)</f>
        <v/>
      </c>
      <c r="E10491" s="15">
        <f>COUNTIF(tData[BezoekStart],"&lt;"&amp;($A10491+1/24))-COUNTIF(tData[BezoekEind],"&lt;="&amp;$A10491)</f>
        <v/>
      </c>
      <c r="F10491" s="15">
        <f>COUNTIF(tData[BezoekLangStart],"&lt;"&amp;($A10491+1/24))-COUNTIF(tData[BezoekLangEind],"&lt;="&amp;$A10491)</f>
        <v/>
      </c>
      <c r="G10491" s="15">
        <f>IF($D10491=1,$B10491*100+$C10491,-1)</f>
        <v/>
      </c>
      <c r="H10491" s="15">
        <f>IF($D10491=1,$B10491,-1)</f>
        <v/>
      </c>
      <c r="I10491" s="15">
        <f>IF($D10491=1,$C10491,-1)</f>
        <v/>
      </c>
    </row>
    <row r="10492">
      <c r="A10492" s="33" t="n">
        <v>45729.04166666666</v>
      </c>
      <c r="B10492" s="15">
        <f>WEEKDAY($A10492,2)</f>
        <v/>
      </c>
      <c r="C10492" s="15">
        <f>HOUR($A10492)</f>
        <v/>
      </c>
      <c r="D10492" s="15">
        <f>IF(AND($A10492&gt;=Instellingen!$B$6,$A10492&lt;Instellingen!$B$7),1,0)</f>
        <v/>
      </c>
      <c r="E10492" s="15">
        <f>COUNTIF(tData[BezoekStart],"&lt;"&amp;($A10492+1/24))-COUNTIF(tData[BezoekEind],"&lt;="&amp;$A10492)</f>
        <v/>
      </c>
      <c r="F10492" s="15">
        <f>COUNTIF(tData[BezoekLangStart],"&lt;"&amp;($A10492+1/24))-COUNTIF(tData[BezoekLangEind],"&lt;="&amp;$A10492)</f>
        <v/>
      </c>
      <c r="G10492" s="15">
        <f>IF($D10492=1,$B10492*100+$C10492,-1)</f>
        <v/>
      </c>
      <c r="H10492" s="15">
        <f>IF($D10492=1,$B10492,-1)</f>
        <v/>
      </c>
      <c r="I10492" s="15">
        <f>IF($D10492=1,$C10492,-1)</f>
        <v/>
      </c>
    </row>
    <row r="10493">
      <c r="A10493" s="33" t="n">
        <v>45729.08333333334</v>
      </c>
      <c r="B10493" s="15">
        <f>WEEKDAY($A10493,2)</f>
        <v/>
      </c>
      <c r="C10493" s="15">
        <f>HOUR($A10493)</f>
        <v/>
      </c>
      <c r="D10493" s="15">
        <f>IF(AND($A10493&gt;=Instellingen!$B$6,$A10493&lt;Instellingen!$B$7),1,0)</f>
        <v/>
      </c>
      <c r="E10493" s="15">
        <f>COUNTIF(tData[BezoekStart],"&lt;"&amp;($A10493+1/24))-COUNTIF(tData[BezoekEind],"&lt;="&amp;$A10493)</f>
        <v/>
      </c>
      <c r="F10493" s="15">
        <f>COUNTIF(tData[BezoekLangStart],"&lt;"&amp;($A10493+1/24))-COUNTIF(tData[BezoekLangEind],"&lt;="&amp;$A10493)</f>
        <v/>
      </c>
      <c r="G10493" s="15">
        <f>IF($D10493=1,$B10493*100+$C10493,-1)</f>
        <v/>
      </c>
      <c r="H10493" s="15">
        <f>IF($D10493=1,$B10493,-1)</f>
        <v/>
      </c>
      <c r="I10493" s="15">
        <f>IF($D10493=1,$C10493,-1)</f>
        <v/>
      </c>
    </row>
    <row r="10494">
      <c r="A10494" s="33" t="n">
        <v>45729.125</v>
      </c>
      <c r="B10494" s="15">
        <f>WEEKDAY($A10494,2)</f>
        <v/>
      </c>
      <c r="C10494" s="15">
        <f>HOUR($A10494)</f>
        <v/>
      </c>
      <c r="D10494" s="15">
        <f>IF(AND($A10494&gt;=Instellingen!$B$6,$A10494&lt;Instellingen!$B$7),1,0)</f>
        <v/>
      </c>
      <c r="E10494" s="15">
        <f>COUNTIF(tData[BezoekStart],"&lt;"&amp;($A10494+1/24))-COUNTIF(tData[BezoekEind],"&lt;="&amp;$A10494)</f>
        <v/>
      </c>
      <c r="F10494" s="15">
        <f>COUNTIF(tData[BezoekLangStart],"&lt;"&amp;($A10494+1/24))-COUNTIF(tData[BezoekLangEind],"&lt;="&amp;$A10494)</f>
        <v/>
      </c>
      <c r="G10494" s="15">
        <f>IF($D10494=1,$B10494*100+$C10494,-1)</f>
        <v/>
      </c>
      <c r="H10494" s="15">
        <f>IF($D10494=1,$B10494,-1)</f>
        <v/>
      </c>
      <c r="I10494" s="15">
        <f>IF($D10494=1,$C10494,-1)</f>
        <v/>
      </c>
    </row>
    <row r="10495">
      <c r="A10495" s="33" t="n">
        <v>45729.16666666666</v>
      </c>
      <c r="B10495" s="15">
        <f>WEEKDAY($A10495,2)</f>
        <v/>
      </c>
      <c r="C10495" s="15">
        <f>HOUR($A10495)</f>
        <v/>
      </c>
      <c r="D10495" s="15">
        <f>IF(AND($A10495&gt;=Instellingen!$B$6,$A10495&lt;Instellingen!$B$7),1,0)</f>
        <v/>
      </c>
      <c r="E10495" s="15">
        <f>COUNTIF(tData[BezoekStart],"&lt;"&amp;($A10495+1/24))-COUNTIF(tData[BezoekEind],"&lt;="&amp;$A10495)</f>
        <v/>
      </c>
      <c r="F10495" s="15">
        <f>COUNTIF(tData[BezoekLangStart],"&lt;"&amp;($A10495+1/24))-COUNTIF(tData[BezoekLangEind],"&lt;="&amp;$A10495)</f>
        <v/>
      </c>
      <c r="G10495" s="15">
        <f>IF($D10495=1,$B10495*100+$C10495,-1)</f>
        <v/>
      </c>
      <c r="H10495" s="15">
        <f>IF($D10495=1,$B10495,-1)</f>
        <v/>
      </c>
      <c r="I10495" s="15">
        <f>IF($D10495=1,$C10495,-1)</f>
        <v/>
      </c>
    </row>
    <row r="10496">
      <c r="A10496" s="33" t="n">
        <v>45729.20833333334</v>
      </c>
      <c r="B10496" s="15">
        <f>WEEKDAY($A10496,2)</f>
        <v/>
      </c>
      <c r="C10496" s="15">
        <f>HOUR($A10496)</f>
        <v/>
      </c>
      <c r="D10496" s="15">
        <f>IF(AND($A10496&gt;=Instellingen!$B$6,$A10496&lt;Instellingen!$B$7),1,0)</f>
        <v/>
      </c>
      <c r="E10496" s="15">
        <f>COUNTIF(tData[BezoekStart],"&lt;"&amp;($A10496+1/24))-COUNTIF(tData[BezoekEind],"&lt;="&amp;$A10496)</f>
        <v/>
      </c>
      <c r="F10496" s="15">
        <f>COUNTIF(tData[BezoekLangStart],"&lt;"&amp;($A10496+1/24))-COUNTIF(tData[BezoekLangEind],"&lt;="&amp;$A10496)</f>
        <v/>
      </c>
      <c r="G10496" s="15">
        <f>IF($D10496=1,$B10496*100+$C10496,-1)</f>
        <v/>
      </c>
      <c r="H10496" s="15">
        <f>IF($D10496=1,$B10496,-1)</f>
        <v/>
      </c>
      <c r="I10496" s="15">
        <f>IF($D10496=1,$C10496,-1)</f>
        <v/>
      </c>
    </row>
    <row r="10497">
      <c r="A10497" s="33" t="n">
        <v>45729.25</v>
      </c>
      <c r="B10497" s="15">
        <f>WEEKDAY($A10497,2)</f>
        <v/>
      </c>
      <c r="C10497" s="15">
        <f>HOUR($A10497)</f>
        <v/>
      </c>
      <c r="D10497" s="15">
        <f>IF(AND($A10497&gt;=Instellingen!$B$6,$A10497&lt;Instellingen!$B$7),1,0)</f>
        <v/>
      </c>
      <c r="E10497" s="15">
        <f>COUNTIF(tData[BezoekStart],"&lt;"&amp;($A10497+1/24))-COUNTIF(tData[BezoekEind],"&lt;="&amp;$A10497)</f>
        <v/>
      </c>
      <c r="F10497" s="15">
        <f>COUNTIF(tData[BezoekLangStart],"&lt;"&amp;($A10497+1/24))-COUNTIF(tData[BezoekLangEind],"&lt;="&amp;$A10497)</f>
        <v/>
      </c>
      <c r="G10497" s="15">
        <f>IF($D10497=1,$B10497*100+$C10497,-1)</f>
        <v/>
      </c>
      <c r="H10497" s="15">
        <f>IF($D10497=1,$B10497,-1)</f>
        <v/>
      </c>
      <c r="I10497" s="15">
        <f>IF($D10497=1,$C10497,-1)</f>
        <v/>
      </c>
    </row>
    <row r="10498">
      <c r="A10498" s="33" t="n">
        <v>45729.29166666666</v>
      </c>
      <c r="B10498" s="15">
        <f>WEEKDAY($A10498,2)</f>
        <v/>
      </c>
      <c r="C10498" s="15">
        <f>HOUR($A10498)</f>
        <v/>
      </c>
      <c r="D10498" s="15">
        <f>IF(AND($A10498&gt;=Instellingen!$B$6,$A10498&lt;Instellingen!$B$7),1,0)</f>
        <v/>
      </c>
      <c r="E10498" s="15">
        <f>COUNTIF(tData[BezoekStart],"&lt;"&amp;($A10498+1/24))-COUNTIF(tData[BezoekEind],"&lt;="&amp;$A10498)</f>
        <v/>
      </c>
      <c r="F10498" s="15">
        <f>COUNTIF(tData[BezoekLangStart],"&lt;"&amp;($A10498+1/24))-COUNTIF(tData[BezoekLangEind],"&lt;="&amp;$A10498)</f>
        <v/>
      </c>
      <c r="G10498" s="15">
        <f>IF($D10498=1,$B10498*100+$C10498,-1)</f>
        <v/>
      </c>
      <c r="H10498" s="15">
        <f>IF($D10498=1,$B10498,-1)</f>
        <v/>
      </c>
      <c r="I10498" s="15">
        <f>IF($D10498=1,$C10498,-1)</f>
        <v/>
      </c>
    </row>
    <row r="10499">
      <c r="A10499" s="33" t="n">
        <v>45729.33333333334</v>
      </c>
      <c r="B10499" s="15">
        <f>WEEKDAY($A10499,2)</f>
        <v/>
      </c>
      <c r="C10499" s="15">
        <f>HOUR($A10499)</f>
        <v/>
      </c>
      <c r="D10499" s="15">
        <f>IF(AND($A10499&gt;=Instellingen!$B$6,$A10499&lt;Instellingen!$B$7),1,0)</f>
        <v/>
      </c>
      <c r="E10499" s="15">
        <f>COUNTIF(tData[BezoekStart],"&lt;"&amp;($A10499+1/24))-COUNTIF(tData[BezoekEind],"&lt;="&amp;$A10499)</f>
        <v/>
      </c>
      <c r="F10499" s="15">
        <f>COUNTIF(tData[BezoekLangStart],"&lt;"&amp;($A10499+1/24))-COUNTIF(tData[BezoekLangEind],"&lt;="&amp;$A10499)</f>
        <v/>
      </c>
      <c r="G10499" s="15">
        <f>IF($D10499=1,$B10499*100+$C10499,-1)</f>
        <v/>
      </c>
      <c r="H10499" s="15">
        <f>IF($D10499=1,$B10499,-1)</f>
        <v/>
      </c>
      <c r="I10499" s="15">
        <f>IF($D10499=1,$C10499,-1)</f>
        <v/>
      </c>
    </row>
    <row r="10500">
      <c r="A10500" s="33" t="n">
        <v>45729.375</v>
      </c>
      <c r="B10500" s="15">
        <f>WEEKDAY($A10500,2)</f>
        <v/>
      </c>
      <c r="C10500" s="15">
        <f>HOUR($A10500)</f>
        <v/>
      </c>
      <c r="D10500" s="15">
        <f>IF(AND($A10500&gt;=Instellingen!$B$6,$A10500&lt;Instellingen!$B$7),1,0)</f>
        <v/>
      </c>
      <c r="E10500" s="15">
        <f>COUNTIF(tData[BezoekStart],"&lt;"&amp;($A10500+1/24))-COUNTIF(tData[BezoekEind],"&lt;="&amp;$A10500)</f>
        <v/>
      </c>
      <c r="F10500" s="15">
        <f>COUNTIF(tData[BezoekLangStart],"&lt;"&amp;($A10500+1/24))-COUNTIF(tData[BezoekLangEind],"&lt;="&amp;$A10500)</f>
        <v/>
      </c>
      <c r="G10500" s="15">
        <f>IF($D10500=1,$B10500*100+$C10500,-1)</f>
        <v/>
      </c>
      <c r="H10500" s="15">
        <f>IF($D10500=1,$B10500,-1)</f>
        <v/>
      </c>
      <c r="I10500" s="15">
        <f>IF($D10500=1,$C10500,-1)</f>
        <v/>
      </c>
    </row>
    <row r="10501">
      <c r="A10501" s="33" t="n">
        <v>45729.41666666666</v>
      </c>
      <c r="B10501" s="15">
        <f>WEEKDAY($A10501,2)</f>
        <v/>
      </c>
      <c r="C10501" s="15">
        <f>HOUR($A10501)</f>
        <v/>
      </c>
      <c r="D10501" s="15">
        <f>IF(AND($A10501&gt;=Instellingen!$B$6,$A10501&lt;Instellingen!$B$7),1,0)</f>
        <v/>
      </c>
      <c r="E10501" s="15">
        <f>COUNTIF(tData[BezoekStart],"&lt;"&amp;($A10501+1/24))-COUNTIF(tData[BezoekEind],"&lt;="&amp;$A10501)</f>
        <v/>
      </c>
      <c r="F10501" s="15">
        <f>COUNTIF(tData[BezoekLangStart],"&lt;"&amp;($A10501+1/24))-COUNTIF(tData[BezoekLangEind],"&lt;="&amp;$A10501)</f>
        <v/>
      </c>
      <c r="G10501" s="15">
        <f>IF($D10501=1,$B10501*100+$C10501,-1)</f>
        <v/>
      </c>
      <c r="H10501" s="15">
        <f>IF($D10501=1,$B10501,-1)</f>
        <v/>
      </c>
      <c r="I10501" s="15">
        <f>IF($D10501=1,$C10501,-1)</f>
        <v/>
      </c>
    </row>
    <row r="10502">
      <c r="A10502" s="33" t="n">
        <v>45729.45833333334</v>
      </c>
      <c r="B10502" s="15">
        <f>WEEKDAY($A10502,2)</f>
        <v/>
      </c>
      <c r="C10502" s="15">
        <f>HOUR($A10502)</f>
        <v/>
      </c>
      <c r="D10502" s="15">
        <f>IF(AND($A10502&gt;=Instellingen!$B$6,$A10502&lt;Instellingen!$B$7),1,0)</f>
        <v/>
      </c>
      <c r="E10502" s="15">
        <f>COUNTIF(tData[BezoekStart],"&lt;"&amp;($A10502+1/24))-COUNTIF(tData[BezoekEind],"&lt;="&amp;$A10502)</f>
        <v/>
      </c>
      <c r="F10502" s="15">
        <f>COUNTIF(tData[BezoekLangStart],"&lt;"&amp;($A10502+1/24))-COUNTIF(tData[BezoekLangEind],"&lt;="&amp;$A10502)</f>
        <v/>
      </c>
      <c r="G10502" s="15">
        <f>IF($D10502=1,$B10502*100+$C10502,-1)</f>
        <v/>
      </c>
      <c r="H10502" s="15">
        <f>IF($D10502=1,$B10502,-1)</f>
        <v/>
      </c>
      <c r="I10502" s="15">
        <f>IF($D10502=1,$C10502,-1)</f>
        <v/>
      </c>
    </row>
    <row r="10503">
      <c r="A10503" s="33" t="n">
        <v>45729.5</v>
      </c>
      <c r="B10503" s="15">
        <f>WEEKDAY($A10503,2)</f>
        <v/>
      </c>
      <c r="C10503" s="15">
        <f>HOUR($A10503)</f>
        <v/>
      </c>
      <c r="D10503" s="15">
        <f>IF(AND($A10503&gt;=Instellingen!$B$6,$A10503&lt;Instellingen!$B$7),1,0)</f>
        <v/>
      </c>
      <c r="E10503" s="15">
        <f>COUNTIF(tData[BezoekStart],"&lt;"&amp;($A10503+1/24))-COUNTIF(tData[BezoekEind],"&lt;="&amp;$A10503)</f>
        <v/>
      </c>
      <c r="F10503" s="15">
        <f>COUNTIF(tData[BezoekLangStart],"&lt;"&amp;($A10503+1/24))-COUNTIF(tData[BezoekLangEind],"&lt;="&amp;$A10503)</f>
        <v/>
      </c>
      <c r="G10503" s="15">
        <f>IF($D10503=1,$B10503*100+$C10503,-1)</f>
        <v/>
      </c>
      <c r="H10503" s="15">
        <f>IF($D10503=1,$B10503,-1)</f>
        <v/>
      </c>
      <c r="I10503" s="15">
        <f>IF($D10503=1,$C10503,-1)</f>
        <v/>
      </c>
    </row>
    <row r="10504">
      <c r="A10504" s="33" t="n">
        <v>45729.54166666666</v>
      </c>
      <c r="B10504" s="15">
        <f>WEEKDAY($A10504,2)</f>
        <v/>
      </c>
      <c r="C10504" s="15">
        <f>HOUR($A10504)</f>
        <v/>
      </c>
      <c r="D10504" s="15">
        <f>IF(AND($A10504&gt;=Instellingen!$B$6,$A10504&lt;Instellingen!$B$7),1,0)</f>
        <v/>
      </c>
      <c r="E10504" s="15">
        <f>COUNTIF(tData[BezoekStart],"&lt;"&amp;($A10504+1/24))-COUNTIF(tData[BezoekEind],"&lt;="&amp;$A10504)</f>
        <v/>
      </c>
      <c r="F10504" s="15">
        <f>COUNTIF(tData[BezoekLangStart],"&lt;"&amp;($A10504+1/24))-COUNTIF(tData[BezoekLangEind],"&lt;="&amp;$A10504)</f>
        <v/>
      </c>
      <c r="G10504" s="15">
        <f>IF($D10504=1,$B10504*100+$C10504,-1)</f>
        <v/>
      </c>
      <c r="H10504" s="15">
        <f>IF($D10504=1,$B10504,-1)</f>
        <v/>
      </c>
      <c r="I10504" s="15">
        <f>IF($D10504=1,$C10504,-1)</f>
        <v/>
      </c>
    </row>
    <row r="10505">
      <c r="A10505" s="33" t="n">
        <v>45729.58333333334</v>
      </c>
      <c r="B10505" s="15">
        <f>WEEKDAY($A10505,2)</f>
        <v/>
      </c>
      <c r="C10505" s="15">
        <f>HOUR($A10505)</f>
        <v/>
      </c>
      <c r="D10505" s="15">
        <f>IF(AND($A10505&gt;=Instellingen!$B$6,$A10505&lt;Instellingen!$B$7),1,0)</f>
        <v/>
      </c>
      <c r="E10505" s="15">
        <f>COUNTIF(tData[BezoekStart],"&lt;"&amp;($A10505+1/24))-COUNTIF(tData[BezoekEind],"&lt;="&amp;$A10505)</f>
        <v/>
      </c>
      <c r="F10505" s="15">
        <f>COUNTIF(tData[BezoekLangStart],"&lt;"&amp;($A10505+1/24))-COUNTIF(tData[BezoekLangEind],"&lt;="&amp;$A10505)</f>
        <v/>
      </c>
      <c r="G10505" s="15">
        <f>IF($D10505=1,$B10505*100+$C10505,-1)</f>
        <v/>
      </c>
      <c r="H10505" s="15">
        <f>IF($D10505=1,$B10505,-1)</f>
        <v/>
      </c>
      <c r="I10505" s="15">
        <f>IF($D10505=1,$C10505,-1)</f>
        <v/>
      </c>
    </row>
    <row r="10506">
      <c r="A10506" s="33" t="n">
        <v>45729.625</v>
      </c>
      <c r="B10506" s="15">
        <f>WEEKDAY($A10506,2)</f>
        <v/>
      </c>
      <c r="C10506" s="15">
        <f>HOUR($A10506)</f>
        <v/>
      </c>
      <c r="D10506" s="15">
        <f>IF(AND($A10506&gt;=Instellingen!$B$6,$A10506&lt;Instellingen!$B$7),1,0)</f>
        <v/>
      </c>
      <c r="E10506" s="15">
        <f>COUNTIF(tData[BezoekStart],"&lt;"&amp;($A10506+1/24))-COUNTIF(tData[BezoekEind],"&lt;="&amp;$A10506)</f>
        <v/>
      </c>
      <c r="F10506" s="15">
        <f>COUNTIF(tData[BezoekLangStart],"&lt;"&amp;($A10506+1/24))-COUNTIF(tData[BezoekLangEind],"&lt;="&amp;$A10506)</f>
        <v/>
      </c>
      <c r="G10506" s="15">
        <f>IF($D10506=1,$B10506*100+$C10506,-1)</f>
        <v/>
      </c>
      <c r="H10506" s="15">
        <f>IF($D10506=1,$B10506,-1)</f>
        <v/>
      </c>
      <c r="I10506" s="15">
        <f>IF($D10506=1,$C10506,-1)</f>
        <v/>
      </c>
    </row>
    <row r="10507">
      <c r="A10507" s="33" t="n">
        <v>45729.66666666666</v>
      </c>
      <c r="B10507" s="15">
        <f>WEEKDAY($A10507,2)</f>
        <v/>
      </c>
      <c r="C10507" s="15">
        <f>HOUR($A10507)</f>
        <v/>
      </c>
      <c r="D10507" s="15">
        <f>IF(AND($A10507&gt;=Instellingen!$B$6,$A10507&lt;Instellingen!$B$7),1,0)</f>
        <v/>
      </c>
      <c r="E10507" s="15">
        <f>COUNTIF(tData[BezoekStart],"&lt;"&amp;($A10507+1/24))-COUNTIF(tData[BezoekEind],"&lt;="&amp;$A10507)</f>
        <v/>
      </c>
      <c r="F10507" s="15">
        <f>COUNTIF(tData[BezoekLangStart],"&lt;"&amp;($A10507+1/24))-COUNTIF(tData[BezoekLangEind],"&lt;="&amp;$A10507)</f>
        <v/>
      </c>
      <c r="G10507" s="15">
        <f>IF($D10507=1,$B10507*100+$C10507,-1)</f>
        <v/>
      </c>
      <c r="H10507" s="15">
        <f>IF($D10507=1,$B10507,-1)</f>
        <v/>
      </c>
      <c r="I10507" s="15">
        <f>IF($D10507=1,$C10507,-1)</f>
        <v/>
      </c>
    </row>
    <row r="10508">
      <c r="A10508" s="33" t="n">
        <v>45729.70833333334</v>
      </c>
      <c r="B10508" s="15">
        <f>WEEKDAY($A10508,2)</f>
        <v/>
      </c>
      <c r="C10508" s="15">
        <f>HOUR($A10508)</f>
        <v/>
      </c>
      <c r="D10508" s="15">
        <f>IF(AND($A10508&gt;=Instellingen!$B$6,$A10508&lt;Instellingen!$B$7),1,0)</f>
        <v/>
      </c>
      <c r="E10508" s="15">
        <f>COUNTIF(tData[BezoekStart],"&lt;"&amp;($A10508+1/24))-COUNTIF(tData[BezoekEind],"&lt;="&amp;$A10508)</f>
        <v/>
      </c>
      <c r="F10508" s="15">
        <f>COUNTIF(tData[BezoekLangStart],"&lt;"&amp;($A10508+1/24))-COUNTIF(tData[BezoekLangEind],"&lt;="&amp;$A10508)</f>
        <v/>
      </c>
      <c r="G10508" s="15">
        <f>IF($D10508=1,$B10508*100+$C10508,-1)</f>
        <v/>
      </c>
      <c r="H10508" s="15">
        <f>IF($D10508=1,$B10508,-1)</f>
        <v/>
      </c>
      <c r="I10508" s="15">
        <f>IF($D10508=1,$C10508,-1)</f>
        <v/>
      </c>
    </row>
    <row r="10509">
      <c r="A10509" s="33" t="n">
        <v>45729.75</v>
      </c>
      <c r="B10509" s="15">
        <f>WEEKDAY($A10509,2)</f>
        <v/>
      </c>
      <c r="C10509" s="15">
        <f>HOUR($A10509)</f>
        <v/>
      </c>
      <c r="D10509" s="15">
        <f>IF(AND($A10509&gt;=Instellingen!$B$6,$A10509&lt;Instellingen!$B$7),1,0)</f>
        <v/>
      </c>
      <c r="E10509" s="15">
        <f>COUNTIF(tData[BezoekStart],"&lt;"&amp;($A10509+1/24))-COUNTIF(tData[BezoekEind],"&lt;="&amp;$A10509)</f>
        <v/>
      </c>
      <c r="F10509" s="15">
        <f>COUNTIF(tData[BezoekLangStart],"&lt;"&amp;($A10509+1/24))-COUNTIF(tData[BezoekLangEind],"&lt;="&amp;$A10509)</f>
        <v/>
      </c>
      <c r="G10509" s="15">
        <f>IF($D10509=1,$B10509*100+$C10509,-1)</f>
        <v/>
      </c>
      <c r="H10509" s="15">
        <f>IF($D10509=1,$B10509,-1)</f>
        <v/>
      </c>
      <c r="I10509" s="15">
        <f>IF($D10509=1,$C10509,-1)</f>
        <v/>
      </c>
    </row>
    <row r="10510">
      <c r="A10510" s="33" t="n">
        <v>45729.79166666666</v>
      </c>
      <c r="B10510" s="15">
        <f>WEEKDAY($A10510,2)</f>
        <v/>
      </c>
      <c r="C10510" s="15">
        <f>HOUR($A10510)</f>
        <v/>
      </c>
      <c r="D10510" s="15">
        <f>IF(AND($A10510&gt;=Instellingen!$B$6,$A10510&lt;Instellingen!$B$7),1,0)</f>
        <v/>
      </c>
      <c r="E10510" s="15">
        <f>COUNTIF(tData[BezoekStart],"&lt;"&amp;($A10510+1/24))-COUNTIF(tData[BezoekEind],"&lt;="&amp;$A10510)</f>
        <v/>
      </c>
      <c r="F10510" s="15">
        <f>COUNTIF(tData[BezoekLangStart],"&lt;"&amp;($A10510+1/24))-COUNTIF(tData[BezoekLangEind],"&lt;="&amp;$A10510)</f>
        <v/>
      </c>
      <c r="G10510" s="15">
        <f>IF($D10510=1,$B10510*100+$C10510,-1)</f>
        <v/>
      </c>
      <c r="H10510" s="15">
        <f>IF($D10510=1,$B10510,-1)</f>
        <v/>
      </c>
      <c r="I10510" s="15">
        <f>IF($D10510=1,$C10510,-1)</f>
        <v/>
      </c>
    </row>
    <row r="10511">
      <c r="A10511" s="33" t="n">
        <v>45729.83333333334</v>
      </c>
      <c r="B10511" s="15">
        <f>WEEKDAY($A10511,2)</f>
        <v/>
      </c>
      <c r="C10511" s="15">
        <f>HOUR($A10511)</f>
        <v/>
      </c>
      <c r="D10511" s="15">
        <f>IF(AND($A10511&gt;=Instellingen!$B$6,$A10511&lt;Instellingen!$B$7),1,0)</f>
        <v/>
      </c>
      <c r="E10511" s="15">
        <f>COUNTIF(tData[BezoekStart],"&lt;"&amp;($A10511+1/24))-COUNTIF(tData[BezoekEind],"&lt;="&amp;$A10511)</f>
        <v/>
      </c>
      <c r="F10511" s="15">
        <f>COUNTIF(tData[BezoekLangStart],"&lt;"&amp;($A10511+1/24))-COUNTIF(tData[BezoekLangEind],"&lt;="&amp;$A10511)</f>
        <v/>
      </c>
      <c r="G10511" s="15">
        <f>IF($D10511=1,$B10511*100+$C10511,-1)</f>
        <v/>
      </c>
      <c r="H10511" s="15">
        <f>IF($D10511=1,$B10511,-1)</f>
        <v/>
      </c>
      <c r="I10511" s="15">
        <f>IF($D10511=1,$C10511,-1)</f>
        <v/>
      </c>
    </row>
    <row r="10512">
      <c r="A10512" s="33" t="n">
        <v>45729.875</v>
      </c>
      <c r="B10512" s="15">
        <f>WEEKDAY($A10512,2)</f>
        <v/>
      </c>
      <c r="C10512" s="15">
        <f>HOUR($A10512)</f>
        <v/>
      </c>
      <c r="D10512" s="15">
        <f>IF(AND($A10512&gt;=Instellingen!$B$6,$A10512&lt;Instellingen!$B$7),1,0)</f>
        <v/>
      </c>
      <c r="E10512" s="15">
        <f>COUNTIF(tData[BezoekStart],"&lt;"&amp;($A10512+1/24))-COUNTIF(tData[BezoekEind],"&lt;="&amp;$A10512)</f>
        <v/>
      </c>
      <c r="F10512" s="15">
        <f>COUNTIF(tData[BezoekLangStart],"&lt;"&amp;($A10512+1/24))-COUNTIF(tData[BezoekLangEind],"&lt;="&amp;$A10512)</f>
        <v/>
      </c>
      <c r="G10512" s="15">
        <f>IF($D10512=1,$B10512*100+$C10512,-1)</f>
        <v/>
      </c>
      <c r="H10512" s="15">
        <f>IF($D10512=1,$B10512,-1)</f>
        <v/>
      </c>
      <c r="I10512" s="15">
        <f>IF($D10512=1,$C10512,-1)</f>
        <v/>
      </c>
    </row>
    <row r="10513">
      <c r="A10513" s="33" t="n">
        <v>45729.91666666666</v>
      </c>
      <c r="B10513" s="15">
        <f>WEEKDAY($A10513,2)</f>
        <v/>
      </c>
      <c r="C10513" s="15">
        <f>HOUR($A10513)</f>
        <v/>
      </c>
      <c r="D10513" s="15">
        <f>IF(AND($A10513&gt;=Instellingen!$B$6,$A10513&lt;Instellingen!$B$7),1,0)</f>
        <v/>
      </c>
      <c r="E10513" s="15">
        <f>COUNTIF(tData[BezoekStart],"&lt;"&amp;($A10513+1/24))-COUNTIF(tData[BezoekEind],"&lt;="&amp;$A10513)</f>
        <v/>
      </c>
      <c r="F10513" s="15">
        <f>COUNTIF(tData[BezoekLangStart],"&lt;"&amp;($A10513+1/24))-COUNTIF(tData[BezoekLangEind],"&lt;="&amp;$A10513)</f>
        <v/>
      </c>
      <c r="G10513" s="15">
        <f>IF($D10513=1,$B10513*100+$C10513,-1)</f>
        <v/>
      </c>
      <c r="H10513" s="15">
        <f>IF($D10513=1,$B10513,-1)</f>
        <v/>
      </c>
      <c r="I10513" s="15">
        <f>IF($D10513=1,$C10513,-1)</f>
        <v/>
      </c>
    </row>
    <row r="10514">
      <c r="A10514" s="33" t="n">
        <v>45729.95833333334</v>
      </c>
      <c r="B10514" s="15">
        <f>WEEKDAY($A10514,2)</f>
        <v/>
      </c>
      <c r="C10514" s="15">
        <f>HOUR($A10514)</f>
        <v/>
      </c>
      <c r="D10514" s="15">
        <f>IF(AND($A10514&gt;=Instellingen!$B$6,$A10514&lt;Instellingen!$B$7),1,0)</f>
        <v/>
      </c>
      <c r="E10514" s="15">
        <f>COUNTIF(tData[BezoekStart],"&lt;"&amp;($A10514+1/24))-COUNTIF(tData[BezoekEind],"&lt;="&amp;$A10514)</f>
        <v/>
      </c>
      <c r="F10514" s="15">
        <f>COUNTIF(tData[BezoekLangStart],"&lt;"&amp;($A10514+1/24))-COUNTIF(tData[BezoekLangEind],"&lt;="&amp;$A10514)</f>
        <v/>
      </c>
      <c r="G10514" s="15">
        <f>IF($D10514=1,$B10514*100+$C10514,-1)</f>
        <v/>
      </c>
      <c r="H10514" s="15">
        <f>IF($D10514=1,$B10514,-1)</f>
        <v/>
      </c>
      <c r="I10514" s="15">
        <f>IF($D10514=1,$C10514,-1)</f>
        <v/>
      </c>
    </row>
    <row r="10515">
      <c r="A10515" s="33" t="n">
        <v>45730</v>
      </c>
      <c r="B10515" s="15">
        <f>WEEKDAY($A10515,2)</f>
        <v/>
      </c>
      <c r="C10515" s="15">
        <f>HOUR($A10515)</f>
        <v/>
      </c>
      <c r="D10515" s="15">
        <f>IF(AND($A10515&gt;=Instellingen!$B$6,$A10515&lt;Instellingen!$B$7),1,0)</f>
        <v/>
      </c>
      <c r="E10515" s="15">
        <f>COUNTIF(tData[BezoekStart],"&lt;"&amp;($A10515+1/24))-COUNTIF(tData[BezoekEind],"&lt;="&amp;$A10515)</f>
        <v/>
      </c>
      <c r="F10515" s="15">
        <f>COUNTIF(tData[BezoekLangStart],"&lt;"&amp;($A10515+1/24))-COUNTIF(tData[BezoekLangEind],"&lt;="&amp;$A10515)</f>
        <v/>
      </c>
      <c r="G10515" s="15">
        <f>IF($D10515=1,$B10515*100+$C10515,-1)</f>
        <v/>
      </c>
      <c r="H10515" s="15">
        <f>IF($D10515=1,$B10515,-1)</f>
        <v/>
      </c>
      <c r="I10515" s="15">
        <f>IF($D10515=1,$C10515,-1)</f>
        <v/>
      </c>
    </row>
    <row r="10516">
      <c r="A10516" s="33" t="n">
        <v>45730.04166666666</v>
      </c>
      <c r="B10516" s="15">
        <f>WEEKDAY($A10516,2)</f>
        <v/>
      </c>
      <c r="C10516" s="15">
        <f>HOUR($A10516)</f>
        <v/>
      </c>
      <c r="D10516" s="15">
        <f>IF(AND($A10516&gt;=Instellingen!$B$6,$A10516&lt;Instellingen!$B$7),1,0)</f>
        <v/>
      </c>
      <c r="E10516" s="15">
        <f>COUNTIF(tData[BezoekStart],"&lt;"&amp;($A10516+1/24))-COUNTIF(tData[BezoekEind],"&lt;="&amp;$A10516)</f>
        <v/>
      </c>
      <c r="F10516" s="15">
        <f>COUNTIF(tData[BezoekLangStart],"&lt;"&amp;($A10516+1/24))-COUNTIF(tData[BezoekLangEind],"&lt;="&amp;$A10516)</f>
        <v/>
      </c>
      <c r="G10516" s="15">
        <f>IF($D10516=1,$B10516*100+$C10516,-1)</f>
        <v/>
      </c>
      <c r="H10516" s="15">
        <f>IF($D10516=1,$B10516,-1)</f>
        <v/>
      </c>
      <c r="I10516" s="15">
        <f>IF($D10516=1,$C10516,-1)</f>
        <v/>
      </c>
    </row>
    <row r="10517">
      <c r="A10517" s="33" t="n">
        <v>45730.08333333334</v>
      </c>
      <c r="B10517" s="15">
        <f>WEEKDAY($A10517,2)</f>
        <v/>
      </c>
      <c r="C10517" s="15">
        <f>HOUR($A10517)</f>
        <v/>
      </c>
      <c r="D10517" s="15">
        <f>IF(AND($A10517&gt;=Instellingen!$B$6,$A10517&lt;Instellingen!$B$7),1,0)</f>
        <v/>
      </c>
      <c r="E10517" s="15">
        <f>COUNTIF(tData[BezoekStart],"&lt;"&amp;($A10517+1/24))-COUNTIF(tData[BezoekEind],"&lt;="&amp;$A10517)</f>
        <v/>
      </c>
      <c r="F10517" s="15">
        <f>COUNTIF(tData[BezoekLangStart],"&lt;"&amp;($A10517+1/24))-COUNTIF(tData[BezoekLangEind],"&lt;="&amp;$A10517)</f>
        <v/>
      </c>
      <c r="G10517" s="15">
        <f>IF($D10517=1,$B10517*100+$C10517,-1)</f>
        <v/>
      </c>
      <c r="H10517" s="15">
        <f>IF($D10517=1,$B10517,-1)</f>
        <v/>
      </c>
      <c r="I10517" s="15">
        <f>IF($D10517=1,$C10517,-1)</f>
        <v/>
      </c>
    </row>
    <row r="10518">
      <c r="A10518" s="33" t="n">
        <v>45730.125</v>
      </c>
      <c r="B10518" s="15">
        <f>WEEKDAY($A10518,2)</f>
        <v/>
      </c>
      <c r="C10518" s="15">
        <f>HOUR($A10518)</f>
        <v/>
      </c>
      <c r="D10518" s="15">
        <f>IF(AND($A10518&gt;=Instellingen!$B$6,$A10518&lt;Instellingen!$B$7),1,0)</f>
        <v/>
      </c>
      <c r="E10518" s="15">
        <f>COUNTIF(tData[BezoekStart],"&lt;"&amp;($A10518+1/24))-COUNTIF(tData[BezoekEind],"&lt;="&amp;$A10518)</f>
        <v/>
      </c>
      <c r="F10518" s="15">
        <f>COUNTIF(tData[BezoekLangStart],"&lt;"&amp;($A10518+1/24))-COUNTIF(tData[BezoekLangEind],"&lt;="&amp;$A10518)</f>
        <v/>
      </c>
      <c r="G10518" s="15">
        <f>IF($D10518=1,$B10518*100+$C10518,-1)</f>
        <v/>
      </c>
      <c r="H10518" s="15">
        <f>IF($D10518=1,$B10518,-1)</f>
        <v/>
      </c>
      <c r="I10518" s="15">
        <f>IF($D10518=1,$C10518,-1)</f>
        <v/>
      </c>
    </row>
    <row r="10519">
      <c r="A10519" s="33" t="n">
        <v>45730.16666666666</v>
      </c>
      <c r="B10519" s="15">
        <f>WEEKDAY($A10519,2)</f>
        <v/>
      </c>
      <c r="C10519" s="15">
        <f>HOUR($A10519)</f>
        <v/>
      </c>
      <c r="D10519" s="15">
        <f>IF(AND($A10519&gt;=Instellingen!$B$6,$A10519&lt;Instellingen!$B$7),1,0)</f>
        <v/>
      </c>
      <c r="E10519" s="15">
        <f>COUNTIF(tData[BezoekStart],"&lt;"&amp;($A10519+1/24))-COUNTIF(tData[BezoekEind],"&lt;="&amp;$A10519)</f>
        <v/>
      </c>
      <c r="F10519" s="15">
        <f>COUNTIF(tData[BezoekLangStart],"&lt;"&amp;($A10519+1/24))-COUNTIF(tData[BezoekLangEind],"&lt;="&amp;$A10519)</f>
        <v/>
      </c>
      <c r="G10519" s="15">
        <f>IF($D10519=1,$B10519*100+$C10519,-1)</f>
        <v/>
      </c>
      <c r="H10519" s="15">
        <f>IF($D10519=1,$B10519,-1)</f>
        <v/>
      </c>
      <c r="I10519" s="15">
        <f>IF($D10519=1,$C10519,-1)</f>
        <v/>
      </c>
    </row>
    <row r="10520">
      <c r="A10520" s="33" t="n">
        <v>45730.20833333334</v>
      </c>
      <c r="B10520" s="15">
        <f>WEEKDAY($A10520,2)</f>
        <v/>
      </c>
      <c r="C10520" s="15">
        <f>HOUR($A10520)</f>
        <v/>
      </c>
      <c r="D10520" s="15">
        <f>IF(AND($A10520&gt;=Instellingen!$B$6,$A10520&lt;Instellingen!$B$7),1,0)</f>
        <v/>
      </c>
      <c r="E10520" s="15">
        <f>COUNTIF(tData[BezoekStart],"&lt;"&amp;($A10520+1/24))-COUNTIF(tData[BezoekEind],"&lt;="&amp;$A10520)</f>
        <v/>
      </c>
      <c r="F10520" s="15">
        <f>COUNTIF(tData[BezoekLangStart],"&lt;"&amp;($A10520+1/24))-COUNTIF(tData[BezoekLangEind],"&lt;="&amp;$A10520)</f>
        <v/>
      </c>
      <c r="G10520" s="15">
        <f>IF($D10520=1,$B10520*100+$C10520,-1)</f>
        <v/>
      </c>
      <c r="H10520" s="15">
        <f>IF($D10520=1,$B10520,-1)</f>
        <v/>
      </c>
      <c r="I10520" s="15">
        <f>IF($D10520=1,$C10520,-1)</f>
        <v/>
      </c>
    </row>
    <row r="10521">
      <c r="A10521" s="33" t="n">
        <v>45730.25</v>
      </c>
      <c r="B10521" s="15">
        <f>WEEKDAY($A10521,2)</f>
        <v/>
      </c>
      <c r="C10521" s="15">
        <f>HOUR($A10521)</f>
        <v/>
      </c>
      <c r="D10521" s="15">
        <f>IF(AND($A10521&gt;=Instellingen!$B$6,$A10521&lt;Instellingen!$B$7),1,0)</f>
        <v/>
      </c>
      <c r="E10521" s="15">
        <f>COUNTIF(tData[BezoekStart],"&lt;"&amp;($A10521+1/24))-COUNTIF(tData[BezoekEind],"&lt;="&amp;$A10521)</f>
        <v/>
      </c>
      <c r="F10521" s="15">
        <f>COUNTIF(tData[BezoekLangStart],"&lt;"&amp;($A10521+1/24))-COUNTIF(tData[BezoekLangEind],"&lt;="&amp;$A10521)</f>
        <v/>
      </c>
      <c r="G10521" s="15">
        <f>IF($D10521=1,$B10521*100+$C10521,-1)</f>
        <v/>
      </c>
      <c r="H10521" s="15">
        <f>IF($D10521=1,$B10521,-1)</f>
        <v/>
      </c>
      <c r="I10521" s="15">
        <f>IF($D10521=1,$C10521,-1)</f>
        <v/>
      </c>
    </row>
    <row r="10522">
      <c r="A10522" s="33" t="n">
        <v>45730.29166666666</v>
      </c>
      <c r="B10522" s="15">
        <f>WEEKDAY($A10522,2)</f>
        <v/>
      </c>
      <c r="C10522" s="15">
        <f>HOUR($A10522)</f>
        <v/>
      </c>
      <c r="D10522" s="15">
        <f>IF(AND($A10522&gt;=Instellingen!$B$6,$A10522&lt;Instellingen!$B$7),1,0)</f>
        <v/>
      </c>
      <c r="E10522" s="15">
        <f>COUNTIF(tData[BezoekStart],"&lt;"&amp;($A10522+1/24))-COUNTIF(tData[BezoekEind],"&lt;="&amp;$A10522)</f>
        <v/>
      </c>
      <c r="F10522" s="15">
        <f>COUNTIF(tData[BezoekLangStart],"&lt;"&amp;($A10522+1/24))-COUNTIF(tData[BezoekLangEind],"&lt;="&amp;$A10522)</f>
        <v/>
      </c>
      <c r="G10522" s="15">
        <f>IF($D10522=1,$B10522*100+$C10522,-1)</f>
        <v/>
      </c>
      <c r="H10522" s="15">
        <f>IF($D10522=1,$B10522,-1)</f>
        <v/>
      </c>
      <c r="I10522" s="15">
        <f>IF($D10522=1,$C10522,-1)</f>
        <v/>
      </c>
    </row>
    <row r="10523">
      <c r="A10523" s="33" t="n">
        <v>45730.33333333334</v>
      </c>
      <c r="B10523" s="15">
        <f>WEEKDAY($A10523,2)</f>
        <v/>
      </c>
      <c r="C10523" s="15">
        <f>HOUR($A10523)</f>
        <v/>
      </c>
      <c r="D10523" s="15">
        <f>IF(AND($A10523&gt;=Instellingen!$B$6,$A10523&lt;Instellingen!$B$7),1,0)</f>
        <v/>
      </c>
      <c r="E10523" s="15">
        <f>COUNTIF(tData[BezoekStart],"&lt;"&amp;($A10523+1/24))-COUNTIF(tData[BezoekEind],"&lt;="&amp;$A10523)</f>
        <v/>
      </c>
      <c r="F10523" s="15">
        <f>COUNTIF(tData[BezoekLangStart],"&lt;"&amp;($A10523+1/24))-COUNTIF(tData[BezoekLangEind],"&lt;="&amp;$A10523)</f>
        <v/>
      </c>
      <c r="G10523" s="15">
        <f>IF($D10523=1,$B10523*100+$C10523,-1)</f>
        <v/>
      </c>
      <c r="H10523" s="15">
        <f>IF($D10523=1,$B10523,-1)</f>
        <v/>
      </c>
      <c r="I10523" s="15">
        <f>IF($D10523=1,$C10523,-1)</f>
        <v/>
      </c>
    </row>
    <row r="10524">
      <c r="A10524" s="33" t="n">
        <v>45730.375</v>
      </c>
      <c r="B10524" s="15">
        <f>WEEKDAY($A10524,2)</f>
        <v/>
      </c>
      <c r="C10524" s="15">
        <f>HOUR($A10524)</f>
        <v/>
      </c>
      <c r="D10524" s="15">
        <f>IF(AND($A10524&gt;=Instellingen!$B$6,$A10524&lt;Instellingen!$B$7),1,0)</f>
        <v/>
      </c>
      <c r="E10524" s="15">
        <f>COUNTIF(tData[BezoekStart],"&lt;"&amp;($A10524+1/24))-COUNTIF(tData[BezoekEind],"&lt;="&amp;$A10524)</f>
        <v/>
      </c>
      <c r="F10524" s="15">
        <f>COUNTIF(tData[BezoekLangStart],"&lt;"&amp;($A10524+1/24))-COUNTIF(tData[BezoekLangEind],"&lt;="&amp;$A10524)</f>
        <v/>
      </c>
      <c r="G10524" s="15">
        <f>IF($D10524=1,$B10524*100+$C10524,-1)</f>
        <v/>
      </c>
      <c r="H10524" s="15">
        <f>IF($D10524=1,$B10524,-1)</f>
        <v/>
      </c>
      <c r="I10524" s="15">
        <f>IF($D10524=1,$C10524,-1)</f>
        <v/>
      </c>
    </row>
    <row r="10525">
      <c r="A10525" s="33" t="n">
        <v>45730.41666666666</v>
      </c>
      <c r="B10525" s="15">
        <f>WEEKDAY($A10525,2)</f>
        <v/>
      </c>
      <c r="C10525" s="15">
        <f>HOUR($A10525)</f>
        <v/>
      </c>
      <c r="D10525" s="15">
        <f>IF(AND($A10525&gt;=Instellingen!$B$6,$A10525&lt;Instellingen!$B$7),1,0)</f>
        <v/>
      </c>
      <c r="E10525" s="15">
        <f>COUNTIF(tData[BezoekStart],"&lt;"&amp;($A10525+1/24))-COUNTIF(tData[BezoekEind],"&lt;="&amp;$A10525)</f>
        <v/>
      </c>
      <c r="F10525" s="15">
        <f>COUNTIF(tData[BezoekLangStart],"&lt;"&amp;($A10525+1/24))-COUNTIF(tData[BezoekLangEind],"&lt;="&amp;$A10525)</f>
        <v/>
      </c>
      <c r="G10525" s="15">
        <f>IF($D10525=1,$B10525*100+$C10525,-1)</f>
        <v/>
      </c>
      <c r="H10525" s="15">
        <f>IF($D10525=1,$B10525,-1)</f>
        <v/>
      </c>
      <c r="I10525" s="15">
        <f>IF($D10525=1,$C10525,-1)</f>
        <v/>
      </c>
    </row>
    <row r="10526">
      <c r="A10526" s="33" t="n">
        <v>45730.45833333334</v>
      </c>
      <c r="B10526" s="15">
        <f>WEEKDAY($A10526,2)</f>
        <v/>
      </c>
      <c r="C10526" s="15">
        <f>HOUR($A10526)</f>
        <v/>
      </c>
      <c r="D10526" s="15">
        <f>IF(AND($A10526&gt;=Instellingen!$B$6,$A10526&lt;Instellingen!$B$7),1,0)</f>
        <v/>
      </c>
      <c r="E10526" s="15">
        <f>COUNTIF(tData[BezoekStart],"&lt;"&amp;($A10526+1/24))-COUNTIF(tData[BezoekEind],"&lt;="&amp;$A10526)</f>
        <v/>
      </c>
      <c r="F10526" s="15">
        <f>COUNTIF(tData[BezoekLangStart],"&lt;"&amp;($A10526+1/24))-COUNTIF(tData[BezoekLangEind],"&lt;="&amp;$A10526)</f>
        <v/>
      </c>
      <c r="G10526" s="15">
        <f>IF($D10526=1,$B10526*100+$C10526,-1)</f>
        <v/>
      </c>
      <c r="H10526" s="15">
        <f>IF($D10526=1,$B10526,-1)</f>
        <v/>
      </c>
      <c r="I10526" s="15">
        <f>IF($D10526=1,$C10526,-1)</f>
        <v/>
      </c>
    </row>
    <row r="10527">
      <c r="A10527" s="33" t="n">
        <v>45730.5</v>
      </c>
      <c r="B10527" s="15">
        <f>WEEKDAY($A10527,2)</f>
        <v/>
      </c>
      <c r="C10527" s="15">
        <f>HOUR($A10527)</f>
        <v/>
      </c>
      <c r="D10527" s="15">
        <f>IF(AND($A10527&gt;=Instellingen!$B$6,$A10527&lt;Instellingen!$B$7),1,0)</f>
        <v/>
      </c>
      <c r="E10527" s="15">
        <f>COUNTIF(tData[BezoekStart],"&lt;"&amp;($A10527+1/24))-COUNTIF(tData[BezoekEind],"&lt;="&amp;$A10527)</f>
        <v/>
      </c>
      <c r="F10527" s="15">
        <f>COUNTIF(tData[BezoekLangStart],"&lt;"&amp;($A10527+1/24))-COUNTIF(tData[BezoekLangEind],"&lt;="&amp;$A10527)</f>
        <v/>
      </c>
      <c r="G10527" s="15">
        <f>IF($D10527=1,$B10527*100+$C10527,-1)</f>
        <v/>
      </c>
      <c r="H10527" s="15">
        <f>IF($D10527=1,$B10527,-1)</f>
        <v/>
      </c>
      <c r="I10527" s="15">
        <f>IF($D10527=1,$C10527,-1)</f>
        <v/>
      </c>
    </row>
    <row r="10528">
      <c r="A10528" s="33" t="n">
        <v>45730.54166666666</v>
      </c>
      <c r="B10528" s="15">
        <f>WEEKDAY($A10528,2)</f>
        <v/>
      </c>
      <c r="C10528" s="15">
        <f>HOUR($A10528)</f>
        <v/>
      </c>
      <c r="D10528" s="15">
        <f>IF(AND($A10528&gt;=Instellingen!$B$6,$A10528&lt;Instellingen!$B$7),1,0)</f>
        <v/>
      </c>
      <c r="E10528" s="15">
        <f>COUNTIF(tData[BezoekStart],"&lt;"&amp;($A10528+1/24))-COUNTIF(tData[BezoekEind],"&lt;="&amp;$A10528)</f>
        <v/>
      </c>
      <c r="F10528" s="15">
        <f>COUNTIF(tData[BezoekLangStart],"&lt;"&amp;($A10528+1/24))-COUNTIF(tData[BezoekLangEind],"&lt;="&amp;$A10528)</f>
        <v/>
      </c>
      <c r="G10528" s="15">
        <f>IF($D10528=1,$B10528*100+$C10528,-1)</f>
        <v/>
      </c>
      <c r="H10528" s="15">
        <f>IF($D10528=1,$B10528,-1)</f>
        <v/>
      </c>
      <c r="I10528" s="15">
        <f>IF($D10528=1,$C10528,-1)</f>
        <v/>
      </c>
    </row>
    <row r="10529">
      <c r="A10529" s="33" t="n">
        <v>45730.58333333334</v>
      </c>
      <c r="B10529" s="15">
        <f>WEEKDAY($A10529,2)</f>
        <v/>
      </c>
      <c r="C10529" s="15">
        <f>HOUR($A10529)</f>
        <v/>
      </c>
      <c r="D10529" s="15">
        <f>IF(AND($A10529&gt;=Instellingen!$B$6,$A10529&lt;Instellingen!$B$7),1,0)</f>
        <v/>
      </c>
      <c r="E10529" s="15">
        <f>COUNTIF(tData[BezoekStart],"&lt;"&amp;($A10529+1/24))-COUNTIF(tData[BezoekEind],"&lt;="&amp;$A10529)</f>
        <v/>
      </c>
      <c r="F10529" s="15">
        <f>COUNTIF(tData[BezoekLangStart],"&lt;"&amp;($A10529+1/24))-COUNTIF(tData[BezoekLangEind],"&lt;="&amp;$A10529)</f>
        <v/>
      </c>
      <c r="G10529" s="15">
        <f>IF($D10529=1,$B10529*100+$C10529,-1)</f>
        <v/>
      </c>
      <c r="H10529" s="15">
        <f>IF($D10529=1,$B10529,-1)</f>
        <v/>
      </c>
      <c r="I10529" s="15">
        <f>IF($D10529=1,$C10529,-1)</f>
        <v/>
      </c>
    </row>
    <row r="10530">
      <c r="A10530" s="33" t="n">
        <v>45730.625</v>
      </c>
      <c r="B10530" s="15">
        <f>WEEKDAY($A10530,2)</f>
        <v/>
      </c>
      <c r="C10530" s="15">
        <f>HOUR($A10530)</f>
        <v/>
      </c>
      <c r="D10530" s="15">
        <f>IF(AND($A10530&gt;=Instellingen!$B$6,$A10530&lt;Instellingen!$B$7),1,0)</f>
        <v/>
      </c>
      <c r="E10530" s="15">
        <f>COUNTIF(tData[BezoekStart],"&lt;"&amp;($A10530+1/24))-COUNTIF(tData[BezoekEind],"&lt;="&amp;$A10530)</f>
        <v/>
      </c>
      <c r="F10530" s="15">
        <f>COUNTIF(tData[BezoekLangStart],"&lt;"&amp;($A10530+1/24))-COUNTIF(tData[BezoekLangEind],"&lt;="&amp;$A10530)</f>
        <v/>
      </c>
      <c r="G10530" s="15">
        <f>IF($D10530=1,$B10530*100+$C10530,-1)</f>
        <v/>
      </c>
      <c r="H10530" s="15">
        <f>IF($D10530=1,$B10530,-1)</f>
        <v/>
      </c>
      <c r="I10530" s="15">
        <f>IF($D10530=1,$C10530,-1)</f>
        <v/>
      </c>
    </row>
    <row r="10531">
      <c r="A10531" s="33" t="n">
        <v>45730.66666666666</v>
      </c>
      <c r="B10531" s="15">
        <f>WEEKDAY($A10531,2)</f>
        <v/>
      </c>
      <c r="C10531" s="15">
        <f>HOUR($A10531)</f>
        <v/>
      </c>
      <c r="D10531" s="15">
        <f>IF(AND($A10531&gt;=Instellingen!$B$6,$A10531&lt;Instellingen!$B$7),1,0)</f>
        <v/>
      </c>
      <c r="E10531" s="15">
        <f>COUNTIF(tData[BezoekStart],"&lt;"&amp;($A10531+1/24))-COUNTIF(tData[BezoekEind],"&lt;="&amp;$A10531)</f>
        <v/>
      </c>
      <c r="F10531" s="15">
        <f>COUNTIF(tData[BezoekLangStart],"&lt;"&amp;($A10531+1/24))-COUNTIF(tData[BezoekLangEind],"&lt;="&amp;$A10531)</f>
        <v/>
      </c>
      <c r="G10531" s="15">
        <f>IF($D10531=1,$B10531*100+$C10531,-1)</f>
        <v/>
      </c>
      <c r="H10531" s="15">
        <f>IF($D10531=1,$B10531,-1)</f>
        <v/>
      </c>
      <c r="I10531" s="15">
        <f>IF($D10531=1,$C10531,-1)</f>
        <v/>
      </c>
    </row>
    <row r="10532">
      <c r="A10532" s="33" t="n">
        <v>45730.70833333334</v>
      </c>
      <c r="B10532" s="15">
        <f>WEEKDAY($A10532,2)</f>
        <v/>
      </c>
      <c r="C10532" s="15">
        <f>HOUR($A10532)</f>
        <v/>
      </c>
      <c r="D10532" s="15">
        <f>IF(AND($A10532&gt;=Instellingen!$B$6,$A10532&lt;Instellingen!$B$7),1,0)</f>
        <v/>
      </c>
      <c r="E10532" s="15">
        <f>COUNTIF(tData[BezoekStart],"&lt;"&amp;($A10532+1/24))-COUNTIF(tData[BezoekEind],"&lt;="&amp;$A10532)</f>
        <v/>
      </c>
      <c r="F10532" s="15">
        <f>COUNTIF(tData[BezoekLangStart],"&lt;"&amp;($A10532+1/24))-COUNTIF(tData[BezoekLangEind],"&lt;="&amp;$A10532)</f>
        <v/>
      </c>
      <c r="G10532" s="15">
        <f>IF($D10532=1,$B10532*100+$C10532,-1)</f>
        <v/>
      </c>
      <c r="H10532" s="15">
        <f>IF($D10532=1,$B10532,-1)</f>
        <v/>
      </c>
      <c r="I10532" s="15">
        <f>IF($D10532=1,$C10532,-1)</f>
        <v/>
      </c>
    </row>
    <row r="10533">
      <c r="A10533" s="33" t="n">
        <v>45730.75</v>
      </c>
      <c r="B10533" s="15">
        <f>WEEKDAY($A10533,2)</f>
        <v/>
      </c>
      <c r="C10533" s="15">
        <f>HOUR($A10533)</f>
        <v/>
      </c>
      <c r="D10533" s="15">
        <f>IF(AND($A10533&gt;=Instellingen!$B$6,$A10533&lt;Instellingen!$B$7),1,0)</f>
        <v/>
      </c>
      <c r="E10533" s="15">
        <f>COUNTIF(tData[BezoekStart],"&lt;"&amp;($A10533+1/24))-COUNTIF(tData[BezoekEind],"&lt;="&amp;$A10533)</f>
        <v/>
      </c>
      <c r="F10533" s="15">
        <f>COUNTIF(tData[BezoekLangStart],"&lt;"&amp;($A10533+1/24))-COUNTIF(tData[BezoekLangEind],"&lt;="&amp;$A10533)</f>
        <v/>
      </c>
      <c r="G10533" s="15">
        <f>IF($D10533=1,$B10533*100+$C10533,-1)</f>
        <v/>
      </c>
      <c r="H10533" s="15">
        <f>IF($D10533=1,$B10533,-1)</f>
        <v/>
      </c>
      <c r="I10533" s="15">
        <f>IF($D10533=1,$C10533,-1)</f>
        <v/>
      </c>
    </row>
    <row r="10534">
      <c r="A10534" s="33" t="n">
        <v>45730.79166666666</v>
      </c>
      <c r="B10534" s="15">
        <f>WEEKDAY($A10534,2)</f>
        <v/>
      </c>
      <c r="C10534" s="15">
        <f>HOUR($A10534)</f>
        <v/>
      </c>
      <c r="D10534" s="15">
        <f>IF(AND($A10534&gt;=Instellingen!$B$6,$A10534&lt;Instellingen!$B$7),1,0)</f>
        <v/>
      </c>
      <c r="E10534" s="15">
        <f>COUNTIF(tData[BezoekStart],"&lt;"&amp;($A10534+1/24))-COUNTIF(tData[BezoekEind],"&lt;="&amp;$A10534)</f>
        <v/>
      </c>
      <c r="F10534" s="15">
        <f>COUNTIF(tData[BezoekLangStart],"&lt;"&amp;($A10534+1/24))-COUNTIF(tData[BezoekLangEind],"&lt;="&amp;$A10534)</f>
        <v/>
      </c>
      <c r="G10534" s="15">
        <f>IF($D10534=1,$B10534*100+$C10534,-1)</f>
        <v/>
      </c>
      <c r="H10534" s="15">
        <f>IF($D10534=1,$B10534,-1)</f>
        <v/>
      </c>
      <c r="I10534" s="15">
        <f>IF($D10534=1,$C10534,-1)</f>
        <v/>
      </c>
    </row>
    <row r="10535">
      <c r="A10535" s="33" t="n">
        <v>45730.83333333334</v>
      </c>
      <c r="B10535" s="15">
        <f>WEEKDAY($A10535,2)</f>
        <v/>
      </c>
      <c r="C10535" s="15">
        <f>HOUR($A10535)</f>
        <v/>
      </c>
      <c r="D10535" s="15">
        <f>IF(AND($A10535&gt;=Instellingen!$B$6,$A10535&lt;Instellingen!$B$7),1,0)</f>
        <v/>
      </c>
      <c r="E10535" s="15">
        <f>COUNTIF(tData[BezoekStart],"&lt;"&amp;($A10535+1/24))-COUNTIF(tData[BezoekEind],"&lt;="&amp;$A10535)</f>
        <v/>
      </c>
      <c r="F10535" s="15">
        <f>COUNTIF(tData[BezoekLangStart],"&lt;"&amp;($A10535+1/24))-COUNTIF(tData[BezoekLangEind],"&lt;="&amp;$A10535)</f>
        <v/>
      </c>
      <c r="G10535" s="15">
        <f>IF($D10535=1,$B10535*100+$C10535,-1)</f>
        <v/>
      </c>
      <c r="H10535" s="15">
        <f>IF($D10535=1,$B10535,-1)</f>
        <v/>
      </c>
      <c r="I10535" s="15">
        <f>IF($D10535=1,$C10535,-1)</f>
        <v/>
      </c>
    </row>
    <row r="10536">
      <c r="A10536" s="33" t="n">
        <v>45730.875</v>
      </c>
      <c r="B10536" s="15">
        <f>WEEKDAY($A10536,2)</f>
        <v/>
      </c>
      <c r="C10536" s="15">
        <f>HOUR($A10536)</f>
        <v/>
      </c>
      <c r="D10536" s="15">
        <f>IF(AND($A10536&gt;=Instellingen!$B$6,$A10536&lt;Instellingen!$B$7),1,0)</f>
        <v/>
      </c>
      <c r="E10536" s="15">
        <f>COUNTIF(tData[BezoekStart],"&lt;"&amp;($A10536+1/24))-COUNTIF(tData[BezoekEind],"&lt;="&amp;$A10536)</f>
        <v/>
      </c>
      <c r="F10536" s="15">
        <f>COUNTIF(tData[BezoekLangStart],"&lt;"&amp;($A10536+1/24))-COUNTIF(tData[BezoekLangEind],"&lt;="&amp;$A10536)</f>
        <v/>
      </c>
      <c r="G10536" s="15">
        <f>IF($D10536=1,$B10536*100+$C10536,-1)</f>
        <v/>
      </c>
      <c r="H10536" s="15">
        <f>IF($D10536=1,$B10536,-1)</f>
        <v/>
      </c>
      <c r="I10536" s="15">
        <f>IF($D10536=1,$C10536,-1)</f>
        <v/>
      </c>
    </row>
    <row r="10537">
      <c r="A10537" s="33" t="n">
        <v>45730.91666666666</v>
      </c>
      <c r="B10537" s="15">
        <f>WEEKDAY($A10537,2)</f>
        <v/>
      </c>
      <c r="C10537" s="15">
        <f>HOUR($A10537)</f>
        <v/>
      </c>
      <c r="D10537" s="15">
        <f>IF(AND($A10537&gt;=Instellingen!$B$6,$A10537&lt;Instellingen!$B$7),1,0)</f>
        <v/>
      </c>
      <c r="E10537" s="15">
        <f>COUNTIF(tData[BezoekStart],"&lt;"&amp;($A10537+1/24))-COUNTIF(tData[BezoekEind],"&lt;="&amp;$A10537)</f>
        <v/>
      </c>
      <c r="F10537" s="15">
        <f>COUNTIF(tData[BezoekLangStart],"&lt;"&amp;($A10537+1/24))-COUNTIF(tData[BezoekLangEind],"&lt;="&amp;$A10537)</f>
        <v/>
      </c>
      <c r="G10537" s="15">
        <f>IF($D10537=1,$B10537*100+$C10537,-1)</f>
        <v/>
      </c>
      <c r="H10537" s="15">
        <f>IF($D10537=1,$B10537,-1)</f>
        <v/>
      </c>
      <c r="I10537" s="15">
        <f>IF($D10537=1,$C10537,-1)</f>
        <v/>
      </c>
    </row>
    <row r="10538">
      <c r="A10538" s="33" t="n">
        <v>45730.95833333334</v>
      </c>
      <c r="B10538" s="15">
        <f>WEEKDAY($A10538,2)</f>
        <v/>
      </c>
      <c r="C10538" s="15">
        <f>HOUR($A10538)</f>
        <v/>
      </c>
      <c r="D10538" s="15">
        <f>IF(AND($A10538&gt;=Instellingen!$B$6,$A10538&lt;Instellingen!$B$7),1,0)</f>
        <v/>
      </c>
      <c r="E10538" s="15">
        <f>COUNTIF(tData[BezoekStart],"&lt;"&amp;($A10538+1/24))-COUNTIF(tData[BezoekEind],"&lt;="&amp;$A10538)</f>
        <v/>
      </c>
      <c r="F10538" s="15">
        <f>COUNTIF(tData[BezoekLangStart],"&lt;"&amp;($A10538+1/24))-COUNTIF(tData[BezoekLangEind],"&lt;="&amp;$A10538)</f>
        <v/>
      </c>
      <c r="G10538" s="15">
        <f>IF($D10538=1,$B10538*100+$C10538,-1)</f>
        <v/>
      </c>
      <c r="H10538" s="15">
        <f>IF($D10538=1,$B10538,-1)</f>
        <v/>
      </c>
      <c r="I10538" s="15">
        <f>IF($D10538=1,$C10538,-1)</f>
        <v/>
      </c>
    </row>
    <row r="10539">
      <c r="A10539" s="33" t="n">
        <v>45731</v>
      </c>
      <c r="B10539" s="15">
        <f>WEEKDAY($A10539,2)</f>
        <v/>
      </c>
      <c r="C10539" s="15">
        <f>HOUR($A10539)</f>
        <v/>
      </c>
      <c r="D10539" s="15">
        <f>IF(AND($A10539&gt;=Instellingen!$B$6,$A10539&lt;Instellingen!$B$7),1,0)</f>
        <v/>
      </c>
      <c r="E10539" s="15">
        <f>COUNTIF(tData[BezoekStart],"&lt;"&amp;($A10539+1/24))-COUNTIF(tData[BezoekEind],"&lt;="&amp;$A10539)</f>
        <v/>
      </c>
      <c r="F10539" s="15">
        <f>COUNTIF(tData[BezoekLangStart],"&lt;"&amp;($A10539+1/24))-COUNTIF(tData[BezoekLangEind],"&lt;="&amp;$A10539)</f>
        <v/>
      </c>
      <c r="G10539" s="15">
        <f>IF($D10539=1,$B10539*100+$C10539,-1)</f>
        <v/>
      </c>
      <c r="H10539" s="15">
        <f>IF($D10539=1,$B10539,-1)</f>
        <v/>
      </c>
      <c r="I10539" s="15">
        <f>IF($D10539=1,$C10539,-1)</f>
        <v/>
      </c>
    </row>
    <row r="10540">
      <c r="A10540" s="33" t="n">
        <v>45731.04166666666</v>
      </c>
      <c r="B10540" s="15">
        <f>WEEKDAY($A10540,2)</f>
        <v/>
      </c>
      <c r="C10540" s="15">
        <f>HOUR($A10540)</f>
        <v/>
      </c>
      <c r="D10540" s="15">
        <f>IF(AND($A10540&gt;=Instellingen!$B$6,$A10540&lt;Instellingen!$B$7),1,0)</f>
        <v/>
      </c>
      <c r="E10540" s="15">
        <f>COUNTIF(tData[BezoekStart],"&lt;"&amp;($A10540+1/24))-COUNTIF(tData[BezoekEind],"&lt;="&amp;$A10540)</f>
        <v/>
      </c>
      <c r="F10540" s="15">
        <f>COUNTIF(tData[BezoekLangStart],"&lt;"&amp;($A10540+1/24))-COUNTIF(tData[BezoekLangEind],"&lt;="&amp;$A10540)</f>
        <v/>
      </c>
      <c r="G10540" s="15">
        <f>IF($D10540=1,$B10540*100+$C10540,-1)</f>
        <v/>
      </c>
      <c r="H10540" s="15">
        <f>IF($D10540=1,$B10540,-1)</f>
        <v/>
      </c>
      <c r="I10540" s="15">
        <f>IF($D10540=1,$C10540,-1)</f>
        <v/>
      </c>
    </row>
    <row r="10541">
      <c r="A10541" s="33" t="n">
        <v>45731.08333333334</v>
      </c>
      <c r="B10541" s="15">
        <f>WEEKDAY($A10541,2)</f>
        <v/>
      </c>
      <c r="C10541" s="15">
        <f>HOUR($A10541)</f>
        <v/>
      </c>
      <c r="D10541" s="15">
        <f>IF(AND($A10541&gt;=Instellingen!$B$6,$A10541&lt;Instellingen!$B$7),1,0)</f>
        <v/>
      </c>
      <c r="E10541" s="15">
        <f>COUNTIF(tData[BezoekStart],"&lt;"&amp;($A10541+1/24))-COUNTIF(tData[BezoekEind],"&lt;="&amp;$A10541)</f>
        <v/>
      </c>
      <c r="F10541" s="15">
        <f>COUNTIF(tData[BezoekLangStart],"&lt;"&amp;($A10541+1/24))-COUNTIF(tData[BezoekLangEind],"&lt;="&amp;$A10541)</f>
        <v/>
      </c>
      <c r="G10541" s="15">
        <f>IF($D10541=1,$B10541*100+$C10541,-1)</f>
        <v/>
      </c>
      <c r="H10541" s="15">
        <f>IF($D10541=1,$B10541,-1)</f>
        <v/>
      </c>
      <c r="I10541" s="15">
        <f>IF($D10541=1,$C10541,-1)</f>
        <v/>
      </c>
    </row>
    <row r="10542">
      <c r="A10542" s="33" t="n">
        <v>45731.125</v>
      </c>
      <c r="B10542" s="15">
        <f>WEEKDAY($A10542,2)</f>
        <v/>
      </c>
      <c r="C10542" s="15">
        <f>HOUR($A10542)</f>
        <v/>
      </c>
      <c r="D10542" s="15">
        <f>IF(AND($A10542&gt;=Instellingen!$B$6,$A10542&lt;Instellingen!$B$7),1,0)</f>
        <v/>
      </c>
      <c r="E10542" s="15">
        <f>COUNTIF(tData[BezoekStart],"&lt;"&amp;($A10542+1/24))-COUNTIF(tData[BezoekEind],"&lt;="&amp;$A10542)</f>
        <v/>
      </c>
      <c r="F10542" s="15">
        <f>COUNTIF(tData[BezoekLangStart],"&lt;"&amp;($A10542+1/24))-COUNTIF(tData[BezoekLangEind],"&lt;="&amp;$A10542)</f>
        <v/>
      </c>
      <c r="G10542" s="15">
        <f>IF($D10542=1,$B10542*100+$C10542,-1)</f>
        <v/>
      </c>
      <c r="H10542" s="15">
        <f>IF($D10542=1,$B10542,-1)</f>
        <v/>
      </c>
      <c r="I10542" s="15">
        <f>IF($D10542=1,$C10542,-1)</f>
        <v/>
      </c>
    </row>
    <row r="10543">
      <c r="A10543" s="33" t="n">
        <v>45731.16666666666</v>
      </c>
      <c r="B10543" s="15">
        <f>WEEKDAY($A10543,2)</f>
        <v/>
      </c>
      <c r="C10543" s="15">
        <f>HOUR($A10543)</f>
        <v/>
      </c>
      <c r="D10543" s="15">
        <f>IF(AND($A10543&gt;=Instellingen!$B$6,$A10543&lt;Instellingen!$B$7),1,0)</f>
        <v/>
      </c>
      <c r="E10543" s="15">
        <f>COUNTIF(tData[BezoekStart],"&lt;"&amp;($A10543+1/24))-COUNTIF(tData[BezoekEind],"&lt;="&amp;$A10543)</f>
        <v/>
      </c>
      <c r="F10543" s="15">
        <f>COUNTIF(tData[BezoekLangStart],"&lt;"&amp;($A10543+1/24))-COUNTIF(tData[BezoekLangEind],"&lt;="&amp;$A10543)</f>
        <v/>
      </c>
      <c r="G10543" s="15">
        <f>IF($D10543=1,$B10543*100+$C10543,-1)</f>
        <v/>
      </c>
      <c r="H10543" s="15">
        <f>IF($D10543=1,$B10543,-1)</f>
        <v/>
      </c>
      <c r="I10543" s="15">
        <f>IF($D10543=1,$C10543,-1)</f>
        <v/>
      </c>
    </row>
    <row r="10544">
      <c r="A10544" s="33" t="n">
        <v>45731.20833333334</v>
      </c>
      <c r="B10544" s="15">
        <f>WEEKDAY($A10544,2)</f>
        <v/>
      </c>
      <c r="C10544" s="15">
        <f>HOUR($A10544)</f>
        <v/>
      </c>
      <c r="D10544" s="15">
        <f>IF(AND($A10544&gt;=Instellingen!$B$6,$A10544&lt;Instellingen!$B$7),1,0)</f>
        <v/>
      </c>
      <c r="E10544" s="15">
        <f>COUNTIF(tData[BezoekStart],"&lt;"&amp;($A10544+1/24))-COUNTIF(tData[BezoekEind],"&lt;="&amp;$A10544)</f>
        <v/>
      </c>
      <c r="F10544" s="15">
        <f>COUNTIF(tData[BezoekLangStart],"&lt;"&amp;($A10544+1/24))-COUNTIF(tData[BezoekLangEind],"&lt;="&amp;$A10544)</f>
        <v/>
      </c>
      <c r="G10544" s="15">
        <f>IF($D10544=1,$B10544*100+$C10544,-1)</f>
        <v/>
      </c>
      <c r="H10544" s="15">
        <f>IF($D10544=1,$B10544,-1)</f>
        <v/>
      </c>
      <c r="I10544" s="15">
        <f>IF($D10544=1,$C10544,-1)</f>
        <v/>
      </c>
    </row>
    <row r="10545">
      <c r="A10545" s="33" t="n">
        <v>45731.25</v>
      </c>
      <c r="B10545" s="15">
        <f>WEEKDAY($A10545,2)</f>
        <v/>
      </c>
      <c r="C10545" s="15">
        <f>HOUR($A10545)</f>
        <v/>
      </c>
      <c r="D10545" s="15">
        <f>IF(AND($A10545&gt;=Instellingen!$B$6,$A10545&lt;Instellingen!$B$7),1,0)</f>
        <v/>
      </c>
      <c r="E10545" s="15">
        <f>COUNTIF(tData[BezoekStart],"&lt;"&amp;($A10545+1/24))-COUNTIF(tData[BezoekEind],"&lt;="&amp;$A10545)</f>
        <v/>
      </c>
      <c r="F10545" s="15">
        <f>COUNTIF(tData[BezoekLangStart],"&lt;"&amp;($A10545+1/24))-COUNTIF(tData[BezoekLangEind],"&lt;="&amp;$A10545)</f>
        <v/>
      </c>
      <c r="G10545" s="15">
        <f>IF($D10545=1,$B10545*100+$C10545,-1)</f>
        <v/>
      </c>
      <c r="H10545" s="15">
        <f>IF($D10545=1,$B10545,-1)</f>
        <v/>
      </c>
      <c r="I10545" s="15">
        <f>IF($D10545=1,$C10545,-1)</f>
        <v/>
      </c>
    </row>
    <row r="10546">
      <c r="A10546" s="33" t="n">
        <v>45731.29166666666</v>
      </c>
      <c r="B10546" s="15">
        <f>WEEKDAY($A10546,2)</f>
        <v/>
      </c>
      <c r="C10546" s="15">
        <f>HOUR($A10546)</f>
        <v/>
      </c>
      <c r="D10546" s="15">
        <f>IF(AND($A10546&gt;=Instellingen!$B$6,$A10546&lt;Instellingen!$B$7),1,0)</f>
        <v/>
      </c>
      <c r="E10546" s="15">
        <f>COUNTIF(tData[BezoekStart],"&lt;"&amp;($A10546+1/24))-COUNTIF(tData[BezoekEind],"&lt;="&amp;$A10546)</f>
        <v/>
      </c>
      <c r="F10546" s="15">
        <f>COUNTIF(tData[BezoekLangStart],"&lt;"&amp;($A10546+1/24))-COUNTIF(tData[BezoekLangEind],"&lt;="&amp;$A10546)</f>
        <v/>
      </c>
      <c r="G10546" s="15">
        <f>IF($D10546=1,$B10546*100+$C10546,-1)</f>
        <v/>
      </c>
      <c r="H10546" s="15">
        <f>IF($D10546=1,$B10546,-1)</f>
        <v/>
      </c>
      <c r="I10546" s="15">
        <f>IF($D10546=1,$C10546,-1)</f>
        <v/>
      </c>
    </row>
    <row r="10547">
      <c r="A10547" s="33" t="n">
        <v>45731.33333333334</v>
      </c>
      <c r="B10547" s="15">
        <f>WEEKDAY($A10547,2)</f>
        <v/>
      </c>
      <c r="C10547" s="15">
        <f>HOUR($A10547)</f>
        <v/>
      </c>
      <c r="D10547" s="15">
        <f>IF(AND($A10547&gt;=Instellingen!$B$6,$A10547&lt;Instellingen!$B$7),1,0)</f>
        <v/>
      </c>
      <c r="E10547" s="15">
        <f>COUNTIF(tData[BezoekStart],"&lt;"&amp;($A10547+1/24))-COUNTIF(tData[BezoekEind],"&lt;="&amp;$A10547)</f>
        <v/>
      </c>
      <c r="F10547" s="15">
        <f>COUNTIF(tData[BezoekLangStart],"&lt;"&amp;($A10547+1/24))-COUNTIF(tData[BezoekLangEind],"&lt;="&amp;$A10547)</f>
        <v/>
      </c>
      <c r="G10547" s="15">
        <f>IF($D10547=1,$B10547*100+$C10547,-1)</f>
        <v/>
      </c>
      <c r="H10547" s="15">
        <f>IF($D10547=1,$B10547,-1)</f>
        <v/>
      </c>
      <c r="I10547" s="15">
        <f>IF($D10547=1,$C10547,-1)</f>
        <v/>
      </c>
    </row>
    <row r="10548">
      <c r="A10548" s="33" t="n">
        <v>45731.375</v>
      </c>
      <c r="B10548" s="15">
        <f>WEEKDAY($A10548,2)</f>
        <v/>
      </c>
      <c r="C10548" s="15">
        <f>HOUR($A10548)</f>
        <v/>
      </c>
      <c r="D10548" s="15">
        <f>IF(AND($A10548&gt;=Instellingen!$B$6,$A10548&lt;Instellingen!$B$7),1,0)</f>
        <v/>
      </c>
      <c r="E10548" s="15">
        <f>COUNTIF(tData[BezoekStart],"&lt;"&amp;($A10548+1/24))-COUNTIF(tData[BezoekEind],"&lt;="&amp;$A10548)</f>
        <v/>
      </c>
      <c r="F10548" s="15">
        <f>COUNTIF(tData[BezoekLangStart],"&lt;"&amp;($A10548+1/24))-COUNTIF(tData[BezoekLangEind],"&lt;="&amp;$A10548)</f>
        <v/>
      </c>
      <c r="G10548" s="15">
        <f>IF($D10548=1,$B10548*100+$C10548,-1)</f>
        <v/>
      </c>
      <c r="H10548" s="15">
        <f>IF($D10548=1,$B10548,-1)</f>
        <v/>
      </c>
      <c r="I10548" s="15">
        <f>IF($D10548=1,$C10548,-1)</f>
        <v/>
      </c>
    </row>
    <row r="10549">
      <c r="A10549" s="33" t="n">
        <v>45731.41666666666</v>
      </c>
      <c r="B10549" s="15">
        <f>WEEKDAY($A10549,2)</f>
        <v/>
      </c>
      <c r="C10549" s="15">
        <f>HOUR($A10549)</f>
        <v/>
      </c>
      <c r="D10549" s="15">
        <f>IF(AND($A10549&gt;=Instellingen!$B$6,$A10549&lt;Instellingen!$B$7),1,0)</f>
        <v/>
      </c>
      <c r="E10549" s="15">
        <f>COUNTIF(tData[BezoekStart],"&lt;"&amp;($A10549+1/24))-COUNTIF(tData[BezoekEind],"&lt;="&amp;$A10549)</f>
        <v/>
      </c>
      <c r="F10549" s="15">
        <f>COUNTIF(tData[BezoekLangStart],"&lt;"&amp;($A10549+1/24))-COUNTIF(tData[BezoekLangEind],"&lt;="&amp;$A10549)</f>
        <v/>
      </c>
      <c r="G10549" s="15">
        <f>IF($D10549=1,$B10549*100+$C10549,-1)</f>
        <v/>
      </c>
      <c r="H10549" s="15">
        <f>IF($D10549=1,$B10549,-1)</f>
        <v/>
      </c>
      <c r="I10549" s="15">
        <f>IF($D10549=1,$C10549,-1)</f>
        <v/>
      </c>
    </row>
    <row r="10550">
      <c r="A10550" s="33" t="n">
        <v>45731.45833333334</v>
      </c>
      <c r="B10550" s="15">
        <f>WEEKDAY($A10550,2)</f>
        <v/>
      </c>
      <c r="C10550" s="15">
        <f>HOUR($A10550)</f>
        <v/>
      </c>
      <c r="D10550" s="15">
        <f>IF(AND($A10550&gt;=Instellingen!$B$6,$A10550&lt;Instellingen!$B$7),1,0)</f>
        <v/>
      </c>
      <c r="E10550" s="15">
        <f>COUNTIF(tData[BezoekStart],"&lt;"&amp;($A10550+1/24))-COUNTIF(tData[BezoekEind],"&lt;="&amp;$A10550)</f>
        <v/>
      </c>
      <c r="F10550" s="15">
        <f>COUNTIF(tData[BezoekLangStart],"&lt;"&amp;($A10550+1/24))-COUNTIF(tData[BezoekLangEind],"&lt;="&amp;$A10550)</f>
        <v/>
      </c>
      <c r="G10550" s="15">
        <f>IF($D10550=1,$B10550*100+$C10550,-1)</f>
        <v/>
      </c>
      <c r="H10550" s="15">
        <f>IF($D10550=1,$B10550,-1)</f>
        <v/>
      </c>
      <c r="I10550" s="15">
        <f>IF($D10550=1,$C10550,-1)</f>
        <v/>
      </c>
    </row>
    <row r="10551">
      <c r="A10551" s="33" t="n">
        <v>45731.5</v>
      </c>
      <c r="B10551" s="15">
        <f>WEEKDAY($A10551,2)</f>
        <v/>
      </c>
      <c r="C10551" s="15">
        <f>HOUR($A10551)</f>
        <v/>
      </c>
      <c r="D10551" s="15">
        <f>IF(AND($A10551&gt;=Instellingen!$B$6,$A10551&lt;Instellingen!$B$7),1,0)</f>
        <v/>
      </c>
      <c r="E10551" s="15">
        <f>COUNTIF(tData[BezoekStart],"&lt;"&amp;($A10551+1/24))-COUNTIF(tData[BezoekEind],"&lt;="&amp;$A10551)</f>
        <v/>
      </c>
      <c r="F10551" s="15">
        <f>COUNTIF(tData[BezoekLangStart],"&lt;"&amp;($A10551+1/24))-COUNTIF(tData[BezoekLangEind],"&lt;="&amp;$A10551)</f>
        <v/>
      </c>
      <c r="G10551" s="15">
        <f>IF($D10551=1,$B10551*100+$C10551,-1)</f>
        <v/>
      </c>
      <c r="H10551" s="15">
        <f>IF($D10551=1,$B10551,-1)</f>
        <v/>
      </c>
      <c r="I10551" s="15">
        <f>IF($D10551=1,$C10551,-1)</f>
        <v/>
      </c>
    </row>
    <row r="10552">
      <c r="A10552" s="33" t="n">
        <v>45731.54166666666</v>
      </c>
      <c r="B10552" s="15">
        <f>WEEKDAY($A10552,2)</f>
        <v/>
      </c>
      <c r="C10552" s="15">
        <f>HOUR($A10552)</f>
        <v/>
      </c>
      <c r="D10552" s="15">
        <f>IF(AND($A10552&gt;=Instellingen!$B$6,$A10552&lt;Instellingen!$B$7),1,0)</f>
        <v/>
      </c>
      <c r="E10552" s="15">
        <f>COUNTIF(tData[BezoekStart],"&lt;"&amp;($A10552+1/24))-COUNTIF(tData[BezoekEind],"&lt;="&amp;$A10552)</f>
        <v/>
      </c>
      <c r="F10552" s="15">
        <f>COUNTIF(tData[BezoekLangStart],"&lt;"&amp;($A10552+1/24))-COUNTIF(tData[BezoekLangEind],"&lt;="&amp;$A10552)</f>
        <v/>
      </c>
      <c r="G10552" s="15">
        <f>IF($D10552=1,$B10552*100+$C10552,-1)</f>
        <v/>
      </c>
      <c r="H10552" s="15">
        <f>IF($D10552=1,$B10552,-1)</f>
        <v/>
      </c>
      <c r="I10552" s="15">
        <f>IF($D10552=1,$C10552,-1)</f>
        <v/>
      </c>
    </row>
    <row r="10553">
      <c r="A10553" s="33" t="n">
        <v>45731.58333333334</v>
      </c>
      <c r="B10553" s="15">
        <f>WEEKDAY($A10553,2)</f>
        <v/>
      </c>
      <c r="C10553" s="15">
        <f>HOUR($A10553)</f>
        <v/>
      </c>
      <c r="D10553" s="15">
        <f>IF(AND($A10553&gt;=Instellingen!$B$6,$A10553&lt;Instellingen!$B$7),1,0)</f>
        <v/>
      </c>
      <c r="E10553" s="15">
        <f>COUNTIF(tData[BezoekStart],"&lt;"&amp;($A10553+1/24))-COUNTIF(tData[BezoekEind],"&lt;="&amp;$A10553)</f>
        <v/>
      </c>
      <c r="F10553" s="15">
        <f>COUNTIF(tData[BezoekLangStart],"&lt;"&amp;($A10553+1/24))-COUNTIF(tData[BezoekLangEind],"&lt;="&amp;$A10553)</f>
        <v/>
      </c>
      <c r="G10553" s="15">
        <f>IF($D10553=1,$B10553*100+$C10553,-1)</f>
        <v/>
      </c>
      <c r="H10553" s="15">
        <f>IF($D10553=1,$B10553,-1)</f>
        <v/>
      </c>
      <c r="I10553" s="15">
        <f>IF($D10553=1,$C10553,-1)</f>
        <v/>
      </c>
    </row>
    <row r="10554">
      <c r="A10554" s="33" t="n">
        <v>45731.625</v>
      </c>
      <c r="B10554" s="15">
        <f>WEEKDAY($A10554,2)</f>
        <v/>
      </c>
      <c r="C10554" s="15">
        <f>HOUR($A10554)</f>
        <v/>
      </c>
      <c r="D10554" s="15">
        <f>IF(AND($A10554&gt;=Instellingen!$B$6,$A10554&lt;Instellingen!$B$7),1,0)</f>
        <v/>
      </c>
      <c r="E10554" s="15">
        <f>COUNTIF(tData[BezoekStart],"&lt;"&amp;($A10554+1/24))-COUNTIF(tData[BezoekEind],"&lt;="&amp;$A10554)</f>
        <v/>
      </c>
      <c r="F10554" s="15">
        <f>COUNTIF(tData[BezoekLangStart],"&lt;"&amp;($A10554+1/24))-COUNTIF(tData[BezoekLangEind],"&lt;="&amp;$A10554)</f>
        <v/>
      </c>
      <c r="G10554" s="15">
        <f>IF($D10554=1,$B10554*100+$C10554,-1)</f>
        <v/>
      </c>
      <c r="H10554" s="15">
        <f>IF($D10554=1,$B10554,-1)</f>
        <v/>
      </c>
      <c r="I10554" s="15">
        <f>IF($D10554=1,$C10554,-1)</f>
        <v/>
      </c>
    </row>
    <row r="10555">
      <c r="A10555" s="33" t="n">
        <v>45731.66666666666</v>
      </c>
      <c r="B10555" s="15">
        <f>WEEKDAY($A10555,2)</f>
        <v/>
      </c>
      <c r="C10555" s="15">
        <f>HOUR($A10555)</f>
        <v/>
      </c>
      <c r="D10555" s="15">
        <f>IF(AND($A10555&gt;=Instellingen!$B$6,$A10555&lt;Instellingen!$B$7),1,0)</f>
        <v/>
      </c>
      <c r="E10555" s="15">
        <f>COUNTIF(tData[BezoekStart],"&lt;"&amp;($A10555+1/24))-COUNTIF(tData[BezoekEind],"&lt;="&amp;$A10555)</f>
        <v/>
      </c>
      <c r="F10555" s="15">
        <f>COUNTIF(tData[BezoekLangStart],"&lt;"&amp;($A10555+1/24))-COUNTIF(tData[BezoekLangEind],"&lt;="&amp;$A10555)</f>
        <v/>
      </c>
      <c r="G10555" s="15">
        <f>IF($D10555=1,$B10555*100+$C10555,-1)</f>
        <v/>
      </c>
      <c r="H10555" s="15">
        <f>IF($D10555=1,$B10555,-1)</f>
        <v/>
      </c>
      <c r="I10555" s="15">
        <f>IF($D10555=1,$C10555,-1)</f>
        <v/>
      </c>
    </row>
    <row r="10556">
      <c r="A10556" s="33" t="n">
        <v>45731.70833333334</v>
      </c>
      <c r="B10556" s="15">
        <f>WEEKDAY($A10556,2)</f>
        <v/>
      </c>
      <c r="C10556" s="15">
        <f>HOUR($A10556)</f>
        <v/>
      </c>
      <c r="D10556" s="15">
        <f>IF(AND($A10556&gt;=Instellingen!$B$6,$A10556&lt;Instellingen!$B$7),1,0)</f>
        <v/>
      </c>
      <c r="E10556" s="15">
        <f>COUNTIF(tData[BezoekStart],"&lt;"&amp;($A10556+1/24))-COUNTIF(tData[BezoekEind],"&lt;="&amp;$A10556)</f>
        <v/>
      </c>
      <c r="F10556" s="15">
        <f>COUNTIF(tData[BezoekLangStart],"&lt;"&amp;($A10556+1/24))-COUNTIF(tData[BezoekLangEind],"&lt;="&amp;$A10556)</f>
        <v/>
      </c>
      <c r="G10556" s="15">
        <f>IF($D10556=1,$B10556*100+$C10556,-1)</f>
        <v/>
      </c>
      <c r="H10556" s="15">
        <f>IF($D10556=1,$B10556,-1)</f>
        <v/>
      </c>
      <c r="I10556" s="15">
        <f>IF($D10556=1,$C10556,-1)</f>
        <v/>
      </c>
    </row>
    <row r="10557">
      <c r="A10557" s="33" t="n">
        <v>45731.75</v>
      </c>
      <c r="B10557" s="15">
        <f>WEEKDAY($A10557,2)</f>
        <v/>
      </c>
      <c r="C10557" s="15">
        <f>HOUR($A10557)</f>
        <v/>
      </c>
      <c r="D10557" s="15">
        <f>IF(AND($A10557&gt;=Instellingen!$B$6,$A10557&lt;Instellingen!$B$7),1,0)</f>
        <v/>
      </c>
      <c r="E10557" s="15">
        <f>COUNTIF(tData[BezoekStart],"&lt;"&amp;($A10557+1/24))-COUNTIF(tData[BezoekEind],"&lt;="&amp;$A10557)</f>
        <v/>
      </c>
      <c r="F10557" s="15">
        <f>COUNTIF(tData[BezoekLangStart],"&lt;"&amp;($A10557+1/24))-COUNTIF(tData[BezoekLangEind],"&lt;="&amp;$A10557)</f>
        <v/>
      </c>
      <c r="G10557" s="15">
        <f>IF($D10557=1,$B10557*100+$C10557,-1)</f>
        <v/>
      </c>
      <c r="H10557" s="15">
        <f>IF($D10557=1,$B10557,-1)</f>
        <v/>
      </c>
      <c r="I10557" s="15">
        <f>IF($D10557=1,$C10557,-1)</f>
        <v/>
      </c>
    </row>
    <row r="10558">
      <c r="A10558" s="33" t="n">
        <v>45731.79166666666</v>
      </c>
      <c r="B10558" s="15">
        <f>WEEKDAY($A10558,2)</f>
        <v/>
      </c>
      <c r="C10558" s="15">
        <f>HOUR($A10558)</f>
        <v/>
      </c>
      <c r="D10558" s="15">
        <f>IF(AND($A10558&gt;=Instellingen!$B$6,$A10558&lt;Instellingen!$B$7),1,0)</f>
        <v/>
      </c>
      <c r="E10558" s="15">
        <f>COUNTIF(tData[BezoekStart],"&lt;"&amp;($A10558+1/24))-COUNTIF(tData[BezoekEind],"&lt;="&amp;$A10558)</f>
        <v/>
      </c>
      <c r="F10558" s="15">
        <f>COUNTIF(tData[BezoekLangStart],"&lt;"&amp;($A10558+1/24))-COUNTIF(tData[BezoekLangEind],"&lt;="&amp;$A10558)</f>
        <v/>
      </c>
      <c r="G10558" s="15">
        <f>IF($D10558=1,$B10558*100+$C10558,-1)</f>
        <v/>
      </c>
      <c r="H10558" s="15">
        <f>IF($D10558=1,$B10558,-1)</f>
        <v/>
      </c>
      <c r="I10558" s="15">
        <f>IF($D10558=1,$C10558,-1)</f>
        <v/>
      </c>
    </row>
    <row r="10559">
      <c r="A10559" s="33" t="n">
        <v>45731.83333333334</v>
      </c>
      <c r="B10559" s="15">
        <f>WEEKDAY($A10559,2)</f>
        <v/>
      </c>
      <c r="C10559" s="15">
        <f>HOUR($A10559)</f>
        <v/>
      </c>
      <c r="D10559" s="15">
        <f>IF(AND($A10559&gt;=Instellingen!$B$6,$A10559&lt;Instellingen!$B$7),1,0)</f>
        <v/>
      </c>
      <c r="E10559" s="15">
        <f>COUNTIF(tData[BezoekStart],"&lt;"&amp;($A10559+1/24))-COUNTIF(tData[BezoekEind],"&lt;="&amp;$A10559)</f>
        <v/>
      </c>
      <c r="F10559" s="15">
        <f>COUNTIF(tData[BezoekLangStart],"&lt;"&amp;($A10559+1/24))-COUNTIF(tData[BezoekLangEind],"&lt;="&amp;$A10559)</f>
        <v/>
      </c>
      <c r="G10559" s="15">
        <f>IF($D10559=1,$B10559*100+$C10559,-1)</f>
        <v/>
      </c>
      <c r="H10559" s="15">
        <f>IF($D10559=1,$B10559,-1)</f>
        <v/>
      </c>
      <c r="I10559" s="15">
        <f>IF($D10559=1,$C10559,-1)</f>
        <v/>
      </c>
    </row>
    <row r="10560">
      <c r="A10560" s="33" t="n">
        <v>45731.875</v>
      </c>
      <c r="B10560" s="15">
        <f>WEEKDAY($A10560,2)</f>
        <v/>
      </c>
      <c r="C10560" s="15">
        <f>HOUR($A10560)</f>
        <v/>
      </c>
      <c r="D10560" s="15">
        <f>IF(AND($A10560&gt;=Instellingen!$B$6,$A10560&lt;Instellingen!$B$7),1,0)</f>
        <v/>
      </c>
      <c r="E10560" s="15">
        <f>COUNTIF(tData[BezoekStart],"&lt;"&amp;($A10560+1/24))-COUNTIF(tData[BezoekEind],"&lt;="&amp;$A10560)</f>
        <v/>
      </c>
      <c r="F10560" s="15">
        <f>COUNTIF(tData[BezoekLangStart],"&lt;"&amp;($A10560+1/24))-COUNTIF(tData[BezoekLangEind],"&lt;="&amp;$A10560)</f>
        <v/>
      </c>
      <c r="G10560" s="15">
        <f>IF($D10560=1,$B10560*100+$C10560,-1)</f>
        <v/>
      </c>
      <c r="H10560" s="15">
        <f>IF($D10560=1,$B10560,-1)</f>
        <v/>
      </c>
      <c r="I10560" s="15">
        <f>IF($D10560=1,$C10560,-1)</f>
        <v/>
      </c>
    </row>
    <row r="10561">
      <c r="A10561" s="33" t="n">
        <v>45731.91666666666</v>
      </c>
      <c r="B10561" s="15">
        <f>WEEKDAY($A10561,2)</f>
        <v/>
      </c>
      <c r="C10561" s="15">
        <f>HOUR($A10561)</f>
        <v/>
      </c>
      <c r="D10561" s="15">
        <f>IF(AND($A10561&gt;=Instellingen!$B$6,$A10561&lt;Instellingen!$B$7),1,0)</f>
        <v/>
      </c>
      <c r="E10561" s="15">
        <f>COUNTIF(tData[BezoekStart],"&lt;"&amp;($A10561+1/24))-COUNTIF(tData[BezoekEind],"&lt;="&amp;$A10561)</f>
        <v/>
      </c>
      <c r="F10561" s="15">
        <f>COUNTIF(tData[BezoekLangStart],"&lt;"&amp;($A10561+1/24))-COUNTIF(tData[BezoekLangEind],"&lt;="&amp;$A10561)</f>
        <v/>
      </c>
      <c r="G10561" s="15">
        <f>IF($D10561=1,$B10561*100+$C10561,-1)</f>
        <v/>
      </c>
      <c r="H10561" s="15">
        <f>IF($D10561=1,$B10561,-1)</f>
        <v/>
      </c>
      <c r="I10561" s="15">
        <f>IF($D10561=1,$C10561,-1)</f>
        <v/>
      </c>
    </row>
    <row r="10562">
      <c r="A10562" s="33" t="n">
        <v>45731.95833333334</v>
      </c>
      <c r="B10562" s="15">
        <f>WEEKDAY($A10562,2)</f>
        <v/>
      </c>
      <c r="C10562" s="15">
        <f>HOUR($A10562)</f>
        <v/>
      </c>
      <c r="D10562" s="15">
        <f>IF(AND($A10562&gt;=Instellingen!$B$6,$A10562&lt;Instellingen!$B$7),1,0)</f>
        <v/>
      </c>
      <c r="E10562" s="15">
        <f>COUNTIF(tData[BezoekStart],"&lt;"&amp;($A10562+1/24))-COUNTIF(tData[BezoekEind],"&lt;="&amp;$A10562)</f>
        <v/>
      </c>
      <c r="F10562" s="15">
        <f>COUNTIF(tData[BezoekLangStart],"&lt;"&amp;($A10562+1/24))-COUNTIF(tData[BezoekLangEind],"&lt;="&amp;$A10562)</f>
        <v/>
      </c>
      <c r="G10562" s="15">
        <f>IF($D10562=1,$B10562*100+$C10562,-1)</f>
        <v/>
      </c>
      <c r="H10562" s="15">
        <f>IF($D10562=1,$B10562,-1)</f>
        <v/>
      </c>
      <c r="I10562" s="15">
        <f>IF($D10562=1,$C10562,-1)</f>
        <v/>
      </c>
    </row>
    <row r="10563">
      <c r="A10563" s="33" t="n">
        <v>45732</v>
      </c>
      <c r="B10563" s="15">
        <f>WEEKDAY($A10563,2)</f>
        <v/>
      </c>
      <c r="C10563" s="15">
        <f>HOUR($A10563)</f>
        <v/>
      </c>
      <c r="D10563" s="15">
        <f>IF(AND($A10563&gt;=Instellingen!$B$6,$A10563&lt;Instellingen!$B$7),1,0)</f>
        <v/>
      </c>
      <c r="E10563" s="15">
        <f>COUNTIF(tData[BezoekStart],"&lt;"&amp;($A10563+1/24))-COUNTIF(tData[BezoekEind],"&lt;="&amp;$A10563)</f>
        <v/>
      </c>
      <c r="F10563" s="15">
        <f>COUNTIF(tData[BezoekLangStart],"&lt;"&amp;($A10563+1/24))-COUNTIF(tData[BezoekLangEind],"&lt;="&amp;$A10563)</f>
        <v/>
      </c>
      <c r="G10563" s="15">
        <f>IF($D10563=1,$B10563*100+$C10563,-1)</f>
        <v/>
      </c>
      <c r="H10563" s="15">
        <f>IF($D10563=1,$B10563,-1)</f>
        <v/>
      </c>
      <c r="I10563" s="15">
        <f>IF($D10563=1,$C10563,-1)</f>
        <v/>
      </c>
    </row>
    <row r="10564">
      <c r="A10564" s="33" t="n">
        <v>45732.04166666666</v>
      </c>
      <c r="B10564" s="15">
        <f>WEEKDAY($A10564,2)</f>
        <v/>
      </c>
      <c r="C10564" s="15">
        <f>HOUR($A10564)</f>
        <v/>
      </c>
      <c r="D10564" s="15">
        <f>IF(AND($A10564&gt;=Instellingen!$B$6,$A10564&lt;Instellingen!$B$7),1,0)</f>
        <v/>
      </c>
      <c r="E10564" s="15">
        <f>COUNTIF(tData[BezoekStart],"&lt;"&amp;($A10564+1/24))-COUNTIF(tData[BezoekEind],"&lt;="&amp;$A10564)</f>
        <v/>
      </c>
      <c r="F10564" s="15">
        <f>COUNTIF(tData[BezoekLangStart],"&lt;"&amp;($A10564+1/24))-COUNTIF(tData[BezoekLangEind],"&lt;="&amp;$A10564)</f>
        <v/>
      </c>
      <c r="G10564" s="15">
        <f>IF($D10564=1,$B10564*100+$C10564,-1)</f>
        <v/>
      </c>
      <c r="H10564" s="15">
        <f>IF($D10564=1,$B10564,-1)</f>
        <v/>
      </c>
      <c r="I10564" s="15">
        <f>IF($D10564=1,$C10564,-1)</f>
        <v/>
      </c>
    </row>
    <row r="10565">
      <c r="A10565" s="33" t="n">
        <v>45732.08333333334</v>
      </c>
      <c r="B10565" s="15">
        <f>WEEKDAY($A10565,2)</f>
        <v/>
      </c>
      <c r="C10565" s="15">
        <f>HOUR($A10565)</f>
        <v/>
      </c>
      <c r="D10565" s="15">
        <f>IF(AND($A10565&gt;=Instellingen!$B$6,$A10565&lt;Instellingen!$B$7),1,0)</f>
        <v/>
      </c>
      <c r="E10565" s="15">
        <f>COUNTIF(tData[BezoekStart],"&lt;"&amp;($A10565+1/24))-COUNTIF(tData[BezoekEind],"&lt;="&amp;$A10565)</f>
        <v/>
      </c>
      <c r="F10565" s="15">
        <f>COUNTIF(tData[BezoekLangStart],"&lt;"&amp;($A10565+1/24))-COUNTIF(tData[BezoekLangEind],"&lt;="&amp;$A10565)</f>
        <v/>
      </c>
      <c r="G10565" s="15">
        <f>IF($D10565=1,$B10565*100+$C10565,-1)</f>
        <v/>
      </c>
      <c r="H10565" s="15">
        <f>IF($D10565=1,$B10565,-1)</f>
        <v/>
      </c>
      <c r="I10565" s="15">
        <f>IF($D10565=1,$C10565,-1)</f>
        <v/>
      </c>
    </row>
    <row r="10566">
      <c r="A10566" s="33" t="n">
        <v>45732.125</v>
      </c>
      <c r="B10566" s="15">
        <f>WEEKDAY($A10566,2)</f>
        <v/>
      </c>
      <c r="C10566" s="15">
        <f>HOUR($A10566)</f>
        <v/>
      </c>
      <c r="D10566" s="15">
        <f>IF(AND($A10566&gt;=Instellingen!$B$6,$A10566&lt;Instellingen!$B$7),1,0)</f>
        <v/>
      </c>
      <c r="E10566" s="15">
        <f>COUNTIF(tData[BezoekStart],"&lt;"&amp;($A10566+1/24))-COUNTIF(tData[BezoekEind],"&lt;="&amp;$A10566)</f>
        <v/>
      </c>
      <c r="F10566" s="15">
        <f>COUNTIF(tData[BezoekLangStart],"&lt;"&amp;($A10566+1/24))-COUNTIF(tData[BezoekLangEind],"&lt;="&amp;$A10566)</f>
        <v/>
      </c>
      <c r="G10566" s="15">
        <f>IF($D10566=1,$B10566*100+$C10566,-1)</f>
        <v/>
      </c>
      <c r="H10566" s="15">
        <f>IF($D10566=1,$B10566,-1)</f>
        <v/>
      </c>
      <c r="I10566" s="15">
        <f>IF($D10566=1,$C10566,-1)</f>
        <v/>
      </c>
    </row>
    <row r="10567">
      <c r="A10567" s="33" t="n">
        <v>45732.16666666666</v>
      </c>
      <c r="B10567" s="15">
        <f>WEEKDAY($A10567,2)</f>
        <v/>
      </c>
      <c r="C10567" s="15">
        <f>HOUR($A10567)</f>
        <v/>
      </c>
      <c r="D10567" s="15">
        <f>IF(AND($A10567&gt;=Instellingen!$B$6,$A10567&lt;Instellingen!$B$7),1,0)</f>
        <v/>
      </c>
      <c r="E10567" s="15">
        <f>COUNTIF(tData[BezoekStart],"&lt;"&amp;($A10567+1/24))-COUNTIF(tData[BezoekEind],"&lt;="&amp;$A10567)</f>
        <v/>
      </c>
      <c r="F10567" s="15">
        <f>COUNTIF(tData[BezoekLangStart],"&lt;"&amp;($A10567+1/24))-COUNTIF(tData[BezoekLangEind],"&lt;="&amp;$A10567)</f>
        <v/>
      </c>
      <c r="G10567" s="15">
        <f>IF($D10567=1,$B10567*100+$C10567,-1)</f>
        <v/>
      </c>
      <c r="H10567" s="15">
        <f>IF($D10567=1,$B10567,-1)</f>
        <v/>
      </c>
      <c r="I10567" s="15">
        <f>IF($D10567=1,$C10567,-1)</f>
        <v/>
      </c>
    </row>
    <row r="10568">
      <c r="A10568" s="33" t="n">
        <v>45732.20833333334</v>
      </c>
      <c r="B10568" s="15">
        <f>WEEKDAY($A10568,2)</f>
        <v/>
      </c>
      <c r="C10568" s="15">
        <f>HOUR($A10568)</f>
        <v/>
      </c>
      <c r="D10568" s="15">
        <f>IF(AND($A10568&gt;=Instellingen!$B$6,$A10568&lt;Instellingen!$B$7),1,0)</f>
        <v/>
      </c>
      <c r="E10568" s="15">
        <f>COUNTIF(tData[BezoekStart],"&lt;"&amp;($A10568+1/24))-COUNTIF(tData[BezoekEind],"&lt;="&amp;$A10568)</f>
        <v/>
      </c>
      <c r="F10568" s="15">
        <f>COUNTIF(tData[BezoekLangStart],"&lt;"&amp;($A10568+1/24))-COUNTIF(tData[BezoekLangEind],"&lt;="&amp;$A10568)</f>
        <v/>
      </c>
      <c r="G10568" s="15">
        <f>IF($D10568=1,$B10568*100+$C10568,-1)</f>
        <v/>
      </c>
      <c r="H10568" s="15">
        <f>IF($D10568=1,$B10568,-1)</f>
        <v/>
      </c>
      <c r="I10568" s="15">
        <f>IF($D10568=1,$C10568,-1)</f>
        <v/>
      </c>
    </row>
    <row r="10569">
      <c r="A10569" s="33" t="n">
        <v>45732.25</v>
      </c>
      <c r="B10569" s="15">
        <f>WEEKDAY($A10569,2)</f>
        <v/>
      </c>
      <c r="C10569" s="15">
        <f>HOUR($A10569)</f>
        <v/>
      </c>
      <c r="D10569" s="15">
        <f>IF(AND($A10569&gt;=Instellingen!$B$6,$A10569&lt;Instellingen!$B$7),1,0)</f>
        <v/>
      </c>
      <c r="E10569" s="15">
        <f>COUNTIF(tData[BezoekStart],"&lt;"&amp;($A10569+1/24))-COUNTIF(tData[BezoekEind],"&lt;="&amp;$A10569)</f>
        <v/>
      </c>
      <c r="F10569" s="15">
        <f>COUNTIF(tData[BezoekLangStart],"&lt;"&amp;($A10569+1/24))-COUNTIF(tData[BezoekLangEind],"&lt;="&amp;$A10569)</f>
        <v/>
      </c>
      <c r="G10569" s="15">
        <f>IF($D10569=1,$B10569*100+$C10569,-1)</f>
        <v/>
      </c>
      <c r="H10569" s="15">
        <f>IF($D10569=1,$B10569,-1)</f>
        <v/>
      </c>
      <c r="I10569" s="15">
        <f>IF($D10569=1,$C10569,-1)</f>
        <v/>
      </c>
    </row>
    <row r="10570">
      <c r="A10570" s="33" t="n">
        <v>45732.29166666666</v>
      </c>
      <c r="B10570" s="15">
        <f>WEEKDAY($A10570,2)</f>
        <v/>
      </c>
      <c r="C10570" s="15">
        <f>HOUR($A10570)</f>
        <v/>
      </c>
      <c r="D10570" s="15">
        <f>IF(AND($A10570&gt;=Instellingen!$B$6,$A10570&lt;Instellingen!$B$7),1,0)</f>
        <v/>
      </c>
      <c r="E10570" s="15">
        <f>COUNTIF(tData[BezoekStart],"&lt;"&amp;($A10570+1/24))-COUNTIF(tData[BezoekEind],"&lt;="&amp;$A10570)</f>
        <v/>
      </c>
      <c r="F10570" s="15">
        <f>COUNTIF(tData[BezoekLangStart],"&lt;"&amp;($A10570+1/24))-COUNTIF(tData[BezoekLangEind],"&lt;="&amp;$A10570)</f>
        <v/>
      </c>
      <c r="G10570" s="15">
        <f>IF($D10570=1,$B10570*100+$C10570,-1)</f>
        <v/>
      </c>
      <c r="H10570" s="15">
        <f>IF($D10570=1,$B10570,-1)</f>
        <v/>
      </c>
      <c r="I10570" s="15">
        <f>IF($D10570=1,$C10570,-1)</f>
        <v/>
      </c>
    </row>
    <row r="10571">
      <c r="A10571" s="33" t="n">
        <v>45732.33333333334</v>
      </c>
      <c r="B10571" s="15">
        <f>WEEKDAY($A10571,2)</f>
        <v/>
      </c>
      <c r="C10571" s="15">
        <f>HOUR($A10571)</f>
        <v/>
      </c>
      <c r="D10571" s="15">
        <f>IF(AND($A10571&gt;=Instellingen!$B$6,$A10571&lt;Instellingen!$B$7),1,0)</f>
        <v/>
      </c>
      <c r="E10571" s="15">
        <f>COUNTIF(tData[BezoekStart],"&lt;"&amp;($A10571+1/24))-COUNTIF(tData[BezoekEind],"&lt;="&amp;$A10571)</f>
        <v/>
      </c>
      <c r="F10571" s="15">
        <f>COUNTIF(tData[BezoekLangStart],"&lt;"&amp;($A10571+1/24))-COUNTIF(tData[BezoekLangEind],"&lt;="&amp;$A10571)</f>
        <v/>
      </c>
      <c r="G10571" s="15">
        <f>IF($D10571=1,$B10571*100+$C10571,-1)</f>
        <v/>
      </c>
      <c r="H10571" s="15">
        <f>IF($D10571=1,$B10571,-1)</f>
        <v/>
      </c>
      <c r="I10571" s="15">
        <f>IF($D10571=1,$C10571,-1)</f>
        <v/>
      </c>
    </row>
    <row r="10572">
      <c r="A10572" s="33" t="n">
        <v>45732.375</v>
      </c>
      <c r="B10572" s="15">
        <f>WEEKDAY($A10572,2)</f>
        <v/>
      </c>
      <c r="C10572" s="15">
        <f>HOUR($A10572)</f>
        <v/>
      </c>
      <c r="D10572" s="15">
        <f>IF(AND($A10572&gt;=Instellingen!$B$6,$A10572&lt;Instellingen!$B$7),1,0)</f>
        <v/>
      </c>
      <c r="E10572" s="15">
        <f>COUNTIF(tData[BezoekStart],"&lt;"&amp;($A10572+1/24))-COUNTIF(tData[BezoekEind],"&lt;="&amp;$A10572)</f>
        <v/>
      </c>
      <c r="F10572" s="15">
        <f>COUNTIF(tData[BezoekLangStart],"&lt;"&amp;($A10572+1/24))-COUNTIF(tData[BezoekLangEind],"&lt;="&amp;$A10572)</f>
        <v/>
      </c>
      <c r="G10572" s="15">
        <f>IF($D10572=1,$B10572*100+$C10572,-1)</f>
        <v/>
      </c>
      <c r="H10572" s="15">
        <f>IF($D10572=1,$B10572,-1)</f>
        <v/>
      </c>
      <c r="I10572" s="15">
        <f>IF($D10572=1,$C10572,-1)</f>
        <v/>
      </c>
    </row>
    <row r="10573">
      <c r="A10573" s="33" t="n">
        <v>45732.41666666666</v>
      </c>
      <c r="B10573" s="15">
        <f>WEEKDAY($A10573,2)</f>
        <v/>
      </c>
      <c r="C10573" s="15">
        <f>HOUR($A10573)</f>
        <v/>
      </c>
      <c r="D10573" s="15">
        <f>IF(AND($A10573&gt;=Instellingen!$B$6,$A10573&lt;Instellingen!$B$7),1,0)</f>
        <v/>
      </c>
      <c r="E10573" s="15">
        <f>COUNTIF(tData[BezoekStart],"&lt;"&amp;($A10573+1/24))-COUNTIF(tData[BezoekEind],"&lt;="&amp;$A10573)</f>
        <v/>
      </c>
      <c r="F10573" s="15">
        <f>COUNTIF(tData[BezoekLangStart],"&lt;"&amp;($A10573+1/24))-COUNTIF(tData[BezoekLangEind],"&lt;="&amp;$A10573)</f>
        <v/>
      </c>
      <c r="G10573" s="15">
        <f>IF($D10573=1,$B10573*100+$C10573,-1)</f>
        <v/>
      </c>
      <c r="H10573" s="15">
        <f>IF($D10573=1,$B10573,-1)</f>
        <v/>
      </c>
      <c r="I10573" s="15">
        <f>IF($D10573=1,$C10573,-1)</f>
        <v/>
      </c>
    </row>
    <row r="10574">
      <c r="A10574" s="33" t="n">
        <v>45732.45833333334</v>
      </c>
      <c r="B10574" s="15">
        <f>WEEKDAY($A10574,2)</f>
        <v/>
      </c>
      <c r="C10574" s="15">
        <f>HOUR($A10574)</f>
        <v/>
      </c>
      <c r="D10574" s="15">
        <f>IF(AND($A10574&gt;=Instellingen!$B$6,$A10574&lt;Instellingen!$B$7),1,0)</f>
        <v/>
      </c>
      <c r="E10574" s="15">
        <f>COUNTIF(tData[BezoekStart],"&lt;"&amp;($A10574+1/24))-COUNTIF(tData[BezoekEind],"&lt;="&amp;$A10574)</f>
        <v/>
      </c>
      <c r="F10574" s="15">
        <f>COUNTIF(tData[BezoekLangStart],"&lt;"&amp;($A10574+1/24))-COUNTIF(tData[BezoekLangEind],"&lt;="&amp;$A10574)</f>
        <v/>
      </c>
      <c r="G10574" s="15">
        <f>IF($D10574=1,$B10574*100+$C10574,-1)</f>
        <v/>
      </c>
      <c r="H10574" s="15">
        <f>IF($D10574=1,$B10574,-1)</f>
        <v/>
      </c>
      <c r="I10574" s="15">
        <f>IF($D10574=1,$C10574,-1)</f>
        <v/>
      </c>
    </row>
    <row r="10575">
      <c r="A10575" s="33" t="n">
        <v>45732.5</v>
      </c>
      <c r="B10575" s="15">
        <f>WEEKDAY($A10575,2)</f>
        <v/>
      </c>
      <c r="C10575" s="15">
        <f>HOUR($A10575)</f>
        <v/>
      </c>
      <c r="D10575" s="15">
        <f>IF(AND($A10575&gt;=Instellingen!$B$6,$A10575&lt;Instellingen!$B$7),1,0)</f>
        <v/>
      </c>
      <c r="E10575" s="15">
        <f>COUNTIF(tData[BezoekStart],"&lt;"&amp;($A10575+1/24))-COUNTIF(tData[BezoekEind],"&lt;="&amp;$A10575)</f>
        <v/>
      </c>
      <c r="F10575" s="15">
        <f>COUNTIF(tData[BezoekLangStart],"&lt;"&amp;($A10575+1/24))-COUNTIF(tData[BezoekLangEind],"&lt;="&amp;$A10575)</f>
        <v/>
      </c>
      <c r="G10575" s="15">
        <f>IF($D10575=1,$B10575*100+$C10575,-1)</f>
        <v/>
      </c>
      <c r="H10575" s="15">
        <f>IF($D10575=1,$B10575,-1)</f>
        <v/>
      </c>
      <c r="I10575" s="15">
        <f>IF($D10575=1,$C10575,-1)</f>
        <v/>
      </c>
    </row>
    <row r="10576">
      <c r="A10576" s="33" t="n">
        <v>45732.54166666666</v>
      </c>
      <c r="B10576" s="15">
        <f>WEEKDAY($A10576,2)</f>
        <v/>
      </c>
      <c r="C10576" s="15">
        <f>HOUR($A10576)</f>
        <v/>
      </c>
      <c r="D10576" s="15">
        <f>IF(AND($A10576&gt;=Instellingen!$B$6,$A10576&lt;Instellingen!$B$7),1,0)</f>
        <v/>
      </c>
      <c r="E10576" s="15">
        <f>COUNTIF(tData[BezoekStart],"&lt;"&amp;($A10576+1/24))-COUNTIF(tData[BezoekEind],"&lt;="&amp;$A10576)</f>
        <v/>
      </c>
      <c r="F10576" s="15">
        <f>COUNTIF(tData[BezoekLangStart],"&lt;"&amp;($A10576+1/24))-COUNTIF(tData[BezoekLangEind],"&lt;="&amp;$A10576)</f>
        <v/>
      </c>
      <c r="G10576" s="15">
        <f>IF($D10576=1,$B10576*100+$C10576,-1)</f>
        <v/>
      </c>
      <c r="H10576" s="15">
        <f>IF($D10576=1,$B10576,-1)</f>
        <v/>
      </c>
      <c r="I10576" s="15">
        <f>IF($D10576=1,$C10576,-1)</f>
        <v/>
      </c>
    </row>
    <row r="10577">
      <c r="A10577" s="33" t="n">
        <v>45732.58333333334</v>
      </c>
      <c r="B10577" s="15">
        <f>WEEKDAY($A10577,2)</f>
        <v/>
      </c>
      <c r="C10577" s="15">
        <f>HOUR($A10577)</f>
        <v/>
      </c>
      <c r="D10577" s="15">
        <f>IF(AND($A10577&gt;=Instellingen!$B$6,$A10577&lt;Instellingen!$B$7),1,0)</f>
        <v/>
      </c>
      <c r="E10577" s="15">
        <f>COUNTIF(tData[BezoekStart],"&lt;"&amp;($A10577+1/24))-COUNTIF(tData[BezoekEind],"&lt;="&amp;$A10577)</f>
        <v/>
      </c>
      <c r="F10577" s="15">
        <f>COUNTIF(tData[BezoekLangStart],"&lt;"&amp;($A10577+1/24))-COUNTIF(tData[BezoekLangEind],"&lt;="&amp;$A10577)</f>
        <v/>
      </c>
      <c r="G10577" s="15">
        <f>IF($D10577=1,$B10577*100+$C10577,-1)</f>
        <v/>
      </c>
      <c r="H10577" s="15">
        <f>IF($D10577=1,$B10577,-1)</f>
        <v/>
      </c>
      <c r="I10577" s="15">
        <f>IF($D10577=1,$C10577,-1)</f>
        <v/>
      </c>
    </row>
    <row r="10578">
      <c r="A10578" s="33" t="n">
        <v>45732.625</v>
      </c>
      <c r="B10578" s="15">
        <f>WEEKDAY($A10578,2)</f>
        <v/>
      </c>
      <c r="C10578" s="15">
        <f>HOUR($A10578)</f>
        <v/>
      </c>
      <c r="D10578" s="15">
        <f>IF(AND($A10578&gt;=Instellingen!$B$6,$A10578&lt;Instellingen!$B$7),1,0)</f>
        <v/>
      </c>
      <c r="E10578" s="15">
        <f>COUNTIF(tData[BezoekStart],"&lt;"&amp;($A10578+1/24))-COUNTIF(tData[BezoekEind],"&lt;="&amp;$A10578)</f>
        <v/>
      </c>
      <c r="F10578" s="15">
        <f>COUNTIF(tData[BezoekLangStart],"&lt;"&amp;($A10578+1/24))-COUNTIF(tData[BezoekLangEind],"&lt;="&amp;$A10578)</f>
        <v/>
      </c>
      <c r="G10578" s="15">
        <f>IF($D10578=1,$B10578*100+$C10578,-1)</f>
        <v/>
      </c>
      <c r="H10578" s="15">
        <f>IF($D10578=1,$B10578,-1)</f>
        <v/>
      </c>
      <c r="I10578" s="15">
        <f>IF($D10578=1,$C10578,-1)</f>
        <v/>
      </c>
    </row>
    <row r="10579">
      <c r="A10579" s="33" t="n">
        <v>45732.66666666666</v>
      </c>
      <c r="B10579" s="15">
        <f>WEEKDAY($A10579,2)</f>
        <v/>
      </c>
      <c r="C10579" s="15">
        <f>HOUR($A10579)</f>
        <v/>
      </c>
      <c r="D10579" s="15">
        <f>IF(AND($A10579&gt;=Instellingen!$B$6,$A10579&lt;Instellingen!$B$7),1,0)</f>
        <v/>
      </c>
      <c r="E10579" s="15">
        <f>COUNTIF(tData[BezoekStart],"&lt;"&amp;($A10579+1/24))-COUNTIF(tData[BezoekEind],"&lt;="&amp;$A10579)</f>
        <v/>
      </c>
      <c r="F10579" s="15">
        <f>COUNTIF(tData[BezoekLangStart],"&lt;"&amp;($A10579+1/24))-COUNTIF(tData[BezoekLangEind],"&lt;="&amp;$A10579)</f>
        <v/>
      </c>
      <c r="G10579" s="15">
        <f>IF($D10579=1,$B10579*100+$C10579,-1)</f>
        <v/>
      </c>
      <c r="H10579" s="15">
        <f>IF($D10579=1,$B10579,-1)</f>
        <v/>
      </c>
      <c r="I10579" s="15">
        <f>IF($D10579=1,$C10579,-1)</f>
        <v/>
      </c>
    </row>
    <row r="10580">
      <c r="A10580" s="33" t="n">
        <v>45732.70833333334</v>
      </c>
      <c r="B10580" s="15">
        <f>WEEKDAY($A10580,2)</f>
        <v/>
      </c>
      <c r="C10580" s="15">
        <f>HOUR($A10580)</f>
        <v/>
      </c>
      <c r="D10580" s="15">
        <f>IF(AND($A10580&gt;=Instellingen!$B$6,$A10580&lt;Instellingen!$B$7),1,0)</f>
        <v/>
      </c>
      <c r="E10580" s="15">
        <f>COUNTIF(tData[BezoekStart],"&lt;"&amp;($A10580+1/24))-COUNTIF(tData[BezoekEind],"&lt;="&amp;$A10580)</f>
        <v/>
      </c>
      <c r="F10580" s="15">
        <f>COUNTIF(tData[BezoekLangStart],"&lt;"&amp;($A10580+1/24))-COUNTIF(tData[BezoekLangEind],"&lt;="&amp;$A10580)</f>
        <v/>
      </c>
      <c r="G10580" s="15">
        <f>IF($D10580=1,$B10580*100+$C10580,-1)</f>
        <v/>
      </c>
      <c r="H10580" s="15">
        <f>IF($D10580=1,$B10580,-1)</f>
        <v/>
      </c>
      <c r="I10580" s="15">
        <f>IF($D10580=1,$C10580,-1)</f>
        <v/>
      </c>
    </row>
    <row r="10581">
      <c r="A10581" s="33" t="n">
        <v>45732.75</v>
      </c>
      <c r="B10581" s="15">
        <f>WEEKDAY($A10581,2)</f>
        <v/>
      </c>
      <c r="C10581" s="15">
        <f>HOUR($A10581)</f>
        <v/>
      </c>
      <c r="D10581" s="15">
        <f>IF(AND($A10581&gt;=Instellingen!$B$6,$A10581&lt;Instellingen!$B$7),1,0)</f>
        <v/>
      </c>
      <c r="E10581" s="15">
        <f>COUNTIF(tData[BezoekStart],"&lt;"&amp;($A10581+1/24))-COUNTIF(tData[BezoekEind],"&lt;="&amp;$A10581)</f>
        <v/>
      </c>
      <c r="F10581" s="15">
        <f>COUNTIF(tData[BezoekLangStart],"&lt;"&amp;($A10581+1/24))-COUNTIF(tData[BezoekLangEind],"&lt;="&amp;$A10581)</f>
        <v/>
      </c>
      <c r="G10581" s="15">
        <f>IF($D10581=1,$B10581*100+$C10581,-1)</f>
        <v/>
      </c>
      <c r="H10581" s="15">
        <f>IF($D10581=1,$B10581,-1)</f>
        <v/>
      </c>
      <c r="I10581" s="15">
        <f>IF($D10581=1,$C10581,-1)</f>
        <v/>
      </c>
    </row>
    <row r="10582">
      <c r="A10582" s="33" t="n">
        <v>45732.79166666666</v>
      </c>
      <c r="B10582" s="15">
        <f>WEEKDAY($A10582,2)</f>
        <v/>
      </c>
      <c r="C10582" s="15">
        <f>HOUR($A10582)</f>
        <v/>
      </c>
      <c r="D10582" s="15">
        <f>IF(AND($A10582&gt;=Instellingen!$B$6,$A10582&lt;Instellingen!$B$7),1,0)</f>
        <v/>
      </c>
      <c r="E10582" s="15">
        <f>COUNTIF(tData[BezoekStart],"&lt;"&amp;($A10582+1/24))-COUNTIF(tData[BezoekEind],"&lt;="&amp;$A10582)</f>
        <v/>
      </c>
      <c r="F10582" s="15">
        <f>COUNTIF(tData[BezoekLangStart],"&lt;"&amp;($A10582+1/24))-COUNTIF(tData[BezoekLangEind],"&lt;="&amp;$A10582)</f>
        <v/>
      </c>
      <c r="G10582" s="15">
        <f>IF($D10582=1,$B10582*100+$C10582,-1)</f>
        <v/>
      </c>
      <c r="H10582" s="15">
        <f>IF($D10582=1,$B10582,-1)</f>
        <v/>
      </c>
      <c r="I10582" s="15">
        <f>IF($D10582=1,$C10582,-1)</f>
        <v/>
      </c>
    </row>
    <row r="10583">
      <c r="A10583" s="33" t="n">
        <v>45732.83333333334</v>
      </c>
      <c r="B10583" s="15">
        <f>WEEKDAY($A10583,2)</f>
        <v/>
      </c>
      <c r="C10583" s="15">
        <f>HOUR($A10583)</f>
        <v/>
      </c>
      <c r="D10583" s="15">
        <f>IF(AND($A10583&gt;=Instellingen!$B$6,$A10583&lt;Instellingen!$B$7),1,0)</f>
        <v/>
      </c>
      <c r="E10583" s="15">
        <f>COUNTIF(tData[BezoekStart],"&lt;"&amp;($A10583+1/24))-COUNTIF(tData[BezoekEind],"&lt;="&amp;$A10583)</f>
        <v/>
      </c>
      <c r="F10583" s="15">
        <f>COUNTIF(tData[BezoekLangStart],"&lt;"&amp;($A10583+1/24))-COUNTIF(tData[BezoekLangEind],"&lt;="&amp;$A10583)</f>
        <v/>
      </c>
      <c r="G10583" s="15">
        <f>IF($D10583=1,$B10583*100+$C10583,-1)</f>
        <v/>
      </c>
      <c r="H10583" s="15">
        <f>IF($D10583=1,$B10583,-1)</f>
        <v/>
      </c>
      <c r="I10583" s="15">
        <f>IF($D10583=1,$C10583,-1)</f>
        <v/>
      </c>
    </row>
    <row r="10584">
      <c r="A10584" s="33" t="n">
        <v>45732.875</v>
      </c>
      <c r="B10584" s="15">
        <f>WEEKDAY($A10584,2)</f>
        <v/>
      </c>
      <c r="C10584" s="15">
        <f>HOUR($A10584)</f>
        <v/>
      </c>
      <c r="D10584" s="15">
        <f>IF(AND($A10584&gt;=Instellingen!$B$6,$A10584&lt;Instellingen!$B$7),1,0)</f>
        <v/>
      </c>
      <c r="E10584" s="15">
        <f>COUNTIF(tData[BezoekStart],"&lt;"&amp;($A10584+1/24))-COUNTIF(tData[BezoekEind],"&lt;="&amp;$A10584)</f>
        <v/>
      </c>
      <c r="F10584" s="15">
        <f>COUNTIF(tData[BezoekLangStart],"&lt;"&amp;($A10584+1/24))-COUNTIF(tData[BezoekLangEind],"&lt;="&amp;$A10584)</f>
        <v/>
      </c>
      <c r="G10584" s="15">
        <f>IF($D10584=1,$B10584*100+$C10584,-1)</f>
        <v/>
      </c>
      <c r="H10584" s="15">
        <f>IF($D10584=1,$B10584,-1)</f>
        <v/>
      </c>
      <c r="I10584" s="15">
        <f>IF($D10584=1,$C10584,-1)</f>
        <v/>
      </c>
    </row>
    <row r="10585">
      <c r="A10585" s="33" t="n">
        <v>45732.91666666666</v>
      </c>
      <c r="B10585" s="15">
        <f>WEEKDAY($A10585,2)</f>
        <v/>
      </c>
      <c r="C10585" s="15">
        <f>HOUR($A10585)</f>
        <v/>
      </c>
      <c r="D10585" s="15">
        <f>IF(AND($A10585&gt;=Instellingen!$B$6,$A10585&lt;Instellingen!$B$7),1,0)</f>
        <v/>
      </c>
      <c r="E10585" s="15">
        <f>COUNTIF(tData[BezoekStart],"&lt;"&amp;($A10585+1/24))-COUNTIF(tData[BezoekEind],"&lt;="&amp;$A10585)</f>
        <v/>
      </c>
      <c r="F10585" s="15">
        <f>COUNTIF(tData[BezoekLangStart],"&lt;"&amp;($A10585+1/24))-COUNTIF(tData[BezoekLangEind],"&lt;="&amp;$A10585)</f>
        <v/>
      </c>
      <c r="G10585" s="15">
        <f>IF($D10585=1,$B10585*100+$C10585,-1)</f>
        <v/>
      </c>
      <c r="H10585" s="15">
        <f>IF($D10585=1,$B10585,-1)</f>
        <v/>
      </c>
      <c r="I10585" s="15">
        <f>IF($D10585=1,$C10585,-1)</f>
        <v/>
      </c>
    </row>
    <row r="10586">
      <c r="A10586" s="33" t="n">
        <v>45732.95833333334</v>
      </c>
      <c r="B10586" s="15">
        <f>WEEKDAY($A10586,2)</f>
        <v/>
      </c>
      <c r="C10586" s="15">
        <f>HOUR($A10586)</f>
        <v/>
      </c>
      <c r="D10586" s="15">
        <f>IF(AND($A10586&gt;=Instellingen!$B$6,$A10586&lt;Instellingen!$B$7),1,0)</f>
        <v/>
      </c>
      <c r="E10586" s="15">
        <f>COUNTIF(tData[BezoekStart],"&lt;"&amp;($A10586+1/24))-COUNTIF(tData[BezoekEind],"&lt;="&amp;$A10586)</f>
        <v/>
      </c>
      <c r="F10586" s="15">
        <f>COUNTIF(tData[BezoekLangStart],"&lt;"&amp;($A10586+1/24))-COUNTIF(tData[BezoekLangEind],"&lt;="&amp;$A10586)</f>
        <v/>
      </c>
      <c r="G10586" s="15">
        <f>IF($D10586=1,$B10586*100+$C10586,-1)</f>
        <v/>
      </c>
      <c r="H10586" s="15">
        <f>IF($D10586=1,$B10586,-1)</f>
        <v/>
      </c>
      <c r="I10586" s="15">
        <f>IF($D10586=1,$C10586,-1)</f>
        <v/>
      </c>
    </row>
    <row r="10587">
      <c r="A10587" s="33" t="n">
        <v>45733</v>
      </c>
      <c r="B10587" s="15">
        <f>WEEKDAY($A10587,2)</f>
        <v/>
      </c>
      <c r="C10587" s="15">
        <f>HOUR($A10587)</f>
        <v/>
      </c>
      <c r="D10587" s="15">
        <f>IF(AND($A10587&gt;=Instellingen!$B$6,$A10587&lt;Instellingen!$B$7),1,0)</f>
        <v/>
      </c>
      <c r="E10587" s="15">
        <f>COUNTIF(tData[BezoekStart],"&lt;"&amp;($A10587+1/24))-COUNTIF(tData[BezoekEind],"&lt;="&amp;$A10587)</f>
        <v/>
      </c>
      <c r="F10587" s="15">
        <f>COUNTIF(tData[BezoekLangStart],"&lt;"&amp;($A10587+1/24))-COUNTIF(tData[BezoekLangEind],"&lt;="&amp;$A10587)</f>
        <v/>
      </c>
      <c r="G10587" s="15">
        <f>IF($D10587=1,$B10587*100+$C10587,-1)</f>
        <v/>
      </c>
      <c r="H10587" s="15">
        <f>IF($D10587=1,$B10587,-1)</f>
        <v/>
      </c>
      <c r="I10587" s="15">
        <f>IF($D10587=1,$C10587,-1)</f>
        <v/>
      </c>
    </row>
    <row r="10588">
      <c r="A10588" s="33" t="n">
        <v>45733.04166666666</v>
      </c>
      <c r="B10588" s="15">
        <f>WEEKDAY($A10588,2)</f>
        <v/>
      </c>
      <c r="C10588" s="15">
        <f>HOUR($A10588)</f>
        <v/>
      </c>
      <c r="D10588" s="15">
        <f>IF(AND($A10588&gt;=Instellingen!$B$6,$A10588&lt;Instellingen!$B$7),1,0)</f>
        <v/>
      </c>
      <c r="E10588" s="15">
        <f>COUNTIF(tData[BezoekStart],"&lt;"&amp;($A10588+1/24))-COUNTIF(tData[BezoekEind],"&lt;="&amp;$A10588)</f>
        <v/>
      </c>
      <c r="F10588" s="15">
        <f>COUNTIF(tData[BezoekLangStart],"&lt;"&amp;($A10588+1/24))-COUNTIF(tData[BezoekLangEind],"&lt;="&amp;$A10588)</f>
        <v/>
      </c>
      <c r="G10588" s="15">
        <f>IF($D10588=1,$B10588*100+$C10588,-1)</f>
        <v/>
      </c>
      <c r="H10588" s="15">
        <f>IF($D10588=1,$B10588,-1)</f>
        <v/>
      </c>
      <c r="I10588" s="15">
        <f>IF($D10588=1,$C10588,-1)</f>
        <v/>
      </c>
    </row>
    <row r="10589">
      <c r="A10589" s="33" t="n">
        <v>45733.08333333334</v>
      </c>
      <c r="B10589" s="15">
        <f>WEEKDAY($A10589,2)</f>
        <v/>
      </c>
      <c r="C10589" s="15">
        <f>HOUR($A10589)</f>
        <v/>
      </c>
      <c r="D10589" s="15">
        <f>IF(AND($A10589&gt;=Instellingen!$B$6,$A10589&lt;Instellingen!$B$7),1,0)</f>
        <v/>
      </c>
      <c r="E10589" s="15">
        <f>COUNTIF(tData[BezoekStart],"&lt;"&amp;($A10589+1/24))-COUNTIF(tData[BezoekEind],"&lt;="&amp;$A10589)</f>
        <v/>
      </c>
      <c r="F10589" s="15">
        <f>COUNTIF(tData[BezoekLangStart],"&lt;"&amp;($A10589+1/24))-COUNTIF(tData[BezoekLangEind],"&lt;="&amp;$A10589)</f>
        <v/>
      </c>
      <c r="G10589" s="15">
        <f>IF($D10589=1,$B10589*100+$C10589,-1)</f>
        <v/>
      </c>
      <c r="H10589" s="15">
        <f>IF($D10589=1,$B10589,-1)</f>
        <v/>
      </c>
      <c r="I10589" s="15">
        <f>IF($D10589=1,$C10589,-1)</f>
        <v/>
      </c>
    </row>
    <row r="10590">
      <c r="A10590" s="33" t="n">
        <v>45733.125</v>
      </c>
      <c r="B10590" s="15">
        <f>WEEKDAY($A10590,2)</f>
        <v/>
      </c>
      <c r="C10590" s="15">
        <f>HOUR($A10590)</f>
        <v/>
      </c>
      <c r="D10590" s="15">
        <f>IF(AND($A10590&gt;=Instellingen!$B$6,$A10590&lt;Instellingen!$B$7),1,0)</f>
        <v/>
      </c>
      <c r="E10590" s="15">
        <f>COUNTIF(tData[BezoekStart],"&lt;"&amp;($A10590+1/24))-COUNTIF(tData[BezoekEind],"&lt;="&amp;$A10590)</f>
        <v/>
      </c>
      <c r="F10590" s="15">
        <f>COUNTIF(tData[BezoekLangStart],"&lt;"&amp;($A10590+1/24))-COUNTIF(tData[BezoekLangEind],"&lt;="&amp;$A10590)</f>
        <v/>
      </c>
      <c r="G10590" s="15">
        <f>IF($D10590=1,$B10590*100+$C10590,-1)</f>
        <v/>
      </c>
      <c r="H10590" s="15">
        <f>IF($D10590=1,$B10590,-1)</f>
        <v/>
      </c>
      <c r="I10590" s="15">
        <f>IF($D10590=1,$C10590,-1)</f>
        <v/>
      </c>
    </row>
    <row r="10591">
      <c r="A10591" s="33" t="n">
        <v>45733.16666666666</v>
      </c>
      <c r="B10591" s="15">
        <f>WEEKDAY($A10591,2)</f>
        <v/>
      </c>
      <c r="C10591" s="15">
        <f>HOUR($A10591)</f>
        <v/>
      </c>
      <c r="D10591" s="15">
        <f>IF(AND($A10591&gt;=Instellingen!$B$6,$A10591&lt;Instellingen!$B$7),1,0)</f>
        <v/>
      </c>
      <c r="E10591" s="15">
        <f>COUNTIF(tData[BezoekStart],"&lt;"&amp;($A10591+1/24))-COUNTIF(tData[BezoekEind],"&lt;="&amp;$A10591)</f>
        <v/>
      </c>
      <c r="F10591" s="15">
        <f>COUNTIF(tData[BezoekLangStart],"&lt;"&amp;($A10591+1/24))-COUNTIF(tData[BezoekLangEind],"&lt;="&amp;$A10591)</f>
        <v/>
      </c>
      <c r="G10591" s="15">
        <f>IF($D10591=1,$B10591*100+$C10591,-1)</f>
        <v/>
      </c>
      <c r="H10591" s="15">
        <f>IF($D10591=1,$B10591,-1)</f>
        <v/>
      </c>
      <c r="I10591" s="15">
        <f>IF($D10591=1,$C10591,-1)</f>
        <v/>
      </c>
    </row>
    <row r="10592">
      <c r="A10592" s="33" t="n">
        <v>45733.20833333334</v>
      </c>
      <c r="B10592" s="15">
        <f>WEEKDAY($A10592,2)</f>
        <v/>
      </c>
      <c r="C10592" s="15">
        <f>HOUR($A10592)</f>
        <v/>
      </c>
      <c r="D10592" s="15">
        <f>IF(AND($A10592&gt;=Instellingen!$B$6,$A10592&lt;Instellingen!$B$7),1,0)</f>
        <v/>
      </c>
      <c r="E10592" s="15">
        <f>COUNTIF(tData[BezoekStart],"&lt;"&amp;($A10592+1/24))-COUNTIF(tData[BezoekEind],"&lt;="&amp;$A10592)</f>
        <v/>
      </c>
      <c r="F10592" s="15">
        <f>COUNTIF(tData[BezoekLangStart],"&lt;"&amp;($A10592+1/24))-COUNTIF(tData[BezoekLangEind],"&lt;="&amp;$A10592)</f>
        <v/>
      </c>
      <c r="G10592" s="15">
        <f>IF($D10592=1,$B10592*100+$C10592,-1)</f>
        <v/>
      </c>
      <c r="H10592" s="15">
        <f>IF($D10592=1,$B10592,-1)</f>
        <v/>
      </c>
      <c r="I10592" s="15">
        <f>IF($D10592=1,$C10592,-1)</f>
        <v/>
      </c>
    </row>
    <row r="10593">
      <c r="A10593" s="33" t="n">
        <v>45733.25</v>
      </c>
      <c r="B10593" s="15">
        <f>WEEKDAY($A10593,2)</f>
        <v/>
      </c>
      <c r="C10593" s="15">
        <f>HOUR($A10593)</f>
        <v/>
      </c>
      <c r="D10593" s="15">
        <f>IF(AND($A10593&gt;=Instellingen!$B$6,$A10593&lt;Instellingen!$B$7),1,0)</f>
        <v/>
      </c>
      <c r="E10593" s="15">
        <f>COUNTIF(tData[BezoekStart],"&lt;"&amp;($A10593+1/24))-COUNTIF(tData[BezoekEind],"&lt;="&amp;$A10593)</f>
        <v/>
      </c>
      <c r="F10593" s="15">
        <f>COUNTIF(tData[BezoekLangStart],"&lt;"&amp;($A10593+1/24))-COUNTIF(tData[BezoekLangEind],"&lt;="&amp;$A10593)</f>
        <v/>
      </c>
      <c r="G10593" s="15">
        <f>IF($D10593=1,$B10593*100+$C10593,-1)</f>
        <v/>
      </c>
      <c r="H10593" s="15">
        <f>IF($D10593=1,$B10593,-1)</f>
        <v/>
      </c>
      <c r="I10593" s="15">
        <f>IF($D10593=1,$C10593,-1)</f>
        <v/>
      </c>
    </row>
    <row r="10594">
      <c r="A10594" s="33" t="n">
        <v>45733.29166666666</v>
      </c>
      <c r="B10594" s="15">
        <f>WEEKDAY($A10594,2)</f>
        <v/>
      </c>
      <c r="C10594" s="15">
        <f>HOUR($A10594)</f>
        <v/>
      </c>
      <c r="D10594" s="15">
        <f>IF(AND($A10594&gt;=Instellingen!$B$6,$A10594&lt;Instellingen!$B$7),1,0)</f>
        <v/>
      </c>
      <c r="E10594" s="15">
        <f>COUNTIF(tData[BezoekStart],"&lt;"&amp;($A10594+1/24))-COUNTIF(tData[BezoekEind],"&lt;="&amp;$A10594)</f>
        <v/>
      </c>
      <c r="F10594" s="15">
        <f>COUNTIF(tData[BezoekLangStart],"&lt;"&amp;($A10594+1/24))-COUNTIF(tData[BezoekLangEind],"&lt;="&amp;$A10594)</f>
        <v/>
      </c>
      <c r="G10594" s="15">
        <f>IF($D10594=1,$B10594*100+$C10594,-1)</f>
        <v/>
      </c>
      <c r="H10594" s="15">
        <f>IF($D10594=1,$B10594,-1)</f>
        <v/>
      </c>
      <c r="I10594" s="15">
        <f>IF($D10594=1,$C10594,-1)</f>
        <v/>
      </c>
    </row>
    <row r="10595">
      <c r="A10595" s="33" t="n">
        <v>45733.33333333334</v>
      </c>
      <c r="B10595" s="15">
        <f>WEEKDAY($A10595,2)</f>
        <v/>
      </c>
      <c r="C10595" s="15">
        <f>HOUR($A10595)</f>
        <v/>
      </c>
      <c r="D10595" s="15">
        <f>IF(AND($A10595&gt;=Instellingen!$B$6,$A10595&lt;Instellingen!$B$7),1,0)</f>
        <v/>
      </c>
      <c r="E10595" s="15">
        <f>COUNTIF(tData[BezoekStart],"&lt;"&amp;($A10595+1/24))-COUNTIF(tData[BezoekEind],"&lt;="&amp;$A10595)</f>
        <v/>
      </c>
      <c r="F10595" s="15">
        <f>COUNTIF(tData[BezoekLangStart],"&lt;"&amp;($A10595+1/24))-COUNTIF(tData[BezoekLangEind],"&lt;="&amp;$A10595)</f>
        <v/>
      </c>
      <c r="G10595" s="15">
        <f>IF($D10595=1,$B10595*100+$C10595,-1)</f>
        <v/>
      </c>
      <c r="H10595" s="15">
        <f>IF($D10595=1,$B10595,-1)</f>
        <v/>
      </c>
      <c r="I10595" s="15">
        <f>IF($D10595=1,$C10595,-1)</f>
        <v/>
      </c>
    </row>
    <row r="10596">
      <c r="A10596" s="33" t="n">
        <v>45733.375</v>
      </c>
      <c r="B10596" s="15">
        <f>WEEKDAY($A10596,2)</f>
        <v/>
      </c>
      <c r="C10596" s="15">
        <f>HOUR($A10596)</f>
        <v/>
      </c>
      <c r="D10596" s="15">
        <f>IF(AND($A10596&gt;=Instellingen!$B$6,$A10596&lt;Instellingen!$B$7),1,0)</f>
        <v/>
      </c>
      <c r="E10596" s="15">
        <f>COUNTIF(tData[BezoekStart],"&lt;"&amp;($A10596+1/24))-COUNTIF(tData[BezoekEind],"&lt;="&amp;$A10596)</f>
        <v/>
      </c>
      <c r="F10596" s="15">
        <f>COUNTIF(tData[BezoekLangStart],"&lt;"&amp;($A10596+1/24))-COUNTIF(tData[BezoekLangEind],"&lt;="&amp;$A10596)</f>
        <v/>
      </c>
      <c r="G10596" s="15">
        <f>IF($D10596=1,$B10596*100+$C10596,-1)</f>
        <v/>
      </c>
      <c r="H10596" s="15">
        <f>IF($D10596=1,$B10596,-1)</f>
        <v/>
      </c>
      <c r="I10596" s="15">
        <f>IF($D10596=1,$C10596,-1)</f>
        <v/>
      </c>
    </row>
    <row r="10597">
      <c r="A10597" s="33" t="n">
        <v>45733.41666666666</v>
      </c>
      <c r="B10597" s="15">
        <f>WEEKDAY($A10597,2)</f>
        <v/>
      </c>
      <c r="C10597" s="15">
        <f>HOUR($A10597)</f>
        <v/>
      </c>
      <c r="D10597" s="15">
        <f>IF(AND($A10597&gt;=Instellingen!$B$6,$A10597&lt;Instellingen!$B$7),1,0)</f>
        <v/>
      </c>
      <c r="E10597" s="15">
        <f>COUNTIF(tData[BezoekStart],"&lt;"&amp;($A10597+1/24))-COUNTIF(tData[BezoekEind],"&lt;="&amp;$A10597)</f>
        <v/>
      </c>
      <c r="F10597" s="15">
        <f>COUNTIF(tData[BezoekLangStart],"&lt;"&amp;($A10597+1/24))-COUNTIF(tData[BezoekLangEind],"&lt;="&amp;$A10597)</f>
        <v/>
      </c>
      <c r="G10597" s="15">
        <f>IF($D10597=1,$B10597*100+$C10597,-1)</f>
        <v/>
      </c>
      <c r="H10597" s="15">
        <f>IF($D10597=1,$B10597,-1)</f>
        <v/>
      </c>
      <c r="I10597" s="15">
        <f>IF($D10597=1,$C10597,-1)</f>
        <v/>
      </c>
    </row>
    <row r="10598">
      <c r="A10598" s="33" t="n">
        <v>45733.45833333334</v>
      </c>
      <c r="B10598" s="15">
        <f>WEEKDAY($A10598,2)</f>
        <v/>
      </c>
      <c r="C10598" s="15">
        <f>HOUR($A10598)</f>
        <v/>
      </c>
      <c r="D10598" s="15">
        <f>IF(AND($A10598&gt;=Instellingen!$B$6,$A10598&lt;Instellingen!$B$7),1,0)</f>
        <v/>
      </c>
      <c r="E10598" s="15">
        <f>COUNTIF(tData[BezoekStart],"&lt;"&amp;($A10598+1/24))-COUNTIF(tData[BezoekEind],"&lt;="&amp;$A10598)</f>
        <v/>
      </c>
      <c r="F10598" s="15">
        <f>COUNTIF(tData[BezoekLangStart],"&lt;"&amp;($A10598+1/24))-COUNTIF(tData[BezoekLangEind],"&lt;="&amp;$A10598)</f>
        <v/>
      </c>
      <c r="G10598" s="15">
        <f>IF($D10598=1,$B10598*100+$C10598,-1)</f>
        <v/>
      </c>
      <c r="H10598" s="15">
        <f>IF($D10598=1,$B10598,-1)</f>
        <v/>
      </c>
      <c r="I10598" s="15">
        <f>IF($D10598=1,$C10598,-1)</f>
        <v/>
      </c>
    </row>
    <row r="10599">
      <c r="A10599" s="33" t="n">
        <v>45733.5</v>
      </c>
      <c r="B10599" s="15">
        <f>WEEKDAY($A10599,2)</f>
        <v/>
      </c>
      <c r="C10599" s="15">
        <f>HOUR($A10599)</f>
        <v/>
      </c>
      <c r="D10599" s="15">
        <f>IF(AND($A10599&gt;=Instellingen!$B$6,$A10599&lt;Instellingen!$B$7),1,0)</f>
        <v/>
      </c>
      <c r="E10599" s="15">
        <f>COUNTIF(tData[BezoekStart],"&lt;"&amp;($A10599+1/24))-COUNTIF(tData[BezoekEind],"&lt;="&amp;$A10599)</f>
        <v/>
      </c>
      <c r="F10599" s="15">
        <f>COUNTIF(tData[BezoekLangStart],"&lt;"&amp;($A10599+1/24))-COUNTIF(tData[BezoekLangEind],"&lt;="&amp;$A10599)</f>
        <v/>
      </c>
      <c r="G10599" s="15">
        <f>IF($D10599=1,$B10599*100+$C10599,-1)</f>
        <v/>
      </c>
      <c r="H10599" s="15">
        <f>IF($D10599=1,$B10599,-1)</f>
        <v/>
      </c>
      <c r="I10599" s="15">
        <f>IF($D10599=1,$C10599,-1)</f>
        <v/>
      </c>
    </row>
    <row r="10600">
      <c r="A10600" s="33" t="n">
        <v>45733.54166666666</v>
      </c>
      <c r="B10600" s="15">
        <f>WEEKDAY($A10600,2)</f>
        <v/>
      </c>
      <c r="C10600" s="15">
        <f>HOUR($A10600)</f>
        <v/>
      </c>
      <c r="D10600" s="15">
        <f>IF(AND($A10600&gt;=Instellingen!$B$6,$A10600&lt;Instellingen!$B$7),1,0)</f>
        <v/>
      </c>
      <c r="E10600" s="15">
        <f>COUNTIF(tData[BezoekStart],"&lt;"&amp;($A10600+1/24))-COUNTIF(tData[BezoekEind],"&lt;="&amp;$A10600)</f>
        <v/>
      </c>
      <c r="F10600" s="15">
        <f>COUNTIF(tData[BezoekLangStart],"&lt;"&amp;($A10600+1/24))-COUNTIF(tData[BezoekLangEind],"&lt;="&amp;$A10600)</f>
        <v/>
      </c>
      <c r="G10600" s="15">
        <f>IF($D10600=1,$B10600*100+$C10600,-1)</f>
        <v/>
      </c>
      <c r="H10600" s="15">
        <f>IF($D10600=1,$B10600,-1)</f>
        <v/>
      </c>
      <c r="I10600" s="15">
        <f>IF($D10600=1,$C10600,-1)</f>
        <v/>
      </c>
    </row>
    <row r="10601">
      <c r="A10601" s="33" t="n">
        <v>45733.58333333334</v>
      </c>
      <c r="B10601" s="15">
        <f>WEEKDAY($A10601,2)</f>
        <v/>
      </c>
      <c r="C10601" s="15">
        <f>HOUR($A10601)</f>
        <v/>
      </c>
      <c r="D10601" s="15">
        <f>IF(AND($A10601&gt;=Instellingen!$B$6,$A10601&lt;Instellingen!$B$7),1,0)</f>
        <v/>
      </c>
      <c r="E10601" s="15">
        <f>COUNTIF(tData[BezoekStart],"&lt;"&amp;($A10601+1/24))-COUNTIF(tData[BezoekEind],"&lt;="&amp;$A10601)</f>
        <v/>
      </c>
      <c r="F10601" s="15">
        <f>COUNTIF(tData[BezoekLangStart],"&lt;"&amp;($A10601+1/24))-COUNTIF(tData[BezoekLangEind],"&lt;="&amp;$A10601)</f>
        <v/>
      </c>
      <c r="G10601" s="15">
        <f>IF($D10601=1,$B10601*100+$C10601,-1)</f>
        <v/>
      </c>
      <c r="H10601" s="15">
        <f>IF($D10601=1,$B10601,-1)</f>
        <v/>
      </c>
      <c r="I10601" s="15">
        <f>IF($D10601=1,$C10601,-1)</f>
        <v/>
      </c>
    </row>
    <row r="10602">
      <c r="A10602" s="33" t="n">
        <v>45733.625</v>
      </c>
      <c r="B10602" s="15">
        <f>WEEKDAY($A10602,2)</f>
        <v/>
      </c>
      <c r="C10602" s="15">
        <f>HOUR($A10602)</f>
        <v/>
      </c>
      <c r="D10602" s="15">
        <f>IF(AND($A10602&gt;=Instellingen!$B$6,$A10602&lt;Instellingen!$B$7),1,0)</f>
        <v/>
      </c>
      <c r="E10602" s="15">
        <f>COUNTIF(tData[BezoekStart],"&lt;"&amp;($A10602+1/24))-COUNTIF(tData[BezoekEind],"&lt;="&amp;$A10602)</f>
        <v/>
      </c>
      <c r="F10602" s="15">
        <f>COUNTIF(tData[BezoekLangStart],"&lt;"&amp;($A10602+1/24))-COUNTIF(tData[BezoekLangEind],"&lt;="&amp;$A10602)</f>
        <v/>
      </c>
      <c r="G10602" s="15">
        <f>IF($D10602=1,$B10602*100+$C10602,-1)</f>
        <v/>
      </c>
      <c r="H10602" s="15">
        <f>IF($D10602=1,$B10602,-1)</f>
        <v/>
      </c>
      <c r="I10602" s="15">
        <f>IF($D10602=1,$C10602,-1)</f>
        <v/>
      </c>
    </row>
    <row r="10603">
      <c r="A10603" s="33" t="n">
        <v>45733.66666666666</v>
      </c>
      <c r="B10603" s="15">
        <f>WEEKDAY($A10603,2)</f>
        <v/>
      </c>
      <c r="C10603" s="15">
        <f>HOUR($A10603)</f>
        <v/>
      </c>
      <c r="D10603" s="15">
        <f>IF(AND($A10603&gt;=Instellingen!$B$6,$A10603&lt;Instellingen!$B$7),1,0)</f>
        <v/>
      </c>
      <c r="E10603" s="15">
        <f>COUNTIF(tData[BezoekStart],"&lt;"&amp;($A10603+1/24))-COUNTIF(tData[BezoekEind],"&lt;="&amp;$A10603)</f>
        <v/>
      </c>
      <c r="F10603" s="15">
        <f>COUNTIF(tData[BezoekLangStart],"&lt;"&amp;($A10603+1/24))-COUNTIF(tData[BezoekLangEind],"&lt;="&amp;$A10603)</f>
        <v/>
      </c>
      <c r="G10603" s="15">
        <f>IF($D10603=1,$B10603*100+$C10603,-1)</f>
        <v/>
      </c>
      <c r="H10603" s="15">
        <f>IF($D10603=1,$B10603,-1)</f>
        <v/>
      </c>
      <c r="I10603" s="15">
        <f>IF($D10603=1,$C10603,-1)</f>
        <v/>
      </c>
    </row>
    <row r="10604">
      <c r="A10604" s="33" t="n">
        <v>45733.70833333334</v>
      </c>
      <c r="B10604" s="15">
        <f>WEEKDAY($A10604,2)</f>
        <v/>
      </c>
      <c r="C10604" s="15">
        <f>HOUR($A10604)</f>
        <v/>
      </c>
      <c r="D10604" s="15">
        <f>IF(AND($A10604&gt;=Instellingen!$B$6,$A10604&lt;Instellingen!$B$7),1,0)</f>
        <v/>
      </c>
      <c r="E10604" s="15">
        <f>COUNTIF(tData[BezoekStart],"&lt;"&amp;($A10604+1/24))-COUNTIF(tData[BezoekEind],"&lt;="&amp;$A10604)</f>
        <v/>
      </c>
      <c r="F10604" s="15">
        <f>COUNTIF(tData[BezoekLangStart],"&lt;"&amp;($A10604+1/24))-COUNTIF(tData[BezoekLangEind],"&lt;="&amp;$A10604)</f>
        <v/>
      </c>
      <c r="G10604" s="15">
        <f>IF($D10604=1,$B10604*100+$C10604,-1)</f>
        <v/>
      </c>
      <c r="H10604" s="15">
        <f>IF($D10604=1,$B10604,-1)</f>
        <v/>
      </c>
      <c r="I10604" s="15">
        <f>IF($D10604=1,$C10604,-1)</f>
        <v/>
      </c>
    </row>
    <row r="10605">
      <c r="A10605" s="33" t="n">
        <v>45733.75</v>
      </c>
      <c r="B10605" s="15">
        <f>WEEKDAY($A10605,2)</f>
        <v/>
      </c>
      <c r="C10605" s="15">
        <f>HOUR($A10605)</f>
        <v/>
      </c>
      <c r="D10605" s="15">
        <f>IF(AND($A10605&gt;=Instellingen!$B$6,$A10605&lt;Instellingen!$B$7),1,0)</f>
        <v/>
      </c>
      <c r="E10605" s="15">
        <f>COUNTIF(tData[BezoekStart],"&lt;"&amp;($A10605+1/24))-COUNTIF(tData[BezoekEind],"&lt;="&amp;$A10605)</f>
        <v/>
      </c>
      <c r="F10605" s="15">
        <f>COUNTIF(tData[BezoekLangStart],"&lt;"&amp;($A10605+1/24))-COUNTIF(tData[BezoekLangEind],"&lt;="&amp;$A10605)</f>
        <v/>
      </c>
      <c r="G10605" s="15">
        <f>IF($D10605=1,$B10605*100+$C10605,-1)</f>
        <v/>
      </c>
      <c r="H10605" s="15">
        <f>IF($D10605=1,$B10605,-1)</f>
        <v/>
      </c>
      <c r="I10605" s="15">
        <f>IF($D10605=1,$C10605,-1)</f>
        <v/>
      </c>
    </row>
    <row r="10606">
      <c r="A10606" s="33" t="n">
        <v>45733.79166666666</v>
      </c>
      <c r="B10606" s="15">
        <f>WEEKDAY($A10606,2)</f>
        <v/>
      </c>
      <c r="C10606" s="15">
        <f>HOUR($A10606)</f>
        <v/>
      </c>
      <c r="D10606" s="15">
        <f>IF(AND($A10606&gt;=Instellingen!$B$6,$A10606&lt;Instellingen!$B$7),1,0)</f>
        <v/>
      </c>
      <c r="E10606" s="15">
        <f>COUNTIF(tData[BezoekStart],"&lt;"&amp;($A10606+1/24))-COUNTIF(tData[BezoekEind],"&lt;="&amp;$A10606)</f>
        <v/>
      </c>
      <c r="F10606" s="15">
        <f>COUNTIF(tData[BezoekLangStart],"&lt;"&amp;($A10606+1/24))-COUNTIF(tData[BezoekLangEind],"&lt;="&amp;$A10606)</f>
        <v/>
      </c>
      <c r="G10606" s="15">
        <f>IF($D10606=1,$B10606*100+$C10606,-1)</f>
        <v/>
      </c>
      <c r="H10606" s="15">
        <f>IF($D10606=1,$B10606,-1)</f>
        <v/>
      </c>
      <c r="I10606" s="15">
        <f>IF($D10606=1,$C10606,-1)</f>
        <v/>
      </c>
    </row>
    <row r="10607">
      <c r="A10607" s="33" t="n">
        <v>45733.83333333334</v>
      </c>
      <c r="B10607" s="15">
        <f>WEEKDAY($A10607,2)</f>
        <v/>
      </c>
      <c r="C10607" s="15">
        <f>HOUR($A10607)</f>
        <v/>
      </c>
      <c r="D10607" s="15">
        <f>IF(AND($A10607&gt;=Instellingen!$B$6,$A10607&lt;Instellingen!$B$7),1,0)</f>
        <v/>
      </c>
      <c r="E10607" s="15">
        <f>COUNTIF(tData[BezoekStart],"&lt;"&amp;($A10607+1/24))-COUNTIF(tData[BezoekEind],"&lt;="&amp;$A10607)</f>
        <v/>
      </c>
      <c r="F10607" s="15">
        <f>COUNTIF(tData[BezoekLangStart],"&lt;"&amp;($A10607+1/24))-COUNTIF(tData[BezoekLangEind],"&lt;="&amp;$A10607)</f>
        <v/>
      </c>
      <c r="G10607" s="15">
        <f>IF($D10607=1,$B10607*100+$C10607,-1)</f>
        <v/>
      </c>
      <c r="H10607" s="15">
        <f>IF($D10607=1,$B10607,-1)</f>
        <v/>
      </c>
      <c r="I10607" s="15">
        <f>IF($D10607=1,$C10607,-1)</f>
        <v/>
      </c>
    </row>
    <row r="10608">
      <c r="A10608" s="33" t="n">
        <v>45733.875</v>
      </c>
      <c r="B10608" s="15">
        <f>WEEKDAY($A10608,2)</f>
        <v/>
      </c>
      <c r="C10608" s="15">
        <f>HOUR($A10608)</f>
        <v/>
      </c>
      <c r="D10608" s="15">
        <f>IF(AND($A10608&gt;=Instellingen!$B$6,$A10608&lt;Instellingen!$B$7),1,0)</f>
        <v/>
      </c>
      <c r="E10608" s="15">
        <f>COUNTIF(tData[BezoekStart],"&lt;"&amp;($A10608+1/24))-COUNTIF(tData[BezoekEind],"&lt;="&amp;$A10608)</f>
        <v/>
      </c>
      <c r="F10608" s="15">
        <f>COUNTIF(tData[BezoekLangStart],"&lt;"&amp;($A10608+1/24))-COUNTIF(tData[BezoekLangEind],"&lt;="&amp;$A10608)</f>
        <v/>
      </c>
      <c r="G10608" s="15">
        <f>IF($D10608=1,$B10608*100+$C10608,-1)</f>
        <v/>
      </c>
      <c r="H10608" s="15">
        <f>IF($D10608=1,$B10608,-1)</f>
        <v/>
      </c>
      <c r="I10608" s="15">
        <f>IF($D10608=1,$C10608,-1)</f>
        <v/>
      </c>
    </row>
    <row r="10609">
      <c r="A10609" s="33" t="n">
        <v>45733.91666666666</v>
      </c>
      <c r="B10609" s="15">
        <f>WEEKDAY($A10609,2)</f>
        <v/>
      </c>
      <c r="C10609" s="15">
        <f>HOUR($A10609)</f>
        <v/>
      </c>
      <c r="D10609" s="15">
        <f>IF(AND($A10609&gt;=Instellingen!$B$6,$A10609&lt;Instellingen!$B$7),1,0)</f>
        <v/>
      </c>
      <c r="E10609" s="15">
        <f>COUNTIF(tData[BezoekStart],"&lt;"&amp;($A10609+1/24))-COUNTIF(tData[BezoekEind],"&lt;="&amp;$A10609)</f>
        <v/>
      </c>
      <c r="F10609" s="15">
        <f>COUNTIF(tData[BezoekLangStart],"&lt;"&amp;($A10609+1/24))-COUNTIF(tData[BezoekLangEind],"&lt;="&amp;$A10609)</f>
        <v/>
      </c>
      <c r="G10609" s="15">
        <f>IF($D10609=1,$B10609*100+$C10609,-1)</f>
        <v/>
      </c>
      <c r="H10609" s="15">
        <f>IF($D10609=1,$B10609,-1)</f>
        <v/>
      </c>
      <c r="I10609" s="15">
        <f>IF($D10609=1,$C10609,-1)</f>
        <v/>
      </c>
    </row>
    <row r="10610">
      <c r="A10610" s="33" t="n">
        <v>45733.95833333334</v>
      </c>
      <c r="B10610" s="15">
        <f>WEEKDAY($A10610,2)</f>
        <v/>
      </c>
      <c r="C10610" s="15">
        <f>HOUR($A10610)</f>
        <v/>
      </c>
      <c r="D10610" s="15">
        <f>IF(AND($A10610&gt;=Instellingen!$B$6,$A10610&lt;Instellingen!$B$7),1,0)</f>
        <v/>
      </c>
      <c r="E10610" s="15">
        <f>COUNTIF(tData[BezoekStart],"&lt;"&amp;($A10610+1/24))-COUNTIF(tData[BezoekEind],"&lt;="&amp;$A10610)</f>
        <v/>
      </c>
      <c r="F10610" s="15">
        <f>COUNTIF(tData[BezoekLangStart],"&lt;"&amp;($A10610+1/24))-COUNTIF(tData[BezoekLangEind],"&lt;="&amp;$A10610)</f>
        <v/>
      </c>
      <c r="G10610" s="15">
        <f>IF($D10610=1,$B10610*100+$C10610,-1)</f>
        <v/>
      </c>
      <c r="H10610" s="15">
        <f>IF($D10610=1,$B10610,-1)</f>
        <v/>
      </c>
      <c r="I10610" s="15">
        <f>IF($D10610=1,$C10610,-1)</f>
        <v/>
      </c>
    </row>
    <row r="10611">
      <c r="A10611" s="33" t="n">
        <v>45734</v>
      </c>
      <c r="B10611" s="15">
        <f>WEEKDAY($A10611,2)</f>
        <v/>
      </c>
      <c r="C10611" s="15">
        <f>HOUR($A10611)</f>
        <v/>
      </c>
      <c r="D10611" s="15">
        <f>IF(AND($A10611&gt;=Instellingen!$B$6,$A10611&lt;Instellingen!$B$7),1,0)</f>
        <v/>
      </c>
      <c r="E10611" s="15">
        <f>COUNTIF(tData[BezoekStart],"&lt;"&amp;($A10611+1/24))-COUNTIF(tData[BezoekEind],"&lt;="&amp;$A10611)</f>
        <v/>
      </c>
      <c r="F10611" s="15">
        <f>COUNTIF(tData[BezoekLangStart],"&lt;"&amp;($A10611+1/24))-COUNTIF(tData[BezoekLangEind],"&lt;="&amp;$A10611)</f>
        <v/>
      </c>
      <c r="G10611" s="15">
        <f>IF($D10611=1,$B10611*100+$C10611,-1)</f>
        <v/>
      </c>
      <c r="H10611" s="15">
        <f>IF($D10611=1,$B10611,-1)</f>
        <v/>
      </c>
      <c r="I10611" s="15">
        <f>IF($D10611=1,$C10611,-1)</f>
        <v/>
      </c>
    </row>
    <row r="10612">
      <c r="A10612" s="33" t="n">
        <v>45734.04166666666</v>
      </c>
      <c r="B10612" s="15">
        <f>WEEKDAY($A10612,2)</f>
        <v/>
      </c>
      <c r="C10612" s="15">
        <f>HOUR($A10612)</f>
        <v/>
      </c>
      <c r="D10612" s="15">
        <f>IF(AND($A10612&gt;=Instellingen!$B$6,$A10612&lt;Instellingen!$B$7),1,0)</f>
        <v/>
      </c>
      <c r="E10612" s="15">
        <f>COUNTIF(tData[BezoekStart],"&lt;"&amp;($A10612+1/24))-COUNTIF(tData[BezoekEind],"&lt;="&amp;$A10612)</f>
        <v/>
      </c>
      <c r="F10612" s="15">
        <f>COUNTIF(tData[BezoekLangStart],"&lt;"&amp;($A10612+1/24))-COUNTIF(tData[BezoekLangEind],"&lt;="&amp;$A10612)</f>
        <v/>
      </c>
      <c r="G10612" s="15">
        <f>IF($D10612=1,$B10612*100+$C10612,-1)</f>
        <v/>
      </c>
      <c r="H10612" s="15">
        <f>IF($D10612=1,$B10612,-1)</f>
        <v/>
      </c>
      <c r="I10612" s="15">
        <f>IF($D10612=1,$C10612,-1)</f>
        <v/>
      </c>
    </row>
    <row r="10613">
      <c r="A10613" s="33" t="n">
        <v>45734.08333333334</v>
      </c>
      <c r="B10613" s="15">
        <f>WEEKDAY($A10613,2)</f>
        <v/>
      </c>
      <c r="C10613" s="15">
        <f>HOUR($A10613)</f>
        <v/>
      </c>
      <c r="D10613" s="15">
        <f>IF(AND($A10613&gt;=Instellingen!$B$6,$A10613&lt;Instellingen!$B$7),1,0)</f>
        <v/>
      </c>
      <c r="E10613" s="15">
        <f>COUNTIF(tData[BezoekStart],"&lt;"&amp;($A10613+1/24))-COUNTIF(tData[BezoekEind],"&lt;="&amp;$A10613)</f>
        <v/>
      </c>
      <c r="F10613" s="15">
        <f>COUNTIF(tData[BezoekLangStart],"&lt;"&amp;($A10613+1/24))-COUNTIF(tData[BezoekLangEind],"&lt;="&amp;$A10613)</f>
        <v/>
      </c>
      <c r="G10613" s="15">
        <f>IF($D10613=1,$B10613*100+$C10613,-1)</f>
        <v/>
      </c>
      <c r="H10613" s="15">
        <f>IF($D10613=1,$B10613,-1)</f>
        <v/>
      </c>
      <c r="I10613" s="15">
        <f>IF($D10613=1,$C10613,-1)</f>
        <v/>
      </c>
    </row>
    <row r="10614">
      <c r="A10614" s="33" t="n">
        <v>45734.125</v>
      </c>
      <c r="B10614" s="15">
        <f>WEEKDAY($A10614,2)</f>
        <v/>
      </c>
      <c r="C10614" s="15">
        <f>HOUR($A10614)</f>
        <v/>
      </c>
      <c r="D10614" s="15">
        <f>IF(AND($A10614&gt;=Instellingen!$B$6,$A10614&lt;Instellingen!$B$7),1,0)</f>
        <v/>
      </c>
      <c r="E10614" s="15">
        <f>COUNTIF(tData[BezoekStart],"&lt;"&amp;($A10614+1/24))-COUNTIF(tData[BezoekEind],"&lt;="&amp;$A10614)</f>
        <v/>
      </c>
      <c r="F10614" s="15">
        <f>COUNTIF(tData[BezoekLangStart],"&lt;"&amp;($A10614+1/24))-COUNTIF(tData[BezoekLangEind],"&lt;="&amp;$A10614)</f>
        <v/>
      </c>
      <c r="G10614" s="15">
        <f>IF($D10614=1,$B10614*100+$C10614,-1)</f>
        <v/>
      </c>
      <c r="H10614" s="15">
        <f>IF($D10614=1,$B10614,-1)</f>
        <v/>
      </c>
      <c r="I10614" s="15">
        <f>IF($D10614=1,$C10614,-1)</f>
        <v/>
      </c>
    </row>
    <row r="10615">
      <c r="A10615" s="33" t="n">
        <v>45734.16666666666</v>
      </c>
      <c r="B10615" s="15">
        <f>WEEKDAY($A10615,2)</f>
        <v/>
      </c>
      <c r="C10615" s="15">
        <f>HOUR($A10615)</f>
        <v/>
      </c>
      <c r="D10615" s="15">
        <f>IF(AND($A10615&gt;=Instellingen!$B$6,$A10615&lt;Instellingen!$B$7),1,0)</f>
        <v/>
      </c>
      <c r="E10615" s="15">
        <f>COUNTIF(tData[BezoekStart],"&lt;"&amp;($A10615+1/24))-COUNTIF(tData[BezoekEind],"&lt;="&amp;$A10615)</f>
        <v/>
      </c>
      <c r="F10615" s="15">
        <f>COUNTIF(tData[BezoekLangStart],"&lt;"&amp;($A10615+1/24))-COUNTIF(tData[BezoekLangEind],"&lt;="&amp;$A10615)</f>
        <v/>
      </c>
      <c r="G10615" s="15">
        <f>IF($D10615=1,$B10615*100+$C10615,-1)</f>
        <v/>
      </c>
      <c r="H10615" s="15">
        <f>IF($D10615=1,$B10615,-1)</f>
        <v/>
      </c>
      <c r="I10615" s="15">
        <f>IF($D10615=1,$C10615,-1)</f>
        <v/>
      </c>
    </row>
    <row r="10616">
      <c r="A10616" s="33" t="n">
        <v>45734.20833333334</v>
      </c>
      <c r="B10616" s="15">
        <f>WEEKDAY($A10616,2)</f>
        <v/>
      </c>
      <c r="C10616" s="15">
        <f>HOUR($A10616)</f>
        <v/>
      </c>
      <c r="D10616" s="15">
        <f>IF(AND($A10616&gt;=Instellingen!$B$6,$A10616&lt;Instellingen!$B$7),1,0)</f>
        <v/>
      </c>
      <c r="E10616" s="15">
        <f>COUNTIF(tData[BezoekStart],"&lt;"&amp;($A10616+1/24))-COUNTIF(tData[BezoekEind],"&lt;="&amp;$A10616)</f>
        <v/>
      </c>
      <c r="F10616" s="15">
        <f>COUNTIF(tData[BezoekLangStart],"&lt;"&amp;($A10616+1/24))-COUNTIF(tData[BezoekLangEind],"&lt;="&amp;$A10616)</f>
        <v/>
      </c>
      <c r="G10616" s="15">
        <f>IF($D10616=1,$B10616*100+$C10616,-1)</f>
        <v/>
      </c>
      <c r="H10616" s="15">
        <f>IF($D10616=1,$B10616,-1)</f>
        <v/>
      </c>
      <c r="I10616" s="15">
        <f>IF($D10616=1,$C10616,-1)</f>
        <v/>
      </c>
    </row>
    <row r="10617">
      <c r="A10617" s="33" t="n">
        <v>45734.25</v>
      </c>
      <c r="B10617" s="15">
        <f>WEEKDAY($A10617,2)</f>
        <v/>
      </c>
      <c r="C10617" s="15">
        <f>HOUR($A10617)</f>
        <v/>
      </c>
      <c r="D10617" s="15">
        <f>IF(AND($A10617&gt;=Instellingen!$B$6,$A10617&lt;Instellingen!$B$7),1,0)</f>
        <v/>
      </c>
      <c r="E10617" s="15">
        <f>COUNTIF(tData[BezoekStart],"&lt;"&amp;($A10617+1/24))-COUNTIF(tData[BezoekEind],"&lt;="&amp;$A10617)</f>
        <v/>
      </c>
      <c r="F10617" s="15">
        <f>COUNTIF(tData[BezoekLangStart],"&lt;"&amp;($A10617+1/24))-COUNTIF(tData[BezoekLangEind],"&lt;="&amp;$A10617)</f>
        <v/>
      </c>
      <c r="G10617" s="15">
        <f>IF($D10617=1,$B10617*100+$C10617,-1)</f>
        <v/>
      </c>
      <c r="H10617" s="15">
        <f>IF($D10617=1,$B10617,-1)</f>
        <v/>
      </c>
      <c r="I10617" s="15">
        <f>IF($D10617=1,$C10617,-1)</f>
        <v/>
      </c>
    </row>
    <row r="10618">
      <c r="A10618" s="33" t="n">
        <v>45734.29166666666</v>
      </c>
      <c r="B10618" s="15">
        <f>WEEKDAY($A10618,2)</f>
        <v/>
      </c>
      <c r="C10618" s="15">
        <f>HOUR($A10618)</f>
        <v/>
      </c>
      <c r="D10618" s="15">
        <f>IF(AND($A10618&gt;=Instellingen!$B$6,$A10618&lt;Instellingen!$B$7),1,0)</f>
        <v/>
      </c>
      <c r="E10618" s="15">
        <f>COUNTIF(tData[BezoekStart],"&lt;"&amp;($A10618+1/24))-COUNTIF(tData[BezoekEind],"&lt;="&amp;$A10618)</f>
        <v/>
      </c>
      <c r="F10618" s="15">
        <f>COUNTIF(tData[BezoekLangStart],"&lt;"&amp;($A10618+1/24))-COUNTIF(tData[BezoekLangEind],"&lt;="&amp;$A10618)</f>
        <v/>
      </c>
      <c r="G10618" s="15">
        <f>IF($D10618=1,$B10618*100+$C10618,-1)</f>
        <v/>
      </c>
      <c r="H10618" s="15">
        <f>IF($D10618=1,$B10618,-1)</f>
        <v/>
      </c>
      <c r="I10618" s="15">
        <f>IF($D10618=1,$C10618,-1)</f>
        <v/>
      </c>
    </row>
    <row r="10619">
      <c r="A10619" s="33" t="n">
        <v>45734.33333333334</v>
      </c>
      <c r="B10619" s="15">
        <f>WEEKDAY($A10619,2)</f>
        <v/>
      </c>
      <c r="C10619" s="15">
        <f>HOUR($A10619)</f>
        <v/>
      </c>
      <c r="D10619" s="15">
        <f>IF(AND($A10619&gt;=Instellingen!$B$6,$A10619&lt;Instellingen!$B$7),1,0)</f>
        <v/>
      </c>
      <c r="E10619" s="15">
        <f>COUNTIF(tData[BezoekStart],"&lt;"&amp;($A10619+1/24))-COUNTIF(tData[BezoekEind],"&lt;="&amp;$A10619)</f>
        <v/>
      </c>
      <c r="F10619" s="15">
        <f>COUNTIF(tData[BezoekLangStart],"&lt;"&amp;($A10619+1/24))-COUNTIF(tData[BezoekLangEind],"&lt;="&amp;$A10619)</f>
        <v/>
      </c>
      <c r="G10619" s="15">
        <f>IF($D10619=1,$B10619*100+$C10619,-1)</f>
        <v/>
      </c>
      <c r="H10619" s="15">
        <f>IF($D10619=1,$B10619,-1)</f>
        <v/>
      </c>
      <c r="I10619" s="15">
        <f>IF($D10619=1,$C10619,-1)</f>
        <v/>
      </c>
    </row>
    <row r="10620">
      <c r="A10620" s="33" t="n">
        <v>45734.375</v>
      </c>
      <c r="B10620" s="15">
        <f>WEEKDAY($A10620,2)</f>
        <v/>
      </c>
      <c r="C10620" s="15">
        <f>HOUR($A10620)</f>
        <v/>
      </c>
      <c r="D10620" s="15">
        <f>IF(AND($A10620&gt;=Instellingen!$B$6,$A10620&lt;Instellingen!$B$7),1,0)</f>
        <v/>
      </c>
      <c r="E10620" s="15">
        <f>COUNTIF(tData[BezoekStart],"&lt;"&amp;($A10620+1/24))-COUNTIF(tData[BezoekEind],"&lt;="&amp;$A10620)</f>
        <v/>
      </c>
      <c r="F10620" s="15">
        <f>COUNTIF(tData[BezoekLangStart],"&lt;"&amp;($A10620+1/24))-COUNTIF(tData[BezoekLangEind],"&lt;="&amp;$A10620)</f>
        <v/>
      </c>
      <c r="G10620" s="15">
        <f>IF($D10620=1,$B10620*100+$C10620,-1)</f>
        <v/>
      </c>
      <c r="H10620" s="15">
        <f>IF($D10620=1,$B10620,-1)</f>
        <v/>
      </c>
      <c r="I10620" s="15">
        <f>IF($D10620=1,$C10620,-1)</f>
        <v/>
      </c>
    </row>
    <row r="10621">
      <c r="A10621" s="33" t="n">
        <v>45734.41666666666</v>
      </c>
      <c r="B10621" s="15">
        <f>WEEKDAY($A10621,2)</f>
        <v/>
      </c>
      <c r="C10621" s="15">
        <f>HOUR($A10621)</f>
        <v/>
      </c>
      <c r="D10621" s="15">
        <f>IF(AND($A10621&gt;=Instellingen!$B$6,$A10621&lt;Instellingen!$B$7),1,0)</f>
        <v/>
      </c>
      <c r="E10621" s="15">
        <f>COUNTIF(tData[BezoekStart],"&lt;"&amp;($A10621+1/24))-COUNTIF(tData[BezoekEind],"&lt;="&amp;$A10621)</f>
        <v/>
      </c>
      <c r="F10621" s="15">
        <f>COUNTIF(tData[BezoekLangStart],"&lt;"&amp;($A10621+1/24))-COUNTIF(tData[BezoekLangEind],"&lt;="&amp;$A10621)</f>
        <v/>
      </c>
      <c r="G10621" s="15">
        <f>IF($D10621=1,$B10621*100+$C10621,-1)</f>
        <v/>
      </c>
      <c r="H10621" s="15">
        <f>IF($D10621=1,$B10621,-1)</f>
        <v/>
      </c>
      <c r="I10621" s="15">
        <f>IF($D10621=1,$C10621,-1)</f>
        <v/>
      </c>
    </row>
    <row r="10622">
      <c r="A10622" s="33" t="n">
        <v>45734.45833333334</v>
      </c>
      <c r="B10622" s="15">
        <f>WEEKDAY($A10622,2)</f>
        <v/>
      </c>
      <c r="C10622" s="15">
        <f>HOUR($A10622)</f>
        <v/>
      </c>
      <c r="D10622" s="15">
        <f>IF(AND($A10622&gt;=Instellingen!$B$6,$A10622&lt;Instellingen!$B$7),1,0)</f>
        <v/>
      </c>
      <c r="E10622" s="15">
        <f>COUNTIF(tData[BezoekStart],"&lt;"&amp;($A10622+1/24))-COUNTIF(tData[BezoekEind],"&lt;="&amp;$A10622)</f>
        <v/>
      </c>
      <c r="F10622" s="15">
        <f>COUNTIF(tData[BezoekLangStart],"&lt;"&amp;($A10622+1/24))-COUNTIF(tData[BezoekLangEind],"&lt;="&amp;$A10622)</f>
        <v/>
      </c>
      <c r="G10622" s="15">
        <f>IF($D10622=1,$B10622*100+$C10622,-1)</f>
        <v/>
      </c>
      <c r="H10622" s="15">
        <f>IF($D10622=1,$B10622,-1)</f>
        <v/>
      </c>
      <c r="I10622" s="15">
        <f>IF($D10622=1,$C10622,-1)</f>
        <v/>
      </c>
    </row>
    <row r="10623">
      <c r="A10623" s="33" t="n">
        <v>45734.5</v>
      </c>
      <c r="B10623" s="15">
        <f>WEEKDAY($A10623,2)</f>
        <v/>
      </c>
      <c r="C10623" s="15">
        <f>HOUR($A10623)</f>
        <v/>
      </c>
      <c r="D10623" s="15">
        <f>IF(AND($A10623&gt;=Instellingen!$B$6,$A10623&lt;Instellingen!$B$7),1,0)</f>
        <v/>
      </c>
      <c r="E10623" s="15">
        <f>COUNTIF(tData[BezoekStart],"&lt;"&amp;($A10623+1/24))-COUNTIF(tData[BezoekEind],"&lt;="&amp;$A10623)</f>
        <v/>
      </c>
      <c r="F10623" s="15">
        <f>COUNTIF(tData[BezoekLangStart],"&lt;"&amp;($A10623+1/24))-COUNTIF(tData[BezoekLangEind],"&lt;="&amp;$A10623)</f>
        <v/>
      </c>
      <c r="G10623" s="15">
        <f>IF($D10623=1,$B10623*100+$C10623,-1)</f>
        <v/>
      </c>
      <c r="H10623" s="15">
        <f>IF($D10623=1,$B10623,-1)</f>
        <v/>
      </c>
      <c r="I10623" s="15">
        <f>IF($D10623=1,$C10623,-1)</f>
        <v/>
      </c>
    </row>
    <row r="10624">
      <c r="A10624" s="33" t="n">
        <v>45734.54166666666</v>
      </c>
      <c r="B10624" s="15">
        <f>WEEKDAY($A10624,2)</f>
        <v/>
      </c>
      <c r="C10624" s="15">
        <f>HOUR($A10624)</f>
        <v/>
      </c>
      <c r="D10624" s="15">
        <f>IF(AND($A10624&gt;=Instellingen!$B$6,$A10624&lt;Instellingen!$B$7),1,0)</f>
        <v/>
      </c>
      <c r="E10624" s="15">
        <f>COUNTIF(tData[BezoekStart],"&lt;"&amp;($A10624+1/24))-COUNTIF(tData[BezoekEind],"&lt;="&amp;$A10624)</f>
        <v/>
      </c>
      <c r="F10624" s="15">
        <f>COUNTIF(tData[BezoekLangStart],"&lt;"&amp;($A10624+1/24))-COUNTIF(tData[BezoekLangEind],"&lt;="&amp;$A10624)</f>
        <v/>
      </c>
      <c r="G10624" s="15">
        <f>IF($D10624=1,$B10624*100+$C10624,-1)</f>
        <v/>
      </c>
      <c r="H10624" s="15">
        <f>IF($D10624=1,$B10624,-1)</f>
        <v/>
      </c>
      <c r="I10624" s="15">
        <f>IF($D10624=1,$C10624,-1)</f>
        <v/>
      </c>
    </row>
    <row r="10625">
      <c r="A10625" s="33" t="n">
        <v>45734.58333333334</v>
      </c>
      <c r="B10625" s="15">
        <f>WEEKDAY($A10625,2)</f>
        <v/>
      </c>
      <c r="C10625" s="15">
        <f>HOUR($A10625)</f>
        <v/>
      </c>
      <c r="D10625" s="15">
        <f>IF(AND($A10625&gt;=Instellingen!$B$6,$A10625&lt;Instellingen!$B$7),1,0)</f>
        <v/>
      </c>
      <c r="E10625" s="15">
        <f>COUNTIF(tData[BezoekStart],"&lt;"&amp;($A10625+1/24))-COUNTIF(tData[BezoekEind],"&lt;="&amp;$A10625)</f>
        <v/>
      </c>
      <c r="F10625" s="15">
        <f>COUNTIF(tData[BezoekLangStart],"&lt;"&amp;($A10625+1/24))-COUNTIF(tData[BezoekLangEind],"&lt;="&amp;$A10625)</f>
        <v/>
      </c>
      <c r="G10625" s="15">
        <f>IF($D10625=1,$B10625*100+$C10625,-1)</f>
        <v/>
      </c>
      <c r="H10625" s="15">
        <f>IF($D10625=1,$B10625,-1)</f>
        <v/>
      </c>
      <c r="I10625" s="15">
        <f>IF($D10625=1,$C10625,-1)</f>
        <v/>
      </c>
    </row>
    <row r="10626">
      <c r="A10626" s="33" t="n">
        <v>45734.625</v>
      </c>
      <c r="B10626" s="15">
        <f>WEEKDAY($A10626,2)</f>
        <v/>
      </c>
      <c r="C10626" s="15">
        <f>HOUR($A10626)</f>
        <v/>
      </c>
      <c r="D10626" s="15">
        <f>IF(AND($A10626&gt;=Instellingen!$B$6,$A10626&lt;Instellingen!$B$7),1,0)</f>
        <v/>
      </c>
      <c r="E10626" s="15">
        <f>COUNTIF(tData[BezoekStart],"&lt;"&amp;($A10626+1/24))-COUNTIF(tData[BezoekEind],"&lt;="&amp;$A10626)</f>
        <v/>
      </c>
      <c r="F10626" s="15">
        <f>COUNTIF(tData[BezoekLangStart],"&lt;"&amp;($A10626+1/24))-COUNTIF(tData[BezoekLangEind],"&lt;="&amp;$A10626)</f>
        <v/>
      </c>
      <c r="G10626" s="15">
        <f>IF($D10626=1,$B10626*100+$C10626,-1)</f>
        <v/>
      </c>
      <c r="H10626" s="15">
        <f>IF($D10626=1,$B10626,-1)</f>
        <v/>
      </c>
      <c r="I10626" s="15">
        <f>IF($D10626=1,$C10626,-1)</f>
        <v/>
      </c>
    </row>
    <row r="10627">
      <c r="A10627" s="33" t="n">
        <v>45734.66666666666</v>
      </c>
      <c r="B10627" s="15">
        <f>WEEKDAY($A10627,2)</f>
        <v/>
      </c>
      <c r="C10627" s="15">
        <f>HOUR($A10627)</f>
        <v/>
      </c>
      <c r="D10627" s="15">
        <f>IF(AND($A10627&gt;=Instellingen!$B$6,$A10627&lt;Instellingen!$B$7),1,0)</f>
        <v/>
      </c>
      <c r="E10627" s="15">
        <f>COUNTIF(tData[BezoekStart],"&lt;"&amp;($A10627+1/24))-COUNTIF(tData[BezoekEind],"&lt;="&amp;$A10627)</f>
        <v/>
      </c>
      <c r="F10627" s="15">
        <f>COUNTIF(tData[BezoekLangStart],"&lt;"&amp;($A10627+1/24))-COUNTIF(tData[BezoekLangEind],"&lt;="&amp;$A10627)</f>
        <v/>
      </c>
      <c r="G10627" s="15">
        <f>IF($D10627=1,$B10627*100+$C10627,-1)</f>
        <v/>
      </c>
      <c r="H10627" s="15">
        <f>IF($D10627=1,$B10627,-1)</f>
        <v/>
      </c>
      <c r="I10627" s="15">
        <f>IF($D10627=1,$C10627,-1)</f>
        <v/>
      </c>
    </row>
    <row r="10628">
      <c r="A10628" s="33" t="n">
        <v>45734.70833333334</v>
      </c>
      <c r="B10628" s="15">
        <f>WEEKDAY($A10628,2)</f>
        <v/>
      </c>
      <c r="C10628" s="15">
        <f>HOUR($A10628)</f>
        <v/>
      </c>
      <c r="D10628" s="15">
        <f>IF(AND($A10628&gt;=Instellingen!$B$6,$A10628&lt;Instellingen!$B$7),1,0)</f>
        <v/>
      </c>
      <c r="E10628" s="15">
        <f>COUNTIF(tData[BezoekStart],"&lt;"&amp;($A10628+1/24))-COUNTIF(tData[BezoekEind],"&lt;="&amp;$A10628)</f>
        <v/>
      </c>
      <c r="F10628" s="15">
        <f>COUNTIF(tData[BezoekLangStart],"&lt;"&amp;($A10628+1/24))-COUNTIF(tData[BezoekLangEind],"&lt;="&amp;$A10628)</f>
        <v/>
      </c>
      <c r="G10628" s="15">
        <f>IF($D10628=1,$B10628*100+$C10628,-1)</f>
        <v/>
      </c>
      <c r="H10628" s="15">
        <f>IF($D10628=1,$B10628,-1)</f>
        <v/>
      </c>
      <c r="I10628" s="15">
        <f>IF($D10628=1,$C10628,-1)</f>
        <v/>
      </c>
    </row>
    <row r="10629">
      <c r="A10629" s="33" t="n">
        <v>45734.75</v>
      </c>
      <c r="B10629" s="15">
        <f>WEEKDAY($A10629,2)</f>
        <v/>
      </c>
      <c r="C10629" s="15">
        <f>HOUR($A10629)</f>
        <v/>
      </c>
      <c r="D10629" s="15">
        <f>IF(AND($A10629&gt;=Instellingen!$B$6,$A10629&lt;Instellingen!$B$7),1,0)</f>
        <v/>
      </c>
      <c r="E10629" s="15">
        <f>COUNTIF(tData[BezoekStart],"&lt;"&amp;($A10629+1/24))-COUNTIF(tData[BezoekEind],"&lt;="&amp;$A10629)</f>
        <v/>
      </c>
      <c r="F10629" s="15">
        <f>COUNTIF(tData[BezoekLangStart],"&lt;"&amp;($A10629+1/24))-COUNTIF(tData[BezoekLangEind],"&lt;="&amp;$A10629)</f>
        <v/>
      </c>
      <c r="G10629" s="15">
        <f>IF($D10629=1,$B10629*100+$C10629,-1)</f>
        <v/>
      </c>
      <c r="H10629" s="15">
        <f>IF($D10629=1,$B10629,-1)</f>
        <v/>
      </c>
      <c r="I10629" s="15">
        <f>IF($D10629=1,$C10629,-1)</f>
        <v/>
      </c>
    </row>
    <row r="10630">
      <c r="A10630" s="33" t="n">
        <v>45734.79166666666</v>
      </c>
      <c r="B10630" s="15">
        <f>WEEKDAY($A10630,2)</f>
        <v/>
      </c>
      <c r="C10630" s="15">
        <f>HOUR($A10630)</f>
        <v/>
      </c>
      <c r="D10630" s="15">
        <f>IF(AND($A10630&gt;=Instellingen!$B$6,$A10630&lt;Instellingen!$B$7),1,0)</f>
        <v/>
      </c>
      <c r="E10630" s="15">
        <f>COUNTIF(tData[BezoekStart],"&lt;"&amp;($A10630+1/24))-COUNTIF(tData[BezoekEind],"&lt;="&amp;$A10630)</f>
        <v/>
      </c>
      <c r="F10630" s="15">
        <f>COUNTIF(tData[BezoekLangStart],"&lt;"&amp;($A10630+1/24))-COUNTIF(tData[BezoekLangEind],"&lt;="&amp;$A10630)</f>
        <v/>
      </c>
      <c r="G10630" s="15">
        <f>IF($D10630=1,$B10630*100+$C10630,-1)</f>
        <v/>
      </c>
      <c r="H10630" s="15">
        <f>IF($D10630=1,$B10630,-1)</f>
        <v/>
      </c>
      <c r="I10630" s="15">
        <f>IF($D10630=1,$C10630,-1)</f>
        <v/>
      </c>
    </row>
    <row r="10631">
      <c r="A10631" s="33" t="n">
        <v>45734.83333333334</v>
      </c>
      <c r="B10631" s="15">
        <f>WEEKDAY($A10631,2)</f>
        <v/>
      </c>
      <c r="C10631" s="15">
        <f>HOUR($A10631)</f>
        <v/>
      </c>
      <c r="D10631" s="15">
        <f>IF(AND($A10631&gt;=Instellingen!$B$6,$A10631&lt;Instellingen!$B$7),1,0)</f>
        <v/>
      </c>
      <c r="E10631" s="15">
        <f>COUNTIF(tData[BezoekStart],"&lt;"&amp;($A10631+1/24))-COUNTIF(tData[BezoekEind],"&lt;="&amp;$A10631)</f>
        <v/>
      </c>
      <c r="F10631" s="15">
        <f>COUNTIF(tData[BezoekLangStart],"&lt;"&amp;($A10631+1/24))-COUNTIF(tData[BezoekLangEind],"&lt;="&amp;$A10631)</f>
        <v/>
      </c>
      <c r="G10631" s="15">
        <f>IF($D10631=1,$B10631*100+$C10631,-1)</f>
        <v/>
      </c>
      <c r="H10631" s="15">
        <f>IF($D10631=1,$B10631,-1)</f>
        <v/>
      </c>
      <c r="I10631" s="15">
        <f>IF($D10631=1,$C10631,-1)</f>
        <v/>
      </c>
    </row>
    <row r="10632">
      <c r="A10632" s="33" t="n">
        <v>45734.875</v>
      </c>
      <c r="B10632" s="15">
        <f>WEEKDAY($A10632,2)</f>
        <v/>
      </c>
      <c r="C10632" s="15">
        <f>HOUR($A10632)</f>
        <v/>
      </c>
      <c r="D10632" s="15">
        <f>IF(AND($A10632&gt;=Instellingen!$B$6,$A10632&lt;Instellingen!$B$7),1,0)</f>
        <v/>
      </c>
      <c r="E10632" s="15">
        <f>COUNTIF(tData[BezoekStart],"&lt;"&amp;($A10632+1/24))-COUNTIF(tData[BezoekEind],"&lt;="&amp;$A10632)</f>
        <v/>
      </c>
      <c r="F10632" s="15">
        <f>COUNTIF(tData[BezoekLangStart],"&lt;"&amp;($A10632+1/24))-COUNTIF(tData[BezoekLangEind],"&lt;="&amp;$A10632)</f>
        <v/>
      </c>
      <c r="G10632" s="15">
        <f>IF($D10632=1,$B10632*100+$C10632,-1)</f>
        <v/>
      </c>
      <c r="H10632" s="15">
        <f>IF($D10632=1,$B10632,-1)</f>
        <v/>
      </c>
      <c r="I10632" s="15">
        <f>IF($D10632=1,$C10632,-1)</f>
        <v/>
      </c>
    </row>
    <row r="10633">
      <c r="A10633" s="33" t="n">
        <v>45734.91666666666</v>
      </c>
      <c r="B10633" s="15">
        <f>WEEKDAY($A10633,2)</f>
        <v/>
      </c>
      <c r="C10633" s="15">
        <f>HOUR($A10633)</f>
        <v/>
      </c>
      <c r="D10633" s="15">
        <f>IF(AND($A10633&gt;=Instellingen!$B$6,$A10633&lt;Instellingen!$B$7),1,0)</f>
        <v/>
      </c>
      <c r="E10633" s="15">
        <f>COUNTIF(tData[BezoekStart],"&lt;"&amp;($A10633+1/24))-COUNTIF(tData[BezoekEind],"&lt;="&amp;$A10633)</f>
        <v/>
      </c>
      <c r="F10633" s="15">
        <f>COUNTIF(tData[BezoekLangStart],"&lt;"&amp;($A10633+1/24))-COUNTIF(tData[BezoekLangEind],"&lt;="&amp;$A10633)</f>
        <v/>
      </c>
      <c r="G10633" s="15">
        <f>IF($D10633=1,$B10633*100+$C10633,-1)</f>
        <v/>
      </c>
      <c r="H10633" s="15">
        <f>IF($D10633=1,$B10633,-1)</f>
        <v/>
      </c>
      <c r="I10633" s="15">
        <f>IF($D10633=1,$C10633,-1)</f>
        <v/>
      </c>
    </row>
    <row r="10634">
      <c r="A10634" s="33" t="n">
        <v>45734.95833333334</v>
      </c>
      <c r="B10634" s="15">
        <f>WEEKDAY($A10634,2)</f>
        <v/>
      </c>
      <c r="C10634" s="15">
        <f>HOUR($A10634)</f>
        <v/>
      </c>
      <c r="D10634" s="15">
        <f>IF(AND($A10634&gt;=Instellingen!$B$6,$A10634&lt;Instellingen!$B$7),1,0)</f>
        <v/>
      </c>
      <c r="E10634" s="15">
        <f>COUNTIF(tData[BezoekStart],"&lt;"&amp;($A10634+1/24))-COUNTIF(tData[BezoekEind],"&lt;="&amp;$A10634)</f>
        <v/>
      </c>
      <c r="F10634" s="15">
        <f>COUNTIF(tData[BezoekLangStart],"&lt;"&amp;($A10634+1/24))-COUNTIF(tData[BezoekLangEind],"&lt;="&amp;$A10634)</f>
        <v/>
      </c>
      <c r="G10634" s="15">
        <f>IF($D10634=1,$B10634*100+$C10634,-1)</f>
        <v/>
      </c>
      <c r="H10634" s="15">
        <f>IF($D10634=1,$B10634,-1)</f>
        <v/>
      </c>
      <c r="I10634" s="15">
        <f>IF($D10634=1,$C10634,-1)</f>
        <v/>
      </c>
    </row>
    <row r="10635">
      <c r="A10635" s="33" t="n">
        <v>45735</v>
      </c>
      <c r="B10635" s="15">
        <f>WEEKDAY($A10635,2)</f>
        <v/>
      </c>
      <c r="C10635" s="15">
        <f>HOUR($A10635)</f>
        <v/>
      </c>
      <c r="D10635" s="15">
        <f>IF(AND($A10635&gt;=Instellingen!$B$6,$A10635&lt;Instellingen!$B$7),1,0)</f>
        <v/>
      </c>
      <c r="E10635" s="15">
        <f>COUNTIF(tData[BezoekStart],"&lt;"&amp;($A10635+1/24))-COUNTIF(tData[BezoekEind],"&lt;="&amp;$A10635)</f>
        <v/>
      </c>
      <c r="F10635" s="15">
        <f>COUNTIF(tData[BezoekLangStart],"&lt;"&amp;($A10635+1/24))-COUNTIF(tData[BezoekLangEind],"&lt;="&amp;$A10635)</f>
        <v/>
      </c>
      <c r="G10635" s="15">
        <f>IF($D10635=1,$B10635*100+$C10635,-1)</f>
        <v/>
      </c>
      <c r="H10635" s="15">
        <f>IF($D10635=1,$B10635,-1)</f>
        <v/>
      </c>
      <c r="I10635" s="15">
        <f>IF($D10635=1,$C10635,-1)</f>
        <v/>
      </c>
    </row>
    <row r="10636">
      <c r="A10636" s="33" t="n">
        <v>45735.04166666666</v>
      </c>
      <c r="B10636" s="15">
        <f>WEEKDAY($A10636,2)</f>
        <v/>
      </c>
      <c r="C10636" s="15">
        <f>HOUR($A10636)</f>
        <v/>
      </c>
      <c r="D10636" s="15">
        <f>IF(AND($A10636&gt;=Instellingen!$B$6,$A10636&lt;Instellingen!$B$7),1,0)</f>
        <v/>
      </c>
      <c r="E10636" s="15">
        <f>COUNTIF(tData[BezoekStart],"&lt;"&amp;($A10636+1/24))-COUNTIF(tData[BezoekEind],"&lt;="&amp;$A10636)</f>
        <v/>
      </c>
      <c r="F10636" s="15">
        <f>COUNTIF(tData[BezoekLangStart],"&lt;"&amp;($A10636+1/24))-COUNTIF(tData[BezoekLangEind],"&lt;="&amp;$A10636)</f>
        <v/>
      </c>
      <c r="G10636" s="15">
        <f>IF($D10636=1,$B10636*100+$C10636,-1)</f>
        <v/>
      </c>
      <c r="H10636" s="15">
        <f>IF($D10636=1,$B10636,-1)</f>
        <v/>
      </c>
      <c r="I10636" s="15">
        <f>IF($D10636=1,$C10636,-1)</f>
        <v/>
      </c>
    </row>
    <row r="10637">
      <c r="A10637" s="33" t="n">
        <v>45735.08333333334</v>
      </c>
      <c r="B10637" s="15">
        <f>WEEKDAY($A10637,2)</f>
        <v/>
      </c>
      <c r="C10637" s="15">
        <f>HOUR($A10637)</f>
        <v/>
      </c>
      <c r="D10637" s="15">
        <f>IF(AND($A10637&gt;=Instellingen!$B$6,$A10637&lt;Instellingen!$B$7),1,0)</f>
        <v/>
      </c>
      <c r="E10637" s="15">
        <f>COUNTIF(tData[BezoekStart],"&lt;"&amp;($A10637+1/24))-COUNTIF(tData[BezoekEind],"&lt;="&amp;$A10637)</f>
        <v/>
      </c>
      <c r="F10637" s="15">
        <f>COUNTIF(tData[BezoekLangStart],"&lt;"&amp;($A10637+1/24))-COUNTIF(tData[BezoekLangEind],"&lt;="&amp;$A10637)</f>
        <v/>
      </c>
      <c r="G10637" s="15">
        <f>IF($D10637=1,$B10637*100+$C10637,-1)</f>
        <v/>
      </c>
      <c r="H10637" s="15">
        <f>IF($D10637=1,$B10637,-1)</f>
        <v/>
      </c>
      <c r="I10637" s="15">
        <f>IF($D10637=1,$C10637,-1)</f>
        <v/>
      </c>
    </row>
    <row r="10638">
      <c r="A10638" s="33" t="n">
        <v>45735.125</v>
      </c>
      <c r="B10638" s="15">
        <f>WEEKDAY($A10638,2)</f>
        <v/>
      </c>
      <c r="C10638" s="15">
        <f>HOUR($A10638)</f>
        <v/>
      </c>
      <c r="D10638" s="15">
        <f>IF(AND($A10638&gt;=Instellingen!$B$6,$A10638&lt;Instellingen!$B$7),1,0)</f>
        <v/>
      </c>
      <c r="E10638" s="15">
        <f>COUNTIF(tData[BezoekStart],"&lt;"&amp;($A10638+1/24))-COUNTIF(tData[BezoekEind],"&lt;="&amp;$A10638)</f>
        <v/>
      </c>
      <c r="F10638" s="15">
        <f>COUNTIF(tData[BezoekLangStart],"&lt;"&amp;($A10638+1/24))-COUNTIF(tData[BezoekLangEind],"&lt;="&amp;$A10638)</f>
        <v/>
      </c>
      <c r="G10638" s="15">
        <f>IF($D10638=1,$B10638*100+$C10638,-1)</f>
        <v/>
      </c>
      <c r="H10638" s="15">
        <f>IF($D10638=1,$B10638,-1)</f>
        <v/>
      </c>
      <c r="I10638" s="15">
        <f>IF($D10638=1,$C10638,-1)</f>
        <v/>
      </c>
    </row>
    <row r="10639">
      <c r="A10639" s="33" t="n">
        <v>45735.16666666666</v>
      </c>
      <c r="B10639" s="15">
        <f>WEEKDAY($A10639,2)</f>
        <v/>
      </c>
      <c r="C10639" s="15">
        <f>HOUR($A10639)</f>
        <v/>
      </c>
      <c r="D10639" s="15">
        <f>IF(AND($A10639&gt;=Instellingen!$B$6,$A10639&lt;Instellingen!$B$7),1,0)</f>
        <v/>
      </c>
      <c r="E10639" s="15">
        <f>COUNTIF(tData[BezoekStart],"&lt;"&amp;($A10639+1/24))-COUNTIF(tData[BezoekEind],"&lt;="&amp;$A10639)</f>
        <v/>
      </c>
      <c r="F10639" s="15">
        <f>COUNTIF(tData[BezoekLangStart],"&lt;"&amp;($A10639+1/24))-COUNTIF(tData[BezoekLangEind],"&lt;="&amp;$A10639)</f>
        <v/>
      </c>
      <c r="G10639" s="15">
        <f>IF($D10639=1,$B10639*100+$C10639,-1)</f>
        <v/>
      </c>
      <c r="H10639" s="15">
        <f>IF($D10639=1,$B10639,-1)</f>
        <v/>
      </c>
      <c r="I10639" s="15">
        <f>IF($D10639=1,$C10639,-1)</f>
        <v/>
      </c>
    </row>
    <row r="10640">
      <c r="A10640" s="33" t="n">
        <v>45735.20833333334</v>
      </c>
      <c r="B10640" s="15">
        <f>WEEKDAY($A10640,2)</f>
        <v/>
      </c>
      <c r="C10640" s="15">
        <f>HOUR($A10640)</f>
        <v/>
      </c>
      <c r="D10640" s="15">
        <f>IF(AND($A10640&gt;=Instellingen!$B$6,$A10640&lt;Instellingen!$B$7),1,0)</f>
        <v/>
      </c>
      <c r="E10640" s="15">
        <f>COUNTIF(tData[BezoekStart],"&lt;"&amp;($A10640+1/24))-COUNTIF(tData[BezoekEind],"&lt;="&amp;$A10640)</f>
        <v/>
      </c>
      <c r="F10640" s="15">
        <f>COUNTIF(tData[BezoekLangStart],"&lt;"&amp;($A10640+1/24))-COUNTIF(tData[BezoekLangEind],"&lt;="&amp;$A10640)</f>
        <v/>
      </c>
      <c r="G10640" s="15">
        <f>IF($D10640=1,$B10640*100+$C10640,-1)</f>
        <v/>
      </c>
      <c r="H10640" s="15">
        <f>IF($D10640=1,$B10640,-1)</f>
        <v/>
      </c>
      <c r="I10640" s="15">
        <f>IF($D10640=1,$C10640,-1)</f>
        <v/>
      </c>
    </row>
    <row r="10641">
      <c r="A10641" s="33" t="n">
        <v>45735.25</v>
      </c>
      <c r="B10641" s="15">
        <f>WEEKDAY($A10641,2)</f>
        <v/>
      </c>
      <c r="C10641" s="15">
        <f>HOUR($A10641)</f>
        <v/>
      </c>
      <c r="D10641" s="15">
        <f>IF(AND($A10641&gt;=Instellingen!$B$6,$A10641&lt;Instellingen!$B$7),1,0)</f>
        <v/>
      </c>
      <c r="E10641" s="15">
        <f>COUNTIF(tData[BezoekStart],"&lt;"&amp;($A10641+1/24))-COUNTIF(tData[BezoekEind],"&lt;="&amp;$A10641)</f>
        <v/>
      </c>
      <c r="F10641" s="15">
        <f>COUNTIF(tData[BezoekLangStart],"&lt;"&amp;($A10641+1/24))-COUNTIF(tData[BezoekLangEind],"&lt;="&amp;$A10641)</f>
        <v/>
      </c>
      <c r="G10641" s="15">
        <f>IF($D10641=1,$B10641*100+$C10641,-1)</f>
        <v/>
      </c>
      <c r="H10641" s="15">
        <f>IF($D10641=1,$B10641,-1)</f>
        <v/>
      </c>
      <c r="I10641" s="15">
        <f>IF($D10641=1,$C10641,-1)</f>
        <v/>
      </c>
    </row>
    <row r="10642">
      <c r="A10642" s="33" t="n">
        <v>45735.29166666666</v>
      </c>
      <c r="B10642" s="15">
        <f>WEEKDAY($A10642,2)</f>
        <v/>
      </c>
      <c r="C10642" s="15">
        <f>HOUR($A10642)</f>
        <v/>
      </c>
      <c r="D10642" s="15">
        <f>IF(AND($A10642&gt;=Instellingen!$B$6,$A10642&lt;Instellingen!$B$7),1,0)</f>
        <v/>
      </c>
      <c r="E10642" s="15">
        <f>COUNTIF(tData[BezoekStart],"&lt;"&amp;($A10642+1/24))-COUNTIF(tData[BezoekEind],"&lt;="&amp;$A10642)</f>
        <v/>
      </c>
      <c r="F10642" s="15">
        <f>COUNTIF(tData[BezoekLangStart],"&lt;"&amp;($A10642+1/24))-COUNTIF(tData[BezoekLangEind],"&lt;="&amp;$A10642)</f>
        <v/>
      </c>
      <c r="G10642" s="15">
        <f>IF($D10642=1,$B10642*100+$C10642,-1)</f>
        <v/>
      </c>
      <c r="H10642" s="15">
        <f>IF($D10642=1,$B10642,-1)</f>
        <v/>
      </c>
      <c r="I10642" s="15">
        <f>IF($D10642=1,$C10642,-1)</f>
        <v/>
      </c>
    </row>
    <row r="10643">
      <c r="A10643" s="33" t="n">
        <v>45735.33333333334</v>
      </c>
      <c r="B10643" s="15">
        <f>WEEKDAY($A10643,2)</f>
        <v/>
      </c>
      <c r="C10643" s="15">
        <f>HOUR($A10643)</f>
        <v/>
      </c>
      <c r="D10643" s="15">
        <f>IF(AND($A10643&gt;=Instellingen!$B$6,$A10643&lt;Instellingen!$B$7),1,0)</f>
        <v/>
      </c>
      <c r="E10643" s="15">
        <f>COUNTIF(tData[BezoekStart],"&lt;"&amp;($A10643+1/24))-COUNTIF(tData[BezoekEind],"&lt;="&amp;$A10643)</f>
        <v/>
      </c>
      <c r="F10643" s="15">
        <f>COUNTIF(tData[BezoekLangStart],"&lt;"&amp;($A10643+1/24))-COUNTIF(tData[BezoekLangEind],"&lt;="&amp;$A10643)</f>
        <v/>
      </c>
      <c r="G10643" s="15">
        <f>IF($D10643=1,$B10643*100+$C10643,-1)</f>
        <v/>
      </c>
      <c r="H10643" s="15">
        <f>IF($D10643=1,$B10643,-1)</f>
        <v/>
      </c>
      <c r="I10643" s="15">
        <f>IF($D10643=1,$C10643,-1)</f>
        <v/>
      </c>
    </row>
    <row r="10644">
      <c r="A10644" s="33" t="n">
        <v>45735.375</v>
      </c>
      <c r="B10644" s="15">
        <f>WEEKDAY($A10644,2)</f>
        <v/>
      </c>
      <c r="C10644" s="15">
        <f>HOUR($A10644)</f>
        <v/>
      </c>
      <c r="D10644" s="15">
        <f>IF(AND($A10644&gt;=Instellingen!$B$6,$A10644&lt;Instellingen!$B$7),1,0)</f>
        <v/>
      </c>
      <c r="E10644" s="15">
        <f>COUNTIF(tData[BezoekStart],"&lt;"&amp;($A10644+1/24))-COUNTIF(tData[BezoekEind],"&lt;="&amp;$A10644)</f>
        <v/>
      </c>
      <c r="F10644" s="15">
        <f>COUNTIF(tData[BezoekLangStart],"&lt;"&amp;($A10644+1/24))-COUNTIF(tData[BezoekLangEind],"&lt;="&amp;$A10644)</f>
        <v/>
      </c>
      <c r="G10644" s="15">
        <f>IF($D10644=1,$B10644*100+$C10644,-1)</f>
        <v/>
      </c>
      <c r="H10644" s="15">
        <f>IF($D10644=1,$B10644,-1)</f>
        <v/>
      </c>
      <c r="I10644" s="15">
        <f>IF($D10644=1,$C10644,-1)</f>
        <v/>
      </c>
    </row>
    <row r="10645">
      <c r="A10645" s="33" t="n">
        <v>45735.41666666666</v>
      </c>
      <c r="B10645" s="15">
        <f>WEEKDAY($A10645,2)</f>
        <v/>
      </c>
      <c r="C10645" s="15">
        <f>HOUR($A10645)</f>
        <v/>
      </c>
      <c r="D10645" s="15">
        <f>IF(AND($A10645&gt;=Instellingen!$B$6,$A10645&lt;Instellingen!$B$7),1,0)</f>
        <v/>
      </c>
      <c r="E10645" s="15">
        <f>COUNTIF(tData[BezoekStart],"&lt;"&amp;($A10645+1/24))-COUNTIF(tData[BezoekEind],"&lt;="&amp;$A10645)</f>
        <v/>
      </c>
      <c r="F10645" s="15">
        <f>COUNTIF(tData[BezoekLangStart],"&lt;"&amp;($A10645+1/24))-COUNTIF(tData[BezoekLangEind],"&lt;="&amp;$A10645)</f>
        <v/>
      </c>
      <c r="G10645" s="15">
        <f>IF($D10645=1,$B10645*100+$C10645,-1)</f>
        <v/>
      </c>
      <c r="H10645" s="15">
        <f>IF($D10645=1,$B10645,-1)</f>
        <v/>
      </c>
      <c r="I10645" s="15">
        <f>IF($D10645=1,$C10645,-1)</f>
        <v/>
      </c>
    </row>
    <row r="10646">
      <c r="A10646" s="33" t="n">
        <v>45735.45833333334</v>
      </c>
      <c r="B10646" s="15">
        <f>WEEKDAY($A10646,2)</f>
        <v/>
      </c>
      <c r="C10646" s="15">
        <f>HOUR($A10646)</f>
        <v/>
      </c>
      <c r="D10646" s="15">
        <f>IF(AND($A10646&gt;=Instellingen!$B$6,$A10646&lt;Instellingen!$B$7),1,0)</f>
        <v/>
      </c>
      <c r="E10646" s="15">
        <f>COUNTIF(tData[BezoekStart],"&lt;"&amp;($A10646+1/24))-COUNTIF(tData[BezoekEind],"&lt;="&amp;$A10646)</f>
        <v/>
      </c>
      <c r="F10646" s="15">
        <f>COUNTIF(tData[BezoekLangStart],"&lt;"&amp;($A10646+1/24))-COUNTIF(tData[BezoekLangEind],"&lt;="&amp;$A10646)</f>
        <v/>
      </c>
      <c r="G10646" s="15">
        <f>IF($D10646=1,$B10646*100+$C10646,-1)</f>
        <v/>
      </c>
      <c r="H10646" s="15">
        <f>IF($D10646=1,$B10646,-1)</f>
        <v/>
      </c>
      <c r="I10646" s="15">
        <f>IF($D10646=1,$C10646,-1)</f>
        <v/>
      </c>
    </row>
    <row r="10647">
      <c r="A10647" s="33" t="n">
        <v>45735.5</v>
      </c>
      <c r="B10647" s="15">
        <f>WEEKDAY($A10647,2)</f>
        <v/>
      </c>
      <c r="C10647" s="15">
        <f>HOUR($A10647)</f>
        <v/>
      </c>
      <c r="D10647" s="15">
        <f>IF(AND($A10647&gt;=Instellingen!$B$6,$A10647&lt;Instellingen!$B$7),1,0)</f>
        <v/>
      </c>
      <c r="E10647" s="15">
        <f>COUNTIF(tData[BezoekStart],"&lt;"&amp;($A10647+1/24))-COUNTIF(tData[BezoekEind],"&lt;="&amp;$A10647)</f>
        <v/>
      </c>
      <c r="F10647" s="15">
        <f>COUNTIF(tData[BezoekLangStart],"&lt;"&amp;($A10647+1/24))-COUNTIF(tData[BezoekLangEind],"&lt;="&amp;$A10647)</f>
        <v/>
      </c>
      <c r="G10647" s="15">
        <f>IF($D10647=1,$B10647*100+$C10647,-1)</f>
        <v/>
      </c>
      <c r="H10647" s="15">
        <f>IF($D10647=1,$B10647,-1)</f>
        <v/>
      </c>
      <c r="I10647" s="15">
        <f>IF($D10647=1,$C10647,-1)</f>
        <v/>
      </c>
    </row>
    <row r="10648">
      <c r="A10648" s="33" t="n">
        <v>45735.54166666666</v>
      </c>
      <c r="B10648" s="15">
        <f>WEEKDAY($A10648,2)</f>
        <v/>
      </c>
      <c r="C10648" s="15">
        <f>HOUR($A10648)</f>
        <v/>
      </c>
      <c r="D10648" s="15">
        <f>IF(AND($A10648&gt;=Instellingen!$B$6,$A10648&lt;Instellingen!$B$7),1,0)</f>
        <v/>
      </c>
      <c r="E10648" s="15">
        <f>COUNTIF(tData[BezoekStart],"&lt;"&amp;($A10648+1/24))-COUNTIF(tData[BezoekEind],"&lt;="&amp;$A10648)</f>
        <v/>
      </c>
      <c r="F10648" s="15">
        <f>COUNTIF(tData[BezoekLangStart],"&lt;"&amp;($A10648+1/24))-COUNTIF(tData[BezoekLangEind],"&lt;="&amp;$A10648)</f>
        <v/>
      </c>
      <c r="G10648" s="15">
        <f>IF($D10648=1,$B10648*100+$C10648,-1)</f>
        <v/>
      </c>
      <c r="H10648" s="15">
        <f>IF($D10648=1,$B10648,-1)</f>
        <v/>
      </c>
      <c r="I10648" s="15">
        <f>IF($D10648=1,$C10648,-1)</f>
        <v/>
      </c>
    </row>
    <row r="10649">
      <c r="A10649" s="33" t="n">
        <v>45735.58333333334</v>
      </c>
      <c r="B10649" s="15">
        <f>WEEKDAY($A10649,2)</f>
        <v/>
      </c>
      <c r="C10649" s="15">
        <f>HOUR($A10649)</f>
        <v/>
      </c>
      <c r="D10649" s="15">
        <f>IF(AND($A10649&gt;=Instellingen!$B$6,$A10649&lt;Instellingen!$B$7),1,0)</f>
        <v/>
      </c>
      <c r="E10649" s="15">
        <f>COUNTIF(tData[BezoekStart],"&lt;"&amp;($A10649+1/24))-COUNTIF(tData[BezoekEind],"&lt;="&amp;$A10649)</f>
        <v/>
      </c>
      <c r="F10649" s="15">
        <f>COUNTIF(tData[BezoekLangStart],"&lt;"&amp;($A10649+1/24))-COUNTIF(tData[BezoekLangEind],"&lt;="&amp;$A10649)</f>
        <v/>
      </c>
      <c r="G10649" s="15">
        <f>IF($D10649=1,$B10649*100+$C10649,-1)</f>
        <v/>
      </c>
      <c r="H10649" s="15">
        <f>IF($D10649=1,$B10649,-1)</f>
        <v/>
      </c>
      <c r="I10649" s="15">
        <f>IF($D10649=1,$C10649,-1)</f>
        <v/>
      </c>
    </row>
    <row r="10650">
      <c r="A10650" s="33" t="n">
        <v>45735.625</v>
      </c>
      <c r="B10650" s="15">
        <f>WEEKDAY($A10650,2)</f>
        <v/>
      </c>
      <c r="C10650" s="15">
        <f>HOUR($A10650)</f>
        <v/>
      </c>
      <c r="D10650" s="15">
        <f>IF(AND($A10650&gt;=Instellingen!$B$6,$A10650&lt;Instellingen!$B$7),1,0)</f>
        <v/>
      </c>
      <c r="E10650" s="15">
        <f>COUNTIF(tData[BezoekStart],"&lt;"&amp;($A10650+1/24))-COUNTIF(tData[BezoekEind],"&lt;="&amp;$A10650)</f>
        <v/>
      </c>
      <c r="F10650" s="15">
        <f>COUNTIF(tData[BezoekLangStart],"&lt;"&amp;($A10650+1/24))-COUNTIF(tData[BezoekLangEind],"&lt;="&amp;$A10650)</f>
        <v/>
      </c>
      <c r="G10650" s="15">
        <f>IF($D10650=1,$B10650*100+$C10650,-1)</f>
        <v/>
      </c>
      <c r="H10650" s="15">
        <f>IF($D10650=1,$B10650,-1)</f>
        <v/>
      </c>
      <c r="I10650" s="15">
        <f>IF($D10650=1,$C10650,-1)</f>
        <v/>
      </c>
    </row>
    <row r="10651">
      <c r="A10651" s="33" t="n">
        <v>45735.66666666666</v>
      </c>
      <c r="B10651" s="15">
        <f>WEEKDAY($A10651,2)</f>
        <v/>
      </c>
      <c r="C10651" s="15">
        <f>HOUR($A10651)</f>
        <v/>
      </c>
      <c r="D10651" s="15">
        <f>IF(AND($A10651&gt;=Instellingen!$B$6,$A10651&lt;Instellingen!$B$7),1,0)</f>
        <v/>
      </c>
      <c r="E10651" s="15">
        <f>COUNTIF(tData[BezoekStart],"&lt;"&amp;($A10651+1/24))-COUNTIF(tData[BezoekEind],"&lt;="&amp;$A10651)</f>
        <v/>
      </c>
      <c r="F10651" s="15">
        <f>COUNTIF(tData[BezoekLangStart],"&lt;"&amp;($A10651+1/24))-COUNTIF(tData[BezoekLangEind],"&lt;="&amp;$A10651)</f>
        <v/>
      </c>
      <c r="G10651" s="15">
        <f>IF($D10651=1,$B10651*100+$C10651,-1)</f>
        <v/>
      </c>
      <c r="H10651" s="15">
        <f>IF($D10651=1,$B10651,-1)</f>
        <v/>
      </c>
      <c r="I10651" s="15">
        <f>IF($D10651=1,$C10651,-1)</f>
        <v/>
      </c>
    </row>
    <row r="10652">
      <c r="A10652" s="33" t="n">
        <v>45735.70833333334</v>
      </c>
      <c r="B10652" s="15">
        <f>WEEKDAY($A10652,2)</f>
        <v/>
      </c>
      <c r="C10652" s="15">
        <f>HOUR($A10652)</f>
        <v/>
      </c>
      <c r="D10652" s="15">
        <f>IF(AND($A10652&gt;=Instellingen!$B$6,$A10652&lt;Instellingen!$B$7),1,0)</f>
        <v/>
      </c>
      <c r="E10652" s="15">
        <f>COUNTIF(tData[BezoekStart],"&lt;"&amp;($A10652+1/24))-COUNTIF(tData[BezoekEind],"&lt;="&amp;$A10652)</f>
        <v/>
      </c>
      <c r="F10652" s="15">
        <f>COUNTIF(tData[BezoekLangStart],"&lt;"&amp;($A10652+1/24))-COUNTIF(tData[BezoekLangEind],"&lt;="&amp;$A10652)</f>
        <v/>
      </c>
      <c r="G10652" s="15">
        <f>IF($D10652=1,$B10652*100+$C10652,-1)</f>
        <v/>
      </c>
      <c r="H10652" s="15">
        <f>IF($D10652=1,$B10652,-1)</f>
        <v/>
      </c>
      <c r="I10652" s="15">
        <f>IF($D10652=1,$C10652,-1)</f>
        <v/>
      </c>
    </row>
    <row r="10653">
      <c r="A10653" s="33" t="n">
        <v>45735.75</v>
      </c>
      <c r="B10653" s="15">
        <f>WEEKDAY($A10653,2)</f>
        <v/>
      </c>
      <c r="C10653" s="15">
        <f>HOUR($A10653)</f>
        <v/>
      </c>
      <c r="D10653" s="15">
        <f>IF(AND($A10653&gt;=Instellingen!$B$6,$A10653&lt;Instellingen!$B$7),1,0)</f>
        <v/>
      </c>
      <c r="E10653" s="15">
        <f>COUNTIF(tData[BezoekStart],"&lt;"&amp;($A10653+1/24))-COUNTIF(tData[BezoekEind],"&lt;="&amp;$A10653)</f>
        <v/>
      </c>
      <c r="F10653" s="15">
        <f>COUNTIF(tData[BezoekLangStart],"&lt;"&amp;($A10653+1/24))-COUNTIF(tData[BezoekLangEind],"&lt;="&amp;$A10653)</f>
        <v/>
      </c>
      <c r="G10653" s="15">
        <f>IF($D10653=1,$B10653*100+$C10653,-1)</f>
        <v/>
      </c>
      <c r="H10653" s="15">
        <f>IF($D10653=1,$B10653,-1)</f>
        <v/>
      </c>
      <c r="I10653" s="15">
        <f>IF($D10653=1,$C10653,-1)</f>
        <v/>
      </c>
    </row>
    <row r="10654">
      <c r="A10654" s="33" t="n">
        <v>45735.79166666666</v>
      </c>
      <c r="B10654" s="15">
        <f>WEEKDAY($A10654,2)</f>
        <v/>
      </c>
      <c r="C10654" s="15">
        <f>HOUR($A10654)</f>
        <v/>
      </c>
      <c r="D10654" s="15">
        <f>IF(AND($A10654&gt;=Instellingen!$B$6,$A10654&lt;Instellingen!$B$7),1,0)</f>
        <v/>
      </c>
      <c r="E10654" s="15">
        <f>COUNTIF(tData[BezoekStart],"&lt;"&amp;($A10654+1/24))-COUNTIF(tData[BezoekEind],"&lt;="&amp;$A10654)</f>
        <v/>
      </c>
      <c r="F10654" s="15">
        <f>COUNTIF(tData[BezoekLangStart],"&lt;"&amp;($A10654+1/24))-COUNTIF(tData[BezoekLangEind],"&lt;="&amp;$A10654)</f>
        <v/>
      </c>
      <c r="G10654" s="15">
        <f>IF($D10654=1,$B10654*100+$C10654,-1)</f>
        <v/>
      </c>
      <c r="H10654" s="15">
        <f>IF($D10654=1,$B10654,-1)</f>
        <v/>
      </c>
      <c r="I10654" s="15">
        <f>IF($D10654=1,$C10654,-1)</f>
        <v/>
      </c>
    </row>
    <row r="10655">
      <c r="A10655" s="33" t="n">
        <v>45735.83333333334</v>
      </c>
      <c r="B10655" s="15">
        <f>WEEKDAY($A10655,2)</f>
        <v/>
      </c>
      <c r="C10655" s="15">
        <f>HOUR($A10655)</f>
        <v/>
      </c>
      <c r="D10655" s="15">
        <f>IF(AND($A10655&gt;=Instellingen!$B$6,$A10655&lt;Instellingen!$B$7),1,0)</f>
        <v/>
      </c>
      <c r="E10655" s="15">
        <f>COUNTIF(tData[BezoekStart],"&lt;"&amp;($A10655+1/24))-COUNTIF(tData[BezoekEind],"&lt;="&amp;$A10655)</f>
        <v/>
      </c>
      <c r="F10655" s="15">
        <f>COUNTIF(tData[BezoekLangStart],"&lt;"&amp;($A10655+1/24))-COUNTIF(tData[BezoekLangEind],"&lt;="&amp;$A10655)</f>
        <v/>
      </c>
      <c r="G10655" s="15">
        <f>IF($D10655=1,$B10655*100+$C10655,-1)</f>
        <v/>
      </c>
      <c r="H10655" s="15">
        <f>IF($D10655=1,$B10655,-1)</f>
        <v/>
      </c>
      <c r="I10655" s="15">
        <f>IF($D10655=1,$C10655,-1)</f>
        <v/>
      </c>
    </row>
    <row r="10656">
      <c r="A10656" s="33" t="n">
        <v>45735.875</v>
      </c>
      <c r="B10656" s="15">
        <f>WEEKDAY($A10656,2)</f>
        <v/>
      </c>
      <c r="C10656" s="15">
        <f>HOUR($A10656)</f>
        <v/>
      </c>
      <c r="D10656" s="15">
        <f>IF(AND($A10656&gt;=Instellingen!$B$6,$A10656&lt;Instellingen!$B$7),1,0)</f>
        <v/>
      </c>
      <c r="E10656" s="15">
        <f>COUNTIF(tData[BezoekStart],"&lt;"&amp;($A10656+1/24))-COUNTIF(tData[BezoekEind],"&lt;="&amp;$A10656)</f>
        <v/>
      </c>
      <c r="F10656" s="15">
        <f>COUNTIF(tData[BezoekLangStart],"&lt;"&amp;($A10656+1/24))-COUNTIF(tData[BezoekLangEind],"&lt;="&amp;$A10656)</f>
        <v/>
      </c>
      <c r="G10656" s="15">
        <f>IF($D10656=1,$B10656*100+$C10656,-1)</f>
        <v/>
      </c>
      <c r="H10656" s="15">
        <f>IF($D10656=1,$B10656,-1)</f>
        <v/>
      </c>
      <c r="I10656" s="15">
        <f>IF($D10656=1,$C10656,-1)</f>
        <v/>
      </c>
    </row>
    <row r="10657">
      <c r="A10657" s="33" t="n">
        <v>45735.91666666666</v>
      </c>
      <c r="B10657" s="15">
        <f>WEEKDAY($A10657,2)</f>
        <v/>
      </c>
      <c r="C10657" s="15">
        <f>HOUR($A10657)</f>
        <v/>
      </c>
      <c r="D10657" s="15">
        <f>IF(AND($A10657&gt;=Instellingen!$B$6,$A10657&lt;Instellingen!$B$7),1,0)</f>
        <v/>
      </c>
      <c r="E10657" s="15">
        <f>COUNTIF(tData[BezoekStart],"&lt;"&amp;($A10657+1/24))-COUNTIF(tData[BezoekEind],"&lt;="&amp;$A10657)</f>
        <v/>
      </c>
      <c r="F10657" s="15">
        <f>COUNTIF(tData[BezoekLangStart],"&lt;"&amp;($A10657+1/24))-COUNTIF(tData[BezoekLangEind],"&lt;="&amp;$A10657)</f>
        <v/>
      </c>
      <c r="G10657" s="15">
        <f>IF($D10657=1,$B10657*100+$C10657,-1)</f>
        <v/>
      </c>
      <c r="H10657" s="15">
        <f>IF($D10657=1,$B10657,-1)</f>
        <v/>
      </c>
      <c r="I10657" s="15">
        <f>IF($D10657=1,$C10657,-1)</f>
        <v/>
      </c>
    </row>
    <row r="10658">
      <c r="A10658" s="33" t="n">
        <v>45735.95833333334</v>
      </c>
      <c r="B10658" s="15">
        <f>WEEKDAY($A10658,2)</f>
        <v/>
      </c>
      <c r="C10658" s="15">
        <f>HOUR($A10658)</f>
        <v/>
      </c>
      <c r="D10658" s="15">
        <f>IF(AND($A10658&gt;=Instellingen!$B$6,$A10658&lt;Instellingen!$B$7),1,0)</f>
        <v/>
      </c>
      <c r="E10658" s="15">
        <f>COUNTIF(tData[BezoekStart],"&lt;"&amp;($A10658+1/24))-COUNTIF(tData[BezoekEind],"&lt;="&amp;$A10658)</f>
        <v/>
      </c>
      <c r="F10658" s="15">
        <f>COUNTIF(tData[BezoekLangStart],"&lt;"&amp;($A10658+1/24))-COUNTIF(tData[BezoekLangEind],"&lt;="&amp;$A10658)</f>
        <v/>
      </c>
      <c r="G10658" s="15">
        <f>IF($D10658=1,$B10658*100+$C10658,-1)</f>
        <v/>
      </c>
      <c r="H10658" s="15">
        <f>IF($D10658=1,$B10658,-1)</f>
        <v/>
      </c>
      <c r="I10658" s="15">
        <f>IF($D10658=1,$C10658,-1)</f>
        <v/>
      </c>
    </row>
    <row r="10659">
      <c r="A10659" s="33" t="n">
        <v>45736</v>
      </c>
      <c r="B10659" s="15">
        <f>WEEKDAY($A10659,2)</f>
        <v/>
      </c>
      <c r="C10659" s="15">
        <f>HOUR($A10659)</f>
        <v/>
      </c>
      <c r="D10659" s="15">
        <f>IF(AND($A10659&gt;=Instellingen!$B$6,$A10659&lt;Instellingen!$B$7),1,0)</f>
        <v/>
      </c>
      <c r="E10659" s="15">
        <f>COUNTIF(tData[BezoekStart],"&lt;"&amp;($A10659+1/24))-COUNTIF(tData[BezoekEind],"&lt;="&amp;$A10659)</f>
        <v/>
      </c>
      <c r="F10659" s="15">
        <f>COUNTIF(tData[BezoekLangStart],"&lt;"&amp;($A10659+1/24))-COUNTIF(tData[BezoekLangEind],"&lt;="&amp;$A10659)</f>
        <v/>
      </c>
      <c r="G10659" s="15">
        <f>IF($D10659=1,$B10659*100+$C10659,-1)</f>
        <v/>
      </c>
      <c r="H10659" s="15">
        <f>IF($D10659=1,$B10659,-1)</f>
        <v/>
      </c>
      <c r="I10659" s="15">
        <f>IF($D10659=1,$C10659,-1)</f>
        <v/>
      </c>
    </row>
    <row r="10660">
      <c r="A10660" s="33" t="n">
        <v>45736.04166666666</v>
      </c>
      <c r="B10660" s="15">
        <f>WEEKDAY($A10660,2)</f>
        <v/>
      </c>
      <c r="C10660" s="15">
        <f>HOUR($A10660)</f>
        <v/>
      </c>
      <c r="D10660" s="15">
        <f>IF(AND($A10660&gt;=Instellingen!$B$6,$A10660&lt;Instellingen!$B$7),1,0)</f>
        <v/>
      </c>
      <c r="E10660" s="15">
        <f>COUNTIF(tData[BezoekStart],"&lt;"&amp;($A10660+1/24))-COUNTIF(tData[BezoekEind],"&lt;="&amp;$A10660)</f>
        <v/>
      </c>
      <c r="F10660" s="15">
        <f>COUNTIF(tData[BezoekLangStart],"&lt;"&amp;($A10660+1/24))-COUNTIF(tData[BezoekLangEind],"&lt;="&amp;$A10660)</f>
        <v/>
      </c>
      <c r="G10660" s="15">
        <f>IF($D10660=1,$B10660*100+$C10660,-1)</f>
        <v/>
      </c>
      <c r="H10660" s="15">
        <f>IF($D10660=1,$B10660,-1)</f>
        <v/>
      </c>
      <c r="I10660" s="15">
        <f>IF($D10660=1,$C10660,-1)</f>
        <v/>
      </c>
    </row>
    <row r="10661">
      <c r="A10661" s="33" t="n">
        <v>45736.08333333334</v>
      </c>
      <c r="B10661" s="15">
        <f>WEEKDAY($A10661,2)</f>
        <v/>
      </c>
      <c r="C10661" s="15">
        <f>HOUR($A10661)</f>
        <v/>
      </c>
      <c r="D10661" s="15">
        <f>IF(AND($A10661&gt;=Instellingen!$B$6,$A10661&lt;Instellingen!$B$7),1,0)</f>
        <v/>
      </c>
      <c r="E10661" s="15">
        <f>COUNTIF(tData[BezoekStart],"&lt;"&amp;($A10661+1/24))-COUNTIF(tData[BezoekEind],"&lt;="&amp;$A10661)</f>
        <v/>
      </c>
      <c r="F10661" s="15">
        <f>COUNTIF(tData[BezoekLangStart],"&lt;"&amp;($A10661+1/24))-COUNTIF(tData[BezoekLangEind],"&lt;="&amp;$A10661)</f>
        <v/>
      </c>
      <c r="G10661" s="15">
        <f>IF($D10661=1,$B10661*100+$C10661,-1)</f>
        <v/>
      </c>
      <c r="H10661" s="15">
        <f>IF($D10661=1,$B10661,-1)</f>
        <v/>
      </c>
      <c r="I10661" s="15">
        <f>IF($D10661=1,$C10661,-1)</f>
        <v/>
      </c>
    </row>
    <row r="10662">
      <c r="A10662" s="33" t="n">
        <v>45736.125</v>
      </c>
      <c r="B10662" s="15">
        <f>WEEKDAY($A10662,2)</f>
        <v/>
      </c>
      <c r="C10662" s="15">
        <f>HOUR($A10662)</f>
        <v/>
      </c>
      <c r="D10662" s="15">
        <f>IF(AND($A10662&gt;=Instellingen!$B$6,$A10662&lt;Instellingen!$B$7),1,0)</f>
        <v/>
      </c>
      <c r="E10662" s="15">
        <f>COUNTIF(tData[BezoekStart],"&lt;"&amp;($A10662+1/24))-COUNTIF(tData[BezoekEind],"&lt;="&amp;$A10662)</f>
        <v/>
      </c>
      <c r="F10662" s="15">
        <f>COUNTIF(tData[BezoekLangStart],"&lt;"&amp;($A10662+1/24))-COUNTIF(tData[BezoekLangEind],"&lt;="&amp;$A10662)</f>
        <v/>
      </c>
      <c r="G10662" s="15">
        <f>IF($D10662=1,$B10662*100+$C10662,-1)</f>
        <v/>
      </c>
      <c r="H10662" s="15">
        <f>IF($D10662=1,$B10662,-1)</f>
        <v/>
      </c>
      <c r="I10662" s="15">
        <f>IF($D10662=1,$C10662,-1)</f>
        <v/>
      </c>
    </row>
    <row r="10663">
      <c r="A10663" s="33" t="n">
        <v>45736.16666666666</v>
      </c>
      <c r="B10663" s="15">
        <f>WEEKDAY($A10663,2)</f>
        <v/>
      </c>
      <c r="C10663" s="15">
        <f>HOUR($A10663)</f>
        <v/>
      </c>
      <c r="D10663" s="15">
        <f>IF(AND($A10663&gt;=Instellingen!$B$6,$A10663&lt;Instellingen!$B$7),1,0)</f>
        <v/>
      </c>
      <c r="E10663" s="15">
        <f>COUNTIF(tData[BezoekStart],"&lt;"&amp;($A10663+1/24))-COUNTIF(tData[BezoekEind],"&lt;="&amp;$A10663)</f>
        <v/>
      </c>
      <c r="F10663" s="15">
        <f>COUNTIF(tData[BezoekLangStart],"&lt;"&amp;($A10663+1/24))-COUNTIF(tData[BezoekLangEind],"&lt;="&amp;$A10663)</f>
        <v/>
      </c>
      <c r="G10663" s="15">
        <f>IF($D10663=1,$B10663*100+$C10663,-1)</f>
        <v/>
      </c>
      <c r="H10663" s="15">
        <f>IF($D10663=1,$B10663,-1)</f>
        <v/>
      </c>
      <c r="I10663" s="15">
        <f>IF($D10663=1,$C10663,-1)</f>
        <v/>
      </c>
    </row>
    <row r="10664">
      <c r="A10664" s="33" t="n">
        <v>45736.20833333334</v>
      </c>
      <c r="B10664" s="15">
        <f>WEEKDAY($A10664,2)</f>
        <v/>
      </c>
      <c r="C10664" s="15">
        <f>HOUR($A10664)</f>
        <v/>
      </c>
      <c r="D10664" s="15">
        <f>IF(AND($A10664&gt;=Instellingen!$B$6,$A10664&lt;Instellingen!$B$7),1,0)</f>
        <v/>
      </c>
      <c r="E10664" s="15">
        <f>COUNTIF(tData[BezoekStart],"&lt;"&amp;($A10664+1/24))-COUNTIF(tData[BezoekEind],"&lt;="&amp;$A10664)</f>
        <v/>
      </c>
      <c r="F10664" s="15">
        <f>COUNTIF(tData[BezoekLangStart],"&lt;"&amp;($A10664+1/24))-COUNTIF(tData[BezoekLangEind],"&lt;="&amp;$A10664)</f>
        <v/>
      </c>
      <c r="G10664" s="15">
        <f>IF($D10664=1,$B10664*100+$C10664,-1)</f>
        <v/>
      </c>
      <c r="H10664" s="15">
        <f>IF($D10664=1,$B10664,-1)</f>
        <v/>
      </c>
      <c r="I10664" s="15">
        <f>IF($D10664=1,$C10664,-1)</f>
        <v/>
      </c>
    </row>
    <row r="10665">
      <c r="A10665" s="33" t="n">
        <v>45736.25</v>
      </c>
      <c r="B10665" s="15">
        <f>WEEKDAY($A10665,2)</f>
        <v/>
      </c>
      <c r="C10665" s="15">
        <f>HOUR($A10665)</f>
        <v/>
      </c>
      <c r="D10665" s="15">
        <f>IF(AND($A10665&gt;=Instellingen!$B$6,$A10665&lt;Instellingen!$B$7),1,0)</f>
        <v/>
      </c>
      <c r="E10665" s="15">
        <f>COUNTIF(tData[BezoekStart],"&lt;"&amp;($A10665+1/24))-COUNTIF(tData[BezoekEind],"&lt;="&amp;$A10665)</f>
        <v/>
      </c>
      <c r="F10665" s="15">
        <f>COUNTIF(tData[BezoekLangStart],"&lt;"&amp;($A10665+1/24))-COUNTIF(tData[BezoekLangEind],"&lt;="&amp;$A10665)</f>
        <v/>
      </c>
      <c r="G10665" s="15">
        <f>IF($D10665=1,$B10665*100+$C10665,-1)</f>
        <v/>
      </c>
      <c r="H10665" s="15">
        <f>IF($D10665=1,$B10665,-1)</f>
        <v/>
      </c>
      <c r="I10665" s="15">
        <f>IF($D10665=1,$C10665,-1)</f>
        <v/>
      </c>
    </row>
    <row r="10666">
      <c r="A10666" s="33" t="n">
        <v>45736.29166666666</v>
      </c>
      <c r="B10666" s="15">
        <f>WEEKDAY($A10666,2)</f>
        <v/>
      </c>
      <c r="C10666" s="15">
        <f>HOUR($A10666)</f>
        <v/>
      </c>
      <c r="D10666" s="15">
        <f>IF(AND($A10666&gt;=Instellingen!$B$6,$A10666&lt;Instellingen!$B$7),1,0)</f>
        <v/>
      </c>
      <c r="E10666" s="15">
        <f>COUNTIF(tData[BezoekStart],"&lt;"&amp;($A10666+1/24))-COUNTIF(tData[BezoekEind],"&lt;="&amp;$A10666)</f>
        <v/>
      </c>
      <c r="F10666" s="15">
        <f>COUNTIF(tData[BezoekLangStart],"&lt;"&amp;($A10666+1/24))-COUNTIF(tData[BezoekLangEind],"&lt;="&amp;$A10666)</f>
        <v/>
      </c>
      <c r="G10666" s="15">
        <f>IF($D10666=1,$B10666*100+$C10666,-1)</f>
        <v/>
      </c>
      <c r="H10666" s="15">
        <f>IF($D10666=1,$B10666,-1)</f>
        <v/>
      </c>
      <c r="I10666" s="15">
        <f>IF($D10666=1,$C10666,-1)</f>
        <v/>
      </c>
    </row>
    <row r="10667">
      <c r="A10667" s="33" t="n">
        <v>45736.33333333334</v>
      </c>
      <c r="B10667" s="15">
        <f>WEEKDAY($A10667,2)</f>
        <v/>
      </c>
      <c r="C10667" s="15">
        <f>HOUR($A10667)</f>
        <v/>
      </c>
      <c r="D10667" s="15">
        <f>IF(AND($A10667&gt;=Instellingen!$B$6,$A10667&lt;Instellingen!$B$7),1,0)</f>
        <v/>
      </c>
      <c r="E10667" s="15">
        <f>COUNTIF(tData[BezoekStart],"&lt;"&amp;($A10667+1/24))-COUNTIF(tData[BezoekEind],"&lt;="&amp;$A10667)</f>
        <v/>
      </c>
      <c r="F10667" s="15">
        <f>COUNTIF(tData[BezoekLangStart],"&lt;"&amp;($A10667+1/24))-COUNTIF(tData[BezoekLangEind],"&lt;="&amp;$A10667)</f>
        <v/>
      </c>
      <c r="G10667" s="15">
        <f>IF($D10667=1,$B10667*100+$C10667,-1)</f>
        <v/>
      </c>
      <c r="H10667" s="15">
        <f>IF($D10667=1,$B10667,-1)</f>
        <v/>
      </c>
      <c r="I10667" s="15">
        <f>IF($D10667=1,$C10667,-1)</f>
        <v/>
      </c>
    </row>
    <row r="10668">
      <c r="A10668" s="33" t="n">
        <v>45736.375</v>
      </c>
      <c r="B10668" s="15">
        <f>WEEKDAY($A10668,2)</f>
        <v/>
      </c>
      <c r="C10668" s="15">
        <f>HOUR($A10668)</f>
        <v/>
      </c>
      <c r="D10668" s="15">
        <f>IF(AND($A10668&gt;=Instellingen!$B$6,$A10668&lt;Instellingen!$B$7),1,0)</f>
        <v/>
      </c>
      <c r="E10668" s="15">
        <f>COUNTIF(tData[BezoekStart],"&lt;"&amp;($A10668+1/24))-COUNTIF(tData[BezoekEind],"&lt;="&amp;$A10668)</f>
        <v/>
      </c>
      <c r="F10668" s="15">
        <f>COUNTIF(tData[BezoekLangStart],"&lt;"&amp;($A10668+1/24))-COUNTIF(tData[BezoekLangEind],"&lt;="&amp;$A10668)</f>
        <v/>
      </c>
      <c r="G10668" s="15">
        <f>IF($D10668=1,$B10668*100+$C10668,-1)</f>
        <v/>
      </c>
      <c r="H10668" s="15">
        <f>IF($D10668=1,$B10668,-1)</f>
        <v/>
      </c>
      <c r="I10668" s="15">
        <f>IF($D10668=1,$C10668,-1)</f>
        <v/>
      </c>
    </row>
    <row r="10669">
      <c r="A10669" s="33" t="n">
        <v>45736.41666666666</v>
      </c>
      <c r="B10669" s="15">
        <f>WEEKDAY($A10669,2)</f>
        <v/>
      </c>
      <c r="C10669" s="15">
        <f>HOUR($A10669)</f>
        <v/>
      </c>
      <c r="D10669" s="15">
        <f>IF(AND($A10669&gt;=Instellingen!$B$6,$A10669&lt;Instellingen!$B$7),1,0)</f>
        <v/>
      </c>
      <c r="E10669" s="15">
        <f>COUNTIF(tData[BezoekStart],"&lt;"&amp;($A10669+1/24))-COUNTIF(tData[BezoekEind],"&lt;="&amp;$A10669)</f>
        <v/>
      </c>
      <c r="F10669" s="15">
        <f>COUNTIF(tData[BezoekLangStart],"&lt;"&amp;($A10669+1/24))-COUNTIF(tData[BezoekLangEind],"&lt;="&amp;$A10669)</f>
        <v/>
      </c>
      <c r="G10669" s="15">
        <f>IF($D10669=1,$B10669*100+$C10669,-1)</f>
        <v/>
      </c>
      <c r="H10669" s="15">
        <f>IF($D10669=1,$B10669,-1)</f>
        <v/>
      </c>
      <c r="I10669" s="15">
        <f>IF($D10669=1,$C10669,-1)</f>
        <v/>
      </c>
    </row>
    <row r="10670">
      <c r="A10670" s="33" t="n">
        <v>45736.45833333334</v>
      </c>
      <c r="B10670" s="15">
        <f>WEEKDAY($A10670,2)</f>
        <v/>
      </c>
      <c r="C10670" s="15">
        <f>HOUR($A10670)</f>
        <v/>
      </c>
      <c r="D10670" s="15">
        <f>IF(AND($A10670&gt;=Instellingen!$B$6,$A10670&lt;Instellingen!$B$7),1,0)</f>
        <v/>
      </c>
      <c r="E10670" s="15">
        <f>COUNTIF(tData[BezoekStart],"&lt;"&amp;($A10670+1/24))-COUNTIF(tData[BezoekEind],"&lt;="&amp;$A10670)</f>
        <v/>
      </c>
      <c r="F10670" s="15">
        <f>COUNTIF(tData[BezoekLangStart],"&lt;"&amp;($A10670+1/24))-COUNTIF(tData[BezoekLangEind],"&lt;="&amp;$A10670)</f>
        <v/>
      </c>
      <c r="G10670" s="15">
        <f>IF($D10670=1,$B10670*100+$C10670,-1)</f>
        <v/>
      </c>
      <c r="H10670" s="15">
        <f>IF($D10670=1,$B10670,-1)</f>
        <v/>
      </c>
      <c r="I10670" s="15">
        <f>IF($D10670=1,$C10670,-1)</f>
        <v/>
      </c>
    </row>
    <row r="10671">
      <c r="A10671" s="33" t="n">
        <v>45736.5</v>
      </c>
      <c r="B10671" s="15">
        <f>WEEKDAY($A10671,2)</f>
        <v/>
      </c>
      <c r="C10671" s="15">
        <f>HOUR($A10671)</f>
        <v/>
      </c>
      <c r="D10671" s="15">
        <f>IF(AND($A10671&gt;=Instellingen!$B$6,$A10671&lt;Instellingen!$B$7),1,0)</f>
        <v/>
      </c>
      <c r="E10671" s="15">
        <f>COUNTIF(tData[BezoekStart],"&lt;"&amp;($A10671+1/24))-COUNTIF(tData[BezoekEind],"&lt;="&amp;$A10671)</f>
        <v/>
      </c>
      <c r="F10671" s="15">
        <f>COUNTIF(tData[BezoekLangStart],"&lt;"&amp;($A10671+1/24))-COUNTIF(tData[BezoekLangEind],"&lt;="&amp;$A10671)</f>
        <v/>
      </c>
      <c r="G10671" s="15">
        <f>IF($D10671=1,$B10671*100+$C10671,-1)</f>
        <v/>
      </c>
      <c r="H10671" s="15">
        <f>IF($D10671=1,$B10671,-1)</f>
        <v/>
      </c>
      <c r="I10671" s="15">
        <f>IF($D10671=1,$C10671,-1)</f>
        <v/>
      </c>
    </row>
    <row r="10672">
      <c r="A10672" s="33" t="n">
        <v>45736.54166666666</v>
      </c>
      <c r="B10672" s="15">
        <f>WEEKDAY($A10672,2)</f>
        <v/>
      </c>
      <c r="C10672" s="15">
        <f>HOUR($A10672)</f>
        <v/>
      </c>
      <c r="D10672" s="15">
        <f>IF(AND($A10672&gt;=Instellingen!$B$6,$A10672&lt;Instellingen!$B$7),1,0)</f>
        <v/>
      </c>
      <c r="E10672" s="15">
        <f>COUNTIF(tData[BezoekStart],"&lt;"&amp;($A10672+1/24))-COUNTIF(tData[BezoekEind],"&lt;="&amp;$A10672)</f>
        <v/>
      </c>
      <c r="F10672" s="15">
        <f>COUNTIF(tData[BezoekLangStart],"&lt;"&amp;($A10672+1/24))-COUNTIF(tData[BezoekLangEind],"&lt;="&amp;$A10672)</f>
        <v/>
      </c>
      <c r="G10672" s="15">
        <f>IF($D10672=1,$B10672*100+$C10672,-1)</f>
        <v/>
      </c>
      <c r="H10672" s="15">
        <f>IF($D10672=1,$B10672,-1)</f>
        <v/>
      </c>
      <c r="I10672" s="15">
        <f>IF($D10672=1,$C10672,-1)</f>
        <v/>
      </c>
    </row>
    <row r="10673">
      <c r="A10673" s="33" t="n">
        <v>45736.58333333334</v>
      </c>
      <c r="B10673" s="15">
        <f>WEEKDAY($A10673,2)</f>
        <v/>
      </c>
      <c r="C10673" s="15">
        <f>HOUR($A10673)</f>
        <v/>
      </c>
      <c r="D10673" s="15">
        <f>IF(AND($A10673&gt;=Instellingen!$B$6,$A10673&lt;Instellingen!$B$7),1,0)</f>
        <v/>
      </c>
      <c r="E10673" s="15">
        <f>COUNTIF(tData[BezoekStart],"&lt;"&amp;($A10673+1/24))-COUNTIF(tData[BezoekEind],"&lt;="&amp;$A10673)</f>
        <v/>
      </c>
      <c r="F10673" s="15">
        <f>COUNTIF(tData[BezoekLangStart],"&lt;"&amp;($A10673+1/24))-COUNTIF(tData[BezoekLangEind],"&lt;="&amp;$A10673)</f>
        <v/>
      </c>
      <c r="G10673" s="15">
        <f>IF($D10673=1,$B10673*100+$C10673,-1)</f>
        <v/>
      </c>
      <c r="H10673" s="15">
        <f>IF($D10673=1,$B10673,-1)</f>
        <v/>
      </c>
      <c r="I10673" s="15">
        <f>IF($D10673=1,$C10673,-1)</f>
        <v/>
      </c>
    </row>
    <row r="10674">
      <c r="A10674" s="33" t="n">
        <v>45736.625</v>
      </c>
      <c r="B10674" s="15">
        <f>WEEKDAY($A10674,2)</f>
        <v/>
      </c>
      <c r="C10674" s="15">
        <f>HOUR($A10674)</f>
        <v/>
      </c>
      <c r="D10674" s="15">
        <f>IF(AND($A10674&gt;=Instellingen!$B$6,$A10674&lt;Instellingen!$B$7),1,0)</f>
        <v/>
      </c>
      <c r="E10674" s="15">
        <f>COUNTIF(tData[BezoekStart],"&lt;"&amp;($A10674+1/24))-COUNTIF(tData[BezoekEind],"&lt;="&amp;$A10674)</f>
        <v/>
      </c>
      <c r="F10674" s="15">
        <f>COUNTIF(tData[BezoekLangStart],"&lt;"&amp;($A10674+1/24))-COUNTIF(tData[BezoekLangEind],"&lt;="&amp;$A10674)</f>
        <v/>
      </c>
      <c r="G10674" s="15">
        <f>IF($D10674=1,$B10674*100+$C10674,-1)</f>
        <v/>
      </c>
      <c r="H10674" s="15">
        <f>IF($D10674=1,$B10674,-1)</f>
        <v/>
      </c>
      <c r="I10674" s="15">
        <f>IF($D10674=1,$C10674,-1)</f>
        <v/>
      </c>
    </row>
    <row r="10675">
      <c r="A10675" s="33" t="n">
        <v>45736.66666666666</v>
      </c>
      <c r="B10675" s="15">
        <f>WEEKDAY($A10675,2)</f>
        <v/>
      </c>
      <c r="C10675" s="15">
        <f>HOUR($A10675)</f>
        <v/>
      </c>
      <c r="D10675" s="15">
        <f>IF(AND($A10675&gt;=Instellingen!$B$6,$A10675&lt;Instellingen!$B$7),1,0)</f>
        <v/>
      </c>
      <c r="E10675" s="15">
        <f>COUNTIF(tData[BezoekStart],"&lt;"&amp;($A10675+1/24))-COUNTIF(tData[BezoekEind],"&lt;="&amp;$A10675)</f>
        <v/>
      </c>
      <c r="F10675" s="15">
        <f>COUNTIF(tData[BezoekLangStart],"&lt;"&amp;($A10675+1/24))-COUNTIF(tData[BezoekLangEind],"&lt;="&amp;$A10675)</f>
        <v/>
      </c>
      <c r="G10675" s="15">
        <f>IF($D10675=1,$B10675*100+$C10675,-1)</f>
        <v/>
      </c>
      <c r="H10675" s="15">
        <f>IF($D10675=1,$B10675,-1)</f>
        <v/>
      </c>
      <c r="I10675" s="15">
        <f>IF($D10675=1,$C10675,-1)</f>
        <v/>
      </c>
    </row>
    <row r="10676">
      <c r="A10676" s="33" t="n">
        <v>45736.70833333334</v>
      </c>
      <c r="B10676" s="15">
        <f>WEEKDAY($A10676,2)</f>
        <v/>
      </c>
      <c r="C10676" s="15">
        <f>HOUR($A10676)</f>
        <v/>
      </c>
      <c r="D10676" s="15">
        <f>IF(AND($A10676&gt;=Instellingen!$B$6,$A10676&lt;Instellingen!$B$7),1,0)</f>
        <v/>
      </c>
      <c r="E10676" s="15">
        <f>COUNTIF(tData[BezoekStart],"&lt;"&amp;($A10676+1/24))-COUNTIF(tData[BezoekEind],"&lt;="&amp;$A10676)</f>
        <v/>
      </c>
      <c r="F10676" s="15">
        <f>COUNTIF(tData[BezoekLangStart],"&lt;"&amp;($A10676+1/24))-COUNTIF(tData[BezoekLangEind],"&lt;="&amp;$A10676)</f>
        <v/>
      </c>
      <c r="G10676" s="15">
        <f>IF($D10676=1,$B10676*100+$C10676,-1)</f>
        <v/>
      </c>
      <c r="H10676" s="15">
        <f>IF($D10676=1,$B10676,-1)</f>
        <v/>
      </c>
      <c r="I10676" s="15">
        <f>IF($D10676=1,$C10676,-1)</f>
        <v/>
      </c>
    </row>
    <row r="10677">
      <c r="A10677" s="33" t="n">
        <v>45736.75</v>
      </c>
      <c r="B10677" s="15">
        <f>WEEKDAY($A10677,2)</f>
        <v/>
      </c>
      <c r="C10677" s="15">
        <f>HOUR($A10677)</f>
        <v/>
      </c>
      <c r="D10677" s="15">
        <f>IF(AND($A10677&gt;=Instellingen!$B$6,$A10677&lt;Instellingen!$B$7),1,0)</f>
        <v/>
      </c>
      <c r="E10677" s="15">
        <f>COUNTIF(tData[BezoekStart],"&lt;"&amp;($A10677+1/24))-COUNTIF(tData[BezoekEind],"&lt;="&amp;$A10677)</f>
        <v/>
      </c>
      <c r="F10677" s="15">
        <f>COUNTIF(tData[BezoekLangStart],"&lt;"&amp;($A10677+1/24))-COUNTIF(tData[BezoekLangEind],"&lt;="&amp;$A10677)</f>
        <v/>
      </c>
      <c r="G10677" s="15">
        <f>IF($D10677=1,$B10677*100+$C10677,-1)</f>
        <v/>
      </c>
      <c r="H10677" s="15">
        <f>IF($D10677=1,$B10677,-1)</f>
        <v/>
      </c>
      <c r="I10677" s="15">
        <f>IF($D10677=1,$C10677,-1)</f>
        <v/>
      </c>
    </row>
    <row r="10678">
      <c r="A10678" s="33" t="n">
        <v>45736.79166666666</v>
      </c>
      <c r="B10678" s="15">
        <f>WEEKDAY($A10678,2)</f>
        <v/>
      </c>
      <c r="C10678" s="15">
        <f>HOUR($A10678)</f>
        <v/>
      </c>
      <c r="D10678" s="15">
        <f>IF(AND($A10678&gt;=Instellingen!$B$6,$A10678&lt;Instellingen!$B$7),1,0)</f>
        <v/>
      </c>
      <c r="E10678" s="15">
        <f>COUNTIF(tData[BezoekStart],"&lt;"&amp;($A10678+1/24))-COUNTIF(tData[BezoekEind],"&lt;="&amp;$A10678)</f>
        <v/>
      </c>
      <c r="F10678" s="15">
        <f>COUNTIF(tData[BezoekLangStart],"&lt;"&amp;($A10678+1/24))-COUNTIF(tData[BezoekLangEind],"&lt;="&amp;$A10678)</f>
        <v/>
      </c>
      <c r="G10678" s="15">
        <f>IF($D10678=1,$B10678*100+$C10678,-1)</f>
        <v/>
      </c>
      <c r="H10678" s="15">
        <f>IF($D10678=1,$B10678,-1)</f>
        <v/>
      </c>
      <c r="I10678" s="15">
        <f>IF($D10678=1,$C10678,-1)</f>
        <v/>
      </c>
    </row>
    <row r="10679">
      <c r="A10679" s="33" t="n">
        <v>45736.83333333334</v>
      </c>
      <c r="B10679" s="15">
        <f>WEEKDAY($A10679,2)</f>
        <v/>
      </c>
      <c r="C10679" s="15">
        <f>HOUR($A10679)</f>
        <v/>
      </c>
      <c r="D10679" s="15">
        <f>IF(AND($A10679&gt;=Instellingen!$B$6,$A10679&lt;Instellingen!$B$7),1,0)</f>
        <v/>
      </c>
      <c r="E10679" s="15">
        <f>COUNTIF(tData[BezoekStart],"&lt;"&amp;($A10679+1/24))-COUNTIF(tData[BezoekEind],"&lt;="&amp;$A10679)</f>
        <v/>
      </c>
      <c r="F10679" s="15">
        <f>COUNTIF(tData[BezoekLangStart],"&lt;"&amp;($A10679+1/24))-COUNTIF(tData[BezoekLangEind],"&lt;="&amp;$A10679)</f>
        <v/>
      </c>
      <c r="G10679" s="15">
        <f>IF($D10679=1,$B10679*100+$C10679,-1)</f>
        <v/>
      </c>
      <c r="H10679" s="15">
        <f>IF($D10679=1,$B10679,-1)</f>
        <v/>
      </c>
      <c r="I10679" s="15">
        <f>IF($D10679=1,$C10679,-1)</f>
        <v/>
      </c>
    </row>
    <row r="10680">
      <c r="A10680" s="33" t="n">
        <v>45736.875</v>
      </c>
      <c r="B10680" s="15">
        <f>WEEKDAY($A10680,2)</f>
        <v/>
      </c>
      <c r="C10680" s="15">
        <f>HOUR($A10680)</f>
        <v/>
      </c>
      <c r="D10680" s="15">
        <f>IF(AND($A10680&gt;=Instellingen!$B$6,$A10680&lt;Instellingen!$B$7),1,0)</f>
        <v/>
      </c>
      <c r="E10680" s="15">
        <f>COUNTIF(tData[BezoekStart],"&lt;"&amp;($A10680+1/24))-COUNTIF(tData[BezoekEind],"&lt;="&amp;$A10680)</f>
        <v/>
      </c>
      <c r="F10680" s="15">
        <f>COUNTIF(tData[BezoekLangStart],"&lt;"&amp;($A10680+1/24))-COUNTIF(tData[BezoekLangEind],"&lt;="&amp;$A10680)</f>
        <v/>
      </c>
      <c r="G10680" s="15">
        <f>IF($D10680=1,$B10680*100+$C10680,-1)</f>
        <v/>
      </c>
      <c r="H10680" s="15">
        <f>IF($D10680=1,$B10680,-1)</f>
        <v/>
      </c>
      <c r="I10680" s="15">
        <f>IF($D10680=1,$C10680,-1)</f>
        <v/>
      </c>
    </row>
    <row r="10681">
      <c r="A10681" s="33" t="n">
        <v>45736.91666666666</v>
      </c>
      <c r="B10681" s="15">
        <f>WEEKDAY($A10681,2)</f>
        <v/>
      </c>
      <c r="C10681" s="15">
        <f>HOUR($A10681)</f>
        <v/>
      </c>
      <c r="D10681" s="15">
        <f>IF(AND($A10681&gt;=Instellingen!$B$6,$A10681&lt;Instellingen!$B$7),1,0)</f>
        <v/>
      </c>
      <c r="E10681" s="15">
        <f>COUNTIF(tData[BezoekStart],"&lt;"&amp;($A10681+1/24))-COUNTIF(tData[BezoekEind],"&lt;="&amp;$A10681)</f>
        <v/>
      </c>
      <c r="F10681" s="15">
        <f>COUNTIF(tData[BezoekLangStart],"&lt;"&amp;($A10681+1/24))-COUNTIF(tData[BezoekLangEind],"&lt;="&amp;$A10681)</f>
        <v/>
      </c>
      <c r="G10681" s="15">
        <f>IF($D10681=1,$B10681*100+$C10681,-1)</f>
        <v/>
      </c>
      <c r="H10681" s="15">
        <f>IF($D10681=1,$B10681,-1)</f>
        <v/>
      </c>
      <c r="I10681" s="15">
        <f>IF($D10681=1,$C10681,-1)</f>
        <v/>
      </c>
    </row>
    <row r="10682">
      <c r="A10682" s="33" t="n">
        <v>45736.95833333334</v>
      </c>
      <c r="B10682" s="15">
        <f>WEEKDAY($A10682,2)</f>
        <v/>
      </c>
      <c r="C10682" s="15">
        <f>HOUR($A10682)</f>
        <v/>
      </c>
      <c r="D10682" s="15">
        <f>IF(AND($A10682&gt;=Instellingen!$B$6,$A10682&lt;Instellingen!$B$7),1,0)</f>
        <v/>
      </c>
      <c r="E10682" s="15">
        <f>COUNTIF(tData[BezoekStart],"&lt;"&amp;($A10682+1/24))-COUNTIF(tData[BezoekEind],"&lt;="&amp;$A10682)</f>
        <v/>
      </c>
      <c r="F10682" s="15">
        <f>COUNTIF(tData[BezoekLangStart],"&lt;"&amp;($A10682+1/24))-COUNTIF(tData[BezoekLangEind],"&lt;="&amp;$A10682)</f>
        <v/>
      </c>
      <c r="G10682" s="15">
        <f>IF($D10682=1,$B10682*100+$C10682,-1)</f>
        <v/>
      </c>
      <c r="H10682" s="15">
        <f>IF($D10682=1,$B10682,-1)</f>
        <v/>
      </c>
      <c r="I10682" s="15">
        <f>IF($D10682=1,$C10682,-1)</f>
        <v/>
      </c>
    </row>
    <row r="10683">
      <c r="A10683" s="33" t="n">
        <v>45737</v>
      </c>
      <c r="B10683" s="15">
        <f>WEEKDAY($A10683,2)</f>
        <v/>
      </c>
      <c r="C10683" s="15">
        <f>HOUR($A10683)</f>
        <v/>
      </c>
      <c r="D10683" s="15">
        <f>IF(AND($A10683&gt;=Instellingen!$B$6,$A10683&lt;Instellingen!$B$7),1,0)</f>
        <v/>
      </c>
      <c r="E10683" s="15">
        <f>COUNTIF(tData[BezoekStart],"&lt;"&amp;($A10683+1/24))-COUNTIF(tData[BezoekEind],"&lt;="&amp;$A10683)</f>
        <v/>
      </c>
      <c r="F10683" s="15">
        <f>COUNTIF(tData[BezoekLangStart],"&lt;"&amp;($A10683+1/24))-COUNTIF(tData[BezoekLangEind],"&lt;="&amp;$A10683)</f>
        <v/>
      </c>
      <c r="G10683" s="15">
        <f>IF($D10683=1,$B10683*100+$C10683,-1)</f>
        <v/>
      </c>
      <c r="H10683" s="15">
        <f>IF($D10683=1,$B10683,-1)</f>
        <v/>
      </c>
      <c r="I10683" s="15">
        <f>IF($D10683=1,$C10683,-1)</f>
        <v/>
      </c>
    </row>
    <row r="10684">
      <c r="A10684" s="33" t="n">
        <v>45737.04166666666</v>
      </c>
      <c r="B10684" s="15">
        <f>WEEKDAY($A10684,2)</f>
        <v/>
      </c>
      <c r="C10684" s="15">
        <f>HOUR($A10684)</f>
        <v/>
      </c>
      <c r="D10684" s="15">
        <f>IF(AND($A10684&gt;=Instellingen!$B$6,$A10684&lt;Instellingen!$B$7),1,0)</f>
        <v/>
      </c>
      <c r="E10684" s="15">
        <f>COUNTIF(tData[BezoekStart],"&lt;"&amp;($A10684+1/24))-COUNTIF(tData[BezoekEind],"&lt;="&amp;$A10684)</f>
        <v/>
      </c>
      <c r="F10684" s="15">
        <f>COUNTIF(tData[BezoekLangStart],"&lt;"&amp;($A10684+1/24))-COUNTIF(tData[BezoekLangEind],"&lt;="&amp;$A10684)</f>
        <v/>
      </c>
      <c r="G10684" s="15">
        <f>IF($D10684=1,$B10684*100+$C10684,-1)</f>
        <v/>
      </c>
      <c r="H10684" s="15">
        <f>IF($D10684=1,$B10684,-1)</f>
        <v/>
      </c>
      <c r="I10684" s="15">
        <f>IF($D10684=1,$C10684,-1)</f>
        <v/>
      </c>
    </row>
    <row r="10685">
      <c r="A10685" s="33" t="n">
        <v>45737.08333333334</v>
      </c>
      <c r="B10685" s="15">
        <f>WEEKDAY($A10685,2)</f>
        <v/>
      </c>
      <c r="C10685" s="15">
        <f>HOUR($A10685)</f>
        <v/>
      </c>
      <c r="D10685" s="15">
        <f>IF(AND($A10685&gt;=Instellingen!$B$6,$A10685&lt;Instellingen!$B$7),1,0)</f>
        <v/>
      </c>
      <c r="E10685" s="15">
        <f>COUNTIF(tData[BezoekStart],"&lt;"&amp;($A10685+1/24))-COUNTIF(tData[BezoekEind],"&lt;="&amp;$A10685)</f>
        <v/>
      </c>
      <c r="F10685" s="15">
        <f>COUNTIF(tData[BezoekLangStart],"&lt;"&amp;($A10685+1/24))-COUNTIF(tData[BezoekLangEind],"&lt;="&amp;$A10685)</f>
        <v/>
      </c>
      <c r="G10685" s="15">
        <f>IF($D10685=1,$B10685*100+$C10685,-1)</f>
        <v/>
      </c>
      <c r="H10685" s="15">
        <f>IF($D10685=1,$B10685,-1)</f>
        <v/>
      </c>
      <c r="I10685" s="15">
        <f>IF($D10685=1,$C10685,-1)</f>
        <v/>
      </c>
    </row>
    <row r="10686">
      <c r="A10686" s="33" t="n">
        <v>45737.125</v>
      </c>
      <c r="B10686" s="15">
        <f>WEEKDAY($A10686,2)</f>
        <v/>
      </c>
      <c r="C10686" s="15">
        <f>HOUR($A10686)</f>
        <v/>
      </c>
      <c r="D10686" s="15">
        <f>IF(AND($A10686&gt;=Instellingen!$B$6,$A10686&lt;Instellingen!$B$7),1,0)</f>
        <v/>
      </c>
      <c r="E10686" s="15">
        <f>COUNTIF(tData[BezoekStart],"&lt;"&amp;($A10686+1/24))-COUNTIF(tData[BezoekEind],"&lt;="&amp;$A10686)</f>
        <v/>
      </c>
      <c r="F10686" s="15">
        <f>COUNTIF(tData[BezoekLangStart],"&lt;"&amp;($A10686+1/24))-COUNTIF(tData[BezoekLangEind],"&lt;="&amp;$A10686)</f>
        <v/>
      </c>
      <c r="G10686" s="15">
        <f>IF($D10686=1,$B10686*100+$C10686,-1)</f>
        <v/>
      </c>
      <c r="H10686" s="15">
        <f>IF($D10686=1,$B10686,-1)</f>
        <v/>
      </c>
      <c r="I10686" s="15">
        <f>IF($D10686=1,$C10686,-1)</f>
        <v/>
      </c>
    </row>
    <row r="10687">
      <c r="A10687" s="33" t="n">
        <v>45737.16666666666</v>
      </c>
      <c r="B10687" s="15">
        <f>WEEKDAY($A10687,2)</f>
        <v/>
      </c>
      <c r="C10687" s="15">
        <f>HOUR($A10687)</f>
        <v/>
      </c>
      <c r="D10687" s="15">
        <f>IF(AND($A10687&gt;=Instellingen!$B$6,$A10687&lt;Instellingen!$B$7),1,0)</f>
        <v/>
      </c>
      <c r="E10687" s="15">
        <f>COUNTIF(tData[BezoekStart],"&lt;"&amp;($A10687+1/24))-COUNTIF(tData[BezoekEind],"&lt;="&amp;$A10687)</f>
        <v/>
      </c>
      <c r="F10687" s="15">
        <f>COUNTIF(tData[BezoekLangStart],"&lt;"&amp;($A10687+1/24))-COUNTIF(tData[BezoekLangEind],"&lt;="&amp;$A10687)</f>
        <v/>
      </c>
      <c r="G10687" s="15">
        <f>IF($D10687=1,$B10687*100+$C10687,-1)</f>
        <v/>
      </c>
      <c r="H10687" s="15">
        <f>IF($D10687=1,$B10687,-1)</f>
        <v/>
      </c>
      <c r="I10687" s="15">
        <f>IF($D10687=1,$C10687,-1)</f>
        <v/>
      </c>
    </row>
    <row r="10688">
      <c r="A10688" s="33" t="n">
        <v>45737.20833333334</v>
      </c>
      <c r="B10688" s="15">
        <f>WEEKDAY($A10688,2)</f>
        <v/>
      </c>
      <c r="C10688" s="15">
        <f>HOUR($A10688)</f>
        <v/>
      </c>
      <c r="D10688" s="15">
        <f>IF(AND($A10688&gt;=Instellingen!$B$6,$A10688&lt;Instellingen!$B$7),1,0)</f>
        <v/>
      </c>
      <c r="E10688" s="15">
        <f>COUNTIF(tData[BezoekStart],"&lt;"&amp;($A10688+1/24))-COUNTIF(tData[BezoekEind],"&lt;="&amp;$A10688)</f>
        <v/>
      </c>
      <c r="F10688" s="15">
        <f>COUNTIF(tData[BezoekLangStart],"&lt;"&amp;($A10688+1/24))-COUNTIF(tData[BezoekLangEind],"&lt;="&amp;$A10688)</f>
        <v/>
      </c>
      <c r="G10688" s="15">
        <f>IF($D10688=1,$B10688*100+$C10688,-1)</f>
        <v/>
      </c>
      <c r="H10688" s="15">
        <f>IF($D10688=1,$B10688,-1)</f>
        <v/>
      </c>
      <c r="I10688" s="15">
        <f>IF($D10688=1,$C10688,-1)</f>
        <v/>
      </c>
    </row>
    <row r="10689">
      <c r="A10689" s="33" t="n">
        <v>45737.25</v>
      </c>
      <c r="B10689" s="15">
        <f>WEEKDAY($A10689,2)</f>
        <v/>
      </c>
      <c r="C10689" s="15">
        <f>HOUR($A10689)</f>
        <v/>
      </c>
      <c r="D10689" s="15">
        <f>IF(AND($A10689&gt;=Instellingen!$B$6,$A10689&lt;Instellingen!$B$7),1,0)</f>
        <v/>
      </c>
      <c r="E10689" s="15">
        <f>COUNTIF(tData[BezoekStart],"&lt;"&amp;($A10689+1/24))-COUNTIF(tData[BezoekEind],"&lt;="&amp;$A10689)</f>
        <v/>
      </c>
      <c r="F10689" s="15">
        <f>COUNTIF(tData[BezoekLangStart],"&lt;"&amp;($A10689+1/24))-COUNTIF(tData[BezoekLangEind],"&lt;="&amp;$A10689)</f>
        <v/>
      </c>
      <c r="G10689" s="15">
        <f>IF($D10689=1,$B10689*100+$C10689,-1)</f>
        <v/>
      </c>
      <c r="H10689" s="15">
        <f>IF($D10689=1,$B10689,-1)</f>
        <v/>
      </c>
      <c r="I10689" s="15">
        <f>IF($D10689=1,$C10689,-1)</f>
        <v/>
      </c>
    </row>
    <row r="10690">
      <c r="A10690" s="33" t="n">
        <v>45737.29166666666</v>
      </c>
      <c r="B10690" s="15">
        <f>WEEKDAY($A10690,2)</f>
        <v/>
      </c>
      <c r="C10690" s="15">
        <f>HOUR($A10690)</f>
        <v/>
      </c>
      <c r="D10690" s="15">
        <f>IF(AND($A10690&gt;=Instellingen!$B$6,$A10690&lt;Instellingen!$B$7),1,0)</f>
        <v/>
      </c>
      <c r="E10690" s="15">
        <f>COUNTIF(tData[BezoekStart],"&lt;"&amp;($A10690+1/24))-COUNTIF(tData[BezoekEind],"&lt;="&amp;$A10690)</f>
        <v/>
      </c>
      <c r="F10690" s="15">
        <f>COUNTIF(tData[BezoekLangStart],"&lt;"&amp;($A10690+1/24))-COUNTIF(tData[BezoekLangEind],"&lt;="&amp;$A10690)</f>
        <v/>
      </c>
      <c r="G10690" s="15">
        <f>IF($D10690=1,$B10690*100+$C10690,-1)</f>
        <v/>
      </c>
      <c r="H10690" s="15">
        <f>IF($D10690=1,$B10690,-1)</f>
        <v/>
      </c>
      <c r="I10690" s="15">
        <f>IF($D10690=1,$C10690,-1)</f>
        <v/>
      </c>
    </row>
    <row r="10691">
      <c r="A10691" s="33" t="n">
        <v>45737.33333333334</v>
      </c>
      <c r="B10691" s="15">
        <f>WEEKDAY($A10691,2)</f>
        <v/>
      </c>
      <c r="C10691" s="15">
        <f>HOUR($A10691)</f>
        <v/>
      </c>
      <c r="D10691" s="15">
        <f>IF(AND($A10691&gt;=Instellingen!$B$6,$A10691&lt;Instellingen!$B$7),1,0)</f>
        <v/>
      </c>
      <c r="E10691" s="15">
        <f>COUNTIF(tData[BezoekStart],"&lt;"&amp;($A10691+1/24))-COUNTIF(tData[BezoekEind],"&lt;="&amp;$A10691)</f>
        <v/>
      </c>
      <c r="F10691" s="15">
        <f>COUNTIF(tData[BezoekLangStart],"&lt;"&amp;($A10691+1/24))-COUNTIF(tData[BezoekLangEind],"&lt;="&amp;$A10691)</f>
        <v/>
      </c>
      <c r="G10691" s="15">
        <f>IF($D10691=1,$B10691*100+$C10691,-1)</f>
        <v/>
      </c>
      <c r="H10691" s="15">
        <f>IF($D10691=1,$B10691,-1)</f>
        <v/>
      </c>
      <c r="I10691" s="15">
        <f>IF($D10691=1,$C10691,-1)</f>
        <v/>
      </c>
    </row>
    <row r="10692">
      <c r="A10692" s="33" t="n">
        <v>45737.375</v>
      </c>
      <c r="B10692" s="15">
        <f>WEEKDAY($A10692,2)</f>
        <v/>
      </c>
      <c r="C10692" s="15">
        <f>HOUR($A10692)</f>
        <v/>
      </c>
      <c r="D10692" s="15">
        <f>IF(AND($A10692&gt;=Instellingen!$B$6,$A10692&lt;Instellingen!$B$7),1,0)</f>
        <v/>
      </c>
      <c r="E10692" s="15">
        <f>COUNTIF(tData[BezoekStart],"&lt;"&amp;($A10692+1/24))-COUNTIF(tData[BezoekEind],"&lt;="&amp;$A10692)</f>
        <v/>
      </c>
      <c r="F10692" s="15">
        <f>COUNTIF(tData[BezoekLangStart],"&lt;"&amp;($A10692+1/24))-COUNTIF(tData[BezoekLangEind],"&lt;="&amp;$A10692)</f>
        <v/>
      </c>
      <c r="G10692" s="15">
        <f>IF($D10692=1,$B10692*100+$C10692,-1)</f>
        <v/>
      </c>
      <c r="H10692" s="15">
        <f>IF($D10692=1,$B10692,-1)</f>
        <v/>
      </c>
      <c r="I10692" s="15">
        <f>IF($D10692=1,$C10692,-1)</f>
        <v/>
      </c>
    </row>
    <row r="10693">
      <c r="A10693" s="33" t="n">
        <v>45737.41666666666</v>
      </c>
      <c r="B10693" s="15">
        <f>WEEKDAY($A10693,2)</f>
        <v/>
      </c>
      <c r="C10693" s="15">
        <f>HOUR($A10693)</f>
        <v/>
      </c>
      <c r="D10693" s="15">
        <f>IF(AND($A10693&gt;=Instellingen!$B$6,$A10693&lt;Instellingen!$B$7),1,0)</f>
        <v/>
      </c>
      <c r="E10693" s="15">
        <f>COUNTIF(tData[BezoekStart],"&lt;"&amp;($A10693+1/24))-COUNTIF(tData[BezoekEind],"&lt;="&amp;$A10693)</f>
        <v/>
      </c>
      <c r="F10693" s="15">
        <f>COUNTIF(tData[BezoekLangStart],"&lt;"&amp;($A10693+1/24))-COUNTIF(tData[BezoekLangEind],"&lt;="&amp;$A10693)</f>
        <v/>
      </c>
      <c r="G10693" s="15">
        <f>IF($D10693=1,$B10693*100+$C10693,-1)</f>
        <v/>
      </c>
      <c r="H10693" s="15">
        <f>IF($D10693=1,$B10693,-1)</f>
        <v/>
      </c>
      <c r="I10693" s="15">
        <f>IF($D10693=1,$C10693,-1)</f>
        <v/>
      </c>
    </row>
    <row r="10694">
      <c r="A10694" s="33" t="n">
        <v>45737.45833333334</v>
      </c>
      <c r="B10694" s="15">
        <f>WEEKDAY($A10694,2)</f>
        <v/>
      </c>
      <c r="C10694" s="15">
        <f>HOUR($A10694)</f>
        <v/>
      </c>
      <c r="D10694" s="15">
        <f>IF(AND($A10694&gt;=Instellingen!$B$6,$A10694&lt;Instellingen!$B$7),1,0)</f>
        <v/>
      </c>
      <c r="E10694" s="15">
        <f>COUNTIF(tData[BezoekStart],"&lt;"&amp;($A10694+1/24))-COUNTIF(tData[BezoekEind],"&lt;="&amp;$A10694)</f>
        <v/>
      </c>
      <c r="F10694" s="15">
        <f>COUNTIF(tData[BezoekLangStart],"&lt;"&amp;($A10694+1/24))-COUNTIF(tData[BezoekLangEind],"&lt;="&amp;$A10694)</f>
        <v/>
      </c>
      <c r="G10694" s="15">
        <f>IF($D10694=1,$B10694*100+$C10694,-1)</f>
        <v/>
      </c>
      <c r="H10694" s="15">
        <f>IF($D10694=1,$B10694,-1)</f>
        <v/>
      </c>
      <c r="I10694" s="15">
        <f>IF($D10694=1,$C10694,-1)</f>
        <v/>
      </c>
    </row>
    <row r="10695">
      <c r="A10695" s="33" t="n">
        <v>45737.5</v>
      </c>
      <c r="B10695" s="15">
        <f>WEEKDAY($A10695,2)</f>
        <v/>
      </c>
      <c r="C10695" s="15">
        <f>HOUR($A10695)</f>
        <v/>
      </c>
      <c r="D10695" s="15">
        <f>IF(AND($A10695&gt;=Instellingen!$B$6,$A10695&lt;Instellingen!$B$7),1,0)</f>
        <v/>
      </c>
      <c r="E10695" s="15">
        <f>COUNTIF(tData[BezoekStart],"&lt;"&amp;($A10695+1/24))-COUNTIF(tData[BezoekEind],"&lt;="&amp;$A10695)</f>
        <v/>
      </c>
      <c r="F10695" s="15">
        <f>COUNTIF(tData[BezoekLangStart],"&lt;"&amp;($A10695+1/24))-COUNTIF(tData[BezoekLangEind],"&lt;="&amp;$A10695)</f>
        <v/>
      </c>
      <c r="G10695" s="15">
        <f>IF($D10695=1,$B10695*100+$C10695,-1)</f>
        <v/>
      </c>
      <c r="H10695" s="15">
        <f>IF($D10695=1,$B10695,-1)</f>
        <v/>
      </c>
      <c r="I10695" s="15">
        <f>IF($D10695=1,$C10695,-1)</f>
        <v/>
      </c>
    </row>
    <row r="10696">
      <c r="A10696" s="33" t="n">
        <v>45737.54166666666</v>
      </c>
      <c r="B10696" s="15">
        <f>WEEKDAY($A10696,2)</f>
        <v/>
      </c>
      <c r="C10696" s="15">
        <f>HOUR($A10696)</f>
        <v/>
      </c>
      <c r="D10696" s="15">
        <f>IF(AND($A10696&gt;=Instellingen!$B$6,$A10696&lt;Instellingen!$B$7),1,0)</f>
        <v/>
      </c>
      <c r="E10696" s="15">
        <f>COUNTIF(tData[BezoekStart],"&lt;"&amp;($A10696+1/24))-COUNTIF(tData[BezoekEind],"&lt;="&amp;$A10696)</f>
        <v/>
      </c>
      <c r="F10696" s="15">
        <f>COUNTIF(tData[BezoekLangStart],"&lt;"&amp;($A10696+1/24))-COUNTIF(tData[BezoekLangEind],"&lt;="&amp;$A10696)</f>
        <v/>
      </c>
      <c r="G10696" s="15">
        <f>IF($D10696=1,$B10696*100+$C10696,-1)</f>
        <v/>
      </c>
      <c r="H10696" s="15">
        <f>IF($D10696=1,$B10696,-1)</f>
        <v/>
      </c>
      <c r="I10696" s="15">
        <f>IF($D10696=1,$C10696,-1)</f>
        <v/>
      </c>
    </row>
    <row r="10697">
      <c r="A10697" s="33" t="n">
        <v>45737.58333333334</v>
      </c>
      <c r="B10697" s="15">
        <f>WEEKDAY($A10697,2)</f>
        <v/>
      </c>
      <c r="C10697" s="15">
        <f>HOUR($A10697)</f>
        <v/>
      </c>
      <c r="D10697" s="15">
        <f>IF(AND($A10697&gt;=Instellingen!$B$6,$A10697&lt;Instellingen!$B$7),1,0)</f>
        <v/>
      </c>
      <c r="E10697" s="15">
        <f>COUNTIF(tData[BezoekStart],"&lt;"&amp;($A10697+1/24))-COUNTIF(tData[BezoekEind],"&lt;="&amp;$A10697)</f>
        <v/>
      </c>
      <c r="F10697" s="15">
        <f>COUNTIF(tData[BezoekLangStart],"&lt;"&amp;($A10697+1/24))-COUNTIF(tData[BezoekLangEind],"&lt;="&amp;$A10697)</f>
        <v/>
      </c>
      <c r="G10697" s="15">
        <f>IF($D10697=1,$B10697*100+$C10697,-1)</f>
        <v/>
      </c>
      <c r="H10697" s="15">
        <f>IF($D10697=1,$B10697,-1)</f>
        <v/>
      </c>
      <c r="I10697" s="15">
        <f>IF($D10697=1,$C10697,-1)</f>
        <v/>
      </c>
    </row>
    <row r="10698">
      <c r="A10698" s="33" t="n">
        <v>45737.625</v>
      </c>
      <c r="B10698" s="15">
        <f>WEEKDAY($A10698,2)</f>
        <v/>
      </c>
      <c r="C10698" s="15">
        <f>HOUR($A10698)</f>
        <v/>
      </c>
      <c r="D10698" s="15">
        <f>IF(AND($A10698&gt;=Instellingen!$B$6,$A10698&lt;Instellingen!$B$7),1,0)</f>
        <v/>
      </c>
      <c r="E10698" s="15">
        <f>COUNTIF(tData[BezoekStart],"&lt;"&amp;($A10698+1/24))-COUNTIF(tData[BezoekEind],"&lt;="&amp;$A10698)</f>
        <v/>
      </c>
      <c r="F10698" s="15">
        <f>COUNTIF(tData[BezoekLangStart],"&lt;"&amp;($A10698+1/24))-COUNTIF(tData[BezoekLangEind],"&lt;="&amp;$A10698)</f>
        <v/>
      </c>
      <c r="G10698" s="15">
        <f>IF($D10698=1,$B10698*100+$C10698,-1)</f>
        <v/>
      </c>
      <c r="H10698" s="15">
        <f>IF($D10698=1,$B10698,-1)</f>
        <v/>
      </c>
      <c r="I10698" s="15">
        <f>IF($D10698=1,$C10698,-1)</f>
        <v/>
      </c>
    </row>
    <row r="10699">
      <c r="A10699" s="33" t="n">
        <v>45737.66666666666</v>
      </c>
      <c r="B10699" s="15">
        <f>WEEKDAY($A10699,2)</f>
        <v/>
      </c>
      <c r="C10699" s="15">
        <f>HOUR($A10699)</f>
        <v/>
      </c>
      <c r="D10699" s="15">
        <f>IF(AND($A10699&gt;=Instellingen!$B$6,$A10699&lt;Instellingen!$B$7),1,0)</f>
        <v/>
      </c>
      <c r="E10699" s="15">
        <f>COUNTIF(tData[BezoekStart],"&lt;"&amp;($A10699+1/24))-COUNTIF(tData[BezoekEind],"&lt;="&amp;$A10699)</f>
        <v/>
      </c>
      <c r="F10699" s="15">
        <f>COUNTIF(tData[BezoekLangStart],"&lt;"&amp;($A10699+1/24))-COUNTIF(tData[BezoekLangEind],"&lt;="&amp;$A10699)</f>
        <v/>
      </c>
      <c r="G10699" s="15">
        <f>IF($D10699=1,$B10699*100+$C10699,-1)</f>
        <v/>
      </c>
      <c r="H10699" s="15">
        <f>IF($D10699=1,$B10699,-1)</f>
        <v/>
      </c>
      <c r="I10699" s="15">
        <f>IF($D10699=1,$C10699,-1)</f>
        <v/>
      </c>
    </row>
    <row r="10700">
      <c r="A10700" s="33" t="n">
        <v>45737.70833333334</v>
      </c>
      <c r="B10700" s="15">
        <f>WEEKDAY($A10700,2)</f>
        <v/>
      </c>
      <c r="C10700" s="15">
        <f>HOUR($A10700)</f>
        <v/>
      </c>
      <c r="D10700" s="15">
        <f>IF(AND($A10700&gt;=Instellingen!$B$6,$A10700&lt;Instellingen!$B$7),1,0)</f>
        <v/>
      </c>
      <c r="E10700" s="15">
        <f>COUNTIF(tData[BezoekStart],"&lt;"&amp;($A10700+1/24))-COUNTIF(tData[BezoekEind],"&lt;="&amp;$A10700)</f>
        <v/>
      </c>
      <c r="F10700" s="15">
        <f>COUNTIF(tData[BezoekLangStart],"&lt;"&amp;($A10700+1/24))-COUNTIF(tData[BezoekLangEind],"&lt;="&amp;$A10700)</f>
        <v/>
      </c>
      <c r="G10700" s="15">
        <f>IF($D10700=1,$B10700*100+$C10700,-1)</f>
        <v/>
      </c>
      <c r="H10700" s="15">
        <f>IF($D10700=1,$B10700,-1)</f>
        <v/>
      </c>
      <c r="I10700" s="15">
        <f>IF($D10700=1,$C10700,-1)</f>
        <v/>
      </c>
    </row>
    <row r="10701">
      <c r="A10701" s="33" t="n">
        <v>45737.75</v>
      </c>
      <c r="B10701" s="15">
        <f>WEEKDAY($A10701,2)</f>
        <v/>
      </c>
      <c r="C10701" s="15">
        <f>HOUR($A10701)</f>
        <v/>
      </c>
      <c r="D10701" s="15">
        <f>IF(AND($A10701&gt;=Instellingen!$B$6,$A10701&lt;Instellingen!$B$7),1,0)</f>
        <v/>
      </c>
      <c r="E10701" s="15">
        <f>COUNTIF(tData[BezoekStart],"&lt;"&amp;($A10701+1/24))-COUNTIF(tData[BezoekEind],"&lt;="&amp;$A10701)</f>
        <v/>
      </c>
      <c r="F10701" s="15">
        <f>COUNTIF(tData[BezoekLangStart],"&lt;"&amp;($A10701+1/24))-COUNTIF(tData[BezoekLangEind],"&lt;="&amp;$A10701)</f>
        <v/>
      </c>
      <c r="G10701" s="15">
        <f>IF($D10701=1,$B10701*100+$C10701,-1)</f>
        <v/>
      </c>
      <c r="H10701" s="15">
        <f>IF($D10701=1,$B10701,-1)</f>
        <v/>
      </c>
      <c r="I10701" s="15">
        <f>IF($D10701=1,$C10701,-1)</f>
        <v/>
      </c>
    </row>
    <row r="10702">
      <c r="A10702" s="33" t="n">
        <v>45737.79166666666</v>
      </c>
      <c r="B10702" s="15">
        <f>WEEKDAY($A10702,2)</f>
        <v/>
      </c>
      <c r="C10702" s="15">
        <f>HOUR($A10702)</f>
        <v/>
      </c>
      <c r="D10702" s="15">
        <f>IF(AND($A10702&gt;=Instellingen!$B$6,$A10702&lt;Instellingen!$B$7),1,0)</f>
        <v/>
      </c>
      <c r="E10702" s="15">
        <f>COUNTIF(tData[BezoekStart],"&lt;"&amp;($A10702+1/24))-COUNTIF(tData[BezoekEind],"&lt;="&amp;$A10702)</f>
        <v/>
      </c>
      <c r="F10702" s="15">
        <f>COUNTIF(tData[BezoekLangStart],"&lt;"&amp;($A10702+1/24))-COUNTIF(tData[BezoekLangEind],"&lt;="&amp;$A10702)</f>
        <v/>
      </c>
      <c r="G10702" s="15">
        <f>IF($D10702=1,$B10702*100+$C10702,-1)</f>
        <v/>
      </c>
      <c r="H10702" s="15">
        <f>IF($D10702=1,$B10702,-1)</f>
        <v/>
      </c>
      <c r="I10702" s="15">
        <f>IF($D10702=1,$C10702,-1)</f>
        <v/>
      </c>
    </row>
    <row r="10703">
      <c r="A10703" s="33" t="n">
        <v>45737.83333333334</v>
      </c>
      <c r="B10703" s="15">
        <f>WEEKDAY($A10703,2)</f>
        <v/>
      </c>
      <c r="C10703" s="15">
        <f>HOUR($A10703)</f>
        <v/>
      </c>
      <c r="D10703" s="15">
        <f>IF(AND($A10703&gt;=Instellingen!$B$6,$A10703&lt;Instellingen!$B$7),1,0)</f>
        <v/>
      </c>
      <c r="E10703" s="15">
        <f>COUNTIF(tData[BezoekStart],"&lt;"&amp;($A10703+1/24))-COUNTIF(tData[BezoekEind],"&lt;="&amp;$A10703)</f>
        <v/>
      </c>
      <c r="F10703" s="15">
        <f>COUNTIF(tData[BezoekLangStart],"&lt;"&amp;($A10703+1/24))-COUNTIF(tData[BezoekLangEind],"&lt;="&amp;$A10703)</f>
        <v/>
      </c>
      <c r="G10703" s="15">
        <f>IF($D10703=1,$B10703*100+$C10703,-1)</f>
        <v/>
      </c>
      <c r="H10703" s="15">
        <f>IF($D10703=1,$B10703,-1)</f>
        <v/>
      </c>
      <c r="I10703" s="15">
        <f>IF($D10703=1,$C10703,-1)</f>
        <v/>
      </c>
    </row>
    <row r="10704">
      <c r="A10704" s="33" t="n">
        <v>45737.875</v>
      </c>
      <c r="B10704" s="15">
        <f>WEEKDAY($A10704,2)</f>
        <v/>
      </c>
      <c r="C10704" s="15">
        <f>HOUR($A10704)</f>
        <v/>
      </c>
      <c r="D10704" s="15">
        <f>IF(AND($A10704&gt;=Instellingen!$B$6,$A10704&lt;Instellingen!$B$7),1,0)</f>
        <v/>
      </c>
      <c r="E10704" s="15">
        <f>COUNTIF(tData[BezoekStart],"&lt;"&amp;($A10704+1/24))-COUNTIF(tData[BezoekEind],"&lt;="&amp;$A10704)</f>
        <v/>
      </c>
      <c r="F10704" s="15">
        <f>COUNTIF(tData[BezoekLangStart],"&lt;"&amp;($A10704+1/24))-COUNTIF(tData[BezoekLangEind],"&lt;="&amp;$A10704)</f>
        <v/>
      </c>
      <c r="G10704" s="15">
        <f>IF($D10704=1,$B10704*100+$C10704,-1)</f>
        <v/>
      </c>
      <c r="H10704" s="15">
        <f>IF($D10704=1,$B10704,-1)</f>
        <v/>
      </c>
      <c r="I10704" s="15">
        <f>IF($D10704=1,$C10704,-1)</f>
        <v/>
      </c>
    </row>
    <row r="10705">
      <c r="A10705" s="33" t="n">
        <v>45737.91666666666</v>
      </c>
      <c r="B10705" s="15">
        <f>WEEKDAY($A10705,2)</f>
        <v/>
      </c>
      <c r="C10705" s="15">
        <f>HOUR($A10705)</f>
        <v/>
      </c>
      <c r="D10705" s="15">
        <f>IF(AND($A10705&gt;=Instellingen!$B$6,$A10705&lt;Instellingen!$B$7),1,0)</f>
        <v/>
      </c>
      <c r="E10705" s="15">
        <f>COUNTIF(tData[BezoekStart],"&lt;"&amp;($A10705+1/24))-COUNTIF(tData[BezoekEind],"&lt;="&amp;$A10705)</f>
        <v/>
      </c>
      <c r="F10705" s="15">
        <f>COUNTIF(tData[BezoekLangStart],"&lt;"&amp;($A10705+1/24))-COUNTIF(tData[BezoekLangEind],"&lt;="&amp;$A10705)</f>
        <v/>
      </c>
      <c r="G10705" s="15">
        <f>IF($D10705=1,$B10705*100+$C10705,-1)</f>
        <v/>
      </c>
      <c r="H10705" s="15">
        <f>IF($D10705=1,$B10705,-1)</f>
        <v/>
      </c>
      <c r="I10705" s="15">
        <f>IF($D10705=1,$C10705,-1)</f>
        <v/>
      </c>
    </row>
    <row r="10706">
      <c r="A10706" s="33" t="n">
        <v>45737.95833333334</v>
      </c>
      <c r="B10706" s="15">
        <f>WEEKDAY($A10706,2)</f>
        <v/>
      </c>
      <c r="C10706" s="15">
        <f>HOUR($A10706)</f>
        <v/>
      </c>
      <c r="D10706" s="15">
        <f>IF(AND($A10706&gt;=Instellingen!$B$6,$A10706&lt;Instellingen!$B$7),1,0)</f>
        <v/>
      </c>
      <c r="E10706" s="15">
        <f>COUNTIF(tData[BezoekStart],"&lt;"&amp;($A10706+1/24))-COUNTIF(tData[BezoekEind],"&lt;="&amp;$A10706)</f>
        <v/>
      </c>
      <c r="F10706" s="15">
        <f>COUNTIF(tData[BezoekLangStart],"&lt;"&amp;($A10706+1/24))-COUNTIF(tData[BezoekLangEind],"&lt;="&amp;$A10706)</f>
        <v/>
      </c>
      <c r="G10706" s="15">
        <f>IF($D10706=1,$B10706*100+$C10706,-1)</f>
        <v/>
      </c>
      <c r="H10706" s="15">
        <f>IF($D10706=1,$B10706,-1)</f>
        <v/>
      </c>
      <c r="I10706" s="15">
        <f>IF($D10706=1,$C10706,-1)</f>
        <v/>
      </c>
    </row>
    <row r="10707">
      <c r="A10707" s="33" t="n">
        <v>45738</v>
      </c>
      <c r="B10707" s="15">
        <f>WEEKDAY($A10707,2)</f>
        <v/>
      </c>
      <c r="C10707" s="15">
        <f>HOUR($A10707)</f>
        <v/>
      </c>
      <c r="D10707" s="15">
        <f>IF(AND($A10707&gt;=Instellingen!$B$6,$A10707&lt;Instellingen!$B$7),1,0)</f>
        <v/>
      </c>
      <c r="E10707" s="15">
        <f>COUNTIF(tData[BezoekStart],"&lt;"&amp;($A10707+1/24))-COUNTIF(tData[BezoekEind],"&lt;="&amp;$A10707)</f>
        <v/>
      </c>
      <c r="F10707" s="15">
        <f>COUNTIF(tData[BezoekLangStart],"&lt;"&amp;($A10707+1/24))-COUNTIF(tData[BezoekLangEind],"&lt;="&amp;$A10707)</f>
        <v/>
      </c>
      <c r="G10707" s="15">
        <f>IF($D10707=1,$B10707*100+$C10707,-1)</f>
        <v/>
      </c>
      <c r="H10707" s="15">
        <f>IF($D10707=1,$B10707,-1)</f>
        <v/>
      </c>
      <c r="I10707" s="15">
        <f>IF($D10707=1,$C10707,-1)</f>
        <v/>
      </c>
    </row>
    <row r="10708">
      <c r="A10708" s="33" t="n">
        <v>45738.04166666666</v>
      </c>
      <c r="B10708" s="15">
        <f>WEEKDAY($A10708,2)</f>
        <v/>
      </c>
      <c r="C10708" s="15">
        <f>HOUR($A10708)</f>
        <v/>
      </c>
      <c r="D10708" s="15">
        <f>IF(AND($A10708&gt;=Instellingen!$B$6,$A10708&lt;Instellingen!$B$7),1,0)</f>
        <v/>
      </c>
      <c r="E10708" s="15">
        <f>COUNTIF(tData[BezoekStart],"&lt;"&amp;($A10708+1/24))-COUNTIF(tData[BezoekEind],"&lt;="&amp;$A10708)</f>
        <v/>
      </c>
      <c r="F10708" s="15">
        <f>COUNTIF(tData[BezoekLangStart],"&lt;"&amp;($A10708+1/24))-COUNTIF(tData[BezoekLangEind],"&lt;="&amp;$A10708)</f>
        <v/>
      </c>
      <c r="G10708" s="15">
        <f>IF($D10708=1,$B10708*100+$C10708,-1)</f>
        <v/>
      </c>
      <c r="H10708" s="15">
        <f>IF($D10708=1,$B10708,-1)</f>
        <v/>
      </c>
      <c r="I10708" s="15">
        <f>IF($D10708=1,$C10708,-1)</f>
        <v/>
      </c>
    </row>
    <row r="10709">
      <c r="A10709" s="33" t="n">
        <v>45738.08333333334</v>
      </c>
      <c r="B10709" s="15">
        <f>WEEKDAY($A10709,2)</f>
        <v/>
      </c>
      <c r="C10709" s="15">
        <f>HOUR($A10709)</f>
        <v/>
      </c>
      <c r="D10709" s="15">
        <f>IF(AND($A10709&gt;=Instellingen!$B$6,$A10709&lt;Instellingen!$B$7),1,0)</f>
        <v/>
      </c>
      <c r="E10709" s="15">
        <f>COUNTIF(tData[BezoekStart],"&lt;"&amp;($A10709+1/24))-COUNTIF(tData[BezoekEind],"&lt;="&amp;$A10709)</f>
        <v/>
      </c>
      <c r="F10709" s="15">
        <f>COUNTIF(tData[BezoekLangStart],"&lt;"&amp;($A10709+1/24))-COUNTIF(tData[BezoekLangEind],"&lt;="&amp;$A10709)</f>
        <v/>
      </c>
      <c r="G10709" s="15">
        <f>IF($D10709=1,$B10709*100+$C10709,-1)</f>
        <v/>
      </c>
      <c r="H10709" s="15">
        <f>IF($D10709=1,$B10709,-1)</f>
        <v/>
      </c>
      <c r="I10709" s="15">
        <f>IF($D10709=1,$C10709,-1)</f>
        <v/>
      </c>
    </row>
    <row r="10710">
      <c r="A10710" s="33" t="n">
        <v>45738.125</v>
      </c>
      <c r="B10710" s="15">
        <f>WEEKDAY($A10710,2)</f>
        <v/>
      </c>
      <c r="C10710" s="15">
        <f>HOUR($A10710)</f>
        <v/>
      </c>
      <c r="D10710" s="15">
        <f>IF(AND($A10710&gt;=Instellingen!$B$6,$A10710&lt;Instellingen!$B$7),1,0)</f>
        <v/>
      </c>
      <c r="E10710" s="15">
        <f>COUNTIF(tData[BezoekStart],"&lt;"&amp;($A10710+1/24))-COUNTIF(tData[BezoekEind],"&lt;="&amp;$A10710)</f>
        <v/>
      </c>
      <c r="F10710" s="15">
        <f>COUNTIF(tData[BezoekLangStart],"&lt;"&amp;($A10710+1/24))-COUNTIF(tData[BezoekLangEind],"&lt;="&amp;$A10710)</f>
        <v/>
      </c>
      <c r="G10710" s="15">
        <f>IF($D10710=1,$B10710*100+$C10710,-1)</f>
        <v/>
      </c>
      <c r="H10710" s="15">
        <f>IF($D10710=1,$B10710,-1)</f>
        <v/>
      </c>
      <c r="I10710" s="15">
        <f>IF($D10710=1,$C10710,-1)</f>
        <v/>
      </c>
    </row>
    <row r="10711">
      <c r="A10711" s="33" t="n">
        <v>45738.16666666666</v>
      </c>
      <c r="B10711" s="15">
        <f>WEEKDAY($A10711,2)</f>
        <v/>
      </c>
      <c r="C10711" s="15">
        <f>HOUR($A10711)</f>
        <v/>
      </c>
      <c r="D10711" s="15">
        <f>IF(AND($A10711&gt;=Instellingen!$B$6,$A10711&lt;Instellingen!$B$7),1,0)</f>
        <v/>
      </c>
      <c r="E10711" s="15">
        <f>COUNTIF(tData[BezoekStart],"&lt;"&amp;($A10711+1/24))-COUNTIF(tData[BezoekEind],"&lt;="&amp;$A10711)</f>
        <v/>
      </c>
      <c r="F10711" s="15">
        <f>COUNTIF(tData[BezoekLangStart],"&lt;"&amp;($A10711+1/24))-COUNTIF(tData[BezoekLangEind],"&lt;="&amp;$A10711)</f>
        <v/>
      </c>
      <c r="G10711" s="15">
        <f>IF($D10711=1,$B10711*100+$C10711,-1)</f>
        <v/>
      </c>
      <c r="H10711" s="15">
        <f>IF($D10711=1,$B10711,-1)</f>
        <v/>
      </c>
      <c r="I10711" s="15">
        <f>IF($D10711=1,$C10711,-1)</f>
        <v/>
      </c>
    </row>
    <row r="10712">
      <c r="A10712" s="33" t="n">
        <v>45738.20833333334</v>
      </c>
      <c r="B10712" s="15">
        <f>WEEKDAY($A10712,2)</f>
        <v/>
      </c>
      <c r="C10712" s="15">
        <f>HOUR($A10712)</f>
        <v/>
      </c>
      <c r="D10712" s="15">
        <f>IF(AND($A10712&gt;=Instellingen!$B$6,$A10712&lt;Instellingen!$B$7),1,0)</f>
        <v/>
      </c>
      <c r="E10712" s="15">
        <f>COUNTIF(tData[BezoekStart],"&lt;"&amp;($A10712+1/24))-COUNTIF(tData[BezoekEind],"&lt;="&amp;$A10712)</f>
        <v/>
      </c>
      <c r="F10712" s="15">
        <f>COUNTIF(tData[BezoekLangStart],"&lt;"&amp;($A10712+1/24))-COUNTIF(tData[BezoekLangEind],"&lt;="&amp;$A10712)</f>
        <v/>
      </c>
      <c r="G10712" s="15">
        <f>IF($D10712=1,$B10712*100+$C10712,-1)</f>
        <v/>
      </c>
      <c r="H10712" s="15">
        <f>IF($D10712=1,$B10712,-1)</f>
        <v/>
      </c>
      <c r="I10712" s="15">
        <f>IF($D10712=1,$C10712,-1)</f>
        <v/>
      </c>
    </row>
    <row r="10713">
      <c r="A10713" s="33" t="n">
        <v>45738.25</v>
      </c>
      <c r="B10713" s="15">
        <f>WEEKDAY($A10713,2)</f>
        <v/>
      </c>
      <c r="C10713" s="15">
        <f>HOUR($A10713)</f>
        <v/>
      </c>
      <c r="D10713" s="15">
        <f>IF(AND($A10713&gt;=Instellingen!$B$6,$A10713&lt;Instellingen!$B$7),1,0)</f>
        <v/>
      </c>
      <c r="E10713" s="15">
        <f>COUNTIF(tData[BezoekStart],"&lt;"&amp;($A10713+1/24))-COUNTIF(tData[BezoekEind],"&lt;="&amp;$A10713)</f>
        <v/>
      </c>
      <c r="F10713" s="15">
        <f>COUNTIF(tData[BezoekLangStart],"&lt;"&amp;($A10713+1/24))-COUNTIF(tData[BezoekLangEind],"&lt;="&amp;$A10713)</f>
        <v/>
      </c>
      <c r="G10713" s="15">
        <f>IF($D10713=1,$B10713*100+$C10713,-1)</f>
        <v/>
      </c>
      <c r="H10713" s="15">
        <f>IF($D10713=1,$B10713,-1)</f>
        <v/>
      </c>
      <c r="I10713" s="15">
        <f>IF($D10713=1,$C10713,-1)</f>
        <v/>
      </c>
    </row>
    <row r="10714">
      <c r="A10714" s="33" t="n">
        <v>45738.29166666666</v>
      </c>
      <c r="B10714" s="15">
        <f>WEEKDAY($A10714,2)</f>
        <v/>
      </c>
      <c r="C10714" s="15">
        <f>HOUR($A10714)</f>
        <v/>
      </c>
      <c r="D10714" s="15">
        <f>IF(AND($A10714&gt;=Instellingen!$B$6,$A10714&lt;Instellingen!$B$7),1,0)</f>
        <v/>
      </c>
      <c r="E10714" s="15">
        <f>COUNTIF(tData[BezoekStart],"&lt;"&amp;($A10714+1/24))-COUNTIF(tData[BezoekEind],"&lt;="&amp;$A10714)</f>
        <v/>
      </c>
      <c r="F10714" s="15">
        <f>COUNTIF(tData[BezoekLangStart],"&lt;"&amp;($A10714+1/24))-COUNTIF(tData[BezoekLangEind],"&lt;="&amp;$A10714)</f>
        <v/>
      </c>
      <c r="G10714" s="15">
        <f>IF($D10714=1,$B10714*100+$C10714,-1)</f>
        <v/>
      </c>
      <c r="H10714" s="15">
        <f>IF($D10714=1,$B10714,-1)</f>
        <v/>
      </c>
      <c r="I10714" s="15">
        <f>IF($D10714=1,$C10714,-1)</f>
        <v/>
      </c>
    </row>
    <row r="10715">
      <c r="A10715" s="33" t="n">
        <v>45738.33333333334</v>
      </c>
      <c r="B10715" s="15">
        <f>WEEKDAY($A10715,2)</f>
        <v/>
      </c>
      <c r="C10715" s="15">
        <f>HOUR($A10715)</f>
        <v/>
      </c>
      <c r="D10715" s="15">
        <f>IF(AND($A10715&gt;=Instellingen!$B$6,$A10715&lt;Instellingen!$B$7),1,0)</f>
        <v/>
      </c>
      <c r="E10715" s="15">
        <f>COUNTIF(tData[BezoekStart],"&lt;"&amp;($A10715+1/24))-COUNTIF(tData[BezoekEind],"&lt;="&amp;$A10715)</f>
        <v/>
      </c>
      <c r="F10715" s="15">
        <f>COUNTIF(tData[BezoekLangStart],"&lt;"&amp;($A10715+1/24))-COUNTIF(tData[BezoekLangEind],"&lt;="&amp;$A10715)</f>
        <v/>
      </c>
      <c r="G10715" s="15">
        <f>IF($D10715=1,$B10715*100+$C10715,-1)</f>
        <v/>
      </c>
      <c r="H10715" s="15">
        <f>IF($D10715=1,$B10715,-1)</f>
        <v/>
      </c>
      <c r="I10715" s="15">
        <f>IF($D10715=1,$C10715,-1)</f>
        <v/>
      </c>
    </row>
    <row r="10716">
      <c r="A10716" s="33" t="n">
        <v>45738.375</v>
      </c>
      <c r="B10716" s="15">
        <f>WEEKDAY($A10716,2)</f>
        <v/>
      </c>
      <c r="C10716" s="15">
        <f>HOUR($A10716)</f>
        <v/>
      </c>
      <c r="D10716" s="15">
        <f>IF(AND($A10716&gt;=Instellingen!$B$6,$A10716&lt;Instellingen!$B$7),1,0)</f>
        <v/>
      </c>
      <c r="E10716" s="15">
        <f>COUNTIF(tData[BezoekStart],"&lt;"&amp;($A10716+1/24))-COUNTIF(tData[BezoekEind],"&lt;="&amp;$A10716)</f>
        <v/>
      </c>
      <c r="F10716" s="15">
        <f>COUNTIF(tData[BezoekLangStart],"&lt;"&amp;($A10716+1/24))-COUNTIF(tData[BezoekLangEind],"&lt;="&amp;$A10716)</f>
        <v/>
      </c>
      <c r="G10716" s="15">
        <f>IF($D10716=1,$B10716*100+$C10716,-1)</f>
        <v/>
      </c>
      <c r="H10716" s="15">
        <f>IF($D10716=1,$B10716,-1)</f>
        <v/>
      </c>
      <c r="I10716" s="15">
        <f>IF($D10716=1,$C10716,-1)</f>
        <v/>
      </c>
    </row>
    <row r="10717">
      <c r="A10717" s="33" t="n">
        <v>45738.41666666666</v>
      </c>
      <c r="B10717" s="15">
        <f>WEEKDAY($A10717,2)</f>
        <v/>
      </c>
      <c r="C10717" s="15">
        <f>HOUR($A10717)</f>
        <v/>
      </c>
      <c r="D10717" s="15">
        <f>IF(AND($A10717&gt;=Instellingen!$B$6,$A10717&lt;Instellingen!$B$7),1,0)</f>
        <v/>
      </c>
      <c r="E10717" s="15">
        <f>COUNTIF(tData[BezoekStart],"&lt;"&amp;($A10717+1/24))-COUNTIF(tData[BezoekEind],"&lt;="&amp;$A10717)</f>
        <v/>
      </c>
      <c r="F10717" s="15">
        <f>COUNTIF(tData[BezoekLangStart],"&lt;"&amp;($A10717+1/24))-COUNTIF(tData[BezoekLangEind],"&lt;="&amp;$A10717)</f>
        <v/>
      </c>
      <c r="G10717" s="15">
        <f>IF($D10717=1,$B10717*100+$C10717,-1)</f>
        <v/>
      </c>
      <c r="H10717" s="15">
        <f>IF($D10717=1,$B10717,-1)</f>
        <v/>
      </c>
      <c r="I10717" s="15">
        <f>IF($D10717=1,$C10717,-1)</f>
        <v/>
      </c>
    </row>
    <row r="10718">
      <c r="A10718" s="33" t="n">
        <v>45738.45833333334</v>
      </c>
      <c r="B10718" s="15">
        <f>WEEKDAY($A10718,2)</f>
        <v/>
      </c>
      <c r="C10718" s="15">
        <f>HOUR($A10718)</f>
        <v/>
      </c>
      <c r="D10718" s="15">
        <f>IF(AND($A10718&gt;=Instellingen!$B$6,$A10718&lt;Instellingen!$B$7),1,0)</f>
        <v/>
      </c>
      <c r="E10718" s="15">
        <f>COUNTIF(tData[BezoekStart],"&lt;"&amp;($A10718+1/24))-COUNTIF(tData[BezoekEind],"&lt;="&amp;$A10718)</f>
        <v/>
      </c>
      <c r="F10718" s="15">
        <f>COUNTIF(tData[BezoekLangStart],"&lt;"&amp;($A10718+1/24))-COUNTIF(tData[BezoekLangEind],"&lt;="&amp;$A10718)</f>
        <v/>
      </c>
      <c r="G10718" s="15">
        <f>IF($D10718=1,$B10718*100+$C10718,-1)</f>
        <v/>
      </c>
      <c r="H10718" s="15">
        <f>IF($D10718=1,$B10718,-1)</f>
        <v/>
      </c>
      <c r="I10718" s="15">
        <f>IF($D10718=1,$C10718,-1)</f>
        <v/>
      </c>
    </row>
    <row r="10719">
      <c r="A10719" s="33" t="n">
        <v>45738.5</v>
      </c>
      <c r="B10719" s="15">
        <f>WEEKDAY($A10719,2)</f>
        <v/>
      </c>
      <c r="C10719" s="15">
        <f>HOUR($A10719)</f>
        <v/>
      </c>
      <c r="D10719" s="15">
        <f>IF(AND($A10719&gt;=Instellingen!$B$6,$A10719&lt;Instellingen!$B$7),1,0)</f>
        <v/>
      </c>
      <c r="E10719" s="15">
        <f>COUNTIF(tData[BezoekStart],"&lt;"&amp;($A10719+1/24))-COUNTIF(tData[BezoekEind],"&lt;="&amp;$A10719)</f>
        <v/>
      </c>
      <c r="F10719" s="15">
        <f>COUNTIF(tData[BezoekLangStart],"&lt;"&amp;($A10719+1/24))-COUNTIF(tData[BezoekLangEind],"&lt;="&amp;$A10719)</f>
        <v/>
      </c>
      <c r="G10719" s="15">
        <f>IF($D10719=1,$B10719*100+$C10719,-1)</f>
        <v/>
      </c>
      <c r="H10719" s="15">
        <f>IF($D10719=1,$B10719,-1)</f>
        <v/>
      </c>
      <c r="I10719" s="15">
        <f>IF($D10719=1,$C10719,-1)</f>
        <v/>
      </c>
    </row>
    <row r="10720">
      <c r="A10720" s="33" t="n">
        <v>45738.54166666666</v>
      </c>
      <c r="B10720" s="15">
        <f>WEEKDAY($A10720,2)</f>
        <v/>
      </c>
      <c r="C10720" s="15">
        <f>HOUR($A10720)</f>
        <v/>
      </c>
      <c r="D10720" s="15">
        <f>IF(AND($A10720&gt;=Instellingen!$B$6,$A10720&lt;Instellingen!$B$7),1,0)</f>
        <v/>
      </c>
      <c r="E10720" s="15">
        <f>COUNTIF(tData[BezoekStart],"&lt;"&amp;($A10720+1/24))-COUNTIF(tData[BezoekEind],"&lt;="&amp;$A10720)</f>
        <v/>
      </c>
      <c r="F10720" s="15">
        <f>COUNTIF(tData[BezoekLangStart],"&lt;"&amp;($A10720+1/24))-COUNTIF(tData[BezoekLangEind],"&lt;="&amp;$A10720)</f>
        <v/>
      </c>
      <c r="G10720" s="15">
        <f>IF($D10720=1,$B10720*100+$C10720,-1)</f>
        <v/>
      </c>
      <c r="H10720" s="15">
        <f>IF($D10720=1,$B10720,-1)</f>
        <v/>
      </c>
      <c r="I10720" s="15">
        <f>IF($D10720=1,$C10720,-1)</f>
        <v/>
      </c>
    </row>
    <row r="10721">
      <c r="A10721" s="33" t="n">
        <v>45738.58333333334</v>
      </c>
      <c r="B10721" s="15">
        <f>WEEKDAY($A10721,2)</f>
        <v/>
      </c>
      <c r="C10721" s="15">
        <f>HOUR($A10721)</f>
        <v/>
      </c>
      <c r="D10721" s="15">
        <f>IF(AND($A10721&gt;=Instellingen!$B$6,$A10721&lt;Instellingen!$B$7),1,0)</f>
        <v/>
      </c>
      <c r="E10721" s="15">
        <f>COUNTIF(tData[BezoekStart],"&lt;"&amp;($A10721+1/24))-COUNTIF(tData[BezoekEind],"&lt;="&amp;$A10721)</f>
        <v/>
      </c>
      <c r="F10721" s="15">
        <f>COUNTIF(tData[BezoekLangStart],"&lt;"&amp;($A10721+1/24))-COUNTIF(tData[BezoekLangEind],"&lt;="&amp;$A10721)</f>
        <v/>
      </c>
      <c r="G10721" s="15">
        <f>IF($D10721=1,$B10721*100+$C10721,-1)</f>
        <v/>
      </c>
      <c r="H10721" s="15">
        <f>IF($D10721=1,$B10721,-1)</f>
        <v/>
      </c>
      <c r="I10721" s="15">
        <f>IF($D10721=1,$C10721,-1)</f>
        <v/>
      </c>
    </row>
    <row r="10722">
      <c r="A10722" s="33" t="n">
        <v>45738.625</v>
      </c>
      <c r="B10722" s="15">
        <f>WEEKDAY($A10722,2)</f>
        <v/>
      </c>
      <c r="C10722" s="15">
        <f>HOUR($A10722)</f>
        <v/>
      </c>
      <c r="D10722" s="15">
        <f>IF(AND($A10722&gt;=Instellingen!$B$6,$A10722&lt;Instellingen!$B$7),1,0)</f>
        <v/>
      </c>
      <c r="E10722" s="15">
        <f>COUNTIF(tData[BezoekStart],"&lt;"&amp;($A10722+1/24))-COUNTIF(tData[BezoekEind],"&lt;="&amp;$A10722)</f>
        <v/>
      </c>
      <c r="F10722" s="15">
        <f>COUNTIF(tData[BezoekLangStart],"&lt;"&amp;($A10722+1/24))-COUNTIF(tData[BezoekLangEind],"&lt;="&amp;$A10722)</f>
        <v/>
      </c>
      <c r="G10722" s="15">
        <f>IF($D10722=1,$B10722*100+$C10722,-1)</f>
        <v/>
      </c>
      <c r="H10722" s="15">
        <f>IF($D10722=1,$B10722,-1)</f>
        <v/>
      </c>
      <c r="I10722" s="15">
        <f>IF($D10722=1,$C10722,-1)</f>
        <v/>
      </c>
    </row>
    <row r="10723">
      <c r="A10723" s="33" t="n">
        <v>45738.66666666666</v>
      </c>
      <c r="B10723" s="15">
        <f>WEEKDAY($A10723,2)</f>
        <v/>
      </c>
      <c r="C10723" s="15">
        <f>HOUR($A10723)</f>
        <v/>
      </c>
      <c r="D10723" s="15">
        <f>IF(AND($A10723&gt;=Instellingen!$B$6,$A10723&lt;Instellingen!$B$7),1,0)</f>
        <v/>
      </c>
      <c r="E10723" s="15">
        <f>COUNTIF(tData[BezoekStart],"&lt;"&amp;($A10723+1/24))-COUNTIF(tData[BezoekEind],"&lt;="&amp;$A10723)</f>
        <v/>
      </c>
      <c r="F10723" s="15">
        <f>COUNTIF(tData[BezoekLangStart],"&lt;"&amp;($A10723+1/24))-COUNTIF(tData[BezoekLangEind],"&lt;="&amp;$A10723)</f>
        <v/>
      </c>
      <c r="G10723" s="15">
        <f>IF($D10723=1,$B10723*100+$C10723,-1)</f>
        <v/>
      </c>
      <c r="H10723" s="15">
        <f>IF($D10723=1,$B10723,-1)</f>
        <v/>
      </c>
      <c r="I10723" s="15">
        <f>IF($D10723=1,$C10723,-1)</f>
        <v/>
      </c>
    </row>
    <row r="10724">
      <c r="A10724" s="33" t="n">
        <v>45738.70833333334</v>
      </c>
      <c r="B10724" s="15">
        <f>WEEKDAY($A10724,2)</f>
        <v/>
      </c>
      <c r="C10724" s="15">
        <f>HOUR($A10724)</f>
        <v/>
      </c>
      <c r="D10724" s="15">
        <f>IF(AND($A10724&gt;=Instellingen!$B$6,$A10724&lt;Instellingen!$B$7),1,0)</f>
        <v/>
      </c>
      <c r="E10724" s="15">
        <f>COUNTIF(tData[BezoekStart],"&lt;"&amp;($A10724+1/24))-COUNTIF(tData[BezoekEind],"&lt;="&amp;$A10724)</f>
        <v/>
      </c>
      <c r="F10724" s="15">
        <f>COUNTIF(tData[BezoekLangStart],"&lt;"&amp;($A10724+1/24))-COUNTIF(tData[BezoekLangEind],"&lt;="&amp;$A10724)</f>
        <v/>
      </c>
      <c r="G10724" s="15">
        <f>IF($D10724=1,$B10724*100+$C10724,-1)</f>
        <v/>
      </c>
      <c r="H10724" s="15">
        <f>IF($D10724=1,$B10724,-1)</f>
        <v/>
      </c>
      <c r="I10724" s="15">
        <f>IF($D10724=1,$C10724,-1)</f>
        <v/>
      </c>
    </row>
    <row r="10725">
      <c r="A10725" s="33" t="n">
        <v>45738.75</v>
      </c>
      <c r="B10725" s="15">
        <f>WEEKDAY($A10725,2)</f>
        <v/>
      </c>
      <c r="C10725" s="15">
        <f>HOUR($A10725)</f>
        <v/>
      </c>
      <c r="D10725" s="15">
        <f>IF(AND($A10725&gt;=Instellingen!$B$6,$A10725&lt;Instellingen!$B$7),1,0)</f>
        <v/>
      </c>
      <c r="E10725" s="15">
        <f>COUNTIF(tData[BezoekStart],"&lt;"&amp;($A10725+1/24))-COUNTIF(tData[BezoekEind],"&lt;="&amp;$A10725)</f>
        <v/>
      </c>
      <c r="F10725" s="15">
        <f>COUNTIF(tData[BezoekLangStart],"&lt;"&amp;($A10725+1/24))-COUNTIF(tData[BezoekLangEind],"&lt;="&amp;$A10725)</f>
        <v/>
      </c>
      <c r="G10725" s="15">
        <f>IF($D10725=1,$B10725*100+$C10725,-1)</f>
        <v/>
      </c>
      <c r="H10725" s="15">
        <f>IF($D10725=1,$B10725,-1)</f>
        <v/>
      </c>
      <c r="I10725" s="15">
        <f>IF($D10725=1,$C10725,-1)</f>
        <v/>
      </c>
    </row>
    <row r="10726">
      <c r="A10726" s="33" t="n">
        <v>45738.79166666666</v>
      </c>
      <c r="B10726" s="15">
        <f>WEEKDAY($A10726,2)</f>
        <v/>
      </c>
      <c r="C10726" s="15">
        <f>HOUR($A10726)</f>
        <v/>
      </c>
      <c r="D10726" s="15">
        <f>IF(AND($A10726&gt;=Instellingen!$B$6,$A10726&lt;Instellingen!$B$7),1,0)</f>
        <v/>
      </c>
      <c r="E10726" s="15">
        <f>COUNTIF(tData[BezoekStart],"&lt;"&amp;($A10726+1/24))-COUNTIF(tData[BezoekEind],"&lt;="&amp;$A10726)</f>
        <v/>
      </c>
      <c r="F10726" s="15">
        <f>COUNTIF(tData[BezoekLangStart],"&lt;"&amp;($A10726+1/24))-COUNTIF(tData[BezoekLangEind],"&lt;="&amp;$A10726)</f>
        <v/>
      </c>
      <c r="G10726" s="15">
        <f>IF($D10726=1,$B10726*100+$C10726,-1)</f>
        <v/>
      </c>
      <c r="H10726" s="15">
        <f>IF($D10726=1,$B10726,-1)</f>
        <v/>
      </c>
      <c r="I10726" s="15">
        <f>IF($D10726=1,$C10726,-1)</f>
        <v/>
      </c>
    </row>
    <row r="10727">
      <c r="A10727" s="33" t="n">
        <v>45738.83333333334</v>
      </c>
      <c r="B10727" s="15">
        <f>WEEKDAY($A10727,2)</f>
        <v/>
      </c>
      <c r="C10727" s="15">
        <f>HOUR($A10727)</f>
        <v/>
      </c>
      <c r="D10727" s="15">
        <f>IF(AND($A10727&gt;=Instellingen!$B$6,$A10727&lt;Instellingen!$B$7),1,0)</f>
        <v/>
      </c>
      <c r="E10727" s="15">
        <f>COUNTIF(tData[BezoekStart],"&lt;"&amp;($A10727+1/24))-COUNTIF(tData[BezoekEind],"&lt;="&amp;$A10727)</f>
        <v/>
      </c>
      <c r="F10727" s="15">
        <f>COUNTIF(tData[BezoekLangStart],"&lt;"&amp;($A10727+1/24))-COUNTIF(tData[BezoekLangEind],"&lt;="&amp;$A10727)</f>
        <v/>
      </c>
      <c r="G10727" s="15">
        <f>IF($D10727=1,$B10727*100+$C10727,-1)</f>
        <v/>
      </c>
      <c r="H10727" s="15">
        <f>IF($D10727=1,$B10727,-1)</f>
        <v/>
      </c>
      <c r="I10727" s="15">
        <f>IF($D10727=1,$C10727,-1)</f>
        <v/>
      </c>
    </row>
    <row r="10728">
      <c r="A10728" s="33" t="n">
        <v>45738.875</v>
      </c>
      <c r="B10728" s="15">
        <f>WEEKDAY($A10728,2)</f>
        <v/>
      </c>
      <c r="C10728" s="15">
        <f>HOUR($A10728)</f>
        <v/>
      </c>
      <c r="D10728" s="15">
        <f>IF(AND($A10728&gt;=Instellingen!$B$6,$A10728&lt;Instellingen!$B$7),1,0)</f>
        <v/>
      </c>
      <c r="E10728" s="15">
        <f>COUNTIF(tData[BezoekStart],"&lt;"&amp;($A10728+1/24))-COUNTIF(tData[BezoekEind],"&lt;="&amp;$A10728)</f>
        <v/>
      </c>
      <c r="F10728" s="15">
        <f>COUNTIF(tData[BezoekLangStart],"&lt;"&amp;($A10728+1/24))-COUNTIF(tData[BezoekLangEind],"&lt;="&amp;$A10728)</f>
        <v/>
      </c>
      <c r="G10728" s="15">
        <f>IF($D10728=1,$B10728*100+$C10728,-1)</f>
        <v/>
      </c>
      <c r="H10728" s="15">
        <f>IF($D10728=1,$B10728,-1)</f>
        <v/>
      </c>
      <c r="I10728" s="15">
        <f>IF($D10728=1,$C10728,-1)</f>
        <v/>
      </c>
    </row>
    <row r="10729">
      <c r="A10729" s="33" t="n">
        <v>45738.91666666666</v>
      </c>
      <c r="B10729" s="15">
        <f>WEEKDAY($A10729,2)</f>
        <v/>
      </c>
      <c r="C10729" s="15">
        <f>HOUR($A10729)</f>
        <v/>
      </c>
      <c r="D10729" s="15">
        <f>IF(AND($A10729&gt;=Instellingen!$B$6,$A10729&lt;Instellingen!$B$7),1,0)</f>
        <v/>
      </c>
      <c r="E10729" s="15">
        <f>COUNTIF(tData[BezoekStart],"&lt;"&amp;($A10729+1/24))-COUNTIF(tData[BezoekEind],"&lt;="&amp;$A10729)</f>
        <v/>
      </c>
      <c r="F10729" s="15">
        <f>COUNTIF(tData[BezoekLangStart],"&lt;"&amp;($A10729+1/24))-COUNTIF(tData[BezoekLangEind],"&lt;="&amp;$A10729)</f>
        <v/>
      </c>
      <c r="G10729" s="15">
        <f>IF($D10729=1,$B10729*100+$C10729,-1)</f>
        <v/>
      </c>
      <c r="H10729" s="15">
        <f>IF($D10729=1,$B10729,-1)</f>
        <v/>
      </c>
      <c r="I10729" s="15">
        <f>IF($D10729=1,$C10729,-1)</f>
        <v/>
      </c>
    </row>
    <row r="10730">
      <c r="A10730" s="33" t="n">
        <v>45738.95833333334</v>
      </c>
      <c r="B10730" s="15">
        <f>WEEKDAY($A10730,2)</f>
        <v/>
      </c>
      <c r="C10730" s="15">
        <f>HOUR($A10730)</f>
        <v/>
      </c>
      <c r="D10730" s="15">
        <f>IF(AND($A10730&gt;=Instellingen!$B$6,$A10730&lt;Instellingen!$B$7),1,0)</f>
        <v/>
      </c>
      <c r="E10730" s="15">
        <f>COUNTIF(tData[BezoekStart],"&lt;"&amp;($A10730+1/24))-COUNTIF(tData[BezoekEind],"&lt;="&amp;$A10730)</f>
        <v/>
      </c>
      <c r="F10730" s="15">
        <f>COUNTIF(tData[BezoekLangStart],"&lt;"&amp;($A10730+1/24))-COUNTIF(tData[BezoekLangEind],"&lt;="&amp;$A10730)</f>
        <v/>
      </c>
      <c r="G10730" s="15">
        <f>IF($D10730=1,$B10730*100+$C10730,-1)</f>
        <v/>
      </c>
      <c r="H10730" s="15">
        <f>IF($D10730=1,$B10730,-1)</f>
        <v/>
      </c>
      <c r="I10730" s="15">
        <f>IF($D10730=1,$C10730,-1)</f>
        <v/>
      </c>
    </row>
    <row r="10731">
      <c r="A10731" s="33" t="n">
        <v>45739</v>
      </c>
      <c r="B10731" s="15">
        <f>WEEKDAY($A10731,2)</f>
        <v/>
      </c>
      <c r="C10731" s="15">
        <f>HOUR($A10731)</f>
        <v/>
      </c>
      <c r="D10731" s="15">
        <f>IF(AND($A10731&gt;=Instellingen!$B$6,$A10731&lt;Instellingen!$B$7),1,0)</f>
        <v/>
      </c>
      <c r="E10731" s="15">
        <f>COUNTIF(tData[BezoekStart],"&lt;"&amp;($A10731+1/24))-COUNTIF(tData[BezoekEind],"&lt;="&amp;$A10731)</f>
        <v/>
      </c>
      <c r="F10731" s="15">
        <f>COUNTIF(tData[BezoekLangStart],"&lt;"&amp;($A10731+1/24))-COUNTIF(tData[BezoekLangEind],"&lt;="&amp;$A10731)</f>
        <v/>
      </c>
      <c r="G10731" s="15">
        <f>IF($D10731=1,$B10731*100+$C10731,-1)</f>
        <v/>
      </c>
      <c r="H10731" s="15">
        <f>IF($D10731=1,$B10731,-1)</f>
        <v/>
      </c>
      <c r="I10731" s="15">
        <f>IF($D10731=1,$C10731,-1)</f>
        <v/>
      </c>
    </row>
    <row r="10732">
      <c r="A10732" s="33" t="n">
        <v>45739.04166666666</v>
      </c>
      <c r="B10732" s="15">
        <f>WEEKDAY($A10732,2)</f>
        <v/>
      </c>
      <c r="C10732" s="15">
        <f>HOUR($A10732)</f>
        <v/>
      </c>
      <c r="D10732" s="15">
        <f>IF(AND($A10732&gt;=Instellingen!$B$6,$A10732&lt;Instellingen!$B$7),1,0)</f>
        <v/>
      </c>
      <c r="E10732" s="15">
        <f>COUNTIF(tData[BezoekStart],"&lt;"&amp;($A10732+1/24))-COUNTIF(tData[BezoekEind],"&lt;="&amp;$A10732)</f>
        <v/>
      </c>
      <c r="F10732" s="15">
        <f>COUNTIF(tData[BezoekLangStart],"&lt;"&amp;($A10732+1/24))-COUNTIF(tData[BezoekLangEind],"&lt;="&amp;$A10732)</f>
        <v/>
      </c>
      <c r="G10732" s="15">
        <f>IF($D10732=1,$B10732*100+$C10732,-1)</f>
        <v/>
      </c>
      <c r="H10732" s="15">
        <f>IF($D10732=1,$B10732,-1)</f>
        <v/>
      </c>
      <c r="I10732" s="15">
        <f>IF($D10732=1,$C10732,-1)</f>
        <v/>
      </c>
    </row>
    <row r="10733">
      <c r="A10733" s="33" t="n">
        <v>45739.08333333334</v>
      </c>
      <c r="B10733" s="15">
        <f>WEEKDAY($A10733,2)</f>
        <v/>
      </c>
      <c r="C10733" s="15">
        <f>HOUR($A10733)</f>
        <v/>
      </c>
      <c r="D10733" s="15">
        <f>IF(AND($A10733&gt;=Instellingen!$B$6,$A10733&lt;Instellingen!$B$7),1,0)</f>
        <v/>
      </c>
      <c r="E10733" s="15">
        <f>COUNTIF(tData[BezoekStart],"&lt;"&amp;($A10733+1/24))-COUNTIF(tData[BezoekEind],"&lt;="&amp;$A10733)</f>
        <v/>
      </c>
      <c r="F10733" s="15">
        <f>COUNTIF(tData[BezoekLangStart],"&lt;"&amp;($A10733+1/24))-COUNTIF(tData[BezoekLangEind],"&lt;="&amp;$A10733)</f>
        <v/>
      </c>
      <c r="G10733" s="15">
        <f>IF($D10733=1,$B10733*100+$C10733,-1)</f>
        <v/>
      </c>
      <c r="H10733" s="15">
        <f>IF($D10733=1,$B10733,-1)</f>
        <v/>
      </c>
      <c r="I10733" s="15">
        <f>IF($D10733=1,$C10733,-1)</f>
        <v/>
      </c>
    </row>
    <row r="10734">
      <c r="A10734" s="33" t="n">
        <v>45739.125</v>
      </c>
      <c r="B10734" s="15">
        <f>WEEKDAY($A10734,2)</f>
        <v/>
      </c>
      <c r="C10734" s="15">
        <f>HOUR($A10734)</f>
        <v/>
      </c>
      <c r="D10734" s="15">
        <f>IF(AND($A10734&gt;=Instellingen!$B$6,$A10734&lt;Instellingen!$B$7),1,0)</f>
        <v/>
      </c>
      <c r="E10734" s="15">
        <f>COUNTIF(tData[BezoekStart],"&lt;"&amp;($A10734+1/24))-COUNTIF(tData[BezoekEind],"&lt;="&amp;$A10734)</f>
        <v/>
      </c>
      <c r="F10734" s="15">
        <f>COUNTIF(tData[BezoekLangStart],"&lt;"&amp;($A10734+1/24))-COUNTIF(tData[BezoekLangEind],"&lt;="&amp;$A10734)</f>
        <v/>
      </c>
      <c r="G10734" s="15">
        <f>IF($D10734=1,$B10734*100+$C10734,-1)</f>
        <v/>
      </c>
      <c r="H10734" s="15">
        <f>IF($D10734=1,$B10734,-1)</f>
        <v/>
      </c>
      <c r="I10734" s="15">
        <f>IF($D10734=1,$C10734,-1)</f>
        <v/>
      </c>
    </row>
    <row r="10735">
      <c r="A10735" s="33" t="n">
        <v>45739.16666666666</v>
      </c>
      <c r="B10735" s="15">
        <f>WEEKDAY($A10735,2)</f>
        <v/>
      </c>
      <c r="C10735" s="15">
        <f>HOUR($A10735)</f>
        <v/>
      </c>
      <c r="D10735" s="15">
        <f>IF(AND($A10735&gt;=Instellingen!$B$6,$A10735&lt;Instellingen!$B$7),1,0)</f>
        <v/>
      </c>
      <c r="E10735" s="15">
        <f>COUNTIF(tData[BezoekStart],"&lt;"&amp;($A10735+1/24))-COUNTIF(tData[BezoekEind],"&lt;="&amp;$A10735)</f>
        <v/>
      </c>
      <c r="F10735" s="15">
        <f>COUNTIF(tData[BezoekLangStart],"&lt;"&amp;($A10735+1/24))-COUNTIF(tData[BezoekLangEind],"&lt;="&amp;$A10735)</f>
        <v/>
      </c>
      <c r="G10735" s="15">
        <f>IF($D10735=1,$B10735*100+$C10735,-1)</f>
        <v/>
      </c>
      <c r="H10735" s="15">
        <f>IF($D10735=1,$B10735,-1)</f>
        <v/>
      </c>
      <c r="I10735" s="15">
        <f>IF($D10735=1,$C10735,-1)</f>
        <v/>
      </c>
    </row>
    <row r="10736">
      <c r="A10736" s="33" t="n">
        <v>45739.20833333334</v>
      </c>
      <c r="B10736" s="15">
        <f>WEEKDAY($A10736,2)</f>
        <v/>
      </c>
      <c r="C10736" s="15">
        <f>HOUR($A10736)</f>
        <v/>
      </c>
      <c r="D10736" s="15">
        <f>IF(AND($A10736&gt;=Instellingen!$B$6,$A10736&lt;Instellingen!$B$7),1,0)</f>
        <v/>
      </c>
      <c r="E10736" s="15">
        <f>COUNTIF(tData[BezoekStart],"&lt;"&amp;($A10736+1/24))-COUNTIF(tData[BezoekEind],"&lt;="&amp;$A10736)</f>
        <v/>
      </c>
      <c r="F10736" s="15">
        <f>COUNTIF(tData[BezoekLangStart],"&lt;"&amp;($A10736+1/24))-COUNTIF(tData[BezoekLangEind],"&lt;="&amp;$A10736)</f>
        <v/>
      </c>
      <c r="G10736" s="15">
        <f>IF($D10736=1,$B10736*100+$C10736,-1)</f>
        <v/>
      </c>
      <c r="H10736" s="15">
        <f>IF($D10736=1,$B10736,-1)</f>
        <v/>
      </c>
      <c r="I10736" s="15">
        <f>IF($D10736=1,$C10736,-1)</f>
        <v/>
      </c>
    </row>
    <row r="10737">
      <c r="A10737" s="33" t="n">
        <v>45739.25</v>
      </c>
      <c r="B10737" s="15">
        <f>WEEKDAY($A10737,2)</f>
        <v/>
      </c>
      <c r="C10737" s="15">
        <f>HOUR($A10737)</f>
        <v/>
      </c>
      <c r="D10737" s="15">
        <f>IF(AND($A10737&gt;=Instellingen!$B$6,$A10737&lt;Instellingen!$B$7),1,0)</f>
        <v/>
      </c>
      <c r="E10737" s="15">
        <f>COUNTIF(tData[BezoekStart],"&lt;"&amp;($A10737+1/24))-COUNTIF(tData[BezoekEind],"&lt;="&amp;$A10737)</f>
        <v/>
      </c>
      <c r="F10737" s="15">
        <f>COUNTIF(tData[BezoekLangStart],"&lt;"&amp;($A10737+1/24))-COUNTIF(tData[BezoekLangEind],"&lt;="&amp;$A10737)</f>
        <v/>
      </c>
      <c r="G10737" s="15">
        <f>IF($D10737=1,$B10737*100+$C10737,-1)</f>
        <v/>
      </c>
      <c r="H10737" s="15">
        <f>IF($D10737=1,$B10737,-1)</f>
        <v/>
      </c>
      <c r="I10737" s="15">
        <f>IF($D10737=1,$C10737,-1)</f>
        <v/>
      </c>
    </row>
    <row r="10738">
      <c r="A10738" s="33" t="n">
        <v>45739.29166666666</v>
      </c>
      <c r="B10738" s="15">
        <f>WEEKDAY($A10738,2)</f>
        <v/>
      </c>
      <c r="C10738" s="15">
        <f>HOUR($A10738)</f>
        <v/>
      </c>
      <c r="D10738" s="15">
        <f>IF(AND($A10738&gt;=Instellingen!$B$6,$A10738&lt;Instellingen!$B$7),1,0)</f>
        <v/>
      </c>
      <c r="E10738" s="15">
        <f>COUNTIF(tData[BezoekStart],"&lt;"&amp;($A10738+1/24))-COUNTIF(tData[BezoekEind],"&lt;="&amp;$A10738)</f>
        <v/>
      </c>
      <c r="F10738" s="15">
        <f>COUNTIF(tData[BezoekLangStart],"&lt;"&amp;($A10738+1/24))-COUNTIF(tData[BezoekLangEind],"&lt;="&amp;$A10738)</f>
        <v/>
      </c>
      <c r="G10738" s="15">
        <f>IF($D10738=1,$B10738*100+$C10738,-1)</f>
        <v/>
      </c>
      <c r="H10738" s="15">
        <f>IF($D10738=1,$B10738,-1)</f>
        <v/>
      </c>
      <c r="I10738" s="15">
        <f>IF($D10738=1,$C10738,-1)</f>
        <v/>
      </c>
    </row>
    <row r="10739">
      <c r="A10739" s="33" t="n">
        <v>45739.33333333334</v>
      </c>
      <c r="B10739" s="15">
        <f>WEEKDAY($A10739,2)</f>
        <v/>
      </c>
      <c r="C10739" s="15">
        <f>HOUR($A10739)</f>
        <v/>
      </c>
      <c r="D10739" s="15">
        <f>IF(AND($A10739&gt;=Instellingen!$B$6,$A10739&lt;Instellingen!$B$7),1,0)</f>
        <v/>
      </c>
      <c r="E10739" s="15">
        <f>COUNTIF(tData[BezoekStart],"&lt;"&amp;($A10739+1/24))-COUNTIF(tData[BezoekEind],"&lt;="&amp;$A10739)</f>
        <v/>
      </c>
      <c r="F10739" s="15">
        <f>COUNTIF(tData[BezoekLangStart],"&lt;"&amp;($A10739+1/24))-COUNTIF(tData[BezoekLangEind],"&lt;="&amp;$A10739)</f>
        <v/>
      </c>
      <c r="G10739" s="15">
        <f>IF($D10739=1,$B10739*100+$C10739,-1)</f>
        <v/>
      </c>
      <c r="H10739" s="15">
        <f>IF($D10739=1,$B10739,-1)</f>
        <v/>
      </c>
      <c r="I10739" s="15">
        <f>IF($D10739=1,$C10739,-1)</f>
        <v/>
      </c>
    </row>
    <row r="10740">
      <c r="A10740" s="33" t="n">
        <v>45739.375</v>
      </c>
      <c r="B10740" s="15">
        <f>WEEKDAY($A10740,2)</f>
        <v/>
      </c>
      <c r="C10740" s="15">
        <f>HOUR($A10740)</f>
        <v/>
      </c>
      <c r="D10740" s="15">
        <f>IF(AND($A10740&gt;=Instellingen!$B$6,$A10740&lt;Instellingen!$B$7),1,0)</f>
        <v/>
      </c>
      <c r="E10740" s="15">
        <f>COUNTIF(tData[BezoekStart],"&lt;"&amp;($A10740+1/24))-COUNTIF(tData[BezoekEind],"&lt;="&amp;$A10740)</f>
        <v/>
      </c>
      <c r="F10740" s="15">
        <f>COUNTIF(tData[BezoekLangStart],"&lt;"&amp;($A10740+1/24))-COUNTIF(tData[BezoekLangEind],"&lt;="&amp;$A10740)</f>
        <v/>
      </c>
      <c r="G10740" s="15">
        <f>IF($D10740=1,$B10740*100+$C10740,-1)</f>
        <v/>
      </c>
      <c r="H10740" s="15">
        <f>IF($D10740=1,$B10740,-1)</f>
        <v/>
      </c>
      <c r="I10740" s="15">
        <f>IF($D10740=1,$C10740,-1)</f>
        <v/>
      </c>
    </row>
    <row r="10741">
      <c r="A10741" s="33" t="n">
        <v>45739.41666666666</v>
      </c>
      <c r="B10741" s="15">
        <f>WEEKDAY($A10741,2)</f>
        <v/>
      </c>
      <c r="C10741" s="15">
        <f>HOUR($A10741)</f>
        <v/>
      </c>
      <c r="D10741" s="15">
        <f>IF(AND($A10741&gt;=Instellingen!$B$6,$A10741&lt;Instellingen!$B$7),1,0)</f>
        <v/>
      </c>
      <c r="E10741" s="15">
        <f>COUNTIF(tData[BezoekStart],"&lt;"&amp;($A10741+1/24))-COUNTIF(tData[BezoekEind],"&lt;="&amp;$A10741)</f>
        <v/>
      </c>
      <c r="F10741" s="15">
        <f>COUNTIF(tData[BezoekLangStart],"&lt;"&amp;($A10741+1/24))-COUNTIF(tData[BezoekLangEind],"&lt;="&amp;$A10741)</f>
        <v/>
      </c>
      <c r="G10741" s="15">
        <f>IF($D10741=1,$B10741*100+$C10741,-1)</f>
        <v/>
      </c>
      <c r="H10741" s="15">
        <f>IF($D10741=1,$B10741,-1)</f>
        <v/>
      </c>
      <c r="I10741" s="15">
        <f>IF($D10741=1,$C10741,-1)</f>
        <v/>
      </c>
    </row>
    <row r="10742">
      <c r="A10742" s="33" t="n">
        <v>45739.45833333334</v>
      </c>
      <c r="B10742" s="15">
        <f>WEEKDAY($A10742,2)</f>
        <v/>
      </c>
      <c r="C10742" s="15">
        <f>HOUR($A10742)</f>
        <v/>
      </c>
      <c r="D10742" s="15">
        <f>IF(AND($A10742&gt;=Instellingen!$B$6,$A10742&lt;Instellingen!$B$7),1,0)</f>
        <v/>
      </c>
      <c r="E10742" s="15">
        <f>COUNTIF(tData[BezoekStart],"&lt;"&amp;($A10742+1/24))-COUNTIF(tData[BezoekEind],"&lt;="&amp;$A10742)</f>
        <v/>
      </c>
      <c r="F10742" s="15">
        <f>COUNTIF(tData[BezoekLangStart],"&lt;"&amp;($A10742+1/24))-COUNTIF(tData[BezoekLangEind],"&lt;="&amp;$A10742)</f>
        <v/>
      </c>
      <c r="G10742" s="15">
        <f>IF($D10742=1,$B10742*100+$C10742,-1)</f>
        <v/>
      </c>
      <c r="H10742" s="15">
        <f>IF($D10742=1,$B10742,-1)</f>
        <v/>
      </c>
      <c r="I10742" s="15">
        <f>IF($D10742=1,$C10742,-1)</f>
        <v/>
      </c>
    </row>
    <row r="10743">
      <c r="A10743" s="33" t="n">
        <v>45739.5</v>
      </c>
      <c r="B10743" s="15">
        <f>WEEKDAY($A10743,2)</f>
        <v/>
      </c>
      <c r="C10743" s="15">
        <f>HOUR($A10743)</f>
        <v/>
      </c>
      <c r="D10743" s="15">
        <f>IF(AND($A10743&gt;=Instellingen!$B$6,$A10743&lt;Instellingen!$B$7),1,0)</f>
        <v/>
      </c>
      <c r="E10743" s="15">
        <f>COUNTIF(tData[BezoekStart],"&lt;"&amp;($A10743+1/24))-COUNTIF(tData[BezoekEind],"&lt;="&amp;$A10743)</f>
        <v/>
      </c>
      <c r="F10743" s="15">
        <f>COUNTIF(tData[BezoekLangStart],"&lt;"&amp;($A10743+1/24))-COUNTIF(tData[BezoekLangEind],"&lt;="&amp;$A10743)</f>
        <v/>
      </c>
      <c r="G10743" s="15">
        <f>IF($D10743=1,$B10743*100+$C10743,-1)</f>
        <v/>
      </c>
      <c r="H10743" s="15">
        <f>IF($D10743=1,$B10743,-1)</f>
        <v/>
      </c>
      <c r="I10743" s="15">
        <f>IF($D10743=1,$C10743,-1)</f>
        <v/>
      </c>
    </row>
    <row r="10744">
      <c r="A10744" s="33" t="n">
        <v>45739.54166666666</v>
      </c>
      <c r="B10744" s="15">
        <f>WEEKDAY($A10744,2)</f>
        <v/>
      </c>
      <c r="C10744" s="15">
        <f>HOUR($A10744)</f>
        <v/>
      </c>
      <c r="D10744" s="15">
        <f>IF(AND($A10744&gt;=Instellingen!$B$6,$A10744&lt;Instellingen!$B$7),1,0)</f>
        <v/>
      </c>
      <c r="E10744" s="15">
        <f>COUNTIF(tData[BezoekStart],"&lt;"&amp;($A10744+1/24))-COUNTIF(tData[BezoekEind],"&lt;="&amp;$A10744)</f>
        <v/>
      </c>
      <c r="F10744" s="15">
        <f>COUNTIF(tData[BezoekLangStart],"&lt;"&amp;($A10744+1/24))-COUNTIF(tData[BezoekLangEind],"&lt;="&amp;$A10744)</f>
        <v/>
      </c>
      <c r="G10744" s="15">
        <f>IF($D10744=1,$B10744*100+$C10744,-1)</f>
        <v/>
      </c>
      <c r="H10744" s="15">
        <f>IF($D10744=1,$B10744,-1)</f>
        <v/>
      </c>
      <c r="I10744" s="15">
        <f>IF($D10744=1,$C10744,-1)</f>
        <v/>
      </c>
    </row>
    <row r="10745">
      <c r="A10745" s="33" t="n">
        <v>45739.58333333334</v>
      </c>
      <c r="B10745" s="15">
        <f>WEEKDAY($A10745,2)</f>
        <v/>
      </c>
      <c r="C10745" s="15">
        <f>HOUR($A10745)</f>
        <v/>
      </c>
      <c r="D10745" s="15">
        <f>IF(AND($A10745&gt;=Instellingen!$B$6,$A10745&lt;Instellingen!$B$7),1,0)</f>
        <v/>
      </c>
      <c r="E10745" s="15">
        <f>COUNTIF(tData[BezoekStart],"&lt;"&amp;($A10745+1/24))-COUNTIF(tData[BezoekEind],"&lt;="&amp;$A10745)</f>
        <v/>
      </c>
      <c r="F10745" s="15">
        <f>COUNTIF(tData[BezoekLangStart],"&lt;"&amp;($A10745+1/24))-COUNTIF(tData[BezoekLangEind],"&lt;="&amp;$A10745)</f>
        <v/>
      </c>
      <c r="G10745" s="15">
        <f>IF($D10745=1,$B10745*100+$C10745,-1)</f>
        <v/>
      </c>
      <c r="H10745" s="15">
        <f>IF($D10745=1,$B10745,-1)</f>
        <v/>
      </c>
      <c r="I10745" s="15">
        <f>IF($D10745=1,$C10745,-1)</f>
        <v/>
      </c>
    </row>
    <row r="10746">
      <c r="A10746" s="33" t="n">
        <v>45739.625</v>
      </c>
      <c r="B10746" s="15">
        <f>WEEKDAY($A10746,2)</f>
        <v/>
      </c>
      <c r="C10746" s="15">
        <f>HOUR($A10746)</f>
        <v/>
      </c>
      <c r="D10746" s="15">
        <f>IF(AND($A10746&gt;=Instellingen!$B$6,$A10746&lt;Instellingen!$B$7),1,0)</f>
        <v/>
      </c>
      <c r="E10746" s="15">
        <f>COUNTIF(tData[BezoekStart],"&lt;"&amp;($A10746+1/24))-COUNTIF(tData[BezoekEind],"&lt;="&amp;$A10746)</f>
        <v/>
      </c>
      <c r="F10746" s="15">
        <f>COUNTIF(tData[BezoekLangStart],"&lt;"&amp;($A10746+1/24))-COUNTIF(tData[BezoekLangEind],"&lt;="&amp;$A10746)</f>
        <v/>
      </c>
      <c r="G10746" s="15">
        <f>IF($D10746=1,$B10746*100+$C10746,-1)</f>
        <v/>
      </c>
      <c r="H10746" s="15">
        <f>IF($D10746=1,$B10746,-1)</f>
        <v/>
      </c>
      <c r="I10746" s="15">
        <f>IF($D10746=1,$C10746,-1)</f>
        <v/>
      </c>
    </row>
    <row r="10747">
      <c r="A10747" s="33" t="n">
        <v>45739.66666666666</v>
      </c>
      <c r="B10747" s="15">
        <f>WEEKDAY($A10747,2)</f>
        <v/>
      </c>
      <c r="C10747" s="15">
        <f>HOUR($A10747)</f>
        <v/>
      </c>
      <c r="D10747" s="15">
        <f>IF(AND($A10747&gt;=Instellingen!$B$6,$A10747&lt;Instellingen!$B$7),1,0)</f>
        <v/>
      </c>
      <c r="E10747" s="15">
        <f>COUNTIF(tData[BezoekStart],"&lt;"&amp;($A10747+1/24))-COUNTIF(tData[BezoekEind],"&lt;="&amp;$A10747)</f>
        <v/>
      </c>
      <c r="F10747" s="15">
        <f>COUNTIF(tData[BezoekLangStart],"&lt;"&amp;($A10747+1/24))-COUNTIF(tData[BezoekLangEind],"&lt;="&amp;$A10747)</f>
        <v/>
      </c>
      <c r="G10747" s="15">
        <f>IF($D10747=1,$B10747*100+$C10747,-1)</f>
        <v/>
      </c>
      <c r="H10747" s="15">
        <f>IF($D10747=1,$B10747,-1)</f>
        <v/>
      </c>
      <c r="I10747" s="15">
        <f>IF($D10747=1,$C10747,-1)</f>
        <v/>
      </c>
    </row>
    <row r="10748">
      <c r="A10748" s="33" t="n">
        <v>45739.70833333334</v>
      </c>
      <c r="B10748" s="15">
        <f>WEEKDAY($A10748,2)</f>
        <v/>
      </c>
      <c r="C10748" s="15">
        <f>HOUR($A10748)</f>
        <v/>
      </c>
      <c r="D10748" s="15">
        <f>IF(AND($A10748&gt;=Instellingen!$B$6,$A10748&lt;Instellingen!$B$7),1,0)</f>
        <v/>
      </c>
      <c r="E10748" s="15">
        <f>COUNTIF(tData[BezoekStart],"&lt;"&amp;($A10748+1/24))-COUNTIF(tData[BezoekEind],"&lt;="&amp;$A10748)</f>
        <v/>
      </c>
      <c r="F10748" s="15">
        <f>COUNTIF(tData[BezoekLangStart],"&lt;"&amp;($A10748+1/24))-COUNTIF(tData[BezoekLangEind],"&lt;="&amp;$A10748)</f>
        <v/>
      </c>
      <c r="G10748" s="15">
        <f>IF($D10748=1,$B10748*100+$C10748,-1)</f>
        <v/>
      </c>
      <c r="H10748" s="15">
        <f>IF($D10748=1,$B10748,-1)</f>
        <v/>
      </c>
      <c r="I10748" s="15">
        <f>IF($D10748=1,$C10748,-1)</f>
        <v/>
      </c>
    </row>
    <row r="10749">
      <c r="A10749" s="33" t="n">
        <v>45739.75</v>
      </c>
      <c r="B10749" s="15">
        <f>WEEKDAY($A10749,2)</f>
        <v/>
      </c>
      <c r="C10749" s="15">
        <f>HOUR($A10749)</f>
        <v/>
      </c>
      <c r="D10749" s="15">
        <f>IF(AND($A10749&gt;=Instellingen!$B$6,$A10749&lt;Instellingen!$B$7),1,0)</f>
        <v/>
      </c>
      <c r="E10749" s="15">
        <f>COUNTIF(tData[BezoekStart],"&lt;"&amp;($A10749+1/24))-COUNTIF(tData[BezoekEind],"&lt;="&amp;$A10749)</f>
        <v/>
      </c>
      <c r="F10749" s="15">
        <f>COUNTIF(tData[BezoekLangStart],"&lt;"&amp;($A10749+1/24))-COUNTIF(tData[BezoekLangEind],"&lt;="&amp;$A10749)</f>
        <v/>
      </c>
      <c r="G10749" s="15">
        <f>IF($D10749=1,$B10749*100+$C10749,-1)</f>
        <v/>
      </c>
      <c r="H10749" s="15">
        <f>IF($D10749=1,$B10749,-1)</f>
        <v/>
      </c>
      <c r="I10749" s="15">
        <f>IF($D10749=1,$C10749,-1)</f>
        <v/>
      </c>
    </row>
    <row r="10750">
      <c r="A10750" s="33" t="n">
        <v>45739.79166666666</v>
      </c>
      <c r="B10750" s="15">
        <f>WEEKDAY($A10750,2)</f>
        <v/>
      </c>
      <c r="C10750" s="15">
        <f>HOUR($A10750)</f>
        <v/>
      </c>
      <c r="D10750" s="15">
        <f>IF(AND($A10750&gt;=Instellingen!$B$6,$A10750&lt;Instellingen!$B$7),1,0)</f>
        <v/>
      </c>
      <c r="E10750" s="15">
        <f>COUNTIF(tData[BezoekStart],"&lt;"&amp;($A10750+1/24))-COUNTIF(tData[BezoekEind],"&lt;="&amp;$A10750)</f>
        <v/>
      </c>
      <c r="F10750" s="15">
        <f>COUNTIF(tData[BezoekLangStart],"&lt;"&amp;($A10750+1/24))-COUNTIF(tData[BezoekLangEind],"&lt;="&amp;$A10750)</f>
        <v/>
      </c>
      <c r="G10750" s="15">
        <f>IF($D10750=1,$B10750*100+$C10750,-1)</f>
        <v/>
      </c>
      <c r="H10750" s="15">
        <f>IF($D10750=1,$B10750,-1)</f>
        <v/>
      </c>
      <c r="I10750" s="15">
        <f>IF($D10750=1,$C10750,-1)</f>
        <v/>
      </c>
    </row>
    <row r="10751">
      <c r="A10751" s="33" t="n">
        <v>45739.83333333334</v>
      </c>
      <c r="B10751" s="15">
        <f>WEEKDAY($A10751,2)</f>
        <v/>
      </c>
      <c r="C10751" s="15">
        <f>HOUR($A10751)</f>
        <v/>
      </c>
      <c r="D10751" s="15">
        <f>IF(AND($A10751&gt;=Instellingen!$B$6,$A10751&lt;Instellingen!$B$7),1,0)</f>
        <v/>
      </c>
      <c r="E10751" s="15">
        <f>COUNTIF(tData[BezoekStart],"&lt;"&amp;($A10751+1/24))-COUNTIF(tData[BezoekEind],"&lt;="&amp;$A10751)</f>
        <v/>
      </c>
      <c r="F10751" s="15">
        <f>COUNTIF(tData[BezoekLangStart],"&lt;"&amp;($A10751+1/24))-COUNTIF(tData[BezoekLangEind],"&lt;="&amp;$A10751)</f>
        <v/>
      </c>
      <c r="G10751" s="15">
        <f>IF($D10751=1,$B10751*100+$C10751,-1)</f>
        <v/>
      </c>
      <c r="H10751" s="15">
        <f>IF($D10751=1,$B10751,-1)</f>
        <v/>
      </c>
      <c r="I10751" s="15">
        <f>IF($D10751=1,$C10751,-1)</f>
        <v/>
      </c>
    </row>
    <row r="10752">
      <c r="A10752" s="33" t="n">
        <v>45739.875</v>
      </c>
      <c r="B10752" s="15">
        <f>WEEKDAY($A10752,2)</f>
        <v/>
      </c>
      <c r="C10752" s="15">
        <f>HOUR($A10752)</f>
        <v/>
      </c>
      <c r="D10752" s="15">
        <f>IF(AND($A10752&gt;=Instellingen!$B$6,$A10752&lt;Instellingen!$B$7),1,0)</f>
        <v/>
      </c>
      <c r="E10752" s="15">
        <f>COUNTIF(tData[BezoekStart],"&lt;"&amp;($A10752+1/24))-COUNTIF(tData[BezoekEind],"&lt;="&amp;$A10752)</f>
        <v/>
      </c>
      <c r="F10752" s="15">
        <f>COUNTIF(tData[BezoekLangStart],"&lt;"&amp;($A10752+1/24))-COUNTIF(tData[BezoekLangEind],"&lt;="&amp;$A10752)</f>
        <v/>
      </c>
      <c r="G10752" s="15">
        <f>IF($D10752=1,$B10752*100+$C10752,-1)</f>
        <v/>
      </c>
      <c r="H10752" s="15">
        <f>IF($D10752=1,$B10752,-1)</f>
        <v/>
      </c>
      <c r="I10752" s="15">
        <f>IF($D10752=1,$C10752,-1)</f>
        <v/>
      </c>
    </row>
    <row r="10753">
      <c r="A10753" s="33" t="n">
        <v>45739.91666666666</v>
      </c>
      <c r="B10753" s="15">
        <f>WEEKDAY($A10753,2)</f>
        <v/>
      </c>
      <c r="C10753" s="15">
        <f>HOUR($A10753)</f>
        <v/>
      </c>
      <c r="D10753" s="15">
        <f>IF(AND($A10753&gt;=Instellingen!$B$6,$A10753&lt;Instellingen!$B$7),1,0)</f>
        <v/>
      </c>
      <c r="E10753" s="15">
        <f>COUNTIF(tData[BezoekStart],"&lt;"&amp;($A10753+1/24))-COUNTIF(tData[BezoekEind],"&lt;="&amp;$A10753)</f>
        <v/>
      </c>
      <c r="F10753" s="15">
        <f>COUNTIF(tData[BezoekLangStart],"&lt;"&amp;($A10753+1/24))-COUNTIF(tData[BezoekLangEind],"&lt;="&amp;$A10753)</f>
        <v/>
      </c>
      <c r="G10753" s="15">
        <f>IF($D10753=1,$B10753*100+$C10753,-1)</f>
        <v/>
      </c>
      <c r="H10753" s="15">
        <f>IF($D10753=1,$B10753,-1)</f>
        <v/>
      </c>
      <c r="I10753" s="15">
        <f>IF($D10753=1,$C10753,-1)</f>
        <v/>
      </c>
    </row>
    <row r="10754">
      <c r="A10754" s="33" t="n">
        <v>45739.95833333334</v>
      </c>
      <c r="B10754" s="15">
        <f>WEEKDAY($A10754,2)</f>
        <v/>
      </c>
      <c r="C10754" s="15">
        <f>HOUR($A10754)</f>
        <v/>
      </c>
      <c r="D10754" s="15">
        <f>IF(AND($A10754&gt;=Instellingen!$B$6,$A10754&lt;Instellingen!$B$7),1,0)</f>
        <v/>
      </c>
      <c r="E10754" s="15">
        <f>COUNTIF(tData[BezoekStart],"&lt;"&amp;($A10754+1/24))-COUNTIF(tData[BezoekEind],"&lt;="&amp;$A10754)</f>
        <v/>
      </c>
      <c r="F10754" s="15">
        <f>COUNTIF(tData[BezoekLangStart],"&lt;"&amp;($A10754+1/24))-COUNTIF(tData[BezoekLangEind],"&lt;="&amp;$A10754)</f>
        <v/>
      </c>
      <c r="G10754" s="15">
        <f>IF($D10754=1,$B10754*100+$C10754,-1)</f>
        <v/>
      </c>
      <c r="H10754" s="15">
        <f>IF($D10754=1,$B10754,-1)</f>
        <v/>
      </c>
      <c r="I10754" s="15">
        <f>IF($D10754=1,$C10754,-1)</f>
        <v/>
      </c>
    </row>
    <row r="10755">
      <c r="A10755" s="33" t="n">
        <v>45740</v>
      </c>
      <c r="B10755" s="15">
        <f>WEEKDAY($A10755,2)</f>
        <v/>
      </c>
      <c r="C10755" s="15">
        <f>HOUR($A10755)</f>
        <v/>
      </c>
      <c r="D10755" s="15">
        <f>IF(AND($A10755&gt;=Instellingen!$B$6,$A10755&lt;Instellingen!$B$7),1,0)</f>
        <v/>
      </c>
      <c r="E10755" s="15">
        <f>COUNTIF(tData[BezoekStart],"&lt;"&amp;($A10755+1/24))-COUNTIF(tData[BezoekEind],"&lt;="&amp;$A10755)</f>
        <v/>
      </c>
      <c r="F10755" s="15">
        <f>COUNTIF(tData[BezoekLangStart],"&lt;"&amp;($A10755+1/24))-COUNTIF(tData[BezoekLangEind],"&lt;="&amp;$A10755)</f>
        <v/>
      </c>
      <c r="G10755" s="15">
        <f>IF($D10755=1,$B10755*100+$C10755,-1)</f>
        <v/>
      </c>
      <c r="H10755" s="15">
        <f>IF($D10755=1,$B10755,-1)</f>
        <v/>
      </c>
      <c r="I10755" s="15">
        <f>IF($D10755=1,$C10755,-1)</f>
        <v/>
      </c>
    </row>
    <row r="10756">
      <c r="A10756" s="33" t="n">
        <v>45740.04166666666</v>
      </c>
      <c r="B10756" s="15">
        <f>WEEKDAY($A10756,2)</f>
        <v/>
      </c>
      <c r="C10756" s="15">
        <f>HOUR($A10756)</f>
        <v/>
      </c>
      <c r="D10756" s="15">
        <f>IF(AND($A10756&gt;=Instellingen!$B$6,$A10756&lt;Instellingen!$B$7),1,0)</f>
        <v/>
      </c>
      <c r="E10756" s="15">
        <f>COUNTIF(tData[BezoekStart],"&lt;"&amp;($A10756+1/24))-COUNTIF(tData[BezoekEind],"&lt;="&amp;$A10756)</f>
        <v/>
      </c>
      <c r="F10756" s="15">
        <f>COUNTIF(tData[BezoekLangStart],"&lt;"&amp;($A10756+1/24))-COUNTIF(tData[BezoekLangEind],"&lt;="&amp;$A10756)</f>
        <v/>
      </c>
      <c r="G10756" s="15">
        <f>IF($D10756=1,$B10756*100+$C10756,-1)</f>
        <v/>
      </c>
      <c r="H10756" s="15">
        <f>IF($D10756=1,$B10756,-1)</f>
        <v/>
      </c>
      <c r="I10756" s="15">
        <f>IF($D10756=1,$C10756,-1)</f>
        <v/>
      </c>
    </row>
    <row r="10757">
      <c r="A10757" s="33" t="n">
        <v>45740.08333333334</v>
      </c>
      <c r="B10757" s="15">
        <f>WEEKDAY($A10757,2)</f>
        <v/>
      </c>
      <c r="C10757" s="15">
        <f>HOUR($A10757)</f>
        <v/>
      </c>
      <c r="D10757" s="15">
        <f>IF(AND($A10757&gt;=Instellingen!$B$6,$A10757&lt;Instellingen!$B$7),1,0)</f>
        <v/>
      </c>
      <c r="E10757" s="15">
        <f>COUNTIF(tData[BezoekStart],"&lt;"&amp;($A10757+1/24))-COUNTIF(tData[BezoekEind],"&lt;="&amp;$A10757)</f>
        <v/>
      </c>
      <c r="F10757" s="15">
        <f>COUNTIF(tData[BezoekLangStart],"&lt;"&amp;($A10757+1/24))-COUNTIF(tData[BezoekLangEind],"&lt;="&amp;$A10757)</f>
        <v/>
      </c>
      <c r="G10757" s="15">
        <f>IF($D10757=1,$B10757*100+$C10757,-1)</f>
        <v/>
      </c>
      <c r="H10757" s="15">
        <f>IF($D10757=1,$B10757,-1)</f>
        <v/>
      </c>
      <c r="I10757" s="15">
        <f>IF($D10757=1,$C10757,-1)</f>
        <v/>
      </c>
    </row>
    <row r="10758">
      <c r="A10758" s="33" t="n">
        <v>45740.125</v>
      </c>
      <c r="B10758" s="15">
        <f>WEEKDAY($A10758,2)</f>
        <v/>
      </c>
      <c r="C10758" s="15">
        <f>HOUR($A10758)</f>
        <v/>
      </c>
      <c r="D10758" s="15">
        <f>IF(AND($A10758&gt;=Instellingen!$B$6,$A10758&lt;Instellingen!$B$7),1,0)</f>
        <v/>
      </c>
      <c r="E10758" s="15">
        <f>COUNTIF(tData[BezoekStart],"&lt;"&amp;($A10758+1/24))-COUNTIF(tData[BezoekEind],"&lt;="&amp;$A10758)</f>
        <v/>
      </c>
      <c r="F10758" s="15">
        <f>COUNTIF(tData[BezoekLangStart],"&lt;"&amp;($A10758+1/24))-COUNTIF(tData[BezoekLangEind],"&lt;="&amp;$A10758)</f>
        <v/>
      </c>
      <c r="G10758" s="15">
        <f>IF($D10758=1,$B10758*100+$C10758,-1)</f>
        <v/>
      </c>
      <c r="H10758" s="15">
        <f>IF($D10758=1,$B10758,-1)</f>
        <v/>
      </c>
      <c r="I10758" s="15">
        <f>IF($D10758=1,$C10758,-1)</f>
        <v/>
      </c>
    </row>
    <row r="10759">
      <c r="A10759" s="33" t="n">
        <v>45740.16666666666</v>
      </c>
      <c r="B10759" s="15">
        <f>WEEKDAY($A10759,2)</f>
        <v/>
      </c>
      <c r="C10759" s="15">
        <f>HOUR($A10759)</f>
        <v/>
      </c>
      <c r="D10759" s="15">
        <f>IF(AND($A10759&gt;=Instellingen!$B$6,$A10759&lt;Instellingen!$B$7),1,0)</f>
        <v/>
      </c>
      <c r="E10759" s="15">
        <f>COUNTIF(tData[BezoekStart],"&lt;"&amp;($A10759+1/24))-COUNTIF(tData[BezoekEind],"&lt;="&amp;$A10759)</f>
        <v/>
      </c>
      <c r="F10759" s="15">
        <f>COUNTIF(tData[BezoekLangStart],"&lt;"&amp;($A10759+1/24))-COUNTIF(tData[BezoekLangEind],"&lt;="&amp;$A10759)</f>
        <v/>
      </c>
      <c r="G10759" s="15">
        <f>IF($D10759=1,$B10759*100+$C10759,-1)</f>
        <v/>
      </c>
      <c r="H10759" s="15">
        <f>IF($D10759=1,$B10759,-1)</f>
        <v/>
      </c>
      <c r="I10759" s="15">
        <f>IF($D10759=1,$C10759,-1)</f>
        <v/>
      </c>
    </row>
    <row r="10760">
      <c r="A10760" s="33" t="n">
        <v>45740.20833333334</v>
      </c>
      <c r="B10760" s="15">
        <f>WEEKDAY($A10760,2)</f>
        <v/>
      </c>
      <c r="C10760" s="15">
        <f>HOUR($A10760)</f>
        <v/>
      </c>
      <c r="D10760" s="15">
        <f>IF(AND($A10760&gt;=Instellingen!$B$6,$A10760&lt;Instellingen!$B$7),1,0)</f>
        <v/>
      </c>
      <c r="E10760" s="15">
        <f>COUNTIF(tData[BezoekStart],"&lt;"&amp;($A10760+1/24))-COUNTIF(tData[BezoekEind],"&lt;="&amp;$A10760)</f>
        <v/>
      </c>
      <c r="F10760" s="15">
        <f>COUNTIF(tData[BezoekLangStart],"&lt;"&amp;($A10760+1/24))-COUNTIF(tData[BezoekLangEind],"&lt;="&amp;$A10760)</f>
        <v/>
      </c>
      <c r="G10760" s="15">
        <f>IF($D10760=1,$B10760*100+$C10760,-1)</f>
        <v/>
      </c>
      <c r="H10760" s="15">
        <f>IF($D10760=1,$B10760,-1)</f>
        <v/>
      </c>
      <c r="I10760" s="15">
        <f>IF($D10760=1,$C10760,-1)</f>
        <v/>
      </c>
    </row>
    <row r="10761">
      <c r="A10761" s="33" t="n">
        <v>45740.25</v>
      </c>
      <c r="B10761" s="15">
        <f>WEEKDAY($A10761,2)</f>
        <v/>
      </c>
      <c r="C10761" s="15">
        <f>HOUR($A10761)</f>
        <v/>
      </c>
      <c r="D10761" s="15">
        <f>IF(AND($A10761&gt;=Instellingen!$B$6,$A10761&lt;Instellingen!$B$7),1,0)</f>
        <v/>
      </c>
      <c r="E10761" s="15">
        <f>COUNTIF(tData[BezoekStart],"&lt;"&amp;($A10761+1/24))-COUNTIF(tData[BezoekEind],"&lt;="&amp;$A10761)</f>
        <v/>
      </c>
      <c r="F10761" s="15">
        <f>COUNTIF(tData[BezoekLangStart],"&lt;"&amp;($A10761+1/24))-COUNTIF(tData[BezoekLangEind],"&lt;="&amp;$A10761)</f>
        <v/>
      </c>
      <c r="G10761" s="15">
        <f>IF($D10761=1,$B10761*100+$C10761,-1)</f>
        <v/>
      </c>
      <c r="H10761" s="15">
        <f>IF($D10761=1,$B10761,-1)</f>
        <v/>
      </c>
      <c r="I10761" s="15">
        <f>IF($D10761=1,$C10761,-1)</f>
        <v/>
      </c>
    </row>
    <row r="10762">
      <c r="A10762" s="33" t="n">
        <v>45740.29166666666</v>
      </c>
      <c r="B10762" s="15">
        <f>WEEKDAY($A10762,2)</f>
        <v/>
      </c>
      <c r="C10762" s="15">
        <f>HOUR($A10762)</f>
        <v/>
      </c>
      <c r="D10762" s="15">
        <f>IF(AND($A10762&gt;=Instellingen!$B$6,$A10762&lt;Instellingen!$B$7),1,0)</f>
        <v/>
      </c>
      <c r="E10762" s="15">
        <f>COUNTIF(tData[BezoekStart],"&lt;"&amp;($A10762+1/24))-COUNTIF(tData[BezoekEind],"&lt;="&amp;$A10762)</f>
        <v/>
      </c>
      <c r="F10762" s="15">
        <f>COUNTIF(tData[BezoekLangStart],"&lt;"&amp;($A10762+1/24))-COUNTIF(tData[BezoekLangEind],"&lt;="&amp;$A10762)</f>
        <v/>
      </c>
      <c r="G10762" s="15">
        <f>IF($D10762=1,$B10762*100+$C10762,-1)</f>
        <v/>
      </c>
      <c r="H10762" s="15">
        <f>IF($D10762=1,$B10762,-1)</f>
        <v/>
      </c>
      <c r="I10762" s="15">
        <f>IF($D10762=1,$C10762,-1)</f>
        <v/>
      </c>
    </row>
    <row r="10763">
      <c r="A10763" s="33" t="n">
        <v>45740.33333333334</v>
      </c>
      <c r="B10763" s="15">
        <f>WEEKDAY($A10763,2)</f>
        <v/>
      </c>
      <c r="C10763" s="15">
        <f>HOUR($A10763)</f>
        <v/>
      </c>
      <c r="D10763" s="15">
        <f>IF(AND($A10763&gt;=Instellingen!$B$6,$A10763&lt;Instellingen!$B$7),1,0)</f>
        <v/>
      </c>
      <c r="E10763" s="15">
        <f>COUNTIF(tData[BezoekStart],"&lt;"&amp;($A10763+1/24))-COUNTIF(tData[BezoekEind],"&lt;="&amp;$A10763)</f>
        <v/>
      </c>
      <c r="F10763" s="15">
        <f>COUNTIF(tData[BezoekLangStart],"&lt;"&amp;($A10763+1/24))-COUNTIF(tData[BezoekLangEind],"&lt;="&amp;$A10763)</f>
        <v/>
      </c>
      <c r="G10763" s="15">
        <f>IF($D10763=1,$B10763*100+$C10763,-1)</f>
        <v/>
      </c>
      <c r="H10763" s="15">
        <f>IF($D10763=1,$B10763,-1)</f>
        <v/>
      </c>
      <c r="I10763" s="15">
        <f>IF($D10763=1,$C10763,-1)</f>
        <v/>
      </c>
    </row>
    <row r="10764">
      <c r="A10764" s="33" t="n">
        <v>45740.375</v>
      </c>
      <c r="B10764" s="15">
        <f>WEEKDAY($A10764,2)</f>
        <v/>
      </c>
      <c r="C10764" s="15">
        <f>HOUR($A10764)</f>
        <v/>
      </c>
      <c r="D10764" s="15">
        <f>IF(AND($A10764&gt;=Instellingen!$B$6,$A10764&lt;Instellingen!$B$7),1,0)</f>
        <v/>
      </c>
      <c r="E10764" s="15">
        <f>COUNTIF(tData[BezoekStart],"&lt;"&amp;($A10764+1/24))-COUNTIF(tData[BezoekEind],"&lt;="&amp;$A10764)</f>
        <v/>
      </c>
      <c r="F10764" s="15">
        <f>COUNTIF(tData[BezoekLangStart],"&lt;"&amp;($A10764+1/24))-COUNTIF(tData[BezoekLangEind],"&lt;="&amp;$A10764)</f>
        <v/>
      </c>
      <c r="G10764" s="15">
        <f>IF($D10764=1,$B10764*100+$C10764,-1)</f>
        <v/>
      </c>
      <c r="H10764" s="15">
        <f>IF($D10764=1,$B10764,-1)</f>
        <v/>
      </c>
      <c r="I10764" s="15">
        <f>IF($D10764=1,$C10764,-1)</f>
        <v/>
      </c>
    </row>
    <row r="10765">
      <c r="A10765" s="33" t="n">
        <v>45740.41666666666</v>
      </c>
      <c r="B10765" s="15">
        <f>WEEKDAY($A10765,2)</f>
        <v/>
      </c>
      <c r="C10765" s="15">
        <f>HOUR($A10765)</f>
        <v/>
      </c>
      <c r="D10765" s="15">
        <f>IF(AND($A10765&gt;=Instellingen!$B$6,$A10765&lt;Instellingen!$B$7),1,0)</f>
        <v/>
      </c>
      <c r="E10765" s="15">
        <f>COUNTIF(tData[BezoekStart],"&lt;"&amp;($A10765+1/24))-COUNTIF(tData[BezoekEind],"&lt;="&amp;$A10765)</f>
        <v/>
      </c>
      <c r="F10765" s="15">
        <f>COUNTIF(tData[BezoekLangStart],"&lt;"&amp;($A10765+1/24))-COUNTIF(tData[BezoekLangEind],"&lt;="&amp;$A10765)</f>
        <v/>
      </c>
      <c r="G10765" s="15">
        <f>IF($D10765=1,$B10765*100+$C10765,-1)</f>
        <v/>
      </c>
      <c r="H10765" s="15">
        <f>IF($D10765=1,$B10765,-1)</f>
        <v/>
      </c>
      <c r="I10765" s="15">
        <f>IF($D10765=1,$C10765,-1)</f>
        <v/>
      </c>
    </row>
    <row r="10766">
      <c r="A10766" s="33" t="n">
        <v>45740.45833333334</v>
      </c>
      <c r="B10766" s="15">
        <f>WEEKDAY($A10766,2)</f>
        <v/>
      </c>
      <c r="C10766" s="15">
        <f>HOUR($A10766)</f>
        <v/>
      </c>
      <c r="D10766" s="15">
        <f>IF(AND($A10766&gt;=Instellingen!$B$6,$A10766&lt;Instellingen!$B$7),1,0)</f>
        <v/>
      </c>
      <c r="E10766" s="15">
        <f>COUNTIF(tData[BezoekStart],"&lt;"&amp;($A10766+1/24))-COUNTIF(tData[BezoekEind],"&lt;="&amp;$A10766)</f>
        <v/>
      </c>
      <c r="F10766" s="15">
        <f>COUNTIF(tData[BezoekLangStart],"&lt;"&amp;($A10766+1/24))-COUNTIF(tData[BezoekLangEind],"&lt;="&amp;$A10766)</f>
        <v/>
      </c>
      <c r="G10766" s="15">
        <f>IF($D10766=1,$B10766*100+$C10766,-1)</f>
        <v/>
      </c>
      <c r="H10766" s="15">
        <f>IF($D10766=1,$B10766,-1)</f>
        <v/>
      </c>
      <c r="I10766" s="15">
        <f>IF($D10766=1,$C10766,-1)</f>
        <v/>
      </c>
    </row>
    <row r="10767">
      <c r="A10767" s="33" t="n">
        <v>45740.5</v>
      </c>
      <c r="B10767" s="15">
        <f>WEEKDAY($A10767,2)</f>
        <v/>
      </c>
      <c r="C10767" s="15">
        <f>HOUR($A10767)</f>
        <v/>
      </c>
      <c r="D10767" s="15">
        <f>IF(AND($A10767&gt;=Instellingen!$B$6,$A10767&lt;Instellingen!$B$7),1,0)</f>
        <v/>
      </c>
      <c r="E10767" s="15">
        <f>COUNTIF(tData[BezoekStart],"&lt;"&amp;($A10767+1/24))-COUNTIF(tData[BezoekEind],"&lt;="&amp;$A10767)</f>
        <v/>
      </c>
      <c r="F10767" s="15">
        <f>COUNTIF(tData[BezoekLangStart],"&lt;"&amp;($A10767+1/24))-COUNTIF(tData[BezoekLangEind],"&lt;="&amp;$A10767)</f>
        <v/>
      </c>
      <c r="G10767" s="15">
        <f>IF($D10767=1,$B10767*100+$C10767,-1)</f>
        <v/>
      </c>
      <c r="H10767" s="15">
        <f>IF($D10767=1,$B10767,-1)</f>
        <v/>
      </c>
      <c r="I10767" s="15">
        <f>IF($D10767=1,$C10767,-1)</f>
        <v/>
      </c>
    </row>
    <row r="10768">
      <c r="A10768" s="33" t="n">
        <v>45740.54166666666</v>
      </c>
      <c r="B10768" s="15">
        <f>WEEKDAY($A10768,2)</f>
        <v/>
      </c>
      <c r="C10768" s="15">
        <f>HOUR($A10768)</f>
        <v/>
      </c>
      <c r="D10768" s="15">
        <f>IF(AND($A10768&gt;=Instellingen!$B$6,$A10768&lt;Instellingen!$B$7),1,0)</f>
        <v/>
      </c>
      <c r="E10768" s="15">
        <f>COUNTIF(tData[BezoekStart],"&lt;"&amp;($A10768+1/24))-COUNTIF(tData[BezoekEind],"&lt;="&amp;$A10768)</f>
        <v/>
      </c>
      <c r="F10768" s="15">
        <f>COUNTIF(tData[BezoekLangStart],"&lt;"&amp;($A10768+1/24))-COUNTIF(tData[BezoekLangEind],"&lt;="&amp;$A10768)</f>
        <v/>
      </c>
      <c r="G10768" s="15">
        <f>IF($D10768=1,$B10768*100+$C10768,-1)</f>
        <v/>
      </c>
      <c r="H10768" s="15">
        <f>IF($D10768=1,$B10768,-1)</f>
        <v/>
      </c>
      <c r="I10768" s="15">
        <f>IF($D10768=1,$C10768,-1)</f>
        <v/>
      </c>
    </row>
    <row r="10769">
      <c r="A10769" s="33" t="n">
        <v>45740.58333333334</v>
      </c>
      <c r="B10769" s="15">
        <f>WEEKDAY($A10769,2)</f>
        <v/>
      </c>
      <c r="C10769" s="15">
        <f>HOUR($A10769)</f>
        <v/>
      </c>
      <c r="D10769" s="15">
        <f>IF(AND($A10769&gt;=Instellingen!$B$6,$A10769&lt;Instellingen!$B$7),1,0)</f>
        <v/>
      </c>
      <c r="E10769" s="15">
        <f>COUNTIF(tData[BezoekStart],"&lt;"&amp;($A10769+1/24))-COUNTIF(tData[BezoekEind],"&lt;="&amp;$A10769)</f>
        <v/>
      </c>
      <c r="F10769" s="15">
        <f>COUNTIF(tData[BezoekLangStart],"&lt;"&amp;($A10769+1/24))-COUNTIF(tData[BezoekLangEind],"&lt;="&amp;$A10769)</f>
        <v/>
      </c>
      <c r="G10769" s="15">
        <f>IF($D10769=1,$B10769*100+$C10769,-1)</f>
        <v/>
      </c>
      <c r="H10769" s="15">
        <f>IF($D10769=1,$B10769,-1)</f>
        <v/>
      </c>
      <c r="I10769" s="15">
        <f>IF($D10769=1,$C10769,-1)</f>
        <v/>
      </c>
    </row>
    <row r="10770">
      <c r="A10770" s="33" t="n">
        <v>45740.625</v>
      </c>
      <c r="B10770" s="15">
        <f>WEEKDAY($A10770,2)</f>
        <v/>
      </c>
      <c r="C10770" s="15">
        <f>HOUR($A10770)</f>
        <v/>
      </c>
      <c r="D10770" s="15">
        <f>IF(AND($A10770&gt;=Instellingen!$B$6,$A10770&lt;Instellingen!$B$7),1,0)</f>
        <v/>
      </c>
      <c r="E10770" s="15">
        <f>COUNTIF(tData[BezoekStart],"&lt;"&amp;($A10770+1/24))-COUNTIF(tData[BezoekEind],"&lt;="&amp;$A10770)</f>
        <v/>
      </c>
      <c r="F10770" s="15">
        <f>COUNTIF(tData[BezoekLangStart],"&lt;"&amp;($A10770+1/24))-COUNTIF(tData[BezoekLangEind],"&lt;="&amp;$A10770)</f>
        <v/>
      </c>
      <c r="G10770" s="15">
        <f>IF($D10770=1,$B10770*100+$C10770,-1)</f>
        <v/>
      </c>
      <c r="H10770" s="15">
        <f>IF($D10770=1,$B10770,-1)</f>
        <v/>
      </c>
      <c r="I10770" s="15">
        <f>IF($D10770=1,$C10770,-1)</f>
        <v/>
      </c>
    </row>
    <row r="10771">
      <c r="A10771" s="33" t="n">
        <v>45740.66666666666</v>
      </c>
      <c r="B10771" s="15">
        <f>WEEKDAY($A10771,2)</f>
        <v/>
      </c>
      <c r="C10771" s="15">
        <f>HOUR($A10771)</f>
        <v/>
      </c>
      <c r="D10771" s="15">
        <f>IF(AND($A10771&gt;=Instellingen!$B$6,$A10771&lt;Instellingen!$B$7),1,0)</f>
        <v/>
      </c>
      <c r="E10771" s="15">
        <f>COUNTIF(tData[BezoekStart],"&lt;"&amp;($A10771+1/24))-COUNTIF(tData[BezoekEind],"&lt;="&amp;$A10771)</f>
        <v/>
      </c>
      <c r="F10771" s="15">
        <f>COUNTIF(tData[BezoekLangStart],"&lt;"&amp;($A10771+1/24))-COUNTIF(tData[BezoekLangEind],"&lt;="&amp;$A10771)</f>
        <v/>
      </c>
      <c r="G10771" s="15">
        <f>IF($D10771=1,$B10771*100+$C10771,-1)</f>
        <v/>
      </c>
      <c r="H10771" s="15">
        <f>IF($D10771=1,$B10771,-1)</f>
        <v/>
      </c>
      <c r="I10771" s="15">
        <f>IF($D10771=1,$C10771,-1)</f>
        <v/>
      </c>
    </row>
    <row r="10772">
      <c r="A10772" s="33" t="n">
        <v>45740.70833333334</v>
      </c>
      <c r="B10772" s="15">
        <f>WEEKDAY($A10772,2)</f>
        <v/>
      </c>
      <c r="C10772" s="15">
        <f>HOUR($A10772)</f>
        <v/>
      </c>
      <c r="D10772" s="15">
        <f>IF(AND($A10772&gt;=Instellingen!$B$6,$A10772&lt;Instellingen!$B$7),1,0)</f>
        <v/>
      </c>
      <c r="E10772" s="15">
        <f>COUNTIF(tData[BezoekStart],"&lt;"&amp;($A10772+1/24))-COUNTIF(tData[BezoekEind],"&lt;="&amp;$A10772)</f>
        <v/>
      </c>
      <c r="F10772" s="15">
        <f>COUNTIF(tData[BezoekLangStart],"&lt;"&amp;($A10772+1/24))-COUNTIF(tData[BezoekLangEind],"&lt;="&amp;$A10772)</f>
        <v/>
      </c>
      <c r="G10772" s="15">
        <f>IF($D10772=1,$B10772*100+$C10772,-1)</f>
        <v/>
      </c>
      <c r="H10772" s="15">
        <f>IF($D10772=1,$B10772,-1)</f>
        <v/>
      </c>
      <c r="I10772" s="15">
        <f>IF($D10772=1,$C10772,-1)</f>
        <v/>
      </c>
    </row>
    <row r="10773">
      <c r="A10773" s="33" t="n">
        <v>45740.75</v>
      </c>
      <c r="B10773" s="15">
        <f>WEEKDAY($A10773,2)</f>
        <v/>
      </c>
      <c r="C10773" s="15">
        <f>HOUR($A10773)</f>
        <v/>
      </c>
      <c r="D10773" s="15">
        <f>IF(AND($A10773&gt;=Instellingen!$B$6,$A10773&lt;Instellingen!$B$7),1,0)</f>
        <v/>
      </c>
      <c r="E10773" s="15">
        <f>COUNTIF(tData[BezoekStart],"&lt;"&amp;($A10773+1/24))-COUNTIF(tData[BezoekEind],"&lt;="&amp;$A10773)</f>
        <v/>
      </c>
      <c r="F10773" s="15">
        <f>COUNTIF(tData[BezoekLangStart],"&lt;"&amp;($A10773+1/24))-COUNTIF(tData[BezoekLangEind],"&lt;="&amp;$A10773)</f>
        <v/>
      </c>
      <c r="G10773" s="15">
        <f>IF($D10773=1,$B10773*100+$C10773,-1)</f>
        <v/>
      </c>
      <c r="H10773" s="15">
        <f>IF($D10773=1,$B10773,-1)</f>
        <v/>
      </c>
      <c r="I10773" s="15">
        <f>IF($D10773=1,$C10773,-1)</f>
        <v/>
      </c>
    </row>
    <row r="10774">
      <c r="A10774" s="33" t="n">
        <v>45740.79166666666</v>
      </c>
      <c r="B10774" s="15">
        <f>WEEKDAY($A10774,2)</f>
        <v/>
      </c>
      <c r="C10774" s="15">
        <f>HOUR($A10774)</f>
        <v/>
      </c>
      <c r="D10774" s="15">
        <f>IF(AND($A10774&gt;=Instellingen!$B$6,$A10774&lt;Instellingen!$B$7),1,0)</f>
        <v/>
      </c>
      <c r="E10774" s="15">
        <f>COUNTIF(tData[BezoekStart],"&lt;"&amp;($A10774+1/24))-COUNTIF(tData[BezoekEind],"&lt;="&amp;$A10774)</f>
        <v/>
      </c>
      <c r="F10774" s="15">
        <f>COUNTIF(tData[BezoekLangStart],"&lt;"&amp;($A10774+1/24))-COUNTIF(tData[BezoekLangEind],"&lt;="&amp;$A10774)</f>
        <v/>
      </c>
      <c r="G10774" s="15">
        <f>IF($D10774=1,$B10774*100+$C10774,-1)</f>
        <v/>
      </c>
      <c r="H10774" s="15">
        <f>IF($D10774=1,$B10774,-1)</f>
        <v/>
      </c>
      <c r="I10774" s="15">
        <f>IF($D10774=1,$C10774,-1)</f>
        <v/>
      </c>
    </row>
    <row r="10775">
      <c r="A10775" s="33" t="n">
        <v>45740.83333333334</v>
      </c>
      <c r="B10775" s="15">
        <f>WEEKDAY($A10775,2)</f>
        <v/>
      </c>
      <c r="C10775" s="15">
        <f>HOUR($A10775)</f>
        <v/>
      </c>
      <c r="D10775" s="15">
        <f>IF(AND($A10775&gt;=Instellingen!$B$6,$A10775&lt;Instellingen!$B$7),1,0)</f>
        <v/>
      </c>
      <c r="E10775" s="15">
        <f>COUNTIF(tData[BezoekStart],"&lt;"&amp;($A10775+1/24))-COUNTIF(tData[BezoekEind],"&lt;="&amp;$A10775)</f>
        <v/>
      </c>
      <c r="F10775" s="15">
        <f>COUNTIF(tData[BezoekLangStart],"&lt;"&amp;($A10775+1/24))-COUNTIF(tData[BezoekLangEind],"&lt;="&amp;$A10775)</f>
        <v/>
      </c>
      <c r="G10775" s="15">
        <f>IF($D10775=1,$B10775*100+$C10775,-1)</f>
        <v/>
      </c>
      <c r="H10775" s="15">
        <f>IF($D10775=1,$B10775,-1)</f>
        <v/>
      </c>
      <c r="I10775" s="15">
        <f>IF($D10775=1,$C10775,-1)</f>
        <v/>
      </c>
    </row>
    <row r="10776">
      <c r="A10776" s="33" t="n">
        <v>45740.875</v>
      </c>
      <c r="B10776" s="15">
        <f>WEEKDAY($A10776,2)</f>
        <v/>
      </c>
      <c r="C10776" s="15">
        <f>HOUR($A10776)</f>
        <v/>
      </c>
      <c r="D10776" s="15">
        <f>IF(AND($A10776&gt;=Instellingen!$B$6,$A10776&lt;Instellingen!$B$7),1,0)</f>
        <v/>
      </c>
      <c r="E10776" s="15">
        <f>COUNTIF(tData[BezoekStart],"&lt;"&amp;($A10776+1/24))-COUNTIF(tData[BezoekEind],"&lt;="&amp;$A10776)</f>
        <v/>
      </c>
      <c r="F10776" s="15">
        <f>COUNTIF(tData[BezoekLangStart],"&lt;"&amp;($A10776+1/24))-COUNTIF(tData[BezoekLangEind],"&lt;="&amp;$A10776)</f>
        <v/>
      </c>
      <c r="G10776" s="15">
        <f>IF($D10776=1,$B10776*100+$C10776,-1)</f>
        <v/>
      </c>
      <c r="H10776" s="15">
        <f>IF($D10776=1,$B10776,-1)</f>
        <v/>
      </c>
      <c r="I10776" s="15">
        <f>IF($D10776=1,$C10776,-1)</f>
        <v/>
      </c>
    </row>
    <row r="10777">
      <c r="A10777" s="33" t="n">
        <v>45740.91666666666</v>
      </c>
      <c r="B10777" s="15">
        <f>WEEKDAY($A10777,2)</f>
        <v/>
      </c>
      <c r="C10777" s="15">
        <f>HOUR($A10777)</f>
        <v/>
      </c>
      <c r="D10777" s="15">
        <f>IF(AND($A10777&gt;=Instellingen!$B$6,$A10777&lt;Instellingen!$B$7),1,0)</f>
        <v/>
      </c>
      <c r="E10777" s="15">
        <f>COUNTIF(tData[BezoekStart],"&lt;"&amp;($A10777+1/24))-COUNTIF(tData[BezoekEind],"&lt;="&amp;$A10777)</f>
        <v/>
      </c>
      <c r="F10777" s="15">
        <f>COUNTIF(tData[BezoekLangStart],"&lt;"&amp;($A10777+1/24))-COUNTIF(tData[BezoekLangEind],"&lt;="&amp;$A10777)</f>
        <v/>
      </c>
      <c r="G10777" s="15">
        <f>IF($D10777=1,$B10777*100+$C10777,-1)</f>
        <v/>
      </c>
      <c r="H10777" s="15">
        <f>IF($D10777=1,$B10777,-1)</f>
        <v/>
      </c>
      <c r="I10777" s="15">
        <f>IF($D10777=1,$C10777,-1)</f>
        <v/>
      </c>
    </row>
    <row r="10778">
      <c r="A10778" s="33" t="n">
        <v>45740.95833333334</v>
      </c>
      <c r="B10778" s="15">
        <f>WEEKDAY($A10778,2)</f>
        <v/>
      </c>
      <c r="C10778" s="15">
        <f>HOUR($A10778)</f>
        <v/>
      </c>
      <c r="D10778" s="15">
        <f>IF(AND($A10778&gt;=Instellingen!$B$6,$A10778&lt;Instellingen!$B$7),1,0)</f>
        <v/>
      </c>
      <c r="E10778" s="15">
        <f>COUNTIF(tData[BezoekStart],"&lt;"&amp;($A10778+1/24))-COUNTIF(tData[BezoekEind],"&lt;="&amp;$A10778)</f>
        <v/>
      </c>
      <c r="F10778" s="15">
        <f>COUNTIF(tData[BezoekLangStart],"&lt;"&amp;($A10778+1/24))-COUNTIF(tData[BezoekLangEind],"&lt;="&amp;$A10778)</f>
        <v/>
      </c>
      <c r="G10778" s="15">
        <f>IF($D10778=1,$B10778*100+$C10778,-1)</f>
        <v/>
      </c>
      <c r="H10778" s="15">
        <f>IF($D10778=1,$B10778,-1)</f>
        <v/>
      </c>
      <c r="I10778" s="15">
        <f>IF($D10778=1,$C10778,-1)</f>
        <v/>
      </c>
    </row>
    <row r="10779">
      <c r="A10779" s="33" t="n">
        <v>45741</v>
      </c>
      <c r="B10779" s="15">
        <f>WEEKDAY($A10779,2)</f>
        <v/>
      </c>
      <c r="C10779" s="15">
        <f>HOUR($A10779)</f>
        <v/>
      </c>
      <c r="D10779" s="15">
        <f>IF(AND($A10779&gt;=Instellingen!$B$6,$A10779&lt;Instellingen!$B$7),1,0)</f>
        <v/>
      </c>
      <c r="E10779" s="15">
        <f>COUNTIF(tData[BezoekStart],"&lt;"&amp;($A10779+1/24))-COUNTIF(tData[BezoekEind],"&lt;="&amp;$A10779)</f>
        <v/>
      </c>
      <c r="F10779" s="15">
        <f>COUNTIF(tData[BezoekLangStart],"&lt;"&amp;($A10779+1/24))-COUNTIF(tData[BezoekLangEind],"&lt;="&amp;$A10779)</f>
        <v/>
      </c>
      <c r="G10779" s="15">
        <f>IF($D10779=1,$B10779*100+$C10779,-1)</f>
        <v/>
      </c>
      <c r="H10779" s="15">
        <f>IF($D10779=1,$B10779,-1)</f>
        <v/>
      </c>
      <c r="I10779" s="15">
        <f>IF($D10779=1,$C10779,-1)</f>
        <v/>
      </c>
    </row>
    <row r="10780">
      <c r="A10780" s="33" t="n">
        <v>45741.04166666666</v>
      </c>
      <c r="B10780" s="15">
        <f>WEEKDAY($A10780,2)</f>
        <v/>
      </c>
      <c r="C10780" s="15">
        <f>HOUR($A10780)</f>
        <v/>
      </c>
      <c r="D10780" s="15">
        <f>IF(AND($A10780&gt;=Instellingen!$B$6,$A10780&lt;Instellingen!$B$7),1,0)</f>
        <v/>
      </c>
      <c r="E10780" s="15">
        <f>COUNTIF(tData[BezoekStart],"&lt;"&amp;($A10780+1/24))-COUNTIF(tData[BezoekEind],"&lt;="&amp;$A10780)</f>
        <v/>
      </c>
      <c r="F10780" s="15">
        <f>COUNTIF(tData[BezoekLangStart],"&lt;"&amp;($A10780+1/24))-COUNTIF(tData[BezoekLangEind],"&lt;="&amp;$A10780)</f>
        <v/>
      </c>
      <c r="G10780" s="15">
        <f>IF($D10780=1,$B10780*100+$C10780,-1)</f>
        <v/>
      </c>
      <c r="H10780" s="15">
        <f>IF($D10780=1,$B10780,-1)</f>
        <v/>
      </c>
      <c r="I10780" s="15">
        <f>IF($D10780=1,$C10780,-1)</f>
        <v/>
      </c>
    </row>
    <row r="10781">
      <c r="A10781" s="33" t="n">
        <v>45741.08333333334</v>
      </c>
      <c r="B10781" s="15">
        <f>WEEKDAY($A10781,2)</f>
        <v/>
      </c>
      <c r="C10781" s="15">
        <f>HOUR($A10781)</f>
        <v/>
      </c>
      <c r="D10781" s="15">
        <f>IF(AND($A10781&gt;=Instellingen!$B$6,$A10781&lt;Instellingen!$B$7),1,0)</f>
        <v/>
      </c>
      <c r="E10781" s="15">
        <f>COUNTIF(tData[BezoekStart],"&lt;"&amp;($A10781+1/24))-COUNTIF(tData[BezoekEind],"&lt;="&amp;$A10781)</f>
        <v/>
      </c>
      <c r="F10781" s="15">
        <f>COUNTIF(tData[BezoekLangStart],"&lt;"&amp;($A10781+1/24))-COUNTIF(tData[BezoekLangEind],"&lt;="&amp;$A10781)</f>
        <v/>
      </c>
      <c r="G10781" s="15">
        <f>IF($D10781=1,$B10781*100+$C10781,-1)</f>
        <v/>
      </c>
      <c r="H10781" s="15">
        <f>IF($D10781=1,$B10781,-1)</f>
        <v/>
      </c>
      <c r="I10781" s="15">
        <f>IF($D10781=1,$C10781,-1)</f>
        <v/>
      </c>
    </row>
    <row r="10782">
      <c r="A10782" s="33" t="n">
        <v>45741.125</v>
      </c>
      <c r="B10782" s="15">
        <f>WEEKDAY($A10782,2)</f>
        <v/>
      </c>
      <c r="C10782" s="15">
        <f>HOUR($A10782)</f>
        <v/>
      </c>
      <c r="D10782" s="15">
        <f>IF(AND($A10782&gt;=Instellingen!$B$6,$A10782&lt;Instellingen!$B$7),1,0)</f>
        <v/>
      </c>
      <c r="E10782" s="15">
        <f>COUNTIF(tData[BezoekStart],"&lt;"&amp;($A10782+1/24))-COUNTIF(tData[BezoekEind],"&lt;="&amp;$A10782)</f>
        <v/>
      </c>
      <c r="F10782" s="15">
        <f>COUNTIF(tData[BezoekLangStart],"&lt;"&amp;($A10782+1/24))-COUNTIF(tData[BezoekLangEind],"&lt;="&amp;$A10782)</f>
        <v/>
      </c>
      <c r="G10782" s="15">
        <f>IF($D10782=1,$B10782*100+$C10782,-1)</f>
        <v/>
      </c>
      <c r="H10782" s="15">
        <f>IF($D10782=1,$B10782,-1)</f>
        <v/>
      </c>
      <c r="I10782" s="15">
        <f>IF($D10782=1,$C10782,-1)</f>
        <v/>
      </c>
    </row>
    <row r="10783">
      <c r="A10783" s="33" t="n">
        <v>45741.16666666666</v>
      </c>
      <c r="B10783" s="15">
        <f>WEEKDAY($A10783,2)</f>
        <v/>
      </c>
      <c r="C10783" s="15">
        <f>HOUR($A10783)</f>
        <v/>
      </c>
      <c r="D10783" s="15">
        <f>IF(AND($A10783&gt;=Instellingen!$B$6,$A10783&lt;Instellingen!$B$7),1,0)</f>
        <v/>
      </c>
      <c r="E10783" s="15">
        <f>COUNTIF(tData[BezoekStart],"&lt;"&amp;($A10783+1/24))-COUNTIF(tData[BezoekEind],"&lt;="&amp;$A10783)</f>
        <v/>
      </c>
      <c r="F10783" s="15">
        <f>COUNTIF(tData[BezoekLangStart],"&lt;"&amp;($A10783+1/24))-COUNTIF(tData[BezoekLangEind],"&lt;="&amp;$A10783)</f>
        <v/>
      </c>
      <c r="G10783" s="15">
        <f>IF($D10783=1,$B10783*100+$C10783,-1)</f>
        <v/>
      </c>
      <c r="H10783" s="15">
        <f>IF($D10783=1,$B10783,-1)</f>
        <v/>
      </c>
      <c r="I10783" s="15">
        <f>IF($D10783=1,$C10783,-1)</f>
        <v/>
      </c>
    </row>
    <row r="10784">
      <c r="A10784" s="33" t="n">
        <v>45741.20833333334</v>
      </c>
      <c r="B10784" s="15">
        <f>WEEKDAY($A10784,2)</f>
        <v/>
      </c>
      <c r="C10784" s="15">
        <f>HOUR($A10784)</f>
        <v/>
      </c>
      <c r="D10784" s="15">
        <f>IF(AND($A10784&gt;=Instellingen!$B$6,$A10784&lt;Instellingen!$B$7),1,0)</f>
        <v/>
      </c>
      <c r="E10784" s="15">
        <f>COUNTIF(tData[BezoekStart],"&lt;"&amp;($A10784+1/24))-COUNTIF(tData[BezoekEind],"&lt;="&amp;$A10784)</f>
        <v/>
      </c>
      <c r="F10784" s="15">
        <f>COUNTIF(tData[BezoekLangStart],"&lt;"&amp;($A10784+1/24))-COUNTIF(tData[BezoekLangEind],"&lt;="&amp;$A10784)</f>
        <v/>
      </c>
      <c r="G10784" s="15">
        <f>IF($D10784=1,$B10784*100+$C10784,-1)</f>
        <v/>
      </c>
      <c r="H10784" s="15">
        <f>IF($D10784=1,$B10784,-1)</f>
        <v/>
      </c>
      <c r="I10784" s="15">
        <f>IF($D10784=1,$C10784,-1)</f>
        <v/>
      </c>
    </row>
    <row r="10785">
      <c r="A10785" s="33" t="n">
        <v>45741.25</v>
      </c>
      <c r="B10785" s="15">
        <f>WEEKDAY($A10785,2)</f>
        <v/>
      </c>
      <c r="C10785" s="15">
        <f>HOUR($A10785)</f>
        <v/>
      </c>
      <c r="D10785" s="15">
        <f>IF(AND($A10785&gt;=Instellingen!$B$6,$A10785&lt;Instellingen!$B$7),1,0)</f>
        <v/>
      </c>
      <c r="E10785" s="15">
        <f>COUNTIF(tData[BezoekStart],"&lt;"&amp;($A10785+1/24))-COUNTIF(tData[BezoekEind],"&lt;="&amp;$A10785)</f>
        <v/>
      </c>
      <c r="F10785" s="15">
        <f>COUNTIF(tData[BezoekLangStart],"&lt;"&amp;($A10785+1/24))-COUNTIF(tData[BezoekLangEind],"&lt;="&amp;$A10785)</f>
        <v/>
      </c>
      <c r="G10785" s="15">
        <f>IF($D10785=1,$B10785*100+$C10785,-1)</f>
        <v/>
      </c>
      <c r="H10785" s="15">
        <f>IF($D10785=1,$B10785,-1)</f>
        <v/>
      </c>
      <c r="I10785" s="15">
        <f>IF($D10785=1,$C10785,-1)</f>
        <v/>
      </c>
    </row>
    <row r="10786">
      <c r="A10786" s="33" t="n">
        <v>45741.29166666666</v>
      </c>
      <c r="B10786" s="15">
        <f>WEEKDAY($A10786,2)</f>
        <v/>
      </c>
      <c r="C10786" s="15">
        <f>HOUR($A10786)</f>
        <v/>
      </c>
      <c r="D10786" s="15">
        <f>IF(AND($A10786&gt;=Instellingen!$B$6,$A10786&lt;Instellingen!$B$7),1,0)</f>
        <v/>
      </c>
      <c r="E10786" s="15">
        <f>COUNTIF(tData[BezoekStart],"&lt;"&amp;($A10786+1/24))-COUNTIF(tData[BezoekEind],"&lt;="&amp;$A10786)</f>
        <v/>
      </c>
      <c r="F10786" s="15">
        <f>COUNTIF(tData[BezoekLangStart],"&lt;"&amp;($A10786+1/24))-COUNTIF(tData[BezoekLangEind],"&lt;="&amp;$A10786)</f>
        <v/>
      </c>
      <c r="G10786" s="15">
        <f>IF($D10786=1,$B10786*100+$C10786,-1)</f>
        <v/>
      </c>
      <c r="H10786" s="15">
        <f>IF($D10786=1,$B10786,-1)</f>
        <v/>
      </c>
      <c r="I10786" s="15">
        <f>IF($D10786=1,$C10786,-1)</f>
        <v/>
      </c>
    </row>
    <row r="10787">
      <c r="A10787" s="33" t="n">
        <v>45741.33333333334</v>
      </c>
      <c r="B10787" s="15">
        <f>WEEKDAY($A10787,2)</f>
        <v/>
      </c>
      <c r="C10787" s="15">
        <f>HOUR($A10787)</f>
        <v/>
      </c>
      <c r="D10787" s="15">
        <f>IF(AND($A10787&gt;=Instellingen!$B$6,$A10787&lt;Instellingen!$B$7),1,0)</f>
        <v/>
      </c>
      <c r="E10787" s="15">
        <f>COUNTIF(tData[BezoekStart],"&lt;"&amp;($A10787+1/24))-COUNTIF(tData[BezoekEind],"&lt;="&amp;$A10787)</f>
        <v/>
      </c>
      <c r="F10787" s="15">
        <f>COUNTIF(tData[BezoekLangStart],"&lt;"&amp;($A10787+1/24))-COUNTIF(tData[BezoekLangEind],"&lt;="&amp;$A10787)</f>
        <v/>
      </c>
      <c r="G10787" s="15">
        <f>IF($D10787=1,$B10787*100+$C10787,-1)</f>
        <v/>
      </c>
      <c r="H10787" s="15">
        <f>IF($D10787=1,$B10787,-1)</f>
        <v/>
      </c>
      <c r="I10787" s="15">
        <f>IF($D10787=1,$C10787,-1)</f>
        <v/>
      </c>
    </row>
    <row r="10788">
      <c r="A10788" s="33" t="n">
        <v>45741.375</v>
      </c>
      <c r="B10788" s="15">
        <f>WEEKDAY($A10788,2)</f>
        <v/>
      </c>
      <c r="C10788" s="15">
        <f>HOUR($A10788)</f>
        <v/>
      </c>
      <c r="D10788" s="15">
        <f>IF(AND($A10788&gt;=Instellingen!$B$6,$A10788&lt;Instellingen!$B$7),1,0)</f>
        <v/>
      </c>
      <c r="E10788" s="15">
        <f>COUNTIF(tData[BezoekStart],"&lt;"&amp;($A10788+1/24))-COUNTIF(tData[BezoekEind],"&lt;="&amp;$A10788)</f>
        <v/>
      </c>
      <c r="F10788" s="15">
        <f>COUNTIF(tData[BezoekLangStart],"&lt;"&amp;($A10788+1/24))-COUNTIF(tData[BezoekLangEind],"&lt;="&amp;$A10788)</f>
        <v/>
      </c>
      <c r="G10788" s="15">
        <f>IF($D10788=1,$B10788*100+$C10788,-1)</f>
        <v/>
      </c>
      <c r="H10788" s="15">
        <f>IF($D10788=1,$B10788,-1)</f>
        <v/>
      </c>
      <c r="I10788" s="15">
        <f>IF($D10788=1,$C10788,-1)</f>
        <v/>
      </c>
    </row>
    <row r="10789">
      <c r="A10789" s="33" t="n">
        <v>45741.41666666666</v>
      </c>
      <c r="B10789" s="15">
        <f>WEEKDAY($A10789,2)</f>
        <v/>
      </c>
      <c r="C10789" s="15">
        <f>HOUR($A10789)</f>
        <v/>
      </c>
      <c r="D10789" s="15">
        <f>IF(AND($A10789&gt;=Instellingen!$B$6,$A10789&lt;Instellingen!$B$7),1,0)</f>
        <v/>
      </c>
      <c r="E10789" s="15">
        <f>COUNTIF(tData[BezoekStart],"&lt;"&amp;($A10789+1/24))-COUNTIF(tData[BezoekEind],"&lt;="&amp;$A10789)</f>
        <v/>
      </c>
      <c r="F10789" s="15">
        <f>COUNTIF(tData[BezoekLangStart],"&lt;"&amp;($A10789+1/24))-COUNTIF(tData[BezoekLangEind],"&lt;="&amp;$A10789)</f>
        <v/>
      </c>
      <c r="G10789" s="15">
        <f>IF($D10789=1,$B10789*100+$C10789,-1)</f>
        <v/>
      </c>
      <c r="H10789" s="15">
        <f>IF($D10789=1,$B10789,-1)</f>
        <v/>
      </c>
      <c r="I10789" s="15">
        <f>IF($D10789=1,$C10789,-1)</f>
        <v/>
      </c>
    </row>
    <row r="10790">
      <c r="A10790" s="33" t="n">
        <v>45741.45833333334</v>
      </c>
      <c r="B10790" s="15">
        <f>WEEKDAY($A10790,2)</f>
        <v/>
      </c>
      <c r="C10790" s="15">
        <f>HOUR($A10790)</f>
        <v/>
      </c>
      <c r="D10790" s="15">
        <f>IF(AND($A10790&gt;=Instellingen!$B$6,$A10790&lt;Instellingen!$B$7),1,0)</f>
        <v/>
      </c>
      <c r="E10790" s="15">
        <f>COUNTIF(tData[BezoekStart],"&lt;"&amp;($A10790+1/24))-COUNTIF(tData[BezoekEind],"&lt;="&amp;$A10790)</f>
        <v/>
      </c>
      <c r="F10790" s="15">
        <f>COUNTIF(tData[BezoekLangStart],"&lt;"&amp;($A10790+1/24))-COUNTIF(tData[BezoekLangEind],"&lt;="&amp;$A10790)</f>
        <v/>
      </c>
      <c r="G10790" s="15">
        <f>IF($D10790=1,$B10790*100+$C10790,-1)</f>
        <v/>
      </c>
      <c r="H10790" s="15">
        <f>IF($D10790=1,$B10790,-1)</f>
        <v/>
      </c>
      <c r="I10790" s="15">
        <f>IF($D10790=1,$C10790,-1)</f>
        <v/>
      </c>
    </row>
    <row r="10791">
      <c r="A10791" s="33" t="n">
        <v>45741.5</v>
      </c>
      <c r="B10791" s="15">
        <f>WEEKDAY($A10791,2)</f>
        <v/>
      </c>
      <c r="C10791" s="15">
        <f>HOUR($A10791)</f>
        <v/>
      </c>
      <c r="D10791" s="15">
        <f>IF(AND($A10791&gt;=Instellingen!$B$6,$A10791&lt;Instellingen!$B$7),1,0)</f>
        <v/>
      </c>
      <c r="E10791" s="15">
        <f>COUNTIF(tData[BezoekStart],"&lt;"&amp;($A10791+1/24))-COUNTIF(tData[BezoekEind],"&lt;="&amp;$A10791)</f>
        <v/>
      </c>
      <c r="F10791" s="15">
        <f>COUNTIF(tData[BezoekLangStart],"&lt;"&amp;($A10791+1/24))-COUNTIF(tData[BezoekLangEind],"&lt;="&amp;$A10791)</f>
        <v/>
      </c>
      <c r="G10791" s="15">
        <f>IF($D10791=1,$B10791*100+$C10791,-1)</f>
        <v/>
      </c>
      <c r="H10791" s="15">
        <f>IF($D10791=1,$B10791,-1)</f>
        <v/>
      </c>
      <c r="I10791" s="15">
        <f>IF($D10791=1,$C10791,-1)</f>
        <v/>
      </c>
    </row>
    <row r="10792">
      <c r="A10792" s="33" t="n">
        <v>45741.54166666666</v>
      </c>
      <c r="B10792" s="15">
        <f>WEEKDAY($A10792,2)</f>
        <v/>
      </c>
      <c r="C10792" s="15">
        <f>HOUR($A10792)</f>
        <v/>
      </c>
      <c r="D10792" s="15">
        <f>IF(AND($A10792&gt;=Instellingen!$B$6,$A10792&lt;Instellingen!$B$7),1,0)</f>
        <v/>
      </c>
      <c r="E10792" s="15">
        <f>COUNTIF(tData[BezoekStart],"&lt;"&amp;($A10792+1/24))-COUNTIF(tData[BezoekEind],"&lt;="&amp;$A10792)</f>
        <v/>
      </c>
      <c r="F10792" s="15">
        <f>COUNTIF(tData[BezoekLangStart],"&lt;"&amp;($A10792+1/24))-COUNTIF(tData[BezoekLangEind],"&lt;="&amp;$A10792)</f>
        <v/>
      </c>
      <c r="G10792" s="15">
        <f>IF($D10792=1,$B10792*100+$C10792,-1)</f>
        <v/>
      </c>
      <c r="H10792" s="15">
        <f>IF($D10792=1,$B10792,-1)</f>
        <v/>
      </c>
      <c r="I10792" s="15">
        <f>IF($D10792=1,$C10792,-1)</f>
        <v/>
      </c>
    </row>
    <row r="10793">
      <c r="A10793" s="33" t="n">
        <v>45741.58333333334</v>
      </c>
      <c r="B10793" s="15">
        <f>WEEKDAY($A10793,2)</f>
        <v/>
      </c>
      <c r="C10793" s="15">
        <f>HOUR($A10793)</f>
        <v/>
      </c>
      <c r="D10793" s="15">
        <f>IF(AND($A10793&gt;=Instellingen!$B$6,$A10793&lt;Instellingen!$B$7),1,0)</f>
        <v/>
      </c>
      <c r="E10793" s="15">
        <f>COUNTIF(tData[BezoekStart],"&lt;"&amp;($A10793+1/24))-COUNTIF(tData[BezoekEind],"&lt;="&amp;$A10793)</f>
        <v/>
      </c>
      <c r="F10793" s="15">
        <f>COUNTIF(tData[BezoekLangStart],"&lt;"&amp;($A10793+1/24))-COUNTIF(tData[BezoekLangEind],"&lt;="&amp;$A10793)</f>
        <v/>
      </c>
      <c r="G10793" s="15">
        <f>IF($D10793=1,$B10793*100+$C10793,-1)</f>
        <v/>
      </c>
      <c r="H10793" s="15">
        <f>IF($D10793=1,$B10793,-1)</f>
        <v/>
      </c>
      <c r="I10793" s="15">
        <f>IF($D10793=1,$C10793,-1)</f>
        <v/>
      </c>
    </row>
    <row r="10794">
      <c r="A10794" s="33" t="n">
        <v>45741.625</v>
      </c>
      <c r="B10794" s="15">
        <f>WEEKDAY($A10794,2)</f>
        <v/>
      </c>
      <c r="C10794" s="15">
        <f>HOUR($A10794)</f>
        <v/>
      </c>
      <c r="D10794" s="15">
        <f>IF(AND($A10794&gt;=Instellingen!$B$6,$A10794&lt;Instellingen!$B$7),1,0)</f>
        <v/>
      </c>
      <c r="E10794" s="15">
        <f>COUNTIF(tData[BezoekStart],"&lt;"&amp;($A10794+1/24))-COUNTIF(tData[BezoekEind],"&lt;="&amp;$A10794)</f>
        <v/>
      </c>
      <c r="F10794" s="15">
        <f>COUNTIF(tData[BezoekLangStart],"&lt;"&amp;($A10794+1/24))-COUNTIF(tData[BezoekLangEind],"&lt;="&amp;$A10794)</f>
        <v/>
      </c>
      <c r="G10794" s="15">
        <f>IF($D10794=1,$B10794*100+$C10794,-1)</f>
        <v/>
      </c>
      <c r="H10794" s="15">
        <f>IF($D10794=1,$B10794,-1)</f>
        <v/>
      </c>
      <c r="I10794" s="15">
        <f>IF($D10794=1,$C10794,-1)</f>
        <v/>
      </c>
    </row>
    <row r="10795">
      <c r="A10795" s="33" t="n">
        <v>45741.66666666666</v>
      </c>
      <c r="B10795" s="15">
        <f>WEEKDAY($A10795,2)</f>
        <v/>
      </c>
      <c r="C10795" s="15">
        <f>HOUR($A10795)</f>
        <v/>
      </c>
      <c r="D10795" s="15">
        <f>IF(AND($A10795&gt;=Instellingen!$B$6,$A10795&lt;Instellingen!$B$7),1,0)</f>
        <v/>
      </c>
      <c r="E10795" s="15">
        <f>COUNTIF(tData[BezoekStart],"&lt;"&amp;($A10795+1/24))-COUNTIF(tData[BezoekEind],"&lt;="&amp;$A10795)</f>
        <v/>
      </c>
      <c r="F10795" s="15">
        <f>COUNTIF(tData[BezoekLangStart],"&lt;"&amp;($A10795+1/24))-COUNTIF(tData[BezoekLangEind],"&lt;="&amp;$A10795)</f>
        <v/>
      </c>
      <c r="G10795" s="15">
        <f>IF($D10795=1,$B10795*100+$C10795,-1)</f>
        <v/>
      </c>
      <c r="H10795" s="15">
        <f>IF($D10795=1,$B10795,-1)</f>
        <v/>
      </c>
      <c r="I10795" s="15">
        <f>IF($D10795=1,$C10795,-1)</f>
        <v/>
      </c>
    </row>
    <row r="10796">
      <c r="A10796" s="33" t="n">
        <v>45741.70833333334</v>
      </c>
      <c r="B10796" s="15">
        <f>WEEKDAY($A10796,2)</f>
        <v/>
      </c>
      <c r="C10796" s="15">
        <f>HOUR($A10796)</f>
        <v/>
      </c>
      <c r="D10796" s="15">
        <f>IF(AND($A10796&gt;=Instellingen!$B$6,$A10796&lt;Instellingen!$B$7),1,0)</f>
        <v/>
      </c>
      <c r="E10796" s="15">
        <f>COUNTIF(tData[BezoekStart],"&lt;"&amp;($A10796+1/24))-COUNTIF(tData[BezoekEind],"&lt;="&amp;$A10796)</f>
        <v/>
      </c>
      <c r="F10796" s="15">
        <f>COUNTIF(tData[BezoekLangStart],"&lt;"&amp;($A10796+1/24))-COUNTIF(tData[BezoekLangEind],"&lt;="&amp;$A10796)</f>
        <v/>
      </c>
      <c r="G10796" s="15">
        <f>IF($D10796=1,$B10796*100+$C10796,-1)</f>
        <v/>
      </c>
      <c r="H10796" s="15">
        <f>IF($D10796=1,$B10796,-1)</f>
        <v/>
      </c>
      <c r="I10796" s="15">
        <f>IF($D10796=1,$C10796,-1)</f>
        <v/>
      </c>
    </row>
    <row r="10797">
      <c r="A10797" s="33" t="n">
        <v>45741.75</v>
      </c>
      <c r="B10797" s="15">
        <f>WEEKDAY($A10797,2)</f>
        <v/>
      </c>
      <c r="C10797" s="15">
        <f>HOUR($A10797)</f>
        <v/>
      </c>
      <c r="D10797" s="15">
        <f>IF(AND($A10797&gt;=Instellingen!$B$6,$A10797&lt;Instellingen!$B$7),1,0)</f>
        <v/>
      </c>
      <c r="E10797" s="15">
        <f>COUNTIF(tData[BezoekStart],"&lt;"&amp;($A10797+1/24))-COUNTIF(tData[BezoekEind],"&lt;="&amp;$A10797)</f>
        <v/>
      </c>
      <c r="F10797" s="15">
        <f>COUNTIF(tData[BezoekLangStart],"&lt;"&amp;($A10797+1/24))-COUNTIF(tData[BezoekLangEind],"&lt;="&amp;$A10797)</f>
        <v/>
      </c>
      <c r="G10797" s="15">
        <f>IF($D10797=1,$B10797*100+$C10797,-1)</f>
        <v/>
      </c>
      <c r="H10797" s="15">
        <f>IF($D10797=1,$B10797,-1)</f>
        <v/>
      </c>
      <c r="I10797" s="15">
        <f>IF($D10797=1,$C10797,-1)</f>
        <v/>
      </c>
    </row>
    <row r="10798">
      <c r="A10798" s="33" t="n">
        <v>45741.79166666666</v>
      </c>
      <c r="B10798" s="15">
        <f>WEEKDAY($A10798,2)</f>
        <v/>
      </c>
      <c r="C10798" s="15">
        <f>HOUR($A10798)</f>
        <v/>
      </c>
      <c r="D10798" s="15">
        <f>IF(AND($A10798&gt;=Instellingen!$B$6,$A10798&lt;Instellingen!$B$7),1,0)</f>
        <v/>
      </c>
      <c r="E10798" s="15">
        <f>COUNTIF(tData[BezoekStart],"&lt;"&amp;($A10798+1/24))-COUNTIF(tData[BezoekEind],"&lt;="&amp;$A10798)</f>
        <v/>
      </c>
      <c r="F10798" s="15">
        <f>COUNTIF(tData[BezoekLangStart],"&lt;"&amp;($A10798+1/24))-COUNTIF(tData[BezoekLangEind],"&lt;="&amp;$A10798)</f>
        <v/>
      </c>
      <c r="G10798" s="15">
        <f>IF($D10798=1,$B10798*100+$C10798,-1)</f>
        <v/>
      </c>
      <c r="H10798" s="15">
        <f>IF($D10798=1,$B10798,-1)</f>
        <v/>
      </c>
      <c r="I10798" s="15">
        <f>IF($D10798=1,$C10798,-1)</f>
        <v/>
      </c>
    </row>
    <row r="10799">
      <c r="A10799" s="33" t="n">
        <v>45741.83333333334</v>
      </c>
      <c r="B10799" s="15">
        <f>WEEKDAY($A10799,2)</f>
        <v/>
      </c>
      <c r="C10799" s="15">
        <f>HOUR($A10799)</f>
        <v/>
      </c>
      <c r="D10799" s="15">
        <f>IF(AND($A10799&gt;=Instellingen!$B$6,$A10799&lt;Instellingen!$B$7),1,0)</f>
        <v/>
      </c>
      <c r="E10799" s="15">
        <f>COUNTIF(tData[BezoekStart],"&lt;"&amp;($A10799+1/24))-COUNTIF(tData[BezoekEind],"&lt;="&amp;$A10799)</f>
        <v/>
      </c>
      <c r="F10799" s="15">
        <f>COUNTIF(tData[BezoekLangStart],"&lt;"&amp;($A10799+1/24))-COUNTIF(tData[BezoekLangEind],"&lt;="&amp;$A10799)</f>
        <v/>
      </c>
      <c r="G10799" s="15">
        <f>IF($D10799=1,$B10799*100+$C10799,-1)</f>
        <v/>
      </c>
      <c r="H10799" s="15">
        <f>IF($D10799=1,$B10799,-1)</f>
        <v/>
      </c>
      <c r="I10799" s="15">
        <f>IF($D10799=1,$C10799,-1)</f>
        <v/>
      </c>
    </row>
    <row r="10800">
      <c r="A10800" s="33" t="n">
        <v>45741.875</v>
      </c>
      <c r="B10800" s="15">
        <f>WEEKDAY($A10800,2)</f>
        <v/>
      </c>
      <c r="C10800" s="15">
        <f>HOUR($A10800)</f>
        <v/>
      </c>
      <c r="D10800" s="15">
        <f>IF(AND($A10800&gt;=Instellingen!$B$6,$A10800&lt;Instellingen!$B$7),1,0)</f>
        <v/>
      </c>
      <c r="E10800" s="15">
        <f>COUNTIF(tData[BezoekStart],"&lt;"&amp;($A10800+1/24))-COUNTIF(tData[BezoekEind],"&lt;="&amp;$A10800)</f>
        <v/>
      </c>
      <c r="F10800" s="15">
        <f>COUNTIF(tData[BezoekLangStart],"&lt;"&amp;($A10800+1/24))-COUNTIF(tData[BezoekLangEind],"&lt;="&amp;$A10800)</f>
        <v/>
      </c>
      <c r="G10800" s="15">
        <f>IF($D10800=1,$B10800*100+$C10800,-1)</f>
        <v/>
      </c>
      <c r="H10800" s="15">
        <f>IF($D10800=1,$B10800,-1)</f>
        <v/>
      </c>
      <c r="I10800" s="15">
        <f>IF($D10800=1,$C10800,-1)</f>
        <v/>
      </c>
    </row>
    <row r="10801">
      <c r="A10801" s="33" t="n">
        <v>45741.91666666666</v>
      </c>
      <c r="B10801" s="15">
        <f>WEEKDAY($A10801,2)</f>
        <v/>
      </c>
      <c r="C10801" s="15">
        <f>HOUR($A10801)</f>
        <v/>
      </c>
      <c r="D10801" s="15">
        <f>IF(AND($A10801&gt;=Instellingen!$B$6,$A10801&lt;Instellingen!$B$7),1,0)</f>
        <v/>
      </c>
      <c r="E10801" s="15">
        <f>COUNTIF(tData[BezoekStart],"&lt;"&amp;($A10801+1/24))-COUNTIF(tData[BezoekEind],"&lt;="&amp;$A10801)</f>
        <v/>
      </c>
      <c r="F10801" s="15">
        <f>COUNTIF(tData[BezoekLangStart],"&lt;"&amp;($A10801+1/24))-COUNTIF(tData[BezoekLangEind],"&lt;="&amp;$A10801)</f>
        <v/>
      </c>
      <c r="G10801" s="15">
        <f>IF($D10801=1,$B10801*100+$C10801,-1)</f>
        <v/>
      </c>
      <c r="H10801" s="15">
        <f>IF($D10801=1,$B10801,-1)</f>
        <v/>
      </c>
      <c r="I10801" s="15">
        <f>IF($D10801=1,$C10801,-1)</f>
        <v/>
      </c>
    </row>
    <row r="10802">
      <c r="A10802" s="33" t="n">
        <v>45741.95833333334</v>
      </c>
      <c r="B10802" s="15">
        <f>WEEKDAY($A10802,2)</f>
        <v/>
      </c>
      <c r="C10802" s="15">
        <f>HOUR($A10802)</f>
        <v/>
      </c>
      <c r="D10802" s="15">
        <f>IF(AND($A10802&gt;=Instellingen!$B$6,$A10802&lt;Instellingen!$B$7),1,0)</f>
        <v/>
      </c>
      <c r="E10802" s="15">
        <f>COUNTIF(tData[BezoekStart],"&lt;"&amp;($A10802+1/24))-COUNTIF(tData[BezoekEind],"&lt;="&amp;$A10802)</f>
        <v/>
      </c>
      <c r="F10802" s="15">
        <f>COUNTIF(tData[BezoekLangStart],"&lt;"&amp;($A10802+1/24))-COUNTIF(tData[BezoekLangEind],"&lt;="&amp;$A10802)</f>
        <v/>
      </c>
      <c r="G10802" s="15">
        <f>IF($D10802=1,$B10802*100+$C10802,-1)</f>
        <v/>
      </c>
      <c r="H10802" s="15">
        <f>IF($D10802=1,$B10802,-1)</f>
        <v/>
      </c>
      <c r="I10802" s="15">
        <f>IF($D10802=1,$C10802,-1)</f>
        <v/>
      </c>
    </row>
    <row r="10803">
      <c r="A10803" s="33" t="n">
        <v>45742</v>
      </c>
      <c r="B10803" s="15">
        <f>WEEKDAY($A10803,2)</f>
        <v/>
      </c>
      <c r="C10803" s="15">
        <f>HOUR($A10803)</f>
        <v/>
      </c>
      <c r="D10803" s="15">
        <f>IF(AND($A10803&gt;=Instellingen!$B$6,$A10803&lt;Instellingen!$B$7),1,0)</f>
        <v/>
      </c>
      <c r="E10803" s="15">
        <f>COUNTIF(tData[BezoekStart],"&lt;"&amp;($A10803+1/24))-COUNTIF(tData[BezoekEind],"&lt;="&amp;$A10803)</f>
        <v/>
      </c>
      <c r="F10803" s="15">
        <f>COUNTIF(tData[BezoekLangStart],"&lt;"&amp;($A10803+1/24))-COUNTIF(tData[BezoekLangEind],"&lt;="&amp;$A10803)</f>
        <v/>
      </c>
      <c r="G10803" s="15">
        <f>IF($D10803=1,$B10803*100+$C10803,-1)</f>
        <v/>
      </c>
      <c r="H10803" s="15">
        <f>IF($D10803=1,$B10803,-1)</f>
        <v/>
      </c>
      <c r="I10803" s="15">
        <f>IF($D10803=1,$C10803,-1)</f>
        <v/>
      </c>
    </row>
    <row r="10804">
      <c r="A10804" s="33" t="n">
        <v>45742.04166666666</v>
      </c>
      <c r="B10804" s="15">
        <f>WEEKDAY($A10804,2)</f>
        <v/>
      </c>
      <c r="C10804" s="15">
        <f>HOUR($A10804)</f>
        <v/>
      </c>
      <c r="D10804" s="15">
        <f>IF(AND($A10804&gt;=Instellingen!$B$6,$A10804&lt;Instellingen!$B$7),1,0)</f>
        <v/>
      </c>
      <c r="E10804" s="15">
        <f>COUNTIF(tData[BezoekStart],"&lt;"&amp;($A10804+1/24))-COUNTIF(tData[BezoekEind],"&lt;="&amp;$A10804)</f>
        <v/>
      </c>
      <c r="F10804" s="15">
        <f>COUNTIF(tData[BezoekLangStart],"&lt;"&amp;($A10804+1/24))-COUNTIF(tData[BezoekLangEind],"&lt;="&amp;$A10804)</f>
        <v/>
      </c>
      <c r="G10804" s="15">
        <f>IF($D10804=1,$B10804*100+$C10804,-1)</f>
        <v/>
      </c>
      <c r="H10804" s="15">
        <f>IF($D10804=1,$B10804,-1)</f>
        <v/>
      </c>
      <c r="I10804" s="15">
        <f>IF($D10804=1,$C10804,-1)</f>
        <v/>
      </c>
    </row>
    <row r="10805">
      <c r="A10805" s="33" t="n">
        <v>45742.08333333334</v>
      </c>
      <c r="B10805" s="15">
        <f>WEEKDAY($A10805,2)</f>
        <v/>
      </c>
      <c r="C10805" s="15">
        <f>HOUR($A10805)</f>
        <v/>
      </c>
      <c r="D10805" s="15">
        <f>IF(AND($A10805&gt;=Instellingen!$B$6,$A10805&lt;Instellingen!$B$7),1,0)</f>
        <v/>
      </c>
      <c r="E10805" s="15">
        <f>COUNTIF(tData[BezoekStart],"&lt;"&amp;($A10805+1/24))-COUNTIF(tData[BezoekEind],"&lt;="&amp;$A10805)</f>
        <v/>
      </c>
      <c r="F10805" s="15">
        <f>COUNTIF(tData[BezoekLangStart],"&lt;"&amp;($A10805+1/24))-COUNTIF(tData[BezoekLangEind],"&lt;="&amp;$A10805)</f>
        <v/>
      </c>
      <c r="G10805" s="15">
        <f>IF($D10805=1,$B10805*100+$C10805,-1)</f>
        <v/>
      </c>
      <c r="H10805" s="15">
        <f>IF($D10805=1,$B10805,-1)</f>
        <v/>
      </c>
      <c r="I10805" s="15">
        <f>IF($D10805=1,$C10805,-1)</f>
        <v/>
      </c>
    </row>
    <row r="10806">
      <c r="A10806" s="33" t="n">
        <v>45742.125</v>
      </c>
      <c r="B10806" s="15">
        <f>WEEKDAY($A10806,2)</f>
        <v/>
      </c>
      <c r="C10806" s="15">
        <f>HOUR($A10806)</f>
        <v/>
      </c>
      <c r="D10806" s="15">
        <f>IF(AND($A10806&gt;=Instellingen!$B$6,$A10806&lt;Instellingen!$B$7),1,0)</f>
        <v/>
      </c>
      <c r="E10806" s="15">
        <f>COUNTIF(tData[BezoekStart],"&lt;"&amp;($A10806+1/24))-COUNTIF(tData[BezoekEind],"&lt;="&amp;$A10806)</f>
        <v/>
      </c>
      <c r="F10806" s="15">
        <f>COUNTIF(tData[BezoekLangStart],"&lt;"&amp;($A10806+1/24))-COUNTIF(tData[BezoekLangEind],"&lt;="&amp;$A10806)</f>
        <v/>
      </c>
      <c r="G10806" s="15">
        <f>IF($D10806=1,$B10806*100+$C10806,-1)</f>
        <v/>
      </c>
      <c r="H10806" s="15">
        <f>IF($D10806=1,$B10806,-1)</f>
        <v/>
      </c>
      <c r="I10806" s="15">
        <f>IF($D10806=1,$C10806,-1)</f>
        <v/>
      </c>
    </row>
    <row r="10807">
      <c r="A10807" s="33" t="n">
        <v>45742.16666666666</v>
      </c>
      <c r="B10807" s="15">
        <f>WEEKDAY($A10807,2)</f>
        <v/>
      </c>
      <c r="C10807" s="15">
        <f>HOUR($A10807)</f>
        <v/>
      </c>
      <c r="D10807" s="15">
        <f>IF(AND($A10807&gt;=Instellingen!$B$6,$A10807&lt;Instellingen!$B$7),1,0)</f>
        <v/>
      </c>
      <c r="E10807" s="15">
        <f>COUNTIF(tData[BezoekStart],"&lt;"&amp;($A10807+1/24))-COUNTIF(tData[BezoekEind],"&lt;="&amp;$A10807)</f>
        <v/>
      </c>
      <c r="F10807" s="15">
        <f>COUNTIF(tData[BezoekLangStart],"&lt;"&amp;($A10807+1/24))-COUNTIF(tData[BezoekLangEind],"&lt;="&amp;$A10807)</f>
        <v/>
      </c>
      <c r="G10807" s="15">
        <f>IF($D10807=1,$B10807*100+$C10807,-1)</f>
        <v/>
      </c>
      <c r="H10807" s="15">
        <f>IF($D10807=1,$B10807,-1)</f>
        <v/>
      </c>
      <c r="I10807" s="15">
        <f>IF($D10807=1,$C10807,-1)</f>
        <v/>
      </c>
    </row>
    <row r="10808">
      <c r="A10808" s="33" t="n">
        <v>45742.20833333334</v>
      </c>
      <c r="B10808" s="15">
        <f>WEEKDAY($A10808,2)</f>
        <v/>
      </c>
      <c r="C10808" s="15">
        <f>HOUR($A10808)</f>
        <v/>
      </c>
      <c r="D10808" s="15">
        <f>IF(AND($A10808&gt;=Instellingen!$B$6,$A10808&lt;Instellingen!$B$7),1,0)</f>
        <v/>
      </c>
      <c r="E10808" s="15">
        <f>COUNTIF(tData[BezoekStart],"&lt;"&amp;($A10808+1/24))-COUNTIF(tData[BezoekEind],"&lt;="&amp;$A10808)</f>
        <v/>
      </c>
      <c r="F10808" s="15">
        <f>COUNTIF(tData[BezoekLangStart],"&lt;"&amp;($A10808+1/24))-COUNTIF(tData[BezoekLangEind],"&lt;="&amp;$A10808)</f>
        <v/>
      </c>
      <c r="G10808" s="15">
        <f>IF($D10808=1,$B10808*100+$C10808,-1)</f>
        <v/>
      </c>
      <c r="H10808" s="15">
        <f>IF($D10808=1,$B10808,-1)</f>
        <v/>
      </c>
      <c r="I10808" s="15">
        <f>IF($D10808=1,$C10808,-1)</f>
        <v/>
      </c>
    </row>
    <row r="10809">
      <c r="A10809" s="33" t="n">
        <v>45742.25</v>
      </c>
      <c r="B10809" s="15">
        <f>WEEKDAY($A10809,2)</f>
        <v/>
      </c>
      <c r="C10809" s="15">
        <f>HOUR($A10809)</f>
        <v/>
      </c>
      <c r="D10809" s="15">
        <f>IF(AND($A10809&gt;=Instellingen!$B$6,$A10809&lt;Instellingen!$B$7),1,0)</f>
        <v/>
      </c>
      <c r="E10809" s="15">
        <f>COUNTIF(tData[BezoekStart],"&lt;"&amp;($A10809+1/24))-COUNTIF(tData[BezoekEind],"&lt;="&amp;$A10809)</f>
        <v/>
      </c>
      <c r="F10809" s="15">
        <f>COUNTIF(tData[BezoekLangStart],"&lt;"&amp;($A10809+1/24))-COUNTIF(tData[BezoekLangEind],"&lt;="&amp;$A10809)</f>
        <v/>
      </c>
      <c r="G10809" s="15">
        <f>IF($D10809=1,$B10809*100+$C10809,-1)</f>
        <v/>
      </c>
      <c r="H10809" s="15">
        <f>IF($D10809=1,$B10809,-1)</f>
        <v/>
      </c>
      <c r="I10809" s="15">
        <f>IF($D10809=1,$C10809,-1)</f>
        <v/>
      </c>
    </row>
    <row r="10810">
      <c r="A10810" s="33" t="n">
        <v>45742.29166666666</v>
      </c>
      <c r="B10810" s="15">
        <f>WEEKDAY($A10810,2)</f>
        <v/>
      </c>
      <c r="C10810" s="15">
        <f>HOUR($A10810)</f>
        <v/>
      </c>
      <c r="D10810" s="15">
        <f>IF(AND($A10810&gt;=Instellingen!$B$6,$A10810&lt;Instellingen!$B$7),1,0)</f>
        <v/>
      </c>
      <c r="E10810" s="15">
        <f>COUNTIF(tData[BezoekStart],"&lt;"&amp;($A10810+1/24))-COUNTIF(tData[BezoekEind],"&lt;="&amp;$A10810)</f>
        <v/>
      </c>
      <c r="F10810" s="15">
        <f>COUNTIF(tData[BezoekLangStart],"&lt;"&amp;($A10810+1/24))-COUNTIF(tData[BezoekLangEind],"&lt;="&amp;$A10810)</f>
        <v/>
      </c>
      <c r="G10810" s="15">
        <f>IF($D10810=1,$B10810*100+$C10810,-1)</f>
        <v/>
      </c>
      <c r="H10810" s="15">
        <f>IF($D10810=1,$B10810,-1)</f>
        <v/>
      </c>
      <c r="I10810" s="15">
        <f>IF($D10810=1,$C10810,-1)</f>
        <v/>
      </c>
    </row>
    <row r="10811">
      <c r="A10811" s="33" t="n">
        <v>45742.33333333334</v>
      </c>
      <c r="B10811" s="15">
        <f>WEEKDAY($A10811,2)</f>
        <v/>
      </c>
      <c r="C10811" s="15">
        <f>HOUR($A10811)</f>
        <v/>
      </c>
      <c r="D10811" s="15">
        <f>IF(AND($A10811&gt;=Instellingen!$B$6,$A10811&lt;Instellingen!$B$7),1,0)</f>
        <v/>
      </c>
      <c r="E10811" s="15">
        <f>COUNTIF(tData[BezoekStart],"&lt;"&amp;($A10811+1/24))-COUNTIF(tData[BezoekEind],"&lt;="&amp;$A10811)</f>
        <v/>
      </c>
      <c r="F10811" s="15">
        <f>COUNTIF(tData[BezoekLangStart],"&lt;"&amp;($A10811+1/24))-COUNTIF(tData[BezoekLangEind],"&lt;="&amp;$A10811)</f>
        <v/>
      </c>
      <c r="G10811" s="15">
        <f>IF($D10811=1,$B10811*100+$C10811,-1)</f>
        <v/>
      </c>
      <c r="H10811" s="15">
        <f>IF($D10811=1,$B10811,-1)</f>
        <v/>
      </c>
      <c r="I10811" s="15">
        <f>IF($D10811=1,$C10811,-1)</f>
        <v/>
      </c>
    </row>
    <row r="10812">
      <c r="A10812" s="33" t="n">
        <v>45742.375</v>
      </c>
      <c r="B10812" s="15">
        <f>WEEKDAY($A10812,2)</f>
        <v/>
      </c>
      <c r="C10812" s="15">
        <f>HOUR($A10812)</f>
        <v/>
      </c>
      <c r="D10812" s="15">
        <f>IF(AND($A10812&gt;=Instellingen!$B$6,$A10812&lt;Instellingen!$B$7),1,0)</f>
        <v/>
      </c>
      <c r="E10812" s="15">
        <f>COUNTIF(tData[BezoekStart],"&lt;"&amp;($A10812+1/24))-COUNTIF(tData[BezoekEind],"&lt;="&amp;$A10812)</f>
        <v/>
      </c>
      <c r="F10812" s="15">
        <f>COUNTIF(tData[BezoekLangStart],"&lt;"&amp;($A10812+1/24))-COUNTIF(tData[BezoekLangEind],"&lt;="&amp;$A10812)</f>
        <v/>
      </c>
      <c r="G10812" s="15">
        <f>IF($D10812=1,$B10812*100+$C10812,-1)</f>
        <v/>
      </c>
      <c r="H10812" s="15">
        <f>IF($D10812=1,$B10812,-1)</f>
        <v/>
      </c>
      <c r="I10812" s="15">
        <f>IF($D10812=1,$C10812,-1)</f>
        <v/>
      </c>
    </row>
    <row r="10813">
      <c r="A10813" s="33" t="n">
        <v>45742.41666666666</v>
      </c>
      <c r="B10813" s="15">
        <f>WEEKDAY($A10813,2)</f>
        <v/>
      </c>
      <c r="C10813" s="15">
        <f>HOUR($A10813)</f>
        <v/>
      </c>
      <c r="D10813" s="15">
        <f>IF(AND($A10813&gt;=Instellingen!$B$6,$A10813&lt;Instellingen!$B$7),1,0)</f>
        <v/>
      </c>
      <c r="E10813" s="15">
        <f>COUNTIF(tData[BezoekStart],"&lt;"&amp;($A10813+1/24))-COUNTIF(tData[BezoekEind],"&lt;="&amp;$A10813)</f>
        <v/>
      </c>
      <c r="F10813" s="15">
        <f>COUNTIF(tData[BezoekLangStart],"&lt;"&amp;($A10813+1/24))-COUNTIF(tData[BezoekLangEind],"&lt;="&amp;$A10813)</f>
        <v/>
      </c>
      <c r="G10813" s="15">
        <f>IF($D10813=1,$B10813*100+$C10813,-1)</f>
        <v/>
      </c>
      <c r="H10813" s="15">
        <f>IF($D10813=1,$B10813,-1)</f>
        <v/>
      </c>
      <c r="I10813" s="15">
        <f>IF($D10813=1,$C10813,-1)</f>
        <v/>
      </c>
    </row>
    <row r="10814">
      <c r="A10814" s="33" t="n">
        <v>45742.45833333334</v>
      </c>
      <c r="B10814" s="15">
        <f>WEEKDAY($A10814,2)</f>
        <v/>
      </c>
      <c r="C10814" s="15">
        <f>HOUR($A10814)</f>
        <v/>
      </c>
      <c r="D10814" s="15">
        <f>IF(AND($A10814&gt;=Instellingen!$B$6,$A10814&lt;Instellingen!$B$7),1,0)</f>
        <v/>
      </c>
      <c r="E10814" s="15">
        <f>COUNTIF(tData[BezoekStart],"&lt;"&amp;($A10814+1/24))-COUNTIF(tData[BezoekEind],"&lt;="&amp;$A10814)</f>
        <v/>
      </c>
      <c r="F10814" s="15">
        <f>COUNTIF(tData[BezoekLangStart],"&lt;"&amp;($A10814+1/24))-COUNTIF(tData[BezoekLangEind],"&lt;="&amp;$A10814)</f>
        <v/>
      </c>
      <c r="G10814" s="15">
        <f>IF($D10814=1,$B10814*100+$C10814,-1)</f>
        <v/>
      </c>
      <c r="H10814" s="15">
        <f>IF($D10814=1,$B10814,-1)</f>
        <v/>
      </c>
      <c r="I10814" s="15">
        <f>IF($D10814=1,$C10814,-1)</f>
        <v/>
      </c>
    </row>
    <row r="10815">
      <c r="A10815" s="33" t="n">
        <v>45742.5</v>
      </c>
      <c r="B10815" s="15">
        <f>WEEKDAY($A10815,2)</f>
        <v/>
      </c>
      <c r="C10815" s="15">
        <f>HOUR($A10815)</f>
        <v/>
      </c>
      <c r="D10815" s="15">
        <f>IF(AND($A10815&gt;=Instellingen!$B$6,$A10815&lt;Instellingen!$B$7),1,0)</f>
        <v/>
      </c>
      <c r="E10815" s="15">
        <f>COUNTIF(tData[BezoekStart],"&lt;"&amp;($A10815+1/24))-COUNTIF(tData[BezoekEind],"&lt;="&amp;$A10815)</f>
        <v/>
      </c>
      <c r="F10815" s="15">
        <f>COUNTIF(tData[BezoekLangStart],"&lt;"&amp;($A10815+1/24))-COUNTIF(tData[BezoekLangEind],"&lt;="&amp;$A10815)</f>
        <v/>
      </c>
      <c r="G10815" s="15">
        <f>IF($D10815=1,$B10815*100+$C10815,-1)</f>
        <v/>
      </c>
      <c r="H10815" s="15">
        <f>IF($D10815=1,$B10815,-1)</f>
        <v/>
      </c>
      <c r="I10815" s="15">
        <f>IF($D10815=1,$C10815,-1)</f>
        <v/>
      </c>
    </row>
    <row r="10816">
      <c r="A10816" s="33" t="n">
        <v>45742.54166666666</v>
      </c>
      <c r="B10816" s="15">
        <f>WEEKDAY($A10816,2)</f>
        <v/>
      </c>
      <c r="C10816" s="15">
        <f>HOUR($A10816)</f>
        <v/>
      </c>
      <c r="D10816" s="15">
        <f>IF(AND($A10816&gt;=Instellingen!$B$6,$A10816&lt;Instellingen!$B$7),1,0)</f>
        <v/>
      </c>
      <c r="E10816" s="15">
        <f>COUNTIF(tData[BezoekStart],"&lt;"&amp;($A10816+1/24))-COUNTIF(tData[BezoekEind],"&lt;="&amp;$A10816)</f>
        <v/>
      </c>
      <c r="F10816" s="15">
        <f>COUNTIF(tData[BezoekLangStart],"&lt;"&amp;($A10816+1/24))-COUNTIF(tData[BezoekLangEind],"&lt;="&amp;$A10816)</f>
        <v/>
      </c>
      <c r="G10816" s="15">
        <f>IF($D10816=1,$B10816*100+$C10816,-1)</f>
        <v/>
      </c>
      <c r="H10816" s="15">
        <f>IF($D10816=1,$B10816,-1)</f>
        <v/>
      </c>
      <c r="I10816" s="15">
        <f>IF($D10816=1,$C10816,-1)</f>
        <v/>
      </c>
    </row>
    <row r="10817">
      <c r="A10817" s="33" t="n">
        <v>45742.58333333334</v>
      </c>
      <c r="B10817" s="15">
        <f>WEEKDAY($A10817,2)</f>
        <v/>
      </c>
      <c r="C10817" s="15">
        <f>HOUR($A10817)</f>
        <v/>
      </c>
      <c r="D10817" s="15">
        <f>IF(AND($A10817&gt;=Instellingen!$B$6,$A10817&lt;Instellingen!$B$7),1,0)</f>
        <v/>
      </c>
      <c r="E10817" s="15">
        <f>COUNTIF(tData[BezoekStart],"&lt;"&amp;($A10817+1/24))-COUNTIF(tData[BezoekEind],"&lt;="&amp;$A10817)</f>
        <v/>
      </c>
      <c r="F10817" s="15">
        <f>COUNTIF(tData[BezoekLangStart],"&lt;"&amp;($A10817+1/24))-COUNTIF(tData[BezoekLangEind],"&lt;="&amp;$A10817)</f>
        <v/>
      </c>
      <c r="G10817" s="15">
        <f>IF($D10817=1,$B10817*100+$C10817,-1)</f>
        <v/>
      </c>
      <c r="H10817" s="15">
        <f>IF($D10817=1,$B10817,-1)</f>
        <v/>
      </c>
      <c r="I10817" s="15">
        <f>IF($D10817=1,$C10817,-1)</f>
        <v/>
      </c>
    </row>
    <row r="10818">
      <c r="A10818" s="33" t="n">
        <v>45742.625</v>
      </c>
      <c r="B10818" s="15">
        <f>WEEKDAY($A10818,2)</f>
        <v/>
      </c>
      <c r="C10818" s="15">
        <f>HOUR($A10818)</f>
        <v/>
      </c>
      <c r="D10818" s="15">
        <f>IF(AND($A10818&gt;=Instellingen!$B$6,$A10818&lt;Instellingen!$B$7),1,0)</f>
        <v/>
      </c>
      <c r="E10818" s="15">
        <f>COUNTIF(tData[BezoekStart],"&lt;"&amp;($A10818+1/24))-COUNTIF(tData[BezoekEind],"&lt;="&amp;$A10818)</f>
        <v/>
      </c>
      <c r="F10818" s="15">
        <f>COUNTIF(tData[BezoekLangStart],"&lt;"&amp;($A10818+1/24))-COUNTIF(tData[BezoekLangEind],"&lt;="&amp;$A10818)</f>
        <v/>
      </c>
      <c r="G10818" s="15">
        <f>IF($D10818=1,$B10818*100+$C10818,-1)</f>
        <v/>
      </c>
      <c r="H10818" s="15">
        <f>IF($D10818=1,$B10818,-1)</f>
        <v/>
      </c>
      <c r="I10818" s="15">
        <f>IF($D10818=1,$C10818,-1)</f>
        <v/>
      </c>
    </row>
    <row r="10819">
      <c r="A10819" s="33" t="n">
        <v>45742.66666666666</v>
      </c>
      <c r="B10819" s="15">
        <f>WEEKDAY($A10819,2)</f>
        <v/>
      </c>
      <c r="C10819" s="15">
        <f>HOUR($A10819)</f>
        <v/>
      </c>
      <c r="D10819" s="15">
        <f>IF(AND($A10819&gt;=Instellingen!$B$6,$A10819&lt;Instellingen!$B$7),1,0)</f>
        <v/>
      </c>
      <c r="E10819" s="15">
        <f>COUNTIF(tData[BezoekStart],"&lt;"&amp;($A10819+1/24))-COUNTIF(tData[BezoekEind],"&lt;="&amp;$A10819)</f>
        <v/>
      </c>
      <c r="F10819" s="15">
        <f>COUNTIF(tData[BezoekLangStart],"&lt;"&amp;($A10819+1/24))-COUNTIF(tData[BezoekLangEind],"&lt;="&amp;$A10819)</f>
        <v/>
      </c>
      <c r="G10819" s="15">
        <f>IF($D10819=1,$B10819*100+$C10819,-1)</f>
        <v/>
      </c>
      <c r="H10819" s="15">
        <f>IF($D10819=1,$B10819,-1)</f>
        <v/>
      </c>
      <c r="I10819" s="15">
        <f>IF($D10819=1,$C10819,-1)</f>
        <v/>
      </c>
    </row>
    <row r="10820">
      <c r="A10820" s="33" t="n">
        <v>45742.70833333334</v>
      </c>
      <c r="B10820" s="15">
        <f>WEEKDAY($A10820,2)</f>
        <v/>
      </c>
      <c r="C10820" s="15">
        <f>HOUR($A10820)</f>
        <v/>
      </c>
      <c r="D10820" s="15">
        <f>IF(AND($A10820&gt;=Instellingen!$B$6,$A10820&lt;Instellingen!$B$7),1,0)</f>
        <v/>
      </c>
      <c r="E10820" s="15">
        <f>COUNTIF(tData[BezoekStart],"&lt;"&amp;($A10820+1/24))-COUNTIF(tData[BezoekEind],"&lt;="&amp;$A10820)</f>
        <v/>
      </c>
      <c r="F10820" s="15">
        <f>COUNTIF(tData[BezoekLangStart],"&lt;"&amp;($A10820+1/24))-COUNTIF(tData[BezoekLangEind],"&lt;="&amp;$A10820)</f>
        <v/>
      </c>
      <c r="G10820" s="15">
        <f>IF($D10820=1,$B10820*100+$C10820,-1)</f>
        <v/>
      </c>
      <c r="H10820" s="15">
        <f>IF($D10820=1,$B10820,-1)</f>
        <v/>
      </c>
      <c r="I10820" s="15">
        <f>IF($D10820=1,$C10820,-1)</f>
        <v/>
      </c>
    </row>
    <row r="10821">
      <c r="A10821" s="33" t="n">
        <v>45742.75</v>
      </c>
      <c r="B10821" s="15">
        <f>WEEKDAY($A10821,2)</f>
        <v/>
      </c>
      <c r="C10821" s="15">
        <f>HOUR($A10821)</f>
        <v/>
      </c>
      <c r="D10821" s="15">
        <f>IF(AND($A10821&gt;=Instellingen!$B$6,$A10821&lt;Instellingen!$B$7),1,0)</f>
        <v/>
      </c>
      <c r="E10821" s="15">
        <f>COUNTIF(tData[BezoekStart],"&lt;"&amp;($A10821+1/24))-COUNTIF(tData[BezoekEind],"&lt;="&amp;$A10821)</f>
        <v/>
      </c>
      <c r="F10821" s="15">
        <f>COUNTIF(tData[BezoekLangStart],"&lt;"&amp;($A10821+1/24))-COUNTIF(tData[BezoekLangEind],"&lt;="&amp;$A10821)</f>
        <v/>
      </c>
      <c r="G10821" s="15">
        <f>IF($D10821=1,$B10821*100+$C10821,-1)</f>
        <v/>
      </c>
      <c r="H10821" s="15">
        <f>IF($D10821=1,$B10821,-1)</f>
        <v/>
      </c>
      <c r="I10821" s="15">
        <f>IF($D10821=1,$C10821,-1)</f>
        <v/>
      </c>
    </row>
    <row r="10822">
      <c r="A10822" s="33" t="n">
        <v>45742.79166666666</v>
      </c>
      <c r="B10822" s="15">
        <f>WEEKDAY($A10822,2)</f>
        <v/>
      </c>
      <c r="C10822" s="15">
        <f>HOUR($A10822)</f>
        <v/>
      </c>
      <c r="D10822" s="15">
        <f>IF(AND($A10822&gt;=Instellingen!$B$6,$A10822&lt;Instellingen!$B$7),1,0)</f>
        <v/>
      </c>
      <c r="E10822" s="15">
        <f>COUNTIF(tData[BezoekStart],"&lt;"&amp;($A10822+1/24))-COUNTIF(tData[BezoekEind],"&lt;="&amp;$A10822)</f>
        <v/>
      </c>
      <c r="F10822" s="15">
        <f>COUNTIF(tData[BezoekLangStart],"&lt;"&amp;($A10822+1/24))-COUNTIF(tData[BezoekLangEind],"&lt;="&amp;$A10822)</f>
        <v/>
      </c>
      <c r="G10822" s="15">
        <f>IF($D10822=1,$B10822*100+$C10822,-1)</f>
        <v/>
      </c>
      <c r="H10822" s="15">
        <f>IF($D10822=1,$B10822,-1)</f>
        <v/>
      </c>
      <c r="I10822" s="15">
        <f>IF($D10822=1,$C10822,-1)</f>
        <v/>
      </c>
    </row>
    <row r="10823">
      <c r="A10823" s="33" t="n">
        <v>45742.83333333334</v>
      </c>
      <c r="B10823" s="15">
        <f>WEEKDAY($A10823,2)</f>
        <v/>
      </c>
      <c r="C10823" s="15">
        <f>HOUR($A10823)</f>
        <v/>
      </c>
      <c r="D10823" s="15">
        <f>IF(AND($A10823&gt;=Instellingen!$B$6,$A10823&lt;Instellingen!$B$7),1,0)</f>
        <v/>
      </c>
      <c r="E10823" s="15">
        <f>COUNTIF(tData[BezoekStart],"&lt;"&amp;($A10823+1/24))-COUNTIF(tData[BezoekEind],"&lt;="&amp;$A10823)</f>
        <v/>
      </c>
      <c r="F10823" s="15">
        <f>COUNTIF(tData[BezoekLangStart],"&lt;"&amp;($A10823+1/24))-COUNTIF(tData[BezoekLangEind],"&lt;="&amp;$A10823)</f>
        <v/>
      </c>
      <c r="G10823" s="15">
        <f>IF($D10823=1,$B10823*100+$C10823,-1)</f>
        <v/>
      </c>
      <c r="H10823" s="15">
        <f>IF($D10823=1,$B10823,-1)</f>
        <v/>
      </c>
      <c r="I10823" s="15">
        <f>IF($D10823=1,$C10823,-1)</f>
        <v/>
      </c>
    </row>
    <row r="10824">
      <c r="A10824" s="33" t="n">
        <v>45742.875</v>
      </c>
      <c r="B10824" s="15">
        <f>WEEKDAY($A10824,2)</f>
        <v/>
      </c>
      <c r="C10824" s="15">
        <f>HOUR($A10824)</f>
        <v/>
      </c>
      <c r="D10824" s="15">
        <f>IF(AND($A10824&gt;=Instellingen!$B$6,$A10824&lt;Instellingen!$B$7),1,0)</f>
        <v/>
      </c>
      <c r="E10824" s="15">
        <f>COUNTIF(tData[BezoekStart],"&lt;"&amp;($A10824+1/24))-COUNTIF(tData[BezoekEind],"&lt;="&amp;$A10824)</f>
        <v/>
      </c>
      <c r="F10824" s="15">
        <f>COUNTIF(tData[BezoekLangStart],"&lt;"&amp;($A10824+1/24))-COUNTIF(tData[BezoekLangEind],"&lt;="&amp;$A10824)</f>
        <v/>
      </c>
      <c r="G10824" s="15">
        <f>IF($D10824=1,$B10824*100+$C10824,-1)</f>
        <v/>
      </c>
      <c r="H10824" s="15">
        <f>IF($D10824=1,$B10824,-1)</f>
        <v/>
      </c>
      <c r="I10824" s="15">
        <f>IF($D10824=1,$C10824,-1)</f>
        <v/>
      </c>
    </row>
    <row r="10825">
      <c r="A10825" s="33" t="n">
        <v>45742.91666666666</v>
      </c>
      <c r="B10825" s="15">
        <f>WEEKDAY($A10825,2)</f>
        <v/>
      </c>
      <c r="C10825" s="15">
        <f>HOUR($A10825)</f>
        <v/>
      </c>
      <c r="D10825" s="15">
        <f>IF(AND($A10825&gt;=Instellingen!$B$6,$A10825&lt;Instellingen!$B$7),1,0)</f>
        <v/>
      </c>
      <c r="E10825" s="15">
        <f>COUNTIF(tData[BezoekStart],"&lt;"&amp;($A10825+1/24))-COUNTIF(tData[BezoekEind],"&lt;="&amp;$A10825)</f>
        <v/>
      </c>
      <c r="F10825" s="15">
        <f>COUNTIF(tData[BezoekLangStart],"&lt;"&amp;($A10825+1/24))-COUNTIF(tData[BezoekLangEind],"&lt;="&amp;$A10825)</f>
        <v/>
      </c>
      <c r="G10825" s="15">
        <f>IF($D10825=1,$B10825*100+$C10825,-1)</f>
        <v/>
      </c>
      <c r="H10825" s="15">
        <f>IF($D10825=1,$B10825,-1)</f>
        <v/>
      </c>
      <c r="I10825" s="15">
        <f>IF($D10825=1,$C10825,-1)</f>
        <v/>
      </c>
    </row>
    <row r="10826">
      <c r="A10826" s="33" t="n">
        <v>45742.95833333334</v>
      </c>
      <c r="B10826" s="15">
        <f>WEEKDAY($A10826,2)</f>
        <v/>
      </c>
      <c r="C10826" s="15">
        <f>HOUR($A10826)</f>
        <v/>
      </c>
      <c r="D10826" s="15">
        <f>IF(AND($A10826&gt;=Instellingen!$B$6,$A10826&lt;Instellingen!$B$7),1,0)</f>
        <v/>
      </c>
      <c r="E10826" s="15">
        <f>COUNTIF(tData[BezoekStart],"&lt;"&amp;($A10826+1/24))-COUNTIF(tData[BezoekEind],"&lt;="&amp;$A10826)</f>
        <v/>
      </c>
      <c r="F10826" s="15">
        <f>COUNTIF(tData[BezoekLangStart],"&lt;"&amp;($A10826+1/24))-COUNTIF(tData[BezoekLangEind],"&lt;="&amp;$A10826)</f>
        <v/>
      </c>
      <c r="G10826" s="15">
        <f>IF($D10826=1,$B10826*100+$C10826,-1)</f>
        <v/>
      </c>
      <c r="H10826" s="15">
        <f>IF($D10826=1,$B10826,-1)</f>
        <v/>
      </c>
      <c r="I10826" s="15">
        <f>IF($D10826=1,$C10826,-1)</f>
        <v/>
      </c>
    </row>
    <row r="10827">
      <c r="A10827" s="33" t="n">
        <v>45743</v>
      </c>
      <c r="B10827" s="15">
        <f>WEEKDAY($A10827,2)</f>
        <v/>
      </c>
      <c r="C10827" s="15">
        <f>HOUR($A10827)</f>
        <v/>
      </c>
      <c r="D10827" s="15">
        <f>IF(AND($A10827&gt;=Instellingen!$B$6,$A10827&lt;Instellingen!$B$7),1,0)</f>
        <v/>
      </c>
      <c r="E10827" s="15">
        <f>COUNTIF(tData[BezoekStart],"&lt;"&amp;($A10827+1/24))-COUNTIF(tData[BezoekEind],"&lt;="&amp;$A10827)</f>
        <v/>
      </c>
      <c r="F10827" s="15">
        <f>COUNTIF(tData[BezoekLangStart],"&lt;"&amp;($A10827+1/24))-COUNTIF(tData[BezoekLangEind],"&lt;="&amp;$A10827)</f>
        <v/>
      </c>
      <c r="G10827" s="15">
        <f>IF($D10827=1,$B10827*100+$C10827,-1)</f>
        <v/>
      </c>
      <c r="H10827" s="15">
        <f>IF($D10827=1,$B10827,-1)</f>
        <v/>
      </c>
      <c r="I10827" s="15">
        <f>IF($D10827=1,$C10827,-1)</f>
        <v/>
      </c>
    </row>
    <row r="10828">
      <c r="A10828" s="33" t="n">
        <v>45743.04166666666</v>
      </c>
      <c r="B10828" s="15">
        <f>WEEKDAY($A10828,2)</f>
        <v/>
      </c>
      <c r="C10828" s="15">
        <f>HOUR($A10828)</f>
        <v/>
      </c>
      <c r="D10828" s="15">
        <f>IF(AND($A10828&gt;=Instellingen!$B$6,$A10828&lt;Instellingen!$B$7),1,0)</f>
        <v/>
      </c>
      <c r="E10828" s="15">
        <f>COUNTIF(tData[BezoekStart],"&lt;"&amp;($A10828+1/24))-COUNTIF(tData[BezoekEind],"&lt;="&amp;$A10828)</f>
        <v/>
      </c>
      <c r="F10828" s="15">
        <f>COUNTIF(tData[BezoekLangStart],"&lt;"&amp;($A10828+1/24))-COUNTIF(tData[BezoekLangEind],"&lt;="&amp;$A10828)</f>
        <v/>
      </c>
      <c r="G10828" s="15">
        <f>IF($D10828=1,$B10828*100+$C10828,-1)</f>
        <v/>
      </c>
      <c r="H10828" s="15">
        <f>IF($D10828=1,$B10828,-1)</f>
        <v/>
      </c>
      <c r="I10828" s="15">
        <f>IF($D10828=1,$C10828,-1)</f>
        <v/>
      </c>
    </row>
    <row r="10829">
      <c r="A10829" s="33" t="n">
        <v>45743.08333333334</v>
      </c>
      <c r="B10829" s="15">
        <f>WEEKDAY($A10829,2)</f>
        <v/>
      </c>
      <c r="C10829" s="15">
        <f>HOUR($A10829)</f>
        <v/>
      </c>
      <c r="D10829" s="15">
        <f>IF(AND($A10829&gt;=Instellingen!$B$6,$A10829&lt;Instellingen!$B$7),1,0)</f>
        <v/>
      </c>
      <c r="E10829" s="15">
        <f>COUNTIF(tData[BezoekStart],"&lt;"&amp;($A10829+1/24))-COUNTIF(tData[BezoekEind],"&lt;="&amp;$A10829)</f>
        <v/>
      </c>
      <c r="F10829" s="15">
        <f>COUNTIF(tData[BezoekLangStart],"&lt;"&amp;($A10829+1/24))-COUNTIF(tData[BezoekLangEind],"&lt;="&amp;$A10829)</f>
        <v/>
      </c>
      <c r="G10829" s="15">
        <f>IF($D10829=1,$B10829*100+$C10829,-1)</f>
        <v/>
      </c>
      <c r="H10829" s="15">
        <f>IF($D10829=1,$B10829,-1)</f>
        <v/>
      </c>
      <c r="I10829" s="15">
        <f>IF($D10829=1,$C10829,-1)</f>
        <v/>
      </c>
    </row>
    <row r="10830">
      <c r="A10830" s="33" t="n">
        <v>45743.125</v>
      </c>
      <c r="B10830" s="15">
        <f>WEEKDAY($A10830,2)</f>
        <v/>
      </c>
      <c r="C10830" s="15">
        <f>HOUR($A10830)</f>
        <v/>
      </c>
      <c r="D10830" s="15">
        <f>IF(AND($A10830&gt;=Instellingen!$B$6,$A10830&lt;Instellingen!$B$7),1,0)</f>
        <v/>
      </c>
      <c r="E10830" s="15">
        <f>COUNTIF(tData[BezoekStart],"&lt;"&amp;($A10830+1/24))-COUNTIF(tData[BezoekEind],"&lt;="&amp;$A10830)</f>
        <v/>
      </c>
      <c r="F10830" s="15">
        <f>COUNTIF(tData[BezoekLangStart],"&lt;"&amp;($A10830+1/24))-COUNTIF(tData[BezoekLangEind],"&lt;="&amp;$A10830)</f>
        <v/>
      </c>
      <c r="G10830" s="15">
        <f>IF($D10830=1,$B10830*100+$C10830,-1)</f>
        <v/>
      </c>
      <c r="H10830" s="15">
        <f>IF($D10830=1,$B10830,-1)</f>
        <v/>
      </c>
      <c r="I10830" s="15">
        <f>IF($D10830=1,$C10830,-1)</f>
        <v/>
      </c>
    </row>
    <row r="10831">
      <c r="A10831" s="33" t="n">
        <v>45743.16666666666</v>
      </c>
      <c r="B10831" s="15">
        <f>WEEKDAY($A10831,2)</f>
        <v/>
      </c>
      <c r="C10831" s="15">
        <f>HOUR($A10831)</f>
        <v/>
      </c>
      <c r="D10831" s="15">
        <f>IF(AND($A10831&gt;=Instellingen!$B$6,$A10831&lt;Instellingen!$B$7),1,0)</f>
        <v/>
      </c>
      <c r="E10831" s="15">
        <f>COUNTIF(tData[BezoekStart],"&lt;"&amp;($A10831+1/24))-COUNTIF(tData[BezoekEind],"&lt;="&amp;$A10831)</f>
        <v/>
      </c>
      <c r="F10831" s="15">
        <f>COUNTIF(tData[BezoekLangStart],"&lt;"&amp;($A10831+1/24))-COUNTIF(tData[BezoekLangEind],"&lt;="&amp;$A10831)</f>
        <v/>
      </c>
      <c r="G10831" s="15">
        <f>IF($D10831=1,$B10831*100+$C10831,-1)</f>
        <v/>
      </c>
      <c r="H10831" s="15">
        <f>IF($D10831=1,$B10831,-1)</f>
        <v/>
      </c>
      <c r="I10831" s="15">
        <f>IF($D10831=1,$C10831,-1)</f>
        <v/>
      </c>
    </row>
    <row r="10832">
      <c r="A10832" s="33" t="n">
        <v>45743.20833333334</v>
      </c>
      <c r="B10832" s="15">
        <f>WEEKDAY($A10832,2)</f>
        <v/>
      </c>
      <c r="C10832" s="15">
        <f>HOUR($A10832)</f>
        <v/>
      </c>
      <c r="D10832" s="15">
        <f>IF(AND($A10832&gt;=Instellingen!$B$6,$A10832&lt;Instellingen!$B$7),1,0)</f>
        <v/>
      </c>
      <c r="E10832" s="15">
        <f>COUNTIF(tData[BezoekStart],"&lt;"&amp;($A10832+1/24))-COUNTIF(tData[BezoekEind],"&lt;="&amp;$A10832)</f>
        <v/>
      </c>
      <c r="F10832" s="15">
        <f>COUNTIF(tData[BezoekLangStart],"&lt;"&amp;($A10832+1/24))-COUNTIF(tData[BezoekLangEind],"&lt;="&amp;$A10832)</f>
        <v/>
      </c>
      <c r="G10832" s="15">
        <f>IF($D10832=1,$B10832*100+$C10832,-1)</f>
        <v/>
      </c>
      <c r="H10832" s="15">
        <f>IF($D10832=1,$B10832,-1)</f>
        <v/>
      </c>
      <c r="I10832" s="15">
        <f>IF($D10832=1,$C10832,-1)</f>
        <v/>
      </c>
    </row>
    <row r="10833">
      <c r="A10833" s="33" t="n">
        <v>45743.25</v>
      </c>
      <c r="B10833" s="15">
        <f>WEEKDAY($A10833,2)</f>
        <v/>
      </c>
      <c r="C10833" s="15">
        <f>HOUR($A10833)</f>
        <v/>
      </c>
      <c r="D10833" s="15">
        <f>IF(AND($A10833&gt;=Instellingen!$B$6,$A10833&lt;Instellingen!$B$7),1,0)</f>
        <v/>
      </c>
      <c r="E10833" s="15">
        <f>COUNTIF(tData[BezoekStart],"&lt;"&amp;($A10833+1/24))-COUNTIF(tData[BezoekEind],"&lt;="&amp;$A10833)</f>
        <v/>
      </c>
      <c r="F10833" s="15">
        <f>COUNTIF(tData[BezoekLangStart],"&lt;"&amp;($A10833+1/24))-COUNTIF(tData[BezoekLangEind],"&lt;="&amp;$A10833)</f>
        <v/>
      </c>
      <c r="G10833" s="15">
        <f>IF($D10833=1,$B10833*100+$C10833,-1)</f>
        <v/>
      </c>
      <c r="H10833" s="15">
        <f>IF($D10833=1,$B10833,-1)</f>
        <v/>
      </c>
      <c r="I10833" s="15">
        <f>IF($D10833=1,$C10833,-1)</f>
        <v/>
      </c>
    </row>
    <row r="10834">
      <c r="A10834" s="33" t="n">
        <v>45743.29166666666</v>
      </c>
      <c r="B10834" s="15">
        <f>WEEKDAY($A10834,2)</f>
        <v/>
      </c>
      <c r="C10834" s="15">
        <f>HOUR($A10834)</f>
        <v/>
      </c>
      <c r="D10834" s="15">
        <f>IF(AND($A10834&gt;=Instellingen!$B$6,$A10834&lt;Instellingen!$B$7),1,0)</f>
        <v/>
      </c>
      <c r="E10834" s="15">
        <f>COUNTIF(tData[BezoekStart],"&lt;"&amp;($A10834+1/24))-COUNTIF(tData[BezoekEind],"&lt;="&amp;$A10834)</f>
        <v/>
      </c>
      <c r="F10834" s="15">
        <f>COUNTIF(tData[BezoekLangStart],"&lt;"&amp;($A10834+1/24))-COUNTIF(tData[BezoekLangEind],"&lt;="&amp;$A10834)</f>
        <v/>
      </c>
      <c r="G10834" s="15">
        <f>IF($D10834=1,$B10834*100+$C10834,-1)</f>
        <v/>
      </c>
      <c r="H10834" s="15">
        <f>IF($D10834=1,$B10834,-1)</f>
        <v/>
      </c>
      <c r="I10834" s="15">
        <f>IF($D10834=1,$C10834,-1)</f>
        <v/>
      </c>
    </row>
    <row r="10835">
      <c r="A10835" s="33" t="n">
        <v>45743.33333333334</v>
      </c>
      <c r="B10835" s="15">
        <f>WEEKDAY($A10835,2)</f>
        <v/>
      </c>
      <c r="C10835" s="15">
        <f>HOUR($A10835)</f>
        <v/>
      </c>
      <c r="D10835" s="15">
        <f>IF(AND($A10835&gt;=Instellingen!$B$6,$A10835&lt;Instellingen!$B$7),1,0)</f>
        <v/>
      </c>
      <c r="E10835" s="15">
        <f>COUNTIF(tData[BezoekStart],"&lt;"&amp;($A10835+1/24))-COUNTIF(tData[BezoekEind],"&lt;="&amp;$A10835)</f>
        <v/>
      </c>
      <c r="F10835" s="15">
        <f>COUNTIF(tData[BezoekLangStart],"&lt;"&amp;($A10835+1/24))-COUNTIF(tData[BezoekLangEind],"&lt;="&amp;$A10835)</f>
        <v/>
      </c>
      <c r="G10835" s="15">
        <f>IF($D10835=1,$B10835*100+$C10835,-1)</f>
        <v/>
      </c>
      <c r="H10835" s="15">
        <f>IF($D10835=1,$B10835,-1)</f>
        <v/>
      </c>
      <c r="I10835" s="15">
        <f>IF($D10835=1,$C10835,-1)</f>
        <v/>
      </c>
    </row>
    <row r="10836">
      <c r="A10836" s="33" t="n">
        <v>45743.375</v>
      </c>
      <c r="B10836" s="15">
        <f>WEEKDAY($A10836,2)</f>
        <v/>
      </c>
      <c r="C10836" s="15">
        <f>HOUR($A10836)</f>
        <v/>
      </c>
      <c r="D10836" s="15">
        <f>IF(AND($A10836&gt;=Instellingen!$B$6,$A10836&lt;Instellingen!$B$7),1,0)</f>
        <v/>
      </c>
      <c r="E10836" s="15">
        <f>COUNTIF(tData[BezoekStart],"&lt;"&amp;($A10836+1/24))-COUNTIF(tData[BezoekEind],"&lt;="&amp;$A10836)</f>
        <v/>
      </c>
      <c r="F10836" s="15">
        <f>COUNTIF(tData[BezoekLangStart],"&lt;"&amp;($A10836+1/24))-COUNTIF(tData[BezoekLangEind],"&lt;="&amp;$A10836)</f>
        <v/>
      </c>
      <c r="G10836" s="15">
        <f>IF($D10836=1,$B10836*100+$C10836,-1)</f>
        <v/>
      </c>
      <c r="H10836" s="15">
        <f>IF($D10836=1,$B10836,-1)</f>
        <v/>
      </c>
      <c r="I10836" s="15">
        <f>IF($D10836=1,$C10836,-1)</f>
        <v/>
      </c>
    </row>
    <row r="10837">
      <c r="A10837" s="33" t="n">
        <v>45743.41666666666</v>
      </c>
      <c r="B10837" s="15">
        <f>WEEKDAY($A10837,2)</f>
        <v/>
      </c>
      <c r="C10837" s="15">
        <f>HOUR($A10837)</f>
        <v/>
      </c>
      <c r="D10837" s="15">
        <f>IF(AND($A10837&gt;=Instellingen!$B$6,$A10837&lt;Instellingen!$B$7),1,0)</f>
        <v/>
      </c>
      <c r="E10837" s="15">
        <f>COUNTIF(tData[BezoekStart],"&lt;"&amp;($A10837+1/24))-COUNTIF(tData[BezoekEind],"&lt;="&amp;$A10837)</f>
        <v/>
      </c>
      <c r="F10837" s="15">
        <f>COUNTIF(tData[BezoekLangStart],"&lt;"&amp;($A10837+1/24))-COUNTIF(tData[BezoekLangEind],"&lt;="&amp;$A10837)</f>
        <v/>
      </c>
      <c r="G10837" s="15">
        <f>IF($D10837=1,$B10837*100+$C10837,-1)</f>
        <v/>
      </c>
      <c r="H10837" s="15">
        <f>IF($D10837=1,$B10837,-1)</f>
        <v/>
      </c>
      <c r="I10837" s="15">
        <f>IF($D10837=1,$C10837,-1)</f>
        <v/>
      </c>
    </row>
    <row r="10838">
      <c r="A10838" s="33" t="n">
        <v>45743.45833333334</v>
      </c>
      <c r="B10838" s="15">
        <f>WEEKDAY($A10838,2)</f>
        <v/>
      </c>
      <c r="C10838" s="15">
        <f>HOUR($A10838)</f>
        <v/>
      </c>
      <c r="D10838" s="15">
        <f>IF(AND($A10838&gt;=Instellingen!$B$6,$A10838&lt;Instellingen!$B$7),1,0)</f>
        <v/>
      </c>
      <c r="E10838" s="15">
        <f>COUNTIF(tData[BezoekStart],"&lt;"&amp;($A10838+1/24))-COUNTIF(tData[BezoekEind],"&lt;="&amp;$A10838)</f>
        <v/>
      </c>
      <c r="F10838" s="15">
        <f>COUNTIF(tData[BezoekLangStart],"&lt;"&amp;($A10838+1/24))-COUNTIF(tData[BezoekLangEind],"&lt;="&amp;$A10838)</f>
        <v/>
      </c>
      <c r="G10838" s="15">
        <f>IF($D10838=1,$B10838*100+$C10838,-1)</f>
        <v/>
      </c>
      <c r="H10838" s="15">
        <f>IF($D10838=1,$B10838,-1)</f>
        <v/>
      </c>
      <c r="I10838" s="15">
        <f>IF($D10838=1,$C10838,-1)</f>
        <v/>
      </c>
    </row>
    <row r="10839">
      <c r="A10839" s="33" t="n">
        <v>45743.5</v>
      </c>
      <c r="B10839" s="15">
        <f>WEEKDAY($A10839,2)</f>
        <v/>
      </c>
      <c r="C10839" s="15">
        <f>HOUR($A10839)</f>
        <v/>
      </c>
      <c r="D10839" s="15">
        <f>IF(AND($A10839&gt;=Instellingen!$B$6,$A10839&lt;Instellingen!$B$7),1,0)</f>
        <v/>
      </c>
      <c r="E10839" s="15">
        <f>COUNTIF(tData[BezoekStart],"&lt;"&amp;($A10839+1/24))-COUNTIF(tData[BezoekEind],"&lt;="&amp;$A10839)</f>
        <v/>
      </c>
      <c r="F10839" s="15">
        <f>COUNTIF(tData[BezoekLangStart],"&lt;"&amp;($A10839+1/24))-COUNTIF(tData[BezoekLangEind],"&lt;="&amp;$A10839)</f>
        <v/>
      </c>
      <c r="G10839" s="15">
        <f>IF($D10839=1,$B10839*100+$C10839,-1)</f>
        <v/>
      </c>
      <c r="H10839" s="15">
        <f>IF($D10839=1,$B10839,-1)</f>
        <v/>
      </c>
      <c r="I10839" s="15">
        <f>IF($D10839=1,$C10839,-1)</f>
        <v/>
      </c>
    </row>
    <row r="10840">
      <c r="A10840" s="33" t="n">
        <v>45743.54166666666</v>
      </c>
      <c r="B10840" s="15">
        <f>WEEKDAY($A10840,2)</f>
        <v/>
      </c>
      <c r="C10840" s="15">
        <f>HOUR($A10840)</f>
        <v/>
      </c>
      <c r="D10840" s="15">
        <f>IF(AND($A10840&gt;=Instellingen!$B$6,$A10840&lt;Instellingen!$B$7),1,0)</f>
        <v/>
      </c>
      <c r="E10840" s="15">
        <f>COUNTIF(tData[BezoekStart],"&lt;"&amp;($A10840+1/24))-COUNTIF(tData[BezoekEind],"&lt;="&amp;$A10840)</f>
        <v/>
      </c>
      <c r="F10840" s="15">
        <f>COUNTIF(tData[BezoekLangStart],"&lt;"&amp;($A10840+1/24))-COUNTIF(tData[BezoekLangEind],"&lt;="&amp;$A10840)</f>
        <v/>
      </c>
      <c r="G10840" s="15">
        <f>IF($D10840=1,$B10840*100+$C10840,-1)</f>
        <v/>
      </c>
      <c r="H10840" s="15">
        <f>IF($D10840=1,$B10840,-1)</f>
        <v/>
      </c>
      <c r="I10840" s="15">
        <f>IF($D10840=1,$C10840,-1)</f>
        <v/>
      </c>
    </row>
    <row r="10841">
      <c r="A10841" s="33" t="n">
        <v>45743.58333333334</v>
      </c>
      <c r="B10841" s="15">
        <f>WEEKDAY($A10841,2)</f>
        <v/>
      </c>
      <c r="C10841" s="15">
        <f>HOUR($A10841)</f>
        <v/>
      </c>
      <c r="D10841" s="15">
        <f>IF(AND($A10841&gt;=Instellingen!$B$6,$A10841&lt;Instellingen!$B$7),1,0)</f>
        <v/>
      </c>
      <c r="E10841" s="15">
        <f>COUNTIF(tData[BezoekStart],"&lt;"&amp;($A10841+1/24))-COUNTIF(tData[BezoekEind],"&lt;="&amp;$A10841)</f>
        <v/>
      </c>
      <c r="F10841" s="15">
        <f>COUNTIF(tData[BezoekLangStart],"&lt;"&amp;($A10841+1/24))-COUNTIF(tData[BezoekLangEind],"&lt;="&amp;$A10841)</f>
        <v/>
      </c>
      <c r="G10841" s="15">
        <f>IF($D10841=1,$B10841*100+$C10841,-1)</f>
        <v/>
      </c>
      <c r="H10841" s="15">
        <f>IF($D10841=1,$B10841,-1)</f>
        <v/>
      </c>
      <c r="I10841" s="15">
        <f>IF($D10841=1,$C10841,-1)</f>
        <v/>
      </c>
    </row>
    <row r="10842">
      <c r="A10842" s="33" t="n">
        <v>45743.625</v>
      </c>
      <c r="B10842" s="15">
        <f>WEEKDAY($A10842,2)</f>
        <v/>
      </c>
      <c r="C10842" s="15">
        <f>HOUR($A10842)</f>
        <v/>
      </c>
      <c r="D10842" s="15">
        <f>IF(AND($A10842&gt;=Instellingen!$B$6,$A10842&lt;Instellingen!$B$7),1,0)</f>
        <v/>
      </c>
      <c r="E10842" s="15">
        <f>COUNTIF(tData[BezoekStart],"&lt;"&amp;($A10842+1/24))-COUNTIF(tData[BezoekEind],"&lt;="&amp;$A10842)</f>
        <v/>
      </c>
      <c r="F10842" s="15">
        <f>COUNTIF(tData[BezoekLangStart],"&lt;"&amp;($A10842+1/24))-COUNTIF(tData[BezoekLangEind],"&lt;="&amp;$A10842)</f>
        <v/>
      </c>
      <c r="G10842" s="15">
        <f>IF($D10842=1,$B10842*100+$C10842,-1)</f>
        <v/>
      </c>
      <c r="H10842" s="15">
        <f>IF($D10842=1,$B10842,-1)</f>
        <v/>
      </c>
      <c r="I10842" s="15">
        <f>IF($D10842=1,$C10842,-1)</f>
        <v/>
      </c>
    </row>
    <row r="10843">
      <c r="A10843" s="33" t="n">
        <v>45743.66666666666</v>
      </c>
      <c r="B10843" s="15">
        <f>WEEKDAY($A10843,2)</f>
        <v/>
      </c>
      <c r="C10843" s="15">
        <f>HOUR($A10843)</f>
        <v/>
      </c>
      <c r="D10843" s="15">
        <f>IF(AND($A10843&gt;=Instellingen!$B$6,$A10843&lt;Instellingen!$B$7),1,0)</f>
        <v/>
      </c>
      <c r="E10843" s="15">
        <f>COUNTIF(tData[BezoekStart],"&lt;"&amp;($A10843+1/24))-COUNTIF(tData[BezoekEind],"&lt;="&amp;$A10843)</f>
        <v/>
      </c>
      <c r="F10843" s="15">
        <f>COUNTIF(tData[BezoekLangStart],"&lt;"&amp;($A10843+1/24))-COUNTIF(tData[BezoekLangEind],"&lt;="&amp;$A10843)</f>
        <v/>
      </c>
      <c r="G10843" s="15">
        <f>IF($D10843=1,$B10843*100+$C10843,-1)</f>
        <v/>
      </c>
      <c r="H10843" s="15">
        <f>IF($D10843=1,$B10843,-1)</f>
        <v/>
      </c>
      <c r="I10843" s="15">
        <f>IF($D10843=1,$C10843,-1)</f>
        <v/>
      </c>
    </row>
    <row r="10844">
      <c r="A10844" s="33" t="n">
        <v>45743.70833333334</v>
      </c>
      <c r="B10844" s="15">
        <f>WEEKDAY($A10844,2)</f>
        <v/>
      </c>
      <c r="C10844" s="15">
        <f>HOUR($A10844)</f>
        <v/>
      </c>
      <c r="D10844" s="15">
        <f>IF(AND($A10844&gt;=Instellingen!$B$6,$A10844&lt;Instellingen!$B$7),1,0)</f>
        <v/>
      </c>
      <c r="E10844" s="15">
        <f>COUNTIF(tData[BezoekStart],"&lt;"&amp;($A10844+1/24))-COUNTIF(tData[BezoekEind],"&lt;="&amp;$A10844)</f>
        <v/>
      </c>
      <c r="F10844" s="15">
        <f>COUNTIF(tData[BezoekLangStart],"&lt;"&amp;($A10844+1/24))-COUNTIF(tData[BezoekLangEind],"&lt;="&amp;$A10844)</f>
        <v/>
      </c>
      <c r="G10844" s="15">
        <f>IF($D10844=1,$B10844*100+$C10844,-1)</f>
        <v/>
      </c>
      <c r="H10844" s="15">
        <f>IF($D10844=1,$B10844,-1)</f>
        <v/>
      </c>
      <c r="I10844" s="15">
        <f>IF($D10844=1,$C10844,-1)</f>
        <v/>
      </c>
    </row>
    <row r="10845">
      <c r="A10845" s="33" t="n">
        <v>45743.75</v>
      </c>
      <c r="B10845" s="15">
        <f>WEEKDAY($A10845,2)</f>
        <v/>
      </c>
      <c r="C10845" s="15">
        <f>HOUR($A10845)</f>
        <v/>
      </c>
      <c r="D10845" s="15">
        <f>IF(AND($A10845&gt;=Instellingen!$B$6,$A10845&lt;Instellingen!$B$7),1,0)</f>
        <v/>
      </c>
      <c r="E10845" s="15">
        <f>COUNTIF(tData[BezoekStart],"&lt;"&amp;($A10845+1/24))-COUNTIF(tData[BezoekEind],"&lt;="&amp;$A10845)</f>
        <v/>
      </c>
      <c r="F10845" s="15">
        <f>COUNTIF(tData[BezoekLangStart],"&lt;"&amp;($A10845+1/24))-COUNTIF(tData[BezoekLangEind],"&lt;="&amp;$A10845)</f>
        <v/>
      </c>
      <c r="G10845" s="15">
        <f>IF($D10845=1,$B10845*100+$C10845,-1)</f>
        <v/>
      </c>
      <c r="H10845" s="15">
        <f>IF($D10845=1,$B10845,-1)</f>
        <v/>
      </c>
      <c r="I10845" s="15">
        <f>IF($D10845=1,$C10845,-1)</f>
        <v/>
      </c>
    </row>
    <row r="10846">
      <c r="A10846" s="33" t="n">
        <v>45743.79166666666</v>
      </c>
      <c r="B10846" s="15">
        <f>WEEKDAY($A10846,2)</f>
        <v/>
      </c>
      <c r="C10846" s="15">
        <f>HOUR($A10846)</f>
        <v/>
      </c>
      <c r="D10846" s="15">
        <f>IF(AND($A10846&gt;=Instellingen!$B$6,$A10846&lt;Instellingen!$B$7),1,0)</f>
        <v/>
      </c>
      <c r="E10846" s="15">
        <f>COUNTIF(tData[BezoekStart],"&lt;"&amp;($A10846+1/24))-COUNTIF(tData[BezoekEind],"&lt;="&amp;$A10846)</f>
        <v/>
      </c>
      <c r="F10846" s="15">
        <f>COUNTIF(tData[BezoekLangStart],"&lt;"&amp;($A10846+1/24))-COUNTIF(tData[BezoekLangEind],"&lt;="&amp;$A10846)</f>
        <v/>
      </c>
      <c r="G10846" s="15">
        <f>IF($D10846=1,$B10846*100+$C10846,-1)</f>
        <v/>
      </c>
      <c r="H10846" s="15">
        <f>IF($D10846=1,$B10846,-1)</f>
        <v/>
      </c>
      <c r="I10846" s="15">
        <f>IF($D10846=1,$C10846,-1)</f>
        <v/>
      </c>
    </row>
    <row r="10847">
      <c r="A10847" s="33" t="n">
        <v>45743.83333333334</v>
      </c>
      <c r="B10847" s="15">
        <f>WEEKDAY($A10847,2)</f>
        <v/>
      </c>
      <c r="C10847" s="15">
        <f>HOUR($A10847)</f>
        <v/>
      </c>
      <c r="D10847" s="15">
        <f>IF(AND($A10847&gt;=Instellingen!$B$6,$A10847&lt;Instellingen!$B$7),1,0)</f>
        <v/>
      </c>
      <c r="E10847" s="15">
        <f>COUNTIF(tData[BezoekStart],"&lt;"&amp;($A10847+1/24))-COUNTIF(tData[BezoekEind],"&lt;="&amp;$A10847)</f>
        <v/>
      </c>
      <c r="F10847" s="15">
        <f>COUNTIF(tData[BezoekLangStart],"&lt;"&amp;($A10847+1/24))-COUNTIF(tData[BezoekLangEind],"&lt;="&amp;$A10847)</f>
        <v/>
      </c>
      <c r="G10847" s="15">
        <f>IF($D10847=1,$B10847*100+$C10847,-1)</f>
        <v/>
      </c>
      <c r="H10847" s="15">
        <f>IF($D10847=1,$B10847,-1)</f>
        <v/>
      </c>
      <c r="I10847" s="15">
        <f>IF($D10847=1,$C10847,-1)</f>
        <v/>
      </c>
    </row>
    <row r="10848">
      <c r="A10848" s="33" t="n">
        <v>45743.875</v>
      </c>
      <c r="B10848" s="15">
        <f>WEEKDAY($A10848,2)</f>
        <v/>
      </c>
      <c r="C10848" s="15">
        <f>HOUR($A10848)</f>
        <v/>
      </c>
      <c r="D10848" s="15">
        <f>IF(AND($A10848&gt;=Instellingen!$B$6,$A10848&lt;Instellingen!$B$7),1,0)</f>
        <v/>
      </c>
      <c r="E10848" s="15">
        <f>COUNTIF(tData[BezoekStart],"&lt;"&amp;($A10848+1/24))-COUNTIF(tData[BezoekEind],"&lt;="&amp;$A10848)</f>
        <v/>
      </c>
      <c r="F10848" s="15">
        <f>COUNTIF(tData[BezoekLangStart],"&lt;"&amp;($A10848+1/24))-COUNTIF(tData[BezoekLangEind],"&lt;="&amp;$A10848)</f>
        <v/>
      </c>
      <c r="G10848" s="15">
        <f>IF($D10848=1,$B10848*100+$C10848,-1)</f>
        <v/>
      </c>
      <c r="H10848" s="15">
        <f>IF($D10848=1,$B10848,-1)</f>
        <v/>
      </c>
      <c r="I10848" s="15">
        <f>IF($D10848=1,$C10848,-1)</f>
        <v/>
      </c>
    </row>
    <row r="10849">
      <c r="A10849" s="33" t="n">
        <v>45743.91666666666</v>
      </c>
      <c r="B10849" s="15">
        <f>WEEKDAY($A10849,2)</f>
        <v/>
      </c>
      <c r="C10849" s="15">
        <f>HOUR($A10849)</f>
        <v/>
      </c>
      <c r="D10849" s="15">
        <f>IF(AND($A10849&gt;=Instellingen!$B$6,$A10849&lt;Instellingen!$B$7),1,0)</f>
        <v/>
      </c>
      <c r="E10849" s="15">
        <f>COUNTIF(tData[BezoekStart],"&lt;"&amp;($A10849+1/24))-COUNTIF(tData[BezoekEind],"&lt;="&amp;$A10849)</f>
        <v/>
      </c>
      <c r="F10849" s="15">
        <f>COUNTIF(tData[BezoekLangStart],"&lt;"&amp;($A10849+1/24))-COUNTIF(tData[BezoekLangEind],"&lt;="&amp;$A10849)</f>
        <v/>
      </c>
      <c r="G10849" s="15">
        <f>IF($D10849=1,$B10849*100+$C10849,-1)</f>
        <v/>
      </c>
      <c r="H10849" s="15">
        <f>IF($D10849=1,$B10849,-1)</f>
        <v/>
      </c>
      <c r="I10849" s="15">
        <f>IF($D10849=1,$C10849,-1)</f>
        <v/>
      </c>
    </row>
    <row r="10850">
      <c r="A10850" s="33" t="n">
        <v>45743.95833333334</v>
      </c>
      <c r="B10850" s="15">
        <f>WEEKDAY($A10850,2)</f>
        <v/>
      </c>
      <c r="C10850" s="15">
        <f>HOUR($A10850)</f>
        <v/>
      </c>
      <c r="D10850" s="15">
        <f>IF(AND($A10850&gt;=Instellingen!$B$6,$A10850&lt;Instellingen!$B$7),1,0)</f>
        <v/>
      </c>
      <c r="E10850" s="15">
        <f>COUNTIF(tData[BezoekStart],"&lt;"&amp;($A10850+1/24))-COUNTIF(tData[BezoekEind],"&lt;="&amp;$A10850)</f>
        <v/>
      </c>
      <c r="F10850" s="15">
        <f>COUNTIF(tData[BezoekLangStart],"&lt;"&amp;($A10850+1/24))-COUNTIF(tData[BezoekLangEind],"&lt;="&amp;$A10850)</f>
        <v/>
      </c>
      <c r="G10850" s="15">
        <f>IF($D10850=1,$B10850*100+$C10850,-1)</f>
        <v/>
      </c>
      <c r="H10850" s="15">
        <f>IF($D10850=1,$B10850,-1)</f>
        <v/>
      </c>
      <c r="I10850" s="15">
        <f>IF($D10850=1,$C10850,-1)</f>
        <v/>
      </c>
    </row>
    <row r="10851">
      <c r="A10851" s="33" t="n">
        <v>45744</v>
      </c>
      <c r="B10851" s="15">
        <f>WEEKDAY($A10851,2)</f>
        <v/>
      </c>
      <c r="C10851" s="15">
        <f>HOUR($A10851)</f>
        <v/>
      </c>
      <c r="D10851" s="15">
        <f>IF(AND($A10851&gt;=Instellingen!$B$6,$A10851&lt;Instellingen!$B$7),1,0)</f>
        <v/>
      </c>
      <c r="E10851" s="15">
        <f>COUNTIF(tData[BezoekStart],"&lt;"&amp;($A10851+1/24))-COUNTIF(tData[BezoekEind],"&lt;="&amp;$A10851)</f>
        <v/>
      </c>
      <c r="F10851" s="15">
        <f>COUNTIF(tData[BezoekLangStart],"&lt;"&amp;($A10851+1/24))-COUNTIF(tData[BezoekLangEind],"&lt;="&amp;$A10851)</f>
        <v/>
      </c>
      <c r="G10851" s="15">
        <f>IF($D10851=1,$B10851*100+$C10851,-1)</f>
        <v/>
      </c>
      <c r="H10851" s="15">
        <f>IF($D10851=1,$B10851,-1)</f>
        <v/>
      </c>
      <c r="I10851" s="15">
        <f>IF($D10851=1,$C10851,-1)</f>
        <v/>
      </c>
    </row>
    <row r="10852">
      <c r="A10852" s="33" t="n">
        <v>45744.04166666666</v>
      </c>
      <c r="B10852" s="15">
        <f>WEEKDAY($A10852,2)</f>
        <v/>
      </c>
      <c r="C10852" s="15">
        <f>HOUR($A10852)</f>
        <v/>
      </c>
      <c r="D10852" s="15">
        <f>IF(AND($A10852&gt;=Instellingen!$B$6,$A10852&lt;Instellingen!$B$7),1,0)</f>
        <v/>
      </c>
      <c r="E10852" s="15">
        <f>COUNTIF(tData[BezoekStart],"&lt;"&amp;($A10852+1/24))-COUNTIF(tData[BezoekEind],"&lt;="&amp;$A10852)</f>
        <v/>
      </c>
      <c r="F10852" s="15">
        <f>COUNTIF(tData[BezoekLangStart],"&lt;"&amp;($A10852+1/24))-COUNTIF(tData[BezoekLangEind],"&lt;="&amp;$A10852)</f>
        <v/>
      </c>
      <c r="G10852" s="15">
        <f>IF($D10852=1,$B10852*100+$C10852,-1)</f>
        <v/>
      </c>
      <c r="H10852" s="15">
        <f>IF($D10852=1,$B10852,-1)</f>
        <v/>
      </c>
      <c r="I10852" s="15">
        <f>IF($D10852=1,$C10852,-1)</f>
        <v/>
      </c>
    </row>
    <row r="10853">
      <c r="A10853" s="33" t="n">
        <v>45744.08333333334</v>
      </c>
      <c r="B10853" s="15">
        <f>WEEKDAY($A10853,2)</f>
        <v/>
      </c>
      <c r="C10853" s="15">
        <f>HOUR($A10853)</f>
        <v/>
      </c>
      <c r="D10853" s="15">
        <f>IF(AND($A10853&gt;=Instellingen!$B$6,$A10853&lt;Instellingen!$B$7),1,0)</f>
        <v/>
      </c>
      <c r="E10853" s="15">
        <f>COUNTIF(tData[BezoekStart],"&lt;"&amp;($A10853+1/24))-COUNTIF(tData[BezoekEind],"&lt;="&amp;$A10853)</f>
        <v/>
      </c>
      <c r="F10853" s="15">
        <f>COUNTIF(tData[BezoekLangStart],"&lt;"&amp;($A10853+1/24))-COUNTIF(tData[BezoekLangEind],"&lt;="&amp;$A10853)</f>
        <v/>
      </c>
      <c r="G10853" s="15">
        <f>IF($D10853=1,$B10853*100+$C10853,-1)</f>
        <v/>
      </c>
      <c r="H10853" s="15">
        <f>IF($D10853=1,$B10853,-1)</f>
        <v/>
      </c>
      <c r="I10853" s="15">
        <f>IF($D10853=1,$C10853,-1)</f>
        <v/>
      </c>
    </row>
    <row r="10854">
      <c r="A10854" s="33" t="n">
        <v>45744.125</v>
      </c>
      <c r="B10854" s="15">
        <f>WEEKDAY($A10854,2)</f>
        <v/>
      </c>
      <c r="C10854" s="15">
        <f>HOUR($A10854)</f>
        <v/>
      </c>
      <c r="D10854" s="15">
        <f>IF(AND($A10854&gt;=Instellingen!$B$6,$A10854&lt;Instellingen!$B$7),1,0)</f>
        <v/>
      </c>
      <c r="E10854" s="15">
        <f>COUNTIF(tData[BezoekStart],"&lt;"&amp;($A10854+1/24))-COUNTIF(tData[BezoekEind],"&lt;="&amp;$A10854)</f>
        <v/>
      </c>
      <c r="F10854" s="15">
        <f>COUNTIF(tData[BezoekLangStart],"&lt;"&amp;($A10854+1/24))-COUNTIF(tData[BezoekLangEind],"&lt;="&amp;$A10854)</f>
        <v/>
      </c>
      <c r="G10854" s="15">
        <f>IF($D10854=1,$B10854*100+$C10854,-1)</f>
        <v/>
      </c>
      <c r="H10854" s="15">
        <f>IF($D10854=1,$B10854,-1)</f>
        <v/>
      </c>
      <c r="I10854" s="15">
        <f>IF($D10854=1,$C10854,-1)</f>
        <v/>
      </c>
    </row>
    <row r="10855">
      <c r="A10855" s="33" t="n">
        <v>45744.16666666666</v>
      </c>
      <c r="B10855" s="15">
        <f>WEEKDAY($A10855,2)</f>
        <v/>
      </c>
      <c r="C10855" s="15">
        <f>HOUR($A10855)</f>
        <v/>
      </c>
      <c r="D10855" s="15">
        <f>IF(AND($A10855&gt;=Instellingen!$B$6,$A10855&lt;Instellingen!$B$7),1,0)</f>
        <v/>
      </c>
      <c r="E10855" s="15">
        <f>COUNTIF(tData[BezoekStart],"&lt;"&amp;($A10855+1/24))-COUNTIF(tData[BezoekEind],"&lt;="&amp;$A10855)</f>
        <v/>
      </c>
      <c r="F10855" s="15">
        <f>COUNTIF(tData[BezoekLangStart],"&lt;"&amp;($A10855+1/24))-COUNTIF(tData[BezoekLangEind],"&lt;="&amp;$A10855)</f>
        <v/>
      </c>
      <c r="G10855" s="15">
        <f>IF($D10855=1,$B10855*100+$C10855,-1)</f>
        <v/>
      </c>
      <c r="H10855" s="15">
        <f>IF($D10855=1,$B10855,-1)</f>
        <v/>
      </c>
      <c r="I10855" s="15">
        <f>IF($D10855=1,$C10855,-1)</f>
        <v/>
      </c>
    </row>
    <row r="10856">
      <c r="A10856" s="33" t="n">
        <v>45744.20833333334</v>
      </c>
      <c r="B10856" s="15">
        <f>WEEKDAY($A10856,2)</f>
        <v/>
      </c>
      <c r="C10856" s="15">
        <f>HOUR($A10856)</f>
        <v/>
      </c>
      <c r="D10856" s="15">
        <f>IF(AND($A10856&gt;=Instellingen!$B$6,$A10856&lt;Instellingen!$B$7),1,0)</f>
        <v/>
      </c>
      <c r="E10856" s="15">
        <f>COUNTIF(tData[BezoekStart],"&lt;"&amp;($A10856+1/24))-COUNTIF(tData[BezoekEind],"&lt;="&amp;$A10856)</f>
        <v/>
      </c>
      <c r="F10856" s="15">
        <f>COUNTIF(tData[BezoekLangStart],"&lt;"&amp;($A10856+1/24))-COUNTIF(tData[BezoekLangEind],"&lt;="&amp;$A10856)</f>
        <v/>
      </c>
      <c r="G10856" s="15">
        <f>IF($D10856=1,$B10856*100+$C10856,-1)</f>
        <v/>
      </c>
      <c r="H10856" s="15">
        <f>IF($D10856=1,$B10856,-1)</f>
        <v/>
      </c>
      <c r="I10856" s="15">
        <f>IF($D10856=1,$C10856,-1)</f>
        <v/>
      </c>
    </row>
    <row r="10857">
      <c r="A10857" s="33" t="n">
        <v>45744.25</v>
      </c>
      <c r="B10857" s="15">
        <f>WEEKDAY($A10857,2)</f>
        <v/>
      </c>
      <c r="C10857" s="15">
        <f>HOUR($A10857)</f>
        <v/>
      </c>
      <c r="D10857" s="15">
        <f>IF(AND($A10857&gt;=Instellingen!$B$6,$A10857&lt;Instellingen!$B$7),1,0)</f>
        <v/>
      </c>
      <c r="E10857" s="15">
        <f>COUNTIF(tData[BezoekStart],"&lt;"&amp;($A10857+1/24))-COUNTIF(tData[BezoekEind],"&lt;="&amp;$A10857)</f>
        <v/>
      </c>
      <c r="F10857" s="15">
        <f>COUNTIF(tData[BezoekLangStart],"&lt;"&amp;($A10857+1/24))-COUNTIF(tData[BezoekLangEind],"&lt;="&amp;$A10857)</f>
        <v/>
      </c>
      <c r="G10857" s="15">
        <f>IF($D10857=1,$B10857*100+$C10857,-1)</f>
        <v/>
      </c>
      <c r="H10857" s="15">
        <f>IF($D10857=1,$B10857,-1)</f>
        <v/>
      </c>
      <c r="I10857" s="15">
        <f>IF($D10857=1,$C10857,-1)</f>
        <v/>
      </c>
    </row>
    <row r="10858">
      <c r="A10858" s="33" t="n">
        <v>45744.29166666666</v>
      </c>
      <c r="B10858" s="15">
        <f>WEEKDAY($A10858,2)</f>
        <v/>
      </c>
      <c r="C10858" s="15">
        <f>HOUR($A10858)</f>
        <v/>
      </c>
      <c r="D10858" s="15">
        <f>IF(AND($A10858&gt;=Instellingen!$B$6,$A10858&lt;Instellingen!$B$7),1,0)</f>
        <v/>
      </c>
      <c r="E10858" s="15">
        <f>COUNTIF(tData[BezoekStart],"&lt;"&amp;($A10858+1/24))-COUNTIF(tData[BezoekEind],"&lt;="&amp;$A10858)</f>
        <v/>
      </c>
      <c r="F10858" s="15">
        <f>COUNTIF(tData[BezoekLangStart],"&lt;"&amp;($A10858+1/24))-COUNTIF(tData[BezoekLangEind],"&lt;="&amp;$A10858)</f>
        <v/>
      </c>
      <c r="G10858" s="15">
        <f>IF($D10858=1,$B10858*100+$C10858,-1)</f>
        <v/>
      </c>
      <c r="H10858" s="15">
        <f>IF($D10858=1,$B10858,-1)</f>
        <v/>
      </c>
      <c r="I10858" s="15">
        <f>IF($D10858=1,$C10858,-1)</f>
        <v/>
      </c>
    </row>
    <row r="10859">
      <c r="A10859" s="33" t="n">
        <v>45744.33333333334</v>
      </c>
      <c r="B10859" s="15">
        <f>WEEKDAY($A10859,2)</f>
        <v/>
      </c>
      <c r="C10859" s="15">
        <f>HOUR($A10859)</f>
        <v/>
      </c>
      <c r="D10859" s="15">
        <f>IF(AND($A10859&gt;=Instellingen!$B$6,$A10859&lt;Instellingen!$B$7),1,0)</f>
        <v/>
      </c>
      <c r="E10859" s="15">
        <f>COUNTIF(tData[BezoekStart],"&lt;"&amp;($A10859+1/24))-COUNTIF(tData[BezoekEind],"&lt;="&amp;$A10859)</f>
        <v/>
      </c>
      <c r="F10859" s="15">
        <f>COUNTIF(tData[BezoekLangStart],"&lt;"&amp;($A10859+1/24))-COUNTIF(tData[BezoekLangEind],"&lt;="&amp;$A10859)</f>
        <v/>
      </c>
      <c r="G10859" s="15">
        <f>IF($D10859=1,$B10859*100+$C10859,-1)</f>
        <v/>
      </c>
      <c r="H10859" s="15">
        <f>IF($D10859=1,$B10859,-1)</f>
        <v/>
      </c>
      <c r="I10859" s="15">
        <f>IF($D10859=1,$C10859,-1)</f>
        <v/>
      </c>
    </row>
    <row r="10860">
      <c r="A10860" s="33" t="n">
        <v>45744.375</v>
      </c>
      <c r="B10860" s="15">
        <f>WEEKDAY($A10860,2)</f>
        <v/>
      </c>
      <c r="C10860" s="15">
        <f>HOUR($A10860)</f>
        <v/>
      </c>
      <c r="D10860" s="15">
        <f>IF(AND($A10860&gt;=Instellingen!$B$6,$A10860&lt;Instellingen!$B$7),1,0)</f>
        <v/>
      </c>
      <c r="E10860" s="15">
        <f>COUNTIF(tData[BezoekStart],"&lt;"&amp;($A10860+1/24))-COUNTIF(tData[BezoekEind],"&lt;="&amp;$A10860)</f>
        <v/>
      </c>
      <c r="F10860" s="15">
        <f>COUNTIF(tData[BezoekLangStart],"&lt;"&amp;($A10860+1/24))-COUNTIF(tData[BezoekLangEind],"&lt;="&amp;$A10860)</f>
        <v/>
      </c>
      <c r="G10860" s="15">
        <f>IF($D10860=1,$B10860*100+$C10860,-1)</f>
        <v/>
      </c>
      <c r="H10860" s="15">
        <f>IF($D10860=1,$B10860,-1)</f>
        <v/>
      </c>
      <c r="I10860" s="15">
        <f>IF($D10860=1,$C10860,-1)</f>
        <v/>
      </c>
    </row>
    <row r="10861">
      <c r="A10861" s="33" t="n">
        <v>45744.41666666666</v>
      </c>
      <c r="B10861" s="15">
        <f>WEEKDAY($A10861,2)</f>
        <v/>
      </c>
      <c r="C10861" s="15">
        <f>HOUR($A10861)</f>
        <v/>
      </c>
      <c r="D10861" s="15">
        <f>IF(AND($A10861&gt;=Instellingen!$B$6,$A10861&lt;Instellingen!$B$7),1,0)</f>
        <v/>
      </c>
      <c r="E10861" s="15">
        <f>COUNTIF(tData[BezoekStart],"&lt;"&amp;($A10861+1/24))-COUNTIF(tData[BezoekEind],"&lt;="&amp;$A10861)</f>
        <v/>
      </c>
      <c r="F10861" s="15">
        <f>COUNTIF(tData[BezoekLangStart],"&lt;"&amp;($A10861+1/24))-COUNTIF(tData[BezoekLangEind],"&lt;="&amp;$A10861)</f>
        <v/>
      </c>
      <c r="G10861" s="15">
        <f>IF($D10861=1,$B10861*100+$C10861,-1)</f>
        <v/>
      </c>
      <c r="H10861" s="15">
        <f>IF($D10861=1,$B10861,-1)</f>
        <v/>
      </c>
      <c r="I10861" s="15">
        <f>IF($D10861=1,$C10861,-1)</f>
        <v/>
      </c>
    </row>
    <row r="10862">
      <c r="A10862" s="33" t="n">
        <v>45744.45833333334</v>
      </c>
      <c r="B10862" s="15">
        <f>WEEKDAY($A10862,2)</f>
        <v/>
      </c>
      <c r="C10862" s="15">
        <f>HOUR($A10862)</f>
        <v/>
      </c>
      <c r="D10862" s="15">
        <f>IF(AND($A10862&gt;=Instellingen!$B$6,$A10862&lt;Instellingen!$B$7),1,0)</f>
        <v/>
      </c>
      <c r="E10862" s="15">
        <f>COUNTIF(tData[BezoekStart],"&lt;"&amp;($A10862+1/24))-COUNTIF(tData[BezoekEind],"&lt;="&amp;$A10862)</f>
        <v/>
      </c>
      <c r="F10862" s="15">
        <f>COUNTIF(tData[BezoekLangStart],"&lt;"&amp;($A10862+1/24))-COUNTIF(tData[BezoekLangEind],"&lt;="&amp;$A10862)</f>
        <v/>
      </c>
      <c r="G10862" s="15">
        <f>IF($D10862=1,$B10862*100+$C10862,-1)</f>
        <v/>
      </c>
      <c r="H10862" s="15">
        <f>IF($D10862=1,$B10862,-1)</f>
        <v/>
      </c>
      <c r="I10862" s="15">
        <f>IF($D10862=1,$C10862,-1)</f>
        <v/>
      </c>
    </row>
    <row r="10863">
      <c r="A10863" s="33" t="n">
        <v>45744.5</v>
      </c>
      <c r="B10863" s="15">
        <f>WEEKDAY($A10863,2)</f>
        <v/>
      </c>
      <c r="C10863" s="15">
        <f>HOUR($A10863)</f>
        <v/>
      </c>
      <c r="D10863" s="15">
        <f>IF(AND($A10863&gt;=Instellingen!$B$6,$A10863&lt;Instellingen!$B$7),1,0)</f>
        <v/>
      </c>
      <c r="E10863" s="15">
        <f>COUNTIF(tData[BezoekStart],"&lt;"&amp;($A10863+1/24))-COUNTIF(tData[BezoekEind],"&lt;="&amp;$A10863)</f>
        <v/>
      </c>
      <c r="F10863" s="15">
        <f>COUNTIF(tData[BezoekLangStart],"&lt;"&amp;($A10863+1/24))-COUNTIF(tData[BezoekLangEind],"&lt;="&amp;$A10863)</f>
        <v/>
      </c>
      <c r="G10863" s="15">
        <f>IF($D10863=1,$B10863*100+$C10863,-1)</f>
        <v/>
      </c>
      <c r="H10863" s="15">
        <f>IF($D10863=1,$B10863,-1)</f>
        <v/>
      </c>
      <c r="I10863" s="15">
        <f>IF($D10863=1,$C10863,-1)</f>
        <v/>
      </c>
    </row>
    <row r="10864">
      <c r="A10864" s="33" t="n">
        <v>45744.54166666666</v>
      </c>
      <c r="B10864" s="15">
        <f>WEEKDAY($A10864,2)</f>
        <v/>
      </c>
      <c r="C10864" s="15">
        <f>HOUR($A10864)</f>
        <v/>
      </c>
      <c r="D10864" s="15">
        <f>IF(AND($A10864&gt;=Instellingen!$B$6,$A10864&lt;Instellingen!$B$7),1,0)</f>
        <v/>
      </c>
      <c r="E10864" s="15">
        <f>COUNTIF(tData[BezoekStart],"&lt;"&amp;($A10864+1/24))-COUNTIF(tData[BezoekEind],"&lt;="&amp;$A10864)</f>
        <v/>
      </c>
      <c r="F10864" s="15">
        <f>COUNTIF(tData[BezoekLangStart],"&lt;"&amp;($A10864+1/24))-COUNTIF(tData[BezoekLangEind],"&lt;="&amp;$A10864)</f>
        <v/>
      </c>
      <c r="G10864" s="15">
        <f>IF($D10864=1,$B10864*100+$C10864,-1)</f>
        <v/>
      </c>
      <c r="H10864" s="15">
        <f>IF($D10864=1,$B10864,-1)</f>
        <v/>
      </c>
      <c r="I10864" s="15">
        <f>IF($D10864=1,$C10864,-1)</f>
        <v/>
      </c>
    </row>
    <row r="10865">
      <c r="A10865" s="33" t="n">
        <v>45744.58333333334</v>
      </c>
      <c r="B10865" s="15">
        <f>WEEKDAY($A10865,2)</f>
        <v/>
      </c>
      <c r="C10865" s="15">
        <f>HOUR($A10865)</f>
        <v/>
      </c>
      <c r="D10865" s="15">
        <f>IF(AND($A10865&gt;=Instellingen!$B$6,$A10865&lt;Instellingen!$B$7),1,0)</f>
        <v/>
      </c>
      <c r="E10865" s="15">
        <f>COUNTIF(tData[BezoekStart],"&lt;"&amp;($A10865+1/24))-COUNTIF(tData[BezoekEind],"&lt;="&amp;$A10865)</f>
        <v/>
      </c>
      <c r="F10865" s="15">
        <f>COUNTIF(tData[BezoekLangStart],"&lt;"&amp;($A10865+1/24))-COUNTIF(tData[BezoekLangEind],"&lt;="&amp;$A10865)</f>
        <v/>
      </c>
      <c r="G10865" s="15">
        <f>IF($D10865=1,$B10865*100+$C10865,-1)</f>
        <v/>
      </c>
      <c r="H10865" s="15">
        <f>IF($D10865=1,$B10865,-1)</f>
        <v/>
      </c>
      <c r="I10865" s="15">
        <f>IF($D10865=1,$C10865,-1)</f>
        <v/>
      </c>
    </row>
    <row r="10866">
      <c r="A10866" s="33" t="n">
        <v>45744.625</v>
      </c>
      <c r="B10866" s="15">
        <f>WEEKDAY($A10866,2)</f>
        <v/>
      </c>
      <c r="C10866" s="15">
        <f>HOUR($A10866)</f>
        <v/>
      </c>
      <c r="D10866" s="15">
        <f>IF(AND($A10866&gt;=Instellingen!$B$6,$A10866&lt;Instellingen!$B$7),1,0)</f>
        <v/>
      </c>
      <c r="E10866" s="15">
        <f>COUNTIF(tData[BezoekStart],"&lt;"&amp;($A10866+1/24))-COUNTIF(tData[BezoekEind],"&lt;="&amp;$A10866)</f>
        <v/>
      </c>
      <c r="F10866" s="15">
        <f>COUNTIF(tData[BezoekLangStart],"&lt;"&amp;($A10866+1/24))-COUNTIF(tData[BezoekLangEind],"&lt;="&amp;$A10866)</f>
        <v/>
      </c>
      <c r="G10866" s="15">
        <f>IF($D10866=1,$B10866*100+$C10866,-1)</f>
        <v/>
      </c>
      <c r="H10866" s="15">
        <f>IF($D10866=1,$B10866,-1)</f>
        <v/>
      </c>
      <c r="I10866" s="15">
        <f>IF($D10866=1,$C10866,-1)</f>
        <v/>
      </c>
    </row>
    <row r="10867">
      <c r="A10867" s="33" t="n">
        <v>45744.66666666666</v>
      </c>
      <c r="B10867" s="15">
        <f>WEEKDAY($A10867,2)</f>
        <v/>
      </c>
      <c r="C10867" s="15">
        <f>HOUR($A10867)</f>
        <v/>
      </c>
      <c r="D10867" s="15">
        <f>IF(AND($A10867&gt;=Instellingen!$B$6,$A10867&lt;Instellingen!$B$7),1,0)</f>
        <v/>
      </c>
      <c r="E10867" s="15">
        <f>COUNTIF(tData[BezoekStart],"&lt;"&amp;($A10867+1/24))-COUNTIF(tData[BezoekEind],"&lt;="&amp;$A10867)</f>
        <v/>
      </c>
      <c r="F10867" s="15">
        <f>COUNTIF(tData[BezoekLangStart],"&lt;"&amp;($A10867+1/24))-COUNTIF(tData[BezoekLangEind],"&lt;="&amp;$A10867)</f>
        <v/>
      </c>
      <c r="G10867" s="15">
        <f>IF($D10867=1,$B10867*100+$C10867,-1)</f>
        <v/>
      </c>
      <c r="H10867" s="15">
        <f>IF($D10867=1,$B10867,-1)</f>
        <v/>
      </c>
      <c r="I10867" s="15">
        <f>IF($D10867=1,$C10867,-1)</f>
        <v/>
      </c>
    </row>
    <row r="10868">
      <c r="A10868" s="33" t="n">
        <v>45744.70833333334</v>
      </c>
      <c r="B10868" s="15">
        <f>WEEKDAY($A10868,2)</f>
        <v/>
      </c>
      <c r="C10868" s="15">
        <f>HOUR($A10868)</f>
        <v/>
      </c>
      <c r="D10868" s="15">
        <f>IF(AND($A10868&gt;=Instellingen!$B$6,$A10868&lt;Instellingen!$B$7),1,0)</f>
        <v/>
      </c>
      <c r="E10868" s="15">
        <f>COUNTIF(tData[BezoekStart],"&lt;"&amp;($A10868+1/24))-COUNTIF(tData[BezoekEind],"&lt;="&amp;$A10868)</f>
        <v/>
      </c>
      <c r="F10868" s="15">
        <f>COUNTIF(tData[BezoekLangStart],"&lt;"&amp;($A10868+1/24))-COUNTIF(tData[BezoekLangEind],"&lt;="&amp;$A10868)</f>
        <v/>
      </c>
      <c r="G10868" s="15">
        <f>IF($D10868=1,$B10868*100+$C10868,-1)</f>
        <v/>
      </c>
      <c r="H10868" s="15">
        <f>IF($D10868=1,$B10868,-1)</f>
        <v/>
      </c>
      <c r="I10868" s="15">
        <f>IF($D10868=1,$C10868,-1)</f>
        <v/>
      </c>
    </row>
    <row r="10869">
      <c r="A10869" s="33" t="n">
        <v>45744.75</v>
      </c>
      <c r="B10869" s="15">
        <f>WEEKDAY($A10869,2)</f>
        <v/>
      </c>
      <c r="C10869" s="15">
        <f>HOUR($A10869)</f>
        <v/>
      </c>
      <c r="D10869" s="15">
        <f>IF(AND($A10869&gt;=Instellingen!$B$6,$A10869&lt;Instellingen!$B$7),1,0)</f>
        <v/>
      </c>
      <c r="E10869" s="15">
        <f>COUNTIF(tData[BezoekStart],"&lt;"&amp;($A10869+1/24))-COUNTIF(tData[BezoekEind],"&lt;="&amp;$A10869)</f>
        <v/>
      </c>
      <c r="F10869" s="15">
        <f>COUNTIF(tData[BezoekLangStart],"&lt;"&amp;($A10869+1/24))-COUNTIF(tData[BezoekLangEind],"&lt;="&amp;$A10869)</f>
        <v/>
      </c>
      <c r="G10869" s="15">
        <f>IF($D10869=1,$B10869*100+$C10869,-1)</f>
        <v/>
      </c>
      <c r="H10869" s="15">
        <f>IF($D10869=1,$B10869,-1)</f>
        <v/>
      </c>
      <c r="I10869" s="15">
        <f>IF($D10869=1,$C10869,-1)</f>
        <v/>
      </c>
    </row>
    <row r="10870">
      <c r="A10870" s="33" t="n">
        <v>45744.79166666666</v>
      </c>
      <c r="B10870" s="15">
        <f>WEEKDAY($A10870,2)</f>
        <v/>
      </c>
      <c r="C10870" s="15">
        <f>HOUR($A10870)</f>
        <v/>
      </c>
      <c r="D10870" s="15">
        <f>IF(AND($A10870&gt;=Instellingen!$B$6,$A10870&lt;Instellingen!$B$7),1,0)</f>
        <v/>
      </c>
      <c r="E10870" s="15">
        <f>COUNTIF(tData[BezoekStart],"&lt;"&amp;($A10870+1/24))-COUNTIF(tData[BezoekEind],"&lt;="&amp;$A10870)</f>
        <v/>
      </c>
      <c r="F10870" s="15">
        <f>COUNTIF(tData[BezoekLangStart],"&lt;"&amp;($A10870+1/24))-COUNTIF(tData[BezoekLangEind],"&lt;="&amp;$A10870)</f>
        <v/>
      </c>
      <c r="G10870" s="15">
        <f>IF($D10870=1,$B10870*100+$C10870,-1)</f>
        <v/>
      </c>
      <c r="H10870" s="15">
        <f>IF($D10870=1,$B10870,-1)</f>
        <v/>
      </c>
      <c r="I10870" s="15">
        <f>IF($D10870=1,$C10870,-1)</f>
        <v/>
      </c>
    </row>
    <row r="10871">
      <c r="A10871" s="33" t="n">
        <v>45744.83333333334</v>
      </c>
      <c r="B10871" s="15">
        <f>WEEKDAY($A10871,2)</f>
        <v/>
      </c>
      <c r="C10871" s="15">
        <f>HOUR($A10871)</f>
        <v/>
      </c>
      <c r="D10871" s="15">
        <f>IF(AND($A10871&gt;=Instellingen!$B$6,$A10871&lt;Instellingen!$B$7),1,0)</f>
        <v/>
      </c>
      <c r="E10871" s="15">
        <f>COUNTIF(tData[BezoekStart],"&lt;"&amp;($A10871+1/24))-COUNTIF(tData[BezoekEind],"&lt;="&amp;$A10871)</f>
        <v/>
      </c>
      <c r="F10871" s="15">
        <f>COUNTIF(tData[BezoekLangStart],"&lt;"&amp;($A10871+1/24))-COUNTIF(tData[BezoekLangEind],"&lt;="&amp;$A10871)</f>
        <v/>
      </c>
      <c r="G10871" s="15">
        <f>IF($D10871=1,$B10871*100+$C10871,-1)</f>
        <v/>
      </c>
      <c r="H10871" s="15">
        <f>IF($D10871=1,$B10871,-1)</f>
        <v/>
      </c>
      <c r="I10871" s="15">
        <f>IF($D10871=1,$C10871,-1)</f>
        <v/>
      </c>
    </row>
    <row r="10872">
      <c r="A10872" s="33" t="n">
        <v>45744.875</v>
      </c>
      <c r="B10872" s="15">
        <f>WEEKDAY($A10872,2)</f>
        <v/>
      </c>
      <c r="C10872" s="15">
        <f>HOUR($A10872)</f>
        <v/>
      </c>
      <c r="D10872" s="15">
        <f>IF(AND($A10872&gt;=Instellingen!$B$6,$A10872&lt;Instellingen!$B$7),1,0)</f>
        <v/>
      </c>
      <c r="E10872" s="15">
        <f>COUNTIF(tData[BezoekStart],"&lt;"&amp;($A10872+1/24))-COUNTIF(tData[BezoekEind],"&lt;="&amp;$A10872)</f>
        <v/>
      </c>
      <c r="F10872" s="15">
        <f>COUNTIF(tData[BezoekLangStart],"&lt;"&amp;($A10872+1/24))-COUNTIF(tData[BezoekLangEind],"&lt;="&amp;$A10872)</f>
        <v/>
      </c>
      <c r="G10872" s="15">
        <f>IF($D10872=1,$B10872*100+$C10872,-1)</f>
        <v/>
      </c>
      <c r="H10872" s="15">
        <f>IF($D10872=1,$B10872,-1)</f>
        <v/>
      </c>
      <c r="I10872" s="15">
        <f>IF($D10872=1,$C10872,-1)</f>
        <v/>
      </c>
    </row>
    <row r="10873">
      <c r="A10873" s="33" t="n">
        <v>45744.91666666666</v>
      </c>
      <c r="B10873" s="15">
        <f>WEEKDAY($A10873,2)</f>
        <v/>
      </c>
      <c r="C10873" s="15">
        <f>HOUR($A10873)</f>
        <v/>
      </c>
      <c r="D10873" s="15">
        <f>IF(AND($A10873&gt;=Instellingen!$B$6,$A10873&lt;Instellingen!$B$7),1,0)</f>
        <v/>
      </c>
      <c r="E10873" s="15">
        <f>COUNTIF(tData[BezoekStart],"&lt;"&amp;($A10873+1/24))-COUNTIF(tData[BezoekEind],"&lt;="&amp;$A10873)</f>
        <v/>
      </c>
      <c r="F10873" s="15">
        <f>COUNTIF(tData[BezoekLangStart],"&lt;"&amp;($A10873+1/24))-COUNTIF(tData[BezoekLangEind],"&lt;="&amp;$A10873)</f>
        <v/>
      </c>
      <c r="G10873" s="15">
        <f>IF($D10873=1,$B10873*100+$C10873,-1)</f>
        <v/>
      </c>
      <c r="H10873" s="15">
        <f>IF($D10873=1,$B10873,-1)</f>
        <v/>
      </c>
      <c r="I10873" s="15">
        <f>IF($D10873=1,$C10873,-1)</f>
        <v/>
      </c>
    </row>
    <row r="10874">
      <c r="A10874" s="33" t="n">
        <v>45744.95833333334</v>
      </c>
      <c r="B10874" s="15">
        <f>WEEKDAY($A10874,2)</f>
        <v/>
      </c>
      <c r="C10874" s="15">
        <f>HOUR($A10874)</f>
        <v/>
      </c>
      <c r="D10874" s="15">
        <f>IF(AND($A10874&gt;=Instellingen!$B$6,$A10874&lt;Instellingen!$B$7),1,0)</f>
        <v/>
      </c>
      <c r="E10874" s="15">
        <f>COUNTIF(tData[BezoekStart],"&lt;"&amp;($A10874+1/24))-COUNTIF(tData[BezoekEind],"&lt;="&amp;$A10874)</f>
        <v/>
      </c>
      <c r="F10874" s="15">
        <f>COUNTIF(tData[BezoekLangStart],"&lt;"&amp;($A10874+1/24))-COUNTIF(tData[BezoekLangEind],"&lt;="&amp;$A10874)</f>
        <v/>
      </c>
      <c r="G10874" s="15">
        <f>IF($D10874=1,$B10874*100+$C10874,-1)</f>
        <v/>
      </c>
      <c r="H10874" s="15">
        <f>IF($D10874=1,$B10874,-1)</f>
        <v/>
      </c>
      <c r="I10874" s="15">
        <f>IF($D10874=1,$C10874,-1)</f>
        <v/>
      </c>
    </row>
    <row r="10875">
      <c r="A10875" s="33" t="n">
        <v>45745</v>
      </c>
      <c r="B10875" s="15">
        <f>WEEKDAY($A10875,2)</f>
        <v/>
      </c>
      <c r="C10875" s="15">
        <f>HOUR($A10875)</f>
        <v/>
      </c>
      <c r="D10875" s="15">
        <f>IF(AND($A10875&gt;=Instellingen!$B$6,$A10875&lt;Instellingen!$B$7),1,0)</f>
        <v/>
      </c>
      <c r="E10875" s="15">
        <f>COUNTIF(tData[BezoekStart],"&lt;"&amp;($A10875+1/24))-COUNTIF(tData[BezoekEind],"&lt;="&amp;$A10875)</f>
        <v/>
      </c>
      <c r="F10875" s="15">
        <f>COUNTIF(tData[BezoekLangStart],"&lt;"&amp;($A10875+1/24))-COUNTIF(tData[BezoekLangEind],"&lt;="&amp;$A10875)</f>
        <v/>
      </c>
      <c r="G10875" s="15">
        <f>IF($D10875=1,$B10875*100+$C10875,-1)</f>
        <v/>
      </c>
      <c r="H10875" s="15">
        <f>IF($D10875=1,$B10875,-1)</f>
        <v/>
      </c>
      <c r="I10875" s="15">
        <f>IF($D10875=1,$C10875,-1)</f>
        <v/>
      </c>
    </row>
    <row r="10876">
      <c r="A10876" s="33" t="n">
        <v>45745.04166666666</v>
      </c>
      <c r="B10876" s="15">
        <f>WEEKDAY($A10876,2)</f>
        <v/>
      </c>
      <c r="C10876" s="15">
        <f>HOUR($A10876)</f>
        <v/>
      </c>
      <c r="D10876" s="15">
        <f>IF(AND($A10876&gt;=Instellingen!$B$6,$A10876&lt;Instellingen!$B$7),1,0)</f>
        <v/>
      </c>
      <c r="E10876" s="15">
        <f>COUNTIF(tData[BezoekStart],"&lt;"&amp;($A10876+1/24))-COUNTIF(tData[BezoekEind],"&lt;="&amp;$A10876)</f>
        <v/>
      </c>
      <c r="F10876" s="15">
        <f>COUNTIF(tData[BezoekLangStart],"&lt;"&amp;($A10876+1/24))-COUNTIF(tData[BezoekLangEind],"&lt;="&amp;$A10876)</f>
        <v/>
      </c>
      <c r="G10876" s="15">
        <f>IF($D10876=1,$B10876*100+$C10876,-1)</f>
        <v/>
      </c>
      <c r="H10876" s="15">
        <f>IF($D10876=1,$B10876,-1)</f>
        <v/>
      </c>
      <c r="I10876" s="15">
        <f>IF($D10876=1,$C10876,-1)</f>
        <v/>
      </c>
    </row>
    <row r="10877">
      <c r="A10877" s="33" t="n">
        <v>45745.08333333334</v>
      </c>
      <c r="B10877" s="15">
        <f>WEEKDAY($A10877,2)</f>
        <v/>
      </c>
      <c r="C10877" s="15">
        <f>HOUR($A10877)</f>
        <v/>
      </c>
      <c r="D10877" s="15">
        <f>IF(AND($A10877&gt;=Instellingen!$B$6,$A10877&lt;Instellingen!$B$7),1,0)</f>
        <v/>
      </c>
      <c r="E10877" s="15">
        <f>COUNTIF(tData[BezoekStart],"&lt;"&amp;($A10877+1/24))-COUNTIF(tData[BezoekEind],"&lt;="&amp;$A10877)</f>
        <v/>
      </c>
      <c r="F10877" s="15">
        <f>COUNTIF(tData[BezoekLangStart],"&lt;"&amp;($A10877+1/24))-COUNTIF(tData[BezoekLangEind],"&lt;="&amp;$A10877)</f>
        <v/>
      </c>
      <c r="G10877" s="15">
        <f>IF($D10877=1,$B10877*100+$C10877,-1)</f>
        <v/>
      </c>
      <c r="H10877" s="15">
        <f>IF($D10877=1,$B10877,-1)</f>
        <v/>
      </c>
      <c r="I10877" s="15">
        <f>IF($D10877=1,$C10877,-1)</f>
        <v/>
      </c>
    </row>
    <row r="10878">
      <c r="A10878" s="33" t="n">
        <v>45745.125</v>
      </c>
      <c r="B10878" s="15">
        <f>WEEKDAY($A10878,2)</f>
        <v/>
      </c>
      <c r="C10878" s="15">
        <f>HOUR($A10878)</f>
        <v/>
      </c>
      <c r="D10878" s="15">
        <f>IF(AND($A10878&gt;=Instellingen!$B$6,$A10878&lt;Instellingen!$B$7),1,0)</f>
        <v/>
      </c>
      <c r="E10878" s="15">
        <f>COUNTIF(tData[BezoekStart],"&lt;"&amp;($A10878+1/24))-COUNTIF(tData[BezoekEind],"&lt;="&amp;$A10878)</f>
        <v/>
      </c>
      <c r="F10878" s="15">
        <f>COUNTIF(tData[BezoekLangStart],"&lt;"&amp;($A10878+1/24))-COUNTIF(tData[BezoekLangEind],"&lt;="&amp;$A10878)</f>
        <v/>
      </c>
      <c r="G10878" s="15">
        <f>IF($D10878=1,$B10878*100+$C10878,-1)</f>
        <v/>
      </c>
      <c r="H10878" s="15">
        <f>IF($D10878=1,$B10878,-1)</f>
        <v/>
      </c>
      <c r="I10878" s="15">
        <f>IF($D10878=1,$C10878,-1)</f>
        <v/>
      </c>
    </row>
    <row r="10879">
      <c r="A10879" s="33" t="n">
        <v>45745.16666666666</v>
      </c>
      <c r="B10879" s="15">
        <f>WEEKDAY($A10879,2)</f>
        <v/>
      </c>
      <c r="C10879" s="15">
        <f>HOUR($A10879)</f>
        <v/>
      </c>
      <c r="D10879" s="15">
        <f>IF(AND($A10879&gt;=Instellingen!$B$6,$A10879&lt;Instellingen!$B$7),1,0)</f>
        <v/>
      </c>
      <c r="E10879" s="15">
        <f>COUNTIF(tData[BezoekStart],"&lt;"&amp;($A10879+1/24))-COUNTIF(tData[BezoekEind],"&lt;="&amp;$A10879)</f>
        <v/>
      </c>
      <c r="F10879" s="15">
        <f>COUNTIF(tData[BezoekLangStart],"&lt;"&amp;($A10879+1/24))-COUNTIF(tData[BezoekLangEind],"&lt;="&amp;$A10879)</f>
        <v/>
      </c>
      <c r="G10879" s="15">
        <f>IF($D10879=1,$B10879*100+$C10879,-1)</f>
        <v/>
      </c>
      <c r="H10879" s="15">
        <f>IF($D10879=1,$B10879,-1)</f>
        <v/>
      </c>
      <c r="I10879" s="15">
        <f>IF($D10879=1,$C10879,-1)</f>
        <v/>
      </c>
    </row>
    <row r="10880">
      <c r="A10880" s="33" t="n">
        <v>45745.20833333334</v>
      </c>
      <c r="B10880" s="15">
        <f>WEEKDAY($A10880,2)</f>
        <v/>
      </c>
      <c r="C10880" s="15">
        <f>HOUR($A10880)</f>
        <v/>
      </c>
      <c r="D10880" s="15">
        <f>IF(AND($A10880&gt;=Instellingen!$B$6,$A10880&lt;Instellingen!$B$7),1,0)</f>
        <v/>
      </c>
      <c r="E10880" s="15">
        <f>COUNTIF(tData[BezoekStart],"&lt;"&amp;($A10880+1/24))-COUNTIF(tData[BezoekEind],"&lt;="&amp;$A10880)</f>
        <v/>
      </c>
      <c r="F10880" s="15">
        <f>COUNTIF(tData[BezoekLangStart],"&lt;"&amp;($A10880+1/24))-COUNTIF(tData[BezoekLangEind],"&lt;="&amp;$A10880)</f>
        <v/>
      </c>
      <c r="G10880" s="15">
        <f>IF($D10880=1,$B10880*100+$C10880,-1)</f>
        <v/>
      </c>
      <c r="H10880" s="15">
        <f>IF($D10880=1,$B10880,-1)</f>
        <v/>
      </c>
      <c r="I10880" s="15">
        <f>IF($D10880=1,$C10880,-1)</f>
        <v/>
      </c>
    </row>
    <row r="10881">
      <c r="A10881" s="33" t="n">
        <v>45745.25</v>
      </c>
      <c r="B10881" s="15">
        <f>WEEKDAY($A10881,2)</f>
        <v/>
      </c>
      <c r="C10881" s="15">
        <f>HOUR($A10881)</f>
        <v/>
      </c>
      <c r="D10881" s="15">
        <f>IF(AND($A10881&gt;=Instellingen!$B$6,$A10881&lt;Instellingen!$B$7),1,0)</f>
        <v/>
      </c>
      <c r="E10881" s="15">
        <f>COUNTIF(tData[BezoekStart],"&lt;"&amp;($A10881+1/24))-COUNTIF(tData[BezoekEind],"&lt;="&amp;$A10881)</f>
        <v/>
      </c>
      <c r="F10881" s="15">
        <f>COUNTIF(tData[BezoekLangStart],"&lt;"&amp;($A10881+1/24))-COUNTIF(tData[BezoekLangEind],"&lt;="&amp;$A10881)</f>
        <v/>
      </c>
      <c r="G10881" s="15">
        <f>IF($D10881=1,$B10881*100+$C10881,-1)</f>
        <v/>
      </c>
      <c r="H10881" s="15">
        <f>IF($D10881=1,$B10881,-1)</f>
        <v/>
      </c>
      <c r="I10881" s="15">
        <f>IF($D10881=1,$C10881,-1)</f>
        <v/>
      </c>
    </row>
    <row r="10882">
      <c r="A10882" s="33" t="n">
        <v>45745.29166666666</v>
      </c>
      <c r="B10882" s="15">
        <f>WEEKDAY($A10882,2)</f>
        <v/>
      </c>
      <c r="C10882" s="15">
        <f>HOUR($A10882)</f>
        <v/>
      </c>
      <c r="D10882" s="15">
        <f>IF(AND($A10882&gt;=Instellingen!$B$6,$A10882&lt;Instellingen!$B$7),1,0)</f>
        <v/>
      </c>
      <c r="E10882" s="15">
        <f>COUNTIF(tData[BezoekStart],"&lt;"&amp;($A10882+1/24))-COUNTIF(tData[BezoekEind],"&lt;="&amp;$A10882)</f>
        <v/>
      </c>
      <c r="F10882" s="15">
        <f>COUNTIF(tData[BezoekLangStart],"&lt;"&amp;($A10882+1/24))-COUNTIF(tData[BezoekLangEind],"&lt;="&amp;$A10882)</f>
        <v/>
      </c>
      <c r="G10882" s="15">
        <f>IF($D10882=1,$B10882*100+$C10882,-1)</f>
        <v/>
      </c>
      <c r="H10882" s="15">
        <f>IF($D10882=1,$B10882,-1)</f>
        <v/>
      </c>
      <c r="I10882" s="15">
        <f>IF($D10882=1,$C10882,-1)</f>
        <v/>
      </c>
    </row>
    <row r="10883">
      <c r="A10883" s="33" t="n">
        <v>45745.33333333334</v>
      </c>
      <c r="B10883" s="15">
        <f>WEEKDAY($A10883,2)</f>
        <v/>
      </c>
      <c r="C10883" s="15">
        <f>HOUR($A10883)</f>
        <v/>
      </c>
      <c r="D10883" s="15">
        <f>IF(AND($A10883&gt;=Instellingen!$B$6,$A10883&lt;Instellingen!$B$7),1,0)</f>
        <v/>
      </c>
      <c r="E10883" s="15">
        <f>COUNTIF(tData[BezoekStart],"&lt;"&amp;($A10883+1/24))-COUNTIF(tData[BezoekEind],"&lt;="&amp;$A10883)</f>
        <v/>
      </c>
      <c r="F10883" s="15">
        <f>COUNTIF(tData[BezoekLangStart],"&lt;"&amp;($A10883+1/24))-COUNTIF(tData[BezoekLangEind],"&lt;="&amp;$A10883)</f>
        <v/>
      </c>
      <c r="G10883" s="15">
        <f>IF($D10883=1,$B10883*100+$C10883,-1)</f>
        <v/>
      </c>
      <c r="H10883" s="15">
        <f>IF($D10883=1,$B10883,-1)</f>
        <v/>
      </c>
      <c r="I10883" s="15">
        <f>IF($D10883=1,$C10883,-1)</f>
        <v/>
      </c>
    </row>
    <row r="10884">
      <c r="A10884" s="33" t="n">
        <v>45745.375</v>
      </c>
      <c r="B10884" s="15">
        <f>WEEKDAY($A10884,2)</f>
        <v/>
      </c>
      <c r="C10884" s="15">
        <f>HOUR($A10884)</f>
        <v/>
      </c>
      <c r="D10884" s="15">
        <f>IF(AND($A10884&gt;=Instellingen!$B$6,$A10884&lt;Instellingen!$B$7),1,0)</f>
        <v/>
      </c>
      <c r="E10884" s="15">
        <f>COUNTIF(tData[BezoekStart],"&lt;"&amp;($A10884+1/24))-COUNTIF(tData[BezoekEind],"&lt;="&amp;$A10884)</f>
        <v/>
      </c>
      <c r="F10884" s="15">
        <f>COUNTIF(tData[BezoekLangStart],"&lt;"&amp;($A10884+1/24))-COUNTIF(tData[BezoekLangEind],"&lt;="&amp;$A10884)</f>
        <v/>
      </c>
      <c r="G10884" s="15">
        <f>IF($D10884=1,$B10884*100+$C10884,-1)</f>
        <v/>
      </c>
      <c r="H10884" s="15">
        <f>IF($D10884=1,$B10884,-1)</f>
        <v/>
      </c>
      <c r="I10884" s="15">
        <f>IF($D10884=1,$C10884,-1)</f>
        <v/>
      </c>
    </row>
    <row r="10885">
      <c r="A10885" s="33" t="n">
        <v>45745.41666666666</v>
      </c>
      <c r="B10885" s="15">
        <f>WEEKDAY($A10885,2)</f>
        <v/>
      </c>
      <c r="C10885" s="15">
        <f>HOUR($A10885)</f>
        <v/>
      </c>
      <c r="D10885" s="15">
        <f>IF(AND($A10885&gt;=Instellingen!$B$6,$A10885&lt;Instellingen!$B$7),1,0)</f>
        <v/>
      </c>
      <c r="E10885" s="15">
        <f>COUNTIF(tData[BezoekStart],"&lt;"&amp;($A10885+1/24))-COUNTIF(tData[BezoekEind],"&lt;="&amp;$A10885)</f>
        <v/>
      </c>
      <c r="F10885" s="15">
        <f>COUNTIF(tData[BezoekLangStart],"&lt;"&amp;($A10885+1/24))-COUNTIF(tData[BezoekLangEind],"&lt;="&amp;$A10885)</f>
        <v/>
      </c>
      <c r="G10885" s="15">
        <f>IF($D10885=1,$B10885*100+$C10885,-1)</f>
        <v/>
      </c>
      <c r="H10885" s="15">
        <f>IF($D10885=1,$B10885,-1)</f>
        <v/>
      </c>
      <c r="I10885" s="15">
        <f>IF($D10885=1,$C10885,-1)</f>
        <v/>
      </c>
    </row>
    <row r="10886">
      <c r="A10886" s="33" t="n">
        <v>45745.45833333334</v>
      </c>
      <c r="B10886" s="15">
        <f>WEEKDAY($A10886,2)</f>
        <v/>
      </c>
      <c r="C10886" s="15">
        <f>HOUR($A10886)</f>
        <v/>
      </c>
      <c r="D10886" s="15">
        <f>IF(AND($A10886&gt;=Instellingen!$B$6,$A10886&lt;Instellingen!$B$7),1,0)</f>
        <v/>
      </c>
      <c r="E10886" s="15">
        <f>COUNTIF(tData[BezoekStart],"&lt;"&amp;($A10886+1/24))-COUNTIF(tData[BezoekEind],"&lt;="&amp;$A10886)</f>
        <v/>
      </c>
      <c r="F10886" s="15">
        <f>COUNTIF(tData[BezoekLangStart],"&lt;"&amp;($A10886+1/24))-COUNTIF(tData[BezoekLangEind],"&lt;="&amp;$A10886)</f>
        <v/>
      </c>
      <c r="G10886" s="15">
        <f>IF($D10886=1,$B10886*100+$C10886,-1)</f>
        <v/>
      </c>
      <c r="H10886" s="15">
        <f>IF($D10886=1,$B10886,-1)</f>
        <v/>
      </c>
      <c r="I10886" s="15">
        <f>IF($D10886=1,$C10886,-1)</f>
        <v/>
      </c>
    </row>
    <row r="10887">
      <c r="A10887" s="33" t="n">
        <v>45745.5</v>
      </c>
      <c r="B10887" s="15">
        <f>WEEKDAY($A10887,2)</f>
        <v/>
      </c>
      <c r="C10887" s="15">
        <f>HOUR($A10887)</f>
        <v/>
      </c>
      <c r="D10887" s="15">
        <f>IF(AND($A10887&gt;=Instellingen!$B$6,$A10887&lt;Instellingen!$B$7),1,0)</f>
        <v/>
      </c>
      <c r="E10887" s="15">
        <f>COUNTIF(tData[BezoekStart],"&lt;"&amp;($A10887+1/24))-COUNTIF(tData[BezoekEind],"&lt;="&amp;$A10887)</f>
        <v/>
      </c>
      <c r="F10887" s="15">
        <f>COUNTIF(tData[BezoekLangStart],"&lt;"&amp;($A10887+1/24))-COUNTIF(tData[BezoekLangEind],"&lt;="&amp;$A10887)</f>
        <v/>
      </c>
      <c r="G10887" s="15">
        <f>IF($D10887=1,$B10887*100+$C10887,-1)</f>
        <v/>
      </c>
      <c r="H10887" s="15">
        <f>IF($D10887=1,$B10887,-1)</f>
        <v/>
      </c>
      <c r="I10887" s="15">
        <f>IF($D10887=1,$C10887,-1)</f>
        <v/>
      </c>
    </row>
    <row r="10888">
      <c r="A10888" s="33" t="n">
        <v>45745.54166666666</v>
      </c>
      <c r="B10888" s="15">
        <f>WEEKDAY($A10888,2)</f>
        <v/>
      </c>
      <c r="C10888" s="15">
        <f>HOUR($A10888)</f>
        <v/>
      </c>
      <c r="D10888" s="15">
        <f>IF(AND($A10888&gt;=Instellingen!$B$6,$A10888&lt;Instellingen!$B$7),1,0)</f>
        <v/>
      </c>
      <c r="E10888" s="15">
        <f>COUNTIF(tData[BezoekStart],"&lt;"&amp;($A10888+1/24))-COUNTIF(tData[BezoekEind],"&lt;="&amp;$A10888)</f>
        <v/>
      </c>
      <c r="F10888" s="15">
        <f>COUNTIF(tData[BezoekLangStart],"&lt;"&amp;($A10888+1/24))-COUNTIF(tData[BezoekLangEind],"&lt;="&amp;$A10888)</f>
        <v/>
      </c>
      <c r="G10888" s="15">
        <f>IF($D10888=1,$B10888*100+$C10888,-1)</f>
        <v/>
      </c>
      <c r="H10888" s="15">
        <f>IF($D10888=1,$B10888,-1)</f>
        <v/>
      </c>
      <c r="I10888" s="15">
        <f>IF($D10888=1,$C10888,-1)</f>
        <v/>
      </c>
    </row>
    <row r="10889">
      <c r="A10889" s="33" t="n">
        <v>45745.58333333334</v>
      </c>
      <c r="B10889" s="15">
        <f>WEEKDAY($A10889,2)</f>
        <v/>
      </c>
      <c r="C10889" s="15">
        <f>HOUR($A10889)</f>
        <v/>
      </c>
      <c r="D10889" s="15">
        <f>IF(AND($A10889&gt;=Instellingen!$B$6,$A10889&lt;Instellingen!$B$7),1,0)</f>
        <v/>
      </c>
      <c r="E10889" s="15">
        <f>COUNTIF(tData[BezoekStart],"&lt;"&amp;($A10889+1/24))-COUNTIF(tData[BezoekEind],"&lt;="&amp;$A10889)</f>
        <v/>
      </c>
      <c r="F10889" s="15">
        <f>COUNTIF(tData[BezoekLangStart],"&lt;"&amp;($A10889+1/24))-COUNTIF(tData[BezoekLangEind],"&lt;="&amp;$A10889)</f>
        <v/>
      </c>
      <c r="G10889" s="15">
        <f>IF($D10889=1,$B10889*100+$C10889,-1)</f>
        <v/>
      </c>
      <c r="H10889" s="15">
        <f>IF($D10889=1,$B10889,-1)</f>
        <v/>
      </c>
      <c r="I10889" s="15">
        <f>IF($D10889=1,$C10889,-1)</f>
        <v/>
      </c>
    </row>
    <row r="10890">
      <c r="A10890" s="33" t="n">
        <v>45745.625</v>
      </c>
      <c r="B10890" s="15">
        <f>WEEKDAY($A10890,2)</f>
        <v/>
      </c>
      <c r="C10890" s="15">
        <f>HOUR($A10890)</f>
        <v/>
      </c>
      <c r="D10890" s="15">
        <f>IF(AND($A10890&gt;=Instellingen!$B$6,$A10890&lt;Instellingen!$B$7),1,0)</f>
        <v/>
      </c>
      <c r="E10890" s="15">
        <f>COUNTIF(tData[BezoekStart],"&lt;"&amp;($A10890+1/24))-COUNTIF(tData[BezoekEind],"&lt;="&amp;$A10890)</f>
        <v/>
      </c>
      <c r="F10890" s="15">
        <f>COUNTIF(tData[BezoekLangStart],"&lt;"&amp;($A10890+1/24))-COUNTIF(tData[BezoekLangEind],"&lt;="&amp;$A10890)</f>
        <v/>
      </c>
      <c r="G10890" s="15">
        <f>IF($D10890=1,$B10890*100+$C10890,-1)</f>
        <v/>
      </c>
      <c r="H10890" s="15">
        <f>IF($D10890=1,$B10890,-1)</f>
        <v/>
      </c>
      <c r="I10890" s="15">
        <f>IF($D10890=1,$C10890,-1)</f>
        <v/>
      </c>
    </row>
    <row r="10891">
      <c r="A10891" s="33" t="n">
        <v>45745.66666666666</v>
      </c>
      <c r="B10891" s="15">
        <f>WEEKDAY($A10891,2)</f>
        <v/>
      </c>
      <c r="C10891" s="15">
        <f>HOUR($A10891)</f>
        <v/>
      </c>
      <c r="D10891" s="15">
        <f>IF(AND($A10891&gt;=Instellingen!$B$6,$A10891&lt;Instellingen!$B$7),1,0)</f>
        <v/>
      </c>
      <c r="E10891" s="15">
        <f>COUNTIF(tData[BezoekStart],"&lt;"&amp;($A10891+1/24))-COUNTIF(tData[BezoekEind],"&lt;="&amp;$A10891)</f>
        <v/>
      </c>
      <c r="F10891" s="15">
        <f>COUNTIF(tData[BezoekLangStart],"&lt;"&amp;($A10891+1/24))-COUNTIF(tData[BezoekLangEind],"&lt;="&amp;$A10891)</f>
        <v/>
      </c>
      <c r="G10891" s="15">
        <f>IF($D10891=1,$B10891*100+$C10891,-1)</f>
        <v/>
      </c>
      <c r="H10891" s="15">
        <f>IF($D10891=1,$B10891,-1)</f>
        <v/>
      </c>
      <c r="I10891" s="15">
        <f>IF($D10891=1,$C10891,-1)</f>
        <v/>
      </c>
    </row>
    <row r="10892">
      <c r="A10892" s="33" t="n">
        <v>45745.70833333334</v>
      </c>
      <c r="B10892" s="15">
        <f>WEEKDAY($A10892,2)</f>
        <v/>
      </c>
      <c r="C10892" s="15">
        <f>HOUR($A10892)</f>
        <v/>
      </c>
      <c r="D10892" s="15">
        <f>IF(AND($A10892&gt;=Instellingen!$B$6,$A10892&lt;Instellingen!$B$7),1,0)</f>
        <v/>
      </c>
      <c r="E10892" s="15">
        <f>COUNTIF(tData[BezoekStart],"&lt;"&amp;($A10892+1/24))-COUNTIF(tData[BezoekEind],"&lt;="&amp;$A10892)</f>
        <v/>
      </c>
      <c r="F10892" s="15">
        <f>COUNTIF(tData[BezoekLangStart],"&lt;"&amp;($A10892+1/24))-COUNTIF(tData[BezoekLangEind],"&lt;="&amp;$A10892)</f>
        <v/>
      </c>
      <c r="G10892" s="15">
        <f>IF($D10892=1,$B10892*100+$C10892,-1)</f>
        <v/>
      </c>
      <c r="H10892" s="15">
        <f>IF($D10892=1,$B10892,-1)</f>
        <v/>
      </c>
      <c r="I10892" s="15">
        <f>IF($D10892=1,$C10892,-1)</f>
        <v/>
      </c>
    </row>
    <row r="10893">
      <c r="A10893" s="33" t="n">
        <v>45745.75</v>
      </c>
      <c r="B10893" s="15">
        <f>WEEKDAY($A10893,2)</f>
        <v/>
      </c>
      <c r="C10893" s="15">
        <f>HOUR($A10893)</f>
        <v/>
      </c>
      <c r="D10893" s="15">
        <f>IF(AND($A10893&gt;=Instellingen!$B$6,$A10893&lt;Instellingen!$B$7),1,0)</f>
        <v/>
      </c>
      <c r="E10893" s="15">
        <f>COUNTIF(tData[BezoekStart],"&lt;"&amp;($A10893+1/24))-COUNTIF(tData[BezoekEind],"&lt;="&amp;$A10893)</f>
        <v/>
      </c>
      <c r="F10893" s="15">
        <f>COUNTIF(tData[BezoekLangStart],"&lt;"&amp;($A10893+1/24))-COUNTIF(tData[BezoekLangEind],"&lt;="&amp;$A10893)</f>
        <v/>
      </c>
      <c r="G10893" s="15">
        <f>IF($D10893=1,$B10893*100+$C10893,-1)</f>
        <v/>
      </c>
      <c r="H10893" s="15">
        <f>IF($D10893=1,$B10893,-1)</f>
        <v/>
      </c>
      <c r="I10893" s="15">
        <f>IF($D10893=1,$C10893,-1)</f>
        <v/>
      </c>
    </row>
    <row r="10894">
      <c r="A10894" s="33" t="n">
        <v>45745.79166666666</v>
      </c>
      <c r="B10894" s="15">
        <f>WEEKDAY($A10894,2)</f>
        <v/>
      </c>
      <c r="C10894" s="15">
        <f>HOUR($A10894)</f>
        <v/>
      </c>
      <c r="D10894" s="15">
        <f>IF(AND($A10894&gt;=Instellingen!$B$6,$A10894&lt;Instellingen!$B$7),1,0)</f>
        <v/>
      </c>
      <c r="E10894" s="15">
        <f>COUNTIF(tData[BezoekStart],"&lt;"&amp;($A10894+1/24))-COUNTIF(tData[BezoekEind],"&lt;="&amp;$A10894)</f>
        <v/>
      </c>
      <c r="F10894" s="15">
        <f>COUNTIF(tData[BezoekLangStart],"&lt;"&amp;($A10894+1/24))-COUNTIF(tData[BezoekLangEind],"&lt;="&amp;$A10894)</f>
        <v/>
      </c>
      <c r="G10894" s="15">
        <f>IF($D10894=1,$B10894*100+$C10894,-1)</f>
        <v/>
      </c>
      <c r="H10894" s="15">
        <f>IF($D10894=1,$B10894,-1)</f>
        <v/>
      </c>
      <c r="I10894" s="15">
        <f>IF($D10894=1,$C10894,-1)</f>
        <v/>
      </c>
    </row>
    <row r="10895">
      <c r="A10895" s="33" t="n">
        <v>45745.83333333334</v>
      </c>
      <c r="B10895" s="15">
        <f>WEEKDAY($A10895,2)</f>
        <v/>
      </c>
      <c r="C10895" s="15">
        <f>HOUR($A10895)</f>
        <v/>
      </c>
      <c r="D10895" s="15">
        <f>IF(AND($A10895&gt;=Instellingen!$B$6,$A10895&lt;Instellingen!$B$7),1,0)</f>
        <v/>
      </c>
      <c r="E10895" s="15">
        <f>COUNTIF(tData[BezoekStart],"&lt;"&amp;($A10895+1/24))-COUNTIF(tData[BezoekEind],"&lt;="&amp;$A10895)</f>
        <v/>
      </c>
      <c r="F10895" s="15">
        <f>COUNTIF(tData[BezoekLangStart],"&lt;"&amp;($A10895+1/24))-COUNTIF(tData[BezoekLangEind],"&lt;="&amp;$A10895)</f>
        <v/>
      </c>
      <c r="G10895" s="15">
        <f>IF($D10895=1,$B10895*100+$C10895,-1)</f>
        <v/>
      </c>
      <c r="H10895" s="15">
        <f>IF($D10895=1,$B10895,-1)</f>
        <v/>
      </c>
      <c r="I10895" s="15">
        <f>IF($D10895=1,$C10895,-1)</f>
        <v/>
      </c>
    </row>
    <row r="10896">
      <c r="A10896" s="33" t="n">
        <v>45745.875</v>
      </c>
      <c r="B10896" s="15">
        <f>WEEKDAY($A10896,2)</f>
        <v/>
      </c>
      <c r="C10896" s="15">
        <f>HOUR($A10896)</f>
        <v/>
      </c>
      <c r="D10896" s="15">
        <f>IF(AND($A10896&gt;=Instellingen!$B$6,$A10896&lt;Instellingen!$B$7),1,0)</f>
        <v/>
      </c>
      <c r="E10896" s="15">
        <f>COUNTIF(tData[BezoekStart],"&lt;"&amp;($A10896+1/24))-COUNTIF(tData[BezoekEind],"&lt;="&amp;$A10896)</f>
        <v/>
      </c>
      <c r="F10896" s="15">
        <f>COUNTIF(tData[BezoekLangStart],"&lt;"&amp;($A10896+1/24))-COUNTIF(tData[BezoekLangEind],"&lt;="&amp;$A10896)</f>
        <v/>
      </c>
      <c r="G10896" s="15">
        <f>IF($D10896=1,$B10896*100+$C10896,-1)</f>
        <v/>
      </c>
      <c r="H10896" s="15">
        <f>IF($D10896=1,$B10896,-1)</f>
        <v/>
      </c>
      <c r="I10896" s="15">
        <f>IF($D10896=1,$C10896,-1)</f>
        <v/>
      </c>
    </row>
    <row r="10897">
      <c r="A10897" s="33" t="n">
        <v>45745.91666666666</v>
      </c>
      <c r="B10897" s="15">
        <f>WEEKDAY($A10897,2)</f>
        <v/>
      </c>
      <c r="C10897" s="15">
        <f>HOUR($A10897)</f>
        <v/>
      </c>
      <c r="D10897" s="15">
        <f>IF(AND($A10897&gt;=Instellingen!$B$6,$A10897&lt;Instellingen!$B$7),1,0)</f>
        <v/>
      </c>
      <c r="E10897" s="15">
        <f>COUNTIF(tData[BezoekStart],"&lt;"&amp;($A10897+1/24))-COUNTIF(tData[BezoekEind],"&lt;="&amp;$A10897)</f>
        <v/>
      </c>
      <c r="F10897" s="15">
        <f>COUNTIF(tData[BezoekLangStart],"&lt;"&amp;($A10897+1/24))-COUNTIF(tData[BezoekLangEind],"&lt;="&amp;$A10897)</f>
        <v/>
      </c>
      <c r="G10897" s="15">
        <f>IF($D10897=1,$B10897*100+$C10897,-1)</f>
        <v/>
      </c>
      <c r="H10897" s="15">
        <f>IF($D10897=1,$B10897,-1)</f>
        <v/>
      </c>
      <c r="I10897" s="15">
        <f>IF($D10897=1,$C10897,-1)</f>
        <v/>
      </c>
    </row>
    <row r="10898">
      <c r="A10898" s="33" t="n">
        <v>45745.95833333334</v>
      </c>
      <c r="B10898" s="15">
        <f>WEEKDAY($A10898,2)</f>
        <v/>
      </c>
      <c r="C10898" s="15">
        <f>HOUR($A10898)</f>
        <v/>
      </c>
      <c r="D10898" s="15">
        <f>IF(AND($A10898&gt;=Instellingen!$B$6,$A10898&lt;Instellingen!$B$7),1,0)</f>
        <v/>
      </c>
      <c r="E10898" s="15">
        <f>COUNTIF(tData[BezoekStart],"&lt;"&amp;($A10898+1/24))-COUNTIF(tData[BezoekEind],"&lt;="&amp;$A10898)</f>
        <v/>
      </c>
      <c r="F10898" s="15">
        <f>COUNTIF(tData[BezoekLangStart],"&lt;"&amp;($A10898+1/24))-COUNTIF(tData[BezoekLangEind],"&lt;="&amp;$A10898)</f>
        <v/>
      </c>
      <c r="G10898" s="15">
        <f>IF($D10898=1,$B10898*100+$C10898,-1)</f>
        <v/>
      </c>
      <c r="H10898" s="15">
        <f>IF($D10898=1,$B10898,-1)</f>
        <v/>
      </c>
      <c r="I10898" s="15">
        <f>IF($D10898=1,$C10898,-1)</f>
        <v/>
      </c>
    </row>
    <row r="10899">
      <c r="A10899" s="33" t="n">
        <v>45746</v>
      </c>
      <c r="B10899" s="15">
        <f>WEEKDAY($A10899,2)</f>
        <v/>
      </c>
      <c r="C10899" s="15">
        <f>HOUR($A10899)</f>
        <v/>
      </c>
      <c r="D10899" s="15">
        <f>IF(AND($A10899&gt;=Instellingen!$B$6,$A10899&lt;Instellingen!$B$7),1,0)</f>
        <v/>
      </c>
      <c r="E10899" s="15">
        <f>COUNTIF(tData[BezoekStart],"&lt;"&amp;($A10899+1/24))-COUNTIF(tData[BezoekEind],"&lt;="&amp;$A10899)</f>
        <v/>
      </c>
      <c r="F10899" s="15">
        <f>COUNTIF(tData[BezoekLangStart],"&lt;"&amp;($A10899+1/24))-COUNTIF(tData[BezoekLangEind],"&lt;="&amp;$A10899)</f>
        <v/>
      </c>
      <c r="G10899" s="15">
        <f>IF($D10899=1,$B10899*100+$C10899,-1)</f>
        <v/>
      </c>
      <c r="H10899" s="15">
        <f>IF($D10899=1,$B10899,-1)</f>
        <v/>
      </c>
      <c r="I10899" s="15">
        <f>IF($D10899=1,$C10899,-1)</f>
        <v/>
      </c>
    </row>
    <row r="10900">
      <c r="A10900" s="33" t="n">
        <v>45746.04166666666</v>
      </c>
      <c r="B10900" s="15">
        <f>WEEKDAY($A10900,2)</f>
        <v/>
      </c>
      <c r="C10900" s="15">
        <f>HOUR($A10900)</f>
        <v/>
      </c>
      <c r="D10900" s="15">
        <f>IF(AND($A10900&gt;=Instellingen!$B$6,$A10900&lt;Instellingen!$B$7),1,0)</f>
        <v/>
      </c>
      <c r="E10900" s="15">
        <f>COUNTIF(tData[BezoekStart],"&lt;"&amp;($A10900+1/24))-COUNTIF(tData[BezoekEind],"&lt;="&amp;$A10900)</f>
        <v/>
      </c>
      <c r="F10900" s="15">
        <f>COUNTIF(tData[BezoekLangStart],"&lt;"&amp;($A10900+1/24))-COUNTIF(tData[BezoekLangEind],"&lt;="&amp;$A10900)</f>
        <v/>
      </c>
      <c r="G10900" s="15">
        <f>IF($D10900=1,$B10900*100+$C10900,-1)</f>
        <v/>
      </c>
      <c r="H10900" s="15">
        <f>IF($D10900=1,$B10900,-1)</f>
        <v/>
      </c>
      <c r="I10900" s="15">
        <f>IF($D10900=1,$C10900,-1)</f>
        <v/>
      </c>
    </row>
    <row r="10901">
      <c r="A10901" s="33" t="n">
        <v>45746.08333333334</v>
      </c>
      <c r="B10901" s="15">
        <f>WEEKDAY($A10901,2)</f>
        <v/>
      </c>
      <c r="C10901" s="15">
        <f>HOUR($A10901)</f>
        <v/>
      </c>
      <c r="D10901" s="15">
        <f>IF(AND($A10901&gt;=Instellingen!$B$6,$A10901&lt;Instellingen!$B$7),1,0)</f>
        <v/>
      </c>
      <c r="E10901" s="15">
        <f>COUNTIF(tData[BezoekStart],"&lt;"&amp;($A10901+1/24))-COUNTIF(tData[BezoekEind],"&lt;="&amp;$A10901)</f>
        <v/>
      </c>
      <c r="F10901" s="15">
        <f>COUNTIF(tData[BezoekLangStart],"&lt;"&amp;($A10901+1/24))-COUNTIF(tData[BezoekLangEind],"&lt;="&amp;$A10901)</f>
        <v/>
      </c>
      <c r="G10901" s="15">
        <f>IF($D10901=1,$B10901*100+$C10901,-1)</f>
        <v/>
      </c>
      <c r="H10901" s="15">
        <f>IF($D10901=1,$B10901,-1)</f>
        <v/>
      </c>
      <c r="I10901" s="15">
        <f>IF($D10901=1,$C10901,-1)</f>
        <v/>
      </c>
    </row>
    <row r="10902">
      <c r="A10902" s="33" t="n">
        <v>45746.125</v>
      </c>
      <c r="B10902" s="15">
        <f>WEEKDAY($A10902,2)</f>
        <v/>
      </c>
      <c r="C10902" s="15">
        <f>HOUR($A10902)</f>
        <v/>
      </c>
      <c r="D10902" s="15">
        <f>IF(AND($A10902&gt;=Instellingen!$B$6,$A10902&lt;Instellingen!$B$7),1,0)</f>
        <v/>
      </c>
      <c r="E10902" s="15">
        <f>COUNTIF(tData[BezoekStart],"&lt;"&amp;($A10902+1/24))-COUNTIF(tData[BezoekEind],"&lt;="&amp;$A10902)</f>
        <v/>
      </c>
      <c r="F10902" s="15">
        <f>COUNTIF(tData[BezoekLangStart],"&lt;"&amp;($A10902+1/24))-COUNTIF(tData[BezoekLangEind],"&lt;="&amp;$A10902)</f>
        <v/>
      </c>
      <c r="G10902" s="15">
        <f>IF($D10902=1,$B10902*100+$C10902,-1)</f>
        <v/>
      </c>
      <c r="H10902" s="15">
        <f>IF($D10902=1,$B10902,-1)</f>
        <v/>
      </c>
      <c r="I10902" s="15">
        <f>IF($D10902=1,$C10902,-1)</f>
        <v/>
      </c>
    </row>
    <row r="10903">
      <c r="A10903" s="33" t="n">
        <v>45746.16666666666</v>
      </c>
      <c r="B10903" s="15">
        <f>WEEKDAY($A10903,2)</f>
        <v/>
      </c>
      <c r="C10903" s="15">
        <f>HOUR($A10903)</f>
        <v/>
      </c>
      <c r="D10903" s="15">
        <f>IF(AND($A10903&gt;=Instellingen!$B$6,$A10903&lt;Instellingen!$B$7),1,0)</f>
        <v/>
      </c>
      <c r="E10903" s="15">
        <f>COUNTIF(tData[BezoekStart],"&lt;"&amp;($A10903+1/24))-COUNTIF(tData[BezoekEind],"&lt;="&amp;$A10903)</f>
        <v/>
      </c>
      <c r="F10903" s="15">
        <f>COUNTIF(tData[BezoekLangStart],"&lt;"&amp;($A10903+1/24))-COUNTIF(tData[BezoekLangEind],"&lt;="&amp;$A10903)</f>
        <v/>
      </c>
      <c r="G10903" s="15">
        <f>IF($D10903=1,$B10903*100+$C10903,-1)</f>
        <v/>
      </c>
      <c r="H10903" s="15">
        <f>IF($D10903=1,$B10903,-1)</f>
        <v/>
      </c>
      <c r="I10903" s="15">
        <f>IF($D10903=1,$C10903,-1)</f>
        <v/>
      </c>
    </row>
    <row r="10904">
      <c r="A10904" s="33" t="n">
        <v>45746.20833333334</v>
      </c>
      <c r="B10904" s="15">
        <f>WEEKDAY($A10904,2)</f>
        <v/>
      </c>
      <c r="C10904" s="15">
        <f>HOUR($A10904)</f>
        <v/>
      </c>
      <c r="D10904" s="15">
        <f>IF(AND($A10904&gt;=Instellingen!$B$6,$A10904&lt;Instellingen!$B$7),1,0)</f>
        <v/>
      </c>
      <c r="E10904" s="15">
        <f>COUNTIF(tData[BezoekStart],"&lt;"&amp;($A10904+1/24))-COUNTIF(tData[BezoekEind],"&lt;="&amp;$A10904)</f>
        <v/>
      </c>
      <c r="F10904" s="15">
        <f>COUNTIF(tData[BezoekLangStart],"&lt;"&amp;($A10904+1/24))-COUNTIF(tData[BezoekLangEind],"&lt;="&amp;$A10904)</f>
        <v/>
      </c>
      <c r="G10904" s="15">
        <f>IF($D10904=1,$B10904*100+$C10904,-1)</f>
        <v/>
      </c>
      <c r="H10904" s="15">
        <f>IF($D10904=1,$B10904,-1)</f>
        <v/>
      </c>
      <c r="I10904" s="15">
        <f>IF($D10904=1,$C10904,-1)</f>
        <v/>
      </c>
    </row>
    <row r="10905">
      <c r="A10905" s="33" t="n">
        <v>45746.25</v>
      </c>
      <c r="B10905" s="15">
        <f>WEEKDAY($A10905,2)</f>
        <v/>
      </c>
      <c r="C10905" s="15">
        <f>HOUR($A10905)</f>
        <v/>
      </c>
      <c r="D10905" s="15">
        <f>IF(AND($A10905&gt;=Instellingen!$B$6,$A10905&lt;Instellingen!$B$7),1,0)</f>
        <v/>
      </c>
      <c r="E10905" s="15">
        <f>COUNTIF(tData[BezoekStart],"&lt;"&amp;($A10905+1/24))-COUNTIF(tData[BezoekEind],"&lt;="&amp;$A10905)</f>
        <v/>
      </c>
      <c r="F10905" s="15">
        <f>COUNTIF(tData[BezoekLangStart],"&lt;"&amp;($A10905+1/24))-COUNTIF(tData[BezoekLangEind],"&lt;="&amp;$A10905)</f>
        <v/>
      </c>
      <c r="G10905" s="15">
        <f>IF($D10905=1,$B10905*100+$C10905,-1)</f>
        <v/>
      </c>
      <c r="H10905" s="15">
        <f>IF($D10905=1,$B10905,-1)</f>
        <v/>
      </c>
      <c r="I10905" s="15">
        <f>IF($D10905=1,$C10905,-1)</f>
        <v/>
      </c>
    </row>
    <row r="10906">
      <c r="A10906" s="33" t="n">
        <v>45746.29166666666</v>
      </c>
      <c r="B10906" s="15">
        <f>WEEKDAY($A10906,2)</f>
        <v/>
      </c>
      <c r="C10906" s="15">
        <f>HOUR($A10906)</f>
        <v/>
      </c>
      <c r="D10906" s="15">
        <f>IF(AND($A10906&gt;=Instellingen!$B$6,$A10906&lt;Instellingen!$B$7),1,0)</f>
        <v/>
      </c>
      <c r="E10906" s="15">
        <f>COUNTIF(tData[BezoekStart],"&lt;"&amp;($A10906+1/24))-COUNTIF(tData[BezoekEind],"&lt;="&amp;$A10906)</f>
        <v/>
      </c>
      <c r="F10906" s="15">
        <f>COUNTIF(tData[BezoekLangStart],"&lt;"&amp;($A10906+1/24))-COUNTIF(tData[BezoekLangEind],"&lt;="&amp;$A10906)</f>
        <v/>
      </c>
      <c r="G10906" s="15">
        <f>IF($D10906=1,$B10906*100+$C10906,-1)</f>
        <v/>
      </c>
      <c r="H10906" s="15">
        <f>IF($D10906=1,$B10906,-1)</f>
        <v/>
      </c>
      <c r="I10906" s="15">
        <f>IF($D10906=1,$C10906,-1)</f>
        <v/>
      </c>
    </row>
    <row r="10907">
      <c r="A10907" s="33" t="n">
        <v>45746.33333333334</v>
      </c>
      <c r="B10907" s="15">
        <f>WEEKDAY($A10907,2)</f>
        <v/>
      </c>
      <c r="C10907" s="15">
        <f>HOUR($A10907)</f>
        <v/>
      </c>
      <c r="D10907" s="15">
        <f>IF(AND($A10907&gt;=Instellingen!$B$6,$A10907&lt;Instellingen!$B$7),1,0)</f>
        <v/>
      </c>
      <c r="E10907" s="15">
        <f>COUNTIF(tData[BezoekStart],"&lt;"&amp;($A10907+1/24))-COUNTIF(tData[BezoekEind],"&lt;="&amp;$A10907)</f>
        <v/>
      </c>
      <c r="F10907" s="15">
        <f>COUNTIF(tData[BezoekLangStart],"&lt;"&amp;($A10907+1/24))-COUNTIF(tData[BezoekLangEind],"&lt;="&amp;$A10907)</f>
        <v/>
      </c>
      <c r="G10907" s="15">
        <f>IF($D10907=1,$B10907*100+$C10907,-1)</f>
        <v/>
      </c>
      <c r="H10907" s="15">
        <f>IF($D10907=1,$B10907,-1)</f>
        <v/>
      </c>
      <c r="I10907" s="15">
        <f>IF($D10907=1,$C10907,-1)</f>
        <v/>
      </c>
    </row>
    <row r="10908">
      <c r="A10908" s="33" t="n">
        <v>45746.375</v>
      </c>
      <c r="B10908" s="15">
        <f>WEEKDAY($A10908,2)</f>
        <v/>
      </c>
      <c r="C10908" s="15">
        <f>HOUR($A10908)</f>
        <v/>
      </c>
      <c r="D10908" s="15">
        <f>IF(AND($A10908&gt;=Instellingen!$B$6,$A10908&lt;Instellingen!$B$7),1,0)</f>
        <v/>
      </c>
      <c r="E10908" s="15">
        <f>COUNTIF(tData[BezoekStart],"&lt;"&amp;($A10908+1/24))-COUNTIF(tData[BezoekEind],"&lt;="&amp;$A10908)</f>
        <v/>
      </c>
      <c r="F10908" s="15">
        <f>COUNTIF(tData[BezoekLangStart],"&lt;"&amp;($A10908+1/24))-COUNTIF(tData[BezoekLangEind],"&lt;="&amp;$A10908)</f>
        <v/>
      </c>
      <c r="G10908" s="15">
        <f>IF($D10908=1,$B10908*100+$C10908,-1)</f>
        <v/>
      </c>
      <c r="H10908" s="15">
        <f>IF($D10908=1,$B10908,-1)</f>
        <v/>
      </c>
      <c r="I10908" s="15">
        <f>IF($D10908=1,$C10908,-1)</f>
        <v/>
      </c>
    </row>
    <row r="10909">
      <c r="A10909" s="33" t="n">
        <v>45746.41666666666</v>
      </c>
      <c r="B10909" s="15">
        <f>WEEKDAY($A10909,2)</f>
        <v/>
      </c>
      <c r="C10909" s="15">
        <f>HOUR($A10909)</f>
        <v/>
      </c>
      <c r="D10909" s="15">
        <f>IF(AND($A10909&gt;=Instellingen!$B$6,$A10909&lt;Instellingen!$B$7),1,0)</f>
        <v/>
      </c>
      <c r="E10909" s="15">
        <f>COUNTIF(tData[BezoekStart],"&lt;"&amp;($A10909+1/24))-COUNTIF(tData[BezoekEind],"&lt;="&amp;$A10909)</f>
        <v/>
      </c>
      <c r="F10909" s="15">
        <f>COUNTIF(tData[BezoekLangStart],"&lt;"&amp;($A10909+1/24))-COUNTIF(tData[BezoekLangEind],"&lt;="&amp;$A10909)</f>
        <v/>
      </c>
      <c r="G10909" s="15">
        <f>IF($D10909=1,$B10909*100+$C10909,-1)</f>
        <v/>
      </c>
      <c r="H10909" s="15">
        <f>IF($D10909=1,$B10909,-1)</f>
        <v/>
      </c>
      <c r="I10909" s="15">
        <f>IF($D10909=1,$C10909,-1)</f>
        <v/>
      </c>
    </row>
    <row r="10910">
      <c r="A10910" s="33" t="n">
        <v>45746.45833333334</v>
      </c>
      <c r="B10910" s="15">
        <f>WEEKDAY($A10910,2)</f>
        <v/>
      </c>
      <c r="C10910" s="15">
        <f>HOUR($A10910)</f>
        <v/>
      </c>
      <c r="D10910" s="15">
        <f>IF(AND($A10910&gt;=Instellingen!$B$6,$A10910&lt;Instellingen!$B$7),1,0)</f>
        <v/>
      </c>
      <c r="E10910" s="15">
        <f>COUNTIF(tData[BezoekStart],"&lt;"&amp;($A10910+1/24))-COUNTIF(tData[BezoekEind],"&lt;="&amp;$A10910)</f>
        <v/>
      </c>
      <c r="F10910" s="15">
        <f>COUNTIF(tData[BezoekLangStart],"&lt;"&amp;($A10910+1/24))-COUNTIF(tData[BezoekLangEind],"&lt;="&amp;$A10910)</f>
        <v/>
      </c>
      <c r="G10910" s="15">
        <f>IF($D10910=1,$B10910*100+$C10910,-1)</f>
        <v/>
      </c>
      <c r="H10910" s="15">
        <f>IF($D10910=1,$B10910,-1)</f>
        <v/>
      </c>
      <c r="I10910" s="15">
        <f>IF($D10910=1,$C10910,-1)</f>
        <v/>
      </c>
    </row>
    <row r="10911">
      <c r="A10911" s="33" t="n">
        <v>45746.5</v>
      </c>
      <c r="B10911" s="15">
        <f>WEEKDAY($A10911,2)</f>
        <v/>
      </c>
      <c r="C10911" s="15">
        <f>HOUR($A10911)</f>
        <v/>
      </c>
      <c r="D10911" s="15">
        <f>IF(AND($A10911&gt;=Instellingen!$B$6,$A10911&lt;Instellingen!$B$7),1,0)</f>
        <v/>
      </c>
      <c r="E10911" s="15">
        <f>COUNTIF(tData[BezoekStart],"&lt;"&amp;($A10911+1/24))-COUNTIF(tData[BezoekEind],"&lt;="&amp;$A10911)</f>
        <v/>
      </c>
      <c r="F10911" s="15">
        <f>COUNTIF(tData[BezoekLangStart],"&lt;"&amp;($A10911+1/24))-COUNTIF(tData[BezoekLangEind],"&lt;="&amp;$A10911)</f>
        <v/>
      </c>
      <c r="G10911" s="15">
        <f>IF($D10911=1,$B10911*100+$C10911,-1)</f>
        <v/>
      </c>
      <c r="H10911" s="15">
        <f>IF($D10911=1,$B10911,-1)</f>
        <v/>
      </c>
      <c r="I10911" s="15">
        <f>IF($D10911=1,$C10911,-1)</f>
        <v/>
      </c>
    </row>
    <row r="10912">
      <c r="A10912" s="33" t="n">
        <v>45746.54166666666</v>
      </c>
      <c r="B10912" s="15">
        <f>WEEKDAY($A10912,2)</f>
        <v/>
      </c>
      <c r="C10912" s="15">
        <f>HOUR($A10912)</f>
        <v/>
      </c>
      <c r="D10912" s="15">
        <f>IF(AND($A10912&gt;=Instellingen!$B$6,$A10912&lt;Instellingen!$B$7),1,0)</f>
        <v/>
      </c>
      <c r="E10912" s="15">
        <f>COUNTIF(tData[BezoekStart],"&lt;"&amp;($A10912+1/24))-COUNTIF(tData[BezoekEind],"&lt;="&amp;$A10912)</f>
        <v/>
      </c>
      <c r="F10912" s="15">
        <f>COUNTIF(tData[BezoekLangStart],"&lt;"&amp;($A10912+1/24))-COUNTIF(tData[BezoekLangEind],"&lt;="&amp;$A10912)</f>
        <v/>
      </c>
      <c r="G10912" s="15">
        <f>IF($D10912=1,$B10912*100+$C10912,-1)</f>
        <v/>
      </c>
      <c r="H10912" s="15">
        <f>IF($D10912=1,$B10912,-1)</f>
        <v/>
      </c>
      <c r="I10912" s="15">
        <f>IF($D10912=1,$C10912,-1)</f>
        <v/>
      </c>
    </row>
    <row r="10913">
      <c r="A10913" s="33" t="n">
        <v>45746.58333333334</v>
      </c>
      <c r="B10913" s="15">
        <f>WEEKDAY($A10913,2)</f>
        <v/>
      </c>
      <c r="C10913" s="15">
        <f>HOUR($A10913)</f>
        <v/>
      </c>
      <c r="D10913" s="15">
        <f>IF(AND($A10913&gt;=Instellingen!$B$6,$A10913&lt;Instellingen!$B$7),1,0)</f>
        <v/>
      </c>
      <c r="E10913" s="15">
        <f>COUNTIF(tData[BezoekStart],"&lt;"&amp;($A10913+1/24))-COUNTIF(tData[BezoekEind],"&lt;="&amp;$A10913)</f>
        <v/>
      </c>
      <c r="F10913" s="15">
        <f>COUNTIF(tData[BezoekLangStart],"&lt;"&amp;($A10913+1/24))-COUNTIF(tData[BezoekLangEind],"&lt;="&amp;$A10913)</f>
        <v/>
      </c>
      <c r="G10913" s="15">
        <f>IF($D10913=1,$B10913*100+$C10913,-1)</f>
        <v/>
      </c>
      <c r="H10913" s="15">
        <f>IF($D10913=1,$B10913,-1)</f>
        <v/>
      </c>
      <c r="I10913" s="15">
        <f>IF($D10913=1,$C10913,-1)</f>
        <v/>
      </c>
    </row>
    <row r="10914">
      <c r="A10914" s="33" t="n">
        <v>45746.625</v>
      </c>
      <c r="B10914" s="15">
        <f>WEEKDAY($A10914,2)</f>
        <v/>
      </c>
      <c r="C10914" s="15">
        <f>HOUR($A10914)</f>
        <v/>
      </c>
      <c r="D10914" s="15">
        <f>IF(AND($A10914&gt;=Instellingen!$B$6,$A10914&lt;Instellingen!$B$7),1,0)</f>
        <v/>
      </c>
      <c r="E10914" s="15">
        <f>COUNTIF(tData[BezoekStart],"&lt;"&amp;($A10914+1/24))-COUNTIF(tData[BezoekEind],"&lt;="&amp;$A10914)</f>
        <v/>
      </c>
      <c r="F10914" s="15">
        <f>COUNTIF(tData[BezoekLangStart],"&lt;"&amp;($A10914+1/24))-COUNTIF(tData[BezoekLangEind],"&lt;="&amp;$A10914)</f>
        <v/>
      </c>
      <c r="G10914" s="15">
        <f>IF($D10914=1,$B10914*100+$C10914,-1)</f>
        <v/>
      </c>
      <c r="H10914" s="15">
        <f>IF($D10914=1,$B10914,-1)</f>
        <v/>
      </c>
      <c r="I10914" s="15">
        <f>IF($D10914=1,$C10914,-1)</f>
        <v/>
      </c>
    </row>
    <row r="10915">
      <c r="A10915" s="33" t="n">
        <v>45746.66666666666</v>
      </c>
      <c r="B10915" s="15">
        <f>WEEKDAY($A10915,2)</f>
        <v/>
      </c>
      <c r="C10915" s="15">
        <f>HOUR($A10915)</f>
        <v/>
      </c>
      <c r="D10915" s="15">
        <f>IF(AND($A10915&gt;=Instellingen!$B$6,$A10915&lt;Instellingen!$B$7),1,0)</f>
        <v/>
      </c>
      <c r="E10915" s="15">
        <f>COUNTIF(tData[BezoekStart],"&lt;"&amp;($A10915+1/24))-COUNTIF(tData[BezoekEind],"&lt;="&amp;$A10915)</f>
        <v/>
      </c>
      <c r="F10915" s="15">
        <f>COUNTIF(tData[BezoekLangStart],"&lt;"&amp;($A10915+1/24))-COUNTIF(tData[BezoekLangEind],"&lt;="&amp;$A10915)</f>
        <v/>
      </c>
      <c r="G10915" s="15">
        <f>IF($D10915=1,$B10915*100+$C10915,-1)</f>
        <v/>
      </c>
      <c r="H10915" s="15">
        <f>IF($D10915=1,$B10915,-1)</f>
        <v/>
      </c>
      <c r="I10915" s="15">
        <f>IF($D10915=1,$C10915,-1)</f>
        <v/>
      </c>
    </row>
    <row r="10916">
      <c r="A10916" s="33" t="n">
        <v>45746.70833333334</v>
      </c>
      <c r="B10916" s="15">
        <f>WEEKDAY($A10916,2)</f>
        <v/>
      </c>
      <c r="C10916" s="15">
        <f>HOUR($A10916)</f>
        <v/>
      </c>
      <c r="D10916" s="15">
        <f>IF(AND($A10916&gt;=Instellingen!$B$6,$A10916&lt;Instellingen!$B$7),1,0)</f>
        <v/>
      </c>
      <c r="E10916" s="15">
        <f>COUNTIF(tData[BezoekStart],"&lt;"&amp;($A10916+1/24))-COUNTIF(tData[BezoekEind],"&lt;="&amp;$A10916)</f>
        <v/>
      </c>
      <c r="F10916" s="15">
        <f>COUNTIF(tData[BezoekLangStart],"&lt;"&amp;($A10916+1/24))-COUNTIF(tData[BezoekLangEind],"&lt;="&amp;$A10916)</f>
        <v/>
      </c>
      <c r="G10916" s="15">
        <f>IF($D10916=1,$B10916*100+$C10916,-1)</f>
        <v/>
      </c>
      <c r="H10916" s="15">
        <f>IF($D10916=1,$B10916,-1)</f>
        <v/>
      </c>
      <c r="I10916" s="15">
        <f>IF($D10916=1,$C10916,-1)</f>
        <v/>
      </c>
    </row>
    <row r="10917">
      <c r="A10917" s="33" t="n">
        <v>45746.75</v>
      </c>
      <c r="B10917" s="15">
        <f>WEEKDAY($A10917,2)</f>
        <v/>
      </c>
      <c r="C10917" s="15">
        <f>HOUR($A10917)</f>
        <v/>
      </c>
      <c r="D10917" s="15">
        <f>IF(AND($A10917&gt;=Instellingen!$B$6,$A10917&lt;Instellingen!$B$7),1,0)</f>
        <v/>
      </c>
      <c r="E10917" s="15">
        <f>COUNTIF(tData[BezoekStart],"&lt;"&amp;($A10917+1/24))-COUNTIF(tData[BezoekEind],"&lt;="&amp;$A10917)</f>
        <v/>
      </c>
      <c r="F10917" s="15">
        <f>COUNTIF(tData[BezoekLangStart],"&lt;"&amp;($A10917+1/24))-COUNTIF(tData[BezoekLangEind],"&lt;="&amp;$A10917)</f>
        <v/>
      </c>
      <c r="G10917" s="15">
        <f>IF($D10917=1,$B10917*100+$C10917,-1)</f>
        <v/>
      </c>
      <c r="H10917" s="15">
        <f>IF($D10917=1,$B10917,-1)</f>
        <v/>
      </c>
      <c r="I10917" s="15">
        <f>IF($D10917=1,$C10917,-1)</f>
        <v/>
      </c>
    </row>
    <row r="10918">
      <c r="A10918" s="33" t="n">
        <v>45746.79166666666</v>
      </c>
      <c r="B10918" s="15">
        <f>WEEKDAY($A10918,2)</f>
        <v/>
      </c>
      <c r="C10918" s="15">
        <f>HOUR($A10918)</f>
        <v/>
      </c>
      <c r="D10918" s="15">
        <f>IF(AND($A10918&gt;=Instellingen!$B$6,$A10918&lt;Instellingen!$B$7),1,0)</f>
        <v/>
      </c>
      <c r="E10918" s="15">
        <f>COUNTIF(tData[BezoekStart],"&lt;"&amp;($A10918+1/24))-COUNTIF(tData[BezoekEind],"&lt;="&amp;$A10918)</f>
        <v/>
      </c>
      <c r="F10918" s="15">
        <f>COUNTIF(tData[BezoekLangStart],"&lt;"&amp;($A10918+1/24))-COUNTIF(tData[BezoekLangEind],"&lt;="&amp;$A10918)</f>
        <v/>
      </c>
      <c r="G10918" s="15">
        <f>IF($D10918=1,$B10918*100+$C10918,-1)</f>
        <v/>
      </c>
      <c r="H10918" s="15">
        <f>IF($D10918=1,$B10918,-1)</f>
        <v/>
      </c>
      <c r="I10918" s="15">
        <f>IF($D10918=1,$C10918,-1)</f>
        <v/>
      </c>
    </row>
    <row r="10919">
      <c r="A10919" s="33" t="n">
        <v>45746.83333333334</v>
      </c>
      <c r="B10919" s="15">
        <f>WEEKDAY($A10919,2)</f>
        <v/>
      </c>
      <c r="C10919" s="15">
        <f>HOUR($A10919)</f>
        <v/>
      </c>
      <c r="D10919" s="15">
        <f>IF(AND($A10919&gt;=Instellingen!$B$6,$A10919&lt;Instellingen!$B$7),1,0)</f>
        <v/>
      </c>
      <c r="E10919" s="15">
        <f>COUNTIF(tData[BezoekStart],"&lt;"&amp;($A10919+1/24))-COUNTIF(tData[BezoekEind],"&lt;="&amp;$A10919)</f>
        <v/>
      </c>
      <c r="F10919" s="15">
        <f>COUNTIF(tData[BezoekLangStart],"&lt;"&amp;($A10919+1/24))-COUNTIF(tData[BezoekLangEind],"&lt;="&amp;$A10919)</f>
        <v/>
      </c>
      <c r="G10919" s="15">
        <f>IF($D10919=1,$B10919*100+$C10919,-1)</f>
        <v/>
      </c>
      <c r="H10919" s="15">
        <f>IF($D10919=1,$B10919,-1)</f>
        <v/>
      </c>
      <c r="I10919" s="15">
        <f>IF($D10919=1,$C10919,-1)</f>
        <v/>
      </c>
    </row>
    <row r="10920">
      <c r="A10920" s="33" t="n">
        <v>45746.875</v>
      </c>
      <c r="B10920" s="15">
        <f>WEEKDAY($A10920,2)</f>
        <v/>
      </c>
      <c r="C10920" s="15">
        <f>HOUR($A10920)</f>
        <v/>
      </c>
      <c r="D10920" s="15">
        <f>IF(AND($A10920&gt;=Instellingen!$B$6,$A10920&lt;Instellingen!$B$7),1,0)</f>
        <v/>
      </c>
      <c r="E10920" s="15">
        <f>COUNTIF(tData[BezoekStart],"&lt;"&amp;($A10920+1/24))-COUNTIF(tData[BezoekEind],"&lt;="&amp;$A10920)</f>
        <v/>
      </c>
      <c r="F10920" s="15">
        <f>COUNTIF(tData[BezoekLangStart],"&lt;"&amp;($A10920+1/24))-COUNTIF(tData[BezoekLangEind],"&lt;="&amp;$A10920)</f>
        <v/>
      </c>
      <c r="G10920" s="15">
        <f>IF($D10920=1,$B10920*100+$C10920,-1)</f>
        <v/>
      </c>
      <c r="H10920" s="15">
        <f>IF($D10920=1,$B10920,-1)</f>
        <v/>
      </c>
      <c r="I10920" s="15">
        <f>IF($D10920=1,$C10920,-1)</f>
        <v/>
      </c>
    </row>
    <row r="10921">
      <c r="A10921" s="33" t="n">
        <v>45746.91666666666</v>
      </c>
      <c r="B10921" s="15">
        <f>WEEKDAY($A10921,2)</f>
        <v/>
      </c>
      <c r="C10921" s="15">
        <f>HOUR($A10921)</f>
        <v/>
      </c>
      <c r="D10921" s="15">
        <f>IF(AND($A10921&gt;=Instellingen!$B$6,$A10921&lt;Instellingen!$B$7),1,0)</f>
        <v/>
      </c>
      <c r="E10921" s="15">
        <f>COUNTIF(tData[BezoekStart],"&lt;"&amp;($A10921+1/24))-COUNTIF(tData[BezoekEind],"&lt;="&amp;$A10921)</f>
        <v/>
      </c>
      <c r="F10921" s="15">
        <f>COUNTIF(tData[BezoekLangStart],"&lt;"&amp;($A10921+1/24))-COUNTIF(tData[BezoekLangEind],"&lt;="&amp;$A10921)</f>
        <v/>
      </c>
      <c r="G10921" s="15">
        <f>IF($D10921=1,$B10921*100+$C10921,-1)</f>
        <v/>
      </c>
      <c r="H10921" s="15">
        <f>IF($D10921=1,$B10921,-1)</f>
        <v/>
      </c>
      <c r="I10921" s="15">
        <f>IF($D10921=1,$C10921,-1)</f>
        <v/>
      </c>
    </row>
    <row r="10922">
      <c r="A10922" s="33" t="n">
        <v>45746.95833333334</v>
      </c>
      <c r="B10922" s="15">
        <f>WEEKDAY($A10922,2)</f>
        <v/>
      </c>
      <c r="C10922" s="15">
        <f>HOUR($A10922)</f>
        <v/>
      </c>
      <c r="D10922" s="15">
        <f>IF(AND($A10922&gt;=Instellingen!$B$6,$A10922&lt;Instellingen!$B$7),1,0)</f>
        <v/>
      </c>
      <c r="E10922" s="15">
        <f>COUNTIF(tData[BezoekStart],"&lt;"&amp;($A10922+1/24))-COUNTIF(tData[BezoekEind],"&lt;="&amp;$A10922)</f>
        <v/>
      </c>
      <c r="F10922" s="15">
        <f>COUNTIF(tData[BezoekLangStart],"&lt;"&amp;($A10922+1/24))-COUNTIF(tData[BezoekLangEind],"&lt;="&amp;$A10922)</f>
        <v/>
      </c>
      <c r="G10922" s="15">
        <f>IF($D10922=1,$B10922*100+$C10922,-1)</f>
        <v/>
      </c>
      <c r="H10922" s="15">
        <f>IF($D10922=1,$B10922,-1)</f>
        <v/>
      </c>
      <c r="I10922" s="15">
        <f>IF($D10922=1,$C10922,-1)</f>
        <v/>
      </c>
    </row>
    <row r="10923">
      <c r="A10923" s="33" t="n">
        <v>45747</v>
      </c>
      <c r="B10923" s="15">
        <f>WEEKDAY($A10923,2)</f>
        <v/>
      </c>
      <c r="C10923" s="15">
        <f>HOUR($A10923)</f>
        <v/>
      </c>
      <c r="D10923" s="15">
        <f>IF(AND($A10923&gt;=Instellingen!$B$6,$A10923&lt;Instellingen!$B$7),1,0)</f>
        <v/>
      </c>
      <c r="E10923" s="15">
        <f>COUNTIF(tData[BezoekStart],"&lt;"&amp;($A10923+1/24))-COUNTIF(tData[BezoekEind],"&lt;="&amp;$A10923)</f>
        <v/>
      </c>
      <c r="F10923" s="15">
        <f>COUNTIF(tData[BezoekLangStart],"&lt;"&amp;($A10923+1/24))-COUNTIF(tData[BezoekLangEind],"&lt;="&amp;$A10923)</f>
        <v/>
      </c>
      <c r="G10923" s="15">
        <f>IF($D10923=1,$B10923*100+$C10923,-1)</f>
        <v/>
      </c>
      <c r="H10923" s="15">
        <f>IF($D10923=1,$B10923,-1)</f>
        <v/>
      </c>
      <c r="I10923" s="15">
        <f>IF($D10923=1,$C10923,-1)</f>
        <v/>
      </c>
    </row>
    <row r="10924">
      <c r="A10924" s="33" t="n">
        <v>45747.04166666666</v>
      </c>
      <c r="B10924" s="15">
        <f>WEEKDAY($A10924,2)</f>
        <v/>
      </c>
      <c r="C10924" s="15">
        <f>HOUR($A10924)</f>
        <v/>
      </c>
      <c r="D10924" s="15">
        <f>IF(AND($A10924&gt;=Instellingen!$B$6,$A10924&lt;Instellingen!$B$7),1,0)</f>
        <v/>
      </c>
      <c r="E10924" s="15">
        <f>COUNTIF(tData[BezoekStart],"&lt;"&amp;($A10924+1/24))-COUNTIF(tData[BezoekEind],"&lt;="&amp;$A10924)</f>
        <v/>
      </c>
      <c r="F10924" s="15">
        <f>COUNTIF(tData[BezoekLangStart],"&lt;"&amp;($A10924+1/24))-COUNTIF(tData[BezoekLangEind],"&lt;="&amp;$A10924)</f>
        <v/>
      </c>
      <c r="G10924" s="15">
        <f>IF($D10924=1,$B10924*100+$C10924,-1)</f>
        <v/>
      </c>
      <c r="H10924" s="15">
        <f>IF($D10924=1,$B10924,-1)</f>
        <v/>
      </c>
      <c r="I10924" s="15">
        <f>IF($D10924=1,$C10924,-1)</f>
        <v/>
      </c>
    </row>
    <row r="10925">
      <c r="A10925" s="33" t="n">
        <v>45747.08333333334</v>
      </c>
      <c r="B10925" s="15">
        <f>WEEKDAY($A10925,2)</f>
        <v/>
      </c>
      <c r="C10925" s="15">
        <f>HOUR($A10925)</f>
        <v/>
      </c>
      <c r="D10925" s="15">
        <f>IF(AND($A10925&gt;=Instellingen!$B$6,$A10925&lt;Instellingen!$B$7),1,0)</f>
        <v/>
      </c>
      <c r="E10925" s="15">
        <f>COUNTIF(tData[BezoekStart],"&lt;"&amp;($A10925+1/24))-COUNTIF(tData[BezoekEind],"&lt;="&amp;$A10925)</f>
        <v/>
      </c>
      <c r="F10925" s="15">
        <f>COUNTIF(tData[BezoekLangStart],"&lt;"&amp;($A10925+1/24))-COUNTIF(tData[BezoekLangEind],"&lt;="&amp;$A10925)</f>
        <v/>
      </c>
      <c r="G10925" s="15">
        <f>IF($D10925=1,$B10925*100+$C10925,-1)</f>
        <v/>
      </c>
      <c r="H10925" s="15">
        <f>IF($D10925=1,$B10925,-1)</f>
        <v/>
      </c>
      <c r="I10925" s="15">
        <f>IF($D10925=1,$C10925,-1)</f>
        <v/>
      </c>
    </row>
    <row r="10926">
      <c r="A10926" s="33" t="n">
        <v>45747.125</v>
      </c>
      <c r="B10926" s="15">
        <f>WEEKDAY($A10926,2)</f>
        <v/>
      </c>
      <c r="C10926" s="15">
        <f>HOUR($A10926)</f>
        <v/>
      </c>
      <c r="D10926" s="15">
        <f>IF(AND($A10926&gt;=Instellingen!$B$6,$A10926&lt;Instellingen!$B$7),1,0)</f>
        <v/>
      </c>
      <c r="E10926" s="15">
        <f>COUNTIF(tData[BezoekStart],"&lt;"&amp;($A10926+1/24))-COUNTIF(tData[BezoekEind],"&lt;="&amp;$A10926)</f>
        <v/>
      </c>
      <c r="F10926" s="15">
        <f>COUNTIF(tData[BezoekLangStart],"&lt;"&amp;($A10926+1/24))-COUNTIF(tData[BezoekLangEind],"&lt;="&amp;$A10926)</f>
        <v/>
      </c>
      <c r="G10926" s="15">
        <f>IF($D10926=1,$B10926*100+$C10926,-1)</f>
        <v/>
      </c>
      <c r="H10926" s="15">
        <f>IF($D10926=1,$B10926,-1)</f>
        <v/>
      </c>
      <c r="I10926" s="15">
        <f>IF($D10926=1,$C10926,-1)</f>
        <v/>
      </c>
    </row>
    <row r="10927">
      <c r="A10927" s="33" t="n">
        <v>45747.16666666666</v>
      </c>
      <c r="B10927" s="15">
        <f>WEEKDAY($A10927,2)</f>
        <v/>
      </c>
      <c r="C10927" s="15">
        <f>HOUR($A10927)</f>
        <v/>
      </c>
      <c r="D10927" s="15">
        <f>IF(AND($A10927&gt;=Instellingen!$B$6,$A10927&lt;Instellingen!$B$7),1,0)</f>
        <v/>
      </c>
      <c r="E10927" s="15">
        <f>COUNTIF(tData[BezoekStart],"&lt;"&amp;($A10927+1/24))-COUNTIF(tData[BezoekEind],"&lt;="&amp;$A10927)</f>
        <v/>
      </c>
      <c r="F10927" s="15">
        <f>COUNTIF(tData[BezoekLangStart],"&lt;"&amp;($A10927+1/24))-COUNTIF(tData[BezoekLangEind],"&lt;="&amp;$A10927)</f>
        <v/>
      </c>
      <c r="G10927" s="15">
        <f>IF($D10927=1,$B10927*100+$C10927,-1)</f>
        <v/>
      </c>
      <c r="H10927" s="15">
        <f>IF($D10927=1,$B10927,-1)</f>
        <v/>
      </c>
      <c r="I10927" s="15">
        <f>IF($D10927=1,$C10927,-1)</f>
        <v/>
      </c>
    </row>
    <row r="10928">
      <c r="A10928" s="33" t="n">
        <v>45747.20833333334</v>
      </c>
      <c r="B10928" s="15">
        <f>WEEKDAY($A10928,2)</f>
        <v/>
      </c>
      <c r="C10928" s="15">
        <f>HOUR($A10928)</f>
        <v/>
      </c>
      <c r="D10928" s="15">
        <f>IF(AND($A10928&gt;=Instellingen!$B$6,$A10928&lt;Instellingen!$B$7),1,0)</f>
        <v/>
      </c>
      <c r="E10928" s="15">
        <f>COUNTIF(tData[BezoekStart],"&lt;"&amp;($A10928+1/24))-COUNTIF(tData[BezoekEind],"&lt;="&amp;$A10928)</f>
        <v/>
      </c>
      <c r="F10928" s="15">
        <f>COUNTIF(tData[BezoekLangStart],"&lt;"&amp;($A10928+1/24))-COUNTIF(tData[BezoekLangEind],"&lt;="&amp;$A10928)</f>
        <v/>
      </c>
      <c r="G10928" s="15">
        <f>IF($D10928=1,$B10928*100+$C10928,-1)</f>
        <v/>
      </c>
      <c r="H10928" s="15">
        <f>IF($D10928=1,$B10928,-1)</f>
        <v/>
      </c>
      <c r="I10928" s="15">
        <f>IF($D10928=1,$C10928,-1)</f>
        <v/>
      </c>
    </row>
    <row r="10929">
      <c r="A10929" s="33" t="n">
        <v>45747.25</v>
      </c>
      <c r="B10929" s="15">
        <f>WEEKDAY($A10929,2)</f>
        <v/>
      </c>
      <c r="C10929" s="15">
        <f>HOUR($A10929)</f>
        <v/>
      </c>
      <c r="D10929" s="15">
        <f>IF(AND($A10929&gt;=Instellingen!$B$6,$A10929&lt;Instellingen!$B$7),1,0)</f>
        <v/>
      </c>
      <c r="E10929" s="15">
        <f>COUNTIF(tData[BezoekStart],"&lt;"&amp;($A10929+1/24))-COUNTIF(tData[BezoekEind],"&lt;="&amp;$A10929)</f>
        <v/>
      </c>
      <c r="F10929" s="15">
        <f>COUNTIF(tData[BezoekLangStart],"&lt;"&amp;($A10929+1/24))-COUNTIF(tData[BezoekLangEind],"&lt;="&amp;$A10929)</f>
        <v/>
      </c>
      <c r="G10929" s="15">
        <f>IF($D10929=1,$B10929*100+$C10929,-1)</f>
        <v/>
      </c>
      <c r="H10929" s="15">
        <f>IF($D10929=1,$B10929,-1)</f>
        <v/>
      </c>
      <c r="I10929" s="15">
        <f>IF($D10929=1,$C10929,-1)</f>
        <v/>
      </c>
    </row>
    <row r="10930">
      <c r="A10930" s="33" t="n">
        <v>45747.29166666666</v>
      </c>
      <c r="B10930" s="15">
        <f>WEEKDAY($A10930,2)</f>
        <v/>
      </c>
      <c r="C10930" s="15">
        <f>HOUR($A10930)</f>
        <v/>
      </c>
      <c r="D10930" s="15">
        <f>IF(AND($A10930&gt;=Instellingen!$B$6,$A10930&lt;Instellingen!$B$7),1,0)</f>
        <v/>
      </c>
      <c r="E10930" s="15">
        <f>COUNTIF(tData[BezoekStart],"&lt;"&amp;($A10930+1/24))-COUNTIF(tData[BezoekEind],"&lt;="&amp;$A10930)</f>
        <v/>
      </c>
      <c r="F10930" s="15">
        <f>COUNTIF(tData[BezoekLangStart],"&lt;"&amp;($A10930+1/24))-COUNTIF(tData[BezoekLangEind],"&lt;="&amp;$A10930)</f>
        <v/>
      </c>
      <c r="G10930" s="15">
        <f>IF($D10930=1,$B10930*100+$C10930,-1)</f>
        <v/>
      </c>
      <c r="H10930" s="15">
        <f>IF($D10930=1,$B10930,-1)</f>
        <v/>
      </c>
      <c r="I10930" s="15">
        <f>IF($D10930=1,$C10930,-1)</f>
        <v/>
      </c>
    </row>
    <row r="10931">
      <c r="A10931" s="33" t="n">
        <v>45747.33333333334</v>
      </c>
      <c r="B10931" s="15">
        <f>WEEKDAY($A10931,2)</f>
        <v/>
      </c>
      <c r="C10931" s="15">
        <f>HOUR($A10931)</f>
        <v/>
      </c>
      <c r="D10931" s="15">
        <f>IF(AND($A10931&gt;=Instellingen!$B$6,$A10931&lt;Instellingen!$B$7),1,0)</f>
        <v/>
      </c>
      <c r="E10931" s="15">
        <f>COUNTIF(tData[BezoekStart],"&lt;"&amp;($A10931+1/24))-COUNTIF(tData[BezoekEind],"&lt;="&amp;$A10931)</f>
        <v/>
      </c>
      <c r="F10931" s="15">
        <f>COUNTIF(tData[BezoekLangStart],"&lt;"&amp;($A10931+1/24))-COUNTIF(tData[BezoekLangEind],"&lt;="&amp;$A10931)</f>
        <v/>
      </c>
      <c r="G10931" s="15">
        <f>IF($D10931=1,$B10931*100+$C10931,-1)</f>
        <v/>
      </c>
      <c r="H10931" s="15">
        <f>IF($D10931=1,$B10931,-1)</f>
        <v/>
      </c>
      <c r="I10931" s="15">
        <f>IF($D10931=1,$C10931,-1)</f>
        <v/>
      </c>
    </row>
    <row r="10932">
      <c r="A10932" s="33" t="n">
        <v>45747.375</v>
      </c>
      <c r="B10932" s="15">
        <f>WEEKDAY($A10932,2)</f>
        <v/>
      </c>
      <c r="C10932" s="15">
        <f>HOUR($A10932)</f>
        <v/>
      </c>
      <c r="D10932" s="15">
        <f>IF(AND($A10932&gt;=Instellingen!$B$6,$A10932&lt;Instellingen!$B$7),1,0)</f>
        <v/>
      </c>
      <c r="E10932" s="15">
        <f>COUNTIF(tData[BezoekStart],"&lt;"&amp;($A10932+1/24))-COUNTIF(tData[BezoekEind],"&lt;="&amp;$A10932)</f>
        <v/>
      </c>
      <c r="F10932" s="15">
        <f>COUNTIF(tData[BezoekLangStart],"&lt;"&amp;($A10932+1/24))-COUNTIF(tData[BezoekLangEind],"&lt;="&amp;$A10932)</f>
        <v/>
      </c>
      <c r="G10932" s="15">
        <f>IF($D10932=1,$B10932*100+$C10932,-1)</f>
        <v/>
      </c>
      <c r="H10932" s="15">
        <f>IF($D10932=1,$B10932,-1)</f>
        <v/>
      </c>
      <c r="I10932" s="15">
        <f>IF($D10932=1,$C10932,-1)</f>
        <v/>
      </c>
    </row>
    <row r="10933">
      <c r="A10933" s="33" t="n">
        <v>45747.41666666666</v>
      </c>
      <c r="B10933" s="15">
        <f>WEEKDAY($A10933,2)</f>
        <v/>
      </c>
      <c r="C10933" s="15">
        <f>HOUR($A10933)</f>
        <v/>
      </c>
      <c r="D10933" s="15">
        <f>IF(AND($A10933&gt;=Instellingen!$B$6,$A10933&lt;Instellingen!$B$7),1,0)</f>
        <v/>
      </c>
      <c r="E10933" s="15">
        <f>COUNTIF(tData[BezoekStart],"&lt;"&amp;($A10933+1/24))-COUNTIF(tData[BezoekEind],"&lt;="&amp;$A10933)</f>
        <v/>
      </c>
      <c r="F10933" s="15">
        <f>COUNTIF(tData[BezoekLangStart],"&lt;"&amp;($A10933+1/24))-COUNTIF(tData[BezoekLangEind],"&lt;="&amp;$A10933)</f>
        <v/>
      </c>
      <c r="G10933" s="15">
        <f>IF($D10933=1,$B10933*100+$C10933,-1)</f>
        <v/>
      </c>
      <c r="H10933" s="15">
        <f>IF($D10933=1,$B10933,-1)</f>
        <v/>
      </c>
      <c r="I10933" s="15">
        <f>IF($D10933=1,$C10933,-1)</f>
        <v/>
      </c>
    </row>
    <row r="10934">
      <c r="A10934" s="33" t="n">
        <v>45747.45833333334</v>
      </c>
      <c r="B10934" s="15">
        <f>WEEKDAY($A10934,2)</f>
        <v/>
      </c>
      <c r="C10934" s="15">
        <f>HOUR($A10934)</f>
        <v/>
      </c>
      <c r="D10934" s="15">
        <f>IF(AND($A10934&gt;=Instellingen!$B$6,$A10934&lt;Instellingen!$B$7),1,0)</f>
        <v/>
      </c>
      <c r="E10934" s="15">
        <f>COUNTIF(tData[BezoekStart],"&lt;"&amp;($A10934+1/24))-COUNTIF(tData[BezoekEind],"&lt;="&amp;$A10934)</f>
        <v/>
      </c>
      <c r="F10934" s="15">
        <f>COUNTIF(tData[BezoekLangStart],"&lt;"&amp;($A10934+1/24))-COUNTIF(tData[BezoekLangEind],"&lt;="&amp;$A10934)</f>
        <v/>
      </c>
      <c r="G10934" s="15">
        <f>IF($D10934=1,$B10934*100+$C10934,-1)</f>
        <v/>
      </c>
      <c r="H10934" s="15">
        <f>IF($D10934=1,$B10934,-1)</f>
        <v/>
      </c>
      <c r="I10934" s="15">
        <f>IF($D10934=1,$C10934,-1)</f>
        <v/>
      </c>
    </row>
    <row r="10935">
      <c r="A10935" s="33" t="n">
        <v>45747.5</v>
      </c>
      <c r="B10935" s="15">
        <f>WEEKDAY($A10935,2)</f>
        <v/>
      </c>
      <c r="C10935" s="15">
        <f>HOUR($A10935)</f>
        <v/>
      </c>
      <c r="D10935" s="15">
        <f>IF(AND($A10935&gt;=Instellingen!$B$6,$A10935&lt;Instellingen!$B$7),1,0)</f>
        <v/>
      </c>
      <c r="E10935" s="15">
        <f>COUNTIF(tData[BezoekStart],"&lt;"&amp;($A10935+1/24))-COUNTIF(tData[BezoekEind],"&lt;="&amp;$A10935)</f>
        <v/>
      </c>
      <c r="F10935" s="15">
        <f>COUNTIF(tData[BezoekLangStart],"&lt;"&amp;($A10935+1/24))-COUNTIF(tData[BezoekLangEind],"&lt;="&amp;$A10935)</f>
        <v/>
      </c>
      <c r="G10935" s="15">
        <f>IF($D10935=1,$B10935*100+$C10935,-1)</f>
        <v/>
      </c>
      <c r="H10935" s="15">
        <f>IF($D10935=1,$B10935,-1)</f>
        <v/>
      </c>
      <c r="I10935" s="15">
        <f>IF($D10935=1,$C10935,-1)</f>
        <v/>
      </c>
    </row>
    <row r="10936">
      <c r="A10936" s="33" t="n">
        <v>45747.54166666666</v>
      </c>
      <c r="B10936" s="15">
        <f>WEEKDAY($A10936,2)</f>
        <v/>
      </c>
      <c r="C10936" s="15">
        <f>HOUR($A10936)</f>
        <v/>
      </c>
      <c r="D10936" s="15">
        <f>IF(AND($A10936&gt;=Instellingen!$B$6,$A10936&lt;Instellingen!$B$7),1,0)</f>
        <v/>
      </c>
      <c r="E10936" s="15">
        <f>COUNTIF(tData[BezoekStart],"&lt;"&amp;($A10936+1/24))-COUNTIF(tData[BezoekEind],"&lt;="&amp;$A10936)</f>
        <v/>
      </c>
      <c r="F10936" s="15">
        <f>COUNTIF(tData[BezoekLangStart],"&lt;"&amp;($A10936+1/24))-COUNTIF(tData[BezoekLangEind],"&lt;="&amp;$A10936)</f>
        <v/>
      </c>
      <c r="G10936" s="15">
        <f>IF($D10936=1,$B10936*100+$C10936,-1)</f>
        <v/>
      </c>
      <c r="H10936" s="15">
        <f>IF($D10936=1,$B10936,-1)</f>
        <v/>
      </c>
      <c r="I10936" s="15">
        <f>IF($D10936=1,$C10936,-1)</f>
        <v/>
      </c>
    </row>
    <row r="10937">
      <c r="A10937" s="33" t="n">
        <v>45747.58333333334</v>
      </c>
      <c r="B10937" s="15">
        <f>WEEKDAY($A10937,2)</f>
        <v/>
      </c>
      <c r="C10937" s="15">
        <f>HOUR($A10937)</f>
        <v/>
      </c>
      <c r="D10937" s="15">
        <f>IF(AND($A10937&gt;=Instellingen!$B$6,$A10937&lt;Instellingen!$B$7),1,0)</f>
        <v/>
      </c>
      <c r="E10937" s="15">
        <f>COUNTIF(tData[BezoekStart],"&lt;"&amp;($A10937+1/24))-COUNTIF(tData[BezoekEind],"&lt;="&amp;$A10937)</f>
        <v/>
      </c>
      <c r="F10937" s="15">
        <f>COUNTIF(tData[BezoekLangStart],"&lt;"&amp;($A10937+1/24))-COUNTIF(tData[BezoekLangEind],"&lt;="&amp;$A10937)</f>
        <v/>
      </c>
      <c r="G10937" s="15">
        <f>IF($D10937=1,$B10937*100+$C10937,-1)</f>
        <v/>
      </c>
      <c r="H10937" s="15">
        <f>IF($D10937=1,$B10937,-1)</f>
        <v/>
      </c>
      <c r="I10937" s="15">
        <f>IF($D10937=1,$C10937,-1)</f>
        <v/>
      </c>
    </row>
    <row r="10938">
      <c r="A10938" s="33" t="n">
        <v>45747.625</v>
      </c>
      <c r="B10938" s="15">
        <f>WEEKDAY($A10938,2)</f>
        <v/>
      </c>
      <c r="C10938" s="15">
        <f>HOUR($A10938)</f>
        <v/>
      </c>
      <c r="D10938" s="15">
        <f>IF(AND($A10938&gt;=Instellingen!$B$6,$A10938&lt;Instellingen!$B$7),1,0)</f>
        <v/>
      </c>
      <c r="E10938" s="15">
        <f>COUNTIF(tData[BezoekStart],"&lt;"&amp;($A10938+1/24))-COUNTIF(tData[BezoekEind],"&lt;="&amp;$A10938)</f>
        <v/>
      </c>
      <c r="F10938" s="15">
        <f>COUNTIF(tData[BezoekLangStart],"&lt;"&amp;($A10938+1/24))-COUNTIF(tData[BezoekLangEind],"&lt;="&amp;$A10938)</f>
        <v/>
      </c>
      <c r="G10938" s="15">
        <f>IF($D10938=1,$B10938*100+$C10938,-1)</f>
        <v/>
      </c>
      <c r="H10938" s="15">
        <f>IF($D10938=1,$B10938,-1)</f>
        <v/>
      </c>
      <c r="I10938" s="15">
        <f>IF($D10938=1,$C10938,-1)</f>
        <v/>
      </c>
    </row>
    <row r="10939">
      <c r="A10939" s="33" t="n">
        <v>45747.66666666666</v>
      </c>
      <c r="B10939" s="15">
        <f>WEEKDAY($A10939,2)</f>
        <v/>
      </c>
      <c r="C10939" s="15">
        <f>HOUR($A10939)</f>
        <v/>
      </c>
      <c r="D10939" s="15">
        <f>IF(AND($A10939&gt;=Instellingen!$B$6,$A10939&lt;Instellingen!$B$7),1,0)</f>
        <v/>
      </c>
      <c r="E10939" s="15">
        <f>COUNTIF(tData[BezoekStart],"&lt;"&amp;($A10939+1/24))-COUNTIF(tData[BezoekEind],"&lt;="&amp;$A10939)</f>
        <v/>
      </c>
      <c r="F10939" s="15">
        <f>COUNTIF(tData[BezoekLangStart],"&lt;"&amp;($A10939+1/24))-COUNTIF(tData[BezoekLangEind],"&lt;="&amp;$A10939)</f>
        <v/>
      </c>
      <c r="G10939" s="15">
        <f>IF($D10939=1,$B10939*100+$C10939,-1)</f>
        <v/>
      </c>
      <c r="H10939" s="15">
        <f>IF($D10939=1,$B10939,-1)</f>
        <v/>
      </c>
      <c r="I10939" s="15">
        <f>IF($D10939=1,$C10939,-1)</f>
        <v/>
      </c>
    </row>
    <row r="10940">
      <c r="A10940" s="33" t="n">
        <v>45747.70833333334</v>
      </c>
      <c r="B10940" s="15">
        <f>WEEKDAY($A10940,2)</f>
        <v/>
      </c>
      <c r="C10940" s="15">
        <f>HOUR($A10940)</f>
        <v/>
      </c>
      <c r="D10940" s="15">
        <f>IF(AND($A10940&gt;=Instellingen!$B$6,$A10940&lt;Instellingen!$B$7),1,0)</f>
        <v/>
      </c>
      <c r="E10940" s="15">
        <f>COUNTIF(tData[BezoekStart],"&lt;"&amp;($A10940+1/24))-COUNTIF(tData[BezoekEind],"&lt;="&amp;$A10940)</f>
        <v/>
      </c>
      <c r="F10940" s="15">
        <f>COUNTIF(tData[BezoekLangStart],"&lt;"&amp;($A10940+1/24))-COUNTIF(tData[BezoekLangEind],"&lt;="&amp;$A10940)</f>
        <v/>
      </c>
      <c r="G10940" s="15">
        <f>IF($D10940=1,$B10940*100+$C10940,-1)</f>
        <v/>
      </c>
      <c r="H10940" s="15">
        <f>IF($D10940=1,$B10940,-1)</f>
        <v/>
      </c>
      <c r="I10940" s="15">
        <f>IF($D10940=1,$C10940,-1)</f>
        <v/>
      </c>
    </row>
    <row r="10941">
      <c r="A10941" s="33" t="n">
        <v>45747.75</v>
      </c>
      <c r="B10941" s="15">
        <f>WEEKDAY($A10941,2)</f>
        <v/>
      </c>
      <c r="C10941" s="15">
        <f>HOUR($A10941)</f>
        <v/>
      </c>
      <c r="D10941" s="15">
        <f>IF(AND($A10941&gt;=Instellingen!$B$6,$A10941&lt;Instellingen!$B$7),1,0)</f>
        <v/>
      </c>
      <c r="E10941" s="15">
        <f>COUNTIF(tData[BezoekStart],"&lt;"&amp;($A10941+1/24))-COUNTIF(tData[BezoekEind],"&lt;="&amp;$A10941)</f>
        <v/>
      </c>
      <c r="F10941" s="15">
        <f>COUNTIF(tData[BezoekLangStart],"&lt;"&amp;($A10941+1/24))-COUNTIF(tData[BezoekLangEind],"&lt;="&amp;$A10941)</f>
        <v/>
      </c>
      <c r="G10941" s="15">
        <f>IF($D10941=1,$B10941*100+$C10941,-1)</f>
        <v/>
      </c>
      <c r="H10941" s="15">
        <f>IF($D10941=1,$B10941,-1)</f>
        <v/>
      </c>
      <c r="I10941" s="15">
        <f>IF($D10941=1,$C10941,-1)</f>
        <v/>
      </c>
    </row>
    <row r="10942">
      <c r="A10942" s="33" t="n">
        <v>45747.79166666666</v>
      </c>
      <c r="B10942" s="15">
        <f>WEEKDAY($A10942,2)</f>
        <v/>
      </c>
      <c r="C10942" s="15">
        <f>HOUR($A10942)</f>
        <v/>
      </c>
      <c r="D10942" s="15">
        <f>IF(AND($A10942&gt;=Instellingen!$B$6,$A10942&lt;Instellingen!$B$7),1,0)</f>
        <v/>
      </c>
      <c r="E10942" s="15">
        <f>COUNTIF(tData[BezoekStart],"&lt;"&amp;($A10942+1/24))-COUNTIF(tData[BezoekEind],"&lt;="&amp;$A10942)</f>
        <v/>
      </c>
      <c r="F10942" s="15">
        <f>COUNTIF(tData[BezoekLangStart],"&lt;"&amp;($A10942+1/24))-COUNTIF(tData[BezoekLangEind],"&lt;="&amp;$A10942)</f>
        <v/>
      </c>
      <c r="G10942" s="15">
        <f>IF($D10942=1,$B10942*100+$C10942,-1)</f>
        <v/>
      </c>
      <c r="H10942" s="15">
        <f>IF($D10942=1,$B10942,-1)</f>
        <v/>
      </c>
      <c r="I10942" s="15">
        <f>IF($D10942=1,$C10942,-1)</f>
        <v/>
      </c>
    </row>
    <row r="10943">
      <c r="A10943" s="33" t="n">
        <v>45747.83333333334</v>
      </c>
      <c r="B10943" s="15">
        <f>WEEKDAY($A10943,2)</f>
        <v/>
      </c>
      <c r="C10943" s="15">
        <f>HOUR($A10943)</f>
        <v/>
      </c>
      <c r="D10943" s="15">
        <f>IF(AND($A10943&gt;=Instellingen!$B$6,$A10943&lt;Instellingen!$B$7),1,0)</f>
        <v/>
      </c>
      <c r="E10943" s="15">
        <f>COUNTIF(tData[BezoekStart],"&lt;"&amp;($A10943+1/24))-COUNTIF(tData[BezoekEind],"&lt;="&amp;$A10943)</f>
        <v/>
      </c>
      <c r="F10943" s="15">
        <f>COUNTIF(tData[BezoekLangStart],"&lt;"&amp;($A10943+1/24))-COUNTIF(tData[BezoekLangEind],"&lt;="&amp;$A10943)</f>
        <v/>
      </c>
      <c r="G10943" s="15">
        <f>IF($D10943=1,$B10943*100+$C10943,-1)</f>
        <v/>
      </c>
      <c r="H10943" s="15">
        <f>IF($D10943=1,$B10943,-1)</f>
        <v/>
      </c>
      <c r="I10943" s="15">
        <f>IF($D10943=1,$C10943,-1)</f>
        <v/>
      </c>
    </row>
    <row r="10944">
      <c r="A10944" s="33" t="n">
        <v>45747.875</v>
      </c>
      <c r="B10944" s="15">
        <f>WEEKDAY($A10944,2)</f>
        <v/>
      </c>
      <c r="C10944" s="15">
        <f>HOUR($A10944)</f>
        <v/>
      </c>
      <c r="D10944" s="15">
        <f>IF(AND($A10944&gt;=Instellingen!$B$6,$A10944&lt;Instellingen!$B$7),1,0)</f>
        <v/>
      </c>
      <c r="E10944" s="15">
        <f>COUNTIF(tData[BezoekStart],"&lt;"&amp;($A10944+1/24))-COUNTIF(tData[BezoekEind],"&lt;="&amp;$A10944)</f>
        <v/>
      </c>
      <c r="F10944" s="15">
        <f>COUNTIF(tData[BezoekLangStart],"&lt;"&amp;($A10944+1/24))-COUNTIF(tData[BezoekLangEind],"&lt;="&amp;$A10944)</f>
        <v/>
      </c>
      <c r="G10944" s="15">
        <f>IF($D10944=1,$B10944*100+$C10944,-1)</f>
        <v/>
      </c>
      <c r="H10944" s="15">
        <f>IF($D10944=1,$B10944,-1)</f>
        <v/>
      </c>
      <c r="I10944" s="15">
        <f>IF($D10944=1,$C10944,-1)</f>
        <v/>
      </c>
    </row>
    <row r="10945">
      <c r="A10945" s="33" t="n">
        <v>45747.91666666666</v>
      </c>
      <c r="B10945" s="15">
        <f>WEEKDAY($A10945,2)</f>
        <v/>
      </c>
      <c r="C10945" s="15">
        <f>HOUR($A10945)</f>
        <v/>
      </c>
      <c r="D10945" s="15">
        <f>IF(AND($A10945&gt;=Instellingen!$B$6,$A10945&lt;Instellingen!$B$7),1,0)</f>
        <v/>
      </c>
      <c r="E10945" s="15">
        <f>COUNTIF(tData[BezoekStart],"&lt;"&amp;($A10945+1/24))-COUNTIF(tData[BezoekEind],"&lt;="&amp;$A10945)</f>
        <v/>
      </c>
      <c r="F10945" s="15">
        <f>COUNTIF(tData[BezoekLangStart],"&lt;"&amp;($A10945+1/24))-COUNTIF(tData[BezoekLangEind],"&lt;="&amp;$A10945)</f>
        <v/>
      </c>
      <c r="G10945" s="15">
        <f>IF($D10945=1,$B10945*100+$C10945,-1)</f>
        <v/>
      </c>
      <c r="H10945" s="15">
        <f>IF($D10945=1,$B10945,-1)</f>
        <v/>
      </c>
      <c r="I10945" s="15">
        <f>IF($D10945=1,$C10945,-1)</f>
        <v/>
      </c>
    </row>
    <row r="10946">
      <c r="A10946" s="33" t="n">
        <v>45747.95833333334</v>
      </c>
      <c r="B10946" s="15">
        <f>WEEKDAY($A10946,2)</f>
        <v/>
      </c>
      <c r="C10946" s="15">
        <f>HOUR($A10946)</f>
        <v/>
      </c>
      <c r="D10946" s="15">
        <f>IF(AND($A10946&gt;=Instellingen!$B$6,$A10946&lt;Instellingen!$B$7),1,0)</f>
        <v/>
      </c>
      <c r="E10946" s="15">
        <f>COUNTIF(tData[BezoekStart],"&lt;"&amp;($A10946+1/24))-COUNTIF(tData[BezoekEind],"&lt;="&amp;$A10946)</f>
        <v/>
      </c>
      <c r="F10946" s="15">
        <f>COUNTIF(tData[BezoekLangStart],"&lt;"&amp;($A10946+1/24))-COUNTIF(tData[BezoekLangEind],"&lt;="&amp;$A10946)</f>
        <v/>
      </c>
      <c r="G10946" s="15">
        <f>IF($D10946=1,$B10946*100+$C10946,-1)</f>
        <v/>
      </c>
      <c r="H10946" s="15">
        <f>IF($D10946=1,$B10946,-1)</f>
        <v/>
      </c>
      <c r="I10946" s="15">
        <f>IF($D10946=1,$C10946,-1)</f>
        <v/>
      </c>
    </row>
    <row r="10947">
      <c r="A10947" s="33" t="n">
        <v>45748</v>
      </c>
      <c r="B10947" s="15">
        <f>WEEKDAY($A10947,2)</f>
        <v/>
      </c>
      <c r="C10947" s="15">
        <f>HOUR($A10947)</f>
        <v/>
      </c>
      <c r="D10947" s="15">
        <f>IF(AND($A10947&gt;=Instellingen!$B$6,$A10947&lt;Instellingen!$B$7),1,0)</f>
        <v/>
      </c>
      <c r="E10947" s="15">
        <f>COUNTIF(tData[BezoekStart],"&lt;"&amp;($A10947+1/24))-COUNTIF(tData[BezoekEind],"&lt;="&amp;$A10947)</f>
        <v/>
      </c>
      <c r="F10947" s="15">
        <f>COUNTIF(tData[BezoekLangStart],"&lt;"&amp;($A10947+1/24))-COUNTIF(tData[BezoekLangEind],"&lt;="&amp;$A10947)</f>
        <v/>
      </c>
      <c r="G10947" s="15">
        <f>IF($D10947=1,$B10947*100+$C10947,-1)</f>
        <v/>
      </c>
      <c r="H10947" s="15">
        <f>IF($D10947=1,$B10947,-1)</f>
        <v/>
      </c>
      <c r="I10947" s="15">
        <f>IF($D10947=1,$C10947,-1)</f>
        <v/>
      </c>
    </row>
    <row r="10948">
      <c r="A10948" s="33" t="n">
        <v>45748.04166666666</v>
      </c>
      <c r="B10948" s="15">
        <f>WEEKDAY($A10948,2)</f>
        <v/>
      </c>
      <c r="C10948" s="15">
        <f>HOUR($A10948)</f>
        <v/>
      </c>
      <c r="D10948" s="15">
        <f>IF(AND($A10948&gt;=Instellingen!$B$6,$A10948&lt;Instellingen!$B$7),1,0)</f>
        <v/>
      </c>
      <c r="E10948" s="15">
        <f>COUNTIF(tData[BezoekStart],"&lt;"&amp;($A10948+1/24))-COUNTIF(tData[BezoekEind],"&lt;="&amp;$A10948)</f>
        <v/>
      </c>
      <c r="F10948" s="15">
        <f>COUNTIF(tData[BezoekLangStart],"&lt;"&amp;($A10948+1/24))-COUNTIF(tData[BezoekLangEind],"&lt;="&amp;$A10948)</f>
        <v/>
      </c>
      <c r="G10948" s="15">
        <f>IF($D10948=1,$B10948*100+$C10948,-1)</f>
        <v/>
      </c>
      <c r="H10948" s="15">
        <f>IF($D10948=1,$B10948,-1)</f>
        <v/>
      </c>
      <c r="I10948" s="15">
        <f>IF($D10948=1,$C10948,-1)</f>
        <v/>
      </c>
    </row>
    <row r="10949">
      <c r="A10949" s="33" t="n">
        <v>45748.08333333334</v>
      </c>
      <c r="B10949" s="15">
        <f>WEEKDAY($A10949,2)</f>
        <v/>
      </c>
      <c r="C10949" s="15">
        <f>HOUR($A10949)</f>
        <v/>
      </c>
      <c r="D10949" s="15">
        <f>IF(AND($A10949&gt;=Instellingen!$B$6,$A10949&lt;Instellingen!$B$7),1,0)</f>
        <v/>
      </c>
      <c r="E10949" s="15">
        <f>COUNTIF(tData[BezoekStart],"&lt;"&amp;($A10949+1/24))-COUNTIF(tData[BezoekEind],"&lt;="&amp;$A10949)</f>
        <v/>
      </c>
      <c r="F10949" s="15">
        <f>COUNTIF(tData[BezoekLangStart],"&lt;"&amp;($A10949+1/24))-COUNTIF(tData[BezoekLangEind],"&lt;="&amp;$A10949)</f>
        <v/>
      </c>
      <c r="G10949" s="15">
        <f>IF($D10949=1,$B10949*100+$C10949,-1)</f>
        <v/>
      </c>
      <c r="H10949" s="15">
        <f>IF($D10949=1,$B10949,-1)</f>
        <v/>
      </c>
      <c r="I10949" s="15">
        <f>IF($D10949=1,$C10949,-1)</f>
        <v/>
      </c>
    </row>
    <row r="10950">
      <c r="A10950" s="33" t="n">
        <v>45748.125</v>
      </c>
      <c r="B10950" s="15">
        <f>WEEKDAY($A10950,2)</f>
        <v/>
      </c>
      <c r="C10950" s="15">
        <f>HOUR($A10950)</f>
        <v/>
      </c>
      <c r="D10950" s="15">
        <f>IF(AND($A10950&gt;=Instellingen!$B$6,$A10950&lt;Instellingen!$B$7),1,0)</f>
        <v/>
      </c>
      <c r="E10950" s="15">
        <f>COUNTIF(tData[BezoekStart],"&lt;"&amp;($A10950+1/24))-COUNTIF(tData[BezoekEind],"&lt;="&amp;$A10950)</f>
        <v/>
      </c>
      <c r="F10950" s="15">
        <f>COUNTIF(tData[BezoekLangStart],"&lt;"&amp;($A10950+1/24))-COUNTIF(tData[BezoekLangEind],"&lt;="&amp;$A10950)</f>
        <v/>
      </c>
      <c r="G10950" s="15">
        <f>IF($D10950=1,$B10950*100+$C10950,-1)</f>
        <v/>
      </c>
      <c r="H10950" s="15">
        <f>IF($D10950=1,$B10950,-1)</f>
        <v/>
      </c>
      <c r="I10950" s="15">
        <f>IF($D10950=1,$C10950,-1)</f>
        <v/>
      </c>
    </row>
    <row r="10951">
      <c r="A10951" s="33" t="n">
        <v>45748.16666666666</v>
      </c>
      <c r="B10951" s="15">
        <f>WEEKDAY($A10951,2)</f>
        <v/>
      </c>
      <c r="C10951" s="15">
        <f>HOUR($A10951)</f>
        <v/>
      </c>
      <c r="D10951" s="15">
        <f>IF(AND($A10951&gt;=Instellingen!$B$6,$A10951&lt;Instellingen!$B$7),1,0)</f>
        <v/>
      </c>
      <c r="E10951" s="15">
        <f>COUNTIF(tData[BezoekStart],"&lt;"&amp;($A10951+1/24))-COUNTIF(tData[BezoekEind],"&lt;="&amp;$A10951)</f>
        <v/>
      </c>
      <c r="F10951" s="15">
        <f>COUNTIF(tData[BezoekLangStart],"&lt;"&amp;($A10951+1/24))-COUNTIF(tData[BezoekLangEind],"&lt;="&amp;$A10951)</f>
        <v/>
      </c>
      <c r="G10951" s="15">
        <f>IF($D10951=1,$B10951*100+$C10951,-1)</f>
        <v/>
      </c>
      <c r="H10951" s="15">
        <f>IF($D10951=1,$B10951,-1)</f>
        <v/>
      </c>
      <c r="I10951" s="15">
        <f>IF($D10951=1,$C10951,-1)</f>
        <v/>
      </c>
    </row>
    <row r="10952">
      <c r="A10952" s="33" t="n">
        <v>45748.20833333334</v>
      </c>
      <c r="B10952" s="15">
        <f>WEEKDAY($A10952,2)</f>
        <v/>
      </c>
      <c r="C10952" s="15">
        <f>HOUR($A10952)</f>
        <v/>
      </c>
      <c r="D10952" s="15">
        <f>IF(AND($A10952&gt;=Instellingen!$B$6,$A10952&lt;Instellingen!$B$7),1,0)</f>
        <v/>
      </c>
      <c r="E10952" s="15">
        <f>COUNTIF(tData[BezoekStart],"&lt;"&amp;($A10952+1/24))-COUNTIF(tData[BezoekEind],"&lt;="&amp;$A10952)</f>
        <v/>
      </c>
      <c r="F10952" s="15">
        <f>COUNTIF(tData[BezoekLangStart],"&lt;"&amp;($A10952+1/24))-COUNTIF(tData[BezoekLangEind],"&lt;="&amp;$A10952)</f>
        <v/>
      </c>
      <c r="G10952" s="15">
        <f>IF($D10952=1,$B10952*100+$C10952,-1)</f>
        <v/>
      </c>
      <c r="H10952" s="15">
        <f>IF($D10952=1,$B10952,-1)</f>
        <v/>
      </c>
      <c r="I10952" s="15">
        <f>IF($D10952=1,$C10952,-1)</f>
        <v/>
      </c>
    </row>
    <row r="10953">
      <c r="A10953" s="33" t="n">
        <v>45748.25</v>
      </c>
      <c r="B10953" s="15">
        <f>WEEKDAY($A10953,2)</f>
        <v/>
      </c>
      <c r="C10953" s="15">
        <f>HOUR($A10953)</f>
        <v/>
      </c>
      <c r="D10953" s="15">
        <f>IF(AND($A10953&gt;=Instellingen!$B$6,$A10953&lt;Instellingen!$B$7),1,0)</f>
        <v/>
      </c>
      <c r="E10953" s="15">
        <f>COUNTIF(tData[BezoekStart],"&lt;"&amp;($A10953+1/24))-COUNTIF(tData[BezoekEind],"&lt;="&amp;$A10953)</f>
        <v/>
      </c>
      <c r="F10953" s="15">
        <f>COUNTIF(tData[BezoekLangStart],"&lt;"&amp;($A10953+1/24))-COUNTIF(tData[BezoekLangEind],"&lt;="&amp;$A10953)</f>
        <v/>
      </c>
      <c r="G10953" s="15">
        <f>IF($D10953=1,$B10953*100+$C10953,-1)</f>
        <v/>
      </c>
      <c r="H10953" s="15">
        <f>IF($D10953=1,$B10953,-1)</f>
        <v/>
      </c>
      <c r="I10953" s="15">
        <f>IF($D10953=1,$C10953,-1)</f>
        <v/>
      </c>
    </row>
    <row r="10954">
      <c r="A10954" s="33" t="n">
        <v>45748.29166666666</v>
      </c>
      <c r="B10954" s="15">
        <f>WEEKDAY($A10954,2)</f>
        <v/>
      </c>
      <c r="C10954" s="15">
        <f>HOUR($A10954)</f>
        <v/>
      </c>
      <c r="D10954" s="15">
        <f>IF(AND($A10954&gt;=Instellingen!$B$6,$A10954&lt;Instellingen!$B$7),1,0)</f>
        <v/>
      </c>
      <c r="E10954" s="15">
        <f>COUNTIF(tData[BezoekStart],"&lt;"&amp;($A10954+1/24))-COUNTIF(tData[BezoekEind],"&lt;="&amp;$A10954)</f>
        <v/>
      </c>
      <c r="F10954" s="15">
        <f>COUNTIF(tData[BezoekLangStart],"&lt;"&amp;($A10954+1/24))-COUNTIF(tData[BezoekLangEind],"&lt;="&amp;$A10954)</f>
        <v/>
      </c>
      <c r="G10954" s="15">
        <f>IF($D10954=1,$B10954*100+$C10954,-1)</f>
        <v/>
      </c>
      <c r="H10954" s="15">
        <f>IF($D10954=1,$B10954,-1)</f>
        <v/>
      </c>
      <c r="I10954" s="15">
        <f>IF($D10954=1,$C10954,-1)</f>
        <v/>
      </c>
    </row>
    <row r="10955">
      <c r="A10955" s="33" t="n">
        <v>45748.33333333334</v>
      </c>
      <c r="B10955" s="15">
        <f>WEEKDAY($A10955,2)</f>
        <v/>
      </c>
      <c r="C10955" s="15">
        <f>HOUR($A10955)</f>
        <v/>
      </c>
      <c r="D10955" s="15">
        <f>IF(AND($A10955&gt;=Instellingen!$B$6,$A10955&lt;Instellingen!$B$7),1,0)</f>
        <v/>
      </c>
      <c r="E10955" s="15">
        <f>COUNTIF(tData[BezoekStart],"&lt;"&amp;($A10955+1/24))-COUNTIF(tData[BezoekEind],"&lt;="&amp;$A10955)</f>
        <v/>
      </c>
      <c r="F10955" s="15">
        <f>COUNTIF(tData[BezoekLangStart],"&lt;"&amp;($A10955+1/24))-COUNTIF(tData[BezoekLangEind],"&lt;="&amp;$A10955)</f>
        <v/>
      </c>
      <c r="G10955" s="15">
        <f>IF($D10955=1,$B10955*100+$C10955,-1)</f>
        <v/>
      </c>
      <c r="H10955" s="15">
        <f>IF($D10955=1,$B10955,-1)</f>
        <v/>
      </c>
      <c r="I10955" s="15">
        <f>IF($D10955=1,$C10955,-1)</f>
        <v/>
      </c>
    </row>
    <row r="10956">
      <c r="A10956" s="33" t="n">
        <v>45748.375</v>
      </c>
      <c r="B10956" s="15">
        <f>WEEKDAY($A10956,2)</f>
        <v/>
      </c>
      <c r="C10956" s="15">
        <f>HOUR($A10956)</f>
        <v/>
      </c>
      <c r="D10956" s="15">
        <f>IF(AND($A10956&gt;=Instellingen!$B$6,$A10956&lt;Instellingen!$B$7),1,0)</f>
        <v/>
      </c>
      <c r="E10956" s="15">
        <f>COUNTIF(tData[BezoekStart],"&lt;"&amp;($A10956+1/24))-COUNTIF(tData[BezoekEind],"&lt;="&amp;$A10956)</f>
        <v/>
      </c>
      <c r="F10956" s="15">
        <f>COUNTIF(tData[BezoekLangStart],"&lt;"&amp;($A10956+1/24))-COUNTIF(tData[BezoekLangEind],"&lt;="&amp;$A10956)</f>
        <v/>
      </c>
      <c r="G10956" s="15">
        <f>IF($D10956=1,$B10956*100+$C10956,-1)</f>
        <v/>
      </c>
      <c r="H10956" s="15">
        <f>IF($D10956=1,$B10956,-1)</f>
        <v/>
      </c>
      <c r="I10956" s="15">
        <f>IF($D10956=1,$C10956,-1)</f>
        <v/>
      </c>
    </row>
    <row r="10957">
      <c r="A10957" s="33" t="n">
        <v>45748.41666666666</v>
      </c>
      <c r="B10957" s="15">
        <f>WEEKDAY($A10957,2)</f>
        <v/>
      </c>
      <c r="C10957" s="15">
        <f>HOUR($A10957)</f>
        <v/>
      </c>
      <c r="D10957" s="15">
        <f>IF(AND($A10957&gt;=Instellingen!$B$6,$A10957&lt;Instellingen!$B$7),1,0)</f>
        <v/>
      </c>
      <c r="E10957" s="15">
        <f>COUNTIF(tData[BezoekStart],"&lt;"&amp;($A10957+1/24))-COUNTIF(tData[BezoekEind],"&lt;="&amp;$A10957)</f>
        <v/>
      </c>
      <c r="F10957" s="15">
        <f>COUNTIF(tData[BezoekLangStart],"&lt;"&amp;($A10957+1/24))-COUNTIF(tData[BezoekLangEind],"&lt;="&amp;$A10957)</f>
        <v/>
      </c>
      <c r="G10957" s="15">
        <f>IF($D10957=1,$B10957*100+$C10957,-1)</f>
        <v/>
      </c>
      <c r="H10957" s="15">
        <f>IF($D10957=1,$B10957,-1)</f>
        <v/>
      </c>
      <c r="I10957" s="15">
        <f>IF($D10957=1,$C10957,-1)</f>
        <v/>
      </c>
    </row>
    <row r="10958">
      <c r="A10958" s="33" t="n">
        <v>45748.45833333334</v>
      </c>
      <c r="B10958" s="15">
        <f>WEEKDAY($A10958,2)</f>
        <v/>
      </c>
      <c r="C10958" s="15">
        <f>HOUR($A10958)</f>
        <v/>
      </c>
      <c r="D10958" s="15">
        <f>IF(AND($A10958&gt;=Instellingen!$B$6,$A10958&lt;Instellingen!$B$7),1,0)</f>
        <v/>
      </c>
      <c r="E10958" s="15">
        <f>COUNTIF(tData[BezoekStart],"&lt;"&amp;($A10958+1/24))-COUNTIF(tData[BezoekEind],"&lt;="&amp;$A10958)</f>
        <v/>
      </c>
      <c r="F10958" s="15">
        <f>COUNTIF(tData[BezoekLangStart],"&lt;"&amp;($A10958+1/24))-COUNTIF(tData[BezoekLangEind],"&lt;="&amp;$A10958)</f>
        <v/>
      </c>
      <c r="G10958" s="15">
        <f>IF($D10958=1,$B10958*100+$C10958,-1)</f>
        <v/>
      </c>
      <c r="H10958" s="15">
        <f>IF($D10958=1,$B10958,-1)</f>
        <v/>
      </c>
      <c r="I10958" s="15">
        <f>IF($D10958=1,$C10958,-1)</f>
        <v/>
      </c>
    </row>
    <row r="10959">
      <c r="A10959" s="33" t="n">
        <v>45748.5</v>
      </c>
      <c r="B10959" s="15">
        <f>WEEKDAY($A10959,2)</f>
        <v/>
      </c>
      <c r="C10959" s="15">
        <f>HOUR($A10959)</f>
        <v/>
      </c>
      <c r="D10959" s="15">
        <f>IF(AND($A10959&gt;=Instellingen!$B$6,$A10959&lt;Instellingen!$B$7),1,0)</f>
        <v/>
      </c>
      <c r="E10959" s="15">
        <f>COUNTIF(tData[BezoekStart],"&lt;"&amp;($A10959+1/24))-COUNTIF(tData[BezoekEind],"&lt;="&amp;$A10959)</f>
        <v/>
      </c>
      <c r="F10959" s="15">
        <f>COUNTIF(tData[BezoekLangStart],"&lt;"&amp;($A10959+1/24))-COUNTIF(tData[BezoekLangEind],"&lt;="&amp;$A10959)</f>
        <v/>
      </c>
      <c r="G10959" s="15">
        <f>IF($D10959=1,$B10959*100+$C10959,-1)</f>
        <v/>
      </c>
      <c r="H10959" s="15">
        <f>IF($D10959=1,$B10959,-1)</f>
        <v/>
      </c>
      <c r="I10959" s="15">
        <f>IF($D10959=1,$C10959,-1)</f>
        <v/>
      </c>
    </row>
    <row r="10960">
      <c r="A10960" s="33" t="n">
        <v>45748.54166666666</v>
      </c>
      <c r="B10960" s="15">
        <f>WEEKDAY($A10960,2)</f>
        <v/>
      </c>
      <c r="C10960" s="15">
        <f>HOUR($A10960)</f>
        <v/>
      </c>
      <c r="D10960" s="15">
        <f>IF(AND($A10960&gt;=Instellingen!$B$6,$A10960&lt;Instellingen!$B$7),1,0)</f>
        <v/>
      </c>
      <c r="E10960" s="15">
        <f>COUNTIF(tData[BezoekStart],"&lt;"&amp;($A10960+1/24))-COUNTIF(tData[BezoekEind],"&lt;="&amp;$A10960)</f>
        <v/>
      </c>
      <c r="F10960" s="15">
        <f>COUNTIF(tData[BezoekLangStart],"&lt;"&amp;($A10960+1/24))-COUNTIF(tData[BezoekLangEind],"&lt;="&amp;$A10960)</f>
        <v/>
      </c>
      <c r="G10960" s="15">
        <f>IF($D10960=1,$B10960*100+$C10960,-1)</f>
        <v/>
      </c>
      <c r="H10960" s="15">
        <f>IF($D10960=1,$B10960,-1)</f>
        <v/>
      </c>
      <c r="I10960" s="15">
        <f>IF($D10960=1,$C10960,-1)</f>
        <v/>
      </c>
    </row>
    <row r="10961">
      <c r="A10961" s="33" t="n">
        <v>45748.58333333334</v>
      </c>
      <c r="B10961" s="15">
        <f>WEEKDAY($A10961,2)</f>
        <v/>
      </c>
      <c r="C10961" s="15">
        <f>HOUR($A10961)</f>
        <v/>
      </c>
      <c r="D10961" s="15">
        <f>IF(AND($A10961&gt;=Instellingen!$B$6,$A10961&lt;Instellingen!$B$7),1,0)</f>
        <v/>
      </c>
      <c r="E10961" s="15">
        <f>COUNTIF(tData[BezoekStart],"&lt;"&amp;($A10961+1/24))-COUNTIF(tData[BezoekEind],"&lt;="&amp;$A10961)</f>
        <v/>
      </c>
      <c r="F10961" s="15">
        <f>COUNTIF(tData[BezoekLangStart],"&lt;"&amp;($A10961+1/24))-COUNTIF(tData[BezoekLangEind],"&lt;="&amp;$A10961)</f>
        <v/>
      </c>
      <c r="G10961" s="15">
        <f>IF($D10961=1,$B10961*100+$C10961,-1)</f>
        <v/>
      </c>
      <c r="H10961" s="15">
        <f>IF($D10961=1,$B10961,-1)</f>
        <v/>
      </c>
      <c r="I10961" s="15">
        <f>IF($D10961=1,$C10961,-1)</f>
        <v/>
      </c>
    </row>
    <row r="10962">
      <c r="A10962" s="33" t="n">
        <v>45748.625</v>
      </c>
      <c r="B10962" s="15">
        <f>WEEKDAY($A10962,2)</f>
        <v/>
      </c>
      <c r="C10962" s="15">
        <f>HOUR($A10962)</f>
        <v/>
      </c>
      <c r="D10962" s="15">
        <f>IF(AND($A10962&gt;=Instellingen!$B$6,$A10962&lt;Instellingen!$B$7),1,0)</f>
        <v/>
      </c>
      <c r="E10962" s="15">
        <f>COUNTIF(tData[BezoekStart],"&lt;"&amp;($A10962+1/24))-COUNTIF(tData[BezoekEind],"&lt;="&amp;$A10962)</f>
        <v/>
      </c>
      <c r="F10962" s="15">
        <f>COUNTIF(tData[BezoekLangStart],"&lt;"&amp;($A10962+1/24))-COUNTIF(tData[BezoekLangEind],"&lt;="&amp;$A10962)</f>
        <v/>
      </c>
      <c r="G10962" s="15">
        <f>IF($D10962=1,$B10962*100+$C10962,-1)</f>
        <v/>
      </c>
      <c r="H10962" s="15">
        <f>IF($D10962=1,$B10962,-1)</f>
        <v/>
      </c>
      <c r="I10962" s="15">
        <f>IF($D10962=1,$C10962,-1)</f>
        <v/>
      </c>
    </row>
    <row r="10963">
      <c r="A10963" s="33" t="n">
        <v>45748.66666666666</v>
      </c>
      <c r="B10963" s="15">
        <f>WEEKDAY($A10963,2)</f>
        <v/>
      </c>
      <c r="C10963" s="15">
        <f>HOUR($A10963)</f>
        <v/>
      </c>
      <c r="D10963" s="15">
        <f>IF(AND($A10963&gt;=Instellingen!$B$6,$A10963&lt;Instellingen!$B$7),1,0)</f>
        <v/>
      </c>
      <c r="E10963" s="15">
        <f>COUNTIF(tData[BezoekStart],"&lt;"&amp;($A10963+1/24))-COUNTIF(tData[BezoekEind],"&lt;="&amp;$A10963)</f>
        <v/>
      </c>
      <c r="F10963" s="15">
        <f>COUNTIF(tData[BezoekLangStart],"&lt;"&amp;($A10963+1/24))-COUNTIF(tData[BezoekLangEind],"&lt;="&amp;$A10963)</f>
        <v/>
      </c>
      <c r="G10963" s="15">
        <f>IF($D10963=1,$B10963*100+$C10963,-1)</f>
        <v/>
      </c>
      <c r="H10963" s="15">
        <f>IF($D10963=1,$B10963,-1)</f>
        <v/>
      </c>
      <c r="I10963" s="15">
        <f>IF($D10963=1,$C10963,-1)</f>
        <v/>
      </c>
    </row>
    <row r="10964">
      <c r="A10964" s="33" t="n">
        <v>45748.70833333334</v>
      </c>
      <c r="B10964" s="15">
        <f>WEEKDAY($A10964,2)</f>
        <v/>
      </c>
      <c r="C10964" s="15">
        <f>HOUR($A10964)</f>
        <v/>
      </c>
      <c r="D10964" s="15">
        <f>IF(AND($A10964&gt;=Instellingen!$B$6,$A10964&lt;Instellingen!$B$7),1,0)</f>
        <v/>
      </c>
      <c r="E10964" s="15">
        <f>COUNTIF(tData[BezoekStart],"&lt;"&amp;($A10964+1/24))-COUNTIF(tData[BezoekEind],"&lt;="&amp;$A10964)</f>
        <v/>
      </c>
      <c r="F10964" s="15">
        <f>COUNTIF(tData[BezoekLangStart],"&lt;"&amp;($A10964+1/24))-COUNTIF(tData[BezoekLangEind],"&lt;="&amp;$A10964)</f>
        <v/>
      </c>
      <c r="G10964" s="15">
        <f>IF($D10964=1,$B10964*100+$C10964,-1)</f>
        <v/>
      </c>
      <c r="H10964" s="15">
        <f>IF($D10964=1,$B10964,-1)</f>
        <v/>
      </c>
      <c r="I10964" s="15">
        <f>IF($D10964=1,$C10964,-1)</f>
        <v/>
      </c>
    </row>
    <row r="10965">
      <c r="A10965" s="33" t="n">
        <v>45748.75</v>
      </c>
      <c r="B10965" s="15">
        <f>WEEKDAY($A10965,2)</f>
        <v/>
      </c>
      <c r="C10965" s="15">
        <f>HOUR($A10965)</f>
        <v/>
      </c>
      <c r="D10965" s="15">
        <f>IF(AND($A10965&gt;=Instellingen!$B$6,$A10965&lt;Instellingen!$B$7),1,0)</f>
        <v/>
      </c>
      <c r="E10965" s="15">
        <f>COUNTIF(tData[BezoekStart],"&lt;"&amp;($A10965+1/24))-COUNTIF(tData[BezoekEind],"&lt;="&amp;$A10965)</f>
        <v/>
      </c>
      <c r="F10965" s="15">
        <f>COUNTIF(tData[BezoekLangStart],"&lt;"&amp;($A10965+1/24))-COUNTIF(tData[BezoekLangEind],"&lt;="&amp;$A10965)</f>
        <v/>
      </c>
      <c r="G10965" s="15">
        <f>IF($D10965=1,$B10965*100+$C10965,-1)</f>
        <v/>
      </c>
      <c r="H10965" s="15">
        <f>IF($D10965=1,$B10965,-1)</f>
        <v/>
      </c>
      <c r="I10965" s="15">
        <f>IF($D10965=1,$C10965,-1)</f>
        <v/>
      </c>
    </row>
    <row r="10966">
      <c r="A10966" s="33" t="n">
        <v>45748.79166666666</v>
      </c>
      <c r="B10966" s="15">
        <f>WEEKDAY($A10966,2)</f>
        <v/>
      </c>
      <c r="C10966" s="15">
        <f>HOUR($A10966)</f>
        <v/>
      </c>
      <c r="D10966" s="15">
        <f>IF(AND($A10966&gt;=Instellingen!$B$6,$A10966&lt;Instellingen!$B$7),1,0)</f>
        <v/>
      </c>
      <c r="E10966" s="15">
        <f>COUNTIF(tData[BezoekStart],"&lt;"&amp;($A10966+1/24))-COUNTIF(tData[BezoekEind],"&lt;="&amp;$A10966)</f>
        <v/>
      </c>
      <c r="F10966" s="15">
        <f>COUNTIF(tData[BezoekLangStart],"&lt;"&amp;($A10966+1/24))-COUNTIF(tData[BezoekLangEind],"&lt;="&amp;$A10966)</f>
        <v/>
      </c>
      <c r="G10966" s="15">
        <f>IF($D10966=1,$B10966*100+$C10966,-1)</f>
        <v/>
      </c>
      <c r="H10966" s="15">
        <f>IF($D10966=1,$B10966,-1)</f>
        <v/>
      </c>
      <c r="I10966" s="15">
        <f>IF($D10966=1,$C10966,-1)</f>
        <v/>
      </c>
    </row>
    <row r="10967">
      <c r="A10967" s="33" t="n">
        <v>45748.83333333334</v>
      </c>
      <c r="B10967" s="15">
        <f>WEEKDAY($A10967,2)</f>
        <v/>
      </c>
      <c r="C10967" s="15">
        <f>HOUR($A10967)</f>
        <v/>
      </c>
      <c r="D10967" s="15">
        <f>IF(AND($A10967&gt;=Instellingen!$B$6,$A10967&lt;Instellingen!$B$7),1,0)</f>
        <v/>
      </c>
      <c r="E10967" s="15">
        <f>COUNTIF(tData[BezoekStart],"&lt;"&amp;($A10967+1/24))-COUNTIF(tData[BezoekEind],"&lt;="&amp;$A10967)</f>
        <v/>
      </c>
      <c r="F10967" s="15">
        <f>COUNTIF(tData[BezoekLangStart],"&lt;"&amp;($A10967+1/24))-COUNTIF(tData[BezoekLangEind],"&lt;="&amp;$A10967)</f>
        <v/>
      </c>
      <c r="G10967" s="15">
        <f>IF($D10967=1,$B10967*100+$C10967,-1)</f>
        <v/>
      </c>
      <c r="H10967" s="15">
        <f>IF($D10967=1,$B10967,-1)</f>
        <v/>
      </c>
      <c r="I10967" s="15">
        <f>IF($D10967=1,$C10967,-1)</f>
        <v/>
      </c>
    </row>
    <row r="10968">
      <c r="A10968" s="33" t="n">
        <v>45748.875</v>
      </c>
      <c r="B10968" s="15">
        <f>WEEKDAY($A10968,2)</f>
        <v/>
      </c>
      <c r="C10968" s="15">
        <f>HOUR($A10968)</f>
        <v/>
      </c>
      <c r="D10968" s="15">
        <f>IF(AND($A10968&gt;=Instellingen!$B$6,$A10968&lt;Instellingen!$B$7),1,0)</f>
        <v/>
      </c>
      <c r="E10968" s="15">
        <f>COUNTIF(tData[BezoekStart],"&lt;"&amp;($A10968+1/24))-COUNTIF(tData[BezoekEind],"&lt;="&amp;$A10968)</f>
        <v/>
      </c>
      <c r="F10968" s="15">
        <f>COUNTIF(tData[BezoekLangStart],"&lt;"&amp;($A10968+1/24))-COUNTIF(tData[BezoekLangEind],"&lt;="&amp;$A10968)</f>
        <v/>
      </c>
      <c r="G10968" s="15">
        <f>IF($D10968=1,$B10968*100+$C10968,-1)</f>
        <v/>
      </c>
      <c r="H10968" s="15">
        <f>IF($D10968=1,$B10968,-1)</f>
        <v/>
      </c>
      <c r="I10968" s="15">
        <f>IF($D10968=1,$C10968,-1)</f>
        <v/>
      </c>
    </row>
    <row r="10969">
      <c r="A10969" s="33" t="n">
        <v>45748.91666666666</v>
      </c>
      <c r="B10969" s="15">
        <f>WEEKDAY($A10969,2)</f>
        <v/>
      </c>
      <c r="C10969" s="15">
        <f>HOUR($A10969)</f>
        <v/>
      </c>
      <c r="D10969" s="15">
        <f>IF(AND($A10969&gt;=Instellingen!$B$6,$A10969&lt;Instellingen!$B$7),1,0)</f>
        <v/>
      </c>
      <c r="E10969" s="15">
        <f>COUNTIF(tData[BezoekStart],"&lt;"&amp;($A10969+1/24))-COUNTIF(tData[BezoekEind],"&lt;="&amp;$A10969)</f>
        <v/>
      </c>
      <c r="F10969" s="15">
        <f>COUNTIF(tData[BezoekLangStart],"&lt;"&amp;($A10969+1/24))-COUNTIF(tData[BezoekLangEind],"&lt;="&amp;$A10969)</f>
        <v/>
      </c>
      <c r="G10969" s="15">
        <f>IF($D10969=1,$B10969*100+$C10969,-1)</f>
        <v/>
      </c>
      <c r="H10969" s="15">
        <f>IF($D10969=1,$B10969,-1)</f>
        <v/>
      </c>
      <c r="I10969" s="15">
        <f>IF($D10969=1,$C10969,-1)</f>
        <v/>
      </c>
    </row>
    <row r="10970">
      <c r="A10970" s="33" t="n">
        <v>45748.95833333334</v>
      </c>
      <c r="B10970" s="15">
        <f>WEEKDAY($A10970,2)</f>
        <v/>
      </c>
      <c r="C10970" s="15">
        <f>HOUR($A10970)</f>
        <v/>
      </c>
      <c r="D10970" s="15">
        <f>IF(AND($A10970&gt;=Instellingen!$B$6,$A10970&lt;Instellingen!$B$7),1,0)</f>
        <v/>
      </c>
      <c r="E10970" s="15">
        <f>COUNTIF(tData[BezoekStart],"&lt;"&amp;($A10970+1/24))-COUNTIF(tData[BezoekEind],"&lt;="&amp;$A10970)</f>
        <v/>
      </c>
      <c r="F10970" s="15">
        <f>COUNTIF(tData[BezoekLangStart],"&lt;"&amp;($A10970+1/24))-COUNTIF(tData[BezoekLangEind],"&lt;="&amp;$A10970)</f>
        <v/>
      </c>
      <c r="G10970" s="15">
        <f>IF($D10970=1,$B10970*100+$C10970,-1)</f>
        <v/>
      </c>
      <c r="H10970" s="15">
        <f>IF($D10970=1,$B10970,-1)</f>
        <v/>
      </c>
      <c r="I10970" s="15">
        <f>IF($D10970=1,$C10970,-1)</f>
        <v/>
      </c>
    </row>
    <row r="10971">
      <c r="A10971" s="33" t="n">
        <v>45749</v>
      </c>
      <c r="B10971" s="15">
        <f>WEEKDAY($A10971,2)</f>
        <v/>
      </c>
      <c r="C10971" s="15">
        <f>HOUR($A10971)</f>
        <v/>
      </c>
      <c r="D10971" s="15">
        <f>IF(AND($A10971&gt;=Instellingen!$B$6,$A10971&lt;Instellingen!$B$7),1,0)</f>
        <v/>
      </c>
      <c r="E10971" s="15">
        <f>COUNTIF(tData[BezoekStart],"&lt;"&amp;($A10971+1/24))-COUNTIF(tData[BezoekEind],"&lt;="&amp;$A10971)</f>
        <v/>
      </c>
      <c r="F10971" s="15">
        <f>COUNTIF(tData[BezoekLangStart],"&lt;"&amp;($A10971+1/24))-COUNTIF(tData[BezoekLangEind],"&lt;="&amp;$A10971)</f>
        <v/>
      </c>
      <c r="G10971" s="15">
        <f>IF($D10971=1,$B10971*100+$C10971,-1)</f>
        <v/>
      </c>
      <c r="H10971" s="15">
        <f>IF($D10971=1,$B10971,-1)</f>
        <v/>
      </c>
      <c r="I10971" s="15">
        <f>IF($D10971=1,$C10971,-1)</f>
        <v/>
      </c>
    </row>
    <row r="10972">
      <c r="A10972" s="33" t="n">
        <v>45749.04166666666</v>
      </c>
      <c r="B10972" s="15">
        <f>WEEKDAY($A10972,2)</f>
        <v/>
      </c>
      <c r="C10972" s="15">
        <f>HOUR($A10972)</f>
        <v/>
      </c>
      <c r="D10972" s="15">
        <f>IF(AND($A10972&gt;=Instellingen!$B$6,$A10972&lt;Instellingen!$B$7),1,0)</f>
        <v/>
      </c>
      <c r="E10972" s="15">
        <f>COUNTIF(tData[BezoekStart],"&lt;"&amp;($A10972+1/24))-COUNTIF(tData[BezoekEind],"&lt;="&amp;$A10972)</f>
        <v/>
      </c>
      <c r="F10972" s="15">
        <f>COUNTIF(tData[BezoekLangStart],"&lt;"&amp;($A10972+1/24))-COUNTIF(tData[BezoekLangEind],"&lt;="&amp;$A10972)</f>
        <v/>
      </c>
      <c r="G10972" s="15">
        <f>IF($D10972=1,$B10972*100+$C10972,-1)</f>
        <v/>
      </c>
      <c r="H10972" s="15">
        <f>IF($D10972=1,$B10972,-1)</f>
        <v/>
      </c>
      <c r="I10972" s="15">
        <f>IF($D10972=1,$C10972,-1)</f>
        <v/>
      </c>
    </row>
    <row r="10973">
      <c r="A10973" s="33" t="n">
        <v>45749.08333333334</v>
      </c>
      <c r="B10973" s="15">
        <f>WEEKDAY($A10973,2)</f>
        <v/>
      </c>
      <c r="C10973" s="15">
        <f>HOUR($A10973)</f>
        <v/>
      </c>
      <c r="D10973" s="15">
        <f>IF(AND($A10973&gt;=Instellingen!$B$6,$A10973&lt;Instellingen!$B$7),1,0)</f>
        <v/>
      </c>
      <c r="E10973" s="15">
        <f>COUNTIF(tData[BezoekStart],"&lt;"&amp;($A10973+1/24))-COUNTIF(tData[BezoekEind],"&lt;="&amp;$A10973)</f>
        <v/>
      </c>
      <c r="F10973" s="15">
        <f>COUNTIF(tData[BezoekLangStart],"&lt;"&amp;($A10973+1/24))-COUNTIF(tData[BezoekLangEind],"&lt;="&amp;$A10973)</f>
        <v/>
      </c>
      <c r="G10973" s="15">
        <f>IF($D10973=1,$B10973*100+$C10973,-1)</f>
        <v/>
      </c>
      <c r="H10973" s="15">
        <f>IF($D10973=1,$B10973,-1)</f>
        <v/>
      </c>
      <c r="I10973" s="15">
        <f>IF($D10973=1,$C10973,-1)</f>
        <v/>
      </c>
    </row>
    <row r="10974">
      <c r="A10974" s="33" t="n">
        <v>45749.125</v>
      </c>
      <c r="B10974" s="15">
        <f>WEEKDAY($A10974,2)</f>
        <v/>
      </c>
      <c r="C10974" s="15">
        <f>HOUR($A10974)</f>
        <v/>
      </c>
      <c r="D10974" s="15">
        <f>IF(AND($A10974&gt;=Instellingen!$B$6,$A10974&lt;Instellingen!$B$7),1,0)</f>
        <v/>
      </c>
      <c r="E10974" s="15">
        <f>COUNTIF(tData[BezoekStart],"&lt;"&amp;($A10974+1/24))-COUNTIF(tData[BezoekEind],"&lt;="&amp;$A10974)</f>
        <v/>
      </c>
      <c r="F10974" s="15">
        <f>COUNTIF(tData[BezoekLangStart],"&lt;"&amp;($A10974+1/24))-COUNTIF(tData[BezoekLangEind],"&lt;="&amp;$A10974)</f>
        <v/>
      </c>
      <c r="G10974" s="15">
        <f>IF($D10974=1,$B10974*100+$C10974,-1)</f>
        <v/>
      </c>
      <c r="H10974" s="15">
        <f>IF($D10974=1,$B10974,-1)</f>
        <v/>
      </c>
      <c r="I10974" s="15">
        <f>IF($D10974=1,$C10974,-1)</f>
        <v/>
      </c>
    </row>
    <row r="10975">
      <c r="A10975" s="33" t="n">
        <v>45749.16666666666</v>
      </c>
      <c r="B10975" s="15">
        <f>WEEKDAY($A10975,2)</f>
        <v/>
      </c>
      <c r="C10975" s="15">
        <f>HOUR($A10975)</f>
        <v/>
      </c>
      <c r="D10975" s="15">
        <f>IF(AND($A10975&gt;=Instellingen!$B$6,$A10975&lt;Instellingen!$B$7),1,0)</f>
        <v/>
      </c>
      <c r="E10975" s="15">
        <f>COUNTIF(tData[BezoekStart],"&lt;"&amp;($A10975+1/24))-COUNTIF(tData[BezoekEind],"&lt;="&amp;$A10975)</f>
        <v/>
      </c>
      <c r="F10975" s="15">
        <f>COUNTIF(tData[BezoekLangStart],"&lt;"&amp;($A10975+1/24))-COUNTIF(tData[BezoekLangEind],"&lt;="&amp;$A10975)</f>
        <v/>
      </c>
      <c r="G10975" s="15">
        <f>IF($D10975=1,$B10975*100+$C10975,-1)</f>
        <v/>
      </c>
      <c r="H10975" s="15">
        <f>IF($D10975=1,$B10975,-1)</f>
        <v/>
      </c>
      <c r="I10975" s="15">
        <f>IF($D10975=1,$C10975,-1)</f>
        <v/>
      </c>
    </row>
    <row r="10976">
      <c r="A10976" s="33" t="n">
        <v>45749.20833333334</v>
      </c>
      <c r="B10976" s="15">
        <f>WEEKDAY($A10976,2)</f>
        <v/>
      </c>
      <c r="C10976" s="15">
        <f>HOUR($A10976)</f>
        <v/>
      </c>
      <c r="D10976" s="15">
        <f>IF(AND($A10976&gt;=Instellingen!$B$6,$A10976&lt;Instellingen!$B$7),1,0)</f>
        <v/>
      </c>
      <c r="E10976" s="15">
        <f>COUNTIF(tData[BezoekStart],"&lt;"&amp;($A10976+1/24))-COUNTIF(tData[BezoekEind],"&lt;="&amp;$A10976)</f>
        <v/>
      </c>
      <c r="F10976" s="15">
        <f>COUNTIF(tData[BezoekLangStart],"&lt;"&amp;($A10976+1/24))-COUNTIF(tData[BezoekLangEind],"&lt;="&amp;$A10976)</f>
        <v/>
      </c>
      <c r="G10976" s="15">
        <f>IF($D10976=1,$B10976*100+$C10976,-1)</f>
        <v/>
      </c>
      <c r="H10976" s="15">
        <f>IF($D10976=1,$B10976,-1)</f>
        <v/>
      </c>
      <c r="I10976" s="15">
        <f>IF($D10976=1,$C10976,-1)</f>
        <v/>
      </c>
    </row>
    <row r="10977">
      <c r="A10977" s="33" t="n">
        <v>45749.25</v>
      </c>
      <c r="B10977" s="15">
        <f>WEEKDAY($A10977,2)</f>
        <v/>
      </c>
      <c r="C10977" s="15">
        <f>HOUR($A10977)</f>
        <v/>
      </c>
      <c r="D10977" s="15">
        <f>IF(AND($A10977&gt;=Instellingen!$B$6,$A10977&lt;Instellingen!$B$7),1,0)</f>
        <v/>
      </c>
      <c r="E10977" s="15">
        <f>COUNTIF(tData[BezoekStart],"&lt;"&amp;($A10977+1/24))-COUNTIF(tData[BezoekEind],"&lt;="&amp;$A10977)</f>
        <v/>
      </c>
      <c r="F10977" s="15">
        <f>COUNTIF(tData[BezoekLangStart],"&lt;"&amp;($A10977+1/24))-COUNTIF(tData[BezoekLangEind],"&lt;="&amp;$A10977)</f>
        <v/>
      </c>
      <c r="G10977" s="15">
        <f>IF($D10977=1,$B10977*100+$C10977,-1)</f>
        <v/>
      </c>
      <c r="H10977" s="15">
        <f>IF($D10977=1,$B10977,-1)</f>
        <v/>
      </c>
      <c r="I10977" s="15">
        <f>IF($D10977=1,$C10977,-1)</f>
        <v/>
      </c>
    </row>
    <row r="10978">
      <c r="A10978" s="33" t="n">
        <v>45749.29166666666</v>
      </c>
      <c r="B10978" s="15">
        <f>WEEKDAY($A10978,2)</f>
        <v/>
      </c>
      <c r="C10978" s="15">
        <f>HOUR($A10978)</f>
        <v/>
      </c>
      <c r="D10978" s="15">
        <f>IF(AND($A10978&gt;=Instellingen!$B$6,$A10978&lt;Instellingen!$B$7),1,0)</f>
        <v/>
      </c>
      <c r="E10978" s="15">
        <f>COUNTIF(tData[BezoekStart],"&lt;"&amp;($A10978+1/24))-COUNTIF(tData[BezoekEind],"&lt;="&amp;$A10978)</f>
        <v/>
      </c>
      <c r="F10978" s="15">
        <f>COUNTIF(tData[BezoekLangStart],"&lt;"&amp;($A10978+1/24))-COUNTIF(tData[BezoekLangEind],"&lt;="&amp;$A10978)</f>
        <v/>
      </c>
      <c r="G10978" s="15">
        <f>IF($D10978=1,$B10978*100+$C10978,-1)</f>
        <v/>
      </c>
      <c r="H10978" s="15">
        <f>IF($D10978=1,$B10978,-1)</f>
        <v/>
      </c>
      <c r="I10978" s="15">
        <f>IF($D10978=1,$C10978,-1)</f>
        <v/>
      </c>
    </row>
    <row r="10979">
      <c r="A10979" s="33" t="n">
        <v>45749.33333333334</v>
      </c>
      <c r="B10979" s="15">
        <f>WEEKDAY($A10979,2)</f>
        <v/>
      </c>
      <c r="C10979" s="15">
        <f>HOUR($A10979)</f>
        <v/>
      </c>
      <c r="D10979" s="15">
        <f>IF(AND($A10979&gt;=Instellingen!$B$6,$A10979&lt;Instellingen!$B$7),1,0)</f>
        <v/>
      </c>
      <c r="E10979" s="15">
        <f>COUNTIF(tData[BezoekStart],"&lt;"&amp;($A10979+1/24))-COUNTIF(tData[BezoekEind],"&lt;="&amp;$A10979)</f>
        <v/>
      </c>
      <c r="F10979" s="15">
        <f>COUNTIF(tData[BezoekLangStart],"&lt;"&amp;($A10979+1/24))-COUNTIF(tData[BezoekLangEind],"&lt;="&amp;$A10979)</f>
        <v/>
      </c>
      <c r="G10979" s="15">
        <f>IF($D10979=1,$B10979*100+$C10979,-1)</f>
        <v/>
      </c>
      <c r="H10979" s="15">
        <f>IF($D10979=1,$B10979,-1)</f>
        <v/>
      </c>
      <c r="I10979" s="15">
        <f>IF($D10979=1,$C10979,-1)</f>
        <v/>
      </c>
    </row>
    <row r="10980">
      <c r="A10980" s="33" t="n">
        <v>45749.375</v>
      </c>
      <c r="B10980" s="15">
        <f>WEEKDAY($A10980,2)</f>
        <v/>
      </c>
      <c r="C10980" s="15">
        <f>HOUR($A10980)</f>
        <v/>
      </c>
      <c r="D10980" s="15">
        <f>IF(AND($A10980&gt;=Instellingen!$B$6,$A10980&lt;Instellingen!$B$7),1,0)</f>
        <v/>
      </c>
      <c r="E10980" s="15">
        <f>COUNTIF(tData[BezoekStart],"&lt;"&amp;($A10980+1/24))-COUNTIF(tData[BezoekEind],"&lt;="&amp;$A10980)</f>
        <v/>
      </c>
      <c r="F10980" s="15">
        <f>COUNTIF(tData[BezoekLangStart],"&lt;"&amp;($A10980+1/24))-COUNTIF(tData[BezoekLangEind],"&lt;="&amp;$A10980)</f>
        <v/>
      </c>
      <c r="G10980" s="15">
        <f>IF($D10980=1,$B10980*100+$C10980,-1)</f>
        <v/>
      </c>
      <c r="H10980" s="15">
        <f>IF($D10980=1,$B10980,-1)</f>
        <v/>
      </c>
      <c r="I10980" s="15">
        <f>IF($D10980=1,$C10980,-1)</f>
        <v/>
      </c>
    </row>
    <row r="10981">
      <c r="A10981" s="33" t="n">
        <v>45749.41666666666</v>
      </c>
      <c r="B10981" s="15">
        <f>WEEKDAY($A10981,2)</f>
        <v/>
      </c>
      <c r="C10981" s="15">
        <f>HOUR($A10981)</f>
        <v/>
      </c>
      <c r="D10981" s="15">
        <f>IF(AND($A10981&gt;=Instellingen!$B$6,$A10981&lt;Instellingen!$B$7),1,0)</f>
        <v/>
      </c>
      <c r="E10981" s="15">
        <f>COUNTIF(tData[BezoekStart],"&lt;"&amp;($A10981+1/24))-COUNTIF(tData[BezoekEind],"&lt;="&amp;$A10981)</f>
        <v/>
      </c>
      <c r="F10981" s="15">
        <f>COUNTIF(tData[BezoekLangStart],"&lt;"&amp;($A10981+1/24))-COUNTIF(tData[BezoekLangEind],"&lt;="&amp;$A10981)</f>
        <v/>
      </c>
      <c r="G10981" s="15">
        <f>IF($D10981=1,$B10981*100+$C10981,-1)</f>
        <v/>
      </c>
      <c r="H10981" s="15">
        <f>IF($D10981=1,$B10981,-1)</f>
        <v/>
      </c>
      <c r="I10981" s="15">
        <f>IF($D10981=1,$C10981,-1)</f>
        <v/>
      </c>
    </row>
    <row r="10982">
      <c r="A10982" s="33" t="n">
        <v>45749.45833333334</v>
      </c>
      <c r="B10982" s="15">
        <f>WEEKDAY($A10982,2)</f>
        <v/>
      </c>
      <c r="C10982" s="15">
        <f>HOUR($A10982)</f>
        <v/>
      </c>
      <c r="D10982" s="15">
        <f>IF(AND($A10982&gt;=Instellingen!$B$6,$A10982&lt;Instellingen!$B$7),1,0)</f>
        <v/>
      </c>
      <c r="E10982" s="15">
        <f>COUNTIF(tData[BezoekStart],"&lt;"&amp;($A10982+1/24))-COUNTIF(tData[BezoekEind],"&lt;="&amp;$A10982)</f>
        <v/>
      </c>
      <c r="F10982" s="15">
        <f>COUNTIF(tData[BezoekLangStart],"&lt;"&amp;($A10982+1/24))-COUNTIF(tData[BezoekLangEind],"&lt;="&amp;$A10982)</f>
        <v/>
      </c>
      <c r="G10982" s="15">
        <f>IF($D10982=1,$B10982*100+$C10982,-1)</f>
        <v/>
      </c>
      <c r="H10982" s="15">
        <f>IF($D10982=1,$B10982,-1)</f>
        <v/>
      </c>
      <c r="I10982" s="15">
        <f>IF($D10982=1,$C10982,-1)</f>
        <v/>
      </c>
    </row>
    <row r="10983">
      <c r="A10983" s="33" t="n">
        <v>45749.5</v>
      </c>
      <c r="B10983" s="15">
        <f>WEEKDAY($A10983,2)</f>
        <v/>
      </c>
      <c r="C10983" s="15">
        <f>HOUR($A10983)</f>
        <v/>
      </c>
      <c r="D10983" s="15">
        <f>IF(AND($A10983&gt;=Instellingen!$B$6,$A10983&lt;Instellingen!$B$7),1,0)</f>
        <v/>
      </c>
      <c r="E10983" s="15">
        <f>COUNTIF(tData[BezoekStart],"&lt;"&amp;($A10983+1/24))-COUNTIF(tData[BezoekEind],"&lt;="&amp;$A10983)</f>
        <v/>
      </c>
      <c r="F10983" s="15">
        <f>COUNTIF(tData[BezoekLangStart],"&lt;"&amp;($A10983+1/24))-COUNTIF(tData[BezoekLangEind],"&lt;="&amp;$A10983)</f>
        <v/>
      </c>
      <c r="G10983" s="15">
        <f>IF($D10983=1,$B10983*100+$C10983,-1)</f>
        <v/>
      </c>
      <c r="H10983" s="15">
        <f>IF($D10983=1,$B10983,-1)</f>
        <v/>
      </c>
      <c r="I10983" s="15">
        <f>IF($D10983=1,$C10983,-1)</f>
        <v/>
      </c>
    </row>
    <row r="10984">
      <c r="A10984" s="33" t="n">
        <v>45749.54166666666</v>
      </c>
      <c r="B10984" s="15">
        <f>WEEKDAY($A10984,2)</f>
        <v/>
      </c>
      <c r="C10984" s="15">
        <f>HOUR($A10984)</f>
        <v/>
      </c>
      <c r="D10984" s="15">
        <f>IF(AND($A10984&gt;=Instellingen!$B$6,$A10984&lt;Instellingen!$B$7),1,0)</f>
        <v/>
      </c>
      <c r="E10984" s="15">
        <f>COUNTIF(tData[BezoekStart],"&lt;"&amp;($A10984+1/24))-COUNTIF(tData[BezoekEind],"&lt;="&amp;$A10984)</f>
        <v/>
      </c>
      <c r="F10984" s="15">
        <f>COUNTIF(tData[BezoekLangStart],"&lt;"&amp;($A10984+1/24))-COUNTIF(tData[BezoekLangEind],"&lt;="&amp;$A10984)</f>
        <v/>
      </c>
      <c r="G10984" s="15">
        <f>IF($D10984=1,$B10984*100+$C10984,-1)</f>
        <v/>
      </c>
      <c r="H10984" s="15">
        <f>IF($D10984=1,$B10984,-1)</f>
        <v/>
      </c>
      <c r="I10984" s="15">
        <f>IF($D10984=1,$C10984,-1)</f>
        <v/>
      </c>
    </row>
    <row r="10985">
      <c r="A10985" s="33" t="n">
        <v>45749.58333333334</v>
      </c>
      <c r="B10985" s="15">
        <f>WEEKDAY($A10985,2)</f>
        <v/>
      </c>
      <c r="C10985" s="15">
        <f>HOUR($A10985)</f>
        <v/>
      </c>
      <c r="D10985" s="15">
        <f>IF(AND($A10985&gt;=Instellingen!$B$6,$A10985&lt;Instellingen!$B$7),1,0)</f>
        <v/>
      </c>
      <c r="E10985" s="15">
        <f>COUNTIF(tData[BezoekStart],"&lt;"&amp;($A10985+1/24))-COUNTIF(tData[BezoekEind],"&lt;="&amp;$A10985)</f>
        <v/>
      </c>
      <c r="F10985" s="15">
        <f>COUNTIF(tData[BezoekLangStart],"&lt;"&amp;($A10985+1/24))-COUNTIF(tData[BezoekLangEind],"&lt;="&amp;$A10985)</f>
        <v/>
      </c>
      <c r="G10985" s="15">
        <f>IF($D10985=1,$B10985*100+$C10985,-1)</f>
        <v/>
      </c>
      <c r="H10985" s="15">
        <f>IF($D10985=1,$B10985,-1)</f>
        <v/>
      </c>
      <c r="I10985" s="15">
        <f>IF($D10985=1,$C10985,-1)</f>
        <v/>
      </c>
    </row>
    <row r="10986">
      <c r="A10986" s="33" t="n">
        <v>45749.625</v>
      </c>
      <c r="B10986" s="15">
        <f>WEEKDAY($A10986,2)</f>
        <v/>
      </c>
      <c r="C10986" s="15">
        <f>HOUR($A10986)</f>
        <v/>
      </c>
      <c r="D10986" s="15">
        <f>IF(AND($A10986&gt;=Instellingen!$B$6,$A10986&lt;Instellingen!$B$7),1,0)</f>
        <v/>
      </c>
      <c r="E10986" s="15">
        <f>COUNTIF(tData[BezoekStart],"&lt;"&amp;($A10986+1/24))-COUNTIF(tData[BezoekEind],"&lt;="&amp;$A10986)</f>
        <v/>
      </c>
      <c r="F10986" s="15">
        <f>COUNTIF(tData[BezoekLangStart],"&lt;"&amp;($A10986+1/24))-COUNTIF(tData[BezoekLangEind],"&lt;="&amp;$A10986)</f>
        <v/>
      </c>
      <c r="G10986" s="15">
        <f>IF($D10986=1,$B10986*100+$C10986,-1)</f>
        <v/>
      </c>
      <c r="H10986" s="15">
        <f>IF($D10986=1,$B10986,-1)</f>
        <v/>
      </c>
      <c r="I10986" s="15">
        <f>IF($D10986=1,$C10986,-1)</f>
        <v/>
      </c>
    </row>
    <row r="10987">
      <c r="A10987" s="33" t="n">
        <v>45749.66666666666</v>
      </c>
      <c r="B10987" s="15">
        <f>WEEKDAY($A10987,2)</f>
        <v/>
      </c>
      <c r="C10987" s="15">
        <f>HOUR($A10987)</f>
        <v/>
      </c>
      <c r="D10987" s="15">
        <f>IF(AND($A10987&gt;=Instellingen!$B$6,$A10987&lt;Instellingen!$B$7),1,0)</f>
        <v/>
      </c>
      <c r="E10987" s="15">
        <f>COUNTIF(tData[BezoekStart],"&lt;"&amp;($A10987+1/24))-COUNTIF(tData[BezoekEind],"&lt;="&amp;$A10987)</f>
        <v/>
      </c>
      <c r="F10987" s="15">
        <f>COUNTIF(tData[BezoekLangStart],"&lt;"&amp;($A10987+1/24))-COUNTIF(tData[BezoekLangEind],"&lt;="&amp;$A10987)</f>
        <v/>
      </c>
      <c r="G10987" s="15">
        <f>IF($D10987=1,$B10987*100+$C10987,-1)</f>
        <v/>
      </c>
      <c r="H10987" s="15">
        <f>IF($D10987=1,$B10987,-1)</f>
        <v/>
      </c>
      <c r="I10987" s="15">
        <f>IF($D10987=1,$C10987,-1)</f>
        <v/>
      </c>
    </row>
    <row r="10988">
      <c r="A10988" s="33" t="n">
        <v>45749.70833333334</v>
      </c>
      <c r="B10988" s="15">
        <f>WEEKDAY($A10988,2)</f>
        <v/>
      </c>
      <c r="C10988" s="15">
        <f>HOUR($A10988)</f>
        <v/>
      </c>
      <c r="D10988" s="15">
        <f>IF(AND($A10988&gt;=Instellingen!$B$6,$A10988&lt;Instellingen!$B$7),1,0)</f>
        <v/>
      </c>
      <c r="E10988" s="15">
        <f>COUNTIF(tData[BezoekStart],"&lt;"&amp;($A10988+1/24))-COUNTIF(tData[BezoekEind],"&lt;="&amp;$A10988)</f>
        <v/>
      </c>
      <c r="F10988" s="15">
        <f>COUNTIF(tData[BezoekLangStart],"&lt;"&amp;($A10988+1/24))-COUNTIF(tData[BezoekLangEind],"&lt;="&amp;$A10988)</f>
        <v/>
      </c>
      <c r="G10988" s="15">
        <f>IF($D10988=1,$B10988*100+$C10988,-1)</f>
        <v/>
      </c>
      <c r="H10988" s="15">
        <f>IF($D10988=1,$B10988,-1)</f>
        <v/>
      </c>
      <c r="I10988" s="15">
        <f>IF($D10988=1,$C10988,-1)</f>
        <v/>
      </c>
    </row>
    <row r="10989">
      <c r="A10989" s="33" t="n">
        <v>45749.75</v>
      </c>
      <c r="B10989" s="15">
        <f>WEEKDAY($A10989,2)</f>
        <v/>
      </c>
      <c r="C10989" s="15">
        <f>HOUR($A10989)</f>
        <v/>
      </c>
      <c r="D10989" s="15">
        <f>IF(AND($A10989&gt;=Instellingen!$B$6,$A10989&lt;Instellingen!$B$7),1,0)</f>
        <v/>
      </c>
      <c r="E10989" s="15">
        <f>COUNTIF(tData[BezoekStart],"&lt;"&amp;($A10989+1/24))-COUNTIF(tData[BezoekEind],"&lt;="&amp;$A10989)</f>
        <v/>
      </c>
      <c r="F10989" s="15">
        <f>COUNTIF(tData[BezoekLangStart],"&lt;"&amp;($A10989+1/24))-COUNTIF(tData[BezoekLangEind],"&lt;="&amp;$A10989)</f>
        <v/>
      </c>
      <c r="G10989" s="15">
        <f>IF($D10989=1,$B10989*100+$C10989,-1)</f>
        <v/>
      </c>
      <c r="H10989" s="15">
        <f>IF($D10989=1,$B10989,-1)</f>
        <v/>
      </c>
      <c r="I10989" s="15">
        <f>IF($D10989=1,$C10989,-1)</f>
        <v/>
      </c>
    </row>
    <row r="10990">
      <c r="A10990" s="33" t="n">
        <v>45749.79166666666</v>
      </c>
      <c r="B10990" s="15">
        <f>WEEKDAY($A10990,2)</f>
        <v/>
      </c>
      <c r="C10990" s="15">
        <f>HOUR($A10990)</f>
        <v/>
      </c>
      <c r="D10990" s="15">
        <f>IF(AND($A10990&gt;=Instellingen!$B$6,$A10990&lt;Instellingen!$B$7),1,0)</f>
        <v/>
      </c>
      <c r="E10990" s="15">
        <f>COUNTIF(tData[BezoekStart],"&lt;"&amp;($A10990+1/24))-COUNTIF(tData[BezoekEind],"&lt;="&amp;$A10990)</f>
        <v/>
      </c>
      <c r="F10990" s="15">
        <f>COUNTIF(tData[BezoekLangStart],"&lt;"&amp;($A10990+1/24))-COUNTIF(tData[BezoekLangEind],"&lt;="&amp;$A10990)</f>
        <v/>
      </c>
      <c r="G10990" s="15">
        <f>IF($D10990=1,$B10990*100+$C10990,-1)</f>
        <v/>
      </c>
      <c r="H10990" s="15">
        <f>IF($D10990=1,$B10990,-1)</f>
        <v/>
      </c>
      <c r="I10990" s="15">
        <f>IF($D10990=1,$C10990,-1)</f>
        <v/>
      </c>
    </row>
    <row r="10991">
      <c r="A10991" s="33" t="n">
        <v>45749.83333333334</v>
      </c>
      <c r="B10991" s="15">
        <f>WEEKDAY($A10991,2)</f>
        <v/>
      </c>
      <c r="C10991" s="15">
        <f>HOUR($A10991)</f>
        <v/>
      </c>
      <c r="D10991" s="15">
        <f>IF(AND($A10991&gt;=Instellingen!$B$6,$A10991&lt;Instellingen!$B$7),1,0)</f>
        <v/>
      </c>
      <c r="E10991" s="15">
        <f>COUNTIF(tData[BezoekStart],"&lt;"&amp;($A10991+1/24))-COUNTIF(tData[BezoekEind],"&lt;="&amp;$A10991)</f>
        <v/>
      </c>
      <c r="F10991" s="15">
        <f>COUNTIF(tData[BezoekLangStart],"&lt;"&amp;($A10991+1/24))-COUNTIF(tData[BezoekLangEind],"&lt;="&amp;$A10991)</f>
        <v/>
      </c>
      <c r="G10991" s="15">
        <f>IF($D10991=1,$B10991*100+$C10991,-1)</f>
        <v/>
      </c>
      <c r="H10991" s="15">
        <f>IF($D10991=1,$B10991,-1)</f>
        <v/>
      </c>
      <c r="I10991" s="15">
        <f>IF($D10991=1,$C10991,-1)</f>
        <v/>
      </c>
    </row>
    <row r="10992">
      <c r="A10992" s="33" t="n">
        <v>45749.875</v>
      </c>
      <c r="B10992" s="15">
        <f>WEEKDAY($A10992,2)</f>
        <v/>
      </c>
      <c r="C10992" s="15">
        <f>HOUR($A10992)</f>
        <v/>
      </c>
      <c r="D10992" s="15">
        <f>IF(AND($A10992&gt;=Instellingen!$B$6,$A10992&lt;Instellingen!$B$7),1,0)</f>
        <v/>
      </c>
      <c r="E10992" s="15">
        <f>COUNTIF(tData[BezoekStart],"&lt;"&amp;($A10992+1/24))-COUNTIF(tData[BezoekEind],"&lt;="&amp;$A10992)</f>
        <v/>
      </c>
      <c r="F10992" s="15">
        <f>COUNTIF(tData[BezoekLangStart],"&lt;"&amp;($A10992+1/24))-COUNTIF(tData[BezoekLangEind],"&lt;="&amp;$A10992)</f>
        <v/>
      </c>
      <c r="G10992" s="15">
        <f>IF($D10992=1,$B10992*100+$C10992,-1)</f>
        <v/>
      </c>
      <c r="H10992" s="15">
        <f>IF($D10992=1,$B10992,-1)</f>
        <v/>
      </c>
      <c r="I10992" s="15">
        <f>IF($D10992=1,$C10992,-1)</f>
        <v/>
      </c>
    </row>
    <row r="10993">
      <c r="A10993" s="33" t="n">
        <v>45749.91666666666</v>
      </c>
      <c r="B10993" s="15">
        <f>WEEKDAY($A10993,2)</f>
        <v/>
      </c>
      <c r="C10993" s="15">
        <f>HOUR($A10993)</f>
        <v/>
      </c>
      <c r="D10993" s="15">
        <f>IF(AND($A10993&gt;=Instellingen!$B$6,$A10993&lt;Instellingen!$B$7),1,0)</f>
        <v/>
      </c>
      <c r="E10993" s="15">
        <f>COUNTIF(tData[BezoekStart],"&lt;"&amp;($A10993+1/24))-COUNTIF(tData[BezoekEind],"&lt;="&amp;$A10993)</f>
        <v/>
      </c>
      <c r="F10993" s="15">
        <f>COUNTIF(tData[BezoekLangStart],"&lt;"&amp;($A10993+1/24))-COUNTIF(tData[BezoekLangEind],"&lt;="&amp;$A10993)</f>
        <v/>
      </c>
      <c r="G10993" s="15">
        <f>IF($D10993=1,$B10993*100+$C10993,-1)</f>
        <v/>
      </c>
      <c r="H10993" s="15">
        <f>IF($D10993=1,$B10993,-1)</f>
        <v/>
      </c>
      <c r="I10993" s="15">
        <f>IF($D10993=1,$C10993,-1)</f>
        <v/>
      </c>
    </row>
    <row r="10994">
      <c r="A10994" s="33" t="n">
        <v>45749.95833333334</v>
      </c>
      <c r="B10994" s="15">
        <f>WEEKDAY($A10994,2)</f>
        <v/>
      </c>
      <c r="C10994" s="15">
        <f>HOUR($A10994)</f>
        <v/>
      </c>
      <c r="D10994" s="15">
        <f>IF(AND($A10994&gt;=Instellingen!$B$6,$A10994&lt;Instellingen!$B$7),1,0)</f>
        <v/>
      </c>
      <c r="E10994" s="15">
        <f>COUNTIF(tData[BezoekStart],"&lt;"&amp;($A10994+1/24))-COUNTIF(tData[BezoekEind],"&lt;="&amp;$A10994)</f>
        <v/>
      </c>
      <c r="F10994" s="15">
        <f>COUNTIF(tData[BezoekLangStart],"&lt;"&amp;($A10994+1/24))-COUNTIF(tData[BezoekLangEind],"&lt;="&amp;$A10994)</f>
        <v/>
      </c>
      <c r="G10994" s="15">
        <f>IF($D10994=1,$B10994*100+$C10994,-1)</f>
        <v/>
      </c>
      <c r="H10994" s="15">
        <f>IF($D10994=1,$B10994,-1)</f>
        <v/>
      </c>
      <c r="I10994" s="15">
        <f>IF($D10994=1,$C10994,-1)</f>
        <v/>
      </c>
    </row>
    <row r="10995">
      <c r="A10995" s="33" t="n">
        <v>45750</v>
      </c>
      <c r="B10995" s="15">
        <f>WEEKDAY($A10995,2)</f>
        <v/>
      </c>
      <c r="C10995" s="15">
        <f>HOUR($A10995)</f>
        <v/>
      </c>
      <c r="D10995" s="15">
        <f>IF(AND($A10995&gt;=Instellingen!$B$6,$A10995&lt;Instellingen!$B$7),1,0)</f>
        <v/>
      </c>
      <c r="E10995" s="15">
        <f>COUNTIF(tData[BezoekStart],"&lt;"&amp;($A10995+1/24))-COUNTIF(tData[BezoekEind],"&lt;="&amp;$A10995)</f>
        <v/>
      </c>
      <c r="F10995" s="15">
        <f>COUNTIF(tData[BezoekLangStart],"&lt;"&amp;($A10995+1/24))-COUNTIF(tData[BezoekLangEind],"&lt;="&amp;$A10995)</f>
        <v/>
      </c>
      <c r="G10995" s="15">
        <f>IF($D10995=1,$B10995*100+$C10995,-1)</f>
        <v/>
      </c>
      <c r="H10995" s="15">
        <f>IF($D10995=1,$B10995,-1)</f>
        <v/>
      </c>
      <c r="I10995" s="15">
        <f>IF($D10995=1,$C10995,-1)</f>
        <v/>
      </c>
    </row>
    <row r="10996">
      <c r="A10996" s="33" t="n">
        <v>45750.04166666666</v>
      </c>
      <c r="B10996" s="15">
        <f>WEEKDAY($A10996,2)</f>
        <v/>
      </c>
      <c r="C10996" s="15">
        <f>HOUR($A10996)</f>
        <v/>
      </c>
      <c r="D10996" s="15">
        <f>IF(AND($A10996&gt;=Instellingen!$B$6,$A10996&lt;Instellingen!$B$7),1,0)</f>
        <v/>
      </c>
      <c r="E10996" s="15">
        <f>COUNTIF(tData[BezoekStart],"&lt;"&amp;($A10996+1/24))-COUNTIF(tData[BezoekEind],"&lt;="&amp;$A10996)</f>
        <v/>
      </c>
      <c r="F10996" s="15">
        <f>COUNTIF(tData[BezoekLangStart],"&lt;"&amp;($A10996+1/24))-COUNTIF(tData[BezoekLangEind],"&lt;="&amp;$A10996)</f>
        <v/>
      </c>
      <c r="G10996" s="15">
        <f>IF($D10996=1,$B10996*100+$C10996,-1)</f>
        <v/>
      </c>
      <c r="H10996" s="15">
        <f>IF($D10996=1,$B10996,-1)</f>
        <v/>
      </c>
      <c r="I10996" s="15">
        <f>IF($D10996=1,$C10996,-1)</f>
        <v/>
      </c>
    </row>
    <row r="10997">
      <c r="A10997" s="33" t="n">
        <v>45750.08333333334</v>
      </c>
      <c r="B10997" s="15">
        <f>WEEKDAY($A10997,2)</f>
        <v/>
      </c>
      <c r="C10997" s="15">
        <f>HOUR($A10997)</f>
        <v/>
      </c>
      <c r="D10997" s="15">
        <f>IF(AND($A10997&gt;=Instellingen!$B$6,$A10997&lt;Instellingen!$B$7),1,0)</f>
        <v/>
      </c>
      <c r="E10997" s="15">
        <f>COUNTIF(tData[BezoekStart],"&lt;"&amp;($A10997+1/24))-COUNTIF(tData[BezoekEind],"&lt;="&amp;$A10997)</f>
        <v/>
      </c>
      <c r="F10997" s="15">
        <f>COUNTIF(tData[BezoekLangStart],"&lt;"&amp;($A10997+1/24))-COUNTIF(tData[BezoekLangEind],"&lt;="&amp;$A10997)</f>
        <v/>
      </c>
      <c r="G10997" s="15">
        <f>IF($D10997=1,$B10997*100+$C10997,-1)</f>
        <v/>
      </c>
      <c r="H10997" s="15">
        <f>IF($D10997=1,$B10997,-1)</f>
        <v/>
      </c>
      <c r="I10997" s="15">
        <f>IF($D10997=1,$C10997,-1)</f>
        <v/>
      </c>
    </row>
    <row r="10998">
      <c r="A10998" s="33" t="n">
        <v>45750.125</v>
      </c>
      <c r="B10998" s="15">
        <f>WEEKDAY($A10998,2)</f>
        <v/>
      </c>
      <c r="C10998" s="15">
        <f>HOUR($A10998)</f>
        <v/>
      </c>
      <c r="D10998" s="15">
        <f>IF(AND($A10998&gt;=Instellingen!$B$6,$A10998&lt;Instellingen!$B$7),1,0)</f>
        <v/>
      </c>
      <c r="E10998" s="15">
        <f>COUNTIF(tData[BezoekStart],"&lt;"&amp;($A10998+1/24))-COUNTIF(tData[BezoekEind],"&lt;="&amp;$A10998)</f>
        <v/>
      </c>
      <c r="F10998" s="15">
        <f>COUNTIF(tData[BezoekLangStart],"&lt;"&amp;($A10998+1/24))-COUNTIF(tData[BezoekLangEind],"&lt;="&amp;$A10998)</f>
        <v/>
      </c>
      <c r="G10998" s="15">
        <f>IF($D10998=1,$B10998*100+$C10998,-1)</f>
        <v/>
      </c>
      <c r="H10998" s="15">
        <f>IF($D10998=1,$B10998,-1)</f>
        <v/>
      </c>
      <c r="I10998" s="15">
        <f>IF($D10998=1,$C10998,-1)</f>
        <v/>
      </c>
    </row>
    <row r="10999">
      <c r="A10999" s="33" t="n">
        <v>45750.16666666666</v>
      </c>
      <c r="B10999" s="15">
        <f>WEEKDAY($A10999,2)</f>
        <v/>
      </c>
      <c r="C10999" s="15">
        <f>HOUR($A10999)</f>
        <v/>
      </c>
      <c r="D10999" s="15">
        <f>IF(AND($A10999&gt;=Instellingen!$B$6,$A10999&lt;Instellingen!$B$7),1,0)</f>
        <v/>
      </c>
      <c r="E10999" s="15">
        <f>COUNTIF(tData[BezoekStart],"&lt;"&amp;($A10999+1/24))-COUNTIF(tData[BezoekEind],"&lt;="&amp;$A10999)</f>
        <v/>
      </c>
      <c r="F10999" s="15">
        <f>COUNTIF(tData[BezoekLangStart],"&lt;"&amp;($A10999+1/24))-COUNTIF(tData[BezoekLangEind],"&lt;="&amp;$A10999)</f>
        <v/>
      </c>
      <c r="G10999" s="15">
        <f>IF($D10999=1,$B10999*100+$C10999,-1)</f>
        <v/>
      </c>
      <c r="H10999" s="15">
        <f>IF($D10999=1,$B10999,-1)</f>
        <v/>
      </c>
      <c r="I10999" s="15">
        <f>IF($D10999=1,$C10999,-1)</f>
        <v/>
      </c>
    </row>
    <row r="11000">
      <c r="A11000" s="33" t="n">
        <v>45750.20833333334</v>
      </c>
      <c r="B11000" s="15">
        <f>WEEKDAY($A11000,2)</f>
        <v/>
      </c>
      <c r="C11000" s="15">
        <f>HOUR($A11000)</f>
        <v/>
      </c>
      <c r="D11000" s="15">
        <f>IF(AND($A11000&gt;=Instellingen!$B$6,$A11000&lt;Instellingen!$B$7),1,0)</f>
        <v/>
      </c>
      <c r="E11000" s="15">
        <f>COUNTIF(tData[BezoekStart],"&lt;"&amp;($A11000+1/24))-COUNTIF(tData[BezoekEind],"&lt;="&amp;$A11000)</f>
        <v/>
      </c>
      <c r="F11000" s="15">
        <f>COUNTIF(tData[BezoekLangStart],"&lt;"&amp;($A11000+1/24))-COUNTIF(tData[BezoekLangEind],"&lt;="&amp;$A11000)</f>
        <v/>
      </c>
      <c r="G11000" s="15">
        <f>IF($D11000=1,$B11000*100+$C11000,-1)</f>
        <v/>
      </c>
      <c r="H11000" s="15">
        <f>IF($D11000=1,$B11000,-1)</f>
        <v/>
      </c>
      <c r="I11000" s="15">
        <f>IF($D11000=1,$C11000,-1)</f>
        <v/>
      </c>
    </row>
    <row r="11001">
      <c r="A11001" s="33" t="n">
        <v>45750.25</v>
      </c>
      <c r="B11001" s="15">
        <f>WEEKDAY($A11001,2)</f>
        <v/>
      </c>
      <c r="C11001" s="15">
        <f>HOUR($A11001)</f>
        <v/>
      </c>
      <c r="D11001" s="15">
        <f>IF(AND($A11001&gt;=Instellingen!$B$6,$A11001&lt;Instellingen!$B$7),1,0)</f>
        <v/>
      </c>
      <c r="E11001" s="15">
        <f>COUNTIF(tData[BezoekStart],"&lt;"&amp;($A11001+1/24))-COUNTIF(tData[BezoekEind],"&lt;="&amp;$A11001)</f>
        <v/>
      </c>
      <c r="F11001" s="15">
        <f>COUNTIF(tData[BezoekLangStart],"&lt;"&amp;($A11001+1/24))-COUNTIF(tData[BezoekLangEind],"&lt;="&amp;$A11001)</f>
        <v/>
      </c>
      <c r="G11001" s="15">
        <f>IF($D11001=1,$B11001*100+$C11001,-1)</f>
        <v/>
      </c>
      <c r="H11001" s="15">
        <f>IF($D11001=1,$B11001,-1)</f>
        <v/>
      </c>
      <c r="I11001" s="15">
        <f>IF($D11001=1,$C11001,-1)</f>
        <v/>
      </c>
    </row>
    <row r="11002">
      <c r="A11002" s="33" t="n">
        <v>45750.29166666666</v>
      </c>
      <c r="B11002" s="15">
        <f>WEEKDAY($A11002,2)</f>
        <v/>
      </c>
      <c r="C11002" s="15">
        <f>HOUR($A11002)</f>
        <v/>
      </c>
      <c r="D11002" s="15">
        <f>IF(AND($A11002&gt;=Instellingen!$B$6,$A11002&lt;Instellingen!$B$7),1,0)</f>
        <v/>
      </c>
      <c r="E11002" s="15">
        <f>COUNTIF(tData[BezoekStart],"&lt;"&amp;($A11002+1/24))-COUNTIF(tData[BezoekEind],"&lt;="&amp;$A11002)</f>
        <v/>
      </c>
      <c r="F11002" s="15">
        <f>COUNTIF(tData[BezoekLangStart],"&lt;"&amp;($A11002+1/24))-COUNTIF(tData[BezoekLangEind],"&lt;="&amp;$A11002)</f>
        <v/>
      </c>
      <c r="G11002" s="15">
        <f>IF($D11002=1,$B11002*100+$C11002,-1)</f>
        <v/>
      </c>
      <c r="H11002" s="15">
        <f>IF($D11002=1,$B11002,-1)</f>
        <v/>
      </c>
      <c r="I11002" s="15">
        <f>IF($D11002=1,$C11002,-1)</f>
        <v/>
      </c>
    </row>
    <row r="11003">
      <c r="A11003" s="33" t="n">
        <v>45750.33333333334</v>
      </c>
      <c r="B11003" s="15">
        <f>WEEKDAY($A11003,2)</f>
        <v/>
      </c>
      <c r="C11003" s="15">
        <f>HOUR($A11003)</f>
        <v/>
      </c>
      <c r="D11003" s="15">
        <f>IF(AND($A11003&gt;=Instellingen!$B$6,$A11003&lt;Instellingen!$B$7),1,0)</f>
        <v/>
      </c>
      <c r="E11003" s="15">
        <f>COUNTIF(tData[BezoekStart],"&lt;"&amp;($A11003+1/24))-COUNTIF(tData[BezoekEind],"&lt;="&amp;$A11003)</f>
        <v/>
      </c>
      <c r="F11003" s="15">
        <f>COUNTIF(tData[BezoekLangStart],"&lt;"&amp;($A11003+1/24))-COUNTIF(tData[BezoekLangEind],"&lt;="&amp;$A11003)</f>
        <v/>
      </c>
      <c r="G11003" s="15">
        <f>IF($D11003=1,$B11003*100+$C11003,-1)</f>
        <v/>
      </c>
      <c r="H11003" s="15">
        <f>IF($D11003=1,$B11003,-1)</f>
        <v/>
      </c>
      <c r="I11003" s="15">
        <f>IF($D11003=1,$C11003,-1)</f>
        <v/>
      </c>
    </row>
    <row r="11004">
      <c r="A11004" s="33" t="n">
        <v>45750.375</v>
      </c>
      <c r="B11004" s="15">
        <f>WEEKDAY($A11004,2)</f>
        <v/>
      </c>
      <c r="C11004" s="15">
        <f>HOUR($A11004)</f>
        <v/>
      </c>
      <c r="D11004" s="15">
        <f>IF(AND($A11004&gt;=Instellingen!$B$6,$A11004&lt;Instellingen!$B$7),1,0)</f>
        <v/>
      </c>
      <c r="E11004" s="15">
        <f>COUNTIF(tData[BezoekStart],"&lt;"&amp;($A11004+1/24))-COUNTIF(tData[BezoekEind],"&lt;="&amp;$A11004)</f>
        <v/>
      </c>
      <c r="F11004" s="15">
        <f>COUNTIF(tData[BezoekLangStart],"&lt;"&amp;($A11004+1/24))-COUNTIF(tData[BezoekLangEind],"&lt;="&amp;$A11004)</f>
        <v/>
      </c>
      <c r="G11004" s="15">
        <f>IF($D11004=1,$B11004*100+$C11004,-1)</f>
        <v/>
      </c>
      <c r="H11004" s="15">
        <f>IF($D11004=1,$B11004,-1)</f>
        <v/>
      </c>
      <c r="I11004" s="15">
        <f>IF($D11004=1,$C11004,-1)</f>
        <v/>
      </c>
    </row>
    <row r="11005">
      <c r="A11005" s="33" t="n">
        <v>45750.41666666666</v>
      </c>
      <c r="B11005" s="15">
        <f>WEEKDAY($A11005,2)</f>
        <v/>
      </c>
      <c r="C11005" s="15">
        <f>HOUR($A11005)</f>
        <v/>
      </c>
      <c r="D11005" s="15">
        <f>IF(AND($A11005&gt;=Instellingen!$B$6,$A11005&lt;Instellingen!$B$7),1,0)</f>
        <v/>
      </c>
      <c r="E11005" s="15">
        <f>COUNTIF(tData[BezoekStart],"&lt;"&amp;($A11005+1/24))-COUNTIF(tData[BezoekEind],"&lt;="&amp;$A11005)</f>
        <v/>
      </c>
      <c r="F11005" s="15">
        <f>COUNTIF(tData[BezoekLangStart],"&lt;"&amp;($A11005+1/24))-COUNTIF(tData[BezoekLangEind],"&lt;="&amp;$A11005)</f>
        <v/>
      </c>
      <c r="G11005" s="15">
        <f>IF($D11005=1,$B11005*100+$C11005,-1)</f>
        <v/>
      </c>
      <c r="H11005" s="15">
        <f>IF($D11005=1,$B11005,-1)</f>
        <v/>
      </c>
      <c r="I11005" s="15">
        <f>IF($D11005=1,$C11005,-1)</f>
        <v/>
      </c>
    </row>
    <row r="11006">
      <c r="A11006" s="33" t="n">
        <v>45750.45833333334</v>
      </c>
      <c r="B11006" s="15">
        <f>WEEKDAY($A11006,2)</f>
        <v/>
      </c>
      <c r="C11006" s="15">
        <f>HOUR($A11006)</f>
        <v/>
      </c>
      <c r="D11006" s="15">
        <f>IF(AND($A11006&gt;=Instellingen!$B$6,$A11006&lt;Instellingen!$B$7),1,0)</f>
        <v/>
      </c>
      <c r="E11006" s="15">
        <f>COUNTIF(tData[BezoekStart],"&lt;"&amp;($A11006+1/24))-COUNTIF(tData[BezoekEind],"&lt;="&amp;$A11006)</f>
        <v/>
      </c>
      <c r="F11006" s="15">
        <f>COUNTIF(tData[BezoekLangStart],"&lt;"&amp;($A11006+1/24))-COUNTIF(tData[BezoekLangEind],"&lt;="&amp;$A11006)</f>
        <v/>
      </c>
      <c r="G11006" s="15">
        <f>IF($D11006=1,$B11006*100+$C11006,-1)</f>
        <v/>
      </c>
      <c r="H11006" s="15">
        <f>IF($D11006=1,$B11006,-1)</f>
        <v/>
      </c>
      <c r="I11006" s="15">
        <f>IF($D11006=1,$C11006,-1)</f>
        <v/>
      </c>
    </row>
    <row r="11007">
      <c r="A11007" s="33" t="n">
        <v>45750.5</v>
      </c>
      <c r="B11007" s="15">
        <f>WEEKDAY($A11007,2)</f>
        <v/>
      </c>
      <c r="C11007" s="15">
        <f>HOUR($A11007)</f>
        <v/>
      </c>
      <c r="D11007" s="15">
        <f>IF(AND($A11007&gt;=Instellingen!$B$6,$A11007&lt;Instellingen!$B$7),1,0)</f>
        <v/>
      </c>
      <c r="E11007" s="15">
        <f>COUNTIF(tData[BezoekStart],"&lt;"&amp;($A11007+1/24))-COUNTIF(tData[BezoekEind],"&lt;="&amp;$A11007)</f>
        <v/>
      </c>
      <c r="F11007" s="15">
        <f>COUNTIF(tData[BezoekLangStart],"&lt;"&amp;($A11007+1/24))-COUNTIF(tData[BezoekLangEind],"&lt;="&amp;$A11007)</f>
        <v/>
      </c>
      <c r="G11007" s="15">
        <f>IF($D11007=1,$B11007*100+$C11007,-1)</f>
        <v/>
      </c>
      <c r="H11007" s="15">
        <f>IF($D11007=1,$B11007,-1)</f>
        <v/>
      </c>
      <c r="I11007" s="15">
        <f>IF($D11007=1,$C11007,-1)</f>
        <v/>
      </c>
    </row>
    <row r="11008">
      <c r="A11008" s="33" t="n">
        <v>45750.54166666666</v>
      </c>
      <c r="B11008" s="15">
        <f>WEEKDAY($A11008,2)</f>
        <v/>
      </c>
      <c r="C11008" s="15">
        <f>HOUR($A11008)</f>
        <v/>
      </c>
      <c r="D11008" s="15">
        <f>IF(AND($A11008&gt;=Instellingen!$B$6,$A11008&lt;Instellingen!$B$7),1,0)</f>
        <v/>
      </c>
      <c r="E11008" s="15">
        <f>COUNTIF(tData[BezoekStart],"&lt;"&amp;($A11008+1/24))-COUNTIF(tData[BezoekEind],"&lt;="&amp;$A11008)</f>
        <v/>
      </c>
      <c r="F11008" s="15">
        <f>COUNTIF(tData[BezoekLangStart],"&lt;"&amp;($A11008+1/24))-COUNTIF(tData[BezoekLangEind],"&lt;="&amp;$A11008)</f>
        <v/>
      </c>
      <c r="G11008" s="15">
        <f>IF($D11008=1,$B11008*100+$C11008,-1)</f>
        <v/>
      </c>
      <c r="H11008" s="15">
        <f>IF($D11008=1,$B11008,-1)</f>
        <v/>
      </c>
      <c r="I11008" s="15">
        <f>IF($D11008=1,$C11008,-1)</f>
        <v/>
      </c>
    </row>
    <row r="11009">
      <c r="A11009" s="33" t="n">
        <v>45750.58333333334</v>
      </c>
      <c r="B11009" s="15">
        <f>WEEKDAY($A11009,2)</f>
        <v/>
      </c>
      <c r="C11009" s="15">
        <f>HOUR($A11009)</f>
        <v/>
      </c>
      <c r="D11009" s="15">
        <f>IF(AND($A11009&gt;=Instellingen!$B$6,$A11009&lt;Instellingen!$B$7),1,0)</f>
        <v/>
      </c>
      <c r="E11009" s="15">
        <f>COUNTIF(tData[BezoekStart],"&lt;"&amp;($A11009+1/24))-COUNTIF(tData[BezoekEind],"&lt;="&amp;$A11009)</f>
        <v/>
      </c>
      <c r="F11009" s="15">
        <f>COUNTIF(tData[BezoekLangStart],"&lt;"&amp;($A11009+1/24))-COUNTIF(tData[BezoekLangEind],"&lt;="&amp;$A11009)</f>
        <v/>
      </c>
      <c r="G11009" s="15">
        <f>IF($D11009=1,$B11009*100+$C11009,-1)</f>
        <v/>
      </c>
      <c r="H11009" s="15">
        <f>IF($D11009=1,$B11009,-1)</f>
        <v/>
      </c>
      <c r="I11009" s="15">
        <f>IF($D11009=1,$C11009,-1)</f>
        <v/>
      </c>
    </row>
    <row r="11010">
      <c r="A11010" s="33" t="n">
        <v>45750.625</v>
      </c>
      <c r="B11010" s="15">
        <f>WEEKDAY($A11010,2)</f>
        <v/>
      </c>
      <c r="C11010" s="15">
        <f>HOUR($A11010)</f>
        <v/>
      </c>
      <c r="D11010" s="15">
        <f>IF(AND($A11010&gt;=Instellingen!$B$6,$A11010&lt;Instellingen!$B$7),1,0)</f>
        <v/>
      </c>
      <c r="E11010" s="15">
        <f>COUNTIF(tData[BezoekStart],"&lt;"&amp;($A11010+1/24))-COUNTIF(tData[BezoekEind],"&lt;="&amp;$A11010)</f>
        <v/>
      </c>
      <c r="F11010" s="15">
        <f>COUNTIF(tData[BezoekLangStart],"&lt;"&amp;($A11010+1/24))-COUNTIF(tData[BezoekLangEind],"&lt;="&amp;$A11010)</f>
        <v/>
      </c>
      <c r="G11010" s="15">
        <f>IF($D11010=1,$B11010*100+$C11010,-1)</f>
        <v/>
      </c>
      <c r="H11010" s="15">
        <f>IF($D11010=1,$B11010,-1)</f>
        <v/>
      </c>
      <c r="I11010" s="15">
        <f>IF($D11010=1,$C11010,-1)</f>
        <v/>
      </c>
    </row>
    <row r="11011">
      <c r="A11011" s="33" t="n">
        <v>45750.66666666666</v>
      </c>
      <c r="B11011" s="15">
        <f>WEEKDAY($A11011,2)</f>
        <v/>
      </c>
      <c r="C11011" s="15">
        <f>HOUR($A11011)</f>
        <v/>
      </c>
      <c r="D11011" s="15">
        <f>IF(AND($A11011&gt;=Instellingen!$B$6,$A11011&lt;Instellingen!$B$7),1,0)</f>
        <v/>
      </c>
      <c r="E11011" s="15">
        <f>COUNTIF(tData[BezoekStart],"&lt;"&amp;($A11011+1/24))-COUNTIF(tData[BezoekEind],"&lt;="&amp;$A11011)</f>
        <v/>
      </c>
      <c r="F11011" s="15">
        <f>COUNTIF(tData[BezoekLangStart],"&lt;"&amp;($A11011+1/24))-COUNTIF(tData[BezoekLangEind],"&lt;="&amp;$A11011)</f>
        <v/>
      </c>
      <c r="G11011" s="15">
        <f>IF($D11011=1,$B11011*100+$C11011,-1)</f>
        <v/>
      </c>
      <c r="H11011" s="15">
        <f>IF($D11011=1,$B11011,-1)</f>
        <v/>
      </c>
      <c r="I11011" s="15">
        <f>IF($D11011=1,$C11011,-1)</f>
        <v/>
      </c>
    </row>
    <row r="11012">
      <c r="A11012" s="33" t="n">
        <v>45750.70833333334</v>
      </c>
      <c r="B11012" s="15">
        <f>WEEKDAY($A11012,2)</f>
        <v/>
      </c>
      <c r="C11012" s="15">
        <f>HOUR($A11012)</f>
        <v/>
      </c>
      <c r="D11012" s="15">
        <f>IF(AND($A11012&gt;=Instellingen!$B$6,$A11012&lt;Instellingen!$B$7),1,0)</f>
        <v/>
      </c>
      <c r="E11012" s="15">
        <f>COUNTIF(tData[BezoekStart],"&lt;"&amp;($A11012+1/24))-COUNTIF(tData[BezoekEind],"&lt;="&amp;$A11012)</f>
        <v/>
      </c>
      <c r="F11012" s="15">
        <f>COUNTIF(tData[BezoekLangStart],"&lt;"&amp;($A11012+1/24))-COUNTIF(tData[BezoekLangEind],"&lt;="&amp;$A11012)</f>
        <v/>
      </c>
      <c r="G11012" s="15">
        <f>IF($D11012=1,$B11012*100+$C11012,-1)</f>
        <v/>
      </c>
      <c r="H11012" s="15">
        <f>IF($D11012=1,$B11012,-1)</f>
        <v/>
      </c>
      <c r="I11012" s="15">
        <f>IF($D11012=1,$C11012,-1)</f>
        <v/>
      </c>
    </row>
    <row r="11013">
      <c r="A11013" s="33" t="n">
        <v>45750.75</v>
      </c>
      <c r="B11013" s="15">
        <f>WEEKDAY($A11013,2)</f>
        <v/>
      </c>
      <c r="C11013" s="15">
        <f>HOUR($A11013)</f>
        <v/>
      </c>
      <c r="D11013" s="15">
        <f>IF(AND($A11013&gt;=Instellingen!$B$6,$A11013&lt;Instellingen!$B$7),1,0)</f>
        <v/>
      </c>
      <c r="E11013" s="15">
        <f>COUNTIF(tData[BezoekStart],"&lt;"&amp;($A11013+1/24))-COUNTIF(tData[BezoekEind],"&lt;="&amp;$A11013)</f>
        <v/>
      </c>
      <c r="F11013" s="15">
        <f>COUNTIF(tData[BezoekLangStart],"&lt;"&amp;($A11013+1/24))-COUNTIF(tData[BezoekLangEind],"&lt;="&amp;$A11013)</f>
        <v/>
      </c>
      <c r="G11013" s="15">
        <f>IF($D11013=1,$B11013*100+$C11013,-1)</f>
        <v/>
      </c>
      <c r="H11013" s="15">
        <f>IF($D11013=1,$B11013,-1)</f>
        <v/>
      </c>
      <c r="I11013" s="15">
        <f>IF($D11013=1,$C11013,-1)</f>
        <v/>
      </c>
    </row>
    <row r="11014">
      <c r="A11014" s="33" t="n">
        <v>45750.79166666666</v>
      </c>
      <c r="B11014" s="15">
        <f>WEEKDAY($A11014,2)</f>
        <v/>
      </c>
      <c r="C11014" s="15">
        <f>HOUR($A11014)</f>
        <v/>
      </c>
      <c r="D11014" s="15">
        <f>IF(AND($A11014&gt;=Instellingen!$B$6,$A11014&lt;Instellingen!$B$7),1,0)</f>
        <v/>
      </c>
      <c r="E11014" s="15">
        <f>COUNTIF(tData[BezoekStart],"&lt;"&amp;($A11014+1/24))-COUNTIF(tData[BezoekEind],"&lt;="&amp;$A11014)</f>
        <v/>
      </c>
      <c r="F11014" s="15">
        <f>COUNTIF(tData[BezoekLangStart],"&lt;"&amp;($A11014+1/24))-COUNTIF(tData[BezoekLangEind],"&lt;="&amp;$A11014)</f>
        <v/>
      </c>
      <c r="G11014" s="15">
        <f>IF($D11014=1,$B11014*100+$C11014,-1)</f>
        <v/>
      </c>
      <c r="H11014" s="15">
        <f>IF($D11014=1,$B11014,-1)</f>
        <v/>
      </c>
      <c r="I11014" s="15">
        <f>IF($D11014=1,$C11014,-1)</f>
        <v/>
      </c>
    </row>
    <row r="11015">
      <c r="A11015" s="33" t="n">
        <v>45750.83333333334</v>
      </c>
      <c r="B11015" s="15">
        <f>WEEKDAY($A11015,2)</f>
        <v/>
      </c>
      <c r="C11015" s="15">
        <f>HOUR($A11015)</f>
        <v/>
      </c>
      <c r="D11015" s="15">
        <f>IF(AND($A11015&gt;=Instellingen!$B$6,$A11015&lt;Instellingen!$B$7),1,0)</f>
        <v/>
      </c>
      <c r="E11015" s="15">
        <f>COUNTIF(tData[BezoekStart],"&lt;"&amp;($A11015+1/24))-COUNTIF(tData[BezoekEind],"&lt;="&amp;$A11015)</f>
        <v/>
      </c>
      <c r="F11015" s="15">
        <f>COUNTIF(tData[BezoekLangStart],"&lt;"&amp;($A11015+1/24))-COUNTIF(tData[BezoekLangEind],"&lt;="&amp;$A11015)</f>
        <v/>
      </c>
      <c r="G11015" s="15">
        <f>IF($D11015=1,$B11015*100+$C11015,-1)</f>
        <v/>
      </c>
      <c r="H11015" s="15">
        <f>IF($D11015=1,$B11015,-1)</f>
        <v/>
      </c>
      <c r="I11015" s="15">
        <f>IF($D11015=1,$C11015,-1)</f>
        <v/>
      </c>
    </row>
    <row r="11016">
      <c r="A11016" s="33" t="n">
        <v>45750.875</v>
      </c>
      <c r="B11016" s="15">
        <f>WEEKDAY($A11016,2)</f>
        <v/>
      </c>
      <c r="C11016" s="15">
        <f>HOUR($A11016)</f>
        <v/>
      </c>
      <c r="D11016" s="15">
        <f>IF(AND($A11016&gt;=Instellingen!$B$6,$A11016&lt;Instellingen!$B$7),1,0)</f>
        <v/>
      </c>
      <c r="E11016" s="15">
        <f>COUNTIF(tData[BezoekStart],"&lt;"&amp;($A11016+1/24))-COUNTIF(tData[BezoekEind],"&lt;="&amp;$A11016)</f>
        <v/>
      </c>
      <c r="F11016" s="15">
        <f>COUNTIF(tData[BezoekLangStart],"&lt;"&amp;($A11016+1/24))-COUNTIF(tData[BezoekLangEind],"&lt;="&amp;$A11016)</f>
        <v/>
      </c>
      <c r="G11016" s="15">
        <f>IF($D11016=1,$B11016*100+$C11016,-1)</f>
        <v/>
      </c>
      <c r="H11016" s="15">
        <f>IF($D11016=1,$B11016,-1)</f>
        <v/>
      </c>
      <c r="I11016" s="15">
        <f>IF($D11016=1,$C11016,-1)</f>
        <v/>
      </c>
    </row>
    <row r="11017">
      <c r="A11017" s="33" t="n">
        <v>45750.91666666666</v>
      </c>
      <c r="B11017" s="15">
        <f>WEEKDAY($A11017,2)</f>
        <v/>
      </c>
      <c r="C11017" s="15">
        <f>HOUR($A11017)</f>
        <v/>
      </c>
      <c r="D11017" s="15">
        <f>IF(AND($A11017&gt;=Instellingen!$B$6,$A11017&lt;Instellingen!$B$7),1,0)</f>
        <v/>
      </c>
      <c r="E11017" s="15">
        <f>COUNTIF(tData[BezoekStart],"&lt;"&amp;($A11017+1/24))-COUNTIF(tData[BezoekEind],"&lt;="&amp;$A11017)</f>
        <v/>
      </c>
      <c r="F11017" s="15">
        <f>COUNTIF(tData[BezoekLangStart],"&lt;"&amp;($A11017+1/24))-COUNTIF(tData[BezoekLangEind],"&lt;="&amp;$A11017)</f>
        <v/>
      </c>
      <c r="G11017" s="15">
        <f>IF($D11017=1,$B11017*100+$C11017,-1)</f>
        <v/>
      </c>
      <c r="H11017" s="15">
        <f>IF($D11017=1,$B11017,-1)</f>
        <v/>
      </c>
      <c r="I11017" s="15">
        <f>IF($D11017=1,$C11017,-1)</f>
        <v/>
      </c>
    </row>
    <row r="11018">
      <c r="A11018" s="33" t="n">
        <v>45750.95833333334</v>
      </c>
      <c r="B11018" s="15">
        <f>WEEKDAY($A11018,2)</f>
        <v/>
      </c>
      <c r="C11018" s="15">
        <f>HOUR($A11018)</f>
        <v/>
      </c>
      <c r="D11018" s="15">
        <f>IF(AND($A11018&gt;=Instellingen!$B$6,$A11018&lt;Instellingen!$B$7),1,0)</f>
        <v/>
      </c>
      <c r="E11018" s="15">
        <f>COUNTIF(tData[BezoekStart],"&lt;"&amp;($A11018+1/24))-COUNTIF(tData[BezoekEind],"&lt;="&amp;$A11018)</f>
        <v/>
      </c>
      <c r="F11018" s="15">
        <f>COUNTIF(tData[BezoekLangStart],"&lt;"&amp;($A11018+1/24))-COUNTIF(tData[BezoekLangEind],"&lt;="&amp;$A11018)</f>
        <v/>
      </c>
      <c r="G11018" s="15">
        <f>IF($D11018=1,$B11018*100+$C11018,-1)</f>
        <v/>
      </c>
      <c r="H11018" s="15">
        <f>IF($D11018=1,$B11018,-1)</f>
        <v/>
      </c>
      <c r="I11018" s="15">
        <f>IF($D11018=1,$C11018,-1)</f>
        <v/>
      </c>
    </row>
    <row r="11019">
      <c r="A11019" s="33" t="n">
        <v>45751</v>
      </c>
      <c r="B11019" s="15">
        <f>WEEKDAY($A11019,2)</f>
        <v/>
      </c>
      <c r="C11019" s="15">
        <f>HOUR($A11019)</f>
        <v/>
      </c>
      <c r="D11019" s="15">
        <f>IF(AND($A11019&gt;=Instellingen!$B$6,$A11019&lt;Instellingen!$B$7),1,0)</f>
        <v/>
      </c>
      <c r="E11019" s="15">
        <f>COUNTIF(tData[BezoekStart],"&lt;"&amp;($A11019+1/24))-COUNTIF(tData[BezoekEind],"&lt;="&amp;$A11019)</f>
        <v/>
      </c>
      <c r="F11019" s="15">
        <f>COUNTIF(tData[BezoekLangStart],"&lt;"&amp;($A11019+1/24))-COUNTIF(tData[BezoekLangEind],"&lt;="&amp;$A11019)</f>
        <v/>
      </c>
      <c r="G11019" s="15">
        <f>IF($D11019=1,$B11019*100+$C11019,-1)</f>
        <v/>
      </c>
      <c r="H11019" s="15">
        <f>IF($D11019=1,$B11019,-1)</f>
        <v/>
      </c>
      <c r="I11019" s="15">
        <f>IF($D11019=1,$C11019,-1)</f>
        <v/>
      </c>
    </row>
    <row r="11020">
      <c r="A11020" s="33" t="n">
        <v>45751.04166666666</v>
      </c>
      <c r="B11020" s="15">
        <f>WEEKDAY($A11020,2)</f>
        <v/>
      </c>
      <c r="C11020" s="15">
        <f>HOUR($A11020)</f>
        <v/>
      </c>
      <c r="D11020" s="15">
        <f>IF(AND($A11020&gt;=Instellingen!$B$6,$A11020&lt;Instellingen!$B$7),1,0)</f>
        <v/>
      </c>
      <c r="E11020" s="15">
        <f>COUNTIF(tData[BezoekStart],"&lt;"&amp;($A11020+1/24))-COUNTIF(tData[BezoekEind],"&lt;="&amp;$A11020)</f>
        <v/>
      </c>
      <c r="F11020" s="15">
        <f>COUNTIF(tData[BezoekLangStart],"&lt;"&amp;($A11020+1/24))-COUNTIF(tData[BezoekLangEind],"&lt;="&amp;$A11020)</f>
        <v/>
      </c>
      <c r="G11020" s="15">
        <f>IF($D11020=1,$B11020*100+$C11020,-1)</f>
        <v/>
      </c>
      <c r="H11020" s="15">
        <f>IF($D11020=1,$B11020,-1)</f>
        <v/>
      </c>
      <c r="I11020" s="15">
        <f>IF($D11020=1,$C11020,-1)</f>
        <v/>
      </c>
    </row>
    <row r="11021">
      <c r="A11021" s="33" t="n">
        <v>45751.08333333334</v>
      </c>
      <c r="B11021" s="15">
        <f>WEEKDAY($A11021,2)</f>
        <v/>
      </c>
      <c r="C11021" s="15">
        <f>HOUR($A11021)</f>
        <v/>
      </c>
      <c r="D11021" s="15">
        <f>IF(AND($A11021&gt;=Instellingen!$B$6,$A11021&lt;Instellingen!$B$7),1,0)</f>
        <v/>
      </c>
      <c r="E11021" s="15">
        <f>COUNTIF(tData[BezoekStart],"&lt;"&amp;($A11021+1/24))-COUNTIF(tData[BezoekEind],"&lt;="&amp;$A11021)</f>
        <v/>
      </c>
      <c r="F11021" s="15">
        <f>COUNTIF(tData[BezoekLangStart],"&lt;"&amp;($A11021+1/24))-COUNTIF(tData[BezoekLangEind],"&lt;="&amp;$A11021)</f>
        <v/>
      </c>
      <c r="G11021" s="15">
        <f>IF($D11021=1,$B11021*100+$C11021,-1)</f>
        <v/>
      </c>
      <c r="H11021" s="15">
        <f>IF($D11021=1,$B11021,-1)</f>
        <v/>
      </c>
      <c r="I11021" s="15">
        <f>IF($D11021=1,$C11021,-1)</f>
        <v/>
      </c>
    </row>
    <row r="11022">
      <c r="A11022" s="33" t="n">
        <v>45751.125</v>
      </c>
      <c r="B11022" s="15">
        <f>WEEKDAY($A11022,2)</f>
        <v/>
      </c>
      <c r="C11022" s="15">
        <f>HOUR($A11022)</f>
        <v/>
      </c>
      <c r="D11022" s="15">
        <f>IF(AND($A11022&gt;=Instellingen!$B$6,$A11022&lt;Instellingen!$B$7),1,0)</f>
        <v/>
      </c>
      <c r="E11022" s="15">
        <f>COUNTIF(tData[BezoekStart],"&lt;"&amp;($A11022+1/24))-COUNTIF(tData[BezoekEind],"&lt;="&amp;$A11022)</f>
        <v/>
      </c>
      <c r="F11022" s="15">
        <f>COUNTIF(tData[BezoekLangStart],"&lt;"&amp;($A11022+1/24))-COUNTIF(tData[BezoekLangEind],"&lt;="&amp;$A11022)</f>
        <v/>
      </c>
      <c r="G11022" s="15">
        <f>IF($D11022=1,$B11022*100+$C11022,-1)</f>
        <v/>
      </c>
      <c r="H11022" s="15">
        <f>IF($D11022=1,$B11022,-1)</f>
        <v/>
      </c>
      <c r="I11022" s="15">
        <f>IF($D11022=1,$C11022,-1)</f>
        <v/>
      </c>
    </row>
    <row r="11023">
      <c r="A11023" s="33" t="n">
        <v>45751.16666666666</v>
      </c>
      <c r="B11023" s="15">
        <f>WEEKDAY($A11023,2)</f>
        <v/>
      </c>
      <c r="C11023" s="15">
        <f>HOUR($A11023)</f>
        <v/>
      </c>
      <c r="D11023" s="15">
        <f>IF(AND($A11023&gt;=Instellingen!$B$6,$A11023&lt;Instellingen!$B$7),1,0)</f>
        <v/>
      </c>
      <c r="E11023" s="15">
        <f>COUNTIF(tData[BezoekStart],"&lt;"&amp;($A11023+1/24))-COUNTIF(tData[BezoekEind],"&lt;="&amp;$A11023)</f>
        <v/>
      </c>
      <c r="F11023" s="15">
        <f>COUNTIF(tData[BezoekLangStart],"&lt;"&amp;($A11023+1/24))-COUNTIF(tData[BezoekLangEind],"&lt;="&amp;$A11023)</f>
        <v/>
      </c>
      <c r="G11023" s="15">
        <f>IF($D11023=1,$B11023*100+$C11023,-1)</f>
        <v/>
      </c>
      <c r="H11023" s="15">
        <f>IF($D11023=1,$B11023,-1)</f>
        <v/>
      </c>
      <c r="I11023" s="15">
        <f>IF($D11023=1,$C11023,-1)</f>
        <v/>
      </c>
    </row>
    <row r="11024">
      <c r="A11024" s="33" t="n">
        <v>45751.20833333334</v>
      </c>
      <c r="B11024" s="15">
        <f>WEEKDAY($A11024,2)</f>
        <v/>
      </c>
      <c r="C11024" s="15">
        <f>HOUR($A11024)</f>
        <v/>
      </c>
      <c r="D11024" s="15">
        <f>IF(AND($A11024&gt;=Instellingen!$B$6,$A11024&lt;Instellingen!$B$7),1,0)</f>
        <v/>
      </c>
      <c r="E11024" s="15">
        <f>COUNTIF(tData[BezoekStart],"&lt;"&amp;($A11024+1/24))-COUNTIF(tData[BezoekEind],"&lt;="&amp;$A11024)</f>
        <v/>
      </c>
      <c r="F11024" s="15">
        <f>COUNTIF(tData[BezoekLangStart],"&lt;"&amp;($A11024+1/24))-COUNTIF(tData[BezoekLangEind],"&lt;="&amp;$A11024)</f>
        <v/>
      </c>
      <c r="G11024" s="15">
        <f>IF($D11024=1,$B11024*100+$C11024,-1)</f>
        <v/>
      </c>
      <c r="H11024" s="15">
        <f>IF($D11024=1,$B11024,-1)</f>
        <v/>
      </c>
      <c r="I11024" s="15">
        <f>IF($D11024=1,$C11024,-1)</f>
        <v/>
      </c>
    </row>
    <row r="11025">
      <c r="A11025" s="33" t="n">
        <v>45751.25</v>
      </c>
      <c r="B11025" s="15">
        <f>WEEKDAY($A11025,2)</f>
        <v/>
      </c>
      <c r="C11025" s="15">
        <f>HOUR($A11025)</f>
        <v/>
      </c>
      <c r="D11025" s="15">
        <f>IF(AND($A11025&gt;=Instellingen!$B$6,$A11025&lt;Instellingen!$B$7),1,0)</f>
        <v/>
      </c>
      <c r="E11025" s="15">
        <f>COUNTIF(tData[BezoekStart],"&lt;"&amp;($A11025+1/24))-COUNTIF(tData[BezoekEind],"&lt;="&amp;$A11025)</f>
        <v/>
      </c>
      <c r="F11025" s="15">
        <f>COUNTIF(tData[BezoekLangStart],"&lt;"&amp;($A11025+1/24))-COUNTIF(tData[BezoekLangEind],"&lt;="&amp;$A11025)</f>
        <v/>
      </c>
      <c r="G11025" s="15">
        <f>IF($D11025=1,$B11025*100+$C11025,-1)</f>
        <v/>
      </c>
      <c r="H11025" s="15">
        <f>IF($D11025=1,$B11025,-1)</f>
        <v/>
      </c>
      <c r="I11025" s="15">
        <f>IF($D11025=1,$C11025,-1)</f>
        <v/>
      </c>
    </row>
    <row r="11026">
      <c r="A11026" s="33" t="n">
        <v>45751.29166666666</v>
      </c>
      <c r="B11026" s="15">
        <f>WEEKDAY($A11026,2)</f>
        <v/>
      </c>
      <c r="C11026" s="15">
        <f>HOUR($A11026)</f>
        <v/>
      </c>
      <c r="D11026" s="15">
        <f>IF(AND($A11026&gt;=Instellingen!$B$6,$A11026&lt;Instellingen!$B$7),1,0)</f>
        <v/>
      </c>
      <c r="E11026" s="15">
        <f>COUNTIF(tData[BezoekStart],"&lt;"&amp;($A11026+1/24))-COUNTIF(tData[BezoekEind],"&lt;="&amp;$A11026)</f>
        <v/>
      </c>
      <c r="F11026" s="15">
        <f>COUNTIF(tData[BezoekLangStart],"&lt;"&amp;($A11026+1/24))-COUNTIF(tData[BezoekLangEind],"&lt;="&amp;$A11026)</f>
        <v/>
      </c>
      <c r="G11026" s="15">
        <f>IF($D11026=1,$B11026*100+$C11026,-1)</f>
        <v/>
      </c>
      <c r="H11026" s="15">
        <f>IF($D11026=1,$B11026,-1)</f>
        <v/>
      </c>
      <c r="I11026" s="15">
        <f>IF($D11026=1,$C11026,-1)</f>
        <v/>
      </c>
    </row>
    <row r="11027">
      <c r="A11027" s="33" t="n">
        <v>45751.33333333334</v>
      </c>
      <c r="B11027" s="15">
        <f>WEEKDAY($A11027,2)</f>
        <v/>
      </c>
      <c r="C11027" s="15">
        <f>HOUR($A11027)</f>
        <v/>
      </c>
      <c r="D11027" s="15">
        <f>IF(AND($A11027&gt;=Instellingen!$B$6,$A11027&lt;Instellingen!$B$7),1,0)</f>
        <v/>
      </c>
      <c r="E11027" s="15">
        <f>COUNTIF(tData[BezoekStart],"&lt;"&amp;($A11027+1/24))-COUNTIF(tData[BezoekEind],"&lt;="&amp;$A11027)</f>
        <v/>
      </c>
      <c r="F11027" s="15">
        <f>COUNTIF(tData[BezoekLangStart],"&lt;"&amp;($A11027+1/24))-COUNTIF(tData[BezoekLangEind],"&lt;="&amp;$A11027)</f>
        <v/>
      </c>
      <c r="G11027" s="15">
        <f>IF($D11027=1,$B11027*100+$C11027,-1)</f>
        <v/>
      </c>
      <c r="H11027" s="15">
        <f>IF($D11027=1,$B11027,-1)</f>
        <v/>
      </c>
      <c r="I11027" s="15">
        <f>IF($D11027=1,$C11027,-1)</f>
        <v/>
      </c>
    </row>
    <row r="11028">
      <c r="A11028" s="33" t="n">
        <v>45751.375</v>
      </c>
      <c r="B11028" s="15">
        <f>WEEKDAY($A11028,2)</f>
        <v/>
      </c>
      <c r="C11028" s="15">
        <f>HOUR($A11028)</f>
        <v/>
      </c>
      <c r="D11028" s="15">
        <f>IF(AND($A11028&gt;=Instellingen!$B$6,$A11028&lt;Instellingen!$B$7),1,0)</f>
        <v/>
      </c>
      <c r="E11028" s="15">
        <f>COUNTIF(tData[BezoekStart],"&lt;"&amp;($A11028+1/24))-COUNTIF(tData[BezoekEind],"&lt;="&amp;$A11028)</f>
        <v/>
      </c>
      <c r="F11028" s="15">
        <f>COUNTIF(tData[BezoekLangStart],"&lt;"&amp;($A11028+1/24))-COUNTIF(tData[BezoekLangEind],"&lt;="&amp;$A11028)</f>
        <v/>
      </c>
      <c r="G11028" s="15">
        <f>IF($D11028=1,$B11028*100+$C11028,-1)</f>
        <v/>
      </c>
      <c r="H11028" s="15">
        <f>IF($D11028=1,$B11028,-1)</f>
        <v/>
      </c>
      <c r="I11028" s="15">
        <f>IF($D11028=1,$C11028,-1)</f>
        <v/>
      </c>
    </row>
    <row r="11029">
      <c r="A11029" s="33" t="n">
        <v>45751.41666666666</v>
      </c>
      <c r="B11029" s="15">
        <f>WEEKDAY($A11029,2)</f>
        <v/>
      </c>
      <c r="C11029" s="15">
        <f>HOUR($A11029)</f>
        <v/>
      </c>
      <c r="D11029" s="15">
        <f>IF(AND($A11029&gt;=Instellingen!$B$6,$A11029&lt;Instellingen!$B$7),1,0)</f>
        <v/>
      </c>
      <c r="E11029" s="15">
        <f>COUNTIF(tData[BezoekStart],"&lt;"&amp;($A11029+1/24))-COUNTIF(tData[BezoekEind],"&lt;="&amp;$A11029)</f>
        <v/>
      </c>
      <c r="F11029" s="15">
        <f>COUNTIF(tData[BezoekLangStart],"&lt;"&amp;($A11029+1/24))-COUNTIF(tData[BezoekLangEind],"&lt;="&amp;$A11029)</f>
        <v/>
      </c>
      <c r="G11029" s="15">
        <f>IF($D11029=1,$B11029*100+$C11029,-1)</f>
        <v/>
      </c>
      <c r="H11029" s="15">
        <f>IF($D11029=1,$B11029,-1)</f>
        <v/>
      </c>
      <c r="I11029" s="15">
        <f>IF($D11029=1,$C11029,-1)</f>
        <v/>
      </c>
    </row>
    <row r="11030">
      <c r="A11030" s="33" t="n">
        <v>45751.45833333334</v>
      </c>
      <c r="B11030" s="15">
        <f>WEEKDAY($A11030,2)</f>
        <v/>
      </c>
      <c r="C11030" s="15">
        <f>HOUR($A11030)</f>
        <v/>
      </c>
      <c r="D11030" s="15">
        <f>IF(AND($A11030&gt;=Instellingen!$B$6,$A11030&lt;Instellingen!$B$7),1,0)</f>
        <v/>
      </c>
      <c r="E11030" s="15">
        <f>COUNTIF(tData[BezoekStart],"&lt;"&amp;($A11030+1/24))-COUNTIF(tData[BezoekEind],"&lt;="&amp;$A11030)</f>
        <v/>
      </c>
      <c r="F11030" s="15">
        <f>COUNTIF(tData[BezoekLangStart],"&lt;"&amp;($A11030+1/24))-COUNTIF(tData[BezoekLangEind],"&lt;="&amp;$A11030)</f>
        <v/>
      </c>
      <c r="G11030" s="15">
        <f>IF($D11030=1,$B11030*100+$C11030,-1)</f>
        <v/>
      </c>
      <c r="H11030" s="15">
        <f>IF($D11030=1,$B11030,-1)</f>
        <v/>
      </c>
      <c r="I11030" s="15">
        <f>IF($D11030=1,$C11030,-1)</f>
        <v/>
      </c>
    </row>
    <row r="11031">
      <c r="A11031" s="33" t="n">
        <v>45751.5</v>
      </c>
      <c r="B11031" s="15">
        <f>WEEKDAY($A11031,2)</f>
        <v/>
      </c>
      <c r="C11031" s="15">
        <f>HOUR($A11031)</f>
        <v/>
      </c>
      <c r="D11031" s="15">
        <f>IF(AND($A11031&gt;=Instellingen!$B$6,$A11031&lt;Instellingen!$B$7),1,0)</f>
        <v/>
      </c>
      <c r="E11031" s="15">
        <f>COUNTIF(tData[BezoekStart],"&lt;"&amp;($A11031+1/24))-COUNTIF(tData[BezoekEind],"&lt;="&amp;$A11031)</f>
        <v/>
      </c>
      <c r="F11031" s="15">
        <f>COUNTIF(tData[BezoekLangStart],"&lt;"&amp;($A11031+1/24))-COUNTIF(tData[BezoekLangEind],"&lt;="&amp;$A11031)</f>
        <v/>
      </c>
      <c r="G11031" s="15">
        <f>IF($D11031=1,$B11031*100+$C11031,-1)</f>
        <v/>
      </c>
      <c r="H11031" s="15">
        <f>IF($D11031=1,$B11031,-1)</f>
        <v/>
      </c>
      <c r="I11031" s="15">
        <f>IF($D11031=1,$C11031,-1)</f>
        <v/>
      </c>
    </row>
    <row r="11032">
      <c r="A11032" s="33" t="n">
        <v>45751.54166666666</v>
      </c>
      <c r="B11032" s="15">
        <f>WEEKDAY($A11032,2)</f>
        <v/>
      </c>
      <c r="C11032" s="15">
        <f>HOUR($A11032)</f>
        <v/>
      </c>
      <c r="D11032" s="15">
        <f>IF(AND($A11032&gt;=Instellingen!$B$6,$A11032&lt;Instellingen!$B$7),1,0)</f>
        <v/>
      </c>
      <c r="E11032" s="15">
        <f>COUNTIF(tData[BezoekStart],"&lt;"&amp;($A11032+1/24))-COUNTIF(tData[BezoekEind],"&lt;="&amp;$A11032)</f>
        <v/>
      </c>
      <c r="F11032" s="15">
        <f>COUNTIF(tData[BezoekLangStart],"&lt;"&amp;($A11032+1/24))-COUNTIF(tData[BezoekLangEind],"&lt;="&amp;$A11032)</f>
        <v/>
      </c>
      <c r="G11032" s="15">
        <f>IF($D11032=1,$B11032*100+$C11032,-1)</f>
        <v/>
      </c>
      <c r="H11032" s="15">
        <f>IF($D11032=1,$B11032,-1)</f>
        <v/>
      </c>
      <c r="I11032" s="15">
        <f>IF($D11032=1,$C11032,-1)</f>
        <v/>
      </c>
    </row>
    <row r="11033">
      <c r="A11033" s="33" t="n">
        <v>45751.58333333334</v>
      </c>
      <c r="B11033" s="15">
        <f>WEEKDAY($A11033,2)</f>
        <v/>
      </c>
      <c r="C11033" s="15">
        <f>HOUR($A11033)</f>
        <v/>
      </c>
      <c r="D11033" s="15">
        <f>IF(AND($A11033&gt;=Instellingen!$B$6,$A11033&lt;Instellingen!$B$7),1,0)</f>
        <v/>
      </c>
      <c r="E11033" s="15">
        <f>COUNTIF(tData[BezoekStart],"&lt;"&amp;($A11033+1/24))-COUNTIF(tData[BezoekEind],"&lt;="&amp;$A11033)</f>
        <v/>
      </c>
      <c r="F11033" s="15">
        <f>COUNTIF(tData[BezoekLangStart],"&lt;"&amp;($A11033+1/24))-COUNTIF(tData[BezoekLangEind],"&lt;="&amp;$A11033)</f>
        <v/>
      </c>
      <c r="G11033" s="15">
        <f>IF($D11033=1,$B11033*100+$C11033,-1)</f>
        <v/>
      </c>
      <c r="H11033" s="15">
        <f>IF($D11033=1,$B11033,-1)</f>
        <v/>
      </c>
      <c r="I11033" s="15">
        <f>IF($D11033=1,$C11033,-1)</f>
        <v/>
      </c>
    </row>
    <row r="11034">
      <c r="A11034" s="33" t="n">
        <v>45751.625</v>
      </c>
      <c r="B11034" s="15">
        <f>WEEKDAY($A11034,2)</f>
        <v/>
      </c>
      <c r="C11034" s="15">
        <f>HOUR($A11034)</f>
        <v/>
      </c>
      <c r="D11034" s="15">
        <f>IF(AND($A11034&gt;=Instellingen!$B$6,$A11034&lt;Instellingen!$B$7),1,0)</f>
        <v/>
      </c>
      <c r="E11034" s="15">
        <f>COUNTIF(tData[BezoekStart],"&lt;"&amp;($A11034+1/24))-COUNTIF(tData[BezoekEind],"&lt;="&amp;$A11034)</f>
        <v/>
      </c>
      <c r="F11034" s="15">
        <f>COUNTIF(tData[BezoekLangStart],"&lt;"&amp;($A11034+1/24))-COUNTIF(tData[BezoekLangEind],"&lt;="&amp;$A11034)</f>
        <v/>
      </c>
      <c r="G11034" s="15">
        <f>IF($D11034=1,$B11034*100+$C11034,-1)</f>
        <v/>
      </c>
      <c r="H11034" s="15">
        <f>IF($D11034=1,$B11034,-1)</f>
        <v/>
      </c>
      <c r="I11034" s="15">
        <f>IF($D11034=1,$C11034,-1)</f>
        <v/>
      </c>
    </row>
    <row r="11035">
      <c r="A11035" s="33" t="n">
        <v>45751.66666666666</v>
      </c>
      <c r="B11035" s="15">
        <f>WEEKDAY($A11035,2)</f>
        <v/>
      </c>
      <c r="C11035" s="15">
        <f>HOUR($A11035)</f>
        <v/>
      </c>
      <c r="D11035" s="15">
        <f>IF(AND($A11035&gt;=Instellingen!$B$6,$A11035&lt;Instellingen!$B$7),1,0)</f>
        <v/>
      </c>
      <c r="E11035" s="15">
        <f>COUNTIF(tData[BezoekStart],"&lt;"&amp;($A11035+1/24))-COUNTIF(tData[BezoekEind],"&lt;="&amp;$A11035)</f>
        <v/>
      </c>
      <c r="F11035" s="15">
        <f>COUNTIF(tData[BezoekLangStart],"&lt;"&amp;($A11035+1/24))-COUNTIF(tData[BezoekLangEind],"&lt;="&amp;$A11035)</f>
        <v/>
      </c>
      <c r="G11035" s="15">
        <f>IF($D11035=1,$B11035*100+$C11035,-1)</f>
        <v/>
      </c>
      <c r="H11035" s="15">
        <f>IF($D11035=1,$B11035,-1)</f>
        <v/>
      </c>
      <c r="I11035" s="15">
        <f>IF($D11035=1,$C11035,-1)</f>
        <v/>
      </c>
    </row>
    <row r="11036">
      <c r="A11036" s="33" t="n">
        <v>45751.70833333334</v>
      </c>
      <c r="B11036" s="15">
        <f>WEEKDAY($A11036,2)</f>
        <v/>
      </c>
      <c r="C11036" s="15">
        <f>HOUR($A11036)</f>
        <v/>
      </c>
      <c r="D11036" s="15">
        <f>IF(AND($A11036&gt;=Instellingen!$B$6,$A11036&lt;Instellingen!$B$7),1,0)</f>
        <v/>
      </c>
      <c r="E11036" s="15">
        <f>COUNTIF(tData[BezoekStart],"&lt;"&amp;($A11036+1/24))-COUNTIF(tData[BezoekEind],"&lt;="&amp;$A11036)</f>
        <v/>
      </c>
      <c r="F11036" s="15">
        <f>COUNTIF(tData[BezoekLangStart],"&lt;"&amp;($A11036+1/24))-COUNTIF(tData[BezoekLangEind],"&lt;="&amp;$A11036)</f>
        <v/>
      </c>
      <c r="G11036" s="15">
        <f>IF($D11036=1,$B11036*100+$C11036,-1)</f>
        <v/>
      </c>
      <c r="H11036" s="15">
        <f>IF($D11036=1,$B11036,-1)</f>
        <v/>
      </c>
      <c r="I11036" s="15">
        <f>IF($D11036=1,$C11036,-1)</f>
        <v/>
      </c>
    </row>
    <row r="11037">
      <c r="A11037" s="33" t="n">
        <v>45751.75</v>
      </c>
      <c r="B11037" s="15">
        <f>WEEKDAY($A11037,2)</f>
        <v/>
      </c>
      <c r="C11037" s="15">
        <f>HOUR($A11037)</f>
        <v/>
      </c>
      <c r="D11037" s="15">
        <f>IF(AND($A11037&gt;=Instellingen!$B$6,$A11037&lt;Instellingen!$B$7),1,0)</f>
        <v/>
      </c>
      <c r="E11037" s="15">
        <f>COUNTIF(tData[BezoekStart],"&lt;"&amp;($A11037+1/24))-COUNTIF(tData[BezoekEind],"&lt;="&amp;$A11037)</f>
        <v/>
      </c>
      <c r="F11037" s="15">
        <f>COUNTIF(tData[BezoekLangStart],"&lt;"&amp;($A11037+1/24))-COUNTIF(tData[BezoekLangEind],"&lt;="&amp;$A11037)</f>
        <v/>
      </c>
      <c r="G11037" s="15">
        <f>IF($D11037=1,$B11037*100+$C11037,-1)</f>
        <v/>
      </c>
      <c r="H11037" s="15">
        <f>IF($D11037=1,$B11037,-1)</f>
        <v/>
      </c>
      <c r="I11037" s="15">
        <f>IF($D11037=1,$C11037,-1)</f>
        <v/>
      </c>
    </row>
    <row r="11038">
      <c r="A11038" s="33" t="n">
        <v>45751.79166666666</v>
      </c>
      <c r="B11038" s="15">
        <f>WEEKDAY($A11038,2)</f>
        <v/>
      </c>
      <c r="C11038" s="15">
        <f>HOUR($A11038)</f>
        <v/>
      </c>
      <c r="D11038" s="15">
        <f>IF(AND($A11038&gt;=Instellingen!$B$6,$A11038&lt;Instellingen!$B$7),1,0)</f>
        <v/>
      </c>
      <c r="E11038" s="15">
        <f>COUNTIF(tData[BezoekStart],"&lt;"&amp;($A11038+1/24))-COUNTIF(tData[BezoekEind],"&lt;="&amp;$A11038)</f>
        <v/>
      </c>
      <c r="F11038" s="15">
        <f>COUNTIF(tData[BezoekLangStart],"&lt;"&amp;($A11038+1/24))-COUNTIF(tData[BezoekLangEind],"&lt;="&amp;$A11038)</f>
        <v/>
      </c>
      <c r="G11038" s="15">
        <f>IF($D11038=1,$B11038*100+$C11038,-1)</f>
        <v/>
      </c>
      <c r="H11038" s="15">
        <f>IF($D11038=1,$B11038,-1)</f>
        <v/>
      </c>
      <c r="I11038" s="15">
        <f>IF($D11038=1,$C11038,-1)</f>
        <v/>
      </c>
    </row>
    <row r="11039">
      <c r="A11039" s="33" t="n">
        <v>45751.83333333334</v>
      </c>
      <c r="B11039" s="15">
        <f>WEEKDAY($A11039,2)</f>
        <v/>
      </c>
      <c r="C11039" s="15">
        <f>HOUR($A11039)</f>
        <v/>
      </c>
      <c r="D11039" s="15">
        <f>IF(AND($A11039&gt;=Instellingen!$B$6,$A11039&lt;Instellingen!$B$7),1,0)</f>
        <v/>
      </c>
      <c r="E11039" s="15">
        <f>COUNTIF(tData[BezoekStart],"&lt;"&amp;($A11039+1/24))-COUNTIF(tData[BezoekEind],"&lt;="&amp;$A11039)</f>
        <v/>
      </c>
      <c r="F11039" s="15">
        <f>COUNTIF(tData[BezoekLangStart],"&lt;"&amp;($A11039+1/24))-COUNTIF(tData[BezoekLangEind],"&lt;="&amp;$A11039)</f>
        <v/>
      </c>
      <c r="G11039" s="15">
        <f>IF($D11039=1,$B11039*100+$C11039,-1)</f>
        <v/>
      </c>
      <c r="H11039" s="15">
        <f>IF($D11039=1,$B11039,-1)</f>
        <v/>
      </c>
      <c r="I11039" s="15">
        <f>IF($D11039=1,$C11039,-1)</f>
        <v/>
      </c>
    </row>
    <row r="11040">
      <c r="A11040" s="33" t="n">
        <v>45751.875</v>
      </c>
      <c r="B11040" s="15">
        <f>WEEKDAY($A11040,2)</f>
        <v/>
      </c>
      <c r="C11040" s="15">
        <f>HOUR($A11040)</f>
        <v/>
      </c>
      <c r="D11040" s="15">
        <f>IF(AND($A11040&gt;=Instellingen!$B$6,$A11040&lt;Instellingen!$B$7),1,0)</f>
        <v/>
      </c>
      <c r="E11040" s="15">
        <f>COUNTIF(tData[BezoekStart],"&lt;"&amp;($A11040+1/24))-COUNTIF(tData[BezoekEind],"&lt;="&amp;$A11040)</f>
        <v/>
      </c>
      <c r="F11040" s="15">
        <f>COUNTIF(tData[BezoekLangStart],"&lt;"&amp;($A11040+1/24))-COUNTIF(tData[BezoekLangEind],"&lt;="&amp;$A11040)</f>
        <v/>
      </c>
      <c r="G11040" s="15">
        <f>IF($D11040=1,$B11040*100+$C11040,-1)</f>
        <v/>
      </c>
      <c r="H11040" s="15">
        <f>IF($D11040=1,$B11040,-1)</f>
        <v/>
      </c>
      <c r="I11040" s="15">
        <f>IF($D11040=1,$C11040,-1)</f>
        <v/>
      </c>
    </row>
    <row r="11041">
      <c r="A11041" s="33" t="n">
        <v>45751.91666666666</v>
      </c>
      <c r="B11041" s="15">
        <f>WEEKDAY($A11041,2)</f>
        <v/>
      </c>
      <c r="C11041" s="15">
        <f>HOUR($A11041)</f>
        <v/>
      </c>
      <c r="D11041" s="15">
        <f>IF(AND($A11041&gt;=Instellingen!$B$6,$A11041&lt;Instellingen!$B$7),1,0)</f>
        <v/>
      </c>
      <c r="E11041" s="15">
        <f>COUNTIF(tData[BezoekStart],"&lt;"&amp;($A11041+1/24))-COUNTIF(tData[BezoekEind],"&lt;="&amp;$A11041)</f>
        <v/>
      </c>
      <c r="F11041" s="15">
        <f>COUNTIF(tData[BezoekLangStart],"&lt;"&amp;($A11041+1/24))-COUNTIF(tData[BezoekLangEind],"&lt;="&amp;$A11041)</f>
        <v/>
      </c>
      <c r="G11041" s="15">
        <f>IF($D11041=1,$B11041*100+$C11041,-1)</f>
        <v/>
      </c>
      <c r="H11041" s="15">
        <f>IF($D11041=1,$B11041,-1)</f>
        <v/>
      </c>
      <c r="I11041" s="15">
        <f>IF($D11041=1,$C11041,-1)</f>
        <v/>
      </c>
    </row>
    <row r="11042">
      <c r="A11042" s="33" t="n">
        <v>45751.95833333334</v>
      </c>
      <c r="B11042" s="15">
        <f>WEEKDAY($A11042,2)</f>
        <v/>
      </c>
      <c r="C11042" s="15">
        <f>HOUR($A11042)</f>
        <v/>
      </c>
      <c r="D11042" s="15">
        <f>IF(AND($A11042&gt;=Instellingen!$B$6,$A11042&lt;Instellingen!$B$7),1,0)</f>
        <v/>
      </c>
      <c r="E11042" s="15">
        <f>COUNTIF(tData[BezoekStart],"&lt;"&amp;($A11042+1/24))-COUNTIF(tData[BezoekEind],"&lt;="&amp;$A11042)</f>
        <v/>
      </c>
      <c r="F11042" s="15">
        <f>COUNTIF(tData[BezoekLangStart],"&lt;"&amp;($A11042+1/24))-COUNTIF(tData[BezoekLangEind],"&lt;="&amp;$A11042)</f>
        <v/>
      </c>
      <c r="G11042" s="15">
        <f>IF($D11042=1,$B11042*100+$C11042,-1)</f>
        <v/>
      </c>
      <c r="H11042" s="15">
        <f>IF($D11042=1,$B11042,-1)</f>
        <v/>
      </c>
      <c r="I11042" s="15">
        <f>IF($D11042=1,$C11042,-1)</f>
        <v/>
      </c>
    </row>
    <row r="11043">
      <c r="A11043" s="33" t="n">
        <v>45752</v>
      </c>
      <c r="B11043" s="15">
        <f>WEEKDAY($A11043,2)</f>
        <v/>
      </c>
      <c r="C11043" s="15">
        <f>HOUR($A11043)</f>
        <v/>
      </c>
      <c r="D11043" s="15">
        <f>IF(AND($A11043&gt;=Instellingen!$B$6,$A11043&lt;Instellingen!$B$7),1,0)</f>
        <v/>
      </c>
      <c r="E11043" s="15">
        <f>COUNTIF(tData[BezoekStart],"&lt;"&amp;($A11043+1/24))-COUNTIF(tData[BezoekEind],"&lt;="&amp;$A11043)</f>
        <v/>
      </c>
      <c r="F11043" s="15">
        <f>COUNTIF(tData[BezoekLangStart],"&lt;"&amp;($A11043+1/24))-COUNTIF(tData[BezoekLangEind],"&lt;="&amp;$A11043)</f>
        <v/>
      </c>
      <c r="G11043" s="15">
        <f>IF($D11043=1,$B11043*100+$C11043,-1)</f>
        <v/>
      </c>
      <c r="H11043" s="15">
        <f>IF($D11043=1,$B11043,-1)</f>
        <v/>
      </c>
      <c r="I11043" s="15">
        <f>IF($D11043=1,$C11043,-1)</f>
        <v/>
      </c>
    </row>
    <row r="11044">
      <c r="A11044" s="33" t="n">
        <v>45752.04166666666</v>
      </c>
      <c r="B11044" s="15">
        <f>WEEKDAY($A11044,2)</f>
        <v/>
      </c>
      <c r="C11044" s="15">
        <f>HOUR($A11044)</f>
        <v/>
      </c>
      <c r="D11044" s="15">
        <f>IF(AND($A11044&gt;=Instellingen!$B$6,$A11044&lt;Instellingen!$B$7),1,0)</f>
        <v/>
      </c>
      <c r="E11044" s="15">
        <f>COUNTIF(tData[BezoekStart],"&lt;"&amp;($A11044+1/24))-COUNTIF(tData[BezoekEind],"&lt;="&amp;$A11044)</f>
        <v/>
      </c>
      <c r="F11044" s="15">
        <f>COUNTIF(tData[BezoekLangStart],"&lt;"&amp;($A11044+1/24))-COUNTIF(tData[BezoekLangEind],"&lt;="&amp;$A11044)</f>
        <v/>
      </c>
      <c r="G11044" s="15">
        <f>IF($D11044=1,$B11044*100+$C11044,-1)</f>
        <v/>
      </c>
      <c r="H11044" s="15">
        <f>IF($D11044=1,$B11044,-1)</f>
        <v/>
      </c>
      <c r="I11044" s="15">
        <f>IF($D11044=1,$C11044,-1)</f>
        <v/>
      </c>
    </row>
    <row r="11045">
      <c r="A11045" s="33" t="n">
        <v>45752.08333333334</v>
      </c>
      <c r="B11045" s="15">
        <f>WEEKDAY($A11045,2)</f>
        <v/>
      </c>
      <c r="C11045" s="15">
        <f>HOUR($A11045)</f>
        <v/>
      </c>
      <c r="D11045" s="15">
        <f>IF(AND($A11045&gt;=Instellingen!$B$6,$A11045&lt;Instellingen!$B$7),1,0)</f>
        <v/>
      </c>
      <c r="E11045" s="15">
        <f>COUNTIF(tData[BezoekStart],"&lt;"&amp;($A11045+1/24))-COUNTIF(tData[BezoekEind],"&lt;="&amp;$A11045)</f>
        <v/>
      </c>
      <c r="F11045" s="15">
        <f>COUNTIF(tData[BezoekLangStart],"&lt;"&amp;($A11045+1/24))-COUNTIF(tData[BezoekLangEind],"&lt;="&amp;$A11045)</f>
        <v/>
      </c>
      <c r="G11045" s="15">
        <f>IF($D11045=1,$B11045*100+$C11045,-1)</f>
        <v/>
      </c>
      <c r="H11045" s="15">
        <f>IF($D11045=1,$B11045,-1)</f>
        <v/>
      </c>
      <c r="I11045" s="15">
        <f>IF($D11045=1,$C11045,-1)</f>
        <v/>
      </c>
    </row>
    <row r="11046">
      <c r="A11046" s="33" t="n">
        <v>45752.125</v>
      </c>
      <c r="B11046" s="15">
        <f>WEEKDAY($A11046,2)</f>
        <v/>
      </c>
      <c r="C11046" s="15">
        <f>HOUR($A11046)</f>
        <v/>
      </c>
      <c r="D11046" s="15">
        <f>IF(AND($A11046&gt;=Instellingen!$B$6,$A11046&lt;Instellingen!$B$7),1,0)</f>
        <v/>
      </c>
      <c r="E11046" s="15">
        <f>COUNTIF(tData[BezoekStart],"&lt;"&amp;($A11046+1/24))-COUNTIF(tData[BezoekEind],"&lt;="&amp;$A11046)</f>
        <v/>
      </c>
      <c r="F11046" s="15">
        <f>COUNTIF(tData[BezoekLangStart],"&lt;"&amp;($A11046+1/24))-COUNTIF(tData[BezoekLangEind],"&lt;="&amp;$A11046)</f>
        <v/>
      </c>
      <c r="G11046" s="15">
        <f>IF($D11046=1,$B11046*100+$C11046,-1)</f>
        <v/>
      </c>
      <c r="H11046" s="15">
        <f>IF($D11046=1,$B11046,-1)</f>
        <v/>
      </c>
      <c r="I11046" s="15">
        <f>IF($D11046=1,$C11046,-1)</f>
        <v/>
      </c>
    </row>
    <row r="11047">
      <c r="A11047" s="33" t="n">
        <v>45752.16666666666</v>
      </c>
      <c r="B11047" s="15">
        <f>WEEKDAY($A11047,2)</f>
        <v/>
      </c>
      <c r="C11047" s="15">
        <f>HOUR($A11047)</f>
        <v/>
      </c>
      <c r="D11047" s="15">
        <f>IF(AND($A11047&gt;=Instellingen!$B$6,$A11047&lt;Instellingen!$B$7),1,0)</f>
        <v/>
      </c>
      <c r="E11047" s="15">
        <f>COUNTIF(tData[BezoekStart],"&lt;"&amp;($A11047+1/24))-COUNTIF(tData[BezoekEind],"&lt;="&amp;$A11047)</f>
        <v/>
      </c>
      <c r="F11047" s="15">
        <f>COUNTIF(tData[BezoekLangStart],"&lt;"&amp;($A11047+1/24))-COUNTIF(tData[BezoekLangEind],"&lt;="&amp;$A11047)</f>
        <v/>
      </c>
      <c r="G11047" s="15">
        <f>IF($D11047=1,$B11047*100+$C11047,-1)</f>
        <v/>
      </c>
      <c r="H11047" s="15">
        <f>IF($D11047=1,$B11047,-1)</f>
        <v/>
      </c>
      <c r="I11047" s="15">
        <f>IF($D11047=1,$C11047,-1)</f>
        <v/>
      </c>
    </row>
    <row r="11048">
      <c r="A11048" s="33" t="n">
        <v>45752.20833333334</v>
      </c>
      <c r="B11048" s="15">
        <f>WEEKDAY($A11048,2)</f>
        <v/>
      </c>
      <c r="C11048" s="15">
        <f>HOUR($A11048)</f>
        <v/>
      </c>
      <c r="D11048" s="15">
        <f>IF(AND($A11048&gt;=Instellingen!$B$6,$A11048&lt;Instellingen!$B$7),1,0)</f>
        <v/>
      </c>
      <c r="E11048" s="15">
        <f>COUNTIF(tData[BezoekStart],"&lt;"&amp;($A11048+1/24))-COUNTIF(tData[BezoekEind],"&lt;="&amp;$A11048)</f>
        <v/>
      </c>
      <c r="F11048" s="15">
        <f>COUNTIF(tData[BezoekLangStart],"&lt;"&amp;($A11048+1/24))-COUNTIF(tData[BezoekLangEind],"&lt;="&amp;$A11048)</f>
        <v/>
      </c>
      <c r="G11048" s="15">
        <f>IF($D11048=1,$B11048*100+$C11048,-1)</f>
        <v/>
      </c>
      <c r="H11048" s="15">
        <f>IF($D11048=1,$B11048,-1)</f>
        <v/>
      </c>
      <c r="I11048" s="15">
        <f>IF($D11048=1,$C11048,-1)</f>
        <v/>
      </c>
    </row>
    <row r="11049">
      <c r="A11049" s="33" t="n">
        <v>45752.25</v>
      </c>
      <c r="B11049" s="15">
        <f>WEEKDAY($A11049,2)</f>
        <v/>
      </c>
      <c r="C11049" s="15">
        <f>HOUR($A11049)</f>
        <v/>
      </c>
      <c r="D11049" s="15">
        <f>IF(AND($A11049&gt;=Instellingen!$B$6,$A11049&lt;Instellingen!$B$7),1,0)</f>
        <v/>
      </c>
      <c r="E11049" s="15">
        <f>COUNTIF(tData[BezoekStart],"&lt;"&amp;($A11049+1/24))-COUNTIF(tData[BezoekEind],"&lt;="&amp;$A11049)</f>
        <v/>
      </c>
      <c r="F11049" s="15">
        <f>COUNTIF(tData[BezoekLangStart],"&lt;"&amp;($A11049+1/24))-COUNTIF(tData[BezoekLangEind],"&lt;="&amp;$A11049)</f>
        <v/>
      </c>
      <c r="G11049" s="15">
        <f>IF($D11049=1,$B11049*100+$C11049,-1)</f>
        <v/>
      </c>
      <c r="H11049" s="15">
        <f>IF($D11049=1,$B11049,-1)</f>
        <v/>
      </c>
      <c r="I11049" s="15">
        <f>IF($D11049=1,$C11049,-1)</f>
        <v/>
      </c>
    </row>
    <row r="11050">
      <c r="A11050" s="33" t="n">
        <v>45752.29166666666</v>
      </c>
      <c r="B11050" s="15">
        <f>WEEKDAY($A11050,2)</f>
        <v/>
      </c>
      <c r="C11050" s="15">
        <f>HOUR($A11050)</f>
        <v/>
      </c>
      <c r="D11050" s="15">
        <f>IF(AND($A11050&gt;=Instellingen!$B$6,$A11050&lt;Instellingen!$B$7),1,0)</f>
        <v/>
      </c>
      <c r="E11050" s="15">
        <f>COUNTIF(tData[BezoekStart],"&lt;"&amp;($A11050+1/24))-COUNTIF(tData[BezoekEind],"&lt;="&amp;$A11050)</f>
        <v/>
      </c>
      <c r="F11050" s="15">
        <f>COUNTIF(tData[BezoekLangStart],"&lt;"&amp;($A11050+1/24))-COUNTIF(tData[BezoekLangEind],"&lt;="&amp;$A11050)</f>
        <v/>
      </c>
      <c r="G11050" s="15">
        <f>IF($D11050=1,$B11050*100+$C11050,-1)</f>
        <v/>
      </c>
      <c r="H11050" s="15">
        <f>IF($D11050=1,$B11050,-1)</f>
        <v/>
      </c>
      <c r="I11050" s="15">
        <f>IF($D11050=1,$C11050,-1)</f>
        <v/>
      </c>
    </row>
    <row r="11051">
      <c r="A11051" s="33" t="n">
        <v>45752.33333333334</v>
      </c>
      <c r="B11051" s="15">
        <f>WEEKDAY($A11051,2)</f>
        <v/>
      </c>
      <c r="C11051" s="15">
        <f>HOUR($A11051)</f>
        <v/>
      </c>
      <c r="D11051" s="15">
        <f>IF(AND($A11051&gt;=Instellingen!$B$6,$A11051&lt;Instellingen!$B$7),1,0)</f>
        <v/>
      </c>
      <c r="E11051" s="15">
        <f>COUNTIF(tData[BezoekStart],"&lt;"&amp;($A11051+1/24))-COUNTIF(tData[BezoekEind],"&lt;="&amp;$A11051)</f>
        <v/>
      </c>
      <c r="F11051" s="15">
        <f>COUNTIF(tData[BezoekLangStart],"&lt;"&amp;($A11051+1/24))-COUNTIF(tData[BezoekLangEind],"&lt;="&amp;$A11051)</f>
        <v/>
      </c>
      <c r="G11051" s="15">
        <f>IF($D11051=1,$B11051*100+$C11051,-1)</f>
        <v/>
      </c>
      <c r="H11051" s="15">
        <f>IF($D11051=1,$B11051,-1)</f>
        <v/>
      </c>
      <c r="I11051" s="15">
        <f>IF($D11051=1,$C11051,-1)</f>
        <v/>
      </c>
    </row>
    <row r="11052">
      <c r="A11052" s="33" t="n">
        <v>45752.375</v>
      </c>
      <c r="B11052" s="15">
        <f>WEEKDAY($A11052,2)</f>
        <v/>
      </c>
      <c r="C11052" s="15">
        <f>HOUR($A11052)</f>
        <v/>
      </c>
      <c r="D11052" s="15">
        <f>IF(AND($A11052&gt;=Instellingen!$B$6,$A11052&lt;Instellingen!$B$7),1,0)</f>
        <v/>
      </c>
      <c r="E11052" s="15">
        <f>COUNTIF(tData[BezoekStart],"&lt;"&amp;($A11052+1/24))-COUNTIF(tData[BezoekEind],"&lt;="&amp;$A11052)</f>
        <v/>
      </c>
      <c r="F11052" s="15">
        <f>COUNTIF(tData[BezoekLangStart],"&lt;"&amp;($A11052+1/24))-COUNTIF(tData[BezoekLangEind],"&lt;="&amp;$A11052)</f>
        <v/>
      </c>
      <c r="G11052" s="15">
        <f>IF($D11052=1,$B11052*100+$C11052,-1)</f>
        <v/>
      </c>
      <c r="H11052" s="15">
        <f>IF($D11052=1,$B11052,-1)</f>
        <v/>
      </c>
      <c r="I11052" s="15">
        <f>IF($D11052=1,$C11052,-1)</f>
        <v/>
      </c>
    </row>
    <row r="11053">
      <c r="A11053" s="33" t="n">
        <v>45752.41666666666</v>
      </c>
      <c r="B11053" s="15">
        <f>WEEKDAY($A11053,2)</f>
        <v/>
      </c>
      <c r="C11053" s="15">
        <f>HOUR($A11053)</f>
        <v/>
      </c>
      <c r="D11053" s="15">
        <f>IF(AND($A11053&gt;=Instellingen!$B$6,$A11053&lt;Instellingen!$B$7),1,0)</f>
        <v/>
      </c>
      <c r="E11053" s="15">
        <f>COUNTIF(tData[BezoekStart],"&lt;"&amp;($A11053+1/24))-COUNTIF(tData[BezoekEind],"&lt;="&amp;$A11053)</f>
        <v/>
      </c>
      <c r="F11053" s="15">
        <f>COUNTIF(tData[BezoekLangStart],"&lt;"&amp;($A11053+1/24))-COUNTIF(tData[BezoekLangEind],"&lt;="&amp;$A11053)</f>
        <v/>
      </c>
      <c r="G11053" s="15">
        <f>IF($D11053=1,$B11053*100+$C11053,-1)</f>
        <v/>
      </c>
      <c r="H11053" s="15">
        <f>IF($D11053=1,$B11053,-1)</f>
        <v/>
      </c>
      <c r="I11053" s="15">
        <f>IF($D11053=1,$C11053,-1)</f>
        <v/>
      </c>
    </row>
    <row r="11054">
      <c r="A11054" s="33" t="n">
        <v>45752.45833333334</v>
      </c>
      <c r="B11054" s="15">
        <f>WEEKDAY($A11054,2)</f>
        <v/>
      </c>
      <c r="C11054" s="15">
        <f>HOUR($A11054)</f>
        <v/>
      </c>
      <c r="D11054" s="15">
        <f>IF(AND($A11054&gt;=Instellingen!$B$6,$A11054&lt;Instellingen!$B$7),1,0)</f>
        <v/>
      </c>
      <c r="E11054" s="15">
        <f>COUNTIF(tData[BezoekStart],"&lt;"&amp;($A11054+1/24))-COUNTIF(tData[BezoekEind],"&lt;="&amp;$A11054)</f>
        <v/>
      </c>
      <c r="F11054" s="15">
        <f>COUNTIF(tData[BezoekLangStart],"&lt;"&amp;($A11054+1/24))-COUNTIF(tData[BezoekLangEind],"&lt;="&amp;$A11054)</f>
        <v/>
      </c>
      <c r="G11054" s="15">
        <f>IF($D11054=1,$B11054*100+$C11054,-1)</f>
        <v/>
      </c>
      <c r="H11054" s="15">
        <f>IF($D11054=1,$B11054,-1)</f>
        <v/>
      </c>
      <c r="I11054" s="15">
        <f>IF($D11054=1,$C11054,-1)</f>
        <v/>
      </c>
    </row>
    <row r="11055">
      <c r="A11055" s="33" t="n">
        <v>45752.5</v>
      </c>
      <c r="B11055" s="15">
        <f>WEEKDAY($A11055,2)</f>
        <v/>
      </c>
      <c r="C11055" s="15">
        <f>HOUR($A11055)</f>
        <v/>
      </c>
      <c r="D11055" s="15">
        <f>IF(AND($A11055&gt;=Instellingen!$B$6,$A11055&lt;Instellingen!$B$7),1,0)</f>
        <v/>
      </c>
      <c r="E11055" s="15">
        <f>COUNTIF(tData[BezoekStart],"&lt;"&amp;($A11055+1/24))-COUNTIF(tData[BezoekEind],"&lt;="&amp;$A11055)</f>
        <v/>
      </c>
      <c r="F11055" s="15">
        <f>COUNTIF(tData[BezoekLangStart],"&lt;"&amp;($A11055+1/24))-COUNTIF(tData[BezoekLangEind],"&lt;="&amp;$A11055)</f>
        <v/>
      </c>
      <c r="G11055" s="15">
        <f>IF($D11055=1,$B11055*100+$C11055,-1)</f>
        <v/>
      </c>
      <c r="H11055" s="15">
        <f>IF($D11055=1,$B11055,-1)</f>
        <v/>
      </c>
      <c r="I11055" s="15">
        <f>IF($D11055=1,$C11055,-1)</f>
        <v/>
      </c>
    </row>
    <row r="11056">
      <c r="A11056" s="33" t="n">
        <v>45752.54166666666</v>
      </c>
      <c r="B11056" s="15">
        <f>WEEKDAY($A11056,2)</f>
        <v/>
      </c>
      <c r="C11056" s="15">
        <f>HOUR($A11056)</f>
        <v/>
      </c>
      <c r="D11056" s="15">
        <f>IF(AND($A11056&gt;=Instellingen!$B$6,$A11056&lt;Instellingen!$B$7),1,0)</f>
        <v/>
      </c>
      <c r="E11056" s="15">
        <f>COUNTIF(tData[BezoekStart],"&lt;"&amp;($A11056+1/24))-COUNTIF(tData[BezoekEind],"&lt;="&amp;$A11056)</f>
        <v/>
      </c>
      <c r="F11056" s="15">
        <f>COUNTIF(tData[BezoekLangStart],"&lt;"&amp;($A11056+1/24))-COUNTIF(tData[BezoekLangEind],"&lt;="&amp;$A11056)</f>
        <v/>
      </c>
      <c r="G11056" s="15">
        <f>IF($D11056=1,$B11056*100+$C11056,-1)</f>
        <v/>
      </c>
      <c r="H11056" s="15">
        <f>IF($D11056=1,$B11056,-1)</f>
        <v/>
      </c>
      <c r="I11056" s="15">
        <f>IF($D11056=1,$C11056,-1)</f>
        <v/>
      </c>
    </row>
    <row r="11057">
      <c r="A11057" s="33" t="n">
        <v>45752.58333333334</v>
      </c>
      <c r="B11057" s="15">
        <f>WEEKDAY($A11057,2)</f>
        <v/>
      </c>
      <c r="C11057" s="15">
        <f>HOUR($A11057)</f>
        <v/>
      </c>
      <c r="D11057" s="15">
        <f>IF(AND($A11057&gt;=Instellingen!$B$6,$A11057&lt;Instellingen!$B$7),1,0)</f>
        <v/>
      </c>
      <c r="E11057" s="15">
        <f>COUNTIF(tData[BezoekStart],"&lt;"&amp;($A11057+1/24))-COUNTIF(tData[BezoekEind],"&lt;="&amp;$A11057)</f>
        <v/>
      </c>
      <c r="F11057" s="15">
        <f>COUNTIF(tData[BezoekLangStart],"&lt;"&amp;($A11057+1/24))-COUNTIF(tData[BezoekLangEind],"&lt;="&amp;$A11057)</f>
        <v/>
      </c>
      <c r="G11057" s="15">
        <f>IF($D11057=1,$B11057*100+$C11057,-1)</f>
        <v/>
      </c>
      <c r="H11057" s="15">
        <f>IF($D11057=1,$B11057,-1)</f>
        <v/>
      </c>
      <c r="I11057" s="15">
        <f>IF($D11057=1,$C11057,-1)</f>
        <v/>
      </c>
    </row>
    <row r="11058">
      <c r="A11058" s="33" t="n">
        <v>45752.625</v>
      </c>
      <c r="B11058" s="15">
        <f>WEEKDAY($A11058,2)</f>
        <v/>
      </c>
      <c r="C11058" s="15">
        <f>HOUR($A11058)</f>
        <v/>
      </c>
      <c r="D11058" s="15">
        <f>IF(AND($A11058&gt;=Instellingen!$B$6,$A11058&lt;Instellingen!$B$7),1,0)</f>
        <v/>
      </c>
      <c r="E11058" s="15">
        <f>COUNTIF(tData[BezoekStart],"&lt;"&amp;($A11058+1/24))-COUNTIF(tData[BezoekEind],"&lt;="&amp;$A11058)</f>
        <v/>
      </c>
      <c r="F11058" s="15">
        <f>COUNTIF(tData[BezoekLangStart],"&lt;"&amp;($A11058+1/24))-COUNTIF(tData[BezoekLangEind],"&lt;="&amp;$A11058)</f>
        <v/>
      </c>
      <c r="G11058" s="15">
        <f>IF($D11058=1,$B11058*100+$C11058,-1)</f>
        <v/>
      </c>
      <c r="H11058" s="15">
        <f>IF($D11058=1,$B11058,-1)</f>
        <v/>
      </c>
      <c r="I11058" s="15">
        <f>IF($D11058=1,$C11058,-1)</f>
        <v/>
      </c>
    </row>
    <row r="11059">
      <c r="A11059" s="33" t="n">
        <v>45752.66666666666</v>
      </c>
      <c r="B11059" s="15">
        <f>WEEKDAY($A11059,2)</f>
        <v/>
      </c>
      <c r="C11059" s="15">
        <f>HOUR($A11059)</f>
        <v/>
      </c>
      <c r="D11059" s="15">
        <f>IF(AND($A11059&gt;=Instellingen!$B$6,$A11059&lt;Instellingen!$B$7),1,0)</f>
        <v/>
      </c>
      <c r="E11059" s="15">
        <f>COUNTIF(tData[BezoekStart],"&lt;"&amp;($A11059+1/24))-COUNTIF(tData[BezoekEind],"&lt;="&amp;$A11059)</f>
        <v/>
      </c>
      <c r="F11059" s="15">
        <f>COUNTIF(tData[BezoekLangStart],"&lt;"&amp;($A11059+1/24))-COUNTIF(tData[BezoekLangEind],"&lt;="&amp;$A11059)</f>
        <v/>
      </c>
      <c r="G11059" s="15">
        <f>IF($D11059=1,$B11059*100+$C11059,-1)</f>
        <v/>
      </c>
      <c r="H11059" s="15">
        <f>IF($D11059=1,$B11059,-1)</f>
        <v/>
      </c>
      <c r="I11059" s="15">
        <f>IF($D11059=1,$C11059,-1)</f>
        <v/>
      </c>
    </row>
    <row r="11060">
      <c r="A11060" s="33" t="n">
        <v>45752.70833333334</v>
      </c>
      <c r="B11060" s="15">
        <f>WEEKDAY($A11060,2)</f>
        <v/>
      </c>
      <c r="C11060" s="15">
        <f>HOUR($A11060)</f>
        <v/>
      </c>
      <c r="D11060" s="15">
        <f>IF(AND($A11060&gt;=Instellingen!$B$6,$A11060&lt;Instellingen!$B$7),1,0)</f>
        <v/>
      </c>
      <c r="E11060" s="15">
        <f>COUNTIF(tData[BezoekStart],"&lt;"&amp;($A11060+1/24))-COUNTIF(tData[BezoekEind],"&lt;="&amp;$A11060)</f>
        <v/>
      </c>
      <c r="F11060" s="15">
        <f>COUNTIF(tData[BezoekLangStart],"&lt;"&amp;($A11060+1/24))-COUNTIF(tData[BezoekLangEind],"&lt;="&amp;$A11060)</f>
        <v/>
      </c>
      <c r="G11060" s="15">
        <f>IF($D11060=1,$B11060*100+$C11060,-1)</f>
        <v/>
      </c>
      <c r="H11060" s="15">
        <f>IF($D11060=1,$B11060,-1)</f>
        <v/>
      </c>
      <c r="I11060" s="15">
        <f>IF($D11060=1,$C11060,-1)</f>
        <v/>
      </c>
    </row>
    <row r="11061">
      <c r="A11061" s="33" t="n">
        <v>45752.75</v>
      </c>
      <c r="B11061" s="15">
        <f>WEEKDAY($A11061,2)</f>
        <v/>
      </c>
      <c r="C11061" s="15">
        <f>HOUR($A11061)</f>
        <v/>
      </c>
      <c r="D11061" s="15">
        <f>IF(AND($A11061&gt;=Instellingen!$B$6,$A11061&lt;Instellingen!$B$7),1,0)</f>
        <v/>
      </c>
      <c r="E11061" s="15">
        <f>COUNTIF(tData[BezoekStart],"&lt;"&amp;($A11061+1/24))-COUNTIF(tData[BezoekEind],"&lt;="&amp;$A11061)</f>
        <v/>
      </c>
      <c r="F11061" s="15">
        <f>COUNTIF(tData[BezoekLangStart],"&lt;"&amp;($A11061+1/24))-COUNTIF(tData[BezoekLangEind],"&lt;="&amp;$A11061)</f>
        <v/>
      </c>
      <c r="G11061" s="15">
        <f>IF($D11061=1,$B11061*100+$C11061,-1)</f>
        <v/>
      </c>
      <c r="H11061" s="15">
        <f>IF($D11061=1,$B11061,-1)</f>
        <v/>
      </c>
      <c r="I11061" s="15">
        <f>IF($D11061=1,$C11061,-1)</f>
        <v/>
      </c>
    </row>
    <row r="11062">
      <c r="A11062" s="33" t="n">
        <v>45752.79166666666</v>
      </c>
      <c r="B11062" s="15">
        <f>WEEKDAY($A11062,2)</f>
        <v/>
      </c>
      <c r="C11062" s="15">
        <f>HOUR($A11062)</f>
        <v/>
      </c>
      <c r="D11062" s="15">
        <f>IF(AND($A11062&gt;=Instellingen!$B$6,$A11062&lt;Instellingen!$B$7),1,0)</f>
        <v/>
      </c>
      <c r="E11062" s="15">
        <f>COUNTIF(tData[BezoekStart],"&lt;"&amp;($A11062+1/24))-COUNTIF(tData[BezoekEind],"&lt;="&amp;$A11062)</f>
        <v/>
      </c>
      <c r="F11062" s="15">
        <f>COUNTIF(tData[BezoekLangStart],"&lt;"&amp;($A11062+1/24))-COUNTIF(tData[BezoekLangEind],"&lt;="&amp;$A11062)</f>
        <v/>
      </c>
      <c r="G11062" s="15">
        <f>IF($D11062=1,$B11062*100+$C11062,-1)</f>
        <v/>
      </c>
      <c r="H11062" s="15">
        <f>IF($D11062=1,$B11062,-1)</f>
        <v/>
      </c>
      <c r="I11062" s="15">
        <f>IF($D11062=1,$C11062,-1)</f>
        <v/>
      </c>
    </row>
    <row r="11063">
      <c r="A11063" s="33" t="n">
        <v>45752.83333333334</v>
      </c>
      <c r="B11063" s="15">
        <f>WEEKDAY($A11063,2)</f>
        <v/>
      </c>
      <c r="C11063" s="15">
        <f>HOUR($A11063)</f>
        <v/>
      </c>
      <c r="D11063" s="15">
        <f>IF(AND($A11063&gt;=Instellingen!$B$6,$A11063&lt;Instellingen!$B$7),1,0)</f>
        <v/>
      </c>
      <c r="E11063" s="15">
        <f>COUNTIF(tData[BezoekStart],"&lt;"&amp;($A11063+1/24))-COUNTIF(tData[BezoekEind],"&lt;="&amp;$A11063)</f>
        <v/>
      </c>
      <c r="F11063" s="15">
        <f>COUNTIF(tData[BezoekLangStart],"&lt;"&amp;($A11063+1/24))-COUNTIF(tData[BezoekLangEind],"&lt;="&amp;$A11063)</f>
        <v/>
      </c>
      <c r="G11063" s="15">
        <f>IF($D11063=1,$B11063*100+$C11063,-1)</f>
        <v/>
      </c>
      <c r="H11063" s="15">
        <f>IF($D11063=1,$B11063,-1)</f>
        <v/>
      </c>
      <c r="I11063" s="15">
        <f>IF($D11063=1,$C11063,-1)</f>
        <v/>
      </c>
    </row>
    <row r="11064">
      <c r="A11064" s="33" t="n">
        <v>45752.875</v>
      </c>
      <c r="B11064" s="15">
        <f>WEEKDAY($A11064,2)</f>
        <v/>
      </c>
      <c r="C11064" s="15">
        <f>HOUR($A11064)</f>
        <v/>
      </c>
      <c r="D11064" s="15">
        <f>IF(AND($A11064&gt;=Instellingen!$B$6,$A11064&lt;Instellingen!$B$7),1,0)</f>
        <v/>
      </c>
      <c r="E11064" s="15">
        <f>COUNTIF(tData[BezoekStart],"&lt;"&amp;($A11064+1/24))-COUNTIF(tData[BezoekEind],"&lt;="&amp;$A11064)</f>
        <v/>
      </c>
      <c r="F11064" s="15">
        <f>COUNTIF(tData[BezoekLangStart],"&lt;"&amp;($A11064+1/24))-COUNTIF(tData[BezoekLangEind],"&lt;="&amp;$A11064)</f>
        <v/>
      </c>
      <c r="G11064" s="15">
        <f>IF($D11064=1,$B11064*100+$C11064,-1)</f>
        <v/>
      </c>
      <c r="H11064" s="15">
        <f>IF($D11064=1,$B11064,-1)</f>
        <v/>
      </c>
      <c r="I11064" s="15">
        <f>IF($D11064=1,$C11064,-1)</f>
        <v/>
      </c>
    </row>
    <row r="11065">
      <c r="A11065" s="33" t="n">
        <v>45752.91666666666</v>
      </c>
      <c r="B11065" s="15">
        <f>WEEKDAY($A11065,2)</f>
        <v/>
      </c>
      <c r="C11065" s="15">
        <f>HOUR($A11065)</f>
        <v/>
      </c>
      <c r="D11065" s="15">
        <f>IF(AND($A11065&gt;=Instellingen!$B$6,$A11065&lt;Instellingen!$B$7),1,0)</f>
        <v/>
      </c>
      <c r="E11065" s="15">
        <f>COUNTIF(tData[BezoekStart],"&lt;"&amp;($A11065+1/24))-COUNTIF(tData[BezoekEind],"&lt;="&amp;$A11065)</f>
        <v/>
      </c>
      <c r="F11065" s="15">
        <f>COUNTIF(tData[BezoekLangStart],"&lt;"&amp;($A11065+1/24))-COUNTIF(tData[BezoekLangEind],"&lt;="&amp;$A11065)</f>
        <v/>
      </c>
      <c r="G11065" s="15">
        <f>IF($D11065=1,$B11065*100+$C11065,-1)</f>
        <v/>
      </c>
      <c r="H11065" s="15">
        <f>IF($D11065=1,$B11065,-1)</f>
        <v/>
      </c>
      <c r="I11065" s="15">
        <f>IF($D11065=1,$C11065,-1)</f>
        <v/>
      </c>
    </row>
    <row r="11066">
      <c r="A11066" s="33" t="n">
        <v>45752.95833333334</v>
      </c>
      <c r="B11066" s="15">
        <f>WEEKDAY($A11066,2)</f>
        <v/>
      </c>
      <c r="C11066" s="15">
        <f>HOUR($A11066)</f>
        <v/>
      </c>
      <c r="D11066" s="15">
        <f>IF(AND($A11066&gt;=Instellingen!$B$6,$A11066&lt;Instellingen!$B$7),1,0)</f>
        <v/>
      </c>
      <c r="E11066" s="15">
        <f>COUNTIF(tData[BezoekStart],"&lt;"&amp;($A11066+1/24))-COUNTIF(tData[BezoekEind],"&lt;="&amp;$A11066)</f>
        <v/>
      </c>
      <c r="F11066" s="15">
        <f>COUNTIF(tData[BezoekLangStart],"&lt;"&amp;($A11066+1/24))-COUNTIF(tData[BezoekLangEind],"&lt;="&amp;$A11066)</f>
        <v/>
      </c>
      <c r="G11066" s="15">
        <f>IF($D11066=1,$B11066*100+$C11066,-1)</f>
        <v/>
      </c>
      <c r="H11066" s="15">
        <f>IF($D11066=1,$B11066,-1)</f>
        <v/>
      </c>
      <c r="I11066" s="15">
        <f>IF($D11066=1,$C11066,-1)</f>
        <v/>
      </c>
    </row>
    <row r="11067">
      <c r="A11067" s="33" t="n">
        <v>45753</v>
      </c>
      <c r="B11067" s="15">
        <f>WEEKDAY($A11067,2)</f>
        <v/>
      </c>
      <c r="C11067" s="15">
        <f>HOUR($A11067)</f>
        <v/>
      </c>
      <c r="D11067" s="15">
        <f>IF(AND($A11067&gt;=Instellingen!$B$6,$A11067&lt;Instellingen!$B$7),1,0)</f>
        <v/>
      </c>
      <c r="E11067" s="15">
        <f>COUNTIF(tData[BezoekStart],"&lt;"&amp;($A11067+1/24))-COUNTIF(tData[BezoekEind],"&lt;="&amp;$A11067)</f>
        <v/>
      </c>
      <c r="F11067" s="15">
        <f>COUNTIF(tData[BezoekLangStart],"&lt;"&amp;($A11067+1/24))-COUNTIF(tData[BezoekLangEind],"&lt;="&amp;$A11067)</f>
        <v/>
      </c>
      <c r="G11067" s="15">
        <f>IF($D11067=1,$B11067*100+$C11067,-1)</f>
        <v/>
      </c>
      <c r="H11067" s="15">
        <f>IF($D11067=1,$B11067,-1)</f>
        <v/>
      </c>
      <c r="I11067" s="15">
        <f>IF($D11067=1,$C11067,-1)</f>
        <v/>
      </c>
    </row>
    <row r="11068">
      <c r="A11068" s="33" t="n">
        <v>45753.04166666666</v>
      </c>
      <c r="B11068" s="15">
        <f>WEEKDAY($A11068,2)</f>
        <v/>
      </c>
      <c r="C11068" s="15">
        <f>HOUR($A11068)</f>
        <v/>
      </c>
      <c r="D11068" s="15">
        <f>IF(AND($A11068&gt;=Instellingen!$B$6,$A11068&lt;Instellingen!$B$7),1,0)</f>
        <v/>
      </c>
      <c r="E11068" s="15">
        <f>COUNTIF(tData[BezoekStart],"&lt;"&amp;($A11068+1/24))-COUNTIF(tData[BezoekEind],"&lt;="&amp;$A11068)</f>
        <v/>
      </c>
      <c r="F11068" s="15">
        <f>COUNTIF(tData[BezoekLangStart],"&lt;"&amp;($A11068+1/24))-COUNTIF(tData[BezoekLangEind],"&lt;="&amp;$A11068)</f>
        <v/>
      </c>
      <c r="G11068" s="15">
        <f>IF($D11068=1,$B11068*100+$C11068,-1)</f>
        <v/>
      </c>
      <c r="H11068" s="15">
        <f>IF($D11068=1,$B11068,-1)</f>
        <v/>
      </c>
      <c r="I11068" s="15">
        <f>IF($D11068=1,$C11068,-1)</f>
        <v/>
      </c>
    </row>
    <row r="11069">
      <c r="A11069" s="33" t="n">
        <v>45753.08333333334</v>
      </c>
      <c r="B11069" s="15">
        <f>WEEKDAY($A11069,2)</f>
        <v/>
      </c>
      <c r="C11069" s="15">
        <f>HOUR($A11069)</f>
        <v/>
      </c>
      <c r="D11069" s="15">
        <f>IF(AND($A11069&gt;=Instellingen!$B$6,$A11069&lt;Instellingen!$B$7),1,0)</f>
        <v/>
      </c>
      <c r="E11069" s="15">
        <f>COUNTIF(tData[BezoekStart],"&lt;"&amp;($A11069+1/24))-COUNTIF(tData[BezoekEind],"&lt;="&amp;$A11069)</f>
        <v/>
      </c>
      <c r="F11069" s="15">
        <f>COUNTIF(tData[BezoekLangStart],"&lt;"&amp;($A11069+1/24))-COUNTIF(tData[BezoekLangEind],"&lt;="&amp;$A11069)</f>
        <v/>
      </c>
      <c r="G11069" s="15">
        <f>IF($D11069=1,$B11069*100+$C11069,-1)</f>
        <v/>
      </c>
      <c r="H11069" s="15">
        <f>IF($D11069=1,$B11069,-1)</f>
        <v/>
      </c>
      <c r="I11069" s="15">
        <f>IF($D11069=1,$C11069,-1)</f>
        <v/>
      </c>
    </row>
    <row r="11070">
      <c r="A11070" s="33" t="n">
        <v>45753.125</v>
      </c>
      <c r="B11070" s="15">
        <f>WEEKDAY($A11070,2)</f>
        <v/>
      </c>
      <c r="C11070" s="15">
        <f>HOUR($A11070)</f>
        <v/>
      </c>
      <c r="D11070" s="15">
        <f>IF(AND($A11070&gt;=Instellingen!$B$6,$A11070&lt;Instellingen!$B$7),1,0)</f>
        <v/>
      </c>
      <c r="E11070" s="15">
        <f>COUNTIF(tData[BezoekStart],"&lt;"&amp;($A11070+1/24))-COUNTIF(tData[BezoekEind],"&lt;="&amp;$A11070)</f>
        <v/>
      </c>
      <c r="F11070" s="15">
        <f>COUNTIF(tData[BezoekLangStart],"&lt;"&amp;($A11070+1/24))-COUNTIF(tData[BezoekLangEind],"&lt;="&amp;$A11070)</f>
        <v/>
      </c>
      <c r="G11070" s="15">
        <f>IF($D11070=1,$B11070*100+$C11070,-1)</f>
        <v/>
      </c>
      <c r="H11070" s="15">
        <f>IF($D11070=1,$B11070,-1)</f>
        <v/>
      </c>
      <c r="I11070" s="15">
        <f>IF($D11070=1,$C11070,-1)</f>
        <v/>
      </c>
    </row>
    <row r="11071">
      <c r="A11071" s="33" t="n">
        <v>45753.16666666666</v>
      </c>
      <c r="B11071" s="15">
        <f>WEEKDAY($A11071,2)</f>
        <v/>
      </c>
      <c r="C11071" s="15">
        <f>HOUR($A11071)</f>
        <v/>
      </c>
      <c r="D11071" s="15">
        <f>IF(AND($A11071&gt;=Instellingen!$B$6,$A11071&lt;Instellingen!$B$7),1,0)</f>
        <v/>
      </c>
      <c r="E11071" s="15">
        <f>COUNTIF(tData[BezoekStart],"&lt;"&amp;($A11071+1/24))-COUNTIF(tData[BezoekEind],"&lt;="&amp;$A11071)</f>
        <v/>
      </c>
      <c r="F11071" s="15">
        <f>COUNTIF(tData[BezoekLangStart],"&lt;"&amp;($A11071+1/24))-COUNTIF(tData[BezoekLangEind],"&lt;="&amp;$A11071)</f>
        <v/>
      </c>
      <c r="G11071" s="15">
        <f>IF($D11071=1,$B11071*100+$C11071,-1)</f>
        <v/>
      </c>
      <c r="H11071" s="15">
        <f>IF($D11071=1,$B11071,-1)</f>
        <v/>
      </c>
      <c r="I11071" s="15">
        <f>IF($D11071=1,$C11071,-1)</f>
        <v/>
      </c>
    </row>
    <row r="11072">
      <c r="A11072" s="33" t="n">
        <v>45753.20833333334</v>
      </c>
      <c r="B11072" s="15">
        <f>WEEKDAY($A11072,2)</f>
        <v/>
      </c>
      <c r="C11072" s="15">
        <f>HOUR($A11072)</f>
        <v/>
      </c>
      <c r="D11072" s="15">
        <f>IF(AND($A11072&gt;=Instellingen!$B$6,$A11072&lt;Instellingen!$B$7),1,0)</f>
        <v/>
      </c>
      <c r="E11072" s="15">
        <f>COUNTIF(tData[BezoekStart],"&lt;"&amp;($A11072+1/24))-COUNTIF(tData[BezoekEind],"&lt;="&amp;$A11072)</f>
        <v/>
      </c>
      <c r="F11072" s="15">
        <f>COUNTIF(tData[BezoekLangStart],"&lt;"&amp;($A11072+1/24))-COUNTIF(tData[BezoekLangEind],"&lt;="&amp;$A11072)</f>
        <v/>
      </c>
      <c r="G11072" s="15">
        <f>IF($D11072=1,$B11072*100+$C11072,-1)</f>
        <v/>
      </c>
      <c r="H11072" s="15">
        <f>IF($D11072=1,$B11072,-1)</f>
        <v/>
      </c>
      <c r="I11072" s="15">
        <f>IF($D11072=1,$C11072,-1)</f>
        <v/>
      </c>
    </row>
    <row r="11073">
      <c r="A11073" s="33" t="n">
        <v>45753.25</v>
      </c>
      <c r="B11073" s="15">
        <f>WEEKDAY($A11073,2)</f>
        <v/>
      </c>
      <c r="C11073" s="15">
        <f>HOUR($A11073)</f>
        <v/>
      </c>
      <c r="D11073" s="15">
        <f>IF(AND($A11073&gt;=Instellingen!$B$6,$A11073&lt;Instellingen!$B$7),1,0)</f>
        <v/>
      </c>
      <c r="E11073" s="15">
        <f>COUNTIF(tData[BezoekStart],"&lt;"&amp;($A11073+1/24))-COUNTIF(tData[BezoekEind],"&lt;="&amp;$A11073)</f>
        <v/>
      </c>
      <c r="F11073" s="15">
        <f>COUNTIF(tData[BezoekLangStart],"&lt;"&amp;($A11073+1/24))-COUNTIF(tData[BezoekLangEind],"&lt;="&amp;$A11073)</f>
        <v/>
      </c>
      <c r="G11073" s="15">
        <f>IF($D11073=1,$B11073*100+$C11073,-1)</f>
        <v/>
      </c>
      <c r="H11073" s="15">
        <f>IF($D11073=1,$B11073,-1)</f>
        <v/>
      </c>
      <c r="I11073" s="15">
        <f>IF($D11073=1,$C11073,-1)</f>
        <v/>
      </c>
    </row>
    <row r="11074">
      <c r="A11074" s="33" t="n">
        <v>45753.29166666666</v>
      </c>
      <c r="B11074" s="15">
        <f>WEEKDAY($A11074,2)</f>
        <v/>
      </c>
      <c r="C11074" s="15">
        <f>HOUR($A11074)</f>
        <v/>
      </c>
      <c r="D11074" s="15">
        <f>IF(AND($A11074&gt;=Instellingen!$B$6,$A11074&lt;Instellingen!$B$7),1,0)</f>
        <v/>
      </c>
      <c r="E11074" s="15">
        <f>COUNTIF(tData[BezoekStart],"&lt;"&amp;($A11074+1/24))-COUNTIF(tData[BezoekEind],"&lt;="&amp;$A11074)</f>
        <v/>
      </c>
      <c r="F11074" s="15">
        <f>COUNTIF(tData[BezoekLangStart],"&lt;"&amp;($A11074+1/24))-COUNTIF(tData[BezoekLangEind],"&lt;="&amp;$A11074)</f>
        <v/>
      </c>
      <c r="G11074" s="15">
        <f>IF($D11074=1,$B11074*100+$C11074,-1)</f>
        <v/>
      </c>
      <c r="H11074" s="15">
        <f>IF($D11074=1,$B11074,-1)</f>
        <v/>
      </c>
      <c r="I11074" s="15">
        <f>IF($D11074=1,$C11074,-1)</f>
        <v/>
      </c>
    </row>
    <row r="11075">
      <c r="A11075" s="33" t="n">
        <v>45753.33333333334</v>
      </c>
      <c r="B11075" s="15">
        <f>WEEKDAY($A11075,2)</f>
        <v/>
      </c>
      <c r="C11075" s="15">
        <f>HOUR($A11075)</f>
        <v/>
      </c>
      <c r="D11075" s="15">
        <f>IF(AND($A11075&gt;=Instellingen!$B$6,$A11075&lt;Instellingen!$B$7),1,0)</f>
        <v/>
      </c>
      <c r="E11075" s="15">
        <f>COUNTIF(tData[BezoekStart],"&lt;"&amp;($A11075+1/24))-COUNTIF(tData[BezoekEind],"&lt;="&amp;$A11075)</f>
        <v/>
      </c>
      <c r="F11075" s="15">
        <f>COUNTIF(tData[BezoekLangStart],"&lt;"&amp;($A11075+1/24))-COUNTIF(tData[BezoekLangEind],"&lt;="&amp;$A11075)</f>
        <v/>
      </c>
      <c r="G11075" s="15">
        <f>IF($D11075=1,$B11075*100+$C11075,-1)</f>
        <v/>
      </c>
      <c r="H11075" s="15">
        <f>IF($D11075=1,$B11075,-1)</f>
        <v/>
      </c>
      <c r="I11075" s="15">
        <f>IF($D11075=1,$C11075,-1)</f>
        <v/>
      </c>
    </row>
    <row r="11076">
      <c r="A11076" s="33" t="n">
        <v>45753.375</v>
      </c>
      <c r="B11076" s="15">
        <f>WEEKDAY($A11076,2)</f>
        <v/>
      </c>
      <c r="C11076" s="15">
        <f>HOUR($A11076)</f>
        <v/>
      </c>
      <c r="D11076" s="15">
        <f>IF(AND($A11076&gt;=Instellingen!$B$6,$A11076&lt;Instellingen!$B$7),1,0)</f>
        <v/>
      </c>
      <c r="E11076" s="15">
        <f>COUNTIF(tData[BezoekStart],"&lt;"&amp;($A11076+1/24))-COUNTIF(tData[BezoekEind],"&lt;="&amp;$A11076)</f>
        <v/>
      </c>
      <c r="F11076" s="15">
        <f>COUNTIF(tData[BezoekLangStart],"&lt;"&amp;($A11076+1/24))-COUNTIF(tData[BezoekLangEind],"&lt;="&amp;$A11076)</f>
        <v/>
      </c>
      <c r="G11076" s="15">
        <f>IF($D11076=1,$B11076*100+$C11076,-1)</f>
        <v/>
      </c>
      <c r="H11076" s="15">
        <f>IF($D11076=1,$B11076,-1)</f>
        <v/>
      </c>
      <c r="I11076" s="15">
        <f>IF($D11076=1,$C11076,-1)</f>
        <v/>
      </c>
    </row>
    <row r="11077">
      <c r="A11077" s="33" t="n">
        <v>45753.41666666666</v>
      </c>
      <c r="B11077" s="15">
        <f>WEEKDAY($A11077,2)</f>
        <v/>
      </c>
      <c r="C11077" s="15">
        <f>HOUR($A11077)</f>
        <v/>
      </c>
      <c r="D11077" s="15">
        <f>IF(AND($A11077&gt;=Instellingen!$B$6,$A11077&lt;Instellingen!$B$7),1,0)</f>
        <v/>
      </c>
      <c r="E11077" s="15">
        <f>COUNTIF(tData[BezoekStart],"&lt;"&amp;($A11077+1/24))-COUNTIF(tData[BezoekEind],"&lt;="&amp;$A11077)</f>
        <v/>
      </c>
      <c r="F11077" s="15">
        <f>COUNTIF(tData[BezoekLangStart],"&lt;"&amp;($A11077+1/24))-COUNTIF(tData[BezoekLangEind],"&lt;="&amp;$A11077)</f>
        <v/>
      </c>
      <c r="G11077" s="15">
        <f>IF($D11077=1,$B11077*100+$C11077,-1)</f>
        <v/>
      </c>
      <c r="H11077" s="15">
        <f>IF($D11077=1,$B11077,-1)</f>
        <v/>
      </c>
      <c r="I11077" s="15">
        <f>IF($D11077=1,$C11077,-1)</f>
        <v/>
      </c>
    </row>
    <row r="11078">
      <c r="A11078" s="33" t="n">
        <v>45753.45833333334</v>
      </c>
      <c r="B11078" s="15">
        <f>WEEKDAY($A11078,2)</f>
        <v/>
      </c>
      <c r="C11078" s="15">
        <f>HOUR($A11078)</f>
        <v/>
      </c>
      <c r="D11078" s="15">
        <f>IF(AND($A11078&gt;=Instellingen!$B$6,$A11078&lt;Instellingen!$B$7),1,0)</f>
        <v/>
      </c>
      <c r="E11078" s="15">
        <f>COUNTIF(tData[BezoekStart],"&lt;"&amp;($A11078+1/24))-COUNTIF(tData[BezoekEind],"&lt;="&amp;$A11078)</f>
        <v/>
      </c>
      <c r="F11078" s="15">
        <f>COUNTIF(tData[BezoekLangStart],"&lt;"&amp;($A11078+1/24))-COUNTIF(tData[BezoekLangEind],"&lt;="&amp;$A11078)</f>
        <v/>
      </c>
      <c r="G11078" s="15">
        <f>IF($D11078=1,$B11078*100+$C11078,-1)</f>
        <v/>
      </c>
      <c r="H11078" s="15">
        <f>IF($D11078=1,$B11078,-1)</f>
        <v/>
      </c>
      <c r="I11078" s="15">
        <f>IF($D11078=1,$C11078,-1)</f>
        <v/>
      </c>
    </row>
    <row r="11079">
      <c r="A11079" s="33" t="n">
        <v>45753.5</v>
      </c>
      <c r="B11079" s="15">
        <f>WEEKDAY($A11079,2)</f>
        <v/>
      </c>
      <c r="C11079" s="15">
        <f>HOUR($A11079)</f>
        <v/>
      </c>
      <c r="D11079" s="15">
        <f>IF(AND($A11079&gt;=Instellingen!$B$6,$A11079&lt;Instellingen!$B$7),1,0)</f>
        <v/>
      </c>
      <c r="E11079" s="15">
        <f>COUNTIF(tData[BezoekStart],"&lt;"&amp;($A11079+1/24))-COUNTIF(tData[BezoekEind],"&lt;="&amp;$A11079)</f>
        <v/>
      </c>
      <c r="F11079" s="15">
        <f>COUNTIF(tData[BezoekLangStart],"&lt;"&amp;($A11079+1/24))-COUNTIF(tData[BezoekLangEind],"&lt;="&amp;$A11079)</f>
        <v/>
      </c>
      <c r="G11079" s="15">
        <f>IF($D11079=1,$B11079*100+$C11079,-1)</f>
        <v/>
      </c>
      <c r="H11079" s="15">
        <f>IF($D11079=1,$B11079,-1)</f>
        <v/>
      </c>
      <c r="I11079" s="15">
        <f>IF($D11079=1,$C11079,-1)</f>
        <v/>
      </c>
    </row>
    <row r="11080">
      <c r="A11080" s="33" t="n">
        <v>45753.54166666666</v>
      </c>
      <c r="B11080" s="15">
        <f>WEEKDAY($A11080,2)</f>
        <v/>
      </c>
      <c r="C11080" s="15">
        <f>HOUR($A11080)</f>
        <v/>
      </c>
      <c r="D11080" s="15">
        <f>IF(AND($A11080&gt;=Instellingen!$B$6,$A11080&lt;Instellingen!$B$7),1,0)</f>
        <v/>
      </c>
      <c r="E11080" s="15">
        <f>COUNTIF(tData[BezoekStart],"&lt;"&amp;($A11080+1/24))-COUNTIF(tData[BezoekEind],"&lt;="&amp;$A11080)</f>
        <v/>
      </c>
      <c r="F11080" s="15">
        <f>COUNTIF(tData[BezoekLangStart],"&lt;"&amp;($A11080+1/24))-COUNTIF(tData[BezoekLangEind],"&lt;="&amp;$A11080)</f>
        <v/>
      </c>
      <c r="G11080" s="15">
        <f>IF($D11080=1,$B11080*100+$C11080,-1)</f>
        <v/>
      </c>
      <c r="H11080" s="15">
        <f>IF($D11080=1,$B11080,-1)</f>
        <v/>
      </c>
      <c r="I11080" s="15">
        <f>IF($D11080=1,$C11080,-1)</f>
        <v/>
      </c>
    </row>
    <row r="11081">
      <c r="A11081" s="33" t="n">
        <v>45753.58333333334</v>
      </c>
      <c r="B11081" s="15">
        <f>WEEKDAY($A11081,2)</f>
        <v/>
      </c>
      <c r="C11081" s="15">
        <f>HOUR($A11081)</f>
        <v/>
      </c>
      <c r="D11081" s="15">
        <f>IF(AND($A11081&gt;=Instellingen!$B$6,$A11081&lt;Instellingen!$B$7),1,0)</f>
        <v/>
      </c>
      <c r="E11081" s="15">
        <f>COUNTIF(tData[BezoekStart],"&lt;"&amp;($A11081+1/24))-COUNTIF(tData[BezoekEind],"&lt;="&amp;$A11081)</f>
        <v/>
      </c>
      <c r="F11081" s="15">
        <f>COUNTIF(tData[BezoekLangStart],"&lt;"&amp;($A11081+1/24))-COUNTIF(tData[BezoekLangEind],"&lt;="&amp;$A11081)</f>
        <v/>
      </c>
      <c r="G11081" s="15">
        <f>IF($D11081=1,$B11081*100+$C11081,-1)</f>
        <v/>
      </c>
      <c r="H11081" s="15">
        <f>IF($D11081=1,$B11081,-1)</f>
        <v/>
      </c>
      <c r="I11081" s="15">
        <f>IF($D11081=1,$C11081,-1)</f>
        <v/>
      </c>
    </row>
    <row r="11082">
      <c r="A11082" s="33" t="n">
        <v>45753.625</v>
      </c>
      <c r="B11082" s="15">
        <f>WEEKDAY($A11082,2)</f>
        <v/>
      </c>
      <c r="C11082" s="15">
        <f>HOUR($A11082)</f>
        <v/>
      </c>
      <c r="D11082" s="15">
        <f>IF(AND($A11082&gt;=Instellingen!$B$6,$A11082&lt;Instellingen!$B$7),1,0)</f>
        <v/>
      </c>
      <c r="E11082" s="15">
        <f>COUNTIF(tData[BezoekStart],"&lt;"&amp;($A11082+1/24))-COUNTIF(tData[BezoekEind],"&lt;="&amp;$A11082)</f>
        <v/>
      </c>
      <c r="F11082" s="15">
        <f>COUNTIF(tData[BezoekLangStart],"&lt;"&amp;($A11082+1/24))-COUNTIF(tData[BezoekLangEind],"&lt;="&amp;$A11082)</f>
        <v/>
      </c>
      <c r="G11082" s="15">
        <f>IF($D11082=1,$B11082*100+$C11082,-1)</f>
        <v/>
      </c>
      <c r="H11082" s="15">
        <f>IF($D11082=1,$B11082,-1)</f>
        <v/>
      </c>
      <c r="I11082" s="15">
        <f>IF($D11082=1,$C11082,-1)</f>
        <v/>
      </c>
    </row>
    <row r="11083">
      <c r="A11083" s="33" t="n">
        <v>45753.66666666666</v>
      </c>
      <c r="B11083" s="15">
        <f>WEEKDAY($A11083,2)</f>
        <v/>
      </c>
      <c r="C11083" s="15">
        <f>HOUR($A11083)</f>
        <v/>
      </c>
      <c r="D11083" s="15">
        <f>IF(AND($A11083&gt;=Instellingen!$B$6,$A11083&lt;Instellingen!$B$7),1,0)</f>
        <v/>
      </c>
      <c r="E11083" s="15">
        <f>COUNTIF(tData[BezoekStart],"&lt;"&amp;($A11083+1/24))-COUNTIF(tData[BezoekEind],"&lt;="&amp;$A11083)</f>
        <v/>
      </c>
      <c r="F11083" s="15">
        <f>COUNTIF(tData[BezoekLangStart],"&lt;"&amp;($A11083+1/24))-COUNTIF(tData[BezoekLangEind],"&lt;="&amp;$A11083)</f>
        <v/>
      </c>
      <c r="G11083" s="15">
        <f>IF($D11083=1,$B11083*100+$C11083,-1)</f>
        <v/>
      </c>
      <c r="H11083" s="15">
        <f>IF($D11083=1,$B11083,-1)</f>
        <v/>
      </c>
      <c r="I11083" s="15">
        <f>IF($D11083=1,$C11083,-1)</f>
        <v/>
      </c>
    </row>
    <row r="11084">
      <c r="A11084" s="33" t="n">
        <v>45753.70833333334</v>
      </c>
      <c r="B11084" s="15">
        <f>WEEKDAY($A11084,2)</f>
        <v/>
      </c>
      <c r="C11084" s="15">
        <f>HOUR($A11084)</f>
        <v/>
      </c>
      <c r="D11084" s="15">
        <f>IF(AND($A11084&gt;=Instellingen!$B$6,$A11084&lt;Instellingen!$B$7),1,0)</f>
        <v/>
      </c>
      <c r="E11084" s="15">
        <f>COUNTIF(tData[BezoekStart],"&lt;"&amp;($A11084+1/24))-COUNTIF(tData[BezoekEind],"&lt;="&amp;$A11084)</f>
        <v/>
      </c>
      <c r="F11084" s="15">
        <f>COUNTIF(tData[BezoekLangStart],"&lt;"&amp;($A11084+1/24))-COUNTIF(tData[BezoekLangEind],"&lt;="&amp;$A11084)</f>
        <v/>
      </c>
      <c r="G11084" s="15">
        <f>IF($D11084=1,$B11084*100+$C11084,-1)</f>
        <v/>
      </c>
      <c r="H11084" s="15">
        <f>IF($D11084=1,$B11084,-1)</f>
        <v/>
      </c>
      <c r="I11084" s="15">
        <f>IF($D11084=1,$C11084,-1)</f>
        <v/>
      </c>
    </row>
    <row r="11085">
      <c r="A11085" s="33" t="n">
        <v>45753.75</v>
      </c>
      <c r="B11085" s="15">
        <f>WEEKDAY($A11085,2)</f>
        <v/>
      </c>
      <c r="C11085" s="15">
        <f>HOUR($A11085)</f>
        <v/>
      </c>
      <c r="D11085" s="15">
        <f>IF(AND($A11085&gt;=Instellingen!$B$6,$A11085&lt;Instellingen!$B$7),1,0)</f>
        <v/>
      </c>
      <c r="E11085" s="15">
        <f>COUNTIF(tData[BezoekStart],"&lt;"&amp;($A11085+1/24))-COUNTIF(tData[BezoekEind],"&lt;="&amp;$A11085)</f>
        <v/>
      </c>
      <c r="F11085" s="15">
        <f>COUNTIF(tData[BezoekLangStart],"&lt;"&amp;($A11085+1/24))-COUNTIF(tData[BezoekLangEind],"&lt;="&amp;$A11085)</f>
        <v/>
      </c>
      <c r="G11085" s="15">
        <f>IF($D11085=1,$B11085*100+$C11085,-1)</f>
        <v/>
      </c>
      <c r="H11085" s="15">
        <f>IF($D11085=1,$B11085,-1)</f>
        <v/>
      </c>
      <c r="I11085" s="15">
        <f>IF($D11085=1,$C11085,-1)</f>
        <v/>
      </c>
    </row>
    <row r="11086">
      <c r="A11086" s="33" t="n">
        <v>45753.79166666666</v>
      </c>
      <c r="B11086" s="15">
        <f>WEEKDAY($A11086,2)</f>
        <v/>
      </c>
      <c r="C11086" s="15">
        <f>HOUR($A11086)</f>
        <v/>
      </c>
      <c r="D11086" s="15">
        <f>IF(AND($A11086&gt;=Instellingen!$B$6,$A11086&lt;Instellingen!$B$7),1,0)</f>
        <v/>
      </c>
      <c r="E11086" s="15">
        <f>COUNTIF(tData[BezoekStart],"&lt;"&amp;($A11086+1/24))-COUNTIF(tData[BezoekEind],"&lt;="&amp;$A11086)</f>
        <v/>
      </c>
      <c r="F11086" s="15">
        <f>COUNTIF(tData[BezoekLangStart],"&lt;"&amp;($A11086+1/24))-COUNTIF(tData[BezoekLangEind],"&lt;="&amp;$A11086)</f>
        <v/>
      </c>
      <c r="G11086" s="15">
        <f>IF($D11086=1,$B11086*100+$C11086,-1)</f>
        <v/>
      </c>
      <c r="H11086" s="15">
        <f>IF($D11086=1,$B11086,-1)</f>
        <v/>
      </c>
      <c r="I11086" s="15">
        <f>IF($D11086=1,$C11086,-1)</f>
        <v/>
      </c>
    </row>
    <row r="11087">
      <c r="A11087" s="33" t="n">
        <v>45753.83333333334</v>
      </c>
      <c r="B11087" s="15">
        <f>WEEKDAY($A11087,2)</f>
        <v/>
      </c>
      <c r="C11087" s="15">
        <f>HOUR($A11087)</f>
        <v/>
      </c>
      <c r="D11087" s="15">
        <f>IF(AND($A11087&gt;=Instellingen!$B$6,$A11087&lt;Instellingen!$B$7),1,0)</f>
        <v/>
      </c>
      <c r="E11087" s="15">
        <f>COUNTIF(tData[BezoekStart],"&lt;"&amp;($A11087+1/24))-COUNTIF(tData[BezoekEind],"&lt;="&amp;$A11087)</f>
        <v/>
      </c>
      <c r="F11087" s="15">
        <f>COUNTIF(tData[BezoekLangStart],"&lt;"&amp;($A11087+1/24))-COUNTIF(tData[BezoekLangEind],"&lt;="&amp;$A11087)</f>
        <v/>
      </c>
      <c r="G11087" s="15">
        <f>IF($D11087=1,$B11087*100+$C11087,-1)</f>
        <v/>
      </c>
      <c r="H11087" s="15">
        <f>IF($D11087=1,$B11087,-1)</f>
        <v/>
      </c>
      <c r="I11087" s="15">
        <f>IF($D11087=1,$C11087,-1)</f>
        <v/>
      </c>
    </row>
    <row r="11088">
      <c r="A11088" s="33" t="n">
        <v>45753.875</v>
      </c>
      <c r="B11088" s="15">
        <f>WEEKDAY($A11088,2)</f>
        <v/>
      </c>
      <c r="C11088" s="15">
        <f>HOUR($A11088)</f>
        <v/>
      </c>
      <c r="D11088" s="15">
        <f>IF(AND($A11088&gt;=Instellingen!$B$6,$A11088&lt;Instellingen!$B$7),1,0)</f>
        <v/>
      </c>
      <c r="E11088" s="15">
        <f>COUNTIF(tData[BezoekStart],"&lt;"&amp;($A11088+1/24))-COUNTIF(tData[BezoekEind],"&lt;="&amp;$A11088)</f>
        <v/>
      </c>
      <c r="F11088" s="15">
        <f>COUNTIF(tData[BezoekLangStart],"&lt;"&amp;($A11088+1/24))-COUNTIF(tData[BezoekLangEind],"&lt;="&amp;$A11088)</f>
        <v/>
      </c>
      <c r="G11088" s="15">
        <f>IF($D11088=1,$B11088*100+$C11088,-1)</f>
        <v/>
      </c>
      <c r="H11088" s="15">
        <f>IF($D11088=1,$B11088,-1)</f>
        <v/>
      </c>
      <c r="I11088" s="15">
        <f>IF($D11088=1,$C11088,-1)</f>
        <v/>
      </c>
    </row>
    <row r="11089">
      <c r="A11089" s="33" t="n">
        <v>45753.91666666666</v>
      </c>
      <c r="B11089" s="15">
        <f>WEEKDAY($A11089,2)</f>
        <v/>
      </c>
      <c r="C11089" s="15">
        <f>HOUR($A11089)</f>
        <v/>
      </c>
      <c r="D11089" s="15">
        <f>IF(AND($A11089&gt;=Instellingen!$B$6,$A11089&lt;Instellingen!$B$7),1,0)</f>
        <v/>
      </c>
      <c r="E11089" s="15">
        <f>COUNTIF(tData[BezoekStart],"&lt;"&amp;($A11089+1/24))-COUNTIF(tData[BezoekEind],"&lt;="&amp;$A11089)</f>
        <v/>
      </c>
      <c r="F11089" s="15">
        <f>COUNTIF(tData[BezoekLangStart],"&lt;"&amp;($A11089+1/24))-COUNTIF(tData[BezoekLangEind],"&lt;="&amp;$A11089)</f>
        <v/>
      </c>
      <c r="G11089" s="15">
        <f>IF($D11089=1,$B11089*100+$C11089,-1)</f>
        <v/>
      </c>
      <c r="H11089" s="15">
        <f>IF($D11089=1,$B11089,-1)</f>
        <v/>
      </c>
      <c r="I11089" s="15">
        <f>IF($D11089=1,$C11089,-1)</f>
        <v/>
      </c>
    </row>
    <row r="11090">
      <c r="A11090" s="33" t="n">
        <v>45753.95833333334</v>
      </c>
      <c r="B11090" s="15">
        <f>WEEKDAY($A11090,2)</f>
        <v/>
      </c>
      <c r="C11090" s="15">
        <f>HOUR($A11090)</f>
        <v/>
      </c>
      <c r="D11090" s="15">
        <f>IF(AND($A11090&gt;=Instellingen!$B$6,$A11090&lt;Instellingen!$B$7),1,0)</f>
        <v/>
      </c>
      <c r="E11090" s="15">
        <f>COUNTIF(tData[BezoekStart],"&lt;"&amp;($A11090+1/24))-COUNTIF(tData[BezoekEind],"&lt;="&amp;$A11090)</f>
        <v/>
      </c>
      <c r="F11090" s="15">
        <f>COUNTIF(tData[BezoekLangStart],"&lt;"&amp;($A11090+1/24))-COUNTIF(tData[BezoekLangEind],"&lt;="&amp;$A11090)</f>
        <v/>
      </c>
      <c r="G11090" s="15">
        <f>IF($D11090=1,$B11090*100+$C11090,-1)</f>
        <v/>
      </c>
      <c r="H11090" s="15">
        <f>IF($D11090=1,$B11090,-1)</f>
        <v/>
      </c>
      <c r="I11090" s="15">
        <f>IF($D11090=1,$C11090,-1)</f>
        <v/>
      </c>
    </row>
    <row r="11091">
      <c r="A11091" s="33" t="n">
        <v>45754</v>
      </c>
      <c r="B11091" s="15">
        <f>WEEKDAY($A11091,2)</f>
        <v/>
      </c>
      <c r="C11091" s="15">
        <f>HOUR($A11091)</f>
        <v/>
      </c>
      <c r="D11091" s="15">
        <f>IF(AND($A11091&gt;=Instellingen!$B$6,$A11091&lt;Instellingen!$B$7),1,0)</f>
        <v/>
      </c>
      <c r="E11091" s="15">
        <f>COUNTIF(tData[BezoekStart],"&lt;"&amp;($A11091+1/24))-COUNTIF(tData[BezoekEind],"&lt;="&amp;$A11091)</f>
        <v/>
      </c>
      <c r="F11091" s="15">
        <f>COUNTIF(tData[BezoekLangStart],"&lt;"&amp;($A11091+1/24))-COUNTIF(tData[BezoekLangEind],"&lt;="&amp;$A11091)</f>
        <v/>
      </c>
      <c r="G11091" s="15">
        <f>IF($D11091=1,$B11091*100+$C11091,-1)</f>
        <v/>
      </c>
      <c r="H11091" s="15">
        <f>IF($D11091=1,$B11091,-1)</f>
        <v/>
      </c>
      <c r="I11091" s="15">
        <f>IF($D11091=1,$C11091,-1)</f>
        <v/>
      </c>
    </row>
    <row r="11092">
      <c r="A11092" s="33" t="n">
        <v>45754.04166666666</v>
      </c>
      <c r="B11092" s="15">
        <f>WEEKDAY($A11092,2)</f>
        <v/>
      </c>
      <c r="C11092" s="15">
        <f>HOUR($A11092)</f>
        <v/>
      </c>
      <c r="D11092" s="15">
        <f>IF(AND($A11092&gt;=Instellingen!$B$6,$A11092&lt;Instellingen!$B$7),1,0)</f>
        <v/>
      </c>
      <c r="E11092" s="15">
        <f>COUNTIF(tData[BezoekStart],"&lt;"&amp;($A11092+1/24))-COUNTIF(tData[BezoekEind],"&lt;="&amp;$A11092)</f>
        <v/>
      </c>
      <c r="F11092" s="15">
        <f>COUNTIF(tData[BezoekLangStart],"&lt;"&amp;($A11092+1/24))-COUNTIF(tData[BezoekLangEind],"&lt;="&amp;$A11092)</f>
        <v/>
      </c>
      <c r="G11092" s="15">
        <f>IF($D11092=1,$B11092*100+$C11092,-1)</f>
        <v/>
      </c>
      <c r="H11092" s="15">
        <f>IF($D11092=1,$B11092,-1)</f>
        <v/>
      </c>
      <c r="I11092" s="15">
        <f>IF($D11092=1,$C11092,-1)</f>
        <v/>
      </c>
    </row>
    <row r="11093">
      <c r="A11093" s="33" t="n">
        <v>45754.08333333334</v>
      </c>
      <c r="B11093" s="15">
        <f>WEEKDAY($A11093,2)</f>
        <v/>
      </c>
      <c r="C11093" s="15">
        <f>HOUR($A11093)</f>
        <v/>
      </c>
      <c r="D11093" s="15">
        <f>IF(AND($A11093&gt;=Instellingen!$B$6,$A11093&lt;Instellingen!$B$7),1,0)</f>
        <v/>
      </c>
      <c r="E11093" s="15">
        <f>COUNTIF(tData[BezoekStart],"&lt;"&amp;($A11093+1/24))-COUNTIF(tData[BezoekEind],"&lt;="&amp;$A11093)</f>
        <v/>
      </c>
      <c r="F11093" s="15">
        <f>COUNTIF(tData[BezoekLangStart],"&lt;"&amp;($A11093+1/24))-COUNTIF(tData[BezoekLangEind],"&lt;="&amp;$A11093)</f>
        <v/>
      </c>
      <c r="G11093" s="15">
        <f>IF($D11093=1,$B11093*100+$C11093,-1)</f>
        <v/>
      </c>
      <c r="H11093" s="15">
        <f>IF($D11093=1,$B11093,-1)</f>
        <v/>
      </c>
      <c r="I11093" s="15">
        <f>IF($D11093=1,$C11093,-1)</f>
        <v/>
      </c>
    </row>
    <row r="11094">
      <c r="A11094" s="33" t="n">
        <v>45754.125</v>
      </c>
      <c r="B11094" s="15">
        <f>WEEKDAY($A11094,2)</f>
        <v/>
      </c>
      <c r="C11094" s="15">
        <f>HOUR($A11094)</f>
        <v/>
      </c>
      <c r="D11094" s="15">
        <f>IF(AND($A11094&gt;=Instellingen!$B$6,$A11094&lt;Instellingen!$B$7),1,0)</f>
        <v/>
      </c>
      <c r="E11094" s="15">
        <f>COUNTIF(tData[BezoekStart],"&lt;"&amp;($A11094+1/24))-COUNTIF(tData[BezoekEind],"&lt;="&amp;$A11094)</f>
        <v/>
      </c>
      <c r="F11094" s="15">
        <f>COUNTIF(tData[BezoekLangStart],"&lt;"&amp;($A11094+1/24))-COUNTIF(tData[BezoekLangEind],"&lt;="&amp;$A11094)</f>
        <v/>
      </c>
      <c r="G11094" s="15">
        <f>IF($D11094=1,$B11094*100+$C11094,-1)</f>
        <v/>
      </c>
      <c r="H11094" s="15">
        <f>IF($D11094=1,$B11094,-1)</f>
        <v/>
      </c>
      <c r="I11094" s="15">
        <f>IF($D11094=1,$C11094,-1)</f>
        <v/>
      </c>
    </row>
    <row r="11095">
      <c r="A11095" s="33" t="n">
        <v>45754.16666666666</v>
      </c>
      <c r="B11095" s="15">
        <f>WEEKDAY($A11095,2)</f>
        <v/>
      </c>
      <c r="C11095" s="15">
        <f>HOUR($A11095)</f>
        <v/>
      </c>
      <c r="D11095" s="15">
        <f>IF(AND($A11095&gt;=Instellingen!$B$6,$A11095&lt;Instellingen!$B$7),1,0)</f>
        <v/>
      </c>
      <c r="E11095" s="15">
        <f>COUNTIF(tData[BezoekStart],"&lt;"&amp;($A11095+1/24))-COUNTIF(tData[BezoekEind],"&lt;="&amp;$A11095)</f>
        <v/>
      </c>
      <c r="F11095" s="15">
        <f>COUNTIF(tData[BezoekLangStart],"&lt;"&amp;($A11095+1/24))-COUNTIF(tData[BezoekLangEind],"&lt;="&amp;$A11095)</f>
        <v/>
      </c>
      <c r="G11095" s="15">
        <f>IF($D11095=1,$B11095*100+$C11095,-1)</f>
        <v/>
      </c>
      <c r="H11095" s="15">
        <f>IF($D11095=1,$B11095,-1)</f>
        <v/>
      </c>
      <c r="I11095" s="15">
        <f>IF($D11095=1,$C11095,-1)</f>
        <v/>
      </c>
    </row>
    <row r="11096">
      <c r="A11096" s="33" t="n">
        <v>45754.20833333334</v>
      </c>
      <c r="B11096" s="15">
        <f>WEEKDAY($A11096,2)</f>
        <v/>
      </c>
      <c r="C11096" s="15">
        <f>HOUR($A11096)</f>
        <v/>
      </c>
      <c r="D11096" s="15">
        <f>IF(AND($A11096&gt;=Instellingen!$B$6,$A11096&lt;Instellingen!$B$7),1,0)</f>
        <v/>
      </c>
      <c r="E11096" s="15">
        <f>COUNTIF(tData[BezoekStart],"&lt;"&amp;($A11096+1/24))-COUNTIF(tData[BezoekEind],"&lt;="&amp;$A11096)</f>
        <v/>
      </c>
      <c r="F11096" s="15">
        <f>COUNTIF(tData[BezoekLangStart],"&lt;"&amp;($A11096+1/24))-COUNTIF(tData[BezoekLangEind],"&lt;="&amp;$A11096)</f>
        <v/>
      </c>
      <c r="G11096" s="15">
        <f>IF($D11096=1,$B11096*100+$C11096,-1)</f>
        <v/>
      </c>
      <c r="H11096" s="15">
        <f>IF($D11096=1,$B11096,-1)</f>
        <v/>
      </c>
      <c r="I11096" s="15">
        <f>IF($D11096=1,$C11096,-1)</f>
        <v/>
      </c>
    </row>
    <row r="11097">
      <c r="A11097" s="33" t="n">
        <v>45754.25</v>
      </c>
      <c r="B11097" s="15">
        <f>WEEKDAY($A11097,2)</f>
        <v/>
      </c>
      <c r="C11097" s="15">
        <f>HOUR($A11097)</f>
        <v/>
      </c>
      <c r="D11097" s="15">
        <f>IF(AND($A11097&gt;=Instellingen!$B$6,$A11097&lt;Instellingen!$B$7),1,0)</f>
        <v/>
      </c>
      <c r="E11097" s="15">
        <f>COUNTIF(tData[BezoekStart],"&lt;"&amp;($A11097+1/24))-COUNTIF(tData[BezoekEind],"&lt;="&amp;$A11097)</f>
        <v/>
      </c>
      <c r="F11097" s="15">
        <f>COUNTIF(tData[BezoekLangStart],"&lt;"&amp;($A11097+1/24))-COUNTIF(tData[BezoekLangEind],"&lt;="&amp;$A11097)</f>
        <v/>
      </c>
      <c r="G11097" s="15">
        <f>IF($D11097=1,$B11097*100+$C11097,-1)</f>
        <v/>
      </c>
      <c r="H11097" s="15">
        <f>IF($D11097=1,$B11097,-1)</f>
        <v/>
      </c>
      <c r="I11097" s="15">
        <f>IF($D11097=1,$C11097,-1)</f>
        <v/>
      </c>
    </row>
    <row r="11098">
      <c r="A11098" s="33" t="n">
        <v>45754.29166666666</v>
      </c>
      <c r="B11098" s="15">
        <f>WEEKDAY($A11098,2)</f>
        <v/>
      </c>
      <c r="C11098" s="15">
        <f>HOUR($A11098)</f>
        <v/>
      </c>
      <c r="D11098" s="15">
        <f>IF(AND($A11098&gt;=Instellingen!$B$6,$A11098&lt;Instellingen!$B$7),1,0)</f>
        <v/>
      </c>
      <c r="E11098" s="15">
        <f>COUNTIF(tData[BezoekStart],"&lt;"&amp;($A11098+1/24))-COUNTIF(tData[BezoekEind],"&lt;="&amp;$A11098)</f>
        <v/>
      </c>
      <c r="F11098" s="15">
        <f>COUNTIF(tData[BezoekLangStart],"&lt;"&amp;($A11098+1/24))-COUNTIF(tData[BezoekLangEind],"&lt;="&amp;$A11098)</f>
        <v/>
      </c>
      <c r="G11098" s="15">
        <f>IF($D11098=1,$B11098*100+$C11098,-1)</f>
        <v/>
      </c>
      <c r="H11098" s="15">
        <f>IF($D11098=1,$B11098,-1)</f>
        <v/>
      </c>
      <c r="I11098" s="15">
        <f>IF($D11098=1,$C11098,-1)</f>
        <v/>
      </c>
    </row>
    <row r="11099">
      <c r="A11099" s="33" t="n">
        <v>45754.33333333334</v>
      </c>
      <c r="B11099" s="15">
        <f>WEEKDAY($A11099,2)</f>
        <v/>
      </c>
      <c r="C11099" s="15">
        <f>HOUR($A11099)</f>
        <v/>
      </c>
      <c r="D11099" s="15">
        <f>IF(AND($A11099&gt;=Instellingen!$B$6,$A11099&lt;Instellingen!$B$7),1,0)</f>
        <v/>
      </c>
      <c r="E11099" s="15">
        <f>COUNTIF(tData[BezoekStart],"&lt;"&amp;($A11099+1/24))-COUNTIF(tData[BezoekEind],"&lt;="&amp;$A11099)</f>
        <v/>
      </c>
      <c r="F11099" s="15">
        <f>COUNTIF(tData[BezoekLangStart],"&lt;"&amp;($A11099+1/24))-COUNTIF(tData[BezoekLangEind],"&lt;="&amp;$A11099)</f>
        <v/>
      </c>
      <c r="G11099" s="15">
        <f>IF($D11099=1,$B11099*100+$C11099,-1)</f>
        <v/>
      </c>
      <c r="H11099" s="15">
        <f>IF($D11099=1,$B11099,-1)</f>
        <v/>
      </c>
      <c r="I11099" s="15">
        <f>IF($D11099=1,$C11099,-1)</f>
        <v/>
      </c>
    </row>
    <row r="11100">
      <c r="A11100" s="33" t="n">
        <v>45754.375</v>
      </c>
      <c r="B11100" s="15">
        <f>WEEKDAY($A11100,2)</f>
        <v/>
      </c>
      <c r="C11100" s="15">
        <f>HOUR($A11100)</f>
        <v/>
      </c>
      <c r="D11100" s="15">
        <f>IF(AND($A11100&gt;=Instellingen!$B$6,$A11100&lt;Instellingen!$B$7),1,0)</f>
        <v/>
      </c>
      <c r="E11100" s="15">
        <f>COUNTIF(tData[BezoekStart],"&lt;"&amp;($A11100+1/24))-COUNTIF(tData[BezoekEind],"&lt;="&amp;$A11100)</f>
        <v/>
      </c>
      <c r="F11100" s="15">
        <f>COUNTIF(tData[BezoekLangStart],"&lt;"&amp;($A11100+1/24))-COUNTIF(tData[BezoekLangEind],"&lt;="&amp;$A11100)</f>
        <v/>
      </c>
      <c r="G11100" s="15">
        <f>IF($D11100=1,$B11100*100+$C11100,-1)</f>
        <v/>
      </c>
      <c r="H11100" s="15">
        <f>IF($D11100=1,$B11100,-1)</f>
        <v/>
      </c>
      <c r="I11100" s="15">
        <f>IF($D11100=1,$C11100,-1)</f>
        <v/>
      </c>
    </row>
    <row r="11101">
      <c r="A11101" s="33" t="n">
        <v>45754.41666666666</v>
      </c>
      <c r="B11101" s="15">
        <f>WEEKDAY($A11101,2)</f>
        <v/>
      </c>
      <c r="C11101" s="15">
        <f>HOUR($A11101)</f>
        <v/>
      </c>
      <c r="D11101" s="15">
        <f>IF(AND($A11101&gt;=Instellingen!$B$6,$A11101&lt;Instellingen!$B$7),1,0)</f>
        <v/>
      </c>
      <c r="E11101" s="15">
        <f>COUNTIF(tData[BezoekStart],"&lt;"&amp;($A11101+1/24))-COUNTIF(tData[BezoekEind],"&lt;="&amp;$A11101)</f>
        <v/>
      </c>
      <c r="F11101" s="15">
        <f>COUNTIF(tData[BezoekLangStart],"&lt;"&amp;($A11101+1/24))-COUNTIF(tData[BezoekLangEind],"&lt;="&amp;$A11101)</f>
        <v/>
      </c>
      <c r="G11101" s="15">
        <f>IF($D11101=1,$B11101*100+$C11101,-1)</f>
        <v/>
      </c>
      <c r="H11101" s="15">
        <f>IF($D11101=1,$B11101,-1)</f>
        <v/>
      </c>
      <c r="I11101" s="15">
        <f>IF($D11101=1,$C11101,-1)</f>
        <v/>
      </c>
    </row>
    <row r="11102">
      <c r="A11102" s="33" t="n">
        <v>45754.45833333334</v>
      </c>
      <c r="B11102" s="15">
        <f>WEEKDAY($A11102,2)</f>
        <v/>
      </c>
      <c r="C11102" s="15">
        <f>HOUR($A11102)</f>
        <v/>
      </c>
      <c r="D11102" s="15">
        <f>IF(AND($A11102&gt;=Instellingen!$B$6,$A11102&lt;Instellingen!$B$7),1,0)</f>
        <v/>
      </c>
      <c r="E11102" s="15">
        <f>COUNTIF(tData[BezoekStart],"&lt;"&amp;($A11102+1/24))-COUNTIF(tData[BezoekEind],"&lt;="&amp;$A11102)</f>
        <v/>
      </c>
      <c r="F11102" s="15">
        <f>COUNTIF(tData[BezoekLangStart],"&lt;"&amp;($A11102+1/24))-COUNTIF(tData[BezoekLangEind],"&lt;="&amp;$A11102)</f>
        <v/>
      </c>
      <c r="G11102" s="15">
        <f>IF($D11102=1,$B11102*100+$C11102,-1)</f>
        <v/>
      </c>
      <c r="H11102" s="15">
        <f>IF($D11102=1,$B11102,-1)</f>
        <v/>
      </c>
      <c r="I11102" s="15">
        <f>IF($D11102=1,$C11102,-1)</f>
        <v/>
      </c>
    </row>
    <row r="11103">
      <c r="A11103" s="33" t="n">
        <v>45754.5</v>
      </c>
      <c r="B11103" s="15">
        <f>WEEKDAY($A11103,2)</f>
        <v/>
      </c>
      <c r="C11103" s="15">
        <f>HOUR($A11103)</f>
        <v/>
      </c>
      <c r="D11103" s="15">
        <f>IF(AND($A11103&gt;=Instellingen!$B$6,$A11103&lt;Instellingen!$B$7),1,0)</f>
        <v/>
      </c>
      <c r="E11103" s="15">
        <f>COUNTIF(tData[BezoekStart],"&lt;"&amp;($A11103+1/24))-COUNTIF(tData[BezoekEind],"&lt;="&amp;$A11103)</f>
        <v/>
      </c>
      <c r="F11103" s="15">
        <f>COUNTIF(tData[BezoekLangStart],"&lt;"&amp;($A11103+1/24))-COUNTIF(tData[BezoekLangEind],"&lt;="&amp;$A11103)</f>
        <v/>
      </c>
      <c r="G11103" s="15">
        <f>IF($D11103=1,$B11103*100+$C11103,-1)</f>
        <v/>
      </c>
      <c r="H11103" s="15">
        <f>IF($D11103=1,$B11103,-1)</f>
        <v/>
      </c>
      <c r="I11103" s="15">
        <f>IF($D11103=1,$C11103,-1)</f>
        <v/>
      </c>
    </row>
    <row r="11104">
      <c r="A11104" s="33" t="n">
        <v>45754.54166666666</v>
      </c>
      <c r="B11104" s="15">
        <f>WEEKDAY($A11104,2)</f>
        <v/>
      </c>
      <c r="C11104" s="15">
        <f>HOUR($A11104)</f>
        <v/>
      </c>
      <c r="D11104" s="15">
        <f>IF(AND($A11104&gt;=Instellingen!$B$6,$A11104&lt;Instellingen!$B$7),1,0)</f>
        <v/>
      </c>
      <c r="E11104" s="15">
        <f>COUNTIF(tData[BezoekStart],"&lt;"&amp;($A11104+1/24))-COUNTIF(tData[BezoekEind],"&lt;="&amp;$A11104)</f>
        <v/>
      </c>
      <c r="F11104" s="15">
        <f>COUNTIF(tData[BezoekLangStart],"&lt;"&amp;($A11104+1/24))-COUNTIF(tData[BezoekLangEind],"&lt;="&amp;$A11104)</f>
        <v/>
      </c>
      <c r="G11104" s="15">
        <f>IF($D11104=1,$B11104*100+$C11104,-1)</f>
        <v/>
      </c>
      <c r="H11104" s="15">
        <f>IF($D11104=1,$B11104,-1)</f>
        <v/>
      </c>
      <c r="I11104" s="15">
        <f>IF($D11104=1,$C11104,-1)</f>
        <v/>
      </c>
    </row>
    <row r="11105">
      <c r="A11105" s="33" t="n">
        <v>45754.58333333334</v>
      </c>
      <c r="B11105" s="15">
        <f>WEEKDAY($A11105,2)</f>
        <v/>
      </c>
      <c r="C11105" s="15">
        <f>HOUR($A11105)</f>
        <v/>
      </c>
      <c r="D11105" s="15">
        <f>IF(AND($A11105&gt;=Instellingen!$B$6,$A11105&lt;Instellingen!$B$7),1,0)</f>
        <v/>
      </c>
      <c r="E11105" s="15">
        <f>COUNTIF(tData[BezoekStart],"&lt;"&amp;($A11105+1/24))-COUNTIF(tData[BezoekEind],"&lt;="&amp;$A11105)</f>
        <v/>
      </c>
      <c r="F11105" s="15">
        <f>COUNTIF(tData[BezoekLangStart],"&lt;"&amp;($A11105+1/24))-COUNTIF(tData[BezoekLangEind],"&lt;="&amp;$A11105)</f>
        <v/>
      </c>
      <c r="G11105" s="15">
        <f>IF($D11105=1,$B11105*100+$C11105,-1)</f>
        <v/>
      </c>
      <c r="H11105" s="15">
        <f>IF($D11105=1,$B11105,-1)</f>
        <v/>
      </c>
      <c r="I11105" s="15">
        <f>IF($D11105=1,$C11105,-1)</f>
        <v/>
      </c>
    </row>
    <row r="11106">
      <c r="A11106" s="33" t="n">
        <v>45754.625</v>
      </c>
      <c r="B11106" s="15">
        <f>WEEKDAY($A11106,2)</f>
        <v/>
      </c>
      <c r="C11106" s="15">
        <f>HOUR($A11106)</f>
        <v/>
      </c>
      <c r="D11106" s="15">
        <f>IF(AND($A11106&gt;=Instellingen!$B$6,$A11106&lt;Instellingen!$B$7),1,0)</f>
        <v/>
      </c>
      <c r="E11106" s="15">
        <f>COUNTIF(tData[BezoekStart],"&lt;"&amp;($A11106+1/24))-COUNTIF(tData[BezoekEind],"&lt;="&amp;$A11106)</f>
        <v/>
      </c>
      <c r="F11106" s="15">
        <f>COUNTIF(tData[BezoekLangStart],"&lt;"&amp;($A11106+1/24))-COUNTIF(tData[BezoekLangEind],"&lt;="&amp;$A11106)</f>
        <v/>
      </c>
      <c r="G11106" s="15">
        <f>IF($D11106=1,$B11106*100+$C11106,-1)</f>
        <v/>
      </c>
      <c r="H11106" s="15">
        <f>IF($D11106=1,$B11106,-1)</f>
        <v/>
      </c>
      <c r="I11106" s="15">
        <f>IF($D11106=1,$C11106,-1)</f>
        <v/>
      </c>
    </row>
    <row r="11107">
      <c r="A11107" s="33" t="n">
        <v>45754.66666666666</v>
      </c>
      <c r="B11107" s="15">
        <f>WEEKDAY($A11107,2)</f>
        <v/>
      </c>
      <c r="C11107" s="15">
        <f>HOUR($A11107)</f>
        <v/>
      </c>
      <c r="D11107" s="15">
        <f>IF(AND($A11107&gt;=Instellingen!$B$6,$A11107&lt;Instellingen!$B$7),1,0)</f>
        <v/>
      </c>
      <c r="E11107" s="15">
        <f>COUNTIF(tData[BezoekStart],"&lt;"&amp;($A11107+1/24))-COUNTIF(tData[BezoekEind],"&lt;="&amp;$A11107)</f>
        <v/>
      </c>
      <c r="F11107" s="15">
        <f>COUNTIF(tData[BezoekLangStart],"&lt;"&amp;($A11107+1/24))-COUNTIF(tData[BezoekLangEind],"&lt;="&amp;$A11107)</f>
        <v/>
      </c>
      <c r="G11107" s="15">
        <f>IF($D11107=1,$B11107*100+$C11107,-1)</f>
        <v/>
      </c>
      <c r="H11107" s="15">
        <f>IF($D11107=1,$B11107,-1)</f>
        <v/>
      </c>
      <c r="I11107" s="15">
        <f>IF($D11107=1,$C11107,-1)</f>
        <v/>
      </c>
    </row>
    <row r="11108">
      <c r="A11108" s="33" t="n">
        <v>45754.70833333334</v>
      </c>
      <c r="B11108" s="15">
        <f>WEEKDAY($A11108,2)</f>
        <v/>
      </c>
      <c r="C11108" s="15">
        <f>HOUR($A11108)</f>
        <v/>
      </c>
      <c r="D11108" s="15">
        <f>IF(AND($A11108&gt;=Instellingen!$B$6,$A11108&lt;Instellingen!$B$7),1,0)</f>
        <v/>
      </c>
      <c r="E11108" s="15">
        <f>COUNTIF(tData[BezoekStart],"&lt;"&amp;($A11108+1/24))-COUNTIF(tData[BezoekEind],"&lt;="&amp;$A11108)</f>
        <v/>
      </c>
      <c r="F11108" s="15">
        <f>COUNTIF(tData[BezoekLangStart],"&lt;"&amp;($A11108+1/24))-COUNTIF(tData[BezoekLangEind],"&lt;="&amp;$A11108)</f>
        <v/>
      </c>
      <c r="G11108" s="15">
        <f>IF($D11108=1,$B11108*100+$C11108,-1)</f>
        <v/>
      </c>
      <c r="H11108" s="15">
        <f>IF($D11108=1,$B11108,-1)</f>
        <v/>
      </c>
      <c r="I11108" s="15">
        <f>IF($D11108=1,$C11108,-1)</f>
        <v/>
      </c>
    </row>
    <row r="11109">
      <c r="A11109" s="33" t="n">
        <v>45754.75</v>
      </c>
      <c r="B11109" s="15">
        <f>WEEKDAY($A11109,2)</f>
        <v/>
      </c>
      <c r="C11109" s="15">
        <f>HOUR($A11109)</f>
        <v/>
      </c>
      <c r="D11109" s="15">
        <f>IF(AND($A11109&gt;=Instellingen!$B$6,$A11109&lt;Instellingen!$B$7),1,0)</f>
        <v/>
      </c>
      <c r="E11109" s="15">
        <f>COUNTIF(tData[BezoekStart],"&lt;"&amp;($A11109+1/24))-COUNTIF(tData[BezoekEind],"&lt;="&amp;$A11109)</f>
        <v/>
      </c>
      <c r="F11109" s="15">
        <f>COUNTIF(tData[BezoekLangStart],"&lt;"&amp;($A11109+1/24))-COUNTIF(tData[BezoekLangEind],"&lt;="&amp;$A11109)</f>
        <v/>
      </c>
      <c r="G11109" s="15">
        <f>IF($D11109=1,$B11109*100+$C11109,-1)</f>
        <v/>
      </c>
      <c r="H11109" s="15">
        <f>IF($D11109=1,$B11109,-1)</f>
        <v/>
      </c>
      <c r="I11109" s="15">
        <f>IF($D11109=1,$C11109,-1)</f>
        <v/>
      </c>
    </row>
    <row r="11110">
      <c r="A11110" s="33" t="n">
        <v>45754.79166666666</v>
      </c>
      <c r="B11110" s="15">
        <f>WEEKDAY($A11110,2)</f>
        <v/>
      </c>
      <c r="C11110" s="15">
        <f>HOUR($A11110)</f>
        <v/>
      </c>
      <c r="D11110" s="15">
        <f>IF(AND($A11110&gt;=Instellingen!$B$6,$A11110&lt;Instellingen!$B$7),1,0)</f>
        <v/>
      </c>
      <c r="E11110" s="15">
        <f>COUNTIF(tData[BezoekStart],"&lt;"&amp;($A11110+1/24))-COUNTIF(tData[BezoekEind],"&lt;="&amp;$A11110)</f>
        <v/>
      </c>
      <c r="F11110" s="15">
        <f>COUNTIF(tData[BezoekLangStart],"&lt;"&amp;($A11110+1/24))-COUNTIF(tData[BezoekLangEind],"&lt;="&amp;$A11110)</f>
        <v/>
      </c>
      <c r="G11110" s="15">
        <f>IF($D11110=1,$B11110*100+$C11110,-1)</f>
        <v/>
      </c>
      <c r="H11110" s="15">
        <f>IF($D11110=1,$B11110,-1)</f>
        <v/>
      </c>
      <c r="I11110" s="15">
        <f>IF($D11110=1,$C11110,-1)</f>
        <v/>
      </c>
    </row>
    <row r="11111">
      <c r="A11111" s="33" t="n">
        <v>45754.83333333334</v>
      </c>
      <c r="B11111" s="15">
        <f>WEEKDAY($A11111,2)</f>
        <v/>
      </c>
      <c r="C11111" s="15">
        <f>HOUR($A11111)</f>
        <v/>
      </c>
      <c r="D11111" s="15">
        <f>IF(AND($A11111&gt;=Instellingen!$B$6,$A11111&lt;Instellingen!$B$7),1,0)</f>
        <v/>
      </c>
      <c r="E11111" s="15">
        <f>COUNTIF(tData[BezoekStart],"&lt;"&amp;($A11111+1/24))-COUNTIF(tData[BezoekEind],"&lt;="&amp;$A11111)</f>
        <v/>
      </c>
      <c r="F11111" s="15">
        <f>COUNTIF(tData[BezoekLangStart],"&lt;"&amp;($A11111+1/24))-COUNTIF(tData[BezoekLangEind],"&lt;="&amp;$A11111)</f>
        <v/>
      </c>
      <c r="G11111" s="15">
        <f>IF($D11111=1,$B11111*100+$C11111,-1)</f>
        <v/>
      </c>
      <c r="H11111" s="15">
        <f>IF($D11111=1,$B11111,-1)</f>
        <v/>
      </c>
      <c r="I11111" s="15">
        <f>IF($D11111=1,$C11111,-1)</f>
        <v/>
      </c>
    </row>
    <row r="11112">
      <c r="A11112" s="33" t="n">
        <v>45754.875</v>
      </c>
      <c r="B11112" s="15">
        <f>WEEKDAY($A11112,2)</f>
        <v/>
      </c>
      <c r="C11112" s="15">
        <f>HOUR($A11112)</f>
        <v/>
      </c>
      <c r="D11112" s="15">
        <f>IF(AND($A11112&gt;=Instellingen!$B$6,$A11112&lt;Instellingen!$B$7),1,0)</f>
        <v/>
      </c>
      <c r="E11112" s="15">
        <f>COUNTIF(tData[BezoekStart],"&lt;"&amp;($A11112+1/24))-COUNTIF(tData[BezoekEind],"&lt;="&amp;$A11112)</f>
        <v/>
      </c>
      <c r="F11112" s="15">
        <f>COUNTIF(tData[BezoekLangStart],"&lt;"&amp;($A11112+1/24))-COUNTIF(tData[BezoekLangEind],"&lt;="&amp;$A11112)</f>
        <v/>
      </c>
      <c r="G11112" s="15">
        <f>IF($D11112=1,$B11112*100+$C11112,-1)</f>
        <v/>
      </c>
      <c r="H11112" s="15">
        <f>IF($D11112=1,$B11112,-1)</f>
        <v/>
      </c>
      <c r="I11112" s="15">
        <f>IF($D11112=1,$C11112,-1)</f>
        <v/>
      </c>
    </row>
    <row r="11113">
      <c r="A11113" s="33" t="n">
        <v>45754.91666666666</v>
      </c>
      <c r="B11113" s="15">
        <f>WEEKDAY($A11113,2)</f>
        <v/>
      </c>
      <c r="C11113" s="15">
        <f>HOUR($A11113)</f>
        <v/>
      </c>
      <c r="D11113" s="15">
        <f>IF(AND($A11113&gt;=Instellingen!$B$6,$A11113&lt;Instellingen!$B$7),1,0)</f>
        <v/>
      </c>
      <c r="E11113" s="15">
        <f>COUNTIF(tData[BezoekStart],"&lt;"&amp;($A11113+1/24))-COUNTIF(tData[BezoekEind],"&lt;="&amp;$A11113)</f>
        <v/>
      </c>
      <c r="F11113" s="15">
        <f>COUNTIF(tData[BezoekLangStart],"&lt;"&amp;($A11113+1/24))-COUNTIF(tData[BezoekLangEind],"&lt;="&amp;$A11113)</f>
        <v/>
      </c>
      <c r="G11113" s="15">
        <f>IF($D11113=1,$B11113*100+$C11113,-1)</f>
        <v/>
      </c>
      <c r="H11113" s="15">
        <f>IF($D11113=1,$B11113,-1)</f>
        <v/>
      </c>
      <c r="I11113" s="15">
        <f>IF($D11113=1,$C11113,-1)</f>
        <v/>
      </c>
    </row>
    <row r="11114">
      <c r="A11114" s="33" t="n">
        <v>45754.95833333334</v>
      </c>
      <c r="B11114" s="15">
        <f>WEEKDAY($A11114,2)</f>
        <v/>
      </c>
      <c r="C11114" s="15">
        <f>HOUR($A11114)</f>
        <v/>
      </c>
      <c r="D11114" s="15">
        <f>IF(AND($A11114&gt;=Instellingen!$B$6,$A11114&lt;Instellingen!$B$7),1,0)</f>
        <v/>
      </c>
      <c r="E11114" s="15">
        <f>COUNTIF(tData[BezoekStart],"&lt;"&amp;($A11114+1/24))-COUNTIF(tData[BezoekEind],"&lt;="&amp;$A11114)</f>
        <v/>
      </c>
      <c r="F11114" s="15">
        <f>COUNTIF(tData[BezoekLangStart],"&lt;"&amp;($A11114+1/24))-COUNTIF(tData[BezoekLangEind],"&lt;="&amp;$A11114)</f>
        <v/>
      </c>
      <c r="G11114" s="15">
        <f>IF($D11114=1,$B11114*100+$C11114,-1)</f>
        <v/>
      </c>
      <c r="H11114" s="15">
        <f>IF($D11114=1,$B11114,-1)</f>
        <v/>
      </c>
      <c r="I11114" s="15">
        <f>IF($D11114=1,$C11114,-1)</f>
        <v/>
      </c>
    </row>
    <row r="11115">
      <c r="A11115" s="33" t="n">
        <v>45755</v>
      </c>
      <c r="B11115" s="15">
        <f>WEEKDAY($A11115,2)</f>
        <v/>
      </c>
      <c r="C11115" s="15">
        <f>HOUR($A11115)</f>
        <v/>
      </c>
      <c r="D11115" s="15">
        <f>IF(AND($A11115&gt;=Instellingen!$B$6,$A11115&lt;Instellingen!$B$7),1,0)</f>
        <v/>
      </c>
      <c r="E11115" s="15">
        <f>COUNTIF(tData[BezoekStart],"&lt;"&amp;($A11115+1/24))-COUNTIF(tData[BezoekEind],"&lt;="&amp;$A11115)</f>
        <v/>
      </c>
      <c r="F11115" s="15">
        <f>COUNTIF(tData[BezoekLangStart],"&lt;"&amp;($A11115+1/24))-COUNTIF(tData[BezoekLangEind],"&lt;="&amp;$A11115)</f>
        <v/>
      </c>
      <c r="G11115" s="15">
        <f>IF($D11115=1,$B11115*100+$C11115,-1)</f>
        <v/>
      </c>
      <c r="H11115" s="15">
        <f>IF($D11115=1,$B11115,-1)</f>
        <v/>
      </c>
      <c r="I11115" s="15">
        <f>IF($D11115=1,$C11115,-1)</f>
        <v/>
      </c>
    </row>
    <row r="11116">
      <c r="A11116" s="33" t="n">
        <v>45755.04166666666</v>
      </c>
      <c r="B11116" s="15">
        <f>WEEKDAY($A11116,2)</f>
        <v/>
      </c>
      <c r="C11116" s="15">
        <f>HOUR($A11116)</f>
        <v/>
      </c>
      <c r="D11116" s="15">
        <f>IF(AND($A11116&gt;=Instellingen!$B$6,$A11116&lt;Instellingen!$B$7),1,0)</f>
        <v/>
      </c>
      <c r="E11116" s="15">
        <f>COUNTIF(tData[BezoekStart],"&lt;"&amp;($A11116+1/24))-COUNTIF(tData[BezoekEind],"&lt;="&amp;$A11116)</f>
        <v/>
      </c>
      <c r="F11116" s="15">
        <f>COUNTIF(tData[BezoekLangStart],"&lt;"&amp;($A11116+1/24))-COUNTIF(tData[BezoekLangEind],"&lt;="&amp;$A11116)</f>
        <v/>
      </c>
      <c r="G11116" s="15">
        <f>IF($D11116=1,$B11116*100+$C11116,-1)</f>
        <v/>
      </c>
      <c r="H11116" s="15">
        <f>IF($D11116=1,$B11116,-1)</f>
        <v/>
      </c>
      <c r="I11116" s="15">
        <f>IF($D11116=1,$C11116,-1)</f>
        <v/>
      </c>
    </row>
    <row r="11117">
      <c r="A11117" s="33" t="n">
        <v>45755.08333333334</v>
      </c>
      <c r="B11117" s="15">
        <f>WEEKDAY($A11117,2)</f>
        <v/>
      </c>
      <c r="C11117" s="15">
        <f>HOUR($A11117)</f>
        <v/>
      </c>
      <c r="D11117" s="15">
        <f>IF(AND($A11117&gt;=Instellingen!$B$6,$A11117&lt;Instellingen!$B$7),1,0)</f>
        <v/>
      </c>
      <c r="E11117" s="15">
        <f>COUNTIF(tData[BezoekStart],"&lt;"&amp;($A11117+1/24))-COUNTIF(tData[BezoekEind],"&lt;="&amp;$A11117)</f>
        <v/>
      </c>
      <c r="F11117" s="15">
        <f>COUNTIF(tData[BezoekLangStart],"&lt;"&amp;($A11117+1/24))-COUNTIF(tData[BezoekLangEind],"&lt;="&amp;$A11117)</f>
        <v/>
      </c>
      <c r="G11117" s="15">
        <f>IF($D11117=1,$B11117*100+$C11117,-1)</f>
        <v/>
      </c>
      <c r="H11117" s="15">
        <f>IF($D11117=1,$B11117,-1)</f>
        <v/>
      </c>
      <c r="I11117" s="15">
        <f>IF($D11117=1,$C11117,-1)</f>
        <v/>
      </c>
    </row>
    <row r="11118">
      <c r="A11118" s="33" t="n">
        <v>45755.125</v>
      </c>
      <c r="B11118" s="15">
        <f>WEEKDAY($A11118,2)</f>
        <v/>
      </c>
      <c r="C11118" s="15">
        <f>HOUR($A11118)</f>
        <v/>
      </c>
      <c r="D11118" s="15">
        <f>IF(AND($A11118&gt;=Instellingen!$B$6,$A11118&lt;Instellingen!$B$7),1,0)</f>
        <v/>
      </c>
      <c r="E11118" s="15">
        <f>COUNTIF(tData[BezoekStart],"&lt;"&amp;($A11118+1/24))-COUNTIF(tData[BezoekEind],"&lt;="&amp;$A11118)</f>
        <v/>
      </c>
      <c r="F11118" s="15">
        <f>COUNTIF(tData[BezoekLangStart],"&lt;"&amp;($A11118+1/24))-COUNTIF(tData[BezoekLangEind],"&lt;="&amp;$A11118)</f>
        <v/>
      </c>
      <c r="G11118" s="15">
        <f>IF($D11118=1,$B11118*100+$C11118,-1)</f>
        <v/>
      </c>
      <c r="H11118" s="15">
        <f>IF($D11118=1,$B11118,-1)</f>
        <v/>
      </c>
      <c r="I11118" s="15">
        <f>IF($D11118=1,$C11118,-1)</f>
        <v/>
      </c>
    </row>
    <row r="11119">
      <c r="A11119" s="33" t="n">
        <v>45755.16666666666</v>
      </c>
      <c r="B11119" s="15">
        <f>WEEKDAY($A11119,2)</f>
        <v/>
      </c>
      <c r="C11119" s="15">
        <f>HOUR($A11119)</f>
        <v/>
      </c>
      <c r="D11119" s="15">
        <f>IF(AND($A11119&gt;=Instellingen!$B$6,$A11119&lt;Instellingen!$B$7),1,0)</f>
        <v/>
      </c>
      <c r="E11119" s="15">
        <f>COUNTIF(tData[BezoekStart],"&lt;"&amp;($A11119+1/24))-COUNTIF(tData[BezoekEind],"&lt;="&amp;$A11119)</f>
        <v/>
      </c>
      <c r="F11119" s="15">
        <f>COUNTIF(tData[BezoekLangStart],"&lt;"&amp;($A11119+1/24))-COUNTIF(tData[BezoekLangEind],"&lt;="&amp;$A11119)</f>
        <v/>
      </c>
      <c r="G11119" s="15">
        <f>IF($D11119=1,$B11119*100+$C11119,-1)</f>
        <v/>
      </c>
      <c r="H11119" s="15">
        <f>IF($D11119=1,$B11119,-1)</f>
        <v/>
      </c>
      <c r="I11119" s="15">
        <f>IF($D11119=1,$C11119,-1)</f>
        <v/>
      </c>
    </row>
    <row r="11120">
      <c r="A11120" s="33" t="n">
        <v>45755.20833333334</v>
      </c>
      <c r="B11120" s="15">
        <f>WEEKDAY($A11120,2)</f>
        <v/>
      </c>
      <c r="C11120" s="15">
        <f>HOUR($A11120)</f>
        <v/>
      </c>
      <c r="D11120" s="15">
        <f>IF(AND($A11120&gt;=Instellingen!$B$6,$A11120&lt;Instellingen!$B$7),1,0)</f>
        <v/>
      </c>
      <c r="E11120" s="15">
        <f>COUNTIF(tData[BezoekStart],"&lt;"&amp;($A11120+1/24))-COUNTIF(tData[BezoekEind],"&lt;="&amp;$A11120)</f>
        <v/>
      </c>
      <c r="F11120" s="15">
        <f>COUNTIF(tData[BezoekLangStart],"&lt;"&amp;($A11120+1/24))-COUNTIF(tData[BezoekLangEind],"&lt;="&amp;$A11120)</f>
        <v/>
      </c>
      <c r="G11120" s="15">
        <f>IF($D11120=1,$B11120*100+$C11120,-1)</f>
        <v/>
      </c>
      <c r="H11120" s="15">
        <f>IF($D11120=1,$B11120,-1)</f>
        <v/>
      </c>
      <c r="I11120" s="15">
        <f>IF($D11120=1,$C11120,-1)</f>
        <v/>
      </c>
    </row>
    <row r="11121">
      <c r="A11121" s="33" t="n">
        <v>45755.25</v>
      </c>
      <c r="B11121" s="15">
        <f>WEEKDAY($A11121,2)</f>
        <v/>
      </c>
      <c r="C11121" s="15">
        <f>HOUR($A11121)</f>
        <v/>
      </c>
      <c r="D11121" s="15">
        <f>IF(AND($A11121&gt;=Instellingen!$B$6,$A11121&lt;Instellingen!$B$7),1,0)</f>
        <v/>
      </c>
      <c r="E11121" s="15">
        <f>COUNTIF(tData[BezoekStart],"&lt;"&amp;($A11121+1/24))-COUNTIF(tData[BezoekEind],"&lt;="&amp;$A11121)</f>
        <v/>
      </c>
      <c r="F11121" s="15">
        <f>COUNTIF(tData[BezoekLangStart],"&lt;"&amp;($A11121+1/24))-COUNTIF(tData[BezoekLangEind],"&lt;="&amp;$A11121)</f>
        <v/>
      </c>
      <c r="G11121" s="15">
        <f>IF($D11121=1,$B11121*100+$C11121,-1)</f>
        <v/>
      </c>
      <c r="H11121" s="15">
        <f>IF($D11121=1,$B11121,-1)</f>
        <v/>
      </c>
      <c r="I11121" s="15">
        <f>IF($D11121=1,$C11121,-1)</f>
        <v/>
      </c>
    </row>
    <row r="11122">
      <c r="A11122" s="33" t="n">
        <v>45755.29166666666</v>
      </c>
      <c r="B11122" s="15">
        <f>WEEKDAY($A11122,2)</f>
        <v/>
      </c>
      <c r="C11122" s="15">
        <f>HOUR($A11122)</f>
        <v/>
      </c>
      <c r="D11122" s="15">
        <f>IF(AND($A11122&gt;=Instellingen!$B$6,$A11122&lt;Instellingen!$B$7),1,0)</f>
        <v/>
      </c>
      <c r="E11122" s="15">
        <f>COUNTIF(tData[BezoekStart],"&lt;"&amp;($A11122+1/24))-COUNTIF(tData[BezoekEind],"&lt;="&amp;$A11122)</f>
        <v/>
      </c>
      <c r="F11122" s="15">
        <f>COUNTIF(tData[BezoekLangStart],"&lt;"&amp;($A11122+1/24))-COUNTIF(tData[BezoekLangEind],"&lt;="&amp;$A11122)</f>
        <v/>
      </c>
      <c r="G11122" s="15">
        <f>IF($D11122=1,$B11122*100+$C11122,-1)</f>
        <v/>
      </c>
      <c r="H11122" s="15">
        <f>IF($D11122=1,$B11122,-1)</f>
        <v/>
      </c>
      <c r="I11122" s="15">
        <f>IF($D11122=1,$C11122,-1)</f>
        <v/>
      </c>
    </row>
    <row r="11123">
      <c r="A11123" s="33" t="n">
        <v>45755.33333333334</v>
      </c>
      <c r="B11123" s="15">
        <f>WEEKDAY($A11123,2)</f>
        <v/>
      </c>
      <c r="C11123" s="15">
        <f>HOUR($A11123)</f>
        <v/>
      </c>
      <c r="D11123" s="15">
        <f>IF(AND($A11123&gt;=Instellingen!$B$6,$A11123&lt;Instellingen!$B$7),1,0)</f>
        <v/>
      </c>
      <c r="E11123" s="15">
        <f>COUNTIF(tData[BezoekStart],"&lt;"&amp;($A11123+1/24))-COUNTIF(tData[BezoekEind],"&lt;="&amp;$A11123)</f>
        <v/>
      </c>
      <c r="F11123" s="15">
        <f>COUNTIF(tData[BezoekLangStart],"&lt;"&amp;($A11123+1/24))-COUNTIF(tData[BezoekLangEind],"&lt;="&amp;$A11123)</f>
        <v/>
      </c>
      <c r="G11123" s="15">
        <f>IF($D11123=1,$B11123*100+$C11123,-1)</f>
        <v/>
      </c>
      <c r="H11123" s="15">
        <f>IF($D11123=1,$B11123,-1)</f>
        <v/>
      </c>
      <c r="I11123" s="15">
        <f>IF($D11123=1,$C11123,-1)</f>
        <v/>
      </c>
    </row>
    <row r="11124">
      <c r="A11124" s="33" t="n">
        <v>45755.375</v>
      </c>
      <c r="B11124" s="15">
        <f>WEEKDAY($A11124,2)</f>
        <v/>
      </c>
      <c r="C11124" s="15">
        <f>HOUR($A11124)</f>
        <v/>
      </c>
      <c r="D11124" s="15">
        <f>IF(AND($A11124&gt;=Instellingen!$B$6,$A11124&lt;Instellingen!$B$7),1,0)</f>
        <v/>
      </c>
      <c r="E11124" s="15">
        <f>COUNTIF(tData[BezoekStart],"&lt;"&amp;($A11124+1/24))-COUNTIF(tData[BezoekEind],"&lt;="&amp;$A11124)</f>
        <v/>
      </c>
      <c r="F11124" s="15">
        <f>COUNTIF(tData[BezoekLangStart],"&lt;"&amp;($A11124+1/24))-COUNTIF(tData[BezoekLangEind],"&lt;="&amp;$A11124)</f>
        <v/>
      </c>
      <c r="G11124" s="15">
        <f>IF($D11124=1,$B11124*100+$C11124,-1)</f>
        <v/>
      </c>
      <c r="H11124" s="15">
        <f>IF($D11124=1,$B11124,-1)</f>
        <v/>
      </c>
      <c r="I11124" s="15">
        <f>IF($D11124=1,$C11124,-1)</f>
        <v/>
      </c>
    </row>
    <row r="11125">
      <c r="A11125" s="33" t="n">
        <v>45755.41666666666</v>
      </c>
      <c r="B11125" s="15">
        <f>WEEKDAY($A11125,2)</f>
        <v/>
      </c>
      <c r="C11125" s="15">
        <f>HOUR($A11125)</f>
        <v/>
      </c>
      <c r="D11125" s="15">
        <f>IF(AND($A11125&gt;=Instellingen!$B$6,$A11125&lt;Instellingen!$B$7),1,0)</f>
        <v/>
      </c>
      <c r="E11125" s="15">
        <f>COUNTIF(tData[BezoekStart],"&lt;"&amp;($A11125+1/24))-COUNTIF(tData[BezoekEind],"&lt;="&amp;$A11125)</f>
        <v/>
      </c>
      <c r="F11125" s="15">
        <f>COUNTIF(tData[BezoekLangStart],"&lt;"&amp;($A11125+1/24))-COUNTIF(tData[BezoekLangEind],"&lt;="&amp;$A11125)</f>
        <v/>
      </c>
      <c r="G11125" s="15">
        <f>IF($D11125=1,$B11125*100+$C11125,-1)</f>
        <v/>
      </c>
      <c r="H11125" s="15">
        <f>IF($D11125=1,$B11125,-1)</f>
        <v/>
      </c>
      <c r="I11125" s="15">
        <f>IF($D11125=1,$C11125,-1)</f>
        <v/>
      </c>
    </row>
    <row r="11126">
      <c r="A11126" s="33" t="n">
        <v>45755.45833333334</v>
      </c>
      <c r="B11126" s="15">
        <f>WEEKDAY($A11126,2)</f>
        <v/>
      </c>
      <c r="C11126" s="15">
        <f>HOUR($A11126)</f>
        <v/>
      </c>
      <c r="D11126" s="15">
        <f>IF(AND($A11126&gt;=Instellingen!$B$6,$A11126&lt;Instellingen!$B$7),1,0)</f>
        <v/>
      </c>
      <c r="E11126" s="15">
        <f>COUNTIF(tData[BezoekStart],"&lt;"&amp;($A11126+1/24))-COUNTIF(tData[BezoekEind],"&lt;="&amp;$A11126)</f>
        <v/>
      </c>
      <c r="F11126" s="15">
        <f>COUNTIF(tData[BezoekLangStart],"&lt;"&amp;($A11126+1/24))-COUNTIF(tData[BezoekLangEind],"&lt;="&amp;$A11126)</f>
        <v/>
      </c>
      <c r="G11126" s="15">
        <f>IF($D11126=1,$B11126*100+$C11126,-1)</f>
        <v/>
      </c>
      <c r="H11126" s="15">
        <f>IF($D11126=1,$B11126,-1)</f>
        <v/>
      </c>
      <c r="I11126" s="15">
        <f>IF($D11126=1,$C11126,-1)</f>
        <v/>
      </c>
    </row>
    <row r="11127">
      <c r="A11127" s="33" t="n">
        <v>45755.5</v>
      </c>
      <c r="B11127" s="15">
        <f>WEEKDAY($A11127,2)</f>
        <v/>
      </c>
      <c r="C11127" s="15">
        <f>HOUR($A11127)</f>
        <v/>
      </c>
      <c r="D11127" s="15">
        <f>IF(AND($A11127&gt;=Instellingen!$B$6,$A11127&lt;Instellingen!$B$7),1,0)</f>
        <v/>
      </c>
      <c r="E11127" s="15">
        <f>COUNTIF(tData[BezoekStart],"&lt;"&amp;($A11127+1/24))-COUNTIF(tData[BezoekEind],"&lt;="&amp;$A11127)</f>
        <v/>
      </c>
      <c r="F11127" s="15">
        <f>COUNTIF(tData[BezoekLangStart],"&lt;"&amp;($A11127+1/24))-COUNTIF(tData[BezoekLangEind],"&lt;="&amp;$A11127)</f>
        <v/>
      </c>
      <c r="G11127" s="15">
        <f>IF($D11127=1,$B11127*100+$C11127,-1)</f>
        <v/>
      </c>
      <c r="H11127" s="15">
        <f>IF($D11127=1,$B11127,-1)</f>
        <v/>
      </c>
      <c r="I11127" s="15">
        <f>IF($D11127=1,$C11127,-1)</f>
        <v/>
      </c>
    </row>
    <row r="11128">
      <c r="A11128" s="33" t="n">
        <v>45755.54166666666</v>
      </c>
      <c r="B11128" s="15">
        <f>WEEKDAY($A11128,2)</f>
        <v/>
      </c>
      <c r="C11128" s="15">
        <f>HOUR($A11128)</f>
        <v/>
      </c>
      <c r="D11128" s="15">
        <f>IF(AND($A11128&gt;=Instellingen!$B$6,$A11128&lt;Instellingen!$B$7),1,0)</f>
        <v/>
      </c>
      <c r="E11128" s="15">
        <f>COUNTIF(tData[BezoekStart],"&lt;"&amp;($A11128+1/24))-COUNTIF(tData[BezoekEind],"&lt;="&amp;$A11128)</f>
        <v/>
      </c>
      <c r="F11128" s="15">
        <f>COUNTIF(tData[BezoekLangStart],"&lt;"&amp;($A11128+1/24))-COUNTIF(tData[BezoekLangEind],"&lt;="&amp;$A11128)</f>
        <v/>
      </c>
      <c r="G11128" s="15">
        <f>IF($D11128=1,$B11128*100+$C11128,-1)</f>
        <v/>
      </c>
      <c r="H11128" s="15">
        <f>IF($D11128=1,$B11128,-1)</f>
        <v/>
      </c>
      <c r="I11128" s="15">
        <f>IF($D11128=1,$C11128,-1)</f>
        <v/>
      </c>
    </row>
    <row r="11129">
      <c r="A11129" s="33" t="n">
        <v>45755.58333333334</v>
      </c>
      <c r="B11129" s="15">
        <f>WEEKDAY($A11129,2)</f>
        <v/>
      </c>
      <c r="C11129" s="15">
        <f>HOUR($A11129)</f>
        <v/>
      </c>
      <c r="D11129" s="15">
        <f>IF(AND($A11129&gt;=Instellingen!$B$6,$A11129&lt;Instellingen!$B$7),1,0)</f>
        <v/>
      </c>
      <c r="E11129" s="15">
        <f>COUNTIF(tData[BezoekStart],"&lt;"&amp;($A11129+1/24))-COUNTIF(tData[BezoekEind],"&lt;="&amp;$A11129)</f>
        <v/>
      </c>
      <c r="F11129" s="15">
        <f>COUNTIF(tData[BezoekLangStart],"&lt;"&amp;($A11129+1/24))-COUNTIF(tData[BezoekLangEind],"&lt;="&amp;$A11129)</f>
        <v/>
      </c>
      <c r="G11129" s="15">
        <f>IF($D11129=1,$B11129*100+$C11129,-1)</f>
        <v/>
      </c>
      <c r="H11129" s="15">
        <f>IF($D11129=1,$B11129,-1)</f>
        <v/>
      </c>
      <c r="I11129" s="15">
        <f>IF($D11129=1,$C11129,-1)</f>
        <v/>
      </c>
    </row>
    <row r="11130">
      <c r="A11130" s="33" t="n">
        <v>45755.625</v>
      </c>
      <c r="B11130" s="15">
        <f>WEEKDAY($A11130,2)</f>
        <v/>
      </c>
      <c r="C11130" s="15">
        <f>HOUR($A11130)</f>
        <v/>
      </c>
      <c r="D11130" s="15">
        <f>IF(AND($A11130&gt;=Instellingen!$B$6,$A11130&lt;Instellingen!$B$7),1,0)</f>
        <v/>
      </c>
      <c r="E11130" s="15">
        <f>COUNTIF(tData[BezoekStart],"&lt;"&amp;($A11130+1/24))-COUNTIF(tData[BezoekEind],"&lt;="&amp;$A11130)</f>
        <v/>
      </c>
      <c r="F11130" s="15">
        <f>COUNTIF(tData[BezoekLangStart],"&lt;"&amp;($A11130+1/24))-COUNTIF(tData[BezoekLangEind],"&lt;="&amp;$A11130)</f>
        <v/>
      </c>
      <c r="G11130" s="15">
        <f>IF($D11130=1,$B11130*100+$C11130,-1)</f>
        <v/>
      </c>
      <c r="H11130" s="15">
        <f>IF($D11130=1,$B11130,-1)</f>
        <v/>
      </c>
      <c r="I11130" s="15">
        <f>IF($D11130=1,$C11130,-1)</f>
        <v/>
      </c>
    </row>
    <row r="11131">
      <c r="A11131" s="33" t="n">
        <v>45755.66666666666</v>
      </c>
      <c r="B11131" s="15">
        <f>WEEKDAY($A11131,2)</f>
        <v/>
      </c>
      <c r="C11131" s="15">
        <f>HOUR($A11131)</f>
        <v/>
      </c>
      <c r="D11131" s="15">
        <f>IF(AND($A11131&gt;=Instellingen!$B$6,$A11131&lt;Instellingen!$B$7),1,0)</f>
        <v/>
      </c>
      <c r="E11131" s="15">
        <f>COUNTIF(tData[BezoekStart],"&lt;"&amp;($A11131+1/24))-COUNTIF(tData[BezoekEind],"&lt;="&amp;$A11131)</f>
        <v/>
      </c>
      <c r="F11131" s="15">
        <f>COUNTIF(tData[BezoekLangStart],"&lt;"&amp;($A11131+1/24))-COUNTIF(tData[BezoekLangEind],"&lt;="&amp;$A11131)</f>
        <v/>
      </c>
      <c r="G11131" s="15">
        <f>IF($D11131=1,$B11131*100+$C11131,-1)</f>
        <v/>
      </c>
      <c r="H11131" s="15">
        <f>IF($D11131=1,$B11131,-1)</f>
        <v/>
      </c>
      <c r="I11131" s="15">
        <f>IF($D11131=1,$C11131,-1)</f>
        <v/>
      </c>
    </row>
    <row r="11132">
      <c r="A11132" s="33" t="n">
        <v>45755.70833333334</v>
      </c>
      <c r="B11132" s="15">
        <f>WEEKDAY($A11132,2)</f>
        <v/>
      </c>
      <c r="C11132" s="15">
        <f>HOUR($A11132)</f>
        <v/>
      </c>
      <c r="D11132" s="15">
        <f>IF(AND($A11132&gt;=Instellingen!$B$6,$A11132&lt;Instellingen!$B$7),1,0)</f>
        <v/>
      </c>
      <c r="E11132" s="15">
        <f>COUNTIF(tData[BezoekStart],"&lt;"&amp;($A11132+1/24))-COUNTIF(tData[BezoekEind],"&lt;="&amp;$A11132)</f>
        <v/>
      </c>
      <c r="F11132" s="15">
        <f>COUNTIF(tData[BezoekLangStart],"&lt;"&amp;($A11132+1/24))-COUNTIF(tData[BezoekLangEind],"&lt;="&amp;$A11132)</f>
        <v/>
      </c>
      <c r="G11132" s="15">
        <f>IF($D11132=1,$B11132*100+$C11132,-1)</f>
        <v/>
      </c>
      <c r="H11132" s="15">
        <f>IF($D11132=1,$B11132,-1)</f>
        <v/>
      </c>
      <c r="I11132" s="15">
        <f>IF($D11132=1,$C11132,-1)</f>
        <v/>
      </c>
    </row>
    <row r="11133">
      <c r="A11133" s="33" t="n">
        <v>45755.75</v>
      </c>
      <c r="B11133" s="15">
        <f>WEEKDAY($A11133,2)</f>
        <v/>
      </c>
      <c r="C11133" s="15">
        <f>HOUR($A11133)</f>
        <v/>
      </c>
      <c r="D11133" s="15">
        <f>IF(AND($A11133&gt;=Instellingen!$B$6,$A11133&lt;Instellingen!$B$7),1,0)</f>
        <v/>
      </c>
      <c r="E11133" s="15">
        <f>COUNTIF(tData[BezoekStart],"&lt;"&amp;($A11133+1/24))-COUNTIF(tData[BezoekEind],"&lt;="&amp;$A11133)</f>
        <v/>
      </c>
      <c r="F11133" s="15">
        <f>COUNTIF(tData[BezoekLangStart],"&lt;"&amp;($A11133+1/24))-COUNTIF(tData[BezoekLangEind],"&lt;="&amp;$A11133)</f>
        <v/>
      </c>
      <c r="G11133" s="15">
        <f>IF($D11133=1,$B11133*100+$C11133,-1)</f>
        <v/>
      </c>
      <c r="H11133" s="15">
        <f>IF($D11133=1,$B11133,-1)</f>
        <v/>
      </c>
      <c r="I11133" s="15">
        <f>IF($D11133=1,$C11133,-1)</f>
        <v/>
      </c>
    </row>
    <row r="11134">
      <c r="A11134" s="33" t="n">
        <v>45755.79166666666</v>
      </c>
      <c r="B11134" s="15">
        <f>WEEKDAY($A11134,2)</f>
        <v/>
      </c>
      <c r="C11134" s="15">
        <f>HOUR($A11134)</f>
        <v/>
      </c>
      <c r="D11134" s="15">
        <f>IF(AND($A11134&gt;=Instellingen!$B$6,$A11134&lt;Instellingen!$B$7),1,0)</f>
        <v/>
      </c>
      <c r="E11134" s="15">
        <f>COUNTIF(tData[BezoekStart],"&lt;"&amp;($A11134+1/24))-COUNTIF(tData[BezoekEind],"&lt;="&amp;$A11134)</f>
        <v/>
      </c>
      <c r="F11134" s="15">
        <f>COUNTIF(tData[BezoekLangStart],"&lt;"&amp;($A11134+1/24))-COUNTIF(tData[BezoekLangEind],"&lt;="&amp;$A11134)</f>
        <v/>
      </c>
      <c r="G11134" s="15">
        <f>IF($D11134=1,$B11134*100+$C11134,-1)</f>
        <v/>
      </c>
      <c r="H11134" s="15">
        <f>IF($D11134=1,$B11134,-1)</f>
        <v/>
      </c>
      <c r="I11134" s="15">
        <f>IF($D11134=1,$C11134,-1)</f>
        <v/>
      </c>
    </row>
    <row r="11135">
      <c r="A11135" s="33" t="n">
        <v>45755.83333333334</v>
      </c>
      <c r="B11135" s="15">
        <f>WEEKDAY($A11135,2)</f>
        <v/>
      </c>
      <c r="C11135" s="15">
        <f>HOUR($A11135)</f>
        <v/>
      </c>
      <c r="D11135" s="15">
        <f>IF(AND($A11135&gt;=Instellingen!$B$6,$A11135&lt;Instellingen!$B$7),1,0)</f>
        <v/>
      </c>
      <c r="E11135" s="15">
        <f>COUNTIF(tData[BezoekStart],"&lt;"&amp;($A11135+1/24))-COUNTIF(tData[BezoekEind],"&lt;="&amp;$A11135)</f>
        <v/>
      </c>
      <c r="F11135" s="15">
        <f>COUNTIF(tData[BezoekLangStart],"&lt;"&amp;($A11135+1/24))-COUNTIF(tData[BezoekLangEind],"&lt;="&amp;$A11135)</f>
        <v/>
      </c>
      <c r="G11135" s="15">
        <f>IF($D11135=1,$B11135*100+$C11135,-1)</f>
        <v/>
      </c>
      <c r="H11135" s="15">
        <f>IF($D11135=1,$B11135,-1)</f>
        <v/>
      </c>
      <c r="I11135" s="15">
        <f>IF($D11135=1,$C11135,-1)</f>
        <v/>
      </c>
    </row>
    <row r="11136">
      <c r="A11136" s="33" t="n">
        <v>45755.875</v>
      </c>
      <c r="B11136" s="15">
        <f>WEEKDAY($A11136,2)</f>
        <v/>
      </c>
      <c r="C11136" s="15">
        <f>HOUR($A11136)</f>
        <v/>
      </c>
      <c r="D11136" s="15">
        <f>IF(AND($A11136&gt;=Instellingen!$B$6,$A11136&lt;Instellingen!$B$7),1,0)</f>
        <v/>
      </c>
      <c r="E11136" s="15">
        <f>COUNTIF(tData[BezoekStart],"&lt;"&amp;($A11136+1/24))-COUNTIF(tData[BezoekEind],"&lt;="&amp;$A11136)</f>
        <v/>
      </c>
      <c r="F11136" s="15">
        <f>COUNTIF(tData[BezoekLangStart],"&lt;"&amp;($A11136+1/24))-COUNTIF(tData[BezoekLangEind],"&lt;="&amp;$A11136)</f>
        <v/>
      </c>
      <c r="G11136" s="15">
        <f>IF($D11136=1,$B11136*100+$C11136,-1)</f>
        <v/>
      </c>
      <c r="H11136" s="15">
        <f>IF($D11136=1,$B11136,-1)</f>
        <v/>
      </c>
      <c r="I11136" s="15">
        <f>IF($D11136=1,$C11136,-1)</f>
        <v/>
      </c>
    </row>
    <row r="11137">
      <c r="A11137" s="33" t="n">
        <v>45755.91666666666</v>
      </c>
      <c r="B11137" s="15">
        <f>WEEKDAY($A11137,2)</f>
        <v/>
      </c>
      <c r="C11137" s="15">
        <f>HOUR($A11137)</f>
        <v/>
      </c>
      <c r="D11137" s="15">
        <f>IF(AND($A11137&gt;=Instellingen!$B$6,$A11137&lt;Instellingen!$B$7),1,0)</f>
        <v/>
      </c>
      <c r="E11137" s="15">
        <f>COUNTIF(tData[BezoekStart],"&lt;"&amp;($A11137+1/24))-COUNTIF(tData[BezoekEind],"&lt;="&amp;$A11137)</f>
        <v/>
      </c>
      <c r="F11137" s="15">
        <f>COUNTIF(tData[BezoekLangStart],"&lt;"&amp;($A11137+1/24))-COUNTIF(tData[BezoekLangEind],"&lt;="&amp;$A11137)</f>
        <v/>
      </c>
      <c r="G11137" s="15">
        <f>IF($D11137=1,$B11137*100+$C11137,-1)</f>
        <v/>
      </c>
      <c r="H11137" s="15">
        <f>IF($D11137=1,$B11137,-1)</f>
        <v/>
      </c>
      <c r="I11137" s="15">
        <f>IF($D11137=1,$C11137,-1)</f>
        <v/>
      </c>
    </row>
    <row r="11138">
      <c r="A11138" s="33" t="n">
        <v>45755.95833333334</v>
      </c>
      <c r="B11138" s="15">
        <f>WEEKDAY($A11138,2)</f>
        <v/>
      </c>
      <c r="C11138" s="15">
        <f>HOUR($A11138)</f>
        <v/>
      </c>
      <c r="D11138" s="15">
        <f>IF(AND($A11138&gt;=Instellingen!$B$6,$A11138&lt;Instellingen!$B$7),1,0)</f>
        <v/>
      </c>
      <c r="E11138" s="15">
        <f>COUNTIF(tData[BezoekStart],"&lt;"&amp;($A11138+1/24))-COUNTIF(tData[BezoekEind],"&lt;="&amp;$A11138)</f>
        <v/>
      </c>
      <c r="F11138" s="15">
        <f>COUNTIF(tData[BezoekLangStart],"&lt;"&amp;($A11138+1/24))-COUNTIF(tData[BezoekLangEind],"&lt;="&amp;$A11138)</f>
        <v/>
      </c>
      <c r="G11138" s="15">
        <f>IF($D11138=1,$B11138*100+$C11138,-1)</f>
        <v/>
      </c>
      <c r="H11138" s="15">
        <f>IF($D11138=1,$B11138,-1)</f>
        <v/>
      </c>
      <c r="I11138" s="15">
        <f>IF($D11138=1,$C11138,-1)</f>
        <v/>
      </c>
    </row>
    <row r="11139">
      <c r="A11139" s="33" t="n">
        <v>45756</v>
      </c>
      <c r="B11139" s="15">
        <f>WEEKDAY($A11139,2)</f>
        <v/>
      </c>
      <c r="C11139" s="15">
        <f>HOUR($A11139)</f>
        <v/>
      </c>
      <c r="D11139" s="15">
        <f>IF(AND($A11139&gt;=Instellingen!$B$6,$A11139&lt;Instellingen!$B$7),1,0)</f>
        <v/>
      </c>
      <c r="E11139" s="15">
        <f>COUNTIF(tData[BezoekStart],"&lt;"&amp;($A11139+1/24))-COUNTIF(tData[BezoekEind],"&lt;="&amp;$A11139)</f>
        <v/>
      </c>
      <c r="F11139" s="15">
        <f>COUNTIF(tData[BezoekLangStart],"&lt;"&amp;($A11139+1/24))-COUNTIF(tData[BezoekLangEind],"&lt;="&amp;$A11139)</f>
        <v/>
      </c>
      <c r="G11139" s="15">
        <f>IF($D11139=1,$B11139*100+$C11139,-1)</f>
        <v/>
      </c>
      <c r="H11139" s="15">
        <f>IF($D11139=1,$B11139,-1)</f>
        <v/>
      </c>
      <c r="I11139" s="15">
        <f>IF($D11139=1,$C11139,-1)</f>
        <v/>
      </c>
    </row>
    <row r="11140">
      <c r="A11140" s="33" t="n">
        <v>45756.04166666666</v>
      </c>
      <c r="B11140" s="15">
        <f>WEEKDAY($A11140,2)</f>
        <v/>
      </c>
      <c r="C11140" s="15">
        <f>HOUR($A11140)</f>
        <v/>
      </c>
      <c r="D11140" s="15">
        <f>IF(AND($A11140&gt;=Instellingen!$B$6,$A11140&lt;Instellingen!$B$7),1,0)</f>
        <v/>
      </c>
      <c r="E11140" s="15">
        <f>COUNTIF(tData[BezoekStart],"&lt;"&amp;($A11140+1/24))-COUNTIF(tData[BezoekEind],"&lt;="&amp;$A11140)</f>
        <v/>
      </c>
      <c r="F11140" s="15">
        <f>COUNTIF(tData[BezoekLangStart],"&lt;"&amp;($A11140+1/24))-COUNTIF(tData[BezoekLangEind],"&lt;="&amp;$A11140)</f>
        <v/>
      </c>
      <c r="G11140" s="15">
        <f>IF($D11140=1,$B11140*100+$C11140,-1)</f>
        <v/>
      </c>
      <c r="H11140" s="15">
        <f>IF($D11140=1,$B11140,-1)</f>
        <v/>
      </c>
      <c r="I11140" s="15">
        <f>IF($D11140=1,$C11140,-1)</f>
        <v/>
      </c>
    </row>
    <row r="11141">
      <c r="A11141" s="33" t="n">
        <v>45756.08333333334</v>
      </c>
      <c r="B11141" s="15">
        <f>WEEKDAY($A11141,2)</f>
        <v/>
      </c>
      <c r="C11141" s="15">
        <f>HOUR($A11141)</f>
        <v/>
      </c>
      <c r="D11141" s="15">
        <f>IF(AND($A11141&gt;=Instellingen!$B$6,$A11141&lt;Instellingen!$B$7),1,0)</f>
        <v/>
      </c>
      <c r="E11141" s="15">
        <f>COUNTIF(tData[BezoekStart],"&lt;"&amp;($A11141+1/24))-COUNTIF(tData[BezoekEind],"&lt;="&amp;$A11141)</f>
        <v/>
      </c>
      <c r="F11141" s="15">
        <f>COUNTIF(tData[BezoekLangStart],"&lt;"&amp;($A11141+1/24))-COUNTIF(tData[BezoekLangEind],"&lt;="&amp;$A11141)</f>
        <v/>
      </c>
      <c r="G11141" s="15">
        <f>IF($D11141=1,$B11141*100+$C11141,-1)</f>
        <v/>
      </c>
      <c r="H11141" s="15">
        <f>IF($D11141=1,$B11141,-1)</f>
        <v/>
      </c>
      <c r="I11141" s="15">
        <f>IF($D11141=1,$C11141,-1)</f>
        <v/>
      </c>
    </row>
    <row r="11142">
      <c r="A11142" s="33" t="n">
        <v>45756.125</v>
      </c>
      <c r="B11142" s="15">
        <f>WEEKDAY($A11142,2)</f>
        <v/>
      </c>
      <c r="C11142" s="15">
        <f>HOUR($A11142)</f>
        <v/>
      </c>
      <c r="D11142" s="15">
        <f>IF(AND($A11142&gt;=Instellingen!$B$6,$A11142&lt;Instellingen!$B$7),1,0)</f>
        <v/>
      </c>
      <c r="E11142" s="15">
        <f>COUNTIF(tData[BezoekStart],"&lt;"&amp;($A11142+1/24))-COUNTIF(tData[BezoekEind],"&lt;="&amp;$A11142)</f>
        <v/>
      </c>
      <c r="F11142" s="15">
        <f>COUNTIF(tData[BezoekLangStart],"&lt;"&amp;($A11142+1/24))-COUNTIF(tData[BezoekLangEind],"&lt;="&amp;$A11142)</f>
        <v/>
      </c>
      <c r="G11142" s="15">
        <f>IF($D11142=1,$B11142*100+$C11142,-1)</f>
        <v/>
      </c>
      <c r="H11142" s="15">
        <f>IF($D11142=1,$B11142,-1)</f>
        <v/>
      </c>
      <c r="I11142" s="15">
        <f>IF($D11142=1,$C11142,-1)</f>
        <v/>
      </c>
    </row>
    <row r="11143">
      <c r="A11143" s="33" t="n">
        <v>45756.16666666666</v>
      </c>
      <c r="B11143" s="15">
        <f>WEEKDAY($A11143,2)</f>
        <v/>
      </c>
      <c r="C11143" s="15">
        <f>HOUR($A11143)</f>
        <v/>
      </c>
      <c r="D11143" s="15">
        <f>IF(AND($A11143&gt;=Instellingen!$B$6,$A11143&lt;Instellingen!$B$7),1,0)</f>
        <v/>
      </c>
      <c r="E11143" s="15">
        <f>COUNTIF(tData[BezoekStart],"&lt;"&amp;($A11143+1/24))-COUNTIF(tData[BezoekEind],"&lt;="&amp;$A11143)</f>
        <v/>
      </c>
      <c r="F11143" s="15">
        <f>COUNTIF(tData[BezoekLangStart],"&lt;"&amp;($A11143+1/24))-COUNTIF(tData[BezoekLangEind],"&lt;="&amp;$A11143)</f>
        <v/>
      </c>
      <c r="G11143" s="15">
        <f>IF($D11143=1,$B11143*100+$C11143,-1)</f>
        <v/>
      </c>
      <c r="H11143" s="15">
        <f>IF($D11143=1,$B11143,-1)</f>
        <v/>
      </c>
      <c r="I11143" s="15">
        <f>IF($D11143=1,$C11143,-1)</f>
        <v/>
      </c>
    </row>
    <row r="11144">
      <c r="A11144" s="33" t="n">
        <v>45756.20833333334</v>
      </c>
      <c r="B11144" s="15">
        <f>WEEKDAY($A11144,2)</f>
        <v/>
      </c>
      <c r="C11144" s="15">
        <f>HOUR($A11144)</f>
        <v/>
      </c>
      <c r="D11144" s="15">
        <f>IF(AND($A11144&gt;=Instellingen!$B$6,$A11144&lt;Instellingen!$B$7),1,0)</f>
        <v/>
      </c>
      <c r="E11144" s="15">
        <f>COUNTIF(tData[BezoekStart],"&lt;"&amp;($A11144+1/24))-COUNTIF(tData[BezoekEind],"&lt;="&amp;$A11144)</f>
        <v/>
      </c>
      <c r="F11144" s="15">
        <f>COUNTIF(tData[BezoekLangStart],"&lt;"&amp;($A11144+1/24))-COUNTIF(tData[BezoekLangEind],"&lt;="&amp;$A11144)</f>
        <v/>
      </c>
      <c r="G11144" s="15">
        <f>IF($D11144=1,$B11144*100+$C11144,-1)</f>
        <v/>
      </c>
      <c r="H11144" s="15">
        <f>IF($D11144=1,$B11144,-1)</f>
        <v/>
      </c>
      <c r="I11144" s="15">
        <f>IF($D11144=1,$C11144,-1)</f>
        <v/>
      </c>
    </row>
    <row r="11145">
      <c r="A11145" s="33" t="n">
        <v>45756.25</v>
      </c>
      <c r="B11145" s="15">
        <f>WEEKDAY($A11145,2)</f>
        <v/>
      </c>
      <c r="C11145" s="15">
        <f>HOUR($A11145)</f>
        <v/>
      </c>
      <c r="D11145" s="15">
        <f>IF(AND($A11145&gt;=Instellingen!$B$6,$A11145&lt;Instellingen!$B$7),1,0)</f>
        <v/>
      </c>
      <c r="E11145" s="15">
        <f>COUNTIF(tData[BezoekStart],"&lt;"&amp;($A11145+1/24))-COUNTIF(tData[BezoekEind],"&lt;="&amp;$A11145)</f>
        <v/>
      </c>
      <c r="F11145" s="15">
        <f>COUNTIF(tData[BezoekLangStart],"&lt;"&amp;($A11145+1/24))-COUNTIF(tData[BezoekLangEind],"&lt;="&amp;$A11145)</f>
        <v/>
      </c>
      <c r="G11145" s="15">
        <f>IF($D11145=1,$B11145*100+$C11145,-1)</f>
        <v/>
      </c>
      <c r="H11145" s="15">
        <f>IF($D11145=1,$B11145,-1)</f>
        <v/>
      </c>
      <c r="I11145" s="15">
        <f>IF($D11145=1,$C11145,-1)</f>
        <v/>
      </c>
    </row>
    <row r="11146">
      <c r="A11146" s="33" t="n">
        <v>45756.29166666666</v>
      </c>
      <c r="B11146" s="15">
        <f>WEEKDAY($A11146,2)</f>
        <v/>
      </c>
      <c r="C11146" s="15">
        <f>HOUR($A11146)</f>
        <v/>
      </c>
      <c r="D11146" s="15">
        <f>IF(AND($A11146&gt;=Instellingen!$B$6,$A11146&lt;Instellingen!$B$7),1,0)</f>
        <v/>
      </c>
      <c r="E11146" s="15">
        <f>COUNTIF(tData[BezoekStart],"&lt;"&amp;($A11146+1/24))-COUNTIF(tData[BezoekEind],"&lt;="&amp;$A11146)</f>
        <v/>
      </c>
      <c r="F11146" s="15">
        <f>COUNTIF(tData[BezoekLangStart],"&lt;"&amp;($A11146+1/24))-COUNTIF(tData[BezoekLangEind],"&lt;="&amp;$A11146)</f>
        <v/>
      </c>
      <c r="G11146" s="15">
        <f>IF($D11146=1,$B11146*100+$C11146,-1)</f>
        <v/>
      </c>
      <c r="H11146" s="15">
        <f>IF($D11146=1,$B11146,-1)</f>
        <v/>
      </c>
      <c r="I11146" s="15">
        <f>IF($D11146=1,$C11146,-1)</f>
        <v/>
      </c>
    </row>
    <row r="11147">
      <c r="A11147" s="33" t="n">
        <v>45756.33333333334</v>
      </c>
      <c r="B11147" s="15">
        <f>WEEKDAY($A11147,2)</f>
        <v/>
      </c>
      <c r="C11147" s="15">
        <f>HOUR($A11147)</f>
        <v/>
      </c>
      <c r="D11147" s="15">
        <f>IF(AND($A11147&gt;=Instellingen!$B$6,$A11147&lt;Instellingen!$B$7),1,0)</f>
        <v/>
      </c>
      <c r="E11147" s="15">
        <f>COUNTIF(tData[BezoekStart],"&lt;"&amp;($A11147+1/24))-COUNTIF(tData[BezoekEind],"&lt;="&amp;$A11147)</f>
        <v/>
      </c>
      <c r="F11147" s="15">
        <f>COUNTIF(tData[BezoekLangStart],"&lt;"&amp;($A11147+1/24))-COUNTIF(tData[BezoekLangEind],"&lt;="&amp;$A11147)</f>
        <v/>
      </c>
      <c r="G11147" s="15">
        <f>IF($D11147=1,$B11147*100+$C11147,-1)</f>
        <v/>
      </c>
      <c r="H11147" s="15">
        <f>IF($D11147=1,$B11147,-1)</f>
        <v/>
      </c>
      <c r="I11147" s="15">
        <f>IF($D11147=1,$C11147,-1)</f>
        <v/>
      </c>
    </row>
    <row r="11148">
      <c r="A11148" s="33" t="n">
        <v>45756.375</v>
      </c>
      <c r="B11148" s="15">
        <f>WEEKDAY($A11148,2)</f>
        <v/>
      </c>
      <c r="C11148" s="15">
        <f>HOUR($A11148)</f>
        <v/>
      </c>
      <c r="D11148" s="15">
        <f>IF(AND($A11148&gt;=Instellingen!$B$6,$A11148&lt;Instellingen!$B$7),1,0)</f>
        <v/>
      </c>
      <c r="E11148" s="15">
        <f>COUNTIF(tData[BezoekStart],"&lt;"&amp;($A11148+1/24))-COUNTIF(tData[BezoekEind],"&lt;="&amp;$A11148)</f>
        <v/>
      </c>
      <c r="F11148" s="15">
        <f>COUNTIF(tData[BezoekLangStart],"&lt;"&amp;($A11148+1/24))-COUNTIF(tData[BezoekLangEind],"&lt;="&amp;$A11148)</f>
        <v/>
      </c>
      <c r="G11148" s="15">
        <f>IF($D11148=1,$B11148*100+$C11148,-1)</f>
        <v/>
      </c>
      <c r="H11148" s="15">
        <f>IF($D11148=1,$B11148,-1)</f>
        <v/>
      </c>
      <c r="I11148" s="15">
        <f>IF($D11148=1,$C11148,-1)</f>
        <v/>
      </c>
    </row>
    <row r="11149">
      <c r="A11149" s="33" t="n">
        <v>45756.41666666666</v>
      </c>
      <c r="B11149" s="15">
        <f>WEEKDAY($A11149,2)</f>
        <v/>
      </c>
      <c r="C11149" s="15">
        <f>HOUR($A11149)</f>
        <v/>
      </c>
      <c r="D11149" s="15">
        <f>IF(AND($A11149&gt;=Instellingen!$B$6,$A11149&lt;Instellingen!$B$7),1,0)</f>
        <v/>
      </c>
      <c r="E11149" s="15">
        <f>COUNTIF(tData[BezoekStart],"&lt;"&amp;($A11149+1/24))-COUNTIF(tData[BezoekEind],"&lt;="&amp;$A11149)</f>
        <v/>
      </c>
      <c r="F11149" s="15">
        <f>COUNTIF(tData[BezoekLangStart],"&lt;"&amp;($A11149+1/24))-COUNTIF(tData[BezoekLangEind],"&lt;="&amp;$A11149)</f>
        <v/>
      </c>
      <c r="G11149" s="15">
        <f>IF($D11149=1,$B11149*100+$C11149,-1)</f>
        <v/>
      </c>
      <c r="H11149" s="15">
        <f>IF($D11149=1,$B11149,-1)</f>
        <v/>
      </c>
      <c r="I11149" s="15">
        <f>IF($D11149=1,$C11149,-1)</f>
        <v/>
      </c>
    </row>
    <row r="11150">
      <c r="A11150" s="33" t="n">
        <v>45756.45833333334</v>
      </c>
      <c r="B11150" s="15">
        <f>WEEKDAY($A11150,2)</f>
        <v/>
      </c>
      <c r="C11150" s="15">
        <f>HOUR($A11150)</f>
        <v/>
      </c>
      <c r="D11150" s="15">
        <f>IF(AND($A11150&gt;=Instellingen!$B$6,$A11150&lt;Instellingen!$B$7),1,0)</f>
        <v/>
      </c>
      <c r="E11150" s="15">
        <f>COUNTIF(tData[BezoekStart],"&lt;"&amp;($A11150+1/24))-COUNTIF(tData[BezoekEind],"&lt;="&amp;$A11150)</f>
        <v/>
      </c>
      <c r="F11150" s="15">
        <f>COUNTIF(tData[BezoekLangStart],"&lt;"&amp;($A11150+1/24))-COUNTIF(tData[BezoekLangEind],"&lt;="&amp;$A11150)</f>
        <v/>
      </c>
      <c r="G11150" s="15">
        <f>IF($D11150=1,$B11150*100+$C11150,-1)</f>
        <v/>
      </c>
      <c r="H11150" s="15">
        <f>IF($D11150=1,$B11150,-1)</f>
        <v/>
      </c>
      <c r="I11150" s="15">
        <f>IF($D11150=1,$C11150,-1)</f>
        <v/>
      </c>
    </row>
    <row r="11151">
      <c r="A11151" s="33" t="n">
        <v>45756.5</v>
      </c>
      <c r="B11151" s="15">
        <f>WEEKDAY($A11151,2)</f>
        <v/>
      </c>
      <c r="C11151" s="15">
        <f>HOUR($A11151)</f>
        <v/>
      </c>
      <c r="D11151" s="15">
        <f>IF(AND($A11151&gt;=Instellingen!$B$6,$A11151&lt;Instellingen!$B$7),1,0)</f>
        <v/>
      </c>
      <c r="E11151" s="15">
        <f>COUNTIF(tData[BezoekStart],"&lt;"&amp;($A11151+1/24))-COUNTIF(tData[BezoekEind],"&lt;="&amp;$A11151)</f>
        <v/>
      </c>
      <c r="F11151" s="15">
        <f>COUNTIF(tData[BezoekLangStart],"&lt;"&amp;($A11151+1/24))-COUNTIF(tData[BezoekLangEind],"&lt;="&amp;$A11151)</f>
        <v/>
      </c>
      <c r="G11151" s="15">
        <f>IF($D11151=1,$B11151*100+$C11151,-1)</f>
        <v/>
      </c>
      <c r="H11151" s="15">
        <f>IF($D11151=1,$B11151,-1)</f>
        <v/>
      </c>
      <c r="I11151" s="15">
        <f>IF($D11151=1,$C11151,-1)</f>
        <v/>
      </c>
    </row>
    <row r="11152">
      <c r="A11152" s="33" t="n">
        <v>45756.54166666666</v>
      </c>
      <c r="B11152" s="15">
        <f>WEEKDAY($A11152,2)</f>
        <v/>
      </c>
      <c r="C11152" s="15">
        <f>HOUR($A11152)</f>
        <v/>
      </c>
      <c r="D11152" s="15">
        <f>IF(AND($A11152&gt;=Instellingen!$B$6,$A11152&lt;Instellingen!$B$7),1,0)</f>
        <v/>
      </c>
      <c r="E11152" s="15">
        <f>COUNTIF(tData[BezoekStart],"&lt;"&amp;($A11152+1/24))-COUNTIF(tData[BezoekEind],"&lt;="&amp;$A11152)</f>
        <v/>
      </c>
      <c r="F11152" s="15">
        <f>COUNTIF(tData[BezoekLangStart],"&lt;"&amp;($A11152+1/24))-COUNTIF(tData[BezoekLangEind],"&lt;="&amp;$A11152)</f>
        <v/>
      </c>
      <c r="G11152" s="15">
        <f>IF($D11152=1,$B11152*100+$C11152,-1)</f>
        <v/>
      </c>
      <c r="H11152" s="15">
        <f>IF($D11152=1,$B11152,-1)</f>
        <v/>
      </c>
      <c r="I11152" s="15">
        <f>IF($D11152=1,$C11152,-1)</f>
        <v/>
      </c>
    </row>
    <row r="11153">
      <c r="A11153" s="33" t="n">
        <v>45756.58333333334</v>
      </c>
      <c r="B11153" s="15">
        <f>WEEKDAY($A11153,2)</f>
        <v/>
      </c>
      <c r="C11153" s="15">
        <f>HOUR($A11153)</f>
        <v/>
      </c>
      <c r="D11153" s="15">
        <f>IF(AND($A11153&gt;=Instellingen!$B$6,$A11153&lt;Instellingen!$B$7),1,0)</f>
        <v/>
      </c>
      <c r="E11153" s="15">
        <f>COUNTIF(tData[BezoekStart],"&lt;"&amp;($A11153+1/24))-COUNTIF(tData[BezoekEind],"&lt;="&amp;$A11153)</f>
        <v/>
      </c>
      <c r="F11153" s="15">
        <f>COUNTIF(tData[BezoekLangStart],"&lt;"&amp;($A11153+1/24))-COUNTIF(tData[BezoekLangEind],"&lt;="&amp;$A11153)</f>
        <v/>
      </c>
      <c r="G11153" s="15">
        <f>IF($D11153=1,$B11153*100+$C11153,-1)</f>
        <v/>
      </c>
      <c r="H11153" s="15">
        <f>IF($D11153=1,$B11153,-1)</f>
        <v/>
      </c>
      <c r="I11153" s="15">
        <f>IF($D11153=1,$C11153,-1)</f>
        <v/>
      </c>
    </row>
    <row r="11154">
      <c r="A11154" s="33" t="n">
        <v>45756.625</v>
      </c>
      <c r="B11154" s="15">
        <f>WEEKDAY($A11154,2)</f>
        <v/>
      </c>
      <c r="C11154" s="15">
        <f>HOUR($A11154)</f>
        <v/>
      </c>
      <c r="D11154" s="15">
        <f>IF(AND($A11154&gt;=Instellingen!$B$6,$A11154&lt;Instellingen!$B$7),1,0)</f>
        <v/>
      </c>
      <c r="E11154" s="15">
        <f>COUNTIF(tData[BezoekStart],"&lt;"&amp;($A11154+1/24))-COUNTIF(tData[BezoekEind],"&lt;="&amp;$A11154)</f>
        <v/>
      </c>
      <c r="F11154" s="15">
        <f>COUNTIF(tData[BezoekLangStart],"&lt;"&amp;($A11154+1/24))-COUNTIF(tData[BezoekLangEind],"&lt;="&amp;$A11154)</f>
        <v/>
      </c>
      <c r="G11154" s="15">
        <f>IF($D11154=1,$B11154*100+$C11154,-1)</f>
        <v/>
      </c>
      <c r="H11154" s="15">
        <f>IF($D11154=1,$B11154,-1)</f>
        <v/>
      </c>
      <c r="I11154" s="15">
        <f>IF($D11154=1,$C11154,-1)</f>
        <v/>
      </c>
    </row>
    <row r="11155">
      <c r="A11155" s="33" t="n">
        <v>45756.66666666666</v>
      </c>
      <c r="B11155" s="15">
        <f>WEEKDAY($A11155,2)</f>
        <v/>
      </c>
      <c r="C11155" s="15">
        <f>HOUR($A11155)</f>
        <v/>
      </c>
      <c r="D11155" s="15">
        <f>IF(AND($A11155&gt;=Instellingen!$B$6,$A11155&lt;Instellingen!$B$7),1,0)</f>
        <v/>
      </c>
      <c r="E11155" s="15">
        <f>COUNTIF(tData[BezoekStart],"&lt;"&amp;($A11155+1/24))-COUNTIF(tData[BezoekEind],"&lt;="&amp;$A11155)</f>
        <v/>
      </c>
      <c r="F11155" s="15">
        <f>COUNTIF(tData[BezoekLangStart],"&lt;"&amp;($A11155+1/24))-COUNTIF(tData[BezoekLangEind],"&lt;="&amp;$A11155)</f>
        <v/>
      </c>
      <c r="G11155" s="15">
        <f>IF($D11155=1,$B11155*100+$C11155,-1)</f>
        <v/>
      </c>
      <c r="H11155" s="15">
        <f>IF($D11155=1,$B11155,-1)</f>
        <v/>
      </c>
      <c r="I11155" s="15">
        <f>IF($D11155=1,$C11155,-1)</f>
        <v/>
      </c>
    </row>
    <row r="11156">
      <c r="A11156" s="33" t="n">
        <v>45756.70833333334</v>
      </c>
      <c r="B11156" s="15">
        <f>WEEKDAY($A11156,2)</f>
        <v/>
      </c>
      <c r="C11156" s="15">
        <f>HOUR($A11156)</f>
        <v/>
      </c>
      <c r="D11156" s="15">
        <f>IF(AND($A11156&gt;=Instellingen!$B$6,$A11156&lt;Instellingen!$B$7),1,0)</f>
        <v/>
      </c>
      <c r="E11156" s="15">
        <f>COUNTIF(tData[BezoekStart],"&lt;"&amp;($A11156+1/24))-COUNTIF(tData[BezoekEind],"&lt;="&amp;$A11156)</f>
        <v/>
      </c>
      <c r="F11156" s="15">
        <f>COUNTIF(tData[BezoekLangStart],"&lt;"&amp;($A11156+1/24))-COUNTIF(tData[BezoekLangEind],"&lt;="&amp;$A11156)</f>
        <v/>
      </c>
      <c r="G11156" s="15">
        <f>IF($D11156=1,$B11156*100+$C11156,-1)</f>
        <v/>
      </c>
      <c r="H11156" s="15">
        <f>IF($D11156=1,$B11156,-1)</f>
        <v/>
      </c>
      <c r="I11156" s="15">
        <f>IF($D11156=1,$C11156,-1)</f>
        <v/>
      </c>
    </row>
    <row r="11157">
      <c r="A11157" s="33" t="n">
        <v>45756.75</v>
      </c>
      <c r="B11157" s="15">
        <f>WEEKDAY($A11157,2)</f>
        <v/>
      </c>
      <c r="C11157" s="15">
        <f>HOUR($A11157)</f>
        <v/>
      </c>
      <c r="D11157" s="15">
        <f>IF(AND($A11157&gt;=Instellingen!$B$6,$A11157&lt;Instellingen!$B$7),1,0)</f>
        <v/>
      </c>
      <c r="E11157" s="15">
        <f>COUNTIF(tData[BezoekStart],"&lt;"&amp;($A11157+1/24))-COUNTIF(tData[BezoekEind],"&lt;="&amp;$A11157)</f>
        <v/>
      </c>
      <c r="F11157" s="15">
        <f>COUNTIF(tData[BezoekLangStart],"&lt;"&amp;($A11157+1/24))-COUNTIF(tData[BezoekLangEind],"&lt;="&amp;$A11157)</f>
        <v/>
      </c>
      <c r="G11157" s="15">
        <f>IF($D11157=1,$B11157*100+$C11157,-1)</f>
        <v/>
      </c>
      <c r="H11157" s="15">
        <f>IF($D11157=1,$B11157,-1)</f>
        <v/>
      </c>
      <c r="I11157" s="15">
        <f>IF($D11157=1,$C11157,-1)</f>
        <v/>
      </c>
    </row>
    <row r="11158">
      <c r="A11158" s="33" t="n">
        <v>45756.79166666666</v>
      </c>
      <c r="B11158" s="15">
        <f>WEEKDAY($A11158,2)</f>
        <v/>
      </c>
      <c r="C11158" s="15">
        <f>HOUR($A11158)</f>
        <v/>
      </c>
      <c r="D11158" s="15">
        <f>IF(AND($A11158&gt;=Instellingen!$B$6,$A11158&lt;Instellingen!$B$7),1,0)</f>
        <v/>
      </c>
      <c r="E11158" s="15">
        <f>COUNTIF(tData[BezoekStart],"&lt;"&amp;($A11158+1/24))-COUNTIF(tData[BezoekEind],"&lt;="&amp;$A11158)</f>
        <v/>
      </c>
      <c r="F11158" s="15">
        <f>COUNTIF(tData[BezoekLangStart],"&lt;"&amp;($A11158+1/24))-COUNTIF(tData[BezoekLangEind],"&lt;="&amp;$A11158)</f>
        <v/>
      </c>
      <c r="G11158" s="15">
        <f>IF($D11158=1,$B11158*100+$C11158,-1)</f>
        <v/>
      </c>
      <c r="H11158" s="15">
        <f>IF($D11158=1,$B11158,-1)</f>
        <v/>
      </c>
      <c r="I11158" s="15">
        <f>IF($D11158=1,$C11158,-1)</f>
        <v/>
      </c>
    </row>
    <row r="11159">
      <c r="A11159" s="33" t="n">
        <v>45756.83333333334</v>
      </c>
      <c r="B11159" s="15">
        <f>WEEKDAY($A11159,2)</f>
        <v/>
      </c>
      <c r="C11159" s="15">
        <f>HOUR($A11159)</f>
        <v/>
      </c>
      <c r="D11159" s="15">
        <f>IF(AND($A11159&gt;=Instellingen!$B$6,$A11159&lt;Instellingen!$B$7),1,0)</f>
        <v/>
      </c>
      <c r="E11159" s="15">
        <f>COUNTIF(tData[BezoekStart],"&lt;"&amp;($A11159+1/24))-COUNTIF(tData[BezoekEind],"&lt;="&amp;$A11159)</f>
        <v/>
      </c>
      <c r="F11159" s="15">
        <f>COUNTIF(tData[BezoekLangStart],"&lt;"&amp;($A11159+1/24))-COUNTIF(tData[BezoekLangEind],"&lt;="&amp;$A11159)</f>
        <v/>
      </c>
      <c r="G11159" s="15">
        <f>IF($D11159=1,$B11159*100+$C11159,-1)</f>
        <v/>
      </c>
      <c r="H11159" s="15">
        <f>IF($D11159=1,$B11159,-1)</f>
        <v/>
      </c>
      <c r="I11159" s="15">
        <f>IF($D11159=1,$C11159,-1)</f>
        <v/>
      </c>
    </row>
    <row r="11160">
      <c r="A11160" s="33" t="n">
        <v>45756.875</v>
      </c>
      <c r="B11160" s="15">
        <f>WEEKDAY($A11160,2)</f>
        <v/>
      </c>
      <c r="C11160" s="15">
        <f>HOUR($A11160)</f>
        <v/>
      </c>
      <c r="D11160" s="15">
        <f>IF(AND($A11160&gt;=Instellingen!$B$6,$A11160&lt;Instellingen!$B$7),1,0)</f>
        <v/>
      </c>
      <c r="E11160" s="15">
        <f>COUNTIF(tData[BezoekStart],"&lt;"&amp;($A11160+1/24))-COUNTIF(tData[BezoekEind],"&lt;="&amp;$A11160)</f>
        <v/>
      </c>
      <c r="F11160" s="15">
        <f>COUNTIF(tData[BezoekLangStart],"&lt;"&amp;($A11160+1/24))-COUNTIF(tData[BezoekLangEind],"&lt;="&amp;$A11160)</f>
        <v/>
      </c>
      <c r="G11160" s="15">
        <f>IF($D11160=1,$B11160*100+$C11160,-1)</f>
        <v/>
      </c>
      <c r="H11160" s="15">
        <f>IF($D11160=1,$B11160,-1)</f>
        <v/>
      </c>
      <c r="I11160" s="15">
        <f>IF($D11160=1,$C11160,-1)</f>
        <v/>
      </c>
    </row>
    <row r="11161">
      <c r="A11161" s="33" t="n">
        <v>45756.91666666666</v>
      </c>
      <c r="B11161" s="15">
        <f>WEEKDAY($A11161,2)</f>
        <v/>
      </c>
      <c r="C11161" s="15">
        <f>HOUR($A11161)</f>
        <v/>
      </c>
      <c r="D11161" s="15">
        <f>IF(AND($A11161&gt;=Instellingen!$B$6,$A11161&lt;Instellingen!$B$7),1,0)</f>
        <v/>
      </c>
      <c r="E11161" s="15">
        <f>COUNTIF(tData[BezoekStart],"&lt;"&amp;($A11161+1/24))-COUNTIF(tData[BezoekEind],"&lt;="&amp;$A11161)</f>
        <v/>
      </c>
      <c r="F11161" s="15">
        <f>COUNTIF(tData[BezoekLangStart],"&lt;"&amp;($A11161+1/24))-COUNTIF(tData[BezoekLangEind],"&lt;="&amp;$A11161)</f>
        <v/>
      </c>
      <c r="G11161" s="15">
        <f>IF($D11161=1,$B11161*100+$C11161,-1)</f>
        <v/>
      </c>
      <c r="H11161" s="15">
        <f>IF($D11161=1,$B11161,-1)</f>
        <v/>
      </c>
      <c r="I11161" s="15">
        <f>IF($D11161=1,$C11161,-1)</f>
        <v/>
      </c>
    </row>
    <row r="11162">
      <c r="A11162" s="33" t="n">
        <v>45756.95833333334</v>
      </c>
      <c r="B11162" s="15">
        <f>WEEKDAY($A11162,2)</f>
        <v/>
      </c>
      <c r="C11162" s="15">
        <f>HOUR($A11162)</f>
        <v/>
      </c>
      <c r="D11162" s="15">
        <f>IF(AND($A11162&gt;=Instellingen!$B$6,$A11162&lt;Instellingen!$B$7),1,0)</f>
        <v/>
      </c>
      <c r="E11162" s="15">
        <f>COUNTIF(tData[BezoekStart],"&lt;"&amp;($A11162+1/24))-COUNTIF(tData[BezoekEind],"&lt;="&amp;$A11162)</f>
        <v/>
      </c>
      <c r="F11162" s="15">
        <f>COUNTIF(tData[BezoekLangStart],"&lt;"&amp;($A11162+1/24))-COUNTIF(tData[BezoekLangEind],"&lt;="&amp;$A11162)</f>
        <v/>
      </c>
      <c r="G11162" s="15">
        <f>IF($D11162=1,$B11162*100+$C11162,-1)</f>
        <v/>
      </c>
      <c r="H11162" s="15">
        <f>IF($D11162=1,$B11162,-1)</f>
        <v/>
      </c>
      <c r="I11162" s="15">
        <f>IF($D11162=1,$C11162,-1)</f>
        <v/>
      </c>
    </row>
    <row r="11163">
      <c r="A11163" s="33" t="n">
        <v>45757</v>
      </c>
      <c r="B11163" s="15">
        <f>WEEKDAY($A11163,2)</f>
        <v/>
      </c>
      <c r="C11163" s="15">
        <f>HOUR($A11163)</f>
        <v/>
      </c>
      <c r="D11163" s="15">
        <f>IF(AND($A11163&gt;=Instellingen!$B$6,$A11163&lt;Instellingen!$B$7),1,0)</f>
        <v/>
      </c>
      <c r="E11163" s="15">
        <f>COUNTIF(tData[BezoekStart],"&lt;"&amp;($A11163+1/24))-COUNTIF(tData[BezoekEind],"&lt;="&amp;$A11163)</f>
        <v/>
      </c>
      <c r="F11163" s="15">
        <f>COUNTIF(tData[BezoekLangStart],"&lt;"&amp;($A11163+1/24))-COUNTIF(tData[BezoekLangEind],"&lt;="&amp;$A11163)</f>
        <v/>
      </c>
      <c r="G11163" s="15">
        <f>IF($D11163=1,$B11163*100+$C11163,-1)</f>
        <v/>
      </c>
      <c r="H11163" s="15">
        <f>IF($D11163=1,$B11163,-1)</f>
        <v/>
      </c>
      <c r="I11163" s="15">
        <f>IF($D11163=1,$C11163,-1)</f>
        <v/>
      </c>
    </row>
    <row r="11164">
      <c r="A11164" s="33" t="n">
        <v>45757.04166666666</v>
      </c>
      <c r="B11164" s="15">
        <f>WEEKDAY($A11164,2)</f>
        <v/>
      </c>
      <c r="C11164" s="15">
        <f>HOUR($A11164)</f>
        <v/>
      </c>
      <c r="D11164" s="15">
        <f>IF(AND($A11164&gt;=Instellingen!$B$6,$A11164&lt;Instellingen!$B$7),1,0)</f>
        <v/>
      </c>
      <c r="E11164" s="15">
        <f>COUNTIF(tData[BezoekStart],"&lt;"&amp;($A11164+1/24))-COUNTIF(tData[BezoekEind],"&lt;="&amp;$A11164)</f>
        <v/>
      </c>
      <c r="F11164" s="15">
        <f>COUNTIF(tData[BezoekLangStart],"&lt;"&amp;($A11164+1/24))-COUNTIF(tData[BezoekLangEind],"&lt;="&amp;$A11164)</f>
        <v/>
      </c>
      <c r="G11164" s="15">
        <f>IF($D11164=1,$B11164*100+$C11164,-1)</f>
        <v/>
      </c>
      <c r="H11164" s="15">
        <f>IF($D11164=1,$B11164,-1)</f>
        <v/>
      </c>
      <c r="I11164" s="15">
        <f>IF($D11164=1,$C11164,-1)</f>
        <v/>
      </c>
    </row>
    <row r="11165">
      <c r="A11165" s="33" t="n">
        <v>45757.08333333334</v>
      </c>
      <c r="B11165" s="15">
        <f>WEEKDAY($A11165,2)</f>
        <v/>
      </c>
      <c r="C11165" s="15">
        <f>HOUR($A11165)</f>
        <v/>
      </c>
      <c r="D11165" s="15">
        <f>IF(AND($A11165&gt;=Instellingen!$B$6,$A11165&lt;Instellingen!$B$7),1,0)</f>
        <v/>
      </c>
      <c r="E11165" s="15">
        <f>COUNTIF(tData[BezoekStart],"&lt;"&amp;($A11165+1/24))-COUNTIF(tData[BezoekEind],"&lt;="&amp;$A11165)</f>
        <v/>
      </c>
      <c r="F11165" s="15">
        <f>COUNTIF(tData[BezoekLangStart],"&lt;"&amp;($A11165+1/24))-COUNTIF(tData[BezoekLangEind],"&lt;="&amp;$A11165)</f>
        <v/>
      </c>
      <c r="G11165" s="15">
        <f>IF($D11165=1,$B11165*100+$C11165,-1)</f>
        <v/>
      </c>
      <c r="H11165" s="15">
        <f>IF($D11165=1,$B11165,-1)</f>
        <v/>
      </c>
      <c r="I11165" s="15">
        <f>IF($D11165=1,$C11165,-1)</f>
        <v/>
      </c>
    </row>
    <row r="11166">
      <c r="A11166" s="33" t="n">
        <v>45757.125</v>
      </c>
      <c r="B11166" s="15">
        <f>WEEKDAY($A11166,2)</f>
        <v/>
      </c>
      <c r="C11166" s="15">
        <f>HOUR($A11166)</f>
        <v/>
      </c>
      <c r="D11166" s="15">
        <f>IF(AND($A11166&gt;=Instellingen!$B$6,$A11166&lt;Instellingen!$B$7),1,0)</f>
        <v/>
      </c>
      <c r="E11166" s="15">
        <f>COUNTIF(tData[BezoekStart],"&lt;"&amp;($A11166+1/24))-COUNTIF(tData[BezoekEind],"&lt;="&amp;$A11166)</f>
        <v/>
      </c>
      <c r="F11166" s="15">
        <f>COUNTIF(tData[BezoekLangStart],"&lt;"&amp;($A11166+1/24))-COUNTIF(tData[BezoekLangEind],"&lt;="&amp;$A11166)</f>
        <v/>
      </c>
      <c r="G11166" s="15">
        <f>IF($D11166=1,$B11166*100+$C11166,-1)</f>
        <v/>
      </c>
      <c r="H11166" s="15">
        <f>IF($D11166=1,$B11166,-1)</f>
        <v/>
      </c>
      <c r="I11166" s="15">
        <f>IF($D11166=1,$C11166,-1)</f>
        <v/>
      </c>
    </row>
    <row r="11167">
      <c r="A11167" s="33" t="n">
        <v>45757.16666666666</v>
      </c>
      <c r="B11167" s="15">
        <f>WEEKDAY($A11167,2)</f>
        <v/>
      </c>
      <c r="C11167" s="15">
        <f>HOUR($A11167)</f>
        <v/>
      </c>
      <c r="D11167" s="15">
        <f>IF(AND($A11167&gt;=Instellingen!$B$6,$A11167&lt;Instellingen!$B$7),1,0)</f>
        <v/>
      </c>
      <c r="E11167" s="15">
        <f>COUNTIF(tData[BezoekStart],"&lt;"&amp;($A11167+1/24))-COUNTIF(tData[BezoekEind],"&lt;="&amp;$A11167)</f>
        <v/>
      </c>
      <c r="F11167" s="15">
        <f>COUNTIF(tData[BezoekLangStart],"&lt;"&amp;($A11167+1/24))-COUNTIF(tData[BezoekLangEind],"&lt;="&amp;$A11167)</f>
        <v/>
      </c>
      <c r="G11167" s="15">
        <f>IF($D11167=1,$B11167*100+$C11167,-1)</f>
        <v/>
      </c>
      <c r="H11167" s="15">
        <f>IF($D11167=1,$B11167,-1)</f>
        <v/>
      </c>
      <c r="I11167" s="15">
        <f>IF($D11167=1,$C11167,-1)</f>
        <v/>
      </c>
    </row>
    <row r="11168">
      <c r="A11168" s="33" t="n">
        <v>45757.20833333334</v>
      </c>
      <c r="B11168" s="15">
        <f>WEEKDAY($A11168,2)</f>
        <v/>
      </c>
      <c r="C11168" s="15">
        <f>HOUR($A11168)</f>
        <v/>
      </c>
      <c r="D11168" s="15">
        <f>IF(AND($A11168&gt;=Instellingen!$B$6,$A11168&lt;Instellingen!$B$7),1,0)</f>
        <v/>
      </c>
      <c r="E11168" s="15">
        <f>COUNTIF(tData[BezoekStart],"&lt;"&amp;($A11168+1/24))-COUNTIF(tData[BezoekEind],"&lt;="&amp;$A11168)</f>
        <v/>
      </c>
      <c r="F11168" s="15">
        <f>COUNTIF(tData[BezoekLangStart],"&lt;"&amp;($A11168+1/24))-COUNTIF(tData[BezoekLangEind],"&lt;="&amp;$A11168)</f>
        <v/>
      </c>
      <c r="G11168" s="15">
        <f>IF($D11168=1,$B11168*100+$C11168,-1)</f>
        <v/>
      </c>
      <c r="H11168" s="15">
        <f>IF($D11168=1,$B11168,-1)</f>
        <v/>
      </c>
      <c r="I11168" s="15">
        <f>IF($D11168=1,$C11168,-1)</f>
        <v/>
      </c>
    </row>
    <row r="11169">
      <c r="A11169" s="33" t="n">
        <v>45757.25</v>
      </c>
      <c r="B11169" s="15">
        <f>WEEKDAY($A11169,2)</f>
        <v/>
      </c>
      <c r="C11169" s="15">
        <f>HOUR($A11169)</f>
        <v/>
      </c>
      <c r="D11169" s="15">
        <f>IF(AND($A11169&gt;=Instellingen!$B$6,$A11169&lt;Instellingen!$B$7),1,0)</f>
        <v/>
      </c>
      <c r="E11169" s="15">
        <f>COUNTIF(tData[BezoekStart],"&lt;"&amp;($A11169+1/24))-COUNTIF(tData[BezoekEind],"&lt;="&amp;$A11169)</f>
        <v/>
      </c>
      <c r="F11169" s="15">
        <f>COUNTIF(tData[BezoekLangStart],"&lt;"&amp;($A11169+1/24))-COUNTIF(tData[BezoekLangEind],"&lt;="&amp;$A11169)</f>
        <v/>
      </c>
      <c r="G11169" s="15">
        <f>IF($D11169=1,$B11169*100+$C11169,-1)</f>
        <v/>
      </c>
      <c r="H11169" s="15">
        <f>IF($D11169=1,$B11169,-1)</f>
        <v/>
      </c>
      <c r="I11169" s="15">
        <f>IF($D11169=1,$C11169,-1)</f>
        <v/>
      </c>
    </row>
    <row r="11170">
      <c r="A11170" s="33" t="n">
        <v>45757.29166666666</v>
      </c>
      <c r="B11170" s="15">
        <f>WEEKDAY($A11170,2)</f>
        <v/>
      </c>
      <c r="C11170" s="15">
        <f>HOUR($A11170)</f>
        <v/>
      </c>
      <c r="D11170" s="15">
        <f>IF(AND($A11170&gt;=Instellingen!$B$6,$A11170&lt;Instellingen!$B$7),1,0)</f>
        <v/>
      </c>
      <c r="E11170" s="15">
        <f>COUNTIF(tData[BezoekStart],"&lt;"&amp;($A11170+1/24))-COUNTIF(tData[BezoekEind],"&lt;="&amp;$A11170)</f>
        <v/>
      </c>
      <c r="F11170" s="15">
        <f>COUNTIF(tData[BezoekLangStart],"&lt;"&amp;($A11170+1/24))-COUNTIF(tData[BezoekLangEind],"&lt;="&amp;$A11170)</f>
        <v/>
      </c>
      <c r="G11170" s="15">
        <f>IF($D11170=1,$B11170*100+$C11170,-1)</f>
        <v/>
      </c>
      <c r="H11170" s="15">
        <f>IF($D11170=1,$B11170,-1)</f>
        <v/>
      </c>
      <c r="I11170" s="15">
        <f>IF($D11170=1,$C11170,-1)</f>
        <v/>
      </c>
    </row>
    <row r="11171">
      <c r="A11171" s="33" t="n">
        <v>45757.33333333334</v>
      </c>
      <c r="B11171" s="15">
        <f>WEEKDAY($A11171,2)</f>
        <v/>
      </c>
      <c r="C11171" s="15">
        <f>HOUR($A11171)</f>
        <v/>
      </c>
      <c r="D11171" s="15">
        <f>IF(AND($A11171&gt;=Instellingen!$B$6,$A11171&lt;Instellingen!$B$7),1,0)</f>
        <v/>
      </c>
      <c r="E11171" s="15">
        <f>COUNTIF(tData[BezoekStart],"&lt;"&amp;($A11171+1/24))-COUNTIF(tData[BezoekEind],"&lt;="&amp;$A11171)</f>
        <v/>
      </c>
      <c r="F11171" s="15">
        <f>COUNTIF(tData[BezoekLangStart],"&lt;"&amp;($A11171+1/24))-COUNTIF(tData[BezoekLangEind],"&lt;="&amp;$A11171)</f>
        <v/>
      </c>
      <c r="G11171" s="15">
        <f>IF($D11171=1,$B11171*100+$C11171,-1)</f>
        <v/>
      </c>
      <c r="H11171" s="15">
        <f>IF($D11171=1,$B11171,-1)</f>
        <v/>
      </c>
      <c r="I11171" s="15">
        <f>IF($D11171=1,$C11171,-1)</f>
        <v/>
      </c>
    </row>
    <row r="11172">
      <c r="A11172" s="33" t="n">
        <v>45757.375</v>
      </c>
      <c r="B11172" s="15">
        <f>WEEKDAY($A11172,2)</f>
        <v/>
      </c>
      <c r="C11172" s="15">
        <f>HOUR($A11172)</f>
        <v/>
      </c>
      <c r="D11172" s="15">
        <f>IF(AND($A11172&gt;=Instellingen!$B$6,$A11172&lt;Instellingen!$B$7),1,0)</f>
        <v/>
      </c>
      <c r="E11172" s="15">
        <f>COUNTIF(tData[BezoekStart],"&lt;"&amp;($A11172+1/24))-COUNTIF(tData[BezoekEind],"&lt;="&amp;$A11172)</f>
        <v/>
      </c>
      <c r="F11172" s="15">
        <f>COUNTIF(tData[BezoekLangStart],"&lt;"&amp;($A11172+1/24))-COUNTIF(tData[BezoekLangEind],"&lt;="&amp;$A11172)</f>
        <v/>
      </c>
      <c r="G11172" s="15">
        <f>IF($D11172=1,$B11172*100+$C11172,-1)</f>
        <v/>
      </c>
      <c r="H11172" s="15">
        <f>IF($D11172=1,$B11172,-1)</f>
        <v/>
      </c>
      <c r="I11172" s="15">
        <f>IF($D11172=1,$C11172,-1)</f>
        <v/>
      </c>
    </row>
    <row r="11173">
      <c r="A11173" s="33" t="n">
        <v>45757.41666666666</v>
      </c>
      <c r="B11173" s="15">
        <f>WEEKDAY($A11173,2)</f>
        <v/>
      </c>
      <c r="C11173" s="15">
        <f>HOUR($A11173)</f>
        <v/>
      </c>
      <c r="D11173" s="15">
        <f>IF(AND($A11173&gt;=Instellingen!$B$6,$A11173&lt;Instellingen!$B$7),1,0)</f>
        <v/>
      </c>
      <c r="E11173" s="15">
        <f>COUNTIF(tData[BezoekStart],"&lt;"&amp;($A11173+1/24))-COUNTIF(tData[BezoekEind],"&lt;="&amp;$A11173)</f>
        <v/>
      </c>
      <c r="F11173" s="15">
        <f>COUNTIF(tData[BezoekLangStart],"&lt;"&amp;($A11173+1/24))-COUNTIF(tData[BezoekLangEind],"&lt;="&amp;$A11173)</f>
        <v/>
      </c>
      <c r="G11173" s="15">
        <f>IF($D11173=1,$B11173*100+$C11173,-1)</f>
        <v/>
      </c>
      <c r="H11173" s="15">
        <f>IF($D11173=1,$B11173,-1)</f>
        <v/>
      </c>
      <c r="I11173" s="15">
        <f>IF($D11173=1,$C11173,-1)</f>
        <v/>
      </c>
    </row>
    <row r="11174">
      <c r="A11174" s="33" t="n">
        <v>45757.45833333334</v>
      </c>
      <c r="B11174" s="15">
        <f>WEEKDAY($A11174,2)</f>
        <v/>
      </c>
      <c r="C11174" s="15">
        <f>HOUR($A11174)</f>
        <v/>
      </c>
      <c r="D11174" s="15">
        <f>IF(AND($A11174&gt;=Instellingen!$B$6,$A11174&lt;Instellingen!$B$7),1,0)</f>
        <v/>
      </c>
      <c r="E11174" s="15">
        <f>COUNTIF(tData[BezoekStart],"&lt;"&amp;($A11174+1/24))-COUNTIF(tData[BezoekEind],"&lt;="&amp;$A11174)</f>
        <v/>
      </c>
      <c r="F11174" s="15">
        <f>COUNTIF(tData[BezoekLangStart],"&lt;"&amp;($A11174+1/24))-COUNTIF(tData[BezoekLangEind],"&lt;="&amp;$A11174)</f>
        <v/>
      </c>
      <c r="G11174" s="15">
        <f>IF($D11174=1,$B11174*100+$C11174,-1)</f>
        <v/>
      </c>
      <c r="H11174" s="15">
        <f>IF($D11174=1,$B11174,-1)</f>
        <v/>
      </c>
      <c r="I11174" s="15">
        <f>IF($D11174=1,$C11174,-1)</f>
        <v/>
      </c>
    </row>
    <row r="11175">
      <c r="A11175" s="33" t="n">
        <v>45757.5</v>
      </c>
      <c r="B11175" s="15">
        <f>WEEKDAY($A11175,2)</f>
        <v/>
      </c>
      <c r="C11175" s="15">
        <f>HOUR($A11175)</f>
        <v/>
      </c>
      <c r="D11175" s="15">
        <f>IF(AND($A11175&gt;=Instellingen!$B$6,$A11175&lt;Instellingen!$B$7),1,0)</f>
        <v/>
      </c>
      <c r="E11175" s="15">
        <f>COUNTIF(tData[BezoekStart],"&lt;"&amp;($A11175+1/24))-COUNTIF(tData[BezoekEind],"&lt;="&amp;$A11175)</f>
        <v/>
      </c>
      <c r="F11175" s="15">
        <f>COUNTIF(tData[BezoekLangStart],"&lt;"&amp;($A11175+1/24))-COUNTIF(tData[BezoekLangEind],"&lt;="&amp;$A11175)</f>
        <v/>
      </c>
      <c r="G11175" s="15">
        <f>IF($D11175=1,$B11175*100+$C11175,-1)</f>
        <v/>
      </c>
      <c r="H11175" s="15">
        <f>IF($D11175=1,$B11175,-1)</f>
        <v/>
      </c>
      <c r="I11175" s="15">
        <f>IF($D11175=1,$C11175,-1)</f>
        <v/>
      </c>
    </row>
    <row r="11176">
      <c r="A11176" s="33" t="n">
        <v>45757.54166666666</v>
      </c>
      <c r="B11176" s="15">
        <f>WEEKDAY($A11176,2)</f>
        <v/>
      </c>
      <c r="C11176" s="15">
        <f>HOUR($A11176)</f>
        <v/>
      </c>
      <c r="D11176" s="15">
        <f>IF(AND($A11176&gt;=Instellingen!$B$6,$A11176&lt;Instellingen!$B$7),1,0)</f>
        <v/>
      </c>
      <c r="E11176" s="15">
        <f>COUNTIF(tData[BezoekStart],"&lt;"&amp;($A11176+1/24))-COUNTIF(tData[BezoekEind],"&lt;="&amp;$A11176)</f>
        <v/>
      </c>
      <c r="F11176" s="15">
        <f>COUNTIF(tData[BezoekLangStart],"&lt;"&amp;($A11176+1/24))-COUNTIF(tData[BezoekLangEind],"&lt;="&amp;$A11176)</f>
        <v/>
      </c>
      <c r="G11176" s="15">
        <f>IF($D11176=1,$B11176*100+$C11176,-1)</f>
        <v/>
      </c>
      <c r="H11176" s="15">
        <f>IF($D11176=1,$B11176,-1)</f>
        <v/>
      </c>
      <c r="I11176" s="15">
        <f>IF($D11176=1,$C11176,-1)</f>
        <v/>
      </c>
    </row>
    <row r="11177">
      <c r="A11177" s="33" t="n">
        <v>45757.58333333334</v>
      </c>
      <c r="B11177" s="15">
        <f>WEEKDAY($A11177,2)</f>
        <v/>
      </c>
      <c r="C11177" s="15">
        <f>HOUR($A11177)</f>
        <v/>
      </c>
      <c r="D11177" s="15">
        <f>IF(AND($A11177&gt;=Instellingen!$B$6,$A11177&lt;Instellingen!$B$7),1,0)</f>
        <v/>
      </c>
      <c r="E11177" s="15">
        <f>COUNTIF(tData[BezoekStart],"&lt;"&amp;($A11177+1/24))-COUNTIF(tData[BezoekEind],"&lt;="&amp;$A11177)</f>
        <v/>
      </c>
      <c r="F11177" s="15">
        <f>COUNTIF(tData[BezoekLangStart],"&lt;"&amp;($A11177+1/24))-COUNTIF(tData[BezoekLangEind],"&lt;="&amp;$A11177)</f>
        <v/>
      </c>
      <c r="G11177" s="15">
        <f>IF($D11177=1,$B11177*100+$C11177,-1)</f>
        <v/>
      </c>
      <c r="H11177" s="15">
        <f>IF($D11177=1,$B11177,-1)</f>
        <v/>
      </c>
      <c r="I11177" s="15">
        <f>IF($D11177=1,$C11177,-1)</f>
        <v/>
      </c>
    </row>
    <row r="11178">
      <c r="A11178" s="33" t="n">
        <v>45757.625</v>
      </c>
      <c r="B11178" s="15">
        <f>WEEKDAY($A11178,2)</f>
        <v/>
      </c>
      <c r="C11178" s="15">
        <f>HOUR($A11178)</f>
        <v/>
      </c>
      <c r="D11178" s="15">
        <f>IF(AND($A11178&gt;=Instellingen!$B$6,$A11178&lt;Instellingen!$B$7),1,0)</f>
        <v/>
      </c>
      <c r="E11178" s="15">
        <f>COUNTIF(tData[BezoekStart],"&lt;"&amp;($A11178+1/24))-COUNTIF(tData[BezoekEind],"&lt;="&amp;$A11178)</f>
        <v/>
      </c>
      <c r="F11178" s="15">
        <f>COUNTIF(tData[BezoekLangStart],"&lt;"&amp;($A11178+1/24))-COUNTIF(tData[BezoekLangEind],"&lt;="&amp;$A11178)</f>
        <v/>
      </c>
      <c r="G11178" s="15">
        <f>IF($D11178=1,$B11178*100+$C11178,-1)</f>
        <v/>
      </c>
      <c r="H11178" s="15">
        <f>IF($D11178=1,$B11178,-1)</f>
        <v/>
      </c>
      <c r="I11178" s="15">
        <f>IF($D11178=1,$C11178,-1)</f>
        <v/>
      </c>
    </row>
    <row r="11179">
      <c r="A11179" s="33" t="n">
        <v>45757.66666666666</v>
      </c>
      <c r="B11179" s="15">
        <f>WEEKDAY($A11179,2)</f>
        <v/>
      </c>
      <c r="C11179" s="15">
        <f>HOUR($A11179)</f>
        <v/>
      </c>
      <c r="D11179" s="15">
        <f>IF(AND($A11179&gt;=Instellingen!$B$6,$A11179&lt;Instellingen!$B$7),1,0)</f>
        <v/>
      </c>
      <c r="E11179" s="15">
        <f>COUNTIF(tData[BezoekStart],"&lt;"&amp;($A11179+1/24))-COUNTIF(tData[BezoekEind],"&lt;="&amp;$A11179)</f>
        <v/>
      </c>
      <c r="F11179" s="15">
        <f>COUNTIF(tData[BezoekLangStart],"&lt;"&amp;($A11179+1/24))-COUNTIF(tData[BezoekLangEind],"&lt;="&amp;$A11179)</f>
        <v/>
      </c>
      <c r="G11179" s="15">
        <f>IF($D11179=1,$B11179*100+$C11179,-1)</f>
        <v/>
      </c>
      <c r="H11179" s="15">
        <f>IF($D11179=1,$B11179,-1)</f>
        <v/>
      </c>
      <c r="I11179" s="15">
        <f>IF($D11179=1,$C11179,-1)</f>
        <v/>
      </c>
    </row>
    <row r="11180">
      <c r="A11180" s="33" t="n">
        <v>45757.70833333334</v>
      </c>
      <c r="B11180" s="15">
        <f>WEEKDAY($A11180,2)</f>
        <v/>
      </c>
      <c r="C11180" s="15">
        <f>HOUR($A11180)</f>
        <v/>
      </c>
      <c r="D11180" s="15">
        <f>IF(AND($A11180&gt;=Instellingen!$B$6,$A11180&lt;Instellingen!$B$7),1,0)</f>
        <v/>
      </c>
      <c r="E11180" s="15">
        <f>COUNTIF(tData[BezoekStart],"&lt;"&amp;($A11180+1/24))-COUNTIF(tData[BezoekEind],"&lt;="&amp;$A11180)</f>
        <v/>
      </c>
      <c r="F11180" s="15">
        <f>COUNTIF(tData[BezoekLangStart],"&lt;"&amp;($A11180+1/24))-COUNTIF(tData[BezoekLangEind],"&lt;="&amp;$A11180)</f>
        <v/>
      </c>
      <c r="G11180" s="15">
        <f>IF($D11180=1,$B11180*100+$C11180,-1)</f>
        <v/>
      </c>
      <c r="H11180" s="15">
        <f>IF($D11180=1,$B11180,-1)</f>
        <v/>
      </c>
      <c r="I11180" s="15">
        <f>IF($D11180=1,$C11180,-1)</f>
        <v/>
      </c>
    </row>
    <row r="11181">
      <c r="A11181" s="33" t="n">
        <v>45757.75</v>
      </c>
      <c r="B11181" s="15">
        <f>WEEKDAY($A11181,2)</f>
        <v/>
      </c>
      <c r="C11181" s="15">
        <f>HOUR($A11181)</f>
        <v/>
      </c>
      <c r="D11181" s="15">
        <f>IF(AND($A11181&gt;=Instellingen!$B$6,$A11181&lt;Instellingen!$B$7),1,0)</f>
        <v/>
      </c>
      <c r="E11181" s="15">
        <f>COUNTIF(tData[BezoekStart],"&lt;"&amp;($A11181+1/24))-COUNTIF(tData[BezoekEind],"&lt;="&amp;$A11181)</f>
        <v/>
      </c>
      <c r="F11181" s="15">
        <f>COUNTIF(tData[BezoekLangStart],"&lt;"&amp;($A11181+1/24))-COUNTIF(tData[BezoekLangEind],"&lt;="&amp;$A11181)</f>
        <v/>
      </c>
      <c r="G11181" s="15">
        <f>IF($D11181=1,$B11181*100+$C11181,-1)</f>
        <v/>
      </c>
      <c r="H11181" s="15">
        <f>IF($D11181=1,$B11181,-1)</f>
        <v/>
      </c>
      <c r="I11181" s="15">
        <f>IF($D11181=1,$C11181,-1)</f>
        <v/>
      </c>
    </row>
    <row r="11182">
      <c r="A11182" s="33" t="n">
        <v>45757.79166666666</v>
      </c>
      <c r="B11182" s="15">
        <f>WEEKDAY($A11182,2)</f>
        <v/>
      </c>
      <c r="C11182" s="15">
        <f>HOUR($A11182)</f>
        <v/>
      </c>
      <c r="D11182" s="15">
        <f>IF(AND($A11182&gt;=Instellingen!$B$6,$A11182&lt;Instellingen!$B$7),1,0)</f>
        <v/>
      </c>
      <c r="E11182" s="15">
        <f>COUNTIF(tData[BezoekStart],"&lt;"&amp;($A11182+1/24))-COUNTIF(tData[BezoekEind],"&lt;="&amp;$A11182)</f>
        <v/>
      </c>
      <c r="F11182" s="15">
        <f>COUNTIF(tData[BezoekLangStart],"&lt;"&amp;($A11182+1/24))-COUNTIF(tData[BezoekLangEind],"&lt;="&amp;$A11182)</f>
        <v/>
      </c>
      <c r="G11182" s="15">
        <f>IF($D11182=1,$B11182*100+$C11182,-1)</f>
        <v/>
      </c>
      <c r="H11182" s="15">
        <f>IF($D11182=1,$B11182,-1)</f>
        <v/>
      </c>
      <c r="I11182" s="15">
        <f>IF($D11182=1,$C11182,-1)</f>
        <v/>
      </c>
    </row>
    <row r="11183">
      <c r="A11183" s="33" t="n">
        <v>45757.83333333334</v>
      </c>
      <c r="B11183" s="15">
        <f>WEEKDAY($A11183,2)</f>
        <v/>
      </c>
      <c r="C11183" s="15">
        <f>HOUR($A11183)</f>
        <v/>
      </c>
      <c r="D11183" s="15">
        <f>IF(AND($A11183&gt;=Instellingen!$B$6,$A11183&lt;Instellingen!$B$7),1,0)</f>
        <v/>
      </c>
      <c r="E11183" s="15">
        <f>COUNTIF(tData[BezoekStart],"&lt;"&amp;($A11183+1/24))-COUNTIF(tData[BezoekEind],"&lt;="&amp;$A11183)</f>
        <v/>
      </c>
      <c r="F11183" s="15">
        <f>COUNTIF(tData[BezoekLangStart],"&lt;"&amp;($A11183+1/24))-COUNTIF(tData[BezoekLangEind],"&lt;="&amp;$A11183)</f>
        <v/>
      </c>
      <c r="G11183" s="15">
        <f>IF($D11183=1,$B11183*100+$C11183,-1)</f>
        <v/>
      </c>
      <c r="H11183" s="15">
        <f>IF($D11183=1,$B11183,-1)</f>
        <v/>
      </c>
      <c r="I11183" s="15">
        <f>IF($D11183=1,$C11183,-1)</f>
        <v/>
      </c>
    </row>
    <row r="11184">
      <c r="A11184" s="33" t="n">
        <v>45757.875</v>
      </c>
      <c r="B11184" s="15">
        <f>WEEKDAY($A11184,2)</f>
        <v/>
      </c>
      <c r="C11184" s="15">
        <f>HOUR($A11184)</f>
        <v/>
      </c>
      <c r="D11184" s="15">
        <f>IF(AND($A11184&gt;=Instellingen!$B$6,$A11184&lt;Instellingen!$B$7),1,0)</f>
        <v/>
      </c>
      <c r="E11184" s="15">
        <f>COUNTIF(tData[BezoekStart],"&lt;"&amp;($A11184+1/24))-COUNTIF(tData[BezoekEind],"&lt;="&amp;$A11184)</f>
        <v/>
      </c>
      <c r="F11184" s="15">
        <f>COUNTIF(tData[BezoekLangStart],"&lt;"&amp;($A11184+1/24))-COUNTIF(tData[BezoekLangEind],"&lt;="&amp;$A11184)</f>
        <v/>
      </c>
      <c r="G11184" s="15">
        <f>IF($D11184=1,$B11184*100+$C11184,-1)</f>
        <v/>
      </c>
      <c r="H11184" s="15">
        <f>IF($D11184=1,$B11184,-1)</f>
        <v/>
      </c>
      <c r="I11184" s="15">
        <f>IF($D11184=1,$C11184,-1)</f>
        <v/>
      </c>
    </row>
    <row r="11185">
      <c r="A11185" s="33" t="n">
        <v>45757.91666666666</v>
      </c>
      <c r="B11185" s="15">
        <f>WEEKDAY($A11185,2)</f>
        <v/>
      </c>
      <c r="C11185" s="15">
        <f>HOUR($A11185)</f>
        <v/>
      </c>
      <c r="D11185" s="15">
        <f>IF(AND($A11185&gt;=Instellingen!$B$6,$A11185&lt;Instellingen!$B$7),1,0)</f>
        <v/>
      </c>
      <c r="E11185" s="15">
        <f>COUNTIF(tData[BezoekStart],"&lt;"&amp;($A11185+1/24))-COUNTIF(tData[BezoekEind],"&lt;="&amp;$A11185)</f>
        <v/>
      </c>
      <c r="F11185" s="15">
        <f>COUNTIF(tData[BezoekLangStart],"&lt;"&amp;($A11185+1/24))-COUNTIF(tData[BezoekLangEind],"&lt;="&amp;$A11185)</f>
        <v/>
      </c>
      <c r="G11185" s="15">
        <f>IF($D11185=1,$B11185*100+$C11185,-1)</f>
        <v/>
      </c>
      <c r="H11185" s="15">
        <f>IF($D11185=1,$B11185,-1)</f>
        <v/>
      </c>
      <c r="I11185" s="15">
        <f>IF($D11185=1,$C11185,-1)</f>
        <v/>
      </c>
    </row>
    <row r="11186">
      <c r="A11186" s="33" t="n">
        <v>45757.95833333334</v>
      </c>
      <c r="B11186" s="15">
        <f>WEEKDAY($A11186,2)</f>
        <v/>
      </c>
      <c r="C11186" s="15">
        <f>HOUR($A11186)</f>
        <v/>
      </c>
      <c r="D11186" s="15">
        <f>IF(AND($A11186&gt;=Instellingen!$B$6,$A11186&lt;Instellingen!$B$7),1,0)</f>
        <v/>
      </c>
      <c r="E11186" s="15">
        <f>COUNTIF(tData[BezoekStart],"&lt;"&amp;($A11186+1/24))-COUNTIF(tData[BezoekEind],"&lt;="&amp;$A11186)</f>
        <v/>
      </c>
      <c r="F11186" s="15">
        <f>COUNTIF(tData[BezoekLangStart],"&lt;"&amp;($A11186+1/24))-COUNTIF(tData[BezoekLangEind],"&lt;="&amp;$A11186)</f>
        <v/>
      </c>
      <c r="G11186" s="15">
        <f>IF($D11186=1,$B11186*100+$C11186,-1)</f>
        <v/>
      </c>
      <c r="H11186" s="15">
        <f>IF($D11186=1,$B11186,-1)</f>
        <v/>
      </c>
      <c r="I11186" s="15">
        <f>IF($D11186=1,$C11186,-1)</f>
        <v/>
      </c>
    </row>
    <row r="11187">
      <c r="A11187" s="33" t="n">
        <v>45758</v>
      </c>
      <c r="B11187" s="15">
        <f>WEEKDAY($A11187,2)</f>
        <v/>
      </c>
      <c r="C11187" s="15">
        <f>HOUR($A11187)</f>
        <v/>
      </c>
      <c r="D11187" s="15">
        <f>IF(AND($A11187&gt;=Instellingen!$B$6,$A11187&lt;Instellingen!$B$7),1,0)</f>
        <v/>
      </c>
      <c r="E11187" s="15">
        <f>COUNTIF(tData[BezoekStart],"&lt;"&amp;($A11187+1/24))-COUNTIF(tData[BezoekEind],"&lt;="&amp;$A11187)</f>
        <v/>
      </c>
      <c r="F11187" s="15">
        <f>COUNTIF(tData[BezoekLangStart],"&lt;"&amp;($A11187+1/24))-COUNTIF(tData[BezoekLangEind],"&lt;="&amp;$A11187)</f>
        <v/>
      </c>
      <c r="G11187" s="15">
        <f>IF($D11187=1,$B11187*100+$C11187,-1)</f>
        <v/>
      </c>
      <c r="H11187" s="15">
        <f>IF($D11187=1,$B11187,-1)</f>
        <v/>
      </c>
      <c r="I11187" s="15">
        <f>IF($D11187=1,$C11187,-1)</f>
        <v/>
      </c>
    </row>
    <row r="11188">
      <c r="A11188" s="33" t="n">
        <v>45758.04166666666</v>
      </c>
      <c r="B11188" s="15">
        <f>WEEKDAY($A11188,2)</f>
        <v/>
      </c>
      <c r="C11188" s="15">
        <f>HOUR($A11188)</f>
        <v/>
      </c>
      <c r="D11188" s="15">
        <f>IF(AND($A11188&gt;=Instellingen!$B$6,$A11188&lt;Instellingen!$B$7),1,0)</f>
        <v/>
      </c>
      <c r="E11188" s="15">
        <f>COUNTIF(tData[BezoekStart],"&lt;"&amp;($A11188+1/24))-COUNTIF(tData[BezoekEind],"&lt;="&amp;$A11188)</f>
        <v/>
      </c>
      <c r="F11188" s="15">
        <f>COUNTIF(tData[BezoekLangStart],"&lt;"&amp;($A11188+1/24))-COUNTIF(tData[BezoekLangEind],"&lt;="&amp;$A11188)</f>
        <v/>
      </c>
      <c r="G11188" s="15">
        <f>IF($D11188=1,$B11188*100+$C11188,-1)</f>
        <v/>
      </c>
      <c r="H11188" s="15">
        <f>IF($D11188=1,$B11188,-1)</f>
        <v/>
      </c>
      <c r="I11188" s="15">
        <f>IF($D11188=1,$C11188,-1)</f>
        <v/>
      </c>
    </row>
    <row r="11189">
      <c r="A11189" s="33" t="n">
        <v>45758.08333333334</v>
      </c>
      <c r="B11189" s="15">
        <f>WEEKDAY($A11189,2)</f>
        <v/>
      </c>
      <c r="C11189" s="15">
        <f>HOUR($A11189)</f>
        <v/>
      </c>
      <c r="D11189" s="15">
        <f>IF(AND($A11189&gt;=Instellingen!$B$6,$A11189&lt;Instellingen!$B$7),1,0)</f>
        <v/>
      </c>
      <c r="E11189" s="15">
        <f>COUNTIF(tData[BezoekStart],"&lt;"&amp;($A11189+1/24))-COUNTIF(tData[BezoekEind],"&lt;="&amp;$A11189)</f>
        <v/>
      </c>
      <c r="F11189" s="15">
        <f>COUNTIF(tData[BezoekLangStart],"&lt;"&amp;($A11189+1/24))-COUNTIF(tData[BezoekLangEind],"&lt;="&amp;$A11189)</f>
        <v/>
      </c>
      <c r="G11189" s="15">
        <f>IF($D11189=1,$B11189*100+$C11189,-1)</f>
        <v/>
      </c>
      <c r="H11189" s="15">
        <f>IF($D11189=1,$B11189,-1)</f>
        <v/>
      </c>
      <c r="I11189" s="15">
        <f>IF($D11189=1,$C11189,-1)</f>
        <v/>
      </c>
    </row>
    <row r="11190">
      <c r="A11190" s="33" t="n">
        <v>45758.125</v>
      </c>
      <c r="B11190" s="15">
        <f>WEEKDAY($A11190,2)</f>
        <v/>
      </c>
      <c r="C11190" s="15">
        <f>HOUR($A11190)</f>
        <v/>
      </c>
      <c r="D11190" s="15">
        <f>IF(AND($A11190&gt;=Instellingen!$B$6,$A11190&lt;Instellingen!$B$7),1,0)</f>
        <v/>
      </c>
      <c r="E11190" s="15">
        <f>COUNTIF(tData[BezoekStart],"&lt;"&amp;($A11190+1/24))-COUNTIF(tData[BezoekEind],"&lt;="&amp;$A11190)</f>
        <v/>
      </c>
      <c r="F11190" s="15">
        <f>COUNTIF(tData[BezoekLangStart],"&lt;"&amp;($A11190+1/24))-COUNTIF(tData[BezoekLangEind],"&lt;="&amp;$A11190)</f>
        <v/>
      </c>
      <c r="G11190" s="15">
        <f>IF($D11190=1,$B11190*100+$C11190,-1)</f>
        <v/>
      </c>
      <c r="H11190" s="15">
        <f>IF($D11190=1,$B11190,-1)</f>
        <v/>
      </c>
      <c r="I11190" s="15">
        <f>IF($D11190=1,$C11190,-1)</f>
        <v/>
      </c>
    </row>
    <row r="11191">
      <c r="A11191" s="33" t="n">
        <v>45758.16666666666</v>
      </c>
      <c r="B11191" s="15">
        <f>WEEKDAY($A11191,2)</f>
        <v/>
      </c>
      <c r="C11191" s="15">
        <f>HOUR($A11191)</f>
        <v/>
      </c>
      <c r="D11191" s="15">
        <f>IF(AND($A11191&gt;=Instellingen!$B$6,$A11191&lt;Instellingen!$B$7),1,0)</f>
        <v/>
      </c>
      <c r="E11191" s="15">
        <f>COUNTIF(tData[BezoekStart],"&lt;"&amp;($A11191+1/24))-COUNTIF(tData[BezoekEind],"&lt;="&amp;$A11191)</f>
        <v/>
      </c>
      <c r="F11191" s="15">
        <f>COUNTIF(tData[BezoekLangStart],"&lt;"&amp;($A11191+1/24))-COUNTIF(tData[BezoekLangEind],"&lt;="&amp;$A11191)</f>
        <v/>
      </c>
      <c r="G11191" s="15">
        <f>IF($D11191=1,$B11191*100+$C11191,-1)</f>
        <v/>
      </c>
      <c r="H11191" s="15">
        <f>IF($D11191=1,$B11191,-1)</f>
        <v/>
      </c>
      <c r="I11191" s="15">
        <f>IF($D11191=1,$C11191,-1)</f>
        <v/>
      </c>
    </row>
    <row r="11192">
      <c r="A11192" s="33" t="n">
        <v>45758.20833333334</v>
      </c>
      <c r="B11192" s="15">
        <f>WEEKDAY($A11192,2)</f>
        <v/>
      </c>
      <c r="C11192" s="15">
        <f>HOUR($A11192)</f>
        <v/>
      </c>
      <c r="D11192" s="15">
        <f>IF(AND($A11192&gt;=Instellingen!$B$6,$A11192&lt;Instellingen!$B$7),1,0)</f>
        <v/>
      </c>
      <c r="E11192" s="15">
        <f>COUNTIF(tData[BezoekStart],"&lt;"&amp;($A11192+1/24))-COUNTIF(tData[BezoekEind],"&lt;="&amp;$A11192)</f>
        <v/>
      </c>
      <c r="F11192" s="15">
        <f>COUNTIF(tData[BezoekLangStart],"&lt;"&amp;($A11192+1/24))-COUNTIF(tData[BezoekLangEind],"&lt;="&amp;$A11192)</f>
        <v/>
      </c>
      <c r="G11192" s="15">
        <f>IF($D11192=1,$B11192*100+$C11192,-1)</f>
        <v/>
      </c>
      <c r="H11192" s="15">
        <f>IF($D11192=1,$B11192,-1)</f>
        <v/>
      </c>
      <c r="I11192" s="15">
        <f>IF($D11192=1,$C11192,-1)</f>
        <v/>
      </c>
    </row>
    <row r="11193">
      <c r="A11193" s="33" t="n">
        <v>45758.25</v>
      </c>
      <c r="B11193" s="15">
        <f>WEEKDAY($A11193,2)</f>
        <v/>
      </c>
      <c r="C11193" s="15">
        <f>HOUR($A11193)</f>
        <v/>
      </c>
      <c r="D11193" s="15">
        <f>IF(AND($A11193&gt;=Instellingen!$B$6,$A11193&lt;Instellingen!$B$7),1,0)</f>
        <v/>
      </c>
      <c r="E11193" s="15">
        <f>COUNTIF(tData[BezoekStart],"&lt;"&amp;($A11193+1/24))-COUNTIF(tData[BezoekEind],"&lt;="&amp;$A11193)</f>
        <v/>
      </c>
      <c r="F11193" s="15">
        <f>COUNTIF(tData[BezoekLangStart],"&lt;"&amp;($A11193+1/24))-COUNTIF(tData[BezoekLangEind],"&lt;="&amp;$A11193)</f>
        <v/>
      </c>
      <c r="G11193" s="15">
        <f>IF($D11193=1,$B11193*100+$C11193,-1)</f>
        <v/>
      </c>
      <c r="H11193" s="15">
        <f>IF($D11193=1,$B11193,-1)</f>
        <v/>
      </c>
      <c r="I11193" s="15">
        <f>IF($D11193=1,$C11193,-1)</f>
        <v/>
      </c>
    </row>
    <row r="11194">
      <c r="A11194" s="33" t="n">
        <v>45758.29166666666</v>
      </c>
      <c r="B11194" s="15">
        <f>WEEKDAY($A11194,2)</f>
        <v/>
      </c>
      <c r="C11194" s="15">
        <f>HOUR($A11194)</f>
        <v/>
      </c>
      <c r="D11194" s="15">
        <f>IF(AND($A11194&gt;=Instellingen!$B$6,$A11194&lt;Instellingen!$B$7),1,0)</f>
        <v/>
      </c>
      <c r="E11194" s="15">
        <f>COUNTIF(tData[BezoekStart],"&lt;"&amp;($A11194+1/24))-COUNTIF(tData[BezoekEind],"&lt;="&amp;$A11194)</f>
        <v/>
      </c>
      <c r="F11194" s="15">
        <f>COUNTIF(tData[BezoekLangStart],"&lt;"&amp;($A11194+1/24))-COUNTIF(tData[BezoekLangEind],"&lt;="&amp;$A11194)</f>
        <v/>
      </c>
      <c r="G11194" s="15">
        <f>IF($D11194=1,$B11194*100+$C11194,-1)</f>
        <v/>
      </c>
      <c r="H11194" s="15">
        <f>IF($D11194=1,$B11194,-1)</f>
        <v/>
      </c>
      <c r="I11194" s="15">
        <f>IF($D11194=1,$C11194,-1)</f>
        <v/>
      </c>
    </row>
    <row r="11195">
      <c r="A11195" s="33" t="n">
        <v>45758.33333333334</v>
      </c>
      <c r="B11195" s="15">
        <f>WEEKDAY($A11195,2)</f>
        <v/>
      </c>
      <c r="C11195" s="15">
        <f>HOUR($A11195)</f>
        <v/>
      </c>
      <c r="D11195" s="15">
        <f>IF(AND($A11195&gt;=Instellingen!$B$6,$A11195&lt;Instellingen!$B$7),1,0)</f>
        <v/>
      </c>
      <c r="E11195" s="15">
        <f>COUNTIF(tData[BezoekStart],"&lt;"&amp;($A11195+1/24))-COUNTIF(tData[BezoekEind],"&lt;="&amp;$A11195)</f>
        <v/>
      </c>
      <c r="F11195" s="15">
        <f>COUNTIF(tData[BezoekLangStart],"&lt;"&amp;($A11195+1/24))-COUNTIF(tData[BezoekLangEind],"&lt;="&amp;$A11195)</f>
        <v/>
      </c>
      <c r="G11195" s="15">
        <f>IF($D11195=1,$B11195*100+$C11195,-1)</f>
        <v/>
      </c>
      <c r="H11195" s="15">
        <f>IF($D11195=1,$B11195,-1)</f>
        <v/>
      </c>
      <c r="I11195" s="15">
        <f>IF($D11195=1,$C11195,-1)</f>
        <v/>
      </c>
    </row>
    <row r="11196">
      <c r="A11196" s="33" t="n">
        <v>45758.375</v>
      </c>
      <c r="B11196" s="15">
        <f>WEEKDAY($A11196,2)</f>
        <v/>
      </c>
      <c r="C11196" s="15">
        <f>HOUR($A11196)</f>
        <v/>
      </c>
      <c r="D11196" s="15">
        <f>IF(AND($A11196&gt;=Instellingen!$B$6,$A11196&lt;Instellingen!$B$7),1,0)</f>
        <v/>
      </c>
      <c r="E11196" s="15">
        <f>COUNTIF(tData[BezoekStart],"&lt;"&amp;($A11196+1/24))-COUNTIF(tData[BezoekEind],"&lt;="&amp;$A11196)</f>
        <v/>
      </c>
      <c r="F11196" s="15">
        <f>COUNTIF(tData[BezoekLangStart],"&lt;"&amp;($A11196+1/24))-COUNTIF(tData[BezoekLangEind],"&lt;="&amp;$A11196)</f>
        <v/>
      </c>
      <c r="G11196" s="15">
        <f>IF($D11196=1,$B11196*100+$C11196,-1)</f>
        <v/>
      </c>
      <c r="H11196" s="15">
        <f>IF($D11196=1,$B11196,-1)</f>
        <v/>
      </c>
      <c r="I11196" s="15">
        <f>IF($D11196=1,$C11196,-1)</f>
        <v/>
      </c>
    </row>
    <row r="11197">
      <c r="A11197" s="33" t="n">
        <v>45758.41666666666</v>
      </c>
      <c r="B11197" s="15">
        <f>WEEKDAY($A11197,2)</f>
        <v/>
      </c>
      <c r="C11197" s="15">
        <f>HOUR($A11197)</f>
        <v/>
      </c>
      <c r="D11197" s="15">
        <f>IF(AND($A11197&gt;=Instellingen!$B$6,$A11197&lt;Instellingen!$B$7),1,0)</f>
        <v/>
      </c>
      <c r="E11197" s="15">
        <f>COUNTIF(tData[BezoekStart],"&lt;"&amp;($A11197+1/24))-COUNTIF(tData[BezoekEind],"&lt;="&amp;$A11197)</f>
        <v/>
      </c>
      <c r="F11197" s="15">
        <f>COUNTIF(tData[BezoekLangStart],"&lt;"&amp;($A11197+1/24))-COUNTIF(tData[BezoekLangEind],"&lt;="&amp;$A11197)</f>
        <v/>
      </c>
      <c r="G11197" s="15">
        <f>IF($D11197=1,$B11197*100+$C11197,-1)</f>
        <v/>
      </c>
      <c r="H11197" s="15">
        <f>IF($D11197=1,$B11197,-1)</f>
        <v/>
      </c>
      <c r="I11197" s="15">
        <f>IF($D11197=1,$C11197,-1)</f>
        <v/>
      </c>
    </row>
    <row r="11198">
      <c r="A11198" s="33" t="n">
        <v>45758.45833333334</v>
      </c>
      <c r="B11198" s="15">
        <f>WEEKDAY($A11198,2)</f>
        <v/>
      </c>
      <c r="C11198" s="15">
        <f>HOUR($A11198)</f>
        <v/>
      </c>
      <c r="D11198" s="15">
        <f>IF(AND($A11198&gt;=Instellingen!$B$6,$A11198&lt;Instellingen!$B$7),1,0)</f>
        <v/>
      </c>
      <c r="E11198" s="15">
        <f>COUNTIF(tData[BezoekStart],"&lt;"&amp;($A11198+1/24))-COUNTIF(tData[BezoekEind],"&lt;="&amp;$A11198)</f>
        <v/>
      </c>
      <c r="F11198" s="15">
        <f>COUNTIF(tData[BezoekLangStart],"&lt;"&amp;($A11198+1/24))-COUNTIF(tData[BezoekLangEind],"&lt;="&amp;$A11198)</f>
        <v/>
      </c>
      <c r="G11198" s="15">
        <f>IF($D11198=1,$B11198*100+$C11198,-1)</f>
        <v/>
      </c>
      <c r="H11198" s="15">
        <f>IF($D11198=1,$B11198,-1)</f>
        <v/>
      </c>
      <c r="I11198" s="15">
        <f>IF($D11198=1,$C11198,-1)</f>
        <v/>
      </c>
    </row>
    <row r="11199">
      <c r="A11199" s="33" t="n">
        <v>45758.5</v>
      </c>
      <c r="B11199" s="15">
        <f>WEEKDAY($A11199,2)</f>
        <v/>
      </c>
      <c r="C11199" s="15">
        <f>HOUR($A11199)</f>
        <v/>
      </c>
      <c r="D11199" s="15">
        <f>IF(AND($A11199&gt;=Instellingen!$B$6,$A11199&lt;Instellingen!$B$7),1,0)</f>
        <v/>
      </c>
      <c r="E11199" s="15">
        <f>COUNTIF(tData[BezoekStart],"&lt;"&amp;($A11199+1/24))-COUNTIF(tData[BezoekEind],"&lt;="&amp;$A11199)</f>
        <v/>
      </c>
      <c r="F11199" s="15">
        <f>COUNTIF(tData[BezoekLangStart],"&lt;"&amp;($A11199+1/24))-COUNTIF(tData[BezoekLangEind],"&lt;="&amp;$A11199)</f>
        <v/>
      </c>
      <c r="G11199" s="15">
        <f>IF($D11199=1,$B11199*100+$C11199,-1)</f>
        <v/>
      </c>
      <c r="H11199" s="15">
        <f>IF($D11199=1,$B11199,-1)</f>
        <v/>
      </c>
      <c r="I11199" s="15">
        <f>IF($D11199=1,$C11199,-1)</f>
        <v/>
      </c>
    </row>
    <row r="11200">
      <c r="A11200" s="33" t="n">
        <v>45758.54166666666</v>
      </c>
      <c r="B11200" s="15">
        <f>WEEKDAY($A11200,2)</f>
        <v/>
      </c>
      <c r="C11200" s="15">
        <f>HOUR($A11200)</f>
        <v/>
      </c>
      <c r="D11200" s="15">
        <f>IF(AND($A11200&gt;=Instellingen!$B$6,$A11200&lt;Instellingen!$B$7),1,0)</f>
        <v/>
      </c>
      <c r="E11200" s="15">
        <f>COUNTIF(tData[BezoekStart],"&lt;"&amp;($A11200+1/24))-COUNTIF(tData[BezoekEind],"&lt;="&amp;$A11200)</f>
        <v/>
      </c>
      <c r="F11200" s="15">
        <f>COUNTIF(tData[BezoekLangStart],"&lt;"&amp;($A11200+1/24))-COUNTIF(tData[BezoekLangEind],"&lt;="&amp;$A11200)</f>
        <v/>
      </c>
      <c r="G11200" s="15">
        <f>IF($D11200=1,$B11200*100+$C11200,-1)</f>
        <v/>
      </c>
      <c r="H11200" s="15">
        <f>IF($D11200=1,$B11200,-1)</f>
        <v/>
      </c>
      <c r="I11200" s="15">
        <f>IF($D11200=1,$C11200,-1)</f>
        <v/>
      </c>
    </row>
    <row r="11201">
      <c r="A11201" s="33" t="n">
        <v>45758.58333333334</v>
      </c>
      <c r="B11201" s="15">
        <f>WEEKDAY($A11201,2)</f>
        <v/>
      </c>
      <c r="C11201" s="15">
        <f>HOUR($A11201)</f>
        <v/>
      </c>
      <c r="D11201" s="15">
        <f>IF(AND($A11201&gt;=Instellingen!$B$6,$A11201&lt;Instellingen!$B$7),1,0)</f>
        <v/>
      </c>
      <c r="E11201" s="15">
        <f>COUNTIF(tData[BezoekStart],"&lt;"&amp;($A11201+1/24))-COUNTIF(tData[BezoekEind],"&lt;="&amp;$A11201)</f>
        <v/>
      </c>
      <c r="F11201" s="15">
        <f>COUNTIF(tData[BezoekLangStart],"&lt;"&amp;($A11201+1/24))-COUNTIF(tData[BezoekLangEind],"&lt;="&amp;$A11201)</f>
        <v/>
      </c>
      <c r="G11201" s="15">
        <f>IF($D11201=1,$B11201*100+$C11201,-1)</f>
        <v/>
      </c>
      <c r="H11201" s="15">
        <f>IF($D11201=1,$B11201,-1)</f>
        <v/>
      </c>
      <c r="I11201" s="15">
        <f>IF($D11201=1,$C11201,-1)</f>
        <v/>
      </c>
    </row>
    <row r="11202">
      <c r="A11202" s="33" t="n">
        <v>45758.625</v>
      </c>
      <c r="B11202" s="15">
        <f>WEEKDAY($A11202,2)</f>
        <v/>
      </c>
      <c r="C11202" s="15">
        <f>HOUR($A11202)</f>
        <v/>
      </c>
      <c r="D11202" s="15">
        <f>IF(AND($A11202&gt;=Instellingen!$B$6,$A11202&lt;Instellingen!$B$7),1,0)</f>
        <v/>
      </c>
      <c r="E11202" s="15">
        <f>COUNTIF(tData[BezoekStart],"&lt;"&amp;($A11202+1/24))-COUNTIF(tData[BezoekEind],"&lt;="&amp;$A11202)</f>
        <v/>
      </c>
      <c r="F11202" s="15">
        <f>COUNTIF(tData[BezoekLangStart],"&lt;"&amp;($A11202+1/24))-COUNTIF(tData[BezoekLangEind],"&lt;="&amp;$A11202)</f>
        <v/>
      </c>
      <c r="G11202" s="15">
        <f>IF($D11202=1,$B11202*100+$C11202,-1)</f>
        <v/>
      </c>
      <c r="H11202" s="15">
        <f>IF($D11202=1,$B11202,-1)</f>
        <v/>
      </c>
      <c r="I11202" s="15">
        <f>IF($D11202=1,$C11202,-1)</f>
        <v/>
      </c>
    </row>
    <row r="11203">
      <c r="A11203" s="33" t="n">
        <v>45758.66666666666</v>
      </c>
      <c r="B11203" s="15">
        <f>WEEKDAY($A11203,2)</f>
        <v/>
      </c>
      <c r="C11203" s="15">
        <f>HOUR($A11203)</f>
        <v/>
      </c>
      <c r="D11203" s="15">
        <f>IF(AND($A11203&gt;=Instellingen!$B$6,$A11203&lt;Instellingen!$B$7),1,0)</f>
        <v/>
      </c>
      <c r="E11203" s="15">
        <f>COUNTIF(tData[BezoekStart],"&lt;"&amp;($A11203+1/24))-COUNTIF(tData[BezoekEind],"&lt;="&amp;$A11203)</f>
        <v/>
      </c>
      <c r="F11203" s="15">
        <f>COUNTIF(tData[BezoekLangStart],"&lt;"&amp;($A11203+1/24))-COUNTIF(tData[BezoekLangEind],"&lt;="&amp;$A11203)</f>
        <v/>
      </c>
      <c r="G11203" s="15">
        <f>IF($D11203=1,$B11203*100+$C11203,-1)</f>
        <v/>
      </c>
      <c r="H11203" s="15">
        <f>IF($D11203=1,$B11203,-1)</f>
        <v/>
      </c>
      <c r="I11203" s="15">
        <f>IF($D11203=1,$C11203,-1)</f>
        <v/>
      </c>
    </row>
    <row r="11204">
      <c r="A11204" s="33" t="n">
        <v>45758.70833333334</v>
      </c>
      <c r="B11204" s="15">
        <f>WEEKDAY($A11204,2)</f>
        <v/>
      </c>
      <c r="C11204" s="15">
        <f>HOUR($A11204)</f>
        <v/>
      </c>
      <c r="D11204" s="15">
        <f>IF(AND($A11204&gt;=Instellingen!$B$6,$A11204&lt;Instellingen!$B$7),1,0)</f>
        <v/>
      </c>
      <c r="E11204" s="15">
        <f>COUNTIF(tData[BezoekStart],"&lt;"&amp;($A11204+1/24))-COUNTIF(tData[BezoekEind],"&lt;="&amp;$A11204)</f>
        <v/>
      </c>
      <c r="F11204" s="15">
        <f>COUNTIF(tData[BezoekLangStart],"&lt;"&amp;($A11204+1/24))-COUNTIF(tData[BezoekLangEind],"&lt;="&amp;$A11204)</f>
        <v/>
      </c>
      <c r="G11204" s="15">
        <f>IF($D11204=1,$B11204*100+$C11204,-1)</f>
        <v/>
      </c>
      <c r="H11204" s="15">
        <f>IF($D11204=1,$B11204,-1)</f>
        <v/>
      </c>
      <c r="I11204" s="15">
        <f>IF($D11204=1,$C11204,-1)</f>
        <v/>
      </c>
    </row>
    <row r="11205">
      <c r="A11205" s="33" t="n">
        <v>45758.75</v>
      </c>
      <c r="B11205" s="15">
        <f>WEEKDAY($A11205,2)</f>
        <v/>
      </c>
      <c r="C11205" s="15">
        <f>HOUR($A11205)</f>
        <v/>
      </c>
      <c r="D11205" s="15">
        <f>IF(AND($A11205&gt;=Instellingen!$B$6,$A11205&lt;Instellingen!$B$7),1,0)</f>
        <v/>
      </c>
      <c r="E11205" s="15">
        <f>COUNTIF(tData[BezoekStart],"&lt;"&amp;($A11205+1/24))-COUNTIF(tData[BezoekEind],"&lt;="&amp;$A11205)</f>
        <v/>
      </c>
      <c r="F11205" s="15">
        <f>COUNTIF(tData[BezoekLangStart],"&lt;"&amp;($A11205+1/24))-COUNTIF(tData[BezoekLangEind],"&lt;="&amp;$A11205)</f>
        <v/>
      </c>
      <c r="G11205" s="15">
        <f>IF($D11205=1,$B11205*100+$C11205,-1)</f>
        <v/>
      </c>
      <c r="H11205" s="15">
        <f>IF($D11205=1,$B11205,-1)</f>
        <v/>
      </c>
      <c r="I11205" s="15">
        <f>IF($D11205=1,$C11205,-1)</f>
        <v/>
      </c>
    </row>
    <row r="11206">
      <c r="A11206" s="33" t="n">
        <v>45758.79166666666</v>
      </c>
      <c r="B11206" s="15">
        <f>WEEKDAY($A11206,2)</f>
        <v/>
      </c>
      <c r="C11206" s="15">
        <f>HOUR($A11206)</f>
        <v/>
      </c>
      <c r="D11206" s="15">
        <f>IF(AND($A11206&gt;=Instellingen!$B$6,$A11206&lt;Instellingen!$B$7),1,0)</f>
        <v/>
      </c>
      <c r="E11206" s="15">
        <f>COUNTIF(tData[BezoekStart],"&lt;"&amp;($A11206+1/24))-COUNTIF(tData[BezoekEind],"&lt;="&amp;$A11206)</f>
        <v/>
      </c>
      <c r="F11206" s="15">
        <f>COUNTIF(tData[BezoekLangStart],"&lt;"&amp;($A11206+1/24))-COUNTIF(tData[BezoekLangEind],"&lt;="&amp;$A11206)</f>
        <v/>
      </c>
      <c r="G11206" s="15">
        <f>IF($D11206=1,$B11206*100+$C11206,-1)</f>
        <v/>
      </c>
      <c r="H11206" s="15">
        <f>IF($D11206=1,$B11206,-1)</f>
        <v/>
      </c>
      <c r="I11206" s="15">
        <f>IF($D11206=1,$C11206,-1)</f>
        <v/>
      </c>
    </row>
    <row r="11207">
      <c r="A11207" s="33" t="n">
        <v>45758.83333333334</v>
      </c>
      <c r="B11207" s="15">
        <f>WEEKDAY($A11207,2)</f>
        <v/>
      </c>
      <c r="C11207" s="15">
        <f>HOUR($A11207)</f>
        <v/>
      </c>
      <c r="D11207" s="15">
        <f>IF(AND($A11207&gt;=Instellingen!$B$6,$A11207&lt;Instellingen!$B$7),1,0)</f>
        <v/>
      </c>
      <c r="E11207" s="15">
        <f>COUNTIF(tData[BezoekStart],"&lt;"&amp;($A11207+1/24))-COUNTIF(tData[BezoekEind],"&lt;="&amp;$A11207)</f>
        <v/>
      </c>
      <c r="F11207" s="15">
        <f>COUNTIF(tData[BezoekLangStart],"&lt;"&amp;($A11207+1/24))-COUNTIF(tData[BezoekLangEind],"&lt;="&amp;$A11207)</f>
        <v/>
      </c>
      <c r="G11207" s="15">
        <f>IF($D11207=1,$B11207*100+$C11207,-1)</f>
        <v/>
      </c>
      <c r="H11207" s="15">
        <f>IF($D11207=1,$B11207,-1)</f>
        <v/>
      </c>
      <c r="I11207" s="15">
        <f>IF($D11207=1,$C11207,-1)</f>
        <v/>
      </c>
    </row>
    <row r="11208">
      <c r="A11208" s="33" t="n">
        <v>45758.875</v>
      </c>
      <c r="B11208" s="15">
        <f>WEEKDAY($A11208,2)</f>
        <v/>
      </c>
      <c r="C11208" s="15">
        <f>HOUR($A11208)</f>
        <v/>
      </c>
      <c r="D11208" s="15">
        <f>IF(AND($A11208&gt;=Instellingen!$B$6,$A11208&lt;Instellingen!$B$7),1,0)</f>
        <v/>
      </c>
      <c r="E11208" s="15">
        <f>COUNTIF(tData[BezoekStart],"&lt;"&amp;($A11208+1/24))-COUNTIF(tData[BezoekEind],"&lt;="&amp;$A11208)</f>
        <v/>
      </c>
      <c r="F11208" s="15">
        <f>COUNTIF(tData[BezoekLangStart],"&lt;"&amp;($A11208+1/24))-COUNTIF(tData[BezoekLangEind],"&lt;="&amp;$A11208)</f>
        <v/>
      </c>
      <c r="G11208" s="15">
        <f>IF($D11208=1,$B11208*100+$C11208,-1)</f>
        <v/>
      </c>
      <c r="H11208" s="15">
        <f>IF($D11208=1,$B11208,-1)</f>
        <v/>
      </c>
      <c r="I11208" s="15">
        <f>IF($D11208=1,$C11208,-1)</f>
        <v/>
      </c>
    </row>
    <row r="11209">
      <c r="A11209" s="33" t="n">
        <v>45758.91666666666</v>
      </c>
      <c r="B11209" s="15">
        <f>WEEKDAY($A11209,2)</f>
        <v/>
      </c>
      <c r="C11209" s="15">
        <f>HOUR($A11209)</f>
        <v/>
      </c>
      <c r="D11209" s="15">
        <f>IF(AND($A11209&gt;=Instellingen!$B$6,$A11209&lt;Instellingen!$B$7),1,0)</f>
        <v/>
      </c>
      <c r="E11209" s="15">
        <f>COUNTIF(tData[BezoekStart],"&lt;"&amp;($A11209+1/24))-COUNTIF(tData[BezoekEind],"&lt;="&amp;$A11209)</f>
        <v/>
      </c>
      <c r="F11209" s="15">
        <f>COUNTIF(tData[BezoekLangStart],"&lt;"&amp;($A11209+1/24))-COUNTIF(tData[BezoekLangEind],"&lt;="&amp;$A11209)</f>
        <v/>
      </c>
      <c r="G11209" s="15">
        <f>IF($D11209=1,$B11209*100+$C11209,-1)</f>
        <v/>
      </c>
      <c r="H11209" s="15">
        <f>IF($D11209=1,$B11209,-1)</f>
        <v/>
      </c>
      <c r="I11209" s="15">
        <f>IF($D11209=1,$C11209,-1)</f>
        <v/>
      </c>
    </row>
    <row r="11210">
      <c r="A11210" s="33" t="n">
        <v>45758.95833333334</v>
      </c>
      <c r="B11210" s="15">
        <f>WEEKDAY($A11210,2)</f>
        <v/>
      </c>
      <c r="C11210" s="15">
        <f>HOUR($A11210)</f>
        <v/>
      </c>
      <c r="D11210" s="15">
        <f>IF(AND($A11210&gt;=Instellingen!$B$6,$A11210&lt;Instellingen!$B$7),1,0)</f>
        <v/>
      </c>
      <c r="E11210" s="15">
        <f>COUNTIF(tData[BezoekStart],"&lt;"&amp;($A11210+1/24))-COUNTIF(tData[BezoekEind],"&lt;="&amp;$A11210)</f>
        <v/>
      </c>
      <c r="F11210" s="15">
        <f>COUNTIF(tData[BezoekLangStart],"&lt;"&amp;($A11210+1/24))-COUNTIF(tData[BezoekLangEind],"&lt;="&amp;$A11210)</f>
        <v/>
      </c>
      <c r="G11210" s="15">
        <f>IF($D11210=1,$B11210*100+$C11210,-1)</f>
        <v/>
      </c>
      <c r="H11210" s="15">
        <f>IF($D11210=1,$B11210,-1)</f>
        <v/>
      </c>
      <c r="I11210" s="15">
        <f>IF($D11210=1,$C11210,-1)</f>
        <v/>
      </c>
    </row>
    <row r="11211">
      <c r="A11211" s="33" t="n">
        <v>45759</v>
      </c>
      <c r="B11211" s="15">
        <f>WEEKDAY($A11211,2)</f>
        <v/>
      </c>
      <c r="C11211" s="15">
        <f>HOUR($A11211)</f>
        <v/>
      </c>
      <c r="D11211" s="15">
        <f>IF(AND($A11211&gt;=Instellingen!$B$6,$A11211&lt;Instellingen!$B$7),1,0)</f>
        <v/>
      </c>
      <c r="E11211" s="15">
        <f>COUNTIF(tData[BezoekStart],"&lt;"&amp;($A11211+1/24))-COUNTIF(tData[BezoekEind],"&lt;="&amp;$A11211)</f>
        <v/>
      </c>
      <c r="F11211" s="15">
        <f>COUNTIF(tData[BezoekLangStart],"&lt;"&amp;($A11211+1/24))-COUNTIF(tData[BezoekLangEind],"&lt;="&amp;$A11211)</f>
        <v/>
      </c>
      <c r="G11211" s="15">
        <f>IF($D11211=1,$B11211*100+$C11211,-1)</f>
        <v/>
      </c>
      <c r="H11211" s="15">
        <f>IF($D11211=1,$B11211,-1)</f>
        <v/>
      </c>
      <c r="I11211" s="15">
        <f>IF($D11211=1,$C11211,-1)</f>
        <v/>
      </c>
    </row>
    <row r="11212">
      <c r="A11212" s="33" t="n">
        <v>45759.04166666666</v>
      </c>
      <c r="B11212" s="15">
        <f>WEEKDAY($A11212,2)</f>
        <v/>
      </c>
      <c r="C11212" s="15">
        <f>HOUR($A11212)</f>
        <v/>
      </c>
      <c r="D11212" s="15">
        <f>IF(AND($A11212&gt;=Instellingen!$B$6,$A11212&lt;Instellingen!$B$7),1,0)</f>
        <v/>
      </c>
      <c r="E11212" s="15">
        <f>COUNTIF(tData[BezoekStart],"&lt;"&amp;($A11212+1/24))-COUNTIF(tData[BezoekEind],"&lt;="&amp;$A11212)</f>
        <v/>
      </c>
      <c r="F11212" s="15">
        <f>COUNTIF(tData[BezoekLangStart],"&lt;"&amp;($A11212+1/24))-COUNTIF(tData[BezoekLangEind],"&lt;="&amp;$A11212)</f>
        <v/>
      </c>
      <c r="G11212" s="15">
        <f>IF($D11212=1,$B11212*100+$C11212,-1)</f>
        <v/>
      </c>
      <c r="H11212" s="15">
        <f>IF($D11212=1,$B11212,-1)</f>
        <v/>
      </c>
      <c r="I11212" s="15">
        <f>IF($D11212=1,$C11212,-1)</f>
        <v/>
      </c>
    </row>
    <row r="11213">
      <c r="A11213" s="33" t="n">
        <v>45759.08333333334</v>
      </c>
      <c r="B11213" s="15">
        <f>WEEKDAY($A11213,2)</f>
        <v/>
      </c>
      <c r="C11213" s="15">
        <f>HOUR($A11213)</f>
        <v/>
      </c>
      <c r="D11213" s="15">
        <f>IF(AND($A11213&gt;=Instellingen!$B$6,$A11213&lt;Instellingen!$B$7),1,0)</f>
        <v/>
      </c>
      <c r="E11213" s="15">
        <f>COUNTIF(tData[BezoekStart],"&lt;"&amp;($A11213+1/24))-COUNTIF(tData[BezoekEind],"&lt;="&amp;$A11213)</f>
        <v/>
      </c>
      <c r="F11213" s="15">
        <f>COUNTIF(tData[BezoekLangStart],"&lt;"&amp;($A11213+1/24))-COUNTIF(tData[BezoekLangEind],"&lt;="&amp;$A11213)</f>
        <v/>
      </c>
      <c r="G11213" s="15">
        <f>IF($D11213=1,$B11213*100+$C11213,-1)</f>
        <v/>
      </c>
      <c r="H11213" s="15">
        <f>IF($D11213=1,$B11213,-1)</f>
        <v/>
      </c>
      <c r="I11213" s="15">
        <f>IF($D11213=1,$C11213,-1)</f>
        <v/>
      </c>
    </row>
    <row r="11214">
      <c r="A11214" s="33" t="n">
        <v>45759.125</v>
      </c>
      <c r="B11214" s="15">
        <f>WEEKDAY($A11214,2)</f>
        <v/>
      </c>
      <c r="C11214" s="15">
        <f>HOUR($A11214)</f>
        <v/>
      </c>
      <c r="D11214" s="15">
        <f>IF(AND($A11214&gt;=Instellingen!$B$6,$A11214&lt;Instellingen!$B$7),1,0)</f>
        <v/>
      </c>
      <c r="E11214" s="15">
        <f>COUNTIF(tData[BezoekStart],"&lt;"&amp;($A11214+1/24))-COUNTIF(tData[BezoekEind],"&lt;="&amp;$A11214)</f>
        <v/>
      </c>
      <c r="F11214" s="15">
        <f>COUNTIF(tData[BezoekLangStart],"&lt;"&amp;($A11214+1/24))-COUNTIF(tData[BezoekLangEind],"&lt;="&amp;$A11214)</f>
        <v/>
      </c>
      <c r="G11214" s="15">
        <f>IF($D11214=1,$B11214*100+$C11214,-1)</f>
        <v/>
      </c>
      <c r="H11214" s="15">
        <f>IF($D11214=1,$B11214,-1)</f>
        <v/>
      </c>
      <c r="I11214" s="15">
        <f>IF($D11214=1,$C11214,-1)</f>
        <v/>
      </c>
    </row>
    <row r="11215">
      <c r="A11215" s="33" t="n">
        <v>45759.16666666666</v>
      </c>
      <c r="B11215" s="15">
        <f>WEEKDAY($A11215,2)</f>
        <v/>
      </c>
      <c r="C11215" s="15">
        <f>HOUR($A11215)</f>
        <v/>
      </c>
      <c r="D11215" s="15">
        <f>IF(AND($A11215&gt;=Instellingen!$B$6,$A11215&lt;Instellingen!$B$7),1,0)</f>
        <v/>
      </c>
      <c r="E11215" s="15">
        <f>COUNTIF(tData[BezoekStart],"&lt;"&amp;($A11215+1/24))-COUNTIF(tData[BezoekEind],"&lt;="&amp;$A11215)</f>
        <v/>
      </c>
      <c r="F11215" s="15">
        <f>COUNTIF(tData[BezoekLangStart],"&lt;"&amp;($A11215+1/24))-COUNTIF(tData[BezoekLangEind],"&lt;="&amp;$A11215)</f>
        <v/>
      </c>
      <c r="G11215" s="15">
        <f>IF($D11215=1,$B11215*100+$C11215,-1)</f>
        <v/>
      </c>
      <c r="H11215" s="15">
        <f>IF($D11215=1,$B11215,-1)</f>
        <v/>
      </c>
      <c r="I11215" s="15">
        <f>IF($D11215=1,$C11215,-1)</f>
        <v/>
      </c>
    </row>
    <row r="11216">
      <c r="A11216" s="33" t="n">
        <v>45759.20833333334</v>
      </c>
      <c r="B11216" s="15">
        <f>WEEKDAY($A11216,2)</f>
        <v/>
      </c>
      <c r="C11216" s="15">
        <f>HOUR($A11216)</f>
        <v/>
      </c>
      <c r="D11216" s="15">
        <f>IF(AND($A11216&gt;=Instellingen!$B$6,$A11216&lt;Instellingen!$B$7),1,0)</f>
        <v/>
      </c>
      <c r="E11216" s="15">
        <f>COUNTIF(tData[BezoekStart],"&lt;"&amp;($A11216+1/24))-COUNTIF(tData[BezoekEind],"&lt;="&amp;$A11216)</f>
        <v/>
      </c>
      <c r="F11216" s="15">
        <f>COUNTIF(tData[BezoekLangStart],"&lt;"&amp;($A11216+1/24))-COUNTIF(tData[BezoekLangEind],"&lt;="&amp;$A11216)</f>
        <v/>
      </c>
      <c r="G11216" s="15">
        <f>IF($D11216=1,$B11216*100+$C11216,-1)</f>
        <v/>
      </c>
      <c r="H11216" s="15">
        <f>IF($D11216=1,$B11216,-1)</f>
        <v/>
      </c>
      <c r="I11216" s="15">
        <f>IF($D11216=1,$C11216,-1)</f>
        <v/>
      </c>
    </row>
    <row r="11217">
      <c r="A11217" s="33" t="n">
        <v>45759.25</v>
      </c>
      <c r="B11217" s="15">
        <f>WEEKDAY($A11217,2)</f>
        <v/>
      </c>
      <c r="C11217" s="15">
        <f>HOUR($A11217)</f>
        <v/>
      </c>
      <c r="D11217" s="15">
        <f>IF(AND($A11217&gt;=Instellingen!$B$6,$A11217&lt;Instellingen!$B$7),1,0)</f>
        <v/>
      </c>
      <c r="E11217" s="15">
        <f>COUNTIF(tData[BezoekStart],"&lt;"&amp;($A11217+1/24))-COUNTIF(tData[BezoekEind],"&lt;="&amp;$A11217)</f>
        <v/>
      </c>
      <c r="F11217" s="15">
        <f>COUNTIF(tData[BezoekLangStart],"&lt;"&amp;($A11217+1/24))-COUNTIF(tData[BezoekLangEind],"&lt;="&amp;$A11217)</f>
        <v/>
      </c>
      <c r="G11217" s="15">
        <f>IF($D11217=1,$B11217*100+$C11217,-1)</f>
        <v/>
      </c>
      <c r="H11217" s="15">
        <f>IF($D11217=1,$B11217,-1)</f>
        <v/>
      </c>
      <c r="I11217" s="15">
        <f>IF($D11217=1,$C11217,-1)</f>
        <v/>
      </c>
    </row>
    <row r="11218">
      <c r="A11218" s="33" t="n">
        <v>45759.29166666666</v>
      </c>
      <c r="B11218" s="15">
        <f>WEEKDAY($A11218,2)</f>
        <v/>
      </c>
      <c r="C11218" s="15">
        <f>HOUR($A11218)</f>
        <v/>
      </c>
      <c r="D11218" s="15">
        <f>IF(AND($A11218&gt;=Instellingen!$B$6,$A11218&lt;Instellingen!$B$7),1,0)</f>
        <v/>
      </c>
      <c r="E11218" s="15">
        <f>COUNTIF(tData[BezoekStart],"&lt;"&amp;($A11218+1/24))-COUNTIF(tData[BezoekEind],"&lt;="&amp;$A11218)</f>
        <v/>
      </c>
      <c r="F11218" s="15">
        <f>COUNTIF(tData[BezoekLangStart],"&lt;"&amp;($A11218+1/24))-COUNTIF(tData[BezoekLangEind],"&lt;="&amp;$A11218)</f>
        <v/>
      </c>
      <c r="G11218" s="15">
        <f>IF($D11218=1,$B11218*100+$C11218,-1)</f>
        <v/>
      </c>
      <c r="H11218" s="15">
        <f>IF($D11218=1,$B11218,-1)</f>
        <v/>
      </c>
      <c r="I11218" s="15">
        <f>IF($D11218=1,$C11218,-1)</f>
        <v/>
      </c>
    </row>
    <row r="11219">
      <c r="A11219" s="33" t="n">
        <v>45759.33333333334</v>
      </c>
      <c r="B11219" s="15">
        <f>WEEKDAY($A11219,2)</f>
        <v/>
      </c>
      <c r="C11219" s="15">
        <f>HOUR($A11219)</f>
        <v/>
      </c>
      <c r="D11219" s="15">
        <f>IF(AND($A11219&gt;=Instellingen!$B$6,$A11219&lt;Instellingen!$B$7),1,0)</f>
        <v/>
      </c>
      <c r="E11219" s="15">
        <f>COUNTIF(tData[BezoekStart],"&lt;"&amp;($A11219+1/24))-COUNTIF(tData[BezoekEind],"&lt;="&amp;$A11219)</f>
        <v/>
      </c>
      <c r="F11219" s="15">
        <f>COUNTIF(tData[BezoekLangStart],"&lt;"&amp;($A11219+1/24))-COUNTIF(tData[BezoekLangEind],"&lt;="&amp;$A11219)</f>
        <v/>
      </c>
      <c r="G11219" s="15">
        <f>IF($D11219=1,$B11219*100+$C11219,-1)</f>
        <v/>
      </c>
      <c r="H11219" s="15">
        <f>IF($D11219=1,$B11219,-1)</f>
        <v/>
      </c>
      <c r="I11219" s="15">
        <f>IF($D11219=1,$C11219,-1)</f>
        <v/>
      </c>
    </row>
    <row r="11220">
      <c r="A11220" s="33" t="n">
        <v>45759.375</v>
      </c>
      <c r="B11220" s="15">
        <f>WEEKDAY($A11220,2)</f>
        <v/>
      </c>
      <c r="C11220" s="15">
        <f>HOUR($A11220)</f>
        <v/>
      </c>
      <c r="D11220" s="15">
        <f>IF(AND($A11220&gt;=Instellingen!$B$6,$A11220&lt;Instellingen!$B$7),1,0)</f>
        <v/>
      </c>
      <c r="E11220" s="15">
        <f>COUNTIF(tData[BezoekStart],"&lt;"&amp;($A11220+1/24))-COUNTIF(tData[BezoekEind],"&lt;="&amp;$A11220)</f>
        <v/>
      </c>
      <c r="F11220" s="15">
        <f>COUNTIF(tData[BezoekLangStart],"&lt;"&amp;($A11220+1/24))-COUNTIF(tData[BezoekLangEind],"&lt;="&amp;$A11220)</f>
        <v/>
      </c>
      <c r="G11220" s="15">
        <f>IF($D11220=1,$B11220*100+$C11220,-1)</f>
        <v/>
      </c>
      <c r="H11220" s="15">
        <f>IF($D11220=1,$B11220,-1)</f>
        <v/>
      </c>
      <c r="I11220" s="15">
        <f>IF($D11220=1,$C11220,-1)</f>
        <v/>
      </c>
    </row>
    <row r="11221">
      <c r="A11221" s="33" t="n">
        <v>45759.41666666666</v>
      </c>
      <c r="B11221" s="15">
        <f>WEEKDAY($A11221,2)</f>
        <v/>
      </c>
      <c r="C11221" s="15">
        <f>HOUR($A11221)</f>
        <v/>
      </c>
      <c r="D11221" s="15">
        <f>IF(AND($A11221&gt;=Instellingen!$B$6,$A11221&lt;Instellingen!$B$7),1,0)</f>
        <v/>
      </c>
      <c r="E11221" s="15">
        <f>COUNTIF(tData[BezoekStart],"&lt;"&amp;($A11221+1/24))-COUNTIF(tData[BezoekEind],"&lt;="&amp;$A11221)</f>
        <v/>
      </c>
      <c r="F11221" s="15">
        <f>COUNTIF(tData[BezoekLangStart],"&lt;"&amp;($A11221+1/24))-COUNTIF(tData[BezoekLangEind],"&lt;="&amp;$A11221)</f>
        <v/>
      </c>
      <c r="G11221" s="15">
        <f>IF($D11221=1,$B11221*100+$C11221,-1)</f>
        <v/>
      </c>
      <c r="H11221" s="15">
        <f>IF($D11221=1,$B11221,-1)</f>
        <v/>
      </c>
      <c r="I11221" s="15">
        <f>IF($D11221=1,$C11221,-1)</f>
        <v/>
      </c>
    </row>
    <row r="11222">
      <c r="A11222" s="33" t="n">
        <v>45759.45833333334</v>
      </c>
      <c r="B11222" s="15">
        <f>WEEKDAY($A11222,2)</f>
        <v/>
      </c>
      <c r="C11222" s="15">
        <f>HOUR($A11222)</f>
        <v/>
      </c>
      <c r="D11222" s="15">
        <f>IF(AND($A11222&gt;=Instellingen!$B$6,$A11222&lt;Instellingen!$B$7),1,0)</f>
        <v/>
      </c>
      <c r="E11222" s="15">
        <f>COUNTIF(tData[BezoekStart],"&lt;"&amp;($A11222+1/24))-COUNTIF(tData[BezoekEind],"&lt;="&amp;$A11222)</f>
        <v/>
      </c>
      <c r="F11222" s="15">
        <f>COUNTIF(tData[BezoekLangStart],"&lt;"&amp;($A11222+1/24))-COUNTIF(tData[BezoekLangEind],"&lt;="&amp;$A11222)</f>
        <v/>
      </c>
      <c r="G11222" s="15">
        <f>IF($D11222=1,$B11222*100+$C11222,-1)</f>
        <v/>
      </c>
      <c r="H11222" s="15">
        <f>IF($D11222=1,$B11222,-1)</f>
        <v/>
      </c>
      <c r="I11222" s="15">
        <f>IF($D11222=1,$C11222,-1)</f>
        <v/>
      </c>
    </row>
    <row r="11223">
      <c r="A11223" s="33" t="n">
        <v>45759.5</v>
      </c>
      <c r="B11223" s="15">
        <f>WEEKDAY($A11223,2)</f>
        <v/>
      </c>
      <c r="C11223" s="15">
        <f>HOUR($A11223)</f>
        <v/>
      </c>
      <c r="D11223" s="15">
        <f>IF(AND($A11223&gt;=Instellingen!$B$6,$A11223&lt;Instellingen!$B$7),1,0)</f>
        <v/>
      </c>
      <c r="E11223" s="15">
        <f>COUNTIF(tData[BezoekStart],"&lt;"&amp;($A11223+1/24))-COUNTIF(tData[BezoekEind],"&lt;="&amp;$A11223)</f>
        <v/>
      </c>
      <c r="F11223" s="15">
        <f>COUNTIF(tData[BezoekLangStart],"&lt;"&amp;($A11223+1/24))-COUNTIF(tData[BezoekLangEind],"&lt;="&amp;$A11223)</f>
        <v/>
      </c>
      <c r="G11223" s="15">
        <f>IF($D11223=1,$B11223*100+$C11223,-1)</f>
        <v/>
      </c>
      <c r="H11223" s="15">
        <f>IF($D11223=1,$B11223,-1)</f>
        <v/>
      </c>
      <c r="I11223" s="15">
        <f>IF($D11223=1,$C11223,-1)</f>
        <v/>
      </c>
    </row>
    <row r="11224">
      <c r="A11224" s="33" t="n">
        <v>45759.54166666666</v>
      </c>
      <c r="B11224" s="15">
        <f>WEEKDAY($A11224,2)</f>
        <v/>
      </c>
      <c r="C11224" s="15">
        <f>HOUR($A11224)</f>
        <v/>
      </c>
      <c r="D11224" s="15">
        <f>IF(AND($A11224&gt;=Instellingen!$B$6,$A11224&lt;Instellingen!$B$7),1,0)</f>
        <v/>
      </c>
      <c r="E11224" s="15">
        <f>COUNTIF(tData[BezoekStart],"&lt;"&amp;($A11224+1/24))-COUNTIF(tData[BezoekEind],"&lt;="&amp;$A11224)</f>
        <v/>
      </c>
      <c r="F11224" s="15">
        <f>COUNTIF(tData[BezoekLangStart],"&lt;"&amp;($A11224+1/24))-COUNTIF(tData[BezoekLangEind],"&lt;="&amp;$A11224)</f>
        <v/>
      </c>
      <c r="G11224" s="15">
        <f>IF($D11224=1,$B11224*100+$C11224,-1)</f>
        <v/>
      </c>
      <c r="H11224" s="15">
        <f>IF($D11224=1,$B11224,-1)</f>
        <v/>
      </c>
      <c r="I11224" s="15">
        <f>IF($D11224=1,$C11224,-1)</f>
        <v/>
      </c>
    </row>
    <row r="11225">
      <c r="A11225" s="33" t="n">
        <v>45759.58333333334</v>
      </c>
      <c r="B11225" s="15">
        <f>WEEKDAY($A11225,2)</f>
        <v/>
      </c>
      <c r="C11225" s="15">
        <f>HOUR($A11225)</f>
        <v/>
      </c>
      <c r="D11225" s="15">
        <f>IF(AND($A11225&gt;=Instellingen!$B$6,$A11225&lt;Instellingen!$B$7),1,0)</f>
        <v/>
      </c>
      <c r="E11225" s="15">
        <f>COUNTIF(tData[BezoekStart],"&lt;"&amp;($A11225+1/24))-COUNTIF(tData[BezoekEind],"&lt;="&amp;$A11225)</f>
        <v/>
      </c>
      <c r="F11225" s="15">
        <f>COUNTIF(tData[BezoekLangStart],"&lt;"&amp;($A11225+1/24))-COUNTIF(tData[BezoekLangEind],"&lt;="&amp;$A11225)</f>
        <v/>
      </c>
      <c r="G11225" s="15">
        <f>IF($D11225=1,$B11225*100+$C11225,-1)</f>
        <v/>
      </c>
      <c r="H11225" s="15">
        <f>IF($D11225=1,$B11225,-1)</f>
        <v/>
      </c>
      <c r="I11225" s="15">
        <f>IF($D11225=1,$C11225,-1)</f>
        <v/>
      </c>
    </row>
    <row r="11226">
      <c r="A11226" s="33" t="n">
        <v>45759.625</v>
      </c>
      <c r="B11226" s="15">
        <f>WEEKDAY($A11226,2)</f>
        <v/>
      </c>
      <c r="C11226" s="15">
        <f>HOUR($A11226)</f>
        <v/>
      </c>
      <c r="D11226" s="15">
        <f>IF(AND($A11226&gt;=Instellingen!$B$6,$A11226&lt;Instellingen!$B$7),1,0)</f>
        <v/>
      </c>
      <c r="E11226" s="15">
        <f>COUNTIF(tData[BezoekStart],"&lt;"&amp;($A11226+1/24))-COUNTIF(tData[BezoekEind],"&lt;="&amp;$A11226)</f>
        <v/>
      </c>
      <c r="F11226" s="15">
        <f>COUNTIF(tData[BezoekLangStart],"&lt;"&amp;($A11226+1/24))-COUNTIF(tData[BezoekLangEind],"&lt;="&amp;$A11226)</f>
        <v/>
      </c>
      <c r="G11226" s="15">
        <f>IF($D11226=1,$B11226*100+$C11226,-1)</f>
        <v/>
      </c>
      <c r="H11226" s="15">
        <f>IF($D11226=1,$B11226,-1)</f>
        <v/>
      </c>
      <c r="I11226" s="15">
        <f>IF($D11226=1,$C11226,-1)</f>
        <v/>
      </c>
    </row>
    <row r="11227">
      <c r="A11227" s="33" t="n">
        <v>45759.66666666666</v>
      </c>
      <c r="B11227" s="15">
        <f>WEEKDAY($A11227,2)</f>
        <v/>
      </c>
      <c r="C11227" s="15">
        <f>HOUR($A11227)</f>
        <v/>
      </c>
      <c r="D11227" s="15">
        <f>IF(AND($A11227&gt;=Instellingen!$B$6,$A11227&lt;Instellingen!$B$7),1,0)</f>
        <v/>
      </c>
      <c r="E11227" s="15">
        <f>COUNTIF(tData[BezoekStart],"&lt;"&amp;($A11227+1/24))-COUNTIF(tData[BezoekEind],"&lt;="&amp;$A11227)</f>
        <v/>
      </c>
      <c r="F11227" s="15">
        <f>COUNTIF(tData[BezoekLangStart],"&lt;"&amp;($A11227+1/24))-COUNTIF(tData[BezoekLangEind],"&lt;="&amp;$A11227)</f>
        <v/>
      </c>
      <c r="G11227" s="15">
        <f>IF($D11227=1,$B11227*100+$C11227,-1)</f>
        <v/>
      </c>
      <c r="H11227" s="15">
        <f>IF($D11227=1,$B11227,-1)</f>
        <v/>
      </c>
      <c r="I11227" s="15">
        <f>IF($D11227=1,$C11227,-1)</f>
        <v/>
      </c>
    </row>
    <row r="11228">
      <c r="A11228" s="33" t="n">
        <v>45759.70833333334</v>
      </c>
      <c r="B11228" s="15">
        <f>WEEKDAY($A11228,2)</f>
        <v/>
      </c>
      <c r="C11228" s="15">
        <f>HOUR($A11228)</f>
        <v/>
      </c>
      <c r="D11228" s="15">
        <f>IF(AND($A11228&gt;=Instellingen!$B$6,$A11228&lt;Instellingen!$B$7),1,0)</f>
        <v/>
      </c>
      <c r="E11228" s="15">
        <f>COUNTIF(tData[BezoekStart],"&lt;"&amp;($A11228+1/24))-COUNTIF(tData[BezoekEind],"&lt;="&amp;$A11228)</f>
        <v/>
      </c>
      <c r="F11228" s="15">
        <f>COUNTIF(tData[BezoekLangStart],"&lt;"&amp;($A11228+1/24))-COUNTIF(tData[BezoekLangEind],"&lt;="&amp;$A11228)</f>
        <v/>
      </c>
      <c r="G11228" s="15">
        <f>IF($D11228=1,$B11228*100+$C11228,-1)</f>
        <v/>
      </c>
      <c r="H11228" s="15">
        <f>IF($D11228=1,$B11228,-1)</f>
        <v/>
      </c>
      <c r="I11228" s="15">
        <f>IF($D11228=1,$C11228,-1)</f>
        <v/>
      </c>
    </row>
    <row r="11229">
      <c r="A11229" s="33" t="n">
        <v>45759.75</v>
      </c>
      <c r="B11229" s="15">
        <f>WEEKDAY($A11229,2)</f>
        <v/>
      </c>
      <c r="C11229" s="15">
        <f>HOUR($A11229)</f>
        <v/>
      </c>
      <c r="D11229" s="15">
        <f>IF(AND($A11229&gt;=Instellingen!$B$6,$A11229&lt;Instellingen!$B$7),1,0)</f>
        <v/>
      </c>
      <c r="E11229" s="15">
        <f>COUNTIF(tData[BezoekStart],"&lt;"&amp;($A11229+1/24))-COUNTIF(tData[BezoekEind],"&lt;="&amp;$A11229)</f>
        <v/>
      </c>
      <c r="F11229" s="15">
        <f>COUNTIF(tData[BezoekLangStart],"&lt;"&amp;($A11229+1/24))-COUNTIF(tData[BezoekLangEind],"&lt;="&amp;$A11229)</f>
        <v/>
      </c>
      <c r="G11229" s="15">
        <f>IF($D11229=1,$B11229*100+$C11229,-1)</f>
        <v/>
      </c>
      <c r="H11229" s="15">
        <f>IF($D11229=1,$B11229,-1)</f>
        <v/>
      </c>
      <c r="I11229" s="15">
        <f>IF($D11229=1,$C11229,-1)</f>
        <v/>
      </c>
    </row>
    <row r="11230">
      <c r="A11230" s="33" t="n">
        <v>45759.79166666666</v>
      </c>
      <c r="B11230" s="15">
        <f>WEEKDAY($A11230,2)</f>
        <v/>
      </c>
      <c r="C11230" s="15">
        <f>HOUR($A11230)</f>
        <v/>
      </c>
      <c r="D11230" s="15">
        <f>IF(AND($A11230&gt;=Instellingen!$B$6,$A11230&lt;Instellingen!$B$7),1,0)</f>
        <v/>
      </c>
      <c r="E11230" s="15">
        <f>COUNTIF(tData[BezoekStart],"&lt;"&amp;($A11230+1/24))-COUNTIF(tData[BezoekEind],"&lt;="&amp;$A11230)</f>
        <v/>
      </c>
      <c r="F11230" s="15">
        <f>COUNTIF(tData[BezoekLangStart],"&lt;"&amp;($A11230+1/24))-COUNTIF(tData[BezoekLangEind],"&lt;="&amp;$A11230)</f>
        <v/>
      </c>
      <c r="G11230" s="15">
        <f>IF($D11230=1,$B11230*100+$C11230,-1)</f>
        <v/>
      </c>
      <c r="H11230" s="15">
        <f>IF($D11230=1,$B11230,-1)</f>
        <v/>
      </c>
      <c r="I11230" s="15">
        <f>IF($D11230=1,$C11230,-1)</f>
        <v/>
      </c>
    </row>
    <row r="11231">
      <c r="A11231" s="33" t="n">
        <v>45759.83333333334</v>
      </c>
      <c r="B11231" s="15">
        <f>WEEKDAY($A11231,2)</f>
        <v/>
      </c>
      <c r="C11231" s="15">
        <f>HOUR($A11231)</f>
        <v/>
      </c>
      <c r="D11231" s="15">
        <f>IF(AND($A11231&gt;=Instellingen!$B$6,$A11231&lt;Instellingen!$B$7),1,0)</f>
        <v/>
      </c>
      <c r="E11231" s="15">
        <f>COUNTIF(tData[BezoekStart],"&lt;"&amp;($A11231+1/24))-COUNTIF(tData[BezoekEind],"&lt;="&amp;$A11231)</f>
        <v/>
      </c>
      <c r="F11231" s="15">
        <f>COUNTIF(tData[BezoekLangStart],"&lt;"&amp;($A11231+1/24))-COUNTIF(tData[BezoekLangEind],"&lt;="&amp;$A11231)</f>
        <v/>
      </c>
      <c r="G11231" s="15">
        <f>IF($D11231=1,$B11231*100+$C11231,-1)</f>
        <v/>
      </c>
      <c r="H11231" s="15">
        <f>IF($D11231=1,$B11231,-1)</f>
        <v/>
      </c>
      <c r="I11231" s="15">
        <f>IF($D11231=1,$C11231,-1)</f>
        <v/>
      </c>
    </row>
    <row r="11232">
      <c r="A11232" s="33" t="n">
        <v>45759.875</v>
      </c>
      <c r="B11232" s="15">
        <f>WEEKDAY($A11232,2)</f>
        <v/>
      </c>
      <c r="C11232" s="15">
        <f>HOUR($A11232)</f>
        <v/>
      </c>
      <c r="D11232" s="15">
        <f>IF(AND($A11232&gt;=Instellingen!$B$6,$A11232&lt;Instellingen!$B$7),1,0)</f>
        <v/>
      </c>
      <c r="E11232" s="15">
        <f>COUNTIF(tData[BezoekStart],"&lt;"&amp;($A11232+1/24))-COUNTIF(tData[BezoekEind],"&lt;="&amp;$A11232)</f>
        <v/>
      </c>
      <c r="F11232" s="15">
        <f>COUNTIF(tData[BezoekLangStart],"&lt;"&amp;($A11232+1/24))-COUNTIF(tData[BezoekLangEind],"&lt;="&amp;$A11232)</f>
        <v/>
      </c>
      <c r="G11232" s="15">
        <f>IF($D11232=1,$B11232*100+$C11232,-1)</f>
        <v/>
      </c>
      <c r="H11232" s="15">
        <f>IF($D11232=1,$B11232,-1)</f>
        <v/>
      </c>
      <c r="I11232" s="15">
        <f>IF($D11232=1,$C11232,-1)</f>
        <v/>
      </c>
    </row>
    <row r="11233">
      <c r="A11233" s="33" t="n">
        <v>45759.91666666666</v>
      </c>
      <c r="B11233" s="15">
        <f>WEEKDAY($A11233,2)</f>
        <v/>
      </c>
      <c r="C11233" s="15">
        <f>HOUR($A11233)</f>
        <v/>
      </c>
      <c r="D11233" s="15">
        <f>IF(AND($A11233&gt;=Instellingen!$B$6,$A11233&lt;Instellingen!$B$7),1,0)</f>
        <v/>
      </c>
      <c r="E11233" s="15">
        <f>COUNTIF(tData[BezoekStart],"&lt;"&amp;($A11233+1/24))-COUNTIF(tData[BezoekEind],"&lt;="&amp;$A11233)</f>
        <v/>
      </c>
      <c r="F11233" s="15">
        <f>COUNTIF(tData[BezoekLangStart],"&lt;"&amp;($A11233+1/24))-COUNTIF(tData[BezoekLangEind],"&lt;="&amp;$A11233)</f>
        <v/>
      </c>
      <c r="G11233" s="15">
        <f>IF($D11233=1,$B11233*100+$C11233,-1)</f>
        <v/>
      </c>
      <c r="H11233" s="15">
        <f>IF($D11233=1,$B11233,-1)</f>
        <v/>
      </c>
      <c r="I11233" s="15">
        <f>IF($D11233=1,$C11233,-1)</f>
        <v/>
      </c>
    </row>
    <row r="11234">
      <c r="A11234" s="33" t="n">
        <v>45759.95833333334</v>
      </c>
      <c r="B11234" s="15">
        <f>WEEKDAY($A11234,2)</f>
        <v/>
      </c>
      <c r="C11234" s="15">
        <f>HOUR($A11234)</f>
        <v/>
      </c>
      <c r="D11234" s="15">
        <f>IF(AND($A11234&gt;=Instellingen!$B$6,$A11234&lt;Instellingen!$B$7),1,0)</f>
        <v/>
      </c>
      <c r="E11234" s="15">
        <f>COUNTIF(tData[BezoekStart],"&lt;"&amp;($A11234+1/24))-COUNTIF(tData[BezoekEind],"&lt;="&amp;$A11234)</f>
        <v/>
      </c>
      <c r="F11234" s="15">
        <f>COUNTIF(tData[BezoekLangStart],"&lt;"&amp;($A11234+1/24))-COUNTIF(tData[BezoekLangEind],"&lt;="&amp;$A11234)</f>
        <v/>
      </c>
      <c r="G11234" s="15">
        <f>IF($D11234=1,$B11234*100+$C11234,-1)</f>
        <v/>
      </c>
      <c r="H11234" s="15">
        <f>IF($D11234=1,$B11234,-1)</f>
        <v/>
      </c>
      <c r="I11234" s="15">
        <f>IF($D11234=1,$C11234,-1)</f>
        <v/>
      </c>
    </row>
    <row r="11235">
      <c r="A11235" s="33" t="n">
        <v>45760</v>
      </c>
      <c r="B11235" s="15">
        <f>WEEKDAY($A11235,2)</f>
        <v/>
      </c>
      <c r="C11235" s="15">
        <f>HOUR($A11235)</f>
        <v/>
      </c>
      <c r="D11235" s="15">
        <f>IF(AND($A11235&gt;=Instellingen!$B$6,$A11235&lt;Instellingen!$B$7),1,0)</f>
        <v/>
      </c>
      <c r="E11235" s="15">
        <f>COUNTIF(tData[BezoekStart],"&lt;"&amp;($A11235+1/24))-COUNTIF(tData[BezoekEind],"&lt;="&amp;$A11235)</f>
        <v/>
      </c>
      <c r="F11235" s="15">
        <f>COUNTIF(tData[BezoekLangStart],"&lt;"&amp;($A11235+1/24))-COUNTIF(tData[BezoekLangEind],"&lt;="&amp;$A11235)</f>
        <v/>
      </c>
      <c r="G11235" s="15">
        <f>IF($D11235=1,$B11235*100+$C11235,-1)</f>
        <v/>
      </c>
      <c r="H11235" s="15">
        <f>IF($D11235=1,$B11235,-1)</f>
        <v/>
      </c>
      <c r="I11235" s="15">
        <f>IF($D11235=1,$C11235,-1)</f>
        <v/>
      </c>
    </row>
    <row r="11236">
      <c r="A11236" s="33" t="n">
        <v>45760.04166666666</v>
      </c>
      <c r="B11236" s="15">
        <f>WEEKDAY($A11236,2)</f>
        <v/>
      </c>
      <c r="C11236" s="15">
        <f>HOUR($A11236)</f>
        <v/>
      </c>
      <c r="D11236" s="15">
        <f>IF(AND($A11236&gt;=Instellingen!$B$6,$A11236&lt;Instellingen!$B$7),1,0)</f>
        <v/>
      </c>
      <c r="E11236" s="15">
        <f>COUNTIF(tData[BezoekStart],"&lt;"&amp;($A11236+1/24))-COUNTIF(tData[BezoekEind],"&lt;="&amp;$A11236)</f>
        <v/>
      </c>
      <c r="F11236" s="15">
        <f>COUNTIF(tData[BezoekLangStart],"&lt;"&amp;($A11236+1/24))-COUNTIF(tData[BezoekLangEind],"&lt;="&amp;$A11236)</f>
        <v/>
      </c>
      <c r="G11236" s="15">
        <f>IF($D11236=1,$B11236*100+$C11236,-1)</f>
        <v/>
      </c>
      <c r="H11236" s="15">
        <f>IF($D11236=1,$B11236,-1)</f>
        <v/>
      </c>
      <c r="I11236" s="15">
        <f>IF($D11236=1,$C11236,-1)</f>
        <v/>
      </c>
    </row>
    <row r="11237">
      <c r="A11237" s="33" t="n">
        <v>45760.08333333334</v>
      </c>
      <c r="B11237" s="15">
        <f>WEEKDAY($A11237,2)</f>
        <v/>
      </c>
      <c r="C11237" s="15">
        <f>HOUR($A11237)</f>
        <v/>
      </c>
      <c r="D11237" s="15">
        <f>IF(AND($A11237&gt;=Instellingen!$B$6,$A11237&lt;Instellingen!$B$7),1,0)</f>
        <v/>
      </c>
      <c r="E11237" s="15">
        <f>COUNTIF(tData[BezoekStart],"&lt;"&amp;($A11237+1/24))-COUNTIF(tData[BezoekEind],"&lt;="&amp;$A11237)</f>
        <v/>
      </c>
      <c r="F11237" s="15">
        <f>COUNTIF(tData[BezoekLangStart],"&lt;"&amp;($A11237+1/24))-COUNTIF(tData[BezoekLangEind],"&lt;="&amp;$A11237)</f>
        <v/>
      </c>
      <c r="G11237" s="15">
        <f>IF($D11237=1,$B11237*100+$C11237,-1)</f>
        <v/>
      </c>
      <c r="H11237" s="15">
        <f>IF($D11237=1,$B11237,-1)</f>
        <v/>
      </c>
      <c r="I11237" s="15">
        <f>IF($D11237=1,$C11237,-1)</f>
        <v/>
      </c>
    </row>
    <row r="11238">
      <c r="A11238" s="33" t="n">
        <v>45760.125</v>
      </c>
      <c r="B11238" s="15">
        <f>WEEKDAY($A11238,2)</f>
        <v/>
      </c>
      <c r="C11238" s="15">
        <f>HOUR($A11238)</f>
        <v/>
      </c>
      <c r="D11238" s="15">
        <f>IF(AND($A11238&gt;=Instellingen!$B$6,$A11238&lt;Instellingen!$B$7),1,0)</f>
        <v/>
      </c>
      <c r="E11238" s="15">
        <f>COUNTIF(tData[BezoekStart],"&lt;"&amp;($A11238+1/24))-COUNTIF(tData[BezoekEind],"&lt;="&amp;$A11238)</f>
        <v/>
      </c>
      <c r="F11238" s="15">
        <f>COUNTIF(tData[BezoekLangStart],"&lt;"&amp;($A11238+1/24))-COUNTIF(tData[BezoekLangEind],"&lt;="&amp;$A11238)</f>
        <v/>
      </c>
      <c r="G11238" s="15">
        <f>IF($D11238=1,$B11238*100+$C11238,-1)</f>
        <v/>
      </c>
      <c r="H11238" s="15">
        <f>IF($D11238=1,$B11238,-1)</f>
        <v/>
      </c>
      <c r="I11238" s="15">
        <f>IF($D11238=1,$C11238,-1)</f>
        <v/>
      </c>
    </row>
    <row r="11239">
      <c r="A11239" s="33" t="n">
        <v>45760.16666666666</v>
      </c>
      <c r="B11239" s="15">
        <f>WEEKDAY($A11239,2)</f>
        <v/>
      </c>
      <c r="C11239" s="15">
        <f>HOUR($A11239)</f>
        <v/>
      </c>
      <c r="D11239" s="15">
        <f>IF(AND($A11239&gt;=Instellingen!$B$6,$A11239&lt;Instellingen!$B$7),1,0)</f>
        <v/>
      </c>
      <c r="E11239" s="15">
        <f>COUNTIF(tData[BezoekStart],"&lt;"&amp;($A11239+1/24))-COUNTIF(tData[BezoekEind],"&lt;="&amp;$A11239)</f>
        <v/>
      </c>
      <c r="F11239" s="15">
        <f>COUNTIF(tData[BezoekLangStart],"&lt;"&amp;($A11239+1/24))-COUNTIF(tData[BezoekLangEind],"&lt;="&amp;$A11239)</f>
        <v/>
      </c>
      <c r="G11239" s="15">
        <f>IF($D11239=1,$B11239*100+$C11239,-1)</f>
        <v/>
      </c>
      <c r="H11239" s="15">
        <f>IF($D11239=1,$B11239,-1)</f>
        <v/>
      </c>
      <c r="I11239" s="15">
        <f>IF($D11239=1,$C11239,-1)</f>
        <v/>
      </c>
    </row>
    <row r="11240">
      <c r="A11240" s="33" t="n">
        <v>45760.20833333334</v>
      </c>
      <c r="B11240" s="15">
        <f>WEEKDAY($A11240,2)</f>
        <v/>
      </c>
      <c r="C11240" s="15">
        <f>HOUR($A11240)</f>
        <v/>
      </c>
      <c r="D11240" s="15">
        <f>IF(AND($A11240&gt;=Instellingen!$B$6,$A11240&lt;Instellingen!$B$7),1,0)</f>
        <v/>
      </c>
      <c r="E11240" s="15">
        <f>COUNTIF(tData[BezoekStart],"&lt;"&amp;($A11240+1/24))-COUNTIF(tData[BezoekEind],"&lt;="&amp;$A11240)</f>
        <v/>
      </c>
      <c r="F11240" s="15">
        <f>COUNTIF(tData[BezoekLangStart],"&lt;"&amp;($A11240+1/24))-COUNTIF(tData[BezoekLangEind],"&lt;="&amp;$A11240)</f>
        <v/>
      </c>
      <c r="G11240" s="15">
        <f>IF($D11240=1,$B11240*100+$C11240,-1)</f>
        <v/>
      </c>
      <c r="H11240" s="15">
        <f>IF($D11240=1,$B11240,-1)</f>
        <v/>
      </c>
      <c r="I11240" s="15">
        <f>IF($D11240=1,$C11240,-1)</f>
        <v/>
      </c>
    </row>
    <row r="11241">
      <c r="A11241" s="33" t="n">
        <v>45760.25</v>
      </c>
      <c r="B11241" s="15">
        <f>WEEKDAY($A11241,2)</f>
        <v/>
      </c>
      <c r="C11241" s="15">
        <f>HOUR($A11241)</f>
        <v/>
      </c>
      <c r="D11241" s="15">
        <f>IF(AND($A11241&gt;=Instellingen!$B$6,$A11241&lt;Instellingen!$B$7),1,0)</f>
        <v/>
      </c>
      <c r="E11241" s="15">
        <f>COUNTIF(tData[BezoekStart],"&lt;"&amp;($A11241+1/24))-COUNTIF(tData[BezoekEind],"&lt;="&amp;$A11241)</f>
        <v/>
      </c>
      <c r="F11241" s="15">
        <f>COUNTIF(tData[BezoekLangStart],"&lt;"&amp;($A11241+1/24))-COUNTIF(tData[BezoekLangEind],"&lt;="&amp;$A11241)</f>
        <v/>
      </c>
      <c r="G11241" s="15">
        <f>IF($D11241=1,$B11241*100+$C11241,-1)</f>
        <v/>
      </c>
      <c r="H11241" s="15">
        <f>IF($D11241=1,$B11241,-1)</f>
        <v/>
      </c>
      <c r="I11241" s="15">
        <f>IF($D11241=1,$C11241,-1)</f>
        <v/>
      </c>
    </row>
    <row r="11242">
      <c r="A11242" s="33" t="n">
        <v>45760.29166666666</v>
      </c>
      <c r="B11242" s="15">
        <f>WEEKDAY($A11242,2)</f>
        <v/>
      </c>
      <c r="C11242" s="15">
        <f>HOUR($A11242)</f>
        <v/>
      </c>
      <c r="D11242" s="15">
        <f>IF(AND($A11242&gt;=Instellingen!$B$6,$A11242&lt;Instellingen!$B$7),1,0)</f>
        <v/>
      </c>
      <c r="E11242" s="15">
        <f>COUNTIF(tData[BezoekStart],"&lt;"&amp;($A11242+1/24))-COUNTIF(tData[BezoekEind],"&lt;="&amp;$A11242)</f>
        <v/>
      </c>
      <c r="F11242" s="15">
        <f>COUNTIF(tData[BezoekLangStart],"&lt;"&amp;($A11242+1/24))-COUNTIF(tData[BezoekLangEind],"&lt;="&amp;$A11242)</f>
        <v/>
      </c>
      <c r="G11242" s="15">
        <f>IF($D11242=1,$B11242*100+$C11242,-1)</f>
        <v/>
      </c>
      <c r="H11242" s="15">
        <f>IF($D11242=1,$B11242,-1)</f>
        <v/>
      </c>
      <c r="I11242" s="15">
        <f>IF($D11242=1,$C11242,-1)</f>
        <v/>
      </c>
    </row>
    <row r="11243">
      <c r="A11243" s="33" t="n">
        <v>45760.33333333334</v>
      </c>
      <c r="B11243" s="15">
        <f>WEEKDAY($A11243,2)</f>
        <v/>
      </c>
      <c r="C11243" s="15">
        <f>HOUR($A11243)</f>
        <v/>
      </c>
      <c r="D11243" s="15">
        <f>IF(AND($A11243&gt;=Instellingen!$B$6,$A11243&lt;Instellingen!$B$7),1,0)</f>
        <v/>
      </c>
      <c r="E11243" s="15">
        <f>COUNTIF(tData[BezoekStart],"&lt;"&amp;($A11243+1/24))-COUNTIF(tData[BezoekEind],"&lt;="&amp;$A11243)</f>
        <v/>
      </c>
      <c r="F11243" s="15">
        <f>COUNTIF(tData[BezoekLangStart],"&lt;"&amp;($A11243+1/24))-COUNTIF(tData[BezoekLangEind],"&lt;="&amp;$A11243)</f>
        <v/>
      </c>
      <c r="G11243" s="15">
        <f>IF($D11243=1,$B11243*100+$C11243,-1)</f>
        <v/>
      </c>
      <c r="H11243" s="15">
        <f>IF($D11243=1,$B11243,-1)</f>
        <v/>
      </c>
      <c r="I11243" s="15">
        <f>IF($D11243=1,$C11243,-1)</f>
        <v/>
      </c>
    </row>
    <row r="11244">
      <c r="A11244" s="33" t="n">
        <v>45760.375</v>
      </c>
      <c r="B11244" s="15">
        <f>WEEKDAY($A11244,2)</f>
        <v/>
      </c>
      <c r="C11244" s="15">
        <f>HOUR($A11244)</f>
        <v/>
      </c>
      <c r="D11244" s="15">
        <f>IF(AND($A11244&gt;=Instellingen!$B$6,$A11244&lt;Instellingen!$B$7),1,0)</f>
        <v/>
      </c>
      <c r="E11244" s="15">
        <f>COUNTIF(tData[BezoekStart],"&lt;"&amp;($A11244+1/24))-COUNTIF(tData[BezoekEind],"&lt;="&amp;$A11244)</f>
        <v/>
      </c>
      <c r="F11244" s="15">
        <f>COUNTIF(tData[BezoekLangStart],"&lt;"&amp;($A11244+1/24))-COUNTIF(tData[BezoekLangEind],"&lt;="&amp;$A11244)</f>
        <v/>
      </c>
      <c r="G11244" s="15">
        <f>IF($D11244=1,$B11244*100+$C11244,-1)</f>
        <v/>
      </c>
      <c r="H11244" s="15">
        <f>IF($D11244=1,$B11244,-1)</f>
        <v/>
      </c>
      <c r="I11244" s="15">
        <f>IF($D11244=1,$C11244,-1)</f>
        <v/>
      </c>
    </row>
    <row r="11245">
      <c r="A11245" s="33" t="n">
        <v>45760.41666666666</v>
      </c>
      <c r="B11245" s="15">
        <f>WEEKDAY($A11245,2)</f>
        <v/>
      </c>
      <c r="C11245" s="15">
        <f>HOUR($A11245)</f>
        <v/>
      </c>
      <c r="D11245" s="15">
        <f>IF(AND($A11245&gt;=Instellingen!$B$6,$A11245&lt;Instellingen!$B$7),1,0)</f>
        <v/>
      </c>
      <c r="E11245" s="15">
        <f>COUNTIF(tData[BezoekStart],"&lt;"&amp;($A11245+1/24))-COUNTIF(tData[BezoekEind],"&lt;="&amp;$A11245)</f>
        <v/>
      </c>
      <c r="F11245" s="15">
        <f>COUNTIF(tData[BezoekLangStart],"&lt;"&amp;($A11245+1/24))-COUNTIF(tData[BezoekLangEind],"&lt;="&amp;$A11245)</f>
        <v/>
      </c>
      <c r="G11245" s="15">
        <f>IF($D11245=1,$B11245*100+$C11245,-1)</f>
        <v/>
      </c>
      <c r="H11245" s="15">
        <f>IF($D11245=1,$B11245,-1)</f>
        <v/>
      </c>
      <c r="I11245" s="15">
        <f>IF($D11245=1,$C11245,-1)</f>
        <v/>
      </c>
    </row>
    <row r="11246">
      <c r="A11246" s="33" t="n">
        <v>45760.45833333334</v>
      </c>
      <c r="B11246" s="15">
        <f>WEEKDAY($A11246,2)</f>
        <v/>
      </c>
      <c r="C11246" s="15">
        <f>HOUR($A11246)</f>
        <v/>
      </c>
      <c r="D11246" s="15">
        <f>IF(AND($A11246&gt;=Instellingen!$B$6,$A11246&lt;Instellingen!$B$7),1,0)</f>
        <v/>
      </c>
      <c r="E11246" s="15">
        <f>COUNTIF(tData[BezoekStart],"&lt;"&amp;($A11246+1/24))-COUNTIF(tData[BezoekEind],"&lt;="&amp;$A11246)</f>
        <v/>
      </c>
      <c r="F11246" s="15">
        <f>COUNTIF(tData[BezoekLangStart],"&lt;"&amp;($A11246+1/24))-COUNTIF(tData[BezoekLangEind],"&lt;="&amp;$A11246)</f>
        <v/>
      </c>
      <c r="G11246" s="15">
        <f>IF($D11246=1,$B11246*100+$C11246,-1)</f>
        <v/>
      </c>
      <c r="H11246" s="15">
        <f>IF($D11246=1,$B11246,-1)</f>
        <v/>
      </c>
      <c r="I11246" s="15">
        <f>IF($D11246=1,$C11246,-1)</f>
        <v/>
      </c>
    </row>
    <row r="11247">
      <c r="A11247" s="33" t="n">
        <v>45760.5</v>
      </c>
      <c r="B11247" s="15">
        <f>WEEKDAY($A11247,2)</f>
        <v/>
      </c>
      <c r="C11247" s="15">
        <f>HOUR($A11247)</f>
        <v/>
      </c>
      <c r="D11247" s="15">
        <f>IF(AND($A11247&gt;=Instellingen!$B$6,$A11247&lt;Instellingen!$B$7),1,0)</f>
        <v/>
      </c>
      <c r="E11247" s="15">
        <f>COUNTIF(tData[BezoekStart],"&lt;"&amp;($A11247+1/24))-COUNTIF(tData[BezoekEind],"&lt;="&amp;$A11247)</f>
        <v/>
      </c>
      <c r="F11247" s="15">
        <f>COUNTIF(tData[BezoekLangStart],"&lt;"&amp;($A11247+1/24))-COUNTIF(tData[BezoekLangEind],"&lt;="&amp;$A11247)</f>
        <v/>
      </c>
      <c r="G11247" s="15">
        <f>IF($D11247=1,$B11247*100+$C11247,-1)</f>
        <v/>
      </c>
      <c r="H11247" s="15">
        <f>IF($D11247=1,$B11247,-1)</f>
        <v/>
      </c>
      <c r="I11247" s="15">
        <f>IF($D11247=1,$C11247,-1)</f>
        <v/>
      </c>
    </row>
    <row r="11248">
      <c r="A11248" s="33" t="n">
        <v>45760.54166666666</v>
      </c>
      <c r="B11248" s="15">
        <f>WEEKDAY($A11248,2)</f>
        <v/>
      </c>
      <c r="C11248" s="15">
        <f>HOUR($A11248)</f>
        <v/>
      </c>
      <c r="D11248" s="15">
        <f>IF(AND($A11248&gt;=Instellingen!$B$6,$A11248&lt;Instellingen!$B$7),1,0)</f>
        <v/>
      </c>
      <c r="E11248" s="15">
        <f>COUNTIF(tData[BezoekStart],"&lt;"&amp;($A11248+1/24))-COUNTIF(tData[BezoekEind],"&lt;="&amp;$A11248)</f>
        <v/>
      </c>
      <c r="F11248" s="15">
        <f>COUNTIF(tData[BezoekLangStart],"&lt;"&amp;($A11248+1/24))-COUNTIF(tData[BezoekLangEind],"&lt;="&amp;$A11248)</f>
        <v/>
      </c>
      <c r="G11248" s="15">
        <f>IF($D11248=1,$B11248*100+$C11248,-1)</f>
        <v/>
      </c>
      <c r="H11248" s="15">
        <f>IF($D11248=1,$B11248,-1)</f>
        <v/>
      </c>
      <c r="I11248" s="15">
        <f>IF($D11248=1,$C11248,-1)</f>
        <v/>
      </c>
    </row>
    <row r="11249">
      <c r="A11249" s="33" t="n">
        <v>45760.58333333334</v>
      </c>
      <c r="B11249" s="15">
        <f>WEEKDAY($A11249,2)</f>
        <v/>
      </c>
      <c r="C11249" s="15">
        <f>HOUR($A11249)</f>
        <v/>
      </c>
      <c r="D11249" s="15">
        <f>IF(AND($A11249&gt;=Instellingen!$B$6,$A11249&lt;Instellingen!$B$7),1,0)</f>
        <v/>
      </c>
      <c r="E11249" s="15">
        <f>COUNTIF(tData[BezoekStart],"&lt;"&amp;($A11249+1/24))-COUNTIF(tData[BezoekEind],"&lt;="&amp;$A11249)</f>
        <v/>
      </c>
      <c r="F11249" s="15">
        <f>COUNTIF(tData[BezoekLangStart],"&lt;"&amp;($A11249+1/24))-COUNTIF(tData[BezoekLangEind],"&lt;="&amp;$A11249)</f>
        <v/>
      </c>
      <c r="G11249" s="15">
        <f>IF($D11249=1,$B11249*100+$C11249,-1)</f>
        <v/>
      </c>
      <c r="H11249" s="15">
        <f>IF($D11249=1,$B11249,-1)</f>
        <v/>
      </c>
      <c r="I11249" s="15">
        <f>IF($D11249=1,$C11249,-1)</f>
        <v/>
      </c>
    </row>
    <row r="11250">
      <c r="A11250" s="33" t="n">
        <v>45760.625</v>
      </c>
      <c r="B11250" s="15">
        <f>WEEKDAY($A11250,2)</f>
        <v/>
      </c>
      <c r="C11250" s="15">
        <f>HOUR($A11250)</f>
        <v/>
      </c>
      <c r="D11250" s="15">
        <f>IF(AND($A11250&gt;=Instellingen!$B$6,$A11250&lt;Instellingen!$B$7),1,0)</f>
        <v/>
      </c>
      <c r="E11250" s="15">
        <f>COUNTIF(tData[BezoekStart],"&lt;"&amp;($A11250+1/24))-COUNTIF(tData[BezoekEind],"&lt;="&amp;$A11250)</f>
        <v/>
      </c>
      <c r="F11250" s="15">
        <f>COUNTIF(tData[BezoekLangStart],"&lt;"&amp;($A11250+1/24))-COUNTIF(tData[BezoekLangEind],"&lt;="&amp;$A11250)</f>
        <v/>
      </c>
      <c r="G11250" s="15">
        <f>IF($D11250=1,$B11250*100+$C11250,-1)</f>
        <v/>
      </c>
      <c r="H11250" s="15">
        <f>IF($D11250=1,$B11250,-1)</f>
        <v/>
      </c>
      <c r="I11250" s="15">
        <f>IF($D11250=1,$C11250,-1)</f>
        <v/>
      </c>
    </row>
    <row r="11251">
      <c r="A11251" s="33" t="n">
        <v>45760.66666666666</v>
      </c>
      <c r="B11251" s="15">
        <f>WEEKDAY($A11251,2)</f>
        <v/>
      </c>
      <c r="C11251" s="15">
        <f>HOUR($A11251)</f>
        <v/>
      </c>
      <c r="D11251" s="15">
        <f>IF(AND($A11251&gt;=Instellingen!$B$6,$A11251&lt;Instellingen!$B$7),1,0)</f>
        <v/>
      </c>
      <c r="E11251" s="15">
        <f>COUNTIF(tData[BezoekStart],"&lt;"&amp;($A11251+1/24))-COUNTIF(tData[BezoekEind],"&lt;="&amp;$A11251)</f>
        <v/>
      </c>
      <c r="F11251" s="15">
        <f>COUNTIF(tData[BezoekLangStart],"&lt;"&amp;($A11251+1/24))-COUNTIF(tData[BezoekLangEind],"&lt;="&amp;$A11251)</f>
        <v/>
      </c>
      <c r="G11251" s="15">
        <f>IF($D11251=1,$B11251*100+$C11251,-1)</f>
        <v/>
      </c>
      <c r="H11251" s="15">
        <f>IF($D11251=1,$B11251,-1)</f>
        <v/>
      </c>
      <c r="I11251" s="15">
        <f>IF($D11251=1,$C11251,-1)</f>
        <v/>
      </c>
    </row>
    <row r="11252">
      <c r="A11252" s="33" t="n">
        <v>45760.70833333334</v>
      </c>
      <c r="B11252" s="15">
        <f>WEEKDAY($A11252,2)</f>
        <v/>
      </c>
      <c r="C11252" s="15">
        <f>HOUR($A11252)</f>
        <v/>
      </c>
      <c r="D11252" s="15">
        <f>IF(AND($A11252&gt;=Instellingen!$B$6,$A11252&lt;Instellingen!$B$7),1,0)</f>
        <v/>
      </c>
      <c r="E11252" s="15">
        <f>COUNTIF(tData[BezoekStart],"&lt;"&amp;($A11252+1/24))-COUNTIF(tData[BezoekEind],"&lt;="&amp;$A11252)</f>
        <v/>
      </c>
      <c r="F11252" s="15">
        <f>COUNTIF(tData[BezoekLangStart],"&lt;"&amp;($A11252+1/24))-COUNTIF(tData[BezoekLangEind],"&lt;="&amp;$A11252)</f>
        <v/>
      </c>
      <c r="G11252" s="15">
        <f>IF($D11252=1,$B11252*100+$C11252,-1)</f>
        <v/>
      </c>
      <c r="H11252" s="15">
        <f>IF($D11252=1,$B11252,-1)</f>
        <v/>
      </c>
      <c r="I11252" s="15">
        <f>IF($D11252=1,$C11252,-1)</f>
        <v/>
      </c>
    </row>
    <row r="11253">
      <c r="A11253" s="33" t="n">
        <v>45760.75</v>
      </c>
      <c r="B11253" s="15">
        <f>WEEKDAY($A11253,2)</f>
        <v/>
      </c>
      <c r="C11253" s="15">
        <f>HOUR($A11253)</f>
        <v/>
      </c>
      <c r="D11253" s="15">
        <f>IF(AND($A11253&gt;=Instellingen!$B$6,$A11253&lt;Instellingen!$B$7),1,0)</f>
        <v/>
      </c>
      <c r="E11253" s="15">
        <f>COUNTIF(tData[BezoekStart],"&lt;"&amp;($A11253+1/24))-COUNTIF(tData[BezoekEind],"&lt;="&amp;$A11253)</f>
        <v/>
      </c>
      <c r="F11253" s="15">
        <f>COUNTIF(tData[BezoekLangStart],"&lt;"&amp;($A11253+1/24))-COUNTIF(tData[BezoekLangEind],"&lt;="&amp;$A11253)</f>
        <v/>
      </c>
      <c r="G11253" s="15">
        <f>IF($D11253=1,$B11253*100+$C11253,-1)</f>
        <v/>
      </c>
      <c r="H11253" s="15">
        <f>IF($D11253=1,$B11253,-1)</f>
        <v/>
      </c>
      <c r="I11253" s="15">
        <f>IF($D11253=1,$C11253,-1)</f>
        <v/>
      </c>
    </row>
    <row r="11254">
      <c r="A11254" s="33" t="n">
        <v>45760.79166666666</v>
      </c>
      <c r="B11254" s="15">
        <f>WEEKDAY($A11254,2)</f>
        <v/>
      </c>
      <c r="C11254" s="15">
        <f>HOUR($A11254)</f>
        <v/>
      </c>
      <c r="D11254" s="15">
        <f>IF(AND($A11254&gt;=Instellingen!$B$6,$A11254&lt;Instellingen!$B$7),1,0)</f>
        <v/>
      </c>
      <c r="E11254" s="15">
        <f>COUNTIF(tData[BezoekStart],"&lt;"&amp;($A11254+1/24))-COUNTIF(tData[BezoekEind],"&lt;="&amp;$A11254)</f>
        <v/>
      </c>
      <c r="F11254" s="15">
        <f>COUNTIF(tData[BezoekLangStart],"&lt;"&amp;($A11254+1/24))-COUNTIF(tData[BezoekLangEind],"&lt;="&amp;$A11254)</f>
        <v/>
      </c>
      <c r="G11254" s="15">
        <f>IF($D11254=1,$B11254*100+$C11254,-1)</f>
        <v/>
      </c>
      <c r="H11254" s="15">
        <f>IF($D11254=1,$B11254,-1)</f>
        <v/>
      </c>
      <c r="I11254" s="15">
        <f>IF($D11254=1,$C11254,-1)</f>
        <v/>
      </c>
    </row>
    <row r="11255">
      <c r="A11255" s="33" t="n">
        <v>45760.83333333334</v>
      </c>
      <c r="B11255" s="15">
        <f>WEEKDAY($A11255,2)</f>
        <v/>
      </c>
      <c r="C11255" s="15">
        <f>HOUR($A11255)</f>
        <v/>
      </c>
      <c r="D11255" s="15">
        <f>IF(AND($A11255&gt;=Instellingen!$B$6,$A11255&lt;Instellingen!$B$7),1,0)</f>
        <v/>
      </c>
      <c r="E11255" s="15">
        <f>COUNTIF(tData[BezoekStart],"&lt;"&amp;($A11255+1/24))-COUNTIF(tData[BezoekEind],"&lt;="&amp;$A11255)</f>
        <v/>
      </c>
      <c r="F11255" s="15">
        <f>COUNTIF(tData[BezoekLangStart],"&lt;"&amp;($A11255+1/24))-COUNTIF(tData[BezoekLangEind],"&lt;="&amp;$A11255)</f>
        <v/>
      </c>
      <c r="G11255" s="15">
        <f>IF($D11255=1,$B11255*100+$C11255,-1)</f>
        <v/>
      </c>
      <c r="H11255" s="15">
        <f>IF($D11255=1,$B11255,-1)</f>
        <v/>
      </c>
      <c r="I11255" s="15">
        <f>IF($D11255=1,$C11255,-1)</f>
        <v/>
      </c>
    </row>
    <row r="11256">
      <c r="A11256" s="33" t="n">
        <v>45760.875</v>
      </c>
      <c r="B11256" s="15">
        <f>WEEKDAY($A11256,2)</f>
        <v/>
      </c>
      <c r="C11256" s="15">
        <f>HOUR($A11256)</f>
        <v/>
      </c>
      <c r="D11256" s="15">
        <f>IF(AND($A11256&gt;=Instellingen!$B$6,$A11256&lt;Instellingen!$B$7),1,0)</f>
        <v/>
      </c>
      <c r="E11256" s="15">
        <f>COUNTIF(tData[BezoekStart],"&lt;"&amp;($A11256+1/24))-COUNTIF(tData[BezoekEind],"&lt;="&amp;$A11256)</f>
        <v/>
      </c>
      <c r="F11256" s="15">
        <f>COUNTIF(tData[BezoekLangStart],"&lt;"&amp;($A11256+1/24))-COUNTIF(tData[BezoekLangEind],"&lt;="&amp;$A11256)</f>
        <v/>
      </c>
      <c r="G11256" s="15">
        <f>IF($D11256=1,$B11256*100+$C11256,-1)</f>
        <v/>
      </c>
      <c r="H11256" s="15">
        <f>IF($D11256=1,$B11256,-1)</f>
        <v/>
      </c>
      <c r="I11256" s="15">
        <f>IF($D11256=1,$C11256,-1)</f>
        <v/>
      </c>
    </row>
    <row r="11257">
      <c r="A11257" s="33" t="n">
        <v>45760.91666666666</v>
      </c>
      <c r="B11257" s="15">
        <f>WEEKDAY($A11257,2)</f>
        <v/>
      </c>
      <c r="C11257" s="15">
        <f>HOUR($A11257)</f>
        <v/>
      </c>
      <c r="D11257" s="15">
        <f>IF(AND($A11257&gt;=Instellingen!$B$6,$A11257&lt;Instellingen!$B$7),1,0)</f>
        <v/>
      </c>
      <c r="E11257" s="15">
        <f>COUNTIF(tData[BezoekStart],"&lt;"&amp;($A11257+1/24))-COUNTIF(tData[BezoekEind],"&lt;="&amp;$A11257)</f>
        <v/>
      </c>
      <c r="F11257" s="15">
        <f>COUNTIF(tData[BezoekLangStart],"&lt;"&amp;($A11257+1/24))-COUNTIF(tData[BezoekLangEind],"&lt;="&amp;$A11257)</f>
        <v/>
      </c>
      <c r="G11257" s="15">
        <f>IF($D11257=1,$B11257*100+$C11257,-1)</f>
        <v/>
      </c>
      <c r="H11257" s="15">
        <f>IF($D11257=1,$B11257,-1)</f>
        <v/>
      </c>
      <c r="I11257" s="15">
        <f>IF($D11257=1,$C11257,-1)</f>
        <v/>
      </c>
    </row>
    <row r="11258">
      <c r="A11258" s="33" t="n">
        <v>45760.95833333334</v>
      </c>
      <c r="B11258" s="15">
        <f>WEEKDAY($A11258,2)</f>
        <v/>
      </c>
      <c r="C11258" s="15">
        <f>HOUR($A11258)</f>
        <v/>
      </c>
      <c r="D11258" s="15">
        <f>IF(AND($A11258&gt;=Instellingen!$B$6,$A11258&lt;Instellingen!$B$7),1,0)</f>
        <v/>
      </c>
      <c r="E11258" s="15">
        <f>COUNTIF(tData[BezoekStart],"&lt;"&amp;($A11258+1/24))-COUNTIF(tData[BezoekEind],"&lt;="&amp;$A11258)</f>
        <v/>
      </c>
      <c r="F11258" s="15">
        <f>COUNTIF(tData[BezoekLangStart],"&lt;"&amp;($A11258+1/24))-COUNTIF(tData[BezoekLangEind],"&lt;="&amp;$A11258)</f>
        <v/>
      </c>
      <c r="G11258" s="15">
        <f>IF($D11258=1,$B11258*100+$C11258,-1)</f>
        <v/>
      </c>
      <c r="H11258" s="15">
        <f>IF($D11258=1,$B11258,-1)</f>
        <v/>
      </c>
      <c r="I11258" s="15">
        <f>IF($D11258=1,$C11258,-1)</f>
        <v/>
      </c>
    </row>
    <row r="11259">
      <c r="A11259" s="33" t="n">
        <v>45761</v>
      </c>
      <c r="B11259" s="15">
        <f>WEEKDAY($A11259,2)</f>
        <v/>
      </c>
      <c r="C11259" s="15">
        <f>HOUR($A11259)</f>
        <v/>
      </c>
      <c r="D11259" s="15">
        <f>IF(AND($A11259&gt;=Instellingen!$B$6,$A11259&lt;Instellingen!$B$7),1,0)</f>
        <v/>
      </c>
      <c r="E11259" s="15">
        <f>COUNTIF(tData[BezoekStart],"&lt;"&amp;($A11259+1/24))-COUNTIF(tData[BezoekEind],"&lt;="&amp;$A11259)</f>
        <v/>
      </c>
      <c r="F11259" s="15">
        <f>COUNTIF(tData[BezoekLangStart],"&lt;"&amp;($A11259+1/24))-COUNTIF(tData[BezoekLangEind],"&lt;="&amp;$A11259)</f>
        <v/>
      </c>
      <c r="G11259" s="15">
        <f>IF($D11259=1,$B11259*100+$C11259,-1)</f>
        <v/>
      </c>
      <c r="H11259" s="15">
        <f>IF($D11259=1,$B11259,-1)</f>
        <v/>
      </c>
      <c r="I11259" s="15">
        <f>IF($D11259=1,$C11259,-1)</f>
        <v/>
      </c>
    </row>
    <row r="11260">
      <c r="A11260" s="33" t="n">
        <v>45761.04166666666</v>
      </c>
      <c r="B11260" s="15">
        <f>WEEKDAY($A11260,2)</f>
        <v/>
      </c>
      <c r="C11260" s="15">
        <f>HOUR($A11260)</f>
        <v/>
      </c>
      <c r="D11260" s="15">
        <f>IF(AND($A11260&gt;=Instellingen!$B$6,$A11260&lt;Instellingen!$B$7),1,0)</f>
        <v/>
      </c>
      <c r="E11260" s="15">
        <f>COUNTIF(tData[BezoekStart],"&lt;"&amp;($A11260+1/24))-COUNTIF(tData[BezoekEind],"&lt;="&amp;$A11260)</f>
        <v/>
      </c>
      <c r="F11260" s="15">
        <f>COUNTIF(tData[BezoekLangStart],"&lt;"&amp;($A11260+1/24))-COUNTIF(tData[BezoekLangEind],"&lt;="&amp;$A11260)</f>
        <v/>
      </c>
      <c r="G11260" s="15">
        <f>IF($D11260=1,$B11260*100+$C11260,-1)</f>
        <v/>
      </c>
      <c r="H11260" s="15">
        <f>IF($D11260=1,$B11260,-1)</f>
        <v/>
      </c>
      <c r="I11260" s="15">
        <f>IF($D11260=1,$C11260,-1)</f>
        <v/>
      </c>
    </row>
    <row r="11261">
      <c r="A11261" s="33" t="n">
        <v>45761.08333333334</v>
      </c>
      <c r="B11261" s="15">
        <f>WEEKDAY($A11261,2)</f>
        <v/>
      </c>
      <c r="C11261" s="15">
        <f>HOUR($A11261)</f>
        <v/>
      </c>
      <c r="D11261" s="15">
        <f>IF(AND($A11261&gt;=Instellingen!$B$6,$A11261&lt;Instellingen!$B$7),1,0)</f>
        <v/>
      </c>
      <c r="E11261" s="15">
        <f>COUNTIF(tData[BezoekStart],"&lt;"&amp;($A11261+1/24))-COUNTIF(tData[BezoekEind],"&lt;="&amp;$A11261)</f>
        <v/>
      </c>
      <c r="F11261" s="15">
        <f>COUNTIF(tData[BezoekLangStart],"&lt;"&amp;($A11261+1/24))-COUNTIF(tData[BezoekLangEind],"&lt;="&amp;$A11261)</f>
        <v/>
      </c>
      <c r="G11261" s="15">
        <f>IF($D11261=1,$B11261*100+$C11261,-1)</f>
        <v/>
      </c>
      <c r="H11261" s="15">
        <f>IF($D11261=1,$B11261,-1)</f>
        <v/>
      </c>
      <c r="I11261" s="15">
        <f>IF($D11261=1,$C11261,-1)</f>
        <v/>
      </c>
    </row>
    <row r="11262">
      <c r="A11262" s="33" t="n">
        <v>45761.125</v>
      </c>
      <c r="B11262" s="15">
        <f>WEEKDAY($A11262,2)</f>
        <v/>
      </c>
      <c r="C11262" s="15">
        <f>HOUR($A11262)</f>
        <v/>
      </c>
      <c r="D11262" s="15">
        <f>IF(AND($A11262&gt;=Instellingen!$B$6,$A11262&lt;Instellingen!$B$7),1,0)</f>
        <v/>
      </c>
      <c r="E11262" s="15">
        <f>COUNTIF(tData[BezoekStart],"&lt;"&amp;($A11262+1/24))-COUNTIF(tData[BezoekEind],"&lt;="&amp;$A11262)</f>
        <v/>
      </c>
      <c r="F11262" s="15">
        <f>COUNTIF(tData[BezoekLangStart],"&lt;"&amp;($A11262+1/24))-COUNTIF(tData[BezoekLangEind],"&lt;="&amp;$A11262)</f>
        <v/>
      </c>
      <c r="G11262" s="15">
        <f>IF($D11262=1,$B11262*100+$C11262,-1)</f>
        <v/>
      </c>
      <c r="H11262" s="15">
        <f>IF($D11262=1,$B11262,-1)</f>
        <v/>
      </c>
      <c r="I11262" s="15">
        <f>IF($D11262=1,$C11262,-1)</f>
        <v/>
      </c>
    </row>
    <row r="11263">
      <c r="A11263" s="33" t="n">
        <v>45761.16666666666</v>
      </c>
      <c r="B11263" s="15">
        <f>WEEKDAY($A11263,2)</f>
        <v/>
      </c>
      <c r="C11263" s="15">
        <f>HOUR($A11263)</f>
        <v/>
      </c>
      <c r="D11263" s="15">
        <f>IF(AND($A11263&gt;=Instellingen!$B$6,$A11263&lt;Instellingen!$B$7),1,0)</f>
        <v/>
      </c>
      <c r="E11263" s="15">
        <f>COUNTIF(tData[BezoekStart],"&lt;"&amp;($A11263+1/24))-COUNTIF(tData[BezoekEind],"&lt;="&amp;$A11263)</f>
        <v/>
      </c>
      <c r="F11263" s="15">
        <f>COUNTIF(tData[BezoekLangStart],"&lt;"&amp;($A11263+1/24))-COUNTIF(tData[BezoekLangEind],"&lt;="&amp;$A11263)</f>
        <v/>
      </c>
      <c r="G11263" s="15">
        <f>IF($D11263=1,$B11263*100+$C11263,-1)</f>
        <v/>
      </c>
      <c r="H11263" s="15">
        <f>IF($D11263=1,$B11263,-1)</f>
        <v/>
      </c>
      <c r="I11263" s="15">
        <f>IF($D11263=1,$C11263,-1)</f>
        <v/>
      </c>
    </row>
    <row r="11264">
      <c r="A11264" s="33" t="n">
        <v>45761.20833333334</v>
      </c>
      <c r="B11264" s="15">
        <f>WEEKDAY($A11264,2)</f>
        <v/>
      </c>
      <c r="C11264" s="15">
        <f>HOUR($A11264)</f>
        <v/>
      </c>
      <c r="D11264" s="15">
        <f>IF(AND($A11264&gt;=Instellingen!$B$6,$A11264&lt;Instellingen!$B$7),1,0)</f>
        <v/>
      </c>
      <c r="E11264" s="15">
        <f>COUNTIF(tData[BezoekStart],"&lt;"&amp;($A11264+1/24))-COUNTIF(tData[BezoekEind],"&lt;="&amp;$A11264)</f>
        <v/>
      </c>
      <c r="F11264" s="15">
        <f>COUNTIF(tData[BezoekLangStart],"&lt;"&amp;($A11264+1/24))-COUNTIF(tData[BezoekLangEind],"&lt;="&amp;$A11264)</f>
        <v/>
      </c>
      <c r="G11264" s="15">
        <f>IF($D11264=1,$B11264*100+$C11264,-1)</f>
        <v/>
      </c>
      <c r="H11264" s="15">
        <f>IF($D11264=1,$B11264,-1)</f>
        <v/>
      </c>
      <c r="I11264" s="15">
        <f>IF($D11264=1,$C11264,-1)</f>
        <v/>
      </c>
    </row>
    <row r="11265">
      <c r="A11265" s="33" t="n">
        <v>45761.25</v>
      </c>
      <c r="B11265" s="15">
        <f>WEEKDAY($A11265,2)</f>
        <v/>
      </c>
      <c r="C11265" s="15">
        <f>HOUR($A11265)</f>
        <v/>
      </c>
      <c r="D11265" s="15">
        <f>IF(AND($A11265&gt;=Instellingen!$B$6,$A11265&lt;Instellingen!$B$7),1,0)</f>
        <v/>
      </c>
      <c r="E11265" s="15">
        <f>COUNTIF(tData[BezoekStart],"&lt;"&amp;($A11265+1/24))-COUNTIF(tData[BezoekEind],"&lt;="&amp;$A11265)</f>
        <v/>
      </c>
      <c r="F11265" s="15">
        <f>COUNTIF(tData[BezoekLangStart],"&lt;"&amp;($A11265+1/24))-COUNTIF(tData[BezoekLangEind],"&lt;="&amp;$A11265)</f>
        <v/>
      </c>
      <c r="G11265" s="15">
        <f>IF($D11265=1,$B11265*100+$C11265,-1)</f>
        <v/>
      </c>
      <c r="H11265" s="15">
        <f>IF($D11265=1,$B11265,-1)</f>
        <v/>
      </c>
      <c r="I11265" s="15">
        <f>IF($D11265=1,$C11265,-1)</f>
        <v/>
      </c>
    </row>
    <row r="11266">
      <c r="A11266" s="33" t="n">
        <v>45761.29166666666</v>
      </c>
      <c r="B11266" s="15">
        <f>WEEKDAY($A11266,2)</f>
        <v/>
      </c>
      <c r="C11266" s="15">
        <f>HOUR($A11266)</f>
        <v/>
      </c>
      <c r="D11266" s="15">
        <f>IF(AND($A11266&gt;=Instellingen!$B$6,$A11266&lt;Instellingen!$B$7),1,0)</f>
        <v/>
      </c>
      <c r="E11266" s="15">
        <f>COUNTIF(tData[BezoekStart],"&lt;"&amp;($A11266+1/24))-COUNTIF(tData[BezoekEind],"&lt;="&amp;$A11266)</f>
        <v/>
      </c>
      <c r="F11266" s="15">
        <f>COUNTIF(tData[BezoekLangStart],"&lt;"&amp;($A11266+1/24))-COUNTIF(tData[BezoekLangEind],"&lt;="&amp;$A11266)</f>
        <v/>
      </c>
      <c r="G11266" s="15">
        <f>IF($D11266=1,$B11266*100+$C11266,-1)</f>
        <v/>
      </c>
      <c r="H11266" s="15">
        <f>IF($D11266=1,$B11266,-1)</f>
        <v/>
      </c>
      <c r="I11266" s="15">
        <f>IF($D11266=1,$C11266,-1)</f>
        <v/>
      </c>
    </row>
    <row r="11267">
      <c r="A11267" s="33" t="n">
        <v>45761.33333333334</v>
      </c>
      <c r="B11267" s="15">
        <f>WEEKDAY($A11267,2)</f>
        <v/>
      </c>
      <c r="C11267" s="15">
        <f>HOUR($A11267)</f>
        <v/>
      </c>
      <c r="D11267" s="15">
        <f>IF(AND($A11267&gt;=Instellingen!$B$6,$A11267&lt;Instellingen!$B$7),1,0)</f>
        <v/>
      </c>
      <c r="E11267" s="15">
        <f>COUNTIF(tData[BezoekStart],"&lt;"&amp;($A11267+1/24))-COUNTIF(tData[BezoekEind],"&lt;="&amp;$A11267)</f>
        <v/>
      </c>
      <c r="F11267" s="15">
        <f>COUNTIF(tData[BezoekLangStart],"&lt;"&amp;($A11267+1/24))-COUNTIF(tData[BezoekLangEind],"&lt;="&amp;$A11267)</f>
        <v/>
      </c>
      <c r="G11267" s="15">
        <f>IF($D11267=1,$B11267*100+$C11267,-1)</f>
        <v/>
      </c>
      <c r="H11267" s="15">
        <f>IF($D11267=1,$B11267,-1)</f>
        <v/>
      </c>
      <c r="I11267" s="15">
        <f>IF($D11267=1,$C11267,-1)</f>
        <v/>
      </c>
    </row>
    <row r="11268">
      <c r="A11268" s="33" t="n">
        <v>45761.375</v>
      </c>
      <c r="B11268" s="15">
        <f>WEEKDAY($A11268,2)</f>
        <v/>
      </c>
      <c r="C11268" s="15">
        <f>HOUR($A11268)</f>
        <v/>
      </c>
      <c r="D11268" s="15">
        <f>IF(AND($A11268&gt;=Instellingen!$B$6,$A11268&lt;Instellingen!$B$7),1,0)</f>
        <v/>
      </c>
      <c r="E11268" s="15">
        <f>COUNTIF(tData[BezoekStart],"&lt;"&amp;($A11268+1/24))-COUNTIF(tData[BezoekEind],"&lt;="&amp;$A11268)</f>
        <v/>
      </c>
      <c r="F11268" s="15">
        <f>COUNTIF(tData[BezoekLangStart],"&lt;"&amp;($A11268+1/24))-COUNTIF(tData[BezoekLangEind],"&lt;="&amp;$A11268)</f>
        <v/>
      </c>
      <c r="G11268" s="15">
        <f>IF($D11268=1,$B11268*100+$C11268,-1)</f>
        <v/>
      </c>
      <c r="H11268" s="15">
        <f>IF($D11268=1,$B11268,-1)</f>
        <v/>
      </c>
      <c r="I11268" s="15">
        <f>IF($D11268=1,$C11268,-1)</f>
        <v/>
      </c>
    </row>
    <row r="11269">
      <c r="A11269" s="33" t="n">
        <v>45761.41666666666</v>
      </c>
      <c r="B11269" s="15">
        <f>WEEKDAY($A11269,2)</f>
        <v/>
      </c>
      <c r="C11269" s="15">
        <f>HOUR($A11269)</f>
        <v/>
      </c>
      <c r="D11269" s="15">
        <f>IF(AND($A11269&gt;=Instellingen!$B$6,$A11269&lt;Instellingen!$B$7),1,0)</f>
        <v/>
      </c>
      <c r="E11269" s="15">
        <f>COUNTIF(tData[BezoekStart],"&lt;"&amp;($A11269+1/24))-COUNTIF(tData[BezoekEind],"&lt;="&amp;$A11269)</f>
        <v/>
      </c>
      <c r="F11269" s="15">
        <f>COUNTIF(tData[BezoekLangStart],"&lt;"&amp;($A11269+1/24))-COUNTIF(tData[BezoekLangEind],"&lt;="&amp;$A11269)</f>
        <v/>
      </c>
      <c r="G11269" s="15">
        <f>IF($D11269=1,$B11269*100+$C11269,-1)</f>
        <v/>
      </c>
      <c r="H11269" s="15">
        <f>IF($D11269=1,$B11269,-1)</f>
        <v/>
      </c>
      <c r="I11269" s="15">
        <f>IF($D11269=1,$C11269,-1)</f>
        <v/>
      </c>
    </row>
    <row r="11270">
      <c r="A11270" s="33" t="n">
        <v>45761.45833333334</v>
      </c>
      <c r="B11270" s="15">
        <f>WEEKDAY($A11270,2)</f>
        <v/>
      </c>
      <c r="C11270" s="15">
        <f>HOUR($A11270)</f>
        <v/>
      </c>
      <c r="D11270" s="15">
        <f>IF(AND($A11270&gt;=Instellingen!$B$6,$A11270&lt;Instellingen!$B$7),1,0)</f>
        <v/>
      </c>
      <c r="E11270" s="15">
        <f>COUNTIF(tData[BezoekStart],"&lt;"&amp;($A11270+1/24))-COUNTIF(tData[BezoekEind],"&lt;="&amp;$A11270)</f>
        <v/>
      </c>
      <c r="F11270" s="15">
        <f>COUNTIF(tData[BezoekLangStart],"&lt;"&amp;($A11270+1/24))-COUNTIF(tData[BezoekLangEind],"&lt;="&amp;$A11270)</f>
        <v/>
      </c>
      <c r="G11270" s="15">
        <f>IF($D11270=1,$B11270*100+$C11270,-1)</f>
        <v/>
      </c>
      <c r="H11270" s="15">
        <f>IF($D11270=1,$B11270,-1)</f>
        <v/>
      </c>
      <c r="I11270" s="15">
        <f>IF($D11270=1,$C11270,-1)</f>
        <v/>
      </c>
    </row>
    <row r="11271">
      <c r="A11271" s="33" t="n">
        <v>45761.5</v>
      </c>
      <c r="B11271" s="15">
        <f>WEEKDAY($A11271,2)</f>
        <v/>
      </c>
      <c r="C11271" s="15">
        <f>HOUR($A11271)</f>
        <v/>
      </c>
      <c r="D11271" s="15">
        <f>IF(AND($A11271&gt;=Instellingen!$B$6,$A11271&lt;Instellingen!$B$7),1,0)</f>
        <v/>
      </c>
      <c r="E11271" s="15">
        <f>COUNTIF(tData[BezoekStart],"&lt;"&amp;($A11271+1/24))-COUNTIF(tData[BezoekEind],"&lt;="&amp;$A11271)</f>
        <v/>
      </c>
      <c r="F11271" s="15">
        <f>COUNTIF(tData[BezoekLangStart],"&lt;"&amp;($A11271+1/24))-COUNTIF(tData[BezoekLangEind],"&lt;="&amp;$A11271)</f>
        <v/>
      </c>
      <c r="G11271" s="15">
        <f>IF($D11271=1,$B11271*100+$C11271,-1)</f>
        <v/>
      </c>
      <c r="H11271" s="15">
        <f>IF($D11271=1,$B11271,-1)</f>
        <v/>
      </c>
      <c r="I11271" s="15">
        <f>IF($D11271=1,$C11271,-1)</f>
        <v/>
      </c>
    </row>
    <row r="11272">
      <c r="A11272" s="33" t="n">
        <v>45761.54166666666</v>
      </c>
      <c r="B11272" s="15">
        <f>WEEKDAY($A11272,2)</f>
        <v/>
      </c>
      <c r="C11272" s="15">
        <f>HOUR($A11272)</f>
        <v/>
      </c>
      <c r="D11272" s="15">
        <f>IF(AND($A11272&gt;=Instellingen!$B$6,$A11272&lt;Instellingen!$B$7),1,0)</f>
        <v/>
      </c>
      <c r="E11272" s="15">
        <f>COUNTIF(tData[BezoekStart],"&lt;"&amp;($A11272+1/24))-COUNTIF(tData[BezoekEind],"&lt;="&amp;$A11272)</f>
        <v/>
      </c>
      <c r="F11272" s="15">
        <f>COUNTIF(tData[BezoekLangStart],"&lt;"&amp;($A11272+1/24))-COUNTIF(tData[BezoekLangEind],"&lt;="&amp;$A11272)</f>
        <v/>
      </c>
      <c r="G11272" s="15">
        <f>IF($D11272=1,$B11272*100+$C11272,-1)</f>
        <v/>
      </c>
      <c r="H11272" s="15">
        <f>IF($D11272=1,$B11272,-1)</f>
        <v/>
      </c>
      <c r="I11272" s="15">
        <f>IF($D11272=1,$C11272,-1)</f>
        <v/>
      </c>
    </row>
    <row r="11273">
      <c r="A11273" s="33" t="n">
        <v>45761.58333333334</v>
      </c>
      <c r="B11273" s="15">
        <f>WEEKDAY($A11273,2)</f>
        <v/>
      </c>
      <c r="C11273" s="15">
        <f>HOUR($A11273)</f>
        <v/>
      </c>
      <c r="D11273" s="15">
        <f>IF(AND($A11273&gt;=Instellingen!$B$6,$A11273&lt;Instellingen!$B$7),1,0)</f>
        <v/>
      </c>
      <c r="E11273" s="15">
        <f>COUNTIF(tData[BezoekStart],"&lt;"&amp;($A11273+1/24))-COUNTIF(tData[BezoekEind],"&lt;="&amp;$A11273)</f>
        <v/>
      </c>
      <c r="F11273" s="15">
        <f>COUNTIF(tData[BezoekLangStart],"&lt;"&amp;($A11273+1/24))-COUNTIF(tData[BezoekLangEind],"&lt;="&amp;$A11273)</f>
        <v/>
      </c>
      <c r="G11273" s="15">
        <f>IF($D11273=1,$B11273*100+$C11273,-1)</f>
        <v/>
      </c>
      <c r="H11273" s="15">
        <f>IF($D11273=1,$B11273,-1)</f>
        <v/>
      </c>
      <c r="I11273" s="15">
        <f>IF($D11273=1,$C11273,-1)</f>
        <v/>
      </c>
    </row>
    <row r="11274">
      <c r="A11274" s="33" t="n">
        <v>45761.625</v>
      </c>
      <c r="B11274" s="15">
        <f>WEEKDAY($A11274,2)</f>
        <v/>
      </c>
      <c r="C11274" s="15">
        <f>HOUR($A11274)</f>
        <v/>
      </c>
      <c r="D11274" s="15">
        <f>IF(AND($A11274&gt;=Instellingen!$B$6,$A11274&lt;Instellingen!$B$7),1,0)</f>
        <v/>
      </c>
      <c r="E11274" s="15">
        <f>COUNTIF(tData[BezoekStart],"&lt;"&amp;($A11274+1/24))-COUNTIF(tData[BezoekEind],"&lt;="&amp;$A11274)</f>
        <v/>
      </c>
      <c r="F11274" s="15">
        <f>COUNTIF(tData[BezoekLangStart],"&lt;"&amp;($A11274+1/24))-COUNTIF(tData[BezoekLangEind],"&lt;="&amp;$A11274)</f>
        <v/>
      </c>
      <c r="G11274" s="15">
        <f>IF($D11274=1,$B11274*100+$C11274,-1)</f>
        <v/>
      </c>
      <c r="H11274" s="15">
        <f>IF($D11274=1,$B11274,-1)</f>
        <v/>
      </c>
      <c r="I11274" s="15">
        <f>IF($D11274=1,$C11274,-1)</f>
        <v/>
      </c>
    </row>
    <row r="11275">
      <c r="A11275" s="33" t="n">
        <v>45761.66666666666</v>
      </c>
      <c r="B11275" s="15">
        <f>WEEKDAY($A11275,2)</f>
        <v/>
      </c>
      <c r="C11275" s="15">
        <f>HOUR($A11275)</f>
        <v/>
      </c>
      <c r="D11275" s="15">
        <f>IF(AND($A11275&gt;=Instellingen!$B$6,$A11275&lt;Instellingen!$B$7),1,0)</f>
        <v/>
      </c>
      <c r="E11275" s="15">
        <f>COUNTIF(tData[BezoekStart],"&lt;"&amp;($A11275+1/24))-COUNTIF(tData[BezoekEind],"&lt;="&amp;$A11275)</f>
        <v/>
      </c>
      <c r="F11275" s="15">
        <f>COUNTIF(tData[BezoekLangStart],"&lt;"&amp;($A11275+1/24))-COUNTIF(tData[BezoekLangEind],"&lt;="&amp;$A11275)</f>
        <v/>
      </c>
      <c r="G11275" s="15">
        <f>IF($D11275=1,$B11275*100+$C11275,-1)</f>
        <v/>
      </c>
      <c r="H11275" s="15">
        <f>IF($D11275=1,$B11275,-1)</f>
        <v/>
      </c>
      <c r="I11275" s="15">
        <f>IF($D11275=1,$C11275,-1)</f>
        <v/>
      </c>
    </row>
    <row r="11276">
      <c r="A11276" s="33" t="n">
        <v>45761.70833333334</v>
      </c>
      <c r="B11276" s="15">
        <f>WEEKDAY($A11276,2)</f>
        <v/>
      </c>
      <c r="C11276" s="15">
        <f>HOUR($A11276)</f>
        <v/>
      </c>
      <c r="D11276" s="15">
        <f>IF(AND($A11276&gt;=Instellingen!$B$6,$A11276&lt;Instellingen!$B$7),1,0)</f>
        <v/>
      </c>
      <c r="E11276" s="15">
        <f>COUNTIF(tData[BezoekStart],"&lt;"&amp;($A11276+1/24))-COUNTIF(tData[BezoekEind],"&lt;="&amp;$A11276)</f>
        <v/>
      </c>
      <c r="F11276" s="15">
        <f>COUNTIF(tData[BezoekLangStart],"&lt;"&amp;($A11276+1/24))-COUNTIF(tData[BezoekLangEind],"&lt;="&amp;$A11276)</f>
        <v/>
      </c>
      <c r="G11276" s="15">
        <f>IF($D11276=1,$B11276*100+$C11276,-1)</f>
        <v/>
      </c>
      <c r="H11276" s="15">
        <f>IF($D11276=1,$B11276,-1)</f>
        <v/>
      </c>
      <c r="I11276" s="15">
        <f>IF($D11276=1,$C11276,-1)</f>
        <v/>
      </c>
    </row>
    <row r="11277">
      <c r="A11277" s="33" t="n">
        <v>45761.75</v>
      </c>
      <c r="B11277" s="15">
        <f>WEEKDAY($A11277,2)</f>
        <v/>
      </c>
      <c r="C11277" s="15">
        <f>HOUR($A11277)</f>
        <v/>
      </c>
      <c r="D11277" s="15">
        <f>IF(AND($A11277&gt;=Instellingen!$B$6,$A11277&lt;Instellingen!$B$7),1,0)</f>
        <v/>
      </c>
      <c r="E11277" s="15">
        <f>COUNTIF(tData[BezoekStart],"&lt;"&amp;($A11277+1/24))-COUNTIF(tData[BezoekEind],"&lt;="&amp;$A11277)</f>
        <v/>
      </c>
      <c r="F11277" s="15">
        <f>COUNTIF(tData[BezoekLangStart],"&lt;"&amp;($A11277+1/24))-COUNTIF(tData[BezoekLangEind],"&lt;="&amp;$A11277)</f>
        <v/>
      </c>
      <c r="G11277" s="15">
        <f>IF($D11277=1,$B11277*100+$C11277,-1)</f>
        <v/>
      </c>
      <c r="H11277" s="15">
        <f>IF($D11277=1,$B11277,-1)</f>
        <v/>
      </c>
      <c r="I11277" s="15">
        <f>IF($D11277=1,$C11277,-1)</f>
        <v/>
      </c>
    </row>
    <row r="11278">
      <c r="A11278" s="33" t="n">
        <v>45761.79166666666</v>
      </c>
      <c r="B11278" s="15">
        <f>WEEKDAY($A11278,2)</f>
        <v/>
      </c>
      <c r="C11278" s="15">
        <f>HOUR($A11278)</f>
        <v/>
      </c>
      <c r="D11278" s="15">
        <f>IF(AND($A11278&gt;=Instellingen!$B$6,$A11278&lt;Instellingen!$B$7),1,0)</f>
        <v/>
      </c>
      <c r="E11278" s="15">
        <f>COUNTIF(tData[BezoekStart],"&lt;"&amp;($A11278+1/24))-COUNTIF(tData[BezoekEind],"&lt;="&amp;$A11278)</f>
        <v/>
      </c>
      <c r="F11278" s="15">
        <f>COUNTIF(tData[BezoekLangStart],"&lt;"&amp;($A11278+1/24))-COUNTIF(tData[BezoekLangEind],"&lt;="&amp;$A11278)</f>
        <v/>
      </c>
      <c r="G11278" s="15">
        <f>IF($D11278=1,$B11278*100+$C11278,-1)</f>
        <v/>
      </c>
      <c r="H11278" s="15">
        <f>IF($D11278=1,$B11278,-1)</f>
        <v/>
      </c>
      <c r="I11278" s="15">
        <f>IF($D11278=1,$C11278,-1)</f>
        <v/>
      </c>
    </row>
    <row r="11279">
      <c r="A11279" s="33" t="n">
        <v>45761.83333333334</v>
      </c>
      <c r="B11279" s="15">
        <f>WEEKDAY($A11279,2)</f>
        <v/>
      </c>
      <c r="C11279" s="15">
        <f>HOUR($A11279)</f>
        <v/>
      </c>
      <c r="D11279" s="15">
        <f>IF(AND($A11279&gt;=Instellingen!$B$6,$A11279&lt;Instellingen!$B$7),1,0)</f>
        <v/>
      </c>
      <c r="E11279" s="15">
        <f>COUNTIF(tData[BezoekStart],"&lt;"&amp;($A11279+1/24))-COUNTIF(tData[BezoekEind],"&lt;="&amp;$A11279)</f>
        <v/>
      </c>
      <c r="F11279" s="15">
        <f>COUNTIF(tData[BezoekLangStart],"&lt;"&amp;($A11279+1/24))-COUNTIF(tData[BezoekLangEind],"&lt;="&amp;$A11279)</f>
        <v/>
      </c>
      <c r="G11279" s="15">
        <f>IF($D11279=1,$B11279*100+$C11279,-1)</f>
        <v/>
      </c>
      <c r="H11279" s="15">
        <f>IF($D11279=1,$B11279,-1)</f>
        <v/>
      </c>
      <c r="I11279" s="15">
        <f>IF($D11279=1,$C11279,-1)</f>
        <v/>
      </c>
    </row>
    <row r="11280">
      <c r="A11280" s="33" t="n">
        <v>45761.875</v>
      </c>
      <c r="B11280" s="15">
        <f>WEEKDAY($A11280,2)</f>
        <v/>
      </c>
      <c r="C11280" s="15">
        <f>HOUR($A11280)</f>
        <v/>
      </c>
      <c r="D11280" s="15">
        <f>IF(AND($A11280&gt;=Instellingen!$B$6,$A11280&lt;Instellingen!$B$7),1,0)</f>
        <v/>
      </c>
      <c r="E11280" s="15">
        <f>COUNTIF(tData[BezoekStart],"&lt;"&amp;($A11280+1/24))-COUNTIF(tData[BezoekEind],"&lt;="&amp;$A11280)</f>
        <v/>
      </c>
      <c r="F11280" s="15">
        <f>COUNTIF(tData[BezoekLangStart],"&lt;"&amp;($A11280+1/24))-COUNTIF(tData[BezoekLangEind],"&lt;="&amp;$A11280)</f>
        <v/>
      </c>
      <c r="G11280" s="15">
        <f>IF($D11280=1,$B11280*100+$C11280,-1)</f>
        <v/>
      </c>
      <c r="H11280" s="15">
        <f>IF($D11280=1,$B11280,-1)</f>
        <v/>
      </c>
      <c r="I11280" s="15">
        <f>IF($D11280=1,$C11280,-1)</f>
        <v/>
      </c>
    </row>
    <row r="11281">
      <c r="A11281" s="33" t="n">
        <v>45761.91666666666</v>
      </c>
      <c r="B11281" s="15">
        <f>WEEKDAY($A11281,2)</f>
        <v/>
      </c>
      <c r="C11281" s="15">
        <f>HOUR($A11281)</f>
        <v/>
      </c>
      <c r="D11281" s="15">
        <f>IF(AND($A11281&gt;=Instellingen!$B$6,$A11281&lt;Instellingen!$B$7),1,0)</f>
        <v/>
      </c>
      <c r="E11281" s="15">
        <f>COUNTIF(tData[BezoekStart],"&lt;"&amp;($A11281+1/24))-COUNTIF(tData[BezoekEind],"&lt;="&amp;$A11281)</f>
        <v/>
      </c>
      <c r="F11281" s="15">
        <f>COUNTIF(tData[BezoekLangStart],"&lt;"&amp;($A11281+1/24))-COUNTIF(tData[BezoekLangEind],"&lt;="&amp;$A11281)</f>
        <v/>
      </c>
      <c r="G11281" s="15">
        <f>IF($D11281=1,$B11281*100+$C11281,-1)</f>
        <v/>
      </c>
      <c r="H11281" s="15">
        <f>IF($D11281=1,$B11281,-1)</f>
        <v/>
      </c>
      <c r="I11281" s="15">
        <f>IF($D11281=1,$C11281,-1)</f>
        <v/>
      </c>
    </row>
    <row r="11282">
      <c r="A11282" s="33" t="n">
        <v>45761.95833333334</v>
      </c>
      <c r="B11282" s="15">
        <f>WEEKDAY($A11282,2)</f>
        <v/>
      </c>
      <c r="C11282" s="15">
        <f>HOUR($A11282)</f>
        <v/>
      </c>
      <c r="D11282" s="15">
        <f>IF(AND($A11282&gt;=Instellingen!$B$6,$A11282&lt;Instellingen!$B$7),1,0)</f>
        <v/>
      </c>
      <c r="E11282" s="15">
        <f>COUNTIF(tData[BezoekStart],"&lt;"&amp;($A11282+1/24))-COUNTIF(tData[BezoekEind],"&lt;="&amp;$A11282)</f>
        <v/>
      </c>
      <c r="F11282" s="15">
        <f>COUNTIF(tData[BezoekLangStart],"&lt;"&amp;($A11282+1/24))-COUNTIF(tData[BezoekLangEind],"&lt;="&amp;$A11282)</f>
        <v/>
      </c>
      <c r="G11282" s="15">
        <f>IF($D11282=1,$B11282*100+$C11282,-1)</f>
        <v/>
      </c>
      <c r="H11282" s="15">
        <f>IF($D11282=1,$B11282,-1)</f>
        <v/>
      </c>
      <c r="I11282" s="15">
        <f>IF($D11282=1,$C11282,-1)</f>
        <v/>
      </c>
    </row>
    <row r="11283">
      <c r="A11283" s="33" t="n">
        <v>45762</v>
      </c>
      <c r="B11283" s="15">
        <f>WEEKDAY($A11283,2)</f>
        <v/>
      </c>
      <c r="C11283" s="15">
        <f>HOUR($A11283)</f>
        <v/>
      </c>
      <c r="D11283" s="15">
        <f>IF(AND($A11283&gt;=Instellingen!$B$6,$A11283&lt;Instellingen!$B$7),1,0)</f>
        <v/>
      </c>
      <c r="E11283" s="15">
        <f>COUNTIF(tData[BezoekStart],"&lt;"&amp;($A11283+1/24))-COUNTIF(tData[BezoekEind],"&lt;="&amp;$A11283)</f>
        <v/>
      </c>
      <c r="F11283" s="15">
        <f>COUNTIF(tData[BezoekLangStart],"&lt;"&amp;($A11283+1/24))-COUNTIF(tData[BezoekLangEind],"&lt;="&amp;$A11283)</f>
        <v/>
      </c>
      <c r="G11283" s="15">
        <f>IF($D11283=1,$B11283*100+$C11283,-1)</f>
        <v/>
      </c>
      <c r="H11283" s="15">
        <f>IF($D11283=1,$B11283,-1)</f>
        <v/>
      </c>
      <c r="I11283" s="15">
        <f>IF($D11283=1,$C11283,-1)</f>
        <v/>
      </c>
    </row>
    <row r="11284">
      <c r="A11284" s="33" t="n">
        <v>45762.04166666666</v>
      </c>
      <c r="B11284" s="15">
        <f>WEEKDAY($A11284,2)</f>
        <v/>
      </c>
      <c r="C11284" s="15">
        <f>HOUR($A11284)</f>
        <v/>
      </c>
      <c r="D11284" s="15">
        <f>IF(AND($A11284&gt;=Instellingen!$B$6,$A11284&lt;Instellingen!$B$7),1,0)</f>
        <v/>
      </c>
      <c r="E11284" s="15">
        <f>COUNTIF(tData[BezoekStart],"&lt;"&amp;($A11284+1/24))-COUNTIF(tData[BezoekEind],"&lt;="&amp;$A11284)</f>
        <v/>
      </c>
      <c r="F11284" s="15">
        <f>COUNTIF(tData[BezoekLangStart],"&lt;"&amp;($A11284+1/24))-COUNTIF(tData[BezoekLangEind],"&lt;="&amp;$A11284)</f>
        <v/>
      </c>
      <c r="G11284" s="15">
        <f>IF($D11284=1,$B11284*100+$C11284,-1)</f>
        <v/>
      </c>
      <c r="H11284" s="15">
        <f>IF($D11284=1,$B11284,-1)</f>
        <v/>
      </c>
      <c r="I11284" s="15">
        <f>IF($D11284=1,$C11284,-1)</f>
        <v/>
      </c>
    </row>
    <row r="11285">
      <c r="A11285" s="33" t="n">
        <v>45762.08333333334</v>
      </c>
      <c r="B11285" s="15">
        <f>WEEKDAY($A11285,2)</f>
        <v/>
      </c>
      <c r="C11285" s="15">
        <f>HOUR($A11285)</f>
        <v/>
      </c>
      <c r="D11285" s="15">
        <f>IF(AND($A11285&gt;=Instellingen!$B$6,$A11285&lt;Instellingen!$B$7),1,0)</f>
        <v/>
      </c>
      <c r="E11285" s="15">
        <f>COUNTIF(tData[BezoekStart],"&lt;"&amp;($A11285+1/24))-COUNTIF(tData[BezoekEind],"&lt;="&amp;$A11285)</f>
        <v/>
      </c>
      <c r="F11285" s="15">
        <f>COUNTIF(tData[BezoekLangStart],"&lt;"&amp;($A11285+1/24))-COUNTIF(tData[BezoekLangEind],"&lt;="&amp;$A11285)</f>
        <v/>
      </c>
      <c r="G11285" s="15">
        <f>IF($D11285=1,$B11285*100+$C11285,-1)</f>
        <v/>
      </c>
      <c r="H11285" s="15">
        <f>IF($D11285=1,$B11285,-1)</f>
        <v/>
      </c>
      <c r="I11285" s="15">
        <f>IF($D11285=1,$C11285,-1)</f>
        <v/>
      </c>
    </row>
    <row r="11286">
      <c r="A11286" s="33" t="n">
        <v>45762.125</v>
      </c>
      <c r="B11286" s="15">
        <f>WEEKDAY($A11286,2)</f>
        <v/>
      </c>
      <c r="C11286" s="15">
        <f>HOUR($A11286)</f>
        <v/>
      </c>
      <c r="D11286" s="15">
        <f>IF(AND($A11286&gt;=Instellingen!$B$6,$A11286&lt;Instellingen!$B$7),1,0)</f>
        <v/>
      </c>
      <c r="E11286" s="15">
        <f>COUNTIF(tData[BezoekStart],"&lt;"&amp;($A11286+1/24))-COUNTIF(tData[BezoekEind],"&lt;="&amp;$A11286)</f>
        <v/>
      </c>
      <c r="F11286" s="15">
        <f>COUNTIF(tData[BezoekLangStart],"&lt;"&amp;($A11286+1/24))-COUNTIF(tData[BezoekLangEind],"&lt;="&amp;$A11286)</f>
        <v/>
      </c>
      <c r="G11286" s="15">
        <f>IF($D11286=1,$B11286*100+$C11286,-1)</f>
        <v/>
      </c>
      <c r="H11286" s="15">
        <f>IF($D11286=1,$B11286,-1)</f>
        <v/>
      </c>
      <c r="I11286" s="15">
        <f>IF($D11286=1,$C11286,-1)</f>
        <v/>
      </c>
    </row>
    <row r="11287">
      <c r="A11287" s="33" t="n">
        <v>45762.16666666666</v>
      </c>
      <c r="B11287" s="15">
        <f>WEEKDAY($A11287,2)</f>
        <v/>
      </c>
      <c r="C11287" s="15">
        <f>HOUR($A11287)</f>
        <v/>
      </c>
      <c r="D11287" s="15">
        <f>IF(AND($A11287&gt;=Instellingen!$B$6,$A11287&lt;Instellingen!$B$7),1,0)</f>
        <v/>
      </c>
      <c r="E11287" s="15">
        <f>COUNTIF(tData[BezoekStart],"&lt;"&amp;($A11287+1/24))-COUNTIF(tData[BezoekEind],"&lt;="&amp;$A11287)</f>
        <v/>
      </c>
      <c r="F11287" s="15">
        <f>COUNTIF(tData[BezoekLangStart],"&lt;"&amp;($A11287+1/24))-COUNTIF(tData[BezoekLangEind],"&lt;="&amp;$A11287)</f>
        <v/>
      </c>
      <c r="G11287" s="15">
        <f>IF($D11287=1,$B11287*100+$C11287,-1)</f>
        <v/>
      </c>
      <c r="H11287" s="15">
        <f>IF($D11287=1,$B11287,-1)</f>
        <v/>
      </c>
      <c r="I11287" s="15">
        <f>IF($D11287=1,$C11287,-1)</f>
        <v/>
      </c>
    </row>
    <row r="11288">
      <c r="A11288" s="33" t="n">
        <v>45762.20833333334</v>
      </c>
      <c r="B11288" s="15">
        <f>WEEKDAY($A11288,2)</f>
        <v/>
      </c>
      <c r="C11288" s="15">
        <f>HOUR($A11288)</f>
        <v/>
      </c>
      <c r="D11288" s="15">
        <f>IF(AND($A11288&gt;=Instellingen!$B$6,$A11288&lt;Instellingen!$B$7),1,0)</f>
        <v/>
      </c>
      <c r="E11288" s="15">
        <f>COUNTIF(tData[BezoekStart],"&lt;"&amp;($A11288+1/24))-COUNTIF(tData[BezoekEind],"&lt;="&amp;$A11288)</f>
        <v/>
      </c>
      <c r="F11288" s="15">
        <f>COUNTIF(tData[BezoekLangStart],"&lt;"&amp;($A11288+1/24))-COUNTIF(tData[BezoekLangEind],"&lt;="&amp;$A11288)</f>
        <v/>
      </c>
      <c r="G11288" s="15">
        <f>IF($D11288=1,$B11288*100+$C11288,-1)</f>
        <v/>
      </c>
      <c r="H11288" s="15">
        <f>IF($D11288=1,$B11288,-1)</f>
        <v/>
      </c>
      <c r="I11288" s="15">
        <f>IF($D11288=1,$C11288,-1)</f>
        <v/>
      </c>
    </row>
    <row r="11289">
      <c r="A11289" s="33" t="n">
        <v>45762.25</v>
      </c>
      <c r="B11289" s="15">
        <f>WEEKDAY($A11289,2)</f>
        <v/>
      </c>
      <c r="C11289" s="15">
        <f>HOUR($A11289)</f>
        <v/>
      </c>
      <c r="D11289" s="15">
        <f>IF(AND($A11289&gt;=Instellingen!$B$6,$A11289&lt;Instellingen!$B$7),1,0)</f>
        <v/>
      </c>
      <c r="E11289" s="15">
        <f>COUNTIF(tData[BezoekStart],"&lt;"&amp;($A11289+1/24))-COUNTIF(tData[BezoekEind],"&lt;="&amp;$A11289)</f>
        <v/>
      </c>
      <c r="F11289" s="15">
        <f>COUNTIF(tData[BezoekLangStart],"&lt;"&amp;($A11289+1/24))-COUNTIF(tData[BezoekLangEind],"&lt;="&amp;$A11289)</f>
        <v/>
      </c>
      <c r="G11289" s="15">
        <f>IF($D11289=1,$B11289*100+$C11289,-1)</f>
        <v/>
      </c>
      <c r="H11289" s="15">
        <f>IF($D11289=1,$B11289,-1)</f>
        <v/>
      </c>
      <c r="I11289" s="15">
        <f>IF($D11289=1,$C11289,-1)</f>
        <v/>
      </c>
    </row>
    <row r="11290">
      <c r="A11290" s="33" t="n">
        <v>45762.29166666666</v>
      </c>
      <c r="B11290" s="15">
        <f>WEEKDAY($A11290,2)</f>
        <v/>
      </c>
      <c r="C11290" s="15">
        <f>HOUR($A11290)</f>
        <v/>
      </c>
      <c r="D11290" s="15">
        <f>IF(AND($A11290&gt;=Instellingen!$B$6,$A11290&lt;Instellingen!$B$7),1,0)</f>
        <v/>
      </c>
      <c r="E11290" s="15">
        <f>COUNTIF(tData[BezoekStart],"&lt;"&amp;($A11290+1/24))-COUNTIF(tData[BezoekEind],"&lt;="&amp;$A11290)</f>
        <v/>
      </c>
      <c r="F11290" s="15">
        <f>COUNTIF(tData[BezoekLangStart],"&lt;"&amp;($A11290+1/24))-COUNTIF(tData[BezoekLangEind],"&lt;="&amp;$A11290)</f>
        <v/>
      </c>
      <c r="G11290" s="15">
        <f>IF($D11290=1,$B11290*100+$C11290,-1)</f>
        <v/>
      </c>
      <c r="H11290" s="15">
        <f>IF($D11290=1,$B11290,-1)</f>
        <v/>
      </c>
      <c r="I11290" s="15">
        <f>IF($D11290=1,$C11290,-1)</f>
        <v/>
      </c>
    </row>
    <row r="11291">
      <c r="A11291" s="33" t="n">
        <v>45762.33333333334</v>
      </c>
      <c r="B11291" s="15">
        <f>WEEKDAY($A11291,2)</f>
        <v/>
      </c>
      <c r="C11291" s="15">
        <f>HOUR($A11291)</f>
        <v/>
      </c>
      <c r="D11291" s="15">
        <f>IF(AND($A11291&gt;=Instellingen!$B$6,$A11291&lt;Instellingen!$B$7),1,0)</f>
        <v/>
      </c>
      <c r="E11291" s="15">
        <f>COUNTIF(tData[BezoekStart],"&lt;"&amp;($A11291+1/24))-COUNTIF(tData[BezoekEind],"&lt;="&amp;$A11291)</f>
        <v/>
      </c>
      <c r="F11291" s="15">
        <f>COUNTIF(tData[BezoekLangStart],"&lt;"&amp;($A11291+1/24))-COUNTIF(tData[BezoekLangEind],"&lt;="&amp;$A11291)</f>
        <v/>
      </c>
      <c r="G11291" s="15">
        <f>IF($D11291=1,$B11291*100+$C11291,-1)</f>
        <v/>
      </c>
      <c r="H11291" s="15">
        <f>IF($D11291=1,$B11291,-1)</f>
        <v/>
      </c>
      <c r="I11291" s="15">
        <f>IF($D11291=1,$C11291,-1)</f>
        <v/>
      </c>
    </row>
    <row r="11292">
      <c r="A11292" s="33" t="n">
        <v>45762.375</v>
      </c>
      <c r="B11292" s="15">
        <f>WEEKDAY($A11292,2)</f>
        <v/>
      </c>
      <c r="C11292" s="15">
        <f>HOUR($A11292)</f>
        <v/>
      </c>
      <c r="D11292" s="15">
        <f>IF(AND($A11292&gt;=Instellingen!$B$6,$A11292&lt;Instellingen!$B$7),1,0)</f>
        <v/>
      </c>
      <c r="E11292" s="15">
        <f>COUNTIF(tData[BezoekStart],"&lt;"&amp;($A11292+1/24))-COUNTIF(tData[BezoekEind],"&lt;="&amp;$A11292)</f>
        <v/>
      </c>
      <c r="F11292" s="15">
        <f>COUNTIF(tData[BezoekLangStart],"&lt;"&amp;($A11292+1/24))-COUNTIF(tData[BezoekLangEind],"&lt;="&amp;$A11292)</f>
        <v/>
      </c>
      <c r="G11292" s="15">
        <f>IF($D11292=1,$B11292*100+$C11292,-1)</f>
        <v/>
      </c>
      <c r="H11292" s="15">
        <f>IF($D11292=1,$B11292,-1)</f>
        <v/>
      </c>
      <c r="I11292" s="15">
        <f>IF($D11292=1,$C11292,-1)</f>
        <v/>
      </c>
    </row>
    <row r="11293">
      <c r="A11293" s="33" t="n">
        <v>45762.41666666666</v>
      </c>
      <c r="B11293" s="15">
        <f>WEEKDAY($A11293,2)</f>
        <v/>
      </c>
      <c r="C11293" s="15">
        <f>HOUR($A11293)</f>
        <v/>
      </c>
      <c r="D11293" s="15">
        <f>IF(AND($A11293&gt;=Instellingen!$B$6,$A11293&lt;Instellingen!$B$7),1,0)</f>
        <v/>
      </c>
      <c r="E11293" s="15">
        <f>COUNTIF(tData[BezoekStart],"&lt;"&amp;($A11293+1/24))-COUNTIF(tData[BezoekEind],"&lt;="&amp;$A11293)</f>
        <v/>
      </c>
      <c r="F11293" s="15">
        <f>COUNTIF(tData[BezoekLangStart],"&lt;"&amp;($A11293+1/24))-COUNTIF(tData[BezoekLangEind],"&lt;="&amp;$A11293)</f>
        <v/>
      </c>
      <c r="G11293" s="15">
        <f>IF($D11293=1,$B11293*100+$C11293,-1)</f>
        <v/>
      </c>
      <c r="H11293" s="15">
        <f>IF($D11293=1,$B11293,-1)</f>
        <v/>
      </c>
      <c r="I11293" s="15">
        <f>IF($D11293=1,$C11293,-1)</f>
        <v/>
      </c>
    </row>
    <row r="11294">
      <c r="A11294" s="33" t="n">
        <v>45762.45833333334</v>
      </c>
      <c r="B11294" s="15">
        <f>WEEKDAY($A11294,2)</f>
        <v/>
      </c>
      <c r="C11294" s="15">
        <f>HOUR($A11294)</f>
        <v/>
      </c>
      <c r="D11294" s="15">
        <f>IF(AND($A11294&gt;=Instellingen!$B$6,$A11294&lt;Instellingen!$B$7),1,0)</f>
        <v/>
      </c>
      <c r="E11294" s="15">
        <f>COUNTIF(tData[BezoekStart],"&lt;"&amp;($A11294+1/24))-COUNTIF(tData[BezoekEind],"&lt;="&amp;$A11294)</f>
        <v/>
      </c>
      <c r="F11294" s="15">
        <f>COUNTIF(tData[BezoekLangStart],"&lt;"&amp;($A11294+1/24))-COUNTIF(tData[BezoekLangEind],"&lt;="&amp;$A11294)</f>
        <v/>
      </c>
      <c r="G11294" s="15">
        <f>IF($D11294=1,$B11294*100+$C11294,-1)</f>
        <v/>
      </c>
      <c r="H11294" s="15">
        <f>IF($D11294=1,$B11294,-1)</f>
        <v/>
      </c>
      <c r="I11294" s="15">
        <f>IF($D11294=1,$C11294,-1)</f>
        <v/>
      </c>
    </row>
    <row r="11295">
      <c r="A11295" s="33" t="n">
        <v>45762.5</v>
      </c>
      <c r="B11295" s="15">
        <f>WEEKDAY($A11295,2)</f>
        <v/>
      </c>
      <c r="C11295" s="15">
        <f>HOUR($A11295)</f>
        <v/>
      </c>
      <c r="D11295" s="15">
        <f>IF(AND($A11295&gt;=Instellingen!$B$6,$A11295&lt;Instellingen!$B$7),1,0)</f>
        <v/>
      </c>
      <c r="E11295" s="15">
        <f>COUNTIF(tData[BezoekStart],"&lt;"&amp;($A11295+1/24))-COUNTIF(tData[BezoekEind],"&lt;="&amp;$A11295)</f>
        <v/>
      </c>
      <c r="F11295" s="15">
        <f>COUNTIF(tData[BezoekLangStart],"&lt;"&amp;($A11295+1/24))-COUNTIF(tData[BezoekLangEind],"&lt;="&amp;$A11295)</f>
        <v/>
      </c>
      <c r="G11295" s="15">
        <f>IF($D11295=1,$B11295*100+$C11295,-1)</f>
        <v/>
      </c>
      <c r="H11295" s="15">
        <f>IF($D11295=1,$B11295,-1)</f>
        <v/>
      </c>
      <c r="I11295" s="15">
        <f>IF($D11295=1,$C11295,-1)</f>
        <v/>
      </c>
    </row>
    <row r="11296">
      <c r="A11296" s="33" t="n">
        <v>45762.54166666666</v>
      </c>
      <c r="B11296" s="15">
        <f>WEEKDAY($A11296,2)</f>
        <v/>
      </c>
      <c r="C11296" s="15">
        <f>HOUR($A11296)</f>
        <v/>
      </c>
      <c r="D11296" s="15">
        <f>IF(AND($A11296&gt;=Instellingen!$B$6,$A11296&lt;Instellingen!$B$7),1,0)</f>
        <v/>
      </c>
      <c r="E11296" s="15">
        <f>COUNTIF(tData[BezoekStart],"&lt;"&amp;($A11296+1/24))-COUNTIF(tData[BezoekEind],"&lt;="&amp;$A11296)</f>
        <v/>
      </c>
      <c r="F11296" s="15">
        <f>COUNTIF(tData[BezoekLangStart],"&lt;"&amp;($A11296+1/24))-COUNTIF(tData[BezoekLangEind],"&lt;="&amp;$A11296)</f>
        <v/>
      </c>
      <c r="G11296" s="15">
        <f>IF($D11296=1,$B11296*100+$C11296,-1)</f>
        <v/>
      </c>
      <c r="H11296" s="15">
        <f>IF($D11296=1,$B11296,-1)</f>
        <v/>
      </c>
      <c r="I11296" s="15">
        <f>IF($D11296=1,$C11296,-1)</f>
        <v/>
      </c>
    </row>
    <row r="11297">
      <c r="A11297" s="33" t="n">
        <v>45762.58333333334</v>
      </c>
      <c r="B11297" s="15">
        <f>WEEKDAY($A11297,2)</f>
        <v/>
      </c>
      <c r="C11297" s="15">
        <f>HOUR($A11297)</f>
        <v/>
      </c>
      <c r="D11297" s="15">
        <f>IF(AND($A11297&gt;=Instellingen!$B$6,$A11297&lt;Instellingen!$B$7),1,0)</f>
        <v/>
      </c>
      <c r="E11297" s="15">
        <f>COUNTIF(tData[BezoekStart],"&lt;"&amp;($A11297+1/24))-COUNTIF(tData[BezoekEind],"&lt;="&amp;$A11297)</f>
        <v/>
      </c>
      <c r="F11297" s="15">
        <f>COUNTIF(tData[BezoekLangStart],"&lt;"&amp;($A11297+1/24))-COUNTIF(tData[BezoekLangEind],"&lt;="&amp;$A11297)</f>
        <v/>
      </c>
      <c r="G11297" s="15">
        <f>IF($D11297=1,$B11297*100+$C11297,-1)</f>
        <v/>
      </c>
      <c r="H11297" s="15">
        <f>IF($D11297=1,$B11297,-1)</f>
        <v/>
      </c>
      <c r="I11297" s="15">
        <f>IF($D11297=1,$C11297,-1)</f>
        <v/>
      </c>
    </row>
    <row r="11298">
      <c r="A11298" s="33" t="n">
        <v>45762.625</v>
      </c>
      <c r="B11298" s="15">
        <f>WEEKDAY($A11298,2)</f>
        <v/>
      </c>
      <c r="C11298" s="15">
        <f>HOUR($A11298)</f>
        <v/>
      </c>
      <c r="D11298" s="15">
        <f>IF(AND($A11298&gt;=Instellingen!$B$6,$A11298&lt;Instellingen!$B$7),1,0)</f>
        <v/>
      </c>
      <c r="E11298" s="15">
        <f>COUNTIF(tData[BezoekStart],"&lt;"&amp;($A11298+1/24))-COUNTIF(tData[BezoekEind],"&lt;="&amp;$A11298)</f>
        <v/>
      </c>
      <c r="F11298" s="15">
        <f>COUNTIF(tData[BezoekLangStart],"&lt;"&amp;($A11298+1/24))-COUNTIF(tData[BezoekLangEind],"&lt;="&amp;$A11298)</f>
        <v/>
      </c>
      <c r="G11298" s="15">
        <f>IF($D11298=1,$B11298*100+$C11298,-1)</f>
        <v/>
      </c>
      <c r="H11298" s="15">
        <f>IF($D11298=1,$B11298,-1)</f>
        <v/>
      </c>
      <c r="I11298" s="15">
        <f>IF($D11298=1,$C11298,-1)</f>
        <v/>
      </c>
    </row>
    <row r="11299">
      <c r="A11299" s="33" t="n">
        <v>45762.66666666666</v>
      </c>
      <c r="B11299" s="15">
        <f>WEEKDAY($A11299,2)</f>
        <v/>
      </c>
      <c r="C11299" s="15">
        <f>HOUR($A11299)</f>
        <v/>
      </c>
      <c r="D11299" s="15">
        <f>IF(AND($A11299&gt;=Instellingen!$B$6,$A11299&lt;Instellingen!$B$7),1,0)</f>
        <v/>
      </c>
      <c r="E11299" s="15">
        <f>COUNTIF(tData[BezoekStart],"&lt;"&amp;($A11299+1/24))-COUNTIF(tData[BezoekEind],"&lt;="&amp;$A11299)</f>
        <v/>
      </c>
      <c r="F11299" s="15">
        <f>COUNTIF(tData[BezoekLangStart],"&lt;"&amp;($A11299+1/24))-COUNTIF(tData[BezoekLangEind],"&lt;="&amp;$A11299)</f>
        <v/>
      </c>
      <c r="G11299" s="15">
        <f>IF($D11299=1,$B11299*100+$C11299,-1)</f>
        <v/>
      </c>
      <c r="H11299" s="15">
        <f>IF($D11299=1,$B11299,-1)</f>
        <v/>
      </c>
      <c r="I11299" s="15">
        <f>IF($D11299=1,$C11299,-1)</f>
        <v/>
      </c>
    </row>
    <row r="11300">
      <c r="A11300" s="33" t="n">
        <v>45762.70833333334</v>
      </c>
      <c r="B11300" s="15">
        <f>WEEKDAY($A11300,2)</f>
        <v/>
      </c>
      <c r="C11300" s="15">
        <f>HOUR($A11300)</f>
        <v/>
      </c>
      <c r="D11300" s="15">
        <f>IF(AND($A11300&gt;=Instellingen!$B$6,$A11300&lt;Instellingen!$B$7),1,0)</f>
        <v/>
      </c>
      <c r="E11300" s="15">
        <f>COUNTIF(tData[BezoekStart],"&lt;"&amp;($A11300+1/24))-COUNTIF(tData[BezoekEind],"&lt;="&amp;$A11300)</f>
        <v/>
      </c>
      <c r="F11300" s="15">
        <f>COUNTIF(tData[BezoekLangStart],"&lt;"&amp;($A11300+1/24))-COUNTIF(tData[BezoekLangEind],"&lt;="&amp;$A11300)</f>
        <v/>
      </c>
      <c r="G11300" s="15">
        <f>IF($D11300=1,$B11300*100+$C11300,-1)</f>
        <v/>
      </c>
      <c r="H11300" s="15">
        <f>IF($D11300=1,$B11300,-1)</f>
        <v/>
      </c>
      <c r="I11300" s="15">
        <f>IF($D11300=1,$C11300,-1)</f>
        <v/>
      </c>
    </row>
    <row r="11301">
      <c r="A11301" s="33" t="n">
        <v>45762.75</v>
      </c>
      <c r="B11301" s="15">
        <f>WEEKDAY($A11301,2)</f>
        <v/>
      </c>
      <c r="C11301" s="15">
        <f>HOUR($A11301)</f>
        <v/>
      </c>
      <c r="D11301" s="15">
        <f>IF(AND($A11301&gt;=Instellingen!$B$6,$A11301&lt;Instellingen!$B$7),1,0)</f>
        <v/>
      </c>
      <c r="E11301" s="15">
        <f>COUNTIF(tData[BezoekStart],"&lt;"&amp;($A11301+1/24))-COUNTIF(tData[BezoekEind],"&lt;="&amp;$A11301)</f>
        <v/>
      </c>
      <c r="F11301" s="15">
        <f>COUNTIF(tData[BezoekLangStart],"&lt;"&amp;($A11301+1/24))-COUNTIF(tData[BezoekLangEind],"&lt;="&amp;$A11301)</f>
        <v/>
      </c>
      <c r="G11301" s="15">
        <f>IF($D11301=1,$B11301*100+$C11301,-1)</f>
        <v/>
      </c>
      <c r="H11301" s="15">
        <f>IF($D11301=1,$B11301,-1)</f>
        <v/>
      </c>
      <c r="I11301" s="15">
        <f>IF($D11301=1,$C11301,-1)</f>
        <v/>
      </c>
    </row>
    <row r="11302">
      <c r="A11302" s="33" t="n">
        <v>45762.79166666666</v>
      </c>
      <c r="B11302" s="15">
        <f>WEEKDAY($A11302,2)</f>
        <v/>
      </c>
      <c r="C11302" s="15">
        <f>HOUR($A11302)</f>
        <v/>
      </c>
      <c r="D11302" s="15">
        <f>IF(AND($A11302&gt;=Instellingen!$B$6,$A11302&lt;Instellingen!$B$7),1,0)</f>
        <v/>
      </c>
      <c r="E11302" s="15">
        <f>COUNTIF(tData[BezoekStart],"&lt;"&amp;($A11302+1/24))-COUNTIF(tData[BezoekEind],"&lt;="&amp;$A11302)</f>
        <v/>
      </c>
      <c r="F11302" s="15">
        <f>COUNTIF(tData[BezoekLangStart],"&lt;"&amp;($A11302+1/24))-COUNTIF(tData[BezoekLangEind],"&lt;="&amp;$A11302)</f>
        <v/>
      </c>
      <c r="G11302" s="15">
        <f>IF($D11302=1,$B11302*100+$C11302,-1)</f>
        <v/>
      </c>
      <c r="H11302" s="15">
        <f>IF($D11302=1,$B11302,-1)</f>
        <v/>
      </c>
      <c r="I11302" s="15">
        <f>IF($D11302=1,$C11302,-1)</f>
        <v/>
      </c>
    </row>
    <row r="11303">
      <c r="A11303" s="33" t="n">
        <v>45762.83333333334</v>
      </c>
      <c r="B11303" s="15">
        <f>WEEKDAY($A11303,2)</f>
        <v/>
      </c>
      <c r="C11303" s="15">
        <f>HOUR($A11303)</f>
        <v/>
      </c>
      <c r="D11303" s="15">
        <f>IF(AND($A11303&gt;=Instellingen!$B$6,$A11303&lt;Instellingen!$B$7),1,0)</f>
        <v/>
      </c>
      <c r="E11303" s="15">
        <f>COUNTIF(tData[BezoekStart],"&lt;"&amp;($A11303+1/24))-COUNTIF(tData[BezoekEind],"&lt;="&amp;$A11303)</f>
        <v/>
      </c>
      <c r="F11303" s="15">
        <f>COUNTIF(tData[BezoekLangStart],"&lt;"&amp;($A11303+1/24))-COUNTIF(tData[BezoekLangEind],"&lt;="&amp;$A11303)</f>
        <v/>
      </c>
      <c r="G11303" s="15">
        <f>IF($D11303=1,$B11303*100+$C11303,-1)</f>
        <v/>
      </c>
      <c r="H11303" s="15">
        <f>IF($D11303=1,$B11303,-1)</f>
        <v/>
      </c>
      <c r="I11303" s="15">
        <f>IF($D11303=1,$C11303,-1)</f>
        <v/>
      </c>
    </row>
    <row r="11304">
      <c r="A11304" s="33" t="n">
        <v>45762.875</v>
      </c>
      <c r="B11304" s="15">
        <f>WEEKDAY($A11304,2)</f>
        <v/>
      </c>
      <c r="C11304" s="15">
        <f>HOUR($A11304)</f>
        <v/>
      </c>
      <c r="D11304" s="15">
        <f>IF(AND($A11304&gt;=Instellingen!$B$6,$A11304&lt;Instellingen!$B$7),1,0)</f>
        <v/>
      </c>
      <c r="E11304" s="15">
        <f>COUNTIF(tData[BezoekStart],"&lt;"&amp;($A11304+1/24))-COUNTIF(tData[BezoekEind],"&lt;="&amp;$A11304)</f>
        <v/>
      </c>
      <c r="F11304" s="15">
        <f>COUNTIF(tData[BezoekLangStart],"&lt;"&amp;($A11304+1/24))-COUNTIF(tData[BezoekLangEind],"&lt;="&amp;$A11304)</f>
        <v/>
      </c>
      <c r="G11304" s="15">
        <f>IF($D11304=1,$B11304*100+$C11304,-1)</f>
        <v/>
      </c>
      <c r="H11304" s="15">
        <f>IF($D11304=1,$B11304,-1)</f>
        <v/>
      </c>
      <c r="I11304" s="15">
        <f>IF($D11304=1,$C11304,-1)</f>
        <v/>
      </c>
    </row>
    <row r="11305">
      <c r="A11305" s="33" t="n">
        <v>45762.91666666666</v>
      </c>
      <c r="B11305" s="15">
        <f>WEEKDAY($A11305,2)</f>
        <v/>
      </c>
      <c r="C11305" s="15">
        <f>HOUR($A11305)</f>
        <v/>
      </c>
      <c r="D11305" s="15">
        <f>IF(AND($A11305&gt;=Instellingen!$B$6,$A11305&lt;Instellingen!$B$7),1,0)</f>
        <v/>
      </c>
      <c r="E11305" s="15">
        <f>COUNTIF(tData[BezoekStart],"&lt;"&amp;($A11305+1/24))-COUNTIF(tData[BezoekEind],"&lt;="&amp;$A11305)</f>
        <v/>
      </c>
      <c r="F11305" s="15">
        <f>COUNTIF(tData[BezoekLangStart],"&lt;"&amp;($A11305+1/24))-COUNTIF(tData[BezoekLangEind],"&lt;="&amp;$A11305)</f>
        <v/>
      </c>
      <c r="G11305" s="15">
        <f>IF($D11305=1,$B11305*100+$C11305,-1)</f>
        <v/>
      </c>
      <c r="H11305" s="15">
        <f>IF($D11305=1,$B11305,-1)</f>
        <v/>
      </c>
      <c r="I11305" s="15">
        <f>IF($D11305=1,$C11305,-1)</f>
        <v/>
      </c>
    </row>
    <row r="11306">
      <c r="A11306" s="33" t="n">
        <v>45762.95833333334</v>
      </c>
      <c r="B11306" s="15">
        <f>WEEKDAY($A11306,2)</f>
        <v/>
      </c>
      <c r="C11306" s="15">
        <f>HOUR($A11306)</f>
        <v/>
      </c>
      <c r="D11306" s="15">
        <f>IF(AND($A11306&gt;=Instellingen!$B$6,$A11306&lt;Instellingen!$B$7),1,0)</f>
        <v/>
      </c>
      <c r="E11306" s="15">
        <f>COUNTIF(tData[BezoekStart],"&lt;"&amp;($A11306+1/24))-COUNTIF(tData[BezoekEind],"&lt;="&amp;$A11306)</f>
        <v/>
      </c>
      <c r="F11306" s="15">
        <f>COUNTIF(tData[BezoekLangStart],"&lt;"&amp;($A11306+1/24))-COUNTIF(tData[BezoekLangEind],"&lt;="&amp;$A11306)</f>
        <v/>
      </c>
      <c r="G11306" s="15">
        <f>IF($D11306=1,$B11306*100+$C11306,-1)</f>
        <v/>
      </c>
      <c r="H11306" s="15">
        <f>IF($D11306=1,$B11306,-1)</f>
        <v/>
      </c>
      <c r="I11306" s="15">
        <f>IF($D11306=1,$C11306,-1)</f>
        <v/>
      </c>
    </row>
    <row r="11307">
      <c r="A11307" s="33" t="n">
        <v>45763</v>
      </c>
      <c r="B11307" s="15">
        <f>WEEKDAY($A11307,2)</f>
        <v/>
      </c>
      <c r="C11307" s="15">
        <f>HOUR($A11307)</f>
        <v/>
      </c>
      <c r="D11307" s="15">
        <f>IF(AND($A11307&gt;=Instellingen!$B$6,$A11307&lt;Instellingen!$B$7),1,0)</f>
        <v/>
      </c>
      <c r="E11307" s="15">
        <f>COUNTIF(tData[BezoekStart],"&lt;"&amp;($A11307+1/24))-COUNTIF(tData[BezoekEind],"&lt;="&amp;$A11307)</f>
        <v/>
      </c>
      <c r="F11307" s="15">
        <f>COUNTIF(tData[BezoekLangStart],"&lt;"&amp;($A11307+1/24))-COUNTIF(tData[BezoekLangEind],"&lt;="&amp;$A11307)</f>
        <v/>
      </c>
      <c r="G11307" s="15">
        <f>IF($D11307=1,$B11307*100+$C11307,-1)</f>
        <v/>
      </c>
      <c r="H11307" s="15">
        <f>IF($D11307=1,$B11307,-1)</f>
        <v/>
      </c>
      <c r="I11307" s="15">
        <f>IF($D11307=1,$C11307,-1)</f>
        <v/>
      </c>
    </row>
    <row r="11308">
      <c r="A11308" s="33" t="n">
        <v>45763.04166666666</v>
      </c>
      <c r="B11308" s="15">
        <f>WEEKDAY($A11308,2)</f>
        <v/>
      </c>
      <c r="C11308" s="15">
        <f>HOUR($A11308)</f>
        <v/>
      </c>
      <c r="D11308" s="15">
        <f>IF(AND($A11308&gt;=Instellingen!$B$6,$A11308&lt;Instellingen!$B$7),1,0)</f>
        <v/>
      </c>
      <c r="E11308" s="15">
        <f>COUNTIF(tData[BezoekStart],"&lt;"&amp;($A11308+1/24))-COUNTIF(tData[BezoekEind],"&lt;="&amp;$A11308)</f>
        <v/>
      </c>
      <c r="F11308" s="15">
        <f>COUNTIF(tData[BezoekLangStart],"&lt;"&amp;($A11308+1/24))-COUNTIF(tData[BezoekLangEind],"&lt;="&amp;$A11308)</f>
        <v/>
      </c>
      <c r="G11308" s="15">
        <f>IF($D11308=1,$B11308*100+$C11308,-1)</f>
        <v/>
      </c>
      <c r="H11308" s="15">
        <f>IF($D11308=1,$B11308,-1)</f>
        <v/>
      </c>
      <c r="I11308" s="15">
        <f>IF($D11308=1,$C11308,-1)</f>
        <v/>
      </c>
    </row>
    <row r="11309">
      <c r="A11309" s="33" t="n">
        <v>45763.08333333334</v>
      </c>
      <c r="B11309" s="15">
        <f>WEEKDAY($A11309,2)</f>
        <v/>
      </c>
      <c r="C11309" s="15">
        <f>HOUR($A11309)</f>
        <v/>
      </c>
      <c r="D11309" s="15">
        <f>IF(AND($A11309&gt;=Instellingen!$B$6,$A11309&lt;Instellingen!$B$7),1,0)</f>
        <v/>
      </c>
      <c r="E11309" s="15">
        <f>COUNTIF(tData[BezoekStart],"&lt;"&amp;($A11309+1/24))-COUNTIF(tData[BezoekEind],"&lt;="&amp;$A11309)</f>
        <v/>
      </c>
      <c r="F11309" s="15">
        <f>COUNTIF(tData[BezoekLangStart],"&lt;"&amp;($A11309+1/24))-COUNTIF(tData[BezoekLangEind],"&lt;="&amp;$A11309)</f>
        <v/>
      </c>
      <c r="G11309" s="15">
        <f>IF($D11309=1,$B11309*100+$C11309,-1)</f>
        <v/>
      </c>
      <c r="H11309" s="15">
        <f>IF($D11309=1,$B11309,-1)</f>
        <v/>
      </c>
      <c r="I11309" s="15">
        <f>IF($D11309=1,$C11309,-1)</f>
        <v/>
      </c>
    </row>
    <row r="11310">
      <c r="A11310" s="33" t="n">
        <v>45763.125</v>
      </c>
      <c r="B11310" s="15">
        <f>WEEKDAY($A11310,2)</f>
        <v/>
      </c>
      <c r="C11310" s="15">
        <f>HOUR($A11310)</f>
        <v/>
      </c>
      <c r="D11310" s="15">
        <f>IF(AND($A11310&gt;=Instellingen!$B$6,$A11310&lt;Instellingen!$B$7),1,0)</f>
        <v/>
      </c>
      <c r="E11310" s="15">
        <f>COUNTIF(tData[BezoekStart],"&lt;"&amp;($A11310+1/24))-COUNTIF(tData[BezoekEind],"&lt;="&amp;$A11310)</f>
        <v/>
      </c>
      <c r="F11310" s="15">
        <f>COUNTIF(tData[BezoekLangStart],"&lt;"&amp;($A11310+1/24))-COUNTIF(tData[BezoekLangEind],"&lt;="&amp;$A11310)</f>
        <v/>
      </c>
      <c r="G11310" s="15">
        <f>IF($D11310=1,$B11310*100+$C11310,-1)</f>
        <v/>
      </c>
      <c r="H11310" s="15">
        <f>IF($D11310=1,$B11310,-1)</f>
        <v/>
      </c>
      <c r="I11310" s="15">
        <f>IF($D11310=1,$C11310,-1)</f>
        <v/>
      </c>
    </row>
    <row r="11311">
      <c r="A11311" s="33" t="n">
        <v>45763.16666666666</v>
      </c>
      <c r="B11311" s="15">
        <f>WEEKDAY($A11311,2)</f>
        <v/>
      </c>
      <c r="C11311" s="15">
        <f>HOUR($A11311)</f>
        <v/>
      </c>
      <c r="D11311" s="15">
        <f>IF(AND($A11311&gt;=Instellingen!$B$6,$A11311&lt;Instellingen!$B$7),1,0)</f>
        <v/>
      </c>
      <c r="E11311" s="15">
        <f>COUNTIF(tData[BezoekStart],"&lt;"&amp;($A11311+1/24))-COUNTIF(tData[BezoekEind],"&lt;="&amp;$A11311)</f>
        <v/>
      </c>
      <c r="F11311" s="15">
        <f>COUNTIF(tData[BezoekLangStart],"&lt;"&amp;($A11311+1/24))-COUNTIF(tData[BezoekLangEind],"&lt;="&amp;$A11311)</f>
        <v/>
      </c>
      <c r="G11311" s="15">
        <f>IF($D11311=1,$B11311*100+$C11311,-1)</f>
        <v/>
      </c>
      <c r="H11311" s="15">
        <f>IF($D11311=1,$B11311,-1)</f>
        <v/>
      </c>
      <c r="I11311" s="15">
        <f>IF($D11311=1,$C11311,-1)</f>
        <v/>
      </c>
    </row>
    <row r="11312">
      <c r="A11312" s="33" t="n">
        <v>45763.20833333334</v>
      </c>
      <c r="B11312" s="15">
        <f>WEEKDAY($A11312,2)</f>
        <v/>
      </c>
      <c r="C11312" s="15">
        <f>HOUR($A11312)</f>
        <v/>
      </c>
      <c r="D11312" s="15">
        <f>IF(AND($A11312&gt;=Instellingen!$B$6,$A11312&lt;Instellingen!$B$7),1,0)</f>
        <v/>
      </c>
      <c r="E11312" s="15">
        <f>COUNTIF(tData[BezoekStart],"&lt;"&amp;($A11312+1/24))-COUNTIF(tData[BezoekEind],"&lt;="&amp;$A11312)</f>
        <v/>
      </c>
      <c r="F11312" s="15">
        <f>COUNTIF(tData[BezoekLangStart],"&lt;"&amp;($A11312+1/24))-COUNTIF(tData[BezoekLangEind],"&lt;="&amp;$A11312)</f>
        <v/>
      </c>
      <c r="G11312" s="15">
        <f>IF($D11312=1,$B11312*100+$C11312,-1)</f>
        <v/>
      </c>
      <c r="H11312" s="15">
        <f>IF($D11312=1,$B11312,-1)</f>
        <v/>
      </c>
      <c r="I11312" s="15">
        <f>IF($D11312=1,$C11312,-1)</f>
        <v/>
      </c>
    </row>
    <row r="11313">
      <c r="A11313" s="33" t="n">
        <v>45763.25</v>
      </c>
      <c r="B11313" s="15">
        <f>WEEKDAY($A11313,2)</f>
        <v/>
      </c>
      <c r="C11313" s="15">
        <f>HOUR($A11313)</f>
        <v/>
      </c>
      <c r="D11313" s="15">
        <f>IF(AND($A11313&gt;=Instellingen!$B$6,$A11313&lt;Instellingen!$B$7),1,0)</f>
        <v/>
      </c>
      <c r="E11313" s="15">
        <f>COUNTIF(tData[BezoekStart],"&lt;"&amp;($A11313+1/24))-COUNTIF(tData[BezoekEind],"&lt;="&amp;$A11313)</f>
        <v/>
      </c>
      <c r="F11313" s="15">
        <f>COUNTIF(tData[BezoekLangStart],"&lt;"&amp;($A11313+1/24))-COUNTIF(tData[BezoekLangEind],"&lt;="&amp;$A11313)</f>
        <v/>
      </c>
      <c r="G11313" s="15">
        <f>IF($D11313=1,$B11313*100+$C11313,-1)</f>
        <v/>
      </c>
      <c r="H11313" s="15">
        <f>IF($D11313=1,$B11313,-1)</f>
        <v/>
      </c>
      <c r="I11313" s="15">
        <f>IF($D11313=1,$C11313,-1)</f>
        <v/>
      </c>
    </row>
    <row r="11314">
      <c r="A11314" s="33" t="n">
        <v>45763.29166666666</v>
      </c>
      <c r="B11314" s="15">
        <f>WEEKDAY($A11314,2)</f>
        <v/>
      </c>
      <c r="C11314" s="15">
        <f>HOUR($A11314)</f>
        <v/>
      </c>
      <c r="D11314" s="15">
        <f>IF(AND($A11314&gt;=Instellingen!$B$6,$A11314&lt;Instellingen!$B$7),1,0)</f>
        <v/>
      </c>
      <c r="E11314" s="15">
        <f>COUNTIF(tData[BezoekStart],"&lt;"&amp;($A11314+1/24))-COUNTIF(tData[BezoekEind],"&lt;="&amp;$A11314)</f>
        <v/>
      </c>
      <c r="F11314" s="15">
        <f>COUNTIF(tData[BezoekLangStart],"&lt;"&amp;($A11314+1/24))-COUNTIF(tData[BezoekLangEind],"&lt;="&amp;$A11314)</f>
        <v/>
      </c>
      <c r="G11314" s="15">
        <f>IF($D11314=1,$B11314*100+$C11314,-1)</f>
        <v/>
      </c>
      <c r="H11314" s="15">
        <f>IF($D11314=1,$B11314,-1)</f>
        <v/>
      </c>
      <c r="I11314" s="15">
        <f>IF($D11314=1,$C11314,-1)</f>
        <v/>
      </c>
    </row>
    <row r="11315">
      <c r="A11315" s="33" t="n">
        <v>45763.33333333334</v>
      </c>
      <c r="B11315" s="15">
        <f>WEEKDAY($A11315,2)</f>
        <v/>
      </c>
      <c r="C11315" s="15">
        <f>HOUR($A11315)</f>
        <v/>
      </c>
      <c r="D11315" s="15">
        <f>IF(AND($A11315&gt;=Instellingen!$B$6,$A11315&lt;Instellingen!$B$7),1,0)</f>
        <v/>
      </c>
      <c r="E11315" s="15">
        <f>COUNTIF(tData[BezoekStart],"&lt;"&amp;($A11315+1/24))-COUNTIF(tData[BezoekEind],"&lt;="&amp;$A11315)</f>
        <v/>
      </c>
      <c r="F11315" s="15">
        <f>COUNTIF(tData[BezoekLangStart],"&lt;"&amp;($A11315+1/24))-COUNTIF(tData[BezoekLangEind],"&lt;="&amp;$A11315)</f>
        <v/>
      </c>
      <c r="G11315" s="15">
        <f>IF($D11315=1,$B11315*100+$C11315,-1)</f>
        <v/>
      </c>
      <c r="H11315" s="15">
        <f>IF($D11315=1,$B11315,-1)</f>
        <v/>
      </c>
      <c r="I11315" s="15">
        <f>IF($D11315=1,$C11315,-1)</f>
        <v/>
      </c>
    </row>
    <row r="11316">
      <c r="A11316" s="33" t="n">
        <v>45763.375</v>
      </c>
      <c r="B11316" s="15">
        <f>WEEKDAY($A11316,2)</f>
        <v/>
      </c>
      <c r="C11316" s="15">
        <f>HOUR($A11316)</f>
        <v/>
      </c>
      <c r="D11316" s="15">
        <f>IF(AND($A11316&gt;=Instellingen!$B$6,$A11316&lt;Instellingen!$B$7),1,0)</f>
        <v/>
      </c>
      <c r="E11316" s="15">
        <f>COUNTIF(tData[BezoekStart],"&lt;"&amp;($A11316+1/24))-COUNTIF(tData[BezoekEind],"&lt;="&amp;$A11316)</f>
        <v/>
      </c>
      <c r="F11316" s="15">
        <f>COUNTIF(tData[BezoekLangStart],"&lt;"&amp;($A11316+1/24))-COUNTIF(tData[BezoekLangEind],"&lt;="&amp;$A11316)</f>
        <v/>
      </c>
      <c r="G11316" s="15">
        <f>IF($D11316=1,$B11316*100+$C11316,-1)</f>
        <v/>
      </c>
      <c r="H11316" s="15">
        <f>IF($D11316=1,$B11316,-1)</f>
        <v/>
      </c>
      <c r="I11316" s="15">
        <f>IF($D11316=1,$C11316,-1)</f>
        <v/>
      </c>
    </row>
    <row r="11317">
      <c r="A11317" s="33" t="n">
        <v>45763.41666666666</v>
      </c>
      <c r="B11317" s="15">
        <f>WEEKDAY($A11317,2)</f>
        <v/>
      </c>
      <c r="C11317" s="15">
        <f>HOUR($A11317)</f>
        <v/>
      </c>
      <c r="D11317" s="15">
        <f>IF(AND($A11317&gt;=Instellingen!$B$6,$A11317&lt;Instellingen!$B$7),1,0)</f>
        <v/>
      </c>
      <c r="E11317" s="15">
        <f>COUNTIF(tData[BezoekStart],"&lt;"&amp;($A11317+1/24))-COUNTIF(tData[BezoekEind],"&lt;="&amp;$A11317)</f>
        <v/>
      </c>
      <c r="F11317" s="15">
        <f>COUNTIF(tData[BezoekLangStart],"&lt;"&amp;($A11317+1/24))-COUNTIF(tData[BezoekLangEind],"&lt;="&amp;$A11317)</f>
        <v/>
      </c>
      <c r="G11317" s="15">
        <f>IF($D11317=1,$B11317*100+$C11317,-1)</f>
        <v/>
      </c>
      <c r="H11317" s="15">
        <f>IF($D11317=1,$B11317,-1)</f>
        <v/>
      </c>
      <c r="I11317" s="15">
        <f>IF($D11317=1,$C11317,-1)</f>
        <v/>
      </c>
    </row>
    <row r="11318">
      <c r="A11318" s="33" t="n">
        <v>45763.45833333334</v>
      </c>
      <c r="B11318" s="15">
        <f>WEEKDAY($A11318,2)</f>
        <v/>
      </c>
      <c r="C11318" s="15">
        <f>HOUR($A11318)</f>
        <v/>
      </c>
      <c r="D11318" s="15">
        <f>IF(AND($A11318&gt;=Instellingen!$B$6,$A11318&lt;Instellingen!$B$7),1,0)</f>
        <v/>
      </c>
      <c r="E11318" s="15">
        <f>COUNTIF(tData[BezoekStart],"&lt;"&amp;($A11318+1/24))-COUNTIF(tData[BezoekEind],"&lt;="&amp;$A11318)</f>
        <v/>
      </c>
      <c r="F11318" s="15">
        <f>COUNTIF(tData[BezoekLangStart],"&lt;"&amp;($A11318+1/24))-COUNTIF(tData[BezoekLangEind],"&lt;="&amp;$A11318)</f>
        <v/>
      </c>
      <c r="G11318" s="15">
        <f>IF($D11318=1,$B11318*100+$C11318,-1)</f>
        <v/>
      </c>
      <c r="H11318" s="15">
        <f>IF($D11318=1,$B11318,-1)</f>
        <v/>
      </c>
      <c r="I11318" s="15">
        <f>IF($D11318=1,$C11318,-1)</f>
        <v/>
      </c>
    </row>
    <row r="11319">
      <c r="A11319" s="33" t="n">
        <v>45763.5</v>
      </c>
      <c r="B11319" s="15">
        <f>WEEKDAY($A11319,2)</f>
        <v/>
      </c>
      <c r="C11319" s="15">
        <f>HOUR($A11319)</f>
        <v/>
      </c>
      <c r="D11319" s="15">
        <f>IF(AND($A11319&gt;=Instellingen!$B$6,$A11319&lt;Instellingen!$B$7),1,0)</f>
        <v/>
      </c>
      <c r="E11319" s="15">
        <f>COUNTIF(tData[BezoekStart],"&lt;"&amp;($A11319+1/24))-COUNTIF(tData[BezoekEind],"&lt;="&amp;$A11319)</f>
        <v/>
      </c>
      <c r="F11319" s="15">
        <f>COUNTIF(tData[BezoekLangStart],"&lt;"&amp;($A11319+1/24))-COUNTIF(tData[BezoekLangEind],"&lt;="&amp;$A11319)</f>
        <v/>
      </c>
      <c r="G11319" s="15">
        <f>IF($D11319=1,$B11319*100+$C11319,-1)</f>
        <v/>
      </c>
      <c r="H11319" s="15">
        <f>IF($D11319=1,$B11319,-1)</f>
        <v/>
      </c>
      <c r="I11319" s="15">
        <f>IF($D11319=1,$C11319,-1)</f>
        <v/>
      </c>
    </row>
    <row r="11320">
      <c r="A11320" s="33" t="n">
        <v>45763.54166666666</v>
      </c>
      <c r="B11320" s="15">
        <f>WEEKDAY($A11320,2)</f>
        <v/>
      </c>
      <c r="C11320" s="15">
        <f>HOUR($A11320)</f>
        <v/>
      </c>
      <c r="D11320" s="15">
        <f>IF(AND($A11320&gt;=Instellingen!$B$6,$A11320&lt;Instellingen!$B$7),1,0)</f>
        <v/>
      </c>
      <c r="E11320" s="15">
        <f>COUNTIF(tData[BezoekStart],"&lt;"&amp;($A11320+1/24))-COUNTIF(tData[BezoekEind],"&lt;="&amp;$A11320)</f>
        <v/>
      </c>
      <c r="F11320" s="15">
        <f>COUNTIF(tData[BezoekLangStart],"&lt;"&amp;($A11320+1/24))-COUNTIF(tData[BezoekLangEind],"&lt;="&amp;$A11320)</f>
        <v/>
      </c>
      <c r="G11320" s="15">
        <f>IF($D11320=1,$B11320*100+$C11320,-1)</f>
        <v/>
      </c>
      <c r="H11320" s="15">
        <f>IF($D11320=1,$B11320,-1)</f>
        <v/>
      </c>
      <c r="I11320" s="15">
        <f>IF($D11320=1,$C11320,-1)</f>
        <v/>
      </c>
    </row>
    <row r="11321">
      <c r="A11321" s="33" t="n">
        <v>45763.58333333334</v>
      </c>
      <c r="B11321" s="15">
        <f>WEEKDAY($A11321,2)</f>
        <v/>
      </c>
      <c r="C11321" s="15">
        <f>HOUR($A11321)</f>
        <v/>
      </c>
      <c r="D11321" s="15">
        <f>IF(AND($A11321&gt;=Instellingen!$B$6,$A11321&lt;Instellingen!$B$7),1,0)</f>
        <v/>
      </c>
      <c r="E11321" s="15">
        <f>COUNTIF(tData[BezoekStart],"&lt;"&amp;($A11321+1/24))-COUNTIF(tData[BezoekEind],"&lt;="&amp;$A11321)</f>
        <v/>
      </c>
      <c r="F11321" s="15">
        <f>COUNTIF(tData[BezoekLangStart],"&lt;"&amp;($A11321+1/24))-COUNTIF(tData[BezoekLangEind],"&lt;="&amp;$A11321)</f>
        <v/>
      </c>
      <c r="G11321" s="15">
        <f>IF($D11321=1,$B11321*100+$C11321,-1)</f>
        <v/>
      </c>
      <c r="H11321" s="15">
        <f>IF($D11321=1,$B11321,-1)</f>
        <v/>
      </c>
      <c r="I11321" s="15">
        <f>IF($D11321=1,$C11321,-1)</f>
        <v/>
      </c>
    </row>
    <row r="11322">
      <c r="A11322" s="33" t="n">
        <v>45763.625</v>
      </c>
      <c r="B11322" s="15">
        <f>WEEKDAY($A11322,2)</f>
        <v/>
      </c>
      <c r="C11322" s="15">
        <f>HOUR($A11322)</f>
        <v/>
      </c>
      <c r="D11322" s="15">
        <f>IF(AND($A11322&gt;=Instellingen!$B$6,$A11322&lt;Instellingen!$B$7),1,0)</f>
        <v/>
      </c>
      <c r="E11322" s="15">
        <f>COUNTIF(tData[BezoekStart],"&lt;"&amp;($A11322+1/24))-COUNTIF(tData[BezoekEind],"&lt;="&amp;$A11322)</f>
        <v/>
      </c>
      <c r="F11322" s="15">
        <f>COUNTIF(tData[BezoekLangStart],"&lt;"&amp;($A11322+1/24))-COUNTIF(tData[BezoekLangEind],"&lt;="&amp;$A11322)</f>
        <v/>
      </c>
      <c r="G11322" s="15">
        <f>IF($D11322=1,$B11322*100+$C11322,-1)</f>
        <v/>
      </c>
      <c r="H11322" s="15">
        <f>IF($D11322=1,$B11322,-1)</f>
        <v/>
      </c>
      <c r="I11322" s="15">
        <f>IF($D11322=1,$C11322,-1)</f>
        <v/>
      </c>
    </row>
    <row r="11323">
      <c r="A11323" s="33" t="n">
        <v>45763.66666666666</v>
      </c>
      <c r="B11323" s="15">
        <f>WEEKDAY($A11323,2)</f>
        <v/>
      </c>
      <c r="C11323" s="15">
        <f>HOUR($A11323)</f>
        <v/>
      </c>
      <c r="D11323" s="15">
        <f>IF(AND($A11323&gt;=Instellingen!$B$6,$A11323&lt;Instellingen!$B$7),1,0)</f>
        <v/>
      </c>
      <c r="E11323" s="15">
        <f>COUNTIF(tData[BezoekStart],"&lt;"&amp;($A11323+1/24))-COUNTIF(tData[BezoekEind],"&lt;="&amp;$A11323)</f>
        <v/>
      </c>
      <c r="F11323" s="15">
        <f>COUNTIF(tData[BezoekLangStart],"&lt;"&amp;($A11323+1/24))-COUNTIF(tData[BezoekLangEind],"&lt;="&amp;$A11323)</f>
        <v/>
      </c>
      <c r="G11323" s="15">
        <f>IF($D11323=1,$B11323*100+$C11323,-1)</f>
        <v/>
      </c>
      <c r="H11323" s="15">
        <f>IF($D11323=1,$B11323,-1)</f>
        <v/>
      </c>
      <c r="I11323" s="15">
        <f>IF($D11323=1,$C11323,-1)</f>
        <v/>
      </c>
    </row>
    <row r="11324">
      <c r="A11324" s="33" t="n">
        <v>45763.70833333334</v>
      </c>
      <c r="B11324" s="15">
        <f>WEEKDAY($A11324,2)</f>
        <v/>
      </c>
      <c r="C11324" s="15">
        <f>HOUR($A11324)</f>
        <v/>
      </c>
      <c r="D11324" s="15">
        <f>IF(AND($A11324&gt;=Instellingen!$B$6,$A11324&lt;Instellingen!$B$7),1,0)</f>
        <v/>
      </c>
      <c r="E11324" s="15">
        <f>COUNTIF(tData[BezoekStart],"&lt;"&amp;($A11324+1/24))-COUNTIF(tData[BezoekEind],"&lt;="&amp;$A11324)</f>
        <v/>
      </c>
      <c r="F11324" s="15">
        <f>COUNTIF(tData[BezoekLangStart],"&lt;"&amp;($A11324+1/24))-COUNTIF(tData[BezoekLangEind],"&lt;="&amp;$A11324)</f>
        <v/>
      </c>
      <c r="G11324" s="15">
        <f>IF($D11324=1,$B11324*100+$C11324,-1)</f>
        <v/>
      </c>
      <c r="H11324" s="15">
        <f>IF($D11324=1,$B11324,-1)</f>
        <v/>
      </c>
      <c r="I11324" s="15">
        <f>IF($D11324=1,$C11324,-1)</f>
        <v/>
      </c>
    </row>
    <row r="11325">
      <c r="A11325" s="33" t="n">
        <v>45763.75</v>
      </c>
      <c r="B11325" s="15">
        <f>WEEKDAY($A11325,2)</f>
        <v/>
      </c>
      <c r="C11325" s="15">
        <f>HOUR($A11325)</f>
        <v/>
      </c>
      <c r="D11325" s="15">
        <f>IF(AND($A11325&gt;=Instellingen!$B$6,$A11325&lt;Instellingen!$B$7),1,0)</f>
        <v/>
      </c>
      <c r="E11325" s="15">
        <f>COUNTIF(tData[BezoekStart],"&lt;"&amp;($A11325+1/24))-COUNTIF(tData[BezoekEind],"&lt;="&amp;$A11325)</f>
        <v/>
      </c>
      <c r="F11325" s="15">
        <f>COUNTIF(tData[BezoekLangStart],"&lt;"&amp;($A11325+1/24))-COUNTIF(tData[BezoekLangEind],"&lt;="&amp;$A11325)</f>
        <v/>
      </c>
      <c r="G11325" s="15">
        <f>IF($D11325=1,$B11325*100+$C11325,-1)</f>
        <v/>
      </c>
      <c r="H11325" s="15">
        <f>IF($D11325=1,$B11325,-1)</f>
        <v/>
      </c>
      <c r="I11325" s="15">
        <f>IF($D11325=1,$C11325,-1)</f>
        <v/>
      </c>
    </row>
    <row r="11326">
      <c r="A11326" s="33" t="n">
        <v>45763.79166666666</v>
      </c>
      <c r="B11326" s="15">
        <f>WEEKDAY($A11326,2)</f>
        <v/>
      </c>
      <c r="C11326" s="15">
        <f>HOUR($A11326)</f>
        <v/>
      </c>
      <c r="D11326" s="15">
        <f>IF(AND($A11326&gt;=Instellingen!$B$6,$A11326&lt;Instellingen!$B$7),1,0)</f>
        <v/>
      </c>
      <c r="E11326" s="15">
        <f>COUNTIF(tData[BezoekStart],"&lt;"&amp;($A11326+1/24))-COUNTIF(tData[BezoekEind],"&lt;="&amp;$A11326)</f>
        <v/>
      </c>
      <c r="F11326" s="15">
        <f>COUNTIF(tData[BezoekLangStart],"&lt;"&amp;($A11326+1/24))-COUNTIF(tData[BezoekLangEind],"&lt;="&amp;$A11326)</f>
        <v/>
      </c>
      <c r="G11326" s="15">
        <f>IF($D11326=1,$B11326*100+$C11326,-1)</f>
        <v/>
      </c>
      <c r="H11326" s="15">
        <f>IF($D11326=1,$B11326,-1)</f>
        <v/>
      </c>
      <c r="I11326" s="15">
        <f>IF($D11326=1,$C11326,-1)</f>
        <v/>
      </c>
    </row>
    <row r="11327">
      <c r="A11327" s="33" t="n">
        <v>45763.83333333334</v>
      </c>
      <c r="B11327" s="15">
        <f>WEEKDAY($A11327,2)</f>
        <v/>
      </c>
      <c r="C11327" s="15">
        <f>HOUR($A11327)</f>
        <v/>
      </c>
      <c r="D11327" s="15">
        <f>IF(AND($A11327&gt;=Instellingen!$B$6,$A11327&lt;Instellingen!$B$7),1,0)</f>
        <v/>
      </c>
      <c r="E11327" s="15">
        <f>COUNTIF(tData[BezoekStart],"&lt;"&amp;($A11327+1/24))-COUNTIF(tData[BezoekEind],"&lt;="&amp;$A11327)</f>
        <v/>
      </c>
      <c r="F11327" s="15">
        <f>COUNTIF(tData[BezoekLangStart],"&lt;"&amp;($A11327+1/24))-COUNTIF(tData[BezoekLangEind],"&lt;="&amp;$A11327)</f>
        <v/>
      </c>
      <c r="G11327" s="15">
        <f>IF($D11327=1,$B11327*100+$C11327,-1)</f>
        <v/>
      </c>
      <c r="H11327" s="15">
        <f>IF($D11327=1,$B11327,-1)</f>
        <v/>
      </c>
      <c r="I11327" s="15">
        <f>IF($D11327=1,$C11327,-1)</f>
        <v/>
      </c>
    </row>
    <row r="11328">
      <c r="A11328" s="33" t="n">
        <v>45763.875</v>
      </c>
      <c r="B11328" s="15">
        <f>WEEKDAY($A11328,2)</f>
        <v/>
      </c>
      <c r="C11328" s="15">
        <f>HOUR($A11328)</f>
        <v/>
      </c>
      <c r="D11328" s="15">
        <f>IF(AND($A11328&gt;=Instellingen!$B$6,$A11328&lt;Instellingen!$B$7),1,0)</f>
        <v/>
      </c>
      <c r="E11328" s="15">
        <f>COUNTIF(tData[BezoekStart],"&lt;"&amp;($A11328+1/24))-COUNTIF(tData[BezoekEind],"&lt;="&amp;$A11328)</f>
        <v/>
      </c>
      <c r="F11328" s="15">
        <f>COUNTIF(tData[BezoekLangStart],"&lt;"&amp;($A11328+1/24))-COUNTIF(tData[BezoekLangEind],"&lt;="&amp;$A11328)</f>
        <v/>
      </c>
      <c r="G11328" s="15">
        <f>IF($D11328=1,$B11328*100+$C11328,-1)</f>
        <v/>
      </c>
      <c r="H11328" s="15">
        <f>IF($D11328=1,$B11328,-1)</f>
        <v/>
      </c>
      <c r="I11328" s="15">
        <f>IF($D11328=1,$C11328,-1)</f>
        <v/>
      </c>
    </row>
    <row r="11329">
      <c r="A11329" s="33" t="n">
        <v>45763.91666666666</v>
      </c>
      <c r="B11329" s="15">
        <f>WEEKDAY($A11329,2)</f>
        <v/>
      </c>
      <c r="C11329" s="15">
        <f>HOUR($A11329)</f>
        <v/>
      </c>
      <c r="D11329" s="15">
        <f>IF(AND($A11329&gt;=Instellingen!$B$6,$A11329&lt;Instellingen!$B$7),1,0)</f>
        <v/>
      </c>
      <c r="E11329" s="15">
        <f>COUNTIF(tData[BezoekStart],"&lt;"&amp;($A11329+1/24))-COUNTIF(tData[BezoekEind],"&lt;="&amp;$A11329)</f>
        <v/>
      </c>
      <c r="F11329" s="15">
        <f>COUNTIF(tData[BezoekLangStart],"&lt;"&amp;($A11329+1/24))-COUNTIF(tData[BezoekLangEind],"&lt;="&amp;$A11329)</f>
        <v/>
      </c>
      <c r="G11329" s="15">
        <f>IF($D11329=1,$B11329*100+$C11329,-1)</f>
        <v/>
      </c>
      <c r="H11329" s="15">
        <f>IF($D11329=1,$B11329,-1)</f>
        <v/>
      </c>
      <c r="I11329" s="15">
        <f>IF($D11329=1,$C11329,-1)</f>
        <v/>
      </c>
    </row>
    <row r="11330">
      <c r="A11330" s="33" t="n">
        <v>45763.95833333334</v>
      </c>
      <c r="B11330" s="15">
        <f>WEEKDAY($A11330,2)</f>
        <v/>
      </c>
      <c r="C11330" s="15">
        <f>HOUR($A11330)</f>
        <v/>
      </c>
      <c r="D11330" s="15">
        <f>IF(AND($A11330&gt;=Instellingen!$B$6,$A11330&lt;Instellingen!$B$7),1,0)</f>
        <v/>
      </c>
      <c r="E11330" s="15">
        <f>COUNTIF(tData[BezoekStart],"&lt;"&amp;($A11330+1/24))-COUNTIF(tData[BezoekEind],"&lt;="&amp;$A11330)</f>
        <v/>
      </c>
      <c r="F11330" s="15">
        <f>COUNTIF(tData[BezoekLangStart],"&lt;"&amp;($A11330+1/24))-COUNTIF(tData[BezoekLangEind],"&lt;="&amp;$A11330)</f>
        <v/>
      </c>
      <c r="G11330" s="15">
        <f>IF($D11330=1,$B11330*100+$C11330,-1)</f>
        <v/>
      </c>
      <c r="H11330" s="15">
        <f>IF($D11330=1,$B11330,-1)</f>
        <v/>
      </c>
      <c r="I11330" s="15">
        <f>IF($D11330=1,$C11330,-1)</f>
        <v/>
      </c>
    </row>
    <row r="11331">
      <c r="A11331" s="33" t="n">
        <v>45764</v>
      </c>
      <c r="B11331" s="15">
        <f>WEEKDAY($A11331,2)</f>
        <v/>
      </c>
      <c r="C11331" s="15">
        <f>HOUR($A11331)</f>
        <v/>
      </c>
      <c r="D11331" s="15">
        <f>IF(AND($A11331&gt;=Instellingen!$B$6,$A11331&lt;Instellingen!$B$7),1,0)</f>
        <v/>
      </c>
      <c r="E11331" s="15">
        <f>COUNTIF(tData[BezoekStart],"&lt;"&amp;($A11331+1/24))-COUNTIF(tData[BezoekEind],"&lt;="&amp;$A11331)</f>
        <v/>
      </c>
      <c r="F11331" s="15">
        <f>COUNTIF(tData[BezoekLangStart],"&lt;"&amp;($A11331+1/24))-COUNTIF(tData[BezoekLangEind],"&lt;="&amp;$A11331)</f>
        <v/>
      </c>
      <c r="G11331" s="15">
        <f>IF($D11331=1,$B11331*100+$C11331,-1)</f>
        <v/>
      </c>
      <c r="H11331" s="15">
        <f>IF($D11331=1,$B11331,-1)</f>
        <v/>
      </c>
      <c r="I11331" s="15">
        <f>IF($D11331=1,$C11331,-1)</f>
        <v/>
      </c>
    </row>
    <row r="11332">
      <c r="A11332" s="33" t="n">
        <v>45764.04166666666</v>
      </c>
      <c r="B11332" s="15">
        <f>WEEKDAY($A11332,2)</f>
        <v/>
      </c>
      <c r="C11332" s="15">
        <f>HOUR($A11332)</f>
        <v/>
      </c>
      <c r="D11332" s="15">
        <f>IF(AND($A11332&gt;=Instellingen!$B$6,$A11332&lt;Instellingen!$B$7),1,0)</f>
        <v/>
      </c>
      <c r="E11332" s="15">
        <f>COUNTIF(tData[BezoekStart],"&lt;"&amp;($A11332+1/24))-COUNTIF(tData[BezoekEind],"&lt;="&amp;$A11332)</f>
        <v/>
      </c>
      <c r="F11332" s="15">
        <f>COUNTIF(tData[BezoekLangStart],"&lt;"&amp;($A11332+1/24))-COUNTIF(tData[BezoekLangEind],"&lt;="&amp;$A11332)</f>
        <v/>
      </c>
      <c r="G11332" s="15">
        <f>IF($D11332=1,$B11332*100+$C11332,-1)</f>
        <v/>
      </c>
      <c r="H11332" s="15">
        <f>IF($D11332=1,$B11332,-1)</f>
        <v/>
      </c>
      <c r="I11332" s="15">
        <f>IF($D11332=1,$C11332,-1)</f>
        <v/>
      </c>
    </row>
    <row r="11333">
      <c r="A11333" s="33" t="n">
        <v>45764.08333333334</v>
      </c>
      <c r="B11333" s="15">
        <f>WEEKDAY($A11333,2)</f>
        <v/>
      </c>
      <c r="C11333" s="15">
        <f>HOUR($A11333)</f>
        <v/>
      </c>
      <c r="D11333" s="15">
        <f>IF(AND($A11333&gt;=Instellingen!$B$6,$A11333&lt;Instellingen!$B$7),1,0)</f>
        <v/>
      </c>
      <c r="E11333" s="15">
        <f>COUNTIF(tData[BezoekStart],"&lt;"&amp;($A11333+1/24))-COUNTIF(tData[BezoekEind],"&lt;="&amp;$A11333)</f>
        <v/>
      </c>
      <c r="F11333" s="15">
        <f>COUNTIF(tData[BezoekLangStart],"&lt;"&amp;($A11333+1/24))-COUNTIF(tData[BezoekLangEind],"&lt;="&amp;$A11333)</f>
        <v/>
      </c>
      <c r="G11333" s="15">
        <f>IF($D11333=1,$B11333*100+$C11333,-1)</f>
        <v/>
      </c>
      <c r="H11333" s="15">
        <f>IF($D11333=1,$B11333,-1)</f>
        <v/>
      </c>
      <c r="I11333" s="15">
        <f>IF($D11333=1,$C11333,-1)</f>
        <v/>
      </c>
    </row>
    <row r="11334">
      <c r="A11334" s="33" t="n">
        <v>45764.125</v>
      </c>
      <c r="B11334" s="15">
        <f>WEEKDAY($A11334,2)</f>
        <v/>
      </c>
      <c r="C11334" s="15">
        <f>HOUR($A11334)</f>
        <v/>
      </c>
      <c r="D11334" s="15">
        <f>IF(AND($A11334&gt;=Instellingen!$B$6,$A11334&lt;Instellingen!$B$7),1,0)</f>
        <v/>
      </c>
      <c r="E11334" s="15">
        <f>COUNTIF(tData[BezoekStart],"&lt;"&amp;($A11334+1/24))-COUNTIF(tData[BezoekEind],"&lt;="&amp;$A11334)</f>
        <v/>
      </c>
      <c r="F11334" s="15">
        <f>COUNTIF(tData[BezoekLangStart],"&lt;"&amp;($A11334+1/24))-COUNTIF(tData[BezoekLangEind],"&lt;="&amp;$A11334)</f>
        <v/>
      </c>
      <c r="G11334" s="15">
        <f>IF($D11334=1,$B11334*100+$C11334,-1)</f>
        <v/>
      </c>
      <c r="H11334" s="15">
        <f>IF($D11334=1,$B11334,-1)</f>
        <v/>
      </c>
      <c r="I11334" s="15">
        <f>IF($D11334=1,$C11334,-1)</f>
        <v/>
      </c>
    </row>
    <row r="11335">
      <c r="A11335" s="33" t="n">
        <v>45764.16666666666</v>
      </c>
      <c r="B11335" s="15">
        <f>WEEKDAY($A11335,2)</f>
        <v/>
      </c>
      <c r="C11335" s="15">
        <f>HOUR($A11335)</f>
        <v/>
      </c>
      <c r="D11335" s="15">
        <f>IF(AND($A11335&gt;=Instellingen!$B$6,$A11335&lt;Instellingen!$B$7),1,0)</f>
        <v/>
      </c>
      <c r="E11335" s="15">
        <f>COUNTIF(tData[BezoekStart],"&lt;"&amp;($A11335+1/24))-COUNTIF(tData[BezoekEind],"&lt;="&amp;$A11335)</f>
        <v/>
      </c>
      <c r="F11335" s="15">
        <f>COUNTIF(tData[BezoekLangStart],"&lt;"&amp;($A11335+1/24))-COUNTIF(tData[BezoekLangEind],"&lt;="&amp;$A11335)</f>
        <v/>
      </c>
      <c r="G11335" s="15">
        <f>IF($D11335=1,$B11335*100+$C11335,-1)</f>
        <v/>
      </c>
      <c r="H11335" s="15">
        <f>IF($D11335=1,$B11335,-1)</f>
        <v/>
      </c>
      <c r="I11335" s="15">
        <f>IF($D11335=1,$C11335,-1)</f>
        <v/>
      </c>
    </row>
    <row r="11336">
      <c r="A11336" s="33" t="n">
        <v>45764.20833333334</v>
      </c>
      <c r="B11336" s="15">
        <f>WEEKDAY($A11336,2)</f>
        <v/>
      </c>
      <c r="C11336" s="15">
        <f>HOUR($A11336)</f>
        <v/>
      </c>
      <c r="D11336" s="15">
        <f>IF(AND($A11336&gt;=Instellingen!$B$6,$A11336&lt;Instellingen!$B$7),1,0)</f>
        <v/>
      </c>
      <c r="E11336" s="15">
        <f>COUNTIF(tData[BezoekStart],"&lt;"&amp;($A11336+1/24))-COUNTIF(tData[BezoekEind],"&lt;="&amp;$A11336)</f>
        <v/>
      </c>
      <c r="F11336" s="15">
        <f>COUNTIF(tData[BezoekLangStart],"&lt;"&amp;($A11336+1/24))-COUNTIF(tData[BezoekLangEind],"&lt;="&amp;$A11336)</f>
        <v/>
      </c>
      <c r="G11336" s="15">
        <f>IF($D11336=1,$B11336*100+$C11336,-1)</f>
        <v/>
      </c>
      <c r="H11336" s="15">
        <f>IF($D11336=1,$B11336,-1)</f>
        <v/>
      </c>
      <c r="I11336" s="15">
        <f>IF($D11336=1,$C11336,-1)</f>
        <v/>
      </c>
    </row>
    <row r="11337">
      <c r="A11337" s="33" t="n">
        <v>45764.25</v>
      </c>
      <c r="B11337" s="15">
        <f>WEEKDAY($A11337,2)</f>
        <v/>
      </c>
      <c r="C11337" s="15">
        <f>HOUR($A11337)</f>
        <v/>
      </c>
      <c r="D11337" s="15">
        <f>IF(AND($A11337&gt;=Instellingen!$B$6,$A11337&lt;Instellingen!$B$7),1,0)</f>
        <v/>
      </c>
      <c r="E11337" s="15">
        <f>COUNTIF(tData[BezoekStart],"&lt;"&amp;($A11337+1/24))-COUNTIF(tData[BezoekEind],"&lt;="&amp;$A11337)</f>
        <v/>
      </c>
      <c r="F11337" s="15">
        <f>COUNTIF(tData[BezoekLangStart],"&lt;"&amp;($A11337+1/24))-COUNTIF(tData[BezoekLangEind],"&lt;="&amp;$A11337)</f>
        <v/>
      </c>
      <c r="G11337" s="15">
        <f>IF($D11337=1,$B11337*100+$C11337,-1)</f>
        <v/>
      </c>
      <c r="H11337" s="15">
        <f>IF($D11337=1,$B11337,-1)</f>
        <v/>
      </c>
      <c r="I11337" s="15">
        <f>IF($D11337=1,$C11337,-1)</f>
        <v/>
      </c>
    </row>
    <row r="11338">
      <c r="A11338" s="33" t="n">
        <v>45764.29166666666</v>
      </c>
      <c r="B11338" s="15">
        <f>WEEKDAY($A11338,2)</f>
        <v/>
      </c>
      <c r="C11338" s="15">
        <f>HOUR($A11338)</f>
        <v/>
      </c>
      <c r="D11338" s="15">
        <f>IF(AND($A11338&gt;=Instellingen!$B$6,$A11338&lt;Instellingen!$B$7),1,0)</f>
        <v/>
      </c>
      <c r="E11338" s="15">
        <f>COUNTIF(tData[BezoekStart],"&lt;"&amp;($A11338+1/24))-COUNTIF(tData[BezoekEind],"&lt;="&amp;$A11338)</f>
        <v/>
      </c>
      <c r="F11338" s="15">
        <f>COUNTIF(tData[BezoekLangStart],"&lt;"&amp;($A11338+1/24))-COUNTIF(tData[BezoekLangEind],"&lt;="&amp;$A11338)</f>
        <v/>
      </c>
      <c r="G11338" s="15">
        <f>IF($D11338=1,$B11338*100+$C11338,-1)</f>
        <v/>
      </c>
      <c r="H11338" s="15">
        <f>IF($D11338=1,$B11338,-1)</f>
        <v/>
      </c>
      <c r="I11338" s="15">
        <f>IF($D11338=1,$C11338,-1)</f>
        <v/>
      </c>
    </row>
    <row r="11339">
      <c r="A11339" s="33" t="n">
        <v>45764.33333333334</v>
      </c>
      <c r="B11339" s="15">
        <f>WEEKDAY($A11339,2)</f>
        <v/>
      </c>
      <c r="C11339" s="15">
        <f>HOUR($A11339)</f>
        <v/>
      </c>
      <c r="D11339" s="15">
        <f>IF(AND($A11339&gt;=Instellingen!$B$6,$A11339&lt;Instellingen!$B$7),1,0)</f>
        <v/>
      </c>
      <c r="E11339" s="15">
        <f>COUNTIF(tData[BezoekStart],"&lt;"&amp;($A11339+1/24))-COUNTIF(tData[BezoekEind],"&lt;="&amp;$A11339)</f>
        <v/>
      </c>
      <c r="F11339" s="15">
        <f>COUNTIF(tData[BezoekLangStart],"&lt;"&amp;($A11339+1/24))-COUNTIF(tData[BezoekLangEind],"&lt;="&amp;$A11339)</f>
        <v/>
      </c>
      <c r="G11339" s="15">
        <f>IF($D11339=1,$B11339*100+$C11339,-1)</f>
        <v/>
      </c>
      <c r="H11339" s="15">
        <f>IF($D11339=1,$B11339,-1)</f>
        <v/>
      </c>
      <c r="I11339" s="15">
        <f>IF($D11339=1,$C11339,-1)</f>
        <v/>
      </c>
    </row>
    <row r="11340">
      <c r="A11340" s="33" t="n">
        <v>45764.375</v>
      </c>
      <c r="B11340" s="15">
        <f>WEEKDAY($A11340,2)</f>
        <v/>
      </c>
      <c r="C11340" s="15">
        <f>HOUR($A11340)</f>
        <v/>
      </c>
      <c r="D11340" s="15">
        <f>IF(AND($A11340&gt;=Instellingen!$B$6,$A11340&lt;Instellingen!$B$7),1,0)</f>
        <v/>
      </c>
      <c r="E11340" s="15">
        <f>COUNTIF(tData[BezoekStart],"&lt;"&amp;($A11340+1/24))-COUNTIF(tData[BezoekEind],"&lt;="&amp;$A11340)</f>
        <v/>
      </c>
      <c r="F11340" s="15">
        <f>COUNTIF(tData[BezoekLangStart],"&lt;"&amp;($A11340+1/24))-COUNTIF(tData[BezoekLangEind],"&lt;="&amp;$A11340)</f>
        <v/>
      </c>
      <c r="G11340" s="15">
        <f>IF($D11340=1,$B11340*100+$C11340,-1)</f>
        <v/>
      </c>
      <c r="H11340" s="15">
        <f>IF($D11340=1,$B11340,-1)</f>
        <v/>
      </c>
      <c r="I11340" s="15">
        <f>IF($D11340=1,$C11340,-1)</f>
        <v/>
      </c>
    </row>
    <row r="11341">
      <c r="A11341" s="33" t="n">
        <v>45764.41666666666</v>
      </c>
      <c r="B11341" s="15">
        <f>WEEKDAY($A11341,2)</f>
        <v/>
      </c>
      <c r="C11341" s="15">
        <f>HOUR($A11341)</f>
        <v/>
      </c>
      <c r="D11341" s="15">
        <f>IF(AND($A11341&gt;=Instellingen!$B$6,$A11341&lt;Instellingen!$B$7),1,0)</f>
        <v/>
      </c>
      <c r="E11341" s="15">
        <f>COUNTIF(tData[BezoekStart],"&lt;"&amp;($A11341+1/24))-COUNTIF(tData[BezoekEind],"&lt;="&amp;$A11341)</f>
        <v/>
      </c>
      <c r="F11341" s="15">
        <f>COUNTIF(tData[BezoekLangStart],"&lt;"&amp;($A11341+1/24))-COUNTIF(tData[BezoekLangEind],"&lt;="&amp;$A11341)</f>
        <v/>
      </c>
      <c r="G11341" s="15">
        <f>IF($D11341=1,$B11341*100+$C11341,-1)</f>
        <v/>
      </c>
      <c r="H11341" s="15">
        <f>IF($D11341=1,$B11341,-1)</f>
        <v/>
      </c>
      <c r="I11341" s="15">
        <f>IF($D11341=1,$C11341,-1)</f>
        <v/>
      </c>
    </row>
    <row r="11342">
      <c r="A11342" s="33" t="n">
        <v>45764.45833333334</v>
      </c>
      <c r="B11342" s="15">
        <f>WEEKDAY($A11342,2)</f>
        <v/>
      </c>
      <c r="C11342" s="15">
        <f>HOUR($A11342)</f>
        <v/>
      </c>
      <c r="D11342" s="15">
        <f>IF(AND($A11342&gt;=Instellingen!$B$6,$A11342&lt;Instellingen!$B$7),1,0)</f>
        <v/>
      </c>
      <c r="E11342" s="15">
        <f>COUNTIF(tData[BezoekStart],"&lt;"&amp;($A11342+1/24))-COUNTIF(tData[BezoekEind],"&lt;="&amp;$A11342)</f>
        <v/>
      </c>
      <c r="F11342" s="15">
        <f>COUNTIF(tData[BezoekLangStart],"&lt;"&amp;($A11342+1/24))-COUNTIF(tData[BezoekLangEind],"&lt;="&amp;$A11342)</f>
        <v/>
      </c>
      <c r="G11342" s="15">
        <f>IF($D11342=1,$B11342*100+$C11342,-1)</f>
        <v/>
      </c>
      <c r="H11342" s="15">
        <f>IF($D11342=1,$B11342,-1)</f>
        <v/>
      </c>
      <c r="I11342" s="15">
        <f>IF($D11342=1,$C11342,-1)</f>
        <v/>
      </c>
    </row>
    <row r="11343">
      <c r="A11343" s="33" t="n">
        <v>45764.5</v>
      </c>
      <c r="B11343" s="15">
        <f>WEEKDAY($A11343,2)</f>
        <v/>
      </c>
      <c r="C11343" s="15">
        <f>HOUR($A11343)</f>
        <v/>
      </c>
      <c r="D11343" s="15">
        <f>IF(AND($A11343&gt;=Instellingen!$B$6,$A11343&lt;Instellingen!$B$7),1,0)</f>
        <v/>
      </c>
      <c r="E11343" s="15">
        <f>COUNTIF(tData[BezoekStart],"&lt;"&amp;($A11343+1/24))-COUNTIF(tData[BezoekEind],"&lt;="&amp;$A11343)</f>
        <v/>
      </c>
      <c r="F11343" s="15">
        <f>COUNTIF(tData[BezoekLangStart],"&lt;"&amp;($A11343+1/24))-COUNTIF(tData[BezoekLangEind],"&lt;="&amp;$A11343)</f>
        <v/>
      </c>
      <c r="G11343" s="15">
        <f>IF($D11343=1,$B11343*100+$C11343,-1)</f>
        <v/>
      </c>
      <c r="H11343" s="15">
        <f>IF($D11343=1,$B11343,-1)</f>
        <v/>
      </c>
      <c r="I11343" s="15">
        <f>IF($D11343=1,$C11343,-1)</f>
        <v/>
      </c>
    </row>
    <row r="11344">
      <c r="A11344" s="33" t="n">
        <v>45764.54166666666</v>
      </c>
      <c r="B11344" s="15">
        <f>WEEKDAY($A11344,2)</f>
        <v/>
      </c>
      <c r="C11344" s="15">
        <f>HOUR($A11344)</f>
        <v/>
      </c>
      <c r="D11344" s="15">
        <f>IF(AND($A11344&gt;=Instellingen!$B$6,$A11344&lt;Instellingen!$B$7),1,0)</f>
        <v/>
      </c>
      <c r="E11344" s="15">
        <f>COUNTIF(tData[BezoekStart],"&lt;"&amp;($A11344+1/24))-COUNTIF(tData[BezoekEind],"&lt;="&amp;$A11344)</f>
        <v/>
      </c>
      <c r="F11344" s="15">
        <f>COUNTIF(tData[BezoekLangStart],"&lt;"&amp;($A11344+1/24))-COUNTIF(tData[BezoekLangEind],"&lt;="&amp;$A11344)</f>
        <v/>
      </c>
      <c r="G11344" s="15">
        <f>IF($D11344=1,$B11344*100+$C11344,-1)</f>
        <v/>
      </c>
      <c r="H11344" s="15">
        <f>IF($D11344=1,$B11344,-1)</f>
        <v/>
      </c>
      <c r="I11344" s="15">
        <f>IF($D11344=1,$C11344,-1)</f>
        <v/>
      </c>
    </row>
    <row r="11345">
      <c r="A11345" s="33" t="n">
        <v>45764.58333333334</v>
      </c>
      <c r="B11345" s="15">
        <f>WEEKDAY($A11345,2)</f>
        <v/>
      </c>
      <c r="C11345" s="15">
        <f>HOUR($A11345)</f>
        <v/>
      </c>
      <c r="D11345" s="15">
        <f>IF(AND($A11345&gt;=Instellingen!$B$6,$A11345&lt;Instellingen!$B$7),1,0)</f>
        <v/>
      </c>
      <c r="E11345" s="15">
        <f>COUNTIF(tData[BezoekStart],"&lt;"&amp;($A11345+1/24))-COUNTIF(tData[BezoekEind],"&lt;="&amp;$A11345)</f>
        <v/>
      </c>
      <c r="F11345" s="15">
        <f>COUNTIF(tData[BezoekLangStart],"&lt;"&amp;($A11345+1/24))-COUNTIF(tData[BezoekLangEind],"&lt;="&amp;$A11345)</f>
        <v/>
      </c>
      <c r="G11345" s="15">
        <f>IF($D11345=1,$B11345*100+$C11345,-1)</f>
        <v/>
      </c>
      <c r="H11345" s="15">
        <f>IF($D11345=1,$B11345,-1)</f>
        <v/>
      </c>
      <c r="I11345" s="15">
        <f>IF($D11345=1,$C11345,-1)</f>
        <v/>
      </c>
    </row>
    <row r="11346">
      <c r="A11346" s="33" t="n">
        <v>45764.625</v>
      </c>
      <c r="B11346" s="15">
        <f>WEEKDAY($A11346,2)</f>
        <v/>
      </c>
      <c r="C11346" s="15">
        <f>HOUR($A11346)</f>
        <v/>
      </c>
      <c r="D11346" s="15">
        <f>IF(AND($A11346&gt;=Instellingen!$B$6,$A11346&lt;Instellingen!$B$7),1,0)</f>
        <v/>
      </c>
      <c r="E11346" s="15">
        <f>COUNTIF(tData[BezoekStart],"&lt;"&amp;($A11346+1/24))-COUNTIF(tData[BezoekEind],"&lt;="&amp;$A11346)</f>
        <v/>
      </c>
      <c r="F11346" s="15">
        <f>COUNTIF(tData[BezoekLangStart],"&lt;"&amp;($A11346+1/24))-COUNTIF(tData[BezoekLangEind],"&lt;="&amp;$A11346)</f>
        <v/>
      </c>
      <c r="G11346" s="15">
        <f>IF($D11346=1,$B11346*100+$C11346,-1)</f>
        <v/>
      </c>
      <c r="H11346" s="15">
        <f>IF($D11346=1,$B11346,-1)</f>
        <v/>
      </c>
      <c r="I11346" s="15">
        <f>IF($D11346=1,$C11346,-1)</f>
        <v/>
      </c>
    </row>
    <row r="11347">
      <c r="A11347" s="33" t="n">
        <v>45764.66666666666</v>
      </c>
      <c r="B11347" s="15">
        <f>WEEKDAY($A11347,2)</f>
        <v/>
      </c>
      <c r="C11347" s="15">
        <f>HOUR($A11347)</f>
        <v/>
      </c>
      <c r="D11347" s="15">
        <f>IF(AND($A11347&gt;=Instellingen!$B$6,$A11347&lt;Instellingen!$B$7),1,0)</f>
        <v/>
      </c>
      <c r="E11347" s="15">
        <f>COUNTIF(tData[BezoekStart],"&lt;"&amp;($A11347+1/24))-COUNTIF(tData[BezoekEind],"&lt;="&amp;$A11347)</f>
        <v/>
      </c>
      <c r="F11347" s="15">
        <f>COUNTIF(tData[BezoekLangStart],"&lt;"&amp;($A11347+1/24))-COUNTIF(tData[BezoekLangEind],"&lt;="&amp;$A11347)</f>
        <v/>
      </c>
      <c r="G11347" s="15">
        <f>IF($D11347=1,$B11347*100+$C11347,-1)</f>
        <v/>
      </c>
      <c r="H11347" s="15">
        <f>IF($D11347=1,$B11347,-1)</f>
        <v/>
      </c>
      <c r="I11347" s="15">
        <f>IF($D11347=1,$C11347,-1)</f>
        <v/>
      </c>
    </row>
    <row r="11348">
      <c r="A11348" s="33" t="n">
        <v>45764.70833333334</v>
      </c>
      <c r="B11348" s="15">
        <f>WEEKDAY($A11348,2)</f>
        <v/>
      </c>
      <c r="C11348" s="15">
        <f>HOUR($A11348)</f>
        <v/>
      </c>
      <c r="D11348" s="15">
        <f>IF(AND($A11348&gt;=Instellingen!$B$6,$A11348&lt;Instellingen!$B$7),1,0)</f>
        <v/>
      </c>
      <c r="E11348" s="15">
        <f>COUNTIF(tData[BezoekStart],"&lt;"&amp;($A11348+1/24))-COUNTIF(tData[BezoekEind],"&lt;="&amp;$A11348)</f>
        <v/>
      </c>
      <c r="F11348" s="15">
        <f>COUNTIF(tData[BezoekLangStart],"&lt;"&amp;($A11348+1/24))-COUNTIF(tData[BezoekLangEind],"&lt;="&amp;$A11348)</f>
        <v/>
      </c>
      <c r="G11348" s="15">
        <f>IF($D11348=1,$B11348*100+$C11348,-1)</f>
        <v/>
      </c>
      <c r="H11348" s="15">
        <f>IF($D11348=1,$B11348,-1)</f>
        <v/>
      </c>
      <c r="I11348" s="15">
        <f>IF($D11348=1,$C11348,-1)</f>
        <v/>
      </c>
    </row>
    <row r="11349">
      <c r="A11349" s="33" t="n">
        <v>45764.75</v>
      </c>
      <c r="B11349" s="15">
        <f>WEEKDAY($A11349,2)</f>
        <v/>
      </c>
      <c r="C11349" s="15">
        <f>HOUR($A11349)</f>
        <v/>
      </c>
      <c r="D11349" s="15">
        <f>IF(AND($A11349&gt;=Instellingen!$B$6,$A11349&lt;Instellingen!$B$7),1,0)</f>
        <v/>
      </c>
      <c r="E11349" s="15">
        <f>COUNTIF(tData[BezoekStart],"&lt;"&amp;($A11349+1/24))-COUNTIF(tData[BezoekEind],"&lt;="&amp;$A11349)</f>
        <v/>
      </c>
      <c r="F11349" s="15">
        <f>COUNTIF(tData[BezoekLangStart],"&lt;"&amp;($A11349+1/24))-COUNTIF(tData[BezoekLangEind],"&lt;="&amp;$A11349)</f>
        <v/>
      </c>
      <c r="G11349" s="15">
        <f>IF($D11349=1,$B11349*100+$C11349,-1)</f>
        <v/>
      </c>
      <c r="H11349" s="15">
        <f>IF($D11349=1,$B11349,-1)</f>
        <v/>
      </c>
      <c r="I11349" s="15">
        <f>IF($D11349=1,$C11349,-1)</f>
        <v/>
      </c>
    </row>
    <row r="11350">
      <c r="A11350" s="33" t="n">
        <v>45764.79166666666</v>
      </c>
      <c r="B11350" s="15">
        <f>WEEKDAY($A11350,2)</f>
        <v/>
      </c>
      <c r="C11350" s="15">
        <f>HOUR($A11350)</f>
        <v/>
      </c>
      <c r="D11350" s="15">
        <f>IF(AND($A11350&gt;=Instellingen!$B$6,$A11350&lt;Instellingen!$B$7),1,0)</f>
        <v/>
      </c>
      <c r="E11350" s="15">
        <f>COUNTIF(tData[BezoekStart],"&lt;"&amp;($A11350+1/24))-COUNTIF(tData[BezoekEind],"&lt;="&amp;$A11350)</f>
        <v/>
      </c>
      <c r="F11350" s="15">
        <f>COUNTIF(tData[BezoekLangStart],"&lt;"&amp;($A11350+1/24))-COUNTIF(tData[BezoekLangEind],"&lt;="&amp;$A11350)</f>
        <v/>
      </c>
      <c r="G11350" s="15">
        <f>IF($D11350=1,$B11350*100+$C11350,-1)</f>
        <v/>
      </c>
      <c r="H11350" s="15">
        <f>IF($D11350=1,$B11350,-1)</f>
        <v/>
      </c>
      <c r="I11350" s="15">
        <f>IF($D11350=1,$C11350,-1)</f>
        <v/>
      </c>
    </row>
    <row r="11351">
      <c r="A11351" s="33" t="n">
        <v>45764.83333333334</v>
      </c>
      <c r="B11351" s="15">
        <f>WEEKDAY($A11351,2)</f>
        <v/>
      </c>
      <c r="C11351" s="15">
        <f>HOUR($A11351)</f>
        <v/>
      </c>
      <c r="D11351" s="15">
        <f>IF(AND($A11351&gt;=Instellingen!$B$6,$A11351&lt;Instellingen!$B$7),1,0)</f>
        <v/>
      </c>
      <c r="E11351" s="15">
        <f>COUNTIF(tData[BezoekStart],"&lt;"&amp;($A11351+1/24))-COUNTIF(tData[BezoekEind],"&lt;="&amp;$A11351)</f>
        <v/>
      </c>
      <c r="F11351" s="15">
        <f>COUNTIF(tData[BezoekLangStart],"&lt;"&amp;($A11351+1/24))-COUNTIF(tData[BezoekLangEind],"&lt;="&amp;$A11351)</f>
        <v/>
      </c>
      <c r="G11351" s="15">
        <f>IF($D11351=1,$B11351*100+$C11351,-1)</f>
        <v/>
      </c>
      <c r="H11351" s="15">
        <f>IF($D11351=1,$B11351,-1)</f>
        <v/>
      </c>
      <c r="I11351" s="15">
        <f>IF($D11351=1,$C11351,-1)</f>
        <v/>
      </c>
    </row>
    <row r="11352">
      <c r="A11352" s="33" t="n">
        <v>45764.875</v>
      </c>
      <c r="B11352" s="15">
        <f>WEEKDAY($A11352,2)</f>
        <v/>
      </c>
      <c r="C11352" s="15">
        <f>HOUR($A11352)</f>
        <v/>
      </c>
      <c r="D11352" s="15">
        <f>IF(AND($A11352&gt;=Instellingen!$B$6,$A11352&lt;Instellingen!$B$7),1,0)</f>
        <v/>
      </c>
      <c r="E11352" s="15">
        <f>COUNTIF(tData[BezoekStart],"&lt;"&amp;($A11352+1/24))-COUNTIF(tData[BezoekEind],"&lt;="&amp;$A11352)</f>
        <v/>
      </c>
      <c r="F11352" s="15">
        <f>COUNTIF(tData[BezoekLangStart],"&lt;"&amp;($A11352+1/24))-COUNTIF(tData[BezoekLangEind],"&lt;="&amp;$A11352)</f>
        <v/>
      </c>
      <c r="G11352" s="15">
        <f>IF($D11352=1,$B11352*100+$C11352,-1)</f>
        <v/>
      </c>
      <c r="H11352" s="15">
        <f>IF($D11352=1,$B11352,-1)</f>
        <v/>
      </c>
      <c r="I11352" s="15">
        <f>IF($D11352=1,$C11352,-1)</f>
        <v/>
      </c>
    </row>
    <row r="11353">
      <c r="A11353" s="33" t="n">
        <v>45764.91666666666</v>
      </c>
      <c r="B11353" s="15">
        <f>WEEKDAY($A11353,2)</f>
        <v/>
      </c>
      <c r="C11353" s="15">
        <f>HOUR($A11353)</f>
        <v/>
      </c>
      <c r="D11353" s="15">
        <f>IF(AND($A11353&gt;=Instellingen!$B$6,$A11353&lt;Instellingen!$B$7),1,0)</f>
        <v/>
      </c>
      <c r="E11353" s="15">
        <f>COUNTIF(tData[BezoekStart],"&lt;"&amp;($A11353+1/24))-COUNTIF(tData[BezoekEind],"&lt;="&amp;$A11353)</f>
        <v/>
      </c>
      <c r="F11353" s="15">
        <f>COUNTIF(tData[BezoekLangStart],"&lt;"&amp;($A11353+1/24))-COUNTIF(tData[BezoekLangEind],"&lt;="&amp;$A11353)</f>
        <v/>
      </c>
      <c r="G11353" s="15">
        <f>IF($D11353=1,$B11353*100+$C11353,-1)</f>
        <v/>
      </c>
      <c r="H11353" s="15">
        <f>IF($D11353=1,$B11353,-1)</f>
        <v/>
      </c>
      <c r="I11353" s="15">
        <f>IF($D11353=1,$C11353,-1)</f>
        <v/>
      </c>
    </row>
    <row r="11354">
      <c r="A11354" s="33" t="n">
        <v>45764.95833333334</v>
      </c>
      <c r="B11354" s="15">
        <f>WEEKDAY($A11354,2)</f>
        <v/>
      </c>
      <c r="C11354" s="15">
        <f>HOUR($A11354)</f>
        <v/>
      </c>
      <c r="D11354" s="15">
        <f>IF(AND($A11354&gt;=Instellingen!$B$6,$A11354&lt;Instellingen!$B$7),1,0)</f>
        <v/>
      </c>
      <c r="E11354" s="15">
        <f>COUNTIF(tData[BezoekStart],"&lt;"&amp;($A11354+1/24))-COUNTIF(tData[BezoekEind],"&lt;="&amp;$A11354)</f>
        <v/>
      </c>
      <c r="F11354" s="15">
        <f>COUNTIF(tData[BezoekLangStart],"&lt;"&amp;($A11354+1/24))-COUNTIF(tData[BezoekLangEind],"&lt;="&amp;$A11354)</f>
        <v/>
      </c>
      <c r="G11354" s="15">
        <f>IF($D11354=1,$B11354*100+$C11354,-1)</f>
        <v/>
      </c>
      <c r="H11354" s="15">
        <f>IF($D11354=1,$B11354,-1)</f>
        <v/>
      </c>
      <c r="I11354" s="15">
        <f>IF($D11354=1,$C11354,-1)</f>
        <v/>
      </c>
    </row>
    <row r="11355">
      <c r="A11355" s="33" t="n">
        <v>45765</v>
      </c>
      <c r="B11355" s="15">
        <f>WEEKDAY($A11355,2)</f>
        <v/>
      </c>
      <c r="C11355" s="15">
        <f>HOUR($A11355)</f>
        <v/>
      </c>
      <c r="D11355" s="15">
        <f>IF(AND($A11355&gt;=Instellingen!$B$6,$A11355&lt;Instellingen!$B$7),1,0)</f>
        <v/>
      </c>
      <c r="E11355" s="15">
        <f>COUNTIF(tData[BezoekStart],"&lt;"&amp;($A11355+1/24))-COUNTIF(tData[BezoekEind],"&lt;="&amp;$A11355)</f>
        <v/>
      </c>
      <c r="F11355" s="15">
        <f>COUNTIF(tData[BezoekLangStart],"&lt;"&amp;($A11355+1/24))-COUNTIF(tData[BezoekLangEind],"&lt;="&amp;$A11355)</f>
        <v/>
      </c>
      <c r="G11355" s="15">
        <f>IF($D11355=1,$B11355*100+$C11355,-1)</f>
        <v/>
      </c>
      <c r="H11355" s="15">
        <f>IF($D11355=1,$B11355,-1)</f>
        <v/>
      </c>
      <c r="I11355" s="15">
        <f>IF($D11355=1,$C11355,-1)</f>
        <v/>
      </c>
    </row>
    <row r="11356">
      <c r="A11356" s="33" t="n">
        <v>45765.04166666666</v>
      </c>
      <c r="B11356" s="15">
        <f>WEEKDAY($A11356,2)</f>
        <v/>
      </c>
      <c r="C11356" s="15">
        <f>HOUR($A11356)</f>
        <v/>
      </c>
      <c r="D11356" s="15">
        <f>IF(AND($A11356&gt;=Instellingen!$B$6,$A11356&lt;Instellingen!$B$7),1,0)</f>
        <v/>
      </c>
      <c r="E11356" s="15">
        <f>COUNTIF(tData[BezoekStart],"&lt;"&amp;($A11356+1/24))-COUNTIF(tData[BezoekEind],"&lt;="&amp;$A11356)</f>
        <v/>
      </c>
      <c r="F11356" s="15">
        <f>COUNTIF(tData[BezoekLangStart],"&lt;"&amp;($A11356+1/24))-COUNTIF(tData[BezoekLangEind],"&lt;="&amp;$A11356)</f>
        <v/>
      </c>
      <c r="G11356" s="15">
        <f>IF($D11356=1,$B11356*100+$C11356,-1)</f>
        <v/>
      </c>
      <c r="H11356" s="15">
        <f>IF($D11356=1,$B11356,-1)</f>
        <v/>
      </c>
      <c r="I11356" s="15">
        <f>IF($D11356=1,$C11356,-1)</f>
        <v/>
      </c>
    </row>
    <row r="11357">
      <c r="A11357" s="33" t="n">
        <v>45765.08333333334</v>
      </c>
      <c r="B11357" s="15">
        <f>WEEKDAY($A11357,2)</f>
        <v/>
      </c>
      <c r="C11357" s="15">
        <f>HOUR($A11357)</f>
        <v/>
      </c>
      <c r="D11357" s="15">
        <f>IF(AND($A11357&gt;=Instellingen!$B$6,$A11357&lt;Instellingen!$B$7),1,0)</f>
        <v/>
      </c>
      <c r="E11357" s="15">
        <f>COUNTIF(tData[BezoekStart],"&lt;"&amp;($A11357+1/24))-COUNTIF(tData[BezoekEind],"&lt;="&amp;$A11357)</f>
        <v/>
      </c>
      <c r="F11357" s="15">
        <f>COUNTIF(tData[BezoekLangStart],"&lt;"&amp;($A11357+1/24))-COUNTIF(tData[BezoekLangEind],"&lt;="&amp;$A11357)</f>
        <v/>
      </c>
      <c r="G11357" s="15">
        <f>IF($D11357=1,$B11357*100+$C11357,-1)</f>
        <v/>
      </c>
      <c r="H11357" s="15">
        <f>IF($D11357=1,$B11357,-1)</f>
        <v/>
      </c>
      <c r="I11357" s="15">
        <f>IF($D11357=1,$C11357,-1)</f>
        <v/>
      </c>
    </row>
    <row r="11358">
      <c r="A11358" s="33" t="n">
        <v>45765.125</v>
      </c>
      <c r="B11358" s="15">
        <f>WEEKDAY($A11358,2)</f>
        <v/>
      </c>
      <c r="C11358" s="15">
        <f>HOUR($A11358)</f>
        <v/>
      </c>
      <c r="D11358" s="15">
        <f>IF(AND($A11358&gt;=Instellingen!$B$6,$A11358&lt;Instellingen!$B$7),1,0)</f>
        <v/>
      </c>
      <c r="E11358" s="15">
        <f>COUNTIF(tData[BezoekStart],"&lt;"&amp;($A11358+1/24))-COUNTIF(tData[BezoekEind],"&lt;="&amp;$A11358)</f>
        <v/>
      </c>
      <c r="F11358" s="15">
        <f>COUNTIF(tData[BezoekLangStart],"&lt;"&amp;($A11358+1/24))-COUNTIF(tData[BezoekLangEind],"&lt;="&amp;$A11358)</f>
        <v/>
      </c>
      <c r="G11358" s="15">
        <f>IF($D11358=1,$B11358*100+$C11358,-1)</f>
        <v/>
      </c>
      <c r="H11358" s="15">
        <f>IF($D11358=1,$B11358,-1)</f>
        <v/>
      </c>
      <c r="I11358" s="15">
        <f>IF($D11358=1,$C11358,-1)</f>
        <v/>
      </c>
    </row>
    <row r="11359">
      <c r="A11359" s="33" t="n">
        <v>45765.16666666666</v>
      </c>
      <c r="B11359" s="15">
        <f>WEEKDAY($A11359,2)</f>
        <v/>
      </c>
      <c r="C11359" s="15">
        <f>HOUR($A11359)</f>
        <v/>
      </c>
      <c r="D11359" s="15">
        <f>IF(AND($A11359&gt;=Instellingen!$B$6,$A11359&lt;Instellingen!$B$7),1,0)</f>
        <v/>
      </c>
      <c r="E11359" s="15">
        <f>COUNTIF(tData[BezoekStart],"&lt;"&amp;($A11359+1/24))-COUNTIF(tData[BezoekEind],"&lt;="&amp;$A11359)</f>
        <v/>
      </c>
      <c r="F11359" s="15">
        <f>COUNTIF(tData[BezoekLangStart],"&lt;"&amp;($A11359+1/24))-COUNTIF(tData[BezoekLangEind],"&lt;="&amp;$A11359)</f>
        <v/>
      </c>
      <c r="G11359" s="15">
        <f>IF($D11359=1,$B11359*100+$C11359,-1)</f>
        <v/>
      </c>
      <c r="H11359" s="15">
        <f>IF($D11359=1,$B11359,-1)</f>
        <v/>
      </c>
      <c r="I11359" s="15">
        <f>IF($D11359=1,$C11359,-1)</f>
        <v/>
      </c>
    </row>
    <row r="11360">
      <c r="A11360" s="33" t="n">
        <v>45765.20833333334</v>
      </c>
      <c r="B11360" s="15">
        <f>WEEKDAY($A11360,2)</f>
        <v/>
      </c>
      <c r="C11360" s="15">
        <f>HOUR($A11360)</f>
        <v/>
      </c>
      <c r="D11360" s="15">
        <f>IF(AND($A11360&gt;=Instellingen!$B$6,$A11360&lt;Instellingen!$B$7),1,0)</f>
        <v/>
      </c>
      <c r="E11360" s="15">
        <f>COUNTIF(tData[BezoekStart],"&lt;"&amp;($A11360+1/24))-COUNTIF(tData[BezoekEind],"&lt;="&amp;$A11360)</f>
        <v/>
      </c>
      <c r="F11360" s="15">
        <f>COUNTIF(tData[BezoekLangStart],"&lt;"&amp;($A11360+1/24))-COUNTIF(tData[BezoekLangEind],"&lt;="&amp;$A11360)</f>
        <v/>
      </c>
      <c r="G11360" s="15">
        <f>IF($D11360=1,$B11360*100+$C11360,-1)</f>
        <v/>
      </c>
      <c r="H11360" s="15">
        <f>IF($D11360=1,$B11360,-1)</f>
        <v/>
      </c>
      <c r="I11360" s="15">
        <f>IF($D11360=1,$C11360,-1)</f>
        <v/>
      </c>
    </row>
    <row r="11361">
      <c r="A11361" s="33" t="n">
        <v>45765.25</v>
      </c>
      <c r="B11361" s="15">
        <f>WEEKDAY($A11361,2)</f>
        <v/>
      </c>
      <c r="C11361" s="15">
        <f>HOUR($A11361)</f>
        <v/>
      </c>
      <c r="D11361" s="15">
        <f>IF(AND($A11361&gt;=Instellingen!$B$6,$A11361&lt;Instellingen!$B$7),1,0)</f>
        <v/>
      </c>
      <c r="E11361" s="15">
        <f>COUNTIF(tData[BezoekStart],"&lt;"&amp;($A11361+1/24))-COUNTIF(tData[BezoekEind],"&lt;="&amp;$A11361)</f>
        <v/>
      </c>
      <c r="F11361" s="15">
        <f>COUNTIF(tData[BezoekLangStart],"&lt;"&amp;($A11361+1/24))-COUNTIF(tData[BezoekLangEind],"&lt;="&amp;$A11361)</f>
        <v/>
      </c>
      <c r="G11361" s="15">
        <f>IF($D11361=1,$B11361*100+$C11361,-1)</f>
        <v/>
      </c>
      <c r="H11361" s="15">
        <f>IF($D11361=1,$B11361,-1)</f>
        <v/>
      </c>
      <c r="I11361" s="15">
        <f>IF($D11361=1,$C11361,-1)</f>
        <v/>
      </c>
    </row>
    <row r="11362">
      <c r="A11362" s="33" t="n">
        <v>45765.29166666666</v>
      </c>
      <c r="B11362" s="15">
        <f>WEEKDAY($A11362,2)</f>
        <v/>
      </c>
      <c r="C11362" s="15">
        <f>HOUR($A11362)</f>
        <v/>
      </c>
      <c r="D11362" s="15">
        <f>IF(AND($A11362&gt;=Instellingen!$B$6,$A11362&lt;Instellingen!$B$7),1,0)</f>
        <v/>
      </c>
      <c r="E11362" s="15">
        <f>COUNTIF(tData[BezoekStart],"&lt;"&amp;($A11362+1/24))-COUNTIF(tData[BezoekEind],"&lt;="&amp;$A11362)</f>
        <v/>
      </c>
      <c r="F11362" s="15">
        <f>COUNTIF(tData[BezoekLangStart],"&lt;"&amp;($A11362+1/24))-COUNTIF(tData[BezoekLangEind],"&lt;="&amp;$A11362)</f>
        <v/>
      </c>
      <c r="G11362" s="15">
        <f>IF($D11362=1,$B11362*100+$C11362,-1)</f>
        <v/>
      </c>
      <c r="H11362" s="15">
        <f>IF($D11362=1,$B11362,-1)</f>
        <v/>
      </c>
      <c r="I11362" s="15">
        <f>IF($D11362=1,$C11362,-1)</f>
        <v/>
      </c>
    </row>
    <row r="11363">
      <c r="A11363" s="33" t="n">
        <v>45765.33333333334</v>
      </c>
      <c r="B11363" s="15">
        <f>WEEKDAY($A11363,2)</f>
        <v/>
      </c>
      <c r="C11363" s="15">
        <f>HOUR($A11363)</f>
        <v/>
      </c>
      <c r="D11363" s="15">
        <f>IF(AND($A11363&gt;=Instellingen!$B$6,$A11363&lt;Instellingen!$B$7),1,0)</f>
        <v/>
      </c>
      <c r="E11363" s="15">
        <f>COUNTIF(tData[BezoekStart],"&lt;"&amp;($A11363+1/24))-COUNTIF(tData[BezoekEind],"&lt;="&amp;$A11363)</f>
        <v/>
      </c>
      <c r="F11363" s="15">
        <f>COUNTIF(tData[BezoekLangStart],"&lt;"&amp;($A11363+1/24))-COUNTIF(tData[BezoekLangEind],"&lt;="&amp;$A11363)</f>
        <v/>
      </c>
      <c r="G11363" s="15">
        <f>IF($D11363=1,$B11363*100+$C11363,-1)</f>
        <v/>
      </c>
      <c r="H11363" s="15">
        <f>IF($D11363=1,$B11363,-1)</f>
        <v/>
      </c>
      <c r="I11363" s="15">
        <f>IF($D11363=1,$C11363,-1)</f>
        <v/>
      </c>
    </row>
    <row r="11364">
      <c r="A11364" s="33" t="n">
        <v>45765.375</v>
      </c>
      <c r="B11364" s="15">
        <f>WEEKDAY($A11364,2)</f>
        <v/>
      </c>
      <c r="C11364" s="15">
        <f>HOUR($A11364)</f>
        <v/>
      </c>
      <c r="D11364" s="15">
        <f>IF(AND($A11364&gt;=Instellingen!$B$6,$A11364&lt;Instellingen!$B$7),1,0)</f>
        <v/>
      </c>
      <c r="E11364" s="15">
        <f>COUNTIF(tData[BezoekStart],"&lt;"&amp;($A11364+1/24))-COUNTIF(tData[BezoekEind],"&lt;="&amp;$A11364)</f>
        <v/>
      </c>
      <c r="F11364" s="15">
        <f>COUNTIF(tData[BezoekLangStart],"&lt;"&amp;($A11364+1/24))-COUNTIF(tData[BezoekLangEind],"&lt;="&amp;$A11364)</f>
        <v/>
      </c>
      <c r="G11364" s="15">
        <f>IF($D11364=1,$B11364*100+$C11364,-1)</f>
        <v/>
      </c>
      <c r="H11364" s="15">
        <f>IF($D11364=1,$B11364,-1)</f>
        <v/>
      </c>
      <c r="I11364" s="15">
        <f>IF($D11364=1,$C11364,-1)</f>
        <v/>
      </c>
    </row>
    <row r="11365">
      <c r="A11365" s="33" t="n">
        <v>45765.41666666666</v>
      </c>
      <c r="B11365" s="15">
        <f>WEEKDAY($A11365,2)</f>
        <v/>
      </c>
      <c r="C11365" s="15">
        <f>HOUR($A11365)</f>
        <v/>
      </c>
      <c r="D11365" s="15">
        <f>IF(AND($A11365&gt;=Instellingen!$B$6,$A11365&lt;Instellingen!$B$7),1,0)</f>
        <v/>
      </c>
      <c r="E11365" s="15">
        <f>COUNTIF(tData[BezoekStart],"&lt;"&amp;($A11365+1/24))-COUNTIF(tData[BezoekEind],"&lt;="&amp;$A11365)</f>
        <v/>
      </c>
      <c r="F11365" s="15">
        <f>COUNTIF(tData[BezoekLangStart],"&lt;"&amp;($A11365+1/24))-COUNTIF(tData[BezoekLangEind],"&lt;="&amp;$A11365)</f>
        <v/>
      </c>
      <c r="G11365" s="15">
        <f>IF($D11365=1,$B11365*100+$C11365,-1)</f>
        <v/>
      </c>
      <c r="H11365" s="15">
        <f>IF($D11365=1,$B11365,-1)</f>
        <v/>
      </c>
      <c r="I11365" s="15">
        <f>IF($D11365=1,$C11365,-1)</f>
        <v/>
      </c>
    </row>
    <row r="11366">
      <c r="A11366" s="33" t="n">
        <v>45765.45833333334</v>
      </c>
      <c r="B11366" s="15">
        <f>WEEKDAY($A11366,2)</f>
        <v/>
      </c>
      <c r="C11366" s="15">
        <f>HOUR($A11366)</f>
        <v/>
      </c>
      <c r="D11366" s="15">
        <f>IF(AND($A11366&gt;=Instellingen!$B$6,$A11366&lt;Instellingen!$B$7),1,0)</f>
        <v/>
      </c>
      <c r="E11366" s="15">
        <f>COUNTIF(tData[BezoekStart],"&lt;"&amp;($A11366+1/24))-COUNTIF(tData[BezoekEind],"&lt;="&amp;$A11366)</f>
        <v/>
      </c>
      <c r="F11366" s="15">
        <f>COUNTIF(tData[BezoekLangStart],"&lt;"&amp;($A11366+1/24))-COUNTIF(tData[BezoekLangEind],"&lt;="&amp;$A11366)</f>
        <v/>
      </c>
      <c r="G11366" s="15">
        <f>IF($D11366=1,$B11366*100+$C11366,-1)</f>
        <v/>
      </c>
      <c r="H11366" s="15">
        <f>IF($D11366=1,$B11366,-1)</f>
        <v/>
      </c>
      <c r="I11366" s="15">
        <f>IF($D11366=1,$C11366,-1)</f>
        <v/>
      </c>
    </row>
    <row r="11367">
      <c r="A11367" s="33" t="n">
        <v>45765.5</v>
      </c>
      <c r="B11367" s="15">
        <f>WEEKDAY($A11367,2)</f>
        <v/>
      </c>
      <c r="C11367" s="15">
        <f>HOUR($A11367)</f>
        <v/>
      </c>
      <c r="D11367" s="15">
        <f>IF(AND($A11367&gt;=Instellingen!$B$6,$A11367&lt;Instellingen!$B$7),1,0)</f>
        <v/>
      </c>
      <c r="E11367" s="15">
        <f>COUNTIF(tData[BezoekStart],"&lt;"&amp;($A11367+1/24))-COUNTIF(tData[BezoekEind],"&lt;="&amp;$A11367)</f>
        <v/>
      </c>
      <c r="F11367" s="15">
        <f>COUNTIF(tData[BezoekLangStart],"&lt;"&amp;($A11367+1/24))-COUNTIF(tData[BezoekLangEind],"&lt;="&amp;$A11367)</f>
        <v/>
      </c>
      <c r="G11367" s="15">
        <f>IF($D11367=1,$B11367*100+$C11367,-1)</f>
        <v/>
      </c>
      <c r="H11367" s="15">
        <f>IF($D11367=1,$B11367,-1)</f>
        <v/>
      </c>
      <c r="I11367" s="15">
        <f>IF($D11367=1,$C11367,-1)</f>
        <v/>
      </c>
    </row>
    <row r="11368">
      <c r="A11368" s="33" t="n">
        <v>45765.54166666666</v>
      </c>
      <c r="B11368" s="15">
        <f>WEEKDAY($A11368,2)</f>
        <v/>
      </c>
      <c r="C11368" s="15">
        <f>HOUR($A11368)</f>
        <v/>
      </c>
      <c r="D11368" s="15">
        <f>IF(AND($A11368&gt;=Instellingen!$B$6,$A11368&lt;Instellingen!$B$7),1,0)</f>
        <v/>
      </c>
      <c r="E11368" s="15">
        <f>COUNTIF(tData[BezoekStart],"&lt;"&amp;($A11368+1/24))-COUNTIF(tData[BezoekEind],"&lt;="&amp;$A11368)</f>
        <v/>
      </c>
      <c r="F11368" s="15">
        <f>COUNTIF(tData[BezoekLangStart],"&lt;"&amp;($A11368+1/24))-COUNTIF(tData[BezoekLangEind],"&lt;="&amp;$A11368)</f>
        <v/>
      </c>
      <c r="G11368" s="15">
        <f>IF($D11368=1,$B11368*100+$C11368,-1)</f>
        <v/>
      </c>
      <c r="H11368" s="15">
        <f>IF($D11368=1,$B11368,-1)</f>
        <v/>
      </c>
      <c r="I11368" s="15">
        <f>IF($D11368=1,$C11368,-1)</f>
        <v/>
      </c>
    </row>
    <row r="11369">
      <c r="A11369" s="33" t="n">
        <v>45765.58333333334</v>
      </c>
      <c r="B11369" s="15">
        <f>WEEKDAY($A11369,2)</f>
        <v/>
      </c>
      <c r="C11369" s="15">
        <f>HOUR($A11369)</f>
        <v/>
      </c>
      <c r="D11369" s="15">
        <f>IF(AND($A11369&gt;=Instellingen!$B$6,$A11369&lt;Instellingen!$B$7),1,0)</f>
        <v/>
      </c>
      <c r="E11369" s="15">
        <f>COUNTIF(tData[BezoekStart],"&lt;"&amp;($A11369+1/24))-COUNTIF(tData[BezoekEind],"&lt;="&amp;$A11369)</f>
        <v/>
      </c>
      <c r="F11369" s="15">
        <f>COUNTIF(tData[BezoekLangStart],"&lt;"&amp;($A11369+1/24))-COUNTIF(tData[BezoekLangEind],"&lt;="&amp;$A11369)</f>
        <v/>
      </c>
      <c r="G11369" s="15">
        <f>IF($D11369=1,$B11369*100+$C11369,-1)</f>
        <v/>
      </c>
      <c r="H11369" s="15">
        <f>IF($D11369=1,$B11369,-1)</f>
        <v/>
      </c>
      <c r="I11369" s="15">
        <f>IF($D11369=1,$C11369,-1)</f>
        <v/>
      </c>
    </row>
    <row r="11370">
      <c r="A11370" s="33" t="n">
        <v>45765.625</v>
      </c>
      <c r="B11370" s="15">
        <f>WEEKDAY($A11370,2)</f>
        <v/>
      </c>
      <c r="C11370" s="15">
        <f>HOUR($A11370)</f>
        <v/>
      </c>
      <c r="D11370" s="15">
        <f>IF(AND($A11370&gt;=Instellingen!$B$6,$A11370&lt;Instellingen!$B$7),1,0)</f>
        <v/>
      </c>
      <c r="E11370" s="15">
        <f>COUNTIF(tData[BezoekStart],"&lt;"&amp;($A11370+1/24))-COUNTIF(tData[BezoekEind],"&lt;="&amp;$A11370)</f>
        <v/>
      </c>
      <c r="F11370" s="15">
        <f>COUNTIF(tData[BezoekLangStart],"&lt;"&amp;($A11370+1/24))-COUNTIF(tData[BezoekLangEind],"&lt;="&amp;$A11370)</f>
        <v/>
      </c>
      <c r="G11370" s="15">
        <f>IF($D11370=1,$B11370*100+$C11370,-1)</f>
        <v/>
      </c>
      <c r="H11370" s="15">
        <f>IF($D11370=1,$B11370,-1)</f>
        <v/>
      </c>
      <c r="I11370" s="15">
        <f>IF($D11370=1,$C11370,-1)</f>
        <v/>
      </c>
    </row>
    <row r="11371">
      <c r="A11371" s="33" t="n">
        <v>45765.66666666666</v>
      </c>
      <c r="B11371" s="15">
        <f>WEEKDAY($A11371,2)</f>
        <v/>
      </c>
      <c r="C11371" s="15">
        <f>HOUR($A11371)</f>
        <v/>
      </c>
      <c r="D11371" s="15">
        <f>IF(AND($A11371&gt;=Instellingen!$B$6,$A11371&lt;Instellingen!$B$7),1,0)</f>
        <v/>
      </c>
      <c r="E11371" s="15">
        <f>COUNTIF(tData[BezoekStart],"&lt;"&amp;($A11371+1/24))-COUNTIF(tData[BezoekEind],"&lt;="&amp;$A11371)</f>
        <v/>
      </c>
      <c r="F11371" s="15">
        <f>COUNTIF(tData[BezoekLangStart],"&lt;"&amp;($A11371+1/24))-COUNTIF(tData[BezoekLangEind],"&lt;="&amp;$A11371)</f>
        <v/>
      </c>
      <c r="G11371" s="15">
        <f>IF($D11371=1,$B11371*100+$C11371,-1)</f>
        <v/>
      </c>
      <c r="H11371" s="15">
        <f>IF($D11371=1,$B11371,-1)</f>
        <v/>
      </c>
      <c r="I11371" s="15">
        <f>IF($D11371=1,$C11371,-1)</f>
        <v/>
      </c>
    </row>
    <row r="11372">
      <c r="A11372" s="33" t="n">
        <v>45765.70833333334</v>
      </c>
      <c r="B11372" s="15">
        <f>WEEKDAY($A11372,2)</f>
        <v/>
      </c>
      <c r="C11372" s="15">
        <f>HOUR($A11372)</f>
        <v/>
      </c>
      <c r="D11372" s="15">
        <f>IF(AND($A11372&gt;=Instellingen!$B$6,$A11372&lt;Instellingen!$B$7),1,0)</f>
        <v/>
      </c>
      <c r="E11372" s="15">
        <f>COUNTIF(tData[BezoekStart],"&lt;"&amp;($A11372+1/24))-COUNTIF(tData[BezoekEind],"&lt;="&amp;$A11372)</f>
        <v/>
      </c>
      <c r="F11372" s="15">
        <f>COUNTIF(tData[BezoekLangStart],"&lt;"&amp;($A11372+1/24))-COUNTIF(tData[BezoekLangEind],"&lt;="&amp;$A11372)</f>
        <v/>
      </c>
      <c r="G11372" s="15">
        <f>IF($D11372=1,$B11372*100+$C11372,-1)</f>
        <v/>
      </c>
      <c r="H11372" s="15">
        <f>IF($D11372=1,$B11372,-1)</f>
        <v/>
      </c>
      <c r="I11372" s="15">
        <f>IF($D11372=1,$C11372,-1)</f>
        <v/>
      </c>
    </row>
    <row r="11373">
      <c r="A11373" s="33" t="n">
        <v>45765.75</v>
      </c>
      <c r="B11373" s="15">
        <f>WEEKDAY($A11373,2)</f>
        <v/>
      </c>
      <c r="C11373" s="15">
        <f>HOUR($A11373)</f>
        <v/>
      </c>
      <c r="D11373" s="15">
        <f>IF(AND($A11373&gt;=Instellingen!$B$6,$A11373&lt;Instellingen!$B$7),1,0)</f>
        <v/>
      </c>
      <c r="E11373" s="15">
        <f>COUNTIF(tData[BezoekStart],"&lt;"&amp;($A11373+1/24))-COUNTIF(tData[BezoekEind],"&lt;="&amp;$A11373)</f>
        <v/>
      </c>
      <c r="F11373" s="15">
        <f>COUNTIF(tData[BezoekLangStart],"&lt;"&amp;($A11373+1/24))-COUNTIF(tData[BezoekLangEind],"&lt;="&amp;$A11373)</f>
        <v/>
      </c>
      <c r="G11373" s="15">
        <f>IF($D11373=1,$B11373*100+$C11373,-1)</f>
        <v/>
      </c>
      <c r="H11373" s="15">
        <f>IF($D11373=1,$B11373,-1)</f>
        <v/>
      </c>
      <c r="I11373" s="15">
        <f>IF($D11373=1,$C11373,-1)</f>
        <v/>
      </c>
    </row>
    <row r="11374">
      <c r="A11374" s="33" t="n">
        <v>45765.79166666666</v>
      </c>
      <c r="B11374" s="15">
        <f>WEEKDAY($A11374,2)</f>
        <v/>
      </c>
      <c r="C11374" s="15">
        <f>HOUR($A11374)</f>
        <v/>
      </c>
      <c r="D11374" s="15">
        <f>IF(AND($A11374&gt;=Instellingen!$B$6,$A11374&lt;Instellingen!$B$7),1,0)</f>
        <v/>
      </c>
      <c r="E11374" s="15">
        <f>COUNTIF(tData[BezoekStart],"&lt;"&amp;($A11374+1/24))-COUNTIF(tData[BezoekEind],"&lt;="&amp;$A11374)</f>
        <v/>
      </c>
      <c r="F11374" s="15">
        <f>COUNTIF(tData[BezoekLangStart],"&lt;"&amp;($A11374+1/24))-COUNTIF(tData[BezoekLangEind],"&lt;="&amp;$A11374)</f>
        <v/>
      </c>
      <c r="G11374" s="15">
        <f>IF($D11374=1,$B11374*100+$C11374,-1)</f>
        <v/>
      </c>
      <c r="H11374" s="15">
        <f>IF($D11374=1,$B11374,-1)</f>
        <v/>
      </c>
      <c r="I11374" s="15">
        <f>IF($D11374=1,$C11374,-1)</f>
        <v/>
      </c>
    </row>
    <row r="11375">
      <c r="A11375" s="33" t="n">
        <v>45765.83333333334</v>
      </c>
      <c r="B11375" s="15">
        <f>WEEKDAY($A11375,2)</f>
        <v/>
      </c>
      <c r="C11375" s="15">
        <f>HOUR($A11375)</f>
        <v/>
      </c>
      <c r="D11375" s="15">
        <f>IF(AND($A11375&gt;=Instellingen!$B$6,$A11375&lt;Instellingen!$B$7),1,0)</f>
        <v/>
      </c>
      <c r="E11375" s="15">
        <f>COUNTIF(tData[BezoekStart],"&lt;"&amp;($A11375+1/24))-COUNTIF(tData[BezoekEind],"&lt;="&amp;$A11375)</f>
        <v/>
      </c>
      <c r="F11375" s="15">
        <f>COUNTIF(tData[BezoekLangStart],"&lt;"&amp;($A11375+1/24))-COUNTIF(tData[BezoekLangEind],"&lt;="&amp;$A11375)</f>
        <v/>
      </c>
      <c r="G11375" s="15">
        <f>IF($D11375=1,$B11375*100+$C11375,-1)</f>
        <v/>
      </c>
      <c r="H11375" s="15">
        <f>IF($D11375=1,$B11375,-1)</f>
        <v/>
      </c>
      <c r="I11375" s="15">
        <f>IF($D11375=1,$C11375,-1)</f>
        <v/>
      </c>
    </row>
    <row r="11376">
      <c r="A11376" s="33" t="n">
        <v>45765.875</v>
      </c>
      <c r="B11376" s="15">
        <f>WEEKDAY($A11376,2)</f>
        <v/>
      </c>
      <c r="C11376" s="15">
        <f>HOUR($A11376)</f>
        <v/>
      </c>
      <c r="D11376" s="15">
        <f>IF(AND($A11376&gt;=Instellingen!$B$6,$A11376&lt;Instellingen!$B$7),1,0)</f>
        <v/>
      </c>
      <c r="E11376" s="15">
        <f>COUNTIF(tData[BezoekStart],"&lt;"&amp;($A11376+1/24))-COUNTIF(tData[BezoekEind],"&lt;="&amp;$A11376)</f>
        <v/>
      </c>
      <c r="F11376" s="15">
        <f>COUNTIF(tData[BezoekLangStart],"&lt;"&amp;($A11376+1/24))-COUNTIF(tData[BezoekLangEind],"&lt;="&amp;$A11376)</f>
        <v/>
      </c>
      <c r="G11376" s="15">
        <f>IF($D11376=1,$B11376*100+$C11376,-1)</f>
        <v/>
      </c>
      <c r="H11376" s="15">
        <f>IF($D11376=1,$B11376,-1)</f>
        <v/>
      </c>
      <c r="I11376" s="15">
        <f>IF($D11376=1,$C11376,-1)</f>
        <v/>
      </c>
    </row>
    <row r="11377">
      <c r="A11377" s="33" t="n">
        <v>45765.91666666666</v>
      </c>
      <c r="B11377" s="15">
        <f>WEEKDAY($A11377,2)</f>
        <v/>
      </c>
      <c r="C11377" s="15">
        <f>HOUR($A11377)</f>
        <v/>
      </c>
      <c r="D11377" s="15">
        <f>IF(AND($A11377&gt;=Instellingen!$B$6,$A11377&lt;Instellingen!$B$7),1,0)</f>
        <v/>
      </c>
      <c r="E11377" s="15">
        <f>COUNTIF(tData[BezoekStart],"&lt;"&amp;($A11377+1/24))-COUNTIF(tData[BezoekEind],"&lt;="&amp;$A11377)</f>
        <v/>
      </c>
      <c r="F11377" s="15">
        <f>COUNTIF(tData[BezoekLangStart],"&lt;"&amp;($A11377+1/24))-COUNTIF(tData[BezoekLangEind],"&lt;="&amp;$A11377)</f>
        <v/>
      </c>
      <c r="G11377" s="15">
        <f>IF($D11377=1,$B11377*100+$C11377,-1)</f>
        <v/>
      </c>
      <c r="H11377" s="15">
        <f>IF($D11377=1,$B11377,-1)</f>
        <v/>
      </c>
      <c r="I11377" s="15">
        <f>IF($D11377=1,$C11377,-1)</f>
        <v/>
      </c>
    </row>
    <row r="11378">
      <c r="A11378" s="33" t="n">
        <v>45765.95833333334</v>
      </c>
      <c r="B11378" s="15">
        <f>WEEKDAY($A11378,2)</f>
        <v/>
      </c>
      <c r="C11378" s="15">
        <f>HOUR($A11378)</f>
        <v/>
      </c>
      <c r="D11378" s="15">
        <f>IF(AND($A11378&gt;=Instellingen!$B$6,$A11378&lt;Instellingen!$B$7),1,0)</f>
        <v/>
      </c>
      <c r="E11378" s="15">
        <f>COUNTIF(tData[BezoekStart],"&lt;"&amp;($A11378+1/24))-COUNTIF(tData[BezoekEind],"&lt;="&amp;$A11378)</f>
        <v/>
      </c>
      <c r="F11378" s="15">
        <f>COUNTIF(tData[BezoekLangStart],"&lt;"&amp;($A11378+1/24))-COUNTIF(tData[BezoekLangEind],"&lt;="&amp;$A11378)</f>
        <v/>
      </c>
      <c r="G11378" s="15">
        <f>IF($D11378=1,$B11378*100+$C11378,-1)</f>
        <v/>
      </c>
      <c r="H11378" s="15">
        <f>IF($D11378=1,$B11378,-1)</f>
        <v/>
      </c>
      <c r="I11378" s="15">
        <f>IF($D11378=1,$C11378,-1)</f>
        <v/>
      </c>
    </row>
    <row r="11379">
      <c r="A11379" s="33" t="n">
        <v>45766</v>
      </c>
      <c r="B11379" s="15">
        <f>WEEKDAY($A11379,2)</f>
        <v/>
      </c>
      <c r="C11379" s="15">
        <f>HOUR($A11379)</f>
        <v/>
      </c>
      <c r="D11379" s="15">
        <f>IF(AND($A11379&gt;=Instellingen!$B$6,$A11379&lt;Instellingen!$B$7),1,0)</f>
        <v/>
      </c>
      <c r="E11379" s="15">
        <f>COUNTIF(tData[BezoekStart],"&lt;"&amp;($A11379+1/24))-COUNTIF(tData[BezoekEind],"&lt;="&amp;$A11379)</f>
        <v/>
      </c>
      <c r="F11379" s="15">
        <f>COUNTIF(tData[BezoekLangStart],"&lt;"&amp;($A11379+1/24))-COUNTIF(tData[BezoekLangEind],"&lt;="&amp;$A11379)</f>
        <v/>
      </c>
      <c r="G11379" s="15">
        <f>IF($D11379=1,$B11379*100+$C11379,-1)</f>
        <v/>
      </c>
      <c r="H11379" s="15">
        <f>IF($D11379=1,$B11379,-1)</f>
        <v/>
      </c>
      <c r="I11379" s="15">
        <f>IF($D11379=1,$C11379,-1)</f>
        <v/>
      </c>
    </row>
    <row r="11380">
      <c r="A11380" s="33" t="n">
        <v>45766.04166666666</v>
      </c>
      <c r="B11380" s="15">
        <f>WEEKDAY($A11380,2)</f>
        <v/>
      </c>
      <c r="C11380" s="15">
        <f>HOUR($A11380)</f>
        <v/>
      </c>
      <c r="D11380" s="15">
        <f>IF(AND($A11380&gt;=Instellingen!$B$6,$A11380&lt;Instellingen!$B$7),1,0)</f>
        <v/>
      </c>
      <c r="E11380" s="15">
        <f>COUNTIF(tData[BezoekStart],"&lt;"&amp;($A11380+1/24))-COUNTIF(tData[BezoekEind],"&lt;="&amp;$A11380)</f>
        <v/>
      </c>
      <c r="F11380" s="15">
        <f>COUNTIF(tData[BezoekLangStart],"&lt;"&amp;($A11380+1/24))-COUNTIF(tData[BezoekLangEind],"&lt;="&amp;$A11380)</f>
        <v/>
      </c>
      <c r="G11380" s="15">
        <f>IF($D11380=1,$B11380*100+$C11380,-1)</f>
        <v/>
      </c>
      <c r="H11380" s="15">
        <f>IF($D11380=1,$B11380,-1)</f>
        <v/>
      </c>
      <c r="I11380" s="15">
        <f>IF($D11380=1,$C11380,-1)</f>
        <v/>
      </c>
    </row>
    <row r="11381">
      <c r="A11381" s="33" t="n">
        <v>45766.08333333334</v>
      </c>
      <c r="B11381" s="15">
        <f>WEEKDAY($A11381,2)</f>
        <v/>
      </c>
      <c r="C11381" s="15">
        <f>HOUR($A11381)</f>
        <v/>
      </c>
      <c r="D11381" s="15">
        <f>IF(AND($A11381&gt;=Instellingen!$B$6,$A11381&lt;Instellingen!$B$7),1,0)</f>
        <v/>
      </c>
      <c r="E11381" s="15">
        <f>COUNTIF(tData[BezoekStart],"&lt;"&amp;($A11381+1/24))-COUNTIF(tData[BezoekEind],"&lt;="&amp;$A11381)</f>
        <v/>
      </c>
      <c r="F11381" s="15">
        <f>COUNTIF(tData[BezoekLangStart],"&lt;"&amp;($A11381+1/24))-COUNTIF(tData[BezoekLangEind],"&lt;="&amp;$A11381)</f>
        <v/>
      </c>
      <c r="G11381" s="15">
        <f>IF($D11381=1,$B11381*100+$C11381,-1)</f>
        <v/>
      </c>
      <c r="H11381" s="15">
        <f>IF($D11381=1,$B11381,-1)</f>
        <v/>
      </c>
      <c r="I11381" s="15">
        <f>IF($D11381=1,$C11381,-1)</f>
        <v/>
      </c>
    </row>
    <row r="11382">
      <c r="A11382" s="33" t="n">
        <v>45766.125</v>
      </c>
      <c r="B11382" s="15">
        <f>WEEKDAY($A11382,2)</f>
        <v/>
      </c>
      <c r="C11382" s="15">
        <f>HOUR($A11382)</f>
        <v/>
      </c>
      <c r="D11382" s="15">
        <f>IF(AND($A11382&gt;=Instellingen!$B$6,$A11382&lt;Instellingen!$B$7),1,0)</f>
        <v/>
      </c>
      <c r="E11382" s="15">
        <f>COUNTIF(tData[BezoekStart],"&lt;"&amp;($A11382+1/24))-COUNTIF(tData[BezoekEind],"&lt;="&amp;$A11382)</f>
        <v/>
      </c>
      <c r="F11382" s="15">
        <f>COUNTIF(tData[BezoekLangStart],"&lt;"&amp;($A11382+1/24))-COUNTIF(tData[BezoekLangEind],"&lt;="&amp;$A11382)</f>
        <v/>
      </c>
      <c r="G11382" s="15">
        <f>IF($D11382=1,$B11382*100+$C11382,-1)</f>
        <v/>
      </c>
      <c r="H11382" s="15">
        <f>IF($D11382=1,$B11382,-1)</f>
        <v/>
      </c>
      <c r="I11382" s="15">
        <f>IF($D11382=1,$C11382,-1)</f>
        <v/>
      </c>
    </row>
    <row r="11383">
      <c r="A11383" s="33" t="n">
        <v>45766.16666666666</v>
      </c>
      <c r="B11383" s="15">
        <f>WEEKDAY($A11383,2)</f>
        <v/>
      </c>
      <c r="C11383" s="15">
        <f>HOUR($A11383)</f>
        <v/>
      </c>
      <c r="D11383" s="15">
        <f>IF(AND($A11383&gt;=Instellingen!$B$6,$A11383&lt;Instellingen!$B$7),1,0)</f>
        <v/>
      </c>
      <c r="E11383" s="15">
        <f>COUNTIF(tData[BezoekStart],"&lt;"&amp;($A11383+1/24))-COUNTIF(tData[BezoekEind],"&lt;="&amp;$A11383)</f>
        <v/>
      </c>
      <c r="F11383" s="15">
        <f>COUNTIF(tData[BezoekLangStart],"&lt;"&amp;($A11383+1/24))-COUNTIF(tData[BezoekLangEind],"&lt;="&amp;$A11383)</f>
        <v/>
      </c>
      <c r="G11383" s="15">
        <f>IF($D11383=1,$B11383*100+$C11383,-1)</f>
        <v/>
      </c>
      <c r="H11383" s="15">
        <f>IF($D11383=1,$B11383,-1)</f>
        <v/>
      </c>
      <c r="I11383" s="15">
        <f>IF($D11383=1,$C11383,-1)</f>
        <v/>
      </c>
    </row>
    <row r="11384">
      <c r="A11384" s="33" t="n">
        <v>45766.20833333334</v>
      </c>
      <c r="B11384" s="15">
        <f>WEEKDAY($A11384,2)</f>
        <v/>
      </c>
      <c r="C11384" s="15">
        <f>HOUR($A11384)</f>
        <v/>
      </c>
      <c r="D11384" s="15">
        <f>IF(AND($A11384&gt;=Instellingen!$B$6,$A11384&lt;Instellingen!$B$7),1,0)</f>
        <v/>
      </c>
      <c r="E11384" s="15">
        <f>COUNTIF(tData[BezoekStart],"&lt;"&amp;($A11384+1/24))-COUNTIF(tData[BezoekEind],"&lt;="&amp;$A11384)</f>
        <v/>
      </c>
      <c r="F11384" s="15">
        <f>COUNTIF(tData[BezoekLangStart],"&lt;"&amp;($A11384+1/24))-COUNTIF(tData[BezoekLangEind],"&lt;="&amp;$A11384)</f>
        <v/>
      </c>
      <c r="G11384" s="15">
        <f>IF($D11384=1,$B11384*100+$C11384,-1)</f>
        <v/>
      </c>
      <c r="H11384" s="15">
        <f>IF($D11384=1,$B11384,-1)</f>
        <v/>
      </c>
      <c r="I11384" s="15">
        <f>IF($D11384=1,$C11384,-1)</f>
        <v/>
      </c>
    </row>
    <row r="11385">
      <c r="A11385" s="33" t="n">
        <v>45766.25</v>
      </c>
      <c r="B11385" s="15">
        <f>WEEKDAY($A11385,2)</f>
        <v/>
      </c>
      <c r="C11385" s="15">
        <f>HOUR($A11385)</f>
        <v/>
      </c>
      <c r="D11385" s="15">
        <f>IF(AND($A11385&gt;=Instellingen!$B$6,$A11385&lt;Instellingen!$B$7),1,0)</f>
        <v/>
      </c>
      <c r="E11385" s="15">
        <f>COUNTIF(tData[BezoekStart],"&lt;"&amp;($A11385+1/24))-COUNTIF(tData[BezoekEind],"&lt;="&amp;$A11385)</f>
        <v/>
      </c>
      <c r="F11385" s="15">
        <f>COUNTIF(tData[BezoekLangStart],"&lt;"&amp;($A11385+1/24))-COUNTIF(tData[BezoekLangEind],"&lt;="&amp;$A11385)</f>
        <v/>
      </c>
      <c r="G11385" s="15">
        <f>IF($D11385=1,$B11385*100+$C11385,-1)</f>
        <v/>
      </c>
      <c r="H11385" s="15">
        <f>IF($D11385=1,$B11385,-1)</f>
        <v/>
      </c>
      <c r="I11385" s="15">
        <f>IF($D11385=1,$C11385,-1)</f>
        <v/>
      </c>
    </row>
    <row r="11386">
      <c r="A11386" s="33" t="n">
        <v>45766.29166666666</v>
      </c>
      <c r="B11386" s="15">
        <f>WEEKDAY($A11386,2)</f>
        <v/>
      </c>
      <c r="C11386" s="15">
        <f>HOUR($A11386)</f>
        <v/>
      </c>
      <c r="D11386" s="15">
        <f>IF(AND($A11386&gt;=Instellingen!$B$6,$A11386&lt;Instellingen!$B$7),1,0)</f>
        <v/>
      </c>
      <c r="E11386" s="15">
        <f>COUNTIF(tData[BezoekStart],"&lt;"&amp;($A11386+1/24))-COUNTIF(tData[BezoekEind],"&lt;="&amp;$A11386)</f>
        <v/>
      </c>
      <c r="F11386" s="15">
        <f>COUNTIF(tData[BezoekLangStart],"&lt;"&amp;($A11386+1/24))-COUNTIF(tData[BezoekLangEind],"&lt;="&amp;$A11386)</f>
        <v/>
      </c>
      <c r="G11386" s="15">
        <f>IF($D11386=1,$B11386*100+$C11386,-1)</f>
        <v/>
      </c>
      <c r="H11386" s="15">
        <f>IF($D11386=1,$B11386,-1)</f>
        <v/>
      </c>
      <c r="I11386" s="15">
        <f>IF($D11386=1,$C11386,-1)</f>
        <v/>
      </c>
    </row>
    <row r="11387">
      <c r="A11387" s="33" t="n">
        <v>45766.33333333334</v>
      </c>
      <c r="B11387" s="15">
        <f>WEEKDAY($A11387,2)</f>
        <v/>
      </c>
      <c r="C11387" s="15">
        <f>HOUR($A11387)</f>
        <v/>
      </c>
      <c r="D11387" s="15">
        <f>IF(AND($A11387&gt;=Instellingen!$B$6,$A11387&lt;Instellingen!$B$7),1,0)</f>
        <v/>
      </c>
      <c r="E11387" s="15">
        <f>COUNTIF(tData[BezoekStart],"&lt;"&amp;($A11387+1/24))-COUNTIF(tData[BezoekEind],"&lt;="&amp;$A11387)</f>
        <v/>
      </c>
      <c r="F11387" s="15">
        <f>COUNTIF(tData[BezoekLangStart],"&lt;"&amp;($A11387+1/24))-COUNTIF(tData[BezoekLangEind],"&lt;="&amp;$A11387)</f>
        <v/>
      </c>
      <c r="G11387" s="15">
        <f>IF($D11387=1,$B11387*100+$C11387,-1)</f>
        <v/>
      </c>
      <c r="H11387" s="15">
        <f>IF($D11387=1,$B11387,-1)</f>
        <v/>
      </c>
      <c r="I11387" s="15">
        <f>IF($D11387=1,$C11387,-1)</f>
        <v/>
      </c>
    </row>
    <row r="11388">
      <c r="A11388" s="33" t="n">
        <v>45766.375</v>
      </c>
      <c r="B11388" s="15">
        <f>WEEKDAY($A11388,2)</f>
        <v/>
      </c>
      <c r="C11388" s="15">
        <f>HOUR($A11388)</f>
        <v/>
      </c>
      <c r="D11388" s="15">
        <f>IF(AND($A11388&gt;=Instellingen!$B$6,$A11388&lt;Instellingen!$B$7),1,0)</f>
        <v/>
      </c>
      <c r="E11388" s="15">
        <f>COUNTIF(tData[BezoekStart],"&lt;"&amp;($A11388+1/24))-COUNTIF(tData[BezoekEind],"&lt;="&amp;$A11388)</f>
        <v/>
      </c>
      <c r="F11388" s="15">
        <f>COUNTIF(tData[BezoekLangStart],"&lt;"&amp;($A11388+1/24))-COUNTIF(tData[BezoekLangEind],"&lt;="&amp;$A11388)</f>
        <v/>
      </c>
      <c r="G11388" s="15">
        <f>IF($D11388=1,$B11388*100+$C11388,-1)</f>
        <v/>
      </c>
      <c r="H11388" s="15">
        <f>IF($D11388=1,$B11388,-1)</f>
        <v/>
      </c>
      <c r="I11388" s="15">
        <f>IF($D11388=1,$C11388,-1)</f>
        <v/>
      </c>
    </row>
    <row r="11389">
      <c r="A11389" s="33" t="n">
        <v>45766.41666666666</v>
      </c>
      <c r="B11389" s="15">
        <f>WEEKDAY($A11389,2)</f>
        <v/>
      </c>
      <c r="C11389" s="15">
        <f>HOUR($A11389)</f>
        <v/>
      </c>
      <c r="D11389" s="15">
        <f>IF(AND($A11389&gt;=Instellingen!$B$6,$A11389&lt;Instellingen!$B$7),1,0)</f>
        <v/>
      </c>
      <c r="E11389" s="15">
        <f>COUNTIF(tData[BezoekStart],"&lt;"&amp;($A11389+1/24))-COUNTIF(tData[BezoekEind],"&lt;="&amp;$A11389)</f>
        <v/>
      </c>
      <c r="F11389" s="15">
        <f>COUNTIF(tData[BezoekLangStart],"&lt;"&amp;($A11389+1/24))-COUNTIF(tData[BezoekLangEind],"&lt;="&amp;$A11389)</f>
        <v/>
      </c>
      <c r="G11389" s="15">
        <f>IF($D11389=1,$B11389*100+$C11389,-1)</f>
        <v/>
      </c>
      <c r="H11389" s="15">
        <f>IF($D11389=1,$B11389,-1)</f>
        <v/>
      </c>
      <c r="I11389" s="15">
        <f>IF($D11389=1,$C11389,-1)</f>
        <v/>
      </c>
    </row>
    <row r="11390">
      <c r="A11390" s="33" t="n">
        <v>45766.45833333334</v>
      </c>
      <c r="B11390" s="15">
        <f>WEEKDAY($A11390,2)</f>
        <v/>
      </c>
      <c r="C11390" s="15">
        <f>HOUR($A11390)</f>
        <v/>
      </c>
      <c r="D11390" s="15">
        <f>IF(AND($A11390&gt;=Instellingen!$B$6,$A11390&lt;Instellingen!$B$7),1,0)</f>
        <v/>
      </c>
      <c r="E11390" s="15">
        <f>COUNTIF(tData[BezoekStart],"&lt;"&amp;($A11390+1/24))-COUNTIF(tData[BezoekEind],"&lt;="&amp;$A11390)</f>
        <v/>
      </c>
      <c r="F11390" s="15">
        <f>COUNTIF(tData[BezoekLangStart],"&lt;"&amp;($A11390+1/24))-COUNTIF(tData[BezoekLangEind],"&lt;="&amp;$A11390)</f>
        <v/>
      </c>
      <c r="G11390" s="15">
        <f>IF($D11390=1,$B11390*100+$C11390,-1)</f>
        <v/>
      </c>
      <c r="H11390" s="15">
        <f>IF($D11390=1,$B11390,-1)</f>
        <v/>
      </c>
      <c r="I11390" s="15">
        <f>IF($D11390=1,$C11390,-1)</f>
        <v/>
      </c>
    </row>
    <row r="11391">
      <c r="A11391" s="33" t="n">
        <v>45766.5</v>
      </c>
      <c r="B11391" s="15">
        <f>WEEKDAY($A11391,2)</f>
        <v/>
      </c>
      <c r="C11391" s="15">
        <f>HOUR($A11391)</f>
        <v/>
      </c>
      <c r="D11391" s="15">
        <f>IF(AND($A11391&gt;=Instellingen!$B$6,$A11391&lt;Instellingen!$B$7),1,0)</f>
        <v/>
      </c>
      <c r="E11391" s="15">
        <f>COUNTIF(tData[BezoekStart],"&lt;"&amp;($A11391+1/24))-COUNTIF(tData[BezoekEind],"&lt;="&amp;$A11391)</f>
        <v/>
      </c>
      <c r="F11391" s="15">
        <f>COUNTIF(tData[BezoekLangStart],"&lt;"&amp;($A11391+1/24))-COUNTIF(tData[BezoekLangEind],"&lt;="&amp;$A11391)</f>
        <v/>
      </c>
      <c r="G11391" s="15">
        <f>IF($D11391=1,$B11391*100+$C11391,-1)</f>
        <v/>
      </c>
      <c r="H11391" s="15">
        <f>IF($D11391=1,$B11391,-1)</f>
        <v/>
      </c>
      <c r="I11391" s="15">
        <f>IF($D11391=1,$C11391,-1)</f>
        <v/>
      </c>
    </row>
    <row r="11392">
      <c r="A11392" s="33" t="n">
        <v>45766.54166666666</v>
      </c>
      <c r="B11392" s="15">
        <f>WEEKDAY($A11392,2)</f>
        <v/>
      </c>
      <c r="C11392" s="15">
        <f>HOUR($A11392)</f>
        <v/>
      </c>
      <c r="D11392" s="15">
        <f>IF(AND($A11392&gt;=Instellingen!$B$6,$A11392&lt;Instellingen!$B$7),1,0)</f>
        <v/>
      </c>
      <c r="E11392" s="15">
        <f>COUNTIF(tData[BezoekStart],"&lt;"&amp;($A11392+1/24))-COUNTIF(tData[BezoekEind],"&lt;="&amp;$A11392)</f>
        <v/>
      </c>
      <c r="F11392" s="15">
        <f>COUNTIF(tData[BezoekLangStart],"&lt;"&amp;($A11392+1/24))-COUNTIF(tData[BezoekLangEind],"&lt;="&amp;$A11392)</f>
        <v/>
      </c>
      <c r="G11392" s="15">
        <f>IF($D11392=1,$B11392*100+$C11392,-1)</f>
        <v/>
      </c>
      <c r="H11392" s="15">
        <f>IF($D11392=1,$B11392,-1)</f>
        <v/>
      </c>
      <c r="I11392" s="15">
        <f>IF($D11392=1,$C11392,-1)</f>
        <v/>
      </c>
    </row>
    <row r="11393">
      <c r="A11393" s="33" t="n">
        <v>45766.58333333334</v>
      </c>
      <c r="B11393" s="15">
        <f>WEEKDAY($A11393,2)</f>
        <v/>
      </c>
      <c r="C11393" s="15">
        <f>HOUR($A11393)</f>
        <v/>
      </c>
      <c r="D11393" s="15">
        <f>IF(AND($A11393&gt;=Instellingen!$B$6,$A11393&lt;Instellingen!$B$7),1,0)</f>
        <v/>
      </c>
      <c r="E11393" s="15">
        <f>COUNTIF(tData[BezoekStart],"&lt;"&amp;($A11393+1/24))-COUNTIF(tData[BezoekEind],"&lt;="&amp;$A11393)</f>
        <v/>
      </c>
      <c r="F11393" s="15">
        <f>COUNTIF(tData[BezoekLangStart],"&lt;"&amp;($A11393+1/24))-COUNTIF(tData[BezoekLangEind],"&lt;="&amp;$A11393)</f>
        <v/>
      </c>
      <c r="G11393" s="15">
        <f>IF($D11393=1,$B11393*100+$C11393,-1)</f>
        <v/>
      </c>
      <c r="H11393" s="15">
        <f>IF($D11393=1,$B11393,-1)</f>
        <v/>
      </c>
      <c r="I11393" s="15">
        <f>IF($D11393=1,$C11393,-1)</f>
        <v/>
      </c>
    </row>
    <row r="11394">
      <c r="A11394" s="33" t="n">
        <v>45766.625</v>
      </c>
      <c r="B11394" s="15">
        <f>WEEKDAY($A11394,2)</f>
        <v/>
      </c>
      <c r="C11394" s="15">
        <f>HOUR($A11394)</f>
        <v/>
      </c>
      <c r="D11394" s="15">
        <f>IF(AND($A11394&gt;=Instellingen!$B$6,$A11394&lt;Instellingen!$B$7),1,0)</f>
        <v/>
      </c>
      <c r="E11394" s="15">
        <f>COUNTIF(tData[BezoekStart],"&lt;"&amp;($A11394+1/24))-COUNTIF(tData[BezoekEind],"&lt;="&amp;$A11394)</f>
        <v/>
      </c>
      <c r="F11394" s="15">
        <f>COUNTIF(tData[BezoekLangStart],"&lt;"&amp;($A11394+1/24))-COUNTIF(tData[BezoekLangEind],"&lt;="&amp;$A11394)</f>
        <v/>
      </c>
      <c r="G11394" s="15">
        <f>IF($D11394=1,$B11394*100+$C11394,-1)</f>
        <v/>
      </c>
      <c r="H11394" s="15">
        <f>IF($D11394=1,$B11394,-1)</f>
        <v/>
      </c>
      <c r="I11394" s="15">
        <f>IF($D11394=1,$C11394,-1)</f>
        <v/>
      </c>
    </row>
    <row r="11395">
      <c r="A11395" s="33" t="n">
        <v>45766.66666666666</v>
      </c>
      <c r="B11395" s="15">
        <f>WEEKDAY($A11395,2)</f>
        <v/>
      </c>
      <c r="C11395" s="15">
        <f>HOUR($A11395)</f>
        <v/>
      </c>
      <c r="D11395" s="15">
        <f>IF(AND($A11395&gt;=Instellingen!$B$6,$A11395&lt;Instellingen!$B$7),1,0)</f>
        <v/>
      </c>
      <c r="E11395" s="15">
        <f>COUNTIF(tData[BezoekStart],"&lt;"&amp;($A11395+1/24))-COUNTIF(tData[BezoekEind],"&lt;="&amp;$A11395)</f>
        <v/>
      </c>
      <c r="F11395" s="15">
        <f>COUNTIF(tData[BezoekLangStart],"&lt;"&amp;($A11395+1/24))-COUNTIF(tData[BezoekLangEind],"&lt;="&amp;$A11395)</f>
        <v/>
      </c>
      <c r="G11395" s="15">
        <f>IF($D11395=1,$B11395*100+$C11395,-1)</f>
        <v/>
      </c>
      <c r="H11395" s="15">
        <f>IF($D11395=1,$B11395,-1)</f>
        <v/>
      </c>
      <c r="I11395" s="15">
        <f>IF($D11395=1,$C11395,-1)</f>
        <v/>
      </c>
    </row>
    <row r="11396">
      <c r="A11396" s="33" t="n">
        <v>45766.70833333334</v>
      </c>
      <c r="B11396" s="15">
        <f>WEEKDAY($A11396,2)</f>
        <v/>
      </c>
      <c r="C11396" s="15">
        <f>HOUR($A11396)</f>
        <v/>
      </c>
      <c r="D11396" s="15">
        <f>IF(AND($A11396&gt;=Instellingen!$B$6,$A11396&lt;Instellingen!$B$7),1,0)</f>
        <v/>
      </c>
      <c r="E11396" s="15">
        <f>COUNTIF(tData[BezoekStart],"&lt;"&amp;($A11396+1/24))-COUNTIF(tData[BezoekEind],"&lt;="&amp;$A11396)</f>
        <v/>
      </c>
      <c r="F11396" s="15">
        <f>COUNTIF(tData[BezoekLangStart],"&lt;"&amp;($A11396+1/24))-COUNTIF(tData[BezoekLangEind],"&lt;="&amp;$A11396)</f>
        <v/>
      </c>
      <c r="G11396" s="15">
        <f>IF($D11396=1,$B11396*100+$C11396,-1)</f>
        <v/>
      </c>
      <c r="H11396" s="15">
        <f>IF($D11396=1,$B11396,-1)</f>
        <v/>
      </c>
      <c r="I11396" s="15">
        <f>IF($D11396=1,$C11396,-1)</f>
        <v/>
      </c>
    </row>
    <row r="11397">
      <c r="A11397" s="33" t="n">
        <v>45766.75</v>
      </c>
      <c r="B11397" s="15">
        <f>WEEKDAY($A11397,2)</f>
        <v/>
      </c>
      <c r="C11397" s="15">
        <f>HOUR($A11397)</f>
        <v/>
      </c>
      <c r="D11397" s="15">
        <f>IF(AND($A11397&gt;=Instellingen!$B$6,$A11397&lt;Instellingen!$B$7),1,0)</f>
        <v/>
      </c>
      <c r="E11397" s="15">
        <f>COUNTIF(tData[BezoekStart],"&lt;"&amp;($A11397+1/24))-COUNTIF(tData[BezoekEind],"&lt;="&amp;$A11397)</f>
        <v/>
      </c>
      <c r="F11397" s="15">
        <f>COUNTIF(tData[BezoekLangStart],"&lt;"&amp;($A11397+1/24))-COUNTIF(tData[BezoekLangEind],"&lt;="&amp;$A11397)</f>
        <v/>
      </c>
      <c r="G11397" s="15">
        <f>IF($D11397=1,$B11397*100+$C11397,-1)</f>
        <v/>
      </c>
      <c r="H11397" s="15">
        <f>IF($D11397=1,$B11397,-1)</f>
        <v/>
      </c>
      <c r="I11397" s="15">
        <f>IF($D11397=1,$C11397,-1)</f>
        <v/>
      </c>
    </row>
    <row r="11398">
      <c r="A11398" s="33" t="n">
        <v>45766.79166666666</v>
      </c>
      <c r="B11398" s="15">
        <f>WEEKDAY($A11398,2)</f>
        <v/>
      </c>
      <c r="C11398" s="15">
        <f>HOUR($A11398)</f>
        <v/>
      </c>
      <c r="D11398" s="15">
        <f>IF(AND($A11398&gt;=Instellingen!$B$6,$A11398&lt;Instellingen!$B$7),1,0)</f>
        <v/>
      </c>
      <c r="E11398" s="15">
        <f>COUNTIF(tData[BezoekStart],"&lt;"&amp;($A11398+1/24))-COUNTIF(tData[BezoekEind],"&lt;="&amp;$A11398)</f>
        <v/>
      </c>
      <c r="F11398" s="15">
        <f>COUNTIF(tData[BezoekLangStart],"&lt;"&amp;($A11398+1/24))-COUNTIF(tData[BezoekLangEind],"&lt;="&amp;$A11398)</f>
        <v/>
      </c>
      <c r="G11398" s="15">
        <f>IF($D11398=1,$B11398*100+$C11398,-1)</f>
        <v/>
      </c>
      <c r="H11398" s="15">
        <f>IF($D11398=1,$B11398,-1)</f>
        <v/>
      </c>
      <c r="I11398" s="15">
        <f>IF($D11398=1,$C11398,-1)</f>
        <v/>
      </c>
    </row>
    <row r="11399">
      <c r="A11399" s="33" t="n">
        <v>45766.83333333334</v>
      </c>
      <c r="B11399" s="15">
        <f>WEEKDAY($A11399,2)</f>
        <v/>
      </c>
      <c r="C11399" s="15">
        <f>HOUR($A11399)</f>
        <v/>
      </c>
      <c r="D11399" s="15">
        <f>IF(AND($A11399&gt;=Instellingen!$B$6,$A11399&lt;Instellingen!$B$7),1,0)</f>
        <v/>
      </c>
      <c r="E11399" s="15">
        <f>COUNTIF(tData[BezoekStart],"&lt;"&amp;($A11399+1/24))-COUNTIF(tData[BezoekEind],"&lt;="&amp;$A11399)</f>
        <v/>
      </c>
      <c r="F11399" s="15">
        <f>COUNTIF(tData[BezoekLangStart],"&lt;"&amp;($A11399+1/24))-COUNTIF(tData[BezoekLangEind],"&lt;="&amp;$A11399)</f>
        <v/>
      </c>
      <c r="G11399" s="15">
        <f>IF($D11399=1,$B11399*100+$C11399,-1)</f>
        <v/>
      </c>
      <c r="H11399" s="15">
        <f>IF($D11399=1,$B11399,-1)</f>
        <v/>
      </c>
      <c r="I11399" s="15">
        <f>IF($D11399=1,$C11399,-1)</f>
        <v/>
      </c>
    </row>
    <row r="11400">
      <c r="A11400" s="33" t="n">
        <v>45766.875</v>
      </c>
      <c r="B11400" s="15">
        <f>WEEKDAY($A11400,2)</f>
        <v/>
      </c>
      <c r="C11400" s="15">
        <f>HOUR($A11400)</f>
        <v/>
      </c>
      <c r="D11400" s="15">
        <f>IF(AND($A11400&gt;=Instellingen!$B$6,$A11400&lt;Instellingen!$B$7),1,0)</f>
        <v/>
      </c>
      <c r="E11400" s="15">
        <f>COUNTIF(tData[BezoekStart],"&lt;"&amp;($A11400+1/24))-COUNTIF(tData[BezoekEind],"&lt;="&amp;$A11400)</f>
        <v/>
      </c>
      <c r="F11400" s="15">
        <f>COUNTIF(tData[BezoekLangStart],"&lt;"&amp;($A11400+1/24))-COUNTIF(tData[BezoekLangEind],"&lt;="&amp;$A11400)</f>
        <v/>
      </c>
      <c r="G11400" s="15">
        <f>IF($D11400=1,$B11400*100+$C11400,-1)</f>
        <v/>
      </c>
      <c r="H11400" s="15">
        <f>IF($D11400=1,$B11400,-1)</f>
        <v/>
      </c>
      <c r="I11400" s="15">
        <f>IF($D11400=1,$C11400,-1)</f>
        <v/>
      </c>
    </row>
    <row r="11401">
      <c r="A11401" s="33" t="n">
        <v>45766.91666666666</v>
      </c>
      <c r="B11401" s="15">
        <f>WEEKDAY($A11401,2)</f>
        <v/>
      </c>
      <c r="C11401" s="15">
        <f>HOUR($A11401)</f>
        <v/>
      </c>
      <c r="D11401" s="15">
        <f>IF(AND($A11401&gt;=Instellingen!$B$6,$A11401&lt;Instellingen!$B$7),1,0)</f>
        <v/>
      </c>
      <c r="E11401" s="15">
        <f>COUNTIF(tData[BezoekStart],"&lt;"&amp;($A11401+1/24))-COUNTIF(tData[BezoekEind],"&lt;="&amp;$A11401)</f>
        <v/>
      </c>
      <c r="F11401" s="15">
        <f>COUNTIF(tData[BezoekLangStart],"&lt;"&amp;($A11401+1/24))-COUNTIF(tData[BezoekLangEind],"&lt;="&amp;$A11401)</f>
        <v/>
      </c>
      <c r="G11401" s="15">
        <f>IF($D11401=1,$B11401*100+$C11401,-1)</f>
        <v/>
      </c>
      <c r="H11401" s="15">
        <f>IF($D11401=1,$B11401,-1)</f>
        <v/>
      </c>
      <c r="I11401" s="15">
        <f>IF($D11401=1,$C11401,-1)</f>
        <v/>
      </c>
    </row>
    <row r="11402">
      <c r="A11402" s="33" t="n">
        <v>45766.95833333334</v>
      </c>
      <c r="B11402" s="15">
        <f>WEEKDAY($A11402,2)</f>
        <v/>
      </c>
      <c r="C11402" s="15">
        <f>HOUR($A11402)</f>
        <v/>
      </c>
      <c r="D11402" s="15">
        <f>IF(AND($A11402&gt;=Instellingen!$B$6,$A11402&lt;Instellingen!$B$7),1,0)</f>
        <v/>
      </c>
      <c r="E11402" s="15">
        <f>COUNTIF(tData[BezoekStart],"&lt;"&amp;($A11402+1/24))-COUNTIF(tData[BezoekEind],"&lt;="&amp;$A11402)</f>
        <v/>
      </c>
      <c r="F11402" s="15">
        <f>COUNTIF(tData[BezoekLangStart],"&lt;"&amp;($A11402+1/24))-COUNTIF(tData[BezoekLangEind],"&lt;="&amp;$A11402)</f>
        <v/>
      </c>
      <c r="G11402" s="15">
        <f>IF($D11402=1,$B11402*100+$C11402,-1)</f>
        <v/>
      </c>
      <c r="H11402" s="15">
        <f>IF($D11402=1,$B11402,-1)</f>
        <v/>
      </c>
      <c r="I11402" s="15">
        <f>IF($D11402=1,$C11402,-1)</f>
        <v/>
      </c>
    </row>
    <row r="11403">
      <c r="A11403" s="33" t="n">
        <v>45767</v>
      </c>
      <c r="B11403" s="15">
        <f>WEEKDAY($A11403,2)</f>
        <v/>
      </c>
      <c r="C11403" s="15">
        <f>HOUR($A11403)</f>
        <v/>
      </c>
      <c r="D11403" s="15">
        <f>IF(AND($A11403&gt;=Instellingen!$B$6,$A11403&lt;Instellingen!$B$7),1,0)</f>
        <v/>
      </c>
      <c r="E11403" s="15">
        <f>COUNTIF(tData[BezoekStart],"&lt;"&amp;($A11403+1/24))-COUNTIF(tData[BezoekEind],"&lt;="&amp;$A11403)</f>
        <v/>
      </c>
      <c r="F11403" s="15">
        <f>COUNTIF(tData[BezoekLangStart],"&lt;"&amp;($A11403+1/24))-COUNTIF(tData[BezoekLangEind],"&lt;="&amp;$A11403)</f>
        <v/>
      </c>
      <c r="G11403" s="15">
        <f>IF($D11403=1,$B11403*100+$C11403,-1)</f>
        <v/>
      </c>
      <c r="H11403" s="15">
        <f>IF($D11403=1,$B11403,-1)</f>
        <v/>
      </c>
      <c r="I11403" s="15">
        <f>IF($D11403=1,$C11403,-1)</f>
        <v/>
      </c>
    </row>
    <row r="11404">
      <c r="A11404" s="33" t="n">
        <v>45767.04166666666</v>
      </c>
      <c r="B11404" s="15">
        <f>WEEKDAY($A11404,2)</f>
        <v/>
      </c>
      <c r="C11404" s="15">
        <f>HOUR($A11404)</f>
        <v/>
      </c>
      <c r="D11404" s="15">
        <f>IF(AND($A11404&gt;=Instellingen!$B$6,$A11404&lt;Instellingen!$B$7),1,0)</f>
        <v/>
      </c>
      <c r="E11404" s="15">
        <f>COUNTIF(tData[BezoekStart],"&lt;"&amp;($A11404+1/24))-COUNTIF(tData[BezoekEind],"&lt;="&amp;$A11404)</f>
        <v/>
      </c>
      <c r="F11404" s="15">
        <f>COUNTIF(tData[BezoekLangStart],"&lt;"&amp;($A11404+1/24))-COUNTIF(tData[BezoekLangEind],"&lt;="&amp;$A11404)</f>
        <v/>
      </c>
      <c r="G11404" s="15">
        <f>IF($D11404=1,$B11404*100+$C11404,-1)</f>
        <v/>
      </c>
      <c r="H11404" s="15">
        <f>IF($D11404=1,$B11404,-1)</f>
        <v/>
      </c>
      <c r="I11404" s="15">
        <f>IF($D11404=1,$C11404,-1)</f>
        <v/>
      </c>
    </row>
    <row r="11405">
      <c r="A11405" s="33" t="n">
        <v>45767.08333333334</v>
      </c>
      <c r="B11405" s="15">
        <f>WEEKDAY($A11405,2)</f>
        <v/>
      </c>
      <c r="C11405" s="15">
        <f>HOUR($A11405)</f>
        <v/>
      </c>
      <c r="D11405" s="15">
        <f>IF(AND($A11405&gt;=Instellingen!$B$6,$A11405&lt;Instellingen!$B$7),1,0)</f>
        <v/>
      </c>
      <c r="E11405" s="15">
        <f>COUNTIF(tData[BezoekStart],"&lt;"&amp;($A11405+1/24))-COUNTIF(tData[BezoekEind],"&lt;="&amp;$A11405)</f>
        <v/>
      </c>
      <c r="F11405" s="15">
        <f>COUNTIF(tData[BezoekLangStart],"&lt;"&amp;($A11405+1/24))-COUNTIF(tData[BezoekLangEind],"&lt;="&amp;$A11405)</f>
        <v/>
      </c>
      <c r="G11405" s="15">
        <f>IF($D11405=1,$B11405*100+$C11405,-1)</f>
        <v/>
      </c>
      <c r="H11405" s="15">
        <f>IF($D11405=1,$B11405,-1)</f>
        <v/>
      </c>
      <c r="I11405" s="15">
        <f>IF($D11405=1,$C11405,-1)</f>
        <v/>
      </c>
    </row>
    <row r="11406">
      <c r="A11406" s="33" t="n">
        <v>45767.125</v>
      </c>
      <c r="B11406" s="15">
        <f>WEEKDAY($A11406,2)</f>
        <v/>
      </c>
      <c r="C11406" s="15">
        <f>HOUR($A11406)</f>
        <v/>
      </c>
      <c r="D11406" s="15">
        <f>IF(AND($A11406&gt;=Instellingen!$B$6,$A11406&lt;Instellingen!$B$7),1,0)</f>
        <v/>
      </c>
      <c r="E11406" s="15">
        <f>COUNTIF(tData[BezoekStart],"&lt;"&amp;($A11406+1/24))-COUNTIF(tData[BezoekEind],"&lt;="&amp;$A11406)</f>
        <v/>
      </c>
      <c r="F11406" s="15">
        <f>COUNTIF(tData[BezoekLangStart],"&lt;"&amp;($A11406+1/24))-COUNTIF(tData[BezoekLangEind],"&lt;="&amp;$A11406)</f>
        <v/>
      </c>
      <c r="G11406" s="15">
        <f>IF($D11406=1,$B11406*100+$C11406,-1)</f>
        <v/>
      </c>
      <c r="H11406" s="15">
        <f>IF($D11406=1,$B11406,-1)</f>
        <v/>
      </c>
      <c r="I11406" s="15">
        <f>IF($D11406=1,$C11406,-1)</f>
        <v/>
      </c>
    </row>
    <row r="11407">
      <c r="A11407" s="33" t="n">
        <v>45767.16666666666</v>
      </c>
      <c r="B11407" s="15">
        <f>WEEKDAY($A11407,2)</f>
        <v/>
      </c>
      <c r="C11407" s="15">
        <f>HOUR($A11407)</f>
        <v/>
      </c>
      <c r="D11407" s="15">
        <f>IF(AND($A11407&gt;=Instellingen!$B$6,$A11407&lt;Instellingen!$B$7),1,0)</f>
        <v/>
      </c>
      <c r="E11407" s="15">
        <f>COUNTIF(tData[BezoekStart],"&lt;"&amp;($A11407+1/24))-COUNTIF(tData[BezoekEind],"&lt;="&amp;$A11407)</f>
        <v/>
      </c>
      <c r="F11407" s="15">
        <f>COUNTIF(tData[BezoekLangStart],"&lt;"&amp;($A11407+1/24))-COUNTIF(tData[BezoekLangEind],"&lt;="&amp;$A11407)</f>
        <v/>
      </c>
      <c r="G11407" s="15">
        <f>IF($D11407=1,$B11407*100+$C11407,-1)</f>
        <v/>
      </c>
      <c r="H11407" s="15">
        <f>IF($D11407=1,$B11407,-1)</f>
        <v/>
      </c>
      <c r="I11407" s="15">
        <f>IF($D11407=1,$C11407,-1)</f>
        <v/>
      </c>
    </row>
    <row r="11408">
      <c r="A11408" s="33" t="n">
        <v>45767.20833333334</v>
      </c>
      <c r="B11408" s="15">
        <f>WEEKDAY($A11408,2)</f>
        <v/>
      </c>
      <c r="C11408" s="15">
        <f>HOUR($A11408)</f>
        <v/>
      </c>
      <c r="D11408" s="15">
        <f>IF(AND($A11408&gt;=Instellingen!$B$6,$A11408&lt;Instellingen!$B$7),1,0)</f>
        <v/>
      </c>
      <c r="E11408" s="15">
        <f>COUNTIF(tData[BezoekStart],"&lt;"&amp;($A11408+1/24))-COUNTIF(tData[BezoekEind],"&lt;="&amp;$A11408)</f>
        <v/>
      </c>
      <c r="F11408" s="15">
        <f>COUNTIF(tData[BezoekLangStart],"&lt;"&amp;($A11408+1/24))-COUNTIF(tData[BezoekLangEind],"&lt;="&amp;$A11408)</f>
        <v/>
      </c>
      <c r="G11408" s="15">
        <f>IF($D11408=1,$B11408*100+$C11408,-1)</f>
        <v/>
      </c>
      <c r="H11408" s="15">
        <f>IF($D11408=1,$B11408,-1)</f>
        <v/>
      </c>
      <c r="I11408" s="15">
        <f>IF($D11408=1,$C11408,-1)</f>
        <v/>
      </c>
    </row>
    <row r="11409">
      <c r="A11409" s="33" t="n">
        <v>45767.25</v>
      </c>
      <c r="B11409" s="15">
        <f>WEEKDAY($A11409,2)</f>
        <v/>
      </c>
      <c r="C11409" s="15">
        <f>HOUR($A11409)</f>
        <v/>
      </c>
      <c r="D11409" s="15">
        <f>IF(AND($A11409&gt;=Instellingen!$B$6,$A11409&lt;Instellingen!$B$7),1,0)</f>
        <v/>
      </c>
      <c r="E11409" s="15">
        <f>COUNTIF(tData[BezoekStart],"&lt;"&amp;($A11409+1/24))-COUNTIF(tData[BezoekEind],"&lt;="&amp;$A11409)</f>
        <v/>
      </c>
      <c r="F11409" s="15">
        <f>COUNTIF(tData[BezoekLangStart],"&lt;"&amp;($A11409+1/24))-COUNTIF(tData[BezoekLangEind],"&lt;="&amp;$A11409)</f>
        <v/>
      </c>
      <c r="G11409" s="15">
        <f>IF($D11409=1,$B11409*100+$C11409,-1)</f>
        <v/>
      </c>
      <c r="H11409" s="15">
        <f>IF($D11409=1,$B11409,-1)</f>
        <v/>
      </c>
      <c r="I11409" s="15">
        <f>IF($D11409=1,$C11409,-1)</f>
        <v/>
      </c>
    </row>
    <row r="11410">
      <c r="A11410" s="33" t="n">
        <v>45767.29166666666</v>
      </c>
      <c r="B11410" s="15">
        <f>WEEKDAY($A11410,2)</f>
        <v/>
      </c>
      <c r="C11410" s="15">
        <f>HOUR($A11410)</f>
        <v/>
      </c>
      <c r="D11410" s="15">
        <f>IF(AND($A11410&gt;=Instellingen!$B$6,$A11410&lt;Instellingen!$B$7),1,0)</f>
        <v/>
      </c>
      <c r="E11410" s="15">
        <f>COUNTIF(tData[BezoekStart],"&lt;"&amp;($A11410+1/24))-COUNTIF(tData[BezoekEind],"&lt;="&amp;$A11410)</f>
        <v/>
      </c>
      <c r="F11410" s="15">
        <f>COUNTIF(tData[BezoekLangStart],"&lt;"&amp;($A11410+1/24))-COUNTIF(tData[BezoekLangEind],"&lt;="&amp;$A11410)</f>
        <v/>
      </c>
      <c r="G11410" s="15">
        <f>IF($D11410=1,$B11410*100+$C11410,-1)</f>
        <v/>
      </c>
      <c r="H11410" s="15">
        <f>IF($D11410=1,$B11410,-1)</f>
        <v/>
      </c>
      <c r="I11410" s="15">
        <f>IF($D11410=1,$C11410,-1)</f>
        <v/>
      </c>
    </row>
    <row r="11411">
      <c r="A11411" s="33" t="n">
        <v>45767.33333333334</v>
      </c>
      <c r="B11411" s="15">
        <f>WEEKDAY($A11411,2)</f>
        <v/>
      </c>
      <c r="C11411" s="15">
        <f>HOUR($A11411)</f>
        <v/>
      </c>
      <c r="D11411" s="15">
        <f>IF(AND($A11411&gt;=Instellingen!$B$6,$A11411&lt;Instellingen!$B$7),1,0)</f>
        <v/>
      </c>
      <c r="E11411" s="15">
        <f>COUNTIF(tData[BezoekStart],"&lt;"&amp;($A11411+1/24))-COUNTIF(tData[BezoekEind],"&lt;="&amp;$A11411)</f>
        <v/>
      </c>
      <c r="F11411" s="15">
        <f>COUNTIF(tData[BezoekLangStart],"&lt;"&amp;($A11411+1/24))-COUNTIF(tData[BezoekLangEind],"&lt;="&amp;$A11411)</f>
        <v/>
      </c>
      <c r="G11411" s="15">
        <f>IF($D11411=1,$B11411*100+$C11411,-1)</f>
        <v/>
      </c>
      <c r="H11411" s="15">
        <f>IF($D11411=1,$B11411,-1)</f>
        <v/>
      </c>
      <c r="I11411" s="15">
        <f>IF($D11411=1,$C11411,-1)</f>
        <v/>
      </c>
    </row>
    <row r="11412">
      <c r="A11412" s="33" t="n">
        <v>45767.375</v>
      </c>
      <c r="B11412" s="15">
        <f>WEEKDAY($A11412,2)</f>
        <v/>
      </c>
      <c r="C11412" s="15">
        <f>HOUR($A11412)</f>
        <v/>
      </c>
      <c r="D11412" s="15">
        <f>IF(AND($A11412&gt;=Instellingen!$B$6,$A11412&lt;Instellingen!$B$7),1,0)</f>
        <v/>
      </c>
      <c r="E11412" s="15">
        <f>COUNTIF(tData[BezoekStart],"&lt;"&amp;($A11412+1/24))-COUNTIF(tData[BezoekEind],"&lt;="&amp;$A11412)</f>
        <v/>
      </c>
      <c r="F11412" s="15">
        <f>COUNTIF(tData[BezoekLangStart],"&lt;"&amp;($A11412+1/24))-COUNTIF(tData[BezoekLangEind],"&lt;="&amp;$A11412)</f>
        <v/>
      </c>
      <c r="G11412" s="15">
        <f>IF($D11412=1,$B11412*100+$C11412,-1)</f>
        <v/>
      </c>
      <c r="H11412" s="15">
        <f>IF($D11412=1,$B11412,-1)</f>
        <v/>
      </c>
      <c r="I11412" s="15">
        <f>IF($D11412=1,$C11412,-1)</f>
        <v/>
      </c>
    </row>
    <row r="11413">
      <c r="A11413" s="33" t="n">
        <v>45767.41666666666</v>
      </c>
      <c r="B11413" s="15">
        <f>WEEKDAY($A11413,2)</f>
        <v/>
      </c>
      <c r="C11413" s="15">
        <f>HOUR($A11413)</f>
        <v/>
      </c>
      <c r="D11413" s="15">
        <f>IF(AND($A11413&gt;=Instellingen!$B$6,$A11413&lt;Instellingen!$B$7),1,0)</f>
        <v/>
      </c>
      <c r="E11413" s="15">
        <f>COUNTIF(tData[BezoekStart],"&lt;"&amp;($A11413+1/24))-COUNTIF(tData[BezoekEind],"&lt;="&amp;$A11413)</f>
        <v/>
      </c>
      <c r="F11413" s="15">
        <f>COUNTIF(tData[BezoekLangStart],"&lt;"&amp;($A11413+1/24))-COUNTIF(tData[BezoekLangEind],"&lt;="&amp;$A11413)</f>
        <v/>
      </c>
      <c r="G11413" s="15">
        <f>IF($D11413=1,$B11413*100+$C11413,-1)</f>
        <v/>
      </c>
      <c r="H11413" s="15">
        <f>IF($D11413=1,$B11413,-1)</f>
        <v/>
      </c>
      <c r="I11413" s="15">
        <f>IF($D11413=1,$C11413,-1)</f>
        <v/>
      </c>
    </row>
    <row r="11414">
      <c r="A11414" s="33" t="n">
        <v>45767.45833333334</v>
      </c>
      <c r="B11414" s="15">
        <f>WEEKDAY($A11414,2)</f>
        <v/>
      </c>
      <c r="C11414" s="15">
        <f>HOUR($A11414)</f>
        <v/>
      </c>
      <c r="D11414" s="15">
        <f>IF(AND($A11414&gt;=Instellingen!$B$6,$A11414&lt;Instellingen!$B$7),1,0)</f>
        <v/>
      </c>
      <c r="E11414" s="15">
        <f>COUNTIF(tData[BezoekStart],"&lt;"&amp;($A11414+1/24))-COUNTIF(tData[BezoekEind],"&lt;="&amp;$A11414)</f>
        <v/>
      </c>
      <c r="F11414" s="15">
        <f>COUNTIF(tData[BezoekLangStart],"&lt;"&amp;($A11414+1/24))-COUNTIF(tData[BezoekLangEind],"&lt;="&amp;$A11414)</f>
        <v/>
      </c>
      <c r="G11414" s="15">
        <f>IF($D11414=1,$B11414*100+$C11414,-1)</f>
        <v/>
      </c>
      <c r="H11414" s="15">
        <f>IF($D11414=1,$B11414,-1)</f>
        <v/>
      </c>
      <c r="I11414" s="15">
        <f>IF($D11414=1,$C11414,-1)</f>
        <v/>
      </c>
    </row>
    <row r="11415">
      <c r="A11415" s="33" t="n">
        <v>45767.5</v>
      </c>
      <c r="B11415" s="15">
        <f>WEEKDAY($A11415,2)</f>
        <v/>
      </c>
      <c r="C11415" s="15">
        <f>HOUR($A11415)</f>
        <v/>
      </c>
      <c r="D11415" s="15">
        <f>IF(AND($A11415&gt;=Instellingen!$B$6,$A11415&lt;Instellingen!$B$7),1,0)</f>
        <v/>
      </c>
      <c r="E11415" s="15">
        <f>COUNTIF(tData[BezoekStart],"&lt;"&amp;($A11415+1/24))-COUNTIF(tData[BezoekEind],"&lt;="&amp;$A11415)</f>
        <v/>
      </c>
      <c r="F11415" s="15">
        <f>COUNTIF(tData[BezoekLangStart],"&lt;"&amp;($A11415+1/24))-COUNTIF(tData[BezoekLangEind],"&lt;="&amp;$A11415)</f>
        <v/>
      </c>
      <c r="G11415" s="15">
        <f>IF($D11415=1,$B11415*100+$C11415,-1)</f>
        <v/>
      </c>
      <c r="H11415" s="15">
        <f>IF($D11415=1,$B11415,-1)</f>
        <v/>
      </c>
      <c r="I11415" s="15">
        <f>IF($D11415=1,$C11415,-1)</f>
        <v/>
      </c>
    </row>
    <row r="11416">
      <c r="A11416" s="33" t="n">
        <v>45767.54166666666</v>
      </c>
      <c r="B11416" s="15">
        <f>WEEKDAY($A11416,2)</f>
        <v/>
      </c>
      <c r="C11416" s="15">
        <f>HOUR($A11416)</f>
        <v/>
      </c>
      <c r="D11416" s="15">
        <f>IF(AND($A11416&gt;=Instellingen!$B$6,$A11416&lt;Instellingen!$B$7),1,0)</f>
        <v/>
      </c>
      <c r="E11416" s="15">
        <f>COUNTIF(tData[BezoekStart],"&lt;"&amp;($A11416+1/24))-COUNTIF(tData[BezoekEind],"&lt;="&amp;$A11416)</f>
        <v/>
      </c>
      <c r="F11416" s="15">
        <f>COUNTIF(tData[BezoekLangStart],"&lt;"&amp;($A11416+1/24))-COUNTIF(tData[BezoekLangEind],"&lt;="&amp;$A11416)</f>
        <v/>
      </c>
      <c r="G11416" s="15">
        <f>IF($D11416=1,$B11416*100+$C11416,-1)</f>
        <v/>
      </c>
      <c r="H11416" s="15">
        <f>IF($D11416=1,$B11416,-1)</f>
        <v/>
      </c>
      <c r="I11416" s="15">
        <f>IF($D11416=1,$C11416,-1)</f>
        <v/>
      </c>
    </row>
    <row r="11417">
      <c r="A11417" s="33" t="n">
        <v>45767.58333333334</v>
      </c>
      <c r="B11417" s="15">
        <f>WEEKDAY($A11417,2)</f>
        <v/>
      </c>
      <c r="C11417" s="15">
        <f>HOUR($A11417)</f>
        <v/>
      </c>
      <c r="D11417" s="15">
        <f>IF(AND($A11417&gt;=Instellingen!$B$6,$A11417&lt;Instellingen!$B$7),1,0)</f>
        <v/>
      </c>
      <c r="E11417" s="15">
        <f>COUNTIF(tData[BezoekStart],"&lt;"&amp;($A11417+1/24))-COUNTIF(tData[BezoekEind],"&lt;="&amp;$A11417)</f>
        <v/>
      </c>
      <c r="F11417" s="15">
        <f>COUNTIF(tData[BezoekLangStart],"&lt;"&amp;($A11417+1/24))-COUNTIF(tData[BezoekLangEind],"&lt;="&amp;$A11417)</f>
        <v/>
      </c>
      <c r="G11417" s="15">
        <f>IF($D11417=1,$B11417*100+$C11417,-1)</f>
        <v/>
      </c>
      <c r="H11417" s="15">
        <f>IF($D11417=1,$B11417,-1)</f>
        <v/>
      </c>
      <c r="I11417" s="15">
        <f>IF($D11417=1,$C11417,-1)</f>
        <v/>
      </c>
    </row>
    <row r="11418">
      <c r="A11418" s="33" t="n">
        <v>45767.625</v>
      </c>
      <c r="B11418" s="15">
        <f>WEEKDAY($A11418,2)</f>
        <v/>
      </c>
      <c r="C11418" s="15">
        <f>HOUR($A11418)</f>
        <v/>
      </c>
      <c r="D11418" s="15">
        <f>IF(AND($A11418&gt;=Instellingen!$B$6,$A11418&lt;Instellingen!$B$7),1,0)</f>
        <v/>
      </c>
      <c r="E11418" s="15">
        <f>COUNTIF(tData[BezoekStart],"&lt;"&amp;($A11418+1/24))-COUNTIF(tData[BezoekEind],"&lt;="&amp;$A11418)</f>
        <v/>
      </c>
      <c r="F11418" s="15">
        <f>COUNTIF(tData[BezoekLangStart],"&lt;"&amp;($A11418+1/24))-COUNTIF(tData[BezoekLangEind],"&lt;="&amp;$A11418)</f>
        <v/>
      </c>
      <c r="G11418" s="15">
        <f>IF($D11418=1,$B11418*100+$C11418,-1)</f>
        <v/>
      </c>
      <c r="H11418" s="15">
        <f>IF($D11418=1,$B11418,-1)</f>
        <v/>
      </c>
      <c r="I11418" s="15">
        <f>IF($D11418=1,$C11418,-1)</f>
        <v/>
      </c>
    </row>
    <row r="11419">
      <c r="A11419" s="33" t="n">
        <v>45767.66666666666</v>
      </c>
      <c r="B11419" s="15">
        <f>WEEKDAY($A11419,2)</f>
        <v/>
      </c>
      <c r="C11419" s="15">
        <f>HOUR($A11419)</f>
        <v/>
      </c>
      <c r="D11419" s="15">
        <f>IF(AND($A11419&gt;=Instellingen!$B$6,$A11419&lt;Instellingen!$B$7),1,0)</f>
        <v/>
      </c>
      <c r="E11419" s="15">
        <f>COUNTIF(tData[BezoekStart],"&lt;"&amp;($A11419+1/24))-COUNTIF(tData[BezoekEind],"&lt;="&amp;$A11419)</f>
        <v/>
      </c>
      <c r="F11419" s="15">
        <f>COUNTIF(tData[BezoekLangStart],"&lt;"&amp;($A11419+1/24))-COUNTIF(tData[BezoekLangEind],"&lt;="&amp;$A11419)</f>
        <v/>
      </c>
      <c r="G11419" s="15">
        <f>IF($D11419=1,$B11419*100+$C11419,-1)</f>
        <v/>
      </c>
      <c r="H11419" s="15">
        <f>IF($D11419=1,$B11419,-1)</f>
        <v/>
      </c>
      <c r="I11419" s="15">
        <f>IF($D11419=1,$C11419,-1)</f>
        <v/>
      </c>
    </row>
    <row r="11420">
      <c r="A11420" s="33" t="n">
        <v>45767.70833333334</v>
      </c>
      <c r="B11420" s="15">
        <f>WEEKDAY($A11420,2)</f>
        <v/>
      </c>
      <c r="C11420" s="15">
        <f>HOUR($A11420)</f>
        <v/>
      </c>
      <c r="D11420" s="15">
        <f>IF(AND($A11420&gt;=Instellingen!$B$6,$A11420&lt;Instellingen!$B$7),1,0)</f>
        <v/>
      </c>
      <c r="E11420" s="15">
        <f>COUNTIF(tData[BezoekStart],"&lt;"&amp;($A11420+1/24))-COUNTIF(tData[BezoekEind],"&lt;="&amp;$A11420)</f>
        <v/>
      </c>
      <c r="F11420" s="15">
        <f>COUNTIF(tData[BezoekLangStart],"&lt;"&amp;($A11420+1/24))-COUNTIF(tData[BezoekLangEind],"&lt;="&amp;$A11420)</f>
        <v/>
      </c>
      <c r="G11420" s="15">
        <f>IF($D11420=1,$B11420*100+$C11420,-1)</f>
        <v/>
      </c>
      <c r="H11420" s="15">
        <f>IF($D11420=1,$B11420,-1)</f>
        <v/>
      </c>
      <c r="I11420" s="15">
        <f>IF($D11420=1,$C11420,-1)</f>
        <v/>
      </c>
    </row>
    <row r="11421">
      <c r="A11421" s="33" t="n">
        <v>45767.75</v>
      </c>
      <c r="B11421" s="15">
        <f>WEEKDAY($A11421,2)</f>
        <v/>
      </c>
      <c r="C11421" s="15">
        <f>HOUR($A11421)</f>
        <v/>
      </c>
      <c r="D11421" s="15">
        <f>IF(AND($A11421&gt;=Instellingen!$B$6,$A11421&lt;Instellingen!$B$7),1,0)</f>
        <v/>
      </c>
      <c r="E11421" s="15">
        <f>COUNTIF(tData[BezoekStart],"&lt;"&amp;($A11421+1/24))-COUNTIF(tData[BezoekEind],"&lt;="&amp;$A11421)</f>
        <v/>
      </c>
      <c r="F11421" s="15">
        <f>COUNTIF(tData[BezoekLangStart],"&lt;"&amp;($A11421+1/24))-COUNTIF(tData[BezoekLangEind],"&lt;="&amp;$A11421)</f>
        <v/>
      </c>
      <c r="G11421" s="15">
        <f>IF($D11421=1,$B11421*100+$C11421,-1)</f>
        <v/>
      </c>
      <c r="H11421" s="15">
        <f>IF($D11421=1,$B11421,-1)</f>
        <v/>
      </c>
      <c r="I11421" s="15">
        <f>IF($D11421=1,$C11421,-1)</f>
        <v/>
      </c>
    </row>
    <row r="11422">
      <c r="A11422" s="33" t="n">
        <v>45767.79166666666</v>
      </c>
      <c r="B11422" s="15">
        <f>WEEKDAY($A11422,2)</f>
        <v/>
      </c>
      <c r="C11422" s="15">
        <f>HOUR($A11422)</f>
        <v/>
      </c>
      <c r="D11422" s="15">
        <f>IF(AND($A11422&gt;=Instellingen!$B$6,$A11422&lt;Instellingen!$B$7),1,0)</f>
        <v/>
      </c>
      <c r="E11422" s="15">
        <f>COUNTIF(tData[BezoekStart],"&lt;"&amp;($A11422+1/24))-COUNTIF(tData[BezoekEind],"&lt;="&amp;$A11422)</f>
        <v/>
      </c>
      <c r="F11422" s="15">
        <f>COUNTIF(tData[BezoekLangStart],"&lt;"&amp;($A11422+1/24))-COUNTIF(tData[BezoekLangEind],"&lt;="&amp;$A11422)</f>
        <v/>
      </c>
      <c r="G11422" s="15">
        <f>IF($D11422=1,$B11422*100+$C11422,-1)</f>
        <v/>
      </c>
      <c r="H11422" s="15">
        <f>IF($D11422=1,$B11422,-1)</f>
        <v/>
      </c>
      <c r="I11422" s="15">
        <f>IF($D11422=1,$C11422,-1)</f>
        <v/>
      </c>
    </row>
    <row r="11423">
      <c r="A11423" s="33" t="n">
        <v>45767.83333333334</v>
      </c>
      <c r="B11423" s="15">
        <f>WEEKDAY($A11423,2)</f>
        <v/>
      </c>
      <c r="C11423" s="15">
        <f>HOUR($A11423)</f>
        <v/>
      </c>
      <c r="D11423" s="15">
        <f>IF(AND($A11423&gt;=Instellingen!$B$6,$A11423&lt;Instellingen!$B$7),1,0)</f>
        <v/>
      </c>
      <c r="E11423" s="15">
        <f>COUNTIF(tData[BezoekStart],"&lt;"&amp;($A11423+1/24))-COUNTIF(tData[BezoekEind],"&lt;="&amp;$A11423)</f>
        <v/>
      </c>
      <c r="F11423" s="15">
        <f>COUNTIF(tData[BezoekLangStart],"&lt;"&amp;($A11423+1/24))-COUNTIF(tData[BezoekLangEind],"&lt;="&amp;$A11423)</f>
        <v/>
      </c>
      <c r="G11423" s="15">
        <f>IF($D11423=1,$B11423*100+$C11423,-1)</f>
        <v/>
      </c>
      <c r="H11423" s="15">
        <f>IF($D11423=1,$B11423,-1)</f>
        <v/>
      </c>
      <c r="I11423" s="15">
        <f>IF($D11423=1,$C11423,-1)</f>
        <v/>
      </c>
    </row>
    <row r="11424">
      <c r="A11424" s="33" t="n">
        <v>45767.875</v>
      </c>
      <c r="B11424" s="15">
        <f>WEEKDAY($A11424,2)</f>
        <v/>
      </c>
      <c r="C11424" s="15">
        <f>HOUR($A11424)</f>
        <v/>
      </c>
      <c r="D11424" s="15">
        <f>IF(AND($A11424&gt;=Instellingen!$B$6,$A11424&lt;Instellingen!$B$7),1,0)</f>
        <v/>
      </c>
      <c r="E11424" s="15">
        <f>COUNTIF(tData[BezoekStart],"&lt;"&amp;($A11424+1/24))-COUNTIF(tData[BezoekEind],"&lt;="&amp;$A11424)</f>
        <v/>
      </c>
      <c r="F11424" s="15">
        <f>COUNTIF(tData[BezoekLangStart],"&lt;"&amp;($A11424+1/24))-COUNTIF(tData[BezoekLangEind],"&lt;="&amp;$A11424)</f>
        <v/>
      </c>
      <c r="G11424" s="15">
        <f>IF($D11424=1,$B11424*100+$C11424,-1)</f>
        <v/>
      </c>
      <c r="H11424" s="15">
        <f>IF($D11424=1,$B11424,-1)</f>
        <v/>
      </c>
      <c r="I11424" s="15">
        <f>IF($D11424=1,$C11424,-1)</f>
        <v/>
      </c>
    </row>
    <row r="11425">
      <c r="A11425" s="33" t="n">
        <v>45767.91666666666</v>
      </c>
      <c r="B11425" s="15">
        <f>WEEKDAY($A11425,2)</f>
        <v/>
      </c>
      <c r="C11425" s="15">
        <f>HOUR($A11425)</f>
        <v/>
      </c>
      <c r="D11425" s="15">
        <f>IF(AND($A11425&gt;=Instellingen!$B$6,$A11425&lt;Instellingen!$B$7),1,0)</f>
        <v/>
      </c>
      <c r="E11425" s="15">
        <f>COUNTIF(tData[BezoekStart],"&lt;"&amp;($A11425+1/24))-COUNTIF(tData[BezoekEind],"&lt;="&amp;$A11425)</f>
        <v/>
      </c>
      <c r="F11425" s="15">
        <f>COUNTIF(tData[BezoekLangStart],"&lt;"&amp;($A11425+1/24))-COUNTIF(tData[BezoekLangEind],"&lt;="&amp;$A11425)</f>
        <v/>
      </c>
      <c r="G11425" s="15">
        <f>IF($D11425=1,$B11425*100+$C11425,-1)</f>
        <v/>
      </c>
      <c r="H11425" s="15">
        <f>IF($D11425=1,$B11425,-1)</f>
        <v/>
      </c>
      <c r="I11425" s="15">
        <f>IF($D11425=1,$C11425,-1)</f>
        <v/>
      </c>
    </row>
    <row r="11426">
      <c r="A11426" s="33" t="n">
        <v>45767.95833333334</v>
      </c>
      <c r="B11426" s="15">
        <f>WEEKDAY($A11426,2)</f>
        <v/>
      </c>
      <c r="C11426" s="15">
        <f>HOUR($A11426)</f>
        <v/>
      </c>
      <c r="D11426" s="15">
        <f>IF(AND($A11426&gt;=Instellingen!$B$6,$A11426&lt;Instellingen!$B$7),1,0)</f>
        <v/>
      </c>
      <c r="E11426" s="15">
        <f>COUNTIF(tData[BezoekStart],"&lt;"&amp;($A11426+1/24))-COUNTIF(tData[BezoekEind],"&lt;="&amp;$A11426)</f>
        <v/>
      </c>
      <c r="F11426" s="15">
        <f>COUNTIF(tData[BezoekLangStart],"&lt;"&amp;($A11426+1/24))-COUNTIF(tData[BezoekLangEind],"&lt;="&amp;$A11426)</f>
        <v/>
      </c>
      <c r="G11426" s="15">
        <f>IF($D11426=1,$B11426*100+$C11426,-1)</f>
        <v/>
      </c>
      <c r="H11426" s="15">
        <f>IF($D11426=1,$B11426,-1)</f>
        <v/>
      </c>
      <c r="I11426" s="15">
        <f>IF($D11426=1,$C11426,-1)</f>
        <v/>
      </c>
    </row>
    <row r="11427">
      <c r="A11427" s="33" t="n">
        <v>45768</v>
      </c>
      <c r="B11427" s="15">
        <f>WEEKDAY($A11427,2)</f>
        <v/>
      </c>
      <c r="C11427" s="15">
        <f>HOUR($A11427)</f>
        <v/>
      </c>
      <c r="D11427" s="15">
        <f>IF(AND($A11427&gt;=Instellingen!$B$6,$A11427&lt;Instellingen!$B$7),1,0)</f>
        <v/>
      </c>
      <c r="E11427" s="15">
        <f>COUNTIF(tData[BezoekStart],"&lt;"&amp;($A11427+1/24))-COUNTIF(tData[BezoekEind],"&lt;="&amp;$A11427)</f>
        <v/>
      </c>
      <c r="F11427" s="15">
        <f>COUNTIF(tData[BezoekLangStart],"&lt;"&amp;($A11427+1/24))-COUNTIF(tData[BezoekLangEind],"&lt;="&amp;$A11427)</f>
        <v/>
      </c>
      <c r="G11427" s="15">
        <f>IF($D11427=1,$B11427*100+$C11427,-1)</f>
        <v/>
      </c>
      <c r="H11427" s="15">
        <f>IF($D11427=1,$B11427,-1)</f>
        <v/>
      </c>
      <c r="I11427" s="15">
        <f>IF($D11427=1,$C11427,-1)</f>
        <v/>
      </c>
    </row>
    <row r="11428">
      <c r="A11428" s="33" t="n">
        <v>45768.04166666666</v>
      </c>
      <c r="B11428" s="15">
        <f>WEEKDAY($A11428,2)</f>
        <v/>
      </c>
      <c r="C11428" s="15">
        <f>HOUR($A11428)</f>
        <v/>
      </c>
      <c r="D11428" s="15">
        <f>IF(AND($A11428&gt;=Instellingen!$B$6,$A11428&lt;Instellingen!$B$7),1,0)</f>
        <v/>
      </c>
      <c r="E11428" s="15">
        <f>COUNTIF(tData[BezoekStart],"&lt;"&amp;($A11428+1/24))-COUNTIF(tData[BezoekEind],"&lt;="&amp;$A11428)</f>
        <v/>
      </c>
      <c r="F11428" s="15">
        <f>COUNTIF(tData[BezoekLangStart],"&lt;"&amp;($A11428+1/24))-COUNTIF(tData[BezoekLangEind],"&lt;="&amp;$A11428)</f>
        <v/>
      </c>
      <c r="G11428" s="15">
        <f>IF($D11428=1,$B11428*100+$C11428,-1)</f>
        <v/>
      </c>
      <c r="H11428" s="15">
        <f>IF($D11428=1,$B11428,-1)</f>
        <v/>
      </c>
      <c r="I11428" s="15">
        <f>IF($D11428=1,$C11428,-1)</f>
        <v/>
      </c>
    </row>
    <row r="11429">
      <c r="A11429" s="33" t="n">
        <v>45768.08333333334</v>
      </c>
      <c r="B11429" s="15">
        <f>WEEKDAY($A11429,2)</f>
        <v/>
      </c>
      <c r="C11429" s="15">
        <f>HOUR($A11429)</f>
        <v/>
      </c>
      <c r="D11429" s="15">
        <f>IF(AND($A11429&gt;=Instellingen!$B$6,$A11429&lt;Instellingen!$B$7),1,0)</f>
        <v/>
      </c>
      <c r="E11429" s="15">
        <f>COUNTIF(tData[BezoekStart],"&lt;"&amp;($A11429+1/24))-COUNTIF(tData[BezoekEind],"&lt;="&amp;$A11429)</f>
        <v/>
      </c>
      <c r="F11429" s="15">
        <f>COUNTIF(tData[BezoekLangStart],"&lt;"&amp;($A11429+1/24))-COUNTIF(tData[BezoekLangEind],"&lt;="&amp;$A11429)</f>
        <v/>
      </c>
      <c r="G11429" s="15">
        <f>IF($D11429=1,$B11429*100+$C11429,-1)</f>
        <v/>
      </c>
      <c r="H11429" s="15">
        <f>IF($D11429=1,$B11429,-1)</f>
        <v/>
      </c>
      <c r="I11429" s="15">
        <f>IF($D11429=1,$C11429,-1)</f>
        <v/>
      </c>
    </row>
    <row r="11430">
      <c r="A11430" s="33" t="n">
        <v>45768.125</v>
      </c>
      <c r="B11430" s="15">
        <f>WEEKDAY($A11430,2)</f>
        <v/>
      </c>
      <c r="C11430" s="15">
        <f>HOUR($A11430)</f>
        <v/>
      </c>
      <c r="D11430" s="15">
        <f>IF(AND($A11430&gt;=Instellingen!$B$6,$A11430&lt;Instellingen!$B$7),1,0)</f>
        <v/>
      </c>
      <c r="E11430" s="15">
        <f>COUNTIF(tData[BezoekStart],"&lt;"&amp;($A11430+1/24))-COUNTIF(tData[BezoekEind],"&lt;="&amp;$A11430)</f>
        <v/>
      </c>
      <c r="F11430" s="15">
        <f>COUNTIF(tData[BezoekLangStart],"&lt;"&amp;($A11430+1/24))-COUNTIF(tData[BezoekLangEind],"&lt;="&amp;$A11430)</f>
        <v/>
      </c>
      <c r="G11430" s="15">
        <f>IF($D11430=1,$B11430*100+$C11430,-1)</f>
        <v/>
      </c>
      <c r="H11430" s="15">
        <f>IF($D11430=1,$B11430,-1)</f>
        <v/>
      </c>
      <c r="I11430" s="15">
        <f>IF($D11430=1,$C11430,-1)</f>
        <v/>
      </c>
    </row>
    <row r="11431">
      <c r="A11431" s="33" t="n">
        <v>45768.16666666666</v>
      </c>
      <c r="B11431" s="15">
        <f>WEEKDAY($A11431,2)</f>
        <v/>
      </c>
      <c r="C11431" s="15">
        <f>HOUR($A11431)</f>
        <v/>
      </c>
      <c r="D11431" s="15">
        <f>IF(AND($A11431&gt;=Instellingen!$B$6,$A11431&lt;Instellingen!$B$7),1,0)</f>
        <v/>
      </c>
      <c r="E11431" s="15">
        <f>COUNTIF(tData[BezoekStart],"&lt;"&amp;($A11431+1/24))-COUNTIF(tData[BezoekEind],"&lt;="&amp;$A11431)</f>
        <v/>
      </c>
      <c r="F11431" s="15">
        <f>COUNTIF(tData[BezoekLangStart],"&lt;"&amp;($A11431+1/24))-COUNTIF(tData[BezoekLangEind],"&lt;="&amp;$A11431)</f>
        <v/>
      </c>
      <c r="G11431" s="15">
        <f>IF($D11431=1,$B11431*100+$C11431,-1)</f>
        <v/>
      </c>
      <c r="H11431" s="15">
        <f>IF($D11431=1,$B11431,-1)</f>
        <v/>
      </c>
      <c r="I11431" s="15">
        <f>IF($D11431=1,$C11431,-1)</f>
        <v/>
      </c>
    </row>
    <row r="11432">
      <c r="A11432" s="33" t="n">
        <v>45768.20833333334</v>
      </c>
      <c r="B11432" s="15">
        <f>WEEKDAY($A11432,2)</f>
        <v/>
      </c>
      <c r="C11432" s="15">
        <f>HOUR($A11432)</f>
        <v/>
      </c>
      <c r="D11432" s="15">
        <f>IF(AND($A11432&gt;=Instellingen!$B$6,$A11432&lt;Instellingen!$B$7),1,0)</f>
        <v/>
      </c>
      <c r="E11432" s="15">
        <f>COUNTIF(tData[BezoekStart],"&lt;"&amp;($A11432+1/24))-COUNTIF(tData[BezoekEind],"&lt;="&amp;$A11432)</f>
        <v/>
      </c>
      <c r="F11432" s="15">
        <f>COUNTIF(tData[BezoekLangStart],"&lt;"&amp;($A11432+1/24))-COUNTIF(tData[BezoekLangEind],"&lt;="&amp;$A11432)</f>
        <v/>
      </c>
      <c r="G11432" s="15">
        <f>IF($D11432=1,$B11432*100+$C11432,-1)</f>
        <v/>
      </c>
      <c r="H11432" s="15">
        <f>IF($D11432=1,$B11432,-1)</f>
        <v/>
      </c>
      <c r="I11432" s="15">
        <f>IF($D11432=1,$C11432,-1)</f>
        <v/>
      </c>
    </row>
    <row r="11433">
      <c r="A11433" s="33" t="n">
        <v>45768.25</v>
      </c>
      <c r="B11433" s="15">
        <f>WEEKDAY($A11433,2)</f>
        <v/>
      </c>
      <c r="C11433" s="15">
        <f>HOUR($A11433)</f>
        <v/>
      </c>
      <c r="D11433" s="15">
        <f>IF(AND($A11433&gt;=Instellingen!$B$6,$A11433&lt;Instellingen!$B$7),1,0)</f>
        <v/>
      </c>
      <c r="E11433" s="15">
        <f>COUNTIF(tData[BezoekStart],"&lt;"&amp;($A11433+1/24))-COUNTIF(tData[BezoekEind],"&lt;="&amp;$A11433)</f>
        <v/>
      </c>
      <c r="F11433" s="15">
        <f>COUNTIF(tData[BezoekLangStart],"&lt;"&amp;($A11433+1/24))-COUNTIF(tData[BezoekLangEind],"&lt;="&amp;$A11433)</f>
        <v/>
      </c>
      <c r="G11433" s="15">
        <f>IF($D11433=1,$B11433*100+$C11433,-1)</f>
        <v/>
      </c>
      <c r="H11433" s="15">
        <f>IF($D11433=1,$B11433,-1)</f>
        <v/>
      </c>
      <c r="I11433" s="15">
        <f>IF($D11433=1,$C11433,-1)</f>
        <v/>
      </c>
    </row>
    <row r="11434">
      <c r="A11434" s="33" t="n">
        <v>45768.29166666666</v>
      </c>
      <c r="B11434" s="15">
        <f>WEEKDAY($A11434,2)</f>
        <v/>
      </c>
      <c r="C11434" s="15">
        <f>HOUR($A11434)</f>
        <v/>
      </c>
      <c r="D11434" s="15">
        <f>IF(AND($A11434&gt;=Instellingen!$B$6,$A11434&lt;Instellingen!$B$7),1,0)</f>
        <v/>
      </c>
      <c r="E11434" s="15">
        <f>COUNTIF(tData[BezoekStart],"&lt;"&amp;($A11434+1/24))-COUNTIF(tData[BezoekEind],"&lt;="&amp;$A11434)</f>
        <v/>
      </c>
      <c r="F11434" s="15">
        <f>COUNTIF(tData[BezoekLangStart],"&lt;"&amp;($A11434+1/24))-COUNTIF(tData[BezoekLangEind],"&lt;="&amp;$A11434)</f>
        <v/>
      </c>
      <c r="G11434" s="15">
        <f>IF($D11434=1,$B11434*100+$C11434,-1)</f>
        <v/>
      </c>
      <c r="H11434" s="15">
        <f>IF($D11434=1,$B11434,-1)</f>
        <v/>
      </c>
      <c r="I11434" s="15">
        <f>IF($D11434=1,$C11434,-1)</f>
        <v/>
      </c>
    </row>
    <row r="11435">
      <c r="A11435" s="33" t="n">
        <v>45768.33333333334</v>
      </c>
      <c r="B11435" s="15">
        <f>WEEKDAY($A11435,2)</f>
        <v/>
      </c>
      <c r="C11435" s="15">
        <f>HOUR($A11435)</f>
        <v/>
      </c>
      <c r="D11435" s="15">
        <f>IF(AND($A11435&gt;=Instellingen!$B$6,$A11435&lt;Instellingen!$B$7),1,0)</f>
        <v/>
      </c>
      <c r="E11435" s="15">
        <f>COUNTIF(tData[BezoekStart],"&lt;"&amp;($A11435+1/24))-COUNTIF(tData[BezoekEind],"&lt;="&amp;$A11435)</f>
        <v/>
      </c>
      <c r="F11435" s="15">
        <f>COUNTIF(tData[BezoekLangStart],"&lt;"&amp;($A11435+1/24))-COUNTIF(tData[BezoekLangEind],"&lt;="&amp;$A11435)</f>
        <v/>
      </c>
      <c r="G11435" s="15">
        <f>IF($D11435=1,$B11435*100+$C11435,-1)</f>
        <v/>
      </c>
      <c r="H11435" s="15">
        <f>IF($D11435=1,$B11435,-1)</f>
        <v/>
      </c>
      <c r="I11435" s="15">
        <f>IF($D11435=1,$C11435,-1)</f>
        <v/>
      </c>
    </row>
    <row r="11436">
      <c r="A11436" s="33" t="n">
        <v>45768.375</v>
      </c>
      <c r="B11436" s="15">
        <f>WEEKDAY($A11436,2)</f>
        <v/>
      </c>
      <c r="C11436" s="15">
        <f>HOUR($A11436)</f>
        <v/>
      </c>
      <c r="D11436" s="15">
        <f>IF(AND($A11436&gt;=Instellingen!$B$6,$A11436&lt;Instellingen!$B$7),1,0)</f>
        <v/>
      </c>
      <c r="E11436" s="15">
        <f>COUNTIF(tData[BezoekStart],"&lt;"&amp;($A11436+1/24))-COUNTIF(tData[BezoekEind],"&lt;="&amp;$A11436)</f>
        <v/>
      </c>
      <c r="F11436" s="15">
        <f>COUNTIF(tData[BezoekLangStart],"&lt;"&amp;($A11436+1/24))-COUNTIF(tData[BezoekLangEind],"&lt;="&amp;$A11436)</f>
        <v/>
      </c>
      <c r="G11436" s="15">
        <f>IF($D11436=1,$B11436*100+$C11436,-1)</f>
        <v/>
      </c>
      <c r="H11436" s="15">
        <f>IF($D11436=1,$B11436,-1)</f>
        <v/>
      </c>
      <c r="I11436" s="15">
        <f>IF($D11436=1,$C11436,-1)</f>
        <v/>
      </c>
    </row>
    <row r="11437">
      <c r="A11437" s="33" t="n">
        <v>45768.41666666666</v>
      </c>
      <c r="B11437" s="15">
        <f>WEEKDAY($A11437,2)</f>
        <v/>
      </c>
      <c r="C11437" s="15">
        <f>HOUR($A11437)</f>
        <v/>
      </c>
      <c r="D11437" s="15">
        <f>IF(AND($A11437&gt;=Instellingen!$B$6,$A11437&lt;Instellingen!$B$7),1,0)</f>
        <v/>
      </c>
      <c r="E11437" s="15">
        <f>COUNTIF(tData[BezoekStart],"&lt;"&amp;($A11437+1/24))-COUNTIF(tData[BezoekEind],"&lt;="&amp;$A11437)</f>
        <v/>
      </c>
      <c r="F11437" s="15">
        <f>COUNTIF(tData[BezoekLangStart],"&lt;"&amp;($A11437+1/24))-COUNTIF(tData[BezoekLangEind],"&lt;="&amp;$A11437)</f>
        <v/>
      </c>
      <c r="G11437" s="15">
        <f>IF($D11437=1,$B11437*100+$C11437,-1)</f>
        <v/>
      </c>
      <c r="H11437" s="15">
        <f>IF($D11437=1,$B11437,-1)</f>
        <v/>
      </c>
      <c r="I11437" s="15">
        <f>IF($D11437=1,$C11437,-1)</f>
        <v/>
      </c>
    </row>
    <row r="11438">
      <c r="A11438" s="33" t="n">
        <v>45768.45833333334</v>
      </c>
      <c r="B11438" s="15">
        <f>WEEKDAY($A11438,2)</f>
        <v/>
      </c>
      <c r="C11438" s="15">
        <f>HOUR($A11438)</f>
        <v/>
      </c>
      <c r="D11438" s="15">
        <f>IF(AND($A11438&gt;=Instellingen!$B$6,$A11438&lt;Instellingen!$B$7),1,0)</f>
        <v/>
      </c>
      <c r="E11438" s="15">
        <f>COUNTIF(tData[BezoekStart],"&lt;"&amp;($A11438+1/24))-COUNTIF(tData[BezoekEind],"&lt;="&amp;$A11438)</f>
        <v/>
      </c>
      <c r="F11438" s="15">
        <f>COUNTIF(tData[BezoekLangStart],"&lt;"&amp;($A11438+1/24))-COUNTIF(tData[BezoekLangEind],"&lt;="&amp;$A11438)</f>
        <v/>
      </c>
      <c r="G11438" s="15">
        <f>IF($D11438=1,$B11438*100+$C11438,-1)</f>
        <v/>
      </c>
      <c r="H11438" s="15">
        <f>IF($D11438=1,$B11438,-1)</f>
        <v/>
      </c>
      <c r="I11438" s="15">
        <f>IF($D11438=1,$C11438,-1)</f>
        <v/>
      </c>
    </row>
    <row r="11439">
      <c r="A11439" s="33" t="n">
        <v>45768.5</v>
      </c>
      <c r="B11439" s="15">
        <f>WEEKDAY($A11439,2)</f>
        <v/>
      </c>
      <c r="C11439" s="15">
        <f>HOUR($A11439)</f>
        <v/>
      </c>
      <c r="D11439" s="15">
        <f>IF(AND($A11439&gt;=Instellingen!$B$6,$A11439&lt;Instellingen!$B$7),1,0)</f>
        <v/>
      </c>
      <c r="E11439" s="15">
        <f>COUNTIF(tData[BezoekStart],"&lt;"&amp;($A11439+1/24))-COUNTIF(tData[BezoekEind],"&lt;="&amp;$A11439)</f>
        <v/>
      </c>
      <c r="F11439" s="15">
        <f>COUNTIF(tData[BezoekLangStart],"&lt;"&amp;($A11439+1/24))-COUNTIF(tData[BezoekLangEind],"&lt;="&amp;$A11439)</f>
        <v/>
      </c>
      <c r="G11439" s="15">
        <f>IF($D11439=1,$B11439*100+$C11439,-1)</f>
        <v/>
      </c>
      <c r="H11439" s="15">
        <f>IF($D11439=1,$B11439,-1)</f>
        <v/>
      </c>
      <c r="I11439" s="15">
        <f>IF($D11439=1,$C11439,-1)</f>
        <v/>
      </c>
    </row>
    <row r="11440">
      <c r="A11440" s="33" t="n">
        <v>45768.54166666666</v>
      </c>
      <c r="B11440" s="15">
        <f>WEEKDAY($A11440,2)</f>
        <v/>
      </c>
      <c r="C11440" s="15">
        <f>HOUR($A11440)</f>
        <v/>
      </c>
      <c r="D11440" s="15">
        <f>IF(AND($A11440&gt;=Instellingen!$B$6,$A11440&lt;Instellingen!$B$7),1,0)</f>
        <v/>
      </c>
      <c r="E11440" s="15">
        <f>COUNTIF(tData[BezoekStart],"&lt;"&amp;($A11440+1/24))-COUNTIF(tData[BezoekEind],"&lt;="&amp;$A11440)</f>
        <v/>
      </c>
      <c r="F11440" s="15">
        <f>COUNTIF(tData[BezoekLangStart],"&lt;"&amp;($A11440+1/24))-COUNTIF(tData[BezoekLangEind],"&lt;="&amp;$A11440)</f>
        <v/>
      </c>
      <c r="G11440" s="15">
        <f>IF($D11440=1,$B11440*100+$C11440,-1)</f>
        <v/>
      </c>
      <c r="H11440" s="15">
        <f>IF($D11440=1,$B11440,-1)</f>
        <v/>
      </c>
      <c r="I11440" s="15">
        <f>IF($D11440=1,$C11440,-1)</f>
        <v/>
      </c>
    </row>
    <row r="11441">
      <c r="A11441" s="33" t="n">
        <v>45768.58333333334</v>
      </c>
      <c r="B11441" s="15">
        <f>WEEKDAY($A11441,2)</f>
        <v/>
      </c>
      <c r="C11441" s="15">
        <f>HOUR($A11441)</f>
        <v/>
      </c>
      <c r="D11441" s="15">
        <f>IF(AND($A11441&gt;=Instellingen!$B$6,$A11441&lt;Instellingen!$B$7),1,0)</f>
        <v/>
      </c>
      <c r="E11441" s="15">
        <f>COUNTIF(tData[BezoekStart],"&lt;"&amp;($A11441+1/24))-COUNTIF(tData[BezoekEind],"&lt;="&amp;$A11441)</f>
        <v/>
      </c>
      <c r="F11441" s="15">
        <f>COUNTIF(tData[BezoekLangStart],"&lt;"&amp;($A11441+1/24))-COUNTIF(tData[BezoekLangEind],"&lt;="&amp;$A11441)</f>
        <v/>
      </c>
      <c r="G11441" s="15">
        <f>IF($D11441=1,$B11441*100+$C11441,-1)</f>
        <v/>
      </c>
      <c r="H11441" s="15">
        <f>IF($D11441=1,$B11441,-1)</f>
        <v/>
      </c>
      <c r="I11441" s="15">
        <f>IF($D11441=1,$C11441,-1)</f>
        <v/>
      </c>
    </row>
    <row r="11442">
      <c r="A11442" s="33" t="n">
        <v>45768.625</v>
      </c>
      <c r="B11442" s="15">
        <f>WEEKDAY($A11442,2)</f>
        <v/>
      </c>
      <c r="C11442" s="15">
        <f>HOUR($A11442)</f>
        <v/>
      </c>
      <c r="D11442" s="15">
        <f>IF(AND($A11442&gt;=Instellingen!$B$6,$A11442&lt;Instellingen!$B$7),1,0)</f>
        <v/>
      </c>
      <c r="E11442" s="15">
        <f>COUNTIF(tData[BezoekStart],"&lt;"&amp;($A11442+1/24))-COUNTIF(tData[BezoekEind],"&lt;="&amp;$A11442)</f>
        <v/>
      </c>
      <c r="F11442" s="15">
        <f>COUNTIF(tData[BezoekLangStart],"&lt;"&amp;($A11442+1/24))-COUNTIF(tData[BezoekLangEind],"&lt;="&amp;$A11442)</f>
        <v/>
      </c>
      <c r="G11442" s="15">
        <f>IF($D11442=1,$B11442*100+$C11442,-1)</f>
        <v/>
      </c>
      <c r="H11442" s="15">
        <f>IF($D11442=1,$B11442,-1)</f>
        <v/>
      </c>
      <c r="I11442" s="15">
        <f>IF($D11442=1,$C11442,-1)</f>
        <v/>
      </c>
    </row>
    <row r="11443">
      <c r="A11443" s="33" t="n">
        <v>45768.66666666666</v>
      </c>
      <c r="B11443" s="15">
        <f>WEEKDAY($A11443,2)</f>
        <v/>
      </c>
      <c r="C11443" s="15">
        <f>HOUR($A11443)</f>
        <v/>
      </c>
      <c r="D11443" s="15">
        <f>IF(AND($A11443&gt;=Instellingen!$B$6,$A11443&lt;Instellingen!$B$7),1,0)</f>
        <v/>
      </c>
      <c r="E11443" s="15">
        <f>COUNTIF(tData[BezoekStart],"&lt;"&amp;($A11443+1/24))-COUNTIF(tData[BezoekEind],"&lt;="&amp;$A11443)</f>
        <v/>
      </c>
      <c r="F11443" s="15">
        <f>COUNTIF(tData[BezoekLangStart],"&lt;"&amp;($A11443+1/24))-COUNTIF(tData[BezoekLangEind],"&lt;="&amp;$A11443)</f>
        <v/>
      </c>
      <c r="G11443" s="15">
        <f>IF($D11443=1,$B11443*100+$C11443,-1)</f>
        <v/>
      </c>
      <c r="H11443" s="15">
        <f>IF($D11443=1,$B11443,-1)</f>
        <v/>
      </c>
      <c r="I11443" s="15">
        <f>IF($D11443=1,$C11443,-1)</f>
        <v/>
      </c>
    </row>
    <row r="11444">
      <c r="A11444" s="33" t="n">
        <v>45768.70833333334</v>
      </c>
      <c r="B11444" s="15">
        <f>WEEKDAY($A11444,2)</f>
        <v/>
      </c>
      <c r="C11444" s="15">
        <f>HOUR($A11444)</f>
        <v/>
      </c>
      <c r="D11444" s="15">
        <f>IF(AND($A11444&gt;=Instellingen!$B$6,$A11444&lt;Instellingen!$B$7),1,0)</f>
        <v/>
      </c>
      <c r="E11444" s="15">
        <f>COUNTIF(tData[BezoekStart],"&lt;"&amp;($A11444+1/24))-COUNTIF(tData[BezoekEind],"&lt;="&amp;$A11444)</f>
        <v/>
      </c>
      <c r="F11444" s="15">
        <f>COUNTIF(tData[BezoekLangStart],"&lt;"&amp;($A11444+1/24))-COUNTIF(tData[BezoekLangEind],"&lt;="&amp;$A11444)</f>
        <v/>
      </c>
      <c r="G11444" s="15">
        <f>IF($D11444=1,$B11444*100+$C11444,-1)</f>
        <v/>
      </c>
      <c r="H11444" s="15">
        <f>IF($D11444=1,$B11444,-1)</f>
        <v/>
      </c>
      <c r="I11444" s="15">
        <f>IF($D11444=1,$C11444,-1)</f>
        <v/>
      </c>
    </row>
    <row r="11445">
      <c r="A11445" s="33" t="n">
        <v>45768.75</v>
      </c>
      <c r="B11445" s="15">
        <f>WEEKDAY($A11445,2)</f>
        <v/>
      </c>
      <c r="C11445" s="15">
        <f>HOUR($A11445)</f>
        <v/>
      </c>
      <c r="D11445" s="15">
        <f>IF(AND($A11445&gt;=Instellingen!$B$6,$A11445&lt;Instellingen!$B$7),1,0)</f>
        <v/>
      </c>
      <c r="E11445" s="15">
        <f>COUNTIF(tData[BezoekStart],"&lt;"&amp;($A11445+1/24))-COUNTIF(tData[BezoekEind],"&lt;="&amp;$A11445)</f>
        <v/>
      </c>
      <c r="F11445" s="15">
        <f>COUNTIF(tData[BezoekLangStart],"&lt;"&amp;($A11445+1/24))-COUNTIF(tData[BezoekLangEind],"&lt;="&amp;$A11445)</f>
        <v/>
      </c>
      <c r="G11445" s="15">
        <f>IF($D11445=1,$B11445*100+$C11445,-1)</f>
        <v/>
      </c>
      <c r="H11445" s="15">
        <f>IF($D11445=1,$B11445,-1)</f>
        <v/>
      </c>
      <c r="I11445" s="15">
        <f>IF($D11445=1,$C11445,-1)</f>
        <v/>
      </c>
    </row>
    <row r="11446">
      <c r="A11446" s="33" t="n">
        <v>45768.79166666666</v>
      </c>
      <c r="B11446" s="15">
        <f>WEEKDAY($A11446,2)</f>
        <v/>
      </c>
      <c r="C11446" s="15">
        <f>HOUR($A11446)</f>
        <v/>
      </c>
      <c r="D11446" s="15">
        <f>IF(AND($A11446&gt;=Instellingen!$B$6,$A11446&lt;Instellingen!$B$7),1,0)</f>
        <v/>
      </c>
      <c r="E11446" s="15">
        <f>COUNTIF(tData[BezoekStart],"&lt;"&amp;($A11446+1/24))-COUNTIF(tData[BezoekEind],"&lt;="&amp;$A11446)</f>
        <v/>
      </c>
      <c r="F11446" s="15">
        <f>COUNTIF(tData[BezoekLangStart],"&lt;"&amp;($A11446+1/24))-COUNTIF(tData[BezoekLangEind],"&lt;="&amp;$A11446)</f>
        <v/>
      </c>
      <c r="G11446" s="15">
        <f>IF($D11446=1,$B11446*100+$C11446,-1)</f>
        <v/>
      </c>
      <c r="H11446" s="15">
        <f>IF($D11446=1,$B11446,-1)</f>
        <v/>
      </c>
      <c r="I11446" s="15">
        <f>IF($D11446=1,$C11446,-1)</f>
        <v/>
      </c>
    </row>
    <row r="11447">
      <c r="A11447" s="33" t="n">
        <v>45768.83333333334</v>
      </c>
      <c r="B11447" s="15">
        <f>WEEKDAY($A11447,2)</f>
        <v/>
      </c>
      <c r="C11447" s="15">
        <f>HOUR($A11447)</f>
        <v/>
      </c>
      <c r="D11447" s="15">
        <f>IF(AND($A11447&gt;=Instellingen!$B$6,$A11447&lt;Instellingen!$B$7),1,0)</f>
        <v/>
      </c>
      <c r="E11447" s="15">
        <f>COUNTIF(tData[BezoekStart],"&lt;"&amp;($A11447+1/24))-COUNTIF(tData[BezoekEind],"&lt;="&amp;$A11447)</f>
        <v/>
      </c>
      <c r="F11447" s="15">
        <f>COUNTIF(tData[BezoekLangStart],"&lt;"&amp;($A11447+1/24))-COUNTIF(tData[BezoekLangEind],"&lt;="&amp;$A11447)</f>
        <v/>
      </c>
      <c r="G11447" s="15">
        <f>IF($D11447=1,$B11447*100+$C11447,-1)</f>
        <v/>
      </c>
      <c r="H11447" s="15">
        <f>IF($D11447=1,$B11447,-1)</f>
        <v/>
      </c>
      <c r="I11447" s="15">
        <f>IF($D11447=1,$C11447,-1)</f>
        <v/>
      </c>
    </row>
    <row r="11448">
      <c r="A11448" s="33" t="n">
        <v>45768.875</v>
      </c>
      <c r="B11448" s="15">
        <f>WEEKDAY($A11448,2)</f>
        <v/>
      </c>
      <c r="C11448" s="15">
        <f>HOUR($A11448)</f>
        <v/>
      </c>
      <c r="D11448" s="15">
        <f>IF(AND($A11448&gt;=Instellingen!$B$6,$A11448&lt;Instellingen!$B$7),1,0)</f>
        <v/>
      </c>
      <c r="E11448" s="15">
        <f>COUNTIF(tData[BezoekStart],"&lt;"&amp;($A11448+1/24))-COUNTIF(tData[BezoekEind],"&lt;="&amp;$A11448)</f>
        <v/>
      </c>
      <c r="F11448" s="15">
        <f>COUNTIF(tData[BezoekLangStart],"&lt;"&amp;($A11448+1/24))-COUNTIF(tData[BezoekLangEind],"&lt;="&amp;$A11448)</f>
        <v/>
      </c>
      <c r="G11448" s="15">
        <f>IF($D11448=1,$B11448*100+$C11448,-1)</f>
        <v/>
      </c>
      <c r="H11448" s="15">
        <f>IF($D11448=1,$B11448,-1)</f>
        <v/>
      </c>
      <c r="I11448" s="15">
        <f>IF($D11448=1,$C11448,-1)</f>
        <v/>
      </c>
    </row>
    <row r="11449">
      <c r="A11449" s="33" t="n">
        <v>45768.91666666666</v>
      </c>
      <c r="B11449" s="15">
        <f>WEEKDAY($A11449,2)</f>
        <v/>
      </c>
      <c r="C11449" s="15">
        <f>HOUR($A11449)</f>
        <v/>
      </c>
      <c r="D11449" s="15">
        <f>IF(AND($A11449&gt;=Instellingen!$B$6,$A11449&lt;Instellingen!$B$7),1,0)</f>
        <v/>
      </c>
      <c r="E11449" s="15">
        <f>COUNTIF(tData[BezoekStart],"&lt;"&amp;($A11449+1/24))-COUNTIF(tData[BezoekEind],"&lt;="&amp;$A11449)</f>
        <v/>
      </c>
      <c r="F11449" s="15">
        <f>COUNTIF(tData[BezoekLangStart],"&lt;"&amp;($A11449+1/24))-COUNTIF(tData[BezoekLangEind],"&lt;="&amp;$A11449)</f>
        <v/>
      </c>
      <c r="G11449" s="15">
        <f>IF($D11449=1,$B11449*100+$C11449,-1)</f>
        <v/>
      </c>
      <c r="H11449" s="15">
        <f>IF($D11449=1,$B11449,-1)</f>
        <v/>
      </c>
      <c r="I11449" s="15">
        <f>IF($D11449=1,$C11449,-1)</f>
        <v/>
      </c>
    </row>
    <row r="11450">
      <c r="A11450" s="33" t="n">
        <v>45768.95833333334</v>
      </c>
      <c r="B11450" s="15">
        <f>WEEKDAY($A11450,2)</f>
        <v/>
      </c>
      <c r="C11450" s="15">
        <f>HOUR($A11450)</f>
        <v/>
      </c>
      <c r="D11450" s="15">
        <f>IF(AND($A11450&gt;=Instellingen!$B$6,$A11450&lt;Instellingen!$B$7),1,0)</f>
        <v/>
      </c>
      <c r="E11450" s="15">
        <f>COUNTIF(tData[BezoekStart],"&lt;"&amp;($A11450+1/24))-COUNTIF(tData[BezoekEind],"&lt;="&amp;$A11450)</f>
        <v/>
      </c>
      <c r="F11450" s="15">
        <f>COUNTIF(tData[BezoekLangStart],"&lt;"&amp;($A11450+1/24))-COUNTIF(tData[BezoekLangEind],"&lt;="&amp;$A11450)</f>
        <v/>
      </c>
      <c r="G11450" s="15">
        <f>IF($D11450=1,$B11450*100+$C11450,-1)</f>
        <v/>
      </c>
      <c r="H11450" s="15">
        <f>IF($D11450=1,$B11450,-1)</f>
        <v/>
      </c>
      <c r="I11450" s="15">
        <f>IF($D11450=1,$C11450,-1)</f>
        <v/>
      </c>
    </row>
    <row r="11451">
      <c r="A11451" s="33" t="n">
        <v>45769</v>
      </c>
      <c r="B11451" s="15">
        <f>WEEKDAY($A11451,2)</f>
        <v/>
      </c>
      <c r="C11451" s="15">
        <f>HOUR($A11451)</f>
        <v/>
      </c>
      <c r="D11451" s="15">
        <f>IF(AND($A11451&gt;=Instellingen!$B$6,$A11451&lt;Instellingen!$B$7),1,0)</f>
        <v/>
      </c>
      <c r="E11451" s="15">
        <f>COUNTIF(tData[BezoekStart],"&lt;"&amp;($A11451+1/24))-COUNTIF(tData[BezoekEind],"&lt;="&amp;$A11451)</f>
        <v/>
      </c>
      <c r="F11451" s="15">
        <f>COUNTIF(tData[BezoekLangStart],"&lt;"&amp;($A11451+1/24))-COUNTIF(tData[BezoekLangEind],"&lt;="&amp;$A11451)</f>
        <v/>
      </c>
      <c r="G11451" s="15">
        <f>IF($D11451=1,$B11451*100+$C11451,-1)</f>
        <v/>
      </c>
      <c r="H11451" s="15">
        <f>IF($D11451=1,$B11451,-1)</f>
        <v/>
      </c>
      <c r="I11451" s="15">
        <f>IF($D11451=1,$C11451,-1)</f>
        <v/>
      </c>
    </row>
    <row r="11452">
      <c r="A11452" s="33" t="n">
        <v>45769.04166666666</v>
      </c>
      <c r="B11452" s="15">
        <f>WEEKDAY($A11452,2)</f>
        <v/>
      </c>
      <c r="C11452" s="15">
        <f>HOUR($A11452)</f>
        <v/>
      </c>
      <c r="D11452" s="15">
        <f>IF(AND($A11452&gt;=Instellingen!$B$6,$A11452&lt;Instellingen!$B$7),1,0)</f>
        <v/>
      </c>
      <c r="E11452" s="15">
        <f>COUNTIF(tData[BezoekStart],"&lt;"&amp;($A11452+1/24))-COUNTIF(tData[BezoekEind],"&lt;="&amp;$A11452)</f>
        <v/>
      </c>
      <c r="F11452" s="15">
        <f>COUNTIF(tData[BezoekLangStart],"&lt;"&amp;($A11452+1/24))-COUNTIF(tData[BezoekLangEind],"&lt;="&amp;$A11452)</f>
        <v/>
      </c>
      <c r="G11452" s="15">
        <f>IF($D11452=1,$B11452*100+$C11452,-1)</f>
        <v/>
      </c>
      <c r="H11452" s="15">
        <f>IF($D11452=1,$B11452,-1)</f>
        <v/>
      </c>
      <c r="I11452" s="15">
        <f>IF($D11452=1,$C11452,-1)</f>
        <v/>
      </c>
    </row>
    <row r="11453">
      <c r="A11453" s="33" t="n">
        <v>45769.08333333334</v>
      </c>
      <c r="B11453" s="15">
        <f>WEEKDAY($A11453,2)</f>
        <v/>
      </c>
      <c r="C11453" s="15">
        <f>HOUR($A11453)</f>
        <v/>
      </c>
      <c r="D11453" s="15">
        <f>IF(AND($A11453&gt;=Instellingen!$B$6,$A11453&lt;Instellingen!$B$7),1,0)</f>
        <v/>
      </c>
      <c r="E11453" s="15">
        <f>COUNTIF(tData[BezoekStart],"&lt;"&amp;($A11453+1/24))-COUNTIF(tData[BezoekEind],"&lt;="&amp;$A11453)</f>
        <v/>
      </c>
      <c r="F11453" s="15">
        <f>COUNTIF(tData[BezoekLangStart],"&lt;"&amp;($A11453+1/24))-COUNTIF(tData[BezoekLangEind],"&lt;="&amp;$A11453)</f>
        <v/>
      </c>
      <c r="G11453" s="15">
        <f>IF($D11453=1,$B11453*100+$C11453,-1)</f>
        <v/>
      </c>
      <c r="H11453" s="15">
        <f>IF($D11453=1,$B11453,-1)</f>
        <v/>
      </c>
      <c r="I11453" s="15">
        <f>IF($D11453=1,$C11453,-1)</f>
        <v/>
      </c>
    </row>
    <row r="11454">
      <c r="A11454" s="33" t="n">
        <v>45769.125</v>
      </c>
      <c r="B11454" s="15">
        <f>WEEKDAY($A11454,2)</f>
        <v/>
      </c>
      <c r="C11454" s="15">
        <f>HOUR($A11454)</f>
        <v/>
      </c>
      <c r="D11454" s="15">
        <f>IF(AND($A11454&gt;=Instellingen!$B$6,$A11454&lt;Instellingen!$B$7),1,0)</f>
        <v/>
      </c>
      <c r="E11454" s="15">
        <f>COUNTIF(tData[BezoekStart],"&lt;"&amp;($A11454+1/24))-COUNTIF(tData[BezoekEind],"&lt;="&amp;$A11454)</f>
        <v/>
      </c>
      <c r="F11454" s="15">
        <f>COUNTIF(tData[BezoekLangStart],"&lt;"&amp;($A11454+1/24))-COUNTIF(tData[BezoekLangEind],"&lt;="&amp;$A11454)</f>
        <v/>
      </c>
      <c r="G11454" s="15">
        <f>IF($D11454=1,$B11454*100+$C11454,-1)</f>
        <v/>
      </c>
      <c r="H11454" s="15">
        <f>IF($D11454=1,$B11454,-1)</f>
        <v/>
      </c>
      <c r="I11454" s="15">
        <f>IF($D11454=1,$C11454,-1)</f>
        <v/>
      </c>
    </row>
    <row r="11455">
      <c r="A11455" s="33" t="n">
        <v>45769.16666666666</v>
      </c>
      <c r="B11455" s="15">
        <f>WEEKDAY($A11455,2)</f>
        <v/>
      </c>
      <c r="C11455" s="15">
        <f>HOUR($A11455)</f>
        <v/>
      </c>
      <c r="D11455" s="15">
        <f>IF(AND($A11455&gt;=Instellingen!$B$6,$A11455&lt;Instellingen!$B$7),1,0)</f>
        <v/>
      </c>
      <c r="E11455" s="15">
        <f>COUNTIF(tData[BezoekStart],"&lt;"&amp;($A11455+1/24))-COUNTIF(tData[BezoekEind],"&lt;="&amp;$A11455)</f>
        <v/>
      </c>
      <c r="F11455" s="15">
        <f>COUNTIF(tData[BezoekLangStart],"&lt;"&amp;($A11455+1/24))-COUNTIF(tData[BezoekLangEind],"&lt;="&amp;$A11455)</f>
        <v/>
      </c>
      <c r="G11455" s="15">
        <f>IF($D11455=1,$B11455*100+$C11455,-1)</f>
        <v/>
      </c>
      <c r="H11455" s="15">
        <f>IF($D11455=1,$B11455,-1)</f>
        <v/>
      </c>
      <c r="I11455" s="15">
        <f>IF($D11455=1,$C11455,-1)</f>
        <v/>
      </c>
    </row>
    <row r="11456">
      <c r="A11456" s="33" t="n">
        <v>45769.20833333334</v>
      </c>
      <c r="B11456" s="15">
        <f>WEEKDAY($A11456,2)</f>
        <v/>
      </c>
      <c r="C11456" s="15">
        <f>HOUR($A11456)</f>
        <v/>
      </c>
      <c r="D11456" s="15">
        <f>IF(AND($A11456&gt;=Instellingen!$B$6,$A11456&lt;Instellingen!$B$7),1,0)</f>
        <v/>
      </c>
      <c r="E11456" s="15">
        <f>COUNTIF(tData[BezoekStart],"&lt;"&amp;($A11456+1/24))-COUNTIF(tData[BezoekEind],"&lt;="&amp;$A11456)</f>
        <v/>
      </c>
      <c r="F11456" s="15">
        <f>COUNTIF(tData[BezoekLangStart],"&lt;"&amp;($A11456+1/24))-COUNTIF(tData[BezoekLangEind],"&lt;="&amp;$A11456)</f>
        <v/>
      </c>
      <c r="G11456" s="15">
        <f>IF($D11456=1,$B11456*100+$C11456,-1)</f>
        <v/>
      </c>
      <c r="H11456" s="15">
        <f>IF($D11456=1,$B11456,-1)</f>
        <v/>
      </c>
      <c r="I11456" s="15">
        <f>IF($D11456=1,$C11456,-1)</f>
        <v/>
      </c>
    </row>
    <row r="11457">
      <c r="A11457" s="33" t="n">
        <v>45769.25</v>
      </c>
      <c r="B11457" s="15">
        <f>WEEKDAY($A11457,2)</f>
        <v/>
      </c>
      <c r="C11457" s="15">
        <f>HOUR($A11457)</f>
        <v/>
      </c>
      <c r="D11457" s="15">
        <f>IF(AND($A11457&gt;=Instellingen!$B$6,$A11457&lt;Instellingen!$B$7),1,0)</f>
        <v/>
      </c>
      <c r="E11457" s="15">
        <f>COUNTIF(tData[BezoekStart],"&lt;"&amp;($A11457+1/24))-COUNTIF(tData[BezoekEind],"&lt;="&amp;$A11457)</f>
        <v/>
      </c>
      <c r="F11457" s="15">
        <f>COUNTIF(tData[BezoekLangStart],"&lt;"&amp;($A11457+1/24))-COUNTIF(tData[BezoekLangEind],"&lt;="&amp;$A11457)</f>
        <v/>
      </c>
      <c r="G11457" s="15">
        <f>IF($D11457=1,$B11457*100+$C11457,-1)</f>
        <v/>
      </c>
      <c r="H11457" s="15">
        <f>IF($D11457=1,$B11457,-1)</f>
        <v/>
      </c>
      <c r="I11457" s="15">
        <f>IF($D11457=1,$C11457,-1)</f>
        <v/>
      </c>
    </row>
    <row r="11458">
      <c r="A11458" s="33" t="n">
        <v>45769.29166666666</v>
      </c>
      <c r="B11458" s="15">
        <f>WEEKDAY($A11458,2)</f>
        <v/>
      </c>
      <c r="C11458" s="15">
        <f>HOUR($A11458)</f>
        <v/>
      </c>
      <c r="D11458" s="15">
        <f>IF(AND($A11458&gt;=Instellingen!$B$6,$A11458&lt;Instellingen!$B$7),1,0)</f>
        <v/>
      </c>
      <c r="E11458" s="15">
        <f>COUNTIF(tData[BezoekStart],"&lt;"&amp;($A11458+1/24))-COUNTIF(tData[BezoekEind],"&lt;="&amp;$A11458)</f>
        <v/>
      </c>
      <c r="F11458" s="15">
        <f>COUNTIF(tData[BezoekLangStart],"&lt;"&amp;($A11458+1/24))-COUNTIF(tData[BezoekLangEind],"&lt;="&amp;$A11458)</f>
        <v/>
      </c>
      <c r="G11458" s="15">
        <f>IF($D11458=1,$B11458*100+$C11458,-1)</f>
        <v/>
      </c>
      <c r="H11458" s="15">
        <f>IF($D11458=1,$B11458,-1)</f>
        <v/>
      </c>
      <c r="I11458" s="15">
        <f>IF($D11458=1,$C11458,-1)</f>
        <v/>
      </c>
    </row>
    <row r="11459">
      <c r="A11459" s="33" t="n">
        <v>45769.33333333334</v>
      </c>
      <c r="B11459" s="15">
        <f>WEEKDAY($A11459,2)</f>
        <v/>
      </c>
      <c r="C11459" s="15">
        <f>HOUR($A11459)</f>
        <v/>
      </c>
      <c r="D11459" s="15">
        <f>IF(AND($A11459&gt;=Instellingen!$B$6,$A11459&lt;Instellingen!$B$7),1,0)</f>
        <v/>
      </c>
      <c r="E11459" s="15">
        <f>COUNTIF(tData[BezoekStart],"&lt;"&amp;($A11459+1/24))-COUNTIF(tData[BezoekEind],"&lt;="&amp;$A11459)</f>
        <v/>
      </c>
      <c r="F11459" s="15">
        <f>COUNTIF(tData[BezoekLangStart],"&lt;"&amp;($A11459+1/24))-COUNTIF(tData[BezoekLangEind],"&lt;="&amp;$A11459)</f>
        <v/>
      </c>
      <c r="G11459" s="15">
        <f>IF($D11459=1,$B11459*100+$C11459,-1)</f>
        <v/>
      </c>
      <c r="H11459" s="15">
        <f>IF($D11459=1,$B11459,-1)</f>
        <v/>
      </c>
      <c r="I11459" s="15">
        <f>IF($D11459=1,$C11459,-1)</f>
        <v/>
      </c>
    </row>
    <row r="11460">
      <c r="A11460" s="33" t="n">
        <v>45769.375</v>
      </c>
      <c r="B11460" s="15">
        <f>WEEKDAY($A11460,2)</f>
        <v/>
      </c>
      <c r="C11460" s="15">
        <f>HOUR($A11460)</f>
        <v/>
      </c>
      <c r="D11460" s="15">
        <f>IF(AND($A11460&gt;=Instellingen!$B$6,$A11460&lt;Instellingen!$B$7),1,0)</f>
        <v/>
      </c>
      <c r="E11460" s="15">
        <f>COUNTIF(tData[BezoekStart],"&lt;"&amp;($A11460+1/24))-COUNTIF(tData[BezoekEind],"&lt;="&amp;$A11460)</f>
        <v/>
      </c>
      <c r="F11460" s="15">
        <f>COUNTIF(tData[BezoekLangStart],"&lt;"&amp;($A11460+1/24))-COUNTIF(tData[BezoekLangEind],"&lt;="&amp;$A11460)</f>
        <v/>
      </c>
      <c r="G11460" s="15">
        <f>IF($D11460=1,$B11460*100+$C11460,-1)</f>
        <v/>
      </c>
      <c r="H11460" s="15">
        <f>IF($D11460=1,$B11460,-1)</f>
        <v/>
      </c>
      <c r="I11460" s="15">
        <f>IF($D11460=1,$C11460,-1)</f>
        <v/>
      </c>
    </row>
    <row r="11461">
      <c r="A11461" s="33" t="n">
        <v>45769.41666666666</v>
      </c>
      <c r="B11461" s="15">
        <f>WEEKDAY($A11461,2)</f>
        <v/>
      </c>
      <c r="C11461" s="15">
        <f>HOUR($A11461)</f>
        <v/>
      </c>
      <c r="D11461" s="15">
        <f>IF(AND($A11461&gt;=Instellingen!$B$6,$A11461&lt;Instellingen!$B$7),1,0)</f>
        <v/>
      </c>
      <c r="E11461" s="15">
        <f>COUNTIF(tData[BezoekStart],"&lt;"&amp;($A11461+1/24))-COUNTIF(tData[BezoekEind],"&lt;="&amp;$A11461)</f>
        <v/>
      </c>
      <c r="F11461" s="15">
        <f>COUNTIF(tData[BezoekLangStart],"&lt;"&amp;($A11461+1/24))-COUNTIF(tData[BezoekLangEind],"&lt;="&amp;$A11461)</f>
        <v/>
      </c>
      <c r="G11461" s="15">
        <f>IF($D11461=1,$B11461*100+$C11461,-1)</f>
        <v/>
      </c>
      <c r="H11461" s="15">
        <f>IF($D11461=1,$B11461,-1)</f>
        <v/>
      </c>
      <c r="I11461" s="15">
        <f>IF($D11461=1,$C11461,-1)</f>
        <v/>
      </c>
    </row>
    <row r="11462">
      <c r="A11462" s="33" t="n">
        <v>45769.45833333334</v>
      </c>
      <c r="B11462" s="15">
        <f>WEEKDAY($A11462,2)</f>
        <v/>
      </c>
      <c r="C11462" s="15">
        <f>HOUR($A11462)</f>
        <v/>
      </c>
      <c r="D11462" s="15">
        <f>IF(AND($A11462&gt;=Instellingen!$B$6,$A11462&lt;Instellingen!$B$7),1,0)</f>
        <v/>
      </c>
      <c r="E11462" s="15">
        <f>COUNTIF(tData[BezoekStart],"&lt;"&amp;($A11462+1/24))-COUNTIF(tData[BezoekEind],"&lt;="&amp;$A11462)</f>
        <v/>
      </c>
      <c r="F11462" s="15">
        <f>COUNTIF(tData[BezoekLangStart],"&lt;"&amp;($A11462+1/24))-COUNTIF(tData[BezoekLangEind],"&lt;="&amp;$A11462)</f>
        <v/>
      </c>
      <c r="G11462" s="15">
        <f>IF($D11462=1,$B11462*100+$C11462,-1)</f>
        <v/>
      </c>
      <c r="H11462" s="15">
        <f>IF($D11462=1,$B11462,-1)</f>
        <v/>
      </c>
      <c r="I11462" s="15">
        <f>IF($D11462=1,$C11462,-1)</f>
        <v/>
      </c>
    </row>
    <row r="11463">
      <c r="A11463" s="33" t="n">
        <v>45769.5</v>
      </c>
      <c r="B11463" s="15">
        <f>WEEKDAY($A11463,2)</f>
        <v/>
      </c>
      <c r="C11463" s="15">
        <f>HOUR($A11463)</f>
        <v/>
      </c>
      <c r="D11463" s="15">
        <f>IF(AND($A11463&gt;=Instellingen!$B$6,$A11463&lt;Instellingen!$B$7),1,0)</f>
        <v/>
      </c>
      <c r="E11463" s="15">
        <f>COUNTIF(tData[BezoekStart],"&lt;"&amp;($A11463+1/24))-COUNTIF(tData[BezoekEind],"&lt;="&amp;$A11463)</f>
        <v/>
      </c>
      <c r="F11463" s="15">
        <f>COUNTIF(tData[BezoekLangStart],"&lt;"&amp;($A11463+1/24))-COUNTIF(tData[BezoekLangEind],"&lt;="&amp;$A11463)</f>
        <v/>
      </c>
      <c r="G11463" s="15">
        <f>IF($D11463=1,$B11463*100+$C11463,-1)</f>
        <v/>
      </c>
      <c r="H11463" s="15">
        <f>IF($D11463=1,$B11463,-1)</f>
        <v/>
      </c>
      <c r="I11463" s="15">
        <f>IF($D11463=1,$C11463,-1)</f>
        <v/>
      </c>
    </row>
    <row r="11464">
      <c r="A11464" s="33" t="n">
        <v>45769.54166666666</v>
      </c>
      <c r="B11464" s="15">
        <f>WEEKDAY($A11464,2)</f>
        <v/>
      </c>
      <c r="C11464" s="15">
        <f>HOUR($A11464)</f>
        <v/>
      </c>
      <c r="D11464" s="15">
        <f>IF(AND($A11464&gt;=Instellingen!$B$6,$A11464&lt;Instellingen!$B$7),1,0)</f>
        <v/>
      </c>
      <c r="E11464" s="15">
        <f>COUNTIF(tData[BezoekStart],"&lt;"&amp;($A11464+1/24))-COUNTIF(tData[BezoekEind],"&lt;="&amp;$A11464)</f>
        <v/>
      </c>
      <c r="F11464" s="15">
        <f>COUNTIF(tData[BezoekLangStart],"&lt;"&amp;($A11464+1/24))-COUNTIF(tData[BezoekLangEind],"&lt;="&amp;$A11464)</f>
        <v/>
      </c>
      <c r="G11464" s="15">
        <f>IF($D11464=1,$B11464*100+$C11464,-1)</f>
        <v/>
      </c>
      <c r="H11464" s="15">
        <f>IF($D11464=1,$B11464,-1)</f>
        <v/>
      </c>
      <c r="I11464" s="15">
        <f>IF($D11464=1,$C11464,-1)</f>
        <v/>
      </c>
    </row>
    <row r="11465">
      <c r="A11465" s="33" t="n">
        <v>45769.58333333334</v>
      </c>
      <c r="B11465" s="15">
        <f>WEEKDAY($A11465,2)</f>
        <v/>
      </c>
      <c r="C11465" s="15">
        <f>HOUR($A11465)</f>
        <v/>
      </c>
      <c r="D11465" s="15">
        <f>IF(AND($A11465&gt;=Instellingen!$B$6,$A11465&lt;Instellingen!$B$7),1,0)</f>
        <v/>
      </c>
      <c r="E11465" s="15">
        <f>COUNTIF(tData[BezoekStart],"&lt;"&amp;($A11465+1/24))-COUNTIF(tData[BezoekEind],"&lt;="&amp;$A11465)</f>
        <v/>
      </c>
      <c r="F11465" s="15">
        <f>COUNTIF(tData[BezoekLangStart],"&lt;"&amp;($A11465+1/24))-COUNTIF(tData[BezoekLangEind],"&lt;="&amp;$A11465)</f>
        <v/>
      </c>
      <c r="G11465" s="15">
        <f>IF($D11465=1,$B11465*100+$C11465,-1)</f>
        <v/>
      </c>
      <c r="H11465" s="15">
        <f>IF($D11465=1,$B11465,-1)</f>
        <v/>
      </c>
      <c r="I11465" s="15">
        <f>IF($D11465=1,$C11465,-1)</f>
        <v/>
      </c>
    </row>
    <row r="11466">
      <c r="A11466" s="33" t="n">
        <v>45769.625</v>
      </c>
      <c r="B11466" s="15">
        <f>WEEKDAY($A11466,2)</f>
        <v/>
      </c>
      <c r="C11466" s="15">
        <f>HOUR($A11466)</f>
        <v/>
      </c>
      <c r="D11466" s="15">
        <f>IF(AND($A11466&gt;=Instellingen!$B$6,$A11466&lt;Instellingen!$B$7),1,0)</f>
        <v/>
      </c>
      <c r="E11466" s="15">
        <f>COUNTIF(tData[BezoekStart],"&lt;"&amp;($A11466+1/24))-COUNTIF(tData[BezoekEind],"&lt;="&amp;$A11466)</f>
        <v/>
      </c>
      <c r="F11466" s="15">
        <f>COUNTIF(tData[BezoekLangStart],"&lt;"&amp;($A11466+1/24))-COUNTIF(tData[BezoekLangEind],"&lt;="&amp;$A11466)</f>
        <v/>
      </c>
      <c r="G11466" s="15">
        <f>IF($D11466=1,$B11466*100+$C11466,-1)</f>
        <v/>
      </c>
      <c r="H11466" s="15">
        <f>IF($D11466=1,$B11466,-1)</f>
        <v/>
      </c>
      <c r="I11466" s="15">
        <f>IF($D11466=1,$C11466,-1)</f>
        <v/>
      </c>
    </row>
    <row r="11467">
      <c r="A11467" s="33" t="n">
        <v>45769.66666666666</v>
      </c>
      <c r="B11467" s="15">
        <f>WEEKDAY($A11467,2)</f>
        <v/>
      </c>
      <c r="C11467" s="15">
        <f>HOUR($A11467)</f>
        <v/>
      </c>
      <c r="D11467" s="15">
        <f>IF(AND($A11467&gt;=Instellingen!$B$6,$A11467&lt;Instellingen!$B$7),1,0)</f>
        <v/>
      </c>
      <c r="E11467" s="15">
        <f>COUNTIF(tData[BezoekStart],"&lt;"&amp;($A11467+1/24))-COUNTIF(tData[BezoekEind],"&lt;="&amp;$A11467)</f>
        <v/>
      </c>
      <c r="F11467" s="15">
        <f>COUNTIF(tData[BezoekLangStart],"&lt;"&amp;($A11467+1/24))-COUNTIF(tData[BezoekLangEind],"&lt;="&amp;$A11467)</f>
        <v/>
      </c>
      <c r="G11467" s="15">
        <f>IF($D11467=1,$B11467*100+$C11467,-1)</f>
        <v/>
      </c>
      <c r="H11467" s="15">
        <f>IF($D11467=1,$B11467,-1)</f>
        <v/>
      </c>
      <c r="I11467" s="15">
        <f>IF($D11467=1,$C11467,-1)</f>
        <v/>
      </c>
    </row>
    <row r="11468">
      <c r="A11468" s="33" t="n">
        <v>45769.70833333334</v>
      </c>
      <c r="B11468" s="15">
        <f>WEEKDAY($A11468,2)</f>
        <v/>
      </c>
      <c r="C11468" s="15">
        <f>HOUR($A11468)</f>
        <v/>
      </c>
      <c r="D11468" s="15">
        <f>IF(AND($A11468&gt;=Instellingen!$B$6,$A11468&lt;Instellingen!$B$7),1,0)</f>
        <v/>
      </c>
      <c r="E11468" s="15">
        <f>COUNTIF(tData[BezoekStart],"&lt;"&amp;($A11468+1/24))-COUNTIF(tData[BezoekEind],"&lt;="&amp;$A11468)</f>
        <v/>
      </c>
      <c r="F11468" s="15">
        <f>COUNTIF(tData[BezoekLangStart],"&lt;"&amp;($A11468+1/24))-COUNTIF(tData[BezoekLangEind],"&lt;="&amp;$A11468)</f>
        <v/>
      </c>
      <c r="G11468" s="15">
        <f>IF($D11468=1,$B11468*100+$C11468,-1)</f>
        <v/>
      </c>
      <c r="H11468" s="15">
        <f>IF($D11468=1,$B11468,-1)</f>
        <v/>
      </c>
      <c r="I11468" s="15">
        <f>IF($D11468=1,$C11468,-1)</f>
        <v/>
      </c>
    </row>
    <row r="11469">
      <c r="A11469" s="33" t="n">
        <v>45769.75</v>
      </c>
      <c r="B11469" s="15">
        <f>WEEKDAY($A11469,2)</f>
        <v/>
      </c>
      <c r="C11469" s="15">
        <f>HOUR($A11469)</f>
        <v/>
      </c>
      <c r="D11469" s="15">
        <f>IF(AND($A11469&gt;=Instellingen!$B$6,$A11469&lt;Instellingen!$B$7),1,0)</f>
        <v/>
      </c>
      <c r="E11469" s="15">
        <f>COUNTIF(tData[BezoekStart],"&lt;"&amp;($A11469+1/24))-COUNTIF(tData[BezoekEind],"&lt;="&amp;$A11469)</f>
        <v/>
      </c>
      <c r="F11469" s="15">
        <f>COUNTIF(tData[BezoekLangStart],"&lt;"&amp;($A11469+1/24))-COUNTIF(tData[BezoekLangEind],"&lt;="&amp;$A11469)</f>
        <v/>
      </c>
      <c r="G11469" s="15">
        <f>IF($D11469=1,$B11469*100+$C11469,-1)</f>
        <v/>
      </c>
      <c r="H11469" s="15">
        <f>IF($D11469=1,$B11469,-1)</f>
        <v/>
      </c>
      <c r="I11469" s="15">
        <f>IF($D11469=1,$C11469,-1)</f>
        <v/>
      </c>
    </row>
    <row r="11470">
      <c r="A11470" s="33" t="n">
        <v>45769.79166666666</v>
      </c>
      <c r="B11470" s="15">
        <f>WEEKDAY($A11470,2)</f>
        <v/>
      </c>
      <c r="C11470" s="15">
        <f>HOUR($A11470)</f>
        <v/>
      </c>
      <c r="D11470" s="15">
        <f>IF(AND($A11470&gt;=Instellingen!$B$6,$A11470&lt;Instellingen!$B$7),1,0)</f>
        <v/>
      </c>
      <c r="E11470" s="15">
        <f>COUNTIF(tData[BezoekStart],"&lt;"&amp;($A11470+1/24))-COUNTIF(tData[BezoekEind],"&lt;="&amp;$A11470)</f>
        <v/>
      </c>
      <c r="F11470" s="15">
        <f>COUNTIF(tData[BezoekLangStart],"&lt;"&amp;($A11470+1/24))-COUNTIF(tData[BezoekLangEind],"&lt;="&amp;$A11470)</f>
        <v/>
      </c>
      <c r="G11470" s="15">
        <f>IF($D11470=1,$B11470*100+$C11470,-1)</f>
        <v/>
      </c>
      <c r="H11470" s="15">
        <f>IF($D11470=1,$B11470,-1)</f>
        <v/>
      </c>
      <c r="I11470" s="15">
        <f>IF($D11470=1,$C11470,-1)</f>
        <v/>
      </c>
    </row>
    <row r="11471">
      <c r="A11471" s="33" t="n">
        <v>45769.83333333334</v>
      </c>
      <c r="B11471" s="15">
        <f>WEEKDAY($A11471,2)</f>
        <v/>
      </c>
      <c r="C11471" s="15">
        <f>HOUR($A11471)</f>
        <v/>
      </c>
      <c r="D11471" s="15">
        <f>IF(AND($A11471&gt;=Instellingen!$B$6,$A11471&lt;Instellingen!$B$7),1,0)</f>
        <v/>
      </c>
      <c r="E11471" s="15">
        <f>COUNTIF(tData[BezoekStart],"&lt;"&amp;($A11471+1/24))-COUNTIF(tData[BezoekEind],"&lt;="&amp;$A11471)</f>
        <v/>
      </c>
      <c r="F11471" s="15">
        <f>COUNTIF(tData[BezoekLangStart],"&lt;"&amp;($A11471+1/24))-COUNTIF(tData[BezoekLangEind],"&lt;="&amp;$A11471)</f>
        <v/>
      </c>
      <c r="G11471" s="15">
        <f>IF($D11471=1,$B11471*100+$C11471,-1)</f>
        <v/>
      </c>
      <c r="H11471" s="15">
        <f>IF($D11471=1,$B11471,-1)</f>
        <v/>
      </c>
      <c r="I11471" s="15">
        <f>IF($D11471=1,$C11471,-1)</f>
        <v/>
      </c>
    </row>
    <row r="11472">
      <c r="A11472" s="33" t="n">
        <v>45769.875</v>
      </c>
      <c r="B11472" s="15">
        <f>WEEKDAY($A11472,2)</f>
        <v/>
      </c>
      <c r="C11472" s="15">
        <f>HOUR($A11472)</f>
        <v/>
      </c>
      <c r="D11472" s="15">
        <f>IF(AND($A11472&gt;=Instellingen!$B$6,$A11472&lt;Instellingen!$B$7),1,0)</f>
        <v/>
      </c>
      <c r="E11472" s="15">
        <f>COUNTIF(tData[BezoekStart],"&lt;"&amp;($A11472+1/24))-COUNTIF(tData[BezoekEind],"&lt;="&amp;$A11472)</f>
        <v/>
      </c>
      <c r="F11472" s="15">
        <f>COUNTIF(tData[BezoekLangStart],"&lt;"&amp;($A11472+1/24))-COUNTIF(tData[BezoekLangEind],"&lt;="&amp;$A11472)</f>
        <v/>
      </c>
      <c r="G11472" s="15">
        <f>IF($D11472=1,$B11472*100+$C11472,-1)</f>
        <v/>
      </c>
      <c r="H11472" s="15">
        <f>IF($D11472=1,$B11472,-1)</f>
        <v/>
      </c>
      <c r="I11472" s="15">
        <f>IF($D11472=1,$C11472,-1)</f>
        <v/>
      </c>
    </row>
    <row r="11473">
      <c r="A11473" s="33" t="n">
        <v>45769.91666666666</v>
      </c>
      <c r="B11473" s="15">
        <f>WEEKDAY($A11473,2)</f>
        <v/>
      </c>
      <c r="C11473" s="15">
        <f>HOUR($A11473)</f>
        <v/>
      </c>
      <c r="D11473" s="15">
        <f>IF(AND($A11473&gt;=Instellingen!$B$6,$A11473&lt;Instellingen!$B$7),1,0)</f>
        <v/>
      </c>
      <c r="E11473" s="15">
        <f>COUNTIF(tData[BezoekStart],"&lt;"&amp;($A11473+1/24))-COUNTIF(tData[BezoekEind],"&lt;="&amp;$A11473)</f>
        <v/>
      </c>
      <c r="F11473" s="15">
        <f>COUNTIF(tData[BezoekLangStart],"&lt;"&amp;($A11473+1/24))-COUNTIF(tData[BezoekLangEind],"&lt;="&amp;$A11473)</f>
        <v/>
      </c>
      <c r="G11473" s="15">
        <f>IF($D11473=1,$B11473*100+$C11473,-1)</f>
        <v/>
      </c>
      <c r="H11473" s="15">
        <f>IF($D11473=1,$B11473,-1)</f>
        <v/>
      </c>
      <c r="I11473" s="15">
        <f>IF($D11473=1,$C11473,-1)</f>
        <v/>
      </c>
    </row>
    <row r="11474">
      <c r="A11474" s="33" t="n">
        <v>45769.95833333334</v>
      </c>
      <c r="B11474" s="15">
        <f>WEEKDAY($A11474,2)</f>
        <v/>
      </c>
      <c r="C11474" s="15">
        <f>HOUR($A11474)</f>
        <v/>
      </c>
      <c r="D11474" s="15">
        <f>IF(AND($A11474&gt;=Instellingen!$B$6,$A11474&lt;Instellingen!$B$7),1,0)</f>
        <v/>
      </c>
      <c r="E11474" s="15">
        <f>COUNTIF(tData[BezoekStart],"&lt;"&amp;($A11474+1/24))-COUNTIF(tData[BezoekEind],"&lt;="&amp;$A11474)</f>
        <v/>
      </c>
      <c r="F11474" s="15">
        <f>COUNTIF(tData[BezoekLangStart],"&lt;"&amp;($A11474+1/24))-COUNTIF(tData[BezoekLangEind],"&lt;="&amp;$A11474)</f>
        <v/>
      </c>
      <c r="G11474" s="15">
        <f>IF($D11474=1,$B11474*100+$C11474,-1)</f>
        <v/>
      </c>
      <c r="H11474" s="15">
        <f>IF($D11474=1,$B11474,-1)</f>
        <v/>
      </c>
      <c r="I11474" s="15">
        <f>IF($D11474=1,$C11474,-1)</f>
        <v/>
      </c>
    </row>
    <row r="11475">
      <c r="A11475" s="33" t="n">
        <v>45770</v>
      </c>
      <c r="B11475" s="15">
        <f>WEEKDAY($A11475,2)</f>
        <v/>
      </c>
      <c r="C11475" s="15">
        <f>HOUR($A11475)</f>
        <v/>
      </c>
      <c r="D11475" s="15">
        <f>IF(AND($A11475&gt;=Instellingen!$B$6,$A11475&lt;Instellingen!$B$7),1,0)</f>
        <v/>
      </c>
      <c r="E11475" s="15">
        <f>COUNTIF(tData[BezoekStart],"&lt;"&amp;($A11475+1/24))-COUNTIF(tData[BezoekEind],"&lt;="&amp;$A11475)</f>
        <v/>
      </c>
      <c r="F11475" s="15">
        <f>COUNTIF(tData[BezoekLangStart],"&lt;"&amp;($A11475+1/24))-COUNTIF(tData[BezoekLangEind],"&lt;="&amp;$A11475)</f>
        <v/>
      </c>
      <c r="G11475" s="15">
        <f>IF($D11475=1,$B11475*100+$C11475,-1)</f>
        <v/>
      </c>
      <c r="H11475" s="15">
        <f>IF($D11475=1,$B11475,-1)</f>
        <v/>
      </c>
      <c r="I11475" s="15">
        <f>IF($D11475=1,$C11475,-1)</f>
        <v/>
      </c>
    </row>
    <row r="11476">
      <c r="A11476" s="33" t="n">
        <v>45770.04166666666</v>
      </c>
      <c r="B11476" s="15">
        <f>WEEKDAY($A11476,2)</f>
        <v/>
      </c>
      <c r="C11476" s="15">
        <f>HOUR($A11476)</f>
        <v/>
      </c>
      <c r="D11476" s="15">
        <f>IF(AND($A11476&gt;=Instellingen!$B$6,$A11476&lt;Instellingen!$B$7),1,0)</f>
        <v/>
      </c>
      <c r="E11476" s="15">
        <f>COUNTIF(tData[BezoekStart],"&lt;"&amp;($A11476+1/24))-COUNTIF(tData[BezoekEind],"&lt;="&amp;$A11476)</f>
        <v/>
      </c>
      <c r="F11476" s="15">
        <f>COUNTIF(tData[BezoekLangStart],"&lt;"&amp;($A11476+1/24))-COUNTIF(tData[BezoekLangEind],"&lt;="&amp;$A11476)</f>
        <v/>
      </c>
      <c r="G11476" s="15">
        <f>IF($D11476=1,$B11476*100+$C11476,-1)</f>
        <v/>
      </c>
      <c r="H11476" s="15">
        <f>IF($D11476=1,$B11476,-1)</f>
        <v/>
      </c>
      <c r="I11476" s="15">
        <f>IF($D11476=1,$C11476,-1)</f>
        <v/>
      </c>
    </row>
    <row r="11477">
      <c r="A11477" s="33" t="n">
        <v>45770.08333333334</v>
      </c>
      <c r="B11477" s="15">
        <f>WEEKDAY($A11477,2)</f>
        <v/>
      </c>
      <c r="C11477" s="15">
        <f>HOUR($A11477)</f>
        <v/>
      </c>
      <c r="D11477" s="15">
        <f>IF(AND($A11477&gt;=Instellingen!$B$6,$A11477&lt;Instellingen!$B$7),1,0)</f>
        <v/>
      </c>
      <c r="E11477" s="15">
        <f>COUNTIF(tData[BezoekStart],"&lt;"&amp;($A11477+1/24))-COUNTIF(tData[BezoekEind],"&lt;="&amp;$A11477)</f>
        <v/>
      </c>
      <c r="F11477" s="15">
        <f>COUNTIF(tData[BezoekLangStart],"&lt;"&amp;($A11477+1/24))-COUNTIF(tData[BezoekLangEind],"&lt;="&amp;$A11477)</f>
        <v/>
      </c>
      <c r="G11477" s="15">
        <f>IF($D11477=1,$B11477*100+$C11477,-1)</f>
        <v/>
      </c>
      <c r="H11477" s="15">
        <f>IF($D11477=1,$B11477,-1)</f>
        <v/>
      </c>
      <c r="I11477" s="15">
        <f>IF($D11477=1,$C11477,-1)</f>
        <v/>
      </c>
    </row>
    <row r="11478">
      <c r="A11478" s="33" t="n">
        <v>45770.125</v>
      </c>
      <c r="B11478" s="15">
        <f>WEEKDAY($A11478,2)</f>
        <v/>
      </c>
      <c r="C11478" s="15">
        <f>HOUR($A11478)</f>
        <v/>
      </c>
      <c r="D11478" s="15">
        <f>IF(AND($A11478&gt;=Instellingen!$B$6,$A11478&lt;Instellingen!$B$7),1,0)</f>
        <v/>
      </c>
      <c r="E11478" s="15">
        <f>COUNTIF(tData[BezoekStart],"&lt;"&amp;($A11478+1/24))-COUNTIF(tData[BezoekEind],"&lt;="&amp;$A11478)</f>
        <v/>
      </c>
      <c r="F11478" s="15">
        <f>COUNTIF(tData[BezoekLangStart],"&lt;"&amp;($A11478+1/24))-COUNTIF(tData[BezoekLangEind],"&lt;="&amp;$A11478)</f>
        <v/>
      </c>
      <c r="G11478" s="15">
        <f>IF($D11478=1,$B11478*100+$C11478,-1)</f>
        <v/>
      </c>
      <c r="H11478" s="15">
        <f>IF($D11478=1,$B11478,-1)</f>
        <v/>
      </c>
      <c r="I11478" s="15">
        <f>IF($D11478=1,$C11478,-1)</f>
        <v/>
      </c>
    </row>
    <row r="11479">
      <c r="A11479" s="33" t="n">
        <v>45770.16666666666</v>
      </c>
      <c r="B11479" s="15">
        <f>WEEKDAY($A11479,2)</f>
        <v/>
      </c>
      <c r="C11479" s="15">
        <f>HOUR($A11479)</f>
        <v/>
      </c>
      <c r="D11479" s="15">
        <f>IF(AND($A11479&gt;=Instellingen!$B$6,$A11479&lt;Instellingen!$B$7),1,0)</f>
        <v/>
      </c>
      <c r="E11479" s="15">
        <f>COUNTIF(tData[BezoekStart],"&lt;"&amp;($A11479+1/24))-COUNTIF(tData[BezoekEind],"&lt;="&amp;$A11479)</f>
        <v/>
      </c>
      <c r="F11479" s="15">
        <f>COUNTIF(tData[BezoekLangStart],"&lt;"&amp;($A11479+1/24))-COUNTIF(tData[BezoekLangEind],"&lt;="&amp;$A11479)</f>
        <v/>
      </c>
      <c r="G11479" s="15">
        <f>IF($D11479=1,$B11479*100+$C11479,-1)</f>
        <v/>
      </c>
      <c r="H11479" s="15">
        <f>IF($D11479=1,$B11479,-1)</f>
        <v/>
      </c>
      <c r="I11479" s="15">
        <f>IF($D11479=1,$C11479,-1)</f>
        <v/>
      </c>
    </row>
    <row r="11480">
      <c r="A11480" s="33" t="n">
        <v>45770.20833333334</v>
      </c>
      <c r="B11480" s="15">
        <f>WEEKDAY($A11480,2)</f>
        <v/>
      </c>
      <c r="C11480" s="15">
        <f>HOUR($A11480)</f>
        <v/>
      </c>
      <c r="D11480" s="15">
        <f>IF(AND($A11480&gt;=Instellingen!$B$6,$A11480&lt;Instellingen!$B$7),1,0)</f>
        <v/>
      </c>
      <c r="E11480" s="15">
        <f>COUNTIF(tData[BezoekStart],"&lt;"&amp;($A11480+1/24))-COUNTIF(tData[BezoekEind],"&lt;="&amp;$A11480)</f>
        <v/>
      </c>
      <c r="F11480" s="15">
        <f>COUNTIF(tData[BezoekLangStart],"&lt;"&amp;($A11480+1/24))-COUNTIF(tData[BezoekLangEind],"&lt;="&amp;$A11480)</f>
        <v/>
      </c>
      <c r="G11480" s="15">
        <f>IF($D11480=1,$B11480*100+$C11480,-1)</f>
        <v/>
      </c>
      <c r="H11480" s="15">
        <f>IF($D11480=1,$B11480,-1)</f>
        <v/>
      </c>
      <c r="I11480" s="15">
        <f>IF($D11480=1,$C11480,-1)</f>
        <v/>
      </c>
    </row>
    <row r="11481">
      <c r="A11481" s="33" t="n">
        <v>45770.25</v>
      </c>
      <c r="B11481" s="15">
        <f>WEEKDAY($A11481,2)</f>
        <v/>
      </c>
      <c r="C11481" s="15">
        <f>HOUR($A11481)</f>
        <v/>
      </c>
      <c r="D11481" s="15">
        <f>IF(AND($A11481&gt;=Instellingen!$B$6,$A11481&lt;Instellingen!$B$7),1,0)</f>
        <v/>
      </c>
      <c r="E11481" s="15">
        <f>COUNTIF(tData[BezoekStart],"&lt;"&amp;($A11481+1/24))-COUNTIF(tData[BezoekEind],"&lt;="&amp;$A11481)</f>
        <v/>
      </c>
      <c r="F11481" s="15">
        <f>COUNTIF(tData[BezoekLangStart],"&lt;"&amp;($A11481+1/24))-COUNTIF(tData[BezoekLangEind],"&lt;="&amp;$A11481)</f>
        <v/>
      </c>
      <c r="G11481" s="15">
        <f>IF($D11481=1,$B11481*100+$C11481,-1)</f>
        <v/>
      </c>
      <c r="H11481" s="15">
        <f>IF($D11481=1,$B11481,-1)</f>
        <v/>
      </c>
      <c r="I11481" s="15">
        <f>IF($D11481=1,$C11481,-1)</f>
        <v/>
      </c>
    </row>
    <row r="11482">
      <c r="A11482" s="33" t="n">
        <v>45770.29166666666</v>
      </c>
      <c r="B11482" s="15">
        <f>WEEKDAY($A11482,2)</f>
        <v/>
      </c>
      <c r="C11482" s="15">
        <f>HOUR($A11482)</f>
        <v/>
      </c>
      <c r="D11482" s="15">
        <f>IF(AND($A11482&gt;=Instellingen!$B$6,$A11482&lt;Instellingen!$B$7),1,0)</f>
        <v/>
      </c>
      <c r="E11482" s="15">
        <f>COUNTIF(tData[BezoekStart],"&lt;"&amp;($A11482+1/24))-COUNTIF(tData[BezoekEind],"&lt;="&amp;$A11482)</f>
        <v/>
      </c>
      <c r="F11482" s="15">
        <f>COUNTIF(tData[BezoekLangStart],"&lt;"&amp;($A11482+1/24))-COUNTIF(tData[BezoekLangEind],"&lt;="&amp;$A11482)</f>
        <v/>
      </c>
      <c r="G11482" s="15">
        <f>IF($D11482=1,$B11482*100+$C11482,-1)</f>
        <v/>
      </c>
      <c r="H11482" s="15">
        <f>IF($D11482=1,$B11482,-1)</f>
        <v/>
      </c>
      <c r="I11482" s="15">
        <f>IF($D11482=1,$C11482,-1)</f>
        <v/>
      </c>
    </row>
    <row r="11483">
      <c r="A11483" s="33" t="n">
        <v>45770.33333333334</v>
      </c>
      <c r="B11483" s="15">
        <f>WEEKDAY($A11483,2)</f>
        <v/>
      </c>
      <c r="C11483" s="15">
        <f>HOUR($A11483)</f>
        <v/>
      </c>
      <c r="D11483" s="15">
        <f>IF(AND($A11483&gt;=Instellingen!$B$6,$A11483&lt;Instellingen!$B$7),1,0)</f>
        <v/>
      </c>
      <c r="E11483" s="15">
        <f>COUNTIF(tData[BezoekStart],"&lt;"&amp;($A11483+1/24))-COUNTIF(tData[BezoekEind],"&lt;="&amp;$A11483)</f>
        <v/>
      </c>
      <c r="F11483" s="15">
        <f>COUNTIF(tData[BezoekLangStart],"&lt;"&amp;($A11483+1/24))-COUNTIF(tData[BezoekLangEind],"&lt;="&amp;$A11483)</f>
        <v/>
      </c>
      <c r="G11483" s="15">
        <f>IF($D11483=1,$B11483*100+$C11483,-1)</f>
        <v/>
      </c>
      <c r="H11483" s="15">
        <f>IF($D11483=1,$B11483,-1)</f>
        <v/>
      </c>
      <c r="I11483" s="15">
        <f>IF($D11483=1,$C11483,-1)</f>
        <v/>
      </c>
    </row>
    <row r="11484">
      <c r="A11484" s="33" t="n">
        <v>45770.375</v>
      </c>
      <c r="B11484" s="15">
        <f>WEEKDAY($A11484,2)</f>
        <v/>
      </c>
      <c r="C11484" s="15">
        <f>HOUR($A11484)</f>
        <v/>
      </c>
      <c r="D11484" s="15">
        <f>IF(AND($A11484&gt;=Instellingen!$B$6,$A11484&lt;Instellingen!$B$7),1,0)</f>
        <v/>
      </c>
      <c r="E11484" s="15">
        <f>COUNTIF(tData[BezoekStart],"&lt;"&amp;($A11484+1/24))-COUNTIF(tData[BezoekEind],"&lt;="&amp;$A11484)</f>
        <v/>
      </c>
      <c r="F11484" s="15">
        <f>COUNTIF(tData[BezoekLangStart],"&lt;"&amp;($A11484+1/24))-COUNTIF(tData[BezoekLangEind],"&lt;="&amp;$A11484)</f>
        <v/>
      </c>
      <c r="G11484" s="15">
        <f>IF($D11484=1,$B11484*100+$C11484,-1)</f>
        <v/>
      </c>
      <c r="H11484" s="15">
        <f>IF($D11484=1,$B11484,-1)</f>
        <v/>
      </c>
      <c r="I11484" s="15">
        <f>IF($D11484=1,$C11484,-1)</f>
        <v/>
      </c>
    </row>
    <row r="11485">
      <c r="A11485" s="33" t="n">
        <v>45770.41666666666</v>
      </c>
      <c r="B11485" s="15">
        <f>WEEKDAY($A11485,2)</f>
        <v/>
      </c>
      <c r="C11485" s="15">
        <f>HOUR($A11485)</f>
        <v/>
      </c>
      <c r="D11485" s="15">
        <f>IF(AND($A11485&gt;=Instellingen!$B$6,$A11485&lt;Instellingen!$B$7),1,0)</f>
        <v/>
      </c>
      <c r="E11485" s="15">
        <f>COUNTIF(tData[BezoekStart],"&lt;"&amp;($A11485+1/24))-COUNTIF(tData[BezoekEind],"&lt;="&amp;$A11485)</f>
        <v/>
      </c>
      <c r="F11485" s="15">
        <f>COUNTIF(tData[BezoekLangStart],"&lt;"&amp;($A11485+1/24))-COUNTIF(tData[BezoekLangEind],"&lt;="&amp;$A11485)</f>
        <v/>
      </c>
      <c r="G11485" s="15">
        <f>IF($D11485=1,$B11485*100+$C11485,-1)</f>
        <v/>
      </c>
      <c r="H11485" s="15">
        <f>IF($D11485=1,$B11485,-1)</f>
        <v/>
      </c>
      <c r="I11485" s="15">
        <f>IF($D11485=1,$C11485,-1)</f>
        <v/>
      </c>
    </row>
    <row r="11486">
      <c r="A11486" s="33" t="n">
        <v>45770.45833333334</v>
      </c>
      <c r="B11486" s="15">
        <f>WEEKDAY($A11486,2)</f>
        <v/>
      </c>
      <c r="C11486" s="15">
        <f>HOUR($A11486)</f>
        <v/>
      </c>
      <c r="D11486" s="15">
        <f>IF(AND($A11486&gt;=Instellingen!$B$6,$A11486&lt;Instellingen!$B$7),1,0)</f>
        <v/>
      </c>
      <c r="E11486" s="15">
        <f>COUNTIF(tData[BezoekStart],"&lt;"&amp;($A11486+1/24))-COUNTIF(tData[BezoekEind],"&lt;="&amp;$A11486)</f>
        <v/>
      </c>
      <c r="F11486" s="15">
        <f>COUNTIF(tData[BezoekLangStart],"&lt;"&amp;($A11486+1/24))-COUNTIF(tData[BezoekLangEind],"&lt;="&amp;$A11486)</f>
        <v/>
      </c>
      <c r="G11486" s="15">
        <f>IF($D11486=1,$B11486*100+$C11486,-1)</f>
        <v/>
      </c>
      <c r="H11486" s="15">
        <f>IF($D11486=1,$B11486,-1)</f>
        <v/>
      </c>
      <c r="I11486" s="15">
        <f>IF($D11486=1,$C11486,-1)</f>
        <v/>
      </c>
    </row>
    <row r="11487">
      <c r="A11487" s="33" t="n">
        <v>45770.5</v>
      </c>
      <c r="B11487" s="15">
        <f>WEEKDAY($A11487,2)</f>
        <v/>
      </c>
      <c r="C11487" s="15">
        <f>HOUR($A11487)</f>
        <v/>
      </c>
      <c r="D11487" s="15">
        <f>IF(AND($A11487&gt;=Instellingen!$B$6,$A11487&lt;Instellingen!$B$7),1,0)</f>
        <v/>
      </c>
      <c r="E11487" s="15">
        <f>COUNTIF(tData[BezoekStart],"&lt;"&amp;($A11487+1/24))-COUNTIF(tData[BezoekEind],"&lt;="&amp;$A11487)</f>
        <v/>
      </c>
      <c r="F11487" s="15">
        <f>COUNTIF(tData[BezoekLangStart],"&lt;"&amp;($A11487+1/24))-COUNTIF(tData[BezoekLangEind],"&lt;="&amp;$A11487)</f>
        <v/>
      </c>
      <c r="G11487" s="15">
        <f>IF($D11487=1,$B11487*100+$C11487,-1)</f>
        <v/>
      </c>
      <c r="H11487" s="15">
        <f>IF($D11487=1,$B11487,-1)</f>
        <v/>
      </c>
      <c r="I11487" s="15">
        <f>IF($D11487=1,$C11487,-1)</f>
        <v/>
      </c>
    </row>
    <row r="11488">
      <c r="A11488" s="33" t="n">
        <v>45770.54166666666</v>
      </c>
      <c r="B11488" s="15">
        <f>WEEKDAY($A11488,2)</f>
        <v/>
      </c>
      <c r="C11488" s="15">
        <f>HOUR($A11488)</f>
        <v/>
      </c>
      <c r="D11488" s="15">
        <f>IF(AND($A11488&gt;=Instellingen!$B$6,$A11488&lt;Instellingen!$B$7),1,0)</f>
        <v/>
      </c>
      <c r="E11488" s="15">
        <f>COUNTIF(tData[BezoekStart],"&lt;"&amp;($A11488+1/24))-COUNTIF(tData[BezoekEind],"&lt;="&amp;$A11488)</f>
        <v/>
      </c>
      <c r="F11488" s="15">
        <f>COUNTIF(tData[BezoekLangStart],"&lt;"&amp;($A11488+1/24))-COUNTIF(tData[BezoekLangEind],"&lt;="&amp;$A11488)</f>
        <v/>
      </c>
      <c r="G11488" s="15">
        <f>IF($D11488=1,$B11488*100+$C11488,-1)</f>
        <v/>
      </c>
      <c r="H11488" s="15">
        <f>IF($D11488=1,$B11488,-1)</f>
        <v/>
      </c>
      <c r="I11488" s="15">
        <f>IF($D11488=1,$C11488,-1)</f>
        <v/>
      </c>
    </row>
    <row r="11489">
      <c r="A11489" s="33" t="n">
        <v>45770.58333333334</v>
      </c>
      <c r="B11489" s="15">
        <f>WEEKDAY($A11489,2)</f>
        <v/>
      </c>
      <c r="C11489" s="15">
        <f>HOUR($A11489)</f>
        <v/>
      </c>
      <c r="D11489" s="15">
        <f>IF(AND($A11489&gt;=Instellingen!$B$6,$A11489&lt;Instellingen!$B$7),1,0)</f>
        <v/>
      </c>
      <c r="E11489" s="15">
        <f>COUNTIF(tData[BezoekStart],"&lt;"&amp;($A11489+1/24))-COUNTIF(tData[BezoekEind],"&lt;="&amp;$A11489)</f>
        <v/>
      </c>
      <c r="F11489" s="15">
        <f>COUNTIF(tData[BezoekLangStart],"&lt;"&amp;($A11489+1/24))-COUNTIF(tData[BezoekLangEind],"&lt;="&amp;$A11489)</f>
        <v/>
      </c>
      <c r="G11489" s="15">
        <f>IF($D11489=1,$B11489*100+$C11489,-1)</f>
        <v/>
      </c>
      <c r="H11489" s="15">
        <f>IF($D11489=1,$B11489,-1)</f>
        <v/>
      </c>
      <c r="I11489" s="15">
        <f>IF($D11489=1,$C11489,-1)</f>
        <v/>
      </c>
    </row>
    <row r="11490">
      <c r="A11490" s="33" t="n">
        <v>45770.625</v>
      </c>
      <c r="B11490" s="15">
        <f>WEEKDAY($A11490,2)</f>
        <v/>
      </c>
      <c r="C11490" s="15">
        <f>HOUR($A11490)</f>
        <v/>
      </c>
      <c r="D11490" s="15">
        <f>IF(AND($A11490&gt;=Instellingen!$B$6,$A11490&lt;Instellingen!$B$7),1,0)</f>
        <v/>
      </c>
      <c r="E11490" s="15">
        <f>COUNTIF(tData[BezoekStart],"&lt;"&amp;($A11490+1/24))-COUNTIF(tData[BezoekEind],"&lt;="&amp;$A11490)</f>
        <v/>
      </c>
      <c r="F11490" s="15">
        <f>COUNTIF(tData[BezoekLangStart],"&lt;"&amp;($A11490+1/24))-COUNTIF(tData[BezoekLangEind],"&lt;="&amp;$A11490)</f>
        <v/>
      </c>
      <c r="G11490" s="15">
        <f>IF($D11490=1,$B11490*100+$C11490,-1)</f>
        <v/>
      </c>
      <c r="H11490" s="15">
        <f>IF($D11490=1,$B11490,-1)</f>
        <v/>
      </c>
      <c r="I11490" s="15">
        <f>IF($D11490=1,$C11490,-1)</f>
        <v/>
      </c>
    </row>
    <row r="11491">
      <c r="A11491" s="33" t="n">
        <v>45770.66666666666</v>
      </c>
      <c r="B11491" s="15">
        <f>WEEKDAY($A11491,2)</f>
        <v/>
      </c>
      <c r="C11491" s="15">
        <f>HOUR($A11491)</f>
        <v/>
      </c>
      <c r="D11491" s="15">
        <f>IF(AND($A11491&gt;=Instellingen!$B$6,$A11491&lt;Instellingen!$B$7),1,0)</f>
        <v/>
      </c>
      <c r="E11491" s="15">
        <f>COUNTIF(tData[BezoekStart],"&lt;"&amp;($A11491+1/24))-COUNTIF(tData[BezoekEind],"&lt;="&amp;$A11491)</f>
        <v/>
      </c>
      <c r="F11491" s="15">
        <f>COUNTIF(tData[BezoekLangStart],"&lt;"&amp;($A11491+1/24))-COUNTIF(tData[BezoekLangEind],"&lt;="&amp;$A11491)</f>
        <v/>
      </c>
      <c r="G11491" s="15">
        <f>IF($D11491=1,$B11491*100+$C11491,-1)</f>
        <v/>
      </c>
      <c r="H11491" s="15">
        <f>IF($D11491=1,$B11491,-1)</f>
        <v/>
      </c>
      <c r="I11491" s="15">
        <f>IF($D11491=1,$C11491,-1)</f>
        <v/>
      </c>
    </row>
    <row r="11492">
      <c r="A11492" s="33" t="n">
        <v>45770.70833333334</v>
      </c>
      <c r="B11492" s="15">
        <f>WEEKDAY($A11492,2)</f>
        <v/>
      </c>
      <c r="C11492" s="15">
        <f>HOUR($A11492)</f>
        <v/>
      </c>
      <c r="D11492" s="15">
        <f>IF(AND($A11492&gt;=Instellingen!$B$6,$A11492&lt;Instellingen!$B$7),1,0)</f>
        <v/>
      </c>
      <c r="E11492" s="15">
        <f>COUNTIF(tData[BezoekStart],"&lt;"&amp;($A11492+1/24))-COUNTIF(tData[BezoekEind],"&lt;="&amp;$A11492)</f>
        <v/>
      </c>
      <c r="F11492" s="15">
        <f>COUNTIF(tData[BezoekLangStart],"&lt;"&amp;($A11492+1/24))-COUNTIF(tData[BezoekLangEind],"&lt;="&amp;$A11492)</f>
        <v/>
      </c>
      <c r="G11492" s="15">
        <f>IF($D11492=1,$B11492*100+$C11492,-1)</f>
        <v/>
      </c>
      <c r="H11492" s="15">
        <f>IF($D11492=1,$B11492,-1)</f>
        <v/>
      </c>
      <c r="I11492" s="15">
        <f>IF($D11492=1,$C11492,-1)</f>
        <v/>
      </c>
    </row>
    <row r="11493">
      <c r="A11493" s="33" t="n">
        <v>45770.75</v>
      </c>
      <c r="B11493" s="15">
        <f>WEEKDAY($A11493,2)</f>
        <v/>
      </c>
      <c r="C11493" s="15">
        <f>HOUR($A11493)</f>
        <v/>
      </c>
      <c r="D11493" s="15">
        <f>IF(AND($A11493&gt;=Instellingen!$B$6,$A11493&lt;Instellingen!$B$7),1,0)</f>
        <v/>
      </c>
      <c r="E11493" s="15">
        <f>COUNTIF(tData[BezoekStart],"&lt;"&amp;($A11493+1/24))-COUNTIF(tData[BezoekEind],"&lt;="&amp;$A11493)</f>
        <v/>
      </c>
      <c r="F11493" s="15">
        <f>COUNTIF(tData[BezoekLangStart],"&lt;"&amp;($A11493+1/24))-COUNTIF(tData[BezoekLangEind],"&lt;="&amp;$A11493)</f>
        <v/>
      </c>
      <c r="G11493" s="15">
        <f>IF($D11493=1,$B11493*100+$C11493,-1)</f>
        <v/>
      </c>
      <c r="H11493" s="15">
        <f>IF($D11493=1,$B11493,-1)</f>
        <v/>
      </c>
      <c r="I11493" s="15">
        <f>IF($D11493=1,$C11493,-1)</f>
        <v/>
      </c>
    </row>
    <row r="11494">
      <c r="A11494" s="33" t="n">
        <v>45770.79166666666</v>
      </c>
      <c r="B11494" s="15">
        <f>WEEKDAY($A11494,2)</f>
        <v/>
      </c>
      <c r="C11494" s="15">
        <f>HOUR($A11494)</f>
        <v/>
      </c>
      <c r="D11494" s="15">
        <f>IF(AND($A11494&gt;=Instellingen!$B$6,$A11494&lt;Instellingen!$B$7),1,0)</f>
        <v/>
      </c>
      <c r="E11494" s="15">
        <f>COUNTIF(tData[BezoekStart],"&lt;"&amp;($A11494+1/24))-COUNTIF(tData[BezoekEind],"&lt;="&amp;$A11494)</f>
        <v/>
      </c>
      <c r="F11494" s="15">
        <f>COUNTIF(tData[BezoekLangStart],"&lt;"&amp;($A11494+1/24))-COUNTIF(tData[BezoekLangEind],"&lt;="&amp;$A11494)</f>
        <v/>
      </c>
      <c r="G11494" s="15">
        <f>IF($D11494=1,$B11494*100+$C11494,-1)</f>
        <v/>
      </c>
      <c r="H11494" s="15">
        <f>IF($D11494=1,$B11494,-1)</f>
        <v/>
      </c>
      <c r="I11494" s="15">
        <f>IF($D11494=1,$C11494,-1)</f>
        <v/>
      </c>
    </row>
    <row r="11495">
      <c r="A11495" s="33" t="n">
        <v>45770.83333333334</v>
      </c>
      <c r="B11495" s="15">
        <f>WEEKDAY($A11495,2)</f>
        <v/>
      </c>
      <c r="C11495" s="15">
        <f>HOUR($A11495)</f>
        <v/>
      </c>
      <c r="D11495" s="15">
        <f>IF(AND($A11495&gt;=Instellingen!$B$6,$A11495&lt;Instellingen!$B$7),1,0)</f>
        <v/>
      </c>
      <c r="E11495" s="15">
        <f>COUNTIF(tData[BezoekStart],"&lt;"&amp;($A11495+1/24))-COUNTIF(tData[BezoekEind],"&lt;="&amp;$A11495)</f>
        <v/>
      </c>
      <c r="F11495" s="15">
        <f>COUNTIF(tData[BezoekLangStart],"&lt;"&amp;($A11495+1/24))-COUNTIF(tData[BezoekLangEind],"&lt;="&amp;$A11495)</f>
        <v/>
      </c>
      <c r="G11495" s="15">
        <f>IF($D11495=1,$B11495*100+$C11495,-1)</f>
        <v/>
      </c>
      <c r="H11495" s="15">
        <f>IF($D11495=1,$B11495,-1)</f>
        <v/>
      </c>
      <c r="I11495" s="15">
        <f>IF($D11495=1,$C11495,-1)</f>
        <v/>
      </c>
    </row>
    <row r="11496">
      <c r="A11496" s="33" t="n">
        <v>45770.875</v>
      </c>
      <c r="B11496" s="15">
        <f>WEEKDAY($A11496,2)</f>
        <v/>
      </c>
      <c r="C11496" s="15">
        <f>HOUR($A11496)</f>
        <v/>
      </c>
      <c r="D11496" s="15">
        <f>IF(AND($A11496&gt;=Instellingen!$B$6,$A11496&lt;Instellingen!$B$7),1,0)</f>
        <v/>
      </c>
      <c r="E11496" s="15">
        <f>COUNTIF(tData[BezoekStart],"&lt;"&amp;($A11496+1/24))-COUNTIF(tData[BezoekEind],"&lt;="&amp;$A11496)</f>
        <v/>
      </c>
      <c r="F11496" s="15">
        <f>COUNTIF(tData[BezoekLangStart],"&lt;"&amp;($A11496+1/24))-COUNTIF(tData[BezoekLangEind],"&lt;="&amp;$A11496)</f>
        <v/>
      </c>
      <c r="G11496" s="15">
        <f>IF($D11496=1,$B11496*100+$C11496,-1)</f>
        <v/>
      </c>
      <c r="H11496" s="15">
        <f>IF($D11496=1,$B11496,-1)</f>
        <v/>
      </c>
      <c r="I11496" s="15">
        <f>IF($D11496=1,$C11496,-1)</f>
        <v/>
      </c>
    </row>
    <row r="11497">
      <c r="A11497" s="33" t="n">
        <v>45770.91666666666</v>
      </c>
      <c r="B11497" s="15">
        <f>WEEKDAY($A11497,2)</f>
        <v/>
      </c>
      <c r="C11497" s="15">
        <f>HOUR($A11497)</f>
        <v/>
      </c>
      <c r="D11497" s="15">
        <f>IF(AND($A11497&gt;=Instellingen!$B$6,$A11497&lt;Instellingen!$B$7),1,0)</f>
        <v/>
      </c>
      <c r="E11497" s="15">
        <f>COUNTIF(tData[BezoekStart],"&lt;"&amp;($A11497+1/24))-COUNTIF(tData[BezoekEind],"&lt;="&amp;$A11497)</f>
        <v/>
      </c>
      <c r="F11497" s="15">
        <f>COUNTIF(tData[BezoekLangStart],"&lt;"&amp;($A11497+1/24))-COUNTIF(tData[BezoekLangEind],"&lt;="&amp;$A11497)</f>
        <v/>
      </c>
      <c r="G11497" s="15">
        <f>IF($D11497=1,$B11497*100+$C11497,-1)</f>
        <v/>
      </c>
      <c r="H11497" s="15">
        <f>IF($D11497=1,$B11497,-1)</f>
        <v/>
      </c>
      <c r="I11497" s="15">
        <f>IF($D11497=1,$C11497,-1)</f>
        <v/>
      </c>
    </row>
    <row r="11498">
      <c r="A11498" s="33" t="n">
        <v>45770.95833333334</v>
      </c>
      <c r="B11498" s="15">
        <f>WEEKDAY($A11498,2)</f>
        <v/>
      </c>
      <c r="C11498" s="15">
        <f>HOUR($A11498)</f>
        <v/>
      </c>
      <c r="D11498" s="15">
        <f>IF(AND($A11498&gt;=Instellingen!$B$6,$A11498&lt;Instellingen!$B$7),1,0)</f>
        <v/>
      </c>
      <c r="E11498" s="15">
        <f>COUNTIF(tData[BezoekStart],"&lt;"&amp;($A11498+1/24))-COUNTIF(tData[BezoekEind],"&lt;="&amp;$A11498)</f>
        <v/>
      </c>
      <c r="F11498" s="15">
        <f>COUNTIF(tData[BezoekLangStart],"&lt;"&amp;($A11498+1/24))-COUNTIF(tData[BezoekLangEind],"&lt;="&amp;$A11498)</f>
        <v/>
      </c>
      <c r="G11498" s="15">
        <f>IF($D11498=1,$B11498*100+$C11498,-1)</f>
        <v/>
      </c>
      <c r="H11498" s="15">
        <f>IF($D11498=1,$B11498,-1)</f>
        <v/>
      </c>
      <c r="I11498" s="15">
        <f>IF($D11498=1,$C11498,-1)</f>
        <v/>
      </c>
    </row>
    <row r="11499">
      <c r="A11499" s="33" t="n">
        <v>45771</v>
      </c>
      <c r="B11499" s="15">
        <f>WEEKDAY($A11499,2)</f>
        <v/>
      </c>
      <c r="C11499" s="15">
        <f>HOUR($A11499)</f>
        <v/>
      </c>
      <c r="D11499" s="15">
        <f>IF(AND($A11499&gt;=Instellingen!$B$6,$A11499&lt;Instellingen!$B$7),1,0)</f>
        <v/>
      </c>
      <c r="E11499" s="15">
        <f>COUNTIF(tData[BezoekStart],"&lt;"&amp;($A11499+1/24))-COUNTIF(tData[BezoekEind],"&lt;="&amp;$A11499)</f>
        <v/>
      </c>
      <c r="F11499" s="15">
        <f>COUNTIF(tData[BezoekLangStart],"&lt;"&amp;($A11499+1/24))-COUNTIF(tData[BezoekLangEind],"&lt;="&amp;$A11499)</f>
        <v/>
      </c>
      <c r="G11499" s="15">
        <f>IF($D11499=1,$B11499*100+$C11499,-1)</f>
        <v/>
      </c>
      <c r="H11499" s="15">
        <f>IF($D11499=1,$B11499,-1)</f>
        <v/>
      </c>
      <c r="I11499" s="15">
        <f>IF($D11499=1,$C11499,-1)</f>
        <v/>
      </c>
    </row>
    <row r="11500">
      <c r="A11500" s="33" t="n">
        <v>45771.04166666666</v>
      </c>
      <c r="B11500" s="15">
        <f>WEEKDAY($A11500,2)</f>
        <v/>
      </c>
      <c r="C11500" s="15">
        <f>HOUR($A11500)</f>
        <v/>
      </c>
      <c r="D11500" s="15">
        <f>IF(AND($A11500&gt;=Instellingen!$B$6,$A11500&lt;Instellingen!$B$7),1,0)</f>
        <v/>
      </c>
      <c r="E11500" s="15">
        <f>COUNTIF(tData[BezoekStart],"&lt;"&amp;($A11500+1/24))-COUNTIF(tData[BezoekEind],"&lt;="&amp;$A11500)</f>
        <v/>
      </c>
      <c r="F11500" s="15">
        <f>COUNTIF(tData[BezoekLangStart],"&lt;"&amp;($A11500+1/24))-COUNTIF(tData[BezoekLangEind],"&lt;="&amp;$A11500)</f>
        <v/>
      </c>
      <c r="G11500" s="15">
        <f>IF($D11500=1,$B11500*100+$C11500,-1)</f>
        <v/>
      </c>
      <c r="H11500" s="15">
        <f>IF($D11500=1,$B11500,-1)</f>
        <v/>
      </c>
      <c r="I11500" s="15">
        <f>IF($D11500=1,$C11500,-1)</f>
        <v/>
      </c>
    </row>
    <row r="11501">
      <c r="A11501" s="33" t="n">
        <v>45771.08333333334</v>
      </c>
      <c r="B11501" s="15">
        <f>WEEKDAY($A11501,2)</f>
        <v/>
      </c>
      <c r="C11501" s="15">
        <f>HOUR($A11501)</f>
        <v/>
      </c>
      <c r="D11501" s="15">
        <f>IF(AND($A11501&gt;=Instellingen!$B$6,$A11501&lt;Instellingen!$B$7),1,0)</f>
        <v/>
      </c>
      <c r="E11501" s="15">
        <f>COUNTIF(tData[BezoekStart],"&lt;"&amp;($A11501+1/24))-COUNTIF(tData[BezoekEind],"&lt;="&amp;$A11501)</f>
        <v/>
      </c>
      <c r="F11501" s="15">
        <f>COUNTIF(tData[BezoekLangStart],"&lt;"&amp;($A11501+1/24))-COUNTIF(tData[BezoekLangEind],"&lt;="&amp;$A11501)</f>
        <v/>
      </c>
      <c r="G11501" s="15">
        <f>IF($D11501=1,$B11501*100+$C11501,-1)</f>
        <v/>
      </c>
      <c r="H11501" s="15">
        <f>IF($D11501=1,$B11501,-1)</f>
        <v/>
      </c>
      <c r="I11501" s="15">
        <f>IF($D11501=1,$C11501,-1)</f>
        <v/>
      </c>
    </row>
    <row r="11502">
      <c r="A11502" s="33" t="n">
        <v>45771.125</v>
      </c>
      <c r="B11502" s="15">
        <f>WEEKDAY($A11502,2)</f>
        <v/>
      </c>
      <c r="C11502" s="15">
        <f>HOUR($A11502)</f>
        <v/>
      </c>
      <c r="D11502" s="15">
        <f>IF(AND($A11502&gt;=Instellingen!$B$6,$A11502&lt;Instellingen!$B$7),1,0)</f>
        <v/>
      </c>
      <c r="E11502" s="15">
        <f>COUNTIF(tData[BezoekStart],"&lt;"&amp;($A11502+1/24))-COUNTIF(tData[BezoekEind],"&lt;="&amp;$A11502)</f>
        <v/>
      </c>
      <c r="F11502" s="15">
        <f>COUNTIF(tData[BezoekLangStart],"&lt;"&amp;($A11502+1/24))-COUNTIF(tData[BezoekLangEind],"&lt;="&amp;$A11502)</f>
        <v/>
      </c>
      <c r="G11502" s="15">
        <f>IF($D11502=1,$B11502*100+$C11502,-1)</f>
        <v/>
      </c>
      <c r="H11502" s="15">
        <f>IF($D11502=1,$B11502,-1)</f>
        <v/>
      </c>
      <c r="I11502" s="15">
        <f>IF($D11502=1,$C11502,-1)</f>
        <v/>
      </c>
    </row>
    <row r="11503">
      <c r="A11503" s="33" t="n">
        <v>45771.16666666666</v>
      </c>
      <c r="B11503" s="15">
        <f>WEEKDAY($A11503,2)</f>
        <v/>
      </c>
      <c r="C11503" s="15">
        <f>HOUR($A11503)</f>
        <v/>
      </c>
      <c r="D11503" s="15">
        <f>IF(AND($A11503&gt;=Instellingen!$B$6,$A11503&lt;Instellingen!$B$7),1,0)</f>
        <v/>
      </c>
      <c r="E11503" s="15">
        <f>COUNTIF(tData[BezoekStart],"&lt;"&amp;($A11503+1/24))-COUNTIF(tData[BezoekEind],"&lt;="&amp;$A11503)</f>
        <v/>
      </c>
      <c r="F11503" s="15">
        <f>COUNTIF(tData[BezoekLangStart],"&lt;"&amp;($A11503+1/24))-COUNTIF(tData[BezoekLangEind],"&lt;="&amp;$A11503)</f>
        <v/>
      </c>
      <c r="G11503" s="15">
        <f>IF($D11503=1,$B11503*100+$C11503,-1)</f>
        <v/>
      </c>
      <c r="H11503" s="15">
        <f>IF($D11503=1,$B11503,-1)</f>
        <v/>
      </c>
      <c r="I11503" s="15">
        <f>IF($D11503=1,$C11503,-1)</f>
        <v/>
      </c>
    </row>
    <row r="11504">
      <c r="A11504" s="33" t="n">
        <v>45771.20833333334</v>
      </c>
      <c r="B11504" s="15">
        <f>WEEKDAY($A11504,2)</f>
        <v/>
      </c>
      <c r="C11504" s="15">
        <f>HOUR($A11504)</f>
        <v/>
      </c>
      <c r="D11504" s="15">
        <f>IF(AND($A11504&gt;=Instellingen!$B$6,$A11504&lt;Instellingen!$B$7),1,0)</f>
        <v/>
      </c>
      <c r="E11504" s="15">
        <f>COUNTIF(tData[BezoekStart],"&lt;"&amp;($A11504+1/24))-COUNTIF(tData[BezoekEind],"&lt;="&amp;$A11504)</f>
        <v/>
      </c>
      <c r="F11504" s="15">
        <f>COUNTIF(tData[BezoekLangStart],"&lt;"&amp;($A11504+1/24))-COUNTIF(tData[BezoekLangEind],"&lt;="&amp;$A11504)</f>
        <v/>
      </c>
      <c r="G11504" s="15">
        <f>IF($D11504=1,$B11504*100+$C11504,-1)</f>
        <v/>
      </c>
      <c r="H11504" s="15">
        <f>IF($D11504=1,$B11504,-1)</f>
        <v/>
      </c>
      <c r="I11504" s="15">
        <f>IF($D11504=1,$C11504,-1)</f>
        <v/>
      </c>
    </row>
    <row r="11505">
      <c r="A11505" s="33" t="n">
        <v>45771.25</v>
      </c>
      <c r="B11505" s="15">
        <f>WEEKDAY($A11505,2)</f>
        <v/>
      </c>
      <c r="C11505" s="15">
        <f>HOUR($A11505)</f>
        <v/>
      </c>
      <c r="D11505" s="15">
        <f>IF(AND($A11505&gt;=Instellingen!$B$6,$A11505&lt;Instellingen!$B$7),1,0)</f>
        <v/>
      </c>
      <c r="E11505" s="15">
        <f>COUNTIF(tData[BezoekStart],"&lt;"&amp;($A11505+1/24))-COUNTIF(tData[BezoekEind],"&lt;="&amp;$A11505)</f>
        <v/>
      </c>
      <c r="F11505" s="15">
        <f>COUNTIF(tData[BezoekLangStart],"&lt;"&amp;($A11505+1/24))-COUNTIF(tData[BezoekLangEind],"&lt;="&amp;$A11505)</f>
        <v/>
      </c>
      <c r="G11505" s="15">
        <f>IF($D11505=1,$B11505*100+$C11505,-1)</f>
        <v/>
      </c>
      <c r="H11505" s="15">
        <f>IF($D11505=1,$B11505,-1)</f>
        <v/>
      </c>
      <c r="I11505" s="15">
        <f>IF($D11505=1,$C11505,-1)</f>
        <v/>
      </c>
    </row>
    <row r="11506">
      <c r="A11506" s="33" t="n">
        <v>45771.29166666666</v>
      </c>
      <c r="B11506" s="15">
        <f>WEEKDAY($A11506,2)</f>
        <v/>
      </c>
      <c r="C11506" s="15">
        <f>HOUR($A11506)</f>
        <v/>
      </c>
      <c r="D11506" s="15">
        <f>IF(AND($A11506&gt;=Instellingen!$B$6,$A11506&lt;Instellingen!$B$7),1,0)</f>
        <v/>
      </c>
      <c r="E11506" s="15">
        <f>COUNTIF(tData[BezoekStart],"&lt;"&amp;($A11506+1/24))-COUNTIF(tData[BezoekEind],"&lt;="&amp;$A11506)</f>
        <v/>
      </c>
      <c r="F11506" s="15">
        <f>COUNTIF(tData[BezoekLangStart],"&lt;"&amp;($A11506+1/24))-COUNTIF(tData[BezoekLangEind],"&lt;="&amp;$A11506)</f>
        <v/>
      </c>
      <c r="G11506" s="15">
        <f>IF($D11506=1,$B11506*100+$C11506,-1)</f>
        <v/>
      </c>
      <c r="H11506" s="15">
        <f>IF($D11506=1,$B11506,-1)</f>
        <v/>
      </c>
      <c r="I11506" s="15">
        <f>IF($D11506=1,$C11506,-1)</f>
        <v/>
      </c>
    </row>
    <row r="11507">
      <c r="A11507" s="33" t="n">
        <v>45771.33333333334</v>
      </c>
      <c r="B11507" s="15">
        <f>WEEKDAY($A11507,2)</f>
        <v/>
      </c>
      <c r="C11507" s="15">
        <f>HOUR($A11507)</f>
        <v/>
      </c>
      <c r="D11507" s="15">
        <f>IF(AND($A11507&gt;=Instellingen!$B$6,$A11507&lt;Instellingen!$B$7),1,0)</f>
        <v/>
      </c>
      <c r="E11507" s="15">
        <f>COUNTIF(tData[BezoekStart],"&lt;"&amp;($A11507+1/24))-COUNTIF(tData[BezoekEind],"&lt;="&amp;$A11507)</f>
        <v/>
      </c>
      <c r="F11507" s="15">
        <f>COUNTIF(tData[BezoekLangStart],"&lt;"&amp;($A11507+1/24))-COUNTIF(tData[BezoekLangEind],"&lt;="&amp;$A11507)</f>
        <v/>
      </c>
      <c r="G11507" s="15">
        <f>IF($D11507=1,$B11507*100+$C11507,-1)</f>
        <v/>
      </c>
      <c r="H11507" s="15">
        <f>IF($D11507=1,$B11507,-1)</f>
        <v/>
      </c>
      <c r="I11507" s="15">
        <f>IF($D11507=1,$C11507,-1)</f>
        <v/>
      </c>
    </row>
    <row r="11508">
      <c r="A11508" s="33" t="n">
        <v>45771.375</v>
      </c>
      <c r="B11508" s="15">
        <f>WEEKDAY($A11508,2)</f>
        <v/>
      </c>
      <c r="C11508" s="15">
        <f>HOUR($A11508)</f>
        <v/>
      </c>
      <c r="D11508" s="15">
        <f>IF(AND($A11508&gt;=Instellingen!$B$6,$A11508&lt;Instellingen!$B$7),1,0)</f>
        <v/>
      </c>
      <c r="E11508" s="15">
        <f>COUNTIF(tData[BezoekStart],"&lt;"&amp;($A11508+1/24))-COUNTIF(tData[BezoekEind],"&lt;="&amp;$A11508)</f>
        <v/>
      </c>
      <c r="F11508" s="15">
        <f>COUNTIF(tData[BezoekLangStart],"&lt;"&amp;($A11508+1/24))-COUNTIF(tData[BezoekLangEind],"&lt;="&amp;$A11508)</f>
        <v/>
      </c>
      <c r="G11508" s="15">
        <f>IF($D11508=1,$B11508*100+$C11508,-1)</f>
        <v/>
      </c>
      <c r="H11508" s="15">
        <f>IF($D11508=1,$B11508,-1)</f>
        <v/>
      </c>
      <c r="I11508" s="15">
        <f>IF($D11508=1,$C11508,-1)</f>
        <v/>
      </c>
    </row>
    <row r="11509">
      <c r="A11509" s="33" t="n">
        <v>45771.41666666666</v>
      </c>
      <c r="B11509" s="15">
        <f>WEEKDAY($A11509,2)</f>
        <v/>
      </c>
      <c r="C11509" s="15">
        <f>HOUR($A11509)</f>
        <v/>
      </c>
      <c r="D11509" s="15">
        <f>IF(AND($A11509&gt;=Instellingen!$B$6,$A11509&lt;Instellingen!$B$7),1,0)</f>
        <v/>
      </c>
      <c r="E11509" s="15">
        <f>COUNTIF(tData[BezoekStart],"&lt;"&amp;($A11509+1/24))-COUNTIF(tData[BezoekEind],"&lt;="&amp;$A11509)</f>
        <v/>
      </c>
      <c r="F11509" s="15">
        <f>COUNTIF(tData[BezoekLangStart],"&lt;"&amp;($A11509+1/24))-COUNTIF(tData[BezoekLangEind],"&lt;="&amp;$A11509)</f>
        <v/>
      </c>
      <c r="G11509" s="15">
        <f>IF($D11509=1,$B11509*100+$C11509,-1)</f>
        <v/>
      </c>
      <c r="H11509" s="15">
        <f>IF($D11509=1,$B11509,-1)</f>
        <v/>
      </c>
      <c r="I11509" s="15">
        <f>IF($D11509=1,$C11509,-1)</f>
        <v/>
      </c>
    </row>
    <row r="11510">
      <c r="A11510" s="33" t="n">
        <v>45771.45833333334</v>
      </c>
      <c r="B11510" s="15">
        <f>WEEKDAY($A11510,2)</f>
        <v/>
      </c>
      <c r="C11510" s="15">
        <f>HOUR($A11510)</f>
        <v/>
      </c>
      <c r="D11510" s="15">
        <f>IF(AND($A11510&gt;=Instellingen!$B$6,$A11510&lt;Instellingen!$B$7),1,0)</f>
        <v/>
      </c>
      <c r="E11510" s="15">
        <f>COUNTIF(tData[BezoekStart],"&lt;"&amp;($A11510+1/24))-COUNTIF(tData[BezoekEind],"&lt;="&amp;$A11510)</f>
        <v/>
      </c>
      <c r="F11510" s="15">
        <f>COUNTIF(tData[BezoekLangStart],"&lt;"&amp;($A11510+1/24))-COUNTIF(tData[BezoekLangEind],"&lt;="&amp;$A11510)</f>
        <v/>
      </c>
      <c r="G11510" s="15">
        <f>IF($D11510=1,$B11510*100+$C11510,-1)</f>
        <v/>
      </c>
      <c r="H11510" s="15">
        <f>IF($D11510=1,$B11510,-1)</f>
        <v/>
      </c>
      <c r="I11510" s="15">
        <f>IF($D11510=1,$C11510,-1)</f>
        <v/>
      </c>
    </row>
    <row r="11511">
      <c r="A11511" s="33" t="n">
        <v>45771.5</v>
      </c>
      <c r="B11511" s="15">
        <f>WEEKDAY($A11511,2)</f>
        <v/>
      </c>
      <c r="C11511" s="15">
        <f>HOUR($A11511)</f>
        <v/>
      </c>
      <c r="D11511" s="15">
        <f>IF(AND($A11511&gt;=Instellingen!$B$6,$A11511&lt;Instellingen!$B$7),1,0)</f>
        <v/>
      </c>
      <c r="E11511" s="15">
        <f>COUNTIF(tData[BezoekStart],"&lt;"&amp;($A11511+1/24))-COUNTIF(tData[BezoekEind],"&lt;="&amp;$A11511)</f>
        <v/>
      </c>
      <c r="F11511" s="15">
        <f>COUNTIF(tData[BezoekLangStart],"&lt;"&amp;($A11511+1/24))-COUNTIF(tData[BezoekLangEind],"&lt;="&amp;$A11511)</f>
        <v/>
      </c>
      <c r="G11511" s="15">
        <f>IF($D11511=1,$B11511*100+$C11511,-1)</f>
        <v/>
      </c>
      <c r="H11511" s="15">
        <f>IF($D11511=1,$B11511,-1)</f>
        <v/>
      </c>
      <c r="I11511" s="15">
        <f>IF($D11511=1,$C11511,-1)</f>
        <v/>
      </c>
    </row>
    <row r="11512">
      <c r="A11512" s="33" t="n">
        <v>45771.54166666666</v>
      </c>
      <c r="B11512" s="15">
        <f>WEEKDAY($A11512,2)</f>
        <v/>
      </c>
      <c r="C11512" s="15">
        <f>HOUR($A11512)</f>
        <v/>
      </c>
      <c r="D11512" s="15">
        <f>IF(AND($A11512&gt;=Instellingen!$B$6,$A11512&lt;Instellingen!$B$7),1,0)</f>
        <v/>
      </c>
      <c r="E11512" s="15">
        <f>COUNTIF(tData[BezoekStart],"&lt;"&amp;($A11512+1/24))-COUNTIF(tData[BezoekEind],"&lt;="&amp;$A11512)</f>
        <v/>
      </c>
      <c r="F11512" s="15">
        <f>COUNTIF(tData[BezoekLangStart],"&lt;"&amp;($A11512+1/24))-COUNTIF(tData[BezoekLangEind],"&lt;="&amp;$A11512)</f>
        <v/>
      </c>
      <c r="G11512" s="15">
        <f>IF($D11512=1,$B11512*100+$C11512,-1)</f>
        <v/>
      </c>
      <c r="H11512" s="15">
        <f>IF($D11512=1,$B11512,-1)</f>
        <v/>
      </c>
      <c r="I11512" s="15">
        <f>IF($D11512=1,$C11512,-1)</f>
        <v/>
      </c>
    </row>
    <row r="11513">
      <c r="A11513" s="33" t="n">
        <v>45771.58333333334</v>
      </c>
      <c r="B11513" s="15">
        <f>WEEKDAY($A11513,2)</f>
        <v/>
      </c>
      <c r="C11513" s="15">
        <f>HOUR($A11513)</f>
        <v/>
      </c>
      <c r="D11513" s="15">
        <f>IF(AND($A11513&gt;=Instellingen!$B$6,$A11513&lt;Instellingen!$B$7),1,0)</f>
        <v/>
      </c>
      <c r="E11513" s="15">
        <f>COUNTIF(tData[BezoekStart],"&lt;"&amp;($A11513+1/24))-COUNTIF(tData[BezoekEind],"&lt;="&amp;$A11513)</f>
        <v/>
      </c>
      <c r="F11513" s="15">
        <f>COUNTIF(tData[BezoekLangStart],"&lt;"&amp;($A11513+1/24))-COUNTIF(tData[BezoekLangEind],"&lt;="&amp;$A11513)</f>
        <v/>
      </c>
      <c r="G11513" s="15">
        <f>IF($D11513=1,$B11513*100+$C11513,-1)</f>
        <v/>
      </c>
      <c r="H11513" s="15">
        <f>IF($D11513=1,$B11513,-1)</f>
        <v/>
      </c>
      <c r="I11513" s="15">
        <f>IF($D11513=1,$C11513,-1)</f>
        <v/>
      </c>
    </row>
    <row r="11514">
      <c r="A11514" s="33" t="n">
        <v>45771.625</v>
      </c>
      <c r="B11514" s="15">
        <f>WEEKDAY($A11514,2)</f>
        <v/>
      </c>
      <c r="C11514" s="15">
        <f>HOUR($A11514)</f>
        <v/>
      </c>
      <c r="D11514" s="15">
        <f>IF(AND($A11514&gt;=Instellingen!$B$6,$A11514&lt;Instellingen!$B$7),1,0)</f>
        <v/>
      </c>
      <c r="E11514" s="15">
        <f>COUNTIF(tData[BezoekStart],"&lt;"&amp;($A11514+1/24))-COUNTIF(tData[BezoekEind],"&lt;="&amp;$A11514)</f>
        <v/>
      </c>
      <c r="F11514" s="15">
        <f>COUNTIF(tData[BezoekLangStart],"&lt;"&amp;($A11514+1/24))-COUNTIF(tData[BezoekLangEind],"&lt;="&amp;$A11514)</f>
        <v/>
      </c>
      <c r="G11514" s="15">
        <f>IF($D11514=1,$B11514*100+$C11514,-1)</f>
        <v/>
      </c>
      <c r="H11514" s="15">
        <f>IF($D11514=1,$B11514,-1)</f>
        <v/>
      </c>
      <c r="I11514" s="15">
        <f>IF($D11514=1,$C11514,-1)</f>
        <v/>
      </c>
    </row>
    <row r="11515">
      <c r="A11515" s="33" t="n">
        <v>45771.66666666666</v>
      </c>
      <c r="B11515" s="15">
        <f>WEEKDAY($A11515,2)</f>
        <v/>
      </c>
      <c r="C11515" s="15">
        <f>HOUR($A11515)</f>
        <v/>
      </c>
      <c r="D11515" s="15">
        <f>IF(AND($A11515&gt;=Instellingen!$B$6,$A11515&lt;Instellingen!$B$7),1,0)</f>
        <v/>
      </c>
      <c r="E11515" s="15">
        <f>COUNTIF(tData[BezoekStart],"&lt;"&amp;($A11515+1/24))-COUNTIF(tData[BezoekEind],"&lt;="&amp;$A11515)</f>
        <v/>
      </c>
      <c r="F11515" s="15">
        <f>COUNTIF(tData[BezoekLangStart],"&lt;"&amp;($A11515+1/24))-COUNTIF(tData[BezoekLangEind],"&lt;="&amp;$A11515)</f>
        <v/>
      </c>
      <c r="G11515" s="15">
        <f>IF($D11515=1,$B11515*100+$C11515,-1)</f>
        <v/>
      </c>
      <c r="H11515" s="15">
        <f>IF($D11515=1,$B11515,-1)</f>
        <v/>
      </c>
      <c r="I11515" s="15">
        <f>IF($D11515=1,$C11515,-1)</f>
        <v/>
      </c>
    </row>
    <row r="11516">
      <c r="A11516" s="33" t="n">
        <v>45771.70833333334</v>
      </c>
      <c r="B11516" s="15">
        <f>WEEKDAY($A11516,2)</f>
        <v/>
      </c>
      <c r="C11516" s="15">
        <f>HOUR($A11516)</f>
        <v/>
      </c>
      <c r="D11516" s="15">
        <f>IF(AND($A11516&gt;=Instellingen!$B$6,$A11516&lt;Instellingen!$B$7),1,0)</f>
        <v/>
      </c>
      <c r="E11516" s="15">
        <f>COUNTIF(tData[BezoekStart],"&lt;"&amp;($A11516+1/24))-COUNTIF(tData[BezoekEind],"&lt;="&amp;$A11516)</f>
        <v/>
      </c>
      <c r="F11516" s="15">
        <f>COUNTIF(tData[BezoekLangStart],"&lt;"&amp;($A11516+1/24))-COUNTIF(tData[BezoekLangEind],"&lt;="&amp;$A11516)</f>
        <v/>
      </c>
      <c r="G11516" s="15">
        <f>IF($D11516=1,$B11516*100+$C11516,-1)</f>
        <v/>
      </c>
      <c r="H11516" s="15">
        <f>IF($D11516=1,$B11516,-1)</f>
        <v/>
      </c>
      <c r="I11516" s="15">
        <f>IF($D11516=1,$C11516,-1)</f>
        <v/>
      </c>
    </row>
    <row r="11517">
      <c r="A11517" s="33" t="n">
        <v>45771.75</v>
      </c>
      <c r="B11517" s="15">
        <f>WEEKDAY($A11517,2)</f>
        <v/>
      </c>
      <c r="C11517" s="15">
        <f>HOUR($A11517)</f>
        <v/>
      </c>
      <c r="D11517" s="15">
        <f>IF(AND($A11517&gt;=Instellingen!$B$6,$A11517&lt;Instellingen!$B$7),1,0)</f>
        <v/>
      </c>
      <c r="E11517" s="15">
        <f>COUNTIF(tData[BezoekStart],"&lt;"&amp;($A11517+1/24))-COUNTIF(tData[BezoekEind],"&lt;="&amp;$A11517)</f>
        <v/>
      </c>
      <c r="F11517" s="15">
        <f>COUNTIF(tData[BezoekLangStart],"&lt;"&amp;($A11517+1/24))-COUNTIF(tData[BezoekLangEind],"&lt;="&amp;$A11517)</f>
        <v/>
      </c>
      <c r="G11517" s="15">
        <f>IF($D11517=1,$B11517*100+$C11517,-1)</f>
        <v/>
      </c>
      <c r="H11517" s="15">
        <f>IF($D11517=1,$B11517,-1)</f>
        <v/>
      </c>
      <c r="I11517" s="15">
        <f>IF($D11517=1,$C11517,-1)</f>
        <v/>
      </c>
    </row>
    <row r="11518">
      <c r="A11518" s="33" t="n">
        <v>45771.79166666666</v>
      </c>
      <c r="B11518" s="15">
        <f>WEEKDAY($A11518,2)</f>
        <v/>
      </c>
      <c r="C11518" s="15">
        <f>HOUR($A11518)</f>
        <v/>
      </c>
      <c r="D11518" s="15">
        <f>IF(AND($A11518&gt;=Instellingen!$B$6,$A11518&lt;Instellingen!$B$7),1,0)</f>
        <v/>
      </c>
      <c r="E11518" s="15">
        <f>COUNTIF(tData[BezoekStart],"&lt;"&amp;($A11518+1/24))-COUNTIF(tData[BezoekEind],"&lt;="&amp;$A11518)</f>
        <v/>
      </c>
      <c r="F11518" s="15">
        <f>COUNTIF(tData[BezoekLangStart],"&lt;"&amp;($A11518+1/24))-COUNTIF(tData[BezoekLangEind],"&lt;="&amp;$A11518)</f>
        <v/>
      </c>
      <c r="G11518" s="15">
        <f>IF($D11518=1,$B11518*100+$C11518,-1)</f>
        <v/>
      </c>
      <c r="H11518" s="15">
        <f>IF($D11518=1,$B11518,-1)</f>
        <v/>
      </c>
      <c r="I11518" s="15">
        <f>IF($D11518=1,$C11518,-1)</f>
        <v/>
      </c>
    </row>
    <row r="11519">
      <c r="A11519" s="33" t="n">
        <v>45771.83333333334</v>
      </c>
      <c r="B11519" s="15">
        <f>WEEKDAY($A11519,2)</f>
        <v/>
      </c>
      <c r="C11519" s="15">
        <f>HOUR($A11519)</f>
        <v/>
      </c>
      <c r="D11519" s="15">
        <f>IF(AND($A11519&gt;=Instellingen!$B$6,$A11519&lt;Instellingen!$B$7),1,0)</f>
        <v/>
      </c>
      <c r="E11519" s="15">
        <f>COUNTIF(tData[BezoekStart],"&lt;"&amp;($A11519+1/24))-COUNTIF(tData[BezoekEind],"&lt;="&amp;$A11519)</f>
        <v/>
      </c>
      <c r="F11519" s="15">
        <f>COUNTIF(tData[BezoekLangStart],"&lt;"&amp;($A11519+1/24))-COUNTIF(tData[BezoekLangEind],"&lt;="&amp;$A11519)</f>
        <v/>
      </c>
      <c r="G11519" s="15">
        <f>IF($D11519=1,$B11519*100+$C11519,-1)</f>
        <v/>
      </c>
      <c r="H11519" s="15">
        <f>IF($D11519=1,$B11519,-1)</f>
        <v/>
      </c>
      <c r="I11519" s="15">
        <f>IF($D11519=1,$C11519,-1)</f>
        <v/>
      </c>
    </row>
    <row r="11520">
      <c r="A11520" s="33" t="n">
        <v>45771.875</v>
      </c>
      <c r="B11520" s="15">
        <f>WEEKDAY($A11520,2)</f>
        <v/>
      </c>
      <c r="C11520" s="15">
        <f>HOUR($A11520)</f>
        <v/>
      </c>
      <c r="D11520" s="15">
        <f>IF(AND($A11520&gt;=Instellingen!$B$6,$A11520&lt;Instellingen!$B$7),1,0)</f>
        <v/>
      </c>
      <c r="E11520" s="15">
        <f>COUNTIF(tData[BezoekStart],"&lt;"&amp;($A11520+1/24))-COUNTIF(tData[BezoekEind],"&lt;="&amp;$A11520)</f>
        <v/>
      </c>
      <c r="F11520" s="15">
        <f>COUNTIF(tData[BezoekLangStart],"&lt;"&amp;($A11520+1/24))-COUNTIF(tData[BezoekLangEind],"&lt;="&amp;$A11520)</f>
        <v/>
      </c>
      <c r="G11520" s="15">
        <f>IF($D11520=1,$B11520*100+$C11520,-1)</f>
        <v/>
      </c>
      <c r="H11520" s="15">
        <f>IF($D11520=1,$B11520,-1)</f>
        <v/>
      </c>
      <c r="I11520" s="15">
        <f>IF($D11520=1,$C11520,-1)</f>
        <v/>
      </c>
    </row>
    <row r="11521">
      <c r="A11521" s="33" t="n">
        <v>45771.91666666666</v>
      </c>
      <c r="B11521" s="15">
        <f>WEEKDAY($A11521,2)</f>
        <v/>
      </c>
      <c r="C11521" s="15">
        <f>HOUR($A11521)</f>
        <v/>
      </c>
      <c r="D11521" s="15">
        <f>IF(AND($A11521&gt;=Instellingen!$B$6,$A11521&lt;Instellingen!$B$7),1,0)</f>
        <v/>
      </c>
      <c r="E11521" s="15">
        <f>COUNTIF(tData[BezoekStart],"&lt;"&amp;($A11521+1/24))-COUNTIF(tData[BezoekEind],"&lt;="&amp;$A11521)</f>
        <v/>
      </c>
      <c r="F11521" s="15">
        <f>COUNTIF(tData[BezoekLangStart],"&lt;"&amp;($A11521+1/24))-COUNTIF(tData[BezoekLangEind],"&lt;="&amp;$A11521)</f>
        <v/>
      </c>
      <c r="G11521" s="15">
        <f>IF($D11521=1,$B11521*100+$C11521,-1)</f>
        <v/>
      </c>
      <c r="H11521" s="15">
        <f>IF($D11521=1,$B11521,-1)</f>
        <v/>
      </c>
      <c r="I11521" s="15">
        <f>IF($D11521=1,$C11521,-1)</f>
        <v/>
      </c>
    </row>
    <row r="11522">
      <c r="A11522" s="33" t="n">
        <v>45771.95833333334</v>
      </c>
      <c r="B11522" s="15">
        <f>WEEKDAY($A11522,2)</f>
        <v/>
      </c>
      <c r="C11522" s="15">
        <f>HOUR($A11522)</f>
        <v/>
      </c>
      <c r="D11522" s="15">
        <f>IF(AND($A11522&gt;=Instellingen!$B$6,$A11522&lt;Instellingen!$B$7),1,0)</f>
        <v/>
      </c>
      <c r="E11522" s="15">
        <f>COUNTIF(tData[BezoekStart],"&lt;"&amp;($A11522+1/24))-COUNTIF(tData[BezoekEind],"&lt;="&amp;$A11522)</f>
        <v/>
      </c>
      <c r="F11522" s="15">
        <f>COUNTIF(tData[BezoekLangStart],"&lt;"&amp;($A11522+1/24))-COUNTIF(tData[BezoekLangEind],"&lt;="&amp;$A11522)</f>
        <v/>
      </c>
      <c r="G11522" s="15">
        <f>IF($D11522=1,$B11522*100+$C11522,-1)</f>
        <v/>
      </c>
      <c r="H11522" s="15">
        <f>IF($D11522=1,$B11522,-1)</f>
        <v/>
      </c>
      <c r="I11522" s="15">
        <f>IF($D11522=1,$C11522,-1)</f>
        <v/>
      </c>
    </row>
    <row r="11523">
      <c r="A11523" s="33" t="n">
        <v>45772</v>
      </c>
      <c r="B11523" s="15">
        <f>WEEKDAY($A11523,2)</f>
        <v/>
      </c>
      <c r="C11523" s="15">
        <f>HOUR($A11523)</f>
        <v/>
      </c>
      <c r="D11523" s="15">
        <f>IF(AND($A11523&gt;=Instellingen!$B$6,$A11523&lt;Instellingen!$B$7),1,0)</f>
        <v/>
      </c>
      <c r="E11523" s="15">
        <f>COUNTIF(tData[BezoekStart],"&lt;"&amp;($A11523+1/24))-COUNTIF(tData[BezoekEind],"&lt;="&amp;$A11523)</f>
        <v/>
      </c>
      <c r="F11523" s="15">
        <f>COUNTIF(tData[BezoekLangStart],"&lt;"&amp;($A11523+1/24))-COUNTIF(tData[BezoekLangEind],"&lt;="&amp;$A11523)</f>
        <v/>
      </c>
      <c r="G11523" s="15">
        <f>IF($D11523=1,$B11523*100+$C11523,-1)</f>
        <v/>
      </c>
      <c r="H11523" s="15">
        <f>IF($D11523=1,$B11523,-1)</f>
        <v/>
      </c>
      <c r="I11523" s="15">
        <f>IF($D11523=1,$C11523,-1)</f>
        <v/>
      </c>
    </row>
    <row r="11524">
      <c r="A11524" s="33" t="n">
        <v>45772.04166666666</v>
      </c>
      <c r="B11524" s="15">
        <f>WEEKDAY($A11524,2)</f>
        <v/>
      </c>
      <c r="C11524" s="15">
        <f>HOUR($A11524)</f>
        <v/>
      </c>
      <c r="D11524" s="15">
        <f>IF(AND($A11524&gt;=Instellingen!$B$6,$A11524&lt;Instellingen!$B$7),1,0)</f>
        <v/>
      </c>
      <c r="E11524" s="15">
        <f>COUNTIF(tData[BezoekStart],"&lt;"&amp;($A11524+1/24))-COUNTIF(tData[BezoekEind],"&lt;="&amp;$A11524)</f>
        <v/>
      </c>
      <c r="F11524" s="15">
        <f>COUNTIF(tData[BezoekLangStart],"&lt;"&amp;($A11524+1/24))-COUNTIF(tData[BezoekLangEind],"&lt;="&amp;$A11524)</f>
        <v/>
      </c>
      <c r="G11524" s="15">
        <f>IF($D11524=1,$B11524*100+$C11524,-1)</f>
        <v/>
      </c>
      <c r="H11524" s="15">
        <f>IF($D11524=1,$B11524,-1)</f>
        <v/>
      </c>
      <c r="I11524" s="15">
        <f>IF($D11524=1,$C11524,-1)</f>
        <v/>
      </c>
    </row>
    <row r="11525">
      <c r="A11525" s="33" t="n">
        <v>45772.08333333334</v>
      </c>
      <c r="B11525" s="15">
        <f>WEEKDAY($A11525,2)</f>
        <v/>
      </c>
      <c r="C11525" s="15">
        <f>HOUR($A11525)</f>
        <v/>
      </c>
      <c r="D11525" s="15">
        <f>IF(AND($A11525&gt;=Instellingen!$B$6,$A11525&lt;Instellingen!$B$7),1,0)</f>
        <v/>
      </c>
      <c r="E11525" s="15">
        <f>COUNTIF(tData[BezoekStart],"&lt;"&amp;($A11525+1/24))-COUNTIF(tData[BezoekEind],"&lt;="&amp;$A11525)</f>
        <v/>
      </c>
      <c r="F11525" s="15">
        <f>COUNTIF(tData[BezoekLangStart],"&lt;"&amp;($A11525+1/24))-COUNTIF(tData[BezoekLangEind],"&lt;="&amp;$A11525)</f>
        <v/>
      </c>
      <c r="G11525" s="15">
        <f>IF($D11525=1,$B11525*100+$C11525,-1)</f>
        <v/>
      </c>
      <c r="H11525" s="15">
        <f>IF($D11525=1,$B11525,-1)</f>
        <v/>
      </c>
      <c r="I11525" s="15">
        <f>IF($D11525=1,$C11525,-1)</f>
        <v/>
      </c>
    </row>
    <row r="11526">
      <c r="A11526" s="33" t="n">
        <v>45772.125</v>
      </c>
      <c r="B11526" s="15">
        <f>WEEKDAY($A11526,2)</f>
        <v/>
      </c>
      <c r="C11526" s="15">
        <f>HOUR($A11526)</f>
        <v/>
      </c>
      <c r="D11526" s="15">
        <f>IF(AND($A11526&gt;=Instellingen!$B$6,$A11526&lt;Instellingen!$B$7),1,0)</f>
        <v/>
      </c>
      <c r="E11526" s="15">
        <f>COUNTIF(tData[BezoekStart],"&lt;"&amp;($A11526+1/24))-COUNTIF(tData[BezoekEind],"&lt;="&amp;$A11526)</f>
        <v/>
      </c>
      <c r="F11526" s="15">
        <f>COUNTIF(tData[BezoekLangStart],"&lt;"&amp;($A11526+1/24))-COUNTIF(tData[BezoekLangEind],"&lt;="&amp;$A11526)</f>
        <v/>
      </c>
      <c r="G11526" s="15">
        <f>IF($D11526=1,$B11526*100+$C11526,-1)</f>
        <v/>
      </c>
      <c r="H11526" s="15">
        <f>IF($D11526=1,$B11526,-1)</f>
        <v/>
      </c>
      <c r="I11526" s="15">
        <f>IF($D11526=1,$C11526,-1)</f>
        <v/>
      </c>
    </row>
    <row r="11527">
      <c r="A11527" s="33" t="n">
        <v>45772.16666666666</v>
      </c>
      <c r="B11527" s="15">
        <f>WEEKDAY($A11527,2)</f>
        <v/>
      </c>
      <c r="C11527" s="15">
        <f>HOUR($A11527)</f>
        <v/>
      </c>
      <c r="D11527" s="15">
        <f>IF(AND($A11527&gt;=Instellingen!$B$6,$A11527&lt;Instellingen!$B$7),1,0)</f>
        <v/>
      </c>
      <c r="E11527" s="15">
        <f>COUNTIF(tData[BezoekStart],"&lt;"&amp;($A11527+1/24))-COUNTIF(tData[BezoekEind],"&lt;="&amp;$A11527)</f>
        <v/>
      </c>
      <c r="F11527" s="15">
        <f>COUNTIF(tData[BezoekLangStart],"&lt;"&amp;($A11527+1/24))-COUNTIF(tData[BezoekLangEind],"&lt;="&amp;$A11527)</f>
        <v/>
      </c>
      <c r="G11527" s="15">
        <f>IF($D11527=1,$B11527*100+$C11527,-1)</f>
        <v/>
      </c>
      <c r="H11527" s="15">
        <f>IF($D11527=1,$B11527,-1)</f>
        <v/>
      </c>
      <c r="I11527" s="15">
        <f>IF($D11527=1,$C11527,-1)</f>
        <v/>
      </c>
    </row>
    <row r="11528">
      <c r="A11528" s="33" t="n">
        <v>45772.20833333334</v>
      </c>
      <c r="B11528" s="15">
        <f>WEEKDAY($A11528,2)</f>
        <v/>
      </c>
      <c r="C11528" s="15">
        <f>HOUR($A11528)</f>
        <v/>
      </c>
      <c r="D11528" s="15">
        <f>IF(AND($A11528&gt;=Instellingen!$B$6,$A11528&lt;Instellingen!$B$7),1,0)</f>
        <v/>
      </c>
      <c r="E11528" s="15">
        <f>COUNTIF(tData[BezoekStart],"&lt;"&amp;($A11528+1/24))-COUNTIF(tData[BezoekEind],"&lt;="&amp;$A11528)</f>
        <v/>
      </c>
      <c r="F11528" s="15">
        <f>COUNTIF(tData[BezoekLangStart],"&lt;"&amp;($A11528+1/24))-COUNTIF(tData[BezoekLangEind],"&lt;="&amp;$A11528)</f>
        <v/>
      </c>
      <c r="G11528" s="15">
        <f>IF($D11528=1,$B11528*100+$C11528,-1)</f>
        <v/>
      </c>
      <c r="H11528" s="15">
        <f>IF($D11528=1,$B11528,-1)</f>
        <v/>
      </c>
      <c r="I11528" s="15">
        <f>IF($D11528=1,$C11528,-1)</f>
        <v/>
      </c>
    </row>
    <row r="11529">
      <c r="A11529" s="33" t="n">
        <v>45772.25</v>
      </c>
      <c r="B11529" s="15">
        <f>WEEKDAY($A11529,2)</f>
        <v/>
      </c>
      <c r="C11529" s="15">
        <f>HOUR($A11529)</f>
        <v/>
      </c>
      <c r="D11529" s="15">
        <f>IF(AND($A11529&gt;=Instellingen!$B$6,$A11529&lt;Instellingen!$B$7),1,0)</f>
        <v/>
      </c>
      <c r="E11529" s="15">
        <f>COUNTIF(tData[BezoekStart],"&lt;"&amp;($A11529+1/24))-COUNTIF(tData[BezoekEind],"&lt;="&amp;$A11529)</f>
        <v/>
      </c>
      <c r="F11529" s="15">
        <f>COUNTIF(tData[BezoekLangStart],"&lt;"&amp;($A11529+1/24))-COUNTIF(tData[BezoekLangEind],"&lt;="&amp;$A11529)</f>
        <v/>
      </c>
      <c r="G11529" s="15">
        <f>IF($D11529=1,$B11529*100+$C11529,-1)</f>
        <v/>
      </c>
      <c r="H11529" s="15">
        <f>IF($D11529=1,$B11529,-1)</f>
        <v/>
      </c>
      <c r="I11529" s="15">
        <f>IF($D11529=1,$C11529,-1)</f>
        <v/>
      </c>
    </row>
    <row r="11530">
      <c r="A11530" s="33" t="n">
        <v>45772.29166666666</v>
      </c>
      <c r="B11530" s="15">
        <f>WEEKDAY($A11530,2)</f>
        <v/>
      </c>
      <c r="C11530" s="15">
        <f>HOUR($A11530)</f>
        <v/>
      </c>
      <c r="D11530" s="15">
        <f>IF(AND($A11530&gt;=Instellingen!$B$6,$A11530&lt;Instellingen!$B$7),1,0)</f>
        <v/>
      </c>
      <c r="E11530" s="15">
        <f>COUNTIF(tData[BezoekStart],"&lt;"&amp;($A11530+1/24))-COUNTIF(tData[BezoekEind],"&lt;="&amp;$A11530)</f>
        <v/>
      </c>
      <c r="F11530" s="15">
        <f>COUNTIF(tData[BezoekLangStart],"&lt;"&amp;($A11530+1/24))-COUNTIF(tData[BezoekLangEind],"&lt;="&amp;$A11530)</f>
        <v/>
      </c>
      <c r="G11530" s="15">
        <f>IF($D11530=1,$B11530*100+$C11530,-1)</f>
        <v/>
      </c>
      <c r="H11530" s="15">
        <f>IF($D11530=1,$B11530,-1)</f>
        <v/>
      </c>
      <c r="I11530" s="15">
        <f>IF($D11530=1,$C11530,-1)</f>
        <v/>
      </c>
    </row>
    <row r="11531">
      <c r="A11531" s="33" t="n">
        <v>45772.33333333334</v>
      </c>
      <c r="B11531" s="15">
        <f>WEEKDAY($A11531,2)</f>
        <v/>
      </c>
      <c r="C11531" s="15">
        <f>HOUR($A11531)</f>
        <v/>
      </c>
      <c r="D11531" s="15">
        <f>IF(AND($A11531&gt;=Instellingen!$B$6,$A11531&lt;Instellingen!$B$7),1,0)</f>
        <v/>
      </c>
      <c r="E11531" s="15">
        <f>COUNTIF(tData[BezoekStart],"&lt;"&amp;($A11531+1/24))-COUNTIF(tData[BezoekEind],"&lt;="&amp;$A11531)</f>
        <v/>
      </c>
      <c r="F11531" s="15">
        <f>COUNTIF(tData[BezoekLangStart],"&lt;"&amp;($A11531+1/24))-COUNTIF(tData[BezoekLangEind],"&lt;="&amp;$A11531)</f>
        <v/>
      </c>
      <c r="G11531" s="15">
        <f>IF($D11531=1,$B11531*100+$C11531,-1)</f>
        <v/>
      </c>
      <c r="H11531" s="15">
        <f>IF($D11531=1,$B11531,-1)</f>
        <v/>
      </c>
      <c r="I11531" s="15">
        <f>IF($D11531=1,$C11531,-1)</f>
        <v/>
      </c>
    </row>
    <row r="11532">
      <c r="A11532" s="33" t="n">
        <v>45772.375</v>
      </c>
      <c r="B11532" s="15">
        <f>WEEKDAY($A11532,2)</f>
        <v/>
      </c>
      <c r="C11532" s="15">
        <f>HOUR($A11532)</f>
        <v/>
      </c>
      <c r="D11532" s="15">
        <f>IF(AND($A11532&gt;=Instellingen!$B$6,$A11532&lt;Instellingen!$B$7),1,0)</f>
        <v/>
      </c>
      <c r="E11532" s="15">
        <f>COUNTIF(tData[BezoekStart],"&lt;"&amp;($A11532+1/24))-COUNTIF(tData[BezoekEind],"&lt;="&amp;$A11532)</f>
        <v/>
      </c>
      <c r="F11532" s="15">
        <f>COUNTIF(tData[BezoekLangStart],"&lt;"&amp;($A11532+1/24))-COUNTIF(tData[BezoekLangEind],"&lt;="&amp;$A11532)</f>
        <v/>
      </c>
      <c r="G11532" s="15">
        <f>IF($D11532=1,$B11532*100+$C11532,-1)</f>
        <v/>
      </c>
      <c r="H11532" s="15">
        <f>IF($D11532=1,$B11532,-1)</f>
        <v/>
      </c>
      <c r="I11532" s="15">
        <f>IF($D11532=1,$C11532,-1)</f>
        <v/>
      </c>
    </row>
    <row r="11533">
      <c r="A11533" s="33" t="n">
        <v>45772.41666666666</v>
      </c>
      <c r="B11533" s="15">
        <f>WEEKDAY($A11533,2)</f>
        <v/>
      </c>
      <c r="C11533" s="15">
        <f>HOUR($A11533)</f>
        <v/>
      </c>
      <c r="D11533" s="15">
        <f>IF(AND($A11533&gt;=Instellingen!$B$6,$A11533&lt;Instellingen!$B$7),1,0)</f>
        <v/>
      </c>
      <c r="E11533" s="15">
        <f>COUNTIF(tData[BezoekStart],"&lt;"&amp;($A11533+1/24))-COUNTIF(tData[BezoekEind],"&lt;="&amp;$A11533)</f>
        <v/>
      </c>
      <c r="F11533" s="15">
        <f>COUNTIF(tData[BezoekLangStart],"&lt;"&amp;($A11533+1/24))-COUNTIF(tData[BezoekLangEind],"&lt;="&amp;$A11533)</f>
        <v/>
      </c>
      <c r="G11533" s="15">
        <f>IF($D11533=1,$B11533*100+$C11533,-1)</f>
        <v/>
      </c>
      <c r="H11533" s="15">
        <f>IF($D11533=1,$B11533,-1)</f>
        <v/>
      </c>
      <c r="I11533" s="15">
        <f>IF($D11533=1,$C11533,-1)</f>
        <v/>
      </c>
    </row>
    <row r="11534">
      <c r="A11534" s="33" t="n">
        <v>45772.45833333334</v>
      </c>
      <c r="B11534" s="15">
        <f>WEEKDAY($A11534,2)</f>
        <v/>
      </c>
      <c r="C11534" s="15">
        <f>HOUR($A11534)</f>
        <v/>
      </c>
      <c r="D11534" s="15">
        <f>IF(AND($A11534&gt;=Instellingen!$B$6,$A11534&lt;Instellingen!$B$7),1,0)</f>
        <v/>
      </c>
      <c r="E11534" s="15">
        <f>COUNTIF(tData[BezoekStart],"&lt;"&amp;($A11534+1/24))-COUNTIF(tData[BezoekEind],"&lt;="&amp;$A11534)</f>
        <v/>
      </c>
      <c r="F11534" s="15">
        <f>COUNTIF(tData[BezoekLangStart],"&lt;"&amp;($A11534+1/24))-COUNTIF(tData[BezoekLangEind],"&lt;="&amp;$A11534)</f>
        <v/>
      </c>
      <c r="G11534" s="15">
        <f>IF($D11534=1,$B11534*100+$C11534,-1)</f>
        <v/>
      </c>
      <c r="H11534" s="15">
        <f>IF($D11534=1,$B11534,-1)</f>
        <v/>
      </c>
      <c r="I11534" s="15">
        <f>IF($D11534=1,$C11534,-1)</f>
        <v/>
      </c>
    </row>
    <row r="11535">
      <c r="A11535" s="33" t="n">
        <v>45772.5</v>
      </c>
      <c r="B11535" s="15">
        <f>WEEKDAY($A11535,2)</f>
        <v/>
      </c>
      <c r="C11535" s="15">
        <f>HOUR($A11535)</f>
        <v/>
      </c>
      <c r="D11535" s="15">
        <f>IF(AND($A11535&gt;=Instellingen!$B$6,$A11535&lt;Instellingen!$B$7),1,0)</f>
        <v/>
      </c>
      <c r="E11535" s="15">
        <f>COUNTIF(tData[BezoekStart],"&lt;"&amp;($A11535+1/24))-COUNTIF(tData[BezoekEind],"&lt;="&amp;$A11535)</f>
        <v/>
      </c>
      <c r="F11535" s="15">
        <f>COUNTIF(tData[BezoekLangStart],"&lt;"&amp;($A11535+1/24))-COUNTIF(tData[BezoekLangEind],"&lt;="&amp;$A11535)</f>
        <v/>
      </c>
      <c r="G11535" s="15">
        <f>IF($D11535=1,$B11535*100+$C11535,-1)</f>
        <v/>
      </c>
      <c r="H11535" s="15">
        <f>IF($D11535=1,$B11535,-1)</f>
        <v/>
      </c>
      <c r="I11535" s="15">
        <f>IF($D11535=1,$C11535,-1)</f>
        <v/>
      </c>
    </row>
    <row r="11536">
      <c r="A11536" s="33" t="n">
        <v>45772.54166666666</v>
      </c>
      <c r="B11536" s="15">
        <f>WEEKDAY($A11536,2)</f>
        <v/>
      </c>
      <c r="C11536" s="15">
        <f>HOUR($A11536)</f>
        <v/>
      </c>
      <c r="D11536" s="15">
        <f>IF(AND($A11536&gt;=Instellingen!$B$6,$A11536&lt;Instellingen!$B$7),1,0)</f>
        <v/>
      </c>
      <c r="E11536" s="15">
        <f>COUNTIF(tData[BezoekStart],"&lt;"&amp;($A11536+1/24))-COUNTIF(tData[BezoekEind],"&lt;="&amp;$A11536)</f>
        <v/>
      </c>
      <c r="F11536" s="15">
        <f>COUNTIF(tData[BezoekLangStart],"&lt;"&amp;($A11536+1/24))-COUNTIF(tData[BezoekLangEind],"&lt;="&amp;$A11536)</f>
        <v/>
      </c>
      <c r="G11536" s="15">
        <f>IF($D11536=1,$B11536*100+$C11536,-1)</f>
        <v/>
      </c>
      <c r="H11536" s="15">
        <f>IF($D11536=1,$B11536,-1)</f>
        <v/>
      </c>
      <c r="I11536" s="15">
        <f>IF($D11536=1,$C11536,-1)</f>
        <v/>
      </c>
    </row>
    <row r="11537">
      <c r="A11537" s="33" t="n">
        <v>45772.58333333334</v>
      </c>
      <c r="B11537" s="15">
        <f>WEEKDAY($A11537,2)</f>
        <v/>
      </c>
      <c r="C11537" s="15">
        <f>HOUR($A11537)</f>
        <v/>
      </c>
      <c r="D11537" s="15">
        <f>IF(AND($A11537&gt;=Instellingen!$B$6,$A11537&lt;Instellingen!$B$7),1,0)</f>
        <v/>
      </c>
      <c r="E11537" s="15">
        <f>COUNTIF(tData[BezoekStart],"&lt;"&amp;($A11537+1/24))-COUNTIF(tData[BezoekEind],"&lt;="&amp;$A11537)</f>
        <v/>
      </c>
      <c r="F11537" s="15">
        <f>COUNTIF(tData[BezoekLangStart],"&lt;"&amp;($A11537+1/24))-COUNTIF(tData[BezoekLangEind],"&lt;="&amp;$A11537)</f>
        <v/>
      </c>
      <c r="G11537" s="15">
        <f>IF($D11537=1,$B11537*100+$C11537,-1)</f>
        <v/>
      </c>
      <c r="H11537" s="15">
        <f>IF($D11537=1,$B11537,-1)</f>
        <v/>
      </c>
      <c r="I11537" s="15">
        <f>IF($D11537=1,$C11537,-1)</f>
        <v/>
      </c>
    </row>
    <row r="11538">
      <c r="A11538" s="33" t="n">
        <v>45772.625</v>
      </c>
      <c r="B11538" s="15">
        <f>WEEKDAY($A11538,2)</f>
        <v/>
      </c>
      <c r="C11538" s="15">
        <f>HOUR($A11538)</f>
        <v/>
      </c>
      <c r="D11538" s="15">
        <f>IF(AND($A11538&gt;=Instellingen!$B$6,$A11538&lt;Instellingen!$B$7),1,0)</f>
        <v/>
      </c>
      <c r="E11538" s="15">
        <f>COUNTIF(tData[BezoekStart],"&lt;"&amp;($A11538+1/24))-COUNTIF(tData[BezoekEind],"&lt;="&amp;$A11538)</f>
        <v/>
      </c>
      <c r="F11538" s="15">
        <f>COUNTIF(tData[BezoekLangStart],"&lt;"&amp;($A11538+1/24))-COUNTIF(tData[BezoekLangEind],"&lt;="&amp;$A11538)</f>
        <v/>
      </c>
      <c r="G11538" s="15">
        <f>IF($D11538=1,$B11538*100+$C11538,-1)</f>
        <v/>
      </c>
      <c r="H11538" s="15">
        <f>IF($D11538=1,$B11538,-1)</f>
        <v/>
      </c>
      <c r="I11538" s="15">
        <f>IF($D11538=1,$C11538,-1)</f>
        <v/>
      </c>
    </row>
    <row r="11539">
      <c r="A11539" s="33" t="n">
        <v>45772.66666666666</v>
      </c>
      <c r="B11539" s="15">
        <f>WEEKDAY($A11539,2)</f>
        <v/>
      </c>
      <c r="C11539" s="15">
        <f>HOUR($A11539)</f>
        <v/>
      </c>
      <c r="D11539" s="15">
        <f>IF(AND($A11539&gt;=Instellingen!$B$6,$A11539&lt;Instellingen!$B$7),1,0)</f>
        <v/>
      </c>
      <c r="E11539" s="15">
        <f>COUNTIF(tData[BezoekStart],"&lt;"&amp;($A11539+1/24))-COUNTIF(tData[BezoekEind],"&lt;="&amp;$A11539)</f>
        <v/>
      </c>
      <c r="F11539" s="15">
        <f>COUNTIF(tData[BezoekLangStart],"&lt;"&amp;($A11539+1/24))-COUNTIF(tData[BezoekLangEind],"&lt;="&amp;$A11539)</f>
        <v/>
      </c>
      <c r="G11539" s="15">
        <f>IF($D11539=1,$B11539*100+$C11539,-1)</f>
        <v/>
      </c>
      <c r="H11539" s="15">
        <f>IF($D11539=1,$B11539,-1)</f>
        <v/>
      </c>
      <c r="I11539" s="15">
        <f>IF($D11539=1,$C11539,-1)</f>
        <v/>
      </c>
    </row>
    <row r="11540">
      <c r="A11540" s="33" t="n">
        <v>45772.70833333334</v>
      </c>
      <c r="B11540" s="15">
        <f>WEEKDAY($A11540,2)</f>
        <v/>
      </c>
      <c r="C11540" s="15">
        <f>HOUR($A11540)</f>
        <v/>
      </c>
      <c r="D11540" s="15">
        <f>IF(AND($A11540&gt;=Instellingen!$B$6,$A11540&lt;Instellingen!$B$7),1,0)</f>
        <v/>
      </c>
      <c r="E11540" s="15">
        <f>COUNTIF(tData[BezoekStart],"&lt;"&amp;($A11540+1/24))-COUNTIF(tData[BezoekEind],"&lt;="&amp;$A11540)</f>
        <v/>
      </c>
      <c r="F11540" s="15">
        <f>COUNTIF(tData[BezoekLangStart],"&lt;"&amp;($A11540+1/24))-COUNTIF(tData[BezoekLangEind],"&lt;="&amp;$A11540)</f>
        <v/>
      </c>
      <c r="G11540" s="15">
        <f>IF($D11540=1,$B11540*100+$C11540,-1)</f>
        <v/>
      </c>
      <c r="H11540" s="15">
        <f>IF($D11540=1,$B11540,-1)</f>
        <v/>
      </c>
      <c r="I11540" s="15">
        <f>IF($D11540=1,$C11540,-1)</f>
        <v/>
      </c>
    </row>
    <row r="11541">
      <c r="A11541" s="33" t="n">
        <v>45772.75</v>
      </c>
      <c r="B11541" s="15">
        <f>WEEKDAY($A11541,2)</f>
        <v/>
      </c>
      <c r="C11541" s="15">
        <f>HOUR($A11541)</f>
        <v/>
      </c>
      <c r="D11541" s="15">
        <f>IF(AND($A11541&gt;=Instellingen!$B$6,$A11541&lt;Instellingen!$B$7),1,0)</f>
        <v/>
      </c>
      <c r="E11541" s="15">
        <f>COUNTIF(tData[BezoekStart],"&lt;"&amp;($A11541+1/24))-COUNTIF(tData[BezoekEind],"&lt;="&amp;$A11541)</f>
        <v/>
      </c>
      <c r="F11541" s="15">
        <f>COUNTIF(tData[BezoekLangStart],"&lt;"&amp;($A11541+1/24))-COUNTIF(tData[BezoekLangEind],"&lt;="&amp;$A11541)</f>
        <v/>
      </c>
      <c r="G11541" s="15">
        <f>IF($D11541=1,$B11541*100+$C11541,-1)</f>
        <v/>
      </c>
      <c r="H11541" s="15">
        <f>IF($D11541=1,$B11541,-1)</f>
        <v/>
      </c>
      <c r="I11541" s="15">
        <f>IF($D11541=1,$C11541,-1)</f>
        <v/>
      </c>
    </row>
    <row r="11542">
      <c r="A11542" s="33" t="n">
        <v>45772.79166666666</v>
      </c>
      <c r="B11542" s="15">
        <f>WEEKDAY($A11542,2)</f>
        <v/>
      </c>
      <c r="C11542" s="15">
        <f>HOUR($A11542)</f>
        <v/>
      </c>
      <c r="D11542" s="15">
        <f>IF(AND($A11542&gt;=Instellingen!$B$6,$A11542&lt;Instellingen!$B$7),1,0)</f>
        <v/>
      </c>
      <c r="E11542" s="15">
        <f>COUNTIF(tData[BezoekStart],"&lt;"&amp;($A11542+1/24))-COUNTIF(tData[BezoekEind],"&lt;="&amp;$A11542)</f>
        <v/>
      </c>
      <c r="F11542" s="15">
        <f>COUNTIF(tData[BezoekLangStart],"&lt;"&amp;($A11542+1/24))-COUNTIF(tData[BezoekLangEind],"&lt;="&amp;$A11542)</f>
        <v/>
      </c>
      <c r="G11542" s="15">
        <f>IF($D11542=1,$B11542*100+$C11542,-1)</f>
        <v/>
      </c>
      <c r="H11542" s="15">
        <f>IF($D11542=1,$B11542,-1)</f>
        <v/>
      </c>
      <c r="I11542" s="15">
        <f>IF($D11542=1,$C11542,-1)</f>
        <v/>
      </c>
    </row>
    <row r="11543">
      <c r="A11543" s="33" t="n">
        <v>45772.83333333334</v>
      </c>
      <c r="B11543" s="15">
        <f>WEEKDAY($A11543,2)</f>
        <v/>
      </c>
      <c r="C11543" s="15">
        <f>HOUR($A11543)</f>
        <v/>
      </c>
      <c r="D11543" s="15">
        <f>IF(AND($A11543&gt;=Instellingen!$B$6,$A11543&lt;Instellingen!$B$7),1,0)</f>
        <v/>
      </c>
      <c r="E11543" s="15">
        <f>COUNTIF(tData[BezoekStart],"&lt;"&amp;($A11543+1/24))-COUNTIF(tData[BezoekEind],"&lt;="&amp;$A11543)</f>
        <v/>
      </c>
      <c r="F11543" s="15">
        <f>COUNTIF(tData[BezoekLangStart],"&lt;"&amp;($A11543+1/24))-COUNTIF(tData[BezoekLangEind],"&lt;="&amp;$A11543)</f>
        <v/>
      </c>
      <c r="G11543" s="15">
        <f>IF($D11543=1,$B11543*100+$C11543,-1)</f>
        <v/>
      </c>
      <c r="H11543" s="15">
        <f>IF($D11543=1,$B11543,-1)</f>
        <v/>
      </c>
      <c r="I11543" s="15">
        <f>IF($D11543=1,$C11543,-1)</f>
        <v/>
      </c>
    </row>
    <row r="11544">
      <c r="A11544" s="33" t="n">
        <v>45772.875</v>
      </c>
      <c r="B11544" s="15">
        <f>WEEKDAY($A11544,2)</f>
        <v/>
      </c>
      <c r="C11544" s="15">
        <f>HOUR($A11544)</f>
        <v/>
      </c>
      <c r="D11544" s="15">
        <f>IF(AND($A11544&gt;=Instellingen!$B$6,$A11544&lt;Instellingen!$B$7),1,0)</f>
        <v/>
      </c>
      <c r="E11544" s="15">
        <f>COUNTIF(tData[BezoekStart],"&lt;"&amp;($A11544+1/24))-COUNTIF(tData[BezoekEind],"&lt;="&amp;$A11544)</f>
        <v/>
      </c>
      <c r="F11544" s="15">
        <f>COUNTIF(tData[BezoekLangStart],"&lt;"&amp;($A11544+1/24))-COUNTIF(tData[BezoekLangEind],"&lt;="&amp;$A11544)</f>
        <v/>
      </c>
      <c r="G11544" s="15">
        <f>IF($D11544=1,$B11544*100+$C11544,-1)</f>
        <v/>
      </c>
      <c r="H11544" s="15">
        <f>IF($D11544=1,$B11544,-1)</f>
        <v/>
      </c>
      <c r="I11544" s="15">
        <f>IF($D11544=1,$C11544,-1)</f>
        <v/>
      </c>
    </row>
    <row r="11545">
      <c r="A11545" s="33" t="n">
        <v>45772.91666666666</v>
      </c>
      <c r="B11545" s="15">
        <f>WEEKDAY($A11545,2)</f>
        <v/>
      </c>
      <c r="C11545" s="15">
        <f>HOUR($A11545)</f>
        <v/>
      </c>
      <c r="D11545" s="15">
        <f>IF(AND($A11545&gt;=Instellingen!$B$6,$A11545&lt;Instellingen!$B$7),1,0)</f>
        <v/>
      </c>
      <c r="E11545" s="15">
        <f>COUNTIF(tData[BezoekStart],"&lt;"&amp;($A11545+1/24))-COUNTIF(tData[BezoekEind],"&lt;="&amp;$A11545)</f>
        <v/>
      </c>
      <c r="F11545" s="15">
        <f>COUNTIF(tData[BezoekLangStart],"&lt;"&amp;($A11545+1/24))-COUNTIF(tData[BezoekLangEind],"&lt;="&amp;$A11545)</f>
        <v/>
      </c>
      <c r="G11545" s="15">
        <f>IF($D11545=1,$B11545*100+$C11545,-1)</f>
        <v/>
      </c>
      <c r="H11545" s="15">
        <f>IF($D11545=1,$B11545,-1)</f>
        <v/>
      </c>
      <c r="I11545" s="15">
        <f>IF($D11545=1,$C11545,-1)</f>
        <v/>
      </c>
    </row>
    <row r="11546">
      <c r="A11546" s="33" t="n">
        <v>45772.95833333334</v>
      </c>
      <c r="B11546" s="15">
        <f>WEEKDAY($A11546,2)</f>
        <v/>
      </c>
      <c r="C11546" s="15">
        <f>HOUR($A11546)</f>
        <v/>
      </c>
      <c r="D11546" s="15">
        <f>IF(AND($A11546&gt;=Instellingen!$B$6,$A11546&lt;Instellingen!$B$7),1,0)</f>
        <v/>
      </c>
      <c r="E11546" s="15">
        <f>COUNTIF(tData[BezoekStart],"&lt;"&amp;($A11546+1/24))-COUNTIF(tData[BezoekEind],"&lt;="&amp;$A11546)</f>
        <v/>
      </c>
      <c r="F11546" s="15">
        <f>COUNTIF(tData[BezoekLangStart],"&lt;"&amp;($A11546+1/24))-COUNTIF(tData[BezoekLangEind],"&lt;="&amp;$A11546)</f>
        <v/>
      </c>
      <c r="G11546" s="15">
        <f>IF($D11546=1,$B11546*100+$C11546,-1)</f>
        <v/>
      </c>
      <c r="H11546" s="15">
        <f>IF($D11546=1,$B11546,-1)</f>
        <v/>
      </c>
      <c r="I11546" s="15">
        <f>IF($D11546=1,$C11546,-1)</f>
        <v/>
      </c>
    </row>
    <row r="11547">
      <c r="A11547" s="33" t="n">
        <v>45773</v>
      </c>
      <c r="B11547" s="15">
        <f>WEEKDAY($A11547,2)</f>
        <v/>
      </c>
      <c r="C11547" s="15">
        <f>HOUR($A11547)</f>
        <v/>
      </c>
      <c r="D11547" s="15">
        <f>IF(AND($A11547&gt;=Instellingen!$B$6,$A11547&lt;Instellingen!$B$7),1,0)</f>
        <v/>
      </c>
      <c r="E11547" s="15">
        <f>COUNTIF(tData[BezoekStart],"&lt;"&amp;($A11547+1/24))-COUNTIF(tData[BezoekEind],"&lt;="&amp;$A11547)</f>
        <v/>
      </c>
      <c r="F11547" s="15">
        <f>COUNTIF(tData[BezoekLangStart],"&lt;"&amp;($A11547+1/24))-COUNTIF(tData[BezoekLangEind],"&lt;="&amp;$A11547)</f>
        <v/>
      </c>
      <c r="G11547" s="15">
        <f>IF($D11547=1,$B11547*100+$C11547,-1)</f>
        <v/>
      </c>
      <c r="H11547" s="15">
        <f>IF($D11547=1,$B11547,-1)</f>
        <v/>
      </c>
      <c r="I11547" s="15">
        <f>IF($D11547=1,$C11547,-1)</f>
        <v/>
      </c>
    </row>
    <row r="11548">
      <c r="A11548" s="33" t="n">
        <v>45773.04166666666</v>
      </c>
      <c r="B11548" s="15">
        <f>WEEKDAY($A11548,2)</f>
        <v/>
      </c>
      <c r="C11548" s="15">
        <f>HOUR($A11548)</f>
        <v/>
      </c>
      <c r="D11548" s="15">
        <f>IF(AND($A11548&gt;=Instellingen!$B$6,$A11548&lt;Instellingen!$B$7),1,0)</f>
        <v/>
      </c>
      <c r="E11548" s="15">
        <f>COUNTIF(tData[BezoekStart],"&lt;"&amp;($A11548+1/24))-COUNTIF(tData[BezoekEind],"&lt;="&amp;$A11548)</f>
        <v/>
      </c>
      <c r="F11548" s="15">
        <f>COUNTIF(tData[BezoekLangStart],"&lt;"&amp;($A11548+1/24))-COUNTIF(tData[BezoekLangEind],"&lt;="&amp;$A11548)</f>
        <v/>
      </c>
      <c r="G11548" s="15">
        <f>IF($D11548=1,$B11548*100+$C11548,-1)</f>
        <v/>
      </c>
      <c r="H11548" s="15">
        <f>IF($D11548=1,$B11548,-1)</f>
        <v/>
      </c>
      <c r="I11548" s="15">
        <f>IF($D11548=1,$C11548,-1)</f>
        <v/>
      </c>
    </row>
    <row r="11549">
      <c r="A11549" s="33" t="n">
        <v>45773.08333333334</v>
      </c>
      <c r="B11549" s="15">
        <f>WEEKDAY($A11549,2)</f>
        <v/>
      </c>
      <c r="C11549" s="15">
        <f>HOUR($A11549)</f>
        <v/>
      </c>
      <c r="D11549" s="15">
        <f>IF(AND($A11549&gt;=Instellingen!$B$6,$A11549&lt;Instellingen!$B$7),1,0)</f>
        <v/>
      </c>
      <c r="E11549" s="15">
        <f>COUNTIF(tData[BezoekStart],"&lt;"&amp;($A11549+1/24))-COUNTIF(tData[BezoekEind],"&lt;="&amp;$A11549)</f>
        <v/>
      </c>
      <c r="F11549" s="15">
        <f>COUNTIF(tData[BezoekLangStart],"&lt;"&amp;($A11549+1/24))-COUNTIF(tData[BezoekLangEind],"&lt;="&amp;$A11549)</f>
        <v/>
      </c>
      <c r="G11549" s="15">
        <f>IF($D11549=1,$B11549*100+$C11549,-1)</f>
        <v/>
      </c>
      <c r="H11549" s="15">
        <f>IF($D11549=1,$B11549,-1)</f>
        <v/>
      </c>
      <c r="I11549" s="15">
        <f>IF($D11549=1,$C11549,-1)</f>
        <v/>
      </c>
    </row>
    <row r="11550">
      <c r="A11550" s="33" t="n">
        <v>45773.125</v>
      </c>
      <c r="B11550" s="15">
        <f>WEEKDAY($A11550,2)</f>
        <v/>
      </c>
      <c r="C11550" s="15">
        <f>HOUR($A11550)</f>
        <v/>
      </c>
      <c r="D11550" s="15">
        <f>IF(AND($A11550&gt;=Instellingen!$B$6,$A11550&lt;Instellingen!$B$7),1,0)</f>
        <v/>
      </c>
      <c r="E11550" s="15">
        <f>COUNTIF(tData[BezoekStart],"&lt;"&amp;($A11550+1/24))-COUNTIF(tData[BezoekEind],"&lt;="&amp;$A11550)</f>
        <v/>
      </c>
      <c r="F11550" s="15">
        <f>COUNTIF(tData[BezoekLangStart],"&lt;"&amp;($A11550+1/24))-COUNTIF(tData[BezoekLangEind],"&lt;="&amp;$A11550)</f>
        <v/>
      </c>
      <c r="G11550" s="15">
        <f>IF($D11550=1,$B11550*100+$C11550,-1)</f>
        <v/>
      </c>
      <c r="H11550" s="15">
        <f>IF($D11550=1,$B11550,-1)</f>
        <v/>
      </c>
      <c r="I11550" s="15">
        <f>IF($D11550=1,$C11550,-1)</f>
        <v/>
      </c>
    </row>
    <row r="11551">
      <c r="A11551" s="33" t="n">
        <v>45773.16666666666</v>
      </c>
      <c r="B11551" s="15">
        <f>WEEKDAY($A11551,2)</f>
        <v/>
      </c>
      <c r="C11551" s="15">
        <f>HOUR($A11551)</f>
        <v/>
      </c>
      <c r="D11551" s="15">
        <f>IF(AND($A11551&gt;=Instellingen!$B$6,$A11551&lt;Instellingen!$B$7),1,0)</f>
        <v/>
      </c>
      <c r="E11551" s="15">
        <f>COUNTIF(tData[BezoekStart],"&lt;"&amp;($A11551+1/24))-COUNTIF(tData[BezoekEind],"&lt;="&amp;$A11551)</f>
        <v/>
      </c>
      <c r="F11551" s="15">
        <f>COUNTIF(tData[BezoekLangStart],"&lt;"&amp;($A11551+1/24))-COUNTIF(tData[BezoekLangEind],"&lt;="&amp;$A11551)</f>
        <v/>
      </c>
      <c r="G11551" s="15">
        <f>IF($D11551=1,$B11551*100+$C11551,-1)</f>
        <v/>
      </c>
      <c r="H11551" s="15">
        <f>IF($D11551=1,$B11551,-1)</f>
        <v/>
      </c>
      <c r="I11551" s="15">
        <f>IF($D11551=1,$C11551,-1)</f>
        <v/>
      </c>
    </row>
    <row r="11552">
      <c r="A11552" s="33" t="n">
        <v>45773.20833333334</v>
      </c>
      <c r="B11552" s="15">
        <f>WEEKDAY($A11552,2)</f>
        <v/>
      </c>
      <c r="C11552" s="15">
        <f>HOUR($A11552)</f>
        <v/>
      </c>
      <c r="D11552" s="15">
        <f>IF(AND($A11552&gt;=Instellingen!$B$6,$A11552&lt;Instellingen!$B$7),1,0)</f>
        <v/>
      </c>
      <c r="E11552" s="15">
        <f>COUNTIF(tData[BezoekStart],"&lt;"&amp;($A11552+1/24))-COUNTIF(tData[BezoekEind],"&lt;="&amp;$A11552)</f>
        <v/>
      </c>
      <c r="F11552" s="15">
        <f>COUNTIF(tData[BezoekLangStart],"&lt;"&amp;($A11552+1/24))-COUNTIF(tData[BezoekLangEind],"&lt;="&amp;$A11552)</f>
        <v/>
      </c>
      <c r="G11552" s="15">
        <f>IF($D11552=1,$B11552*100+$C11552,-1)</f>
        <v/>
      </c>
      <c r="H11552" s="15">
        <f>IF($D11552=1,$B11552,-1)</f>
        <v/>
      </c>
      <c r="I11552" s="15">
        <f>IF($D11552=1,$C11552,-1)</f>
        <v/>
      </c>
    </row>
    <row r="11553">
      <c r="A11553" s="33" t="n">
        <v>45773.25</v>
      </c>
      <c r="B11553" s="15">
        <f>WEEKDAY($A11553,2)</f>
        <v/>
      </c>
      <c r="C11553" s="15">
        <f>HOUR($A11553)</f>
        <v/>
      </c>
      <c r="D11553" s="15">
        <f>IF(AND($A11553&gt;=Instellingen!$B$6,$A11553&lt;Instellingen!$B$7),1,0)</f>
        <v/>
      </c>
      <c r="E11553" s="15">
        <f>COUNTIF(tData[BezoekStart],"&lt;"&amp;($A11553+1/24))-COUNTIF(tData[BezoekEind],"&lt;="&amp;$A11553)</f>
        <v/>
      </c>
      <c r="F11553" s="15">
        <f>COUNTIF(tData[BezoekLangStart],"&lt;"&amp;($A11553+1/24))-COUNTIF(tData[BezoekLangEind],"&lt;="&amp;$A11553)</f>
        <v/>
      </c>
      <c r="G11553" s="15">
        <f>IF($D11553=1,$B11553*100+$C11553,-1)</f>
        <v/>
      </c>
      <c r="H11553" s="15">
        <f>IF($D11553=1,$B11553,-1)</f>
        <v/>
      </c>
      <c r="I11553" s="15">
        <f>IF($D11553=1,$C11553,-1)</f>
        <v/>
      </c>
    </row>
    <row r="11554">
      <c r="A11554" s="33" t="n">
        <v>45773.29166666666</v>
      </c>
      <c r="B11554" s="15">
        <f>WEEKDAY($A11554,2)</f>
        <v/>
      </c>
      <c r="C11554" s="15">
        <f>HOUR($A11554)</f>
        <v/>
      </c>
      <c r="D11554" s="15">
        <f>IF(AND($A11554&gt;=Instellingen!$B$6,$A11554&lt;Instellingen!$B$7),1,0)</f>
        <v/>
      </c>
      <c r="E11554" s="15">
        <f>COUNTIF(tData[BezoekStart],"&lt;"&amp;($A11554+1/24))-COUNTIF(tData[BezoekEind],"&lt;="&amp;$A11554)</f>
        <v/>
      </c>
      <c r="F11554" s="15">
        <f>COUNTIF(tData[BezoekLangStart],"&lt;"&amp;($A11554+1/24))-COUNTIF(tData[BezoekLangEind],"&lt;="&amp;$A11554)</f>
        <v/>
      </c>
      <c r="G11554" s="15">
        <f>IF($D11554=1,$B11554*100+$C11554,-1)</f>
        <v/>
      </c>
      <c r="H11554" s="15">
        <f>IF($D11554=1,$B11554,-1)</f>
        <v/>
      </c>
      <c r="I11554" s="15">
        <f>IF($D11554=1,$C11554,-1)</f>
        <v/>
      </c>
    </row>
    <row r="11555">
      <c r="A11555" s="33" t="n">
        <v>45773.33333333334</v>
      </c>
      <c r="B11555" s="15">
        <f>WEEKDAY($A11555,2)</f>
        <v/>
      </c>
      <c r="C11555" s="15">
        <f>HOUR($A11555)</f>
        <v/>
      </c>
      <c r="D11555" s="15">
        <f>IF(AND($A11555&gt;=Instellingen!$B$6,$A11555&lt;Instellingen!$B$7),1,0)</f>
        <v/>
      </c>
      <c r="E11555" s="15">
        <f>COUNTIF(tData[BezoekStart],"&lt;"&amp;($A11555+1/24))-COUNTIF(tData[BezoekEind],"&lt;="&amp;$A11555)</f>
        <v/>
      </c>
      <c r="F11555" s="15">
        <f>COUNTIF(tData[BezoekLangStart],"&lt;"&amp;($A11555+1/24))-COUNTIF(tData[BezoekLangEind],"&lt;="&amp;$A11555)</f>
        <v/>
      </c>
      <c r="G11555" s="15">
        <f>IF($D11555=1,$B11555*100+$C11555,-1)</f>
        <v/>
      </c>
      <c r="H11555" s="15">
        <f>IF($D11555=1,$B11555,-1)</f>
        <v/>
      </c>
      <c r="I11555" s="15">
        <f>IF($D11555=1,$C11555,-1)</f>
        <v/>
      </c>
    </row>
    <row r="11556">
      <c r="A11556" s="33" t="n">
        <v>45773.375</v>
      </c>
      <c r="B11556" s="15">
        <f>WEEKDAY($A11556,2)</f>
        <v/>
      </c>
      <c r="C11556" s="15">
        <f>HOUR($A11556)</f>
        <v/>
      </c>
      <c r="D11556" s="15">
        <f>IF(AND($A11556&gt;=Instellingen!$B$6,$A11556&lt;Instellingen!$B$7),1,0)</f>
        <v/>
      </c>
      <c r="E11556" s="15">
        <f>COUNTIF(tData[BezoekStart],"&lt;"&amp;($A11556+1/24))-COUNTIF(tData[BezoekEind],"&lt;="&amp;$A11556)</f>
        <v/>
      </c>
      <c r="F11556" s="15">
        <f>COUNTIF(tData[BezoekLangStart],"&lt;"&amp;($A11556+1/24))-COUNTIF(tData[BezoekLangEind],"&lt;="&amp;$A11556)</f>
        <v/>
      </c>
      <c r="G11556" s="15">
        <f>IF($D11556=1,$B11556*100+$C11556,-1)</f>
        <v/>
      </c>
      <c r="H11556" s="15">
        <f>IF($D11556=1,$B11556,-1)</f>
        <v/>
      </c>
      <c r="I11556" s="15">
        <f>IF($D11556=1,$C11556,-1)</f>
        <v/>
      </c>
    </row>
    <row r="11557">
      <c r="A11557" s="33" t="n">
        <v>45773.41666666666</v>
      </c>
      <c r="B11557" s="15">
        <f>WEEKDAY($A11557,2)</f>
        <v/>
      </c>
      <c r="C11557" s="15">
        <f>HOUR($A11557)</f>
        <v/>
      </c>
      <c r="D11557" s="15">
        <f>IF(AND($A11557&gt;=Instellingen!$B$6,$A11557&lt;Instellingen!$B$7),1,0)</f>
        <v/>
      </c>
      <c r="E11557" s="15">
        <f>COUNTIF(tData[BezoekStart],"&lt;"&amp;($A11557+1/24))-COUNTIF(tData[BezoekEind],"&lt;="&amp;$A11557)</f>
        <v/>
      </c>
      <c r="F11557" s="15">
        <f>COUNTIF(tData[BezoekLangStart],"&lt;"&amp;($A11557+1/24))-COUNTIF(tData[BezoekLangEind],"&lt;="&amp;$A11557)</f>
        <v/>
      </c>
      <c r="G11557" s="15">
        <f>IF($D11557=1,$B11557*100+$C11557,-1)</f>
        <v/>
      </c>
      <c r="H11557" s="15">
        <f>IF($D11557=1,$B11557,-1)</f>
        <v/>
      </c>
      <c r="I11557" s="15">
        <f>IF($D11557=1,$C11557,-1)</f>
        <v/>
      </c>
    </row>
    <row r="11558">
      <c r="A11558" s="33" t="n">
        <v>45773.45833333334</v>
      </c>
      <c r="B11558" s="15">
        <f>WEEKDAY($A11558,2)</f>
        <v/>
      </c>
      <c r="C11558" s="15">
        <f>HOUR($A11558)</f>
        <v/>
      </c>
      <c r="D11558" s="15">
        <f>IF(AND($A11558&gt;=Instellingen!$B$6,$A11558&lt;Instellingen!$B$7),1,0)</f>
        <v/>
      </c>
      <c r="E11558" s="15">
        <f>COUNTIF(tData[BezoekStart],"&lt;"&amp;($A11558+1/24))-COUNTIF(tData[BezoekEind],"&lt;="&amp;$A11558)</f>
        <v/>
      </c>
      <c r="F11558" s="15">
        <f>COUNTIF(tData[BezoekLangStart],"&lt;"&amp;($A11558+1/24))-COUNTIF(tData[BezoekLangEind],"&lt;="&amp;$A11558)</f>
        <v/>
      </c>
      <c r="G11558" s="15">
        <f>IF($D11558=1,$B11558*100+$C11558,-1)</f>
        <v/>
      </c>
      <c r="H11558" s="15">
        <f>IF($D11558=1,$B11558,-1)</f>
        <v/>
      </c>
      <c r="I11558" s="15">
        <f>IF($D11558=1,$C11558,-1)</f>
        <v/>
      </c>
    </row>
    <row r="11559">
      <c r="A11559" s="33" t="n">
        <v>45773.5</v>
      </c>
      <c r="B11559" s="15">
        <f>WEEKDAY($A11559,2)</f>
        <v/>
      </c>
      <c r="C11559" s="15">
        <f>HOUR($A11559)</f>
        <v/>
      </c>
      <c r="D11559" s="15">
        <f>IF(AND($A11559&gt;=Instellingen!$B$6,$A11559&lt;Instellingen!$B$7),1,0)</f>
        <v/>
      </c>
      <c r="E11559" s="15">
        <f>COUNTIF(tData[BezoekStart],"&lt;"&amp;($A11559+1/24))-COUNTIF(tData[BezoekEind],"&lt;="&amp;$A11559)</f>
        <v/>
      </c>
      <c r="F11559" s="15">
        <f>COUNTIF(tData[BezoekLangStart],"&lt;"&amp;($A11559+1/24))-COUNTIF(tData[BezoekLangEind],"&lt;="&amp;$A11559)</f>
        <v/>
      </c>
      <c r="G11559" s="15">
        <f>IF($D11559=1,$B11559*100+$C11559,-1)</f>
        <v/>
      </c>
      <c r="H11559" s="15">
        <f>IF($D11559=1,$B11559,-1)</f>
        <v/>
      </c>
      <c r="I11559" s="15">
        <f>IF($D11559=1,$C11559,-1)</f>
        <v/>
      </c>
    </row>
    <row r="11560">
      <c r="A11560" s="33" t="n">
        <v>45773.54166666666</v>
      </c>
      <c r="B11560" s="15">
        <f>WEEKDAY($A11560,2)</f>
        <v/>
      </c>
      <c r="C11560" s="15">
        <f>HOUR($A11560)</f>
        <v/>
      </c>
      <c r="D11560" s="15">
        <f>IF(AND($A11560&gt;=Instellingen!$B$6,$A11560&lt;Instellingen!$B$7),1,0)</f>
        <v/>
      </c>
      <c r="E11560" s="15">
        <f>COUNTIF(tData[BezoekStart],"&lt;"&amp;($A11560+1/24))-COUNTIF(tData[BezoekEind],"&lt;="&amp;$A11560)</f>
        <v/>
      </c>
      <c r="F11560" s="15">
        <f>COUNTIF(tData[BezoekLangStart],"&lt;"&amp;($A11560+1/24))-COUNTIF(tData[BezoekLangEind],"&lt;="&amp;$A11560)</f>
        <v/>
      </c>
      <c r="G11560" s="15">
        <f>IF($D11560=1,$B11560*100+$C11560,-1)</f>
        <v/>
      </c>
      <c r="H11560" s="15">
        <f>IF($D11560=1,$B11560,-1)</f>
        <v/>
      </c>
      <c r="I11560" s="15">
        <f>IF($D11560=1,$C11560,-1)</f>
        <v/>
      </c>
    </row>
    <row r="11561">
      <c r="A11561" s="33" t="n">
        <v>45773.58333333334</v>
      </c>
      <c r="B11561" s="15">
        <f>WEEKDAY($A11561,2)</f>
        <v/>
      </c>
      <c r="C11561" s="15">
        <f>HOUR($A11561)</f>
        <v/>
      </c>
      <c r="D11561" s="15">
        <f>IF(AND($A11561&gt;=Instellingen!$B$6,$A11561&lt;Instellingen!$B$7),1,0)</f>
        <v/>
      </c>
      <c r="E11561" s="15">
        <f>COUNTIF(tData[BezoekStart],"&lt;"&amp;($A11561+1/24))-COUNTIF(tData[BezoekEind],"&lt;="&amp;$A11561)</f>
        <v/>
      </c>
      <c r="F11561" s="15">
        <f>COUNTIF(tData[BezoekLangStart],"&lt;"&amp;($A11561+1/24))-COUNTIF(tData[BezoekLangEind],"&lt;="&amp;$A11561)</f>
        <v/>
      </c>
      <c r="G11561" s="15">
        <f>IF($D11561=1,$B11561*100+$C11561,-1)</f>
        <v/>
      </c>
      <c r="H11561" s="15">
        <f>IF($D11561=1,$B11561,-1)</f>
        <v/>
      </c>
      <c r="I11561" s="15">
        <f>IF($D11561=1,$C11561,-1)</f>
        <v/>
      </c>
    </row>
    <row r="11562">
      <c r="A11562" s="33" t="n">
        <v>45773.625</v>
      </c>
      <c r="B11562" s="15">
        <f>WEEKDAY($A11562,2)</f>
        <v/>
      </c>
      <c r="C11562" s="15">
        <f>HOUR($A11562)</f>
        <v/>
      </c>
      <c r="D11562" s="15">
        <f>IF(AND($A11562&gt;=Instellingen!$B$6,$A11562&lt;Instellingen!$B$7),1,0)</f>
        <v/>
      </c>
      <c r="E11562" s="15">
        <f>COUNTIF(tData[BezoekStart],"&lt;"&amp;($A11562+1/24))-COUNTIF(tData[BezoekEind],"&lt;="&amp;$A11562)</f>
        <v/>
      </c>
      <c r="F11562" s="15">
        <f>COUNTIF(tData[BezoekLangStart],"&lt;"&amp;($A11562+1/24))-COUNTIF(tData[BezoekLangEind],"&lt;="&amp;$A11562)</f>
        <v/>
      </c>
      <c r="G11562" s="15">
        <f>IF($D11562=1,$B11562*100+$C11562,-1)</f>
        <v/>
      </c>
      <c r="H11562" s="15">
        <f>IF($D11562=1,$B11562,-1)</f>
        <v/>
      </c>
      <c r="I11562" s="15">
        <f>IF($D11562=1,$C11562,-1)</f>
        <v/>
      </c>
    </row>
    <row r="11563">
      <c r="A11563" s="33" t="n">
        <v>45773.66666666666</v>
      </c>
      <c r="B11563" s="15">
        <f>WEEKDAY($A11563,2)</f>
        <v/>
      </c>
      <c r="C11563" s="15">
        <f>HOUR($A11563)</f>
        <v/>
      </c>
      <c r="D11563" s="15">
        <f>IF(AND($A11563&gt;=Instellingen!$B$6,$A11563&lt;Instellingen!$B$7),1,0)</f>
        <v/>
      </c>
      <c r="E11563" s="15">
        <f>COUNTIF(tData[BezoekStart],"&lt;"&amp;($A11563+1/24))-COUNTIF(tData[BezoekEind],"&lt;="&amp;$A11563)</f>
        <v/>
      </c>
      <c r="F11563" s="15">
        <f>COUNTIF(tData[BezoekLangStart],"&lt;"&amp;($A11563+1/24))-COUNTIF(tData[BezoekLangEind],"&lt;="&amp;$A11563)</f>
        <v/>
      </c>
      <c r="G11563" s="15">
        <f>IF($D11563=1,$B11563*100+$C11563,-1)</f>
        <v/>
      </c>
      <c r="H11563" s="15">
        <f>IF($D11563=1,$B11563,-1)</f>
        <v/>
      </c>
      <c r="I11563" s="15">
        <f>IF($D11563=1,$C11563,-1)</f>
        <v/>
      </c>
    </row>
    <row r="11564">
      <c r="A11564" s="33" t="n">
        <v>45773.70833333334</v>
      </c>
      <c r="B11564" s="15">
        <f>WEEKDAY($A11564,2)</f>
        <v/>
      </c>
      <c r="C11564" s="15">
        <f>HOUR($A11564)</f>
        <v/>
      </c>
      <c r="D11564" s="15">
        <f>IF(AND($A11564&gt;=Instellingen!$B$6,$A11564&lt;Instellingen!$B$7),1,0)</f>
        <v/>
      </c>
      <c r="E11564" s="15">
        <f>COUNTIF(tData[BezoekStart],"&lt;"&amp;($A11564+1/24))-COUNTIF(tData[BezoekEind],"&lt;="&amp;$A11564)</f>
        <v/>
      </c>
      <c r="F11564" s="15">
        <f>COUNTIF(tData[BezoekLangStart],"&lt;"&amp;($A11564+1/24))-COUNTIF(tData[BezoekLangEind],"&lt;="&amp;$A11564)</f>
        <v/>
      </c>
      <c r="G11564" s="15">
        <f>IF($D11564=1,$B11564*100+$C11564,-1)</f>
        <v/>
      </c>
      <c r="H11564" s="15">
        <f>IF($D11564=1,$B11564,-1)</f>
        <v/>
      </c>
      <c r="I11564" s="15">
        <f>IF($D11564=1,$C11564,-1)</f>
        <v/>
      </c>
    </row>
    <row r="11565">
      <c r="A11565" s="33" t="n">
        <v>45773.75</v>
      </c>
      <c r="B11565" s="15">
        <f>WEEKDAY($A11565,2)</f>
        <v/>
      </c>
      <c r="C11565" s="15">
        <f>HOUR($A11565)</f>
        <v/>
      </c>
      <c r="D11565" s="15">
        <f>IF(AND($A11565&gt;=Instellingen!$B$6,$A11565&lt;Instellingen!$B$7),1,0)</f>
        <v/>
      </c>
      <c r="E11565" s="15">
        <f>COUNTIF(tData[BezoekStart],"&lt;"&amp;($A11565+1/24))-COUNTIF(tData[BezoekEind],"&lt;="&amp;$A11565)</f>
        <v/>
      </c>
      <c r="F11565" s="15">
        <f>COUNTIF(tData[BezoekLangStart],"&lt;"&amp;($A11565+1/24))-COUNTIF(tData[BezoekLangEind],"&lt;="&amp;$A11565)</f>
        <v/>
      </c>
      <c r="G11565" s="15">
        <f>IF($D11565=1,$B11565*100+$C11565,-1)</f>
        <v/>
      </c>
      <c r="H11565" s="15">
        <f>IF($D11565=1,$B11565,-1)</f>
        <v/>
      </c>
      <c r="I11565" s="15">
        <f>IF($D11565=1,$C11565,-1)</f>
        <v/>
      </c>
    </row>
    <row r="11566">
      <c r="A11566" s="33" t="n">
        <v>45773.79166666666</v>
      </c>
      <c r="B11566" s="15">
        <f>WEEKDAY($A11566,2)</f>
        <v/>
      </c>
      <c r="C11566" s="15">
        <f>HOUR($A11566)</f>
        <v/>
      </c>
      <c r="D11566" s="15">
        <f>IF(AND($A11566&gt;=Instellingen!$B$6,$A11566&lt;Instellingen!$B$7),1,0)</f>
        <v/>
      </c>
      <c r="E11566" s="15">
        <f>COUNTIF(tData[BezoekStart],"&lt;"&amp;($A11566+1/24))-COUNTIF(tData[BezoekEind],"&lt;="&amp;$A11566)</f>
        <v/>
      </c>
      <c r="F11566" s="15">
        <f>COUNTIF(tData[BezoekLangStart],"&lt;"&amp;($A11566+1/24))-COUNTIF(tData[BezoekLangEind],"&lt;="&amp;$A11566)</f>
        <v/>
      </c>
      <c r="G11566" s="15">
        <f>IF($D11566=1,$B11566*100+$C11566,-1)</f>
        <v/>
      </c>
      <c r="H11566" s="15">
        <f>IF($D11566=1,$B11566,-1)</f>
        <v/>
      </c>
      <c r="I11566" s="15">
        <f>IF($D11566=1,$C11566,-1)</f>
        <v/>
      </c>
    </row>
    <row r="11567">
      <c r="A11567" s="33" t="n">
        <v>45773.83333333334</v>
      </c>
      <c r="B11567" s="15">
        <f>WEEKDAY($A11567,2)</f>
        <v/>
      </c>
      <c r="C11567" s="15">
        <f>HOUR($A11567)</f>
        <v/>
      </c>
      <c r="D11567" s="15">
        <f>IF(AND($A11567&gt;=Instellingen!$B$6,$A11567&lt;Instellingen!$B$7),1,0)</f>
        <v/>
      </c>
      <c r="E11567" s="15">
        <f>COUNTIF(tData[BezoekStart],"&lt;"&amp;($A11567+1/24))-COUNTIF(tData[BezoekEind],"&lt;="&amp;$A11567)</f>
        <v/>
      </c>
      <c r="F11567" s="15">
        <f>COUNTIF(tData[BezoekLangStart],"&lt;"&amp;($A11567+1/24))-COUNTIF(tData[BezoekLangEind],"&lt;="&amp;$A11567)</f>
        <v/>
      </c>
      <c r="G11567" s="15">
        <f>IF($D11567=1,$B11567*100+$C11567,-1)</f>
        <v/>
      </c>
      <c r="H11567" s="15">
        <f>IF($D11567=1,$B11567,-1)</f>
        <v/>
      </c>
      <c r="I11567" s="15">
        <f>IF($D11567=1,$C11567,-1)</f>
        <v/>
      </c>
    </row>
    <row r="11568">
      <c r="A11568" s="33" t="n">
        <v>45773.875</v>
      </c>
      <c r="B11568" s="15">
        <f>WEEKDAY($A11568,2)</f>
        <v/>
      </c>
      <c r="C11568" s="15">
        <f>HOUR($A11568)</f>
        <v/>
      </c>
      <c r="D11568" s="15">
        <f>IF(AND($A11568&gt;=Instellingen!$B$6,$A11568&lt;Instellingen!$B$7),1,0)</f>
        <v/>
      </c>
      <c r="E11568" s="15">
        <f>COUNTIF(tData[BezoekStart],"&lt;"&amp;($A11568+1/24))-COUNTIF(tData[BezoekEind],"&lt;="&amp;$A11568)</f>
        <v/>
      </c>
      <c r="F11568" s="15">
        <f>COUNTIF(tData[BezoekLangStart],"&lt;"&amp;($A11568+1/24))-COUNTIF(tData[BezoekLangEind],"&lt;="&amp;$A11568)</f>
        <v/>
      </c>
      <c r="G11568" s="15">
        <f>IF($D11568=1,$B11568*100+$C11568,-1)</f>
        <v/>
      </c>
      <c r="H11568" s="15">
        <f>IF($D11568=1,$B11568,-1)</f>
        <v/>
      </c>
      <c r="I11568" s="15">
        <f>IF($D11568=1,$C11568,-1)</f>
        <v/>
      </c>
    </row>
    <row r="11569">
      <c r="A11569" s="33" t="n">
        <v>45773.91666666666</v>
      </c>
      <c r="B11569" s="15">
        <f>WEEKDAY($A11569,2)</f>
        <v/>
      </c>
      <c r="C11569" s="15">
        <f>HOUR($A11569)</f>
        <v/>
      </c>
      <c r="D11569" s="15">
        <f>IF(AND($A11569&gt;=Instellingen!$B$6,$A11569&lt;Instellingen!$B$7),1,0)</f>
        <v/>
      </c>
      <c r="E11569" s="15">
        <f>COUNTIF(tData[BezoekStart],"&lt;"&amp;($A11569+1/24))-COUNTIF(tData[BezoekEind],"&lt;="&amp;$A11569)</f>
        <v/>
      </c>
      <c r="F11569" s="15">
        <f>COUNTIF(tData[BezoekLangStart],"&lt;"&amp;($A11569+1/24))-COUNTIF(tData[BezoekLangEind],"&lt;="&amp;$A11569)</f>
        <v/>
      </c>
      <c r="G11569" s="15">
        <f>IF($D11569=1,$B11569*100+$C11569,-1)</f>
        <v/>
      </c>
      <c r="H11569" s="15">
        <f>IF($D11569=1,$B11569,-1)</f>
        <v/>
      </c>
      <c r="I11569" s="15">
        <f>IF($D11569=1,$C11569,-1)</f>
        <v/>
      </c>
    </row>
    <row r="11570">
      <c r="A11570" s="33" t="n">
        <v>45773.95833333334</v>
      </c>
      <c r="B11570" s="15">
        <f>WEEKDAY($A11570,2)</f>
        <v/>
      </c>
      <c r="C11570" s="15">
        <f>HOUR($A11570)</f>
        <v/>
      </c>
      <c r="D11570" s="15">
        <f>IF(AND($A11570&gt;=Instellingen!$B$6,$A11570&lt;Instellingen!$B$7),1,0)</f>
        <v/>
      </c>
      <c r="E11570" s="15">
        <f>COUNTIF(tData[BezoekStart],"&lt;"&amp;($A11570+1/24))-COUNTIF(tData[BezoekEind],"&lt;="&amp;$A11570)</f>
        <v/>
      </c>
      <c r="F11570" s="15">
        <f>COUNTIF(tData[BezoekLangStart],"&lt;"&amp;($A11570+1/24))-COUNTIF(tData[BezoekLangEind],"&lt;="&amp;$A11570)</f>
        <v/>
      </c>
      <c r="G11570" s="15">
        <f>IF($D11570=1,$B11570*100+$C11570,-1)</f>
        <v/>
      </c>
      <c r="H11570" s="15">
        <f>IF($D11570=1,$B11570,-1)</f>
        <v/>
      </c>
      <c r="I11570" s="15">
        <f>IF($D11570=1,$C11570,-1)</f>
        <v/>
      </c>
    </row>
    <row r="11571">
      <c r="A11571" s="33" t="n">
        <v>45774</v>
      </c>
      <c r="B11571" s="15">
        <f>WEEKDAY($A11571,2)</f>
        <v/>
      </c>
      <c r="C11571" s="15">
        <f>HOUR($A11571)</f>
        <v/>
      </c>
      <c r="D11571" s="15">
        <f>IF(AND($A11571&gt;=Instellingen!$B$6,$A11571&lt;Instellingen!$B$7),1,0)</f>
        <v/>
      </c>
      <c r="E11571" s="15">
        <f>COUNTIF(tData[BezoekStart],"&lt;"&amp;($A11571+1/24))-COUNTIF(tData[BezoekEind],"&lt;="&amp;$A11571)</f>
        <v/>
      </c>
      <c r="F11571" s="15">
        <f>COUNTIF(tData[BezoekLangStart],"&lt;"&amp;($A11571+1/24))-COUNTIF(tData[BezoekLangEind],"&lt;="&amp;$A11571)</f>
        <v/>
      </c>
      <c r="G11571" s="15">
        <f>IF($D11571=1,$B11571*100+$C11571,-1)</f>
        <v/>
      </c>
      <c r="H11571" s="15">
        <f>IF($D11571=1,$B11571,-1)</f>
        <v/>
      </c>
      <c r="I11571" s="15">
        <f>IF($D11571=1,$C11571,-1)</f>
        <v/>
      </c>
    </row>
    <row r="11572">
      <c r="A11572" s="33" t="n">
        <v>45774.04166666666</v>
      </c>
      <c r="B11572" s="15">
        <f>WEEKDAY($A11572,2)</f>
        <v/>
      </c>
      <c r="C11572" s="15">
        <f>HOUR($A11572)</f>
        <v/>
      </c>
      <c r="D11572" s="15">
        <f>IF(AND($A11572&gt;=Instellingen!$B$6,$A11572&lt;Instellingen!$B$7),1,0)</f>
        <v/>
      </c>
      <c r="E11572" s="15">
        <f>COUNTIF(tData[BezoekStart],"&lt;"&amp;($A11572+1/24))-COUNTIF(tData[BezoekEind],"&lt;="&amp;$A11572)</f>
        <v/>
      </c>
      <c r="F11572" s="15">
        <f>COUNTIF(tData[BezoekLangStart],"&lt;"&amp;($A11572+1/24))-COUNTIF(tData[BezoekLangEind],"&lt;="&amp;$A11572)</f>
        <v/>
      </c>
      <c r="G11572" s="15">
        <f>IF($D11572=1,$B11572*100+$C11572,-1)</f>
        <v/>
      </c>
      <c r="H11572" s="15">
        <f>IF($D11572=1,$B11572,-1)</f>
        <v/>
      </c>
      <c r="I11572" s="15">
        <f>IF($D11572=1,$C11572,-1)</f>
        <v/>
      </c>
    </row>
    <row r="11573">
      <c r="A11573" s="33" t="n">
        <v>45774.08333333334</v>
      </c>
      <c r="B11573" s="15">
        <f>WEEKDAY($A11573,2)</f>
        <v/>
      </c>
      <c r="C11573" s="15">
        <f>HOUR($A11573)</f>
        <v/>
      </c>
      <c r="D11573" s="15">
        <f>IF(AND($A11573&gt;=Instellingen!$B$6,$A11573&lt;Instellingen!$B$7),1,0)</f>
        <v/>
      </c>
      <c r="E11573" s="15">
        <f>COUNTIF(tData[BezoekStart],"&lt;"&amp;($A11573+1/24))-COUNTIF(tData[BezoekEind],"&lt;="&amp;$A11573)</f>
        <v/>
      </c>
      <c r="F11573" s="15">
        <f>COUNTIF(tData[BezoekLangStart],"&lt;"&amp;($A11573+1/24))-COUNTIF(tData[BezoekLangEind],"&lt;="&amp;$A11573)</f>
        <v/>
      </c>
      <c r="G11573" s="15">
        <f>IF($D11573=1,$B11573*100+$C11573,-1)</f>
        <v/>
      </c>
      <c r="H11573" s="15">
        <f>IF($D11573=1,$B11573,-1)</f>
        <v/>
      </c>
      <c r="I11573" s="15">
        <f>IF($D11573=1,$C11573,-1)</f>
        <v/>
      </c>
    </row>
    <row r="11574">
      <c r="A11574" s="33" t="n">
        <v>45774.125</v>
      </c>
      <c r="B11574" s="15">
        <f>WEEKDAY($A11574,2)</f>
        <v/>
      </c>
      <c r="C11574" s="15">
        <f>HOUR($A11574)</f>
        <v/>
      </c>
      <c r="D11574" s="15">
        <f>IF(AND($A11574&gt;=Instellingen!$B$6,$A11574&lt;Instellingen!$B$7),1,0)</f>
        <v/>
      </c>
      <c r="E11574" s="15">
        <f>COUNTIF(tData[BezoekStart],"&lt;"&amp;($A11574+1/24))-COUNTIF(tData[BezoekEind],"&lt;="&amp;$A11574)</f>
        <v/>
      </c>
      <c r="F11574" s="15">
        <f>COUNTIF(tData[BezoekLangStart],"&lt;"&amp;($A11574+1/24))-COUNTIF(tData[BezoekLangEind],"&lt;="&amp;$A11574)</f>
        <v/>
      </c>
      <c r="G11574" s="15">
        <f>IF($D11574=1,$B11574*100+$C11574,-1)</f>
        <v/>
      </c>
      <c r="H11574" s="15">
        <f>IF($D11574=1,$B11574,-1)</f>
        <v/>
      </c>
      <c r="I11574" s="15">
        <f>IF($D11574=1,$C11574,-1)</f>
        <v/>
      </c>
    </row>
    <row r="11575">
      <c r="A11575" s="33" t="n">
        <v>45774.16666666666</v>
      </c>
      <c r="B11575" s="15">
        <f>WEEKDAY($A11575,2)</f>
        <v/>
      </c>
      <c r="C11575" s="15">
        <f>HOUR($A11575)</f>
        <v/>
      </c>
      <c r="D11575" s="15">
        <f>IF(AND($A11575&gt;=Instellingen!$B$6,$A11575&lt;Instellingen!$B$7),1,0)</f>
        <v/>
      </c>
      <c r="E11575" s="15">
        <f>COUNTIF(tData[BezoekStart],"&lt;"&amp;($A11575+1/24))-COUNTIF(tData[BezoekEind],"&lt;="&amp;$A11575)</f>
        <v/>
      </c>
      <c r="F11575" s="15">
        <f>COUNTIF(tData[BezoekLangStart],"&lt;"&amp;($A11575+1/24))-COUNTIF(tData[BezoekLangEind],"&lt;="&amp;$A11575)</f>
        <v/>
      </c>
      <c r="G11575" s="15">
        <f>IF($D11575=1,$B11575*100+$C11575,-1)</f>
        <v/>
      </c>
      <c r="H11575" s="15">
        <f>IF($D11575=1,$B11575,-1)</f>
        <v/>
      </c>
      <c r="I11575" s="15">
        <f>IF($D11575=1,$C11575,-1)</f>
        <v/>
      </c>
    </row>
    <row r="11576">
      <c r="A11576" s="33" t="n">
        <v>45774.20833333334</v>
      </c>
      <c r="B11576" s="15">
        <f>WEEKDAY($A11576,2)</f>
        <v/>
      </c>
      <c r="C11576" s="15">
        <f>HOUR($A11576)</f>
        <v/>
      </c>
      <c r="D11576" s="15">
        <f>IF(AND($A11576&gt;=Instellingen!$B$6,$A11576&lt;Instellingen!$B$7),1,0)</f>
        <v/>
      </c>
      <c r="E11576" s="15">
        <f>COUNTIF(tData[BezoekStart],"&lt;"&amp;($A11576+1/24))-COUNTIF(tData[BezoekEind],"&lt;="&amp;$A11576)</f>
        <v/>
      </c>
      <c r="F11576" s="15">
        <f>COUNTIF(tData[BezoekLangStart],"&lt;"&amp;($A11576+1/24))-COUNTIF(tData[BezoekLangEind],"&lt;="&amp;$A11576)</f>
        <v/>
      </c>
      <c r="G11576" s="15">
        <f>IF($D11576=1,$B11576*100+$C11576,-1)</f>
        <v/>
      </c>
      <c r="H11576" s="15">
        <f>IF($D11576=1,$B11576,-1)</f>
        <v/>
      </c>
      <c r="I11576" s="15">
        <f>IF($D11576=1,$C11576,-1)</f>
        <v/>
      </c>
    </row>
    <row r="11577">
      <c r="A11577" s="33" t="n">
        <v>45774.25</v>
      </c>
      <c r="B11577" s="15">
        <f>WEEKDAY($A11577,2)</f>
        <v/>
      </c>
      <c r="C11577" s="15">
        <f>HOUR($A11577)</f>
        <v/>
      </c>
      <c r="D11577" s="15">
        <f>IF(AND($A11577&gt;=Instellingen!$B$6,$A11577&lt;Instellingen!$B$7),1,0)</f>
        <v/>
      </c>
      <c r="E11577" s="15">
        <f>COUNTIF(tData[BezoekStart],"&lt;"&amp;($A11577+1/24))-COUNTIF(tData[BezoekEind],"&lt;="&amp;$A11577)</f>
        <v/>
      </c>
      <c r="F11577" s="15">
        <f>COUNTIF(tData[BezoekLangStart],"&lt;"&amp;($A11577+1/24))-COUNTIF(tData[BezoekLangEind],"&lt;="&amp;$A11577)</f>
        <v/>
      </c>
      <c r="G11577" s="15">
        <f>IF($D11577=1,$B11577*100+$C11577,-1)</f>
        <v/>
      </c>
      <c r="H11577" s="15">
        <f>IF($D11577=1,$B11577,-1)</f>
        <v/>
      </c>
      <c r="I11577" s="15">
        <f>IF($D11577=1,$C11577,-1)</f>
        <v/>
      </c>
    </row>
    <row r="11578">
      <c r="A11578" s="33" t="n">
        <v>45774.29166666666</v>
      </c>
      <c r="B11578" s="15">
        <f>WEEKDAY($A11578,2)</f>
        <v/>
      </c>
      <c r="C11578" s="15">
        <f>HOUR($A11578)</f>
        <v/>
      </c>
      <c r="D11578" s="15">
        <f>IF(AND($A11578&gt;=Instellingen!$B$6,$A11578&lt;Instellingen!$B$7),1,0)</f>
        <v/>
      </c>
      <c r="E11578" s="15">
        <f>COUNTIF(tData[BezoekStart],"&lt;"&amp;($A11578+1/24))-COUNTIF(tData[BezoekEind],"&lt;="&amp;$A11578)</f>
        <v/>
      </c>
      <c r="F11578" s="15">
        <f>COUNTIF(tData[BezoekLangStart],"&lt;"&amp;($A11578+1/24))-COUNTIF(tData[BezoekLangEind],"&lt;="&amp;$A11578)</f>
        <v/>
      </c>
      <c r="G11578" s="15">
        <f>IF($D11578=1,$B11578*100+$C11578,-1)</f>
        <v/>
      </c>
      <c r="H11578" s="15">
        <f>IF($D11578=1,$B11578,-1)</f>
        <v/>
      </c>
      <c r="I11578" s="15">
        <f>IF($D11578=1,$C11578,-1)</f>
        <v/>
      </c>
    </row>
    <row r="11579">
      <c r="A11579" s="33" t="n">
        <v>45774.33333333334</v>
      </c>
      <c r="B11579" s="15">
        <f>WEEKDAY($A11579,2)</f>
        <v/>
      </c>
      <c r="C11579" s="15">
        <f>HOUR($A11579)</f>
        <v/>
      </c>
      <c r="D11579" s="15">
        <f>IF(AND($A11579&gt;=Instellingen!$B$6,$A11579&lt;Instellingen!$B$7),1,0)</f>
        <v/>
      </c>
      <c r="E11579" s="15">
        <f>COUNTIF(tData[BezoekStart],"&lt;"&amp;($A11579+1/24))-COUNTIF(tData[BezoekEind],"&lt;="&amp;$A11579)</f>
        <v/>
      </c>
      <c r="F11579" s="15">
        <f>COUNTIF(tData[BezoekLangStart],"&lt;"&amp;($A11579+1/24))-COUNTIF(tData[BezoekLangEind],"&lt;="&amp;$A11579)</f>
        <v/>
      </c>
      <c r="G11579" s="15">
        <f>IF($D11579=1,$B11579*100+$C11579,-1)</f>
        <v/>
      </c>
      <c r="H11579" s="15">
        <f>IF($D11579=1,$B11579,-1)</f>
        <v/>
      </c>
      <c r="I11579" s="15">
        <f>IF($D11579=1,$C11579,-1)</f>
        <v/>
      </c>
    </row>
    <row r="11580">
      <c r="A11580" s="33" t="n">
        <v>45774.375</v>
      </c>
      <c r="B11580" s="15">
        <f>WEEKDAY($A11580,2)</f>
        <v/>
      </c>
      <c r="C11580" s="15">
        <f>HOUR($A11580)</f>
        <v/>
      </c>
      <c r="D11580" s="15">
        <f>IF(AND($A11580&gt;=Instellingen!$B$6,$A11580&lt;Instellingen!$B$7),1,0)</f>
        <v/>
      </c>
      <c r="E11580" s="15">
        <f>COUNTIF(tData[BezoekStart],"&lt;"&amp;($A11580+1/24))-COUNTIF(tData[BezoekEind],"&lt;="&amp;$A11580)</f>
        <v/>
      </c>
      <c r="F11580" s="15">
        <f>COUNTIF(tData[BezoekLangStart],"&lt;"&amp;($A11580+1/24))-COUNTIF(tData[BezoekLangEind],"&lt;="&amp;$A11580)</f>
        <v/>
      </c>
      <c r="G11580" s="15">
        <f>IF($D11580=1,$B11580*100+$C11580,-1)</f>
        <v/>
      </c>
      <c r="H11580" s="15">
        <f>IF($D11580=1,$B11580,-1)</f>
        <v/>
      </c>
      <c r="I11580" s="15">
        <f>IF($D11580=1,$C11580,-1)</f>
        <v/>
      </c>
    </row>
    <row r="11581">
      <c r="A11581" s="33" t="n">
        <v>45774.41666666666</v>
      </c>
      <c r="B11581" s="15">
        <f>WEEKDAY($A11581,2)</f>
        <v/>
      </c>
      <c r="C11581" s="15">
        <f>HOUR($A11581)</f>
        <v/>
      </c>
      <c r="D11581" s="15">
        <f>IF(AND($A11581&gt;=Instellingen!$B$6,$A11581&lt;Instellingen!$B$7),1,0)</f>
        <v/>
      </c>
      <c r="E11581" s="15">
        <f>COUNTIF(tData[BezoekStart],"&lt;"&amp;($A11581+1/24))-COUNTIF(tData[BezoekEind],"&lt;="&amp;$A11581)</f>
        <v/>
      </c>
      <c r="F11581" s="15">
        <f>COUNTIF(tData[BezoekLangStart],"&lt;"&amp;($A11581+1/24))-COUNTIF(tData[BezoekLangEind],"&lt;="&amp;$A11581)</f>
        <v/>
      </c>
      <c r="G11581" s="15">
        <f>IF($D11581=1,$B11581*100+$C11581,-1)</f>
        <v/>
      </c>
      <c r="H11581" s="15">
        <f>IF($D11581=1,$B11581,-1)</f>
        <v/>
      </c>
      <c r="I11581" s="15">
        <f>IF($D11581=1,$C11581,-1)</f>
        <v/>
      </c>
    </row>
    <row r="11582">
      <c r="A11582" s="33" t="n">
        <v>45774.45833333334</v>
      </c>
      <c r="B11582" s="15">
        <f>WEEKDAY($A11582,2)</f>
        <v/>
      </c>
      <c r="C11582" s="15">
        <f>HOUR($A11582)</f>
        <v/>
      </c>
      <c r="D11582" s="15">
        <f>IF(AND($A11582&gt;=Instellingen!$B$6,$A11582&lt;Instellingen!$B$7),1,0)</f>
        <v/>
      </c>
      <c r="E11582" s="15">
        <f>COUNTIF(tData[BezoekStart],"&lt;"&amp;($A11582+1/24))-COUNTIF(tData[BezoekEind],"&lt;="&amp;$A11582)</f>
        <v/>
      </c>
      <c r="F11582" s="15">
        <f>COUNTIF(tData[BezoekLangStart],"&lt;"&amp;($A11582+1/24))-COUNTIF(tData[BezoekLangEind],"&lt;="&amp;$A11582)</f>
        <v/>
      </c>
      <c r="G11582" s="15">
        <f>IF($D11582=1,$B11582*100+$C11582,-1)</f>
        <v/>
      </c>
      <c r="H11582" s="15">
        <f>IF($D11582=1,$B11582,-1)</f>
        <v/>
      </c>
      <c r="I11582" s="15">
        <f>IF($D11582=1,$C11582,-1)</f>
        <v/>
      </c>
    </row>
    <row r="11583">
      <c r="A11583" s="33" t="n">
        <v>45774.5</v>
      </c>
      <c r="B11583" s="15">
        <f>WEEKDAY($A11583,2)</f>
        <v/>
      </c>
      <c r="C11583" s="15">
        <f>HOUR($A11583)</f>
        <v/>
      </c>
      <c r="D11583" s="15">
        <f>IF(AND($A11583&gt;=Instellingen!$B$6,$A11583&lt;Instellingen!$B$7),1,0)</f>
        <v/>
      </c>
      <c r="E11583" s="15">
        <f>COUNTIF(tData[BezoekStart],"&lt;"&amp;($A11583+1/24))-COUNTIF(tData[BezoekEind],"&lt;="&amp;$A11583)</f>
        <v/>
      </c>
      <c r="F11583" s="15">
        <f>COUNTIF(tData[BezoekLangStart],"&lt;"&amp;($A11583+1/24))-COUNTIF(tData[BezoekLangEind],"&lt;="&amp;$A11583)</f>
        <v/>
      </c>
      <c r="G11583" s="15">
        <f>IF($D11583=1,$B11583*100+$C11583,-1)</f>
        <v/>
      </c>
      <c r="H11583" s="15">
        <f>IF($D11583=1,$B11583,-1)</f>
        <v/>
      </c>
      <c r="I11583" s="15">
        <f>IF($D11583=1,$C11583,-1)</f>
        <v/>
      </c>
    </row>
    <row r="11584">
      <c r="A11584" s="33" t="n">
        <v>45774.54166666666</v>
      </c>
      <c r="B11584" s="15">
        <f>WEEKDAY($A11584,2)</f>
        <v/>
      </c>
      <c r="C11584" s="15">
        <f>HOUR($A11584)</f>
        <v/>
      </c>
      <c r="D11584" s="15">
        <f>IF(AND($A11584&gt;=Instellingen!$B$6,$A11584&lt;Instellingen!$B$7),1,0)</f>
        <v/>
      </c>
      <c r="E11584" s="15">
        <f>COUNTIF(tData[BezoekStart],"&lt;"&amp;($A11584+1/24))-COUNTIF(tData[BezoekEind],"&lt;="&amp;$A11584)</f>
        <v/>
      </c>
      <c r="F11584" s="15">
        <f>COUNTIF(tData[BezoekLangStart],"&lt;"&amp;($A11584+1/24))-COUNTIF(tData[BezoekLangEind],"&lt;="&amp;$A11584)</f>
        <v/>
      </c>
      <c r="G11584" s="15">
        <f>IF($D11584=1,$B11584*100+$C11584,-1)</f>
        <v/>
      </c>
      <c r="H11584" s="15">
        <f>IF($D11584=1,$B11584,-1)</f>
        <v/>
      </c>
      <c r="I11584" s="15">
        <f>IF($D11584=1,$C11584,-1)</f>
        <v/>
      </c>
    </row>
    <row r="11585">
      <c r="A11585" s="33" t="n">
        <v>45774.58333333334</v>
      </c>
      <c r="B11585" s="15">
        <f>WEEKDAY($A11585,2)</f>
        <v/>
      </c>
      <c r="C11585" s="15">
        <f>HOUR($A11585)</f>
        <v/>
      </c>
      <c r="D11585" s="15">
        <f>IF(AND($A11585&gt;=Instellingen!$B$6,$A11585&lt;Instellingen!$B$7),1,0)</f>
        <v/>
      </c>
      <c r="E11585" s="15">
        <f>COUNTIF(tData[BezoekStart],"&lt;"&amp;($A11585+1/24))-COUNTIF(tData[BezoekEind],"&lt;="&amp;$A11585)</f>
        <v/>
      </c>
      <c r="F11585" s="15">
        <f>COUNTIF(tData[BezoekLangStart],"&lt;"&amp;($A11585+1/24))-COUNTIF(tData[BezoekLangEind],"&lt;="&amp;$A11585)</f>
        <v/>
      </c>
      <c r="G11585" s="15">
        <f>IF($D11585=1,$B11585*100+$C11585,-1)</f>
        <v/>
      </c>
      <c r="H11585" s="15">
        <f>IF($D11585=1,$B11585,-1)</f>
        <v/>
      </c>
      <c r="I11585" s="15">
        <f>IF($D11585=1,$C11585,-1)</f>
        <v/>
      </c>
    </row>
    <row r="11586">
      <c r="A11586" s="33" t="n">
        <v>45774.625</v>
      </c>
      <c r="B11586" s="15">
        <f>WEEKDAY($A11586,2)</f>
        <v/>
      </c>
      <c r="C11586" s="15">
        <f>HOUR($A11586)</f>
        <v/>
      </c>
      <c r="D11586" s="15">
        <f>IF(AND($A11586&gt;=Instellingen!$B$6,$A11586&lt;Instellingen!$B$7),1,0)</f>
        <v/>
      </c>
      <c r="E11586" s="15">
        <f>COUNTIF(tData[BezoekStart],"&lt;"&amp;($A11586+1/24))-COUNTIF(tData[BezoekEind],"&lt;="&amp;$A11586)</f>
        <v/>
      </c>
      <c r="F11586" s="15">
        <f>COUNTIF(tData[BezoekLangStart],"&lt;"&amp;($A11586+1/24))-COUNTIF(tData[BezoekLangEind],"&lt;="&amp;$A11586)</f>
        <v/>
      </c>
      <c r="G11586" s="15">
        <f>IF($D11586=1,$B11586*100+$C11586,-1)</f>
        <v/>
      </c>
      <c r="H11586" s="15">
        <f>IF($D11586=1,$B11586,-1)</f>
        <v/>
      </c>
      <c r="I11586" s="15">
        <f>IF($D11586=1,$C11586,-1)</f>
        <v/>
      </c>
    </row>
    <row r="11587">
      <c r="A11587" s="33" t="n">
        <v>45774.66666666666</v>
      </c>
      <c r="B11587" s="15">
        <f>WEEKDAY($A11587,2)</f>
        <v/>
      </c>
      <c r="C11587" s="15">
        <f>HOUR($A11587)</f>
        <v/>
      </c>
      <c r="D11587" s="15">
        <f>IF(AND($A11587&gt;=Instellingen!$B$6,$A11587&lt;Instellingen!$B$7),1,0)</f>
        <v/>
      </c>
      <c r="E11587" s="15">
        <f>COUNTIF(tData[BezoekStart],"&lt;"&amp;($A11587+1/24))-COUNTIF(tData[BezoekEind],"&lt;="&amp;$A11587)</f>
        <v/>
      </c>
      <c r="F11587" s="15">
        <f>COUNTIF(tData[BezoekLangStart],"&lt;"&amp;($A11587+1/24))-COUNTIF(tData[BezoekLangEind],"&lt;="&amp;$A11587)</f>
        <v/>
      </c>
      <c r="G11587" s="15">
        <f>IF($D11587=1,$B11587*100+$C11587,-1)</f>
        <v/>
      </c>
      <c r="H11587" s="15">
        <f>IF($D11587=1,$B11587,-1)</f>
        <v/>
      </c>
      <c r="I11587" s="15">
        <f>IF($D11587=1,$C11587,-1)</f>
        <v/>
      </c>
    </row>
    <row r="11588">
      <c r="A11588" s="33" t="n">
        <v>45774.70833333334</v>
      </c>
      <c r="B11588" s="15">
        <f>WEEKDAY($A11588,2)</f>
        <v/>
      </c>
      <c r="C11588" s="15">
        <f>HOUR($A11588)</f>
        <v/>
      </c>
      <c r="D11588" s="15">
        <f>IF(AND($A11588&gt;=Instellingen!$B$6,$A11588&lt;Instellingen!$B$7),1,0)</f>
        <v/>
      </c>
      <c r="E11588" s="15">
        <f>COUNTIF(tData[BezoekStart],"&lt;"&amp;($A11588+1/24))-COUNTIF(tData[BezoekEind],"&lt;="&amp;$A11588)</f>
        <v/>
      </c>
      <c r="F11588" s="15">
        <f>COUNTIF(tData[BezoekLangStart],"&lt;"&amp;($A11588+1/24))-COUNTIF(tData[BezoekLangEind],"&lt;="&amp;$A11588)</f>
        <v/>
      </c>
      <c r="G11588" s="15">
        <f>IF($D11588=1,$B11588*100+$C11588,-1)</f>
        <v/>
      </c>
      <c r="H11588" s="15">
        <f>IF($D11588=1,$B11588,-1)</f>
        <v/>
      </c>
      <c r="I11588" s="15">
        <f>IF($D11588=1,$C11588,-1)</f>
        <v/>
      </c>
    </row>
    <row r="11589">
      <c r="A11589" s="33" t="n">
        <v>45774.75</v>
      </c>
      <c r="B11589" s="15">
        <f>WEEKDAY($A11589,2)</f>
        <v/>
      </c>
      <c r="C11589" s="15">
        <f>HOUR($A11589)</f>
        <v/>
      </c>
      <c r="D11589" s="15">
        <f>IF(AND($A11589&gt;=Instellingen!$B$6,$A11589&lt;Instellingen!$B$7),1,0)</f>
        <v/>
      </c>
      <c r="E11589" s="15">
        <f>COUNTIF(tData[BezoekStart],"&lt;"&amp;($A11589+1/24))-COUNTIF(tData[BezoekEind],"&lt;="&amp;$A11589)</f>
        <v/>
      </c>
      <c r="F11589" s="15">
        <f>COUNTIF(tData[BezoekLangStart],"&lt;"&amp;($A11589+1/24))-COUNTIF(tData[BezoekLangEind],"&lt;="&amp;$A11589)</f>
        <v/>
      </c>
      <c r="G11589" s="15">
        <f>IF($D11589=1,$B11589*100+$C11589,-1)</f>
        <v/>
      </c>
      <c r="H11589" s="15">
        <f>IF($D11589=1,$B11589,-1)</f>
        <v/>
      </c>
      <c r="I11589" s="15">
        <f>IF($D11589=1,$C11589,-1)</f>
        <v/>
      </c>
    </row>
    <row r="11590">
      <c r="A11590" s="33" t="n">
        <v>45774.79166666666</v>
      </c>
      <c r="B11590" s="15">
        <f>WEEKDAY($A11590,2)</f>
        <v/>
      </c>
      <c r="C11590" s="15">
        <f>HOUR($A11590)</f>
        <v/>
      </c>
      <c r="D11590" s="15">
        <f>IF(AND($A11590&gt;=Instellingen!$B$6,$A11590&lt;Instellingen!$B$7),1,0)</f>
        <v/>
      </c>
      <c r="E11590" s="15">
        <f>COUNTIF(tData[BezoekStart],"&lt;"&amp;($A11590+1/24))-COUNTIF(tData[BezoekEind],"&lt;="&amp;$A11590)</f>
        <v/>
      </c>
      <c r="F11590" s="15">
        <f>COUNTIF(tData[BezoekLangStart],"&lt;"&amp;($A11590+1/24))-COUNTIF(tData[BezoekLangEind],"&lt;="&amp;$A11590)</f>
        <v/>
      </c>
      <c r="G11590" s="15">
        <f>IF($D11590=1,$B11590*100+$C11590,-1)</f>
        <v/>
      </c>
      <c r="H11590" s="15">
        <f>IF($D11590=1,$B11590,-1)</f>
        <v/>
      </c>
      <c r="I11590" s="15">
        <f>IF($D11590=1,$C11590,-1)</f>
        <v/>
      </c>
    </row>
    <row r="11591">
      <c r="A11591" s="33" t="n">
        <v>45774.83333333334</v>
      </c>
      <c r="B11591" s="15">
        <f>WEEKDAY($A11591,2)</f>
        <v/>
      </c>
      <c r="C11591" s="15">
        <f>HOUR($A11591)</f>
        <v/>
      </c>
      <c r="D11591" s="15">
        <f>IF(AND($A11591&gt;=Instellingen!$B$6,$A11591&lt;Instellingen!$B$7),1,0)</f>
        <v/>
      </c>
      <c r="E11591" s="15">
        <f>COUNTIF(tData[BezoekStart],"&lt;"&amp;($A11591+1/24))-COUNTIF(tData[BezoekEind],"&lt;="&amp;$A11591)</f>
        <v/>
      </c>
      <c r="F11591" s="15">
        <f>COUNTIF(tData[BezoekLangStart],"&lt;"&amp;($A11591+1/24))-COUNTIF(tData[BezoekLangEind],"&lt;="&amp;$A11591)</f>
        <v/>
      </c>
      <c r="G11591" s="15">
        <f>IF($D11591=1,$B11591*100+$C11591,-1)</f>
        <v/>
      </c>
      <c r="H11591" s="15">
        <f>IF($D11591=1,$B11591,-1)</f>
        <v/>
      </c>
      <c r="I11591" s="15">
        <f>IF($D11591=1,$C11591,-1)</f>
        <v/>
      </c>
    </row>
    <row r="11592">
      <c r="A11592" s="33" t="n">
        <v>45774.875</v>
      </c>
      <c r="B11592" s="15">
        <f>WEEKDAY($A11592,2)</f>
        <v/>
      </c>
      <c r="C11592" s="15">
        <f>HOUR($A11592)</f>
        <v/>
      </c>
      <c r="D11592" s="15">
        <f>IF(AND($A11592&gt;=Instellingen!$B$6,$A11592&lt;Instellingen!$B$7),1,0)</f>
        <v/>
      </c>
      <c r="E11592" s="15">
        <f>COUNTIF(tData[BezoekStart],"&lt;"&amp;($A11592+1/24))-COUNTIF(tData[BezoekEind],"&lt;="&amp;$A11592)</f>
        <v/>
      </c>
      <c r="F11592" s="15">
        <f>COUNTIF(tData[BezoekLangStart],"&lt;"&amp;($A11592+1/24))-COUNTIF(tData[BezoekLangEind],"&lt;="&amp;$A11592)</f>
        <v/>
      </c>
      <c r="G11592" s="15">
        <f>IF($D11592=1,$B11592*100+$C11592,-1)</f>
        <v/>
      </c>
      <c r="H11592" s="15">
        <f>IF($D11592=1,$B11592,-1)</f>
        <v/>
      </c>
      <c r="I11592" s="15">
        <f>IF($D11592=1,$C11592,-1)</f>
        <v/>
      </c>
    </row>
    <row r="11593">
      <c r="A11593" s="33" t="n">
        <v>45774.91666666666</v>
      </c>
      <c r="B11593" s="15">
        <f>WEEKDAY($A11593,2)</f>
        <v/>
      </c>
      <c r="C11593" s="15">
        <f>HOUR($A11593)</f>
        <v/>
      </c>
      <c r="D11593" s="15">
        <f>IF(AND($A11593&gt;=Instellingen!$B$6,$A11593&lt;Instellingen!$B$7),1,0)</f>
        <v/>
      </c>
      <c r="E11593" s="15">
        <f>COUNTIF(tData[BezoekStart],"&lt;"&amp;($A11593+1/24))-COUNTIF(tData[BezoekEind],"&lt;="&amp;$A11593)</f>
        <v/>
      </c>
      <c r="F11593" s="15">
        <f>COUNTIF(tData[BezoekLangStart],"&lt;"&amp;($A11593+1/24))-COUNTIF(tData[BezoekLangEind],"&lt;="&amp;$A11593)</f>
        <v/>
      </c>
      <c r="G11593" s="15">
        <f>IF($D11593=1,$B11593*100+$C11593,-1)</f>
        <v/>
      </c>
      <c r="H11593" s="15">
        <f>IF($D11593=1,$B11593,-1)</f>
        <v/>
      </c>
      <c r="I11593" s="15">
        <f>IF($D11593=1,$C11593,-1)</f>
        <v/>
      </c>
    </row>
    <row r="11594">
      <c r="A11594" s="33" t="n">
        <v>45774.95833333334</v>
      </c>
      <c r="B11594" s="15">
        <f>WEEKDAY($A11594,2)</f>
        <v/>
      </c>
      <c r="C11594" s="15">
        <f>HOUR($A11594)</f>
        <v/>
      </c>
      <c r="D11594" s="15">
        <f>IF(AND($A11594&gt;=Instellingen!$B$6,$A11594&lt;Instellingen!$B$7),1,0)</f>
        <v/>
      </c>
      <c r="E11594" s="15">
        <f>COUNTIF(tData[BezoekStart],"&lt;"&amp;($A11594+1/24))-COUNTIF(tData[BezoekEind],"&lt;="&amp;$A11594)</f>
        <v/>
      </c>
      <c r="F11594" s="15">
        <f>COUNTIF(tData[BezoekLangStart],"&lt;"&amp;($A11594+1/24))-COUNTIF(tData[BezoekLangEind],"&lt;="&amp;$A11594)</f>
        <v/>
      </c>
      <c r="G11594" s="15">
        <f>IF($D11594=1,$B11594*100+$C11594,-1)</f>
        <v/>
      </c>
      <c r="H11594" s="15">
        <f>IF($D11594=1,$B11594,-1)</f>
        <v/>
      </c>
      <c r="I11594" s="15">
        <f>IF($D11594=1,$C11594,-1)</f>
        <v/>
      </c>
    </row>
    <row r="11595">
      <c r="A11595" s="33" t="n">
        <v>45775</v>
      </c>
      <c r="B11595" s="15">
        <f>WEEKDAY($A11595,2)</f>
        <v/>
      </c>
      <c r="C11595" s="15">
        <f>HOUR($A11595)</f>
        <v/>
      </c>
      <c r="D11595" s="15">
        <f>IF(AND($A11595&gt;=Instellingen!$B$6,$A11595&lt;Instellingen!$B$7),1,0)</f>
        <v/>
      </c>
      <c r="E11595" s="15">
        <f>COUNTIF(tData[BezoekStart],"&lt;"&amp;($A11595+1/24))-COUNTIF(tData[BezoekEind],"&lt;="&amp;$A11595)</f>
        <v/>
      </c>
      <c r="F11595" s="15">
        <f>COUNTIF(tData[BezoekLangStart],"&lt;"&amp;($A11595+1/24))-COUNTIF(tData[BezoekLangEind],"&lt;="&amp;$A11595)</f>
        <v/>
      </c>
      <c r="G11595" s="15">
        <f>IF($D11595=1,$B11595*100+$C11595,-1)</f>
        <v/>
      </c>
      <c r="H11595" s="15">
        <f>IF($D11595=1,$B11595,-1)</f>
        <v/>
      </c>
      <c r="I11595" s="15">
        <f>IF($D11595=1,$C11595,-1)</f>
        <v/>
      </c>
    </row>
    <row r="11596">
      <c r="A11596" s="33" t="n">
        <v>45775.04166666666</v>
      </c>
      <c r="B11596" s="15">
        <f>WEEKDAY($A11596,2)</f>
        <v/>
      </c>
      <c r="C11596" s="15">
        <f>HOUR($A11596)</f>
        <v/>
      </c>
      <c r="D11596" s="15">
        <f>IF(AND($A11596&gt;=Instellingen!$B$6,$A11596&lt;Instellingen!$B$7),1,0)</f>
        <v/>
      </c>
      <c r="E11596" s="15">
        <f>COUNTIF(tData[BezoekStart],"&lt;"&amp;($A11596+1/24))-COUNTIF(tData[BezoekEind],"&lt;="&amp;$A11596)</f>
        <v/>
      </c>
      <c r="F11596" s="15">
        <f>COUNTIF(tData[BezoekLangStart],"&lt;"&amp;($A11596+1/24))-COUNTIF(tData[BezoekLangEind],"&lt;="&amp;$A11596)</f>
        <v/>
      </c>
      <c r="G11596" s="15">
        <f>IF($D11596=1,$B11596*100+$C11596,-1)</f>
        <v/>
      </c>
      <c r="H11596" s="15">
        <f>IF($D11596=1,$B11596,-1)</f>
        <v/>
      </c>
      <c r="I11596" s="15">
        <f>IF($D11596=1,$C11596,-1)</f>
        <v/>
      </c>
    </row>
    <row r="11597">
      <c r="A11597" s="33" t="n">
        <v>45775.08333333334</v>
      </c>
      <c r="B11597" s="15">
        <f>WEEKDAY($A11597,2)</f>
        <v/>
      </c>
      <c r="C11597" s="15">
        <f>HOUR($A11597)</f>
        <v/>
      </c>
      <c r="D11597" s="15">
        <f>IF(AND($A11597&gt;=Instellingen!$B$6,$A11597&lt;Instellingen!$B$7),1,0)</f>
        <v/>
      </c>
      <c r="E11597" s="15">
        <f>COUNTIF(tData[BezoekStart],"&lt;"&amp;($A11597+1/24))-COUNTIF(tData[BezoekEind],"&lt;="&amp;$A11597)</f>
        <v/>
      </c>
      <c r="F11597" s="15">
        <f>COUNTIF(tData[BezoekLangStart],"&lt;"&amp;($A11597+1/24))-COUNTIF(tData[BezoekLangEind],"&lt;="&amp;$A11597)</f>
        <v/>
      </c>
      <c r="G11597" s="15">
        <f>IF($D11597=1,$B11597*100+$C11597,-1)</f>
        <v/>
      </c>
      <c r="H11597" s="15">
        <f>IF($D11597=1,$B11597,-1)</f>
        <v/>
      </c>
      <c r="I11597" s="15">
        <f>IF($D11597=1,$C11597,-1)</f>
        <v/>
      </c>
    </row>
    <row r="11598">
      <c r="A11598" s="33" t="n">
        <v>45775.125</v>
      </c>
      <c r="B11598" s="15">
        <f>WEEKDAY($A11598,2)</f>
        <v/>
      </c>
      <c r="C11598" s="15">
        <f>HOUR($A11598)</f>
        <v/>
      </c>
      <c r="D11598" s="15">
        <f>IF(AND($A11598&gt;=Instellingen!$B$6,$A11598&lt;Instellingen!$B$7),1,0)</f>
        <v/>
      </c>
      <c r="E11598" s="15">
        <f>COUNTIF(tData[BezoekStart],"&lt;"&amp;($A11598+1/24))-COUNTIF(tData[BezoekEind],"&lt;="&amp;$A11598)</f>
        <v/>
      </c>
      <c r="F11598" s="15">
        <f>COUNTIF(tData[BezoekLangStart],"&lt;"&amp;($A11598+1/24))-COUNTIF(tData[BezoekLangEind],"&lt;="&amp;$A11598)</f>
        <v/>
      </c>
      <c r="G11598" s="15">
        <f>IF($D11598=1,$B11598*100+$C11598,-1)</f>
        <v/>
      </c>
      <c r="H11598" s="15">
        <f>IF($D11598=1,$B11598,-1)</f>
        <v/>
      </c>
      <c r="I11598" s="15">
        <f>IF($D11598=1,$C11598,-1)</f>
        <v/>
      </c>
    </row>
    <row r="11599">
      <c r="A11599" s="33" t="n">
        <v>45775.16666666666</v>
      </c>
      <c r="B11599" s="15">
        <f>WEEKDAY($A11599,2)</f>
        <v/>
      </c>
      <c r="C11599" s="15">
        <f>HOUR($A11599)</f>
        <v/>
      </c>
      <c r="D11599" s="15">
        <f>IF(AND($A11599&gt;=Instellingen!$B$6,$A11599&lt;Instellingen!$B$7),1,0)</f>
        <v/>
      </c>
      <c r="E11599" s="15">
        <f>COUNTIF(tData[BezoekStart],"&lt;"&amp;($A11599+1/24))-COUNTIF(tData[BezoekEind],"&lt;="&amp;$A11599)</f>
        <v/>
      </c>
      <c r="F11599" s="15">
        <f>COUNTIF(tData[BezoekLangStart],"&lt;"&amp;($A11599+1/24))-COUNTIF(tData[BezoekLangEind],"&lt;="&amp;$A11599)</f>
        <v/>
      </c>
      <c r="G11599" s="15">
        <f>IF($D11599=1,$B11599*100+$C11599,-1)</f>
        <v/>
      </c>
      <c r="H11599" s="15">
        <f>IF($D11599=1,$B11599,-1)</f>
        <v/>
      </c>
      <c r="I11599" s="15">
        <f>IF($D11599=1,$C11599,-1)</f>
        <v/>
      </c>
    </row>
    <row r="11600">
      <c r="A11600" s="33" t="n">
        <v>45775.20833333334</v>
      </c>
      <c r="B11600" s="15">
        <f>WEEKDAY($A11600,2)</f>
        <v/>
      </c>
      <c r="C11600" s="15">
        <f>HOUR($A11600)</f>
        <v/>
      </c>
      <c r="D11600" s="15">
        <f>IF(AND($A11600&gt;=Instellingen!$B$6,$A11600&lt;Instellingen!$B$7),1,0)</f>
        <v/>
      </c>
      <c r="E11600" s="15">
        <f>COUNTIF(tData[BezoekStart],"&lt;"&amp;($A11600+1/24))-COUNTIF(tData[BezoekEind],"&lt;="&amp;$A11600)</f>
        <v/>
      </c>
      <c r="F11600" s="15">
        <f>COUNTIF(tData[BezoekLangStart],"&lt;"&amp;($A11600+1/24))-COUNTIF(tData[BezoekLangEind],"&lt;="&amp;$A11600)</f>
        <v/>
      </c>
      <c r="G11600" s="15">
        <f>IF($D11600=1,$B11600*100+$C11600,-1)</f>
        <v/>
      </c>
      <c r="H11600" s="15">
        <f>IF($D11600=1,$B11600,-1)</f>
        <v/>
      </c>
      <c r="I11600" s="15">
        <f>IF($D11600=1,$C11600,-1)</f>
        <v/>
      </c>
    </row>
    <row r="11601">
      <c r="A11601" s="33" t="n">
        <v>45775.25</v>
      </c>
      <c r="B11601" s="15">
        <f>WEEKDAY($A11601,2)</f>
        <v/>
      </c>
      <c r="C11601" s="15">
        <f>HOUR($A11601)</f>
        <v/>
      </c>
      <c r="D11601" s="15">
        <f>IF(AND($A11601&gt;=Instellingen!$B$6,$A11601&lt;Instellingen!$B$7),1,0)</f>
        <v/>
      </c>
      <c r="E11601" s="15">
        <f>COUNTIF(tData[BezoekStart],"&lt;"&amp;($A11601+1/24))-COUNTIF(tData[BezoekEind],"&lt;="&amp;$A11601)</f>
        <v/>
      </c>
      <c r="F11601" s="15">
        <f>COUNTIF(tData[BezoekLangStart],"&lt;"&amp;($A11601+1/24))-COUNTIF(tData[BezoekLangEind],"&lt;="&amp;$A11601)</f>
        <v/>
      </c>
      <c r="G11601" s="15">
        <f>IF($D11601=1,$B11601*100+$C11601,-1)</f>
        <v/>
      </c>
      <c r="H11601" s="15">
        <f>IF($D11601=1,$B11601,-1)</f>
        <v/>
      </c>
      <c r="I11601" s="15">
        <f>IF($D11601=1,$C11601,-1)</f>
        <v/>
      </c>
    </row>
    <row r="11602">
      <c r="A11602" s="33" t="n">
        <v>45775.29166666666</v>
      </c>
      <c r="B11602" s="15">
        <f>WEEKDAY($A11602,2)</f>
        <v/>
      </c>
      <c r="C11602" s="15">
        <f>HOUR($A11602)</f>
        <v/>
      </c>
      <c r="D11602" s="15">
        <f>IF(AND($A11602&gt;=Instellingen!$B$6,$A11602&lt;Instellingen!$B$7),1,0)</f>
        <v/>
      </c>
      <c r="E11602" s="15">
        <f>COUNTIF(tData[BezoekStart],"&lt;"&amp;($A11602+1/24))-COUNTIF(tData[BezoekEind],"&lt;="&amp;$A11602)</f>
        <v/>
      </c>
      <c r="F11602" s="15">
        <f>COUNTIF(tData[BezoekLangStart],"&lt;"&amp;($A11602+1/24))-COUNTIF(tData[BezoekLangEind],"&lt;="&amp;$A11602)</f>
        <v/>
      </c>
      <c r="G11602" s="15">
        <f>IF($D11602=1,$B11602*100+$C11602,-1)</f>
        <v/>
      </c>
      <c r="H11602" s="15">
        <f>IF($D11602=1,$B11602,-1)</f>
        <v/>
      </c>
      <c r="I11602" s="15">
        <f>IF($D11602=1,$C11602,-1)</f>
        <v/>
      </c>
    </row>
    <row r="11603">
      <c r="A11603" s="33" t="n">
        <v>45775.33333333334</v>
      </c>
      <c r="B11603" s="15">
        <f>WEEKDAY($A11603,2)</f>
        <v/>
      </c>
      <c r="C11603" s="15">
        <f>HOUR($A11603)</f>
        <v/>
      </c>
      <c r="D11603" s="15">
        <f>IF(AND($A11603&gt;=Instellingen!$B$6,$A11603&lt;Instellingen!$B$7),1,0)</f>
        <v/>
      </c>
      <c r="E11603" s="15">
        <f>COUNTIF(tData[BezoekStart],"&lt;"&amp;($A11603+1/24))-COUNTIF(tData[BezoekEind],"&lt;="&amp;$A11603)</f>
        <v/>
      </c>
      <c r="F11603" s="15">
        <f>COUNTIF(tData[BezoekLangStart],"&lt;"&amp;($A11603+1/24))-COUNTIF(tData[BezoekLangEind],"&lt;="&amp;$A11603)</f>
        <v/>
      </c>
      <c r="G11603" s="15">
        <f>IF($D11603=1,$B11603*100+$C11603,-1)</f>
        <v/>
      </c>
      <c r="H11603" s="15">
        <f>IF($D11603=1,$B11603,-1)</f>
        <v/>
      </c>
      <c r="I11603" s="15">
        <f>IF($D11603=1,$C11603,-1)</f>
        <v/>
      </c>
    </row>
    <row r="11604">
      <c r="A11604" s="33" t="n">
        <v>45775.375</v>
      </c>
      <c r="B11604" s="15">
        <f>WEEKDAY($A11604,2)</f>
        <v/>
      </c>
      <c r="C11604" s="15">
        <f>HOUR($A11604)</f>
        <v/>
      </c>
      <c r="D11604" s="15">
        <f>IF(AND($A11604&gt;=Instellingen!$B$6,$A11604&lt;Instellingen!$B$7),1,0)</f>
        <v/>
      </c>
      <c r="E11604" s="15">
        <f>COUNTIF(tData[BezoekStart],"&lt;"&amp;($A11604+1/24))-COUNTIF(tData[BezoekEind],"&lt;="&amp;$A11604)</f>
        <v/>
      </c>
      <c r="F11604" s="15">
        <f>COUNTIF(tData[BezoekLangStart],"&lt;"&amp;($A11604+1/24))-COUNTIF(tData[BezoekLangEind],"&lt;="&amp;$A11604)</f>
        <v/>
      </c>
      <c r="G11604" s="15">
        <f>IF($D11604=1,$B11604*100+$C11604,-1)</f>
        <v/>
      </c>
      <c r="H11604" s="15">
        <f>IF($D11604=1,$B11604,-1)</f>
        <v/>
      </c>
      <c r="I11604" s="15">
        <f>IF($D11604=1,$C11604,-1)</f>
        <v/>
      </c>
    </row>
    <row r="11605">
      <c r="A11605" s="33" t="n">
        <v>45775.41666666666</v>
      </c>
      <c r="B11605" s="15">
        <f>WEEKDAY($A11605,2)</f>
        <v/>
      </c>
      <c r="C11605" s="15">
        <f>HOUR($A11605)</f>
        <v/>
      </c>
      <c r="D11605" s="15">
        <f>IF(AND($A11605&gt;=Instellingen!$B$6,$A11605&lt;Instellingen!$B$7),1,0)</f>
        <v/>
      </c>
      <c r="E11605" s="15">
        <f>COUNTIF(tData[BezoekStart],"&lt;"&amp;($A11605+1/24))-COUNTIF(tData[BezoekEind],"&lt;="&amp;$A11605)</f>
        <v/>
      </c>
      <c r="F11605" s="15">
        <f>COUNTIF(tData[BezoekLangStart],"&lt;"&amp;($A11605+1/24))-COUNTIF(tData[BezoekLangEind],"&lt;="&amp;$A11605)</f>
        <v/>
      </c>
      <c r="G11605" s="15">
        <f>IF($D11605=1,$B11605*100+$C11605,-1)</f>
        <v/>
      </c>
      <c r="H11605" s="15">
        <f>IF($D11605=1,$B11605,-1)</f>
        <v/>
      </c>
      <c r="I11605" s="15">
        <f>IF($D11605=1,$C11605,-1)</f>
        <v/>
      </c>
    </row>
    <row r="11606">
      <c r="A11606" s="33" t="n">
        <v>45775.45833333334</v>
      </c>
      <c r="B11606" s="15">
        <f>WEEKDAY($A11606,2)</f>
        <v/>
      </c>
      <c r="C11606" s="15">
        <f>HOUR($A11606)</f>
        <v/>
      </c>
      <c r="D11606" s="15">
        <f>IF(AND($A11606&gt;=Instellingen!$B$6,$A11606&lt;Instellingen!$B$7),1,0)</f>
        <v/>
      </c>
      <c r="E11606" s="15">
        <f>COUNTIF(tData[BezoekStart],"&lt;"&amp;($A11606+1/24))-COUNTIF(tData[BezoekEind],"&lt;="&amp;$A11606)</f>
        <v/>
      </c>
      <c r="F11606" s="15">
        <f>COUNTIF(tData[BezoekLangStart],"&lt;"&amp;($A11606+1/24))-COUNTIF(tData[BezoekLangEind],"&lt;="&amp;$A11606)</f>
        <v/>
      </c>
      <c r="G11606" s="15">
        <f>IF($D11606=1,$B11606*100+$C11606,-1)</f>
        <v/>
      </c>
      <c r="H11606" s="15">
        <f>IF($D11606=1,$B11606,-1)</f>
        <v/>
      </c>
      <c r="I11606" s="15">
        <f>IF($D11606=1,$C11606,-1)</f>
        <v/>
      </c>
    </row>
    <row r="11607">
      <c r="A11607" s="33" t="n">
        <v>45775.5</v>
      </c>
      <c r="B11607" s="15">
        <f>WEEKDAY($A11607,2)</f>
        <v/>
      </c>
      <c r="C11607" s="15">
        <f>HOUR($A11607)</f>
        <v/>
      </c>
      <c r="D11607" s="15">
        <f>IF(AND($A11607&gt;=Instellingen!$B$6,$A11607&lt;Instellingen!$B$7),1,0)</f>
        <v/>
      </c>
      <c r="E11607" s="15">
        <f>COUNTIF(tData[BezoekStart],"&lt;"&amp;($A11607+1/24))-COUNTIF(tData[BezoekEind],"&lt;="&amp;$A11607)</f>
        <v/>
      </c>
      <c r="F11607" s="15">
        <f>COUNTIF(tData[BezoekLangStart],"&lt;"&amp;($A11607+1/24))-COUNTIF(tData[BezoekLangEind],"&lt;="&amp;$A11607)</f>
        <v/>
      </c>
      <c r="G11607" s="15">
        <f>IF($D11607=1,$B11607*100+$C11607,-1)</f>
        <v/>
      </c>
      <c r="H11607" s="15">
        <f>IF($D11607=1,$B11607,-1)</f>
        <v/>
      </c>
      <c r="I11607" s="15">
        <f>IF($D11607=1,$C11607,-1)</f>
        <v/>
      </c>
    </row>
    <row r="11608">
      <c r="A11608" s="33" t="n">
        <v>45775.54166666666</v>
      </c>
      <c r="B11608" s="15">
        <f>WEEKDAY($A11608,2)</f>
        <v/>
      </c>
      <c r="C11608" s="15">
        <f>HOUR($A11608)</f>
        <v/>
      </c>
      <c r="D11608" s="15">
        <f>IF(AND($A11608&gt;=Instellingen!$B$6,$A11608&lt;Instellingen!$B$7),1,0)</f>
        <v/>
      </c>
      <c r="E11608" s="15">
        <f>COUNTIF(tData[BezoekStart],"&lt;"&amp;($A11608+1/24))-COUNTIF(tData[BezoekEind],"&lt;="&amp;$A11608)</f>
        <v/>
      </c>
      <c r="F11608" s="15">
        <f>COUNTIF(tData[BezoekLangStart],"&lt;"&amp;($A11608+1/24))-COUNTIF(tData[BezoekLangEind],"&lt;="&amp;$A11608)</f>
        <v/>
      </c>
      <c r="G11608" s="15">
        <f>IF($D11608=1,$B11608*100+$C11608,-1)</f>
        <v/>
      </c>
      <c r="H11608" s="15">
        <f>IF($D11608=1,$B11608,-1)</f>
        <v/>
      </c>
      <c r="I11608" s="15">
        <f>IF($D11608=1,$C11608,-1)</f>
        <v/>
      </c>
    </row>
    <row r="11609">
      <c r="A11609" s="33" t="n">
        <v>45775.58333333334</v>
      </c>
      <c r="B11609" s="15">
        <f>WEEKDAY($A11609,2)</f>
        <v/>
      </c>
      <c r="C11609" s="15">
        <f>HOUR($A11609)</f>
        <v/>
      </c>
      <c r="D11609" s="15">
        <f>IF(AND($A11609&gt;=Instellingen!$B$6,$A11609&lt;Instellingen!$B$7),1,0)</f>
        <v/>
      </c>
      <c r="E11609" s="15">
        <f>COUNTIF(tData[BezoekStart],"&lt;"&amp;($A11609+1/24))-COUNTIF(tData[BezoekEind],"&lt;="&amp;$A11609)</f>
        <v/>
      </c>
      <c r="F11609" s="15">
        <f>COUNTIF(tData[BezoekLangStart],"&lt;"&amp;($A11609+1/24))-COUNTIF(tData[BezoekLangEind],"&lt;="&amp;$A11609)</f>
        <v/>
      </c>
      <c r="G11609" s="15">
        <f>IF($D11609=1,$B11609*100+$C11609,-1)</f>
        <v/>
      </c>
      <c r="H11609" s="15">
        <f>IF($D11609=1,$B11609,-1)</f>
        <v/>
      </c>
      <c r="I11609" s="15">
        <f>IF($D11609=1,$C11609,-1)</f>
        <v/>
      </c>
    </row>
    <row r="11610">
      <c r="A11610" s="33" t="n">
        <v>45775.625</v>
      </c>
      <c r="B11610" s="15">
        <f>WEEKDAY($A11610,2)</f>
        <v/>
      </c>
      <c r="C11610" s="15">
        <f>HOUR($A11610)</f>
        <v/>
      </c>
      <c r="D11610" s="15">
        <f>IF(AND($A11610&gt;=Instellingen!$B$6,$A11610&lt;Instellingen!$B$7),1,0)</f>
        <v/>
      </c>
      <c r="E11610" s="15">
        <f>COUNTIF(tData[BezoekStart],"&lt;"&amp;($A11610+1/24))-COUNTIF(tData[BezoekEind],"&lt;="&amp;$A11610)</f>
        <v/>
      </c>
      <c r="F11610" s="15">
        <f>COUNTIF(tData[BezoekLangStart],"&lt;"&amp;($A11610+1/24))-COUNTIF(tData[BezoekLangEind],"&lt;="&amp;$A11610)</f>
        <v/>
      </c>
      <c r="G11610" s="15">
        <f>IF($D11610=1,$B11610*100+$C11610,-1)</f>
        <v/>
      </c>
      <c r="H11610" s="15">
        <f>IF($D11610=1,$B11610,-1)</f>
        <v/>
      </c>
      <c r="I11610" s="15">
        <f>IF($D11610=1,$C11610,-1)</f>
        <v/>
      </c>
    </row>
    <row r="11611">
      <c r="A11611" s="33" t="n">
        <v>45775.66666666666</v>
      </c>
      <c r="B11611" s="15">
        <f>WEEKDAY($A11611,2)</f>
        <v/>
      </c>
      <c r="C11611" s="15">
        <f>HOUR($A11611)</f>
        <v/>
      </c>
      <c r="D11611" s="15">
        <f>IF(AND($A11611&gt;=Instellingen!$B$6,$A11611&lt;Instellingen!$B$7),1,0)</f>
        <v/>
      </c>
      <c r="E11611" s="15">
        <f>COUNTIF(tData[BezoekStart],"&lt;"&amp;($A11611+1/24))-COUNTIF(tData[BezoekEind],"&lt;="&amp;$A11611)</f>
        <v/>
      </c>
      <c r="F11611" s="15">
        <f>COUNTIF(tData[BezoekLangStart],"&lt;"&amp;($A11611+1/24))-COUNTIF(tData[BezoekLangEind],"&lt;="&amp;$A11611)</f>
        <v/>
      </c>
      <c r="G11611" s="15">
        <f>IF($D11611=1,$B11611*100+$C11611,-1)</f>
        <v/>
      </c>
      <c r="H11611" s="15">
        <f>IF($D11611=1,$B11611,-1)</f>
        <v/>
      </c>
      <c r="I11611" s="15">
        <f>IF($D11611=1,$C11611,-1)</f>
        <v/>
      </c>
    </row>
    <row r="11612">
      <c r="A11612" s="33" t="n">
        <v>45775.70833333334</v>
      </c>
      <c r="B11612" s="15">
        <f>WEEKDAY($A11612,2)</f>
        <v/>
      </c>
      <c r="C11612" s="15">
        <f>HOUR($A11612)</f>
        <v/>
      </c>
      <c r="D11612" s="15">
        <f>IF(AND($A11612&gt;=Instellingen!$B$6,$A11612&lt;Instellingen!$B$7),1,0)</f>
        <v/>
      </c>
      <c r="E11612" s="15">
        <f>COUNTIF(tData[BezoekStart],"&lt;"&amp;($A11612+1/24))-COUNTIF(tData[BezoekEind],"&lt;="&amp;$A11612)</f>
        <v/>
      </c>
      <c r="F11612" s="15">
        <f>COUNTIF(tData[BezoekLangStart],"&lt;"&amp;($A11612+1/24))-COUNTIF(tData[BezoekLangEind],"&lt;="&amp;$A11612)</f>
        <v/>
      </c>
      <c r="G11612" s="15">
        <f>IF($D11612=1,$B11612*100+$C11612,-1)</f>
        <v/>
      </c>
      <c r="H11612" s="15">
        <f>IF($D11612=1,$B11612,-1)</f>
        <v/>
      </c>
      <c r="I11612" s="15">
        <f>IF($D11612=1,$C11612,-1)</f>
        <v/>
      </c>
    </row>
    <row r="11613">
      <c r="A11613" s="33" t="n">
        <v>45775.75</v>
      </c>
      <c r="B11613" s="15">
        <f>WEEKDAY($A11613,2)</f>
        <v/>
      </c>
      <c r="C11613" s="15">
        <f>HOUR($A11613)</f>
        <v/>
      </c>
      <c r="D11613" s="15">
        <f>IF(AND($A11613&gt;=Instellingen!$B$6,$A11613&lt;Instellingen!$B$7),1,0)</f>
        <v/>
      </c>
      <c r="E11613" s="15">
        <f>COUNTIF(tData[BezoekStart],"&lt;"&amp;($A11613+1/24))-COUNTIF(tData[BezoekEind],"&lt;="&amp;$A11613)</f>
        <v/>
      </c>
      <c r="F11613" s="15">
        <f>COUNTIF(tData[BezoekLangStart],"&lt;"&amp;($A11613+1/24))-COUNTIF(tData[BezoekLangEind],"&lt;="&amp;$A11613)</f>
        <v/>
      </c>
      <c r="G11613" s="15">
        <f>IF($D11613=1,$B11613*100+$C11613,-1)</f>
        <v/>
      </c>
      <c r="H11613" s="15">
        <f>IF($D11613=1,$B11613,-1)</f>
        <v/>
      </c>
      <c r="I11613" s="15">
        <f>IF($D11613=1,$C11613,-1)</f>
        <v/>
      </c>
    </row>
    <row r="11614">
      <c r="A11614" s="33" t="n">
        <v>45775.79166666666</v>
      </c>
      <c r="B11614" s="15">
        <f>WEEKDAY($A11614,2)</f>
        <v/>
      </c>
      <c r="C11614" s="15">
        <f>HOUR($A11614)</f>
        <v/>
      </c>
      <c r="D11614" s="15">
        <f>IF(AND($A11614&gt;=Instellingen!$B$6,$A11614&lt;Instellingen!$B$7),1,0)</f>
        <v/>
      </c>
      <c r="E11614" s="15">
        <f>COUNTIF(tData[BezoekStart],"&lt;"&amp;($A11614+1/24))-COUNTIF(tData[BezoekEind],"&lt;="&amp;$A11614)</f>
        <v/>
      </c>
      <c r="F11614" s="15">
        <f>COUNTIF(tData[BezoekLangStart],"&lt;"&amp;($A11614+1/24))-COUNTIF(tData[BezoekLangEind],"&lt;="&amp;$A11614)</f>
        <v/>
      </c>
      <c r="G11614" s="15">
        <f>IF($D11614=1,$B11614*100+$C11614,-1)</f>
        <v/>
      </c>
      <c r="H11614" s="15">
        <f>IF($D11614=1,$B11614,-1)</f>
        <v/>
      </c>
      <c r="I11614" s="15">
        <f>IF($D11614=1,$C11614,-1)</f>
        <v/>
      </c>
    </row>
    <row r="11615">
      <c r="A11615" s="33" t="n">
        <v>45775.83333333334</v>
      </c>
      <c r="B11615" s="15">
        <f>WEEKDAY($A11615,2)</f>
        <v/>
      </c>
      <c r="C11615" s="15">
        <f>HOUR($A11615)</f>
        <v/>
      </c>
      <c r="D11615" s="15">
        <f>IF(AND($A11615&gt;=Instellingen!$B$6,$A11615&lt;Instellingen!$B$7),1,0)</f>
        <v/>
      </c>
      <c r="E11615" s="15">
        <f>COUNTIF(tData[BezoekStart],"&lt;"&amp;($A11615+1/24))-COUNTIF(tData[BezoekEind],"&lt;="&amp;$A11615)</f>
        <v/>
      </c>
      <c r="F11615" s="15">
        <f>COUNTIF(tData[BezoekLangStart],"&lt;"&amp;($A11615+1/24))-COUNTIF(tData[BezoekLangEind],"&lt;="&amp;$A11615)</f>
        <v/>
      </c>
      <c r="G11615" s="15">
        <f>IF($D11615=1,$B11615*100+$C11615,-1)</f>
        <v/>
      </c>
      <c r="H11615" s="15">
        <f>IF($D11615=1,$B11615,-1)</f>
        <v/>
      </c>
      <c r="I11615" s="15">
        <f>IF($D11615=1,$C11615,-1)</f>
        <v/>
      </c>
    </row>
    <row r="11616">
      <c r="A11616" s="33" t="n">
        <v>45775.875</v>
      </c>
      <c r="B11616" s="15">
        <f>WEEKDAY($A11616,2)</f>
        <v/>
      </c>
      <c r="C11616" s="15">
        <f>HOUR($A11616)</f>
        <v/>
      </c>
      <c r="D11616" s="15">
        <f>IF(AND($A11616&gt;=Instellingen!$B$6,$A11616&lt;Instellingen!$B$7),1,0)</f>
        <v/>
      </c>
      <c r="E11616" s="15">
        <f>COUNTIF(tData[BezoekStart],"&lt;"&amp;($A11616+1/24))-COUNTIF(tData[BezoekEind],"&lt;="&amp;$A11616)</f>
        <v/>
      </c>
      <c r="F11616" s="15">
        <f>COUNTIF(tData[BezoekLangStart],"&lt;"&amp;($A11616+1/24))-COUNTIF(tData[BezoekLangEind],"&lt;="&amp;$A11616)</f>
        <v/>
      </c>
      <c r="G11616" s="15">
        <f>IF($D11616=1,$B11616*100+$C11616,-1)</f>
        <v/>
      </c>
      <c r="H11616" s="15">
        <f>IF($D11616=1,$B11616,-1)</f>
        <v/>
      </c>
      <c r="I11616" s="15">
        <f>IF($D11616=1,$C11616,-1)</f>
        <v/>
      </c>
    </row>
    <row r="11617">
      <c r="A11617" s="33" t="n">
        <v>45775.91666666666</v>
      </c>
      <c r="B11617" s="15">
        <f>WEEKDAY($A11617,2)</f>
        <v/>
      </c>
      <c r="C11617" s="15">
        <f>HOUR($A11617)</f>
        <v/>
      </c>
      <c r="D11617" s="15">
        <f>IF(AND($A11617&gt;=Instellingen!$B$6,$A11617&lt;Instellingen!$B$7),1,0)</f>
        <v/>
      </c>
      <c r="E11617" s="15">
        <f>COUNTIF(tData[BezoekStart],"&lt;"&amp;($A11617+1/24))-COUNTIF(tData[BezoekEind],"&lt;="&amp;$A11617)</f>
        <v/>
      </c>
      <c r="F11617" s="15">
        <f>COUNTIF(tData[BezoekLangStart],"&lt;"&amp;($A11617+1/24))-COUNTIF(tData[BezoekLangEind],"&lt;="&amp;$A11617)</f>
        <v/>
      </c>
      <c r="G11617" s="15">
        <f>IF($D11617=1,$B11617*100+$C11617,-1)</f>
        <v/>
      </c>
      <c r="H11617" s="15">
        <f>IF($D11617=1,$B11617,-1)</f>
        <v/>
      </c>
      <c r="I11617" s="15">
        <f>IF($D11617=1,$C11617,-1)</f>
        <v/>
      </c>
    </row>
    <row r="11618">
      <c r="A11618" s="33" t="n">
        <v>45775.95833333334</v>
      </c>
      <c r="B11618" s="15">
        <f>WEEKDAY($A11618,2)</f>
        <v/>
      </c>
      <c r="C11618" s="15">
        <f>HOUR($A11618)</f>
        <v/>
      </c>
      <c r="D11618" s="15">
        <f>IF(AND($A11618&gt;=Instellingen!$B$6,$A11618&lt;Instellingen!$B$7),1,0)</f>
        <v/>
      </c>
      <c r="E11618" s="15">
        <f>COUNTIF(tData[BezoekStart],"&lt;"&amp;($A11618+1/24))-COUNTIF(tData[BezoekEind],"&lt;="&amp;$A11618)</f>
        <v/>
      </c>
      <c r="F11618" s="15">
        <f>COUNTIF(tData[BezoekLangStart],"&lt;"&amp;($A11618+1/24))-COUNTIF(tData[BezoekLangEind],"&lt;="&amp;$A11618)</f>
        <v/>
      </c>
      <c r="G11618" s="15">
        <f>IF($D11618=1,$B11618*100+$C11618,-1)</f>
        <v/>
      </c>
      <c r="H11618" s="15">
        <f>IF($D11618=1,$B11618,-1)</f>
        <v/>
      </c>
      <c r="I11618" s="15">
        <f>IF($D11618=1,$C11618,-1)</f>
        <v/>
      </c>
    </row>
    <row r="11619">
      <c r="A11619" s="33" t="n">
        <v>45776</v>
      </c>
      <c r="B11619" s="15">
        <f>WEEKDAY($A11619,2)</f>
        <v/>
      </c>
      <c r="C11619" s="15">
        <f>HOUR($A11619)</f>
        <v/>
      </c>
      <c r="D11619" s="15">
        <f>IF(AND($A11619&gt;=Instellingen!$B$6,$A11619&lt;Instellingen!$B$7),1,0)</f>
        <v/>
      </c>
      <c r="E11619" s="15">
        <f>COUNTIF(tData[BezoekStart],"&lt;"&amp;($A11619+1/24))-COUNTIF(tData[BezoekEind],"&lt;="&amp;$A11619)</f>
        <v/>
      </c>
      <c r="F11619" s="15">
        <f>COUNTIF(tData[BezoekLangStart],"&lt;"&amp;($A11619+1/24))-COUNTIF(tData[BezoekLangEind],"&lt;="&amp;$A11619)</f>
        <v/>
      </c>
      <c r="G11619" s="15">
        <f>IF($D11619=1,$B11619*100+$C11619,-1)</f>
        <v/>
      </c>
      <c r="H11619" s="15">
        <f>IF($D11619=1,$B11619,-1)</f>
        <v/>
      </c>
      <c r="I11619" s="15">
        <f>IF($D11619=1,$C11619,-1)</f>
        <v/>
      </c>
    </row>
    <row r="11620">
      <c r="A11620" s="33" t="n">
        <v>45776.04166666666</v>
      </c>
      <c r="B11620" s="15">
        <f>WEEKDAY($A11620,2)</f>
        <v/>
      </c>
      <c r="C11620" s="15">
        <f>HOUR($A11620)</f>
        <v/>
      </c>
      <c r="D11620" s="15">
        <f>IF(AND($A11620&gt;=Instellingen!$B$6,$A11620&lt;Instellingen!$B$7),1,0)</f>
        <v/>
      </c>
      <c r="E11620" s="15">
        <f>COUNTIF(tData[BezoekStart],"&lt;"&amp;($A11620+1/24))-COUNTIF(tData[BezoekEind],"&lt;="&amp;$A11620)</f>
        <v/>
      </c>
      <c r="F11620" s="15">
        <f>COUNTIF(tData[BezoekLangStart],"&lt;"&amp;($A11620+1/24))-COUNTIF(tData[BezoekLangEind],"&lt;="&amp;$A11620)</f>
        <v/>
      </c>
      <c r="G11620" s="15">
        <f>IF($D11620=1,$B11620*100+$C11620,-1)</f>
        <v/>
      </c>
      <c r="H11620" s="15">
        <f>IF($D11620=1,$B11620,-1)</f>
        <v/>
      </c>
      <c r="I11620" s="15">
        <f>IF($D11620=1,$C11620,-1)</f>
        <v/>
      </c>
    </row>
    <row r="11621">
      <c r="A11621" s="33" t="n">
        <v>45776.08333333334</v>
      </c>
      <c r="B11621" s="15">
        <f>WEEKDAY($A11621,2)</f>
        <v/>
      </c>
      <c r="C11621" s="15">
        <f>HOUR($A11621)</f>
        <v/>
      </c>
      <c r="D11621" s="15">
        <f>IF(AND($A11621&gt;=Instellingen!$B$6,$A11621&lt;Instellingen!$B$7),1,0)</f>
        <v/>
      </c>
      <c r="E11621" s="15">
        <f>COUNTIF(tData[BezoekStart],"&lt;"&amp;($A11621+1/24))-COUNTIF(tData[BezoekEind],"&lt;="&amp;$A11621)</f>
        <v/>
      </c>
      <c r="F11621" s="15">
        <f>COUNTIF(tData[BezoekLangStart],"&lt;"&amp;($A11621+1/24))-COUNTIF(tData[BezoekLangEind],"&lt;="&amp;$A11621)</f>
        <v/>
      </c>
      <c r="G11621" s="15">
        <f>IF($D11621=1,$B11621*100+$C11621,-1)</f>
        <v/>
      </c>
      <c r="H11621" s="15">
        <f>IF($D11621=1,$B11621,-1)</f>
        <v/>
      </c>
      <c r="I11621" s="15">
        <f>IF($D11621=1,$C11621,-1)</f>
        <v/>
      </c>
    </row>
    <row r="11622">
      <c r="A11622" s="33" t="n">
        <v>45776.125</v>
      </c>
      <c r="B11622" s="15">
        <f>WEEKDAY($A11622,2)</f>
        <v/>
      </c>
      <c r="C11622" s="15">
        <f>HOUR($A11622)</f>
        <v/>
      </c>
      <c r="D11622" s="15">
        <f>IF(AND($A11622&gt;=Instellingen!$B$6,$A11622&lt;Instellingen!$B$7),1,0)</f>
        <v/>
      </c>
      <c r="E11622" s="15">
        <f>COUNTIF(tData[BezoekStart],"&lt;"&amp;($A11622+1/24))-COUNTIF(tData[BezoekEind],"&lt;="&amp;$A11622)</f>
        <v/>
      </c>
      <c r="F11622" s="15">
        <f>COUNTIF(tData[BezoekLangStart],"&lt;"&amp;($A11622+1/24))-COUNTIF(tData[BezoekLangEind],"&lt;="&amp;$A11622)</f>
        <v/>
      </c>
      <c r="G11622" s="15">
        <f>IF($D11622=1,$B11622*100+$C11622,-1)</f>
        <v/>
      </c>
      <c r="H11622" s="15">
        <f>IF($D11622=1,$B11622,-1)</f>
        <v/>
      </c>
      <c r="I11622" s="15">
        <f>IF($D11622=1,$C11622,-1)</f>
        <v/>
      </c>
    </row>
    <row r="11623">
      <c r="A11623" s="33" t="n">
        <v>45776.16666666666</v>
      </c>
      <c r="B11623" s="15">
        <f>WEEKDAY($A11623,2)</f>
        <v/>
      </c>
      <c r="C11623" s="15">
        <f>HOUR($A11623)</f>
        <v/>
      </c>
      <c r="D11623" s="15">
        <f>IF(AND($A11623&gt;=Instellingen!$B$6,$A11623&lt;Instellingen!$B$7),1,0)</f>
        <v/>
      </c>
      <c r="E11623" s="15">
        <f>COUNTIF(tData[BezoekStart],"&lt;"&amp;($A11623+1/24))-COUNTIF(tData[BezoekEind],"&lt;="&amp;$A11623)</f>
        <v/>
      </c>
      <c r="F11623" s="15">
        <f>COUNTIF(tData[BezoekLangStart],"&lt;"&amp;($A11623+1/24))-COUNTIF(tData[BezoekLangEind],"&lt;="&amp;$A11623)</f>
        <v/>
      </c>
      <c r="G11623" s="15">
        <f>IF($D11623=1,$B11623*100+$C11623,-1)</f>
        <v/>
      </c>
      <c r="H11623" s="15">
        <f>IF($D11623=1,$B11623,-1)</f>
        <v/>
      </c>
      <c r="I11623" s="15">
        <f>IF($D11623=1,$C11623,-1)</f>
        <v/>
      </c>
    </row>
    <row r="11624">
      <c r="A11624" s="33" t="n">
        <v>45776.20833333334</v>
      </c>
      <c r="B11624" s="15">
        <f>WEEKDAY($A11624,2)</f>
        <v/>
      </c>
      <c r="C11624" s="15">
        <f>HOUR($A11624)</f>
        <v/>
      </c>
      <c r="D11624" s="15">
        <f>IF(AND($A11624&gt;=Instellingen!$B$6,$A11624&lt;Instellingen!$B$7),1,0)</f>
        <v/>
      </c>
      <c r="E11624" s="15">
        <f>COUNTIF(tData[BezoekStart],"&lt;"&amp;($A11624+1/24))-COUNTIF(tData[BezoekEind],"&lt;="&amp;$A11624)</f>
        <v/>
      </c>
      <c r="F11624" s="15">
        <f>COUNTIF(tData[BezoekLangStart],"&lt;"&amp;($A11624+1/24))-COUNTIF(tData[BezoekLangEind],"&lt;="&amp;$A11624)</f>
        <v/>
      </c>
      <c r="G11624" s="15">
        <f>IF($D11624=1,$B11624*100+$C11624,-1)</f>
        <v/>
      </c>
      <c r="H11624" s="15">
        <f>IF($D11624=1,$B11624,-1)</f>
        <v/>
      </c>
      <c r="I11624" s="15">
        <f>IF($D11624=1,$C11624,-1)</f>
        <v/>
      </c>
    </row>
    <row r="11625">
      <c r="A11625" s="33" t="n">
        <v>45776.25</v>
      </c>
      <c r="B11625" s="15">
        <f>WEEKDAY($A11625,2)</f>
        <v/>
      </c>
      <c r="C11625" s="15">
        <f>HOUR($A11625)</f>
        <v/>
      </c>
      <c r="D11625" s="15">
        <f>IF(AND($A11625&gt;=Instellingen!$B$6,$A11625&lt;Instellingen!$B$7),1,0)</f>
        <v/>
      </c>
      <c r="E11625" s="15">
        <f>COUNTIF(tData[BezoekStart],"&lt;"&amp;($A11625+1/24))-COUNTIF(tData[BezoekEind],"&lt;="&amp;$A11625)</f>
        <v/>
      </c>
      <c r="F11625" s="15">
        <f>COUNTIF(tData[BezoekLangStart],"&lt;"&amp;($A11625+1/24))-COUNTIF(tData[BezoekLangEind],"&lt;="&amp;$A11625)</f>
        <v/>
      </c>
      <c r="G11625" s="15">
        <f>IF($D11625=1,$B11625*100+$C11625,-1)</f>
        <v/>
      </c>
      <c r="H11625" s="15">
        <f>IF($D11625=1,$B11625,-1)</f>
        <v/>
      </c>
      <c r="I11625" s="15">
        <f>IF($D11625=1,$C11625,-1)</f>
        <v/>
      </c>
    </row>
    <row r="11626">
      <c r="A11626" s="33" t="n">
        <v>45776.29166666666</v>
      </c>
      <c r="B11626" s="15">
        <f>WEEKDAY($A11626,2)</f>
        <v/>
      </c>
      <c r="C11626" s="15">
        <f>HOUR($A11626)</f>
        <v/>
      </c>
      <c r="D11626" s="15">
        <f>IF(AND($A11626&gt;=Instellingen!$B$6,$A11626&lt;Instellingen!$B$7),1,0)</f>
        <v/>
      </c>
      <c r="E11626" s="15">
        <f>COUNTIF(tData[BezoekStart],"&lt;"&amp;($A11626+1/24))-COUNTIF(tData[BezoekEind],"&lt;="&amp;$A11626)</f>
        <v/>
      </c>
      <c r="F11626" s="15">
        <f>COUNTIF(tData[BezoekLangStart],"&lt;"&amp;($A11626+1/24))-COUNTIF(tData[BezoekLangEind],"&lt;="&amp;$A11626)</f>
        <v/>
      </c>
      <c r="G11626" s="15">
        <f>IF($D11626=1,$B11626*100+$C11626,-1)</f>
        <v/>
      </c>
      <c r="H11626" s="15">
        <f>IF($D11626=1,$B11626,-1)</f>
        <v/>
      </c>
      <c r="I11626" s="15">
        <f>IF($D11626=1,$C11626,-1)</f>
        <v/>
      </c>
    </row>
    <row r="11627">
      <c r="A11627" s="33" t="n">
        <v>45776.33333333334</v>
      </c>
      <c r="B11627" s="15">
        <f>WEEKDAY($A11627,2)</f>
        <v/>
      </c>
      <c r="C11627" s="15">
        <f>HOUR($A11627)</f>
        <v/>
      </c>
      <c r="D11627" s="15">
        <f>IF(AND($A11627&gt;=Instellingen!$B$6,$A11627&lt;Instellingen!$B$7),1,0)</f>
        <v/>
      </c>
      <c r="E11627" s="15">
        <f>COUNTIF(tData[BezoekStart],"&lt;"&amp;($A11627+1/24))-COUNTIF(tData[BezoekEind],"&lt;="&amp;$A11627)</f>
        <v/>
      </c>
      <c r="F11627" s="15">
        <f>COUNTIF(tData[BezoekLangStart],"&lt;"&amp;($A11627+1/24))-COUNTIF(tData[BezoekLangEind],"&lt;="&amp;$A11627)</f>
        <v/>
      </c>
      <c r="G11627" s="15">
        <f>IF($D11627=1,$B11627*100+$C11627,-1)</f>
        <v/>
      </c>
      <c r="H11627" s="15">
        <f>IF($D11627=1,$B11627,-1)</f>
        <v/>
      </c>
      <c r="I11627" s="15">
        <f>IF($D11627=1,$C11627,-1)</f>
        <v/>
      </c>
    </row>
    <row r="11628">
      <c r="A11628" s="33" t="n">
        <v>45776.375</v>
      </c>
      <c r="B11628" s="15">
        <f>WEEKDAY($A11628,2)</f>
        <v/>
      </c>
      <c r="C11628" s="15">
        <f>HOUR($A11628)</f>
        <v/>
      </c>
      <c r="D11628" s="15">
        <f>IF(AND($A11628&gt;=Instellingen!$B$6,$A11628&lt;Instellingen!$B$7),1,0)</f>
        <v/>
      </c>
      <c r="E11628" s="15">
        <f>COUNTIF(tData[BezoekStart],"&lt;"&amp;($A11628+1/24))-COUNTIF(tData[BezoekEind],"&lt;="&amp;$A11628)</f>
        <v/>
      </c>
      <c r="F11628" s="15">
        <f>COUNTIF(tData[BezoekLangStart],"&lt;"&amp;($A11628+1/24))-COUNTIF(tData[BezoekLangEind],"&lt;="&amp;$A11628)</f>
        <v/>
      </c>
      <c r="G11628" s="15">
        <f>IF($D11628=1,$B11628*100+$C11628,-1)</f>
        <v/>
      </c>
      <c r="H11628" s="15">
        <f>IF($D11628=1,$B11628,-1)</f>
        <v/>
      </c>
      <c r="I11628" s="15">
        <f>IF($D11628=1,$C11628,-1)</f>
        <v/>
      </c>
    </row>
    <row r="11629">
      <c r="A11629" s="33" t="n">
        <v>45776.41666666666</v>
      </c>
      <c r="B11629" s="15">
        <f>WEEKDAY($A11629,2)</f>
        <v/>
      </c>
      <c r="C11629" s="15">
        <f>HOUR($A11629)</f>
        <v/>
      </c>
      <c r="D11629" s="15">
        <f>IF(AND($A11629&gt;=Instellingen!$B$6,$A11629&lt;Instellingen!$B$7),1,0)</f>
        <v/>
      </c>
      <c r="E11629" s="15">
        <f>COUNTIF(tData[BezoekStart],"&lt;"&amp;($A11629+1/24))-COUNTIF(tData[BezoekEind],"&lt;="&amp;$A11629)</f>
        <v/>
      </c>
      <c r="F11629" s="15">
        <f>COUNTIF(tData[BezoekLangStart],"&lt;"&amp;($A11629+1/24))-COUNTIF(tData[BezoekLangEind],"&lt;="&amp;$A11629)</f>
        <v/>
      </c>
      <c r="G11629" s="15">
        <f>IF($D11629=1,$B11629*100+$C11629,-1)</f>
        <v/>
      </c>
      <c r="H11629" s="15">
        <f>IF($D11629=1,$B11629,-1)</f>
        <v/>
      </c>
      <c r="I11629" s="15">
        <f>IF($D11629=1,$C11629,-1)</f>
        <v/>
      </c>
    </row>
    <row r="11630">
      <c r="A11630" s="33" t="n">
        <v>45776.45833333334</v>
      </c>
      <c r="B11630" s="15">
        <f>WEEKDAY($A11630,2)</f>
        <v/>
      </c>
      <c r="C11630" s="15">
        <f>HOUR($A11630)</f>
        <v/>
      </c>
      <c r="D11630" s="15">
        <f>IF(AND($A11630&gt;=Instellingen!$B$6,$A11630&lt;Instellingen!$B$7),1,0)</f>
        <v/>
      </c>
      <c r="E11630" s="15">
        <f>COUNTIF(tData[BezoekStart],"&lt;"&amp;($A11630+1/24))-COUNTIF(tData[BezoekEind],"&lt;="&amp;$A11630)</f>
        <v/>
      </c>
      <c r="F11630" s="15">
        <f>COUNTIF(tData[BezoekLangStart],"&lt;"&amp;($A11630+1/24))-COUNTIF(tData[BezoekLangEind],"&lt;="&amp;$A11630)</f>
        <v/>
      </c>
      <c r="G11630" s="15">
        <f>IF($D11630=1,$B11630*100+$C11630,-1)</f>
        <v/>
      </c>
      <c r="H11630" s="15">
        <f>IF($D11630=1,$B11630,-1)</f>
        <v/>
      </c>
      <c r="I11630" s="15">
        <f>IF($D11630=1,$C11630,-1)</f>
        <v/>
      </c>
    </row>
    <row r="11631">
      <c r="A11631" s="33" t="n">
        <v>45776.5</v>
      </c>
      <c r="B11631" s="15">
        <f>WEEKDAY($A11631,2)</f>
        <v/>
      </c>
      <c r="C11631" s="15">
        <f>HOUR($A11631)</f>
        <v/>
      </c>
      <c r="D11631" s="15">
        <f>IF(AND($A11631&gt;=Instellingen!$B$6,$A11631&lt;Instellingen!$B$7),1,0)</f>
        <v/>
      </c>
      <c r="E11631" s="15">
        <f>COUNTIF(tData[BezoekStart],"&lt;"&amp;($A11631+1/24))-COUNTIF(tData[BezoekEind],"&lt;="&amp;$A11631)</f>
        <v/>
      </c>
      <c r="F11631" s="15">
        <f>COUNTIF(tData[BezoekLangStart],"&lt;"&amp;($A11631+1/24))-COUNTIF(tData[BezoekLangEind],"&lt;="&amp;$A11631)</f>
        <v/>
      </c>
      <c r="G11631" s="15">
        <f>IF($D11631=1,$B11631*100+$C11631,-1)</f>
        <v/>
      </c>
      <c r="H11631" s="15">
        <f>IF($D11631=1,$B11631,-1)</f>
        <v/>
      </c>
      <c r="I11631" s="15">
        <f>IF($D11631=1,$C11631,-1)</f>
        <v/>
      </c>
    </row>
    <row r="11632">
      <c r="A11632" s="33" t="n">
        <v>45776.54166666666</v>
      </c>
      <c r="B11632" s="15">
        <f>WEEKDAY($A11632,2)</f>
        <v/>
      </c>
      <c r="C11632" s="15">
        <f>HOUR($A11632)</f>
        <v/>
      </c>
      <c r="D11632" s="15">
        <f>IF(AND($A11632&gt;=Instellingen!$B$6,$A11632&lt;Instellingen!$B$7),1,0)</f>
        <v/>
      </c>
      <c r="E11632" s="15">
        <f>COUNTIF(tData[BezoekStart],"&lt;"&amp;($A11632+1/24))-COUNTIF(tData[BezoekEind],"&lt;="&amp;$A11632)</f>
        <v/>
      </c>
      <c r="F11632" s="15">
        <f>COUNTIF(tData[BezoekLangStart],"&lt;"&amp;($A11632+1/24))-COUNTIF(tData[BezoekLangEind],"&lt;="&amp;$A11632)</f>
        <v/>
      </c>
      <c r="G11632" s="15">
        <f>IF($D11632=1,$B11632*100+$C11632,-1)</f>
        <v/>
      </c>
      <c r="H11632" s="15">
        <f>IF($D11632=1,$B11632,-1)</f>
        <v/>
      </c>
      <c r="I11632" s="15">
        <f>IF($D11632=1,$C11632,-1)</f>
        <v/>
      </c>
    </row>
    <row r="11633">
      <c r="A11633" s="33" t="n">
        <v>45776.58333333334</v>
      </c>
      <c r="B11633" s="15">
        <f>WEEKDAY($A11633,2)</f>
        <v/>
      </c>
      <c r="C11633" s="15">
        <f>HOUR($A11633)</f>
        <v/>
      </c>
      <c r="D11633" s="15">
        <f>IF(AND($A11633&gt;=Instellingen!$B$6,$A11633&lt;Instellingen!$B$7),1,0)</f>
        <v/>
      </c>
      <c r="E11633" s="15">
        <f>COUNTIF(tData[BezoekStart],"&lt;"&amp;($A11633+1/24))-COUNTIF(tData[BezoekEind],"&lt;="&amp;$A11633)</f>
        <v/>
      </c>
      <c r="F11633" s="15">
        <f>COUNTIF(tData[BezoekLangStart],"&lt;"&amp;($A11633+1/24))-COUNTIF(tData[BezoekLangEind],"&lt;="&amp;$A11633)</f>
        <v/>
      </c>
      <c r="G11633" s="15">
        <f>IF($D11633=1,$B11633*100+$C11633,-1)</f>
        <v/>
      </c>
      <c r="H11633" s="15">
        <f>IF($D11633=1,$B11633,-1)</f>
        <v/>
      </c>
      <c r="I11633" s="15">
        <f>IF($D11633=1,$C11633,-1)</f>
        <v/>
      </c>
    </row>
    <row r="11634">
      <c r="A11634" s="33" t="n">
        <v>45776.625</v>
      </c>
      <c r="B11634" s="15">
        <f>WEEKDAY($A11634,2)</f>
        <v/>
      </c>
      <c r="C11634" s="15">
        <f>HOUR($A11634)</f>
        <v/>
      </c>
      <c r="D11634" s="15">
        <f>IF(AND($A11634&gt;=Instellingen!$B$6,$A11634&lt;Instellingen!$B$7),1,0)</f>
        <v/>
      </c>
      <c r="E11634" s="15">
        <f>COUNTIF(tData[BezoekStart],"&lt;"&amp;($A11634+1/24))-COUNTIF(tData[BezoekEind],"&lt;="&amp;$A11634)</f>
        <v/>
      </c>
      <c r="F11634" s="15">
        <f>COUNTIF(tData[BezoekLangStart],"&lt;"&amp;($A11634+1/24))-COUNTIF(tData[BezoekLangEind],"&lt;="&amp;$A11634)</f>
        <v/>
      </c>
      <c r="G11634" s="15">
        <f>IF($D11634=1,$B11634*100+$C11634,-1)</f>
        <v/>
      </c>
      <c r="H11634" s="15">
        <f>IF($D11634=1,$B11634,-1)</f>
        <v/>
      </c>
      <c r="I11634" s="15">
        <f>IF($D11634=1,$C11634,-1)</f>
        <v/>
      </c>
    </row>
    <row r="11635">
      <c r="A11635" s="33" t="n">
        <v>45776.66666666666</v>
      </c>
      <c r="B11635" s="15">
        <f>WEEKDAY($A11635,2)</f>
        <v/>
      </c>
      <c r="C11635" s="15">
        <f>HOUR($A11635)</f>
        <v/>
      </c>
      <c r="D11635" s="15">
        <f>IF(AND($A11635&gt;=Instellingen!$B$6,$A11635&lt;Instellingen!$B$7),1,0)</f>
        <v/>
      </c>
      <c r="E11635" s="15">
        <f>COUNTIF(tData[BezoekStart],"&lt;"&amp;($A11635+1/24))-COUNTIF(tData[BezoekEind],"&lt;="&amp;$A11635)</f>
        <v/>
      </c>
      <c r="F11635" s="15">
        <f>COUNTIF(tData[BezoekLangStart],"&lt;"&amp;($A11635+1/24))-COUNTIF(tData[BezoekLangEind],"&lt;="&amp;$A11635)</f>
        <v/>
      </c>
      <c r="G11635" s="15">
        <f>IF($D11635=1,$B11635*100+$C11635,-1)</f>
        <v/>
      </c>
      <c r="H11635" s="15">
        <f>IF($D11635=1,$B11635,-1)</f>
        <v/>
      </c>
      <c r="I11635" s="15">
        <f>IF($D11635=1,$C11635,-1)</f>
        <v/>
      </c>
    </row>
    <row r="11636">
      <c r="A11636" s="33" t="n">
        <v>45776.70833333334</v>
      </c>
      <c r="B11636" s="15">
        <f>WEEKDAY($A11636,2)</f>
        <v/>
      </c>
      <c r="C11636" s="15">
        <f>HOUR($A11636)</f>
        <v/>
      </c>
      <c r="D11636" s="15">
        <f>IF(AND($A11636&gt;=Instellingen!$B$6,$A11636&lt;Instellingen!$B$7),1,0)</f>
        <v/>
      </c>
      <c r="E11636" s="15">
        <f>COUNTIF(tData[BezoekStart],"&lt;"&amp;($A11636+1/24))-COUNTIF(tData[BezoekEind],"&lt;="&amp;$A11636)</f>
        <v/>
      </c>
      <c r="F11636" s="15">
        <f>COUNTIF(tData[BezoekLangStart],"&lt;"&amp;($A11636+1/24))-COUNTIF(tData[BezoekLangEind],"&lt;="&amp;$A11636)</f>
        <v/>
      </c>
      <c r="G11636" s="15">
        <f>IF($D11636=1,$B11636*100+$C11636,-1)</f>
        <v/>
      </c>
      <c r="H11636" s="15">
        <f>IF($D11636=1,$B11636,-1)</f>
        <v/>
      </c>
      <c r="I11636" s="15">
        <f>IF($D11636=1,$C11636,-1)</f>
        <v/>
      </c>
    </row>
    <row r="11637">
      <c r="A11637" s="33" t="n">
        <v>45776.75</v>
      </c>
      <c r="B11637" s="15">
        <f>WEEKDAY($A11637,2)</f>
        <v/>
      </c>
      <c r="C11637" s="15">
        <f>HOUR($A11637)</f>
        <v/>
      </c>
      <c r="D11637" s="15">
        <f>IF(AND($A11637&gt;=Instellingen!$B$6,$A11637&lt;Instellingen!$B$7),1,0)</f>
        <v/>
      </c>
      <c r="E11637" s="15">
        <f>COUNTIF(tData[BezoekStart],"&lt;"&amp;($A11637+1/24))-COUNTIF(tData[BezoekEind],"&lt;="&amp;$A11637)</f>
        <v/>
      </c>
      <c r="F11637" s="15">
        <f>COUNTIF(tData[BezoekLangStart],"&lt;"&amp;($A11637+1/24))-COUNTIF(tData[BezoekLangEind],"&lt;="&amp;$A11637)</f>
        <v/>
      </c>
      <c r="G11637" s="15">
        <f>IF($D11637=1,$B11637*100+$C11637,-1)</f>
        <v/>
      </c>
      <c r="H11637" s="15">
        <f>IF($D11637=1,$B11637,-1)</f>
        <v/>
      </c>
      <c r="I11637" s="15">
        <f>IF($D11637=1,$C11637,-1)</f>
        <v/>
      </c>
    </row>
    <row r="11638">
      <c r="A11638" s="33" t="n">
        <v>45776.79166666666</v>
      </c>
      <c r="B11638" s="15">
        <f>WEEKDAY($A11638,2)</f>
        <v/>
      </c>
      <c r="C11638" s="15">
        <f>HOUR($A11638)</f>
        <v/>
      </c>
      <c r="D11638" s="15">
        <f>IF(AND($A11638&gt;=Instellingen!$B$6,$A11638&lt;Instellingen!$B$7),1,0)</f>
        <v/>
      </c>
      <c r="E11638" s="15">
        <f>COUNTIF(tData[BezoekStart],"&lt;"&amp;($A11638+1/24))-COUNTIF(tData[BezoekEind],"&lt;="&amp;$A11638)</f>
        <v/>
      </c>
      <c r="F11638" s="15">
        <f>COUNTIF(tData[BezoekLangStart],"&lt;"&amp;($A11638+1/24))-COUNTIF(tData[BezoekLangEind],"&lt;="&amp;$A11638)</f>
        <v/>
      </c>
      <c r="G11638" s="15">
        <f>IF($D11638=1,$B11638*100+$C11638,-1)</f>
        <v/>
      </c>
      <c r="H11638" s="15">
        <f>IF($D11638=1,$B11638,-1)</f>
        <v/>
      </c>
      <c r="I11638" s="15">
        <f>IF($D11638=1,$C11638,-1)</f>
        <v/>
      </c>
    </row>
    <row r="11639">
      <c r="A11639" s="33" t="n">
        <v>45776.83333333334</v>
      </c>
      <c r="B11639" s="15">
        <f>WEEKDAY($A11639,2)</f>
        <v/>
      </c>
      <c r="C11639" s="15">
        <f>HOUR($A11639)</f>
        <v/>
      </c>
      <c r="D11639" s="15">
        <f>IF(AND($A11639&gt;=Instellingen!$B$6,$A11639&lt;Instellingen!$B$7),1,0)</f>
        <v/>
      </c>
      <c r="E11639" s="15">
        <f>COUNTIF(tData[BezoekStart],"&lt;"&amp;($A11639+1/24))-COUNTIF(tData[BezoekEind],"&lt;="&amp;$A11639)</f>
        <v/>
      </c>
      <c r="F11639" s="15">
        <f>COUNTIF(tData[BezoekLangStart],"&lt;"&amp;($A11639+1/24))-COUNTIF(tData[BezoekLangEind],"&lt;="&amp;$A11639)</f>
        <v/>
      </c>
      <c r="G11639" s="15">
        <f>IF($D11639=1,$B11639*100+$C11639,-1)</f>
        <v/>
      </c>
      <c r="H11639" s="15">
        <f>IF($D11639=1,$B11639,-1)</f>
        <v/>
      </c>
      <c r="I11639" s="15">
        <f>IF($D11639=1,$C11639,-1)</f>
        <v/>
      </c>
    </row>
    <row r="11640">
      <c r="A11640" s="33" t="n">
        <v>45776.875</v>
      </c>
      <c r="B11640" s="15">
        <f>WEEKDAY($A11640,2)</f>
        <v/>
      </c>
      <c r="C11640" s="15">
        <f>HOUR($A11640)</f>
        <v/>
      </c>
      <c r="D11640" s="15">
        <f>IF(AND($A11640&gt;=Instellingen!$B$6,$A11640&lt;Instellingen!$B$7),1,0)</f>
        <v/>
      </c>
      <c r="E11640" s="15">
        <f>COUNTIF(tData[BezoekStart],"&lt;"&amp;($A11640+1/24))-COUNTIF(tData[BezoekEind],"&lt;="&amp;$A11640)</f>
        <v/>
      </c>
      <c r="F11640" s="15">
        <f>COUNTIF(tData[BezoekLangStart],"&lt;"&amp;($A11640+1/24))-COUNTIF(tData[BezoekLangEind],"&lt;="&amp;$A11640)</f>
        <v/>
      </c>
      <c r="G11640" s="15">
        <f>IF($D11640=1,$B11640*100+$C11640,-1)</f>
        <v/>
      </c>
      <c r="H11640" s="15">
        <f>IF($D11640=1,$B11640,-1)</f>
        <v/>
      </c>
      <c r="I11640" s="15">
        <f>IF($D11640=1,$C11640,-1)</f>
        <v/>
      </c>
    </row>
    <row r="11641">
      <c r="A11641" s="33" t="n">
        <v>45776.91666666666</v>
      </c>
      <c r="B11641" s="15">
        <f>WEEKDAY($A11641,2)</f>
        <v/>
      </c>
      <c r="C11641" s="15">
        <f>HOUR($A11641)</f>
        <v/>
      </c>
      <c r="D11641" s="15">
        <f>IF(AND($A11641&gt;=Instellingen!$B$6,$A11641&lt;Instellingen!$B$7),1,0)</f>
        <v/>
      </c>
      <c r="E11641" s="15">
        <f>COUNTIF(tData[BezoekStart],"&lt;"&amp;($A11641+1/24))-COUNTIF(tData[BezoekEind],"&lt;="&amp;$A11641)</f>
        <v/>
      </c>
      <c r="F11641" s="15">
        <f>COUNTIF(tData[BezoekLangStart],"&lt;"&amp;($A11641+1/24))-COUNTIF(tData[BezoekLangEind],"&lt;="&amp;$A11641)</f>
        <v/>
      </c>
      <c r="G11641" s="15">
        <f>IF($D11641=1,$B11641*100+$C11641,-1)</f>
        <v/>
      </c>
      <c r="H11641" s="15">
        <f>IF($D11641=1,$B11641,-1)</f>
        <v/>
      </c>
      <c r="I11641" s="15">
        <f>IF($D11641=1,$C11641,-1)</f>
        <v/>
      </c>
    </row>
    <row r="11642">
      <c r="A11642" s="33" t="n">
        <v>45776.95833333334</v>
      </c>
      <c r="B11642" s="15">
        <f>WEEKDAY($A11642,2)</f>
        <v/>
      </c>
      <c r="C11642" s="15">
        <f>HOUR($A11642)</f>
        <v/>
      </c>
      <c r="D11642" s="15">
        <f>IF(AND($A11642&gt;=Instellingen!$B$6,$A11642&lt;Instellingen!$B$7),1,0)</f>
        <v/>
      </c>
      <c r="E11642" s="15">
        <f>COUNTIF(tData[BezoekStart],"&lt;"&amp;($A11642+1/24))-COUNTIF(tData[BezoekEind],"&lt;="&amp;$A11642)</f>
        <v/>
      </c>
      <c r="F11642" s="15">
        <f>COUNTIF(tData[BezoekLangStart],"&lt;"&amp;($A11642+1/24))-COUNTIF(tData[BezoekLangEind],"&lt;="&amp;$A11642)</f>
        <v/>
      </c>
      <c r="G11642" s="15">
        <f>IF($D11642=1,$B11642*100+$C11642,-1)</f>
        <v/>
      </c>
      <c r="H11642" s="15">
        <f>IF($D11642=1,$B11642,-1)</f>
        <v/>
      </c>
      <c r="I11642" s="15">
        <f>IF($D11642=1,$C11642,-1)</f>
        <v/>
      </c>
    </row>
    <row r="11643">
      <c r="A11643" s="33" t="n">
        <v>45777</v>
      </c>
      <c r="B11643" s="15">
        <f>WEEKDAY($A11643,2)</f>
        <v/>
      </c>
      <c r="C11643" s="15">
        <f>HOUR($A11643)</f>
        <v/>
      </c>
      <c r="D11643" s="15">
        <f>IF(AND($A11643&gt;=Instellingen!$B$6,$A11643&lt;Instellingen!$B$7),1,0)</f>
        <v/>
      </c>
      <c r="E11643" s="15">
        <f>COUNTIF(tData[BezoekStart],"&lt;"&amp;($A11643+1/24))-COUNTIF(tData[BezoekEind],"&lt;="&amp;$A11643)</f>
        <v/>
      </c>
      <c r="F11643" s="15">
        <f>COUNTIF(tData[BezoekLangStart],"&lt;"&amp;($A11643+1/24))-COUNTIF(tData[BezoekLangEind],"&lt;="&amp;$A11643)</f>
        <v/>
      </c>
      <c r="G11643" s="15">
        <f>IF($D11643=1,$B11643*100+$C11643,-1)</f>
        <v/>
      </c>
      <c r="H11643" s="15">
        <f>IF($D11643=1,$B11643,-1)</f>
        <v/>
      </c>
      <c r="I11643" s="15">
        <f>IF($D11643=1,$C11643,-1)</f>
        <v/>
      </c>
    </row>
    <row r="11644">
      <c r="A11644" s="33" t="n">
        <v>45777.04166666666</v>
      </c>
      <c r="B11644" s="15">
        <f>WEEKDAY($A11644,2)</f>
        <v/>
      </c>
      <c r="C11644" s="15">
        <f>HOUR($A11644)</f>
        <v/>
      </c>
      <c r="D11644" s="15">
        <f>IF(AND($A11644&gt;=Instellingen!$B$6,$A11644&lt;Instellingen!$B$7),1,0)</f>
        <v/>
      </c>
      <c r="E11644" s="15">
        <f>COUNTIF(tData[BezoekStart],"&lt;"&amp;($A11644+1/24))-COUNTIF(tData[BezoekEind],"&lt;="&amp;$A11644)</f>
        <v/>
      </c>
      <c r="F11644" s="15">
        <f>COUNTIF(tData[BezoekLangStart],"&lt;"&amp;($A11644+1/24))-COUNTIF(tData[BezoekLangEind],"&lt;="&amp;$A11644)</f>
        <v/>
      </c>
      <c r="G11644" s="15">
        <f>IF($D11644=1,$B11644*100+$C11644,-1)</f>
        <v/>
      </c>
      <c r="H11644" s="15">
        <f>IF($D11644=1,$B11644,-1)</f>
        <v/>
      </c>
      <c r="I11644" s="15">
        <f>IF($D11644=1,$C11644,-1)</f>
        <v/>
      </c>
    </row>
    <row r="11645">
      <c r="A11645" s="33" t="n">
        <v>45777.08333333334</v>
      </c>
      <c r="B11645" s="15">
        <f>WEEKDAY($A11645,2)</f>
        <v/>
      </c>
      <c r="C11645" s="15">
        <f>HOUR($A11645)</f>
        <v/>
      </c>
      <c r="D11645" s="15">
        <f>IF(AND($A11645&gt;=Instellingen!$B$6,$A11645&lt;Instellingen!$B$7),1,0)</f>
        <v/>
      </c>
      <c r="E11645" s="15">
        <f>COUNTIF(tData[BezoekStart],"&lt;"&amp;($A11645+1/24))-COUNTIF(tData[BezoekEind],"&lt;="&amp;$A11645)</f>
        <v/>
      </c>
      <c r="F11645" s="15">
        <f>COUNTIF(tData[BezoekLangStart],"&lt;"&amp;($A11645+1/24))-COUNTIF(tData[BezoekLangEind],"&lt;="&amp;$A11645)</f>
        <v/>
      </c>
      <c r="G11645" s="15">
        <f>IF($D11645=1,$B11645*100+$C11645,-1)</f>
        <v/>
      </c>
      <c r="H11645" s="15">
        <f>IF($D11645=1,$B11645,-1)</f>
        <v/>
      </c>
      <c r="I11645" s="15">
        <f>IF($D11645=1,$C11645,-1)</f>
        <v/>
      </c>
    </row>
    <row r="11646">
      <c r="A11646" s="33" t="n">
        <v>45777.125</v>
      </c>
      <c r="B11646" s="15">
        <f>WEEKDAY($A11646,2)</f>
        <v/>
      </c>
      <c r="C11646" s="15">
        <f>HOUR($A11646)</f>
        <v/>
      </c>
      <c r="D11646" s="15">
        <f>IF(AND($A11646&gt;=Instellingen!$B$6,$A11646&lt;Instellingen!$B$7),1,0)</f>
        <v/>
      </c>
      <c r="E11646" s="15">
        <f>COUNTIF(tData[BezoekStart],"&lt;"&amp;($A11646+1/24))-COUNTIF(tData[BezoekEind],"&lt;="&amp;$A11646)</f>
        <v/>
      </c>
      <c r="F11646" s="15">
        <f>COUNTIF(tData[BezoekLangStart],"&lt;"&amp;($A11646+1/24))-COUNTIF(tData[BezoekLangEind],"&lt;="&amp;$A11646)</f>
        <v/>
      </c>
      <c r="G11646" s="15">
        <f>IF($D11646=1,$B11646*100+$C11646,-1)</f>
        <v/>
      </c>
      <c r="H11646" s="15">
        <f>IF($D11646=1,$B11646,-1)</f>
        <v/>
      </c>
      <c r="I11646" s="15">
        <f>IF($D11646=1,$C11646,-1)</f>
        <v/>
      </c>
    </row>
    <row r="11647">
      <c r="A11647" s="33" t="n">
        <v>45777.16666666666</v>
      </c>
      <c r="B11647" s="15">
        <f>WEEKDAY($A11647,2)</f>
        <v/>
      </c>
      <c r="C11647" s="15">
        <f>HOUR($A11647)</f>
        <v/>
      </c>
      <c r="D11647" s="15">
        <f>IF(AND($A11647&gt;=Instellingen!$B$6,$A11647&lt;Instellingen!$B$7),1,0)</f>
        <v/>
      </c>
      <c r="E11647" s="15">
        <f>COUNTIF(tData[BezoekStart],"&lt;"&amp;($A11647+1/24))-COUNTIF(tData[BezoekEind],"&lt;="&amp;$A11647)</f>
        <v/>
      </c>
      <c r="F11647" s="15">
        <f>COUNTIF(tData[BezoekLangStart],"&lt;"&amp;($A11647+1/24))-COUNTIF(tData[BezoekLangEind],"&lt;="&amp;$A11647)</f>
        <v/>
      </c>
      <c r="G11647" s="15">
        <f>IF($D11647=1,$B11647*100+$C11647,-1)</f>
        <v/>
      </c>
      <c r="H11647" s="15">
        <f>IF($D11647=1,$B11647,-1)</f>
        <v/>
      </c>
      <c r="I11647" s="15">
        <f>IF($D11647=1,$C11647,-1)</f>
        <v/>
      </c>
    </row>
    <row r="11648">
      <c r="A11648" s="33" t="n">
        <v>45777.20833333334</v>
      </c>
      <c r="B11648" s="15">
        <f>WEEKDAY($A11648,2)</f>
        <v/>
      </c>
      <c r="C11648" s="15">
        <f>HOUR($A11648)</f>
        <v/>
      </c>
      <c r="D11648" s="15">
        <f>IF(AND($A11648&gt;=Instellingen!$B$6,$A11648&lt;Instellingen!$B$7),1,0)</f>
        <v/>
      </c>
      <c r="E11648" s="15">
        <f>COUNTIF(tData[BezoekStart],"&lt;"&amp;($A11648+1/24))-COUNTIF(tData[BezoekEind],"&lt;="&amp;$A11648)</f>
        <v/>
      </c>
      <c r="F11648" s="15">
        <f>COUNTIF(tData[BezoekLangStart],"&lt;"&amp;($A11648+1/24))-COUNTIF(tData[BezoekLangEind],"&lt;="&amp;$A11648)</f>
        <v/>
      </c>
      <c r="G11648" s="15">
        <f>IF($D11648=1,$B11648*100+$C11648,-1)</f>
        <v/>
      </c>
      <c r="H11648" s="15">
        <f>IF($D11648=1,$B11648,-1)</f>
        <v/>
      </c>
      <c r="I11648" s="15">
        <f>IF($D11648=1,$C11648,-1)</f>
        <v/>
      </c>
    </row>
    <row r="11649">
      <c r="A11649" s="33" t="n">
        <v>45777.25</v>
      </c>
      <c r="B11649" s="15">
        <f>WEEKDAY($A11649,2)</f>
        <v/>
      </c>
      <c r="C11649" s="15">
        <f>HOUR($A11649)</f>
        <v/>
      </c>
      <c r="D11649" s="15">
        <f>IF(AND($A11649&gt;=Instellingen!$B$6,$A11649&lt;Instellingen!$B$7),1,0)</f>
        <v/>
      </c>
      <c r="E11649" s="15">
        <f>COUNTIF(tData[BezoekStart],"&lt;"&amp;($A11649+1/24))-COUNTIF(tData[BezoekEind],"&lt;="&amp;$A11649)</f>
        <v/>
      </c>
      <c r="F11649" s="15">
        <f>COUNTIF(tData[BezoekLangStart],"&lt;"&amp;($A11649+1/24))-COUNTIF(tData[BezoekLangEind],"&lt;="&amp;$A11649)</f>
        <v/>
      </c>
      <c r="G11649" s="15">
        <f>IF($D11649=1,$B11649*100+$C11649,-1)</f>
        <v/>
      </c>
      <c r="H11649" s="15">
        <f>IF($D11649=1,$B11649,-1)</f>
        <v/>
      </c>
      <c r="I11649" s="15">
        <f>IF($D11649=1,$C11649,-1)</f>
        <v/>
      </c>
    </row>
    <row r="11650">
      <c r="A11650" s="33" t="n">
        <v>45777.29166666666</v>
      </c>
      <c r="B11650" s="15">
        <f>WEEKDAY($A11650,2)</f>
        <v/>
      </c>
      <c r="C11650" s="15">
        <f>HOUR($A11650)</f>
        <v/>
      </c>
      <c r="D11650" s="15">
        <f>IF(AND($A11650&gt;=Instellingen!$B$6,$A11650&lt;Instellingen!$B$7),1,0)</f>
        <v/>
      </c>
      <c r="E11650" s="15">
        <f>COUNTIF(tData[BezoekStart],"&lt;"&amp;($A11650+1/24))-COUNTIF(tData[BezoekEind],"&lt;="&amp;$A11650)</f>
        <v/>
      </c>
      <c r="F11650" s="15">
        <f>COUNTIF(tData[BezoekLangStart],"&lt;"&amp;($A11650+1/24))-COUNTIF(tData[BezoekLangEind],"&lt;="&amp;$A11650)</f>
        <v/>
      </c>
      <c r="G11650" s="15">
        <f>IF($D11650=1,$B11650*100+$C11650,-1)</f>
        <v/>
      </c>
      <c r="H11650" s="15">
        <f>IF($D11650=1,$B11650,-1)</f>
        <v/>
      </c>
      <c r="I11650" s="15">
        <f>IF($D11650=1,$C11650,-1)</f>
        <v/>
      </c>
    </row>
    <row r="11651">
      <c r="A11651" s="33" t="n">
        <v>45777.33333333334</v>
      </c>
      <c r="B11651" s="15">
        <f>WEEKDAY($A11651,2)</f>
        <v/>
      </c>
      <c r="C11651" s="15">
        <f>HOUR($A11651)</f>
        <v/>
      </c>
      <c r="D11651" s="15">
        <f>IF(AND($A11651&gt;=Instellingen!$B$6,$A11651&lt;Instellingen!$B$7),1,0)</f>
        <v/>
      </c>
      <c r="E11651" s="15">
        <f>COUNTIF(tData[BezoekStart],"&lt;"&amp;($A11651+1/24))-COUNTIF(tData[BezoekEind],"&lt;="&amp;$A11651)</f>
        <v/>
      </c>
      <c r="F11651" s="15">
        <f>COUNTIF(tData[BezoekLangStart],"&lt;"&amp;($A11651+1/24))-COUNTIF(tData[BezoekLangEind],"&lt;="&amp;$A11651)</f>
        <v/>
      </c>
      <c r="G11651" s="15">
        <f>IF($D11651=1,$B11651*100+$C11651,-1)</f>
        <v/>
      </c>
      <c r="H11651" s="15">
        <f>IF($D11651=1,$B11651,-1)</f>
        <v/>
      </c>
      <c r="I11651" s="15">
        <f>IF($D11651=1,$C11651,-1)</f>
        <v/>
      </c>
    </row>
    <row r="11652">
      <c r="A11652" s="33" t="n">
        <v>45777.375</v>
      </c>
      <c r="B11652" s="15">
        <f>WEEKDAY($A11652,2)</f>
        <v/>
      </c>
      <c r="C11652" s="15">
        <f>HOUR($A11652)</f>
        <v/>
      </c>
      <c r="D11652" s="15">
        <f>IF(AND($A11652&gt;=Instellingen!$B$6,$A11652&lt;Instellingen!$B$7),1,0)</f>
        <v/>
      </c>
      <c r="E11652" s="15">
        <f>COUNTIF(tData[BezoekStart],"&lt;"&amp;($A11652+1/24))-COUNTIF(tData[BezoekEind],"&lt;="&amp;$A11652)</f>
        <v/>
      </c>
      <c r="F11652" s="15">
        <f>COUNTIF(tData[BezoekLangStart],"&lt;"&amp;($A11652+1/24))-COUNTIF(tData[BezoekLangEind],"&lt;="&amp;$A11652)</f>
        <v/>
      </c>
      <c r="G11652" s="15">
        <f>IF($D11652=1,$B11652*100+$C11652,-1)</f>
        <v/>
      </c>
      <c r="H11652" s="15">
        <f>IF($D11652=1,$B11652,-1)</f>
        <v/>
      </c>
      <c r="I11652" s="15">
        <f>IF($D11652=1,$C11652,-1)</f>
        <v/>
      </c>
    </row>
    <row r="11653">
      <c r="A11653" s="33" t="n">
        <v>45777.41666666666</v>
      </c>
      <c r="B11653" s="15">
        <f>WEEKDAY($A11653,2)</f>
        <v/>
      </c>
      <c r="C11653" s="15">
        <f>HOUR($A11653)</f>
        <v/>
      </c>
      <c r="D11653" s="15">
        <f>IF(AND($A11653&gt;=Instellingen!$B$6,$A11653&lt;Instellingen!$B$7),1,0)</f>
        <v/>
      </c>
      <c r="E11653" s="15">
        <f>COUNTIF(tData[BezoekStart],"&lt;"&amp;($A11653+1/24))-COUNTIF(tData[BezoekEind],"&lt;="&amp;$A11653)</f>
        <v/>
      </c>
      <c r="F11653" s="15">
        <f>COUNTIF(tData[BezoekLangStart],"&lt;"&amp;($A11653+1/24))-COUNTIF(tData[BezoekLangEind],"&lt;="&amp;$A11653)</f>
        <v/>
      </c>
      <c r="G11653" s="15">
        <f>IF($D11653=1,$B11653*100+$C11653,-1)</f>
        <v/>
      </c>
      <c r="H11653" s="15">
        <f>IF($D11653=1,$B11653,-1)</f>
        <v/>
      </c>
      <c r="I11653" s="15">
        <f>IF($D11653=1,$C11653,-1)</f>
        <v/>
      </c>
    </row>
    <row r="11654">
      <c r="A11654" s="33" t="n">
        <v>45777.45833333334</v>
      </c>
      <c r="B11654" s="15">
        <f>WEEKDAY($A11654,2)</f>
        <v/>
      </c>
      <c r="C11654" s="15">
        <f>HOUR($A11654)</f>
        <v/>
      </c>
      <c r="D11654" s="15">
        <f>IF(AND($A11654&gt;=Instellingen!$B$6,$A11654&lt;Instellingen!$B$7),1,0)</f>
        <v/>
      </c>
      <c r="E11654" s="15">
        <f>COUNTIF(tData[BezoekStart],"&lt;"&amp;($A11654+1/24))-COUNTIF(tData[BezoekEind],"&lt;="&amp;$A11654)</f>
        <v/>
      </c>
      <c r="F11654" s="15">
        <f>COUNTIF(tData[BezoekLangStart],"&lt;"&amp;($A11654+1/24))-COUNTIF(tData[BezoekLangEind],"&lt;="&amp;$A11654)</f>
        <v/>
      </c>
      <c r="G11654" s="15">
        <f>IF($D11654=1,$B11654*100+$C11654,-1)</f>
        <v/>
      </c>
      <c r="H11654" s="15">
        <f>IF($D11654=1,$B11654,-1)</f>
        <v/>
      </c>
      <c r="I11654" s="15">
        <f>IF($D11654=1,$C11654,-1)</f>
        <v/>
      </c>
    </row>
    <row r="11655">
      <c r="A11655" s="33" t="n">
        <v>45777.5</v>
      </c>
      <c r="B11655" s="15">
        <f>WEEKDAY($A11655,2)</f>
        <v/>
      </c>
      <c r="C11655" s="15">
        <f>HOUR($A11655)</f>
        <v/>
      </c>
      <c r="D11655" s="15">
        <f>IF(AND($A11655&gt;=Instellingen!$B$6,$A11655&lt;Instellingen!$B$7),1,0)</f>
        <v/>
      </c>
      <c r="E11655" s="15">
        <f>COUNTIF(tData[BezoekStart],"&lt;"&amp;($A11655+1/24))-COUNTIF(tData[BezoekEind],"&lt;="&amp;$A11655)</f>
        <v/>
      </c>
      <c r="F11655" s="15">
        <f>COUNTIF(tData[BezoekLangStart],"&lt;"&amp;($A11655+1/24))-COUNTIF(tData[BezoekLangEind],"&lt;="&amp;$A11655)</f>
        <v/>
      </c>
      <c r="G11655" s="15">
        <f>IF($D11655=1,$B11655*100+$C11655,-1)</f>
        <v/>
      </c>
      <c r="H11655" s="15">
        <f>IF($D11655=1,$B11655,-1)</f>
        <v/>
      </c>
      <c r="I11655" s="15">
        <f>IF($D11655=1,$C11655,-1)</f>
        <v/>
      </c>
    </row>
    <row r="11656">
      <c r="A11656" s="33" t="n">
        <v>45777.54166666666</v>
      </c>
      <c r="B11656" s="15">
        <f>WEEKDAY($A11656,2)</f>
        <v/>
      </c>
      <c r="C11656" s="15">
        <f>HOUR($A11656)</f>
        <v/>
      </c>
      <c r="D11656" s="15">
        <f>IF(AND($A11656&gt;=Instellingen!$B$6,$A11656&lt;Instellingen!$B$7),1,0)</f>
        <v/>
      </c>
      <c r="E11656" s="15">
        <f>COUNTIF(tData[BezoekStart],"&lt;"&amp;($A11656+1/24))-COUNTIF(tData[BezoekEind],"&lt;="&amp;$A11656)</f>
        <v/>
      </c>
      <c r="F11656" s="15">
        <f>COUNTIF(tData[BezoekLangStart],"&lt;"&amp;($A11656+1/24))-COUNTIF(tData[BezoekLangEind],"&lt;="&amp;$A11656)</f>
        <v/>
      </c>
      <c r="G11656" s="15">
        <f>IF($D11656=1,$B11656*100+$C11656,-1)</f>
        <v/>
      </c>
      <c r="H11656" s="15">
        <f>IF($D11656=1,$B11656,-1)</f>
        <v/>
      </c>
      <c r="I11656" s="15">
        <f>IF($D11656=1,$C11656,-1)</f>
        <v/>
      </c>
    </row>
    <row r="11657">
      <c r="A11657" s="33" t="n">
        <v>45777.58333333334</v>
      </c>
      <c r="B11657" s="15">
        <f>WEEKDAY($A11657,2)</f>
        <v/>
      </c>
      <c r="C11657" s="15">
        <f>HOUR($A11657)</f>
        <v/>
      </c>
      <c r="D11657" s="15">
        <f>IF(AND($A11657&gt;=Instellingen!$B$6,$A11657&lt;Instellingen!$B$7),1,0)</f>
        <v/>
      </c>
      <c r="E11657" s="15">
        <f>COUNTIF(tData[BezoekStart],"&lt;"&amp;($A11657+1/24))-COUNTIF(tData[BezoekEind],"&lt;="&amp;$A11657)</f>
        <v/>
      </c>
      <c r="F11657" s="15">
        <f>COUNTIF(tData[BezoekLangStart],"&lt;"&amp;($A11657+1/24))-COUNTIF(tData[BezoekLangEind],"&lt;="&amp;$A11657)</f>
        <v/>
      </c>
      <c r="G11657" s="15">
        <f>IF($D11657=1,$B11657*100+$C11657,-1)</f>
        <v/>
      </c>
      <c r="H11657" s="15">
        <f>IF($D11657=1,$B11657,-1)</f>
        <v/>
      </c>
      <c r="I11657" s="15">
        <f>IF($D11657=1,$C11657,-1)</f>
        <v/>
      </c>
    </row>
    <row r="11658">
      <c r="A11658" s="33" t="n">
        <v>45777.625</v>
      </c>
      <c r="B11658" s="15">
        <f>WEEKDAY($A11658,2)</f>
        <v/>
      </c>
      <c r="C11658" s="15">
        <f>HOUR($A11658)</f>
        <v/>
      </c>
      <c r="D11658" s="15">
        <f>IF(AND($A11658&gt;=Instellingen!$B$6,$A11658&lt;Instellingen!$B$7),1,0)</f>
        <v/>
      </c>
      <c r="E11658" s="15">
        <f>COUNTIF(tData[BezoekStart],"&lt;"&amp;($A11658+1/24))-COUNTIF(tData[BezoekEind],"&lt;="&amp;$A11658)</f>
        <v/>
      </c>
      <c r="F11658" s="15">
        <f>COUNTIF(tData[BezoekLangStart],"&lt;"&amp;($A11658+1/24))-COUNTIF(tData[BezoekLangEind],"&lt;="&amp;$A11658)</f>
        <v/>
      </c>
      <c r="G11658" s="15">
        <f>IF($D11658=1,$B11658*100+$C11658,-1)</f>
        <v/>
      </c>
      <c r="H11658" s="15">
        <f>IF($D11658=1,$B11658,-1)</f>
        <v/>
      </c>
      <c r="I11658" s="15">
        <f>IF($D11658=1,$C11658,-1)</f>
        <v/>
      </c>
    </row>
    <row r="11659">
      <c r="A11659" s="33" t="n">
        <v>45777.66666666666</v>
      </c>
      <c r="B11659" s="15">
        <f>WEEKDAY($A11659,2)</f>
        <v/>
      </c>
      <c r="C11659" s="15">
        <f>HOUR($A11659)</f>
        <v/>
      </c>
      <c r="D11659" s="15">
        <f>IF(AND($A11659&gt;=Instellingen!$B$6,$A11659&lt;Instellingen!$B$7),1,0)</f>
        <v/>
      </c>
      <c r="E11659" s="15">
        <f>COUNTIF(tData[BezoekStart],"&lt;"&amp;($A11659+1/24))-COUNTIF(tData[BezoekEind],"&lt;="&amp;$A11659)</f>
        <v/>
      </c>
      <c r="F11659" s="15">
        <f>COUNTIF(tData[BezoekLangStart],"&lt;"&amp;($A11659+1/24))-COUNTIF(tData[BezoekLangEind],"&lt;="&amp;$A11659)</f>
        <v/>
      </c>
      <c r="G11659" s="15">
        <f>IF($D11659=1,$B11659*100+$C11659,-1)</f>
        <v/>
      </c>
      <c r="H11659" s="15">
        <f>IF($D11659=1,$B11659,-1)</f>
        <v/>
      </c>
      <c r="I11659" s="15">
        <f>IF($D11659=1,$C11659,-1)</f>
        <v/>
      </c>
    </row>
    <row r="11660">
      <c r="A11660" s="33" t="n">
        <v>45777.70833333334</v>
      </c>
      <c r="B11660" s="15">
        <f>WEEKDAY($A11660,2)</f>
        <v/>
      </c>
      <c r="C11660" s="15">
        <f>HOUR($A11660)</f>
        <v/>
      </c>
      <c r="D11660" s="15">
        <f>IF(AND($A11660&gt;=Instellingen!$B$6,$A11660&lt;Instellingen!$B$7),1,0)</f>
        <v/>
      </c>
      <c r="E11660" s="15">
        <f>COUNTIF(tData[BezoekStart],"&lt;"&amp;($A11660+1/24))-COUNTIF(tData[BezoekEind],"&lt;="&amp;$A11660)</f>
        <v/>
      </c>
      <c r="F11660" s="15">
        <f>COUNTIF(tData[BezoekLangStart],"&lt;"&amp;($A11660+1/24))-COUNTIF(tData[BezoekLangEind],"&lt;="&amp;$A11660)</f>
        <v/>
      </c>
      <c r="G11660" s="15">
        <f>IF($D11660=1,$B11660*100+$C11660,-1)</f>
        <v/>
      </c>
      <c r="H11660" s="15">
        <f>IF($D11660=1,$B11660,-1)</f>
        <v/>
      </c>
      <c r="I11660" s="15">
        <f>IF($D11660=1,$C11660,-1)</f>
        <v/>
      </c>
    </row>
    <row r="11661">
      <c r="A11661" s="33" t="n">
        <v>45777.75</v>
      </c>
      <c r="B11661" s="15">
        <f>WEEKDAY($A11661,2)</f>
        <v/>
      </c>
      <c r="C11661" s="15">
        <f>HOUR($A11661)</f>
        <v/>
      </c>
      <c r="D11661" s="15">
        <f>IF(AND($A11661&gt;=Instellingen!$B$6,$A11661&lt;Instellingen!$B$7),1,0)</f>
        <v/>
      </c>
      <c r="E11661" s="15">
        <f>COUNTIF(tData[BezoekStart],"&lt;"&amp;($A11661+1/24))-COUNTIF(tData[BezoekEind],"&lt;="&amp;$A11661)</f>
        <v/>
      </c>
      <c r="F11661" s="15">
        <f>COUNTIF(tData[BezoekLangStart],"&lt;"&amp;($A11661+1/24))-COUNTIF(tData[BezoekLangEind],"&lt;="&amp;$A11661)</f>
        <v/>
      </c>
      <c r="G11661" s="15">
        <f>IF($D11661=1,$B11661*100+$C11661,-1)</f>
        <v/>
      </c>
      <c r="H11661" s="15">
        <f>IF($D11661=1,$B11661,-1)</f>
        <v/>
      </c>
      <c r="I11661" s="15">
        <f>IF($D11661=1,$C11661,-1)</f>
        <v/>
      </c>
    </row>
    <row r="11662">
      <c r="A11662" s="33" t="n">
        <v>45777.79166666666</v>
      </c>
      <c r="B11662" s="15">
        <f>WEEKDAY($A11662,2)</f>
        <v/>
      </c>
      <c r="C11662" s="15">
        <f>HOUR($A11662)</f>
        <v/>
      </c>
      <c r="D11662" s="15">
        <f>IF(AND($A11662&gt;=Instellingen!$B$6,$A11662&lt;Instellingen!$B$7),1,0)</f>
        <v/>
      </c>
      <c r="E11662" s="15">
        <f>COUNTIF(tData[BezoekStart],"&lt;"&amp;($A11662+1/24))-COUNTIF(tData[BezoekEind],"&lt;="&amp;$A11662)</f>
        <v/>
      </c>
      <c r="F11662" s="15">
        <f>COUNTIF(tData[BezoekLangStart],"&lt;"&amp;($A11662+1/24))-COUNTIF(tData[BezoekLangEind],"&lt;="&amp;$A11662)</f>
        <v/>
      </c>
      <c r="G11662" s="15">
        <f>IF($D11662=1,$B11662*100+$C11662,-1)</f>
        <v/>
      </c>
      <c r="H11662" s="15">
        <f>IF($D11662=1,$B11662,-1)</f>
        <v/>
      </c>
      <c r="I11662" s="15">
        <f>IF($D11662=1,$C11662,-1)</f>
        <v/>
      </c>
    </row>
    <row r="11663">
      <c r="A11663" s="33" t="n">
        <v>45777.83333333334</v>
      </c>
      <c r="B11663" s="15">
        <f>WEEKDAY($A11663,2)</f>
        <v/>
      </c>
      <c r="C11663" s="15">
        <f>HOUR($A11663)</f>
        <v/>
      </c>
      <c r="D11663" s="15">
        <f>IF(AND($A11663&gt;=Instellingen!$B$6,$A11663&lt;Instellingen!$B$7),1,0)</f>
        <v/>
      </c>
      <c r="E11663" s="15">
        <f>COUNTIF(tData[BezoekStart],"&lt;"&amp;($A11663+1/24))-COUNTIF(tData[BezoekEind],"&lt;="&amp;$A11663)</f>
        <v/>
      </c>
      <c r="F11663" s="15">
        <f>COUNTIF(tData[BezoekLangStart],"&lt;"&amp;($A11663+1/24))-COUNTIF(tData[BezoekLangEind],"&lt;="&amp;$A11663)</f>
        <v/>
      </c>
      <c r="G11663" s="15">
        <f>IF($D11663=1,$B11663*100+$C11663,-1)</f>
        <v/>
      </c>
      <c r="H11663" s="15">
        <f>IF($D11663=1,$B11663,-1)</f>
        <v/>
      </c>
      <c r="I11663" s="15">
        <f>IF($D11663=1,$C11663,-1)</f>
        <v/>
      </c>
    </row>
    <row r="11664">
      <c r="A11664" s="33" t="n">
        <v>45777.875</v>
      </c>
      <c r="B11664" s="15">
        <f>WEEKDAY($A11664,2)</f>
        <v/>
      </c>
      <c r="C11664" s="15">
        <f>HOUR($A11664)</f>
        <v/>
      </c>
      <c r="D11664" s="15">
        <f>IF(AND($A11664&gt;=Instellingen!$B$6,$A11664&lt;Instellingen!$B$7),1,0)</f>
        <v/>
      </c>
      <c r="E11664" s="15">
        <f>COUNTIF(tData[BezoekStart],"&lt;"&amp;($A11664+1/24))-COUNTIF(tData[BezoekEind],"&lt;="&amp;$A11664)</f>
        <v/>
      </c>
      <c r="F11664" s="15">
        <f>COUNTIF(tData[BezoekLangStart],"&lt;"&amp;($A11664+1/24))-COUNTIF(tData[BezoekLangEind],"&lt;="&amp;$A11664)</f>
        <v/>
      </c>
      <c r="G11664" s="15">
        <f>IF($D11664=1,$B11664*100+$C11664,-1)</f>
        <v/>
      </c>
      <c r="H11664" s="15">
        <f>IF($D11664=1,$B11664,-1)</f>
        <v/>
      </c>
      <c r="I11664" s="15">
        <f>IF($D11664=1,$C11664,-1)</f>
        <v/>
      </c>
    </row>
    <row r="11665">
      <c r="A11665" s="33" t="n">
        <v>45777.91666666666</v>
      </c>
      <c r="B11665" s="15">
        <f>WEEKDAY($A11665,2)</f>
        <v/>
      </c>
      <c r="C11665" s="15">
        <f>HOUR($A11665)</f>
        <v/>
      </c>
      <c r="D11665" s="15">
        <f>IF(AND($A11665&gt;=Instellingen!$B$6,$A11665&lt;Instellingen!$B$7),1,0)</f>
        <v/>
      </c>
      <c r="E11665" s="15">
        <f>COUNTIF(tData[BezoekStart],"&lt;"&amp;($A11665+1/24))-COUNTIF(tData[BezoekEind],"&lt;="&amp;$A11665)</f>
        <v/>
      </c>
      <c r="F11665" s="15">
        <f>COUNTIF(tData[BezoekLangStart],"&lt;"&amp;($A11665+1/24))-COUNTIF(tData[BezoekLangEind],"&lt;="&amp;$A11665)</f>
        <v/>
      </c>
      <c r="G11665" s="15">
        <f>IF($D11665=1,$B11665*100+$C11665,-1)</f>
        <v/>
      </c>
      <c r="H11665" s="15">
        <f>IF($D11665=1,$B11665,-1)</f>
        <v/>
      </c>
      <c r="I11665" s="15">
        <f>IF($D11665=1,$C11665,-1)</f>
        <v/>
      </c>
    </row>
    <row r="11666">
      <c r="A11666" s="33" t="n">
        <v>45777.95833333334</v>
      </c>
      <c r="B11666" s="15">
        <f>WEEKDAY($A11666,2)</f>
        <v/>
      </c>
      <c r="C11666" s="15">
        <f>HOUR($A11666)</f>
        <v/>
      </c>
      <c r="D11666" s="15">
        <f>IF(AND($A11666&gt;=Instellingen!$B$6,$A11666&lt;Instellingen!$B$7),1,0)</f>
        <v/>
      </c>
      <c r="E11666" s="15">
        <f>COUNTIF(tData[BezoekStart],"&lt;"&amp;($A11666+1/24))-COUNTIF(tData[BezoekEind],"&lt;="&amp;$A11666)</f>
        <v/>
      </c>
      <c r="F11666" s="15">
        <f>COUNTIF(tData[BezoekLangStart],"&lt;"&amp;($A11666+1/24))-COUNTIF(tData[BezoekLangEind],"&lt;="&amp;$A11666)</f>
        <v/>
      </c>
      <c r="G11666" s="15">
        <f>IF($D11666=1,$B11666*100+$C11666,-1)</f>
        <v/>
      </c>
      <c r="H11666" s="15">
        <f>IF($D11666=1,$B11666,-1)</f>
        <v/>
      </c>
      <c r="I11666" s="15">
        <f>IF($D11666=1,$C11666,-1)</f>
        <v/>
      </c>
    </row>
    <row r="11667">
      <c r="A11667" s="33" t="n">
        <v>45778</v>
      </c>
      <c r="B11667" s="15">
        <f>WEEKDAY($A11667,2)</f>
        <v/>
      </c>
      <c r="C11667" s="15">
        <f>HOUR($A11667)</f>
        <v/>
      </c>
      <c r="D11667" s="15">
        <f>IF(AND($A11667&gt;=Instellingen!$B$6,$A11667&lt;Instellingen!$B$7),1,0)</f>
        <v/>
      </c>
      <c r="E11667" s="15">
        <f>COUNTIF(tData[BezoekStart],"&lt;"&amp;($A11667+1/24))-COUNTIF(tData[BezoekEind],"&lt;="&amp;$A11667)</f>
        <v/>
      </c>
      <c r="F11667" s="15">
        <f>COUNTIF(tData[BezoekLangStart],"&lt;"&amp;($A11667+1/24))-COUNTIF(tData[BezoekLangEind],"&lt;="&amp;$A11667)</f>
        <v/>
      </c>
      <c r="G11667" s="15">
        <f>IF($D11667=1,$B11667*100+$C11667,-1)</f>
        <v/>
      </c>
      <c r="H11667" s="15">
        <f>IF($D11667=1,$B11667,-1)</f>
        <v/>
      </c>
      <c r="I11667" s="15">
        <f>IF($D11667=1,$C11667,-1)</f>
        <v/>
      </c>
    </row>
    <row r="11668">
      <c r="A11668" s="33" t="n">
        <v>45778.04166666666</v>
      </c>
      <c r="B11668" s="15">
        <f>WEEKDAY($A11668,2)</f>
        <v/>
      </c>
      <c r="C11668" s="15">
        <f>HOUR($A11668)</f>
        <v/>
      </c>
      <c r="D11668" s="15">
        <f>IF(AND($A11668&gt;=Instellingen!$B$6,$A11668&lt;Instellingen!$B$7),1,0)</f>
        <v/>
      </c>
      <c r="E11668" s="15">
        <f>COUNTIF(tData[BezoekStart],"&lt;"&amp;($A11668+1/24))-COUNTIF(tData[BezoekEind],"&lt;="&amp;$A11668)</f>
        <v/>
      </c>
      <c r="F11668" s="15">
        <f>COUNTIF(tData[BezoekLangStart],"&lt;"&amp;($A11668+1/24))-COUNTIF(tData[BezoekLangEind],"&lt;="&amp;$A11668)</f>
        <v/>
      </c>
      <c r="G11668" s="15">
        <f>IF($D11668=1,$B11668*100+$C11668,-1)</f>
        <v/>
      </c>
      <c r="H11668" s="15">
        <f>IF($D11668=1,$B11668,-1)</f>
        <v/>
      </c>
      <c r="I11668" s="15">
        <f>IF($D11668=1,$C11668,-1)</f>
        <v/>
      </c>
    </row>
    <row r="11669">
      <c r="A11669" s="33" t="n">
        <v>45778.08333333334</v>
      </c>
      <c r="B11669" s="15">
        <f>WEEKDAY($A11669,2)</f>
        <v/>
      </c>
      <c r="C11669" s="15">
        <f>HOUR($A11669)</f>
        <v/>
      </c>
      <c r="D11669" s="15">
        <f>IF(AND($A11669&gt;=Instellingen!$B$6,$A11669&lt;Instellingen!$B$7),1,0)</f>
        <v/>
      </c>
      <c r="E11669" s="15">
        <f>COUNTIF(tData[BezoekStart],"&lt;"&amp;($A11669+1/24))-COUNTIF(tData[BezoekEind],"&lt;="&amp;$A11669)</f>
        <v/>
      </c>
      <c r="F11669" s="15">
        <f>COUNTIF(tData[BezoekLangStart],"&lt;"&amp;($A11669+1/24))-COUNTIF(tData[BezoekLangEind],"&lt;="&amp;$A11669)</f>
        <v/>
      </c>
      <c r="G11669" s="15">
        <f>IF($D11669=1,$B11669*100+$C11669,-1)</f>
        <v/>
      </c>
      <c r="H11669" s="15">
        <f>IF($D11669=1,$B11669,-1)</f>
        <v/>
      </c>
      <c r="I11669" s="15">
        <f>IF($D11669=1,$C11669,-1)</f>
        <v/>
      </c>
    </row>
    <row r="11670">
      <c r="A11670" s="33" t="n">
        <v>45778.125</v>
      </c>
      <c r="B11670" s="15">
        <f>WEEKDAY($A11670,2)</f>
        <v/>
      </c>
      <c r="C11670" s="15">
        <f>HOUR($A11670)</f>
        <v/>
      </c>
      <c r="D11670" s="15">
        <f>IF(AND($A11670&gt;=Instellingen!$B$6,$A11670&lt;Instellingen!$B$7),1,0)</f>
        <v/>
      </c>
      <c r="E11670" s="15">
        <f>COUNTIF(tData[BezoekStart],"&lt;"&amp;($A11670+1/24))-COUNTIF(tData[BezoekEind],"&lt;="&amp;$A11670)</f>
        <v/>
      </c>
      <c r="F11670" s="15">
        <f>COUNTIF(tData[BezoekLangStart],"&lt;"&amp;($A11670+1/24))-COUNTIF(tData[BezoekLangEind],"&lt;="&amp;$A11670)</f>
        <v/>
      </c>
      <c r="G11670" s="15">
        <f>IF($D11670=1,$B11670*100+$C11670,-1)</f>
        <v/>
      </c>
      <c r="H11670" s="15">
        <f>IF($D11670=1,$B11670,-1)</f>
        <v/>
      </c>
      <c r="I11670" s="15">
        <f>IF($D11670=1,$C11670,-1)</f>
        <v/>
      </c>
    </row>
    <row r="11671">
      <c r="A11671" s="33" t="n">
        <v>45778.16666666666</v>
      </c>
      <c r="B11671" s="15">
        <f>WEEKDAY($A11671,2)</f>
        <v/>
      </c>
      <c r="C11671" s="15">
        <f>HOUR($A11671)</f>
        <v/>
      </c>
      <c r="D11671" s="15">
        <f>IF(AND($A11671&gt;=Instellingen!$B$6,$A11671&lt;Instellingen!$B$7),1,0)</f>
        <v/>
      </c>
      <c r="E11671" s="15">
        <f>COUNTIF(tData[BezoekStart],"&lt;"&amp;($A11671+1/24))-COUNTIF(tData[BezoekEind],"&lt;="&amp;$A11671)</f>
        <v/>
      </c>
      <c r="F11671" s="15">
        <f>COUNTIF(tData[BezoekLangStart],"&lt;"&amp;($A11671+1/24))-COUNTIF(tData[BezoekLangEind],"&lt;="&amp;$A11671)</f>
        <v/>
      </c>
      <c r="G11671" s="15">
        <f>IF($D11671=1,$B11671*100+$C11671,-1)</f>
        <v/>
      </c>
      <c r="H11671" s="15">
        <f>IF($D11671=1,$B11671,-1)</f>
        <v/>
      </c>
      <c r="I11671" s="15">
        <f>IF($D11671=1,$C11671,-1)</f>
        <v/>
      </c>
    </row>
    <row r="11672">
      <c r="A11672" s="33" t="n">
        <v>45778.20833333334</v>
      </c>
      <c r="B11672" s="15">
        <f>WEEKDAY($A11672,2)</f>
        <v/>
      </c>
      <c r="C11672" s="15">
        <f>HOUR($A11672)</f>
        <v/>
      </c>
      <c r="D11672" s="15">
        <f>IF(AND($A11672&gt;=Instellingen!$B$6,$A11672&lt;Instellingen!$B$7),1,0)</f>
        <v/>
      </c>
      <c r="E11672" s="15">
        <f>COUNTIF(tData[BezoekStart],"&lt;"&amp;($A11672+1/24))-COUNTIF(tData[BezoekEind],"&lt;="&amp;$A11672)</f>
        <v/>
      </c>
      <c r="F11672" s="15">
        <f>COUNTIF(tData[BezoekLangStart],"&lt;"&amp;($A11672+1/24))-COUNTIF(tData[BezoekLangEind],"&lt;="&amp;$A11672)</f>
        <v/>
      </c>
      <c r="G11672" s="15">
        <f>IF($D11672=1,$B11672*100+$C11672,-1)</f>
        <v/>
      </c>
      <c r="H11672" s="15">
        <f>IF($D11672=1,$B11672,-1)</f>
        <v/>
      </c>
      <c r="I11672" s="15">
        <f>IF($D11672=1,$C11672,-1)</f>
        <v/>
      </c>
    </row>
    <row r="11673">
      <c r="A11673" s="33" t="n">
        <v>45778.25</v>
      </c>
      <c r="B11673" s="15">
        <f>WEEKDAY($A11673,2)</f>
        <v/>
      </c>
      <c r="C11673" s="15">
        <f>HOUR($A11673)</f>
        <v/>
      </c>
      <c r="D11673" s="15">
        <f>IF(AND($A11673&gt;=Instellingen!$B$6,$A11673&lt;Instellingen!$B$7),1,0)</f>
        <v/>
      </c>
      <c r="E11673" s="15">
        <f>COUNTIF(tData[BezoekStart],"&lt;"&amp;($A11673+1/24))-COUNTIF(tData[BezoekEind],"&lt;="&amp;$A11673)</f>
        <v/>
      </c>
      <c r="F11673" s="15">
        <f>COUNTIF(tData[BezoekLangStart],"&lt;"&amp;($A11673+1/24))-COUNTIF(tData[BezoekLangEind],"&lt;="&amp;$A11673)</f>
        <v/>
      </c>
      <c r="G11673" s="15">
        <f>IF($D11673=1,$B11673*100+$C11673,-1)</f>
        <v/>
      </c>
      <c r="H11673" s="15">
        <f>IF($D11673=1,$B11673,-1)</f>
        <v/>
      </c>
      <c r="I11673" s="15">
        <f>IF($D11673=1,$C11673,-1)</f>
        <v/>
      </c>
    </row>
    <row r="11674">
      <c r="A11674" s="33" t="n">
        <v>45778.29166666666</v>
      </c>
      <c r="B11674" s="15">
        <f>WEEKDAY($A11674,2)</f>
        <v/>
      </c>
      <c r="C11674" s="15">
        <f>HOUR($A11674)</f>
        <v/>
      </c>
      <c r="D11674" s="15">
        <f>IF(AND($A11674&gt;=Instellingen!$B$6,$A11674&lt;Instellingen!$B$7),1,0)</f>
        <v/>
      </c>
      <c r="E11674" s="15">
        <f>COUNTIF(tData[BezoekStart],"&lt;"&amp;($A11674+1/24))-COUNTIF(tData[BezoekEind],"&lt;="&amp;$A11674)</f>
        <v/>
      </c>
      <c r="F11674" s="15">
        <f>COUNTIF(tData[BezoekLangStart],"&lt;"&amp;($A11674+1/24))-COUNTIF(tData[BezoekLangEind],"&lt;="&amp;$A11674)</f>
        <v/>
      </c>
      <c r="G11674" s="15">
        <f>IF($D11674=1,$B11674*100+$C11674,-1)</f>
        <v/>
      </c>
      <c r="H11674" s="15">
        <f>IF($D11674=1,$B11674,-1)</f>
        <v/>
      </c>
      <c r="I11674" s="15">
        <f>IF($D11674=1,$C11674,-1)</f>
        <v/>
      </c>
    </row>
    <row r="11675">
      <c r="A11675" s="33" t="n">
        <v>45778.33333333334</v>
      </c>
      <c r="B11675" s="15">
        <f>WEEKDAY($A11675,2)</f>
        <v/>
      </c>
      <c r="C11675" s="15">
        <f>HOUR($A11675)</f>
        <v/>
      </c>
      <c r="D11675" s="15">
        <f>IF(AND($A11675&gt;=Instellingen!$B$6,$A11675&lt;Instellingen!$B$7),1,0)</f>
        <v/>
      </c>
      <c r="E11675" s="15">
        <f>COUNTIF(tData[BezoekStart],"&lt;"&amp;($A11675+1/24))-COUNTIF(tData[BezoekEind],"&lt;="&amp;$A11675)</f>
        <v/>
      </c>
      <c r="F11675" s="15">
        <f>COUNTIF(tData[BezoekLangStart],"&lt;"&amp;($A11675+1/24))-COUNTIF(tData[BezoekLangEind],"&lt;="&amp;$A11675)</f>
        <v/>
      </c>
      <c r="G11675" s="15">
        <f>IF($D11675=1,$B11675*100+$C11675,-1)</f>
        <v/>
      </c>
      <c r="H11675" s="15">
        <f>IF($D11675=1,$B11675,-1)</f>
        <v/>
      </c>
      <c r="I11675" s="15">
        <f>IF($D11675=1,$C11675,-1)</f>
        <v/>
      </c>
    </row>
    <row r="11676">
      <c r="A11676" s="33" t="n">
        <v>45778.375</v>
      </c>
      <c r="B11676" s="15">
        <f>WEEKDAY($A11676,2)</f>
        <v/>
      </c>
      <c r="C11676" s="15">
        <f>HOUR($A11676)</f>
        <v/>
      </c>
      <c r="D11676" s="15">
        <f>IF(AND($A11676&gt;=Instellingen!$B$6,$A11676&lt;Instellingen!$B$7),1,0)</f>
        <v/>
      </c>
      <c r="E11676" s="15">
        <f>COUNTIF(tData[BezoekStart],"&lt;"&amp;($A11676+1/24))-COUNTIF(tData[BezoekEind],"&lt;="&amp;$A11676)</f>
        <v/>
      </c>
      <c r="F11676" s="15">
        <f>COUNTIF(tData[BezoekLangStart],"&lt;"&amp;($A11676+1/24))-COUNTIF(tData[BezoekLangEind],"&lt;="&amp;$A11676)</f>
        <v/>
      </c>
      <c r="G11676" s="15">
        <f>IF($D11676=1,$B11676*100+$C11676,-1)</f>
        <v/>
      </c>
      <c r="H11676" s="15">
        <f>IF($D11676=1,$B11676,-1)</f>
        <v/>
      </c>
      <c r="I11676" s="15">
        <f>IF($D11676=1,$C11676,-1)</f>
        <v/>
      </c>
    </row>
    <row r="11677">
      <c r="A11677" s="33" t="n">
        <v>45778.41666666666</v>
      </c>
      <c r="B11677" s="15">
        <f>WEEKDAY($A11677,2)</f>
        <v/>
      </c>
      <c r="C11677" s="15">
        <f>HOUR($A11677)</f>
        <v/>
      </c>
      <c r="D11677" s="15">
        <f>IF(AND($A11677&gt;=Instellingen!$B$6,$A11677&lt;Instellingen!$B$7),1,0)</f>
        <v/>
      </c>
      <c r="E11677" s="15">
        <f>COUNTIF(tData[BezoekStart],"&lt;"&amp;($A11677+1/24))-COUNTIF(tData[BezoekEind],"&lt;="&amp;$A11677)</f>
        <v/>
      </c>
      <c r="F11677" s="15">
        <f>COUNTIF(tData[BezoekLangStart],"&lt;"&amp;($A11677+1/24))-COUNTIF(tData[BezoekLangEind],"&lt;="&amp;$A11677)</f>
        <v/>
      </c>
      <c r="G11677" s="15">
        <f>IF($D11677=1,$B11677*100+$C11677,-1)</f>
        <v/>
      </c>
      <c r="H11677" s="15">
        <f>IF($D11677=1,$B11677,-1)</f>
        <v/>
      </c>
      <c r="I11677" s="15">
        <f>IF($D11677=1,$C11677,-1)</f>
        <v/>
      </c>
    </row>
    <row r="11678">
      <c r="A11678" s="33" t="n">
        <v>45778.45833333334</v>
      </c>
      <c r="B11678" s="15">
        <f>WEEKDAY($A11678,2)</f>
        <v/>
      </c>
      <c r="C11678" s="15">
        <f>HOUR($A11678)</f>
        <v/>
      </c>
      <c r="D11678" s="15">
        <f>IF(AND($A11678&gt;=Instellingen!$B$6,$A11678&lt;Instellingen!$B$7),1,0)</f>
        <v/>
      </c>
      <c r="E11678" s="15">
        <f>COUNTIF(tData[BezoekStart],"&lt;"&amp;($A11678+1/24))-COUNTIF(tData[BezoekEind],"&lt;="&amp;$A11678)</f>
        <v/>
      </c>
      <c r="F11678" s="15">
        <f>COUNTIF(tData[BezoekLangStart],"&lt;"&amp;($A11678+1/24))-COUNTIF(tData[BezoekLangEind],"&lt;="&amp;$A11678)</f>
        <v/>
      </c>
      <c r="G11678" s="15">
        <f>IF($D11678=1,$B11678*100+$C11678,-1)</f>
        <v/>
      </c>
      <c r="H11678" s="15">
        <f>IF($D11678=1,$B11678,-1)</f>
        <v/>
      </c>
      <c r="I11678" s="15">
        <f>IF($D11678=1,$C11678,-1)</f>
        <v/>
      </c>
    </row>
    <row r="11679">
      <c r="A11679" s="33" t="n">
        <v>45778.5</v>
      </c>
      <c r="B11679" s="15">
        <f>WEEKDAY($A11679,2)</f>
        <v/>
      </c>
      <c r="C11679" s="15">
        <f>HOUR($A11679)</f>
        <v/>
      </c>
      <c r="D11679" s="15">
        <f>IF(AND($A11679&gt;=Instellingen!$B$6,$A11679&lt;Instellingen!$B$7),1,0)</f>
        <v/>
      </c>
      <c r="E11679" s="15">
        <f>COUNTIF(tData[BezoekStart],"&lt;"&amp;($A11679+1/24))-COUNTIF(tData[BezoekEind],"&lt;="&amp;$A11679)</f>
        <v/>
      </c>
      <c r="F11679" s="15">
        <f>COUNTIF(tData[BezoekLangStart],"&lt;"&amp;($A11679+1/24))-COUNTIF(tData[BezoekLangEind],"&lt;="&amp;$A11679)</f>
        <v/>
      </c>
      <c r="G11679" s="15">
        <f>IF($D11679=1,$B11679*100+$C11679,-1)</f>
        <v/>
      </c>
      <c r="H11679" s="15">
        <f>IF($D11679=1,$B11679,-1)</f>
        <v/>
      </c>
      <c r="I11679" s="15">
        <f>IF($D11679=1,$C11679,-1)</f>
        <v/>
      </c>
    </row>
    <row r="11680">
      <c r="A11680" s="33" t="n">
        <v>45778.54166666666</v>
      </c>
      <c r="B11680" s="15">
        <f>WEEKDAY($A11680,2)</f>
        <v/>
      </c>
      <c r="C11680" s="15">
        <f>HOUR($A11680)</f>
        <v/>
      </c>
      <c r="D11680" s="15">
        <f>IF(AND($A11680&gt;=Instellingen!$B$6,$A11680&lt;Instellingen!$B$7),1,0)</f>
        <v/>
      </c>
      <c r="E11680" s="15">
        <f>COUNTIF(tData[BezoekStart],"&lt;"&amp;($A11680+1/24))-COUNTIF(tData[BezoekEind],"&lt;="&amp;$A11680)</f>
        <v/>
      </c>
      <c r="F11680" s="15">
        <f>COUNTIF(tData[BezoekLangStart],"&lt;"&amp;($A11680+1/24))-COUNTIF(tData[BezoekLangEind],"&lt;="&amp;$A11680)</f>
        <v/>
      </c>
      <c r="G11680" s="15">
        <f>IF($D11680=1,$B11680*100+$C11680,-1)</f>
        <v/>
      </c>
      <c r="H11680" s="15">
        <f>IF($D11680=1,$B11680,-1)</f>
        <v/>
      </c>
      <c r="I11680" s="15">
        <f>IF($D11680=1,$C11680,-1)</f>
        <v/>
      </c>
    </row>
    <row r="11681">
      <c r="A11681" s="33" t="n">
        <v>45778.58333333334</v>
      </c>
      <c r="B11681" s="15">
        <f>WEEKDAY($A11681,2)</f>
        <v/>
      </c>
      <c r="C11681" s="15">
        <f>HOUR($A11681)</f>
        <v/>
      </c>
      <c r="D11681" s="15">
        <f>IF(AND($A11681&gt;=Instellingen!$B$6,$A11681&lt;Instellingen!$B$7),1,0)</f>
        <v/>
      </c>
      <c r="E11681" s="15">
        <f>COUNTIF(tData[BezoekStart],"&lt;"&amp;($A11681+1/24))-COUNTIF(tData[BezoekEind],"&lt;="&amp;$A11681)</f>
        <v/>
      </c>
      <c r="F11681" s="15">
        <f>COUNTIF(tData[BezoekLangStart],"&lt;"&amp;($A11681+1/24))-COUNTIF(tData[BezoekLangEind],"&lt;="&amp;$A11681)</f>
        <v/>
      </c>
      <c r="G11681" s="15">
        <f>IF($D11681=1,$B11681*100+$C11681,-1)</f>
        <v/>
      </c>
      <c r="H11681" s="15">
        <f>IF($D11681=1,$B11681,-1)</f>
        <v/>
      </c>
      <c r="I11681" s="15">
        <f>IF($D11681=1,$C11681,-1)</f>
        <v/>
      </c>
    </row>
    <row r="11682">
      <c r="A11682" s="33" t="n">
        <v>45778.625</v>
      </c>
      <c r="B11682" s="15">
        <f>WEEKDAY($A11682,2)</f>
        <v/>
      </c>
      <c r="C11682" s="15">
        <f>HOUR($A11682)</f>
        <v/>
      </c>
      <c r="D11682" s="15">
        <f>IF(AND($A11682&gt;=Instellingen!$B$6,$A11682&lt;Instellingen!$B$7),1,0)</f>
        <v/>
      </c>
      <c r="E11682" s="15">
        <f>COUNTIF(tData[BezoekStart],"&lt;"&amp;($A11682+1/24))-COUNTIF(tData[BezoekEind],"&lt;="&amp;$A11682)</f>
        <v/>
      </c>
      <c r="F11682" s="15">
        <f>COUNTIF(tData[BezoekLangStart],"&lt;"&amp;($A11682+1/24))-COUNTIF(tData[BezoekLangEind],"&lt;="&amp;$A11682)</f>
        <v/>
      </c>
      <c r="G11682" s="15">
        <f>IF($D11682=1,$B11682*100+$C11682,-1)</f>
        <v/>
      </c>
      <c r="H11682" s="15">
        <f>IF($D11682=1,$B11682,-1)</f>
        <v/>
      </c>
      <c r="I11682" s="15">
        <f>IF($D11682=1,$C11682,-1)</f>
        <v/>
      </c>
    </row>
    <row r="11683">
      <c r="A11683" s="33" t="n">
        <v>45778.66666666666</v>
      </c>
      <c r="B11683" s="15">
        <f>WEEKDAY($A11683,2)</f>
        <v/>
      </c>
      <c r="C11683" s="15">
        <f>HOUR($A11683)</f>
        <v/>
      </c>
      <c r="D11683" s="15">
        <f>IF(AND($A11683&gt;=Instellingen!$B$6,$A11683&lt;Instellingen!$B$7),1,0)</f>
        <v/>
      </c>
      <c r="E11683" s="15">
        <f>COUNTIF(tData[BezoekStart],"&lt;"&amp;($A11683+1/24))-COUNTIF(tData[BezoekEind],"&lt;="&amp;$A11683)</f>
        <v/>
      </c>
      <c r="F11683" s="15">
        <f>COUNTIF(tData[BezoekLangStart],"&lt;"&amp;($A11683+1/24))-COUNTIF(tData[BezoekLangEind],"&lt;="&amp;$A11683)</f>
        <v/>
      </c>
      <c r="G11683" s="15">
        <f>IF($D11683=1,$B11683*100+$C11683,-1)</f>
        <v/>
      </c>
      <c r="H11683" s="15">
        <f>IF($D11683=1,$B11683,-1)</f>
        <v/>
      </c>
      <c r="I11683" s="15">
        <f>IF($D11683=1,$C11683,-1)</f>
        <v/>
      </c>
    </row>
    <row r="11684">
      <c r="A11684" s="33" t="n">
        <v>45778.70833333334</v>
      </c>
      <c r="B11684" s="15">
        <f>WEEKDAY($A11684,2)</f>
        <v/>
      </c>
      <c r="C11684" s="15">
        <f>HOUR($A11684)</f>
        <v/>
      </c>
      <c r="D11684" s="15">
        <f>IF(AND($A11684&gt;=Instellingen!$B$6,$A11684&lt;Instellingen!$B$7),1,0)</f>
        <v/>
      </c>
      <c r="E11684" s="15">
        <f>COUNTIF(tData[BezoekStart],"&lt;"&amp;($A11684+1/24))-COUNTIF(tData[BezoekEind],"&lt;="&amp;$A11684)</f>
        <v/>
      </c>
      <c r="F11684" s="15">
        <f>COUNTIF(tData[BezoekLangStart],"&lt;"&amp;($A11684+1/24))-COUNTIF(tData[BezoekLangEind],"&lt;="&amp;$A11684)</f>
        <v/>
      </c>
      <c r="G11684" s="15">
        <f>IF($D11684=1,$B11684*100+$C11684,-1)</f>
        <v/>
      </c>
      <c r="H11684" s="15">
        <f>IF($D11684=1,$B11684,-1)</f>
        <v/>
      </c>
      <c r="I11684" s="15">
        <f>IF($D11684=1,$C11684,-1)</f>
        <v/>
      </c>
    </row>
    <row r="11685">
      <c r="A11685" s="33" t="n">
        <v>45778.75</v>
      </c>
      <c r="B11685" s="15">
        <f>WEEKDAY($A11685,2)</f>
        <v/>
      </c>
      <c r="C11685" s="15">
        <f>HOUR($A11685)</f>
        <v/>
      </c>
      <c r="D11685" s="15">
        <f>IF(AND($A11685&gt;=Instellingen!$B$6,$A11685&lt;Instellingen!$B$7),1,0)</f>
        <v/>
      </c>
      <c r="E11685" s="15">
        <f>COUNTIF(tData[BezoekStart],"&lt;"&amp;($A11685+1/24))-COUNTIF(tData[BezoekEind],"&lt;="&amp;$A11685)</f>
        <v/>
      </c>
      <c r="F11685" s="15">
        <f>COUNTIF(tData[BezoekLangStart],"&lt;"&amp;($A11685+1/24))-COUNTIF(tData[BezoekLangEind],"&lt;="&amp;$A11685)</f>
        <v/>
      </c>
      <c r="G11685" s="15">
        <f>IF($D11685=1,$B11685*100+$C11685,-1)</f>
        <v/>
      </c>
      <c r="H11685" s="15">
        <f>IF($D11685=1,$B11685,-1)</f>
        <v/>
      </c>
      <c r="I11685" s="15">
        <f>IF($D11685=1,$C11685,-1)</f>
        <v/>
      </c>
    </row>
    <row r="11686">
      <c r="A11686" s="33" t="n">
        <v>45778.79166666666</v>
      </c>
      <c r="B11686" s="15">
        <f>WEEKDAY($A11686,2)</f>
        <v/>
      </c>
      <c r="C11686" s="15">
        <f>HOUR($A11686)</f>
        <v/>
      </c>
      <c r="D11686" s="15">
        <f>IF(AND($A11686&gt;=Instellingen!$B$6,$A11686&lt;Instellingen!$B$7),1,0)</f>
        <v/>
      </c>
      <c r="E11686" s="15">
        <f>COUNTIF(tData[BezoekStart],"&lt;"&amp;($A11686+1/24))-COUNTIF(tData[BezoekEind],"&lt;="&amp;$A11686)</f>
        <v/>
      </c>
      <c r="F11686" s="15">
        <f>COUNTIF(tData[BezoekLangStart],"&lt;"&amp;($A11686+1/24))-COUNTIF(tData[BezoekLangEind],"&lt;="&amp;$A11686)</f>
        <v/>
      </c>
      <c r="G11686" s="15">
        <f>IF($D11686=1,$B11686*100+$C11686,-1)</f>
        <v/>
      </c>
      <c r="H11686" s="15">
        <f>IF($D11686=1,$B11686,-1)</f>
        <v/>
      </c>
      <c r="I11686" s="15">
        <f>IF($D11686=1,$C11686,-1)</f>
        <v/>
      </c>
    </row>
    <row r="11687">
      <c r="A11687" s="33" t="n">
        <v>45778.83333333334</v>
      </c>
      <c r="B11687" s="15">
        <f>WEEKDAY($A11687,2)</f>
        <v/>
      </c>
      <c r="C11687" s="15">
        <f>HOUR($A11687)</f>
        <v/>
      </c>
      <c r="D11687" s="15">
        <f>IF(AND($A11687&gt;=Instellingen!$B$6,$A11687&lt;Instellingen!$B$7),1,0)</f>
        <v/>
      </c>
      <c r="E11687" s="15">
        <f>COUNTIF(tData[BezoekStart],"&lt;"&amp;($A11687+1/24))-COUNTIF(tData[BezoekEind],"&lt;="&amp;$A11687)</f>
        <v/>
      </c>
      <c r="F11687" s="15">
        <f>COUNTIF(tData[BezoekLangStart],"&lt;"&amp;($A11687+1/24))-COUNTIF(tData[BezoekLangEind],"&lt;="&amp;$A11687)</f>
        <v/>
      </c>
      <c r="G11687" s="15">
        <f>IF($D11687=1,$B11687*100+$C11687,-1)</f>
        <v/>
      </c>
      <c r="H11687" s="15">
        <f>IF($D11687=1,$B11687,-1)</f>
        <v/>
      </c>
      <c r="I11687" s="15">
        <f>IF($D11687=1,$C11687,-1)</f>
        <v/>
      </c>
    </row>
    <row r="11688">
      <c r="A11688" s="33" t="n">
        <v>45778.875</v>
      </c>
      <c r="B11688" s="15">
        <f>WEEKDAY($A11688,2)</f>
        <v/>
      </c>
      <c r="C11688" s="15">
        <f>HOUR($A11688)</f>
        <v/>
      </c>
      <c r="D11688" s="15">
        <f>IF(AND($A11688&gt;=Instellingen!$B$6,$A11688&lt;Instellingen!$B$7),1,0)</f>
        <v/>
      </c>
      <c r="E11688" s="15">
        <f>COUNTIF(tData[BezoekStart],"&lt;"&amp;($A11688+1/24))-COUNTIF(tData[BezoekEind],"&lt;="&amp;$A11688)</f>
        <v/>
      </c>
      <c r="F11688" s="15">
        <f>COUNTIF(tData[BezoekLangStart],"&lt;"&amp;($A11688+1/24))-COUNTIF(tData[BezoekLangEind],"&lt;="&amp;$A11688)</f>
        <v/>
      </c>
      <c r="G11688" s="15">
        <f>IF($D11688=1,$B11688*100+$C11688,-1)</f>
        <v/>
      </c>
      <c r="H11688" s="15">
        <f>IF($D11688=1,$B11688,-1)</f>
        <v/>
      </c>
      <c r="I11688" s="15">
        <f>IF($D11688=1,$C11688,-1)</f>
        <v/>
      </c>
    </row>
    <row r="11689">
      <c r="A11689" s="33" t="n">
        <v>45778.91666666666</v>
      </c>
      <c r="B11689" s="15">
        <f>WEEKDAY($A11689,2)</f>
        <v/>
      </c>
      <c r="C11689" s="15">
        <f>HOUR($A11689)</f>
        <v/>
      </c>
      <c r="D11689" s="15">
        <f>IF(AND($A11689&gt;=Instellingen!$B$6,$A11689&lt;Instellingen!$B$7),1,0)</f>
        <v/>
      </c>
      <c r="E11689" s="15">
        <f>COUNTIF(tData[BezoekStart],"&lt;"&amp;($A11689+1/24))-COUNTIF(tData[BezoekEind],"&lt;="&amp;$A11689)</f>
        <v/>
      </c>
      <c r="F11689" s="15">
        <f>COUNTIF(tData[BezoekLangStart],"&lt;"&amp;($A11689+1/24))-COUNTIF(tData[BezoekLangEind],"&lt;="&amp;$A11689)</f>
        <v/>
      </c>
      <c r="G11689" s="15">
        <f>IF($D11689=1,$B11689*100+$C11689,-1)</f>
        <v/>
      </c>
      <c r="H11689" s="15">
        <f>IF($D11689=1,$B11689,-1)</f>
        <v/>
      </c>
      <c r="I11689" s="15">
        <f>IF($D11689=1,$C11689,-1)</f>
        <v/>
      </c>
    </row>
    <row r="11690">
      <c r="A11690" s="33" t="n">
        <v>45778.95833333334</v>
      </c>
      <c r="B11690" s="15">
        <f>WEEKDAY($A11690,2)</f>
        <v/>
      </c>
      <c r="C11690" s="15">
        <f>HOUR($A11690)</f>
        <v/>
      </c>
      <c r="D11690" s="15">
        <f>IF(AND($A11690&gt;=Instellingen!$B$6,$A11690&lt;Instellingen!$B$7),1,0)</f>
        <v/>
      </c>
      <c r="E11690" s="15">
        <f>COUNTIF(tData[BezoekStart],"&lt;"&amp;($A11690+1/24))-COUNTIF(tData[BezoekEind],"&lt;="&amp;$A11690)</f>
        <v/>
      </c>
      <c r="F11690" s="15">
        <f>COUNTIF(tData[BezoekLangStart],"&lt;"&amp;($A11690+1/24))-COUNTIF(tData[BezoekLangEind],"&lt;="&amp;$A11690)</f>
        <v/>
      </c>
      <c r="G11690" s="15">
        <f>IF($D11690=1,$B11690*100+$C11690,-1)</f>
        <v/>
      </c>
      <c r="H11690" s="15">
        <f>IF($D11690=1,$B11690,-1)</f>
        <v/>
      </c>
      <c r="I11690" s="15">
        <f>IF($D11690=1,$C11690,-1)</f>
        <v/>
      </c>
    </row>
    <row r="11691">
      <c r="A11691" s="33" t="n">
        <v>45779</v>
      </c>
      <c r="B11691" s="15">
        <f>WEEKDAY($A11691,2)</f>
        <v/>
      </c>
      <c r="C11691" s="15">
        <f>HOUR($A11691)</f>
        <v/>
      </c>
      <c r="D11691" s="15">
        <f>IF(AND($A11691&gt;=Instellingen!$B$6,$A11691&lt;Instellingen!$B$7),1,0)</f>
        <v/>
      </c>
      <c r="E11691" s="15">
        <f>COUNTIF(tData[BezoekStart],"&lt;"&amp;($A11691+1/24))-COUNTIF(tData[BezoekEind],"&lt;="&amp;$A11691)</f>
        <v/>
      </c>
      <c r="F11691" s="15">
        <f>COUNTIF(tData[BezoekLangStart],"&lt;"&amp;($A11691+1/24))-COUNTIF(tData[BezoekLangEind],"&lt;="&amp;$A11691)</f>
        <v/>
      </c>
      <c r="G11691" s="15">
        <f>IF($D11691=1,$B11691*100+$C11691,-1)</f>
        <v/>
      </c>
      <c r="H11691" s="15">
        <f>IF($D11691=1,$B11691,-1)</f>
        <v/>
      </c>
      <c r="I11691" s="15">
        <f>IF($D11691=1,$C11691,-1)</f>
        <v/>
      </c>
    </row>
    <row r="11692">
      <c r="A11692" s="33" t="n">
        <v>45779.04166666666</v>
      </c>
      <c r="B11692" s="15">
        <f>WEEKDAY($A11692,2)</f>
        <v/>
      </c>
      <c r="C11692" s="15">
        <f>HOUR($A11692)</f>
        <v/>
      </c>
      <c r="D11692" s="15">
        <f>IF(AND($A11692&gt;=Instellingen!$B$6,$A11692&lt;Instellingen!$B$7),1,0)</f>
        <v/>
      </c>
      <c r="E11692" s="15">
        <f>COUNTIF(tData[BezoekStart],"&lt;"&amp;($A11692+1/24))-COUNTIF(tData[BezoekEind],"&lt;="&amp;$A11692)</f>
        <v/>
      </c>
      <c r="F11692" s="15">
        <f>COUNTIF(tData[BezoekLangStart],"&lt;"&amp;($A11692+1/24))-COUNTIF(tData[BezoekLangEind],"&lt;="&amp;$A11692)</f>
        <v/>
      </c>
      <c r="G11692" s="15">
        <f>IF($D11692=1,$B11692*100+$C11692,-1)</f>
        <v/>
      </c>
      <c r="H11692" s="15">
        <f>IF($D11692=1,$B11692,-1)</f>
        <v/>
      </c>
      <c r="I11692" s="15">
        <f>IF($D11692=1,$C11692,-1)</f>
        <v/>
      </c>
    </row>
    <row r="11693">
      <c r="A11693" s="33" t="n">
        <v>45779.08333333334</v>
      </c>
      <c r="B11693" s="15">
        <f>WEEKDAY($A11693,2)</f>
        <v/>
      </c>
      <c r="C11693" s="15">
        <f>HOUR($A11693)</f>
        <v/>
      </c>
      <c r="D11693" s="15">
        <f>IF(AND($A11693&gt;=Instellingen!$B$6,$A11693&lt;Instellingen!$B$7),1,0)</f>
        <v/>
      </c>
      <c r="E11693" s="15">
        <f>COUNTIF(tData[BezoekStart],"&lt;"&amp;($A11693+1/24))-COUNTIF(tData[BezoekEind],"&lt;="&amp;$A11693)</f>
        <v/>
      </c>
      <c r="F11693" s="15">
        <f>COUNTIF(tData[BezoekLangStart],"&lt;"&amp;($A11693+1/24))-COUNTIF(tData[BezoekLangEind],"&lt;="&amp;$A11693)</f>
        <v/>
      </c>
      <c r="G11693" s="15">
        <f>IF($D11693=1,$B11693*100+$C11693,-1)</f>
        <v/>
      </c>
      <c r="H11693" s="15">
        <f>IF($D11693=1,$B11693,-1)</f>
        <v/>
      </c>
      <c r="I11693" s="15">
        <f>IF($D11693=1,$C11693,-1)</f>
        <v/>
      </c>
    </row>
    <row r="11694">
      <c r="A11694" s="33" t="n">
        <v>45779.125</v>
      </c>
      <c r="B11694" s="15">
        <f>WEEKDAY($A11694,2)</f>
        <v/>
      </c>
      <c r="C11694" s="15">
        <f>HOUR($A11694)</f>
        <v/>
      </c>
      <c r="D11694" s="15">
        <f>IF(AND($A11694&gt;=Instellingen!$B$6,$A11694&lt;Instellingen!$B$7),1,0)</f>
        <v/>
      </c>
      <c r="E11694" s="15">
        <f>COUNTIF(tData[BezoekStart],"&lt;"&amp;($A11694+1/24))-COUNTIF(tData[BezoekEind],"&lt;="&amp;$A11694)</f>
        <v/>
      </c>
      <c r="F11694" s="15">
        <f>COUNTIF(tData[BezoekLangStart],"&lt;"&amp;($A11694+1/24))-COUNTIF(tData[BezoekLangEind],"&lt;="&amp;$A11694)</f>
        <v/>
      </c>
      <c r="G11694" s="15">
        <f>IF($D11694=1,$B11694*100+$C11694,-1)</f>
        <v/>
      </c>
      <c r="H11694" s="15">
        <f>IF($D11694=1,$B11694,-1)</f>
        <v/>
      </c>
      <c r="I11694" s="15">
        <f>IF($D11694=1,$C11694,-1)</f>
        <v/>
      </c>
    </row>
    <row r="11695">
      <c r="A11695" s="33" t="n">
        <v>45779.16666666666</v>
      </c>
      <c r="B11695" s="15">
        <f>WEEKDAY($A11695,2)</f>
        <v/>
      </c>
      <c r="C11695" s="15">
        <f>HOUR($A11695)</f>
        <v/>
      </c>
      <c r="D11695" s="15">
        <f>IF(AND($A11695&gt;=Instellingen!$B$6,$A11695&lt;Instellingen!$B$7),1,0)</f>
        <v/>
      </c>
      <c r="E11695" s="15">
        <f>COUNTIF(tData[BezoekStart],"&lt;"&amp;($A11695+1/24))-COUNTIF(tData[BezoekEind],"&lt;="&amp;$A11695)</f>
        <v/>
      </c>
      <c r="F11695" s="15">
        <f>COUNTIF(tData[BezoekLangStart],"&lt;"&amp;($A11695+1/24))-COUNTIF(tData[BezoekLangEind],"&lt;="&amp;$A11695)</f>
        <v/>
      </c>
      <c r="G11695" s="15">
        <f>IF($D11695=1,$B11695*100+$C11695,-1)</f>
        <v/>
      </c>
      <c r="H11695" s="15">
        <f>IF($D11695=1,$B11695,-1)</f>
        <v/>
      </c>
      <c r="I11695" s="15">
        <f>IF($D11695=1,$C11695,-1)</f>
        <v/>
      </c>
    </row>
    <row r="11696">
      <c r="A11696" s="33" t="n">
        <v>45779.20833333334</v>
      </c>
      <c r="B11696" s="15">
        <f>WEEKDAY($A11696,2)</f>
        <v/>
      </c>
      <c r="C11696" s="15">
        <f>HOUR($A11696)</f>
        <v/>
      </c>
      <c r="D11696" s="15">
        <f>IF(AND($A11696&gt;=Instellingen!$B$6,$A11696&lt;Instellingen!$B$7),1,0)</f>
        <v/>
      </c>
      <c r="E11696" s="15">
        <f>COUNTIF(tData[BezoekStart],"&lt;"&amp;($A11696+1/24))-COUNTIF(tData[BezoekEind],"&lt;="&amp;$A11696)</f>
        <v/>
      </c>
      <c r="F11696" s="15">
        <f>COUNTIF(tData[BezoekLangStart],"&lt;"&amp;($A11696+1/24))-COUNTIF(tData[BezoekLangEind],"&lt;="&amp;$A11696)</f>
        <v/>
      </c>
      <c r="G11696" s="15">
        <f>IF($D11696=1,$B11696*100+$C11696,-1)</f>
        <v/>
      </c>
      <c r="H11696" s="15">
        <f>IF($D11696=1,$B11696,-1)</f>
        <v/>
      </c>
      <c r="I11696" s="15">
        <f>IF($D11696=1,$C11696,-1)</f>
        <v/>
      </c>
    </row>
    <row r="11697">
      <c r="A11697" s="33" t="n">
        <v>45779.25</v>
      </c>
      <c r="B11697" s="15">
        <f>WEEKDAY($A11697,2)</f>
        <v/>
      </c>
      <c r="C11697" s="15">
        <f>HOUR($A11697)</f>
        <v/>
      </c>
      <c r="D11697" s="15">
        <f>IF(AND($A11697&gt;=Instellingen!$B$6,$A11697&lt;Instellingen!$B$7),1,0)</f>
        <v/>
      </c>
      <c r="E11697" s="15">
        <f>COUNTIF(tData[BezoekStart],"&lt;"&amp;($A11697+1/24))-COUNTIF(tData[BezoekEind],"&lt;="&amp;$A11697)</f>
        <v/>
      </c>
      <c r="F11697" s="15">
        <f>COUNTIF(tData[BezoekLangStart],"&lt;"&amp;($A11697+1/24))-COUNTIF(tData[BezoekLangEind],"&lt;="&amp;$A11697)</f>
        <v/>
      </c>
      <c r="G11697" s="15">
        <f>IF($D11697=1,$B11697*100+$C11697,-1)</f>
        <v/>
      </c>
      <c r="H11697" s="15">
        <f>IF($D11697=1,$B11697,-1)</f>
        <v/>
      </c>
      <c r="I11697" s="15">
        <f>IF($D11697=1,$C11697,-1)</f>
        <v/>
      </c>
    </row>
    <row r="11698">
      <c r="A11698" s="33" t="n">
        <v>45779.29166666666</v>
      </c>
      <c r="B11698" s="15">
        <f>WEEKDAY($A11698,2)</f>
        <v/>
      </c>
      <c r="C11698" s="15">
        <f>HOUR($A11698)</f>
        <v/>
      </c>
      <c r="D11698" s="15">
        <f>IF(AND($A11698&gt;=Instellingen!$B$6,$A11698&lt;Instellingen!$B$7),1,0)</f>
        <v/>
      </c>
      <c r="E11698" s="15">
        <f>COUNTIF(tData[BezoekStart],"&lt;"&amp;($A11698+1/24))-COUNTIF(tData[BezoekEind],"&lt;="&amp;$A11698)</f>
        <v/>
      </c>
      <c r="F11698" s="15">
        <f>COUNTIF(tData[BezoekLangStart],"&lt;"&amp;($A11698+1/24))-COUNTIF(tData[BezoekLangEind],"&lt;="&amp;$A11698)</f>
        <v/>
      </c>
      <c r="G11698" s="15">
        <f>IF($D11698=1,$B11698*100+$C11698,-1)</f>
        <v/>
      </c>
      <c r="H11698" s="15">
        <f>IF($D11698=1,$B11698,-1)</f>
        <v/>
      </c>
      <c r="I11698" s="15">
        <f>IF($D11698=1,$C11698,-1)</f>
        <v/>
      </c>
    </row>
    <row r="11699">
      <c r="A11699" s="33" t="n">
        <v>45779.33333333334</v>
      </c>
      <c r="B11699" s="15">
        <f>WEEKDAY($A11699,2)</f>
        <v/>
      </c>
      <c r="C11699" s="15">
        <f>HOUR($A11699)</f>
        <v/>
      </c>
      <c r="D11699" s="15">
        <f>IF(AND($A11699&gt;=Instellingen!$B$6,$A11699&lt;Instellingen!$B$7),1,0)</f>
        <v/>
      </c>
      <c r="E11699" s="15">
        <f>COUNTIF(tData[BezoekStart],"&lt;"&amp;($A11699+1/24))-COUNTIF(tData[BezoekEind],"&lt;="&amp;$A11699)</f>
        <v/>
      </c>
      <c r="F11699" s="15">
        <f>COUNTIF(tData[BezoekLangStart],"&lt;"&amp;($A11699+1/24))-COUNTIF(tData[BezoekLangEind],"&lt;="&amp;$A11699)</f>
        <v/>
      </c>
      <c r="G11699" s="15">
        <f>IF($D11699=1,$B11699*100+$C11699,-1)</f>
        <v/>
      </c>
      <c r="H11699" s="15">
        <f>IF($D11699=1,$B11699,-1)</f>
        <v/>
      </c>
      <c r="I11699" s="15">
        <f>IF($D11699=1,$C11699,-1)</f>
        <v/>
      </c>
    </row>
    <row r="11700">
      <c r="A11700" s="33" t="n">
        <v>45779.375</v>
      </c>
      <c r="B11700" s="15">
        <f>WEEKDAY($A11700,2)</f>
        <v/>
      </c>
      <c r="C11700" s="15">
        <f>HOUR($A11700)</f>
        <v/>
      </c>
      <c r="D11700" s="15">
        <f>IF(AND($A11700&gt;=Instellingen!$B$6,$A11700&lt;Instellingen!$B$7),1,0)</f>
        <v/>
      </c>
      <c r="E11700" s="15">
        <f>COUNTIF(tData[BezoekStart],"&lt;"&amp;($A11700+1/24))-COUNTIF(tData[BezoekEind],"&lt;="&amp;$A11700)</f>
        <v/>
      </c>
      <c r="F11700" s="15">
        <f>COUNTIF(tData[BezoekLangStart],"&lt;"&amp;($A11700+1/24))-COUNTIF(tData[BezoekLangEind],"&lt;="&amp;$A11700)</f>
        <v/>
      </c>
      <c r="G11700" s="15">
        <f>IF($D11700=1,$B11700*100+$C11700,-1)</f>
        <v/>
      </c>
      <c r="H11700" s="15">
        <f>IF($D11700=1,$B11700,-1)</f>
        <v/>
      </c>
      <c r="I11700" s="15">
        <f>IF($D11700=1,$C11700,-1)</f>
        <v/>
      </c>
    </row>
    <row r="11701">
      <c r="A11701" s="33" t="n">
        <v>45779.41666666666</v>
      </c>
      <c r="B11701" s="15">
        <f>WEEKDAY($A11701,2)</f>
        <v/>
      </c>
      <c r="C11701" s="15">
        <f>HOUR($A11701)</f>
        <v/>
      </c>
      <c r="D11701" s="15">
        <f>IF(AND($A11701&gt;=Instellingen!$B$6,$A11701&lt;Instellingen!$B$7),1,0)</f>
        <v/>
      </c>
      <c r="E11701" s="15">
        <f>COUNTIF(tData[BezoekStart],"&lt;"&amp;($A11701+1/24))-COUNTIF(tData[BezoekEind],"&lt;="&amp;$A11701)</f>
        <v/>
      </c>
      <c r="F11701" s="15">
        <f>COUNTIF(tData[BezoekLangStart],"&lt;"&amp;($A11701+1/24))-COUNTIF(tData[BezoekLangEind],"&lt;="&amp;$A11701)</f>
        <v/>
      </c>
      <c r="G11701" s="15">
        <f>IF($D11701=1,$B11701*100+$C11701,-1)</f>
        <v/>
      </c>
      <c r="H11701" s="15">
        <f>IF($D11701=1,$B11701,-1)</f>
        <v/>
      </c>
      <c r="I11701" s="15">
        <f>IF($D11701=1,$C11701,-1)</f>
        <v/>
      </c>
    </row>
    <row r="11702">
      <c r="A11702" s="33" t="n">
        <v>45779.45833333334</v>
      </c>
      <c r="B11702" s="15">
        <f>WEEKDAY($A11702,2)</f>
        <v/>
      </c>
      <c r="C11702" s="15">
        <f>HOUR($A11702)</f>
        <v/>
      </c>
      <c r="D11702" s="15">
        <f>IF(AND($A11702&gt;=Instellingen!$B$6,$A11702&lt;Instellingen!$B$7),1,0)</f>
        <v/>
      </c>
      <c r="E11702" s="15">
        <f>COUNTIF(tData[BezoekStart],"&lt;"&amp;($A11702+1/24))-COUNTIF(tData[BezoekEind],"&lt;="&amp;$A11702)</f>
        <v/>
      </c>
      <c r="F11702" s="15">
        <f>COUNTIF(tData[BezoekLangStart],"&lt;"&amp;($A11702+1/24))-COUNTIF(tData[BezoekLangEind],"&lt;="&amp;$A11702)</f>
        <v/>
      </c>
      <c r="G11702" s="15">
        <f>IF($D11702=1,$B11702*100+$C11702,-1)</f>
        <v/>
      </c>
      <c r="H11702" s="15">
        <f>IF($D11702=1,$B11702,-1)</f>
        <v/>
      </c>
      <c r="I11702" s="15">
        <f>IF($D11702=1,$C11702,-1)</f>
        <v/>
      </c>
    </row>
    <row r="11703">
      <c r="A11703" s="33" t="n">
        <v>45779.5</v>
      </c>
      <c r="B11703" s="15">
        <f>WEEKDAY($A11703,2)</f>
        <v/>
      </c>
      <c r="C11703" s="15">
        <f>HOUR($A11703)</f>
        <v/>
      </c>
      <c r="D11703" s="15">
        <f>IF(AND($A11703&gt;=Instellingen!$B$6,$A11703&lt;Instellingen!$B$7),1,0)</f>
        <v/>
      </c>
      <c r="E11703" s="15">
        <f>COUNTIF(tData[BezoekStart],"&lt;"&amp;($A11703+1/24))-COUNTIF(tData[BezoekEind],"&lt;="&amp;$A11703)</f>
        <v/>
      </c>
      <c r="F11703" s="15">
        <f>COUNTIF(tData[BezoekLangStart],"&lt;"&amp;($A11703+1/24))-COUNTIF(tData[BezoekLangEind],"&lt;="&amp;$A11703)</f>
        <v/>
      </c>
      <c r="G11703" s="15">
        <f>IF($D11703=1,$B11703*100+$C11703,-1)</f>
        <v/>
      </c>
      <c r="H11703" s="15">
        <f>IF($D11703=1,$B11703,-1)</f>
        <v/>
      </c>
      <c r="I11703" s="15">
        <f>IF($D11703=1,$C11703,-1)</f>
        <v/>
      </c>
    </row>
    <row r="11704">
      <c r="A11704" s="33" t="n">
        <v>45779.54166666666</v>
      </c>
      <c r="B11704" s="15">
        <f>WEEKDAY($A11704,2)</f>
        <v/>
      </c>
      <c r="C11704" s="15">
        <f>HOUR($A11704)</f>
        <v/>
      </c>
      <c r="D11704" s="15">
        <f>IF(AND($A11704&gt;=Instellingen!$B$6,$A11704&lt;Instellingen!$B$7),1,0)</f>
        <v/>
      </c>
      <c r="E11704" s="15">
        <f>COUNTIF(tData[BezoekStart],"&lt;"&amp;($A11704+1/24))-COUNTIF(tData[BezoekEind],"&lt;="&amp;$A11704)</f>
        <v/>
      </c>
      <c r="F11704" s="15">
        <f>COUNTIF(tData[BezoekLangStart],"&lt;"&amp;($A11704+1/24))-COUNTIF(tData[BezoekLangEind],"&lt;="&amp;$A11704)</f>
        <v/>
      </c>
      <c r="G11704" s="15">
        <f>IF($D11704=1,$B11704*100+$C11704,-1)</f>
        <v/>
      </c>
      <c r="H11704" s="15">
        <f>IF($D11704=1,$B11704,-1)</f>
        <v/>
      </c>
      <c r="I11704" s="15">
        <f>IF($D11704=1,$C11704,-1)</f>
        <v/>
      </c>
    </row>
    <row r="11705">
      <c r="A11705" s="33" t="n">
        <v>45779.58333333334</v>
      </c>
      <c r="B11705" s="15">
        <f>WEEKDAY($A11705,2)</f>
        <v/>
      </c>
      <c r="C11705" s="15">
        <f>HOUR($A11705)</f>
        <v/>
      </c>
      <c r="D11705" s="15">
        <f>IF(AND($A11705&gt;=Instellingen!$B$6,$A11705&lt;Instellingen!$B$7),1,0)</f>
        <v/>
      </c>
      <c r="E11705" s="15">
        <f>COUNTIF(tData[BezoekStart],"&lt;"&amp;($A11705+1/24))-COUNTIF(tData[BezoekEind],"&lt;="&amp;$A11705)</f>
        <v/>
      </c>
      <c r="F11705" s="15">
        <f>COUNTIF(tData[BezoekLangStart],"&lt;"&amp;($A11705+1/24))-COUNTIF(tData[BezoekLangEind],"&lt;="&amp;$A11705)</f>
        <v/>
      </c>
      <c r="G11705" s="15">
        <f>IF($D11705=1,$B11705*100+$C11705,-1)</f>
        <v/>
      </c>
      <c r="H11705" s="15">
        <f>IF($D11705=1,$B11705,-1)</f>
        <v/>
      </c>
      <c r="I11705" s="15">
        <f>IF($D11705=1,$C11705,-1)</f>
        <v/>
      </c>
    </row>
    <row r="11706">
      <c r="A11706" s="33" t="n">
        <v>45779.625</v>
      </c>
      <c r="B11706" s="15">
        <f>WEEKDAY($A11706,2)</f>
        <v/>
      </c>
      <c r="C11706" s="15">
        <f>HOUR($A11706)</f>
        <v/>
      </c>
      <c r="D11706" s="15">
        <f>IF(AND($A11706&gt;=Instellingen!$B$6,$A11706&lt;Instellingen!$B$7),1,0)</f>
        <v/>
      </c>
      <c r="E11706" s="15">
        <f>COUNTIF(tData[BezoekStart],"&lt;"&amp;($A11706+1/24))-COUNTIF(tData[BezoekEind],"&lt;="&amp;$A11706)</f>
        <v/>
      </c>
      <c r="F11706" s="15">
        <f>COUNTIF(tData[BezoekLangStart],"&lt;"&amp;($A11706+1/24))-COUNTIF(tData[BezoekLangEind],"&lt;="&amp;$A11706)</f>
        <v/>
      </c>
      <c r="G11706" s="15">
        <f>IF($D11706=1,$B11706*100+$C11706,-1)</f>
        <v/>
      </c>
      <c r="H11706" s="15">
        <f>IF($D11706=1,$B11706,-1)</f>
        <v/>
      </c>
      <c r="I11706" s="15">
        <f>IF($D11706=1,$C11706,-1)</f>
        <v/>
      </c>
    </row>
    <row r="11707">
      <c r="A11707" s="33" t="n">
        <v>45779.66666666666</v>
      </c>
      <c r="B11707" s="15">
        <f>WEEKDAY($A11707,2)</f>
        <v/>
      </c>
      <c r="C11707" s="15">
        <f>HOUR($A11707)</f>
        <v/>
      </c>
      <c r="D11707" s="15">
        <f>IF(AND($A11707&gt;=Instellingen!$B$6,$A11707&lt;Instellingen!$B$7),1,0)</f>
        <v/>
      </c>
      <c r="E11707" s="15">
        <f>COUNTIF(tData[BezoekStart],"&lt;"&amp;($A11707+1/24))-COUNTIF(tData[BezoekEind],"&lt;="&amp;$A11707)</f>
        <v/>
      </c>
      <c r="F11707" s="15">
        <f>COUNTIF(tData[BezoekLangStart],"&lt;"&amp;($A11707+1/24))-COUNTIF(tData[BezoekLangEind],"&lt;="&amp;$A11707)</f>
        <v/>
      </c>
      <c r="G11707" s="15">
        <f>IF($D11707=1,$B11707*100+$C11707,-1)</f>
        <v/>
      </c>
      <c r="H11707" s="15">
        <f>IF($D11707=1,$B11707,-1)</f>
        <v/>
      </c>
      <c r="I11707" s="15">
        <f>IF($D11707=1,$C11707,-1)</f>
        <v/>
      </c>
    </row>
    <row r="11708">
      <c r="A11708" s="33" t="n">
        <v>45779.70833333334</v>
      </c>
      <c r="B11708" s="15">
        <f>WEEKDAY($A11708,2)</f>
        <v/>
      </c>
      <c r="C11708" s="15">
        <f>HOUR($A11708)</f>
        <v/>
      </c>
      <c r="D11708" s="15">
        <f>IF(AND($A11708&gt;=Instellingen!$B$6,$A11708&lt;Instellingen!$B$7),1,0)</f>
        <v/>
      </c>
      <c r="E11708" s="15">
        <f>COUNTIF(tData[BezoekStart],"&lt;"&amp;($A11708+1/24))-COUNTIF(tData[BezoekEind],"&lt;="&amp;$A11708)</f>
        <v/>
      </c>
      <c r="F11708" s="15">
        <f>COUNTIF(tData[BezoekLangStart],"&lt;"&amp;($A11708+1/24))-COUNTIF(tData[BezoekLangEind],"&lt;="&amp;$A11708)</f>
        <v/>
      </c>
      <c r="G11708" s="15">
        <f>IF($D11708=1,$B11708*100+$C11708,-1)</f>
        <v/>
      </c>
      <c r="H11708" s="15">
        <f>IF($D11708=1,$B11708,-1)</f>
        <v/>
      </c>
      <c r="I11708" s="15">
        <f>IF($D11708=1,$C11708,-1)</f>
        <v/>
      </c>
    </row>
    <row r="11709">
      <c r="A11709" s="33" t="n">
        <v>45779.75</v>
      </c>
      <c r="B11709" s="15">
        <f>WEEKDAY($A11709,2)</f>
        <v/>
      </c>
      <c r="C11709" s="15">
        <f>HOUR($A11709)</f>
        <v/>
      </c>
      <c r="D11709" s="15">
        <f>IF(AND($A11709&gt;=Instellingen!$B$6,$A11709&lt;Instellingen!$B$7),1,0)</f>
        <v/>
      </c>
      <c r="E11709" s="15">
        <f>COUNTIF(tData[BezoekStart],"&lt;"&amp;($A11709+1/24))-COUNTIF(tData[BezoekEind],"&lt;="&amp;$A11709)</f>
        <v/>
      </c>
      <c r="F11709" s="15">
        <f>COUNTIF(tData[BezoekLangStart],"&lt;"&amp;($A11709+1/24))-COUNTIF(tData[BezoekLangEind],"&lt;="&amp;$A11709)</f>
        <v/>
      </c>
      <c r="G11709" s="15">
        <f>IF($D11709=1,$B11709*100+$C11709,-1)</f>
        <v/>
      </c>
      <c r="H11709" s="15">
        <f>IF($D11709=1,$B11709,-1)</f>
        <v/>
      </c>
      <c r="I11709" s="15">
        <f>IF($D11709=1,$C11709,-1)</f>
        <v/>
      </c>
    </row>
    <row r="11710">
      <c r="A11710" s="33" t="n">
        <v>45779.79166666666</v>
      </c>
      <c r="B11710" s="15">
        <f>WEEKDAY($A11710,2)</f>
        <v/>
      </c>
      <c r="C11710" s="15">
        <f>HOUR($A11710)</f>
        <v/>
      </c>
      <c r="D11710" s="15">
        <f>IF(AND($A11710&gt;=Instellingen!$B$6,$A11710&lt;Instellingen!$B$7),1,0)</f>
        <v/>
      </c>
      <c r="E11710" s="15">
        <f>COUNTIF(tData[BezoekStart],"&lt;"&amp;($A11710+1/24))-COUNTIF(tData[BezoekEind],"&lt;="&amp;$A11710)</f>
        <v/>
      </c>
      <c r="F11710" s="15">
        <f>COUNTIF(tData[BezoekLangStart],"&lt;"&amp;($A11710+1/24))-COUNTIF(tData[BezoekLangEind],"&lt;="&amp;$A11710)</f>
        <v/>
      </c>
      <c r="G11710" s="15">
        <f>IF($D11710=1,$B11710*100+$C11710,-1)</f>
        <v/>
      </c>
      <c r="H11710" s="15">
        <f>IF($D11710=1,$B11710,-1)</f>
        <v/>
      </c>
      <c r="I11710" s="15">
        <f>IF($D11710=1,$C11710,-1)</f>
        <v/>
      </c>
    </row>
    <row r="11711">
      <c r="A11711" s="33" t="n">
        <v>45779.83333333334</v>
      </c>
      <c r="B11711" s="15">
        <f>WEEKDAY($A11711,2)</f>
        <v/>
      </c>
      <c r="C11711" s="15">
        <f>HOUR($A11711)</f>
        <v/>
      </c>
      <c r="D11711" s="15">
        <f>IF(AND($A11711&gt;=Instellingen!$B$6,$A11711&lt;Instellingen!$B$7),1,0)</f>
        <v/>
      </c>
      <c r="E11711" s="15">
        <f>COUNTIF(tData[BezoekStart],"&lt;"&amp;($A11711+1/24))-COUNTIF(tData[BezoekEind],"&lt;="&amp;$A11711)</f>
        <v/>
      </c>
      <c r="F11711" s="15">
        <f>COUNTIF(tData[BezoekLangStart],"&lt;"&amp;($A11711+1/24))-COUNTIF(tData[BezoekLangEind],"&lt;="&amp;$A11711)</f>
        <v/>
      </c>
      <c r="G11711" s="15">
        <f>IF($D11711=1,$B11711*100+$C11711,-1)</f>
        <v/>
      </c>
      <c r="H11711" s="15">
        <f>IF($D11711=1,$B11711,-1)</f>
        <v/>
      </c>
      <c r="I11711" s="15">
        <f>IF($D11711=1,$C11711,-1)</f>
        <v/>
      </c>
    </row>
    <row r="11712">
      <c r="A11712" s="33" t="n">
        <v>45779.875</v>
      </c>
      <c r="B11712" s="15">
        <f>WEEKDAY($A11712,2)</f>
        <v/>
      </c>
      <c r="C11712" s="15">
        <f>HOUR($A11712)</f>
        <v/>
      </c>
      <c r="D11712" s="15">
        <f>IF(AND($A11712&gt;=Instellingen!$B$6,$A11712&lt;Instellingen!$B$7),1,0)</f>
        <v/>
      </c>
      <c r="E11712" s="15">
        <f>COUNTIF(tData[BezoekStart],"&lt;"&amp;($A11712+1/24))-COUNTIF(tData[BezoekEind],"&lt;="&amp;$A11712)</f>
        <v/>
      </c>
      <c r="F11712" s="15">
        <f>COUNTIF(tData[BezoekLangStart],"&lt;"&amp;($A11712+1/24))-COUNTIF(tData[BezoekLangEind],"&lt;="&amp;$A11712)</f>
        <v/>
      </c>
      <c r="G11712" s="15">
        <f>IF($D11712=1,$B11712*100+$C11712,-1)</f>
        <v/>
      </c>
      <c r="H11712" s="15">
        <f>IF($D11712=1,$B11712,-1)</f>
        <v/>
      </c>
      <c r="I11712" s="15">
        <f>IF($D11712=1,$C11712,-1)</f>
        <v/>
      </c>
    </row>
    <row r="11713">
      <c r="A11713" s="33" t="n">
        <v>45779.91666666666</v>
      </c>
      <c r="B11713" s="15">
        <f>WEEKDAY($A11713,2)</f>
        <v/>
      </c>
      <c r="C11713" s="15">
        <f>HOUR($A11713)</f>
        <v/>
      </c>
      <c r="D11713" s="15">
        <f>IF(AND($A11713&gt;=Instellingen!$B$6,$A11713&lt;Instellingen!$B$7),1,0)</f>
        <v/>
      </c>
      <c r="E11713" s="15">
        <f>COUNTIF(tData[BezoekStart],"&lt;"&amp;($A11713+1/24))-COUNTIF(tData[BezoekEind],"&lt;="&amp;$A11713)</f>
        <v/>
      </c>
      <c r="F11713" s="15">
        <f>COUNTIF(tData[BezoekLangStart],"&lt;"&amp;($A11713+1/24))-COUNTIF(tData[BezoekLangEind],"&lt;="&amp;$A11713)</f>
        <v/>
      </c>
      <c r="G11713" s="15">
        <f>IF($D11713=1,$B11713*100+$C11713,-1)</f>
        <v/>
      </c>
      <c r="H11713" s="15">
        <f>IF($D11713=1,$B11713,-1)</f>
        <v/>
      </c>
      <c r="I11713" s="15">
        <f>IF($D11713=1,$C11713,-1)</f>
        <v/>
      </c>
    </row>
    <row r="11714">
      <c r="A11714" s="33" t="n">
        <v>45779.95833333334</v>
      </c>
      <c r="B11714" s="15">
        <f>WEEKDAY($A11714,2)</f>
        <v/>
      </c>
      <c r="C11714" s="15">
        <f>HOUR($A11714)</f>
        <v/>
      </c>
      <c r="D11714" s="15">
        <f>IF(AND($A11714&gt;=Instellingen!$B$6,$A11714&lt;Instellingen!$B$7),1,0)</f>
        <v/>
      </c>
      <c r="E11714" s="15">
        <f>COUNTIF(tData[BezoekStart],"&lt;"&amp;($A11714+1/24))-COUNTIF(tData[BezoekEind],"&lt;="&amp;$A11714)</f>
        <v/>
      </c>
      <c r="F11714" s="15">
        <f>COUNTIF(tData[BezoekLangStart],"&lt;"&amp;($A11714+1/24))-COUNTIF(tData[BezoekLangEind],"&lt;="&amp;$A11714)</f>
        <v/>
      </c>
      <c r="G11714" s="15">
        <f>IF($D11714=1,$B11714*100+$C11714,-1)</f>
        <v/>
      </c>
      <c r="H11714" s="15">
        <f>IF($D11714=1,$B11714,-1)</f>
        <v/>
      </c>
      <c r="I11714" s="15">
        <f>IF($D11714=1,$C11714,-1)</f>
        <v/>
      </c>
    </row>
    <row r="11715">
      <c r="A11715" s="33" t="n">
        <v>45780</v>
      </c>
      <c r="B11715" s="15">
        <f>WEEKDAY($A11715,2)</f>
        <v/>
      </c>
      <c r="C11715" s="15">
        <f>HOUR($A11715)</f>
        <v/>
      </c>
      <c r="D11715" s="15">
        <f>IF(AND($A11715&gt;=Instellingen!$B$6,$A11715&lt;Instellingen!$B$7),1,0)</f>
        <v/>
      </c>
      <c r="E11715" s="15">
        <f>COUNTIF(tData[BezoekStart],"&lt;"&amp;($A11715+1/24))-COUNTIF(tData[BezoekEind],"&lt;="&amp;$A11715)</f>
        <v/>
      </c>
      <c r="F11715" s="15">
        <f>COUNTIF(tData[BezoekLangStart],"&lt;"&amp;($A11715+1/24))-COUNTIF(tData[BezoekLangEind],"&lt;="&amp;$A11715)</f>
        <v/>
      </c>
      <c r="G11715" s="15">
        <f>IF($D11715=1,$B11715*100+$C11715,-1)</f>
        <v/>
      </c>
      <c r="H11715" s="15">
        <f>IF($D11715=1,$B11715,-1)</f>
        <v/>
      </c>
      <c r="I11715" s="15">
        <f>IF($D11715=1,$C11715,-1)</f>
        <v/>
      </c>
    </row>
    <row r="11716">
      <c r="A11716" s="33" t="n">
        <v>45780.04166666666</v>
      </c>
      <c r="B11716" s="15">
        <f>WEEKDAY($A11716,2)</f>
        <v/>
      </c>
      <c r="C11716" s="15">
        <f>HOUR($A11716)</f>
        <v/>
      </c>
      <c r="D11716" s="15">
        <f>IF(AND($A11716&gt;=Instellingen!$B$6,$A11716&lt;Instellingen!$B$7),1,0)</f>
        <v/>
      </c>
      <c r="E11716" s="15">
        <f>COUNTIF(tData[BezoekStart],"&lt;"&amp;($A11716+1/24))-COUNTIF(tData[BezoekEind],"&lt;="&amp;$A11716)</f>
        <v/>
      </c>
      <c r="F11716" s="15">
        <f>COUNTIF(tData[BezoekLangStart],"&lt;"&amp;($A11716+1/24))-COUNTIF(tData[BezoekLangEind],"&lt;="&amp;$A11716)</f>
        <v/>
      </c>
      <c r="G11716" s="15">
        <f>IF($D11716=1,$B11716*100+$C11716,-1)</f>
        <v/>
      </c>
      <c r="H11716" s="15">
        <f>IF($D11716=1,$B11716,-1)</f>
        <v/>
      </c>
      <c r="I11716" s="15">
        <f>IF($D11716=1,$C11716,-1)</f>
        <v/>
      </c>
    </row>
    <row r="11717">
      <c r="A11717" s="33" t="n">
        <v>45780.08333333334</v>
      </c>
      <c r="B11717" s="15">
        <f>WEEKDAY($A11717,2)</f>
        <v/>
      </c>
      <c r="C11717" s="15">
        <f>HOUR($A11717)</f>
        <v/>
      </c>
      <c r="D11717" s="15">
        <f>IF(AND($A11717&gt;=Instellingen!$B$6,$A11717&lt;Instellingen!$B$7),1,0)</f>
        <v/>
      </c>
      <c r="E11717" s="15">
        <f>COUNTIF(tData[BezoekStart],"&lt;"&amp;($A11717+1/24))-COUNTIF(tData[BezoekEind],"&lt;="&amp;$A11717)</f>
        <v/>
      </c>
      <c r="F11717" s="15">
        <f>COUNTIF(tData[BezoekLangStart],"&lt;"&amp;($A11717+1/24))-COUNTIF(tData[BezoekLangEind],"&lt;="&amp;$A11717)</f>
        <v/>
      </c>
      <c r="G11717" s="15">
        <f>IF($D11717=1,$B11717*100+$C11717,-1)</f>
        <v/>
      </c>
      <c r="H11717" s="15">
        <f>IF($D11717=1,$B11717,-1)</f>
        <v/>
      </c>
      <c r="I11717" s="15">
        <f>IF($D11717=1,$C11717,-1)</f>
        <v/>
      </c>
    </row>
    <row r="11718">
      <c r="A11718" s="33" t="n">
        <v>45780.125</v>
      </c>
      <c r="B11718" s="15">
        <f>WEEKDAY($A11718,2)</f>
        <v/>
      </c>
      <c r="C11718" s="15">
        <f>HOUR($A11718)</f>
        <v/>
      </c>
      <c r="D11718" s="15">
        <f>IF(AND($A11718&gt;=Instellingen!$B$6,$A11718&lt;Instellingen!$B$7),1,0)</f>
        <v/>
      </c>
      <c r="E11718" s="15">
        <f>COUNTIF(tData[BezoekStart],"&lt;"&amp;($A11718+1/24))-COUNTIF(tData[BezoekEind],"&lt;="&amp;$A11718)</f>
        <v/>
      </c>
      <c r="F11718" s="15">
        <f>COUNTIF(tData[BezoekLangStart],"&lt;"&amp;($A11718+1/24))-COUNTIF(tData[BezoekLangEind],"&lt;="&amp;$A11718)</f>
        <v/>
      </c>
      <c r="G11718" s="15">
        <f>IF($D11718=1,$B11718*100+$C11718,-1)</f>
        <v/>
      </c>
      <c r="H11718" s="15">
        <f>IF($D11718=1,$B11718,-1)</f>
        <v/>
      </c>
      <c r="I11718" s="15">
        <f>IF($D11718=1,$C11718,-1)</f>
        <v/>
      </c>
    </row>
    <row r="11719">
      <c r="A11719" s="33" t="n">
        <v>45780.16666666666</v>
      </c>
      <c r="B11719" s="15">
        <f>WEEKDAY($A11719,2)</f>
        <v/>
      </c>
      <c r="C11719" s="15">
        <f>HOUR($A11719)</f>
        <v/>
      </c>
      <c r="D11719" s="15">
        <f>IF(AND($A11719&gt;=Instellingen!$B$6,$A11719&lt;Instellingen!$B$7),1,0)</f>
        <v/>
      </c>
      <c r="E11719" s="15">
        <f>COUNTIF(tData[BezoekStart],"&lt;"&amp;($A11719+1/24))-COUNTIF(tData[BezoekEind],"&lt;="&amp;$A11719)</f>
        <v/>
      </c>
      <c r="F11719" s="15">
        <f>COUNTIF(tData[BezoekLangStart],"&lt;"&amp;($A11719+1/24))-COUNTIF(tData[BezoekLangEind],"&lt;="&amp;$A11719)</f>
        <v/>
      </c>
      <c r="G11719" s="15">
        <f>IF($D11719=1,$B11719*100+$C11719,-1)</f>
        <v/>
      </c>
      <c r="H11719" s="15">
        <f>IF($D11719=1,$B11719,-1)</f>
        <v/>
      </c>
      <c r="I11719" s="15">
        <f>IF($D11719=1,$C11719,-1)</f>
        <v/>
      </c>
    </row>
    <row r="11720">
      <c r="A11720" s="33" t="n">
        <v>45780.20833333334</v>
      </c>
      <c r="B11720" s="15">
        <f>WEEKDAY($A11720,2)</f>
        <v/>
      </c>
      <c r="C11720" s="15">
        <f>HOUR($A11720)</f>
        <v/>
      </c>
      <c r="D11720" s="15">
        <f>IF(AND($A11720&gt;=Instellingen!$B$6,$A11720&lt;Instellingen!$B$7),1,0)</f>
        <v/>
      </c>
      <c r="E11720" s="15">
        <f>COUNTIF(tData[BezoekStart],"&lt;"&amp;($A11720+1/24))-COUNTIF(tData[BezoekEind],"&lt;="&amp;$A11720)</f>
        <v/>
      </c>
      <c r="F11720" s="15">
        <f>COUNTIF(tData[BezoekLangStart],"&lt;"&amp;($A11720+1/24))-COUNTIF(tData[BezoekLangEind],"&lt;="&amp;$A11720)</f>
        <v/>
      </c>
      <c r="G11720" s="15">
        <f>IF($D11720=1,$B11720*100+$C11720,-1)</f>
        <v/>
      </c>
      <c r="H11720" s="15">
        <f>IF($D11720=1,$B11720,-1)</f>
        <v/>
      </c>
      <c r="I11720" s="15">
        <f>IF($D11720=1,$C11720,-1)</f>
        <v/>
      </c>
    </row>
    <row r="11721">
      <c r="A11721" s="33" t="n">
        <v>45780.25</v>
      </c>
      <c r="B11721" s="15">
        <f>WEEKDAY($A11721,2)</f>
        <v/>
      </c>
      <c r="C11721" s="15">
        <f>HOUR($A11721)</f>
        <v/>
      </c>
      <c r="D11721" s="15">
        <f>IF(AND($A11721&gt;=Instellingen!$B$6,$A11721&lt;Instellingen!$B$7),1,0)</f>
        <v/>
      </c>
      <c r="E11721" s="15">
        <f>COUNTIF(tData[BezoekStart],"&lt;"&amp;($A11721+1/24))-COUNTIF(tData[BezoekEind],"&lt;="&amp;$A11721)</f>
        <v/>
      </c>
      <c r="F11721" s="15">
        <f>COUNTIF(tData[BezoekLangStart],"&lt;"&amp;($A11721+1/24))-COUNTIF(tData[BezoekLangEind],"&lt;="&amp;$A11721)</f>
        <v/>
      </c>
      <c r="G11721" s="15">
        <f>IF($D11721=1,$B11721*100+$C11721,-1)</f>
        <v/>
      </c>
      <c r="H11721" s="15">
        <f>IF($D11721=1,$B11721,-1)</f>
        <v/>
      </c>
      <c r="I11721" s="15">
        <f>IF($D11721=1,$C11721,-1)</f>
        <v/>
      </c>
    </row>
    <row r="11722">
      <c r="A11722" s="33" t="n">
        <v>45780.29166666666</v>
      </c>
      <c r="B11722" s="15">
        <f>WEEKDAY($A11722,2)</f>
        <v/>
      </c>
      <c r="C11722" s="15">
        <f>HOUR($A11722)</f>
        <v/>
      </c>
      <c r="D11722" s="15">
        <f>IF(AND($A11722&gt;=Instellingen!$B$6,$A11722&lt;Instellingen!$B$7),1,0)</f>
        <v/>
      </c>
      <c r="E11722" s="15">
        <f>COUNTIF(tData[BezoekStart],"&lt;"&amp;($A11722+1/24))-COUNTIF(tData[BezoekEind],"&lt;="&amp;$A11722)</f>
        <v/>
      </c>
      <c r="F11722" s="15">
        <f>COUNTIF(tData[BezoekLangStart],"&lt;"&amp;($A11722+1/24))-COUNTIF(tData[BezoekLangEind],"&lt;="&amp;$A11722)</f>
        <v/>
      </c>
      <c r="G11722" s="15">
        <f>IF($D11722=1,$B11722*100+$C11722,-1)</f>
        <v/>
      </c>
      <c r="H11722" s="15">
        <f>IF($D11722=1,$B11722,-1)</f>
        <v/>
      </c>
      <c r="I11722" s="15">
        <f>IF($D11722=1,$C11722,-1)</f>
        <v/>
      </c>
    </row>
    <row r="11723">
      <c r="A11723" s="33" t="n">
        <v>45780.33333333334</v>
      </c>
      <c r="B11723" s="15">
        <f>WEEKDAY($A11723,2)</f>
        <v/>
      </c>
      <c r="C11723" s="15">
        <f>HOUR($A11723)</f>
        <v/>
      </c>
      <c r="D11723" s="15">
        <f>IF(AND($A11723&gt;=Instellingen!$B$6,$A11723&lt;Instellingen!$B$7),1,0)</f>
        <v/>
      </c>
      <c r="E11723" s="15">
        <f>COUNTIF(tData[BezoekStart],"&lt;"&amp;($A11723+1/24))-COUNTIF(tData[BezoekEind],"&lt;="&amp;$A11723)</f>
        <v/>
      </c>
      <c r="F11723" s="15">
        <f>COUNTIF(tData[BezoekLangStart],"&lt;"&amp;($A11723+1/24))-COUNTIF(tData[BezoekLangEind],"&lt;="&amp;$A11723)</f>
        <v/>
      </c>
      <c r="G11723" s="15">
        <f>IF($D11723=1,$B11723*100+$C11723,-1)</f>
        <v/>
      </c>
      <c r="H11723" s="15">
        <f>IF($D11723=1,$B11723,-1)</f>
        <v/>
      </c>
      <c r="I11723" s="15">
        <f>IF($D11723=1,$C11723,-1)</f>
        <v/>
      </c>
    </row>
    <row r="11724">
      <c r="A11724" s="33" t="n">
        <v>45780.375</v>
      </c>
      <c r="B11724" s="15">
        <f>WEEKDAY($A11724,2)</f>
        <v/>
      </c>
      <c r="C11724" s="15">
        <f>HOUR($A11724)</f>
        <v/>
      </c>
      <c r="D11724" s="15">
        <f>IF(AND($A11724&gt;=Instellingen!$B$6,$A11724&lt;Instellingen!$B$7),1,0)</f>
        <v/>
      </c>
      <c r="E11724" s="15">
        <f>COUNTIF(tData[BezoekStart],"&lt;"&amp;($A11724+1/24))-COUNTIF(tData[BezoekEind],"&lt;="&amp;$A11724)</f>
        <v/>
      </c>
      <c r="F11724" s="15">
        <f>COUNTIF(tData[BezoekLangStart],"&lt;"&amp;($A11724+1/24))-COUNTIF(tData[BezoekLangEind],"&lt;="&amp;$A11724)</f>
        <v/>
      </c>
      <c r="G11724" s="15">
        <f>IF($D11724=1,$B11724*100+$C11724,-1)</f>
        <v/>
      </c>
      <c r="H11724" s="15">
        <f>IF($D11724=1,$B11724,-1)</f>
        <v/>
      </c>
      <c r="I11724" s="15">
        <f>IF($D11724=1,$C11724,-1)</f>
        <v/>
      </c>
    </row>
    <row r="11725">
      <c r="A11725" s="33" t="n">
        <v>45780.41666666666</v>
      </c>
      <c r="B11725" s="15">
        <f>WEEKDAY($A11725,2)</f>
        <v/>
      </c>
      <c r="C11725" s="15">
        <f>HOUR($A11725)</f>
        <v/>
      </c>
      <c r="D11725" s="15">
        <f>IF(AND($A11725&gt;=Instellingen!$B$6,$A11725&lt;Instellingen!$B$7),1,0)</f>
        <v/>
      </c>
      <c r="E11725" s="15">
        <f>COUNTIF(tData[BezoekStart],"&lt;"&amp;($A11725+1/24))-COUNTIF(tData[BezoekEind],"&lt;="&amp;$A11725)</f>
        <v/>
      </c>
      <c r="F11725" s="15">
        <f>COUNTIF(tData[BezoekLangStart],"&lt;"&amp;($A11725+1/24))-COUNTIF(tData[BezoekLangEind],"&lt;="&amp;$A11725)</f>
        <v/>
      </c>
      <c r="G11725" s="15">
        <f>IF($D11725=1,$B11725*100+$C11725,-1)</f>
        <v/>
      </c>
      <c r="H11725" s="15">
        <f>IF($D11725=1,$B11725,-1)</f>
        <v/>
      </c>
      <c r="I11725" s="15">
        <f>IF($D11725=1,$C11725,-1)</f>
        <v/>
      </c>
    </row>
    <row r="11726">
      <c r="A11726" s="33" t="n">
        <v>45780.45833333334</v>
      </c>
      <c r="B11726" s="15">
        <f>WEEKDAY($A11726,2)</f>
        <v/>
      </c>
      <c r="C11726" s="15">
        <f>HOUR($A11726)</f>
        <v/>
      </c>
      <c r="D11726" s="15">
        <f>IF(AND($A11726&gt;=Instellingen!$B$6,$A11726&lt;Instellingen!$B$7),1,0)</f>
        <v/>
      </c>
      <c r="E11726" s="15">
        <f>COUNTIF(tData[BezoekStart],"&lt;"&amp;($A11726+1/24))-COUNTIF(tData[BezoekEind],"&lt;="&amp;$A11726)</f>
        <v/>
      </c>
      <c r="F11726" s="15">
        <f>COUNTIF(tData[BezoekLangStart],"&lt;"&amp;($A11726+1/24))-COUNTIF(tData[BezoekLangEind],"&lt;="&amp;$A11726)</f>
        <v/>
      </c>
      <c r="G11726" s="15">
        <f>IF($D11726=1,$B11726*100+$C11726,-1)</f>
        <v/>
      </c>
      <c r="H11726" s="15">
        <f>IF($D11726=1,$B11726,-1)</f>
        <v/>
      </c>
      <c r="I11726" s="15">
        <f>IF($D11726=1,$C11726,-1)</f>
        <v/>
      </c>
    </row>
    <row r="11727">
      <c r="A11727" s="33" t="n">
        <v>45780.5</v>
      </c>
      <c r="B11727" s="15">
        <f>WEEKDAY($A11727,2)</f>
        <v/>
      </c>
      <c r="C11727" s="15">
        <f>HOUR($A11727)</f>
        <v/>
      </c>
      <c r="D11727" s="15">
        <f>IF(AND($A11727&gt;=Instellingen!$B$6,$A11727&lt;Instellingen!$B$7),1,0)</f>
        <v/>
      </c>
      <c r="E11727" s="15">
        <f>COUNTIF(tData[BezoekStart],"&lt;"&amp;($A11727+1/24))-COUNTIF(tData[BezoekEind],"&lt;="&amp;$A11727)</f>
        <v/>
      </c>
      <c r="F11727" s="15">
        <f>COUNTIF(tData[BezoekLangStart],"&lt;"&amp;($A11727+1/24))-COUNTIF(tData[BezoekLangEind],"&lt;="&amp;$A11727)</f>
        <v/>
      </c>
      <c r="G11727" s="15">
        <f>IF($D11727=1,$B11727*100+$C11727,-1)</f>
        <v/>
      </c>
      <c r="H11727" s="15">
        <f>IF($D11727=1,$B11727,-1)</f>
        <v/>
      </c>
      <c r="I11727" s="15">
        <f>IF($D11727=1,$C11727,-1)</f>
        <v/>
      </c>
    </row>
    <row r="11728">
      <c r="A11728" s="33" t="n">
        <v>45780.54166666666</v>
      </c>
      <c r="B11728" s="15">
        <f>WEEKDAY($A11728,2)</f>
        <v/>
      </c>
      <c r="C11728" s="15">
        <f>HOUR($A11728)</f>
        <v/>
      </c>
      <c r="D11728" s="15">
        <f>IF(AND($A11728&gt;=Instellingen!$B$6,$A11728&lt;Instellingen!$B$7),1,0)</f>
        <v/>
      </c>
      <c r="E11728" s="15">
        <f>COUNTIF(tData[BezoekStart],"&lt;"&amp;($A11728+1/24))-COUNTIF(tData[BezoekEind],"&lt;="&amp;$A11728)</f>
        <v/>
      </c>
      <c r="F11728" s="15">
        <f>COUNTIF(tData[BezoekLangStart],"&lt;"&amp;($A11728+1/24))-COUNTIF(tData[BezoekLangEind],"&lt;="&amp;$A11728)</f>
        <v/>
      </c>
      <c r="G11728" s="15">
        <f>IF($D11728=1,$B11728*100+$C11728,-1)</f>
        <v/>
      </c>
      <c r="H11728" s="15">
        <f>IF($D11728=1,$B11728,-1)</f>
        <v/>
      </c>
      <c r="I11728" s="15">
        <f>IF($D11728=1,$C11728,-1)</f>
        <v/>
      </c>
    </row>
    <row r="11729">
      <c r="A11729" s="33" t="n">
        <v>45780.58333333334</v>
      </c>
      <c r="B11729" s="15">
        <f>WEEKDAY($A11729,2)</f>
        <v/>
      </c>
      <c r="C11729" s="15">
        <f>HOUR($A11729)</f>
        <v/>
      </c>
      <c r="D11729" s="15">
        <f>IF(AND($A11729&gt;=Instellingen!$B$6,$A11729&lt;Instellingen!$B$7),1,0)</f>
        <v/>
      </c>
      <c r="E11729" s="15">
        <f>COUNTIF(tData[BezoekStart],"&lt;"&amp;($A11729+1/24))-COUNTIF(tData[BezoekEind],"&lt;="&amp;$A11729)</f>
        <v/>
      </c>
      <c r="F11729" s="15">
        <f>COUNTIF(tData[BezoekLangStart],"&lt;"&amp;($A11729+1/24))-COUNTIF(tData[BezoekLangEind],"&lt;="&amp;$A11729)</f>
        <v/>
      </c>
      <c r="G11729" s="15">
        <f>IF($D11729=1,$B11729*100+$C11729,-1)</f>
        <v/>
      </c>
      <c r="H11729" s="15">
        <f>IF($D11729=1,$B11729,-1)</f>
        <v/>
      </c>
      <c r="I11729" s="15">
        <f>IF($D11729=1,$C11729,-1)</f>
        <v/>
      </c>
    </row>
    <row r="11730">
      <c r="A11730" s="33" t="n">
        <v>45780.625</v>
      </c>
      <c r="B11730" s="15">
        <f>WEEKDAY($A11730,2)</f>
        <v/>
      </c>
      <c r="C11730" s="15">
        <f>HOUR($A11730)</f>
        <v/>
      </c>
      <c r="D11730" s="15">
        <f>IF(AND($A11730&gt;=Instellingen!$B$6,$A11730&lt;Instellingen!$B$7),1,0)</f>
        <v/>
      </c>
      <c r="E11730" s="15">
        <f>COUNTIF(tData[BezoekStart],"&lt;"&amp;($A11730+1/24))-COUNTIF(tData[BezoekEind],"&lt;="&amp;$A11730)</f>
        <v/>
      </c>
      <c r="F11730" s="15">
        <f>COUNTIF(tData[BezoekLangStart],"&lt;"&amp;($A11730+1/24))-COUNTIF(tData[BezoekLangEind],"&lt;="&amp;$A11730)</f>
        <v/>
      </c>
      <c r="G11730" s="15">
        <f>IF($D11730=1,$B11730*100+$C11730,-1)</f>
        <v/>
      </c>
      <c r="H11730" s="15">
        <f>IF($D11730=1,$B11730,-1)</f>
        <v/>
      </c>
      <c r="I11730" s="15">
        <f>IF($D11730=1,$C11730,-1)</f>
        <v/>
      </c>
    </row>
    <row r="11731">
      <c r="A11731" s="33" t="n">
        <v>45780.66666666666</v>
      </c>
      <c r="B11731" s="15">
        <f>WEEKDAY($A11731,2)</f>
        <v/>
      </c>
      <c r="C11731" s="15">
        <f>HOUR($A11731)</f>
        <v/>
      </c>
      <c r="D11731" s="15">
        <f>IF(AND($A11731&gt;=Instellingen!$B$6,$A11731&lt;Instellingen!$B$7),1,0)</f>
        <v/>
      </c>
      <c r="E11731" s="15">
        <f>COUNTIF(tData[BezoekStart],"&lt;"&amp;($A11731+1/24))-COUNTIF(tData[BezoekEind],"&lt;="&amp;$A11731)</f>
        <v/>
      </c>
      <c r="F11731" s="15">
        <f>COUNTIF(tData[BezoekLangStart],"&lt;"&amp;($A11731+1/24))-COUNTIF(tData[BezoekLangEind],"&lt;="&amp;$A11731)</f>
        <v/>
      </c>
      <c r="G11731" s="15">
        <f>IF($D11731=1,$B11731*100+$C11731,-1)</f>
        <v/>
      </c>
      <c r="H11731" s="15">
        <f>IF($D11731=1,$B11731,-1)</f>
        <v/>
      </c>
      <c r="I11731" s="15">
        <f>IF($D11731=1,$C11731,-1)</f>
        <v/>
      </c>
    </row>
    <row r="11732">
      <c r="A11732" s="33" t="n">
        <v>45780.70833333334</v>
      </c>
      <c r="B11732" s="15">
        <f>WEEKDAY($A11732,2)</f>
        <v/>
      </c>
      <c r="C11732" s="15">
        <f>HOUR($A11732)</f>
        <v/>
      </c>
      <c r="D11732" s="15">
        <f>IF(AND($A11732&gt;=Instellingen!$B$6,$A11732&lt;Instellingen!$B$7),1,0)</f>
        <v/>
      </c>
      <c r="E11732" s="15">
        <f>COUNTIF(tData[BezoekStart],"&lt;"&amp;($A11732+1/24))-COUNTIF(tData[BezoekEind],"&lt;="&amp;$A11732)</f>
        <v/>
      </c>
      <c r="F11732" s="15">
        <f>COUNTIF(tData[BezoekLangStart],"&lt;"&amp;($A11732+1/24))-COUNTIF(tData[BezoekLangEind],"&lt;="&amp;$A11732)</f>
        <v/>
      </c>
      <c r="G11732" s="15">
        <f>IF($D11732=1,$B11732*100+$C11732,-1)</f>
        <v/>
      </c>
      <c r="H11732" s="15">
        <f>IF($D11732=1,$B11732,-1)</f>
        <v/>
      </c>
      <c r="I11732" s="15">
        <f>IF($D11732=1,$C11732,-1)</f>
        <v/>
      </c>
    </row>
    <row r="11733">
      <c r="A11733" s="33" t="n">
        <v>45780.75</v>
      </c>
      <c r="B11733" s="15">
        <f>WEEKDAY($A11733,2)</f>
        <v/>
      </c>
      <c r="C11733" s="15">
        <f>HOUR($A11733)</f>
        <v/>
      </c>
      <c r="D11733" s="15">
        <f>IF(AND($A11733&gt;=Instellingen!$B$6,$A11733&lt;Instellingen!$B$7),1,0)</f>
        <v/>
      </c>
      <c r="E11733" s="15">
        <f>COUNTIF(tData[BezoekStart],"&lt;"&amp;($A11733+1/24))-COUNTIF(tData[BezoekEind],"&lt;="&amp;$A11733)</f>
        <v/>
      </c>
      <c r="F11733" s="15">
        <f>COUNTIF(tData[BezoekLangStart],"&lt;"&amp;($A11733+1/24))-COUNTIF(tData[BezoekLangEind],"&lt;="&amp;$A11733)</f>
        <v/>
      </c>
      <c r="G11733" s="15">
        <f>IF($D11733=1,$B11733*100+$C11733,-1)</f>
        <v/>
      </c>
      <c r="H11733" s="15">
        <f>IF($D11733=1,$B11733,-1)</f>
        <v/>
      </c>
      <c r="I11733" s="15">
        <f>IF($D11733=1,$C11733,-1)</f>
        <v/>
      </c>
    </row>
    <row r="11734">
      <c r="A11734" s="33" t="n">
        <v>45780.79166666666</v>
      </c>
      <c r="B11734" s="15">
        <f>WEEKDAY($A11734,2)</f>
        <v/>
      </c>
      <c r="C11734" s="15">
        <f>HOUR($A11734)</f>
        <v/>
      </c>
      <c r="D11734" s="15">
        <f>IF(AND($A11734&gt;=Instellingen!$B$6,$A11734&lt;Instellingen!$B$7),1,0)</f>
        <v/>
      </c>
      <c r="E11734" s="15">
        <f>COUNTIF(tData[BezoekStart],"&lt;"&amp;($A11734+1/24))-COUNTIF(tData[BezoekEind],"&lt;="&amp;$A11734)</f>
        <v/>
      </c>
      <c r="F11734" s="15">
        <f>COUNTIF(tData[BezoekLangStart],"&lt;"&amp;($A11734+1/24))-COUNTIF(tData[BezoekLangEind],"&lt;="&amp;$A11734)</f>
        <v/>
      </c>
      <c r="G11734" s="15">
        <f>IF($D11734=1,$B11734*100+$C11734,-1)</f>
        <v/>
      </c>
      <c r="H11734" s="15">
        <f>IF($D11734=1,$B11734,-1)</f>
        <v/>
      </c>
      <c r="I11734" s="15">
        <f>IF($D11734=1,$C11734,-1)</f>
        <v/>
      </c>
    </row>
    <row r="11735">
      <c r="A11735" s="33" t="n">
        <v>45780.83333333334</v>
      </c>
      <c r="B11735" s="15">
        <f>WEEKDAY($A11735,2)</f>
        <v/>
      </c>
      <c r="C11735" s="15">
        <f>HOUR($A11735)</f>
        <v/>
      </c>
      <c r="D11735" s="15">
        <f>IF(AND($A11735&gt;=Instellingen!$B$6,$A11735&lt;Instellingen!$B$7),1,0)</f>
        <v/>
      </c>
      <c r="E11735" s="15">
        <f>COUNTIF(tData[BezoekStart],"&lt;"&amp;($A11735+1/24))-COUNTIF(tData[BezoekEind],"&lt;="&amp;$A11735)</f>
        <v/>
      </c>
      <c r="F11735" s="15">
        <f>COUNTIF(tData[BezoekLangStart],"&lt;"&amp;($A11735+1/24))-COUNTIF(tData[BezoekLangEind],"&lt;="&amp;$A11735)</f>
        <v/>
      </c>
      <c r="G11735" s="15">
        <f>IF($D11735=1,$B11735*100+$C11735,-1)</f>
        <v/>
      </c>
      <c r="H11735" s="15">
        <f>IF($D11735=1,$B11735,-1)</f>
        <v/>
      </c>
      <c r="I11735" s="15">
        <f>IF($D11735=1,$C11735,-1)</f>
        <v/>
      </c>
    </row>
    <row r="11736">
      <c r="A11736" s="33" t="n">
        <v>45780.875</v>
      </c>
      <c r="B11736" s="15">
        <f>WEEKDAY($A11736,2)</f>
        <v/>
      </c>
      <c r="C11736" s="15">
        <f>HOUR($A11736)</f>
        <v/>
      </c>
      <c r="D11736" s="15">
        <f>IF(AND($A11736&gt;=Instellingen!$B$6,$A11736&lt;Instellingen!$B$7),1,0)</f>
        <v/>
      </c>
      <c r="E11736" s="15">
        <f>COUNTIF(tData[BezoekStart],"&lt;"&amp;($A11736+1/24))-COUNTIF(tData[BezoekEind],"&lt;="&amp;$A11736)</f>
        <v/>
      </c>
      <c r="F11736" s="15">
        <f>COUNTIF(tData[BezoekLangStart],"&lt;"&amp;($A11736+1/24))-COUNTIF(tData[BezoekLangEind],"&lt;="&amp;$A11736)</f>
        <v/>
      </c>
      <c r="G11736" s="15">
        <f>IF($D11736=1,$B11736*100+$C11736,-1)</f>
        <v/>
      </c>
      <c r="H11736" s="15">
        <f>IF($D11736=1,$B11736,-1)</f>
        <v/>
      </c>
      <c r="I11736" s="15">
        <f>IF($D11736=1,$C11736,-1)</f>
        <v/>
      </c>
    </row>
    <row r="11737">
      <c r="A11737" s="33" t="n">
        <v>45780.91666666666</v>
      </c>
      <c r="B11737" s="15">
        <f>WEEKDAY($A11737,2)</f>
        <v/>
      </c>
      <c r="C11737" s="15">
        <f>HOUR($A11737)</f>
        <v/>
      </c>
      <c r="D11737" s="15">
        <f>IF(AND($A11737&gt;=Instellingen!$B$6,$A11737&lt;Instellingen!$B$7),1,0)</f>
        <v/>
      </c>
      <c r="E11737" s="15">
        <f>COUNTIF(tData[BezoekStart],"&lt;"&amp;($A11737+1/24))-COUNTIF(tData[BezoekEind],"&lt;="&amp;$A11737)</f>
        <v/>
      </c>
      <c r="F11737" s="15">
        <f>COUNTIF(tData[BezoekLangStart],"&lt;"&amp;($A11737+1/24))-COUNTIF(tData[BezoekLangEind],"&lt;="&amp;$A11737)</f>
        <v/>
      </c>
      <c r="G11737" s="15">
        <f>IF($D11737=1,$B11737*100+$C11737,-1)</f>
        <v/>
      </c>
      <c r="H11737" s="15">
        <f>IF($D11737=1,$B11737,-1)</f>
        <v/>
      </c>
      <c r="I11737" s="15">
        <f>IF($D11737=1,$C11737,-1)</f>
        <v/>
      </c>
    </row>
    <row r="11738">
      <c r="A11738" s="33" t="n">
        <v>45780.95833333334</v>
      </c>
      <c r="B11738" s="15">
        <f>WEEKDAY($A11738,2)</f>
        <v/>
      </c>
      <c r="C11738" s="15">
        <f>HOUR($A11738)</f>
        <v/>
      </c>
      <c r="D11738" s="15">
        <f>IF(AND($A11738&gt;=Instellingen!$B$6,$A11738&lt;Instellingen!$B$7),1,0)</f>
        <v/>
      </c>
      <c r="E11738" s="15">
        <f>COUNTIF(tData[BezoekStart],"&lt;"&amp;($A11738+1/24))-COUNTIF(tData[BezoekEind],"&lt;="&amp;$A11738)</f>
        <v/>
      </c>
      <c r="F11738" s="15">
        <f>COUNTIF(tData[BezoekLangStart],"&lt;"&amp;($A11738+1/24))-COUNTIF(tData[BezoekLangEind],"&lt;="&amp;$A11738)</f>
        <v/>
      </c>
      <c r="G11738" s="15">
        <f>IF($D11738=1,$B11738*100+$C11738,-1)</f>
        <v/>
      </c>
      <c r="H11738" s="15">
        <f>IF($D11738=1,$B11738,-1)</f>
        <v/>
      </c>
      <c r="I11738" s="15">
        <f>IF($D11738=1,$C11738,-1)</f>
        <v/>
      </c>
    </row>
    <row r="11739">
      <c r="A11739" s="33" t="n">
        <v>45781</v>
      </c>
      <c r="B11739" s="15">
        <f>WEEKDAY($A11739,2)</f>
        <v/>
      </c>
      <c r="C11739" s="15">
        <f>HOUR($A11739)</f>
        <v/>
      </c>
      <c r="D11739" s="15">
        <f>IF(AND($A11739&gt;=Instellingen!$B$6,$A11739&lt;Instellingen!$B$7),1,0)</f>
        <v/>
      </c>
      <c r="E11739" s="15">
        <f>COUNTIF(tData[BezoekStart],"&lt;"&amp;($A11739+1/24))-COUNTIF(tData[BezoekEind],"&lt;="&amp;$A11739)</f>
        <v/>
      </c>
      <c r="F11739" s="15">
        <f>COUNTIF(tData[BezoekLangStart],"&lt;"&amp;($A11739+1/24))-COUNTIF(tData[BezoekLangEind],"&lt;="&amp;$A11739)</f>
        <v/>
      </c>
      <c r="G11739" s="15">
        <f>IF($D11739=1,$B11739*100+$C11739,-1)</f>
        <v/>
      </c>
      <c r="H11739" s="15">
        <f>IF($D11739=1,$B11739,-1)</f>
        <v/>
      </c>
      <c r="I11739" s="15">
        <f>IF($D11739=1,$C11739,-1)</f>
        <v/>
      </c>
    </row>
    <row r="11740">
      <c r="A11740" s="33" t="n">
        <v>45781.04166666666</v>
      </c>
      <c r="B11740" s="15">
        <f>WEEKDAY($A11740,2)</f>
        <v/>
      </c>
      <c r="C11740" s="15">
        <f>HOUR($A11740)</f>
        <v/>
      </c>
      <c r="D11740" s="15">
        <f>IF(AND($A11740&gt;=Instellingen!$B$6,$A11740&lt;Instellingen!$B$7),1,0)</f>
        <v/>
      </c>
      <c r="E11740" s="15">
        <f>COUNTIF(tData[BezoekStart],"&lt;"&amp;($A11740+1/24))-COUNTIF(tData[BezoekEind],"&lt;="&amp;$A11740)</f>
        <v/>
      </c>
      <c r="F11740" s="15">
        <f>COUNTIF(tData[BezoekLangStart],"&lt;"&amp;($A11740+1/24))-COUNTIF(tData[BezoekLangEind],"&lt;="&amp;$A11740)</f>
        <v/>
      </c>
      <c r="G11740" s="15">
        <f>IF($D11740=1,$B11740*100+$C11740,-1)</f>
        <v/>
      </c>
      <c r="H11740" s="15">
        <f>IF($D11740=1,$B11740,-1)</f>
        <v/>
      </c>
      <c r="I11740" s="15">
        <f>IF($D11740=1,$C11740,-1)</f>
        <v/>
      </c>
    </row>
    <row r="11741">
      <c r="A11741" s="33" t="n">
        <v>45781.08333333334</v>
      </c>
      <c r="B11741" s="15">
        <f>WEEKDAY($A11741,2)</f>
        <v/>
      </c>
      <c r="C11741" s="15">
        <f>HOUR($A11741)</f>
        <v/>
      </c>
      <c r="D11741" s="15">
        <f>IF(AND($A11741&gt;=Instellingen!$B$6,$A11741&lt;Instellingen!$B$7),1,0)</f>
        <v/>
      </c>
      <c r="E11741" s="15">
        <f>COUNTIF(tData[BezoekStart],"&lt;"&amp;($A11741+1/24))-COUNTIF(tData[BezoekEind],"&lt;="&amp;$A11741)</f>
        <v/>
      </c>
      <c r="F11741" s="15">
        <f>COUNTIF(tData[BezoekLangStart],"&lt;"&amp;($A11741+1/24))-COUNTIF(tData[BezoekLangEind],"&lt;="&amp;$A11741)</f>
        <v/>
      </c>
      <c r="G11741" s="15">
        <f>IF($D11741=1,$B11741*100+$C11741,-1)</f>
        <v/>
      </c>
      <c r="H11741" s="15">
        <f>IF($D11741=1,$B11741,-1)</f>
        <v/>
      </c>
      <c r="I11741" s="15">
        <f>IF($D11741=1,$C11741,-1)</f>
        <v/>
      </c>
    </row>
    <row r="11742">
      <c r="A11742" s="33" t="n">
        <v>45781.125</v>
      </c>
      <c r="B11742" s="15">
        <f>WEEKDAY($A11742,2)</f>
        <v/>
      </c>
      <c r="C11742" s="15">
        <f>HOUR($A11742)</f>
        <v/>
      </c>
      <c r="D11742" s="15">
        <f>IF(AND($A11742&gt;=Instellingen!$B$6,$A11742&lt;Instellingen!$B$7),1,0)</f>
        <v/>
      </c>
      <c r="E11742" s="15">
        <f>COUNTIF(tData[BezoekStart],"&lt;"&amp;($A11742+1/24))-COUNTIF(tData[BezoekEind],"&lt;="&amp;$A11742)</f>
        <v/>
      </c>
      <c r="F11742" s="15">
        <f>COUNTIF(tData[BezoekLangStart],"&lt;"&amp;($A11742+1/24))-COUNTIF(tData[BezoekLangEind],"&lt;="&amp;$A11742)</f>
        <v/>
      </c>
      <c r="G11742" s="15">
        <f>IF($D11742=1,$B11742*100+$C11742,-1)</f>
        <v/>
      </c>
      <c r="H11742" s="15">
        <f>IF($D11742=1,$B11742,-1)</f>
        <v/>
      </c>
      <c r="I11742" s="15">
        <f>IF($D11742=1,$C11742,-1)</f>
        <v/>
      </c>
    </row>
    <row r="11743">
      <c r="A11743" s="33" t="n">
        <v>45781.16666666666</v>
      </c>
      <c r="B11743" s="15">
        <f>WEEKDAY($A11743,2)</f>
        <v/>
      </c>
      <c r="C11743" s="15">
        <f>HOUR($A11743)</f>
        <v/>
      </c>
      <c r="D11743" s="15">
        <f>IF(AND($A11743&gt;=Instellingen!$B$6,$A11743&lt;Instellingen!$B$7),1,0)</f>
        <v/>
      </c>
      <c r="E11743" s="15">
        <f>COUNTIF(tData[BezoekStart],"&lt;"&amp;($A11743+1/24))-COUNTIF(tData[BezoekEind],"&lt;="&amp;$A11743)</f>
        <v/>
      </c>
      <c r="F11743" s="15">
        <f>COUNTIF(tData[BezoekLangStart],"&lt;"&amp;($A11743+1/24))-COUNTIF(tData[BezoekLangEind],"&lt;="&amp;$A11743)</f>
        <v/>
      </c>
      <c r="G11743" s="15">
        <f>IF($D11743=1,$B11743*100+$C11743,-1)</f>
        <v/>
      </c>
      <c r="H11743" s="15">
        <f>IF($D11743=1,$B11743,-1)</f>
        <v/>
      </c>
      <c r="I11743" s="15">
        <f>IF($D11743=1,$C11743,-1)</f>
        <v/>
      </c>
    </row>
    <row r="11744">
      <c r="A11744" s="33" t="n">
        <v>45781.20833333334</v>
      </c>
      <c r="B11744" s="15">
        <f>WEEKDAY($A11744,2)</f>
        <v/>
      </c>
      <c r="C11744" s="15">
        <f>HOUR($A11744)</f>
        <v/>
      </c>
      <c r="D11744" s="15">
        <f>IF(AND($A11744&gt;=Instellingen!$B$6,$A11744&lt;Instellingen!$B$7),1,0)</f>
        <v/>
      </c>
      <c r="E11744" s="15">
        <f>COUNTIF(tData[BezoekStart],"&lt;"&amp;($A11744+1/24))-COUNTIF(tData[BezoekEind],"&lt;="&amp;$A11744)</f>
        <v/>
      </c>
      <c r="F11744" s="15">
        <f>COUNTIF(tData[BezoekLangStart],"&lt;"&amp;($A11744+1/24))-COUNTIF(tData[BezoekLangEind],"&lt;="&amp;$A11744)</f>
        <v/>
      </c>
      <c r="G11744" s="15">
        <f>IF($D11744=1,$B11744*100+$C11744,-1)</f>
        <v/>
      </c>
      <c r="H11744" s="15">
        <f>IF($D11744=1,$B11744,-1)</f>
        <v/>
      </c>
      <c r="I11744" s="15">
        <f>IF($D11744=1,$C11744,-1)</f>
        <v/>
      </c>
    </row>
    <row r="11745">
      <c r="A11745" s="33" t="n">
        <v>45781.25</v>
      </c>
      <c r="B11745" s="15">
        <f>WEEKDAY($A11745,2)</f>
        <v/>
      </c>
      <c r="C11745" s="15">
        <f>HOUR($A11745)</f>
        <v/>
      </c>
      <c r="D11745" s="15">
        <f>IF(AND($A11745&gt;=Instellingen!$B$6,$A11745&lt;Instellingen!$B$7),1,0)</f>
        <v/>
      </c>
      <c r="E11745" s="15">
        <f>COUNTIF(tData[BezoekStart],"&lt;"&amp;($A11745+1/24))-COUNTIF(tData[BezoekEind],"&lt;="&amp;$A11745)</f>
        <v/>
      </c>
      <c r="F11745" s="15">
        <f>COUNTIF(tData[BezoekLangStart],"&lt;"&amp;($A11745+1/24))-COUNTIF(tData[BezoekLangEind],"&lt;="&amp;$A11745)</f>
        <v/>
      </c>
      <c r="G11745" s="15">
        <f>IF($D11745=1,$B11745*100+$C11745,-1)</f>
        <v/>
      </c>
      <c r="H11745" s="15">
        <f>IF($D11745=1,$B11745,-1)</f>
        <v/>
      </c>
      <c r="I11745" s="15">
        <f>IF($D11745=1,$C11745,-1)</f>
        <v/>
      </c>
    </row>
    <row r="11746">
      <c r="A11746" s="33" t="n">
        <v>45781.29166666666</v>
      </c>
      <c r="B11746" s="15">
        <f>WEEKDAY($A11746,2)</f>
        <v/>
      </c>
      <c r="C11746" s="15">
        <f>HOUR($A11746)</f>
        <v/>
      </c>
      <c r="D11746" s="15">
        <f>IF(AND($A11746&gt;=Instellingen!$B$6,$A11746&lt;Instellingen!$B$7),1,0)</f>
        <v/>
      </c>
      <c r="E11746" s="15">
        <f>COUNTIF(tData[BezoekStart],"&lt;"&amp;($A11746+1/24))-COUNTIF(tData[BezoekEind],"&lt;="&amp;$A11746)</f>
        <v/>
      </c>
      <c r="F11746" s="15">
        <f>COUNTIF(tData[BezoekLangStart],"&lt;"&amp;($A11746+1/24))-COUNTIF(tData[BezoekLangEind],"&lt;="&amp;$A11746)</f>
        <v/>
      </c>
      <c r="G11746" s="15">
        <f>IF($D11746=1,$B11746*100+$C11746,-1)</f>
        <v/>
      </c>
      <c r="H11746" s="15">
        <f>IF($D11746=1,$B11746,-1)</f>
        <v/>
      </c>
      <c r="I11746" s="15">
        <f>IF($D11746=1,$C11746,-1)</f>
        <v/>
      </c>
    </row>
    <row r="11747">
      <c r="A11747" s="33" t="n">
        <v>45781.33333333334</v>
      </c>
      <c r="B11747" s="15">
        <f>WEEKDAY($A11747,2)</f>
        <v/>
      </c>
      <c r="C11747" s="15">
        <f>HOUR($A11747)</f>
        <v/>
      </c>
      <c r="D11747" s="15">
        <f>IF(AND($A11747&gt;=Instellingen!$B$6,$A11747&lt;Instellingen!$B$7),1,0)</f>
        <v/>
      </c>
      <c r="E11747" s="15">
        <f>COUNTIF(tData[BezoekStart],"&lt;"&amp;($A11747+1/24))-COUNTIF(tData[BezoekEind],"&lt;="&amp;$A11747)</f>
        <v/>
      </c>
      <c r="F11747" s="15">
        <f>COUNTIF(tData[BezoekLangStart],"&lt;"&amp;($A11747+1/24))-COUNTIF(tData[BezoekLangEind],"&lt;="&amp;$A11747)</f>
        <v/>
      </c>
      <c r="G11747" s="15">
        <f>IF($D11747=1,$B11747*100+$C11747,-1)</f>
        <v/>
      </c>
      <c r="H11747" s="15">
        <f>IF($D11747=1,$B11747,-1)</f>
        <v/>
      </c>
      <c r="I11747" s="15">
        <f>IF($D11747=1,$C11747,-1)</f>
        <v/>
      </c>
    </row>
    <row r="11748">
      <c r="A11748" s="33" t="n">
        <v>45781.375</v>
      </c>
      <c r="B11748" s="15">
        <f>WEEKDAY($A11748,2)</f>
        <v/>
      </c>
      <c r="C11748" s="15">
        <f>HOUR($A11748)</f>
        <v/>
      </c>
      <c r="D11748" s="15">
        <f>IF(AND($A11748&gt;=Instellingen!$B$6,$A11748&lt;Instellingen!$B$7),1,0)</f>
        <v/>
      </c>
      <c r="E11748" s="15">
        <f>COUNTIF(tData[BezoekStart],"&lt;"&amp;($A11748+1/24))-COUNTIF(tData[BezoekEind],"&lt;="&amp;$A11748)</f>
        <v/>
      </c>
      <c r="F11748" s="15">
        <f>COUNTIF(tData[BezoekLangStart],"&lt;"&amp;($A11748+1/24))-COUNTIF(tData[BezoekLangEind],"&lt;="&amp;$A11748)</f>
        <v/>
      </c>
      <c r="G11748" s="15">
        <f>IF($D11748=1,$B11748*100+$C11748,-1)</f>
        <v/>
      </c>
      <c r="H11748" s="15">
        <f>IF($D11748=1,$B11748,-1)</f>
        <v/>
      </c>
      <c r="I11748" s="15">
        <f>IF($D11748=1,$C11748,-1)</f>
        <v/>
      </c>
    </row>
    <row r="11749">
      <c r="A11749" s="33" t="n">
        <v>45781.41666666666</v>
      </c>
      <c r="B11749" s="15">
        <f>WEEKDAY($A11749,2)</f>
        <v/>
      </c>
      <c r="C11749" s="15">
        <f>HOUR($A11749)</f>
        <v/>
      </c>
      <c r="D11749" s="15">
        <f>IF(AND($A11749&gt;=Instellingen!$B$6,$A11749&lt;Instellingen!$B$7),1,0)</f>
        <v/>
      </c>
      <c r="E11749" s="15">
        <f>COUNTIF(tData[BezoekStart],"&lt;"&amp;($A11749+1/24))-COUNTIF(tData[BezoekEind],"&lt;="&amp;$A11749)</f>
        <v/>
      </c>
      <c r="F11749" s="15">
        <f>COUNTIF(tData[BezoekLangStart],"&lt;"&amp;($A11749+1/24))-COUNTIF(tData[BezoekLangEind],"&lt;="&amp;$A11749)</f>
        <v/>
      </c>
      <c r="G11749" s="15">
        <f>IF($D11749=1,$B11749*100+$C11749,-1)</f>
        <v/>
      </c>
      <c r="H11749" s="15">
        <f>IF($D11749=1,$B11749,-1)</f>
        <v/>
      </c>
      <c r="I11749" s="15">
        <f>IF($D11749=1,$C11749,-1)</f>
        <v/>
      </c>
    </row>
    <row r="11750">
      <c r="A11750" s="33" t="n">
        <v>45781.45833333334</v>
      </c>
      <c r="B11750" s="15">
        <f>WEEKDAY($A11750,2)</f>
        <v/>
      </c>
      <c r="C11750" s="15">
        <f>HOUR($A11750)</f>
        <v/>
      </c>
      <c r="D11750" s="15">
        <f>IF(AND($A11750&gt;=Instellingen!$B$6,$A11750&lt;Instellingen!$B$7),1,0)</f>
        <v/>
      </c>
      <c r="E11750" s="15">
        <f>COUNTIF(tData[BezoekStart],"&lt;"&amp;($A11750+1/24))-COUNTIF(tData[BezoekEind],"&lt;="&amp;$A11750)</f>
        <v/>
      </c>
      <c r="F11750" s="15">
        <f>COUNTIF(tData[BezoekLangStart],"&lt;"&amp;($A11750+1/24))-COUNTIF(tData[BezoekLangEind],"&lt;="&amp;$A11750)</f>
        <v/>
      </c>
      <c r="G11750" s="15">
        <f>IF($D11750=1,$B11750*100+$C11750,-1)</f>
        <v/>
      </c>
      <c r="H11750" s="15">
        <f>IF($D11750=1,$B11750,-1)</f>
        <v/>
      </c>
      <c r="I11750" s="15">
        <f>IF($D11750=1,$C11750,-1)</f>
        <v/>
      </c>
    </row>
    <row r="11751">
      <c r="A11751" s="33" t="n">
        <v>45781.5</v>
      </c>
      <c r="B11751" s="15">
        <f>WEEKDAY($A11751,2)</f>
        <v/>
      </c>
      <c r="C11751" s="15">
        <f>HOUR($A11751)</f>
        <v/>
      </c>
      <c r="D11751" s="15">
        <f>IF(AND($A11751&gt;=Instellingen!$B$6,$A11751&lt;Instellingen!$B$7),1,0)</f>
        <v/>
      </c>
      <c r="E11751" s="15">
        <f>COUNTIF(tData[BezoekStart],"&lt;"&amp;($A11751+1/24))-COUNTIF(tData[BezoekEind],"&lt;="&amp;$A11751)</f>
        <v/>
      </c>
      <c r="F11751" s="15">
        <f>COUNTIF(tData[BezoekLangStart],"&lt;"&amp;($A11751+1/24))-COUNTIF(tData[BezoekLangEind],"&lt;="&amp;$A11751)</f>
        <v/>
      </c>
      <c r="G11751" s="15">
        <f>IF($D11751=1,$B11751*100+$C11751,-1)</f>
        <v/>
      </c>
      <c r="H11751" s="15">
        <f>IF($D11751=1,$B11751,-1)</f>
        <v/>
      </c>
      <c r="I11751" s="15">
        <f>IF($D11751=1,$C11751,-1)</f>
        <v/>
      </c>
    </row>
    <row r="11752">
      <c r="A11752" s="33" t="n">
        <v>45781.54166666666</v>
      </c>
      <c r="B11752" s="15">
        <f>WEEKDAY($A11752,2)</f>
        <v/>
      </c>
      <c r="C11752" s="15">
        <f>HOUR($A11752)</f>
        <v/>
      </c>
      <c r="D11752" s="15">
        <f>IF(AND($A11752&gt;=Instellingen!$B$6,$A11752&lt;Instellingen!$B$7),1,0)</f>
        <v/>
      </c>
      <c r="E11752" s="15">
        <f>COUNTIF(tData[BezoekStart],"&lt;"&amp;($A11752+1/24))-COUNTIF(tData[BezoekEind],"&lt;="&amp;$A11752)</f>
        <v/>
      </c>
      <c r="F11752" s="15">
        <f>COUNTIF(tData[BezoekLangStart],"&lt;"&amp;($A11752+1/24))-COUNTIF(tData[BezoekLangEind],"&lt;="&amp;$A11752)</f>
        <v/>
      </c>
      <c r="G11752" s="15">
        <f>IF($D11752=1,$B11752*100+$C11752,-1)</f>
        <v/>
      </c>
      <c r="H11752" s="15">
        <f>IF($D11752=1,$B11752,-1)</f>
        <v/>
      </c>
      <c r="I11752" s="15">
        <f>IF($D11752=1,$C11752,-1)</f>
        <v/>
      </c>
    </row>
    <row r="11753">
      <c r="A11753" s="33" t="n">
        <v>45781.58333333334</v>
      </c>
      <c r="B11753" s="15">
        <f>WEEKDAY($A11753,2)</f>
        <v/>
      </c>
      <c r="C11753" s="15">
        <f>HOUR($A11753)</f>
        <v/>
      </c>
      <c r="D11753" s="15">
        <f>IF(AND($A11753&gt;=Instellingen!$B$6,$A11753&lt;Instellingen!$B$7),1,0)</f>
        <v/>
      </c>
      <c r="E11753" s="15">
        <f>COUNTIF(tData[BezoekStart],"&lt;"&amp;($A11753+1/24))-COUNTIF(tData[BezoekEind],"&lt;="&amp;$A11753)</f>
        <v/>
      </c>
      <c r="F11753" s="15">
        <f>COUNTIF(tData[BezoekLangStart],"&lt;"&amp;($A11753+1/24))-COUNTIF(tData[BezoekLangEind],"&lt;="&amp;$A11753)</f>
        <v/>
      </c>
      <c r="G11753" s="15">
        <f>IF($D11753=1,$B11753*100+$C11753,-1)</f>
        <v/>
      </c>
      <c r="H11753" s="15">
        <f>IF($D11753=1,$B11753,-1)</f>
        <v/>
      </c>
      <c r="I11753" s="15">
        <f>IF($D11753=1,$C11753,-1)</f>
        <v/>
      </c>
    </row>
    <row r="11754">
      <c r="A11754" s="33" t="n">
        <v>45781.625</v>
      </c>
      <c r="B11754" s="15">
        <f>WEEKDAY($A11754,2)</f>
        <v/>
      </c>
      <c r="C11754" s="15">
        <f>HOUR($A11754)</f>
        <v/>
      </c>
      <c r="D11754" s="15">
        <f>IF(AND($A11754&gt;=Instellingen!$B$6,$A11754&lt;Instellingen!$B$7),1,0)</f>
        <v/>
      </c>
      <c r="E11754" s="15">
        <f>COUNTIF(tData[BezoekStart],"&lt;"&amp;($A11754+1/24))-COUNTIF(tData[BezoekEind],"&lt;="&amp;$A11754)</f>
        <v/>
      </c>
      <c r="F11754" s="15">
        <f>COUNTIF(tData[BezoekLangStart],"&lt;"&amp;($A11754+1/24))-COUNTIF(tData[BezoekLangEind],"&lt;="&amp;$A11754)</f>
        <v/>
      </c>
      <c r="G11754" s="15">
        <f>IF($D11754=1,$B11754*100+$C11754,-1)</f>
        <v/>
      </c>
      <c r="H11754" s="15">
        <f>IF($D11754=1,$B11754,-1)</f>
        <v/>
      </c>
      <c r="I11754" s="15">
        <f>IF($D11754=1,$C11754,-1)</f>
        <v/>
      </c>
    </row>
    <row r="11755">
      <c r="A11755" s="33" t="n">
        <v>45781.66666666666</v>
      </c>
      <c r="B11755" s="15">
        <f>WEEKDAY($A11755,2)</f>
        <v/>
      </c>
      <c r="C11755" s="15">
        <f>HOUR($A11755)</f>
        <v/>
      </c>
      <c r="D11755" s="15">
        <f>IF(AND($A11755&gt;=Instellingen!$B$6,$A11755&lt;Instellingen!$B$7),1,0)</f>
        <v/>
      </c>
      <c r="E11755" s="15">
        <f>COUNTIF(tData[BezoekStart],"&lt;"&amp;($A11755+1/24))-COUNTIF(tData[BezoekEind],"&lt;="&amp;$A11755)</f>
        <v/>
      </c>
      <c r="F11755" s="15">
        <f>COUNTIF(tData[BezoekLangStart],"&lt;"&amp;($A11755+1/24))-COUNTIF(tData[BezoekLangEind],"&lt;="&amp;$A11755)</f>
        <v/>
      </c>
      <c r="G11755" s="15">
        <f>IF($D11755=1,$B11755*100+$C11755,-1)</f>
        <v/>
      </c>
      <c r="H11755" s="15">
        <f>IF($D11755=1,$B11755,-1)</f>
        <v/>
      </c>
      <c r="I11755" s="15">
        <f>IF($D11755=1,$C11755,-1)</f>
        <v/>
      </c>
    </row>
    <row r="11756">
      <c r="A11756" s="33" t="n">
        <v>45781.70833333334</v>
      </c>
      <c r="B11756" s="15">
        <f>WEEKDAY($A11756,2)</f>
        <v/>
      </c>
      <c r="C11756" s="15">
        <f>HOUR($A11756)</f>
        <v/>
      </c>
      <c r="D11756" s="15">
        <f>IF(AND($A11756&gt;=Instellingen!$B$6,$A11756&lt;Instellingen!$B$7),1,0)</f>
        <v/>
      </c>
      <c r="E11756" s="15">
        <f>COUNTIF(tData[BezoekStart],"&lt;"&amp;($A11756+1/24))-COUNTIF(tData[BezoekEind],"&lt;="&amp;$A11756)</f>
        <v/>
      </c>
      <c r="F11756" s="15">
        <f>COUNTIF(tData[BezoekLangStart],"&lt;"&amp;($A11756+1/24))-COUNTIF(tData[BezoekLangEind],"&lt;="&amp;$A11756)</f>
        <v/>
      </c>
      <c r="G11756" s="15">
        <f>IF($D11756=1,$B11756*100+$C11756,-1)</f>
        <v/>
      </c>
      <c r="H11756" s="15">
        <f>IF($D11756=1,$B11756,-1)</f>
        <v/>
      </c>
      <c r="I11756" s="15">
        <f>IF($D11756=1,$C11756,-1)</f>
        <v/>
      </c>
    </row>
    <row r="11757">
      <c r="A11757" s="33" t="n">
        <v>45781.75</v>
      </c>
      <c r="B11757" s="15">
        <f>WEEKDAY($A11757,2)</f>
        <v/>
      </c>
      <c r="C11757" s="15">
        <f>HOUR($A11757)</f>
        <v/>
      </c>
      <c r="D11757" s="15">
        <f>IF(AND($A11757&gt;=Instellingen!$B$6,$A11757&lt;Instellingen!$B$7),1,0)</f>
        <v/>
      </c>
      <c r="E11757" s="15">
        <f>COUNTIF(tData[BezoekStart],"&lt;"&amp;($A11757+1/24))-COUNTIF(tData[BezoekEind],"&lt;="&amp;$A11757)</f>
        <v/>
      </c>
      <c r="F11757" s="15">
        <f>COUNTIF(tData[BezoekLangStart],"&lt;"&amp;($A11757+1/24))-COUNTIF(tData[BezoekLangEind],"&lt;="&amp;$A11757)</f>
        <v/>
      </c>
      <c r="G11757" s="15">
        <f>IF($D11757=1,$B11757*100+$C11757,-1)</f>
        <v/>
      </c>
      <c r="H11757" s="15">
        <f>IF($D11757=1,$B11757,-1)</f>
        <v/>
      </c>
      <c r="I11757" s="15">
        <f>IF($D11757=1,$C11757,-1)</f>
        <v/>
      </c>
    </row>
    <row r="11758">
      <c r="A11758" s="33" t="n">
        <v>45781.79166666666</v>
      </c>
      <c r="B11758" s="15">
        <f>WEEKDAY($A11758,2)</f>
        <v/>
      </c>
      <c r="C11758" s="15">
        <f>HOUR($A11758)</f>
        <v/>
      </c>
      <c r="D11758" s="15">
        <f>IF(AND($A11758&gt;=Instellingen!$B$6,$A11758&lt;Instellingen!$B$7),1,0)</f>
        <v/>
      </c>
      <c r="E11758" s="15">
        <f>COUNTIF(tData[BezoekStart],"&lt;"&amp;($A11758+1/24))-COUNTIF(tData[BezoekEind],"&lt;="&amp;$A11758)</f>
        <v/>
      </c>
      <c r="F11758" s="15">
        <f>COUNTIF(tData[BezoekLangStart],"&lt;"&amp;($A11758+1/24))-COUNTIF(tData[BezoekLangEind],"&lt;="&amp;$A11758)</f>
        <v/>
      </c>
      <c r="G11758" s="15">
        <f>IF($D11758=1,$B11758*100+$C11758,-1)</f>
        <v/>
      </c>
      <c r="H11758" s="15">
        <f>IF($D11758=1,$B11758,-1)</f>
        <v/>
      </c>
      <c r="I11758" s="15">
        <f>IF($D11758=1,$C11758,-1)</f>
        <v/>
      </c>
    </row>
    <row r="11759">
      <c r="A11759" s="33" t="n">
        <v>45781.83333333334</v>
      </c>
      <c r="B11759" s="15">
        <f>WEEKDAY($A11759,2)</f>
        <v/>
      </c>
      <c r="C11759" s="15">
        <f>HOUR($A11759)</f>
        <v/>
      </c>
      <c r="D11759" s="15">
        <f>IF(AND($A11759&gt;=Instellingen!$B$6,$A11759&lt;Instellingen!$B$7),1,0)</f>
        <v/>
      </c>
      <c r="E11759" s="15">
        <f>COUNTIF(tData[BezoekStart],"&lt;"&amp;($A11759+1/24))-COUNTIF(tData[BezoekEind],"&lt;="&amp;$A11759)</f>
        <v/>
      </c>
      <c r="F11759" s="15">
        <f>COUNTIF(tData[BezoekLangStart],"&lt;"&amp;($A11759+1/24))-COUNTIF(tData[BezoekLangEind],"&lt;="&amp;$A11759)</f>
        <v/>
      </c>
      <c r="G11759" s="15">
        <f>IF($D11759=1,$B11759*100+$C11759,-1)</f>
        <v/>
      </c>
      <c r="H11759" s="15">
        <f>IF($D11759=1,$B11759,-1)</f>
        <v/>
      </c>
      <c r="I11759" s="15">
        <f>IF($D11759=1,$C11759,-1)</f>
        <v/>
      </c>
    </row>
    <row r="11760">
      <c r="A11760" s="33" t="n">
        <v>45781.875</v>
      </c>
      <c r="B11760" s="15">
        <f>WEEKDAY($A11760,2)</f>
        <v/>
      </c>
      <c r="C11760" s="15">
        <f>HOUR($A11760)</f>
        <v/>
      </c>
      <c r="D11760" s="15">
        <f>IF(AND($A11760&gt;=Instellingen!$B$6,$A11760&lt;Instellingen!$B$7),1,0)</f>
        <v/>
      </c>
      <c r="E11760" s="15">
        <f>COUNTIF(tData[BezoekStart],"&lt;"&amp;($A11760+1/24))-COUNTIF(tData[BezoekEind],"&lt;="&amp;$A11760)</f>
        <v/>
      </c>
      <c r="F11760" s="15">
        <f>COUNTIF(tData[BezoekLangStart],"&lt;"&amp;($A11760+1/24))-COUNTIF(tData[BezoekLangEind],"&lt;="&amp;$A11760)</f>
        <v/>
      </c>
      <c r="G11760" s="15">
        <f>IF($D11760=1,$B11760*100+$C11760,-1)</f>
        <v/>
      </c>
      <c r="H11760" s="15">
        <f>IF($D11760=1,$B11760,-1)</f>
        <v/>
      </c>
      <c r="I11760" s="15">
        <f>IF($D11760=1,$C11760,-1)</f>
        <v/>
      </c>
    </row>
    <row r="11761">
      <c r="A11761" s="33" t="n">
        <v>45781.91666666666</v>
      </c>
      <c r="B11761" s="15">
        <f>WEEKDAY($A11761,2)</f>
        <v/>
      </c>
      <c r="C11761" s="15">
        <f>HOUR($A11761)</f>
        <v/>
      </c>
      <c r="D11761" s="15">
        <f>IF(AND($A11761&gt;=Instellingen!$B$6,$A11761&lt;Instellingen!$B$7),1,0)</f>
        <v/>
      </c>
      <c r="E11761" s="15">
        <f>COUNTIF(tData[BezoekStart],"&lt;"&amp;($A11761+1/24))-COUNTIF(tData[BezoekEind],"&lt;="&amp;$A11761)</f>
        <v/>
      </c>
      <c r="F11761" s="15">
        <f>COUNTIF(tData[BezoekLangStart],"&lt;"&amp;($A11761+1/24))-COUNTIF(tData[BezoekLangEind],"&lt;="&amp;$A11761)</f>
        <v/>
      </c>
      <c r="G11761" s="15">
        <f>IF($D11761=1,$B11761*100+$C11761,-1)</f>
        <v/>
      </c>
      <c r="H11761" s="15">
        <f>IF($D11761=1,$B11761,-1)</f>
        <v/>
      </c>
      <c r="I11761" s="15">
        <f>IF($D11761=1,$C11761,-1)</f>
        <v/>
      </c>
    </row>
    <row r="11762">
      <c r="A11762" s="33" t="n">
        <v>45781.95833333334</v>
      </c>
      <c r="B11762" s="15">
        <f>WEEKDAY($A11762,2)</f>
        <v/>
      </c>
      <c r="C11762" s="15">
        <f>HOUR($A11762)</f>
        <v/>
      </c>
      <c r="D11762" s="15">
        <f>IF(AND($A11762&gt;=Instellingen!$B$6,$A11762&lt;Instellingen!$B$7),1,0)</f>
        <v/>
      </c>
      <c r="E11762" s="15">
        <f>COUNTIF(tData[BezoekStart],"&lt;"&amp;($A11762+1/24))-COUNTIF(tData[BezoekEind],"&lt;="&amp;$A11762)</f>
        <v/>
      </c>
      <c r="F11762" s="15">
        <f>COUNTIF(tData[BezoekLangStart],"&lt;"&amp;($A11762+1/24))-COUNTIF(tData[BezoekLangEind],"&lt;="&amp;$A11762)</f>
        <v/>
      </c>
      <c r="G11762" s="15">
        <f>IF($D11762=1,$B11762*100+$C11762,-1)</f>
        <v/>
      </c>
      <c r="H11762" s="15">
        <f>IF($D11762=1,$B11762,-1)</f>
        <v/>
      </c>
      <c r="I11762" s="15">
        <f>IF($D11762=1,$C11762,-1)</f>
        <v/>
      </c>
    </row>
    <row r="11763">
      <c r="A11763" s="33" t="n">
        <v>45782</v>
      </c>
      <c r="B11763" s="15">
        <f>WEEKDAY($A11763,2)</f>
        <v/>
      </c>
      <c r="C11763" s="15">
        <f>HOUR($A11763)</f>
        <v/>
      </c>
      <c r="D11763" s="15">
        <f>IF(AND($A11763&gt;=Instellingen!$B$6,$A11763&lt;Instellingen!$B$7),1,0)</f>
        <v/>
      </c>
      <c r="E11763" s="15">
        <f>COUNTIF(tData[BezoekStart],"&lt;"&amp;($A11763+1/24))-COUNTIF(tData[BezoekEind],"&lt;="&amp;$A11763)</f>
        <v/>
      </c>
      <c r="F11763" s="15">
        <f>COUNTIF(tData[BezoekLangStart],"&lt;"&amp;($A11763+1/24))-COUNTIF(tData[BezoekLangEind],"&lt;="&amp;$A11763)</f>
        <v/>
      </c>
      <c r="G11763" s="15">
        <f>IF($D11763=1,$B11763*100+$C11763,-1)</f>
        <v/>
      </c>
      <c r="H11763" s="15">
        <f>IF($D11763=1,$B11763,-1)</f>
        <v/>
      </c>
      <c r="I11763" s="15">
        <f>IF($D11763=1,$C11763,-1)</f>
        <v/>
      </c>
    </row>
    <row r="11764">
      <c r="A11764" s="33" t="n">
        <v>45782.04166666666</v>
      </c>
      <c r="B11764" s="15">
        <f>WEEKDAY($A11764,2)</f>
        <v/>
      </c>
      <c r="C11764" s="15">
        <f>HOUR($A11764)</f>
        <v/>
      </c>
      <c r="D11764" s="15">
        <f>IF(AND($A11764&gt;=Instellingen!$B$6,$A11764&lt;Instellingen!$B$7),1,0)</f>
        <v/>
      </c>
      <c r="E11764" s="15">
        <f>COUNTIF(tData[BezoekStart],"&lt;"&amp;($A11764+1/24))-COUNTIF(tData[BezoekEind],"&lt;="&amp;$A11764)</f>
        <v/>
      </c>
      <c r="F11764" s="15">
        <f>COUNTIF(tData[BezoekLangStart],"&lt;"&amp;($A11764+1/24))-COUNTIF(tData[BezoekLangEind],"&lt;="&amp;$A11764)</f>
        <v/>
      </c>
      <c r="G11764" s="15">
        <f>IF($D11764=1,$B11764*100+$C11764,-1)</f>
        <v/>
      </c>
      <c r="H11764" s="15">
        <f>IF($D11764=1,$B11764,-1)</f>
        <v/>
      </c>
      <c r="I11764" s="15">
        <f>IF($D11764=1,$C11764,-1)</f>
        <v/>
      </c>
    </row>
    <row r="11765">
      <c r="A11765" s="33" t="n">
        <v>45782.08333333334</v>
      </c>
      <c r="B11765" s="15">
        <f>WEEKDAY($A11765,2)</f>
        <v/>
      </c>
      <c r="C11765" s="15">
        <f>HOUR($A11765)</f>
        <v/>
      </c>
      <c r="D11765" s="15">
        <f>IF(AND($A11765&gt;=Instellingen!$B$6,$A11765&lt;Instellingen!$B$7),1,0)</f>
        <v/>
      </c>
      <c r="E11765" s="15">
        <f>COUNTIF(tData[BezoekStart],"&lt;"&amp;($A11765+1/24))-COUNTIF(tData[BezoekEind],"&lt;="&amp;$A11765)</f>
        <v/>
      </c>
      <c r="F11765" s="15">
        <f>COUNTIF(tData[BezoekLangStart],"&lt;"&amp;($A11765+1/24))-COUNTIF(tData[BezoekLangEind],"&lt;="&amp;$A11765)</f>
        <v/>
      </c>
      <c r="G11765" s="15">
        <f>IF($D11765=1,$B11765*100+$C11765,-1)</f>
        <v/>
      </c>
      <c r="H11765" s="15">
        <f>IF($D11765=1,$B11765,-1)</f>
        <v/>
      </c>
      <c r="I11765" s="15">
        <f>IF($D11765=1,$C11765,-1)</f>
        <v/>
      </c>
    </row>
    <row r="11766">
      <c r="A11766" s="33" t="n">
        <v>45782.125</v>
      </c>
      <c r="B11766" s="15">
        <f>WEEKDAY($A11766,2)</f>
        <v/>
      </c>
      <c r="C11766" s="15">
        <f>HOUR($A11766)</f>
        <v/>
      </c>
      <c r="D11766" s="15">
        <f>IF(AND($A11766&gt;=Instellingen!$B$6,$A11766&lt;Instellingen!$B$7),1,0)</f>
        <v/>
      </c>
      <c r="E11766" s="15">
        <f>COUNTIF(tData[BezoekStart],"&lt;"&amp;($A11766+1/24))-COUNTIF(tData[BezoekEind],"&lt;="&amp;$A11766)</f>
        <v/>
      </c>
      <c r="F11766" s="15">
        <f>COUNTIF(tData[BezoekLangStart],"&lt;"&amp;($A11766+1/24))-COUNTIF(tData[BezoekLangEind],"&lt;="&amp;$A11766)</f>
        <v/>
      </c>
      <c r="G11766" s="15">
        <f>IF($D11766=1,$B11766*100+$C11766,-1)</f>
        <v/>
      </c>
      <c r="H11766" s="15">
        <f>IF($D11766=1,$B11766,-1)</f>
        <v/>
      </c>
      <c r="I11766" s="15">
        <f>IF($D11766=1,$C11766,-1)</f>
        <v/>
      </c>
    </row>
    <row r="11767">
      <c r="A11767" s="33" t="n">
        <v>45782.16666666666</v>
      </c>
      <c r="B11767" s="15">
        <f>WEEKDAY($A11767,2)</f>
        <v/>
      </c>
      <c r="C11767" s="15">
        <f>HOUR($A11767)</f>
        <v/>
      </c>
      <c r="D11767" s="15">
        <f>IF(AND($A11767&gt;=Instellingen!$B$6,$A11767&lt;Instellingen!$B$7),1,0)</f>
        <v/>
      </c>
      <c r="E11767" s="15">
        <f>COUNTIF(tData[BezoekStart],"&lt;"&amp;($A11767+1/24))-COUNTIF(tData[BezoekEind],"&lt;="&amp;$A11767)</f>
        <v/>
      </c>
      <c r="F11767" s="15">
        <f>COUNTIF(tData[BezoekLangStart],"&lt;"&amp;($A11767+1/24))-COUNTIF(tData[BezoekLangEind],"&lt;="&amp;$A11767)</f>
        <v/>
      </c>
      <c r="G11767" s="15">
        <f>IF($D11767=1,$B11767*100+$C11767,-1)</f>
        <v/>
      </c>
      <c r="H11767" s="15">
        <f>IF($D11767=1,$B11767,-1)</f>
        <v/>
      </c>
      <c r="I11767" s="15">
        <f>IF($D11767=1,$C11767,-1)</f>
        <v/>
      </c>
    </row>
    <row r="11768">
      <c r="A11768" s="33" t="n">
        <v>45782.20833333334</v>
      </c>
      <c r="B11768" s="15">
        <f>WEEKDAY($A11768,2)</f>
        <v/>
      </c>
      <c r="C11768" s="15">
        <f>HOUR($A11768)</f>
        <v/>
      </c>
      <c r="D11768" s="15">
        <f>IF(AND($A11768&gt;=Instellingen!$B$6,$A11768&lt;Instellingen!$B$7),1,0)</f>
        <v/>
      </c>
      <c r="E11768" s="15">
        <f>COUNTIF(tData[BezoekStart],"&lt;"&amp;($A11768+1/24))-COUNTIF(tData[BezoekEind],"&lt;="&amp;$A11768)</f>
        <v/>
      </c>
      <c r="F11768" s="15">
        <f>COUNTIF(tData[BezoekLangStart],"&lt;"&amp;($A11768+1/24))-COUNTIF(tData[BezoekLangEind],"&lt;="&amp;$A11768)</f>
        <v/>
      </c>
      <c r="G11768" s="15">
        <f>IF($D11768=1,$B11768*100+$C11768,-1)</f>
        <v/>
      </c>
      <c r="H11768" s="15">
        <f>IF($D11768=1,$B11768,-1)</f>
        <v/>
      </c>
      <c r="I11768" s="15">
        <f>IF($D11768=1,$C11768,-1)</f>
        <v/>
      </c>
    </row>
    <row r="11769">
      <c r="A11769" s="33" t="n">
        <v>45782.25</v>
      </c>
      <c r="B11769" s="15">
        <f>WEEKDAY($A11769,2)</f>
        <v/>
      </c>
      <c r="C11769" s="15">
        <f>HOUR($A11769)</f>
        <v/>
      </c>
      <c r="D11769" s="15">
        <f>IF(AND($A11769&gt;=Instellingen!$B$6,$A11769&lt;Instellingen!$B$7),1,0)</f>
        <v/>
      </c>
      <c r="E11769" s="15">
        <f>COUNTIF(tData[BezoekStart],"&lt;"&amp;($A11769+1/24))-COUNTIF(tData[BezoekEind],"&lt;="&amp;$A11769)</f>
        <v/>
      </c>
      <c r="F11769" s="15">
        <f>COUNTIF(tData[BezoekLangStart],"&lt;"&amp;($A11769+1/24))-COUNTIF(tData[BezoekLangEind],"&lt;="&amp;$A11769)</f>
        <v/>
      </c>
      <c r="G11769" s="15">
        <f>IF($D11769=1,$B11769*100+$C11769,-1)</f>
        <v/>
      </c>
      <c r="H11769" s="15">
        <f>IF($D11769=1,$B11769,-1)</f>
        <v/>
      </c>
      <c r="I11769" s="15">
        <f>IF($D11769=1,$C11769,-1)</f>
        <v/>
      </c>
    </row>
    <row r="11770">
      <c r="A11770" s="33" t="n">
        <v>45782.29166666666</v>
      </c>
      <c r="B11770" s="15">
        <f>WEEKDAY($A11770,2)</f>
        <v/>
      </c>
      <c r="C11770" s="15">
        <f>HOUR($A11770)</f>
        <v/>
      </c>
      <c r="D11770" s="15">
        <f>IF(AND($A11770&gt;=Instellingen!$B$6,$A11770&lt;Instellingen!$B$7),1,0)</f>
        <v/>
      </c>
      <c r="E11770" s="15">
        <f>COUNTIF(tData[BezoekStart],"&lt;"&amp;($A11770+1/24))-COUNTIF(tData[BezoekEind],"&lt;="&amp;$A11770)</f>
        <v/>
      </c>
      <c r="F11770" s="15">
        <f>COUNTIF(tData[BezoekLangStart],"&lt;"&amp;($A11770+1/24))-COUNTIF(tData[BezoekLangEind],"&lt;="&amp;$A11770)</f>
        <v/>
      </c>
      <c r="G11770" s="15">
        <f>IF($D11770=1,$B11770*100+$C11770,-1)</f>
        <v/>
      </c>
      <c r="H11770" s="15">
        <f>IF($D11770=1,$B11770,-1)</f>
        <v/>
      </c>
      <c r="I11770" s="15">
        <f>IF($D11770=1,$C11770,-1)</f>
        <v/>
      </c>
    </row>
    <row r="11771">
      <c r="A11771" s="33" t="n">
        <v>45782.33333333334</v>
      </c>
      <c r="B11771" s="15">
        <f>WEEKDAY($A11771,2)</f>
        <v/>
      </c>
      <c r="C11771" s="15">
        <f>HOUR($A11771)</f>
        <v/>
      </c>
      <c r="D11771" s="15">
        <f>IF(AND($A11771&gt;=Instellingen!$B$6,$A11771&lt;Instellingen!$B$7),1,0)</f>
        <v/>
      </c>
      <c r="E11771" s="15">
        <f>COUNTIF(tData[BezoekStart],"&lt;"&amp;($A11771+1/24))-COUNTIF(tData[BezoekEind],"&lt;="&amp;$A11771)</f>
        <v/>
      </c>
      <c r="F11771" s="15">
        <f>COUNTIF(tData[BezoekLangStart],"&lt;"&amp;($A11771+1/24))-COUNTIF(tData[BezoekLangEind],"&lt;="&amp;$A11771)</f>
        <v/>
      </c>
      <c r="G11771" s="15">
        <f>IF($D11771=1,$B11771*100+$C11771,-1)</f>
        <v/>
      </c>
      <c r="H11771" s="15">
        <f>IF($D11771=1,$B11771,-1)</f>
        <v/>
      </c>
      <c r="I11771" s="15">
        <f>IF($D11771=1,$C11771,-1)</f>
        <v/>
      </c>
    </row>
    <row r="11772">
      <c r="A11772" s="33" t="n">
        <v>45782.375</v>
      </c>
      <c r="B11772" s="15">
        <f>WEEKDAY($A11772,2)</f>
        <v/>
      </c>
      <c r="C11772" s="15">
        <f>HOUR($A11772)</f>
        <v/>
      </c>
      <c r="D11772" s="15">
        <f>IF(AND($A11772&gt;=Instellingen!$B$6,$A11772&lt;Instellingen!$B$7),1,0)</f>
        <v/>
      </c>
      <c r="E11772" s="15">
        <f>COUNTIF(tData[BezoekStart],"&lt;"&amp;($A11772+1/24))-COUNTIF(tData[BezoekEind],"&lt;="&amp;$A11772)</f>
        <v/>
      </c>
      <c r="F11772" s="15">
        <f>COUNTIF(tData[BezoekLangStart],"&lt;"&amp;($A11772+1/24))-COUNTIF(tData[BezoekLangEind],"&lt;="&amp;$A11772)</f>
        <v/>
      </c>
      <c r="G11772" s="15">
        <f>IF($D11772=1,$B11772*100+$C11772,-1)</f>
        <v/>
      </c>
      <c r="H11772" s="15">
        <f>IF($D11772=1,$B11772,-1)</f>
        <v/>
      </c>
      <c r="I11772" s="15">
        <f>IF($D11772=1,$C11772,-1)</f>
        <v/>
      </c>
    </row>
    <row r="11773">
      <c r="A11773" s="33" t="n">
        <v>45782.41666666666</v>
      </c>
      <c r="B11773" s="15">
        <f>WEEKDAY($A11773,2)</f>
        <v/>
      </c>
      <c r="C11773" s="15">
        <f>HOUR($A11773)</f>
        <v/>
      </c>
      <c r="D11773" s="15">
        <f>IF(AND($A11773&gt;=Instellingen!$B$6,$A11773&lt;Instellingen!$B$7),1,0)</f>
        <v/>
      </c>
      <c r="E11773" s="15">
        <f>COUNTIF(tData[BezoekStart],"&lt;"&amp;($A11773+1/24))-COUNTIF(tData[BezoekEind],"&lt;="&amp;$A11773)</f>
        <v/>
      </c>
      <c r="F11773" s="15">
        <f>COUNTIF(tData[BezoekLangStart],"&lt;"&amp;($A11773+1/24))-COUNTIF(tData[BezoekLangEind],"&lt;="&amp;$A11773)</f>
        <v/>
      </c>
      <c r="G11773" s="15">
        <f>IF($D11773=1,$B11773*100+$C11773,-1)</f>
        <v/>
      </c>
      <c r="H11773" s="15">
        <f>IF($D11773=1,$B11773,-1)</f>
        <v/>
      </c>
      <c r="I11773" s="15">
        <f>IF($D11773=1,$C11773,-1)</f>
        <v/>
      </c>
    </row>
    <row r="11774">
      <c r="A11774" s="33" t="n">
        <v>45782.45833333334</v>
      </c>
      <c r="B11774" s="15">
        <f>WEEKDAY($A11774,2)</f>
        <v/>
      </c>
      <c r="C11774" s="15">
        <f>HOUR($A11774)</f>
        <v/>
      </c>
      <c r="D11774" s="15">
        <f>IF(AND($A11774&gt;=Instellingen!$B$6,$A11774&lt;Instellingen!$B$7),1,0)</f>
        <v/>
      </c>
      <c r="E11774" s="15">
        <f>COUNTIF(tData[BezoekStart],"&lt;"&amp;($A11774+1/24))-COUNTIF(tData[BezoekEind],"&lt;="&amp;$A11774)</f>
        <v/>
      </c>
      <c r="F11774" s="15">
        <f>COUNTIF(tData[BezoekLangStart],"&lt;"&amp;($A11774+1/24))-COUNTIF(tData[BezoekLangEind],"&lt;="&amp;$A11774)</f>
        <v/>
      </c>
      <c r="G11774" s="15">
        <f>IF($D11774=1,$B11774*100+$C11774,-1)</f>
        <v/>
      </c>
      <c r="H11774" s="15">
        <f>IF($D11774=1,$B11774,-1)</f>
        <v/>
      </c>
      <c r="I11774" s="15">
        <f>IF($D11774=1,$C11774,-1)</f>
        <v/>
      </c>
    </row>
    <row r="11775">
      <c r="A11775" s="33" t="n">
        <v>45782.5</v>
      </c>
      <c r="B11775" s="15">
        <f>WEEKDAY($A11775,2)</f>
        <v/>
      </c>
      <c r="C11775" s="15">
        <f>HOUR($A11775)</f>
        <v/>
      </c>
      <c r="D11775" s="15">
        <f>IF(AND($A11775&gt;=Instellingen!$B$6,$A11775&lt;Instellingen!$B$7),1,0)</f>
        <v/>
      </c>
      <c r="E11775" s="15">
        <f>COUNTIF(tData[BezoekStart],"&lt;"&amp;($A11775+1/24))-COUNTIF(tData[BezoekEind],"&lt;="&amp;$A11775)</f>
        <v/>
      </c>
      <c r="F11775" s="15">
        <f>COUNTIF(tData[BezoekLangStart],"&lt;"&amp;($A11775+1/24))-COUNTIF(tData[BezoekLangEind],"&lt;="&amp;$A11775)</f>
        <v/>
      </c>
      <c r="G11775" s="15">
        <f>IF($D11775=1,$B11775*100+$C11775,-1)</f>
        <v/>
      </c>
      <c r="H11775" s="15">
        <f>IF($D11775=1,$B11775,-1)</f>
        <v/>
      </c>
      <c r="I11775" s="15">
        <f>IF($D11775=1,$C11775,-1)</f>
        <v/>
      </c>
    </row>
    <row r="11776">
      <c r="A11776" s="33" t="n">
        <v>45782.54166666666</v>
      </c>
      <c r="B11776" s="15">
        <f>WEEKDAY($A11776,2)</f>
        <v/>
      </c>
      <c r="C11776" s="15">
        <f>HOUR($A11776)</f>
        <v/>
      </c>
      <c r="D11776" s="15">
        <f>IF(AND($A11776&gt;=Instellingen!$B$6,$A11776&lt;Instellingen!$B$7),1,0)</f>
        <v/>
      </c>
      <c r="E11776" s="15">
        <f>COUNTIF(tData[BezoekStart],"&lt;"&amp;($A11776+1/24))-COUNTIF(tData[BezoekEind],"&lt;="&amp;$A11776)</f>
        <v/>
      </c>
      <c r="F11776" s="15">
        <f>COUNTIF(tData[BezoekLangStart],"&lt;"&amp;($A11776+1/24))-COUNTIF(tData[BezoekLangEind],"&lt;="&amp;$A11776)</f>
        <v/>
      </c>
      <c r="G11776" s="15">
        <f>IF($D11776=1,$B11776*100+$C11776,-1)</f>
        <v/>
      </c>
      <c r="H11776" s="15">
        <f>IF($D11776=1,$B11776,-1)</f>
        <v/>
      </c>
      <c r="I11776" s="15">
        <f>IF($D11776=1,$C11776,-1)</f>
        <v/>
      </c>
    </row>
    <row r="11777">
      <c r="A11777" s="33" t="n">
        <v>45782.58333333334</v>
      </c>
      <c r="B11777" s="15">
        <f>WEEKDAY($A11777,2)</f>
        <v/>
      </c>
      <c r="C11777" s="15">
        <f>HOUR($A11777)</f>
        <v/>
      </c>
      <c r="D11777" s="15">
        <f>IF(AND($A11777&gt;=Instellingen!$B$6,$A11777&lt;Instellingen!$B$7),1,0)</f>
        <v/>
      </c>
      <c r="E11777" s="15">
        <f>COUNTIF(tData[BezoekStart],"&lt;"&amp;($A11777+1/24))-COUNTIF(tData[BezoekEind],"&lt;="&amp;$A11777)</f>
        <v/>
      </c>
      <c r="F11777" s="15">
        <f>COUNTIF(tData[BezoekLangStart],"&lt;"&amp;($A11777+1/24))-COUNTIF(tData[BezoekLangEind],"&lt;="&amp;$A11777)</f>
        <v/>
      </c>
      <c r="G11777" s="15">
        <f>IF($D11777=1,$B11777*100+$C11777,-1)</f>
        <v/>
      </c>
      <c r="H11777" s="15">
        <f>IF($D11777=1,$B11777,-1)</f>
        <v/>
      </c>
      <c r="I11777" s="15">
        <f>IF($D11777=1,$C11777,-1)</f>
        <v/>
      </c>
    </row>
    <row r="11778">
      <c r="A11778" s="33" t="n">
        <v>45782.625</v>
      </c>
      <c r="B11778" s="15">
        <f>WEEKDAY($A11778,2)</f>
        <v/>
      </c>
      <c r="C11778" s="15">
        <f>HOUR($A11778)</f>
        <v/>
      </c>
      <c r="D11778" s="15">
        <f>IF(AND($A11778&gt;=Instellingen!$B$6,$A11778&lt;Instellingen!$B$7),1,0)</f>
        <v/>
      </c>
      <c r="E11778" s="15">
        <f>COUNTIF(tData[BezoekStart],"&lt;"&amp;($A11778+1/24))-COUNTIF(tData[BezoekEind],"&lt;="&amp;$A11778)</f>
        <v/>
      </c>
      <c r="F11778" s="15">
        <f>COUNTIF(tData[BezoekLangStart],"&lt;"&amp;($A11778+1/24))-COUNTIF(tData[BezoekLangEind],"&lt;="&amp;$A11778)</f>
        <v/>
      </c>
      <c r="G11778" s="15">
        <f>IF($D11778=1,$B11778*100+$C11778,-1)</f>
        <v/>
      </c>
      <c r="H11778" s="15">
        <f>IF($D11778=1,$B11778,-1)</f>
        <v/>
      </c>
      <c r="I11778" s="15">
        <f>IF($D11778=1,$C11778,-1)</f>
        <v/>
      </c>
    </row>
    <row r="11779">
      <c r="A11779" s="33" t="n">
        <v>45782.66666666666</v>
      </c>
      <c r="B11779" s="15">
        <f>WEEKDAY($A11779,2)</f>
        <v/>
      </c>
      <c r="C11779" s="15">
        <f>HOUR($A11779)</f>
        <v/>
      </c>
      <c r="D11779" s="15">
        <f>IF(AND($A11779&gt;=Instellingen!$B$6,$A11779&lt;Instellingen!$B$7),1,0)</f>
        <v/>
      </c>
      <c r="E11779" s="15">
        <f>COUNTIF(tData[BezoekStart],"&lt;"&amp;($A11779+1/24))-COUNTIF(tData[BezoekEind],"&lt;="&amp;$A11779)</f>
        <v/>
      </c>
      <c r="F11779" s="15">
        <f>COUNTIF(tData[BezoekLangStart],"&lt;"&amp;($A11779+1/24))-COUNTIF(tData[BezoekLangEind],"&lt;="&amp;$A11779)</f>
        <v/>
      </c>
      <c r="G11779" s="15">
        <f>IF($D11779=1,$B11779*100+$C11779,-1)</f>
        <v/>
      </c>
      <c r="H11779" s="15">
        <f>IF($D11779=1,$B11779,-1)</f>
        <v/>
      </c>
      <c r="I11779" s="15">
        <f>IF($D11779=1,$C11779,-1)</f>
        <v/>
      </c>
    </row>
    <row r="11780">
      <c r="A11780" s="33" t="n">
        <v>45782.70833333334</v>
      </c>
      <c r="B11780" s="15">
        <f>WEEKDAY($A11780,2)</f>
        <v/>
      </c>
      <c r="C11780" s="15">
        <f>HOUR($A11780)</f>
        <v/>
      </c>
      <c r="D11780" s="15">
        <f>IF(AND($A11780&gt;=Instellingen!$B$6,$A11780&lt;Instellingen!$B$7),1,0)</f>
        <v/>
      </c>
      <c r="E11780" s="15">
        <f>COUNTIF(tData[BezoekStart],"&lt;"&amp;($A11780+1/24))-COUNTIF(tData[BezoekEind],"&lt;="&amp;$A11780)</f>
        <v/>
      </c>
      <c r="F11780" s="15">
        <f>COUNTIF(tData[BezoekLangStart],"&lt;"&amp;($A11780+1/24))-COUNTIF(tData[BezoekLangEind],"&lt;="&amp;$A11780)</f>
        <v/>
      </c>
      <c r="G11780" s="15">
        <f>IF($D11780=1,$B11780*100+$C11780,-1)</f>
        <v/>
      </c>
      <c r="H11780" s="15">
        <f>IF($D11780=1,$B11780,-1)</f>
        <v/>
      </c>
      <c r="I11780" s="15">
        <f>IF($D11780=1,$C11780,-1)</f>
        <v/>
      </c>
    </row>
    <row r="11781">
      <c r="A11781" s="33" t="n">
        <v>45782.75</v>
      </c>
      <c r="B11781" s="15">
        <f>WEEKDAY($A11781,2)</f>
        <v/>
      </c>
      <c r="C11781" s="15">
        <f>HOUR($A11781)</f>
        <v/>
      </c>
      <c r="D11781" s="15">
        <f>IF(AND($A11781&gt;=Instellingen!$B$6,$A11781&lt;Instellingen!$B$7),1,0)</f>
        <v/>
      </c>
      <c r="E11781" s="15">
        <f>COUNTIF(tData[BezoekStart],"&lt;"&amp;($A11781+1/24))-COUNTIF(tData[BezoekEind],"&lt;="&amp;$A11781)</f>
        <v/>
      </c>
      <c r="F11781" s="15">
        <f>COUNTIF(tData[BezoekLangStart],"&lt;"&amp;($A11781+1/24))-COUNTIF(tData[BezoekLangEind],"&lt;="&amp;$A11781)</f>
        <v/>
      </c>
      <c r="G11781" s="15">
        <f>IF($D11781=1,$B11781*100+$C11781,-1)</f>
        <v/>
      </c>
      <c r="H11781" s="15">
        <f>IF($D11781=1,$B11781,-1)</f>
        <v/>
      </c>
      <c r="I11781" s="15">
        <f>IF($D11781=1,$C11781,-1)</f>
        <v/>
      </c>
    </row>
    <row r="11782">
      <c r="A11782" s="33" t="n">
        <v>45782.79166666666</v>
      </c>
      <c r="B11782" s="15">
        <f>WEEKDAY($A11782,2)</f>
        <v/>
      </c>
      <c r="C11782" s="15">
        <f>HOUR($A11782)</f>
        <v/>
      </c>
      <c r="D11782" s="15">
        <f>IF(AND($A11782&gt;=Instellingen!$B$6,$A11782&lt;Instellingen!$B$7),1,0)</f>
        <v/>
      </c>
      <c r="E11782" s="15">
        <f>COUNTIF(tData[BezoekStart],"&lt;"&amp;($A11782+1/24))-COUNTIF(tData[BezoekEind],"&lt;="&amp;$A11782)</f>
        <v/>
      </c>
      <c r="F11782" s="15">
        <f>COUNTIF(tData[BezoekLangStart],"&lt;"&amp;($A11782+1/24))-COUNTIF(tData[BezoekLangEind],"&lt;="&amp;$A11782)</f>
        <v/>
      </c>
      <c r="G11782" s="15">
        <f>IF($D11782=1,$B11782*100+$C11782,-1)</f>
        <v/>
      </c>
      <c r="H11782" s="15">
        <f>IF($D11782=1,$B11782,-1)</f>
        <v/>
      </c>
      <c r="I11782" s="15">
        <f>IF($D11782=1,$C11782,-1)</f>
        <v/>
      </c>
    </row>
    <row r="11783">
      <c r="A11783" s="33" t="n">
        <v>45782.83333333334</v>
      </c>
      <c r="B11783" s="15">
        <f>WEEKDAY($A11783,2)</f>
        <v/>
      </c>
      <c r="C11783" s="15">
        <f>HOUR($A11783)</f>
        <v/>
      </c>
      <c r="D11783" s="15">
        <f>IF(AND($A11783&gt;=Instellingen!$B$6,$A11783&lt;Instellingen!$B$7),1,0)</f>
        <v/>
      </c>
      <c r="E11783" s="15">
        <f>COUNTIF(tData[BezoekStart],"&lt;"&amp;($A11783+1/24))-COUNTIF(tData[BezoekEind],"&lt;="&amp;$A11783)</f>
        <v/>
      </c>
      <c r="F11783" s="15">
        <f>COUNTIF(tData[BezoekLangStart],"&lt;"&amp;($A11783+1/24))-COUNTIF(tData[BezoekLangEind],"&lt;="&amp;$A11783)</f>
        <v/>
      </c>
      <c r="G11783" s="15">
        <f>IF($D11783=1,$B11783*100+$C11783,-1)</f>
        <v/>
      </c>
      <c r="H11783" s="15">
        <f>IF($D11783=1,$B11783,-1)</f>
        <v/>
      </c>
      <c r="I11783" s="15">
        <f>IF($D11783=1,$C11783,-1)</f>
        <v/>
      </c>
    </row>
    <row r="11784">
      <c r="A11784" s="33" t="n">
        <v>45782.875</v>
      </c>
      <c r="B11784" s="15">
        <f>WEEKDAY($A11784,2)</f>
        <v/>
      </c>
      <c r="C11784" s="15">
        <f>HOUR($A11784)</f>
        <v/>
      </c>
      <c r="D11784" s="15">
        <f>IF(AND($A11784&gt;=Instellingen!$B$6,$A11784&lt;Instellingen!$B$7),1,0)</f>
        <v/>
      </c>
      <c r="E11784" s="15">
        <f>COUNTIF(tData[BezoekStart],"&lt;"&amp;($A11784+1/24))-COUNTIF(tData[BezoekEind],"&lt;="&amp;$A11784)</f>
        <v/>
      </c>
      <c r="F11784" s="15">
        <f>COUNTIF(tData[BezoekLangStart],"&lt;"&amp;($A11784+1/24))-COUNTIF(tData[BezoekLangEind],"&lt;="&amp;$A11784)</f>
        <v/>
      </c>
      <c r="G11784" s="15">
        <f>IF($D11784=1,$B11784*100+$C11784,-1)</f>
        <v/>
      </c>
      <c r="H11784" s="15">
        <f>IF($D11784=1,$B11784,-1)</f>
        <v/>
      </c>
      <c r="I11784" s="15">
        <f>IF($D11784=1,$C11784,-1)</f>
        <v/>
      </c>
    </row>
    <row r="11785">
      <c r="A11785" s="33" t="n">
        <v>45782.91666666666</v>
      </c>
      <c r="B11785" s="15">
        <f>WEEKDAY($A11785,2)</f>
        <v/>
      </c>
      <c r="C11785" s="15">
        <f>HOUR($A11785)</f>
        <v/>
      </c>
      <c r="D11785" s="15">
        <f>IF(AND($A11785&gt;=Instellingen!$B$6,$A11785&lt;Instellingen!$B$7),1,0)</f>
        <v/>
      </c>
      <c r="E11785" s="15">
        <f>COUNTIF(tData[BezoekStart],"&lt;"&amp;($A11785+1/24))-COUNTIF(tData[BezoekEind],"&lt;="&amp;$A11785)</f>
        <v/>
      </c>
      <c r="F11785" s="15">
        <f>COUNTIF(tData[BezoekLangStart],"&lt;"&amp;($A11785+1/24))-COUNTIF(tData[BezoekLangEind],"&lt;="&amp;$A11785)</f>
        <v/>
      </c>
      <c r="G11785" s="15">
        <f>IF($D11785=1,$B11785*100+$C11785,-1)</f>
        <v/>
      </c>
      <c r="H11785" s="15">
        <f>IF($D11785=1,$B11785,-1)</f>
        <v/>
      </c>
      <c r="I11785" s="15">
        <f>IF($D11785=1,$C11785,-1)</f>
        <v/>
      </c>
    </row>
    <row r="11786">
      <c r="A11786" s="33" t="n">
        <v>45782.95833333334</v>
      </c>
      <c r="B11786" s="15">
        <f>WEEKDAY($A11786,2)</f>
        <v/>
      </c>
      <c r="C11786" s="15">
        <f>HOUR($A11786)</f>
        <v/>
      </c>
      <c r="D11786" s="15">
        <f>IF(AND($A11786&gt;=Instellingen!$B$6,$A11786&lt;Instellingen!$B$7),1,0)</f>
        <v/>
      </c>
      <c r="E11786" s="15">
        <f>COUNTIF(tData[BezoekStart],"&lt;"&amp;($A11786+1/24))-COUNTIF(tData[BezoekEind],"&lt;="&amp;$A11786)</f>
        <v/>
      </c>
      <c r="F11786" s="15">
        <f>COUNTIF(tData[BezoekLangStart],"&lt;"&amp;($A11786+1/24))-COUNTIF(tData[BezoekLangEind],"&lt;="&amp;$A11786)</f>
        <v/>
      </c>
      <c r="G11786" s="15">
        <f>IF($D11786=1,$B11786*100+$C11786,-1)</f>
        <v/>
      </c>
      <c r="H11786" s="15">
        <f>IF($D11786=1,$B11786,-1)</f>
        <v/>
      </c>
      <c r="I11786" s="15">
        <f>IF($D11786=1,$C11786,-1)</f>
        <v/>
      </c>
    </row>
    <row r="11787">
      <c r="A11787" s="33" t="n">
        <v>45783</v>
      </c>
      <c r="B11787" s="15">
        <f>WEEKDAY($A11787,2)</f>
        <v/>
      </c>
      <c r="C11787" s="15">
        <f>HOUR($A11787)</f>
        <v/>
      </c>
      <c r="D11787" s="15">
        <f>IF(AND($A11787&gt;=Instellingen!$B$6,$A11787&lt;Instellingen!$B$7),1,0)</f>
        <v/>
      </c>
      <c r="E11787" s="15">
        <f>COUNTIF(tData[BezoekStart],"&lt;"&amp;($A11787+1/24))-COUNTIF(tData[BezoekEind],"&lt;="&amp;$A11787)</f>
        <v/>
      </c>
      <c r="F11787" s="15">
        <f>COUNTIF(tData[BezoekLangStart],"&lt;"&amp;($A11787+1/24))-COUNTIF(tData[BezoekLangEind],"&lt;="&amp;$A11787)</f>
        <v/>
      </c>
      <c r="G11787" s="15">
        <f>IF($D11787=1,$B11787*100+$C11787,-1)</f>
        <v/>
      </c>
      <c r="H11787" s="15">
        <f>IF($D11787=1,$B11787,-1)</f>
        <v/>
      </c>
      <c r="I11787" s="15">
        <f>IF($D11787=1,$C11787,-1)</f>
        <v/>
      </c>
    </row>
    <row r="11788">
      <c r="A11788" s="33" t="n">
        <v>45783.04166666666</v>
      </c>
      <c r="B11788" s="15">
        <f>WEEKDAY($A11788,2)</f>
        <v/>
      </c>
      <c r="C11788" s="15">
        <f>HOUR($A11788)</f>
        <v/>
      </c>
      <c r="D11788" s="15">
        <f>IF(AND($A11788&gt;=Instellingen!$B$6,$A11788&lt;Instellingen!$B$7),1,0)</f>
        <v/>
      </c>
      <c r="E11788" s="15">
        <f>COUNTIF(tData[BezoekStart],"&lt;"&amp;($A11788+1/24))-COUNTIF(tData[BezoekEind],"&lt;="&amp;$A11788)</f>
        <v/>
      </c>
      <c r="F11788" s="15">
        <f>COUNTIF(tData[BezoekLangStart],"&lt;"&amp;($A11788+1/24))-COUNTIF(tData[BezoekLangEind],"&lt;="&amp;$A11788)</f>
        <v/>
      </c>
      <c r="G11788" s="15">
        <f>IF($D11788=1,$B11788*100+$C11788,-1)</f>
        <v/>
      </c>
      <c r="H11788" s="15">
        <f>IF($D11788=1,$B11788,-1)</f>
        <v/>
      </c>
      <c r="I11788" s="15">
        <f>IF($D11788=1,$C11788,-1)</f>
        <v/>
      </c>
    </row>
    <row r="11789">
      <c r="A11789" s="33" t="n">
        <v>45783.08333333334</v>
      </c>
      <c r="B11789" s="15">
        <f>WEEKDAY($A11789,2)</f>
        <v/>
      </c>
      <c r="C11789" s="15">
        <f>HOUR($A11789)</f>
        <v/>
      </c>
      <c r="D11789" s="15">
        <f>IF(AND($A11789&gt;=Instellingen!$B$6,$A11789&lt;Instellingen!$B$7),1,0)</f>
        <v/>
      </c>
      <c r="E11789" s="15">
        <f>COUNTIF(tData[BezoekStart],"&lt;"&amp;($A11789+1/24))-COUNTIF(tData[BezoekEind],"&lt;="&amp;$A11789)</f>
        <v/>
      </c>
      <c r="F11789" s="15">
        <f>COUNTIF(tData[BezoekLangStart],"&lt;"&amp;($A11789+1/24))-COUNTIF(tData[BezoekLangEind],"&lt;="&amp;$A11789)</f>
        <v/>
      </c>
      <c r="G11789" s="15">
        <f>IF($D11789=1,$B11789*100+$C11789,-1)</f>
        <v/>
      </c>
      <c r="H11789" s="15">
        <f>IF($D11789=1,$B11789,-1)</f>
        <v/>
      </c>
      <c r="I11789" s="15">
        <f>IF($D11789=1,$C11789,-1)</f>
        <v/>
      </c>
    </row>
    <row r="11790">
      <c r="A11790" s="33" t="n">
        <v>45783.125</v>
      </c>
      <c r="B11790" s="15">
        <f>WEEKDAY($A11790,2)</f>
        <v/>
      </c>
      <c r="C11790" s="15">
        <f>HOUR($A11790)</f>
        <v/>
      </c>
      <c r="D11790" s="15">
        <f>IF(AND($A11790&gt;=Instellingen!$B$6,$A11790&lt;Instellingen!$B$7),1,0)</f>
        <v/>
      </c>
      <c r="E11790" s="15">
        <f>COUNTIF(tData[BezoekStart],"&lt;"&amp;($A11790+1/24))-COUNTIF(tData[BezoekEind],"&lt;="&amp;$A11790)</f>
        <v/>
      </c>
      <c r="F11790" s="15">
        <f>COUNTIF(tData[BezoekLangStart],"&lt;"&amp;($A11790+1/24))-COUNTIF(tData[BezoekLangEind],"&lt;="&amp;$A11790)</f>
        <v/>
      </c>
      <c r="G11790" s="15">
        <f>IF($D11790=1,$B11790*100+$C11790,-1)</f>
        <v/>
      </c>
      <c r="H11790" s="15">
        <f>IF($D11790=1,$B11790,-1)</f>
        <v/>
      </c>
      <c r="I11790" s="15">
        <f>IF($D11790=1,$C11790,-1)</f>
        <v/>
      </c>
    </row>
    <row r="11791">
      <c r="A11791" s="33" t="n">
        <v>45783.16666666666</v>
      </c>
      <c r="B11791" s="15">
        <f>WEEKDAY($A11791,2)</f>
        <v/>
      </c>
      <c r="C11791" s="15">
        <f>HOUR($A11791)</f>
        <v/>
      </c>
      <c r="D11791" s="15">
        <f>IF(AND($A11791&gt;=Instellingen!$B$6,$A11791&lt;Instellingen!$B$7),1,0)</f>
        <v/>
      </c>
      <c r="E11791" s="15">
        <f>COUNTIF(tData[BezoekStart],"&lt;"&amp;($A11791+1/24))-COUNTIF(tData[BezoekEind],"&lt;="&amp;$A11791)</f>
        <v/>
      </c>
      <c r="F11791" s="15">
        <f>COUNTIF(tData[BezoekLangStart],"&lt;"&amp;($A11791+1/24))-COUNTIF(tData[BezoekLangEind],"&lt;="&amp;$A11791)</f>
        <v/>
      </c>
      <c r="G11791" s="15">
        <f>IF($D11791=1,$B11791*100+$C11791,-1)</f>
        <v/>
      </c>
      <c r="H11791" s="15">
        <f>IF($D11791=1,$B11791,-1)</f>
        <v/>
      </c>
      <c r="I11791" s="15">
        <f>IF($D11791=1,$C11791,-1)</f>
        <v/>
      </c>
    </row>
    <row r="11792">
      <c r="A11792" s="33" t="n">
        <v>45783.20833333334</v>
      </c>
      <c r="B11792" s="15">
        <f>WEEKDAY($A11792,2)</f>
        <v/>
      </c>
      <c r="C11792" s="15">
        <f>HOUR($A11792)</f>
        <v/>
      </c>
      <c r="D11792" s="15">
        <f>IF(AND($A11792&gt;=Instellingen!$B$6,$A11792&lt;Instellingen!$B$7),1,0)</f>
        <v/>
      </c>
      <c r="E11792" s="15">
        <f>COUNTIF(tData[BezoekStart],"&lt;"&amp;($A11792+1/24))-COUNTIF(tData[BezoekEind],"&lt;="&amp;$A11792)</f>
        <v/>
      </c>
      <c r="F11792" s="15">
        <f>COUNTIF(tData[BezoekLangStart],"&lt;"&amp;($A11792+1/24))-COUNTIF(tData[BezoekLangEind],"&lt;="&amp;$A11792)</f>
        <v/>
      </c>
      <c r="G11792" s="15">
        <f>IF($D11792=1,$B11792*100+$C11792,-1)</f>
        <v/>
      </c>
      <c r="H11792" s="15">
        <f>IF($D11792=1,$B11792,-1)</f>
        <v/>
      </c>
      <c r="I11792" s="15">
        <f>IF($D11792=1,$C11792,-1)</f>
        <v/>
      </c>
    </row>
    <row r="11793">
      <c r="A11793" s="33" t="n">
        <v>45783.25</v>
      </c>
      <c r="B11793" s="15">
        <f>WEEKDAY($A11793,2)</f>
        <v/>
      </c>
      <c r="C11793" s="15">
        <f>HOUR($A11793)</f>
        <v/>
      </c>
      <c r="D11793" s="15">
        <f>IF(AND($A11793&gt;=Instellingen!$B$6,$A11793&lt;Instellingen!$B$7),1,0)</f>
        <v/>
      </c>
      <c r="E11793" s="15">
        <f>COUNTIF(tData[BezoekStart],"&lt;"&amp;($A11793+1/24))-COUNTIF(tData[BezoekEind],"&lt;="&amp;$A11793)</f>
        <v/>
      </c>
      <c r="F11793" s="15">
        <f>COUNTIF(tData[BezoekLangStart],"&lt;"&amp;($A11793+1/24))-COUNTIF(tData[BezoekLangEind],"&lt;="&amp;$A11793)</f>
        <v/>
      </c>
      <c r="G11793" s="15">
        <f>IF($D11793=1,$B11793*100+$C11793,-1)</f>
        <v/>
      </c>
      <c r="H11793" s="15">
        <f>IF($D11793=1,$B11793,-1)</f>
        <v/>
      </c>
      <c r="I11793" s="15">
        <f>IF($D11793=1,$C11793,-1)</f>
        <v/>
      </c>
    </row>
    <row r="11794">
      <c r="A11794" s="33" t="n">
        <v>45783.29166666666</v>
      </c>
      <c r="B11794" s="15">
        <f>WEEKDAY($A11794,2)</f>
        <v/>
      </c>
      <c r="C11794" s="15">
        <f>HOUR($A11794)</f>
        <v/>
      </c>
      <c r="D11794" s="15">
        <f>IF(AND($A11794&gt;=Instellingen!$B$6,$A11794&lt;Instellingen!$B$7),1,0)</f>
        <v/>
      </c>
      <c r="E11794" s="15">
        <f>COUNTIF(tData[BezoekStart],"&lt;"&amp;($A11794+1/24))-COUNTIF(tData[BezoekEind],"&lt;="&amp;$A11794)</f>
        <v/>
      </c>
      <c r="F11794" s="15">
        <f>COUNTIF(tData[BezoekLangStart],"&lt;"&amp;($A11794+1/24))-COUNTIF(tData[BezoekLangEind],"&lt;="&amp;$A11794)</f>
        <v/>
      </c>
      <c r="G11794" s="15">
        <f>IF($D11794=1,$B11794*100+$C11794,-1)</f>
        <v/>
      </c>
      <c r="H11794" s="15">
        <f>IF($D11794=1,$B11794,-1)</f>
        <v/>
      </c>
      <c r="I11794" s="15">
        <f>IF($D11794=1,$C11794,-1)</f>
        <v/>
      </c>
    </row>
    <row r="11795">
      <c r="A11795" s="33" t="n">
        <v>45783.33333333334</v>
      </c>
      <c r="B11795" s="15">
        <f>WEEKDAY($A11795,2)</f>
        <v/>
      </c>
      <c r="C11795" s="15">
        <f>HOUR($A11795)</f>
        <v/>
      </c>
      <c r="D11795" s="15">
        <f>IF(AND($A11795&gt;=Instellingen!$B$6,$A11795&lt;Instellingen!$B$7),1,0)</f>
        <v/>
      </c>
      <c r="E11795" s="15">
        <f>COUNTIF(tData[BezoekStart],"&lt;"&amp;($A11795+1/24))-COUNTIF(tData[BezoekEind],"&lt;="&amp;$A11795)</f>
        <v/>
      </c>
      <c r="F11795" s="15">
        <f>COUNTIF(tData[BezoekLangStart],"&lt;"&amp;($A11795+1/24))-COUNTIF(tData[BezoekLangEind],"&lt;="&amp;$A11795)</f>
        <v/>
      </c>
      <c r="G11795" s="15">
        <f>IF($D11795=1,$B11795*100+$C11795,-1)</f>
        <v/>
      </c>
      <c r="H11795" s="15">
        <f>IF($D11795=1,$B11795,-1)</f>
        <v/>
      </c>
      <c r="I11795" s="15">
        <f>IF($D11795=1,$C11795,-1)</f>
        <v/>
      </c>
    </row>
    <row r="11796">
      <c r="A11796" s="33" t="n">
        <v>45783.375</v>
      </c>
      <c r="B11796" s="15">
        <f>WEEKDAY($A11796,2)</f>
        <v/>
      </c>
      <c r="C11796" s="15">
        <f>HOUR($A11796)</f>
        <v/>
      </c>
      <c r="D11796" s="15">
        <f>IF(AND($A11796&gt;=Instellingen!$B$6,$A11796&lt;Instellingen!$B$7),1,0)</f>
        <v/>
      </c>
      <c r="E11796" s="15">
        <f>COUNTIF(tData[BezoekStart],"&lt;"&amp;($A11796+1/24))-COUNTIF(tData[BezoekEind],"&lt;="&amp;$A11796)</f>
        <v/>
      </c>
      <c r="F11796" s="15">
        <f>COUNTIF(tData[BezoekLangStart],"&lt;"&amp;($A11796+1/24))-COUNTIF(tData[BezoekLangEind],"&lt;="&amp;$A11796)</f>
        <v/>
      </c>
      <c r="G11796" s="15">
        <f>IF($D11796=1,$B11796*100+$C11796,-1)</f>
        <v/>
      </c>
      <c r="H11796" s="15">
        <f>IF($D11796=1,$B11796,-1)</f>
        <v/>
      </c>
      <c r="I11796" s="15">
        <f>IF($D11796=1,$C11796,-1)</f>
        <v/>
      </c>
    </row>
    <row r="11797">
      <c r="A11797" s="33" t="n">
        <v>45783.41666666666</v>
      </c>
      <c r="B11797" s="15">
        <f>WEEKDAY($A11797,2)</f>
        <v/>
      </c>
      <c r="C11797" s="15">
        <f>HOUR($A11797)</f>
        <v/>
      </c>
      <c r="D11797" s="15">
        <f>IF(AND($A11797&gt;=Instellingen!$B$6,$A11797&lt;Instellingen!$B$7),1,0)</f>
        <v/>
      </c>
      <c r="E11797" s="15">
        <f>COUNTIF(tData[BezoekStart],"&lt;"&amp;($A11797+1/24))-COUNTIF(tData[BezoekEind],"&lt;="&amp;$A11797)</f>
        <v/>
      </c>
      <c r="F11797" s="15">
        <f>COUNTIF(tData[BezoekLangStart],"&lt;"&amp;($A11797+1/24))-COUNTIF(tData[BezoekLangEind],"&lt;="&amp;$A11797)</f>
        <v/>
      </c>
      <c r="G11797" s="15">
        <f>IF($D11797=1,$B11797*100+$C11797,-1)</f>
        <v/>
      </c>
      <c r="H11797" s="15">
        <f>IF($D11797=1,$B11797,-1)</f>
        <v/>
      </c>
      <c r="I11797" s="15">
        <f>IF($D11797=1,$C11797,-1)</f>
        <v/>
      </c>
    </row>
    <row r="11798">
      <c r="A11798" s="33" t="n">
        <v>45783.45833333334</v>
      </c>
      <c r="B11798" s="15">
        <f>WEEKDAY($A11798,2)</f>
        <v/>
      </c>
      <c r="C11798" s="15">
        <f>HOUR($A11798)</f>
        <v/>
      </c>
      <c r="D11798" s="15">
        <f>IF(AND($A11798&gt;=Instellingen!$B$6,$A11798&lt;Instellingen!$B$7),1,0)</f>
        <v/>
      </c>
      <c r="E11798" s="15">
        <f>COUNTIF(tData[BezoekStart],"&lt;"&amp;($A11798+1/24))-COUNTIF(tData[BezoekEind],"&lt;="&amp;$A11798)</f>
        <v/>
      </c>
      <c r="F11798" s="15">
        <f>COUNTIF(tData[BezoekLangStart],"&lt;"&amp;($A11798+1/24))-COUNTIF(tData[BezoekLangEind],"&lt;="&amp;$A11798)</f>
        <v/>
      </c>
      <c r="G11798" s="15">
        <f>IF($D11798=1,$B11798*100+$C11798,-1)</f>
        <v/>
      </c>
      <c r="H11798" s="15">
        <f>IF($D11798=1,$B11798,-1)</f>
        <v/>
      </c>
      <c r="I11798" s="15">
        <f>IF($D11798=1,$C11798,-1)</f>
        <v/>
      </c>
    </row>
    <row r="11799">
      <c r="A11799" s="33" t="n">
        <v>45783.5</v>
      </c>
      <c r="B11799" s="15">
        <f>WEEKDAY($A11799,2)</f>
        <v/>
      </c>
      <c r="C11799" s="15">
        <f>HOUR($A11799)</f>
        <v/>
      </c>
      <c r="D11799" s="15">
        <f>IF(AND($A11799&gt;=Instellingen!$B$6,$A11799&lt;Instellingen!$B$7),1,0)</f>
        <v/>
      </c>
      <c r="E11799" s="15">
        <f>COUNTIF(tData[BezoekStart],"&lt;"&amp;($A11799+1/24))-COUNTIF(tData[BezoekEind],"&lt;="&amp;$A11799)</f>
        <v/>
      </c>
      <c r="F11799" s="15">
        <f>COUNTIF(tData[BezoekLangStart],"&lt;"&amp;($A11799+1/24))-COUNTIF(tData[BezoekLangEind],"&lt;="&amp;$A11799)</f>
        <v/>
      </c>
      <c r="G11799" s="15">
        <f>IF($D11799=1,$B11799*100+$C11799,-1)</f>
        <v/>
      </c>
      <c r="H11799" s="15">
        <f>IF($D11799=1,$B11799,-1)</f>
        <v/>
      </c>
      <c r="I11799" s="15">
        <f>IF($D11799=1,$C11799,-1)</f>
        <v/>
      </c>
    </row>
    <row r="11800">
      <c r="A11800" s="33" t="n">
        <v>45783.54166666666</v>
      </c>
      <c r="B11800" s="15">
        <f>WEEKDAY($A11800,2)</f>
        <v/>
      </c>
      <c r="C11800" s="15">
        <f>HOUR($A11800)</f>
        <v/>
      </c>
      <c r="D11800" s="15">
        <f>IF(AND($A11800&gt;=Instellingen!$B$6,$A11800&lt;Instellingen!$B$7),1,0)</f>
        <v/>
      </c>
      <c r="E11800" s="15">
        <f>COUNTIF(tData[BezoekStart],"&lt;"&amp;($A11800+1/24))-COUNTIF(tData[BezoekEind],"&lt;="&amp;$A11800)</f>
        <v/>
      </c>
      <c r="F11800" s="15">
        <f>COUNTIF(tData[BezoekLangStart],"&lt;"&amp;($A11800+1/24))-COUNTIF(tData[BezoekLangEind],"&lt;="&amp;$A11800)</f>
        <v/>
      </c>
      <c r="G11800" s="15">
        <f>IF($D11800=1,$B11800*100+$C11800,-1)</f>
        <v/>
      </c>
      <c r="H11800" s="15">
        <f>IF($D11800=1,$B11800,-1)</f>
        <v/>
      </c>
      <c r="I11800" s="15">
        <f>IF($D11800=1,$C11800,-1)</f>
        <v/>
      </c>
    </row>
    <row r="11801">
      <c r="A11801" s="33" t="n">
        <v>45783.58333333334</v>
      </c>
      <c r="B11801" s="15">
        <f>WEEKDAY($A11801,2)</f>
        <v/>
      </c>
      <c r="C11801" s="15">
        <f>HOUR($A11801)</f>
        <v/>
      </c>
      <c r="D11801" s="15">
        <f>IF(AND($A11801&gt;=Instellingen!$B$6,$A11801&lt;Instellingen!$B$7),1,0)</f>
        <v/>
      </c>
      <c r="E11801" s="15">
        <f>COUNTIF(tData[BezoekStart],"&lt;"&amp;($A11801+1/24))-COUNTIF(tData[BezoekEind],"&lt;="&amp;$A11801)</f>
        <v/>
      </c>
      <c r="F11801" s="15">
        <f>COUNTIF(tData[BezoekLangStart],"&lt;"&amp;($A11801+1/24))-COUNTIF(tData[BezoekLangEind],"&lt;="&amp;$A11801)</f>
        <v/>
      </c>
      <c r="G11801" s="15">
        <f>IF($D11801=1,$B11801*100+$C11801,-1)</f>
        <v/>
      </c>
      <c r="H11801" s="15">
        <f>IF($D11801=1,$B11801,-1)</f>
        <v/>
      </c>
      <c r="I11801" s="15">
        <f>IF($D11801=1,$C11801,-1)</f>
        <v/>
      </c>
    </row>
    <row r="11802">
      <c r="A11802" s="33" t="n">
        <v>45783.625</v>
      </c>
      <c r="B11802" s="15">
        <f>WEEKDAY($A11802,2)</f>
        <v/>
      </c>
      <c r="C11802" s="15">
        <f>HOUR($A11802)</f>
        <v/>
      </c>
      <c r="D11802" s="15">
        <f>IF(AND($A11802&gt;=Instellingen!$B$6,$A11802&lt;Instellingen!$B$7),1,0)</f>
        <v/>
      </c>
      <c r="E11802" s="15">
        <f>COUNTIF(tData[BezoekStart],"&lt;"&amp;($A11802+1/24))-COUNTIF(tData[BezoekEind],"&lt;="&amp;$A11802)</f>
        <v/>
      </c>
      <c r="F11802" s="15">
        <f>COUNTIF(tData[BezoekLangStart],"&lt;"&amp;($A11802+1/24))-COUNTIF(tData[BezoekLangEind],"&lt;="&amp;$A11802)</f>
        <v/>
      </c>
      <c r="G11802" s="15">
        <f>IF($D11802=1,$B11802*100+$C11802,-1)</f>
        <v/>
      </c>
      <c r="H11802" s="15">
        <f>IF($D11802=1,$B11802,-1)</f>
        <v/>
      </c>
      <c r="I11802" s="15">
        <f>IF($D11802=1,$C11802,-1)</f>
        <v/>
      </c>
    </row>
    <row r="11803">
      <c r="A11803" s="33" t="n">
        <v>45783.66666666666</v>
      </c>
      <c r="B11803" s="15">
        <f>WEEKDAY($A11803,2)</f>
        <v/>
      </c>
      <c r="C11803" s="15">
        <f>HOUR($A11803)</f>
        <v/>
      </c>
      <c r="D11803" s="15">
        <f>IF(AND($A11803&gt;=Instellingen!$B$6,$A11803&lt;Instellingen!$B$7),1,0)</f>
        <v/>
      </c>
      <c r="E11803" s="15">
        <f>COUNTIF(tData[BezoekStart],"&lt;"&amp;($A11803+1/24))-COUNTIF(tData[BezoekEind],"&lt;="&amp;$A11803)</f>
        <v/>
      </c>
      <c r="F11803" s="15">
        <f>COUNTIF(tData[BezoekLangStart],"&lt;"&amp;($A11803+1/24))-COUNTIF(tData[BezoekLangEind],"&lt;="&amp;$A11803)</f>
        <v/>
      </c>
      <c r="G11803" s="15">
        <f>IF($D11803=1,$B11803*100+$C11803,-1)</f>
        <v/>
      </c>
      <c r="H11803" s="15">
        <f>IF($D11803=1,$B11803,-1)</f>
        <v/>
      </c>
      <c r="I11803" s="15">
        <f>IF($D11803=1,$C11803,-1)</f>
        <v/>
      </c>
    </row>
    <row r="11804">
      <c r="A11804" s="33" t="n">
        <v>45783.70833333334</v>
      </c>
      <c r="B11804" s="15">
        <f>WEEKDAY($A11804,2)</f>
        <v/>
      </c>
      <c r="C11804" s="15">
        <f>HOUR($A11804)</f>
        <v/>
      </c>
      <c r="D11804" s="15">
        <f>IF(AND($A11804&gt;=Instellingen!$B$6,$A11804&lt;Instellingen!$B$7),1,0)</f>
        <v/>
      </c>
      <c r="E11804" s="15">
        <f>COUNTIF(tData[BezoekStart],"&lt;"&amp;($A11804+1/24))-COUNTIF(tData[BezoekEind],"&lt;="&amp;$A11804)</f>
        <v/>
      </c>
      <c r="F11804" s="15">
        <f>COUNTIF(tData[BezoekLangStart],"&lt;"&amp;($A11804+1/24))-COUNTIF(tData[BezoekLangEind],"&lt;="&amp;$A11804)</f>
        <v/>
      </c>
      <c r="G11804" s="15">
        <f>IF($D11804=1,$B11804*100+$C11804,-1)</f>
        <v/>
      </c>
      <c r="H11804" s="15">
        <f>IF($D11804=1,$B11804,-1)</f>
        <v/>
      </c>
      <c r="I11804" s="15">
        <f>IF($D11804=1,$C11804,-1)</f>
        <v/>
      </c>
    </row>
    <row r="11805">
      <c r="A11805" s="33" t="n">
        <v>45783.75</v>
      </c>
      <c r="B11805" s="15">
        <f>WEEKDAY($A11805,2)</f>
        <v/>
      </c>
      <c r="C11805" s="15">
        <f>HOUR($A11805)</f>
        <v/>
      </c>
      <c r="D11805" s="15">
        <f>IF(AND($A11805&gt;=Instellingen!$B$6,$A11805&lt;Instellingen!$B$7),1,0)</f>
        <v/>
      </c>
      <c r="E11805" s="15">
        <f>COUNTIF(tData[BezoekStart],"&lt;"&amp;($A11805+1/24))-COUNTIF(tData[BezoekEind],"&lt;="&amp;$A11805)</f>
        <v/>
      </c>
      <c r="F11805" s="15">
        <f>COUNTIF(tData[BezoekLangStart],"&lt;"&amp;($A11805+1/24))-COUNTIF(tData[BezoekLangEind],"&lt;="&amp;$A11805)</f>
        <v/>
      </c>
      <c r="G11805" s="15">
        <f>IF($D11805=1,$B11805*100+$C11805,-1)</f>
        <v/>
      </c>
      <c r="H11805" s="15">
        <f>IF($D11805=1,$B11805,-1)</f>
        <v/>
      </c>
      <c r="I11805" s="15">
        <f>IF($D11805=1,$C11805,-1)</f>
        <v/>
      </c>
    </row>
    <row r="11806">
      <c r="A11806" s="33" t="n">
        <v>45783.79166666666</v>
      </c>
      <c r="B11806" s="15">
        <f>WEEKDAY($A11806,2)</f>
        <v/>
      </c>
      <c r="C11806" s="15">
        <f>HOUR($A11806)</f>
        <v/>
      </c>
      <c r="D11806" s="15">
        <f>IF(AND($A11806&gt;=Instellingen!$B$6,$A11806&lt;Instellingen!$B$7),1,0)</f>
        <v/>
      </c>
      <c r="E11806" s="15">
        <f>COUNTIF(tData[BezoekStart],"&lt;"&amp;($A11806+1/24))-COUNTIF(tData[BezoekEind],"&lt;="&amp;$A11806)</f>
        <v/>
      </c>
      <c r="F11806" s="15">
        <f>COUNTIF(tData[BezoekLangStart],"&lt;"&amp;($A11806+1/24))-COUNTIF(tData[BezoekLangEind],"&lt;="&amp;$A11806)</f>
        <v/>
      </c>
      <c r="G11806" s="15">
        <f>IF($D11806=1,$B11806*100+$C11806,-1)</f>
        <v/>
      </c>
      <c r="H11806" s="15">
        <f>IF($D11806=1,$B11806,-1)</f>
        <v/>
      </c>
      <c r="I11806" s="15">
        <f>IF($D11806=1,$C11806,-1)</f>
        <v/>
      </c>
    </row>
    <row r="11807">
      <c r="A11807" s="33" t="n">
        <v>45783.83333333334</v>
      </c>
      <c r="B11807" s="15">
        <f>WEEKDAY($A11807,2)</f>
        <v/>
      </c>
      <c r="C11807" s="15">
        <f>HOUR($A11807)</f>
        <v/>
      </c>
      <c r="D11807" s="15">
        <f>IF(AND($A11807&gt;=Instellingen!$B$6,$A11807&lt;Instellingen!$B$7),1,0)</f>
        <v/>
      </c>
      <c r="E11807" s="15">
        <f>COUNTIF(tData[BezoekStart],"&lt;"&amp;($A11807+1/24))-COUNTIF(tData[BezoekEind],"&lt;="&amp;$A11807)</f>
        <v/>
      </c>
      <c r="F11807" s="15">
        <f>COUNTIF(tData[BezoekLangStart],"&lt;"&amp;($A11807+1/24))-COUNTIF(tData[BezoekLangEind],"&lt;="&amp;$A11807)</f>
        <v/>
      </c>
      <c r="G11807" s="15">
        <f>IF($D11807=1,$B11807*100+$C11807,-1)</f>
        <v/>
      </c>
      <c r="H11807" s="15">
        <f>IF($D11807=1,$B11807,-1)</f>
        <v/>
      </c>
      <c r="I11807" s="15">
        <f>IF($D11807=1,$C11807,-1)</f>
        <v/>
      </c>
    </row>
    <row r="11808">
      <c r="A11808" s="33" t="n">
        <v>45783.875</v>
      </c>
      <c r="B11808" s="15">
        <f>WEEKDAY($A11808,2)</f>
        <v/>
      </c>
      <c r="C11808" s="15">
        <f>HOUR($A11808)</f>
        <v/>
      </c>
      <c r="D11808" s="15">
        <f>IF(AND($A11808&gt;=Instellingen!$B$6,$A11808&lt;Instellingen!$B$7),1,0)</f>
        <v/>
      </c>
      <c r="E11808" s="15">
        <f>COUNTIF(tData[BezoekStart],"&lt;"&amp;($A11808+1/24))-COUNTIF(tData[BezoekEind],"&lt;="&amp;$A11808)</f>
        <v/>
      </c>
      <c r="F11808" s="15">
        <f>COUNTIF(tData[BezoekLangStart],"&lt;"&amp;($A11808+1/24))-COUNTIF(tData[BezoekLangEind],"&lt;="&amp;$A11808)</f>
        <v/>
      </c>
      <c r="G11808" s="15">
        <f>IF($D11808=1,$B11808*100+$C11808,-1)</f>
        <v/>
      </c>
      <c r="H11808" s="15">
        <f>IF($D11808=1,$B11808,-1)</f>
        <v/>
      </c>
      <c r="I11808" s="15">
        <f>IF($D11808=1,$C11808,-1)</f>
        <v/>
      </c>
    </row>
    <row r="11809">
      <c r="A11809" s="33" t="n">
        <v>45783.91666666666</v>
      </c>
      <c r="B11809" s="15">
        <f>WEEKDAY($A11809,2)</f>
        <v/>
      </c>
      <c r="C11809" s="15">
        <f>HOUR($A11809)</f>
        <v/>
      </c>
      <c r="D11809" s="15">
        <f>IF(AND($A11809&gt;=Instellingen!$B$6,$A11809&lt;Instellingen!$B$7),1,0)</f>
        <v/>
      </c>
      <c r="E11809" s="15">
        <f>COUNTIF(tData[BezoekStart],"&lt;"&amp;($A11809+1/24))-COUNTIF(tData[BezoekEind],"&lt;="&amp;$A11809)</f>
        <v/>
      </c>
      <c r="F11809" s="15">
        <f>COUNTIF(tData[BezoekLangStart],"&lt;"&amp;($A11809+1/24))-COUNTIF(tData[BezoekLangEind],"&lt;="&amp;$A11809)</f>
        <v/>
      </c>
      <c r="G11809" s="15">
        <f>IF($D11809=1,$B11809*100+$C11809,-1)</f>
        <v/>
      </c>
      <c r="H11809" s="15">
        <f>IF($D11809=1,$B11809,-1)</f>
        <v/>
      </c>
      <c r="I11809" s="15">
        <f>IF($D11809=1,$C11809,-1)</f>
        <v/>
      </c>
    </row>
    <row r="11810">
      <c r="A11810" s="33" t="n">
        <v>45783.95833333334</v>
      </c>
      <c r="B11810" s="15">
        <f>WEEKDAY($A11810,2)</f>
        <v/>
      </c>
      <c r="C11810" s="15">
        <f>HOUR($A11810)</f>
        <v/>
      </c>
      <c r="D11810" s="15">
        <f>IF(AND($A11810&gt;=Instellingen!$B$6,$A11810&lt;Instellingen!$B$7),1,0)</f>
        <v/>
      </c>
      <c r="E11810" s="15">
        <f>COUNTIF(tData[BezoekStart],"&lt;"&amp;($A11810+1/24))-COUNTIF(tData[BezoekEind],"&lt;="&amp;$A11810)</f>
        <v/>
      </c>
      <c r="F11810" s="15">
        <f>COUNTIF(tData[BezoekLangStart],"&lt;"&amp;($A11810+1/24))-COUNTIF(tData[BezoekLangEind],"&lt;="&amp;$A11810)</f>
        <v/>
      </c>
      <c r="G11810" s="15">
        <f>IF($D11810=1,$B11810*100+$C11810,-1)</f>
        <v/>
      </c>
      <c r="H11810" s="15">
        <f>IF($D11810=1,$B11810,-1)</f>
        <v/>
      </c>
      <c r="I11810" s="15">
        <f>IF($D11810=1,$C11810,-1)</f>
        <v/>
      </c>
    </row>
    <row r="11811">
      <c r="A11811" s="33" t="n">
        <v>45784</v>
      </c>
      <c r="B11811" s="15">
        <f>WEEKDAY($A11811,2)</f>
        <v/>
      </c>
      <c r="C11811" s="15">
        <f>HOUR($A11811)</f>
        <v/>
      </c>
      <c r="D11811" s="15">
        <f>IF(AND($A11811&gt;=Instellingen!$B$6,$A11811&lt;Instellingen!$B$7),1,0)</f>
        <v/>
      </c>
      <c r="E11811" s="15">
        <f>COUNTIF(tData[BezoekStart],"&lt;"&amp;($A11811+1/24))-COUNTIF(tData[BezoekEind],"&lt;="&amp;$A11811)</f>
        <v/>
      </c>
      <c r="F11811" s="15">
        <f>COUNTIF(tData[BezoekLangStart],"&lt;"&amp;($A11811+1/24))-COUNTIF(tData[BezoekLangEind],"&lt;="&amp;$A11811)</f>
        <v/>
      </c>
      <c r="G11811" s="15">
        <f>IF($D11811=1,$B11811*100+$C11811,-1)</f>
        <v/>
      </c>
      <c r="H11811" s="15">
        <f>IF($D11811=1,$B11811,-1)</f>
        <v/>
      </c>
      <c r="I11811" s="15">
        <f>IF($D11811=1,$C11811,-1)</f>
        <v/>
      </c>
    </row>
    <row r="11812">
      <c r="A11812" s="33" t="n">
        <v>45784.04166666666</v>
      </c>
      <c r="B11812" s="15">
        <f>WEEKDAY($A11812,2)</f>
        <v/>
      </c>
      <c r="C11812" s="15">
        <f>HOUR($A11812)</f>
        <v/>
      </c>
      <c r="D11812" s="15">
        <f>IF(AND($A11812&gt;=Instellingen!$B$6,$A11812&lt;Instellingen!$B$7),1,0)</f>
        <v/>
      </c>
      <c r="E11812" s="15">
        <f>COUNTIF(tData[BezoekStart],"&lt;"&amp;($A11812+1/24))-COUNTIF(tData[BezoekEind],"&lt;="&amp;$A11812)</f>
        <v/>
      </c>
      <c r="F11812" s="15">
        <f>COUNTIF(tData[BezoekLangStart],"&lt;"&amp;($A11812+1/24))-COUNTIF(tData[BezoekLangEind],"&lt;="&amp;$A11812)</f>
        <v/>
      </c>
      <c r="G11812" s="15">
        <f>IF($D11812=1,$B11812*100+$C11812,-1)</f>
        <v/>
      </c>
      <c r="H11812" s="15">
        <f>IF($D11812=1,$B11812,-1)</f>
        <v/>
      </c>
      <c r="I11812" s="15">
        <f>IF($D11812=1,$C11812,-1)</f>
        <v/>
      </c>
    </row>
    <row r="11813">
      <c r="A11813" s="33" t="n">
        <v>45784.08333333334</v>
      </c>
      <c r="B11813" s="15">
        <f>WEEKDAY($A11813,2)</f>
        <v/>
      </c>
      <c r="C11813" s="15">
        <f>HOUR($A11813)</f>
        <v/>
      </c>
      <c r="D11813" s="15">
        <f>IF(AND($A11813&gt;=Instellingen!$B$6,$A11813&lt;Instellingen!$B$7),1,0)</f>
        <v/>
      </c>
      <c r="E11813" s="15">
        <f>COUNTIF(tData[BezoekStart],"&lt;"&amp;($A11813+1/24))-COUNTIF(tData[BezoekEind],"&lt;="&amp;$A11813)</f>
        <v/>
      </c>
      <c r="F11813" s="15">
        <f>COUNTIF(tData[BezoekLangStart],"&lt;"&amp;($A11813+1/24))-COUNTIF(tData[BezoekLangEind],"&lt;="&amp;$A11813)</f>
        <v/>
      </c>
      <c r="G11813" s="15">
        <f>IF($D11813=1,$B11813*100+$C11813,-1)</f>
        <v/>
      </c>
      <c r="H11813" s="15">
        <f>IF($D11813=1,$B11813,-1)</f>
        <v/>
      </c>
      <c r="I11813" s="15">
        <f>IF($D11813=1,$C11813,-1)</f>
        <v/>
      </c>
    </row>
    <row r="11814">
      <c r="A11814" s="33" t="n">
        <v>45784.125</v>
      </c>
      <c r="B11814" s="15">
        <f>WEEKDAY($A11814,2)</f>
        <v/>
      </c>
      <c r="C11814" s="15">
        <f>HOUR($A11814)</f>
        <v/>
      </c>
      <c r="D11814" s="15">
        <f>IF(AND($A11814&gt;=Instellingen!$B$6,$A11814&lt;Instellingen!$B$7),1,0)</f>
        <v/>
      </c>
      <c r="E11814" s="15">
        <f>COUNTIF(tData[BezoekStart],"&lt;"&amp;($A11814+1/24))-COUNTIF(tData[BezoekEind],"&lt;="&amp;$A11814)</f>
        <v/>
      </c>
      <c r="F11814" s="15">
        <f>COUNTIF(tData[BezoekLangStart],"&lt;"&amp;($A11814+1/24))-COUNTIF(tData[BezoekLangEind],"&lt;="&amp;$A11814)</f>
        <v/>
      </c>
      <c r="G11814" s="15">
        <f>IF($D11814=1,$B11814*100+$C11814,-1)</f>
        <v/>
      </c>
      <c r="H11814" s="15">
        <f>IF($D11814=1,$B11814,-1)</f>
        <v/>
      </c>
      <c r="I11814" s="15">
        <f>IF($D11814=1,$C11814,-1)</f>
        <v/>
      </c>
    </row>
    <row r="11815">
      <c r="A11815" s="33" t="n">
        <v>45784.16666666666</v>
      </c>
      <c r="B11815" s="15">
        <f>WEEKDAY($A11815,2)</f>
        <v/>
      </c>
      <c r="C11815" s="15">
        <f>HOUR($A11815)</f>
        <v/>
      </c>
      <c r="D11815" s="15">
        <f>IF(AND($A11815&gt;=Instellingen!$B$6,$A11815&lt;Instellingen!$B$7),1,0)</f>
        <v/>
      </c>
      <c r="E11815" s="15">
        <f>COUNTIF(tData[BezoekStart],"&lt;"&amp;($A11815+1/24))-COUNTIF(tData[BezoekEind],"&lt;="&amp;$A11815)</f>
        <v/>
      </c>
      <c r="F11815" s="15">
        <f>COUNTIF(tData[BezoekLangStart],"&lt;"&amp;($A11815+1/24))-COUNTIF(tData[BezoekLangEind],"&lt;="&amp;$A11815)</f>
        <v/>
      </c>
      <c r="G11815" s="15">
        <f>IF($D11815=1,$B11815*100+$C11815,-1)</f>
        <v/>
      </c>
      <c r="H11815" s="15">
        <f>IF($D11815=1,$B11815,-1)</f>
        <v/>
      </c>
      <c r="I11815" s="15">
        <f>IF($D11815=1,$C11815,-1)</f>
        <v/>
      </c>
    </row>
    <row r="11816">
      <c r="A11816" s="33" t="n">
        <v>45784.20833333334</v>
      </c>
      <c r="B11816" s="15">
        <f>WEEKDAY($A11816,2)</f>
        <v/>
      </c>
      <c r="C11816" s="15">
        <f>HOUR($A11816)</f>
        <v/>
      </c>
      <c r="D11816" s="15">
        <f>IF(AND($A11816&gt;=Instellingen!$B$6,$A11816&lt;Instellingen!$B$7),1,0)</f>
        <v/>
      </c>
      <c r="E11816" s="15">
        <f>COUNTIF(tData[BezoekStart],"&lt;"&amp;($A11816+1/24))-COUNTIF(tData[BezoekEind],"&lt;="&amp;$A11816)</f>
        <v/>
      </c>
      <c r="F11816" s="15">
        <f>COUNTIF(tData[BezoekLangStart],"&lt;"&amp;($A11816+1/24))-COUNTIF(tData[BezoekLangEind],"&lt;="&amp;$A11816)</f>
        <v/>
      </c>
      <c r="G11816" s="15">
        <f>IF($D11816=1,$B11816*100+$C11816,-1)</f>
        <v/>
      </c>
      <c r="H11816" s="15">
        <f>IF($D11816=1,$B11816,-1)</f>
        <v/>
      </c>
      <c r="I11816" s="15">
        <f>IF($D11816=1,$C11816,-1)</f>
        <v/>
      </c>
    </row>
    <row r="11817">
      <c r="A11817" s="33" t="n">
        <v>45784.25</v>
      </c>
      <c r="B11817" s="15">
        <f>WEEKDAY($A11817,2)</f>
        <v/>
      </c>
      <c r="C11817" s="15">
        <f>HOUR($A11817)</f>
        <v/>
      </c>
      <c r="D11817" s="15">
        <f>IF(AND($A11817&gt;=Instellingen!$B$6,$A11817&lt;Instellingen!$B$7),1,0)</f>
        <v/>
      </c>
      <c r="E11817" s="15">
        <f>COUNTIF(tData[BezoekStart],"&lt;"&amp;($A11817+1/24))-COUNTIF(tData[BezoekEind],"&lt;="&amp;$A11817)</f>
        <v/>
      </c>
      <c r="F11817" s="15">
        <f>COUNTIF(tData[BezoekLangStart],"&lt;"&amp;($A11817+1/24))-COUNTIF(tData[BezoekLangEind],"&lt;="&amp;$A11817)</f>
        <v/>
      </c>
      <c r="G11817" s="15">
        <f>IF($D11817=1,$B11817*100+$C11817,-1)</f>
        <v/>
      </c>
      <c r="H11817" s="15">
        <f>IF($D11817=1,$B11817,-1)</f>
        <v/>
      </c>
      <c r="I11817" s="15">
        <f>IF($D11817=1,$C11817,-1)</f>
        <v/>
      </c>
    </row>
    <row r="11818">
      <c r="A11818" s="33" t="n">
        <v>45784.29166666666</v>
      </c>
      <c r="B11818" s="15">
        <f>WEEKDAY($A11818,2)</f>
        <v/>
      </c>
      <c r="C11818" s="15">
        <f>HOUR($A11818)</f>
        <v/>
      </c>
      <c r="D11818" s="15">
        <f>IF(AND($A11818&gt;=Instellingen!$B$6,$A11818&lt;Instellingen!$B$7),1,0)</f>
        <v/>
      </c>
      <c r="E11818" s="15">
        <f>COUNTIF(tData[BezoekStart],"&lt;"&amp;($A11818+1/24))-COUNTIF(tData[BezoekEind],"&lt;="&amp;$A11818)</f>
        <v/>
      </c>
      <c r="F11818" s="15">
        <f>COUNTIF(tData[BezoekLangStart],"&lt;"&amp;($A11818+1/24))-COUNTIF(tData[BezoekLangEind],"&lt;="&amp;$A11818)</f>
        <v/>
      </c>
      <c r="G11818" s="15">
        <f>IF($D11818=1,$B11818*100+$C11818,-1)</f>
        <v/>
      </c>
      <c r="H11818" s="15">
        <f>IF($D11818=1,$B11818,-1)</f>
        <v/>
      </c>
      <c r="I11818" s="15">
        <f>IF($D11818=1,$C11818,-1)</f>
        <v/>
      </c>
    </row>
    <row r="11819">
      <c r="A11819" s="33" t="n">
        <v>45784.33333333334</v>
      </c>
      <c r="B11819" s="15">
        <f>WEEKDAY($A11819,2)</f>
        <v/>
      </c>
      <c r="C11819" s="15">
        <f>HOUR($A11819)</f>
        <v/>
      </c>
      <c r="D11819" s="15">
        <f>IF(AND($A11819&gt;=Instellingen!$B$6,$A11819&lt;Instellingen!$B$7),1,0)</f>
        <v/>
      </c>
      <c r="E11819" s="15">
        <f>COUNTIF(tData[BezoekStart],"&lt;"&amp;($A11819+1/24))-COUNTIF(tData[BezoekEind],"&lt;="&amp;$A11819)</f>
        <v/>
      </c>
      <c r="F11819" s="15">
        <f>COUNTIF(tData[BezoekLangStart],"&lt;"&amp;($A11819+1/24))-COUNTIF(tData[BezoekLangEind],"&lt;="&amp;$A11819)</f>
        <v/>
      </c>
      <c r="G11819" s="15">
        <f>IF($D11819=1,$B11819*100+$C11819,-1)</f>
        <v/>
      </c>
      <c r="H11819" s="15">
        <f>IF($D11819=1,$B11819,-1)</f>
        <v/>
      </c>
      <c r="I11819" s="15">
        <f>IF($D11819=1,$C11819,-1)</f>
        <v/>
      </c>
    </row>
    <row r="11820">
      <c r="A11820" s="33" t="n">
        <v>45784.375</v>
      </c>
      <c r="B11820" s="15">
        <f>WEEKDAY($A11820,2)</f>
        <v/>
      </c>
      <c r="C11820" s="15">
        <f>HOUR($A11820)</f>
        <v/>
      </c>
      <c r="D11820" s="15">
        <f>IF(AND($A11820&gt;=Instellingen!$B$6,$A11820&lt;Instellingen!$B$7),1,0)</f>
        <v/>
      </c>
      <c r="E11820" s="15">
        <f>COUNTIF(tData[BezoekStart],"&lt;"&amp;($A11820+1/24))-COUNTIF(tData[BezoekEind],"&lt;="&amp;$A11820)</f>
        <v/>
      </c>
      <c r="F11820" s="15">
        <f>COUNTIF(tData[BezoekLangStart],"&lt;"&amp;($A11820+1/24))-COUNTIF(tData[BezoekLangEind],"&lt;="&amp;$A11820)</f>
        <v/>
      </c>
      <c r="G11820" s="15">
        <f>IF($D11820=1,$B11820*100+$C11820,-1)</f>
        <v/>
      </c>
      <c r="H11820" s="15">
        <f>IF($D11820=1,$B11820,-1)</f>
        <v/>
      </c>
      <c r="I11820" s="15">
        <f>IF($D11820=1,$C11820,-1)</f>
        <v/>
      </c>
    </row>
    <row r="11821">
      <c r="A11821" s="33" t="n">
        <v>45784.41666666666</v>
      </c>
      <c r="B11821" s="15">
        <f>WEEKDAY($A11821,2)</f>
        <v/>
      </c>
      <c r="C11821" s="15">
        <f>HOUR($A11821)</f>
        <v/>
      </c>
      <c r="D11821" s="15">
        <f>IF(AND($A11821&gt;=Instellingen!$B$6,$A11821&lt;Instellingen!$B$7),1,0)</f>
        <v/>
      </c>
      <c r="E11821" s="15">
        <f>COUNTIF(tData[BezoekStart],"&lt;"&amp;($A11821+1/24))-COUNTIF(tData[BezoekEind],"&lt;="&amp;$A11821)</f>
        <v/>
      </c>
      <c r="F11821" s="15">
        <f>COUNTIF(tData[BezoekLangStart],"&lt;"&amp;($A11821+1/24))-COUNTIF(tData[BezoekLangEind],"&lt;="&amp;$A11821)</f>
        <v/>
      </c>
      <c r="G11821" s="15">
        <f>IF($D11821=1,$B11821*100+$C11821,-1)</f>
        <v/>
      </c>
      <c r="H11821" s="15">
        <f>IF($D11821=1,$B11821,-1)</f>
        <v/>
      </c>
      <c r="I11821" s="15">
        <f>IF($D11821=1,$C11821,-1)</f>
        <v/>
      </c>
    </row>
    <row r="11822">
      <c r="A11822" s="33" t="n">
        <v>45784.45833333334</v>
      </c>
      <c r="B11822" s="15">
        <f>WEEKDAY($A11822,2)</f>
        <v/>
      </c>
      <c r="C11822" s="15">
        <f>HOUR($A11822)</f>
        <v/>
      </c>
      <c r="D11822" s="15">
        <f>IF(AND($A11822&gt;=Instellingen!$B$6,$A11822&lt;Instellingen!$B$7),1,0)</f>
        <v/>
      </c>
      <c r="E11822" s="15">
        <f>COUNTIF(tData[BezoekStart],"&lt;"&amp;($A11822+1/24))-COUNTIF(tData[BezoekEind],"&lt;="&amp;$A11822)</f>
        <v/>
      </c>
      <c r="F11822" s="15">
        <f>COUNTIF(tData[BezoekLangStart],"&lt;"&amp;($A11822+1/24))-COUNTIF(tData[BezoekLangEind],"&lt;="&amp;$A11822)</f>
        <v/>
      </c>
      <c r="G11822" s="15">
        <f>IF($D11822=1,$B11822*100+$C11822,-1)</f>
        <v/>
      </c>
      <c r="H11822" s="15">
        <f>IF($D11822=1,$B11822,-1)</f>
        <v/>
      </c>
      <c r="I11822" s="15">
        <f>IF($D11822=1,$C11822,-1)</f>
        <v/>
      </c>
    </row>
    <row r="11823">
      <c r="A11823" s="33" t="n">
        <v>45784.5</v>
      </c>
      <c r="B11823" s="15">
        <f>WEEKDAY($A11823,2)</f>
        <v/>
      </c>
      <c r="C11823" s="15">
        <f>HOUR($A11823)</f>
        <v/>
      </c>
      <c r="D11823" s="15">
        <f>IF(AND($A11823&gt;=Instellingen!$B$6,$A11823&lt;Instellingen!$B$7),1,0)</f>
        <v/>
      </c>
      <c r="E11823" s="15">
        <f>COUNTIF(tData[BezoekStart],"&lt;"&amp;($A11823+1/24))-COUNTIF(tData[BezoekEind],"&lt;="&amp;$A11823)</f>
        <v/>
      </c>
      <c r="F11823" s="15">
        <f>COUNTIF(tData[BezoekLangStart],"&lt;"&amp;($A11823+1/24))-COUNTIF(tData[BezoekLangEind],"&lt;="&amp;$A11823)</f>
        <v/>
      </c>
      <c r="G11823" s="15">
        <f>IF($D11823=1,$B11823*100+$C11823,-1)</f>
        <v/>
      </c>
      <c r="H11823" s="15">
        <f>IF($D11823=1,$B11823,-1)</f>
        <v/>
      </c>
      <c r="I11823" s="15">
        <f>IF($D11823=1,$C11823,-1)</f>
        <v/>
      </c>
    </row>
    <row r="11824">
      <c r="A11824" s="33" t="n">
        <v>45784.54166666666</v>
      </c>
      <c r="B11824" s="15">
        <f>WEEKDAY($A11824,2)</f>
        <v/>
      </c>
      <c r="C11824" s="15">
        <f>HOUR($A11824)</f>
        <v/>
      </c>
      <c r="D11824" s="15">
        <f>IF(AND($A11824&gt;=Instellingen!$B$6,$A11824&lt;Instellingen!$B$7),1,0)</f>
        <v/>
      </c>
      <c r="E11824" s="15">
        <f>COUNTIF(tData[BezoekStart],"&lt;"&amp;($A11824+1/24))-COUNTIF(tData[BezoekEind],"&lt;="&amp;$A11824)</f>
        <v/>
      </c>
      <c r="F11824" s="15">
        <f>COUNTIF(tData[BezoekLangStart],"&lt;"&amp;($A11824+1/24))-COUNTIF(tData[BezoekLangEind],"&lt;="&amp;$A11824)</f>
        <v/>
      </c>
      <c r="G11824" s="15">
        <f>IF($D11824=1,$B11824*100+$C11824,-1)</f>
        <v/>
      </c>
      <c r="H11824" s="15">
        <f>IF($D11824=1,$B11824,-1)</f>
        <v/>
      </c>
      <c r="I11824" s="15">
        <f>IF($D11824=1,$C11824,-1)</f>
        <v/>
      </c>
    </row>
    <row r="11825">
      <c r="A11825" s="33" t="n">
        <v>45784.58333333334</v>
      </c>
      <c r="B11825" s="15">
        <f>WEEKDAY($A11825,2)</f>
        <v/>
      </c>
      <c r="C11825" s="15">
        <f>HOUR($A11825)</f>
        <v/>
      </c>
      <c r="D11825" s="15">
        <f>IF(AND($A11825&gt;=Instellingen!$B$6,$A11825&lt;Instellingen!$B$7),1,0)</f>
        <v/>
      </c>
      <c r="E11825" s="15">
        <f>COUNTIF(tData[BezoekStart],"&lt;"&amp;($A11825+1/24))-COUNTIF(tData[BezoekEind],"&lt;="&amp;$A11825)</f>
        <v/>
      </c>
      <c r="F11825" s="15">
        <f>COUNTIF(tData[BezoekLangStart],"&lt;"&amp;($A11825+1/24))-COUNTIF(tData[BezoekLangEind],"&lt;="&amp;$A11825)</f>
        <v/>
      </c>
      <c r="G11825" s="15">
        <f>IF($D11825=1,$B11825*100+$C11825,-1)</f>
        <v/>
      </c>
      <c r="H11825" s="15">
        <f>IF($D11825=1,$B11825,-1)</f>
        <v/>
      </c>
      <c r="I11825" s="15">
        <f>IF($D11825=1,$C11825,-1)</f>
        <v/>
      </c>
    </row>
    <row r="11826">
      <c r="A11826" s="33" t="n">
        <v>45784.625</v>
      </c>
      <c r="B11826" s="15">
        <f>WEEKDAY($A11826,2)</f>
        <v/>
      </c>
      <c r="C11826" s="15">
        <f>HOUR($A11826)</f>
        <v/>
      </c>
      <c r="D11826" s="15">
        <f>IF(AND($A11826&gt;=Instellingen!$B$6,$A11826&lt;Instellingen!$B$7),1,0)</f>
        <v/>
      </c>
      <c r="E11826" s="15">
        <f>COUNTIF(tData[BezoekStart],"&lt;"&amp;($A11826+1/24))-COUNTIF(tData[BezoekEind],"&lt;="&amp;$A11826)</f>
        <v/>
      </c>
      <c r="F11826" s="15">
        <f>COUNTIF(tData[BezoekLangStart],"&lt;"&amp;($A11826+1/24))-COUNTIF(tData[BezoekLangEind],"&lt;="&amp;$A11826)</f>
        <v/>
      </c>
      <c r="G11826" s="15">
        <f>IF($D11826=1,$B11826*100+$C11826,-1)</f>
        <v/>
      </c>
      <c r="H11826" s="15">
        <f>IF($D11826=1,$B11826,-1)</f>
        <v/>
      </c>
      <c r="I11826" s="15">
        <f>IF($D11826=1,$C11826,-1)</f>
        <v/>
      </c>
    </row>
    <row r="11827">
      <c r="A11827" s="33" t="n">
        <v>45784.66666666666</v>
      </c>
      <c r="B11827" s="15">
        <f>WEEKDAY($A11827,2)</f>
        <v/>
      </c>
      <c r="C11827" s="15">
        <f>HOUR($A11827)</f>
        <v/>
      </c>
      <c r="D11827" s="15">
        <f>IF(AND($A11827&gt;=Instellingen!$B$6,$A11827&lt;Instellingen!$B$7),1,0)</f>
        <v/>
      </c>
      <c r="E11827" s="15">
        <f>COUNTIF(tData[BezoekStart],"&lt;"&amp;($A11827+1/24))-COUNTIF(tData[BezoekEind],"&lt;="&amp;$A11827)</f>
        <v/>
      </c>
      <c r="F11827" s="15">
        <f>COUNTIF(tData[BezoekLangStart],"&lt;"&amp;($A11827+1/24))-COUNTIF(tData[BezoekLangEind],"&lt;="&amp;$A11827)</f>
        <v/>
      </c>
      <c r="G11827" s="15">
        <f>IF($D11827=1,$B11827*100+$C11827,-1)</f>
        <v/>
      </c>
      <c r="H11827" s="15">
        <f>IF($D11827=1,$B11827,-1)</f>
        <v/>
      </c>
      <c r="I11827" s="15">
        <f>IF($D11827=1,$C11827,-1)</f>
        <v/>
      </c>
    </row>
    <row r="11828">
      <c r="A11828" s="33" t="n">
        <v>45784.70833333334</v>
      </c>
      <c r="B11828" s="15">
        <f>WEEKDAY($A11828,2)</f>
        <v/>
      </c>
      <c r="C11828" s="15">
        <f>HOUR($A11828)</f>
        <v/>
      </c>
      <c r="D11828" s="15">
        <f>IF(AND($A11828&gt;=Instellingen!$B$6,$A11828&lt;Instellingen!$B$7),1,0)</f>
        <v/>
      </c>
      <c r="E11828" s="15">
        <f>COUNTIF(tData[BezoekStart],"&lt;"&amp;($A11828+1/24))-COUNTIF(tData[BezoekEind],"&lt;="&amp;$A11828)</f>
        <v/>
      </c>
      <c r="F11828" s="15">
        <f>COUNTIF(tData[BezoekLangStart],"&lt;"&amp;($A11828+1/24))-COUNTIF(tData[BezoekLangEind],"&lt;="&amp;$A11828)</f>
        <v/>
      </c>
      <c r="G11828" s="15">
        <f>IF($D11828=1,$B11828*100+$C11828,-1)</f>
        <v/>
      </c>
      <c r="H11828" s="15">
        <f>IF($D11828=1,$B11828,-1)</f>
        <v/>
      </c>
      <c r="I11828" s="15">
        <f>IF($D11828=1,$C11828,-1)</f>
        <v/>
      </c>
    </row>
    <row r="11829">
      <c r="A11829" s="33" t="n">
        <v>45784.75</v>
      </c>
      <c r="B11829" s="15">
        <f>WEEKDAY($A11829,2)</f>
        <v/>
      </c>
      <c r="C11829" s="15">
        <f>HOUR($A11829)</f>
        <v/>
      </c>
      <c r="D11829" s="15">
        <f>IF(AND($A11829&gt;=Instellingen!$B$6,$A11829&lt;Instellingen!$B$7),1,0)</f>
        <v/>
      </c>
      <c r="E11829" s="15">
        <f>COUNTIF(tData[BezoekStart],"&lt;"&amp;($A11829+1/24))-COUNTIF(tData[BezoekEind],"&lt;="&amp;$A11829)</f>
        <v/>
      </c>
      <c r="F11829" s="15">
        <f>COUNTIF(tData[BezoekLangStart],"&lt;"&amp;($A11829+1/24))-COUNTIF(tData[BezoekLangEind],"&lt;="&amp;$A11829)</f>
        <v/>
      </c>
      <c r="G11829" s="15">
        <f>IF($D11829=1,$B11829*100+$C11829,-1)</f>
        <v/>
      </c>
      <c r="H11829" s="15">
        <f>IF($D11829=1,$B11829,-1)</f>
        <v/>
      </c>
      <c r="I11829" s="15">
        <f>IF($D11829=1,$C11829,-1)</f>
        <v/>
      </c>
    </row>
    <row r="11830">
      <c r="A11830" s="33" t="n">
        <v>45784.79166666666</v>
      </c>
      <c r="B11830" s="15">
        <f>WEEKDAY($A11830,2)</f>
        <v/>
      </c>
      <c r="C11830" s="15">
        <f>HOUR($A11830)</f>
        <v/>
      </c>
      <c r="D11830" s="15">
        <f>IF(AND($A11830&gt;=Instellingen!$B$6,$A11830&lt;Instellingen!$B$7),1,0)</f>
        <v/>
      </c>
      <c r="E11830" s="15">
        <f>COUNTIF(tData[BezoekStart],"&lt;"&amp;($A11830+1/24))-COUNTIF(tData[BezoekEind],"&lt;="&amp;$A11830)</f>
        <v/>
      </c>
      <c r="F11830" s="15">
        <f>COUNTIF(tData[BezoekLangStart],"&lt;"&amp;($A11830+1/24))-COUNTIF(tData[BezoekLangEind],"&lt;="&amp;$A11830)</f>
        <v/>
      </c>
      <c r="G11830" s="15">
        <f>IF($D11830=1,$B11830*100+$C11830,-1)</f>
        <v/>
      </c>
      <c r="H11830" s="15">
        <f>IF($D11830=1,$B11830,-1)</f>
        <v/>
      </c>
      <c r="I11830" s="15">
        <f>IF($D11830=1,$C11830,-1)</f>
        <v/>
      </c>
    </row>
    <row r="11831">
      <c r="A11831" s="33" t="n">
        <v>45784.83333333334</v>
      </c>
      <c r="B11831" s="15">
        <f>WEEKDAY($A11831,2)</f>
        <v/>
      </c>
      <c r="C11831" s="15">
        <f>HOUR($A11831)</f>
        <v/>
      </c>
      <c r="D11831" s="15">
        <f>IF(AND($A11831&gt;=Instellingen!$B$6,$A11831&lt;Instellingen!$B$7),1,0)</f>
        <v/>
      </c>
      <c r="E11831" s="15">
        <f>COUNTIF(tData[BezoekStart],"&lt;"&amp;($A11831+1/24))-COUNTIF(tData[BezoekEind],"&lt;="&amp;$A11831)</f>
        <v/>
      </c>
      <c r="F11831" s="15">
        <f>COUNTIF(tData[BezoekLangStart],"&lt;"&amp;($A11831+1/24))-COUNTIF(tData[BezoekLangEind],"&lt;="&amp;$A11831)</f>
        <v/>
      </c>
      <c r="G11831" s="15">
        <f>IF($D11831=1,$B11831*100+$C11831,-1)</f>
        <v/>
      </c>
      <c r="H11831" s="15">
        <f>IF($D11831=1,$B11831,-1)</f>
        <v/>
      </c>
      <c r="I11831" s="15">
        <f>IF($D11831=1,$C11831,-1)</f>
        <v/>
      </c>
    </row>
    <row r="11832">
      <c r="A11832" s="33" t="n">
        <v>45784.875</v>
      </c>
      <c r="B11832" s="15">
        <f>WEEKDAY($A11832,2)</f>
        <v/>
      </c>
      <c r="C11832" s="15">
        <f>HOUR($A11832)</f>
        <v/>
      </c>
      <c r="D11832" s="15">
        <f>IF(AND($A11832&gt;=Instellingen!$B$6,$A11832&lt;Instellingen!$B$7),1,0)</f>
        <v/>
      </c>
      <c r="E11832" s="15">
        <f>COUNTIF(tData[BezoekStart],"&lt;"&amp;($A11832+1/24))-COUNTIF(tData[BezoekEind],"&lt;="&amp;$A11832)</f>
        <v/>
      </c>
      <c r="F11832" s="15">
        <f>COUNTIF(tData[BezoekLangStart],"&lt;"&amp;($A11832+1/24))-COUNTIF(tData[BezoekLangEind],"&lt;="&amp;$A11832)</f>
        <v/>
      </c>
      <c r="G11832" s="15">
        <f>IF($D11832=1,$B11832*100+$C11832,-1)</f>
        <v/>
      </c>
      <c r="H11832" s="15">
        <f>IF($D11832=1,$B11832,-1)</f>
        <v/>
      </c>
      <c r="I11832" s="15">
        <f>IF($D11832=1,$C11832,-1)</f>
        <v/>
      </c>
    </row>
    <row r="11833">
      <c r="A11833" s="33" t="n">
        <v>45784.91666666666</v>
      </c>
      <c r="B11833" s="15">
        <f>WEEKDAY($A11833,2)</f>
        <v/>
      </c>
      <c r="C11833" s="15">
        <f>HOUR($A11833)</f>
        <v/>
      </c>
      <c r="D11833" s="15">
        <f>IF(AND($A11833&gt;=Instellingen!$B$6,$A11833&lt;Instellingen!$B$7),1,0)</f>
        <v/>
      </c>
      <c r="E11833" s="15">
        <f>COUNTIF(tData[BezoekStart],"&lt;"&amp;($A11833+1/24))-COUNTIF(tData[BezoekEind],"&lt;="&amp;$A11833)</f>
        <v/>
      </c>
      <c r="F11833" s="15">
        <f>COUNTIF(tData[BezoekLangStart],"&lt;"&amp;($A11833+1/24))-COUNTIF(tData[BezoekLangEind],"&lt;="&amp;$A11833)</f>
        <v/>
      </c>
      <c r="G11833" s="15">
        <f>IF($D11833=1,$B11833*100+$C11833,-1)</f>
        <v/>
      </c>
      <c r="H11833" s="15">
        <f>IF($D11833=1,$B11833,-1)</f>
        <v/>
      </c>
      <c r="I11833" s="15">
        <f>IF($D11833=1,$C11833,-1)</f>
        <v/>
      </c>
    </row>
    <row r="11834">
      <c r="A11834" s="33" t="n">
        <v>45784.95833333334</v>
      </c>
      <c r="B11834" s="15">
        <f>WEEKDAY($A11834,2)</f>
        <v/>
      </c>
      <c r="C11834" s="15">
        <f>HOUR($A11834)</f>
        <v/>
      </c>
      <c r="D11834" s="15">
        <f>IF(AND($A11834&gt;=Instellingen!$B$6,$A11834&lt;Instellingen!$B$7),1,0)</f>
        <v/>
      </c>
      <c r="E11834" s="15">
        <f>COUNTIF(tData[BezoekStart],"&lt;"&amp;($A11834+1/24))-COUNTIF(tData[BezoekEind],"&lt;="&amp;$A11834)</f>
        <v/>
      </c>
      <c r="F11834" s="15">
        <f>COUNTIF(tData[BezoekLangStart],"&lt;"&amp;($A11834+1/24))-COUNTIF(tData[BezoekLangEind],"&lt;="&amp;$A11834)</f>
        <v/>
      </c>
      <c r="G11834" s="15">
        <f>IF($D11834=1,$B11834*100+$C11834,-1)</f>
        <v/>
      </c>
      <c r="H11834" s="15">
        <f>IF($D11834=1,$B11834,-1)</f>
        <v/>
      </c>
      <c r="I11834" s="15">
        <f>IF($D11834=1,$C11834,-1)</f>
        <v/>
      </c>
    </row>
    <row r="11835">
      <c r="A11835" s="33" t="n">
        <v>45785</v>
      </c>
      <c r="B11835" s="15">
        <f>WEEKDAY($A11835,2)</f>
        <v/>
      </c>
      <c r="C11835" s="15">
        <f>HOUR($A11835)</f>
        <v/>
      </c>
      <c r="D11835" s="15">
        <f>IF(AND($A11835&gt;=Instellingen!$B$6,$A11835&lt;Instellingen!$B$7),1,0)</f>
        <v/>
      </c>
      <c r="E11835" s="15">
        <f>COUNTIF(tData[BezoekStart],"&lt;"&amp;($A11835+1/24))-COUNTIF(tData[BezoekEind],"&lt;="&amp;$A11835)</f>
        <v/>
      </c>
      <c r="F11835" s="15">
        <f>COUNTIF(tData[BezoekLangStart],"&lt;"&amp;($A11835+1/24))-COUNTIF(tData[BezoekLangEind],"&lt;="&amp;$A11835)</f>
        <v/>
      </c>
      <c r="G11835" s="15">
        <f>IF($D11835=1,$B11835*100+$C11835,-1)</f>
        <v/>
      </c>
      <c r="H11835" s="15">
        <f>IF($D11835=1,$B11835,-1)</f>
        <v/>
      </c>
      <c r="I11835" s="15">
        <f>IF($D11835=1,$C11835,-1)</f>
        <v/>
      </c>
    </row>
    <row r="11836">
      <c r="A11836" s="33" t="n">
        <v>45785.04166666666</v>
      </c>
      <c r="B11836" s="15">
        <f>WEEKDAY($A11836,2)</f>
        <v/>
      </c>
      <c r="C11836" s="15">
        <f>HOUR($A11836)</f>
        <v/>
      </c>
      <c r="D11836" s="15">
        <f>IF(AND($A11836&gt;=Instellingen!$B$6,$A11836&lt;Instellingen!$B$7),1,0)</f>
        <v/>
      </c>
      <c r="E11836" s="15">
        <f>COUNTIF(tData[BezoekStart],"&lt;"&amp;($A11836+1/24))-COUNTIF(tData[BezoekEind],"&lt;="&amp;$A11836)</f>
        <v/>
      </c>
      <c r="F11836" s="15">
        <f>COUNTIF(tData[BezoekLangStart],"&lt;"&amp;($A11836+1/24))-COUNTIF(tData[BezoekLangEind],"&lt;="&amp;$A11836)</f>
        <v/>
      </c>
      <c r="G11836" s="15">
        <f>IF($D11836=1,$B11836*100+$C11836,-1)</f>
        <v/>
      </c>
      <c r="H11836" s="15">
        <f>IF($D11836=1,$B11836,-1)</f>
        <v/>
      </c>
      <c r="I11836" s="15">
        <f>IF($D11836=1,$C11836,-1)</f>
        <v/>
      </c>
    </row>
    <row r="11837">
      <c r="A11837" s="33" t="n">
        <v>45785.08333333334</v>
      </c>
      <c r="B11837" s="15">
        <f>WEEKDAY($A11837,2)</f>
        <v/>
      </c>
      <c r="C11837" s="15">
        <f>HOUR($A11837)</f>
        <v/>
      </c>
      <c r="D11837" s="15">
        <f>IF(AND($A11837&gt;=Instellingen!$B$6,$A11837&lt;Instellingen!$B$7),1,0)</f>
        <v/>
      </c>
      <c r="E11837" s="15">
        <f>COUNTIF(tData[BezoekStart],"&lt;"&amp;($A11837+1/24))-COUNTIF(tData[BezoekEind],"&lt;="&amp;$A11837)</f>
        <v/>
      </c>
      <c r="F11837" s="15">
        <f>COUNTIF(tData[BezoekLangStart],"&lt;"&amp;($A11837+1/24))-COUNTIF(tData[BezoekLangEind],"&lt;="&amp;$A11837)</f>
        <v/>
      </c>
      <c r="G11837" s="15">
        <f>IF($D11837=1,$B11837*100+$C11837,-1)</f>
        <v/>
      </c>
      <c r="H11837" s="15">
        <f>IF($D11837=1,$B11837,-1)</f>
        <v/>
      </c>
      <c r="I11837" s="15">
        <f>IF($D11837=1,$C11837,-1)</f>
        <v/>
      </c>
    </row>
    <row r="11838">
      <c r="A11838" s="33" t="n">
        <v>45785.125</v>
      </c>
      <c r="B11838" s="15">
        <f>WEEKDAY($A11838,2)</f>
        <v/>
      </c>
      <c r="C11838" s="15">
        <f>HOUR($A11838)</f>
        <v/>
      </c>
      <c r="D11838" s="15">
        <f>IF(AND($A11838&gt;=Instellingen!$B$6,$A11838&lt;Instellingen!$B$7),1,0)</f>
        <v/>
      </c>
      <c r="E11838" s="15">
        <f>COUNTIF(tData[BezoekStart],"&lt;"&amp;($A11838+1/24))-COUNTIF(tData[BezoekEind],"&lt;="&amp;$A11838)</f>
        <v/>
      </c>
      <c r="F11838" s="15">
        <f>COUNTIF(tData[BezoekLangStart],"&lt;"&amp;($A11838+1/24))-COUNTIF(tData[BezoekLangEind],"&lt;="&amp;$A11838)</f>
        <v/>
      </c>
      <c r="G11838" s="15">
        <f>IF($D11838=1,$B11838*100+$C11838,-1)</f>
        <v/>
      </c>
      <c r="H11838" s="15">
        <f>IF($D11838=1,$B11838,-1)</f>
        <v/>
      </c>
      <c r="I11838" s="15">
        <f>IF($D11838=1,$C11838,-1)</f>
        <v/>
      </c>
    </row>
    <row r="11839">
      <c r="A11839" s="33" t="n">
        <v>45785.16666666666</v>
      </c>
      <c r="B11839" s="15">
        <f>WEEKDAY($A11839,2)</f>
        <v/>
      </c>
      <c r="C11839" s="15">
        <f>HOUR($A11839)</f>
        <v/>
      </c>
      <c r="D11839" s="15">
        <f>IF(AND($A11839&gt;=Instellingen!$B$6,$A11839&lt;Instellingen!$B$7),1,0)</f>
        <v/>
      </c>
      <c r="E11839" s="15">
        <f>COUNTIF(tData[BezoekStart],"&lt;"&amp;($A11839+1/24))-COUNTIF(tData[BezoekEind],"&lt;="&amp;$A11839)</f>
        <v/>
      </c>
      <c r="F11839" s="15">
        <f>COUNTIF(tData[BezoekLangStart],"&lt;"&amp;($A11839+1/24))-COUNTIF(tData[BezoekLangEind],"&lt;="&amp;$A11839)</f>
        <v/>
      </c>
      <c r="G11839" s="15">
        <f>IF($D11839=1,$B11839*100+$C11839,-1)</f>
        <v/>
      </c>
      <c r="H11839" s="15">
        <f>IF($D11839=1,$B11839,-1)</f>
        <v/>
      </c>
      <c r="I11839" s="15">
        <f>IF($D11839=1,$C11839,-1)</f>
        <v/>
      </c>
    </row>
    <row r="11840">
      <c r="A11840" s="33" t="n">
        <v>45785.20833333334</v>
      </c>
      <c r="B11840" s="15">
        <f>WEEKDAY($A11840,2)</f>
        <v/>
      </c>
      <c r="C11840" s="15">
        <f>HOUR($A11840)</f>
        <v/>
      </c>
      <c r="D11840" s="15">
        <f>IF(AND($A11840&gt;=Instellingen!$B$6,$A11840&lt;Instellingen!$B$7),1,0)</f>
        <v/>
      </c>
      <c r="E11840" s="15">
        <f>COUNTIF(tData[BezoekStart],"&lt;"&amp;($A11840+1/24))-COUNTIF(tData[BezoekEind],"&lt;="&amp;$A11840)</f>
        <v/>
      </c>
      <c r="F11840" s="15">
        <f>COUNTIF(tData[BezoekLangStart],"&lt;"&amp;($A11840+1/24))-COUNTIF(tData[BezoekLangEind],"&lt;="&amp;$A11840)</f>
        <v/>
      </c>
      <c r="G11840" s="15">
        <f>IF($D11840=1,$B11840*100+$C11840,-1)</f>
        <v/>
      </c>
      <c r="H11840" s="15">
        <f>IF($D11840=1,$B11840,-1)</f>
        <v/>
      </c>
      <c r="I11840" s="15">
        <f>IF($D11840=1,$C11840,-1)</f>
        <v/>
      </c>
    </row>
    <row r="11841">
      <c r="A11841" s="33" t="n">
        <v>45785.25</v>
      </c>
      <c r="B11841" s="15">
        <f>WEEKDAY($A11841,2)</f>
        <v/>
      </c>
      <c r="C11841" s="15">
        <f>HOUR($A11841)</f>
        <v/>
      </c>
      <c r="D11841" s="15">
        <f>IF(AND($A11841&gt;=Instellingen!$B$6,$A11841&lt;Instellingen!$B$7),1,0)</f>
        <v/>
      </c>
      <c r="E11841" s="15">
        <f>COUNTIF(tData[BezoekStart],"&lt;"&amp;($A11841+1/24))-COUNTIF(tData[BezoekEind],"&lt;="&amp;$A11841)</f>
        <v/>
      </c>
      <c r="F11841" s="15">
        <f>COUNTIF(tData[BezoekLangStart],"&lt;"&amp;($A11841+1/24))-COUNTIF(tData[BezoekLangEind],"&lt;="&amp;$A11841)</f>
        <v/>
      </c>
      <c r="G11841" s="15">
        <f>IF($D11841=1,$B11841*100+$C11841,-1)</f>
        <v/>
      </c>
      <c r="H11841" s="15">
        <f>IF($D11841=1,$B11841,-1)</f>
        <v/>
      </c>
      <c r="I11841" s="15">
        <f>IF($D11841=1,$C11841,-1)</f>
        <v/>
      </c>
    </row>
    <row r="11842">
      <c r="A11842" s="33" t="n">
        <v>45785.29166666666</v>
      </c>
      <c r="B11842" s="15">
        <f>WEEKDAY($A11842,2)</f>
        <v/>
      </c>
      <c r="C11842" s="15">
        <f>HOUR($A11842)</f>
        <v/>
      </c>
      <c r="D11842" s="15">
        <f>IF(AND($A11842&gt;=Instellingen!$B$6,$A11842&lt;Instellingen!$B$7),1,0)</f>
        <v/>
      </c>
      <c r="E11842" s="15">
        <f>COUNTIF(tData[BezoekStart],"&lt;"&amp;($A11842+1/24))-COUNTIF(tData[BezoekEind],"&lt;="&amp;$A11842)</f>
        <v/>
      </c>
      <c r="F11842" s="15">
        <f>COUNTIF(tData[BezoekLangStart],"&lt;"&amp;($A11842+1/24))-COUNTIF(tData[BezoekLangEind],"&lt;="&amp;$A11842)</f>
        <v/>
      </c>
      <c r="G11842" s="15">
        <f>IF($D11842=1,$B11842*100+$C11842,-1)</f>
        <v/>
      </c>
      <c r="H11842" s="15">
        <f>IF($D11842=1,$B11842,-1)</f>
        <v/>
      </c>
      <c r="I11842" s="15">
        <f>IF($D11842=1,$C11842,-1)</f>
        <v/>
      </c>
    </row>
    <row r="11843">
      <c r="A11843" s="33" t="n">
        <v>45785.33333333334</v>
      </c>
      <c r="B11843" s="15">
        <f>WEEKDAY($A11843,2)</f>
        <v/>
      </c>
      <c r="C11843" s="15">
        <f>HOUR($A11843)</f>
        <v/>
      </c>
      <c r="D11843" s="15">
        <f>IF(AND($A11843&gt;=Instellingen!$B$6,$A11843&lt;Instellingen!$B$7),1,0)</f>
        <v/>
      </c>
      <c r="E11843" s="15">
        <f>COUNTIF(tData[BezoekStart],"&lt;"&amp;($A11843+1/24))-COUNTIF(tData[BezoekEind],"&lt;="&amp;$A11843)</f>
        <v/>
      </c>
      <c r="F11843" s="15">
        <f>COUNTIF(tData[BezoekLangStart],"&lt;"&amp;($A11843+1/24))-COUNTIF(tData[BezoekLangEind],"&lt;="&amp;$A11843)</f>
        <v/>
      </c>
      <c r="G11843" s="15">
        <f>IF($D11843=1,$B11843*100+$C11843,-1)</f>
        <v/>
      </c>
      <c r="H11843" s="15">
        <f>IF($D11843=1,$B11843,-1)</f>
        <v/>
      </c>
      <c r="I11843" s="15">
        <f>IF($D11843=1,$C11843,-1)</f>
        <v/>
      </c>
    </row>
    <row r="11844">
      <c r="A11844" s="33" t="n">
        <v>45785.375</v>
      </c>
      <c r="B11844" s="15">
        <f>WEEKDAY($A11844,2)</f>
        <v/>
      </c>
      <c r="C11844" s="15">
        <f>HOUR($A11844)</f>
        <v/>
      </c>
      <c r="D11844" s="15">
        <f>IF(AND($A11844&gt;=Instellingen!$B$6,$A11844&lt;Instellingen!$B$7),1,0)</f>
        <v/>
      </c>
      <c r="E11844" s="15">
        <f>COUNTIF(tData[BezoekStart],"&lt;"&amp;($A11844+1/24))-COUNTIF(tData[BezoekEind],"&lt;="&amp;$A11844)</f>
        <v/>
      </c>
      <c r="F11844" s="15">
        <f>COUNTIF(tData[BezoekLangStart],"&lt;"&amp;($A11844+1/24))-COUNTIF(tData[BezoekLangEind],"&lt;="&amp;$A11844)</f>
        <v/>
      </c>
      <c r="G11844" s="15">
        <f>IF($D11844=1,$B11844*100+$C11844,-1)</f>
        <v/>
      </c>
      <c r="H11844" s="15">
        <f>IF($D11844=1,$B11844,-1)</f>
        <v/>
      </c>
      <c r="I11844" s="15">
        <f>IF($D11844=1,$C11844,-1)</f>
        <v/>
      </c>
    </row>
    <row r="11845">
      <c r="A11845" s="33" t="n">
        <v>45785.41666666666</v>
      </c>
      <c r="B11845" s="15">
        <f>WEEKDAY($A11845,2)</f>
        <v/>
      </c>
      <c r="C11845" s="15">
        <f>HOUR($A11845)</f>
        <v/>
      </c>
      <c r="D11845" s="15">
        <f>IF(AND($A11845&gt;=Instellingen!$B$6,$A11845&lt;Instellingen!$B$7),1,0)</f>
        <v/>
      </c>
      <c r="E11845" s="15">
        <f>COUNTIF(tData[BezoekStart],"&lt;"&amp;($A11845+1/24))-COUNTIF(tData[BezoekEind],"&lt;="&amp;$A11845)</f>
        <v/>
      </c>
      <c r="F11845" s="15">
        <f>COUNTIF(tData[BezoekLangStart],"&lt;"&amp;($A11845+1/24))-COUNTIF(tData[BezoekLangEind],"&lt;="&amp;$A11845)</f>
        <v/>
      </c>
      <c r="G11845" s="15">
        <f>IF($D11845=1,$B11845*100+$C11845,-1)</f>
        <v/>
      </c>
      <c r="H11845" s="15">
        <f>IF($D11845=1,$B11845,-1)</f>
        <v/>
      </c>
      <c r="I11845" s="15">
        <f>IF($D11845=1,$C11845,-1)</f>
        <v/>
      </c>
    </row>
    <row r="11846">
      <c r="A11846" s="33" t="n">
        <v>45785.45833333334</v>
      </c>
      <c r="B11846" s="15">
        <f>WEEKDAY($A11846,2)</f>
        <v/>
      </c>
      <c r="C11846" s="15">
        <f>HOUR($A11846)</f>
        <v/>
      </c>
      <c r="D11846" s="15">
        <f>IF(AND($A11846&gt;=Instellingen!$B$6,$A11846&lt;Instellingen!$B$7),1,0)</f>
        <v/>
      </c>
      <c r="E11846" s="15">
        <f>COUNTIF(tData[BezoekStart],"&lt;"&amp;($A11846+1/24))-COUNTIF(tData[BezoekEind],"&lt;="&amp;$A11846)</f>
        <v/>
      </c>
      <c r="F11846" s="15">
        <f>COUNTIF(tData[BezoekLangStart],"&lt;"&amp;($A11846+1/24))-COUNTIF(tData[BezoekLangEind],"&lt;="&amp;$A11846)</f>
        <v/>
      </c>
      <c r="G11846" s="15">
        <f>IF($D11846=1,$B11846*100+$C11846,-1)</f>
        <v/>
      </c>
      <c r="H11846" s="15">
        <f>IF($D11846=1,$B11846,-1)</f>
        <v/>
      </c>
      <c r="I11846" s="15">
        <f>IF($D11846=1,$C11846,-1)</f>
        <v/>
      </c>
    </row>
    <row r="11847">
      <c r="A11847" s="33" t="n">
        <v>45785.5</v>
      </c>
      <c r="B11847" s="15">
        <f>WEEKDAY($A11847,2)</f>
        <v/>
      </c>
      <c r="C11847" s="15">
        <f>HOUR($A11847)</f>
        <v/>
      </c>
      <c r="D11847" s="15">
        <f>IF(AND($A11847&gt;=Instellingen!$B$6,$A11847&lt;Instellingen!$B$7),1,0)</f>
        <v/>
      </c>
      <c r="E11847" s="15">
        <f>COUNTIF(tData[BezoekStart],"&lt;"&amp;($A11847+1/24))-COUNTIF(tData[BezoekEind],"&lt;="&amp;$A11847)</f>
        <v/>
      </c>
      <c r="F11847" s="15">
        <f>COUNTIF(tData[BezoekLangStart],"&lt;"&amp;($A11847+1/24))-COUNTIF(tData[BezoekLangEind],"&lt;="&amp;$A11847)</f>
        <v/>
      </c>
      <c r="G11847" s="15">
        <f>IF($D11847=1,$B11847*100+$C11847,-1)</f>
        <v/>
      </c>
      <c r="H11847" s="15">
        <f>IF($D11847=1,$B11847,-1)</f>
        <v/>
      </c>
      <c r="I11847" s="15">
        <f>IF($D11847=1,$C11847,-1)</f>
        <v/>
      </c>
    </row>
    <row r="11848">
      <c r="A11848" s="33" t="n">
        <v>45785.54166666666</v>
      </c>
      <c r="B11848" s="15">
        <f>WEEKDAY($A11848,2)</f>
        <v/>
      </c>
      <c r="C11848" s="15">
        <f>HOUR($A11848)</f>
        <v/>
      </c>
      <c r="D11848" s="15">
        <f>IF(AND($A11848&gt;=Instellingen!$B$6,$A11848&lt;Instellingen!$B$7),1,0)</f>
        <v/>
      </c>
      <c r="E11848" s="15">
        <f>COUNTIF(tData[BezoekStart],"&lt;"&amp;($A11848+1/24))-COUNTIF(tData[BezoekEind],"&lt;="&amp;$A11848)</f>
        <v/>
      </c>
      <c r="F11848" s="15">
        <f>COUNTIF(tData[BezoekLangStart],"&lt;"&amp;($A11848+1/24))-COUNTIF(tData[BezoekLangEind],"&lt;="&amp;$A11848)</f>
        <v/>
      </c>
      <c r="G11848" s="15">
        <f>IF($D11848=1,$B11848*100+$C11848,-1)</f>
        <v/>
      </c>
      <c r="H11848" s="15">
        <f>IF($D11848=1,$B11848,-1)</f>
        <v/>
      </c>
      <c r="I11848" s="15">
        <f>IF($D11848=1,$C11848,-1)</f>
        <v/>
      </c>
    </row>
    <row r="11849">
      <c r="A11849" s="33" t="n">
        <v>45785.58333333334</v>
      </c>
      <c r="B11849" s="15">
        <f>WEEKDAY($A11849,2)</f>
        <v/>
      </c>
      <c r="C11849" s="15">
        <f>HOUR($A11849)</f>
        <v/>
      </c>
      <c r="D11849" s="15">
        <f>IF(AND($A11849&gt;=Instellingen!$B$6,$A11849&lt;Instellingen!$B$7),1,0)</f>
        <v/>
      </c>
      <c r="E11849" s="15">
        <f>COUNTIF(tData[BezoekStart],"&lt;"&amp;($A11849+1/24))-COUNTIF(tData[BezoekEind],"&lt;="&amp;$A11849)</f>
        <v/>
      </c>
      <c r="F11849" s="15">
        <f>COUNTIF(tData[BezoekLangStart],"&lt;"&amp;($A11849+1/24))-COUNTIF(tData[BezoekLangEind],"&lt;="&amp;$A11849)</f>
        <v/>
      </c>
      <c r="G11849" s="15">
        <f>IF($D11849=1,$B11849*100+$C11849,-1)</f>
        <v/>
      </c>
      <c r="H11849" s="15">
        <f>IF($D11849=1,$B11849,-1)</f>
        <v/>
      </c>
      <c r="I11849" s="15">
        <f>IF($D11849=1,$C11849,-1)</f>
        <v/>
      </c>
    </row>
    <row r="11850">
      <c r="A11850" s="33" t="n">
        <v>45785.625</v>
      </c>
      <c r="B11850" s="15">
        <f>WEEKDAY($A11850,2)</f>
        <v/>
      </c>
      <c r="C11850" s="15">
        <f>HOUR($A11850)</f>
        <v/>
      </c>
      <c r="D11850" s="15">
        <f>IF(AND($A11850&gt;=Instellingen!$B$6,$A11850&lt;Instellingen!$B$7),1,0)</f>
        <v/>
      </c>
      <c r="E11850" s="15">
        <f>COUNTIF(tData[BezoekStart],"&lt;"&amp;($A11850+1/24))-COUNTIF(tData[BezoekEind],"&lt;="&amp;$A11850)</f>
        <v/>
      </c>
      <c r="F11850" s="15">
        <f>COUNTIF(tData[BezoekLangStart],"&lt;"&amp;($A11850+1/24))-COUNTIF(tData[BezoekLangEind],"&lt;="&amp;$A11850)</f>
        <v/>
      </c>
      <c r="G11850" s="15">
        <f>IF($D11850=1,$B11850*100+$C11850,-1)</f>
        <v/>
      </c>
      <c r="H11850" s="15">
        <f>IF($D11850=1,$B11850,-1)</f>
        <v/>
      </c>
      <c r="I11850" s="15">
        <f>IF($D11850=1,$C11850,-1)</f>
        <v/>
      </c>
    </row>
    <row r="11851">
      <c r="A11851" s="33" t="n">
        <v>45785.66666666666</v>
      </c>
      <c r="B11851" s="15">
        <f>WEEKDAY($A11851,2)</f>
        <v/>
      </c>
      <c r="C11851" s="15">
        <f>HOUR($A11851)</f>
        <v/>
      </c>
      <c r="D11851" s="15">
        <f>IF(AND($A11851&gt;=Instellingen!$B$6,$A11851&lt;Instellingen!$B$7),1,0)</f>
        <v/>
      </c>
      <c r="E11851" s="15">
        <f>COUNTIF(tData[BezoekStart],"&lt;"&amp;($A11851+1/24))-COUNTIF(tData[BezoekEind],"&lt;="&amp;$A11851)</f>
        <v/>
      </c>
      <c r="F11851" s="15">
        <f>COUNTIF(tData[BezoekLangStart],"&lt;"&amp;($A11851+1/24))-COUNTIF(tData[BezoekLangEind],"&lt;="&amp;$A11851)</f>
        <v/>
      </c>
      <c r="G11851" s="15">
        <f>IF($D11851=1,$B11851*100+$C11851,-1)</f>
        <v/>
      </c>
      <c r="H11851" s="15">
        <f>IF($D11851=1,$B11851,-1)</f>
        <v/>
      </c>
      <c r="I11851" s="15">
        <f>IF($D11851=1,$C11851,-1)</f>
        <v/>
      </c>
    </row>
    <row r="11852">
      <c r="A11852" s="33" t="n">
        <v>45785.70833333334</v>
      </c>
      <c r="B11852" s="15">
        <f>WEEKDAY($A11852,2)</f>
        <v/>
      </c>
      <c r="C11852" s="15">
        <f>HOUR($A11852)</f>
        <v/>
      </c>
      <c r="D11852" s="15">
        <f>IF(AND($A11852&gt;=Instellingen!$B$6,$A11852&lt;Instellingen!$B$7),1,0)</f>
        <v/>
      </c>
      <c r="E11852" s="15">
        <f>COUNTIF(tData[BezoekStart],"&lt;"&amp;($A11852+1/24))-COUNTIF(tData[BezoekEind],"&lt;="&amp;$A11852)</f>
        <v/>
      </c>
      <c r="F11852" s="15">
        <f>COUNTIF(tData[BezoekLangStart],"&lt;"&amp;($A11852+1/24))-COUNTIF(tData[BezoekLangEind],"&lt;="&amp;$A11852)</f>
        <v/>
      </c>
      <c r="G11852" s="15">
        <f>IF($D11852=1,$B11852*100+$C11852,-1)</f>
        <v/>
      </c>
      <c r="H11852" s="15">
        <f>IF($D11852=1,$B11852,-1)</f>
        <v/>
      </c>
      <c r="I11852" s="15">
        <f>IF($D11852=1,$C11852,-1)</f>
        <v/>
      </c>
    </row>
    <row r="11853">
      <c r="A11853" s="33" t="n">
        <v>45785.75</v>
      </c>
      <c r="B11853" s="15">
        <f>WEEKDAY($A11853,2)</f>
        <v/>
      </c>
      <c r="C11853" s="15">
        <f>HOUR($A11853)</f>
        <v/>
      </c>
      <c r="D11853" s="15">
        <f>IF(AND($A11853&gt;=Instellingen!$B$6,$A11853&lt;Instellingen!$B$7),1,0)</f>
        <v/>
      </c>
      <c r="E11853" s="15">
        <f>COUNTIF(tData[BezoekStart],"&lt;"&amp;($A11853+1/24))-COUNTIF(tData[BezoekEind],"&lt;="&amp;$A11853)</f>
        <v/>
      </c>
      <c r="F11853" s="15">
        <f>COUNTIF(tData[BezoekLangStart],"&lt;"&amp;($A11853+1/24))-COUNTIF(tData[BezoekLangEind],"&lt;="&amp;$A11853)</f>
        <v/>
      </c>
      <c r="G11853" s="15">
        <f>IF($D11853=1,$B11853*100+$C11853,-1)</f>
        <v/>
      </c>
      <c r="H11853" s="15">
        <f>IF($D11853=1,$B11853,-1)</f>
        <v/>
      </c>
      <c r="I11853" s="15">
        <f>IF($D11853=1,$C11853,-1)</f>
        <v/>
      </c>
    </row>
    <row r="11854">
      <c r="A11854" s="33" t="n">
        <v>45785.79166666666</v>
      </c>
      <c r="B11854" s="15">
        <f>WEEKDAY($A11854,2)</f>
        <v/>
      </c>
      <c r="C11854" s="15">
        <f>HOUR($A11854)</f>
        <v/>
      </c>
      <c r="D11854" s="15">
        <f>IF(AND($A11854&gt;=Instellingen!$B$6,$A11854&lt;Instellingen!$B$7),1,0)</f>
        <v/>
      </c>
      <c r="E11854" s="15">
        <f>COUNTIF(tData[BezoekStart],"&lt;"&amp;($A11854+1/24))-COUNTIF(tData[BezoekEind],"&lt;="&amp;$A11854)</f>
        <v/>
      </c>
      <c r="F11854" s="15">
        <f>COUNTIF(tData[BezoekLangStart],"&lt;"&amp;($A11854+1/24))-COUNTIF(tData[BezoekLangEind],"&lt;="&amp;$A11854)</f>
        <v/>
      </c>
      <c r="G11854" s="15">
        <f>IF($D11854=1,$B11854*100+$C11854,-1)</f>
        <v/>
      </c>
      <c r="H11854" s="15">
        <f>IF($D11854=1,$B11854,-1)</f>
        <v/>
      </c>
      <c r="I11854" s="15">
        <f>IF($D11854=1,$C11854,-1)</f>
        <v/>
      </c>
    </row>
    <row r="11855">
      <c r="A11855" s="33" t="n">
        <v>45785.83333333334</v>
      </c>
      <c r="B11855" s="15">
        <f>WEEKDAY($A11855,2)</f>
        <v/>
      </c>
      <c r="C11855" s="15">
        <f>HOUR($A11855)</f>
        <v/>
      </c>
      <c r="D11855" s="15">
        <f>IF(AND($A11855&gt;=Instellingen!$B$6,$A11855&lt;Instellingen!$B$7),1,0)</f>
        <v/>
      </c>
      <c r="E11855" s="15">
        <f>COUNTIF(tData[BezoekStart],"&lt;"&amp;($A11855+1/24))-COUNTIF(tData[BezoekEind],"&lt;="&amp;$A11855)</f>
        <v/>
      </c>
      <c r="F11855" s="15">
        <f>COUNTIF(tData[BezoekLangStart],"&lt;"&amp;($A11855+1/24))-COUNTIF(tData[BezoekLangEind],"&lt;="&amp;$A11855)</f>
        <v/>
      </c>
      <c r="G11855" s="15">
        <f>IF($D11855=1,$B11855*100+$C11855,-1)</f>
        <v/>
      </c>
      <c r="H11855" s="15">
        <f>IF($D11855=1,$B11855,-1)</f>
        <v/>
      </c>
      <c r="I11855" s="15">
        <f>IF($D11855=1,$C11855,-1)</f>
        <v/>
      </c>
    </row>
    <row r="11856">
      <c r="A11856" s="33" t="n">
        <v>45785.875</v>
      </c>
      <c r="B11856" s="15">
        <f>WEEKDAY($A11856,2)</f>
        <v/>
      </c>
      <c r="C11856" s="15">
        <f>HOUR($A11856)</f>
        <v/>
      </c>
      <c r="D11856" s="15">
        <f>IF(AND($A11856&gt;=Instellingen!$B$6,$A11856&lt;Instellingen!$B$7),1,0)</f>
        <v/>
      </c>
      <c r="E11856" s="15">
        <f>COUNTIF(tData[BezoekStart],"&lt;"&amp;($A11856+1/24))-COUNTIF(tData[BezoekEind],"&lt;="&amp;$A11856)</f>
        <v/>
      </c>
      <c r="F11856" s="15">
        <f>COUNTIF(tData[BezoekLangStart],"&lt;"&amp;($A11856+1/24))-COUNTIF(tData[BezoekLangEind],"&lt;="&amp;$A11856)</f>
        <v/>
      </c>
      <c r="G11856" s="15">
        <f>IF($D11856=1,$B11856*100+$C11856,-1)</f>
        <v/>
      </c>
      <c r="H11856" s="15">
        <f>IF($D11856=1,$B11856,-1)</f>
        <v/>
      </c>
      <c r="I11856" s="15">
        <f>IF($D11856=1,$C11856,-1)</f>
        <v/>
      </c>
    </row>
    <row r="11857">
      <c r="A11857" s="33" t="n">
        <v>45785.91666666666</v>
      </c>
      <c r="B11857" s="15">
        <f>WEEKDAY($A11857,2)</f>
        <v/>
      </c>
      <c r="C11857" s="15">
        <f>HOUR($A11857)</f>
        <v/>
      </c>
      <c r="D11857" s="15">
        <f>IF(AND($A11857&gt;=Instellingen!$B$6,$A11857&lt;Instellingen!$B$7),1,0)</f>
        <v/>
      </c>
      <c r="E11857" s="15">
        <f>COUNTIF(tData[BezoekStart],"&lt;"&amp;($A11857+1/24))-COUNTIF(tData[BezoekEind],"&lt;="&amp;$A11857)</f>
        <v/>
      </c>
      <c r="F11857" s="15">
        <f>COUNTIF(tData[BezoekLangStart],"&lt;"&amp;($A11857+1/24))-COUNTIF(tData[BezoekLangEind],"&lt;="&amp;$A11857)</f>
        <v/>
      </c>
      <c r="G11857" s="15">
        <f>IF($D11857=1,$B11857*100+$C11857,-1)</f>
        <v/>
      </c>
      <c r="H11857" s="15">
        <f>IF($D11857=1,$B11857,-1)</f>
        <v/>
      </c>
      <c r="I11857" s="15">
        <f>IF($D11857=1,$C11857,-1)</f>
        <v/>
      </c>
    </row>
    <row r="11858">
      <c r="A11858" s="33" t="n">
        <v>45785.95833333334</v>
      </c>
      <c r="B11858" s="15">
        <f>WEEKDAY($A11858,2)</f>
        <v/>
      </c>
      <c r="C11858" s="15">
        <f>HOUR($A11858)</f>
        <v/>
      </c>
      <c r="D11858" s="15">
        <f>IF(AND($A11858&gt;=Instellingen!$B$6,$A11858&lt;Instellingen!$B$7),1,0)</f>
        <v/>
      </c>
      <c r="E11858" s="15">
        <f>COUNTIF(tData[BezoekStart],"&lt;"&amp;($A11858+1/24))-COUNTIF(tData[BezoekEind],"&lt;="&amp;$A11858)</f>
        <v/>
      </c>
      <c r="F11858" s="15">
        <f>COUNTIF(tData[BezoekLangStart],"&lt;"&amp;($A11858+1/24))-COUNTIF(tData[BezoekLangEind],"&lt;="&amp;$A11858)</f>
        <v/>
      </c>
      <c r="G11858" s="15">
        <f>IF($D11858=1,$B11858*100+$C11858,-1)</f>
        <v/>
      </c>
      <c r="H11858" s="15">
        <f>IF($D11858=1,$B11858,-1)</f>
        <v/>
      </c>
      <c r="I11858" s="15">
        <f>IF($D11858=1,$C11858,-1)</f>
        <v/>
      </c>
    </row>
    <row r="11859">
      <c r="A11859" s="33" t="n">
        <v>45786</v>
      </c>
      <c r="B11859" s="15">
        <f>WEEKDAY($A11859,2)</f>
        <v/>
      </c>
      <c r="C11859" s="15">
        <f>HOUR($A11859)</f>
        <v/>
      </c>
      <c r="D11859" s="15">
        <f>IF(AND($A11859&gt;=Instellingen!$B$6,$A11859&lt;Instellingen!$B$7),1,0)</f>
        <v/>
      </c>
      <c r="E11859" s="15">
        <f>COUNTIF(tData[BezoekStart],"&lt;"&amp;($A11859+1/24))-COUNTIF(tData[BezoekEind],"&lt;="&amp;$A11859)</f>
        <v/>
      </c>
      <c r="F11859" s="15">
        <f>COUNTIF(tData[BezoekLangStart],"&lt;"&amp;($A11859+1/24))-COUNTIF(tData[BezoekLangEind],"&lt;="&amp;$A11859)</f>
        <v/>
      </c>
      <c r="G11859" s="15">
        <f>IF($D11859=1,$B11859*100+$C11859,-1)</f>
        <v/>
      </c>
      <c r="H11859" s="15">
        <f>IF($D11859=1,$B11859,-1)</f>
        <v/>
      </c>
      <c r="I11859" s="15">
        <f>IF($D11859=1,$C11859,-1)</f>
        <v/>
      </c>
    </row>
    <row r="11860">
      <c r="A11860" s="33" t="n">
        <v>45786.04166666666</v>
      </c>
      <c r="B11860" s="15">
        <f>WEEKDAY($A11860,2)</f>
        <v/>
      </c>
      <c r="C11860" s="15">
        <f>HOUR($A11860)</f>
        <v/>
      </c>
      <c r="D11860" s="15">
        <f>IF(AND($A11860&gt;=Instellingen!$B$6,$A11860&lt;Instellingen!$B$7),1,0)</f>
        <v/>
      </c>
      <c r="E11860" s="15">
        <f>COUNTIF(tData[BezoekStart],"&lt;"&amp;($A11860+1/24))-COUNTIF(tData[BezoekEind],"&lt;="&amp;$A11860)</f>
        <v/>
      </c>
      <c r="F11860" s="15">
        <f>COUNTIF(tData[BezoekLangStart],"&lt;"&amp;($A11860+1/24))-COUNTIF(tData[BezoekLangEind],"&lt;="&amp;$A11860)</f>
        <v/>
      </c>
      <c r="G11860" s="15">
        <f>IF($D11860=1,$B11860*100+$C11860,-1)</f>
        <v/>
      </c>
      <c r="H11860" s="15">
        <f>IF($D11860=1,$B11860,-1)</f>
        <v/>
      </c>
      <c r="I11860" s="15">
        <f>IF($D11860=1,$C11860,-1)</f>
        <v/>
      </c>
    </row>
    <row r="11861">
      <c r="A11861" s="33" t="n">
        <v>45786.08333333334</v>
      </c>
      <c r="B11861" s="15">
        <f>WEEKDAY($A11861,2)</f>
        <v/>
      </c>
      <c r="C11861" s="15">
        <f>HOUR($A11861)</f>
        <v/>
      </c>
      <c r="D11861" s="15">
        <f>IF(AND($A11861&gt;=Instellingen!$B$6,$A11861&lt;Instellingen!$B$7),1,0)</f>
        <v/>
      </c>
      <c r="E11861" s="15">
        <f>COUNTIF(tData[BezoekStart],"&lt;"&amp;($A11861+1/24))-COUNTIF(tData[BezoekEind],"&lt;="&amp;$A11861)</f>
        <v/>
      </c>
      <c r="F11861" s="15">
        <f>COUNTIF(tData[BezoekLangStart],"&lt;"&amp;($A11861+1/24))-COUNTIF(tData[BezoekLangEind],"&lt;="&amp;$A11861)</f>
        <v/>
      </c>
      <c r="G11861" s="15">
        <f>IF($D11861=1,$B11861*100+$C11861,-1)</f>
        <v/>
      </c>
      <c r="H11861" s="15">
        <f>IF($D11861=1,$B11861,-1)</f>
        <v/>
      </c>
      <c r="I11861" s="15">
        <f>IF($D11861=1,$C11861,-1)</f>
        <v/>
      </c>
    </row>
    <row r="11862">
      <c r="A11862" s="33" t="n">
        <v>45786.125</v>
      </c>
      <c r="B11862" s="15">
        <f>WEEKDAY($A11862,2)</f>
        <v/>
      </c>
      <c r="C11862" s="15">
        <f>HOUR($A11862)</f>
        <v/>
      </c>
      <c r="D11862" s="15">
        <f>IF(AND($A11862&gt;=Instellingen!$B$6,$A11862&lt;Instellingen!$B$7),1,0)</f>
        <v/>
      </c>
      <c r="E11862" s="15">
        <f>COUNTIF(tData[BezoekStart],"&lt;"&amp;($A11862+1/24))-COUNTIF(tData[BezoekEind],"&lt;="&amp;$A11862)</f>
        <v/>
      </c>
      <c r="F11862" s="15">
        <f>COUNTIF(tData[BezoekLangStart],"&lt;"&amp;($A11862+1/24))-COUNTIF(tData[BezoekLangEind],"&lt;="&amp;$A11862)</f>
        <v/>
      </c>
      <c r="G11862" s="15">
        <f>IF($D11862=1,$B11862*100+$C11862,-1)</f>
        <v/>
      </c>
      <c r="H11862" s="15">
        <f>IF($D11862=1,$B11862,-1)</f>
        <v/>
      </c>
      <c r="I11862" s="15">
        <f>IF($D11862=1,$C11862,-1)</f>
        <v/>
      </c>
    </row>
    <row r="11863">
      <c r="A11863" s="33" t="n">
        <v>45786.16666666666</v>
      </c>
      <c r="B11863" s="15">
        <f>WEEKDAY($A11863,2)</f>
        <v/>
      </c>
      <c r="C11863" s="15">
        <f>HOUR($A11863)</f>
        <v/>
      </c>
      <c r="D11863" s="15">
        <f>IF(AND($A11863&gt;=Instellingen!$B$6,$A11863&lt;Instellingen!$B$7),1,0)</f>
        <v/>
      </c>
      <c r="E11863" s="15">
        <f>COUNTIF(tData[BezoekStart],"&lt;"&amp;($A11863+1/24))-COUNTIF(tData[BezoekEind],"&lt;="&amp;$A11863)</f>
        <v/>
      </c>
      <c r="F11863" s="15">
        <f>COUNTIF(tData[BezoekLangStart],"&lt;"&amp;($A11863+1/24))-COUNTIF(tData[BezoekLangEind],"&lt;="&amp;$A11863)</f>
        <v/>
      </c>
      <c r="G11863" s="15">
        <f>IF($D11863=1,$B11863*100+$C11863,-1)</f>
        <v/>
      </c>
      <c r="H11863" s="15">
        <f>IF($D11863=1,$B11863,-1)</f>
        <v/>
      </c>
      <c r="I11863" s="15">
        <f>IF($D11863=1,$C11863,-1)</f>
        <v/>
      </c>
    </row>
    <row r="11864">
      <c r="A11864" s="33" t="n">
        <v>45786.20833333334</v>
      </c>
      <c r="B11864" s="15">
        <f>WEEKDAY($A11864,2)</f>
        <v/>
      </c>
      <c r="C11864" s="15">
        <f>HOUR($A11864)</f>
        <v/>
      </c>
      <c r="D11864" s="15">
        <f>IF(AND($A11864&gt;=Instellingen!$B$6,$A11864&lt;Instellingen!$B$7),1,0)</f>
        <v/>
      </c>
      <c r="E11864" s="15">
        <f>COUNTIF(tData[BezoekStart],"&lt;"&amp;($A11864+1/24))-COUNTIF(tData[BezoekEind],"&lt;="&amp;$A11864)</f>
        <v/>
      </c>
      <c r="F11864" s="15">
        <f>COUNTIF(tData[BezoekLangStart],"&lt;"&amp;($A11864+1/24))-COUNTIF(tData[BezoekLangEind],"&lt;="&amp;$A11864)</f>
        <v/>
      </c>
      <c r="G11864" s="15">
        <f>IF($D11864=1,$B11864*100+$C11864,-1)</f>
        <v/>
      </c>
      <c r="H11864" s="15">
        <f>IF($D11864=1,$B11864,-1)</f>
        <v/>
      </c>
      <c r="I11864" s="15">
        <f>IF($D11864=1,$C11864,-1)</f>
        <v/>
      </c>
    </row>
    <row r="11865">
      <c r="A11865" s="33" t="n">
        <v>45786.25</v>
      </c>
      <c r="B11865" s="15">
        <f>WEEKDAY($A11865,2)</f>
        <v/>
      </c>
      <c r="C11865" s="15">
        <f>HOUR($A11865)</f>
        <v/>
      </c>
      <c r="D11865" s="15">
        <f>IF(AND($A11865&gt;=Instellingen!$B$6,$A11865&lt;Instellingen!$B$7),1,0)</f>
        <v/>
      </c>
      <c r="E11865" s="15">
        <f>COUNTIF(tData[BezoekStart],"&lt;"&amp;($A11865+1/24))-COUNTIF(tData[BezoekEind],"&lt;="&amp;$A11865)</f>
        <v/>
      </c>
      <c r="F11865" s="15">
        <f>COUNTIF(tData[BezoekLangStart],"&lt;"&amp;($A11865+1/24))-COUNTIF(tData[BezoekLangEind],"&lt;="&amp;$A11865)</f>
        <v/>
      </c>
      <c r="G11865" s="15">
        <f>IF($D11865=1,$B11865*100+$C11865,-1)</f>
        <v/>
      </c>
      <c r="H11865" s="15">
        <f>IF($D11865=1,$B11865,-1)</f>
        <v/>
      </c>
      <c r="I11865" s="15">
        <f>IF($D11865=1,$C11865,-1)</f>
        <v/>
      </c>
    </row>
    <row r="11866">
      <c r="A11866" s="33" t="n">
        <v>45786.29166666666</v>
      </c>
      <c r="B11866" s="15">
        <f>WEEKDAY($A11866,2)</f>
        <v/>
      </c>
      <c r="C11866" s="15">
        <f>HOUR($A11866)</f>
        <v/>
      </c>
      <c r="D11866" s="15">
        <f>IF(AND($A11866&gt;=Instellingen!$B$6,$A11866&lt;Instellingen!$B$7),1,0)</f>
        <v/>
      </c>
      <c r="E11866" s="15">
        <f>COUNTIF(tData[BezoekStart],"&lt;"&amp;($A11866+1/24))-COUNTIF(tData[BezoekEind],"&lt;="&amp;$A11866)</f>
        <v/>
      </c>
      <c r="F11866" s="15">
        <f>COUNTIF(tData[BezoekLangStart],"&lt;"&amp;($A11866+1/24))-COUNTIF(tData[BezoekLangEind],"&lt;="&amp;$A11866)</f>
        <v/>
      </c>
      <c r="G11866" s="15">
        <f>IF($D11866=1,$B11866*100+$C11866,-1)</f>
        <v/>
      </c>
      <c r="H11866" s="15">
        <f>IF($D11866=1,$B11866,-1)</f>
        <v/>
      </c>
      <c r="I11866" s="15">
        <f>IF($D11866=1,$C11866,-1)</f>
        <v/>
      </c>
    </row>
    <row r="11867">
      <c r="A11867" s="33" t="n">
        <v>45786.33333333334</v>
      </c>
      <c r="B11867" s="15">
        <f>WEEKDAY($A11867,2)</f>
        <v/>
      </c>
      <c r="C11867" s="15">
        <f>HOUR($A11867)</f>
        <v/>
      </c>
      <c r="D11867" s="15">
        <f>IF(AND($A11867&gt;=Instellingen!$B$6,$A11867&lt;Instellingen!$B$7),1,0)</f>
        <v/>
      </c>
      <c r="E11867" s="15">
        <f>COUNTIF(tData[BezoekStart],"&lt;"&amp;($A11867+1/24))-COUNTIF(tData[BezoekEind],"&lt;="&amp;$A11867)</f>
        <v/>
      </c>
      <c r="F11867" s="15">
        <f>COUNTIF(tData[BezoekLangStart],"&lt;"&amp;($A11867+1/24))-COUNTIF(tData[BezoekLangEind],"&lt;="&amp;$A11867)</f>
        <v/>
      </c>
      <c r="G11867" s="15">
        <f>IF($D11867=1,$B11867*100+$C11867,-1)</f>
        <v/>
      </c>
      <c r="H11867" s="15">
        <f>IF($D11867=1,$B11867,-1)</f>
        <v/>
      </c>
      <c r="I11867" s="15">
        <f>IF($D11867=1,$C11867,-1)</f>
        <v/>
      </c>
    </row>
    <row r="11868">
      <c r="A11868" s="33" t="n">
        <v>45786.375</v>
      </c>
      <c r="B11868" s="15">
        <f>WEEKDAY($A11868,2)</f>
        <v/>
      </c>
      <c r="C11868" s="15">
        <f>HOUR($A11868)</f>
        <v/>
      </c>
      <c r="D11868" s="15">
        <f>IF(AND($A11868&gt;=Instellingen!$B$6,$A11868&lt;Instellingen!$B$7),1,0)</f>
        <v/>
      </c>
      <c r="E11868" s="15">
        <f>COUNTIF(tData[BezoekStart],"&lt;"&amp;($A11868+1/24))-COUNTIF(tData[BezoekEind],"&lt;="&amp;$A11868)</f>
        <v/>
      </c>
      <c r="F11868" s="15">
        <f>COUNTIF(tData[BezoekLangStart],"&lt;"&amp;($A11868+1/24))-COUNTIF(tData[BezoekLangEind],"&lt;="&amp;$A11868)</f>
        <v/>
      </c>
      <c r="G11868" s="15">
        <f>IF($D11868=1,$B11868*100+$C11868,-1)</f>
        <v/>
      </c>
      <c r="H11868" s="15">
        <f>IF($D11868=1,$B11868,-1)</f>
        <v/>
      </c>
      <c r="I11868" s="15">
        <f>IF($D11868=1,$C11868,-1)</f>
        <v/>
      </c>
    </row>
    <row r="11869">
      <c r="A11869" s="33" t="n">
        <v>45786.41666666666</v>
      </c>
      <c r="B11869" s="15">
        <f>WEEKDAY($A11869,2)</f>
        <v/>
      </c>
      <c r="C11869" s="15">
        <f>HOUR($A11869)</f>
        <v/>
      </c>
      <c r="D11869" s="15">
        <f>IF(AND($A11869&gt;=Instellingen!$B$6,$A11869&lt;Instellingen!$B$7),1,0)</f>
        <v/>
      </c>
      <c r="E11869" s="15">
        <f>COUNTIF(tData[BezoekStart],"&lt;"&amp;($A11869+1/24))-COUNTIF(tData[BezoekEind],"&lt;="&amp;$A11869)</f>
        <v/>
      </c>
      <c r="F11869" s="15">
        <f>COUNTIF(tData[BezoekLangStart],"&lt;"&amp;($A11869+1/24))-COUNTIF(tData[BezoekLangEind],"&lt;="&amp;$A11869)</f>
        <v/>
      </c>
      <c r="G11869" s="15">
        <f>IF($D11869=1,$B11869*100+$C11869,-1)</f>
        <v/>
      </c>
      <c r="H11869" s="15">
        <f>IF($D11869=1,$B11869,-1)</f>
        <v/>
      </c>
      <c r="I11869" s="15">
        <f>IF($D11869=1,$C11869,-1)</f>
        <v/>
      </c>
    </row>
    <row r="11870">
      <c r="A11870" s="33" t="n">
        <v>45786.45833333334</v>
      </c>
      <c r="B11870" s="15">
        <f>WEEKDAY($A11870,2)</f>
        <v/>
      </c>
      <c r="C11870" s="15">
        <f>HOUR($A11870)</f>
        <v/>
      </c>
      <c r="D11870" s="15">
        <f>IF(AND($A11870&gt;=Instellingen!$B$6,$A11870&lt;Instellingen!$B$7),1,0)</f>
        <v/>
      </c>
      <c r="E11870" s="15">
        <f>COUNTIF(tData[BezoekStart],"&lt;"&amp;($A11870+1/24))-COUNTIF(tData[BezoekEind],"&lt;="&amp;$A11870)</f>
        <v/>
      </c>
      <c r="F11870" s="15">
        <f>COUNTIF(tData[BezoekLangStart],"&lt;"&amp;($A11870+1/24))-COUNTIF(tData[BezoekLangEind],"&lt;="&amp;$A11870)</f>
        <v/>
      </c>
      <c r="G11870" s="15">
        <f>IF($D11870=1,$B11870*100+$C11870,-1)</f>
        <v/>
      </c>
      <c r="H11870" s="15">
        <f>IF($D11870=1,$B11870,-1)</f>
        <v/>
      </c>
      <c r="I11870" s="15">
        <f>IF($D11870=1,$C11870,-1)</f>
        <v/>
      </c>
    </row>
    <row r="11871">
      <c r="A11871" s="33" t="n">
        <v>45786.5</v>
      </c>
      <c r="B11871" s="15">
        <f>WEEKDAY($A11871,2)</f>
        <v/>
      </c>
      <c r="C11871" s="15">
        <f>HOUR($A11871)</f>
        <v/>
      </c>
      <c r="D11871" s="15">
        <f>IF(AND($A11871&gt;=Instellingen!$B$6,$A11871&lt;Instellingen!$B$7),1,0)</f>
        <v/>
      </c>
      <c r="E11871" s="15">
        <f>COUNTIF(tData[BezoekStart],"&lt;"&amp;($A11871+1/24))-COUNTIF(tData[BezoekEind],"&lt;="&amp;$A11871)</f>
        <v/>
      </c>
      <c r="F11871" s="15">
        <f>COUNTIF(tData[BezoekLangStart],"&lt;"&amp;($A11871+1/24))-COUNTIF(tData[BezoekLangEind],"&lt;="&amp;$A11871)</f>
        <v/>
      </c>
      <c r="G11871" s="15">
        <f>IF($D11871=1,$B11871*100+$C11871,-1)</f>
        <v/>
      </c>
      <c r="H11871" s="15">
        <f>IF($D11871=1,$B11871,-1)</f>
        <v/>
      </c>
      <c r="I11871" s="15">
        <f>IF($D11871=1,$C11871,-1)</f>
        <v/>
      </c>
    </row>
    <row r="11872">
      <c r="A11872" s="33" t="n">
        <v>45786.54166666666</v>
      </c>
      <c r="B11872" s="15">
        <f>WEEKDAY($A11872,2)</f>
        <v/>
      </c>
      <c r="C11872" s="15">
        <f>HOUR($A11872)</f>
        <v/>
      </c>
      <c r="D11872" s="15">
        <f>IF(AND($A11872&gt;=Instellingen!$B$6,$A11872&lt;Instellingen!$B$7),1,0)</f>
        <v/>
      </c>
      <c r="E11872" s="15">
        <f>COUNTIF(tData[BezoekStart],"&lt;"&amp;($A11872+1/24))-COUNTIF(tData[BezoekEind],"&lt;="&amp;$A11872)</f>
        <v/>
      </c>
      <c r="F11872" s="15">
        <f>COUNTIF(tData[BezoekLangStart],"&lt;"&amp;($A11872+1/24))-COUNTIF(tData[BezoekLangEind],"&lt;="&amp;$A11872)</f>
        <v/>
      </c>
      <c r="G11872" s="15">
        <f>IF($D11872=1,$B11872*100+$C11872,-1)</f>
        <v/>
      </c>
      <c r="H11872" s="15">
        <f>IF($D11872=1,$B11872,-1)</f>
        <v/>
      </c>
      <c r="I11872" s="15">
        <f>IF($D11872=1,$C11872,-1)</f>
        <v/>
      </c>
    </row>
    <row r="11873">
      <c r="A11873" s="33" t="n">
        <v>45786.58333333334</v>
      </c>
      <c r="B11873" s="15">
        <f>WEEKDAY($A11873,2)</f>
        <v/>
      </c>
      <c r="C11873" s="15">
        <f>HOUR($A11873)</f>
        <v/>
      </c>
      <c r="D11873" s="15">
        <f>IF(AND($A11873&gt;=Instellingen!$B$6,$A11873&lt;Instellingen!$B$7),1,0)</f>
        <v/>
      </c>
      <c r="E11873" s="15">
        <f>COUNTIF(tData[BezoekStart],"&lt;"&amp;($A11873+1/24))-COUNTIF(tData[BezoekEind],"&lt;="&amp;$A11873)</f>
        <v/>
      </c>
      <c r="F11873" s="15">
        <f>COUNTIF(tData[BezoekLangStart],"&lt;"&amp;($A11873+1/24))-COUNTIF(tData[BezoekLangEind],"&lt;="&amp;$A11873)</f>
        <v/>
      </c>
      <c r="G11873" s="15">
        <f>IF($D11873=1,$B11873*100+$C11873,-1)</f>
        <v/>
      </c>
      <c r="H11873" s="15">
        <f>IF($D11873=1,$B11873,-1)</f>
        <v/>
      </c>
      <c r="I11873" s="15">
        <f>IF($D11873=1,$C11873,-1)</f>
        <v/>
      </c>
    </row>
    <row r="11874">
      <c r="A11874" s="33" t="n">
        <v>45786.625</v>
      </c>
      <c r="B11874" s="15">
        <f>WEEKDAY($A11874,2)</f>
        <v/>
      </c>
      <c r="C11874" s="15">
        <f>HOUR($A11874)</f>
        <v/>
      </c>
      <c r="D11874" s="15">
        <f>IF(AND($A11874&gt;=Instellingen!$B$6,$A11874&lt;Instellingen!$B$7),1,0)</f>
        <v/>
      </c>
      <c r="E11874" s="15">
        <f>COUNTIF(tData[BezoekStart],"&lt;"&amp;($A11874+1/24))-COUNTIF(tData[BezoekEind],"&lt;="&amp;$A11874)</f>
        <v/>
      </c>
      <c r="F11874" s="15">
        <f>COUNTIF(tData[BezoekLangStart],"&lt;"&amp;($A11874+1/24))-COUNTIF(tData[BezoekLangEind],"&lt;="&amp;$A11874)</f>
        <v/>
      </c>
      <c r="G11874" s="15">
        <f>IF($D11874=1,$B11874*100+$C11874,-1)</f>
        <v/>
      </c>
      <c r="H11874" s="15">
        <f>IF($D11874=1,$B11874,-1)</f>
        <v/>
      </c>
      <c r="I11874" s="15">
        <f>IF($D11874=1,$C11874,-1)</f>
        <v/>
      </c>
    </row>
    <row r="11875">
      <c r="A11875" s="33" t="n">
        <v>45786.66666666666</v>
      </c>
      <c r="B11875" s="15">
        <f>WEEKDAY($A11875,2)</f>
        <v/>
      </c>
      <c r="C11875" s="15">
        <f>HOUR($A11875)</f>
        <v/>
      </c>
      <c r="D11875" s="15">
        <f>IF(AND($A11875&gt;=Instellingen!$B$6,$A11875&lt;Instellingen!$B$7),1,0)</f>
        <v/>
      </c>
      <c r="E11875" s="15">
        <f>COUNTIF(tData[BezoekStart],"&lt;"&amp;($A11875+1/24))-COUNTIF(tData[BezoekEind],"&lt;="&amp;$A11875)</f>
        <v/>
      </c>
      <c r="F11875" s="15">
        <f>COUNTIF(tData[BezoekLangStart],"&lt;"&amp;($A11875+1/24))-COUNTIF(tData[BezoekLangEind],"&lt;="&amp;$A11875)</f>
        <v/>
      </c>
      <c r="G11875" s="15">
        <f>IF($D11875=1,$B11875*100+$C11875,-1)</f>
        <v/>
      </c>
      <c r="H11875" s="15">
        <f>IF($D11875=1,$B11875,-1)</f>
        <v/>
      </c>
      <c r="I11875" s="15">
        <f>IF($D11875=1,$C11875,-1)</f>
        <v/>
      </c>
    </row>
    <row r="11876">
      <c r="A11876" s="33" t="n">
        <v>45786.70833333334</v>
      </c>
      <c r="B11876" s="15">
        <f>WEEKDAY($A11876,2)</f>
        <v/>
      </c>
      <c r="C11876" s="15">
        <f>HOUR($A11876)</f>
        <v/>
      </c>
      <c r="D11876" s="15">
        <f>IF(AND($A11876&gt;=Instellingen!$B$6,$A11876&lt;Instellingen!$B$7),1,0)</f>
        <v/>
      </c>
      <c r="E11876" s="15">
        <f>COUNTIF(tData[BezoekStart],"&lt;"&amp;($A11876+1/24))-COUNTIF(tData[BezoekEind],"&lt;="&amp;$A11876)</f>
        <v/>
      </c>
      <c r="F11876" s="15">
        <f>COUNTIF(tData[BezoekLangStart],"&lt;"&amp;($A11876+1/24))-COUNTIF(tData[BezoekLangEind],"&lt;="&amp;$A11876)</f>
        <v/>
      </c>
      <c r="G11876" s="15">
        <f>IF($D11876=1,$B11876*100+$C11876,-1)</f>
        <v/>
      </c>
      <c r="H11876" s="15">
        <f>IF($D11876=1,$B11876,-1)</f>
        <v/>
      </c>
      <c r="I11876" s="15">
        <f>IF($D11876=1,$C11876,-1)</f>
        <v/>
      </c>
    </row>
    <row r="11877">
      <c r="A11877" s="33" t="n">
        <v>45786.75</v>
      </c>
      <c r="B11877" s="15">
        <f>WEEKDAY($A11877,2)</f>
        <v/>
      </c>
      <c r="C11877" s="15">
        <f>HOUR($A11877)</f>
        <v/>
      </c>
      <c r="D11877" s="15">
        <f>IF(AND($A11877&gt;=Instellingen!$B$6,$A11877&lt;Instellingen!$B$7),1,0)</f>
        <v/>
      </c>
      <c r="E11877" s="15">
        <f>COUNTIF(tData[BezoekStart],"&lt;"&amp;($A11877+1/24))-COUNTIF(tData[BezoekEind],"&lt;="&amp;$A11877)</f>
        <v/>
      </c>
      <c r="F11877" s="15">
        <f>COUNTIF(tData[BezoekLangStart],"&lt;"&amp;($A11877+1/24))-COUNTIF(tData[BezoekLangEind],"&lt;="&amp;$A11877)</f>
        <v/>
      </c>
      <c r="G11877" s="15">
        <f>IF($D11877=1,$B11877*100+$C11877,-1)</f>
        <v/>
      </c>
      <c r="H11877" s="15">
        <f>IF($D11877=1,$B11877,-1)</f>
        <v/>
      </c>
      <c r="I11877" s="15">
        <f>IF($D11877=1,$C11877,-1)</f>
        <v/>
      </c>
    </row>
    <row r="11878">
      <c r="A11878" s="33" t="n">
        <v>45786.79166666666</v>
      </c>
      <c r="B11878" s="15">
        <f>WEEKDAY($A11878,2)</f>
        <v/>
      </c>
      <c r="C11878" s="15">
        <f>HOUR($A11878)</f>
        <v/>
      </c>
      <c r="D11878" s="15">
        <f>IF(AND($A11878&gt;=Instellingen!$B$6,$A11878&lt;Instellingen!$B$7),1,0)</f>
        <v/>
      </c>
      <c r="E11878" s="15">
        <f>COUNTIF(tData[BezoekStart],"&lt;"&amp;($A11878+1/24))-COUNTIF(tData[BezoekEind],"&lt;="&amp;$A11878)</f>
        <v/>
      </c>
      <c r="F11878" s="15">
        <f>COUNTIF(tData[BezoekLangStart],"&lt;"&amp;($A11878+1/24))-COUNTIF(tData[BezoekLangEind],"&lt;="&amp;$A11878)</f>
        <v/>
      </c>
      <c r="G11878" s="15">
        <f>IF($D11878=1,$B11878*100+$C11878,-1)</f>
        <v/>
      </c>
      <c r="H11878" s="15">
        <f>IF($D11878=1,$B11878,-1)</f>
        <v/>
      </c>
      <c r="I11878" s="15">
        <f>IF($D11878=1,$C11878,-1)</f>
        <v/>
      </c>
    </row>
    <row r="11879">
      <c r="A11879" s="33" t="n">
        <v>45786.83333333334</v>
      </c>
      <c r="B11879" s="15">
        <f>WEEKDAY($A11879,2)</f>
        <v/>
      </c>
      <c r="C11879" s="15">
        <f>HOUR($A11879)</f>
        <v/>
      </c>
      <c r="D11879" s="15">
        <f>IF(AND($A11879&gt;=Instellingen!$B$6,$A11879&lt;Instellingen!$B$7),1,0)</f>
        <v/>
      </c>
      <c r="E11879" s="15">
        <f>COUNTIF(tData[BezoekStart],"&lt;"&amp;($A11879+1/24))-COUNTIF(tData[BezoekEind],"&lt;="&amp;$A11879)</f>
        <v/>
      </c>
      <c r="F11879" s="15">
        <f>COUNTIF(tData[BezoekLangStart],"&lt;"&amp;($A11879+1/24))-COUNTIF(tData[BezoekLangEind],"&lt;="&amp;$A11879)</f>
        <v/>
      </c>
      <c r="G11879" s="15">
        <f>IF($D11879=1,$B11879*100+$C11879,-1)</f>
        <v/>
      </c>
      <c r="H11879" s="15">
        <f>IF($D11879=1,$B11879,-1)</f>
        <v/>
      </c>
      <c r="I11879" s="15">
        <f>IF($D11879=1,$C11879,-1)</f>
        <v/>
      </c>
    </row>
    <row r="11880">
      <c r="A11880" s="33" t="n">
        <v>45786.875</v>
      </c>
      <c r="B11880" s="15">
        <f>WEEKDAY($A11880,2)</f>
        <v/>
      </c>
      <c r="C11880" s="15">
        <f>HOUR($A11880)</f>
        <v/>
      </c>
      <c r="D11880" s="15">
        <f>IF(AND($A11880&gt;=Instellingen!$B$6,$A11880&lt;Instellingen!$B$7),1,0)</f>
        <v/>
      </c>
      <c r="E11880" s="15">
        <f>COUNTIF(tData[BezoekStart],"&lt;"&amp;($A11880+1/24))-COUNTIF(tData[BezoekEind],"&lt;="&amp;$A11880)</f>
        <v/>
      </c>
      <c r="F11880" s="15">
        <f>COUNTIF(tData[BezoekLangStart],"&lt;"&amp;($A11880+1/24))-COUNTIF(tData[BezoekLangEind],"&lt;="&amp;$A11880)</f>
        <v/>
      </c>
      <c r="G11880" s="15">
        <f>IF($D11880=1,$B11880*100+$C11880,-1)</f>
        <v/>
      </c>
      <c r="H11880" s="15">
        <f>IF($D11880=1,$B11880,-1)</f>
        <v/>
      </c>
      <c r="I11880" s="15">
        <f>IF($D11880=1,$C11880,-1)</f>
        <v/>
      </c>
    </row>
    <row r="11881">
      <c r="A11881" s="33" t="n">
        <v>45786.91666666666</v>
      </c>
      <c r="B11881" s="15">
        <f>WEEKDAY($A11881,2)</f>
        <v/>
      </c>
      <c r="C11881" s="15">
        <f>HOUR($A11881)</f>
        <v/>
      </c>
      <c r="D11881" s="15">
        <f>IF(AND($A11881&gt;=Instellingen!$B$6,$A11881&lt;Instellingen!$B$7),1,0)</f>
        <v/>
      </c>
      <c r="E11881" s="15">
        <f>COUNTIF(tData[BezoekStart],"&lt;"&amp;($A11881+1/24))-COUNTIF(tData[BezoekEind],"&lt;="&amp;$A11881)</f>
        <v/>
      </c>
      <c r="F11881" s="15">
        <f>COUNTIF(tData[BezoekLangStart],"&lt;"&amp;($A11881+1/24))-COUNTIF(tData[BezoekLangEind],"&lt;="&amp;$A11881)</f>
        <v/>
      </c>
      <c r="G11881" s="15">
        <f>IF($D11881=1,$B11881*100+$C11881,-1)</f>
        <v/>
      </c>
      <c r="H11881" s="15">
        <f>IF($D11881=1,$B11881,-1)</f>
        <v/>
      </c>
      <c r="I11881" s="15">
        <f>IF($D11881=1,$C11881,-1)</f>
        <v/>
      </c>
    </row>
    <row r="11882">
      <c r="A11882" s="33" t="n">
        <v>45786.95833333334</v>
      </c>
      <c r="B11882" s="15">
        <f>WEEKDAY($A11882,2)</f>
        <v/>
      </c>
      <c r="C11882" s="15">
        <f>HOUR($A11882)</f>
        <v/>
      </c>
      <c r="D11882" s="15">
        <f>IF(AND($A11882&gt;=Instellingen!$B$6,$A11882&lt;Instellingen!$B$7),1,0)</f>
        <v/>
      </c>
      <c r="E11882" s="15">
        <f>COUNTIF(tData[BezoekStart],"&lt;"&amp;($A11882+1/24))-COUNTIF(tData[BezoekEind],"&lt;="&amp;$A11882)</f>
        <v/>
      </c>
      <c r="F11882" s="15">
        <f>COUNTIF(tData[BezoekLangStart],"&lt;"&amp;($A11882+1/24))-COUNTIF(tData[BezoekLangEind],"&lt;="&amp;$A11882)</f>
        <v/>
      </c>
      <c r="G11882" s="15">
        <f>IF($D11882=1,$B11882*100+$C11882,-1)</f>
        <v/>
      </c>
      <c r="H11882" s="15">
        <f>IF($D11882=1,$B11882,-1)</f>
        <v/>
      </c>
      <c r="I11882" s="15">
        <f>IF($D11882=1,$C11882,-1)</f>
        <v/>
      </c>
    </row>
    <row r="11883">
      <c r="A11883" s="33" t="n">
        <v>45787</v>
      </c>
      <c r="B11883" s="15">
        <f>WEEKDAY($A11883,2)</f>
        <v/>
      </c>
      <c r="C11883" s="15">
        <f>HOUR($A11883)</f>
        <v/>
      </c>
      <c r="D11883" s="15">
        <f>IF(AND($A11883&gt;=Instellingen!$B$6,$A11883&lt;Instellingen!$B$7),1,0)</f>
        <v/>
      </c>
      <c r="E11883" s="15">
        <f>COUNTIF(tData[BezoekStart],"&lt;"&amp;($A11883+1/24))-COUNTIF(tData[BezoekEind],"&lt;="&amp;$A11883)</f>
        <v/>
      </c>
      <c r="F11883" s="15">
        <f>COUNTIF(tData[BezoekLangStart],"&lt;"&amp;($A11883+1/24))-COUNTIF(tData[BezoekLangEind],"&lt;="&amp;$A11883)</f>
        <v/>
      </c>
      <c r="G11883" s="15">
        <f>IF($D11883=1,$B11883*100+$C11883,-1)</f>
        <v/>
      </c>
      <c r="H11883" s="15">
        <f>IF($D11883=1,$B11883,-1)</f>
        <v/>
      </c>
      <c r="I11883" s="15">
        <f>IF($D11883=1,$C11883,-1)</f>
        <v/>
      </c>
    </row>
    <row r="11884">
      <c r="A11884" s="33" t="n">
        <v>45787.04166666666</v>
      </c>
      <c r="B11884" s="15">
        <f>WEEKDAY($A11884,2)</f>
        <v/>
      </c>
      <c r="C11884" s="15">
        <f>HOUR($A11884)</f>
        <v/>
      </c>
      <c r="D11884" s="15">
        <f>IF(AND($A11884&gt;=Instellingen!$B$6,$A11884&lt;Instellingen!$B$7),1,0)</f>
        <v/>
      </c>
      <c r="E11884" s="15">
        <f>COUNTIF(tData[BezoekStart],"&lt;"&amp;($A11884+1/24))-COUNTIF(tData[BezoekEind],"&lt;="&amp;$A11884)</f>
        <v/>
      </c>
      <c r="F11884" s="15">
        <f>COUNTIF(tData[BezoekLangStart],"&lt;"&amp;($A11884+1/24))-COUNTIF(tData[BezoekLangEind],"&lt;="&amp;$A11884)</f>
        <v/>
      </c>
      <c r="G11884" s="15">
        <f>IF($D11884=1,$B11884*100+$C11884,-1)</f>
        <v/>
      </c>
      <c r="H11884" s="15">
        <f>IF($D11884=1,$B11884,-1)</f>
        <v/>
      </c>
      <c r="I11884" s="15">
        <f>IF($D11884=1,$C11884,-1)</f>
        <v/>
      </c>
    </row>
    <row r="11885">
      <c r="A11885" s="33" t="n">
        <v>45787.08333333334</v>
      </c>
      <c r="B11885" s="15">
        <f>WEEKDAY($A11885,2)</f>
        <v/>
      </c>
      <c r="C11885" s="15">
        <f>HOUR($A11885)</f>
        <v/>
      </c>
      <c r="D11885" s="15">
        <f>IF(AND($A11885&gt;=Instellingen!$B$6,$A11885&lt;Instellingen!$B$7),1,0)</f>
        <v/>
      </c>
      <c r="E11885" s="15">
        <f>COUNTIF(tData[BezoekStart],"&lt;"&amp;($A11885+1/24))-COUNTIF(tData[BezoekEind],"&lt;="&amp;$A11885)</f>
        <v/>
      </c>
      <c r="F11885" s="15">
        <f>COUNTIF(tData[BezoekLangStart],"&lt;"&amp;($A11885+1/24))-COUNTIF(tData[BezoekLangEind],"&lt;="&amp;$A11885)</f>
        <v/>
      </c>
      <c r="G11885" s="15">
        <f>IF($D11885=1,$B11885*100+$C11885,-1)</f>
        <v/>
      </c>
      <c r="H11885" s="15">
        <f>IF($D11885=1,$B11885,-1)</f>
        <v/>
      </c>
      <c r="I11885" s="15">
        <f>IF($D11885=1,$C11885,-1)</f>
        <v/>
      </c>
    </row>
    <row r="11886">
      <c r="A11886" s="33" t="n">
        <v>45787.125</v>
      </c>
      <c r="B11886" s="15">
        <f>WEEKDAY($A11886,2)</f>
        <v/>
      </c>
      <c r="C11886" s="15">
        <f>HOUR($A11886)</f>
        <v/>
      </c>
      <c r="D11886" s="15">
        <f>IF(AND($A11886&gt;=Instellingen!$B$6,$A11886&lt;Instellingen!$B$7),1,0)</f>
        <v/>
      </c>
      <c r="E11886" s="15">
        <f>COUNTIF(tData[BezoekStart],"&lt;"&amp;($A11886+1/24))-COUNTIF(tData[BezoekEind],"&lt;="&amp;$A11886)</f>
        <v/>
      </c>
      <c r="F11886" s="15">
        <f>COUNTIF(tData[BezoekLangStart],"&lt;"&amp;($A11886+1/24))-COUNTIF(tData[BezoekLangEind],"&lt;="&amp;$A11886)</f>
        <v/>
      </c>
      <c r="G11886" s="15">
        <f>IF($D11886=1,$B11886*100+$C11886,-1)</f>
        <v/>
      </c>
      <c r="H11886" s="15">
        <f>IF($D11886=1,$B11886,-1)</f>
        <v/>
      </c>
      <c r="I11886" s="15">
        <f>IF($D11886=1,$C11886,-1)</f>
        <v/>
      </c>
    </row>
    <row r="11887">
      <c r="A11887" s="33" t="n">
        <v>45787.16666666666</v>
      </c>
      <c r="B11887" s="15">
        <f>WEEKDAY($A11887,2)</f>
        <v/>
      </c>
      <c r="C11887" s="15">
        <f>HOUR($A11887)</f>
        <v/>
      </c>
      <c r="D11887" s="15">
        <f>IF(AND($A11887&gt;=Instellingen!$B$6,$A11887&lt;Instellingen!$B$7),1,0)</f>
        <v/>
      </c>
      <c r="E11887" s="15">
        <f>COUNTIF(tData[BezoekStart],"&lt;"&amp;($A11887+1/24))-COUNTIF(tData[BezoekEind],"&lt;="&amp;$A11887)</f>
        <v/>
      </c>
      <c r="F11887" s="15">
        <f>COUNTIF(tData[BezoekLangStart],"&lt;"&amp;($A11887+1/24))-COUNTIF(tData[BezoekLangEind],"&lt;="&amp;$A11887)</f>
        <v/>
      </c>
      <c r="G11887" s="15">
        <f>IF($D11887=1,$B11887*100+$C11887,-1)</f>
        <v/>
      </c>
      <c r="H11887" s="15">
        <f>IF($D11887=1,$B11887,-1)</f>
        <v/>
      </c>
      <c r="I11887" s="15">
        <f>IF($D11887=1,$C11887,-1)</f>
        <v/>
      </c>
    </row>
    <row r="11888">
      <c r="A11888" s="33" t="n">
        <v>45787.20833333334</v>
      </c>
      <c r="B11888" s="15">
        <f>WEEKDAY($A11888,2)</f>
        <v/>
      </c>
      <c r="C11888" s="15">
        <f>HOUR($A11888)</f>
        <v/>
      </c>
      <c r="D11888" s="15">
        <f>IF(AND($A11888&gt;=Instellingen!$B$6,$A11888&lt;Instellingen!$B$7),1,0)</f>
        <v/>
      </c>
      <c r="E11888" s="15">
        <f>COUNTIF(tData[BezoekStart],"&lt;"&amp;($A11888+1/24))-COUNTIF(tData[BezoekEind],"&lt;="&amp;$A11888)</f>
        <v/>
      </c>
      <c r="F11888" s="15">
        <f>COUNTIF(tData[BezoekLangStart],"&lt;"&amp;($A11888+1/24))-COUNTIF(tData[BezoekLangEind],"&lt;="&amp;$A11888)</f>
        <v/>
      </c>
      <c r="G11888" s="15">
        <f>IF($D11888=1,$B11888*100+$C11888,-1)</f>
        <v/>
      </c>
      <c r="H11888" s="15">
        <f>IF($D11888=1,$B11888,-1)</f>
        <v/>
      </c>
      <c r="I11888" s="15">
        <f>IF($D11888=1,$C11888,-1)</f>
        <v/>
      </c>
    </row>
    <row r="11889">
      <c r="A11889" s="33" t="n">
        <v>45787.25</v>
      </c>
      <c r="B11889" s="15">
        <f>WEEKDAY($A11889,2)</f>
        <v/>
      </c>
      <c r="C11889" s="15">
        <f>HOUR($A11889)</f>
        <v/>
      </c>
      <c r="D11889" s="15">
        <f>IF(AND($A11889&gt;=Instellingen!$B$6,$A11889&lt;Instellingen!$B$7),1,0)</f>
        <v/>
      </c>
      <c r="E11889" s="15">
        <f>COUNTIF(tData[BezoekStart],"&lt;"&amp;($A11889+1/24))-COUNTIF(tData[BezoekEind],"&lt;="&amp;$A11889)</f>
        <v/>
      </c>
      <c r="F11889" s="15">
        <f>COUNTIF(tData[BezoekLangStart],"&lt;"&amp;($A11889+1/24))-COUNTIF(tData[BezoekLangEind],"&lt;="&amp;$A11889)</f>
        <v/>
      </c>
      <c r="G11889" s="15">
        <f>IF($D11889=1,$B11889*100+$C11889,-1)</f>
        <v/>
      </c>
      <c r="H11889" s="15">
        <f>IF($D11889=1,$B11889,-1)</f>
        <v/>
      </c>
      <c r="I11889" s="15">
        <f>IF($D11889=1,$C11889,-1)</f>
        <v/>
      </c>
    </row>
    <row r="11890">
      <c r="A11890" s="33" t="n">
        <v>45787.29166666666</v>
      </c>
      <c r="B11890" s="15">
        <f>WEEKDAY($A11890,2)</f>
        <v/>
      </c>
      <c r="C11890" s="15">
        <f>HOUR($A11890)</f>
        <v/>
      </c>
      <c r="D11890" s="15">
        <f>IF(AND($A11890&gt;=Instellingen!$B$6,$A11890&lt;Instellingen!$B$7),1,0)</f>
        <v/>
      </c>
      <c r="E11890" s="15">
        <f>COUNTIF(tData[BezoekStart],"&lt;"&amp;($A11890+1/24))-COUNTIF(tData[BezoekEind],"&lt;="&amp;$A11890)</f>
        <v/>
      </c>
      <c r="F11890" s="15">
        <f>COUNTIF(tData[BezoekLangStart],"&lt;"&amp;($A11890+1/24))-COUNTIF(tData[BezoekLangEind],"&lt;="&amp;$A11890)</f>
        <v/>
      </c>
      <c r="G11890" s="15">
        <f>IF($D11890=1,$B11890*100+$C11890,-1)</f>
        <v/>
      </c>
      <c r="H11890" s="15">
        <f>IF($D11890=1,$B11890,-1)</f>
        <v/>
      </c>
      <c r="I11890" s="15">
        <f>IF($D11890=1,$C11890,-1)</f>
        <v/>
      </c>
    </row>
    <row r="11891">
      <c r="A11891" s="33" t="n">
        <v>45787.33333333334</v>
      </c>
      <c r="B11891" s="15">
        <f>WEEKDAY($A11891,2)</f>
        <v/>
      </c>
      <c r="C11891" s="15">
        <f>HOUR($A11891)</f>
        <v/>
      </c>
      <c r="D11891" s="15">
        <f>IF(AND($A11891&gt;=Instellingen!$B$6,$A11891&lt;Instellingen!$B$7),1,0)</f>
        <v/>
      </c>
      <c r="E11891" s="15">
        <f>COUNTIF(tData[BezoekStart],"&lt;"&amp;($A11891+1/24))-COUNTIF(tData[BezoekEind],"&lt;="&amp;$A11891)</f>
        <v/>
      </c>
      <c r="F11891" s="15">
        <f>COUNTIF(tData[BezoekLangStart],"&lt;"&amp;($A11891+1/24))-COUNTIF(tData[BezoekLangEind],"&lt;="&amp;$A11891)</f>
        <v/>
      </c>
      <c r="G11891" s="15">
        <f>IF($D11891=1,$B11891*100+$C11891,-1)</f>
        <v/>
      </c>
      <c r="H11891" s="15">
        <f>IF($D11891=1,$B11891,-1)</f>
        <v/>
      </c>
      <c r="I11891" s="15">
        <f>IF($D11891=1,$C11891,-1)</f>
        <v/>
      </c>
    </row>
    <row r="11892">
      <c r="A11892" s="33" t="n">
        <v>45787.375</v>
      </c>
      <c r="B11892" s="15">
        <f>WEEKDAY($A11892,2)</f>
        <v/>
      </c>
      <c r="C11892" s="15">
        <f>HOUR($A11892)</f>
        <v/>
      </c>
      <c r="D11892" s="15">
        <f>IF(AND($A11892&gt;=Instellingen!$B$6,$A11892&lt;Instellingen!$B$7),1,0)</f>
        <v/>
      </c>
      <c r="E11892" s="15">
        <f>COUNTIF(tData[BezoekStart],"&lt;"&amp;($A11892+1/24))-COUNTIF(tData[BezoekEind],"&lt;="&amp;$A11892)</f>
        <v/>
      </c>
      <c r="F11892" s="15">
        <f>COUNTIF(tData[BezoekLangStart],"&lt;"&amp;($A11892+1/24))-COUNTIF(tData[BezoekLangEind],"&lt;="&amp;$A11892)</f>
        <v/>
      </c>
      <c r="G11892" s="15">
        <f>IF($D11892=1,$B11892*100+$C11892,-1)</f>
        <v/>
      </c>
      <c r="H11892" s="15">
        <f>IF($D11892=1,$B11892,-1)</f>
        <v/>
      </c>
      <c r="I11892" s="15">
        <f>IF($D11892=1,$C11892,-1)</f>
        <v/>
      </c>
    </row>
    <row r="11893">
      <c r="A11893" s="33" t="n">
        <v>45787.41666666666</v>
      </c>
      <c r="B11893" s="15">
        <f>WEEKDAY($A11893,2)</f>
        <v/>
      </c>
      <c r="C11893" s="15">
        <f>HOUR($A11893)</f>
        <v/>
      </c>
      <c r="D11893" s="15">
        <f>IF(AND($A11893&gt;=Instellingen!$B$6,$A11893&lt;Instellingen!$B$7),1,0)</f>
        <v/>
      </c>
      <c r="E11893" s="15">
        <f>COUNTIF(tData[BezoekStart],"&lt;"&amp;($A11893+1/24))-COUNTIF(tData[BezoekEind],"&lt;="&amp;$A11893)</f>
        <v/>
      </c>
      <c r="F11893" s="15">
        <f>COUNTIF(tData[BezoekLangStart],"&lt;"&amp;($A11893+1/24))-COUNTIF(tData[BezoekLangEind],"&lt;="&amp;$A11893)</f>
        <v/>
      </c>
      <c r="G11893" s="15">
        <f>IF($D11893=1,$B11893*100+$C11893,-1)</f>
        <v/>
      </c>
      <c r="H11893" s="15">
        <f>IF($D11893=1,$B11893,-1)</f>
        <v/>
      </c>
      <c r="I11893" s="15">
        <f>IF($D11893=1,$C11893,-1)</f>
        <v/>
      </c>
    </row>
    <row r="11894">
      <c r="A11894" s="33" t="n">
        <v>45787.45833333334</v>
      </c>
      <c r="B11894" s="15">
        <f>WEEKDAY($A11894,2)</f>
        <v/>
      </c>
      <c r="C11894" s="15">
        <f>HOUR($A11894)</f>
        <v/>
      </c>
      <c r="D11894" s="15">
        <f>IF(AND($A11894&gt;=Instellingen!$B$6,$A11894&lt;Instellingen!$B$7),1,0)</f>
        <v/>
      </c>
      <c r="E11894" s="15">
        <f>COUNTIF(tData[BezoekStart],"&lt;"&amp;($A11894+1/24))-COUNTIF(tData[BezoekEind],"&lt;="&amp;$A11894)</f>
        <v/>
      </c>
      <c r="F11894" s="15">
        <f>COUNTIF(tData[BezoekLangStart],"&lt;"&amp;($A11894+1/24))-COUNTIF(tData[BezoekLangEind],"&lt;="&amp;$A11894)</f>
        <v/>
      </c>
      <c r="G11894" s="15">
        <f>IF($D11894=1,$B11894*100+$C11894,-1)</f>
        <v/>
      </c>
      <c r="H11894" s="15">
        <f>IF($D11894=1,$B11894,-1)</f>
        <v/>
      </c>
      <c r="I11894" s="15">
        <f>IF($D11894=1,$C11894,-1)</f>
        <v/>
      </c>
    </row>
    <row r="11895">
      <c r="A11895" s="33" t="n">
        <v>45787.5</v>
      </c>
      <c r="B11895" s="15">
        <f>WEEKDAY($A11895,2)</f>
        <v/>
      </c>
      <c r="C11895" s="15">
        <f>HOUR($A11895)</f>
        <v/>
      </c>
      <c r="D11895" s="15">
        <f>IF(AND($A11895&gt;=Instellingen!$B$6,$A11895&lt;Instellingen!$B$7),1,0)</f>
        <v/>
      </c>
      <c r="E11895" s="15">
        <f>COUNTIF(tData[BezoekStart],"&lt;"&amp;($A11895+1/24))-COUNTIF(tData[BezoekEind],"&lt;="&amp;$A11895)</f>
        <v/>
      </c>
      <c r="F11895" s="15">
        <f>COUNTIF(tData[BezoekLangStart],"&lt;"&amp;($A11895+1/24))-COUNTIF(tData[BezoekLangEind],"&lt;="&amp;$A11895)</f>
        <v/>
      </c>
      <c r="G11895" s="15">
        <f>IF($D11895=1,$B11895*100+$C11895,-1)</f>
        <v/>
      </c>
      <c r="H11895" s="15">
        <f>IF($D11895=1,$B11895,-1)</f>
        <v/>
      </c>
      <c r="I11895" s="15">
        <f>IF($D11895=1,$C11895,-1)</f>
        <v/>
      </c>
    </row>
    <row r="11896">
      <c r="A11896" s="33" t="n">
        <v>45787.54166666666</v>
      </c>
      <c r="B11896" s="15">
        <f>WEEKDAY($A11896,2)</f>
        <v/>
      </c>
      <c r="C11896" s="15">
        <f>HOUR($A11896)</f>
        <v/>
      </c>
      <c r="D11896" s="15">
        <f>IF(AND($A11896&gt;=Instellingen!$B$6,$A11896&lt;Instellingen!$B$7),1,0)</f>
        <v/>
      </c>
      <c r="E11896" s="15">
        <f>COUNTIF(tData[BezoekStart],"&lt;"&amp;($A11896+1/24))-COUNTIF(tData[BezoekEind],"&lt;="&amp;$A11896)</f>
        <v/>
      </c>
      <c r="F11896" s="15">
        <f>COUNTIF(tData[BezoekLangStart],"&lt;"&amp;($A11896+1/24))-COUNTIF(tData[BezoekLangEind],"&lt;="&amp;$A11896)</f>
        <v/>
      </c>
      <c r="G11896" s="15">
        <f>IF($D11896=1,$B11896*100+$C11896,-1)</f>
        <v/>
      </c>
      <c r="H11896" s="15">
        <f>IF($D11896=1,$B11896,-1)</f>
        <v/>
      </c>
      <c r="I11896" s="15">
        <f>IF($D11896=1,$C11896,-1)</f>
        <v/>
      </c>
    </row>
    <row r="11897">
      <c r="A11897" s="33" t="n">
        <v>45787.58333333334</v>
      </c>
      <c r="B11897" s="15">
        <f>WEEKDAY($A11897,2)</f>
        <v/>
      </c>
      <c r="C11897" s="15">
        <f>HOUR($A11897)</f>
        <v/>
      </c>
      <c r="D11897" s="15">
        <f>IF(AND($A11897&gt;=Instellingen!$B$6,$A11897&lt;Instellingen!$B$7),1,0)</f>
        <v/>
      </c>
      <c r="E11897" s="15">
        <f>COUNTIF(tData[BezoekStart],"&lt;"&amp;($A11897+1/24))-COUNTIF(tData[BezoekEind],"&lt;="&amp;$A11897)</f>
        <v/>
      </c>
      <c r="F11897" s="15">
        <f>COUNTIF(tData[BezoekLangStart],"&lt;"&amp;($A11897+1/24))-COUNTIF(tData[BezoekLangEind],"&lt;="&amp;$A11897)</f>
        <v/>
      </c>
      <c r="G11897" s="15">
        <f>IF($D11897=1,$B11897*100+$C11897,-1)</f>
        <v/>
      </c>
      <c r="H11897" s="15">
        <f>IF($D11897=1,$B11897,-1)</f>
        <v/>
      </c>
      <c r="I11897" s="15">
        <f>IF($D11897=1,$C11897,-1)</f>
        <v/>
      </c>
    </row>
    <row r="11898">
      <c r="A11898" s="33" t="n">
        <v>45787.625</v>
      </c>
      <c r="B11898" s="15">
        <f>WEEKDAY($A11898,2)</f>
        <v/>
      </c>
      <c r="C11898" s="15">
        <f>HOUR($A11898)</f>
        <v/>
      </c>
      <c r="D11898" s="15">
        <f>IF(AND($A11898&gt;=Instellingen!$B$6,$A11898&lt;Instellingen!$B$7),1,0)</f>
        <v/>
      </c>
      <c r="E11898" s="15">
        <f>COUNTIF(tData[BezoekStart],"&lt;"&amp;($A11898+1/24))-COUNTIF(tData[BezoekEind],"&lt;="&amp;$A11898)</f>
        <v/>
      </c>
      <c r="F11898" s="15">
        <f>COUNTIF(tData[BezoekLangStart],"&lt;"&amp;($A11898+1/24))-COUNTIF(tData[BezoekLangEind],"&lt;="&amp;$A11898)</f>
        <v/>
      </c>
      <c r="G11898" s="15">
        <f>IF($D11898=1,$B11898*100+$C11898,-1)</f>
        <v/>
      </c>
      <c r="H11898" s="15">
        <f>IF($D11898=1,$B11898,-1)</f>
        <v/>
      </c>
      <c r="I11898" s="15">
        <f>IF($D11898=1,$C11898,-1)</f>
        <v/>
      </c>
    </row>
    <row r="11899">
      <c r="A11899" s="33" t="n">
        <v>45787.66666666666</v>
      </c>
      <c r="B11899" s="15">
        <f>WEEKDAY($A11899,2)</f>
        <v/>
      </c>
      <c r="C11899" s="15">
        <f>HOUR($A11899)</f>
        <v/>
      </c>
      <c r="D11899" s="15">
        <f>IF(AND($A11899&gt;=Instellingen!$B$6,$A11899&lt;Instellingen!$B$7),1,0)</f>
        <v/>
      </c>
      <c r="E11899" s="15">
        <f>COUNTIF(tData[BezoekStart],"&lt;"&amp;($A11899+1/24))-COUNTIF(tData[BezoekEind],"&lt;="&amp;$A11899)</f>
        <v/>
      </c>
      <c r="F11899" s="15">
        <f>COUNTIF(tData[BezoekLangStart],"&lt;"&amp;($A11899+1/24))-COUNTIF(tData[BezoekLangEind],"&lt;="&amp;$A11899)</f>
        <v/>
      </c>
      <c r="G11899" s="15">
        <f>IF($D11899=1,$B11899*100+$C11899,-1)</f>
        <v/>
      </c>
      <c r="H11899" s="15">
        <f>IF($D11899=1,$B11899,-1)</f>
        <v/>
      </c>
      <c r="I11899" s="15">
        <f>IF($D11899=1,$C11899,-1)</f>
        <v/>
      </c>
    </row>
    <row r="11900">
      <c r="A11900" s="33" t="n">
        <v>45787.70833333334</v>
      </c>
      <c r="B11900" s="15">
        <f>WEEKDAY($A11900,2)</f>
        <v/>
      </c>
      <c r="C11900" s="15">
        <f>HOUR($A11900)</f>
        <v/>
      </c>
      <c r="D11900" s="15">
        <f>IF(AND($A11900&gt;=Instellingen!$B$6,$A11900&lt;Instellingen!$B$7),1,0)</f>
        <v/>
      </c>
      <c r="E11900" s="15">
        <f>COUNTIF(tData[BezoekStart],"&lt;"&amp;($A11900+1/24))-COUNTIF(tData[BezoekEind],"&lt;="&amp;$A11900)</f>
        <v/>
      </c>
      <c r="F11900" s="15">
        <f>COUNTIF(tData[BezoekLangStart],"&lt;"&amp;($A11900+1/24))-COUNTIF(tData[BezoekLangEind],"&lt;="&amp;$A11900)</f>
        <v/>
      </c>
      <c r="G11900" s="15">
        <f>IF($D11900=1,$B11900*100+$C11900,-1)</f>
        <v/>
      </c>
      <c r="H11900" s="15">
        <f>IF($D11900=1,$B11900,-1)</f>
        <v/>
      </c>
      <c r="I11900" s="15">
        <f>IF($D11900=1,$C11900,-1)</f>
        <v/>
      </c>
    </row>
    <row r="11901">
      <c r="A11901" s="33" t="n">
        <v>45787.75</v>
      </c>
      <c r="B11901" s="15">
        <f>WEEKDAY($A11901,2)</f>
        <v/>
      </c>
      <c r="C11901" s="15">
        <f>HOUR($A11901)</f>
        <v/>
      </c>
      <c r="D11901" s="15">
        <f>IF(AND($A11901&gt;=Instellingen!$B$6,$A11901&lt;Instellingen!$B$7),1,0)</f>
        <v/>
      </c>
      <c r="E11901" s="15">
        <f>COUNTIF(tData[BezoekStart],"&lt;"&amp;($A11901+1/24))-COUNTIF(tData[BezoekEind],"&lt;="&amp;$A11901)</f>
        <v/>
      </c>
      <c r="F11901" s="15">
        <f>COUNTIF(tData[BezoekLangStart],"&lt;"&amp;($A11901+1/24))-COUNTIF(tData[BezoekLangEind],"&lt;="&amp;$A11901)</f>
        <v/>
      </c>
      <c r="G11901" s="15">
        <f>IF($D11901=1,$B11901*100+$C11901,-1)</f>
        <v/>
      </c>
      <c r="H11901" s="15">
        <f>IF($D11901=1,$B11901,-1)</f>
        <v/>
      </c>
      <c r="I11901" s="15">
        <f>IF($D11901=1,$C11901,-1)</f>
        <v/>
      </c>
    </row>
    <row r="11902">
      <c r="A11902" s="33" t="n">
        <v>45787.79166666666</v>
      </c>
      <c r="B11902" s="15">
        <f>WEEKDAY($A11902,2)</f>
        <v/>
      </c>
      <c r="C11902" s="15">
        <f>HOUR($A11902)</f>
        <v/>
      </c>
      <c r="D11902" s="15">
        <f>IF(AND($A11902&gt;=Instellingen!$B$6,$A11902&lt;Instellingen!$B$7),1,0)</f>
        <v/>
      </c>
      <c r="E11902" s="15">
        <f>COUNTIF(tData[BezoekStart],"&lt;"&amp;($A11902+1/24))-COUNTIF(tData[BezoekEind],"&lt;="&amp;$A11902)</f>
        <v/>
      </c>
      <c r="F11902" s="15">
        <f>COUNTIF(tData[BezoekLangStart],"&lt;"&amp;($A11902+1/24))-COUNTIF(tData[BezoekLangEind],"&lt;="&amp;$A11902)</f>
        <v/>
      </c>
      <c r="G11902" s="15">
        <f>IF($D11902=1,$B11902*100+$C11902,-1)</f>
        <v/>
      </c>
      <c r="H11902" s="15">
        <f>IF($D11902=1,$B11902,-1)</f>
        <v/>
      </c>
      <c r="I11902" s="15">
        <f>IF($D11902=1,$C11902,-1)</f>
        <v/>
      </c>
    </row>
    <row r="11903">
      <c r="A11903" s="33" t="n">
        <v>45787.83333333334</v>
      </c>
      <c r="B11903" s="15">
        <f>WEEKDAY($A11903,2)</f>
        <v/>
      </c>
      <c r="C11903" s="15">
        <f>HOUR($A11903)</f>
        <v/>
      </c>
      <c r="D11903" s="15">
        <f>IF(AND($A11903&gt;=Instellingen!$B$6,$A11903&lt;Instellingen!$B$7),1,0)</f>
        <v/>
      </c>
      <c r="E11903" s="15">
        <f>COUNTIF(tData[BezoekStart],"&lt;"&amp;($A11903+1/24))-COUNTIF(tData[BezoekEind],"&lt;="&amp;$A11903)</f>
        <v/>
      </c>
      <c r="F11903" s="15">
        <f>COUNTIF(tData[BezoekLangStart],"&lt;"&amp;($A11903+1/24))-COUNTIF(tData[BezoekLangEind],"&lt;="&amp;$A11903)</f>
        <v/>
      </c>
      <c r="G11903" s="15">
        <f>IF($D11903=1,$B11903*100+$C11903,-1)</f>
        <v/>
      </c>
      <c r="H11903" s="15">
        <f>IF($D11903=1,$B11903,-1)</f>
        <v/>
      </c>
      <c r="I11903" s="15">
        <f>IF($D11903=1,$C11903,-1)</f>
        <v/>
      </c>
    </row>
    <row r="11904">
      <c r="A11904" s="33" t="n">
        <v>45787.875</v>
      </c>
      <c r="B11904" s="15">
        <f>WEEKDAY($A11904,2)</f>
        <v/>
      </c>
      <c r="C11904" s="15">
        <f>HOUR($A11904)</f>
        <v/>
      </c>
      <c r="D11904" s="15">
        <f>IF(AND($A11904&gt;=Instellingen!$B$6,$A11904&lt;Instellingen!$B$7),1,0)</f>
        <v/>
      </c>
      <c r="E11904" s="15">
        <f>COUNTIF(tData[BezoekStart],"&lt;"&amp;($A11904+1/24))-COUNTIF(tData[BezoekEind],"&lt;="&amp;$A11904)</f>
        <v/>
      </c>
      <c r="F11904" s="15">
        <f>COUNTIF(tData[BezoekLangStart],"&lt;"&amp;($A11904+1/24))-COUNTIF(tData[BezoekLangEind],"&lt;="&amp;$A11904)</f>
        <v/>
      </c>
      <c r="G11904" s="15">
        <f>IF($D11904=1,$B11904*100+$C11904,-1)</f>
        <v/>
      </c>
      <c r="H11904" s="15">
        <f>IF($D11904=1,$B11904,-1)</f>
        <v/>
      </c>
      <c r="I11904" s="15">
        <f>IF($D11904=1,$C11904,-1)</f>
        <v/>
      </c>
    </row>
    <row r="11905">
      <c r="A11905" s="33" t="n">
        <v>45787.91666666666</v>
      </c>
      <c r="B11905" s="15">
        <f>WEEKDAY($A11905,2)</f>
        <v/>
      </c>
      <c r="C11905" s="15">
        <f>HOUR($A11905)</f>
        <v/>
      </c>
      <c r="D11905" s="15">
        <f>IF(AND($A11905&gt;=Instellingen!$B$6,$A11905&lt;Instellingen!$B$7),1,0)</f>
        <v/>
      </c>
      <c r="E11905" s="15">
        <f>COUNTIF(tData[BezoekStart],"&lt;"&amp;($A11905+1/24))-COUNTIF(tData[BezoekEind],"&lt;="&amp;$A11905)</f>
        <v/>
      </c>
      <c r="F11905" s="15">
        <f>COUNTIF(tData[BezoekLangStart],"&lt;"&amp;($A11905+1/24))-COUNTIF(tData[BezoekLangEind],"&lt;="&amp;$A11905)</f>
        <v/>
      </c>
      <c r="G11905" s="15">
        <f>IF($D11905=1,$B11905*100+$C11905,-1)</f>
        <v/>
      </c>
      <c r="H11905" s="15">
        <f>IF($D11905=1,$B11905,-1)</f>
        <v/>
      </c>
      <c r="I11905" s="15">
        <f>IF($D11905=1,$C11905,-1)</f>
        <v/>
      </c>
    </row>
    <row r="11906">
      <c r="A11906" s="33" t="n">
        <v>45787.95833333334</v>
      </c>
      <c r="B11906" s="15">
        <f>WEEKDAY($A11906,2)</f>
        <v/>
      </c>
      <c r="C11906" s="15">
        <f>HOUR($A11906)</f>
        <v/>
      </c>
      <c r="D11906" s="15">
        <f>IF(AND($A11906&gt;=Instellingen!$B$6,$A11906&lt;Instellingen!$B$7),1,0)</f>
        <v/>
      </c>
      <c r="E11906" s="15">
        <f>COUNTIF(tData[BezoekStart],"&lt;"&amp;($A11906+1/24))-COUNTIF(tData[BezoekEind],"&lt;="&amp;$A11906)</f>
        <v/>
      </c>
      <c r="F11906" s="15">
        <f>COUNTIF(tData[BezoekLangStart],"&lt;"&amp;($A11906+1/24))-COUNTIF(tData[BezoekLangEind],"&lt;="&amp;$A11906)</f>
        <v/>
      </c>
      <c r="G11906" s="15">
        <f>IF($D11906=1,$B11906*100+$C11906,-1)</f>
        <v/>
      </c>
      <c r="H11906" s="15">
        <f>IF($D11906=1,$B11906,-1)</f>
        <v/>
      </c>
      <c r="I11906" s="15">
        <f>IF($D11906=1,$C11906,-1)</f>
        <v/>
      </c>
    </row>
    <row r="11907">
      <c r="A11907" s="33" t="n">
        <v>45788</v>
      </c>
      <c r="B11907" s="15">
        <f>WEEKDAY($A11907,2)</f>
        <v/>
      </c>
      <c r="C11907" s="15">
        <f>HOUR($A11907)</f>
        <v/>
      </c>
      <c r="D11907" s="15">
        <f>IF(AND($A11907&gt;=Instellingen!$B$6,$A11907&lt;Instellingen!$B$7),1,0)</f>
        <v/>
      </c>
      <c r="E11907" s="15">
        <f>COUNTIF(tData[BezoekStart],"&lt;"&amp;($A11907+1/24))-COUNTIF(tData[BezoekEind],"&lt;="&amp;$A11907)</f>
        <v/>
      </c>
      <c r="F11907" s="15">
        <f>COUNTIF(tData[BezoekLangStart],"&lt;"&amp;($A11907+1/24))-COUNTIF(tData[BezoekLangEind],"&lt;="&amp;$A11907)</f>
        <v/>
      </c>
      <c r="G11907" s="15">
        <f>IF($D11907=1,$B11907*100+$C11907,-1)</f>
        <v/>
      </c>
      <c r="H11907" s="15">
        <f>IF($D11907=1,$B11907,-1)</f>
        <v/>
      </c>
      <c r="I11907" s="15">
        <f>IF($D11907=1,$C11907,-1)</f>
        <v/>
      </c>
    </row>
    <row r="11908">
      <c r="A11908" s="33" t="n">
        <v>45788.04166666666</v>
      </c>
      <c r="B11908" s="15">
        <f>WEEKDAY($A11908,2)</f>
        <v/>
      </c>
      <c r="C11908" s="15">
        <f>HOUR($A11908)</f>
        <v/>
      </c>
      <c r="D11908" s="15">
        <f>IF(AND($A11908&gt;=Instellingen!$B$6,$A11908&lt;Instellingen!$B$7),1,0)</f>
        <v/>
      </c>
      <c r="E11908" s="15">
        <f>COUNTIF(tData[BezoekStart],"&lt;"&amp;($A11908+1/24))-COUNTIF(tData[BezoekEind],"&lt;="&amp;$A11908)</f>
        <v/>
      </c>
      <c r="F11908" s="15">
        <f>COUNTIF(tData[BezoekLangStart],"&lt;"&amp;($A11908+1/24))-COUNTIF(tData[BezoekLangEind],"&lt;="&amp;$A11908)</f>
        <v/>
      </c>
      <c r="G11908" s="15">
        <f>IF($D11908=1,$B11908*100+$C11908,-1)</f>
        <v/>
      </c>
      <c r="H11908" s="15">
        <f>IF($D11908=1,$B11908,-1)</f>
        <v/>
      </c>
      <c r="I11908" s="15">
        <f>IF($D11908=1,$C11908,-1)</f>
        <v/>
      </c>
    </row>
    <row r="11909">
      <c r="A11909" s="33" t="n">
        <v>45788.08333333334</v>
      </c>
      <c r="B11909" s="15">
        <f>WEEKDAY($A11909,2)</f>
        <v/>
      </c>
      <c r="C11909" s="15">
        <f>HOUR($A11909)</f>
        <v/>
      </c>
      <c r="D11909" s="15">
        <f>IF(AND($A11909&gt;=Instellingen!$B$6,$A11909&lt;Instellingen!$B$7),1,0)</f>
        <v/>
      </c>
      <c r="E11909" s="15">
        <f>COUNTIF(tData[BezoekStart],"&lt;"&amp;($A11909+1/24))-COUNTIF(tData[BezoekEind],"&lt;="&amp;$A11909)</f>
        <v/>
      </c>
      <c r="F11909" s="15">
        <f>COUNTIF(tData[BezoekLangStart],"&lt;"&amp;($A11909+1/24))-COUNTIF(tData[BezoekLangEind],"&lt;="&amp;$A11909)</f>
        <v/>
      </c>
      <c r="G11909" s="15">
        <f>IF($D11909=1,$B11909*100+$C11909,-1)</f>
        <v/>
      </c>
      <c r="H11909" s="15">
        <f>IF($D11909=1,$B11909,-1)</f>
        <v/>
      </c>
      <c r="I11909" s="15">
        <f>IF($D11909=1,$C11909,-1)</f>
        <v/>
      </c>
    </row>
    <row r="11910">
      <c r="A11910" s="33" t="n">
        <v>45788.125</v>
      </c>
      <c r="B11910" s="15">
        <f>WEEKDAY($A11910,2)</f>
        <v/>
      </c>
      <c r="C11910" s="15">
        <f>HOUR($A11910)</f>
        <v/>
      </c>
      <c r="D11910" s="15">
        <f>IF(AND($A11910&gt;=Instellingen!$B$6,$A11910&lt;Instellingen!$B$7),1,0)</f>
        <v/>
      </c>
      <c r="E11910" s="15">
        <f>COUNTIF(tData[BezoekStart],"&lt;"&amp;($A11910+1/24))-COUNTIF(tData[BezoekEind],"&lt;="&amp;$A11910)</f>
        <v/>
      </c>
      <c r="F11910" s="15">
        <f>COUNTIF(tData[BezoekLangStart],"&lt;"&amp;($A11910+1/24))-COUNTIF(tData[BezoekLangEind],"&lt;="&amp;$A11910)</f>
        <v/>
      </c>
      <c r="G11910" s="15">
        <f>IF($D11910=1,$B11910*100+$C11910,-1)</f>
        <v/>
      </c>
      <c r="H11910" s="15">
        <f>IF($D11910=1,$B11910,-1)</f>
        <v/>
      </c>
      <c r="I11910" s="15">
        <f>IF($D11910=1,$C11910,-1)</f>
        <v/>
      </c>
    </row>
    <row r="11911">
      <c r="A11911" s="33" t="n">
        <v>45788.16666666666</v>
      </c>
      <c r="B11911" s="15">
        <f>WEEKDAY($A11911,2)</f>
        <v/>
      </c>
      <c r="C11911" s="15">
        <f>HOUR($A11911)</f>
        <v/>
      </c>
      <c r="D11911" s="15">
        <f>IF(AND($A11911&gt;=Instellingen!$B$6,$A11911&lt;Instellingen!$B$7),1,0)</f>
        <v/>
      </c>
      <c r="E11911" s="15">
        <f>COUNTIF(tData[BezoekStart],"&lt;"&amp;($A11911+1/24))-COUNTIF(tData[BezoekEind],"&lt;="&amp;$A11911)</f>
        <v/>
      </c>
      <c r="F11911" s="15">
        <f>COUNTIF(tData[BezoekLangStart],"&lt;"&amp;($A11911+1/24))-COUNTIF(tData[BezoekLangEind],"&lt;="&amp;$A11911)</f>
        <v/>
      </c>
      <c r="G11911" s="15">
        <f>IF($D11911=1,$B11911*100+$C11911,-1)</f>
        <v/>
      </c>
      <c r="H11911" s="15">
        <f>IF($D11911=1,$B11911,-1)</f>
        <v/>
      </c>
      <c r="I11911" s="15">
        <f>IF($D11911=1,$C11911,-1)</f>
        <v/>
      </c>
    </row>
    <row r="11912">
      <c r="A11912" s="33" t="n">
        <v>45788.20833333334</v>
      </c>
      <c r="B11912" s="15">
        <f>WEEKDAY($A11912,2)</f>
        <v/>
      </c>
      <c r="C11912" s="15">
        <f>HOUR($A11912)</f>
        <v/>
      </c>
      <c r="D11912" s="15">
        <f>IF(AND($A11912&gt;=Instellingen!$B$6,$A11912&lt;Instellingen!$B$7),1,0)</f>
        <v/>
      </c>
      <c r="E11912" s="15">
        <f>COUNTIF(tData[BezoekStart],"&lt;"&amp;($A11912+1/24))-COUNTIF(tData[BezoekEind],"&lt;="&amp;$A11912)</f>
        <v/>
      </c>
      <c r="F11912" s="15">
        <f>COUNTIF(tData[BezoekLangStart],"&lt;"&amp;($A11912+1/24))-COUNTIF(tData[BezoekLangEind],"&lt;="&amp;$A11912)</f>
        <v/>
      </c>
      <c r="G11912" s="15">
        <f>IF($D11912=1,$B11912*100+$C11912,-1)</f>
        <v/>
      </c>
      <c r="H11912" s="15">
        <f>IF($D11912=1,$B11912,-1)</f>
        <v/>
      </c>
      <c r="I11912" s="15">
        <f>IF($D11912=1,$C11912,-1)</f>
        <v/>
      </c>
    </row>
    <row r="11913">
      <c r="A11913" s="33" t="n">
        <v>45788.25</v>
      </c>
      <c r="B11913" s="15">
        <f>WEEKDAY($A11913,2)</f>
        <v/>
      </c>
      <c r="C11913" s="15">
        <f>HOUR($A11913)</f>
        <v/>
      </c>
      <c r="D11913" s="15">
        <f>IF(AND($A11913&gt;=Instellingen!$B$6,$A11913&lt;Instellingen!$B$7),1,0)</f>
        <v/>
      </c>
      <c r="E11913" s="15">
        <f>COUNTIF(tData[BezoekStart],"&lt;"&amp;($A11913+1/24))-COUNTIF(tData[BezoekEind],"&lt;="&amp;$A11913)</f>
        <v/>
      </c>
      <c r="F11913" s="15">
        <f>COUNTIF(tData[BezoekLangStart],"&lt;"&amp;($A11913+1/24))-COUNTIF(tData[BezoekLangEind],"&lt;="&amp;$A11913)</f>
        <v/>
      </c>
      <c r="G11913" s="15">
        <f>IF($D11913=1,$B11913*100+$C11913,-1)</f>
        <v/>
      </c>
      <c r="H11913" s="15">
        <f>IF($D11913=1,$B11913,-1)</f>
        <v/>
      </c>
      <c r="I11913" s="15">
        <f>IF($D11913=1,$C11913,-1)</f>
        <v/>
      </c>
    </row>
    <row r="11914">
      <c r="A11914" s="33" t="n">
        <v>45788.29166666666</v>
      </c>
      <c r="B11914" s="15">
        <f>WEEKDAY($A11914,2)</f>
        <v/>
      </c>
      <c r="C11914" s="15">
        <f>HOUR($A11914)</f>
        <v/>
      </c>
      <c r="D11914" s="15">
        <f>IF(AND($A11914&gt;=Instellingen!$B$6,$A11914&lt;Instellingen!$B$7),1,0)</f>
        <v/>
      </c>
      <c r="E11914" s="15">
        <f>COUNTIF(tData[BezoekStart],"&lt;"&amp;($A11914+1/24))-COUNTIF(tData[BezoekEind],"&lt;="&amp;$A11914)</f>
        <v/>
      </c>
      <c r="F11914" s="15">
        <f>COUNTIF(tData[BezoekLangStart],"&lt;"&amp;($A11914+1/24))-COUNTIF(tData[BezoekLangEind],"&lt;="&amp;$A11914)</f>
        <v/>
      </c>
      <c r="G11914" s="15">
        <f>IF($D11914=1,$B11914*100+$C11914,-1)</f>
        <v/>
      </c>
      <c r="H11914" s="15">
        <f>IF($D11914=1,$B11914,-1)</f>
        <v/>
      </c>
      <c r="I11914" s="15">
        <f>IF($D11914=1,$C11914,-1)</f>
        <v/>
      </c>
    </row>
    <row r="11915">
      <c r="A11915" s="33" t="n">
        <v>45788.33333333334</v>
      </c>
      <c r="B11915" s="15">
        <f>WEEKDAY($A11915,2)</f>
        <v/>
      </c>
      <c r="C11915" s="15">
        <f>HOUR($A11915)</f>
        <v/>
      </c>
      <c r="D11915" s="15">
        <f>IF(AND($A11915&gt;=Instellingen!$B$6,$A11915&lt;Instellingen!$B$7),1,0)</f>
        <v/>
      </c>
      <c r="E11915" s="15">
        <f>COUNTIF(tData[BezoekStart],"&lt;"&amp;($A11915+1/24))-COUNTIF(tData[BezoekEind],"&lt;="&amp;$A11915)</f>
        <v/>
      </c>
      <c r="F11915" s="15">
        <f>COUNTIF(tData[BezoekLangStart],"&lt;"&amp;($A11915+1/24))-COUNTIF(tData[BezoekLangEind],"&lt;="&amp;$A11915)</f>
        <v/>
      </c>
      <c r="G11915" s="15">
        <f>IF($D11915=1,$B11915*100+$C11915,-1)</f>
        <v/>
      </c>
      <c r="H11915" s="15">
        <f>IF($D11915=1,$B11915,-1)</f>
        <v/>
      </c>
      <c r="I11915" s="15">
        <f>IF($D11915=1,$C11915,-1)</f>
        <v/>
      </c>
    </row>
    <row r="11916">
      <c r="A11916" s="33" t="n">
        <v>45788.375</v>
      </c>
      <c r="B11916" s="15">
        <f>WEEKDAY($A11916,2)</f>
        <v/>
      </c>
      <c r="C11916" s="15">
        <f>HOUR($A11916)</f>
        <v/>
      </c>
      <c r="D11916" s="15">
        <f>IF(AND($A11916&gt;=Instellingen!$B$6,$A11916&lt;Instellingen!$B$7),1,0)</f>
        <v/>
      </c>
      <c r="E11916" s="15">
        <f>COUNTIF(tData[BezoekStart],"&lt;"&amp;($A11916+1/24))-COUNTIF(tData[BezoekEind],"&lt;="&amp;$A11916)</f>
        <v/>
      </c>
      <c r="F11916" s="15">
        <f>COUNTIF(tData[BezoekLangStart],"&lt;"&amp;($A11916+1/24))-COUNTIF(tData[BezoekLangEind],"&lt;="&amp;$A11916)</f>
        <v/>
      </c>
      <c r="G11916" s="15">
        <f>IF($D11916=1,$B11916*100+$C11916,-1)</f>
        <v/>
      </c>
      <c r="H11916" s="15">
        <f>IF($D11916=1,$B11916,-1)</f>
        <v/>
      </c>
      <c r="I11916" s="15">
        <f>IF($D11916=1,$C11916,-1)</f>
        <v/>
      </c>
    </row>
    <row r="11917">
      <c r="A11917" s="33" t="n">
        <v>45788.41666666666</v>
      </c>
      <c r="B11917" s="15">
        <f>WEEKDAY($A11917,2)</f>
        <v/>
      </c>
      <c r="C11917" s="15">
        <f>HOUR($A11917)</f>
        <v/>
      </c>
      <c r="D11917" s="15">
        <f>IF(AND($A11917&gt;=Instellingen!$B$6,$A11917&lt;Instellingen!$B$7),1,0)</f>
        <v/>
      </c>
      <c r="E11917" s="15">
        <f>COUNTIF(tData[BezoekStart],"&lt;"&amp;($A11917+1/24))-COUNTIF(tData[BezoekEind],"&lt;="&amp;$A11917)</f>
        <v/>
      </c>
      <c r="F11917" s="15">
        <f>COUNTIF(tData[BezoekLangStart],"&lt;"&amp;($A11917+1/24))-COUNTIF(tData[BezoekLangEind],"&lt;="&amp;$A11917)</f>
        <v/>
      </c>
      <c r="G11917" s="15">
        <f>IF($D11917=1,$B11917*100+$C11917,-1)</f>
        <v/>
      </c>
      <c r="H11917" s="15">
        <f>IF($D11917=1,$B11917,-1)</f>
        <v/>
      </c>
      <c r="I11917" s="15">
        <f>IF($D11917=1,$C11917,-1)</f>
        <v/>
      </c>
    </row>
    <row r="11918">
      <c r="A11918" s="33" t="n">
        <v>45788.45833333334</v>
      </c>
      <c r="B11918" s="15">
        <f>WEEKDAY($A11918,2)</f>
        <v/>
      </c>
      <c r="C11918" s="15">
        <f>HOUR($A11918)</f>
        <v/>
      </c>
      <c r="D11918" s="15">
        <f>IF(AND($A11918&gt;=Instellingen!$B$6,$A11918&lt;Instellingen!$B$7),1,0)</f>
        <v/>
      </c>
      <c r="E11918" s="15">
        <f>COUNTIF(tData[BezoekStart],"&lt;"&amp;($A11918+1/24))-COUNTIF(tData[BezoekEind],"&lt;="&amp;$A11918)</f>
        <v/>
      </c>
      <c r="F11918" s="15">
        <f>COUNTIF(tData[BezoekLangStart],"&lt;"&amp;($A11918+1/24))-COUNTIF(tData[BezoekLangEind],"&lt;="&amp;$A11918)</f>
        <v/>
      </c>
      <c r="G11918" s="15">
        <f>IF($D11918=1,$B11918*100+$C11918,-1)</f>
        <v/>
      </c>
      <c r="H11918" s="15">
        <f>IF($D11918=1,$B11918,-1)</f>
        <v/>
      </c>
      <c r="I11918" s="15">
        <f>IF($D11918=1,$C11918,-1)</f>
        <v/>
      </c>
    </row>
    <row r="11919">
      <c r="A11919" s="33" t="n">
        <v>45788.5</v>
      </c>
      <c r="B11919" s="15">
        <f>WEEKDAY($A11919,2)</f>
        <v/>
      </c>
      <c r="C11919" s="15">
        <f>HOUR($A11919)</f>
        <v/>
      </c>
      <c r="D11919" s="15">
        <f>IF(AND($A11919&gt;=Instellingen!$B$6,$A11919&lt;Instellingen!$B$7),1,0)</f>
        <v/>
      </c>
      <c r="E11919" s="15">
        <f>COUNTIF(tData[BezoekStart],"&lt;"&amp;($A11919+1/24))-COUNTIF(tData[BezoekEind],"&lt;="&amp;$A11919)</f>
        <v/>
      </c>
      <c r="F11919" s="15">
        <f>COUNTIF(tData[BezoekLangStart],"&lt;"&amp;($A11919+1/24))-COUNTIF(tData[BezoekLangEind],"&lt;="&amp;$A11919)</f>
        <v/>
      </c>
      <c r="G11919" s="15">
        <f>IF($D11919=1,$B11919*100+$C11919,-1)</f>
        <v/>
      </c>
      <c r="H11919" s="15">
        <f>IF($D11919=1,$B11919,-1)</f>
        <v/>
      </c>
      <c r="I11919" s="15">
        <f>IF($D11919=1,$C11919,-1)</f>
        <v/>
      </c>
    </row>
    <row r="11920">
      <c r="A11920" s="33" t="n">
        <v>45788.54166666666</v>
      </c>
      <c r="B11920" s="15">
        <f>WEEKDAY($A11920,2)</f>
        <v/>
      </c>
      <c r="C11920" s="15">
        <f>HOUR($A11920)</f>
        <v/>
      </c>
      <c r="D11920" s="15">
        <f>IF(AND($A11920&gt;=Instellingen!$B$6,$A11920&lt;Instellingen!$B$7),1,0)</f>
        <v/>
      </c>
      <c r="E11920" s="15">
        <f>COUNTIF(tData[BezoekStart],"&lt;"&amp;($A11920+1/24))-COUNTIF(tData[BezoekEind],"&lt;="&amp;$A11920)</f>
        <v/>
      </c>
      <c r="F11920" s="15">
        <f>COUNTIF(tData[BezoekLangStart],"&lt;"&amp;($A11920+1/24))-COUNTIF(tData[BezoekLangEind],"&lt;="&amp;$A11920)</f>
        <v/>
      </c>
      <c r="G11920" s="15">
        <f>IF($D11920=1,$B11920*100+$C11920,-1)</f>
        <v/>
      </c>
      <c r="H11920" s="15">
        <f>IF($D11920=1,$B11920,-1)</f>
        <v/>
      </c>
      <c r="I11920" s="15">
        <f>IF($D11920=1,$C11920,-1)</f>
        <v/>
      </c>
    </row>
    <row r="11921">
      <c r="A11921" s="33" t="n">
        <v>45788.58333333334</v>
      </c>
      <c r="B11921" s="15">
        <f>WEEKDAY($A11921,2)</f>
        <v/>
      </c>
      <c r="C11921" s="15">
        <f>HOUR($A11921)</f>
        <v/>
      </c>
      <c r="D11921" s="15">
        <f>IF(AND($A11921&gt;=Instellingen!$B$6,$A11921&lt;Instellingen!$B$7),1,0)</f>
        <v/>
      </c>
      <c r="E11921" s="15">
        <f>COUNTIF(tData[BezoekStart],"&lt;"&amp;($A11921+1/24))-COUNTIF(tData[BezoekEind],"&lt;="&amp;$A11921)</f>
        <v/>
      </c>
      <c r="F11921" s="15">
        <f>COUNTIF(tData[BezoekLangStart],"&lt;"&amp;($A11921+1/24))-COUNTIF(tData[BezoekLangEind],"&lt;="&amp;$A11921)</f>
        <v/>
      </c>
      <c r="G11921" s="15">
        <f>IF($D11921=1,$B11921*100+$C11921,-1)</f>
        <v/>
      </c>
      <c r="H11921" s="15">
        <f>IF($D11921=1,$B11921,-1)</f>
        <v/>
      </c>
      <c r="I11921" s="15">
        <f>IF($D11921=1,$C11921,-1)</f>
        <v/>
      </c>
    </row>
    <row r="11922">
      <c r="A11922" s="33" t="n">
        <v>45788.625</v>
      </c>
      <c r="B11922" s="15">
        <f>WEEKDAY($A11922,2)</f>
        <v/>
      </c>
      <c r="C11922" s="15">
        <f>HOUR($A11922)</f>
        <v/>
      </c>
      <c r="D11922" s="15">
        <f>IF(AND($A11922&gt;=Instellingen!$B$6,$A11922&lt;Instellingen!$B$7),1,0)</f>
        <v/>
      </c>
      <c r="E11922" s="15">
        <f>COUNTIF(tData[BezoekStart],"&lt;"&amp;($A11922+1/24))-COUNTIF(tData[BezoekEind],"&lt;="&amp;$A11922)</f>
        <v/>
      </c>
      <c r="F11922" s="15">
        <f>COUNTIF(tData[BezoekLangStart],"&lt;"&amp;($A11922+1/24))-COUNTIF(tData[BezoekLangEind],"&lt;="&amp;$A11922)</f>
        <v/>
      </c>
      <c r="G11922" s="15">
        <f>IF($D11922=1,$B11922*100+$C11922,-1)</f>
        <v/>
      </c>
      <c r="H11922" s="15">
        <f>IF($D11922=1,$B11922,-1)</f>
        <v/>
      </c>
      <c r="I11922" s="15">
        <f>IF($D11922=1,$C11922,-1)</f>
        <v/>
      </c>
    </row>
    <row r="11923">
      <c r="A11923" s="33" t="n">
        <v>45788.66666666666</v>
      </c>
      <c r="B11923" s="15">
        <f>WEEKDAY($A11923,2)</f>
        <v/>
      </c>
      <c r="C11923" s="15">
        <f>HOUR($A11923)</f>
        <v/>
      </c>
      <c r="D11923" s="15">
        <f>IF(AND($A11923&gt;=Instellingen!$B$6,$A11923&lt;Instellingen!$B$7),1,0)</f>
        <v/>
      </c>
      <c r="E11923" s="15">
        <f>COUNTIF(tData[BezoekStart],"&lt;"&amp;($A11923+1/24))-COUNTIF(tData[BezoekEind],"&lt;="&amp;$A11923)</f>
        <v/>
      </c>
      <c r="F11923" s="15">
        <f>COUNTIF(tData[BezoekLangStart],"&lt;"&amp;($A11923+1/24))-COUNTIF(tData[BezoekLangEind],"&lt;="&amp;$A11923)</f>
        <v/>
      </c>
      <c r="G11923" s="15">
        <f>IF($D11923=1,$B11923*100+$C11923,-1)</f>
        <v/>
      </c>
      <c r="H11923" s="15">
        <f>IF($D11923=1,$B11923,-1)</f>
        <v/>
      </c>
      <c r="I11923" s="15">
        <f>IF($D11923=1,$C11923,-1)</f>
        <v/>
      </c>
    </row>
    <row r="11924">
      <c r="A11924" s="33" t="n">
        <v>45788.70833333334</v>
      </c>
      <c r="B11924" s="15">
        <f>WEEKDAY($A11924,2)</f>
        <v/>
      </c>
      <c r="C11924" s="15">
        <f>HOUR($A11924)</f>
        <v/>
      </c>
      <c r="D11924" s="15">
        <f>IF(AND($A11924&gt;=Instellingen!$B$6,$A11924&lt;Instellingen!$B$7),1,0)</f>
        <v/>
      </c>
      <c r="E11924" s="15">
        <f>COUNTIF(tData[BezoekStart],"&lt;"&amp;($A11924+1/24))-COUNTIF(tData[BezoekEind],"&lt;="&amp;$A11924)</f>
        <v/>
      </c>
      <c r="F11924" s="15">
        <f>COUNTIF(tData[BezoekLangStart],"&lt;"&amp;($A11924+1/24))-COUNTIF(tData[BezoekLangEind],"&lt;="&amp;$A11924)</f>
        <v/>
      </c>
      <c r="G11924" s="15">
        <f>IF($D11924=1,$B11924*100+$C11924,-1)</f>
        <v/>
      </c>
      <c r="H11924" s="15">
        <f>IF($D11924=1,$B11924,-1)</f>
        <v/>
      </c>
      <c r="I11924" s="15">
        <f>IF($D11924=1,$C11924,-1)</f>
        <v/>
      </c>
    </row>
    <row r="11925">
      <c r="A11925" s="33" t="n">
        <v>45788.75</v>
      </c>
      <c r="B11925" s="15">
        <f>WEEKDAY($A11925,2)</f>
        <v/>
      </c>
      <c r="C11925" s="15">
        <f>HOUR($A11925)</f>
        <v/>
      </c>
      <c r="D11925" s="15">
        <f>IF(AND($A11925&gt;=Instellingen!$B$6,$A11925&lt;Instellingen!$B$7),1,0)</f>
        <v/>
      </c>
      <c r="E11925" s="15">
        <f>COUNTIF(tData[BezoekStart],"&lt;"&amp;($A11925+1/24))-COUNTIF(tData[BezoekEind],"&lt;="&amp;$A11925)</f>
        <v/>
      </c>
      <c r="F11925" s="15">
        <f>COUNTIF(tData[BezoekLangStart],"&lt;"&amp;($A11925+1/24))-COUNTIF(tData[BezoekLangEind],"&lt;="&amp;$A11925)</f>
        <v/>
      </c>
      <c r="G11925" s="15">
        <f>IF($D11925=1,$B11925*100+$C11925,-1)</f>
        <v/>
      </c>
      <c r="H11925" s="15">
        <f>IF($D11925=1,$B11925,-1)</f>
        <v/>
      </c>
      <c r="I11925" s="15">
        <f>IF($D11925=1,$C11925,-1)</f>
        <v/>
      </c>
    </row>
    <row r="11926">
      <c r="A11926" s="33" t="n">
        <v>45788.79166666666</v>
      </c>
      <c r="B11926" s="15">
        <f>WEEKDAY($A11926,2)</f>
        <v/>
      </c>
      <c r="C11926" s="15">
        <f>HOUR($A11926)</f>
        <v/>
      </c>
      <c r="D11926" s="15">
        <f>IF(AND($A11926&gt;=Instellingen!$B$6,$A11926&lt;Instellingen!$B$7),1,0)</f>
        <v/>
      </c>
      <c r="E11926" s="15">
        <f>COUNTIF(tData[BezoekStart],"&lt;"&amp;($A11926+1/24))-COUNTIF(tData[BezoekEind],"&lt;="&amp;$A11926)</f>
        <v/>
      </c>
      <c r="F11926" s="15">
        <f>COUNTIF(tData[BezoekLangStart],"&lt;"&amp;($A11926+1/24))-COUNTIF(tData[BezoekLangEind],"&lt;="&amp;$A11926)</f>
        <v/>
      </c>
      <c r="G11926" s="15">
        <f>IF($D11926=1,$B11926*100+$C11926,-1)</f>
        <v/>
      </c>
      <c r="H11926" s="15">
        <f>IF($D11926=1,$B11926,-1)</f>
        <v/>
      </c>
      <c r="I11926" s="15">
        <f>IF($D11926=1,$C11926,-1)</f>
        <v/>
      </c>
    </row>
    <row r="11927">
      <c r="A11927" s="33" t="n">
        <v>45788.83333333334</v>
      </c>
      <c r="B11927" s="15">
        <f>WEEKDAY($A11927,2)</f>
        <v/>
      </c>
      <c r="C11927" s="15">
        <f>HOUR($A11927)</f>
        <v/>
      </c>
      <c r="D11927" s="15">
        <f>IF(AND($A11927&gt;=Instellingen!$B$6,$A11927&lt;Instellingen!$B$7),1,0)</f>
        <v/>
      </c>
      <c r="E11927" s="15">
        <f>COUNTIF(tData[BezoekStart],"&lt;"&amp;($A11927+1/24))-COUNTIF(tData[BezoekEind],"&lt;="&amp;$A11927)</f>
        <v/>
      </c>
      <c r="F11927" s="15">
        <f>COUNTIF(tData[BezoekLangStart],"&lt;"&amp;($A11927+1/24))-COUNTIF(tData[BezoekLangEind],"&lt;="&amp;$A11927)</f>
        <v/>
      </c>
      <c r="G11927" s="15">
        <f>IF($D11927=1,$B11927*100+$C11927,-1)</f>
        <v/>
      </c>
      <c r="H11927" s="15">
        <f>IF($D11927=1,$B11927,-1)</f>
        <v/>
      </c>
      <c r="I11927" s="15">
        <f>IF($D11927=1,$C11927,-1)</f>
        <v/>
      </c>
    </row>
    <row r="11928">
      <c r="A11928" s="33" t="n">
        <v>45788.875</v>
      </c>
      <c r="B11928" s="15">
        <f>WEEKDAY($A11928,2)</f>
        <v/>
      </c>
      <c r="C11928" s="15">
        <f>HOUR($A11928)</f>
        <v/>
      </c>
      <c r="D11928" s="15">
        <f>IF(AND($A11928&gt;=Instellingen!$B$6,$A11928&lt;Instellingen!$B$7),1,0)</f>
        <v/>
      </c>
      <c r="E11928" s="15">
        <f>COUNTIF(tData[BezoekStart],"&lt;"&amp;($A11928+1/24))-COUNTIF(tData[BezoekEind],"&lt;="&amp;$A11928)</f>
        <v/>
      </c>
      <c r="F11928" s="15">
        <f>COUNTIF(tData[BezoekLangStart],"&lt;"&amp;($A11928+1/24))-COUNTIF(tData[BezoekLangEind],"&lt;="&amp;$A11928)</f>
        <v/>
      </c>
      <c r="G11928" s="15">
        <f>IF($D11928=1,$B11928*100+$C11928,-1)</f>
        <v/>
      </c>
      <c r="H11928" s="15">
        <f>IF($D11928=1,$B11928,-1)</f>
        <v/>
      </c>
      <c r="I11928" s="15">
        <f>IF($D11928=1,$C11928,-1)</f>
        <v/>
      </c>
    </row>
    <row r="11929">
      <c r="A11929" s="33" t="n">
        <v>45788.91666666666</v>
      </c>
      <c r="B11929" s="15">
        <f>WEEKDAY($A11929,2)</f>
        <v/>
      </c>
      <c r="C11929" s="15">
        <f>HOUR($A11929)</f>
        <v/>
      </c>
      <c r="D11929" s="15">
        <f>IF(AND($A11929&gt;=Instellingen!$B$6,$A11929&lt;Instellingen!$B$7),1,0)</f>
        <v/>
      </c>
      <c r="E11929" s="15">
        <f>COUNTIF(tData[BezoekStart],"&lt;"&amp;($A11929+1/24))-COUNTIF(tData[BezoekEind],"&lt;="&amp;$A11929)</f>
        <v/>
      </c>
      <c r="F11929" s="15">
        <f>COUNTIF(tData[BezoekLangStart],"&lt;"&amp;($A11929+1/24))-COUNTIF(tData[BezoekLangEind],"&lt;="&amp;$A11929)</f>
        <v/>
      </c>
      <c r="G11929" s="15">
        <f>IF($D11929=1,$B11929*100+$C11929,-1)</f>
        <v/>
      </c>
      <c r="H11929" s="15">
        <f>IF($D11929=1,$B11929,-1)</f>
        <v/>
      </c>
      <c r="I11929" s="15">
        <f>IF($D11929=1,$C11929,-1)</f>
        <v/>
      </c>
    </row>
    <row r="11930">
      <c r="A11930" s="33" t="n">
        <v>45788.95833333334</v>
      </c>
      <c r="B11930" s="15">
        <f>WEEKDAY($A11930,2)</f>
        <v/>
      </c>
      <c r="C11930" s="15">
        <f>HOUR($A11930)</f>
        <v/>
      </c>
      <c r="D11930" s="15">
        <f>IF(AND($A11930&gt;=Instellingen!$B$6,$A11930&lt;Instellingen!$B$7),1,0)</f>
        <v/>
      </c>
      <c r="E11930" s="15">
        <f>COUNTIF(tData[BezoekStart],"&lt;"&amp;($A11930+1/24))-COUNTIF(tData[BezoekEind],"&lt;="&amp;$A11930)</f>
        <v/>
      </c>
      <c r="F11930" s="15">
        <f>COUNTIF(tData[BezoekLangStart],"&lt;"&amp;($A11930+1/24))-COUNTIF(tData[BezoekLangEind],"&lt;="&amp;$A11930)</f>
        <v/>
      </c>
      <c r="G11930" s="15">
        <f>IF($D11930=1,$B11930*100+$C11930,-1)</f>
        <v/>
      </c>
      <c r="H11930" s="15">
        <f>IF($D11930=1,$B11930,-1)</f>
        <v/>
      </c>
      <c r="I11930" s="15">
        <f>IF($D11930=1,$C11930,-1)</f>
        <v/>
      </c>
    </row>
    <row r="11931">
      <c r="A11931" s="33" t="n">
        <v>45789</v>
      </c>
      <c r="B11931" s="15">
        <f>WEEKDAY($A11931,2)</f>
        <v/>
      </c>
      <c r="C11931" s="15">
        <f>HOUR($A11931)</f>
        <v/>
      </c>
      <c r="D11931" s="15">
        <f>IF(AND($A11931&gt;=Instellingen!$B$6,$A11931&lt;Instellingen!$B$7),1,0)</f>
        <v/>
      </c>
      <c r="E11931" s="15">
        <f>COUNTIF(tData[BezoekStart],"&lt;"&amp;($A11931+1/24))-COUNTIF(tData[BezoekEind],"&lt;="&amp;$A11931)</f>
        <v/>
      </c>
      <c r="F11931" s="15">
        <f>COUNTIF(tData[BezoekLangStart],"&lt;"&amp;($A11931+1/24))-COUNTIF(tData[BezoekLangEind],"&lt;="&amp;$A11931)</f>
        <v/>
      </c>
      <c r="G11931" s="15">
        <f>IF($D11931=1,$B11931*100+$C11931,-1)</f>
        <v/>
      </c>
      <c r="H11931" s="15">
        <f>IF($D11931=1,$B11931,-1)</f>
        <v/>
      </c>
      <c r="I11931" s="15">
        <f>IF($D11931=1,$C11931,-1)</f>
        <v/>
      </c>
    </row>
    <row r="11932">
      <c r="A11932" s="33" t="n">
        <v>45789.04166666666</v>
      </c>
      <c r="B11932" s="15">
        <f>WEEKDAY($A11932,2)</f>
        <v/>
      </c>
      <c r="C11932" s="15">
        <f>HOUR($A11932)</f>
        <v/>
      </c>
      <c r="D11932" s="15">
        <f>IF(AND($A11932&gt;=Instellingen!$B$6,$A11932&lt;Instellingen!$B$7),1,0)</f>
        <v/>
      </c>
      <c r="E11932" s="15">
        <f>COUNTIF(tData[BezoekStart],"&lt;"&amp;($A11932+1/24))-COUNTIF(tData[BezoekEind],"&lt;="&amp;$A11932)</f>
        <v/>
      </c>
      <c r="F11932" s="15">
        <f>COUNTIF(tData[BezoekLangStart],"&lt;"&amp;($A11932+1/24))-COUNTIF(tData[BezoekLangEind],"&lt;="&amp;$A11932)</f>
        <v/>
      </c>
      <c r="G11932" s="15">
        <f>IF($D11932=1,$B11932*100+$C11932,-1)</f>
        <v/>
      </c>
      <c r="H11932" s="15">
        <f>IF($D11932=1,$B11932,-1)</f>
        <v/>
      </c>
      <c r="I11932" s="15">
        <f>IF($D11932=1,$C11932,-1)</f>
        <v/>
      </c>
    </row>
    <row r="11933">
      <c r="A11933" s="33" t="n">
        <v>45789.08333333334</v>
      </c>
      <c r="B11933" s="15">
        <f>WEEKDAY($A11933,2)</f>
        <v/>
      </c>
      <c r="C11933" s="15">
        <f>HOUR($A11933)</f>
        <v/>
      </c>
      <c r="D11933" s="15">
        <f>IF(AND($A11933&gt;=Instellingen!$B$6,$A11933&lt;Instellingen!$B$7),1,0)</f>
        <v/>
      </c>
      <c r="E11933" s="15">
        <f>COUNTIF(tData[BezoekStart],"&lt;"&amp;($A11933+1/24))-COUNTIF(tData[BezoekEind],"&lt;="&amp;$A11933)</f>
        <v/>
      </c>
      <c r="F11933" s="15">
        <f>COUNTIF(tData[BezoekLangStart],"&lt;"&amp;($A11933+1/24))-COUNTIF(tData[BezoekLangEind],"&lt;="&amp;$A11933)</f>
        <v/>
      </c>
      <c r="G11933" s="15">
        <f>IF($D11933=1,$B11933*100+$C11933,-1)</f>
        <v/>
      </c>
      <c r="H11933" s="15">
        <f>IF($D11933=1,$B11933,-1)</f>
        <v/>
      </c>
      <c r="I11933" s="15">
        <f>IF($D11933=1,$C11933,-1)</f>
        <v/>
      </c>
    </row>
    <row r="11934">
      <c r="A11934" s="33" t="n">
        <v>45789.125</v>
      </c>
      <c r="B11934" s="15">
        <f>WEEKDAY($A11934,2)</f>
        <v/>
      </c>
      <c r="C11934" s="15">
        <f>HOUR($A11934)</f>
        <v/>
      </c>
      <c r="D11934" s="15">
        <f>IF(AND($A11934&gt;=Instellingen!$B$6,$A11934&lt;Instellingen!$B$7),1,0)</f>
        <v/>
      </c>
      <c r="E11934" s="15">
        <f>COUNTIF(tData[BezoekStart],"&lt;"&amp;($A11934+1/24))-COUNTIF(tData[BezoekEind],"&lt;="&amp;$A11934)</f>
        <v/>
      </c>
      <c r="F11934" s="15">
        <f>COUNTIF(tData[BezoekLangStart],"&lt;"&amp;($A11934+1/24))-COUNTIF(tData[BezoekLangEind],"&lt;="&amp;$A11934)</f>
        <v/>
      </c>
      <c r="G11934" s="15">
        <f>IF($D11934=1,$B11934*100+$C11934,-1)</f>
        <v/>
      </c>
      <c r="H11934" s="15">
        <f>IF($D11934=1,$B11934,-1)</f>
        <v/>
      </c>
      <c r="I11934" s="15">
        <f>IF($D11934=1,$C11934,-1)</f>
        <v/>
      </c>
    </row>
    <row r="11935">
      <c r="A11935" s="33" t="n">
        <v>45789.16666666666</v>
      </c>
      <c r="B11935" s="15">
        <f>WEEKDAY($A11935,2)</f>
        <v/>
      </c>
      <c r="C11935" s="15">
        <f>HOUR($A11935)</f>
        <v/>
      </c>
      <c r="D11935" s="15">
        <f>IF(AND($A11935&gt;=Instellingen!$B$6,$A11935&lt;Instellingen!$B$7),1,0)</f>
        <v/>
      </c>
      <c r="E11935" s="15">
        <f>COUNTIF(tData[BezoekStart],"&lt;"&amp;($A11935+1/24))-COUNTIF(tData[BezoekEind],"&lt;="&amp;$A11935)</f>
        <v/>
      </c>
      <c r="F11935" s="15">
        <f>COUNTIF(tData[BezoekLangStart],"&lt;"&amp;($A11935+1/24))-COUNTIF(tData[BezoekLangEind],"&lt;="&amp;$A11935)</f>
        <v/>
      </c>
      <c r="G11935" s="15">
        <f>IF($D11935=1,$B11935*100+$C11935,-1)</f>
        <v/>
      </c>
      <c r="H11935" s="15">
        <f>IF($D11935=1,$B11935,-1)</f>
        <v/>
      </c>
      <c r="I11935" s="15">
        <f>IF($D11935=1,$C11935,-1)</f>
        <v/>
      </c>
    </row>
    <row r="11936">
      <c r="A11936" s="33" t="n">
        <v>45789.20833333334</v>
      </c>
      <c r="B11936" s="15">
        <f>WEEKDAY($A11936,2)</f>
        <v/>
      </c>
      <c r="C11936" s="15">
        <f>HOUR($A11936)</f>
        <v/>
      </c>
      <c r="D11936" s="15">
        <f>IF(AND($A11936&gt;=Instellingen!$B$6,$A11936&lt;Instellingen!$B$7),1,0)</f>
        <v/>
      </c>
      <c r="E11936" s="15">
        <f>COUNTIF(tData[BezoekStart],"&lt;"&amp;($A11936+1/24))-COUNTIF(tData[BezoekEind],"&lt;="&amp;$A11936)</f>
        <v/>
      </c>
      <c r="F11936" s="15">
        <f>COUNTIF(tData[BezoekLangStart],"&lt;"&amp;($A11936+1/24))-COUNTIF(tData[BezoekLangEind],"&lt;="&amp;$A11936)</f>
        <v/>
      </c>
      <c r="G11936" s="15">
        <f>IF($D11936=1,$B11936*100+$C11936,-1)</f>
        <v/>
      </c>
      <c r="H11936" s="15">
        <f>IF($D11936=1,$B11936,-1)</f>
        <v/>
      </c>
      <c r="I11936" s="15">
        <f>IF($D11936=1,$C11936,-1)</f>
        <v/>
      </c>
    </row>
    <row r="11937">
      <c r="A11937" s="33" t="n">
        <v>45789.25</v>
      </c>
      <c r="B11937" s="15">
        <f>WEEKDAY($A11937,2)</f>
        <v/>
      </c>
      <c r="C11937" s="15">
        <f>HOUR($A11937)</f>
        <v/>
      </c>
      <c r="D11937" s="15">
        <f>IF(AND($A11937&gt;=Instellingen!$B$6,$A11937&lt;Instellingen!$B$7),1,0)</f>
        <v/>
      </c>
      <c r="E11937" s="15">
        <f>COUNTIF(tData[BezoekStart],"&lt;"&amp;($A11937+1/24))-COUNTIF(tData[BezoekEind],"&lt;="&amp;$A11937)</f>
        <v/>
      </c>
      <c r="F11937" s="15">
        <f>COUNTIF(tData[BezoekLangStart],"&lt;"&amp;($A11937+1/24))-COUNTIF(tData[BezoekLangEind],"&lt;="&amp;$A11937)</f>
        <v/>
      </c>
      <c r="G11937" s="15">
        <f>IF($D11937=1,$B11937*100+$C11937,-1)</f>
        <v/>
      </c>
      <c r="H11937" s="15">
        <f>IF($D11937=1,$B11937,-1)</f>
        <v/>
      </c>
      <c r="I11937" s="15">
        <f>IF($D11937=1,$C11937,-1)</f>
        <v/>
      </c>
    </row>
    <row r="11938">
      <c r="A11938" s="33" t="n">
        <v>45789.29166666666</v>
      </c>
      <c r="B11938" s="15">
        <f>WEEKDAY($A11938,2)</f>
        <v/>
      </c>
      <c r="C11938" s="15">
        <f>HOUR($A11938)</f>
        <v/>
      </c>
      <c r="D11938" s="15">
        <f>IF(AND($A11938&gt;=Instellingen!$B$6,$A11938&lt;Instellingen!$B$7),1,0)</f>
        <v/>
      </c>
      <c r="E11938" s="15">
        <f>COUNTIF(tData[BezoekStart],"&lt;"&amp;($A11938+1/24))-COUNTIF(tData[BezoekEind],"&lt;="&amp;$A11938)</f>
        <v/>
      </c>
      <c r="F11938" s="15">
        <f>COUNTIF(tData[BezoekLangStart],"&lt;"&amp;($A11938+1/24))-COUNTIF(tData[BezoekLangEind],"&lt;="&amp;$A11938)</f>
        <v/>
      </c>
      <c r="G11938" s="15">
        <f>IF($D11938=1,$B11938*100+$C11938,-1)</f>
        <v/>
      </c>
      <c r="H11938" s="15">
        <f>IF($D11938=1,$B11938,-1)</f>
        <v/>
      </c>
      <c r="I11938" s="15">
        <f>IF($D11938=1,$C11938,-1)</f>
        <v/>
      </c>
    </row>
    <row r="11939">
      <c r="A11939" s="33" t="n">
        <v>45789.33333333334</v>
      </c>
      <c r="B11939" s="15">
        <f>WEEKDAY($A11939,2)</f>
        <v/>
      </c>
      <c r="C11939" s="15">
        <f>HOUR($A11939)</f>
        <v/>
      </c>
      <c r="D11939" s="15">
        <f>IF(AND($A11939&gt;=Instellingen!$B$6,$A11939&lt;Instellingen!$B$7),1,0)</f>
        <v/>
      </c>
      <c r="E11939" s="15">
        <f>COUNTIF(tData[BezoekStart],"&lt;"&amp;($A11939+1/24))-COUNTIF(tData[BezoekEind],"&lt;="&amp;$A11939)</f>
        <v/>
      </c>
      <c r="F11939" s="15">
        <f>COUNTIF(tData[BezoekLangStart],"&lt;"&amp;($A11939+1/24))-COUNTIF(tData[BezoekLangEind],"&lt;="&amp;$A11939)</f>
        <v/>
      </c>
      <c r="G11939" s="15">
        <f>IF($D11939=1,$B11939*100+$C11939,-1)</f>
        <v/>
      </c>
      <c r="H11939" s="15">
        <f>IF($D11939=1,$B11939,-1)</f>
        <v/>
      </c>
      <c r="I11939" s="15">
        <f>IF($D11939=1,$C11939,-1)</f>
        <v/>
      </c>
    </row>
    <row r="11940">
      <c r="A11940" s="33" t="n">
        <v>45789.375</v>
      </c>
      <c r="B11940" s="15">
        <f>WEEKDAY($A11940,2)</f>
        <v/>
      </c>
      <c r="C11940" s="15">
        <f>HOUR($A11940)</f>
        <v/>
      </c>
      <c r="D11940" s="15">
        <f>IF(AND($A11940&gt;=Instellingen!$B$6,$A11940&lt;Instellingen!$B$7),1,0)</f>
        <v/>
      </c>
      <c r="E11940" s="15">
        <f>COUNTIF(tData[BezoekStart],"&lt;"&amp;($A11940+1/24))-COUNTIF(tData[BezoekEind],"&lt;="&amp;$A11940)</f>
        <v/>
      </c>
      <c r="F11940" s="15">
        <f>COUNTIF(tData[BezoekLangStart],"&lt;"&amp;($A11940+1/24))-COUNTIF(tData[BezoekLangEind],"&lt;="&amp;$A11940)</f>
        <v/>
      </c>
      <c r="G11940" s="15">
        <f>IF($D11940=1,$B11940*100+$C11940,-1)</f>
        <v/>
      </c>
      <c r="H11940" s="15">
        <f>IF($D11940=1,$B11940,-1)</f>
        <v/>
      </c>
      <c r="I11940" s="15">
        <f>IF($D11940=1,$C11940,-1)</f>
        <v/>
      </c>
    </row>
    <row r="11941">
      <c r="A11941" s="33" t="n">
        <v>45789.41666666666</v>
      </c>
      <c r="B11941" s="15">
        <f>WEEKDAY($A11941,2)</f>
        <v/>
      </c>
      <c r="C11941" s="15">
        <f>HOUR($A11941)</f>
        <v/>
      </c>
      <c r="D11941" s="15">
        <f>IF(AND($A11941&gt;=Instellingen!$B$6,$A11941&lt;Instellingen!$B$7),1,0)</f>
        <v/>
      </c>
      <c r="E11941" s="15">
        <f>COUNTIF(tData[BezoekStart],"&lt;"&amp;($A11941+1/24))-COUNTIF(tData[BezoekEind],"&lt;="&amp;$A11941)</f>
        <v/>
      </c>
      <c r="F11941" s="15">
        <f>COUNTIF(tData[BezoekLangStart],"&lt;"&amp;($A11941+1/24))-COUNTIF(tData[BezoekLangEind],"&lt;="&amp;$A11941)</f>
        <v/>
      </c>
      <c r="G11941" s="15">
        <f>IF($D11941=1,$B11941*100+$C11941,-1)</f>
        <v/>
      </c>
      <c r="H11941" s="15">
        <f>IF($D11941=1,$B11941,-1)</f>
        <v/>
      </c>
      <c r="I11941" s="15">
        <f>IF($D11941=1,$C11941,-1)</f>
        <v/>
      </c>
    </row>
    <row r="11942">
      <c r="A11942" s="33" t="n">
        <v>45789.45833333334</v>
      </c>
      <c r="B11942" s="15">
        <f>WEEKDAY($A11942,2)</f>
        <v/>
      </c>
      <c r="C11942" s="15">
        <f>HOUR($A11942)</f>
        <v/>
      </c>
      <c r="D11942" s="15">
        <f>IF(AND($A11942&gt;=Instellingen!$B$6,$A11942&lt;Instellingen!$B$7),1,0)</f>
        <v/>
      </c>
      <c r="E11942" s="15">
        <f>COUNTIF(tData[BezoekStart],"&lt;"&amp;($A11942+1/24))-COUNTIF(tData[BezoekEind],"&lt;="&amp;$A11942)</f>
        <v/>
      </c>
      <c r="F11942" s="15">
        <f>COUNTIF(tData[BezoekLangStart],"&lt;"&amp;($A11942+1/24))-COUNTIF(tData[BezoekLangEind],"&lt;="&amp;$A11942)</f>
        <v/>
      </c>
      <c r="G11942" s="15">
        <f>IF($D11942=1,$B11942*100+$C11942,-1)</f>
        <v/>
      </c>
      <c r="H11942" s="15">
        <f>IF($D11942=1,$B11942,-1)</f>
        <v/>
      </c>
      <c r="I11942" s="15">
        <f>IF($D11942=1,$C11942,-1)</f>
        <v/>
      </c>
    </row>
    <row r="11943">
      <c r="A11943" s="33" t="n">
        <v>45789.5</v>
      </c>
      <c r="B11943" s="15">
        <f>WEEKDAY($A11943,2)</f>
        <v/>
      </c>
      <c r="C11943" s="15">
        <f>HOUR($A11943)</f>
        <v/>
      </c>
      <c r="D11943" s="15">
        <f>IF(AND($A11943&gt;=Instellingen!$B$6,$A11943&lt;Instellingen!$B$7),1,0)</f>
        <v/>
      </c>
      <c r="E11943" s="15">
        <f>COUNTIF(tData[BezoekStart],"&lt;"&amp;($A11943+1/24))-COUNTIF(tData[BezoekEind],"&lt;="&amp;$A11943)</f>
        <v/>
      </c>
      <c r="F11943" s="15">
        <f>COUNTIF(tData[BezoekLangStart],"&lt;"&amp;($A11943+1/24))-COUNTIF(tData[BezoekLangEind],"&lt;="&amp;$A11943)</f>
        <v/>
      </c>
      <c r="G11943" s="15">
        <f>IF($D11943=1,$B11943*100+$C11943,-1)</f>
        <v/>
      </c>
      <c r="H11943" s="15">
        <f>IF($D11943=1,$B11943,-1)</f>
        <v/>
      </c>
      <c r="I11943" s="15">
        <f>IF($D11943=1,$C11943,-1)</f>
        <v/>
      </c>
    </row>
    <row r="11944">
      <c r="A11944" s="33" t="n">
        <v>45789.54166666666</v>
      </c>
      <c r="B11944" s="15">
        <f>WEEKDAY($A11944,2)</f>
        <v/>
      </c>
      <c r="C11944" s="15">
        <f>HOUR($A11944)</f>
        <v/>
      </c>
      <c r="D11944" s="15">
        <f>IF(AND($A11944&gt;=Instellingen!$B$6,$A11944&lt;Instellingen!$B$7),1,0)</f>
        <v/>
      </c>
      <c r="E11944" s="15">
        <f>COUNTIF(tData[BezoekStart],"&lt;"&amp;($A11944+1/24))-COUNTIF(tData[BezoekEind],"&lt;="&amp;$A11944)</f>
        <v/>
      </c>
      <c r="F11944" s="15">
        <f>COUNTIF(tData[BezoekLangStart],"&lt;"&amp;($A11944+1/24))-COUNTIF(tData[BezoekLangEind],"&lt;="&amp;$A11944)</f>
        <v/>
      </c>
      <c r="G11944" s="15">
        <f>IF($D11944=1,$B11944*100+$C11944,-1)</f>
        <v/>
      </c>
      <c r="H11944" s="15">
        <f>IF($D11944=1,$B11944,-1)</f>
        <v/>
      </c>
      <c r="I11944" s="15">
        <f>IF($D11944=1,$C11944,-1)</f>
        <v/>
      </c>
    </row>
    <row r="11945">
      <c r="A11945" s="33" t="n">
        <v>45789.58333333334</v>
      </c>
      <c r="B11945" s="15">
        <f>WEEKDAY($A11945,2)</f>
        <v/>
      </c>
      <c r="C11945" s="15">
        <f>HOUR($A11945)</f>
        <v/>
      </c>
      <c r="D11945" s="15">
        <f>IF(AND($A11945&gt;=Instellingen!$B$6,$A11945&lt;Instellingen!$B$7),1,0)</f>
        <v/>
      </c>
      <c r="E11945" s="15">
        <f>COUNTIF(tData[BezoekStart],"&lt;"&amp;($A11945+1/24))-COUNTIF(tData[BezoekEind],"&lt;="&amp;$A11945)</f>
        <v/>
      </c>
      <c r="F11945" s="15">
        <f>COUNTIF(tData[BezoekLangStart],"&lt;"&amp;($A11945+1/24))-COUNTIF(tData[BezoekLangEind],"&lt;="&amp;$A11945)</f>
        <v/>
      </c>
      <c r="G11945" s="15">
        <f>IF($D11945=1,$B11945*100+$C11945,-1)</f>
        <v/>
      </c>
      <c r="H11945" s="15">
        <f>IF($D11945=1,$B11945,-1)</f>
        <v/>
      </c>
      <c r="I11945" s="15">
        <f>IF($D11945=1,$C11945,-1)</f>
        <v/>
      </c>
    </row>
    <row r="11946">
      <c r="A11946" s="33" t="n">
        <v>45789.625</v>
      </c>
      <c r="B11946" s="15">
        <f>WEEKDAY($A11946,2)</f>
        <v/>
      </c>
      <c r="C11946" s="15">
        <f>HOUR($A11946)</f>
        <v/>
      </c>
      <c r="D11946" s="15">
        <f>IF(AND($A11946&gt;=Instellingen!$B$6,$A11946&lt;Instellingen!$B$7),1,0)</f>
        <v/>
      </c>
      <c r="E11946" s="15">
        <f>COUNTIF(tData[BezoekStart],"&lt;"&amp;($A11946+1/24))-COUNTIF(tData[BezoekEind],"&lt;="&amp;$A11946)</f>
        <v/>
      </c>
      <c r="F11946" s="15">
        <f>COUNTIF(tData[BezoekLangStart],"&lt;"&amp;($A11946+1/24))-COUNTIF(tData[BezoekLangEind],"&lt;="&amp;$A11946)</f>
        <v/>
      </c>
      <c r="G11946" s="15">
        <f>IF($D11946=1,$B11946*100+$C11946,-1)</f>
        <v/>
      </c>
      <c r="H11946" s="15">
        <f>IF($D11946=1,$B11946,-1)</f>
        <v/>
      </c>
      <c r="I11946" s="15">
        <f>IF($D11946=1,$C11946,-1)</f>
        <v/>
      </c>
    </row>
    <row r="11947">
      <c r="A11947" s="33" t="n">
        <v>45789.66666666666</v>
      </c>
      <c r="B11947" s="15">
        <f>WEEKDAY($A11947,2)</f>
        <v/>
      </c>
      <c r="C11947" s="15">
        <f>HOUR($A11947)</f>
        <v/>
      </c>
      <c r="D11947" s="15">
        <f>IF(AND($A11947&gt;=Instellingen!$B$6,$A11947&lt;Instellingen!$B$7),1,0)</f>
        <v/>
      </c>
      <c r="E11947" s="15">
        <f>COUNTIF(tData[BezoekStart],"&lt;"&amp;($A11947+1/24))-COUNTIF(tData[BezoekEind],"&lt;="&amp;$A11947)</f>
        <v/>
      </c>
      <c r="F11947" s="15">
        <f>COUNTIF(tData[BezoekLangStart],"&lt;"&amp;($A11947+1/24))-COUNTIF(tData[BezoekLangEind],"&lt;="&amp;$A11947)</f>
        <v/>
      </c>
      <c r="G11947" s="15">
        <f>IF($D11947=1,$B11947*100+$C11947,-1)</f>
        <v/>
      </c>
      <c r="H11947" s="15">
        <f>IF($D11947=1,$B11947,-1)</f>
        <v/>
      </c>
      <c r="I11947" s="15">
        <f>IF($D11947=1,$C11947,-1)</f>
        <v/>
      </c>
    </row>
    <row r="11948">
      <c r="A11948" s="33" t="n">
        <v>45789.70833333334</v>
      </c>
      <c r="B11948" s="15">
        <f>WEEKDAY($A11948,2)</f>
        <v/>
      </c>
      <c r="C11948" s="15">
        <f>HOUR($A11948)</f>
        <v/>
      </c>
      <c r="D11948" s="15">
        <f>IF(AND($A11948&gt;=Instellingen!$B$6,$A11948&lt;Instellingen!$B$7),1,0)</f>
        <v/>
      </c>
      <c r="E11948" s="15">
        <f>COUNTIF(tData[BezoekStart],"&lt;"&amp;($A11948+1/24))-COUNTIF(tData[BezoekEind],"&lt;="&amp;$A11948)</f>
        <v/>
      </c>
      <c r="F11948" s="15">
        <f>COUNTIF(tData[BezoekLangStart],"&lt;"&amp;($A11948+1/24))-COUNTIF(tData[BezoekLangEind],"&lt;="&amp;$A11948)</f>
        <v/>
      </c>
      <c r="G11948" s="15">
        <f>IF($D11948=1,$B11948*100+$C11948,-1)</f>
        <v/>
      </c>
      <c r="H11948" s="15">
        <f>IF($D11948=1,$B11948,-1)</f>
        <v/>
      </c>
      <c r="I11948" s="15">
        <f>IF($D11948=1,$C11948,-1)</f>
        <v/>
      </c>
    </row>
    <row r="11949">
      <c r="A11949" s="33" t="n">
        <v>45789.75</v>
      </c>
      <c r="B11949" s="15">
        <f>WEEKDAY($A11949,2)</f>
        <v/>
      </c>
      <c r="C11949" s="15">
        <f>HOUR($A11949)</f>
        <v/>
      </c>
      <c r="D11949" s="15">
        <f>IF(AND($A11949&gt;=Instellingen!$B$6,$A11949&lt;Instellingen!$B$7),1,0)</f>
        <v/>
      </c>
      <c r="E11949" s="15">
        <f>COUNTIF(tData[BezoekStart],"&lt;"&amp;($A11949+1/24))-COUNTIF(tData[BezoekEind],"&lt;="&amp;$A11949)</f>
        <v/>
      </c>
      <c r="F11949" s="15">
        <f>COUNTIF(tData[BezoekLangStart],"&lt;"&amp;($A11949+1/24))-COUNTIF(tData[BezoekLangEind],"&lt;="&amp;$A11949)</f>
        <v/>
      </c>
      <c r="G11949" s="15">
        <f>IF($D11949=1,$B11949*100+$C11949,-1)</f>
        <v/>
      </c>
      <c r="H11949" s="15">
        <f>IF($D11949=1,$B11949,-1)</f>
        <v/>
      </c>
      <c r="I11949" s="15">
        <f>IF($D11949=1,$C11949,-1)</f>
        <v/>
      </c>
    </row>
    <row r="11950">
      <c r="A11950" s="33" t="n">
        <v>45789.79166666666</v>
      </c>
      <c r="B11950" s="15">
        <f>WEEKDAY($A11950,2)</f>
        <v/>
      </c>
      <c r="C11950" s="15">
        <f>HOUR($A11950)</f>
        <v/>
      </c>
      <c r="D11950" s="15">
        <f>IF(AND($A11950&gt;=Instellingen!$B$6,$A11950&lt;Instellingen!$B$7),1,0)</f>
        <v/>
      </c>
      <c r="E11950" s="15">
        <f>COUNTIF(tData[BezoekStart],"&lt;"&amp;($A11950+1/24))-COUNTIF(tData[BezoekEind],"&lt;="&amp;$A11950)</f>
        <v/>
      </c>
      <c r="F11950" s="15">
        <f>COUNTIF(tData[BezoekLangStart],"&lt;"&amp;($A11950+1/24))-COUNTIF(tData[BezoekLangEind],"&lt;="&amp;$A11950)</f>
        <v/>
      </c>
      <c r="G11950" s="15">
        <f>IF($D11950=1,$B11950*100+$C11950,-1)</f>
        <v/>
      </c>
      <c r="H11950" s="15">
        <f>IF($D11950=1,$B11950,-1)</f>
        <v/>
      </c>
      <c r="I11950" s="15">
        <f>IF($D11950=1,$C11950,-1)</f>
        <v/>
      </c>
    </row>
    <row r="11951">
      <c r="A11951" s="33" t="n">
        <v>45789.83333333334</v>
      </c>
      <c r="B11951" s="15">
        <f>WEEKDAY($A11951,2)</f>
        <v/>
      </c>
      <c r="C11951" s="15">
        <f>HOUR($A11951)</f>
        <v/>
      </c>
      <c r="D11951" s="15">
        <f>IF(AND($A11951&gt;=Instellingen!$B$6,$A11951&lt;Instellingen!$B$7),1,0)</f>
        <v/>
      </c>
      <c r="E11951" s="15">
        <f>COUNTIF(tData[BezoekStart],"&lt;"&amp;($A11951+1/24))-COUNTIF(tData[BezoekEind],"&lt;="&amp;$A11951)</f>
        <v/>
      </c>
      <c r="F11951" s="15">
        <f>COUNTIF(tData[BezoekLangStart],"&lt;"&amp;($A11951+1/24))-COUNTIF(tData[BezoekLangEind],"&lt;="&amp;$A11951)</f>
        <v/>
      </c>
      <c r="G11951" s="15">
        <f>IF($D11951=1,$B11951*100+$C11951,-1)</f>
        <v/>
      </c>
      <c r="H11951" s="15">
        <f>IF($D11951=1,$B11951,-1)</f>
        <v/>
      </c>
      <c r="I11951" s="15">
        <f>IF($D11951=1,$C11951,-1)</f>
        <v/>
      </c>
    </row>
    <row r="11952">
      <c r="A11952" s="33" t="n">
        <v>45789.875</v>
      </c>
      <c r="B11952" s="15">
        <f>WEEKDAY($A11952,2)</f>
        <v/>
      </c>
      <c r="C11952" s="15">
        <f>HOUR($A11952)</f>
        <v/>
      </c>
      <c r="D11952" s="15">
        <f>IF(AND($A11952&gt;=Instellingen!$B$6,$A11952&lt;Instellingen!$B$7),1,0)</f>
        <v/>
      </c>
      <c r="E11952" s="15">
        <f>COUNTIF(tData[BezoekStart],"&lt;"&amp;($A11952+1/24))-COUNTIF(tData[BezoekEind],"&lt;="&amp;$A11952)</f>
        <v/>
      </c>
      <c r="F11952" s="15">
        <f>COUNTIF(tData[BezoekLangStart],"&lt;"&amp;($A11952+1/24))-COUNTIF(tData[BezoekLangEind],"&lt;="&amp;$A11952)</f>
        <v/>
      </c>
      <c r="G11952" s="15">
        <f>IF($D11952=1,$B11952*100+$C11952,-1)</f>
        <v/>
      </c>
      <c r="H11952" s="15">
        <f>IF($D11952=1,$B11952,-1)</f>
        <v/>
      </c>
      <c r="I11952" s="15">
        <f>IF($D11952=1,$C11952,-1)</f>
        <v/>
      </c>
    </row>
    <row r="11953">
      <c r="A11953" s="33" t="n">
        <v>45789.91666666666</v>
      </c>
      <c r="B11953" s="15">
        <f>WEEKDAY($A11953,2)</f>
        <v/>
      </c>
      <c r="C11953" s="15">
        <f>HOUR($A11953)</f>
        <v/>
      </c>
      <c r="D11953" s="15">
        <f>IF(AND($A11953&gt;=Instellingen!$B$6,$A11953&lt;Instellingen!$B$7),1,0)</f>
        <v/>
      </c>
      <c r="E11953" s="15">
        <f>COUNTIF(tData[BezoekStart],"&lt;"&amp;($A11953+1/24))-COUNTIF(tData[BezoekEind],"&lt;="&amp;$A11953)</f>
        <v/>
      </c>
      <c r="F11953" s="15">
        <f>COUNTIF(tData[BezoekLangStart],"&lt;"&amp;($A11953+1/24))-COUNTIF(tData[BezoekLangEind],"&lt;="&amp;$A11953)</f>
        <v/>
      </c>
      <c r="G11953" s="15">
        <f>IF($D11953=1,$B11953*100+$C11953,-1)</f>
        <v/>
      </c>
      <c r="H11953" s="15">
        <f>IF($D11953=1,$B11953,-1)</f>
        <v/>
      </c>
      <c r="I11953" s="15">
        <f>IF($D11953=1,$C11953,-1)</f>
        <v/>
      </c>
    </row>
    <row r="11954">
      <c r="A11954" s="33" t="n">
        <v>45789.95833333334</v>
      </c>
      <c r="B11954" s="15">
        <f>WEEKDAY($A11954,2)</f>
        <v/>
      </c>
      <c r="C11954" s="15">
        <f>HOUR($A11954)</f>
        <v/>
      </c>
      <c r="D11954" s="15">
        <f>IF(AND($A11954&gt;=Instellingen!$B$6,$A11954&lt;Instellingen!$B$7),1,0)</f>
        <v/>
      </c>
      <c r="E11954" s="15">
        <f>COUNTIF(tData[BezoekStart],"&lt;"&amp;($A11954+1/24))-COUNTIF(tData[BezoekEind],"&lt;="&amp;$A11954)</f>
        <v/>
      </c>
      <c r="F11954" s="15">
        <f>COUNTIF(tData[BezoekLangStart],"&lt;"&amp;($A11954+1/24))-COUNTIF(tData[BezoekLangEind],"&lt;="&amp;$A11954)</f>
        <v/>
      </c>
      <c r="G11954" s="15">
        <f>IF($D11954=1,$B11954*100+$C11954,-1)</f>
        <v/>
      </c>
      <c r="H11954" s="15">
        <f>IF($D11954=1,$B11954,-1)</f>
        <v/>
      </c>
      <c r="I11954" s="15">
        <f>IF($D11954=1,$C11954,-1)</f>
        <v/>
      </c>
    </row>
    <row r="11955">
      <c r="A11955" s="33" t="n">
        <v>45790</v>
      </c>
      <c r="B11955" s="15">
        <f>WEEKDAY($A11955,2)</f>
        <v/>
      </c>
      <c r="C11955" s="15">
        <f>HOUR($A11955)</f>
        <v/>
      </c>
      <c r="D11955" s="15">
        <f>IF(AND($A11955&gt;=Instellingen!$B$6,$A11955&lt;Instellingen!$B$7),1,0)</f>
        <v/>
      </c>
      <c r="E11955" s="15">
        <f>COUNTIF(tData[BezoekStart],"&lt;"&amp;($A11955+1/24))-COUNTIF(tData[BezoekEind],"&lt;="&amp;$A11955)</f>
        <v/>
      </c>
      <c r="F11955" s="15">
        <f>COUNTIF(tData[BezoekLangStart],"&lt;"&amp;($A11955+1/24))-COUNTIF(tData[BezoekLangEind],"&lt;="&amp;$A11955)</f>
        <v/>
      </c>
      <c r="G11955" s="15">
        <f>IF($D11955=1,$B11955*100+$C11955,-1)</f>
        <v/>
      </c>
      <c r="H11955" s="15">
        <f>IF($D11955=1,$B11955,-1)</f>
        <v/>
      </c>
      <c r="I11955" s="15">
        <f>IF($D11955=1,$C11955,-1)</f>
        <v/>
      </c>
    </row>
    <row r="11956">
      <c r="A11956" s="33" t="n">
        <v>45790.04166666666</v>
      </c>
      <c r="B11956" s="15">
        <f>WEEKDAY($A11956,2)</f>
        <v/>
      </c>
      <c r="C11956" s="15">
        <f>HOUR($A11956)</f>
        <v/>
      </c>
      <c r="D11956" s="15">
        <f>IF(AND($A11956&gt;=Instellingen!$B$6,$A11956&lt;Instellingen!$B$7),1,0)</f>
        <v/>
      </c>
      <c r="E11956" s="15">
        <f>COUNTIF(tData[BezoekStart],"&lt;"&amp;($A11956+1/24))-COUNTIF(tData[BezoekEind],"&lt;="&amp;$A11956)</f>
        <v/>
      </c>
      <c r="F11956" s="15">
        <f>COUNTIF(tData[BezoekLangStart],"&lt;"&amp;($A11956+1/24))-COUNTIF(tData[BezoekLangEind],"&lt;="&amp;$A11956)</f>
        <v/>
      </c>
      <c r="G11956" s="15">
        <f>IF($D11956=1,$B11956*100+$C11956,-1)</f>
        <v/>
      </c>
      <c r="H11956" s="15">
        <f>IF($D11956=1,$B11956,-1)</f>
        <v/>
      </c>
      <c r="I11956" s="15">
        <f>IF($D11956=1,$C11956,-1)</f>
        <v/>
      </c>
    </row>
    <row r="11957">
      <c r="A11957" s="33" t="n">
        <v>45790.08333333334</v>
      </c>
      <c r="B11957" s="15">
        <f>WEEKDAY($A11957,2)</f>
        <v/>
      </c>
      <c r="C11957" s="15">
        <f>HOUR($A11957)</f>
        <v/>
      </c>
      <c r="D11957" s="15">
        <f>IF(AND($A11957&gt;=Instellingen!$B$6,$A11957&lt;Instellingen!$B$7),1,0)</f>
        <v/>
      </c>
      <c r="E11957" s="15">
        <f>COUNTIF(tData[BezoekStart],"&lt;"&amp;($A11957+1/24))-COUNTIF(tData[BezoekEind],"&lt;="&amp;$A11957)</f>
        <v/>
      </c>
      <c r="F11957" s="15">
        <f>COUNTIF(tData[BezoekLangStart],"&lt;"&amp;($A11957+1/24))-COUNTIF(tData[BezoekLangEind],"&lt;="&amp;$A11957)</f>
        <v/>
      </c>
      <c r="G11957" s="15">
        <f>IF($D11957=1,$B11957*100+$C11957,-1)</f>
        <v/>
      </c>
      <c r="H11957" s="15">
        <f>IF($D11957=1,$B11957,-1)</f>
        <v/>
      </c>
      <c r="I11957" s="15">
        <f>IF($D11957=1,$C11957,-1)</f>
        <v/>
      </c>
    </row>
    <row r="11958">
      <c r="A11958" s="33" t="n">
        <v>45790.125</v>
      </c>
      <c r="B11958" s="15">
        <f>WEEKDAY($A11958,2)</f>
        <v/>
      </c>
      <c r="C11958" s="15">
        <f>HOUR($A11958)</f>
        <v/>
      </c>
      <c r="D11958" s="15">
        <f>IF(AND($A11958&gt;=Instellingen!$B$6,$A11958&lt;Instellingen!$B$7),1,0)</f>
        <v/>
      </c>
      <c r="E11958" s="15">
        <f>COUNTIF(tData[BezoekStart],"&lt;"&amp;($A11958+1/24))-COUNTIF(tData[BezoekEind],"&lt;="&amp;$A11958)</f>
        <v/>
      </c>
      <c r="F11958" s="15">
        <f>COUNTIF(tData[BezoekLangStart],"&lt;"&amp;($A11958+1/24))-COUNTIF(tData[BezoekLangEind],"&lt;="&amp;$A11958)</f>
        <v/>
      </c>
      <c r="G11958" s="15">
        <f>IF($D11958=1,$B11958*100+$C11958,-1)</f>
        <v/>
      </c>
      <c r="H11958" s="15">
        <f>IF($D11958=1,$B11958,-1)</f>
        <v/>
      </c>
      <c r="I11958" s="15">
        <f>IF($D11958=1,$C11958,-1)</f>
        <v/>
      </c>
    </row>
    <row r="11959">
      <c r="A11959" s="33" t="n">
        <v>45790.16666666666</v>
      </c>
      <c r="B11959" s="15">
        <f>WEEKDAY($A11959,2)</f>
        <v/>
      </c>
      <c r="C11959" s="15">
        <f>HOUR($A11959)</f>
        <v/>
      </c>
      <c r="D11959" s="15">
        <f>IF(AND($A11959&gt;=Instellingen!$B$6,$A11959&lt;Instellingen!$B$7),1,0)</f>
        <v/>
      </c>
      <c r="E11959" s="15">
        <f>COUNTIF(tData[BezoekStart],"&lt;"&amp;($A11959+1/24))-COUNTIF(tData[BezoekEind],"&lt;="&amp;$A11959)</f>
        <v/>
      </c>
      <c r="F11959" s="15">
        <f>COUNTIF(tData[BezoekLangStart],"&lt;"&amp;($A11959+1/24))-COUNTIF(tData[BezoekLangEind],"&lt;="&amp;$A11959)</f>
        <v/>
      </c>
      <c r="G11959" s="15">
        <f>IF($D11959=1,$B11959*100+$C11959,-1)</f>
        <v/>
      </c>
      <c r="H11959" s="15">
        <f>IF($D11959=1,$B11959,-1)</f>
        <v/>
      </c>
      <c r="I11959" s="15">
        <f>IF($D11959=1,$C11959,-1)</f>
        <v/>
      </c>
    </row>
    <row r="11960">
      <c r="A11960" s="33" t="n">
        <v>45790.20833333334</v>
      </c>
      <c r="B11960" s="15">
        <f>WEEKDAY($A11960,2)</f>
        <v/>
      </c>
      <c r="C11960" s="15">
        <f>HOUR($A11960)</f>
        <v/>
      </c>
      <c r="D11960" s="15">
        <f>IF(AND($A11960&gt;=Instellingen!$B$6,$A11960&lt;Instellingen!$B$7),1,0)</f>
        <v/>
      </c>
      <c r="E11960" s="15">
        <f>COUNTIF(tData[BezoekStart],"&lt;"&amp;($A11960+1/24))-COUNTIF(tData[BezoekEind],"&lt;="&amp;$A11960)</f>
        <v/>
      </c>
      <c r="F11960" s="15">
        <f>COUNTIF(tData[BezoekLangStart],"&lt;"&amp;($A11960+1/24))-COUNTIF(tData[BezoekLangEind],"&lt;="&amp;$A11960)</f>
        <v/>
      </c>
      <c r="G11960" s="15">
        <f>IF($D11960=1,$B11960*100+$C11960,-1)</f>
        <v/>
      </c>
      <c r="H11960" s="15">
        <f>IF($D11960=1,$B11960,-1)</f>
        <v/>
      </c>
      <c r="I11960" s="15">
        <f>IF($D11960=1,$C11960,-1)</f>
        <v/>
      </c>
    </row>
    <row r="11961">
      <c r="A11961" s="33" t="n">
        <v>45790.25</v>
      </c>
      <c r="B11961" s="15">
        <f>WEEKDAY($A11961,2)</f>
        <v/>
      </c>
      <c r="C11961" s="15">
        <f>HOUR($A11961)</f>
        <v/>
      </c>
      <c r="D11961" s="15">
        <f>IF(AND($A11961&gt;=Instellingen!$B$6,$A11961&lt;Instellingen!$B$7),1,0)</f>
        <v/>
      </c>
      <c r="E11961" s="15">
        <f>COUNTIF(tData[BezoekStart],"&lt;"&amp;($A11961+1/24))-COUNTIF(tData[BezoekEind],"&lt;="&amp;$A11961)</f>
        <v/>
      </c>
      <c r="F11961" s="15">
        <f>COUNTIF(tData[BezoekLangStart],"&lt;"&amp;($A11961+1/24))-COUNTIF(tData[BezoekLangEind],"&lt;="&amp;$A11961)</f>
        <v/>
      </c>
      <c r="G11961" s="15">
        <f>IF($D11961=1,$B11961*100+$C11961,-1)</f>
        <v/>
      </c>
      <c r="H11961" s="15">
        <f>IF($D11961=1,$B11961,-1)</f>
        <v/>
      </c>
      <c r="I11961" s="15">
        <f>IF($D11961=1,$C11961,-1)</f>
        <v/>
      </c>
    </row>
    <row r="11962">
      <c r="A11962" s="33" t="n">
        <v>45790.29166666666</v>
      </c>
      <c r="B11962" s="15">
        <f>WEEKDAY($A11962,2)</f>
        <v/>
      </c>
      <c r="C11962" s="15">
        <f>HOUR($A11962)</f>
        <v/>
      </c>
      <c r="D11962" s="15">
        <f>IF(AND($A11962&gt;=Instellingen!$B$6,$A11962&lt;Instellingen!$B$7),1,0)</f>
        <v/>
      </c>
      <c r="E11962" s="15">
        <f>COUNTIF(tData[BezoekStart],"&lt;"&amp;($A11962+1/24))-COUNTIF(tData[BezoekEind],"&lt;="&amp;$A11962)</f>
        <v/>
      </c>
      <c r="F11962" s="15">
        <f>COUNTIF(tData[BezoekLangStart],"&lt;"&amp;($A11962+1/24))-COUNTIF(tData[BezoekLangEind],"&lt;="&amp;$A11962)</f>
        <v/>
      </c>
      <c r="G11962" s="15">
        <f>IF($D11962=1,$B11962*100+$C11962,-1)</f>
        <v/>
      </c>
      <c r="H11962" s="15">
        <f>IF($D11962=1,$B11962,-1)</f>
        <v/>
      </c>
      <c r="I11962" s="15">
        <f>IF($D11962=1,$C11962,-1)</f>
        <v/>
      </c>
    </row>
    <row r="11963">
      <c r="A11963" s="33" t="n">
        <v>45790.33333333334</v>
      </c>
      <c r="B11963" s="15">
        <f>WEEKDAY($A11963,2)</f>
        <v/>
      </c>
      <c r="C11963" s="15">
        <f>HOUR($A11963)</f>
        <v/>
      </c>
      <c r="D11963" s="15">
        <f>IF(AND($A11963&gt;=Instellingen!$B$6,$A11963&lt;Instellingen!$B$7),1,0)</f>
        <v/>
      </c>
      <c r="E11963" s="15">
        <f>COUNTIF(tData[BezoekStart],"&lt;"&amp;($A11963+1/24))-COUNTIF(tData[BezoekEind],"&lt;="&amp;$A11963)</f>
        <v/>
      </c>
      <c r="F11963" s="15">
        <f>COUNTIF(tData[BezoekLangStart],"&lt;"&amp;($A11963+1/24))-COUNTIF(tData[BezoekLangEind],"&lt;="&amp;$A11963)</f>
        <v/>
      </c>
      <c r="G11963" s="15">
        <f>IF($D11963=1,$B11963*100+$C11963,-1)</f>
        <v/>
      </c>
      <c r="H11963" s="15">
        <f>IF($D11963=1,$B11963,-1)</f>
        <v/>
      </c>
      <c r="I11963" s="15">
        <f>IF($D11963=1,$C11963,-1)</f>
        <v/>
      </c>
    </row>
    <row r="11964">
      <c r="A11964" s="33" t="n">
        <v>45790.375</v>
      </c>
      <c r="B11964" s="15">
        <f>WEEKDAY($A11964,2)</f>
        <v/>
      </c>
      <c r="C11964" s="15">
        <f>HOUR($A11964)</f>
        <v/>
      </c>
      <c r="D11964" s="15">
        <f>IF(AND($A11964&gt;=Instellingen!$B$6,$A11964&lt;Instellingen!$B$7),1,0)</f>
        <v/>
      </c>
      <c r="E11964" s="15">
        <f>COUNTIF(tData[BezoekStart],"&lt;"&amp;($A11964+1/24))-COUNTIF(tData[BezoekEind],"&lt;="&amp;$A11964)</f>
        <v/>
      </c>
      <c r="F11964" s="15">
        <f>COUNTIF(tData[BezoekLangStart],"&lt;"&amp;($A11964+1/24))-COUNTIF(tData[BezoekLangEind],"&lt;="&amp;$A11964)</f>
        <v/>
      </c>
      <c r="G11964" s="15">
        <f>IF($D11964=1,$B11964*100+$C11964,-1)</f>
        <v/>
      </c>
      <c r="H11964" s="15">
        <f>IF($D11964=1,$B11964,-1)</f>
        <v/>
      </c>
      <c r="I11964" s="15">
        <f>IF($D11964=1,$C11964,-1)</f>
        <v/>
      </c>
    </row>
    <row r="11965">
      <c r="A11965" s="33" t="n">
        <v>45790.41666666666</v>
      </c>
      <c r="B11965" s="15">
        <f>WEEKDAY($A11965,2)</f>
        <v/>
      </c>
      <c r="C11965" s="15">
        <f>HOUR($A11965)</f>
        <v/>
      </c>
      <c r="D11965" s="15">
        <f>IF(AND($A11965&gt;=Instellingen!$B$6,$A11965&lt;Instellingen!$B$7),1,0)</f>
        <v/>
      </c>
      <c r="E11965" s="15">
        <f>COUNTIF(tData[BezoekStart],"&lt;"&amp;($A11965+1/24))-COUNTIF(tData[BezoekEind],"&lt;="&amp;$A11965)</f>
        <v/>
      </c>
      <c r="F11965" s="15">
        <f>COUNTIF(tData[BezoekLangStart],"&lt;"&amp;($A11965+1/24))-COUNTIF(tData[BezoekLangEind],"&lt;="&amp;$A11965)</f>
        <v/>
      </c>
      <c r="G11965" s="15">
        <f>IF($D11965=1,$B11965*100+$C11965,-1)</f>
        <v/>
      </c>
      <c r="H11965" s="15">
        <f>IF($D11965=1,$B11965,-1)</f>
        <v/>
      </c>
      <c r="I11965" s="15">
        <f>IF($D11965=1,$C11965,-1)</f>
        <v/>
      </c>
    </row>
    <row r="11966">
      <c r="A11966" s="33" t="n">
        <v>45790.45833333334</v>
      </c>
      <c r="B11966" s="15">
        <f>WEEKDAY($A11966,2)</f>
        <v/>
      </c>
      <c r="C11966" s="15">
        <f>HOUR($A11966)</f>
        <v/>
      </c>
      <c r="D11966" s="15">
        <f>IF(AND($A11966&gt;=Instellingen!$B$6,$A11966&lt;Instellingen!$B$7),1,0)</f>
        <v/>
      </c>
      <c r="E11966" s="15">
        <f>COUNTIF(tData[BezoekStart],"&lt;"&amp;($A11966+1/24))-COUNTIF(tData[BezoekEind],"&lt;="&amp;$A11966)</f>
        <v/>
      </c>
      <c r="F11966" s="15">
        <f>COUNTIF(tData[BezoekLangStart],"&lt;"&amp;($A11966+1/24))-COUNTIF(tData[BezoekLangEind],"&lt;="&amp;$A11966)</f>
        <v/>
      </c>
      <c r="G11966" s="15">
        <f>IF($D11966=1,$B11966*100+$C11966,-1)</f>
        <v/>
      </c>
      <c r="H11966" s="15">
        <f>IF($D11966=1,$B11966,-1)</f>
        <v/>
      </c>
      <c r="I11966" s="15">
        <f>IF($D11966=1,$C11966,-1)</f>
        <v/>
      </c>
    </row>
    <row r="11967">
      <c r="A11967" s="33" t="n">
        <v>45790.5</v>
      </c>
      <c r="B11967" s="15">
        <f>WEEKDAY($A11967,2)</f>
        <v/>
      </c>
      <c r="C11967" s="15">
        <f>HOUR($A11967)</f>
        <v/>
      </c>
      <c r="D11967" s="15">
        <f>IF(AND($A11967&gt;=Instellingen!$B$6,$A11967&lt;Instellingen!$B$7),1,0)</f>
        <v/>
      </c>
      <c r="E11967" s="15">
        <f>COUNTIF(tData[BezoekStart],"&lt;"&amp;($A11967+1/24))-COUNTIF(tData[BezoekEind],"&lt;="&amp;$A11967)</f>
        <v/>
      </c>
      <c r="F11967" s="15">
        <f>COUNTIF(tData[BezoekLangStart],"&lt;"&amp;($A11967+1/24))-COUNTIF(tData[BezoekLangEind],"&lt;="&amp;$A11967)</f>
        <v/>
      </c>
      <c r="G11967" s="15">
        <f>IF($D11967=1,$B11967*100+$C11967,-1)</f>
        <v/>
      </c>
      <c r="H11967" s="15">
        <f>IF($D11967=1,$B11967,-1)</f>
        <v/>
      </c>
      <c r="I11967" s="15">
        <f>IF($D11967=1,$C11967,-1)</f>
        <v/>
      </c>
    </row>
    <row r="11968">
      <c r="A11968" s="33" t="n">
        <v>45790.54166666666</v>
      </c>
      <c r="B11968" s="15">
        <f>WEEKDAY($A11968,2)</f>
        <v/>
      </c>
      <c r="C11968" s="15">
        <f>HOUR($A11968)</f>
        <v/>
      </c>
      <c r="D11968" s="15">
        <f>IF(AND($A11968&gt;=Instellingen!$B$6,$A11968&lt;Instellingen!$B$7),1,0)</f>
        <v/>
      </c>
      <c r="E11968" s="15">
        <f>COUNTIF(tData[BezoekStart],"&lt;"&amp;($A11968+1/24))-COUNTIF(tData[BezoekEind],"&lt;="&amp;$A11968)</f>
        <v/>
      </c>
      <c r="F11968" s="15">
        <f>COUNTIF(tData[BezoekLangStart],"&lt;"&amp;($A11968+1/24))-COUNTIF(tData[BezoekLangEind],"&lt;="&amp;$A11968)</f>
        <v/>
      </c>
      <c r="G11968" s="15">
        <f>IF($D11968=1,$B11968*100+$C11968,-1)</f>
        <v/>
      </c>
      <c r="H11968" s="15">
        <f>IF($D11968=1,$B11968,-1)</f>
        <v/>
      </c>
      <c r="I11968" s="15">
        <f>IF($D11968=1,$C11968,-1)</f>
        <v/>
      </c>
    </row>
    <row r="11969">
      <c r="A11969" s="33" t="n">
        <v>45790.58333333334</v>
      </c>
      <c r="B11969" s="15">
        <f>WEEKDAY($A11969,2)</f>
        <v/>
      </c>
      <c r="C11969" s="15">
        <f>HOUR($A11969)</f>
        <v/>
      </c>
      <c r="D11969" s="15">
        <f>IF(AND($A11969&gt;=Instellingen!$B$6,$A11969&lt;Instellingen!$B$7),1,0)</f>
        <v/>
      </c>
      <c r="E11969" s="15">
        <f>COUNTIF(tData[BezoekStart],"&lt;"&amp;($A11969+1/24))-COUNTIF(tData[BezoekEind],"&lt;="&amp;$A11969)</f>
        <v/>
      </c>
      <c r="F11969" s="15">
        <f>COUNTIF(tData[BezoekLangStart],"&lt;"&amp;($A11969+1/24))-COUNTIF(tData[BezoekLangEind],"&lt;="&amp;$A11969)</f>
        <v/>
      </c>
      <c r="G11969" s="15">
        <f>IF($D11969=1,$B11969*100+$C11969,-1)</f>
        <v/>
      </c>
      <c r="H11969" s="15">
        <f>IF($D11969=1,$B11969,-1)</f>
        <v/>
      </c>
      <c r="I11969" s="15">
        <f>IF($D11969=1,$C11969,-1)</f>
        <v/>
      </c>
    </row>
    <row r="11970">
      <c r="A11970" s="33" t="n">
        <v>45790.625</v>
      </c>
      <c r="B11970" s="15">
        <f>WEEKDAY($A11970,2)</f>
        <v/>
      </c>
      <c r="C11970" s="15">
        <f>HOUR($A11970)</f>
        <v/>
      </c>
      <c r="D11970" s="15">
        <f>IF(AND($A11970&gt;=Instellingen!$B$6,$A11970&lt;Instellingen!$B$7),1,0)</f>
        <v/>
      </c>
      <c r="E11970" s="15">
        <f>COUNTIF(tData[BezoekStart],"&lt;"&amp;($A11970+1/24))-COUNTIF(tData[BezoekEind],"&lt;="&amp;$A11970)</f>
        <v/>
      </c>
      <c r="F11970" s="15">
        <f>COUNTIF(tData[BezoekLangStart],"&lt;"&amp;($A11970+1/24))-COUNTIF(tData[BezoekLangEind],"&lt;="&amp;$A11970)</f>
        <v/>
      </c>
      <c r="G11970" s="15">
        <f>IF($D11970=1,$B11970*100+$C11970,-1)</f>
        <v/>
      </c>
      <c r="H11970" s="15">
        <f>IF($D11970=1,$B11970,-1)</f>
        <v/>
      </c>
      <c r="I11970" s="15">
        <f>IF($D11970=1,$C11970,-1)</f>
        <v/>
      </c>
    </row>
    <row r="11971">
      <c r="A11971" s="33" t="n">
        <v>45790.66666666666</v>
      </c>
      <c r="B11971" s="15">
        <f>WEEKDAY($A11971,2)</f>
        <v/>
      </c>
      <c r="C11971" s="15">
        <f>HOUR($A11971)</f>
        <v/>
      </c>
      <c r="D11971" s="15">
        <f>IF(AND($A11971&gt;=Instellingen!$B$6,$A11971&lt;Instellingen!$B$7),1,0)</f>
        <v/>
      </c>
      <c r="E11971" s="15">
        <f>COUNTIF(tData[BezoekStart],"&lt;"&amp;($A11971+1/24))-COUNTIF(tData[BezoekEind],"&lt;="&amp;$A11971)</f>
        <v/>
      </c>
      <c r="F11971" s="15">
        <f>COUNTIF(tData[BezoekLangStart],"&lt;"&amp;($A11971+1/24))-COUNTIF(tData[BezoekLangEind],"&lt;="&amp;$A11971)</f>
        <v/>
      </c>
      <c r="G11971" s="15">
        <f>IF($D11971=1,$B11971*100+$C11971,-1)</f>
        <v/>
      </c>
      <c r="H11971" s="15">
        <f>IF($D11971=1,$B11971,-1)</f>
        <v/>
      </c>
      <c r="I11971" s="15">
        <f>IF($D11971=1,$C11971,-1)</f>
        <v/>
      </c>
    </row>
    <row r="11972">
      <c r="A11972" s="33" t="n">
        <v>45790.70833333334</v>
      </c>
      <c r="B11972" s="15">
        <f>WEEKDAY($A11972,2)</f>
        <v/>
      </c>
      <c r="C11972" s="15">
        <f>HOUR($A11972)</f>
        <v/>
      </c>
      <c r="D11972" s="15">
        <f>IF(AND($A11972&gt;=Instellingen!$B$6,$A11972&lt;Instellingen!$B$7),1,0)</f>
        <v/>
      </c>
      <c r="E11972" s="15">
        <f>COUNTIF(tData[BezoekStart],"&lt;"&amp;($A11972+1/24))-COUNTIF(tData[BezoekEind],"&lt;="&amp;$A11972)</f>
        <v/>
      </c>
      <c r="F11972" s="15">
        <f>COUNTIF(tData[BezoekLangStart],"&lt;"&amp;($A11972+1/24))-COUNTIF(tData[BezoekLangEind],"&lt;="&amp;$A11972)</f>
        <v/>
      </c>
      <c r="G11972" s="15">
        <f>IF($D11972=1,$B11972*100+$C11972,-1)</f>
        <v/>
      </c>
      <c r="H11972" s="15">
        <f>IF($D11972=1,$B11972,-1)</f>
        <v/>
      </c>
      <c r="I11972" s="15">
        <f>IF($D11972=1,$C11972,-1)</f>
        <v/>
      </c>
    </row>
    <row r="11973">
      <c r="A11973" s="33" t="n">
        <v>45790.75</v>
      </c>
      <c r="B11973" s="15">
        <f>WEEKDAY($A11973,2)</f>
        <v/>
      </c>
      <c r="C11973" s="15">
        <f>HOUR($A11973)</f>
        <v/>
      </c>
      <c r="D11973" s="15">
        <f>IF(AND($A11973&gt;=Instellingen!$B$6,$A11973&lt;Instellingen!$B$7),1,0)</f>
        <v/>
      </c>
      <c r="E11973" s="15">
        <f>COUNTIF(tData[BezoekStart],"&lt;"&amp;($A11973+1/24))-COUNTIF(tData[BezoekEind],"&lt;="&amp;$A11973)</f>
        <v/>
      </c>
      <c r="F11973" s="15">
        <f>COUNTIF(tData[BezoekLangStart],"&lt;"&amp;($A11973+1/24))-COUNTIF(tData[BezoekLangEind],"&lt;="&amp;$A11973)</f>
        <v/>
      </c>
      <c r="G11973" s="15">
        <f>IF($D11973=1,$B11973*100+$C11973,-1)</f>
        <v/>
      </c>
      <c r="H11973" s="15">
        <f>IF($D11973=1,$B11973,-1)</f>
        <v/>
      </c>
      <c r="I11973" s="15">
        <f>IF($D11973=1,$C11973,-1)</f>
        <v/>
      </c>
    </row>
    <row r="11974">
      <c r="A11974" s="33" t="n">
        <v>45790.79166666666</v>
      </c>
      <c r="B11974" s="15">
        <f>WEEKDAY($A11974,2)</f>
        <v/>
      </c>
      <c r="C11974" s="15">
        <f>HOUR($A11974)</f>
        <v/>
      </c>
      <c r="D11974" s="15">
        <f>IF(AND($A11974&gt;=Instellingen!$B$6,$A11974&lt;Instellingen!$B$7),1,0)</f>
        <v/>
      </c>
      <c r="E11974" s="15">
        <f>COUNTIF(tData[BezoekStart],"&lt;"&amp;($A11974+1/24))-COUNTIF(tData[BezoekEind],"&lt;="&amp;$A11974)</f>
        <v/>
      </c>
      <c r="F11974" s="15">
        <f>COUNTIF(tData[BezoekLangStart],"&lt;"&amp;($A11974+1/24))-COUNTIF(tData[BezoekLangEind],"&lt;="&amp;$A11974)</f>
        <v/>
      </c>
      <c r="G11974" s="15">
        <f>IF($D11974=1,$B11974*100+$C11974,-1)</f>
        <v/>
      </c>
      <c r="H11974" s="15">
        <f>IF($D11974=1,$B11974,-1)</f>
        <v/>
      </c>
      <c r="I11974" s="15">
        <f>IF($D11974=1,$C11974,-1)</f>
        <v/>
      </c>
    </row>
    <row r="11975">
      <c r="A11975" s="33" t="n">
        <v>45790.83333333334</v>
      </c>
      <c r="B11975" s="15">
        <f>WEEKDAY($A11975,2)</f>
        <v/>
      </c>
      <c r="C11975" s="15">
        <f>HOUR($A11975)</f>
        <v/>
      </c>
      <c r="D11975" s="15">
        <f>IF(AND($A11975&gt;=Instellingen!$B$6,$A11975&lt;Instellingen!$B$7),1,0)</f>
        <v/>
      </c>
      <c r="E11975" s="15">
        <f>COUNTIF(tData[BezoekStart],"&lt;"&amp;($A11975+1/24))-COUNTIF(tData[BezoekEind],"&lt;="&amp;$A11975)</f>
        <v/>
      </c>
      <c r="F11975" s="15">
        <f>COUNTIF(tData[BezoekLangStart],"&lt;"&amp;($A11975+1/24))-COUNTIF(tData[BezoekLangEind],"&lt;="&amp;$A11975)</f>
        <v/>
      </c>
      <c r="G11975" s="15">
        <f>IF($D11975=1,$B11975*100+$C11975,-1)</f>
        <v/>
      </c>
      <c r="H11975" s="15">
        <f>IF($D11975=1,$B11975,-1)</f>
        <v/>
      </c>
      <c r="I11975" s="15">
        <f>IF($D11975=1,$C11975,-1)</f>
        <v/>
      </c>
    </row>
    <row r="11976">
      <c r="A11976" s="33" t="n">
        <v>45790.875</v>
      </c>
      <c r="B11976" s="15">
        <f>WEEKDAY($A11976,2)</f>
        <v/>
      </c>
      <c r="C11976" s="15">
        <f>HOUR($A11976)</f>
        <v/>
      </c>
      <c r="D11976" s="15">
        <f>IF(AND($A11976&gt;=Instellingen!$B$6,$A11976&lt;Instellingen!$B$7),1,0)</f>
        <v/>
      </c>
      <c r="E11976" s="15">
        <f>COUNTIF(tData[BezoekStart],"&lt;"&amp;($A11976+1/24))-COUNTIF(tData[BezoekEind],"&lt;="&amp;$A11976)</f>
        <v/>
      </c>
      <c r="F11976" s="15">
        <f>COUNTIF(tData[BezoekLangStart],"&lt;"&amp;($A11976+1/24))-COUNTIF(tData[BezoekLangEind],"&lt;="&amp;$A11976)</f>
        <v/>
      </c>
      <c r="G11976" s="15">
        <f>IF($D11976=1,$B11976*100+$C11976,-1)</f>
        <v/>
      </c>
      <c r="H11976" s="15">
        <f>IF($D11976=1,$B11976,-1)</f>
        <v/>
      </c>
      <c r="I11976" s="15">
        <f>IF($D11976=1,$C11976,-1)</f>
        <v/>
      </c>
    </row>
    <row r="11977">
      <c r="A11977" s="33" t="n">
        <v>45790.91666666666</v>
      </c>
      <c r="B11977" s="15">
        <f>WEEKDAY($A11977,2)</f>
        <v/>
      </c>
      <c r="C11977" s="15">
        <f>HOUR($A11977)</f>
        <v/>
      </c>
      <c r="D11977" s="15">
        <f>IF(AND($A11977&gt;=Instellingen!$B$6,$A11977&lt;Instellingen!$B$7),1,0)</f>
        <v/>
      </c>
      <c r="E11977" s="15">
        <f>COUNTIF(tData[BezoekStart],"&lt;"&amp;($A11977+1/24))-COUNTIF(tData[BezoekEind],"&lt;="&amp;$A11977)</f>
        <v/>
      </c>
      <c r="F11977" s="15">
        <f>COUNTIF(tData[BezoekLangStart],"&lt;"&amp;($A11977+1/24))-COUNTIF(tData[BezoekLangEind],"&lt;="&amp;$A11977)</f>
        <v/>
      </c>
      <c r="G11977" s="15">
        <f>IF($D11977=1,$B11977*100+$C11977,-1)</f>
        <v/>
      </c>
      <c r="H11977" s="15">
        <f>IF($D11977=1,$B11977,-1)</f>
        <v/>
      </c>
      <c r="I11977" s="15">
        <f>IF($D11977=1,$C11977,-1)</f>
        <v/>
      </c>
    </row>
    <row r="11978">
      <c r="A11978" s="33" t="n">
        <v>45790.95833333334</v>
      </c>
      <c r="B11978" s="15">
        <f>WEEKDAY($A11978,2)</f>
        <v/>
      </c>
      <c r="C11978" s="15">
        <f>HOUR($A11978)</f>
        <v/>
      </c>
      <c r="D11978" s="15">
        <f>IF(AND($A11978&gt;=Instellingen!$B$6,$A11978&lt;Instellingen!$B$7),1,0)</f>
        <v/>
      </c>
      <c r="E11978" s="15">
        <f>COUNTIF(tData[BezoekStart],"&lt;"&amp;($A11978+1/24))-COUNTIF(tData[BezoekEind],"&lt;="&amp;$A11978)</f>
        <v/>
      </c>
      <c r="F11978" s="15">
        <f>COUNTIF(tData[BezoekLangStart],"&lt;"&amp;($A11978+1/24))-COUNTIF(tData[BezoekLangEind],"&lt;="&amp;$A11978)</f>
        <v/>
      </c>
      <c r="G11978" s="15">
        <f>IF($D11978=1,$B11978*100+$C11978,-1)</f>
        <v/>
      </c>
      <c r="H11978" s="15">
        <f>IF($D11978=1,$B11978,-1)</f>
        <v/>
      </c>
      <c r="I11978" s="15">
        <f>IF($D11978=1,$C11978,-1)</f>
        <v/>
      </c>
    </row>
    <row r="11979">
      <c r="A11979" s="33" t="n">
        <v>45791</v>
      </c>
      <c r="B11979" s="15">
        <f>WEEKDAY($A11979,2)</f>
        <v/>
      </c>
      <c r="C11979" s="15">
        <f>HOUR($A11979)</f>
        <v/>
      </c>
      <c r="D11979" s="15">
        <f>IF(AND($A11979&gt;=Instellingen!$B$6,$A11979&lt;Instellingen!$B$7),1,0)</f>
        <v/>
      </c>
      <c r="E11979" s="15">
        <f>COUNTIF(tData[BezoekStart],"&lt;"&amp;($A11979+1/24))-COUNTIF(tData[BezoekEind],"&lt;="&amp;$A11979)</f>
        <v/>
      </c>
      <c r="F11979" s="15">
        <f>COUNTIF(tData[BezoekLangStart],"&lt;"&amp;($A11979+1/24))-COUNTIF(tData[BezoekLangEind],"&lt;="&amp;$A11979)</f>
        <v/>
      </c>
      <c r="G11979" s="15">
        <f>IF($D11979=1,$B11979*100+$C11979,-1)</f>
        <v/>
      </c>
      <c r="H11979" s="15">
        <f>IF($D11979=1,$B11979,-1)</f>
        <v/>
      </c>
      <c r="I11979" s="15">
        <f>IF($D11979=1,$C11979,-1)</f>
        <v/>
      </c>
    </row>
    <row r="11980">
      <c r="A11980" s="33" t="n">
        <v>45791.04166666666</v>
      </c>
      <c r="B11980" s="15">
        <f>WEEKDAY($A11980,2)</f>
        <v/>
      </c>
      <c r="C11980" s="15">
        <f>HOUR($A11980)</f>
        <v/>
      </c>
      <c r="D11980" s="15">
        <f>IF(AND($A11980&gt;=Instellingen!$B$6,$A11980&lt;Instellingen!$B$7),1,0)</f>
        <v/>
      </c>
      <c r="E11980" s="15">
        <f>COUNTIF(tData[BezoekStart],"&lt;"&amp;($A11980+1/24))-COUNTIF(tData[BezoekEind],"&lt;="&amp;$A11980)</f>
        <v/>
      </c>
      <c r="F11980" s="15">
        <f>COUNTIF(tData[BezoekLangStart],"&lt;"&amp;($A11980+1/24))-COUNTIF(tData[BezoekLangEind],"&lt;="&amp;$A11980)</f>
        <v/>
      </c>
      <c r="G11980" s="15">
        <f>IF($D11980=1,$B11980*100+$C11980,-1)</f>
        <v/>
      </c>
      <c r="H11980" s="15">
        <f>IF($D11980=1,$B11980,-1)</f>
        <v/>
      </c>
      <c r="I11980" s="15">
        <f>IF($D11980=1,$C11980,-1)</f>
        <v/>
      </c>
    </row>
    <row r="11981">
      <c r="A11981" s="33" t="n">
        <v>45791.08333333334</v>
      </c>
      <c r="B11981" s="15">
        <f>WEEKDAY($A11981,2)</f>
        <v/>
      </c>
      <c r="C11981" s="15">
        <f>HOUR($A11981)</f>
        <v/>
      </c>
      <c r="D11981" s="15">
        <f>IF(AND($A11981&gt;=Instellingen!$B$6,$A11981&lt;Instellingen!$B$7),1,0)</f>
        <v/>
      </c>
      <c r="E11981" s="15">
        <f>COUNTIF(tData[BezoekStart],"&lt;"&amp;($A11981+1/24))-COUNTIF(tData[BezoekEind],"&lt;="&amp;$A11981)</f>
        <v/>
      </c>
      <c r="F11981" s="15">
        <f>COUNTIF(tData[BezoekLangStart],"&lt;"&amp;($A11981+1/24))-COUNTIF(tData[BezoekLangEind],"&lt;="&amp;$A11981)</f>
        <v/>
      </c>
      <c r="G11981" s="15">
        <f>IF($D11981=1,$B11981*100+$C11981,-1)</f>
        <v/>
      </c>
      <c r="H11981" s="15">
        <f>IF($D11981=1,$B11981,-1)</f>
        <v/>
      </c>
      <c r="I11981" s="15">
        <f>IF($D11981=1,$C11981,-1)</f>
        <v/>
      </c>
    </row>
    <row r="11982">
      <c r="A11982" s="33" t="n">
        <v>45791.125</v>
      </c>
      <c r="B11982" s="15">
        <f>WEEKDAY($A11982,2)</f>
        <v/>
      </c>
      <c r="C11982" s="15">
        <f>HOUR($A11982)</f>
        <v/>
      </c>
      <c r="D11982" s="15">
        <f>IF(AND($A11982&gt;=Instellingen!$B$6,$A11982&lt;Instellingen!$B$7),1,0)</f>
        <v/>
      </c>
      <c r="E11982" s="15">
        <f>COUNTIF(tData[BezoekStart],"&lt;"&amp;($A11982+1/24))-COUNTIF(tData[BezoekEind],"&lt;="&amp;$A11982)</f>
        <v/>
      </c>
      <c r="F11982" s="15">
        <f>COUNTIF(tData[BezoekLangStart],"&lt;"&amp;($A11982+1/24))-COUNTIF(tData[BezoekLangEind],"&lt;="&amp;$A11982)</f>
        <v/>
      </c>
      <c r="G11982" s="15">
        <f>IF($D11982=1,$B11982*100+$C11982,-1)</f>
        <v/>
      </c>
      <c r="H11982" s="15">
        <f>IF($D11982=1,$B11982,-1)</f>
        <v/>
      </c>
      <c r="I11982" s="15">
        <f>IF($D11982=1,$C11982,-1)</f>
        <v/>
      </c>
    </row>
    <row r="11983">
      <c r="A11983" s="33" t="n">
        <v>45791.16666666666</v>
      </c>
      <c r="B11983" s="15">
        <f>WEEKDAY($A11983,2)</f>
        <v/>
      </c>
      <c r="C11983" s="15">
        <f>HOUR($A11983)</f>
        <v/>
      </c>
      <c r="D11983" s="15">
        <f>IF(AND($A11983&gt;=Instellingen!$B$6,$A11983&lt;Instellingen!$B$7),1,0)</f>
        <v/>
      </c>
      <c r="E11983" s="15">
        <f>COUNTIF(tData[BezoekStart],"&lt;"&amp;($A11983+1/24))-COUNTIF(tData[BezoekEind],"&lt;="&amp;$A11983)</f>
        <v/>
      </c>
      <c r="F11983" s="15">
        <f>COUNTIF(tData[BezoekLangStart],"&lt;"&amp;($A11983+1/24))-COUNTIF(tData[BezoekLangEind],"&lt;="&amp;$A11983)</f>
        <v/>
      </c>
      <c r="G11983" s="15">
        <f>IF($D11983=1,$B11983*100+$C11983,-1)</f>
        <v/>
      </c>
      <c r="H11983" s="15">
        <f>IF($D11983=1,$B11983,-1)</f>
        <v/>
      </c>
      <c r="I11983" s="15">
        <f>IF($D11983=1,$C11983,-1)</f>
        <v/>
      </c>
    </row>
    <row r="11984">
      <c r="A11984" s="33" t="n">
        <v>45791.20833333334</v>
      </c>
      <c r="B11984" s="15">
        <f>WEEKDAY($A11984,2)</f>
        <v/>
      </c>
      <c r="C11984" s="15">
        <f>HOUR($A11984)</f>
        <v/>
      </c>
      <c r="D11984" s="15">
        <f>IF(AND($A11984&gt;=Instellingen!$B$6,$A11984&lt;Instellingen!$B$7),1,0)</f>
        <v/>
      </c>
      <c r="E11984" s="15">
        <f>COUNTIF(tData[BezoekStart],"&lt;"&amp;($A11984+1/24))-COUNTIF(tData[BezoekEind],"&lt;="&amp;$A11984)</f>
        <v/>
      </c>
      <c r="F11984" s="15">
        <f>COUNTIF(tData[BezoekLangStart],"&lt;"&amp;($A11984+1/24))-COUNTIF(tData[BezoekLangEind],"&lt;="&amp;$A11984)</f>
        <v/>
      </c>
      <c r="G11984" s="15">
        <f>IF($D11984=1,$B11984*100+$C11984,-1)</f>
        <v/>
      </c>
      <c r="H11984" s="15">
        <f>IF($D11984=1,$B11984,-1)</f>
        <v/>
      </c>
      <c r="I11984" s="15">
        <f>IF($D11984=1,$C11984,-1)</f>
        <v/>
      </c>
    </row>
    <row r="11985">
      <c r="A11985" s="33" t="n">
        <v>45791.25</v>
      </c>
      <c r="B11985" s="15">
        <f>WEEKDAY($A11985,2)</f>
        <v/>
      </c>
      <c r="C11985" s="15">
        <f>HOUR($A11985)</f>
        <v/>
      </c>
      <c r="D11985" s="15">
        <f>IF(AND($A11985&gt;=Instellingen!$B$6,$A11985&lt;Instellingen!$B$7),1,0)</f>
        <v/>
      </c>
      <c r="E11985" s="15">
        <f>COUNTIF(tData[BezoekStart],"&lt;"&amp;($A11985+1/24))-COUNTIF(tData[BezoekEind],"&lt;="&amp;$A11985)</f>
        <v/>
      </c>
      <c r="F11985" s="15">
        <f>COUNTIF(tData[BezoekLangStart],"&lt;"&amp;($A11985+1/24))-COUNTIF(tData[BezoekLangEind],"&lt;="&amp;$A11985)</f>
        <v/>
      </c>
      <c r="G11985" s="15">
        <f>IF($D11985=1,$B11985*100+$C11985,-1)</f>
        <v/>
      </c>
      <c r="H11985" s="15">
        <f>IF($D11985=1,$B11985,-1)</f>
        <v/>
      </c>
      <c r="I11985" s="15">
        <f>IF($D11985=1,$C11985,-1)</f>
        <v/>
      </c>
    </row>
    <row r="11986">
      <c r="A11986" s="33" t="n">
        <v>45791.29166666666</v>
      </c>
      <c r="B11986" s="15">
        <f>WEEKDAY($A11986,2)</f>
        <v/>
      </c>
      <c r="C11986" s="15">
        <f>HOUR($A11986)</f>
        <v/>
      </c>
      <c r="D11986" s="15">
        <f>IF(AND($A11986&gt;=Instellingen!$B$6,$A11986&lt;Instellingen!$B$7),1,0)</f>
        <v/>
      </c>
      <c r="E11986" s="15">
        <f>COUNTIF(tData[BezoekStart],"&lt;"&amp;($A11986+1/24))-COUNTIF(tData[BezoekEind],"&lt;="&amp;$A11986)</f>
        <v/>
      </c>
      <c r="F11986" s="15">
        <f>COUNTIF(tData[BezoekLangStart],"&lt;"&amp;($A11986+1/24))-COUNTIF(tData[BezoekLangEind],"&lt;="&amp;$A11986)</f>
        <v/>
      </c>
      <c r="G11986" s="15">
        <f>IF($D11986=1,$B11986*100+$C11986,-1)</f>
        <v/>
      </c>
      <c r="H11986" s="15">
        <f>IF($D11986=1,$B11986,-1)</f>
        <v/>
      </c>
      <c r="I11986" s="15">
        <f>IF($D11986=1,$C11986,-1)</f>
        <v/>
      </c>
    </row>
    <row r="11987">
      <c r="A11987" s="33" t="n">
        <v>45791.33333333334</v>
      </c>
      <c r="B11987" s="15">
        <f>WEEKDAY($A11987,2)</f>
        <v/>
      </c>
      <c r="C11987" s="15">
        <f>HOUR($A11987)</f>
        <v/>
      </c>
      <c r="D11987" s="15">
        <f>IF(AND($A11987&gt;=Instellingen!$B$6,$A11987&lt;Instellingen!$B$7),1,0)</f>
        <v/>
      </c>
      <c r="E11987" s="15">
        <f>COUNTIF(tData[BezoekStart],"&lt;"&amp;($A11987+1/24))-COUNTIF(tData[BezoekEind],"&lt;="&amp;$A11987)</f>
        <v/>
      </c>
      <c r="F11987" s="15">
        <f>COUNTIF(tData[BezoekLangStart],"&lt;"&amp;($A11987+1/24))-COUNTIF(tData[BezoekLangEind],"&lt;="&amp;$A11987)</f>
        <v/>
      </c>
      <c r="G11987" s="15">
        <f>IF($D11987=1,$B11987*100+$C11987,-1)</f>
        <v/>
      </c>
      <c r="H11987" s="15">
        <f>IF($D11987=1,$B11987,-1)</f>
        <v/>
      </c>
      <c r="I11987" s="15">
        <f>IF($D11987=1,$C11987,-1)</f>
        <v/>
      </c>
    </row>
    <row r="11988">
      <c r="A11988" s="33" t="n">
        <v>45791.375</v>
      </c>
      <c r="B11988" s="15">
        <f>WEEKDAY($A11988,2)</f>
        <v/>
      </c>
      <c r="C11988" s="15">
        <f>HOUR($A11988)</f>
        <v/>
      </c>
      <c r="D11988" s="15">
        <f>IF(AND($A11988&gt;=Instellingen!$B$6,$A11988&lt;Instellingen!$B$7),1,0)</f>
        <v/>
      </c>
      <c r="E11988" s="15">
        <f>COUNTIF(tData[BezoekStart],"&lt;"&amp;($A11988+1/24))-COUNTIF(tData[BezoekEind],"&lt;="&amp;$A11988)</f>
        <v/>
      </c>
      <c r="F11988" s="15">
        <f>COUNTIF(tData[BezoekLangStart],"&lt;"&amp;($A11988+1/24))-COUNTIF(tData[BezoekLangEind],"&lt;="&amp;$A11988)</f>
        <v/>
      </c>
      <c r="G11988" s="15">
        <f>IF($D11988=1,$B11988*100+$C11988,-1)</f>
        <v/>
      </c>
      <c r="H11988" s="15">
        <f>IF($D11988=1,$B11988,-1)</f>
        <v/>
      </c>
      <c r="I11988" s="15">
        <f>IF($D11988=1,$C11988,-1)</f>
        <v/>
      </c>
    </row>
    <row r="11989">
      <c r="A11989" s="33" t="n">
        <v>45791.41666666666</v>
      </c>
      <c r="B11989" s="15">
        <f>WEEKDAY($A11989,2)</f>
        <v/>
      </c>
      <c r="C11989" s="15">
        <f>HOUR($A11989)</f>
        <v/>
      </c>
      <c r="D11989" s="15">
        <f>IF(AND($A11989&gt;=Instellingen!$B$6,$A11989&lt;Instellingen!$B$7),1,0)</f>
        <v/>
      </c>
      <c r="E11989" s="15">
        <f>COUNTIF(tData[BezoekStart],"&lt;"&amp;($A11989+1/24))-COUNTIF(tData[BezoekEind],"&lt;="&amp;$A11989)</f>
        <v/>
      </c>
      <c r="F11989" s="15">
        <f>COUNTIF(tData[BezoekLangStart],"&lt;"&amp;($A11989+1/24))-COUNTIF(tData[BezoekLangEind],"&lt;="&amp;$A11989)</f>
        <v/>
      </c>
      <c r="G11989" s="15">
        <f>IF($D11989=1,$B11989*100+$C11989,-1)</f>
        <v/>
      </c>
      <c r="H11989" s="15">
        <f>IF($D11989=1,$B11989,-1)</f>
        <v/>
      </c>
      <c r="I11989" s="15">
        <f>IF($D11989=1,$C11989,-1)</f>
        <v/>
      </c>
    </row>
    <row r="11990">
      <c r="A11990" s="33" t="n">
        <v>45791.45833333334</v>
      </c>
      <c r="B11990" s="15">
        <f>WEEKDAY($A11990,2)</f>
        <v/>
      </c>
      <c r="C11990" s="15">
        <f>HOUR($A11990)</f>
        <v/>
      </c>
      <c r="D11990" s="15">
        <f>IF(AND($A11990&gt;=Instellingen!$B$6,$A11990&lt;Instellingen!$B$7),1,0)</f>
        <v/>
      </c>
      <c r="E11990" s="15">
        <f>COUNTIF(tData[BezoekStart],"&lt;"&amp;($A11990+1/24))-COUNTIF(tData[BezoekEind],"&lt;="&amp;$A11990)</f>
        <v/>
      </c>
      <c r="F11990" s="15">
        <f>COUNTIF(tData[BezoekLangStart],"&lt;"&amp;($A11990+1/24))-COUNTIF(tData[BezoekLangEind],"&lt;="&amp;$A11990)</f>
        <v/>
      </c>
      <c r="G11990" s="15">
        <f>IF($D11990=1,$B11990*100+$C11990,-1)</f>
        <v/>
      </c>
      <c r="H11990" s="15">
        <f>IF($D11990=1,$B11990,-1)</f>
        <v/>
      </c>
      <c r="I11990" s="15">
        <f>IF($D11990=1,$C11990,-1)</f>
        <v/>
      </c>
    </row>
    <row r="11991">
      <c r="A11991" s="33" t="n">
        <v>45791.5</v>
      </c>
      <c r="B11991" s="15">
        <f>WEEKDAY($A11991,2)</f>
        <v/>
      </c>
      <c r="C11991" s="15">
        <f>HOUR($A11991)</f>
        <v/>
      </c>
      <c r="D11991" s="15">
        <f>IF(AND($A11991&gt;=Instellingen!$B$6,$A11991&lt;Instellingen!$B$7),1,0)</f>
        <v/>
      </c>
      <c r="E11991" s="15">
        <f>COUNTIF(tData[BezoekStart],"&lt;"&amp;($A11991+1/24))-COUNTIF(tData[BezoekEind],"&lt;="&amp;$A11991)</f>
        <v/>
      </c>
      <c r="F11991" s="15">
        <f>COUNTIF(tData[BezoekLangStart],"&lt;"&amp;($A11991+1/24))-COUNTIF(tData[BezoekLangEind],"&lt;="&amp;$A11991)</f>
        <v/>
      </c>
      <c r="G11991" s="15">
        <f>IF($D11991=1,$B11991*100+$C11991,-1)</f>
        <v/>
      </c>
      <c r="H11991" s="15">
        <f>IF($D11991=1,$B11991,-1)</f>
        <v/>
      </c>
      <c r="I11991" s="15">
        <f>IF($D11991=1,$C11991,-1)</f>
        <v/>
      </c>
    </row>
    <row r="11992">
      <c r="A11992" s="33" t="n">
        <v>45791.54166666666</v>
      </c>
      <c r="B11992" s="15">
        <f>WEEKDAY($A11992,2)</f>
        <v/>
      </c>
      <c r="C11992" s="15">
        <f>HOUR($A11992)</f>
        <v/>
      </c>
      <c r="D11992" s="15">
        <f>IF(AND($A11992&gt;=Instellingen!$B$6,$A11992&lt;Instellingen!$B$7),1,0)</f>
        <v/>
      </c>
      <c r="E11992" s="15">
        <f>COUNTIF(tData[BezoekStart],"&lt;"&amp;($A11992+1/24))-COUNTIF(tData[BezoekEind],"&lt;="&amp;$A11992)</f>
        <v/>
      </c>
      <c r="F11992" s="15">
        <f>COUNTIF(tData[BezoekLangStart],"&lt;"&amp;($A11992+1/24))-COUNTIF(tData[BezoekLangEind],"&lt;="&amp;$A11992)</f>
        <v/>
      </c>
      <c r="G11992" s="15">
        <f>IF($D11992=1,$B11992*100+$C11992,-1)</f>
        <v/>
      </c>
      <c r="H11992" s="15">
        <f>IF($D11992=1,$B11992,-1)</f>
        <v/>
      </c>
      <c r="I11992" s="15">
        <f>IF($D11992=1,$C11992,-1)</f>
        <v/>
      </c>
    </row>
    <row r="11993">
      <c r="A11993" s="33" t="n">
        <v>45791.58333333334</v>
      </c>
      <c r="B11993" s="15">
        <f>WEEKDAY($A11993,2)</f>
        <v/>
      </c>
      <c r="C11993" s="15">
        <f>HOUR($A11993)</f>
        <v/>
      </c>
      <c r="D11993" s="15">
        <f>IF(AND($A11993&gt;=Instellingen!$B$6,$A11993&lt;Instellingen!$B$7),1,0)</f>
        <v/>
      </c>
      <c r="E11993" s="15">
        <f>COUNTIF(tData[BezoekStart],"&lt;"&amp;($A11993+1/24))-COUNTIF(tData[BezoekEind],"&lt;="&amp;$A11993)</f>
        <v/>
      </c>
      <c r="F11993" s="15">
        <f>COUNTIF(tData[BezoekLangStart],"&lt;"&amp;($A11993+1/24))-COUNTIF(tData[BezoekLangEind],"&lt;="&amp;$A11993)</f>
        <v/>
      </c>
      <c r="G11993" s="15">
        <f>IF($D11993=1,$B11993*100+$C11993,-1)</f>
        <v/>
      </c>
      <c r="H11993" s="15">
        <f>IF($D11993=1,$B11993,-1)</f>
        <v/>
      </c>
      <c r="I11993" s="15">
        <f>IF($D11993=1,$C11993,-1)</f>
        <v/>
      </c>
    </row>
    <row r="11994">
      <c r="A11994" s="33" t="n">
        <v>45791.625</v>
      </c>
      <c r="B11994" s="15">
        <f>WEEKDAY($A11994,2)</f>
        <v/>
      </c>
      <c r="C11994" s="15">
        <f>HOUR($A11994)</f>
        <v/>
      </c>
      <c r="D11994" s="15">
        <f>IF(AND($A11994&gt;=Instellingen!$B$6,$A11994&lt;Instellingen!$B$7),1,0)</f>
        <v/>
      </c>
      <c r="E11994" s="15">
        <f>COUNTIF(tData[BezoekStart],"&lt;"&amp;($A11994+1/24))-COUNTIF(tData[BezoekEind],"&lt;="&amp;$A11994)</f>
        <v/>
      </c>
      <c r="F11994" s="15">
        <f>COUNTIF(tData[BezoekLangStart],"&lt;"&amp;($A11994+1/24))-COUNTIF(tData[BezoekLangEind],"&lt;="&amp;$A11994)</f>
        <v/>
      </c>
      <c r="G11994" s="15">
        <f>IF($D11994=1,$B11994*100+$C11994,-1)</f>
        <v/>
      </c>
      <c r="H11994" s="15">
        <f>IF($D11994=1,$B11994,-1)</f>
        <v/>
      </c>
      <c r="I11994" s="15">
        <f>IF($D11994=1,$C11994,-1)</f>
        <v/>
      </c>
    </row>
    <row r="11995">
      <c r="A11995" s="33" t="n">
        <v>45791.66666666666</v>
      </c>
      <c r="B11995" s="15">
        <f>WEEKDAY($A11995,2)</f>
        <v/>
      </c>
      <c r="C11995" s="15">
        <f>HOUR($A11995)</f>
        <v/>
      </c>
      <c r="D11995" s="15">
        <f>IF(AND($A11995&gt;=Instellingen!$B$6,$A11995&lt;Instellingen!$B$7),1,0)</f>
        <v/>
      </c>
      <c r="E11995" s="15">
        <f>COUNTIF(tData[BezoekStart],"&lt;"&amp;($A11995+1/24))-COUNTIF(tData[BezoekEind],"&lt;="&amp;$A11995)</f>
        <v/>
      </c>
      <c r="F11995" s="15">
        <f>COUNTIF(tData[BezoekLangStart],"&lt;"&amp;($A11995+1/24))-COUNTIF(tData[BezoekLangEind],"&lt;="&amp;$A11995)</f>
        <v/>
      </c>
      <c r="G11995" s="15">
        <f>IF($D11995=1,$B11995*100+$C11995,-1)</f>
        <v/>
      </c>
      <c r="H11995" s="15">
        <f>IF($D11995=1,$B11995,-1)</f>
        <v/>
      </c>
      <c r="I11995" s="15">
        <f>IF($D11995=1,$C11995,-1)</f>
        <v/>
      </c>
    </row>
    <row r="11996">
      <c r="A11996" s="33" t="n">
        <v>45791.70833333334</v>
      </c>
      <c r="B11996" s="15">
        <f>WEEKDAY($A11996,2)</f>
        <v/>
      </c>
      <c r="C11996" s="15">
        <f>HOUR($A11996)</f>
        <v/>
      </c>
      <c r="D11996" s="15">
        <f>IF(AND($A11996&gt;=Instellingen!$B$6,$A11996&lt;Instellingen!$B$7),1,0)</f>
        <v/>
      </c>
      <c r="E11996" s="15">
        <f>COUNTIF(tData[BezoekStart],"&lt;"&amp;($A11996+1/24))-COUNTIF(tData[BezoekEind],"&lt;="&amp;$A11996)</f>
        <v/>
      </c>
      <c r="F11996" s="15">
        <f>COUNTIF(tData[BezoekLangStart],"&lt;"&amp;($A11996+1/24))-COUNTIF(tData[BezoekLangEind],"&lt;="&amp;$A11996)</f>
        <v/>
      </c>
      <c r="G11996" s="15">
        <f>IF($D11996=1,$B11996*100+$C11996,-1)</f>
        <v/>
      </c>
      <c r="H11996" s="15">
        <f>IF($D11996=1,$B11996,-1)</f>
        <v/>
      </c>
      <c r="I11996" s="15">
        <f>IF($D11996=1,$C11996,-1)</f>
        <v/>
      </c>
    </row>
    <row r="11997">
      <c r="A11997" s="33" t="n">
        <v>45791.75</v>
      </c>
      <c r="B11997" s="15">
        <f>WEEKDAY($A11997,2)</f>
        <v/>
      </c>
      <c r="C11997" s="15">
        <f>HOUR($A11997)</f>
        <v/>
      </c>
      <c r="D11997" s="15">
        <f>IF(AND($A11997&gt;=Instellingen!$B$6,$A11997&lt;Instellingen!$B$7),1,0)</f>
        <v/>
      </c>
      <c r="E11997" s="15">
        <f>COUNTIF(tData[BezoekStart],"&lt;"&amp;($A11997+1/24))-COUNTIF(tData[BezoekEind],"&lt;="&amp;$A11997)</f>
        <v/>
      </c>
      <c r="F11997" s="15">
        <f>COUNTIF(tData[BezoekLangStart],"&lt;"&amp;($A11997+1/24))-COUNTIF(tData[BezoekLangEind],"&lt;="&amp;$A11997)</f>
        <v/>
      </c>
      <c r="G11997" s="15">
        <f>IF($D11997=1,$B11997*100+$C11997,-1)</f>
        <v/>
      </c>
      <c r="H11997" s="15">
        <f>IF($D11997=1,$B11997,-1)</f>
        <v/>
      </c>
      <c r="I11997" s="15">
        <f>IF($D11997=1,$C11997,-1)</f>
        <v/>
      </c>
    </row>
    <row r="11998">
      <c r="A11998" s="33" t="n">
        <v>45791.79166666666</v>
      </c>
      <c r="B11998" s="15">
        <f>WEEKDAY($A11998,2)</f>
        <v/>
      </c>
      <c r="C11998" s="15">
        <f>HOUR($A11998)</f>
        <v/>
      </c>
      <c r="D11998" s="15">
        <f>IF(AND($A11998&gt;=Instellingen!$B$6,$A11998&lt;Instellingen!$B$7),1,0)</f>
        <v/>
      </c>
      <c r="E11998" s="15">
        <f>COUNTIF(tData[BezoekStart],"&lt;"&amp;($A11998+1/24))-COUNTIF(tData[BezoekEind],"&lt;="&amp;$A11998)</f>
        <v/>
      </c>
      <c r="F11998" s="15">
        <f>COUNTIF(tData[BezoekLangStart],"&lt;"&amp;($A11998+1/24))-COUNTIF(tData[BezoekLangEind],"&lt;="&amp;$A11998)</f>
        <v/>
      </c>
      <c r="G11998" s="15">
        <f>IF($D11998=1,$B11998*100+$C11998,-1)</f>
        <v/>
      </c>
      <c r="H11998" s="15">
        <f>IF($D11998=1,$B11998,-1)</f>
        <v/>
      </c>
      <c r="I11998" s="15">
        <f>IF($D11998=1,$C11998,-1)</f>
        <v/>
      </c>
    </row>
    <row r="11999">
      <c r="A11999" s="33" t="n">
        <v>45791.83333333334</v>
      </c>
      <c r="B11999" s="15">
        <f>WEEKDAY($A11999,2)</f>
        <v/>
      </c>
      <c r="C11999" s="15">
        <f>HOUR($A11999)</f>
        <v/>
      </c>
      <c r="D11999" s="15">
        <f>IF(AND($A11999&gt;=Instellingen!$B$6,$A11999&lt;Instellingen!$B$7),1,0)</f>
        <v/>
      </c>
      <c r="E11999" s="15">
        <f>COUNTIF(tData[BezoekStart],"&lt;"&amp;($A11999+1/24))-COUNTIF(tData[BezoekEind],"&lt;="&amp;$A11999)</f>
        <v/>
      </c>
      <c r="F11999" s="15">
        <f>COUNTIF(tData[BezoekLangStart],"&lt;"&amp;($A11999+1/24))-COUNTIF(tData[BezoekLangEind],"&lt;="&amp;$A11999)</f>
        <v/>
      </c>
      <c r="G11999" s="15">
        <f>IF($D11999=1,$B11999*100+$C11999,-1)</f>
        <v/>
      </c>
      <c r="H11999" s="15">
        <f>IF($D11999=1,$B11999,-1)</f>
        <v/>
      </c>
      <c r="I11999" s="15">
        <f>IF($D11999=1,$C11999,-1)</f>
        <v/>
      </c>
    </row>
    <row r="12000">
      <c r="A12000" s="33" t="n">
        <v>45791.875</v>
      </c>
      <c r="B12000" s="15">
        <f>WEEKDAY($A12000,2)</f>
        <v/>
      </c>
      <c r="C12000" s="15">
        <f>HOUR($A12000)</f>
        <v/>
      </c>
      <c r="D12000" s="15">
        <f>IF(AND($A12000&gt;=Instellingen!$B$6,$A12000&lt;Instellingen!$B$7),1,0)</f>
        <v/>
      </c>
      <c r="E12000" s="15">
        <f>COUNTIF(tData[BezoekStart],"&lt;"&amp;($A12000+1/24))-COUNTIF(tData[BezoekEind],"&lt;="&amp;$A12000)</f>
        <v/>
      </c>
      <c r="F12000" s="15">
        <f>COUNTIF(tData[BezoekLangStart],"&lt;"&amp;($A12000+1/24))-COUNTIF(tData[BezoekLangEind],"&lt;="&amp;$A12000)</f>
        <v/>
      </c>
      <c r="G12000" s="15">
        <f>IF($D12000=1,$B12000*100+$C12000,-1)</f>
        <v/>
      </c>
      <c r="H12000" s="15">
        <f>IF($D12000=1,$B12000,-1)</f>
        <v/>
      </c>
      <c r="I12000" s="15">
        <f>IF($D12000=1,$C12000,-1)</f>
        <v/>
      </c>
    </row>
    <row r="12001">
      <c r="A12001" s="33" t="n">
        <v>45791.91666666666</v>
      </c>
      <c r="B12001" s="15">
        <f>WEEKDAY($A12001,2)</f>
        <v/>
      </c>
      <c r="C12001" s="15">
        <f>HOUR($A12001)</f>
        <v/>
      </c>
      <c r="D12001" s="15">
        <f>IF(AND($A12001&gt;=Instellingen!$B$6,$A12001&lt;Instellingen!$B$7),1,0)</f>
        <v/>
      </c>
      <c r="E12001" s="15">
        <f>COUNTIF(tData[BezoekStart],"&lt;"&amp;($A12001+1/24))-COUNTIF(tData[BezoekEind],"&lt;="&amp;$A12001)</f>
        <v/>
      </c>
      <c r="F12001" s="15">
        <f>COUNTIF(tData[BezoekLangStart],"&lt;"&amp;($A12001+1/24))-COUNTIF(tData[BezoekLangEind],"&lt;="&amp;$A12001)</f>
        <v/>
      </c>
      <c r="G12001" s="15">
        <f>IF($D12001=1,$B12001*100+$C12001,-1)</f>
        <v/>
      </c>
      <c r="H12001" s="15">
        <f>IF($D12001=1,$B12001,-1)</f>
        <v/>
      </c>
      <c r="I12001" s="15">
        <f>IF($D12001=1,$C12001,-1)</f>
        <v/>
      </c>
    </row>
    <row r="12002">
      <c r="A12002" s="33" t="n">
        <v>45791.95833333334</v>
      </c>
      <c r="B12002" s="15">
        <f>WEEKDAY($A12002,2)</f>
        <v/>
      </c>
      <c r="C12002" s="15">
        <f>HOUR($A12002)</f>
        <v/>
      </c>
      <c r="D12002" s="15">
        <f>IF(AND($A12002&gt;=Instellingen!$B$6,$A12002&lt;Instellingen!$B$7),1,0)</f>
        <v/>
      </c>
      <c r="E12002" s="15">
        <f>COUNTIF(tData[BezoekStart],"&lt;"&amp;($A12002+1/24))-COUNTIF(tData[BezoekEind],"&lt;="&amp;$A12002)</f>
        <v/>
      </c>
      <c r="F12002" s="15">
        <f>COUNTIF(tData[BezoekLangStart],"&lt;"&amp;($A12002+1/24))-COUNTIF(tData[BezoekLangEind],"&lt;="&amp;$A12002)</f>
        <v/>
      </c>
      <c r="G12002" s="15">
        <f>IF($D12002=1,$B12002*100+$C12002,-1)</f>
        <v/>
      </c>
      <c r="H12002" s="15">
        <f>IF($D12002=1,$B12002,-1)</f>
        <v/>
      </c>
      <c r="I12002" s="15">
        <f>IF($D12002=1,$C12002,-1)</f>
        <v/>
      </c>
    </row>
    <row r="12003">
      <c r="A12003" s="33" t="n">
        <v>45792</v>
      </c>
      <c r="B12003" s="15">
        <f>WEEKDAY($A12003,2)</f>
        <v/>
      </c>
      <c r="C12003" s="15">
        <f>HOUR($A12003)</f>
        <v/>
      </c>
      <c r="D12003" s="15">
        <f>IF(AND($A12003&gt;=Instellingen!$B$6,$A12003&lt;Instellingen!$B$7),1,0)</f>
        <v/>
      </c>
      <c r="E12003" s="15">
        <f>COUNTIF(tData[BezoekStart],"&lt;"&amp;($A12003+1/24))-COUNTIF(tData[BezoekEind],"&lt;="&amp;$A12003)</f>
        <v/>
      </c>
      <c r="F12003" s="15">
        <f>COUNTIF(tData[BezoekLangStart],"&lt;"&amp;($A12003+1/24))-COUNTIF(tData[BezoekLangEind],"&lt;="&amp;$A12003)</f>
        <v/>
      </c>
      <c r="G12003" s="15">
        <f>IF($D12003=1,$B12003*100+$C12003,-1)</f>
        <v/>
      </c>
      <c r="H12003" s="15">
        <f>IF($D12003=1,$B12003,-1)</f>
        <v/>
      </c>
      <c r="I12003" s="15">
        <f>IF($D12003=1,$C12003,-1)</f>
        <v/>
      </c>
    </row>
    <row r="12004">
      <c r="A12004" s="33" t="n">
        <v>45792.04166666666</v>
      </c>
      <c r="B12004" s="15">
        <f>WEEKDAY($A12004,2)</f>
        <v/>
      </c>
      <c r="C12004" s="15">
        <f>HOUR($A12004)</f>
        <v/>
      </c>
      <c r="D12004" s="15">
        <f>IF(AND($A12004&gt;=Instellingen!$B$6,$A12004&lt;Instellingen!$B$7),1,0)</f>
        <v/>
      </c>
      <c r="E12004" s="15">
        <f>COUNTIF(tData[BezoekStart],"&lt;"&amp;($A12004+1/24))-COUNTIF(tData[BezoekEind],"&lt;="&amp;$A12004)</f>
        <v/>
      </c>
      <c r="F12004" s="15">
        <f>COUNTIF(tData[BezoekLangStart],"&lt;"&amp;($A12004+1/24))-COUNTIF(tData[BezoekLangEind],"&lt;="&amp;$A12004)</f>
        <v/>
      </c>
      <c r="G12004" s="15">
        <f>IF($D12004=1,$B12004*100+$C12004,-1)</f>
        <v/>
      </c>
      <c r="H12004" s="15">
        <f>IF($D12004=1,$B12004,-1)</f>
        <v/>
      </c>
      <c r="I12004" s="15">
        <f>IF($D12004=1,$C12004,-1)</f>
        <v/>
      </c>
    </row>
    <row r="12005">
      <c r="A12005" s="33" t="n">
        <v>45792.08333333334</v>
      </c>
      <c r="B12005" s="15">
        <f>WEEKDAY($A12005,2)</f>
        <v/>
      </c>
      <c r="C12005" s="15">
        <f>HOUR($A12005)</f>
        <v/>
      </c>
      <c r="D12005" s="15">
        <f>IF(AND($A12005&gt;=Instellingen!$B$6,$A12005&lt;Instellingen!$B$7),1,0)</f>
        <v/>
      </c>
      <c r="E12005" s="15">
        <f>COUNTIF(tData[BezoekStart],"&lt;"&amp;($A12005+1/24))-COUNTIF(tData[BezoekEind],"&lt;="&amp;$A12005)</f>
        <v/>
      </c>
      <c r="F12005" s="15">
        <f>COUNTIF(tData[BezoekLangStart],"&lt;"&amp;($A12005+1/24))-COUNTIF(tData[BezoekLangEind],"&lt;="&amp;$A12005)</f>
        <v/>
      </c>
      <c r="G12005" s="15">
        <f>IF($D12005=1,$B12005*100+$C12005,-1)</f>
        <v/>
      </c>
      <c r="H12005" s="15">
        <f>IF($D12005=1,$B12005,-1)</f>
        <v/>
      </c>
      <c r="I12005" s="15">
        <f>IF($D12005=1,$C12005,-1)</f>
        <v/>
      </c>
    </row>
    <row r="12006">
      <c r="A12006" s="33" t="n">
        <v>45792.125</v>
      </c>
      <c r="B12006" s="15">
        <f>WEEKDAY($A12006,2)</f>
        <v/>
      </c>
      <c r="C12006" s="15">
        <f>HOUR($A12006)</f>
        <v/>
      </c>
      <c r="D12006" s="15">
        <f>IF(AND($A12006&gt;=Instellingen!$B$6,$A12006&lt;Instellingen!$B$7),1,0)</f>
        <v/>
      </c>
      <c r="E12006" s="15">
        <f>COUNTIF(tData[BezoekStart],"&lt;"&amp;($A12006+1/24))-COUNTIF(tData[BezoekEind],"&lt;="&amp;$A12006)</f>
        <v/>
      </c>
      <c r="F12006" s="15">
        <f>COUNTIF(tData[BezoekLangStart],"&lt;"&amp;($A12006+1/24))-COUNTIF(tData[BezoekLangEind],"&lt;="&amp;$A12006)</f>
        <v/>
      </c>
      <c r="G12006" s="15">
        <f>IF($D12006=1,$B12006*100+$C12006,-1)</f>
        <v/>
      </c>
      <c r="H12006" s="15">
        <f>IF($D12006=1,$B12006,-1)</f>
        <v/>
      </c>
      <c r="I12006" s="15">
        <f>IF($D12006=1,$C12006,-1)</f>
        <v/>
      </c>
    </row>
    <row r="12007">
      <c r="A12007" s="33" t="n">
        <v>45792.16666666666</v>
      </c>
      <c r="B12007" s="15">
        <f>WEEKDAY($A12007,2)</f>
        <v/>
      </c>
      <c r="C12007" s="15">
        <f>HOUR($A12007)</f>
        <v/>
      </c>
      <c r="D12007" s="15">
        <f>IF(AND($A12007&gt;=Instellingen!$B$6,$A12007&lt;Instellingen!$B$7),1,0)</f>
        <v/>
      </c>
      <c r="E12007" s="15">
        <f>COUNTIF(tData[BezoekStart],"&lt;"&amp;($A12007+1/24))-COUNTIF(tData[BezoekEind],"&lt;="&amp;$A12007)</f>
        <v/>
      </c>
      <c r="F12007" s="15">
        <f>COUNTIF(tData[BezoekLangStart],"&lt;"&amp;($A12007+1/24))-COUNTIF(tData[BezoekLangEind],"&lt;="&amp;$A12007)</f>
        <v/>
      </c>
      <c r="G12007" s="15">
        <f>IF($D12007=1,$B12007*100+$C12007,-1)</f>
        <v/>
      </c>
      <c r="H12007" s="15">
        <f>IF($D12007=1,$B12007,-1)</f>
        <v/>
      </c>
      <c r="I12007" s="15">
        <f>IF($D12007=1,$C12007,-1)</f>
        <v/>
      </c>
    </row>
    <row r="12008">
      <c r="A12008" s="33" t="n">
        <v>45792.20833333334</v>
      </c>
      <c r="B12008" s="15">
        <f>WEEKDAY($A12008,2)</f>
        <v/>
      </c>
      <c r="C12008" s="15">
        <f>HOUR($A12008)</f>
        <v/>
      </c>
      <c r="D12008" s="15">
        <f>IF(AND($A12008&gt;=Instellingen!$B$6,$A12008&lt;Instellingen!$B$7),1,0)</f>
        <v/>
      </c>
      <c r="E12008" s="15">
        <f>COUNTIF(tData[BezoekStart],"&lt;"&amp;($A12008+1/24))-COUNTIF(tData[BezoekEind],"&lt;="&amp;$A12008)</f>
        <v/>
      </c>
      <c r="F12008" s="15">
        <f>COUNTIF(tData[BezoekLangStart],"&lt;"&amp;($A12008+1/24))-COUNTIF(tData[BezoekLangEind],"&lt;="&amp;$A12008)</f>
        <v/>
      </c>
      <c r="G12008" s="15">
        <f>IF($D12008=1,$B12008*100+$C12008,-1)</f>
        <v/>
      </c>
      <c r="H12008" s="15">
        <f>IF($D12008=1,$B12008,-1)</f>
        <v/>
      </c>
      <c r="I12008" s="15">
        <f>IF($D12008=1,$C12008,-1)</f>
        <v/>
      </c>
    </row>
    <row r="12009">
      <c r="A12009" s="33" t="n">
        <v>45792.25</v>
      </c>
      <c r="B12009" s="15">
        <f>WEEKDAY($A12009,2)</f>
        <v/>
      </c>
      <c r="C12009" s="15">
        <f>HOUR($A12009)</f>
        <v/>
      </c>
      <c r="D12009" s="15">
        <f>IF(AND($A12009&gt;=Instellingen!$B$6,$A12009&lt;Instellingen!$B$7),1,0)</f>
        <v/>
      </c>
      <c r="E12009" s="15">
        <f>COUNTIF(tData[BezoekStart],"&lt;"&amp;($A12009+1/24))-COUNTIF(tData[BezoekEind],"&lt;="&amp;$A12009)</f>
        <v/>
      </c>
      <c r="F12009" s="15">
        <f>COUNTIF(tData[BezoekLangStart],"&lt;"&amp;($A12009+1/24))-COUNTIF(tData[BezoekLangEind],"&lt;="&amp;$A12009)</f>
        <v/>
      </c>
      <c r="G12009" s="15">
        <f>IF($D12009=1,$B12009*100+$C12009,-1)</f>
        <v/>
      </c>
      <c r="H12009" s="15">
        <f>IF($D12009=1,$B12009,-1)</f>
        <v/>
      </c>
      <c r="I12009" s="15">
        <f>IF($D12009=1,$C12009,-1)</f>
        <v/>
      </c>
    </row>
    <row r="12010">
      <c r="A12010" s="33" t="n">
        <v>45792.29166666666</v>
      </c>
      <c r="B12010" s="15">
        <f>WEEKDAY($A12010,2)</f>
        <v/>
      </c>
      <c r="C12010" s="15">
        <f>HOUR($A12010)</f>
        <v/>
      </c>
      <c r="D12010" s="15">
        <f>IF(AND($A12010&gt;=Instellingen!$B$6,$A12010&lt;Instellingen!$B$7),1,0)</f>
        <v/>
      </c>
      <c r="E12010" s="15">
        <f>COUNTIF(tData[BezoekStart],"&lt;"&amp;($A12010+1/24))-COUNTIF(tData[BezoekEind],"&lt;="&amp;$A12010)</f>
        <v/>
      </c>
      <c r="F12010" s="15">
        <f>COUNTIF(tData[BezoekLangStart],"&lt;"&amp;($A12010+1/24))-COUNTIF(tData[BezoekLangEind],"&lt;="&amp;$A12010)</f>
        <v/>
      </c>
      <c r="G12010" s="15">
        <f>IF($D12010=1,$B12010*100+$C12010,-1)</f>
        <v/>
      </c>
      <c r="H12010" s="15">
        <f>IF($D12010=1,$B12010,-1)</f>
        <v/>
      </c>
      <c r="I12010" s="15">
        <f>IF($D12010=1,$C12010,-1)</f>
        <v/>
      </c>
    </row>
    <row r="12011">
      <c r="A12011" s="33" t="n">
        <v>45792.33333333334</v>
      </c>
      <c r="B12011" s="15">
        <f>WEEKDAY($A12011,2)</f>
        <v/>
      </c>
      <c r="C12011" s="15">
        <f>HOUR($A12011)</f>
        <v/>
      </c>
      <c r="D12011" s="15">
        <f>IF(AND($A12011&gt;=Instellingen!$B$6,$A12011&lt;Instellingen!$B$7),1,0)</f>
        <v/>
      </c>
      <c r="E12011" s="15">
        <f>COUNTIF(tData[BezoekStart],"&lt;"&amp;($A12011+1/24))-COUNTIF(tData[BezoekEind],"&lt;="&amp;$A12011)</f>
        <v/>
      </c>
      <c r="F12011" s="15">
        <f>COUNTIF(tData[BezoekLangStart],"&lt;"&amp;($A12011+1/24))-COUNTIF(tData[BezoekLangEind],"&lt;="&amp;$A12011)</f>
        <v/>
      </c>
      <c r="G12011" s="15">
        <f>IF($D12011=1,$B12011*100+$C12011,-1)</f>
        <v/>
      </c>
      <c r="H12011" s="15">
        <f>IF($D12011=1,$B12011,-1)</f>
        <v/>
      </c>
      <c r="I12011" s="15">
        <f>IF($D12011=1,$C12011,-1)</f>
        <v/>
      </c>
    </row>
    <row r="12012">
      <c r="A12012" s="33" t="n">
        <v>45792.375</v>
      </c>
      <c r="B12012" s="15">
        <f>WEEKDAY($A12012,2)</f>
        <v/>
      </c>
      <c r="C12012" s="15">
        <f>HOUR($A12012)</f>
        <v/>
      </c>
      <c r="D12012" s="15">
        <f>IF(AND($A12012&gt;=Instellingen!$B$6,$A12012&lt;Instellingen!$B$7),1,0)</f>
        <v/>
      </c>
      <c r="E12012" s="15">
        <f>COUNTIF(tData[BezoekStart],"&lt;"&amp;($A12012+1/24))-COUNTIF(tData[BezoekEind],"&lt;="&amp;$A12012)</f>
        <v/>
      </c>
      <c r="F12012" s="15">
        <f>COUNTIF(tData[BezoekLangStart],"&lt;"&amp;($A12012+1/24))-COUNTIF(tData[BezoekLangEind],"&lt;="&amp;$A12012)</f>
        <v/>
      </c>
      <c r="G12012" s="15">
        <f>IF($D12012=1,$B12012*100+$C12012,-1)</f>
        <v/>
      </c>
      <c r="H12012" s="15">
        <f>IF($D12012=1,$B12012,-1)</f>
        <v/>
      </c>
      <c r="I12012" s="15">
        <f>IF($D12012=1,$C12012,-1)</f>
        <v/>
      </c>
    </row>
    <row r="12013">
      <c r="A12013" s="33" t="n">
        <v>45792.41666666666</v>
      </c>
      <c r="B12013" s="15">
        <f>WEEKDAY($A12013,2)</f>
        <v/>
      </c>
      <c r="C12013" s="15">
        <f>HOUR($A12013)</f>
        <v/>
      </c>
      <c r="D12013" s="15">
        <f>IF(AND($A12013&gt;=Instellingen!$B$6,$A12013&lt;Instellingen!$B$7),1,0)</f>
        <v/>
      </c>
      <c r="E12013" s="15">
        <f>COUNTIF(tData[BezoekStart],"&lt;"&amp;($A12013+1/24))-COUNTIF(tData[BezoekEind],"&lt;="&amp;$A12013)</f>
        <v/>
      </c>
      <c r="F12013" s="15">
        <f>COUNTIF(tData[BezoekLangStart],"&lt;"&amp;($A12013+1/24))-COUNTIF(tData[BezoekLangEind],"&lt;="&amp;$A12013)</f>
        <v/>
      </c>
      <c r="G12013" s="15">
        <f>IF($D12013=1,$B12013*100+$C12013,-1)</f>
        <v/>
      </c>
      <c r="H12013" s="15">
        <f>IF($D12013=1,$B12013,-1)</f>
        <v/>
      </c>
      <c r="I12013" s="15">
        <f>IF($D12013=1,$C12013,-1)</f>
        <v/>
      </c>
    </row>
    <row r="12014">
      <c r="A12014" s="33" t="n">
        <v>45792.45833333334</v>
      </c>
      <c r="B12014" s="15">
        <f>WEEKDAY($A12014,2)</f>
        <v/>
      </c>
      <c r="C12014" s="15">
        <f>HOUR($A12014)</f>
        <v/>
      </c>
      <c r="D12014" s="15">
        <f>IF(AND($A12014&gt;=Instellingen!$B$6,$A12014&lt;Instellingen!$B$7),1,0)</f>
        <v/>
      </c>
      <c r="E12014" s="15">
        <f>COUNTIF(tData[BezoekStart],"&lt;"&amp;($A12014+1/24))-COUNTIF(tData[BezoekEind],"&lt;="&amp;$A12014)</f>
        <v/>
      </c>
      <c r="F12014" s="15">
        <f>COUNTIF(tData[BezoekLangStart],"&lt;"&amp;($A12014+1/24))-COUNTIF(tData[BezoekLangEind],"&lt;="&amp;$A12014)</f>
        <v/>
      </c>
      <c r="G12014" s="15">
        <f>IF($D12014=1,$B12014*100+$C12014,-1)</f>
        <v/>
      </c>
      <c r="H12014" s="15">
        <f>IF($D12014=1,$B12014,-1)</f>
        <v/>
      </c>
      <c r="I12014" s="15">
        <f>IF($D12014=1,$C12014,-1)</f>
        <v/>
      </c>
    </row>
    <row r="12015">
      <c r="A12015" s="33" t="n">
        <v>45792.5</v>
      </c>
      <c r="B12015" s="15">
        <f>WEEKDAY($A12015,2)</f>
        <v/>
      </c>
      <c r="C12015" s="15">
        <f>HOUR($A12015)</f>
        <v/>
      </c>
      <c r="D12015" s="15">
        <f>IF(AND($A12015&gt;=Instellingen!$B$6,$A12015&lt;Instellingen!$B$7),1,0)</f>
        <v/>
      </c>
      <c r="E12015" s="15">
        <f>COUNTIF(tData[BezoekStart],"&lt;"&amp;($A12015+1/24))-COUNTIF(tData[BezoekEind],"&lt;="&amp;$A12015)</f>
        <v/>
      </c>
      <c r="F12015" s="15">
        <f>COUNTIF(tData[BezoekLangStart],"&lt;"&amp;($A12015+1/24))-COUNTIF(tData[BezoekLangEind],"&lt;="&amp;$A12015)</f>
        <v/>
      </c>
      <c r="G12015" s="15">
        <f>IF($D12015=1,$B12015*100+$C12015,-1)</f>
        <v/>
      </c>
      <c r="H12015" s="15">
        <f>IF($D12015=1,$B12015,-1)</f>
        <v/>
      </c>
      <c r="I12015" s="15">
        <f>IF($D12015=1,$C12015,-1)</f>
        <v/>
      </c>
    </row>
    <row r="12016">
      <c r="A12016" s="33" t="n">
        <v>45792.54166666666</v>
      </c>
      <c r="B12016" s="15">
        <f>WEEKDAY($A12016,2)</f>
        <v/>
      </c>
      <c r="C12016" s="15">
        <f>HOUR($A12016)</f>
        <v/>
      </c>
      <c r="D12016" s="15">
        <f>IF(AND($A12016&gt;=Instellingen!$B$6,$A12016&lt;Instellingen!$B$7),1,0)</f>
        <v/>
      </c>
      <c r="E12016" s="15">
        <f>COUNTIF(tData[BezoekStart],"&lt;"&amp;($A12016+1/24))-COUNTIF(tData[BezoekEind],"&lt;="&amp;$A12016)</f>
        <v/>
      </c>
      <c r="F12016" s="15">
        <f>COUNTIF(tData[BezoekLangStart],"&lt;"&amp;($A12016+1/24))-COUNTIF(tData[BezoekLangEind],"&lt;="&amp;$A12016)</f>
        <v/>
      </c>
      <c r="G12016" s="15">
        <f>IF($D12016=1,$B12016*100+$C12016,-1)</f>
        <v/>
      </c>
      <c r="H12016" s="15">
        <f>IF($D12016=1,$B12016,-1)</f>
        <v/>
      </c>
      <c r="I12016" s="15">
        <f>IF($D12016=1,$C12016,-1)</f>
        <v/>
      </c>
    </row>
    <row r="12017">
      <c r="A12017" s="33" t="n">
        <v>45792.58333333334</v>
      </c>
      <c r="B12017" s="15">
        <f>WEEKDAY($A12017,2)</f>
        <v/>
      </c>
      <c r="C12017" s="15">
        <f>HOUR($A12017)</f>
        <v/>
      </c>
      <c r="D12017" s="15">
        <f>IF(AND($A12017&gt;=Instellingen!$B$6,$A12017&lt;Instellingen!$B$7),1,0)</f>
        <v/>
      </c>
      <c r="E12017" s="15">
        <f>COUNTIF(tData[BezoekStart],"&lt;"&amp;($A12017+1/24))-COUNTIF(tData[BezoekEind],"&lt;="&amp;$A12017)</f>
        <v/>
      </c>
      <c r="F12017" s="15">
        <f>COUNTIF(tData[BezoekLangStart],"&lt;"&amp;($A12017+1/24))-COUNTIF(tData[BezoekLangEind],"&lt;="&amp;$A12017)</f>
        <v/>
      </c>
      <c r="G12017" s="15">
        <f>IF($D12017=1,$B12017*100+$C12017,-1)</f>
        <v/>
      </c>
      <c r="H12017" s="15">
        <f>IF($D12017=1,$B12017,-1)</f>
        <v/>
      </c>
      <c r="I12017" s="15">
        <f>IF($D12017=1,$C12017,-1)</f>
        <v/>
      </c>
    </row>
    <row r="12018">
      <c r="A12018" s="33" t="n">
        <v>45792.625</v>
      </c>
      <c r="B12018" s="15">
        <f>WEEKDAY($A12018,2)</f>
        <v/>
      </c>
      <c r="C12018" s="15">
        <f>HOUR($A12018)</f>
        <v/>
      </c>
      <c r="D12018" s="15">
        <f>IF(AND($A12018&gt;=Instellingen!$B$6,$A12018&lt;Instellingen!$B$7),1,0)</f>
        <v/>
      </c>
      <c r="E12018" s="15">
        <f>COUNTIF(tData[BezoekStart],"&lt;"&amp;($A12018+1/24))-COUNTIF(tData[BezoekEind],"&lt;="&amp;$A12018)</f>
        <v/>
      </c>
      <c r="F12018" s="15">
        <f>COUNTIF(tData[BezoekLangStart],"&lt;"&amp;($A12018+1/24))-COUNTIF(tData[BezoekLangEind],"&lt;="&amp;$A12018)</f>
        <v/>
      </c>
      <c r="G12018" s="15">
        <f>IF($D12018=1,$B12018*100+$C12018,-1)</f>
        <v/>
      </c>
      <c r="H12018" s="15">
        <f>IF($D12018=1,$B12018,-1)</f>
        <v/>
      </c>
      <c r="I12018" s="15">
        <f>IF($D12018=1,$C12018,-1)</f>
        <v/>
      </c>
    </row>
    <row r="12019">
      <c r="A12019" s="33" t="n">
        <v>45792.66666666666</v>
      </c>
      <c r="B12019" s="15">
        <f>WEEKDAY($A12019,2)</f>
        <v/>
      </c>
      <c r="C12019" s="15">
        <f>HOUR($A12019)</f>
        <v/>
      </c>
      <c r="D12019" s="15">
        <f>IF(AND($A12019&gt;=Instellingen!$B$6,$A12019&lt;Instellingen!$B$7),1,0)</f>
        <v/>
      </c>
      <c r="E12019" s="15">
        <f>COUNTIF(tData[BezoekStart],"&lt;"&amp;($A12019+1/24))-COUNTIF(tData[BezoekEind],"&lt;="&amp;$A12019)</f>
        <v/>
      </c>
      <c r="F12019" s="15">
        <f>COUNTIF(tData[BezoekLangStart],"&lt;"&amp;($A12019+1/24))-COUNTIF(tData[BezoekLangEind],"&lt;="&amp;$A12019)</f>
        <v/>
      </c>
      <c r="G12019" s="15">
        <f>IF($D12019=1,$B12019*100+$C12019,-1)</f>
        <v/>
      </c>
      <c r="H12019" s="15">
        <f>IF($D12019=1,$B12019,-1)</f>
        <v/>
      </c>
      <c r="I12019" s="15">
        <f>IF($D12019=1,$C12019,-1)</f>
        <v/>
      </c>
    </row>
    <row r="12020">
      <c r="A12020" s="33" t="n">
        <v>45792.70833333334</v>
      </c>
      <c r="B12020" s="15">
        <f>WEEKDAY($A12020,2)</f>
        <v/>
      </c>
      <c r="C12020" s="15">
        <f>HOUR($A12020)</f>
        <v/>
      </c>
      <c r="D12020" s="15">
        <f>IF(AND($A12020&gt;=Instellingen!$B$6,$A12020&lt;Instellingen!$B$7),1,0)</f>
        <v/>
      </c>
      <c r="E12020" s="15">
        <f>COUNTIF(tData[BezoekStart],"&lt;"&amp;($A12020+1/24))-COUNTIF(tData[BezoekEind],"&lt;="&amp;$A12020)</f>
        <v/>
      </c>
      <c r="F12020" s="15">
        <f>COUNTIF(tData[BezoekLangStart],"&lt;"&amp;($A12020+1/24))-COUNTIF(tData[BezoekLangEind],"&lt;="&amp;$A12020)</f>
        <v/>
      </c>
      <c r="G12020" s="15">
        <f>IF($D12020=1,$B12020*100+$C12020,-1)</f>
        <v/>
      </c>
      <c r="H12020" s="15">
        <f>IF($D12020=1,$B12020,-1)</f>
        <v/>
      </c>
      <c r="I12020" s="15">
        <f>IF($D12020=1,$C12020,-1)</f>
        <v/>
      </c>
    </row>
    <row r="12021">
      <c r="A12021" s="33" t="n">
        <v>45792.75</v>
      </c>
      <c r="B12021" s="15">
        <f>WEEKDAY($A12021,2)</f>
        <v/>
      </c>
      <c r="C12021" s="15">
        <f>HOUR($A12021)</f>
        <v/>
      </c>
      <c r="D12021" s="15">
        <f>IF(AND($A12021&gt;=Instellingen!$B$6,$A12021&lt;Instellingen!$B$7),1,0)</f>
        <v/>
      </c>
      <c r="E12021" s="15">
        <f>COUNTIF(tData[BezoekStart],"&lt;"&amp;($A12021+1/24))-COUNTIF(tData[BezoekEind],"&lt;="&amp;$A12021)</f>
        <v/>
      </c>
      <c r="F12021" s="15">
        <f>COUNTIF(tData[BezoekLangStart],"&lt;"&amp;($A12021+1/24))-COUNTIF(tData[BezoekLangEind],"&lt;="&amp;$A12021)</f>
        <v/>
      </c>
      <c r="G12021" s="15">
        <f>IF($D12021=1,$B12021*100+$C12021,-1)</f>
        <v/>
      </c>
      <c r="H12021" s="15">
        <f>IF($D12021=1,$B12021,-1)</f>
        <v/>
      </c>
      <c r="I12021" s="15">
        <f>IF($D12021=1,$C12021,-1)</f>
        <v/>
      </c>
    </row>
    <row r="12022">
      <c r="A12022" s="33" t="n">
        <v>45792.79166666666</v>
      </c>
      <c r="B12022" s="15">
        <f>WEEKDAY($A12022,2)</f>
        <v/>
      </c>
      <c r="C12022" s="15">
        <f>HOUR($A12022)</f>
        <v/>
      </c>
      <c r="D12022" s="15">
        <f>IF(AND($A12022&gt;=Instellingen!$B$6,$A12022&lt;Instellingen!$B$7),1,0)</f>
        <v/>
      </c>
      <c r="E12022" s="15">
        <f>COUNTIF(tData[BezoekStart],"&lt;"&amp;($A12022+1/24))-COUNTIF(tData[BezoekEind],"&lt;="&amp;$A12022)</f>
        <v/>
      </c>
      <c r="F12022" s="15">
        <f>COUNTIF(tData[BezoekLangStart],"&lt;"&amp;($A12022+1/24))-COUNTIF(tData[BezoekLangEind],"&lt;="&amp;$A12022)</f>
        <v/>
      </c>
      <c r="G12022" s="15">
        <f>IF($D12022=1,$B12022*100+$C12022,-1)</f>
        <v/>
      </c>
      <c r="H12022" s="15">
        <f>IF($D12022=1,$B12022,-1)</f>
        <v/>
      </c>
      <c r="I12022" s="15">
        <f>IF($D12022=1,$C12022,-1)</f>
        <v/>
      </c>
    </row>
    <row r="12023">
      <c r="A12023" s="33" t="n">
        <v>45792.83333333334</v>
      </c>
      <c r="B12023" s="15">
        <f>WEEKDAY($A12023,2)</f>
        <v/>
      </c>
      <c r="C12023" s="15">
        <f>HOUR($A12023)</f>
        <v/>
      </c>
      <c r="D12023" s="15">
        <f>IF(AND($A12023&gt;=Instellingen!$B$6,$A12023&lt;Instellingen!$B$7),1,0)</f>
        <v/>
      </c>
      <c r="E12023" s="15">
        <f>COUNTIF(tData[BezoekStart],"&lt;"&amp;($A12023+1/24))-COUNTIF(tData[BezoekEind],"&lt;="&amp;$A12023)</f>
        <v/>
      </c>
      <c r="F12023" s="15">
        <f>COUNTIF(tData[BezoekLangStart],"&lt;"&amp;($A12023+1/24))-COUNTIF(tData[BezoekLangEind],"&lt;="&amp;$A12023)</f>
        <v/>
      </c>
      <c r="G12023" s="15">
        <f>IF($D12023=1,$B12023*100+$C12023,-1)</f>
        <v/>
      </c>
      <c r="H12023" s="15">
        <f>IF($D12023=1,$B12023,-1)</f>
        <v/>
      </c>
      <c r="I12023" s="15">
        <f>IF($D12023=1,$C12023,-1)</f>
        <v/>
      </c>
    </row>
    <row r="12024">
      <c r="A12024" s="33" t="n">
        <v>45792.875</v>
      </c>
      <c r="B12024" s="15">
        <f>WEEKDAY($A12024,2)</f>
        <v/>
      </c>
      <c r="C12024" s="15">
        <f>HOUR($A12024)</f>
        <v/>
      </c>
      <c r="D12024" s="15">
        <f>IF(AND($A12024&gt;=Instellingen!$B$6,$A12024&lt;Instellingen!$B$7),1,0)</f>
        <v/>
      </c>
      <c r="E12024" s="15">
        <f>COUNTIF(tData[BezoekStart],"&lt;"&amp;($A12024+1/24))-COUNTIF(tData[BezoekEind],"&lt;="&amp;$A12024)</f>
        <v/>
      </c>
      <c r="F12024" s="15">
        <f>COUNTIF(tData[BezoekLangStart],"&lt;"&amp;($A12024+1/24))-COUNTIF(tData[BezoekLangEind],"&lt;="&amp;$A12024)</f>
        <v/>
      </c>
      <c r="G12024" s="15">
        <f>IF($D12024=1,$B12024*100+$C12024,-1)</f>
        <v/>
      </c>
      <c r="H12024" s="15">
        <f>IF($D12024=1,$B12024,-1)</f>
        <v/>
      </c>
      <c r="I12024" s="15">
        <f>IF($D12024=1,$C12024,-1)</f>
        <v/>
      </c>
    </row>
    <row r="12025">
      <c r="A12025" s="33" t="n">
        <v>45792.91666666666</v>
      </c>
      <c r="B12025" s="15">
        <f>WEEKDAY($A12025,2)</f>
        <v/>
      </c>
      <c r="C12025" s="15">
        <f>HOUR($A12025)</f>
        <v/>
      </c>
      <c r="D12025" s="15">
        <f>IF(AND($A12025&gt;=Instellingen!$B$6,$A12025&lt;Instellingen!$B$7),1,0)</f>
        <v/>
      </c>
      <c r="E12025" s="15">
        <f>COUNTIF(tData[BezoekStart],"&lt;"&amp;($A12025+1/24))-COUNTIF(tData[BezoekEind],"&lt;="&amp;$A12025)</f>
        <v/>
      </c>
      <c r="F12025" s="15">
        <f>COUNTIF(tData[BezoekLangStart],"&lt;"&amp;($A12025+1/24))-COUNTIF(tData[BezoekLangEind],"&lt;="&amp;$A12025)</f>
        <v/>
      </c>
      <c r="G12025" s="15">
        <f>IF($D12025=1,$B12025*100+$C12025,-1)</f>
        <v/>
      </c>
      <c r="H12025" s="15">
        <f>IF($D12025=1,$B12025,-1)</f>
        <v/>
      </c>
      <c r="I12025" s="15">
        <f>IF($D12025=1,$C12025,-1)</f>
        <v/>
      </c>
    </row>
    <row r="12026">
      <c r="A12026" s="33" t="n">
        <v>45792.95833333334</v>
      </c>
      <c r="B12026" s="15">
        <f>WEEKDAY($A12026,2)</f>
        <v/>
      </c>
      <c r="C12026" s="15">
        <f>HOUR($A12026)</f>
        <v/>
      </c>
      <c r="D12026" s="15">
        <f>IF(AND($A12026&gt;=Instellingen!$B$6,$A12026&lt;Instellingen!$B$7),1,0)</f>
        <v/>
      </c>
      <c r="E12026" s="15">
        <f>COUNTIF(tData[BezoekStart],"&lt;"&amp;($A12026+1/24))-COUNTIF(tData[BezoekEind],"&lt;="&amp;$A12026)</f>
        <v/>
      </c>
      <c r="F12026" s="15">
        <f>COUNTIF(tData[BezoekLangStart],"&lt;"&amp;($A12026+1/24))-COUNTIF(tData[BezoekLangEind],"&lt;="&amp;$A12026)</f>
        <v/>
      </c>
      <c r="G12026" s="15">
        <f>IF($D12026=1,$B12026*100+$C12026,-1)</f>
        <v/>
      </c>
      <c r="H12026" s="15">
        <f>IF($D12026=1,$B12026,-1)</f>
        <v/>
      </c>
      <c r="I12026" s="15">
        <f>IF($D12026=1,$C12026,-1)</f>
        <v/>
      </c>
    </row>
    <row r="12027">
      <c r="A12027" s="33" t="n">
        <v>45793</v>
      </c>
      <c r="B12027" s="15">
        <f>WEEKDAY($A12027,2)</f>
        <v/>
      </c>
      <c r="C12027" s="15">
        <f>HOUR($A12027)</f>
        <v/>
      </c>
      <c r="D12027" s="15">
        <f>IF(AND($A12027&gt;=Instellingen!$B$6,$A12027&lt;Instellingen!$B$7),1,0)</f>
        <v/>
      </c>
      <c r="E12027" s="15">
        <f>COUNTIF(tData[BezoekStart],"&lt;"&amp;($A12027+1/24))-COUNTIF(tData[BezoekEind],"&lt;="&amp;$A12027)</f>
        <v/>
      </c>
      <c r="F12027" s="15">
        <f>COUNTIF(tData[BezoekLangStart],"&lt;"&amp;($A12027+1/24))-COUNTIF(tData[BezoekLangEind],"&lt;="&amp;$A12027)</f>
        <v/>
      </c>
      <c r="G12027" s="15">
        <f>IF($D12027=1,$B12027*100+$C12027,-1)</f>
        <v/>
      </c>
      <c r="H12027" s="15">
        <f>IF($D12027=1,$B12027,-1)</f>
        <v/>
      </c>
      <c r="I12027" s="15">
        <f>IF($D12027=1,$C12027,-1)</f>
        <v/>
      </c>
    </row>
    <row r="12028">
      <c r="A12028" s="33" t="n">
        <v>45793.04166666666</v>
      </c>
      <c r="B12028" s="15">
        <f>WEEKDAY($A12028,2)</f>
        <v/>
      </c>
      <c r="C12028" s="15">
        <f>HOUR($A12028)</f>
        <v/>
      </c>
      <c r="D12028" s="15">
        <f>IF(AND($A12028&gt;=Instellingen!$B$6,$A12028&lt;Instellingen!$B$7),1,0)</f>
        <v/>
      </c>
      <c r="E12028" s="15">
        <f>COUNTIF(tData[BezoekStart],"&lt;"&amp;($A12028+1/24))-COUNTIF(tData[BezoekEind],"&lt;="&amp;$A12028)</f>
        <v/>
      </c>
      <c r="F12028" s="15">
        <f>COUNTIF(tData[BezoekLangStart],"&lt;"&amp;($A12028+1/24))-COUNTIF(tData[BezoekLangEind],"&lt;="&amp;$A12028)</f>
        <v/>
      </c>
      <c r="G12028" s="15">
        <f>IF($D12028=1,$B12028*100+$C12028,-1)</f>
        <v/>
      </c>
      <c r="H12028" s="15">
        <f>IF($D12028=1,$B12028,-1)</f>
        <v/>
      </c>
      <c r="I12028" s="15">
        <f>IF($D12028=1,$C12028,-1)</f>
        <v/>
      </c>
    </row>
    <row r="12029">
      <c r="A12029" s="33" t="n">
        <v>45793.08333333334</v>
      </c>
      <c r="B12029" s="15">
        <f>WEEKDAY($A12029,2)</f>
        <v/>
      </c>
      <c r="C12029" s="15">
        <f>HOUR($A12029)</f>
        <v/>
      </c>
      <c r="D12029" s="15">
        <f>IF(AND($A12029&gt;=Instellingen!$B$6,$A12029&lt;Instellingen!$B$7),1,0)</f>
        <v/>
      </c>
      <c r="E12029" s="15">
        <f>COUNTIF(tData[BezoekStart],"&lt;"&amp;($A12029+1/24))-COUNTIF(tData[BezoekEind],"&lt;="&amp;$A12029)</f>
        <v/>
      </c>
      <c r="F12029" s="15">
        <f>COUNTIF(tData[BezoekLangStart],"&lt;"&amp;($A12029+1/24))-COUNTIF(tData[BezoekLangEind],"&lt;="&amp;$A12029)</f>
        <v/>
      </c>
      <c r="G12029" s="15">
        <f>IF($D12029=1,$B12029*100+$C12029,-1)</f>
        <v/>
      </c>
      <c r="H12029" s="15">
        <f>IF($D12029=1,$B12029,-1)</f>
        <v/>
      </c>
      <c r="I12029" s="15">
        <f>IF($D12029=1,$C12029,-1)</f>
        <v/>
      </c>
    </row>
    <row r="12030">
      <c r="A12030" s="33" t="n">
        <v>45793.125</v>
      </c>
      <c r="B12030" s="15">
        <f>WEEKDAY($A12030,2)</f>
        <v/>
      </c>
      <c r="C12030" s="15">
        <f>HOUR($A12030)</f>
        <v/>
      </c>
      <c r="D12030" s="15">
        <f>IF(AND($A12030&gt;=Instellingen!$B$6,$A12030&lt;Instellingen!$B$7),1,0)</f>
        <v/>
      </c>
      <c r="E12030" s="15">
        <f>COUNTIF(tData[BezoekStart],"&lt;"&amp;($A12030+1/24))-COUNTIF(tData[BezoekEind],"&lt;="&amp;$A12030)</f>
        <v/>
      </c>
      <c r="F12030" s="15">
        <f>COUNTIF(tData[BezoekLangStart],"&lt;"&amp;($A12030+1/24))-COUNTIF(tData[BezoekLangEind],"&lt;="&amp;$A12030)</f>
        <v/>
      </c>
      <c r="G12030" s="15">
        <f>IF($D12030=1,$B12030*100+$C12030,-1)</f>
        <v/>
      </c>
      <c r="H12030" s="15">
        <f>IF($D12030=1,$B12030,-1)</f>
        <v/>
      </c>
      <c r="I12030" s="15">
        <f>IF($D12030=1,$C12030,-1)</f>
        <v/>
      </c>
    </row>
    <row r="12031">
      <c r="A12031" s="33" t="n">
        <v>45793.16666666666</v>
      </c>
      <c r="B12031" s="15">
        <f>WEEKDAY($A12031,2)</f>
        <v/>
      </c>
      <c r="C12031" s="15">
        <f>HOUR($A12031)</f>
        <v/>
      </c>
      <c r="D12031" s="15">
        <f>IF(AND($A12031&gt;=Instellingen!$B$6,$A12031&lt;Instellingen!$B$7),1,0)</f>
        <v/>
      </c>
      <c r="E12031" s="15">
        <f>COUNTIF(tData[BezoekStart],"&lt;"&amp;($A12031+1/24))-COUNTIF(tData[BezoekEind],"&lt;="&amp;$A12031)</f>
        <v/>
      </c>
      <c r="F12031" s="15">
        <f>COUNTIF(tData[BezoekLangStart],"&lt;"&amp;($A12031+1/24))-COUNTIF(tData[BezoekLangEind],"&lt;="&amp;$A12031)</f>
        <v/>
      </c>
      <c r="G12031" s="15">
        <f>IF($D12031=1,$B12031*100+$C12031,-1)</f>
        <v/>
      </c>
      <c r="H12031" s="15">
        <f>IF($D12031=1,$B12031,-1)</f>
        <v/>
      </c>
      <c r="I12031" s="15">
        <f>IF($D12031=1,$C12031,-1)</f>
        <v/>
      </c>
    </row>
    <row r="12032">
      <c r="A12032" s="33" t="n">
        <v>45793.20833333334</v>
      </c>
      <c r="B12032" s="15">
        <f>WEEKDAY($A12032,2)</f>
        <v/>
      </c>
      <c r="C12032" s="15">
        <f>HOUR($A12032)</f>
        <v/>
      </c>
      <c r="D12032" s="15">
        <f>IF(AND($A12032&gt;=Instellingen!$B$6,$A12032&lt;Instellingen!$B$7),1,0)</f>
        <v/>
      </c>
      <c r="E12032" s="15">
        <f>COUNTIF(tData[BezoekStart],"&lt;"&amp;($A12032+1/24))-COUNTIF(tData[BezoekEind],"&lt;="&amp;$A12032)</f>
        <v/>
      </c>
      <c r="F12032" s="15">
        <f>COUNTIF(tData[BezoekLangStart],"&lt;"&amp;($A12032+1/24))-COUNTIF(tData[BezoekLangEind],"&lt;="&amp;$A12032)</f>
        <v/>
      </c>
      <c r="G12032" s="15">
        <f>IF($D12032=1,$B12032*100+$C12032,-1)</f>
        <v/>
      </c>
      <c r="H12032" s="15">
        <f>IF($D12032=1,$B12032,-1)</f>
        <v/>
      </c>
      <c r="I12032" s="15">
        <f>IF($D12032=1,$C12032,-1)</f>
        <v/>
      </c>
    </row>
    <row r="12033">
      <c r="A12033" s="33" t="n">
        <v>45793.25</v>
      </c>
      <c r="B12033" s="15">
        <f>WEEKDAY($A12033,2)</f>
        <v/>
      </c>
      <c r="C12033" s="15">
        <f>HOUR($A12033)</f>
        <v/>
      </c>
      <c r="D12033" s="15">
        <f>IF(AND($A12033&gt;=Instellingen!$B$6,$A12033&lt;Instellingen!$B$7),1,0)</f>
        <v/>
      </c>
      <c r="E12033" s="15">
        <f>COUNTIF(tData[BezoekStart],"&lt;"&amp;($A12033+1/24))-COUNTIF(tData[BezoekEind],"&lt;="&amp;$A12033)</f>
        <v/>
      </c>
      <c r="F12033" s="15">
        <f>COUNTIF(tData[BezoekLangStart],"&lt;"&amp;($A12033+1/24))-COUNTIF(tData[BezoekLangEind],"&lt;="&amp;$A12033)</f>
        <v/>
      </c>
      <c r="G12033" s="15">
        <f>IF($D12033=1,$B12033*100+$C12033,-1)</f>
        <v/>
      </c>
      <c r="H12033" s="15">
        <f>IF($D12033=1,$B12033,-1)</f>
        <v/>
      </c>
      <c r="I12033" s="15">
        <f>IF($D12033=1,$C12033,-1)</f>
        <v/>
      </c>
    </row>
    <row r="12034">
      <c r="A12034" s="33" t="n">
        <v>45793.29166666666</v>
      </c>
      <c r="B12034" s="15">
        <f>WEEKDAY($A12034,2)</f>
        <v/>
      </c>
      <c r="C12034" s="15">
        <f>HOUR($A12034)</f>
        <v/>
      </c>
      <c r="D12034" s="15">
        <f>IF(AND($A12034&gt;=Instellingen!$B$6,$A12034&lt;Instellingen!$B$7),1,0)</f>
        <v/>
      </c>
      <c r="E12034" s="15">
        <f>COUNTIF(tData[BezoekStart],"&lt;"&amp;($A12034+1/24))-COUNTIF(tData[BezoekEind],"&lt;="&amp;$A12034)</f>
        <v/>
      </c>
      <c r="F12034" s="15">
        <f>COUNTIF(tData[BezoekLangStart],"&lt;"&amp;($A12034+1/24))-COUNTIF(tData[BezoekLangEind],"&lt;="&amp;$A12034)</f>
        <v/>
      </c>
      <c r="G12034" s="15">
        <f>IF($D12034=1,$B12034*100+$C12034,-1)</f>
        <v/>
      </c>
      <c r="H12034" s="15">
        <f>IF($D12034=1,$B12034,-1)</f>
        <v/>
      </c>
      <c r="I12034" s="15">
        <f>IF($D12034=1,$C12034,-1)</f>
        <v/>
      </c>
    </row>
    <row r="12035">
      <c r="A12035" s="33" t="n">
        <v>45793.33333333334</v>
      </c>
      <c r="B12035" s="15">
        <f>WEEKDAY($A12035,2)</f>
        <v/>
      </c>
      <c r="C12035" s="15">
        <f>HOUR($A12035)</f>
        <v/>
      </c>
      <c r="D12035" s="15">
        <f>IF(AND($A12035&gt;=Instellingen!$B$6,$A12035&lt;Instellingen!$B$7),1,0)</f>
        <v/>
      </c>
      <c r="E12035" s="15">
        <f>COUNTIF(tData[BezoekStart],"&lt;"&amp;($A12035+1/24))-COUNTIF(tData[BezoekEind],"&lt;="&amp;$A12035)</f>
        <v/>
      </c>
      <c r="F12035" s="15">
        <f>COUNTIF(tData[BezoekLangStart],"&lt;"&amp;($A12035+1/24))-COUNTIF(tData[BezoekLangEind],"&lt;="&amp;$A12035)</f>
        <v/>
      </c>
      <c r="G12035" s="15">
        <f>IF($D12035=1,$B12035*100+$C12035,-1)</f>
        <v/>
      </c>
      <c r="H12035" s="15">
        <f>IF($D12035=1,$B12035,-1)</f>
        <v/>
      </c>
      <c r="I12035" s="15">
        <f>IF($D12035=1,$C12035,-1)</f>
        <v/>
      </c>
    </row>
    <row r="12036">
      <c r="A12036" s="33" t="n">
        <v>45793.375</v>
      </c>
      <c r="B12036" s="15">
        <f>WEEKDAY($A12036,2)</f>
        <v/>
      </c>
      <c r="C12036" s="15">
        <f>HOUR($A12036)</f>
        <v/>
      </c>
      <c r="D12036" s="15">
        <f>IF(AND($A12036&gt;=Instellingen!$B$6,$A12036&lt;Instellingen!$B$7),1,0)</f>
        <v/>
      </c>
      <c r="E12036" s="15">
        <f>COUNTIF(tData[BezoekStart],"&lt;"&amp;($A12036+1/24))-COUNTIF(tData[BezoekEind],"&lt;="&amp;$A12036)</f>
        <v/>
      </c>
      <c r="F12036" s="15">
        <f>COUNTIF(tData[BezoekLangStart],"&lt;"&amp;($A12036+1/24))-COUNTIF(tData[BezoekLangEind],"&lt;="&amp;$A12036)</f>
        <v/>
      </c>
      <c r="G12036" s="15">
        <f>IF($D12036=1,$B12036*100+$C12036,-1)</f>
        <v/>
      </c>
      <c r="H12036" s="15">
        <f>IF($D12036=1,$B12036,-1)</f>
        <v/>
      </c>
      <c r="I12036" s="15">
        <f>IF($D12036=1,$C12036,-1)</f>
        <v/>
      </c>
    </row>
    <row r="12037">
      <c r="A12037" s="33" t="n">
        <v>45793.41666666666</v>
      </c>
      <c r="B12037" s="15">
        <f>WEEKDAY($A12037,2)</f>
        <v/>
      </c>
      <c r="C12037" s="15">
        <f>HOUR($A12037)</f>
        <v/>
      </c>
      <c r="D12037" s="15">
        <f>IF(AND($A12037&gt;=Instellingen!$B$6,$A12037&lt;Instellingen!$B$7),1,0)</f>
        <v/>
      </c>
      <c r="E12037" s="15">
        <f>COUNTIF(tData[BezoekStart],"&lt;"&amp;($A12037+1/24))-COUNTIF(tData[BezoekEind],"&lt;="&amp;$A12037)</f>
        <v/>
      </c>
      <c r="F12037" s="15">
        <f>COUNTIF(tData[BezoekLangStart],"&lt;"&amp;($A12037+1/24))-COUNTIF(tData[BezoekLangEind],"&lt;="&amp;$A12037)</f>
        <v/>
      </c>
      <c r="G12037" s="15">
        <f>IF($D12037=1,$B12037*100+$C12037,-1)</f>
        <v/>
      </c>
      <c r="H12037" s="15">
        <f>IF($D12037=1,$B12037,-1)</f>
        <v/>
      </c>
      <c r="I12037" s="15">
        <f>IF($D12037=1,$C12037,-1)</f>
        <v/>
      </c>
    </row>
    <row r="12038">
      <c r="A12038" s="33" t="n">
        <v>45793.45833333334</v>
      </c>
      <c r="B12038" s="15">
        <f>WEEKDAY($A12038,2)</f>
        <v/>
      </c>
      <c r="C12038" s="15">
        <f>HOUR($A12038)</f>
        <v/>
      </c>
      <c r="D12038" s="15">
        <f>IF(AND($A12038&gt;=Instellingen!$B$6,$A12038&lt;Instellingen!$B$7),1,0)</f>
        <v/>
      </c>
      <c r="E12038" s="15">
        <f>COUNTIF(tData[BezoekStart],"&lt;"&amp;($A12038+1/24))-COUNTIF(tData[BezoekEind],"&lt;="&amp;$A12038)</f>
        <v/>
      </c>
      <c r="F12038" s="15">
        <f>COUNTIF(tData[BezoekLangStart],"&lt;"&amp;($A12038+1/24))-COUNTIF(tData[BezoekLangEind],"&lt;="&amp;$A12038)</f>
        <v/>
      </c>
      <c r="G12038" s="15">
        <f>IF($D12038=1,$B12038*100+$C12038,-1)</f>
        <v/>
      </c>
      <c r="H12038" s="15">
        <f>IF($D12038=1,$B12038,-1)</f>
        <v/>
      </c>
      <c r="I12038" s="15">
        <f>IF($D12038=1,$C12038,-1)</f>
        <v/>
      </c>
    </row>
    <row r="12039">
      <c r="A12039" s="33" t="n">
        <v>45793.5</v>
      </c>
      <c r="B12039" s="15">
        <f>WEEKDAY($A12039,2)</f>
        <v/>
      </c>
      <c r="C12039" s="15">
        <f>HOUR($A12039)</f>
        <v/>
      </c>
      <c r="D12039" s="15">
        <f>IF(AND($A12039&gt;=Instellingen!$B$6,$A12039&lt;Instellingen!$B$7),1,0)</f>
        <v/>
      </c>
      <c r="E12039" s="15">
        <f>COUNTIF(tData[BezoekStart],"&lt;"&amp;($A12039+1/24))-COUNTIF(tData[BezoekEind],"&lt;="&amp;$A12039)</f>
        <v/>
      </c>
      <c r="F12039" s="15">
        <f>COUNTIF(tData[BezoekLangStart],"&lt;"&amp;($A12039+1/24))-COUNTIF(tData[BezoekLangEind],"&lt;="&amp;$A12039)</f>
        <v/>
      </c>
      <c r="G12039" s="15">
        <f>IF($D12039=1,$B12039*100+$C12039,-1)</f>
        <v/>
      </c>
      <c r="H12039" s="15">
        <f>IF($D12039=1,$B12039,-1)</f>
        <v/>
      </c>
      <c r="I12039" s="15">
        <f>IF($D12039=1,$C12039,-1)</f>
        <v/>
      </c>
    </row>
    <row r="12040">
      <c r="A12040" s="33" t="n">
        <v>45793.54166666666</v>
      </c>
      <c r="B12040" s="15">
        <f>WEEKDAY($A12040,2)</f>
        <v/>
      </c>
      <c r="C12040" s="15">
        <f>HOUR($A12040)</f>
        <v/>
      </c>
      <c r="D12040" s="15">
        <f>IF(AND($A12040&gt;=Instellingen!$B$6,$A12040&lt;Instellingen!$B$7),1,0)</f>
        <v/>
      </c>
      <c r="E12040" s="15">
        <f>COUNTIF(tData[BezoekStart],"&lt;"&amp;($A12040+1/24))-COUNTIF(tData[BezoekEind],"&lt;="&amp;$A12040)</f>
        <v/>
      </c>
      <c r="F12040" s="15">
        <f>COUNTIF(tData[BezoekLangStart],"&lt;"&amp;($A12040+1/24))-COUNTIF(tData[BezoekLangEind],"&lt;="&amp;$A12040)</f>
        <v/>
      </c>
      <c r="G12040" s="15">
        <f>IF($D12040=1,$B12040*100+$C12040,-1)</f>
        <v/>
      </c>
      <c r="H12040" s="15">
        <f>IF($D12040=1,$B12040,-1)</f>
        <v/>
      </c>
      <c r="I12040" s="15">
        <f>IF($D12040=1,$C12040,-1)</f>
        <v/>
      </c>
    </row>
    <row r="12041">
      <c r="A12041" s="33" t="n">
        <v>45793.58333333334</v>
      </c>
      <c r="B12041" s="15">
        <f>WEEKDAY($A12041,2)</f>
        <v/>
      </c>
      <c r="C12041" s="15">
        <f>HOUR($A12041)</f>
        <v/>
      </c>
      <c r="D12041" s="15">
        <f>IF(AND($A12041&gt;=Instellingen!$B$6,$A12041&lt;Instellingen!$B$7),1,0)</f>
        <v/>
      </c>
      <c r="E12041" s="15">
        <f>COUNTIF(tData[BezoekStart],"&lt;"&amp;($A12041+1/24))-COUNTIF(tData[BezoekEind],"&lt;="&amp;$A12041)</f>
        <v/>
      </c>
      <c r="F12041" s="15">
        <f>COUNTIF(tData[BezoekLangStart],"&lt;"&amp;($A12041+1/24))-COUNTIF(tData[BezoekLangEind],"&lt;="&amp;$A12041)</f>
        <v/>
      </c>
      <c r="G12041" s="15">
        <f>IF($D12041=1,$B12041*100+$C12041,-1)</f>
        <v/>
      </c>
      <c r="H12041" s="15">
        <f>IF($D12041=1,$B12041,-1)</f>
        <v/>
      </c>
      <c r="I12041" s="15">
        <f>IF($D12041=1,$C12041,-1)</f>
        <v/>
      </c>
    </row>
    <row r="12042">
      <c r="A12042" s="33" t="n">
        <v>45793.625</v>
      </c>
      <c r="B12042" s="15">
        <f>WEEKDAY($A12042,2)</f>
        <v/>
      </c>
      <c r="C12042" s="15">
        <f>HOUR($A12042)</f>
        <v/>
      </c>
      <c r="D12042" s="15">
        <f>IF(AND($A12042&gt;=Instellingen!$B$6,$A12042&lt;Instellingen!$B$7),1,0)</f>
        <v/>
      </c>
      <c r="E12042" s="15">
        <f>COUNTIF(tData[BezoekStart],"&lt;"&amp;($A12042+1/24))-COUNTIF(tData[BezoekEind],"&lt;="&amp;$A12042)</f>
        <v/>
      </c>
      <c r="F12042" s="15">
        <f>COUNTIF(tData[BezoekLangStart],"&lt;"&amp;($A12042+1/24))-COUNTIF(tData[BezoekLangEind],"&lt;="&amp;$A12042)</f>
        <v/>
      </c>
      <c r="G12042" s="15">
        <f>IF($D12042=1,$B12042*100+$C12042,-1)</f>
        <v/>
      </c>
      <c r="H12042" s="15">
        <f>IF($D12042=1,$B12042,-1)</f>
        <v/>
      </c>
      <c r="I12042" s="15">
        <f>IF($D12042=1,$C12042,-1)</f>
        <v/>
      </c>
    </row>
    <row r="12043">
      <c r="A12043" s="33" t="n">
        <v>45793.66666666666</v>
      </c>
      <c r="B12043" s="15">
        <f>WEEKDAY($A12043,2)</f>
        <v/>
      </c>
      <c r="C12043" s="15">
        <f>HOUR($A12043)</f>
        <v/>
      </c>
      <c r="D12043" s="15">
        <f>IF(AND($A12043&gt;=Instellingen!$B$6,$A12043&lt;Instellingen!$B$7),1,0)</f>
        <v/>
      </c>
      <c r="E12043" s="15">
        <f>COUNTIF(tData[BezoekStart],"&lt;"&amp;($A12043+1/24))-COUNTIF(tData[BezoekEind],"&lt;="&amp;$A12043)</f>
        <v/>
      </c>
      <c r="F12043" s="15">
        <f>COUNTIF(tData[BezoekLangStart],"&lt;"&amp;($A12043+1/24))-COUNTIF(tData[BezoekLangEind],"&lt;="&amp;$A12043)</f>
        <v/>
      </c>
      <c r="G12043" s="15">
        <f>IF($D12043=1,$B12043*100+$C12043,-1)</f>
        <v/>
      </c>
      <c r="H12043" s="15">
        <f>IF($D12043=1,$B12043,-1)</f>
        <v/>
      </c>
      <c r="I12043" s="15">
        <f>IF($D12043=1,$C12043,-1)</f>
        <v/>
      </c>
    </row>
    <row r="12044">
      <c r="A12044" s="33" t="n">
        <v>45793.70833333334</v>
      </c>
      <c r="B12044" s="15">
        <f>WEEKDAY($A12044,2)</f>
        <v/>
      </c>
      <c r="C12044" s="15">
        <f>HOUR($A12044)</f>
        <v/>
      </c>
      <c r="D12044" s="15">
        <f>IF(AND($A12044&gt;=Instellingen!$B$6,$A12044&lt;Instellingen!$B$7),1,0)</f>
        <v/>
      </c>
      <c r="E12044" s="15">
        <f>COUNTIF(tData[BezoekStart],"&lt;"&amp;($A12044+1/24))-COUNTIF(tData[BezoekEind],"&lt;="&amp;$A12044)</f>
        <v/>
      </c>
      <c r="F12044" s="15">
        <f>COUNTIF(tData[BezoekLangStart],"&lt;"&amp;($A12044+1/24))-COUNTIF(tData[BezoekLangEind],"&lt;="&amp;$A12044)</f>
        <v/>
      </c>
      <c r="G12044" s="15">
        <f>IF($D12044=1,$B12044*100+$C12044,-1)</f>
        <v/>
      </c>
      <c r="H12044" s="15">
        <f>IF($D12044=1,$B12044,-1)</f>
        <v/>
      </c>
      <c r="I12044" s="15">
        <f>IF($D12044=1,$C12044,-1)</f>
        <v/>
      </c>
    </row>
    <row r="12045">
      <c r="A12045" s="33" t="n">
        <v>45793.75</v>
      </c>
      <c r="B12045" s="15">
        <f>WEEKDAY($A12045,2)</f>
        <v/>
      </c>
      <c r="C12045" s="15">
        <f>HOUR($A12045)</f>
        <v/>
      </c>
      <c r="D12045" s="15">
        <f>IF(AND($A12045&gt;=Instellingen!$B$6,$A12045&lt;Instellingen!$B$7),1,0)</f>
        <v/>
      </c>
      <c r="E12045" s="15">
        <f>COUNTIF(tData[BezoekStart],"&lt;"&amp;($A12045+1/24))-COUNTIF(tData[BezoekEind],"&lt;="&amp;$A12045)</f>
        <v/>
      </c>
      <c r="F12045" s="15">
        <f>COUNTIF(tData[BezoekLangStart],"&lt;"&amp;($A12045+1/24))-COUNTIF(tData[BezoekLangEind],"&lt;="&amp;$A12045)</f>
        <v/>
      </c>
      <c r="G12045" s="15">
        <f>IF($D12045=1,$B12045*100+$C12045,-1)</f>
        <v/>
      </c>
      <c r="H12045" s="15">
        <f>IF($D12045=1,$B12045,-1)</f>
        <v/>
      </c>
      <c r="I12045" s="15">
        <f>IF($D12045=1,$C12045,-1)</f>
        <v/>
      </c>
    </row>
    <row r="12046">
      <c r="A12046" s="33" t="n">
        <v>45793.79166666666</v>
      </c>
      <c r="B12046" s="15">
        <f>WEEKDAY($A12046,2)</f>
        <v/>
      </c>
      <c r="C12046" s="15">
        <f>HOUR($A12046)</f>
        <v/>
      </c>
      <c r="D12046" s="15">
        <f>IF(AND($A12046&gt;=Instellingen!$B$6,$A12046&lt;Instellingen!$B$7),1,0)</f>
        <v/>
      </c>
      <c r="E12046" s="15">
        <f>COUNTIF(tData[BezoekStart],"&lt;"&amp;($A12046+1/24))-COUNTIF(tData[BezoekEind],"&lt;="&amp;$A12046)</f>
        <v/>
      </c>
      <c r="F12046" s="15">
        <f>COUNTIF(tData[BezoekLangStart],"&lt;"&amp;($A12046+1/24))-COUNTIF(tData[BezoekLangEind],"&lt;="&amp;$A12046)</f>
        <v/>
      </c>
      <c r="G12046" s="15">
        <f>IF($D12046=1,$B12046*100+$C12046,-1)</f>
        <v/>
      </c>
      <c r="H12046" s="15">
        <f>IF($D12046=1,$B12046,-1)</f>
        <v/>
      </c>
      <c r="I12046" s="15">
        <f>IF($D12046=1,$C12046,-1)</f>
        <v/>
      </c>
    </row>
    <row r="12047">
      <c r="A12047" s="33" t="n">
        <v>45793.83333333334</v>
      </c>
      <c r="B12047" s="15">
        <f>WEEKDAY($A12047,2)</f>
        <v/>
      </c>
      <c r="C12047" s="15">
        <f>HOUR($A12047)</f>
        <v/>
      </c>
      <c r="D12047" s="15">
        <f>IF(AND($A12047&gt;=Instellingen!$B$6,$A12047&lt;Instellingen!$B$7),1,0)</f>
        <v/>
      </c>
      <c r="E12047" s="15">
        <f>COUNTIF(tData[BezoekStart],"&lt;"&amp;($A12047+1/24))-COUNTIF(tData[BezoekEind],"&lt;="&amp;$A12047)</f>
        <v/>
      </c>
      <c r="F12047" s="15">
        <f>COUNTIF(tData[BezoekLangStart],"&lt;"&amp;($A12047+1/24))-COUNTIF(tData[BezoekLangEind],"&lt;="&amp;$A12047)</f>
        <v/>
      </c>
      <c r="G12047" s="15">
        <f>IF($D12047=1,$B12047*100+$C12047,-1)</f>
        <v/>
      </c>
      <c r="H12047" s="15">
        <f>IF($D12047=1,$B12047,-1)</f>
        <v/>
      </c>
      <c r="I12047" s="15">
        <f>IF($D12047=1,$C12047,-1)</f>
        <v/>
      </c>
    </row>
    <row r="12048">
      <c r="A12048" s="33" t="n">
        <v>45793.875</v>
      </c>
      <c r="B12048" s="15">
        <f>WEEKDAY($A12048,2)</f>
        <v/>
      </c>
      <c r="C12048" s="15">
        <f>HOUR($A12048)</f>
        <v/>
      </c>
      <c r="D12048" s="15">
        <f>IF(AND($A12048&gt;=Instellingen!$B$6,$A12048&lt;Instellingen!$B$7),1,0)</f>
        <v/>
      </c>
      <c r="E12048" s="15">
        <f>COUNTIF(tData[BezoekStart],"&lt;"&amp;($A12048+1/24))-COUNTIF(tData[BezoekEind],"&lt;="&amp;$A12048)</f>
        <v/>
      </c>
      <c r="F12048" s="15">
        <f>COUNTIF(tData[BezoekLangStart],"&lt;"&amp;($A12048+1/24))-COUNTIF(tData[BezoekLangEind],"&lt;="&amp;$A12048)</f>
        <v/>
      </c>
      <c r="G12048" s="15">
        <f>IF($D12048=1,$B12048*100+$C12048,-1)</f>
        <v/>
      </c>
      <c r="H12048" s="15">
        <f>IF($D12048=1,$B12048,-1)</f>
        <v/>
      </c>
      <c r="I12048" s="15">
        <f>IF($D12048=1,$C12048,-1)</f>
        <v/>
      </c>
    </row>
    <row r="12049">
      <c r="A12049" s="33" t="n">
        <v>45793.91666666666</v>
      </c>
      <c r="B12049" s="15">
        <f>WEEKDAY($A12049,2)</f>
        <v/>
      </c>
      <c r="C12049" s="15">
        <f>HOUR($A12049)</f>
        <v/>
      </c>
      <c r="D12049" s="15">
        <f>IF(AND($A12049&gt;=Instellingen!$B$6,$A12049&lt;Instellingen!$B$7),1,0)</f>
        <v/>
      </c>
      <c r="E12049" s="15">
        <f>COUNTIF(tData[BezoekStart],"&lt;"&amp;($A12049+1/24))-COUNTIF(tData[BezoekEind],"&lt;="&amp;$A12049)</f>
        <v/>
      </c>
      <c r="F12049" s="15">
        <f>COUNTIF(tData[BezoekLangStart],"&lt;"&amp;($A12049+1/24))-COUNTIF(tData[BezoekLangEind],"&lt;="&amp;$A12049)</f>
        <v/>
      </c>
      <c r="G12049" s="15">
        <f>IF($D12049=1,$B12049*100+$C12049,-1)</f>
        <v/>
      </c>
      <c r="H12049" s="15">
        <f>IF($D12049=1,$B12049,-1)</f>
        <v/>
      </c>
      <c r="I12049" s="15">
        <f>IF($D12049=1,$C12049,-1)</f>
        <v/>
      </c>
    </row>
    <row r="12050">
      <c r="A12050" s="33" t="n">
        <v>45793.95833333334</v>
      </c>
      <c r="B12050" s="15">
        <f>WEEKDAY($A12050,2)</f>
        <v/>
      </c>
      <c r="C12050" s="15">
        <f>HOUR($A12050)</f>
        <v/>
      </c>
      <c r="D12050" s="15">
        <f>IF(AND($A12050&gt;=Instellingen!$B$6,$A12050&lt;Instellingen!$B$7),1,0)</f>
        <v/>
      </c>
      <c r="E12050" s="15">
        <f>COUNTIF(tData[BezoekStart],"&lt;"&amp;($A12050+1/24))-COUNTIF(tData[BezoekEind],"&lt;="&amp;$A12050)</f>
        <v/>
      </c>
      <c r="F12050" s="15">
        <f>COUNTIF(tData[BezoekLangStart],"&lt;"&amp;($A12050+1/24))-COUNTIF(tData[BezoekLangEind],"&lt;="&amp;$A12050)</f>
        <v/>
      </c>
      <c r="G12050" s="15">
        <f>IF($D12050=1,$B12050*100+$C12050,-1)</f>
        <v/>
      </c>
      <c r="H12050" s="15">
        <f>IF($D12050=1,$B12050,-1)</f>
        <v/>
      </c>
      <c r="I12050" s="15">
        <f>IF($D12050=1,$C12050,-1)</f>
        <v/>
      </c>
    </row>
    <row r="12051">
      <c r="A12051" s="33" t="n">
        <v>45794</v>
      </c>
      <c r="B12051" s="15">
        <f>WEEKDAY($A12051,2)</f>
        <v/>
      </c>
      <c r="C12051" s="15">
        <f>HOUR($A12051)</f>
        <v/>
      </c>
      <c r="D12051" s="15">
        <f>IF(AND($A12051&gt;=Instellingen!$B$6,$A12051&lt;Instellingen!$B$7),1,0)</f>
        <v/>
      </c>
      <c r="E12051" s="15">
        <f>COUNTIF(tData[BezoekStart],"&lt;"&amp;($A12051+1/24))-COUNTIF(tData[BezoekEind],"&lt;="&amp;$A12051)</f>
        <v/>
      </c>
      <c r="F12051" s="15">
        <f>COUNTIF(tData[BezoekLangStart],"&lt;"&amp;($A12051+1/24))-COUNTIF(tData[BezoekLangEind],"&lt;="&amp;$A12051)</f>
        <v/>
      </c>
      <c r="G12051" s="15">
        <f>IF($D12051=1,$B12051*100+$C12051,-1)</f>
        <v/>
      </c>
      <c r="H12051" s="15">
        <f>IF($D12051=1,$B12051,-1)</f>
        <v/>
      </c>
      <c r="I12051" s="15">
        <f>IF($D12051=1,$C12051,-1)</f>
        <v/>
      </c>
    </row>
    <row r="12052">
      <c r="A12052" s="33" t="n">
        <v>45794.04166666666</v>
      </c>
      <c r="B12052" s="15">
        <f>WEEKDAY($A12052,2)</f>
        <v/>
      </c>
      <c r="C12052" s="15">
        <f>HOUR($A12052)</f>
        <v/>
      </c>
      <c r="D12052" s="15">
        <f>IF(AND($A12052&gt;=Instellingen!$B$6,$A12052&lt;Instellingen!$B$7),1,0)</f>
        <v/>
      </c>
      <c r="E12052" s="15">
        <f>COUNTIF(tData[BezoekStart],"&lt;"&amp;($A12052+1/24))-COUNTIF(tData[BezoekEind],"&lt;="&amp;$A12052)</f>
        <v/>
      </c>
      <c r="F12052" s="15">
        <f>COUNTIF(tData[BezoekLangStart],"&lt;"&amp;($A12052+1/24))-COUNTIF(tData[BezoekLangEind],"&lt;="&amp;$A12052)</f>
        <v/>
      </c>
      <c r="G12052" s="15">
        <f>IF($D12052=1,$B12052*100+$C12052,-1)</f>
        <v/>
      </c>
      <c r="H12052" s="15">
        <f>IF($D12052=1,$B12052,-1)</f>
        <v/>
      </c>
      <c r="I12052" s="15">
        <f>IF($D12052=1,$C12052,-1)</f>
        <v/>
      </c>
    </row>
    <row r="12053">
      <c r="A12053" s="33" t="n">
        <v>45794.08333333334</v>
      </c>
      <c r="B12053" s="15">
        <f>WEEKDAY($A12053,2)</f>
        <v/>
      </c>
      <c r="C12053" s="15">
        <f>HOUR($A12053)</f>
        <v/>
      </c>
      <c r="D12053" s="15">
        <f>IF(AND($A12053&gt;=Instellingen!$B$6,$A12053&lt;Instellingen!$B$7),1,0)</f>
        <v/>
      </c>
      <c r="E12053" s="15">
        <f>COUNTIF(tData[BezoekStart],"&lt;"&amp;($A12053+1/24))-COUNTIF(tData[BezoekEind],"&lt;="&amp;$A12053)</f>
        <v/>
      </c>
      <c r="F12053" s="15">
        <f>COUNTIF(tData[BezoekLangStart],"&lt;"&amp;($A12053+1/24))-COUNTIF(tData[BezoekLangEind],"&lt;="&amp;$A12053)</f>
        <v/>
      </c>
      <c r="G12053" s="15">
        <f>IF($D12053=1,$B12053*100+$C12053,-1)</f>
        <v/>
      </c>
      <c r="H12053" s="15">
        <f>IF($D12053=1,$B12053,-1)</f>
        <v/>
      </c>
      <c r="I12053" s="15">
        <f>IF($D12053=1,$C12053,-1)</f>
        <v/>
      </c>
    </row>
    <row r="12054">
      <c r="A12054" s="33" t="n">
        <v>45794.125</v>
      </c>
      <c r="B12054" s="15">
        <f>WEEKDAY($A12054,2)</f>
        <v/>
      </c>
      <c r="C12054" s="15">
        <f>HOUR($A12054)</f>
        <v/>
      </c>
      <c r="D12054" s="15">
        <f>IF(AND($A12054&gt;=Instellingen!$B$6,$A12054&lt;Instellingen!$B$7),1,0)</f>
        <v/>
      </c>
      <c r="E12054" s="15">
        <f>COUNTIF(tData[BezoekStart],"&lt;"&amp;($A12054+1/24))-COUNTIF(tData[BezoekEind],"&lt;="&amp;$A12054)</f>
        <v/>
      </c>
      <c r="F12054" s="15">
        <f>COUNTIF(tData[BezoekLangStart],"&lt;"&amp;($A12054+1/24))-COUNTIF(tData[BezoekLangEind],"&lt;="&amp;$A12054)</f>
        <v/>
      </c>
      <c r="G12054" s="15">
        <f>IF($D12054=1,$B12054*100+$C12054,-1)</f>
        <v/>
      </c>
      <c r="H12054" s="15">
        <f>IF($D12054=1,$B12054,-1)</f>
        <v/>
      </c>
      <c r="I12054" s="15">
        <f>IF($D12054=1,$C12054,-1)</f>
        <v/>
      </c>
    </row>
    <row r="12055">
      <c r="A12055" s="33" t="n">
        <v>45794.16666666666</v>
      </c>
      <c r="B12055" s="15">
        <f>WEEKDAY($A12055,2)</f>
        <v/>
      </c>
      <c r="C12055" s="15">
        <f>HOUR($A12055)</f>
        <v/>
      </c>
      <c r="D12055" s="15">
        <f>IF(AND($A12055&gt;=Instellingen!$B$6,$A12055&lt;Instellingen!$B$7),1,0)</f>
        <v/>
      </c>
      <c r="E12055" s="15">
        <f>COUNTIF(tData[BezoekStart],"&lt;"&amp;($A12055+1/24))-COUNTIF(tData[BezoekEind],"&lt;="&amp;$A12055)</f>
        <v/>
      </c>
      <c r="F12055" s="15">
        <f>COUNTIF(tData[BezoekLangStart],"&lt;"&amp;($A12055+1/24))-COUNTIF(tData[BezoekLangEind],"&lt;="&amp;$A12055)</f>
        <v/>
      </c>
      <c r="G12055" s="15">
        <f>IF($D12055=1,$B12055*100+$C12055,-1)</f>
        <v/>
      </c>
      <c r="H12055" s="15">
        <f>IF($D12055=1,$B12055,-1)</f>
        <v/>
      </c>
      <c r="I12055" s="15">
        <f>IF($D12055=1,$C12055,-1)</f>
        <v/>
      </c>
    </row>
    <row r="12056">
      <c r="A12056" s="33" t="n">
        <v>45794.20833333334</v>
      </c>
      <c r="B12056" s="15">
        <f>WEEKDAY($A12056,2)</f>
        <v/>
      </c>
      <c r="C12056" s="15">
        <f>HOUR($A12056)</f>
        <v/>
      </c>
      <c r="D12056" s="15">
        <f>IF(AND($A12056&gt;=Instellingen!$B$6,$A12056&lt;Instellingen!$B$7),1,0)</f>
        <v/>
      </c>
      <c r="E12056" s="15">
        <f>COUNTIF(tData[BezoekStart],"&lt;"&amp;($A12056+1/24))-COUNTIF(tData[BezoekEind],"&lt;="&amp;$A12056)</f>
        <v/>
      </c>
      <c r="F12056" s="15">
        <f>COUNTIF(tData[BezoekLangStart],"&lt;"&amp;($A12056+1/24))-COUNTIF(tData[BezoekLangEind],"&lt;="&amp;$A12056)</f>
        <v/>
      </c>
      <c r="G12056" s="15">
        <f>IF($D12056=1,$B12056*100+$C12056,-1)</f>
        <v/>
      </c>
      <c r="H12056" s="15">
        <f>IF($D12056=1,$B12056,-1)</f>
        <v/>
      </c>
      <c r="I12056" s="15">
        <f>IF($D12056=1,$C12056,-1)</f>
        <v/>
      </c>
    </row>
    <row r="12057">
      <c r="A12057" s="33" t="n">
        <v>45794.25</v>
      </c>
      <c r="B12057" s="15">
        <f>WEEKDAY($A12057,2)</f>
        <v/>
      </c>
      <c r="C12057" s="15">
        <f>HOUR($A12057)</f>
        <v/>
      </c>
      <c r="D12057" s="15">
        <f>IF(AND($A12057&gt;=Instellingen!$B$6,$A12057&lt;Instellingen!$B$7),1,0)</f>
        <v/>
      </c>
      <c r="E12057" s="15">
        <f>COUNTIF(tData[BezoekStart],"&lt;"&amp;($A12057+1/24))-COUNTIF(tData[BezoekEind],"&lt;="&amp;$A12057)</f>
        <v/>
      </c>
      <c r="F12057" s="15">
        <f>COUNTIF(tData[BezoekLangStart],"&lt;"&amp;($A12057+1/24))-COUNTIF(tData[BezoekLangEind],"&lt;="&amp;$A12057)</f>
        <v/>
      </c>
      <c r="G12057" s="15">
        <f>IF($D12057=1,$B12057*100+$C12057,-1)</f>
        <v/>
      </c>
      <c r="H12057" s="15">
        <f>IF($D12057=1,$B12057,-1)</f>
        <v/>
      </c>
      <c r="I12057" s="15">
        <f>IF($D12057=1,$C12057,-1)</f>
        <v/>
      </c>
    </row>
    <row r="12058">
      <c r="A12058" s="33" t="n">
        <v>45794.29166666666</v>
      </c>
      <c r="B12058" s="15">
        <f>WEEKDAY($A12058,2)</f>
        <v/>
      </c>
      <c r="C12058" s="15">
        <f>HOUR($A12058)</f>
        <v/>
      </c>
      <c r="D12058" s="15">
        <f>IF(AND($A12058&gt;=Instellingen!$B$6,$A12058&lt;Instellingen!$B$7),1,0)</f>
        <v/>
      </c>
      <c r="E12058" s="15">
        <f>COUNTIF(tData[BezoekStart],"&lt;"&amp;($A12058+1/24))-COUNTIF(tData[BezoekEind],"&lt;="&amp;$A12058)</f>
        <v/>
      </c>
      <c r="F12058" s="15">
        <f>COUNTIF(tData[BezoekLangStart],"&lt;"&amp;($A12058+1/24))-COUNTIF(tData[BezoekLangEind],"&lt;="&amp;$A12058)</f>
        <v/>
      </c>
      <c r="G12058" s="15">
        <f>IF($D12058=1,$B12058*100+$C12058,-1)</f>
        <v/>
      </c>
      <c r="H12058" s="15">
        <f>IF($D12058=1,$B12058,-1)</f>
        <v/>
      </c>
      <c r="I12058" s="15">
        <f>IF($D12058=1,$C12058,-1)</f>
        <v/>
      </c>
    </row>
    <row r="12059">
      <c r="A12059" s="33" t="n">
        <v>45794.33333333334</v>
      </c>
      <c r="B12059" s="15">
        <f>WEEKDAY($A12059,2)</f>
        <v/>
      </c>
      <c r="C12059" s="15">
        <f>HOUR($A12059)</f>
        <v/>
      </c>
      <c r="D12059" s="15">
        <f>IF(AND($A12059&gt;=Instellingen!$B$6,$A12059&lt;Instellingen!$B$7),1,0)</f>
        <v/>
      </c>
      <c r="E12059" s="15">
        <f>COUNTIF(tData[BezoekStart],"&lt;"&amp;($A12059+1/24))-COUNTIF(tData[BezoekEind],"&lt;="&amp;$A12059)</f>
        <v/>
      </c>
      <c r="F12059" s="15">
        <f>COUNTIF(tData[BezoekLangStart],"&lt;"&amp;($A12059+1/24))-COUNTIF(tData[BezoekLangEind],"&lt;="&amp;$A12059)</f>
        <v/>
      </c>
      <c r="G12059" s="15">
        <f>IF($D12059=1,$B12059*100+$C12059,-1)</f>
        <v/>
      </c>
      <c r="H12059" s="15">
        <f>IF($D12059=1,$B12059,-1)</f>
        <v/>
      </c>
      <c r="I12059" s="15">
        <f>IF($D12059=1,$C12059,-1)</f>
        <v/>
      </c>
    </row>
    <row r="12060">
      <c r="A12060" s="33" t="n">
        <v>45794.375</v>
      </c>
      <c r="B12060" s="15">
        <f>WEEKDAY($A12060,2)</f>
        <v/>
      </c>
      <c r="C12060" s="15">
        <f>HOUR($A12060)</f>
        <v/>
      </c>
      <c r="D12060" s="15">
        <f>IF(AND($A12060&gt;=Instellingen!$B$6,$A12060&lt;Instellingen!$B$7),1,0)</f>
        <v/>
      </c>
      <c r="E12060" s="15">
        <f>COUNTIF(tData[BezoekStart],"&lt;"&amp;($A12060+1/24))-COUNTIF(tData[BezoekEind],"&lt;="&amp;$A12060)</f>
        <v/>
      </c>
      <c r="F12060" s="15">
        <f>COUNTIF(tData[BezoekLangStart],"&lt;"&amp;($A12060+1/24))-COUNTIF(tData[BezoekLangEind],"&lt;="&amp;$A12060)</f>
        <v/>
      </c>
      <c r="G12060" s="15">
        <f>IF($D12060=1,$B12060*100+$C12060,-1)</f>
        <v/>
      </c>
      <c r="H12060" s="15">
        <f>IF($D12060=1,$B12060,-1)</f>
        <v/>
      </c>
      <c r="I12060" s="15">
        <f>IF($D12060=1,$C12060,-1)</f>
        <v/>
      </c>
    </row>
    <row r="12061">
      <c r="A12061" s="33" t="n">
        <v>45794.41666666666</v>
      </c>
      <c r="B12061" s="15">
        <f>WEEKDAY($A12061,2)</f>
        <v/>
      </c>
      <c r="C12061" s="15">
        <f>HOUR($A12061)</f>
        <v/>
      </c>
      <c r="D12061" s="15">
        <f>IF(AND($A12061&gt;=Instellingen!$B$6,$A12061&lt;Instellingen!$B$7),1,0)</f>
        <v/>
      </c>
      <c r="E12061" s="15">
        <f>COUNTIF(tData[BezoekStart],"&lt;"&amp;($A12061+1/24))-COUNTIF(tData[BezoekEind],"&lt;="&amp;$A12061)</f>
        <v/>
      </c>
      <c r="F12061" s="15">
        <f>COUNTIF(tData[BezoekLangStart],"&lt;"&amp;($A12061+1/24))-COUNTIF(tData[BezoekLangEind],"&lt;="&amp;$A12061)</f>
        <v/>
      </c>
      <c r="G12061" s="15">
        <f>IF($D12061=1,$B12061*100+$C12061,-1)</f>
        <v/>
      </c>
      <c r="H12061" s="15">
        <f>IF($D12061=1,$B12061,-1)</f>
        <v/>
      </c>
      <c r="I12061" s="15">
        <f>IF($D12061=1,$C12061,-1)</f>
        <v/>
      </c>
    </row>
    <row r="12062">
      <c r="A12062" s="33" t="n">
        <v>45794.45833333334</v>
      </c>
      <c r="B12062" s="15">
        <f>WEEKDAY($A12062,2)</f>
        <v/>
      </c>
      <c r="C12062" s="15">
        <f>HOUR($A12062)</f>
        <v/>
      </c>
      <c r="D12062" s="15">
        <f>IF(AND($A12062&gt;=Instellingen!$B$6,$A12062&lt;Instellingen!$B$7),1,0)</f>
        <v/>
      </c>
      <c r="E12062" s="15">
        <f>COUNTIF(tData[BezoekStart],"&lt;"&amp;($A12062+1/24))-COUNTIF(tData[BezoekEind],"&lt;="&amp;$A12062)</f>
        <v/>
      </c>
      <c r="F12062" s="15">
        <f>COUNTIF(tData[BezoekLangStart],"&lt;"&amp;($A12062+1/24))-COUNTIF(tData[BezoekLangEind],"&lt;="&amp;$A12062)</f>
        <v/>
      </c>
      <c r="G12062" s="15">
        <f>IF($D12062=1,$B12062*100+$C12062,-1)</f>
        <v/>
      </c>
      <c r="H12062" s="15">
        <f>IF($D12062=1,$B12062,-1)</f>
        <v/>
      </c>
      <c r="I12062" s="15">
        <f>IF($D12062=1,$C12062,-1)</f>
        <v/>
      </c>
    </row>
    <row r="12063">
      <c r="A12063" s="33" t="n">
        <v>45794.5</v>
      </c>
      <c r="B12063" s="15">
        <f>WEEKDAY($A12063,2)</f>
        <v/>
      </c>
      <c r="C12063" s="15">
        <f>HOUR($A12063)</f>
        <v/>
      </c>
      <c r="D12063" s="15">
        <f>IF(AND($A12063&gt;=Instellingen!$B$6,$A12063&lt;Instellingen!$B$7),1,0)</f>
        <v/>
      </c>
      <c r="E12063" s="15">
        <f>COUNTIF(tData[BezoekStart],"&lt;"&amp;($A12063+1/24))-COUNTIF(tData[BezoekEind],"&lt;="&amp;$A12063)</f>
        <v/>
      </c>
      <c r="F12063" s="15">
        <f>COUNTIF(tData[BezoekLangStart],"&lt;"&amp;($A12063+1/24))-COUNTIF(tData[BezoekLangEind],"&lt;="&amp;$A12063)</f>
        <v/>
      </c>
      <c r="G12063" s="15">
        <f>IF($D12063=1,$B12063*100+$C12063,-1)</f>
        <v/>
      </c>
      <c r="H12063" s="15">
        <f>IF($D12063=1,$B12063,-1)</f>
        <v/>
      </c>
      <c r="I12063" s="15">
        <f>IF($D12063=1,$C12063,-1)</f>
        <v/>
      </c>
    </row>
    <row r="12064">
      <c r="A12064" s="33" t="n">
        <v>45794.54166666666</v>
      </c>
      <c r="B12064" s="15">
        <f>WEEKDAY($A12064,2)</f>
        <v/>
      </c>
      <c r="C12064" s="15">
        <f>HOUR($A12064)</f>
        <v/>
      </c>
      <c r="D12064" s="15">
        <f>IF(AND($A12064&gt;=Instellingen!$B$6,$A12064&lt;Instellingen!$B$7),1,0)</f>
        <v/>
      </c>
      <c r="E12064" s="15">
        <f>COUNTIF(tData[BezoekStart],"&lt;"&amp;($A12064+1/24))-COUNTIF(tData[BezoekEind],"&lt;="&amp;$A12064)</f>
        <v/>
      </c>
      <c r="F12064" s="15">
        <f>COUNTIF(tData[BezoekLangStart],"&lt;"&amp;($A12064+1/24))-COUNTIF(tData[BezoekLangEind],"&lt;="&amp;$A12064)</f>
        <v/>
      </c>
      <c r="G12064" s="15">
        <f>IF($D12064=1,$B12064*100+$C12064,-1)</f>
        <v/>
      </c>
      <c r="H12064" s="15">
        <f>IF($D12064=1,$B12064,-1)</f>
        <v/>
      </c>
      <c r="I12064" s="15">
        <f>IF($D12064=1,$C12064,-1)</f>
        <v/>
      </c>
    </row>
    <row r="12065">
      <c r="A12065" s="33" t="n">
        <v>45794.58333333334</v>
      </c>
      <c r="B12065" s="15">
        <f>WEEKDAY($A12065,2)</f>
        <v/>
      </c>
      <c r="C12065" s="15">
        <f>HOUR($A12065)</f>
        <v/>
      </c>
      <c r="D12065" s="15">
        <f>IF(AND($A12065&gt;=Instellingen!$B$6,$A12065&lt;Instellingen!$B$7),1,0)</f>
        <v/>
      </c>
      <c r="E12065" s="15">
        <f>COUNTIF(tData[BezoekStart],"&lt;"&amp;($A12065+1/24))-COUNTIF(tData[BezoekEind],"&lt;="&amp;$A12065)</f>
        <v/>
      </c>
      <c r="F12065" s="15">
        <f>COUNTIF(tData[BezoekLangStart],"&lt;"&amp;($A12065+1/24))-COUNTIF(tData[BezoekLangEind],"&lt;="&amp;$A12065)</f>
        <v/>
      </c>
      <c r="G12065" s="15">
        <f>IF($D12065=1,$B12065*100+$C12065,-1)</f>
        <v/>
      </c>
      <c r="H12065" s="15">
        <f>IF($D12065=1,$B12065,-1)</f>
        <v/>
      </c>
      <c r="I12065" s="15">
        <f>IF($D12065=1,$C12065,-1)</f>
        <v/>
      </c>
    </row>
    <row r="12066">
      <c r="A12066" s="33" t="n">
        <v>45794.625</v>
      </c>
      <c r="B12066" s="15">
        <f>WEEKDAY($A12066,2)</f>
        <v/>
      </c>
      <c r="C12066" s="15">
        <f>HOUR($A12066)</f>
        <v/>
      </c>
      <c r="D12066" s="15">
        <f>IF(AND($A12066&gt;=Instellingen!$B$6,$A12066&lt;Instellingen!$B$7),1,0)</f>
        <v/>
      </c>
      <c r="E12066" s="15">
        <f>COUNTIF(tData[BezoekStart],"&lt;"&amp;($A12066+1/24))-COUNTIF(tData[BezoekEind],"&lt;="&amp;$A12066)</f>
        <v/>
      </c>
      <c r="F12066" s="15">
        <f>COUNTIF(tData[BezoekLangStart],"&lt;"&amp;($A12066+1/24))-COUNTIF(tData[BezoekLangEind],"&lt;="&amp;$A12066)</f>
        <v/>
      </c>
      <c r="G12066" s="15">
        <f>IF($D12066=1,$B12066*100+$C12066,-1)</f>
        <v/>
      </c>
      <c r="H12066" s="15">
        <f>IF($D12066=1,$B12066,-1)</f>
        <v/>
      </c>
      <c r="I12066" s="15">
        <f>IF($D12066=1,$C12066,-1)</f>
        <v/>
      </c>
    </row>
    <row r="12067">
      <c r="A12067" s="33" t="n">
        <v>45794.66666666666</v>
      </c>
      <c r="B12067" s="15">
        <f>WEEKDAY($A12067,2)</f>
        <v/>
      </c>
      <c r="C12067" s="15">
        <f>HOUR($A12067)</f>
        <v/>
      </c>
      <c r="D12067" s="15">
        <f>IF(AND($A12067&gt;=Instellingen!$B$6,$A12067&lt;Instellingen!$B$7),1,0)</f>
        <v/>
      </c>
      <c r="E12067" s="15">
        <f>COUNTIF(tData[BezoekStart],"&lt;"&amp;($A12067+1/24))-COUNTIF(tData[BezoekEind],"&lt;="&amp;$A12067)</f>
        <v/>
      </c>
      <c r="F12067" s="15">
        <f>COUNTIF(tData[BezoekLangStart],"&lt;"&amp;($A12067+1/24))-COUNTIF(tData[BezoekLangEind],"&lt;="&amp;$A12067)</f>
        <v/>
      </c>
      <c r="G12067" s="15">
        <f>IF($D12067=1,$B12067*100+$C12067,-1)</f>
        <v/>
      </c>
      <c r="H12067" s="15">
        <f>IF($D12067=1,$B12067,-1)</f>
        <v/>
      </c>
      <c r="I12067" s="15">
        <f>IF($D12067=1,$C12067,-1)</f>
        <v/>
      </c>
    </row>
    <row r="12068">
      <c r="A12068" s="33" t="n">
        <v>45794.70833333334</v>
      </c>
      <c r="B12068" s="15">
        <f>WEEKDAY($A12068,2)</f>
        <v/>
      </c>
      <c r="C12068" s="15">
        <f>HOUR($A12068)</f>
        <v/>
      </c>
      <c r="D12068" s="15">
        <f>IF(AND($A12068&gt;=Instellingen!$B$6,$A12068&lt;Instellingen!$B$7),1,0)</f>
        <v/>
      </c>
      <c r="E12068" s="15">
        <f>COUNTIF(tData[BezoekStart],"&lt;"&amp;($A12068+1/24))-COUNTIF(tData[BezoekEind],"&lt;="&amp;$A12068)</f>
        <v/>
      </c>
      <c r="F12068" s="15">
        <f>COUNTIF(tData[BezoekLangStart],"&lt;"&amp;($A12068+1/24))-COUNTIF(tData[BezoekLangEind],"&lt;="&amp;$A12068)</f>
        <v/>
      </c>
      <c r="G12068" s="15">
        <f>IF($D12068=1,$B12068*100+$C12068,-1)</f>
        <v/>
      </c>
      <c r="H12068" s="15">
        <f>IF($D12068=1,$B12068,-1)</f>
        <v/>
      </c>
      <c r="I12068" s="15">
        <f>IF($D12068=1,$C12068,-1)</f>
        <v/>
      </c>
    </row>
    <row r="12069">
      <c r="A12069" s="33" t="n">
        <v>45794.75</v>
      </c>
      <c r="B12069" s="15">
        <f>WEEKDAY($A12069,2)</f>
        <v/>
      </c>
      <c r="C12069" s="15">
        <f>HOUR($A12069)</f>
        <v/>
      </c>
      <c r="D12069" s="15">
        <f>IF(AND($A12069&gt;=Instellingen!$B$6,$A12069&lt;Instellingen!$B$7),1,0)</f>
        <v/>
      </c>
      <c r="E12069" s="15">
        <f>COUNTIF(tData[BezoekStart],"&lt;"&amp;($A12069+1/24))-COUNTIF(tData[BezoekEind],"&lt;="&amp;$A12069)</f>
        <v/>
      </c>
      <c r="F12069" s="15">
        <f>COUNTIF(tData[BezoekLangStart],"&lt;"&amp;($A12069+1/24))-COUNTIF(tData[BezoekLangEind],"&lt;="&amp;$A12069)</f>
        <v/>
      </c>
      <c r="G12069" s="15">
        <f>IF($D12069=1,$B12069*100+$C12069,-1)</f>
        <v/>
      </c>
      <c r="H12069" s="15">
        <f>IF($D12069=1,$B12069,-1)</f>
        <v/>
      </c>
      <c r="I12069" s="15">
        <f>IF($D12069=1,$C12069,-1)</f>
        <v/>
      </c>
    </row>
    <row r="12070">
      <c r="A12070" s="33" t="n">
        <v>45794.79166666666</v>
      </c>
      <c r="B12070" s="15">
        <f>WEEKDAY($A12070,2)</f>
        <v/>
      </c>
      <c r="C12070" s="15">
        <f>HOUR($A12070)</f>
        <v/>
      </c>
      <c r="D12070" s="15">
        <f>IF(AND($A12070&gt;=Instellingen!$B$6,$A12070&lt;Instellingen!$B$7),1,0)</f>
        <v/>
      </c>
      <c r="E12070" s="15">
        <f>COUNTIF(tData[BezoekStart],"&lt;"&amp;($A12070+1/24))-COUNTIF(tData[BezoekEind],"&lt;="&amp;$A12070)</f>
        <v/>
      </c>
      <c r="F12070" s="15">
        <f>COUNTIF(tData[BezoekLangStart],"&lt;"&amp;($A12070+1/24))-COUNTIF(tData[BezoekLangEind],"&lt;="&amp;$A12070)</f>
        <v/>
      </c>
      <c r="G12070" s="15">
        <f>IF($D12070=1,$B12070*100+$C12070,-1)</f>
        <v/>
      </c>
      <c r="H12070" s="15">
        <f>IF($D12070=1,$B12070,-1)</f>
        <v/>
      </c>
      <c r="I12070" s="15">
        <f>IF($D12070=1,$C12070,-1)</f>
        <v/>
      </c>
    </row>
    <row r="12071">
      <c r="A12071" s="33" t="n">
        <v>45794.83333333334</v>
      </c>
      <c r="B12071" s="15">
        <f>WEEKDAY($A12071,2)</f>
        <v/>
      </c>
      <c r="C12071" s="15">
        <f>HOUR($A12071)</f>
        <v/>
      </c>
      <c r="D12071" s="15">
        <f>IF(AND($A12071&gt;=Instellingen!$B$6,$A12071&lt;Instellingen!$B$7),1,0)</f>
        <v/>
      </c>
      <c r="E12071" s="15">
        <f>COUNTIF(tData[BezoekStart],"&lt;"&amp;($A12071+1/24))-COUNTIF(tData[BezoekEind],"&lt;="&amp;$A12071)</f>
        <v/>
      </c>
      <c r="F12071" s="15">
        <f>COUNTIF(tData[BezoekLangStart],"&lt;"&amp;($A12071+1/24))-COUNTIF(tData[BezoekLangEind],"&lt;="&amp;$A12071)</f>
        <v/>
      </c>
      <c r="G12071" s="15">
        <f>IF($D12071=1,$B12071*100+$C12071,-1)</f>
        <v/>
      </c>
      <c r="H12071" s="15">
        <f>IF($D12071=1,$B12071,-1)</f>
        <v/>
      </c>
      <c r="I12071" s="15">
        <f>IF($D12071=1,$C12071,-1)</f>
        <v/>
      </c>
    </row>
    <row r="12072">
      <c r="A12072" s="33" t="n">
        <v>45794.875</v>
      </c>
      <c r="B12072" s="15">
        <f>WEEKDAY($A12072,2)</f>
        <v/>
      </c>
      <c r="C12072" s="15">
        <f>HOUR($A12072)</f>
        <v/>
      </c>
      <c r="D12072" s="15">
        <f>IF(AND($A12072&gt;=Instellingen!$B$6,$A12072&lt;Instellingen!$B$7),1,0)</f>
        <v/>
      </c>
      <c r="E12072" s="15">
        <f>COUNTIF(tData[BezoekStart],"&lt;"&amp;($A12072+1/24))-COUNTIF(tData[BezoekEind],"&lt;="&amp;$A12072)</f>
        <v/>
      </c>
      <c r="F12072" s="15">
        <f>COUNTIF(tData[BezoekLangStart],"&lt;"&amp;($A12072+1/24))-COUNTIF(tData[BezoekLangEind],"&lt;="&amp;$A12072)</f>
        <v/>
      </c>
      <c r="G12072" s="15">
        <f>IF($D12072=1,$B12072*100+$C12072,-1)</f>
        <v/>
      </c>
      <c r="H12072" s="15">
        <f>IF($D12072=1,$B12072,-1)</f>
        <v/>
      </c>
      <c r="I12072" s="15">
        <f>IF($D12072=1,$C12072,-1)</f>
        <v/>
      </c>
    </row>
    <row r="12073">
      <c r="A12073" s="33" t="n">
        <v>45794.91666666666</v>
      </c>
      <c r="B12073" s="15">
        <f>WEEKDAY($A12073,2)</f>
        <v/>
      </c>
      <c r="C12073" s="15">
        <f>HOUR($A12073)</f>
        <v/>
      </c>
      <c r="D12073" s="15">
        <f>IF(AND($A12073&gt;=Instellingen!$B$6,$A12073&lt;Instellingen!$B$7),1,0)</f>
        <v/>
      </c>
      <c r="E12073" s="15">
        <f>COUNTIF(tData[BezoekStart],"&lt;"&amp;($A12073+1/24))-COUNTIF(tData[BezoekEind],"&lt;="&amp;$A12073)</f>
        <v/>
      </c>
      <c r="F12073" s="15">
        <f>COUNTIF(tData[BezoekLangStart],"&lt;"&amp;($A12073+1/24))-COUNTIF(tData[BezoekLangEind],"&lt;="&amp;$A12073)</f>
        <v/>
      </c>
      <c r="G12073" s="15">
        <f>IF($D12073=1,$B12073*100+$C12073,-1)</f>
        <v/>
      </c>
      <c r="H12073" s="15">
        <f>IF($D12073=1,$B12073,-1)</f>
        <v/>
      </c>
      <c r="I12073" s="15">
        <f>IF($D12073=1,$C12073,-1)</f>
        <v/>
      </c>
    </row>
    <row r="12074">
      <c r="A12074" s="33" t="n">
        <v>45794.95833333334</v>
      </c>
      <c r="B12074" s="15">
        <f>WEEKDAY($A12074,2)</f>
        <v/>
      </c>
      <c r="C12074" s="15">
        <f>HOUR($A12074)</f>
        <v/>
      </c>
      <c r="D12074" s="15">
        <f>IF(AND($A12074&gt;=Instellingen!$B$6,$A12074&lt;Instellingen!$B$7),1,0)</f>
        <v/>
      </c>
      <c r="E12074" s="15">
        <f>COUNTIF(tData[BezoekStart],"&lt;"&amp;($A12074+1/24))-COUNTIF(tData[BezoekEind],"&lt;="&amp;$A12074)</f>
        <v/>
      </c>
      <c r="F12074" s="15">
        <f>COUNTIF(tData[BezoekLangStart],"&lt;"&amp;($A12074+1/24))-COUNTIF(tData[BezoekLangEind],"&lt;="&amp;$A12074)</f>
        <v/>
      </c>
      <c r="G12074" s="15">
        <f>IF($D12074=1,$B12074*100+$C12074,-1)</f>
        <v/>
      </c>
      <c r="H12074" s="15">
        <f>IF($D12074=1,$B12074,-1)</f>
        <v/>
      </c>
      <c r="I12074" s="15">
        <f>IF($D12074=1,$C12074,-1)</f>
        <v/>
      </c>
    </row>
    <row r="12075">
      <c r="A12075" s="33" t="n">
        <v>45795</v>
      </c>
      <c r="B12075" s="15">
        <f>WEEKDAY($A12075,2)</f>
        <v/>
      </c>
      <c r="C12075" s="15">
        <f>HOUR($A12075)</f>
        <v/>
      </c>
      <c r="D12075" s="15">
        <f>IF(AND($A12075&gt;=Instellingen!$B$6,$A12075&lt;Instellingen!$B$7),1,0)</f>
        <v/>
      </c>
      <c r="E12075" s="15">
        <f>COUNTIF(tData[BezoekStart],"&lt;"&amp;($A12075+1/24))-COUNTIF(tData[BezoekEind],"&lt;="&amp;$A12075)</f>
        <v/>
      </c>
      <c r="F12075" s="15">
        <f>COUNTIF(tData[BezoekLangStart],"&lt;"&amp;($A12075+1/24))-COUNTIF(tData[BezoekLangEind],"&lt;="&amp;$A12075)</f>
        <v/>
      </c>
      <c r="G12075" s="15">
        <f>IF($D12075=1,$B12075*100+$C12075,-1)</f>
        <v/>
      </c>
      <c r="H12075" s="15">
        <f>IF($D12075=1,$B12075,-1)</f>
        <v/>
      </c>
      <c r="I12075" s="15">
        <f>IF($D12075=1,$C12075,-1)</f>
        <v/>
      </c>
    </row>
    <row r="12076">
      <c r="A12076" s="33" t="n">
        <v>45795.04166666666</v>
      </c>
      <c r="B12076" s="15">
        <f>WEEKDAY($A12076,2)</f>
        <v/>
      </c>
      <c r="C12076" s="15">
        <f>HOUR($A12076)</f>
        <v/>
      </c>
      <c r="D12076" s="15">
        <f>IF(AND($A12076&gt;=Instellingen!$B$6,$A12076&lt;Instellingen!$B$7),1,0)</f>
        <v/>
      </c>
      <c r="E12076" s="15">
        <f>COUNTIF(tData[BezoekStart],"&lt;"&amp;($A12076+1/24))-COUNTIF(tData[BezoekEind],"&lt;="&amp;$A12076)</f>
        <v/>
      </c>
      <c r="F12076" s="15">
        <f>COUNTIF(tData[BezoekLangStart],"&lt;"&amp;($A12076+1/24))-COUNTIF(tData[BezoekLangEind],"&lt;="&amp;$A12076)</f>
        <v/>
      </c>
      <c r="G12076" s="15">
        <f>IF($D12076=1,$B12076*100+$C12076,-1)</f>
        <v/>
      </c>
      <c r="H12076" s="15">
        <f>IF($D12076=1,$B12076,-1)</f>
        <v/>
      </c>
      <c r="I12076" s="15">
        <f>IF($D12076=1,$C12076,-1)</f>
        <v/>
      </c>
    </row>
    <row r="12077">
      <c r="A12077" s="33" t="n">
        <v>45795.08333333334</v>
      </c>
      <c r="B12077" s="15">
        <f>WEEKDAY($A12077,2)</f>
        <v/>
      </c>
      <c r="C12077" s="15">
        <f>HOUR($A12077)</f>
        <v/>
      </c>
      <c r="D12077" s="15">
        <f>IF(AND($A12077&gt;=Instellingen!$B$6,$A12077&lt;Instellingen!$B$7),1,0)</f>
        <v/>
      </c>
      <c r="E12077" s="15">
        <f>COUNTIF(tData[BezoekStart],"&lt;"&amp;($A12077+1/24))-COUNTIF(tData[BezoekEind],"&lt;="&amp;$A12077)</f>
        <v/>
      </c>
      <c r="F12077" s="15">
        <f>COUNTIF(tData[BezoekLangStart],"&lt;"&amp;($A12077+1/24))-COUNTIF(tData[BezoekLangEind],"&lt;="&amp;$A12077)</f>
        <v/>
      </c>
      <c r="G12077" s="15">
        <f>IF($D12077=1,$B12077*100+$C12077,-1)</f>
        <v/>
      </c>
      <c r="H12077" s="15">
        <f>IF($D12077=1,$B12077,-1)</f>
        <v/>
      </c>
      <c r="I12077" s="15">
        <f>IF($D12077=1,$C12077,-1)</f>
        <v/>
      </c>
    </row>
    <row r="12078">
      <c r="A12078" s="33" t="n">
        <v>45795.125</v>
      </c>
      <c r="B12078" s="15">
        <f>WEEKDAY($A12078,2)</f>
        <v/>
      </c>
      <c r="C12078" s="15">
        <f>HOUR($A12078)</f>
        <v/>
      </c>
      <c r="D12078" s="15">
        <f>IF(AND($A12078&gt;=Instellingen!$B$6,$A12078&lt;Instellingen!$B$7),1,0)</f>
        <v/>
      </c>
      <c r="E12078" s="15">
        <f>COUNTIF(tData[BezoekStart],"&lt;"&amp;($A12078+1/24))-COUNTIF(tData[BezoekEind],"&lt;="&amp;$A12078)</f>
        <v/>
      </c>
      <c r="F12078" s="15">
        <f>COUNTIF(tData[BezoekLangStart],"&lt;"&amp;($A12078+1/24))-COUNTIF(tData[BezoekLangEind],"&lt;="&amp;$A12078)</f>
        <v/>
      </c>
      <c r="G12078" s="15">
        <f>IF($D12078=1,$B12078*100+$C12078,-1)</f>
        <v/>
      </c>
      <c r="H12078" s="15">
        <f>IF($D12078=1,$B12078,-1)</f>
        <v/>
      </c>
      <c r="I12078" s="15">
        <f>IF($D12078=1,$C12078,-1)</f>
        <v/>
      </c>
    </row>
    <row r="12079">
      <c r="A12079" s="33" t="n">
        <v>45795.16666666666</v>
      </c>
      <c r="B12079" s="15">
        <f>WEEKDAY($A12079,2)</f>
        <v/>
      </c>
      <c r="C12079" s="15">
        <f>HOUR($A12079)</f>
        <v/>
      </c>
      <c r="D12079" s="15">
        <f>IF(AND($A12079&gt;=Instellingen!$B$6,$A12079&lt;Instellingen!$B$7),1,0)</f>
        <v/>
      </c>
      <c r="E12079" s="15">
        <f>COUNTIF(tData[BezoekStart],"&lt;"&amp;($A12079+1/24))-COUNTIF(tData[BezoekEind],"&lt;="&amp;$A12079)</f>
        <v/>
      </c>
      <c r="F12079" s="15">
        <f>COUNTIF(tData[BezoekLangStart],"&lt;"&amp;($A12079+1/24))-COUNTIF(tData[BezoekLangEind],"&lt;="&amp;$A12079)</f>
        <v/>
      </c>
      <c r="G12079" s="15">
        <f>IF($D12079=1,$B12079*100+$C12079,-1)</f>
        <v/>
      </c>
      <c r="H12079" s="15">
        <f>IF($D12079=1,$B12079,-1)</f>
        <v/>
      </c>
      <c r="I12079" s="15">
        <f>IF($D12079=1,$C12079,-1)</f>
        <v/>
      </c>
    </row>
    <row r="12080">
      <c r="A12080" s="33" t="n">
        <v>45795.20833333334</v>
      </c>
      <c r="B12080" s="15">
        <f>WEEKDAY($A12080,2)</f>
        <v/>
      </c>
      <c r="C12080" s="15">
        <f>HOUR($A12080)</f>
        <v/>
      </c>
      <c r="D12080" s="15">
        <f>IF(AND($A12080&gt;=Instellingen!$B$6,$A12080&lt;Instellingen!$B$7),1,0)</f>
        <v/>
      </c>
      <c r="E12080" s="15">
        <f>COUNTIF(tData[BezoekStart],"&lt;"&amp;($A12080+1/24))-COUNTIF(tData[BezoekEind],"&lt;="&amp;$A12080)</f>
        <v/>
      </c>
      <c r="F12080" s="15">
        <f>COUNTIF(tData[BezoekLangStart],"&lt;"&amp;($A12080+1/24))-COUNTIF(tData[BezoekLangEind],"&lt;="&amp;$A12080)</f>
        <v/>
      </c>
      <c r="G12080" s="15">
        <f>IF($D12080=1,$B12080*100+$C12080,-1)</f>
        <v/>
      </c>
      <c r="H12080" s="15">
        <f>IF($D12080=1,$B12080,-1)</f>
        <v/>
      </c>
      <c r="I12080" s="15">
        <f>IF($D12080=1,$C12080,-1)</f>
        <v/>
      </c>
    </row>
    <row r="12081">
      <c r="A12081" s="33" t="n">
        <v>45795.25</v>
      </c>
      <c r="B12081" s="15">
        <f>WEEKDAY($A12081,2)</f>
        <v/>
      </c>
      <c r="C12081" s="15">
        <f>HOUR($A12081)</f>
        <v/>
      </c>
      <c r="D12081" s="15">
        <f>IF(AND($A12081&gt;=Instellingen!$B$6,$A12081&lt;Instellingen!$B$7),1,0)</f>
        <v/>
      </c>
      <c r="E12081" s="15">
        <f>COUNTIF(tData[BezoekStart],"&lt;"&amp;($A12081+1/24))-COUNTIF(tData[BezoekEind],"&lt;="&amp;$A12081)</f>
        <v/>
      </c>
      <c r="F12081" s="15">
        <f>COUNTIF(tData[BezoekLangStart],"&lt;"&amp;($A12081+1/24))-COUNTIF(tData[BezoekLangEind],"&lt;="&amp;$A12081)</f>
        <v/>
      </c>
      <c r="G12081" s="15">
        <f>IF($D12081=1,$B12081*100+$C12081,-1)</f>
        <v/>
      </c>
      <c r="H12081" s="15">
        <f>IF($D12081=1,$B12081,-1)</f>
        <v/>
      </c>
      <c r="I12081" s="15">
        <f>IF($D12081=1,$C12081,-1)</f>
        <v/>
      </c>
    </row>
    <row r="12082">
      <c r="A12082" s="33" t="n">
        <v>45795.29166666666</v>
      </c>
      <c r="B12082" s="15">
        <f>WEEKDAY($A12082,2)</f>
        <v/>
      </c>
      <c r="C12082" s="15">
        <f>HOUR($A12082)</f>
        <v/>
      </c>
      <c r="D12082" s="15">
        <f>IF(AND($A12082&gt;=Instellingen!$B$6,$A12082&lt;Instellingen!$B$7),1,0)</f>
        <v/>
      </c>
      <c r="E12082" s="15">
        <f>COUNTIF(tData[BezoekStart],"&lt;"&amp;($A12082+1/24))-COUNTIF(tData[BezoekEind],"&lt;="&amp;$A12082)</f>
        <v/>
      </c>
      <c r="F12082" s="15">
        <f>COUNTIF(tData[BezoekLangStart],"&lt;"&amp;($A12082+1/24))-COUNTIF(tData[BezoekLangEind],"&lt;="&amp;$A12082)</f>
        <v/>
      </c>
      <c r="G12082" s="15">
        <f>IF($D12082=1,$B12082*100+$C12082,-1)</f>
        <v/>
      </c>
      <c r="H12082" s="15">
        <f>IF($D12082=1,$B12082,-1)</f>
        <v/>
      </c>
      <c r="I12082" s="15">
        <f>IF($D12082=1,$C12082,-1)</f>
        <v/>
      </c>
    </row>
    <row r="12083">
      <c r="A12083" s="33" t="n">
        <v>45795.33333333334</v>
      </c>
      <c r="B12083" s="15">
        <f>WEEKDAY($A12083,2)</f>
        <v/>
      </c>
      <c r="C12083" s="15">
        <f>HOUR($A12083)</f>
        <v/>
      </c>
      <c r="D12083" s="15">
        <f>IF(AND($A12083&gt;=Instellingen!$B$6,$A12083&lt;Instellingen!$B$7),1,0)</f>
        <v/>
      </c>
      <c r="E12083" s="15">
        <f>COUNTIF(tData[BezoekStart],"&lt;"&amp;($A12083+1/24))-COUNTIF(tData[BezoekEind],"&lt;="&amp;$A12083)</f>
        <v/>
      </c>
      <c r="F12083" s="15">
        <f>COUNTIF(tData[BezoekLangStart],"&lt;"&amp;($A12083+1/24))-COUNTIF(tData[BezoekLangEind],"&lt;="&amp;$A12083)</f>
        <v/>
      </c>
      <c r="G12083" s="15">
        <f>IF($D12083=1,$B12083*100+$C12083,-1)</f>
        <v/>
      </c>
      <c r="H12083" s="15">
        <f>IF($D12083=1,$B12083,-1)</f>
        <v/>
      </c>
      <c r="I12083" s="15">
        <f>IF($D12083=1,$C12083,-1)</f>
        <v/>
      </c>
    </row>
    <row r="12084">
      <c r="A12084" s="33" t="n">
        <v>45795.375</v>
      </c>
      <c r="B12084" s="15">
        <f>WEEKDAY($A12084,2)</f>
        <v/>
      </c>
      <c r="C12084" s="15">
        <f>HOUR($A12084)</f>
        <v/>
      </c>
      <c r="D12084" s="15">
        <f>IF(AND($A12084&gt;=Instellingen!$B$6,$A12084&lt;Instellingen!$B$7),1,0)</f>
        <v/>
      </c>
      <c r="E12084" s="15">
        <f>COUNTIF(tData[BezoekStart],"&lt;"&amp;($A12084+1/24))-COUNTIF(tData[BezoekEind],"&lt;="&amp;$A12084)</f>
        <v/>
      </c>
      <c r="F12084" s="15">
        <f>COUNTIF(tData[BezoekLangStart],"&lt;"&amp;($A12084+1/24))-COUNTIF(tData[BezoekLangEind],"&lt;="&amp;$A12084)</f>
        <v/>
      </c>
      <c r="G12084" s="15">
        <f>IF($D12084=1,$B12084*100+$C12084,-1)</f>
        <v/>
      </c>
      <c r="H12084" s="15">
        <f>IF($D12084=1,$B12084,-1)</f>
        <v/>
      </c>
      <c r="I12084" s="15">
        <f>IF($D12084=1,$C12084,-1)</f>
        <v/>
      </c>
    </row>
    <row r="12085">
      <c r="A12085" s="33" t="n">
        <v>45795.41666666666</v>
      </c>
      <c r="B12085" s="15">
        <f>WEEKDAY($A12085,2)</f>
        <v/>
      </c>
      <c r="C12085" s="15">
        <f>HOUR($A12085)</f>
        <v/>
      </c>
      <c r="D12085" s="15">
        <f>IF(AND($A12085&gt;=Instellingen!$B$6,$A12085&lt;Instellingen!$B$7),1,0)</f>
        <v/>
      </c>
      <c r="E12085" s="15">
        <f>COUNTIF(tData[BezoekStart],"&lt;"&amp;($A12085+1/24))-COUNTIF(tData[BezoekEind],"&lt;="&amp;$A12085)</f>
        <v/>
      </c>
      <c r="F12085" s="15">
        <f>COUNTIF(tData[BezoekLangStart],"&lt;"&amp;($A12085+1/24))-COUNTIF(tData[BezoekLangEind],"&lt;="&amp;$A12085)</f>
        <v/>
      </c>
      <c r="G12085" s="15">
        <f>IF($D12085=1,$B12085*100+$C12085,-1)</f>
        <v/>
      </c>
      <c r="H12085" s="15">
        <f>IF($D12085=1,$B12085,-1)</f>
        <v/>
      </c>
      <c r="I12085" s="15">
        <f>IF($D12085=1,$C12085,-1)</f>
        <v/>
      </c>
    </row>
    <row r="12086">
      <c r="A12086" s="33" t="n">
        <v>45795.45833333334</v>
      </c>
      <c r="B12086" s="15">
        <f>WEEKDAY($A12086,2)</f>
        <v/>
      </c>
      <c r="C12086" s="15">
        <f>HOUR($A12086)</f>
        <v/>
      </c>
      <c r="D12086" s="15">
        <f>IF(AND($A12086&gt;=Instellingen!$B$6,$A12086&lt;Instellingen!$B$7),1,0)</f>
        <v/>
      </c>
      <c r="E12086" s="15">
        <f>COUNTIF(tData[BezoekStart],"&lt;"&amp;($A12086+1/24))-COUNTIF(tData[BezoekEind],"&lt;="&amp;$A12086)</f>
        <v/>
      </c>
      <c r="F12086" s="15">
        <f>COUNTIF(tData[BezoekLangStart],"&lt;"&amp;($A12086+1/24))-COUNTIF(tData[BezoekLangEind],"&lt;="&amp;$A12086)</f>
        <v/>
      </c>
      <c r="G12086" s="15">
        <f>IF($D12086=1,$B12086*100+$C12086,-1)</f>
        <v/>
      </c>
      <c r="H12086" s="15">
        <f>IF($D12086=1,$B12086,-1)</f>
        <v/>
      </c>
      <c r="I12086" s="15">
        <f>IF($D12086=1,$C12086,-1)</f>
        <v/>
      </c>
    </row>
    <row r="12087">
      <c r="A12087" s="33" t="n">
        <v>45795.5</v>
      </c>
      <c r="B12087" s="15">
        <f>WEEKDAY($A12087,2)</f>
        <v/>
      </c>
      <c r="C12087" s="15">
        <f>HOUR($A12087)</f>
        <v/>
      </c>
      <c r="D12087" s="15">
        <f>IF(AND($A12087&gt;=Instellingen!$B$6,$A12087&lt;Instellingen!$B$7),1,0)</f>
        <v/>
      </c>
      <c r="E12087" s="15">
        <f>COUNTIF(tData[BezoekStart],"&lt;"&amp;($A12087+1/24))-COUNTIF(tData[BezoekEind],"&lt;="&amp;$A12087)</f>
        <v/>
      </c>
      <c r="F12087" s="15">
        <f>COUNTIF(tData[BezoekLangStart],"&lt;"&amp;($A12087+1/24))-COUNTIF(tData[BezoekLangEind],"&lt;="&amp;$A12087)</f>
        <v/>
      </c>
      <c r="G12087" s="15">
        <f>IF($D12087=1,$B12087*100+$C12087,-1)</f>
        <v/>
      </c>
      <c r="H12087" s="15">
        <f>IF($D12087=1,$B12087,-1)</f>
        <v/>
      </c>
      <c r="I12087" s="15">
        <f>IF($D12087=1,$C12087,-1)</f>
        <v/>
      </c>
    </row>
    <row r="12088">
      <c r="A12088" s="33" t="n">
        <v>45795.54166666666</v>
      </c>
      <c r="B12088" s="15">
        <f>WEEKDAY($A12088,2)</f>
        <v/>
      </c>
      <c r="C12088" s="15">
        <f>HOUR($A12088)</f>
        <v/>
      </c>
      <c r="D12088" s="15">
        <f>IF(AND($A12088&gt;=Instellingen!$B$6,$A12088&lt;Instellingen!$B$7),1,0)</f>
        <v/>
      </c>
      <c r="E12088" s="15">
        <f>COUNTIF(tData[BezoekStart],"&lt;"&amp;($A12088+1/24))-COUNTIF(tData[BezoekEind],"&lt;="&amp;$A12088)</f>
        <v/>
      </c>
      <c r="F12088" s="15">
        <f>COUNTIF(tData[BezoekLangStart],"&lt;"&amp;($A12088+1/24))-COUNTIF(tData[BezoekLangEind],"&lt;="&amp;$A12088)</f>
        <v/>
      </c>
      <c r="G12088" s="15">
        <f>IF($D12088=1,$B12088*100+$C12088,-1)</f>
        <v/>
      </c>
      <c r="H12088" s="15">
        <f>IF($D12088=1,$B12088,-1)</f>
        <v/>
      </c>
      <c r="I12088" s="15">
        <f>IF($D12088=1,$C12088,-1)</f>
        <v/>
      </c>
    </row>
    <row r="12089">
      <c r="A12089" s="33" t="n">
        <v>45795.58333333334</v>
      </c>
      <c r="B12089" s="15">
        <f>WEEKDAY($A12089,2)</f>
        <v/>
      </c>
      <c r="C12089" s="15">
        <f>HOUR($A12089)</f>
        <v/>
      </c>
      <c r="D12089" s="15">
        <f>IF(AND($A12089&gt;=Instellingen!$B$6,$A12089&lt;Instellingen!$B$7),1,0)</f>
        <v/>
      </c>
      <c r="E12089" s="15">
        <f>COUNTIF(tData[BezoekStart],"&lt;"&amp;($A12089+1/24))-COUNTIF(tData[BezoekEind],"&lt;="&amp;$A12089)</f>
        <v/>
      </c>
      <c r="F12089" s="15">
        <f>COUNTIF(tData[BezoekLangStart],"&lt;"&amp;($A12089+1/24))-COUNTIF(tData[BezoekLangEind],"&lt;="&amp;$A12089)</f>
        <v/>
      </c>
      <c r="G12089" s="15">
        <f>IF($D12089=1,$B12089*100+$C12089,-1)</f>
        <v/>
      </c>
      <c r="H12089" s="15">
        <f>IF($D12089=1,$B12089,-1)</f>
        <v/>
      </c>
      <c r="I12089" s="15">
        <f>IF($D12089=1,$C12089,-1)</f>
        <v/>
      </c>
    </row>
    <row r="12090">
      <c r="A12090" s="33" t="n">
        <v>45795.625</v>
      </c>
      <c r="B12090" s="15">
        <f>WEEKDAY($A12090,2)</f>
        <v/>
      </c>
      <c r="C12090" s="15">
        <f>HOUR($A12090)</f>
        <v/>
      </c>
      <c r="D12090" s="15">
        <f>IF(AND($A12090&gt;=Instellingen!$B$6,$A12090&lt;Instellingen!$B$7),1,0)</f>
        <v/>
      </c>
      <c r="E12090" s="15">
        <f>COUNTIF(tData[BezoekStart],"&lt;"&amp;($A12090+1/24))-COUNTIF(tData[BezoekEind],"&lt;="&amp;$A12090)</f>
        <v/>
      </c>
      <c r="F12090" s="15">
        <f>COUNTIF(tData[BezoekLangStart],"&lt;"&amp;($A12090+1/24))-COUNTIF(tData[BezoekLangEind],"&lt;="&amp;$A12090)</f>
        <v/>
      </c>
      <c r="G12090" s="15">
        <f>IF($D12090=1,$B12090*100+$C12090,-1)</f>
        <v/>
      </c>
      <c r="H12090" s="15">
        <f>IF($D12090=1,$B12090,-1)</f>
        <v/>
      </c>
      <c r="I12090" s="15">
        <f>IF($D12090=1,$C12090,-1)</f>
        <v/>
      </c>
    </row>
    <row r="12091">
      <c r="A12091" s="33" t="n">
        <v>45795.66666666666</v>
      </c>
      <c r="B12091" s="15">
        <f>WEEKDAY($A12091,2)</f>
        <v/>
      </c>
      <c r="C12091" s="15">
        <f>HOUR($A12091)</f>
        <v/>
      </c>
      <c r="D12091" s="15">
        <f>IF(AND($A12091&gt;=Instellingen!$B$6,$A12091&lt;Instellingen!$B$7),1,0)</f>
        <v/>
      </c>
      <c r="E12091" s="15">
        <f>COUNTIF(tData[BezoekStart],"&lt;"&amp;($A12091+1/24))-COUNTIF(tData[BezoekEind],"&lt;="&amp;$A12091)</f>
        <v/>
      </c>
      <c r="F12091" s="15">
        <f>COUNTIF(tData[BezoekLangStart],"&lt;"&amp;($A12091+1/24))-COUNTIF(tData[BezoekLangEind],"&lt;="&amp;$A12091)</f>
        <v/>
      </c>
      <c r="G12091" s="15">
        <f>IF($D12091=1,$B12091*100+$C12091,-1)</f>
        <v/>
      </c>
      <c r="H12091" s="15">
        <f>IF($D12091=1,$B12091,-1)</f>
        <v/>
      </c>
      <c r="I12091" s="15">
        <f>IF($D12091=1,$C12091,-1)</f>
        <v/>
      </c>
    </row>
    <row r="12092">
      <c r="A12092" s="33" t="n">
        <v>45795.70833333334</v>
      </c>
      <c r="B12092" s="15">
        <f>WEEKDAY($A12092,2)</f>
        <v/>
      </c>
      <c r="C12092" s="15">
        <f>HOUR($A12092)</f>
        <v/>
      </c>
      <c r="D12092" s="15">
        <f>IF(AND($A12092&gt;=Instellingen!$B$6,$A12092&lt;Instellingen!$B$7),1,0)</f>
        <v/>
      </c>
      <c r="E12092" s="15">
        <f>COUNTIF(tData[BezoekStart],"&lt;"&amp;($A12092+1/24))-COUNTIF(tData[BezoekEind],"&lt;="&amp;$A12092)</f>
        <v/>
      </c>
      <c r="F12092" s="15">
        <f>COUNTIF(tData[BezoekLangStart],"&lt;"&amp;($A12092+1/24))-COUNTIF(tData[BezoekLangEind],"&lt;="&amp;$A12092)</f>
        <v/>
      </c>
      <c r="G12092" s="15">
        <f>IF($D12092=1,$B12092*100+$C12092,-1)</f>
        <v/>
      </c>
      <c r="H12092" s="15">
        <f>IF($D12092=1,$B12092,-1)</f>
        <v/>
      </c>
      <c r="I12092" s="15">
        <f>IF($D12092=1,$C12092,-1)</f>
        <v/>
      </c>
    </row>
    <row r="12093">
      <c r="A12093" s="33" t="n">
        <v>45795.75</v>
      </c>
      <c r="B12093" s="15">
        <f>WEEKDAY($A12093,2)</f>
        <v/>
      </c>
      <c r="C12093" s="15">
        <f>HOUR($A12093)</f>
        <v/>
      </c>
      <c r="D12093" s="15">
        <f>IF(AND($A12093&gt;=Instellingen!$B$6,$A12093&lt;Instellingen!$B$7),1,0)</f>
        <v/>
      </c>
      <c r="E12093" s="15">
        <f>COUNTIF(tData[BezoekStart],"&lt;"&amp;($A12093+1/24))-COUNTIF(tData[BezoekEind],"&lt;="&amp;$A12093)</f>
        <v/>
      </c>
      <c r="F12093" s="15">
        <f>COUNTIF(tData[BezoekLangStart],"&lt;"&amp;($A12093+1/24))-COUNTIF(tData[BezoekLangEind],"&lt;="&amp;$A12093)</f>
        <v/>
      </c>
      <c r="G12093" s="15">
        <f>IF($D12093=1,$B12093*100+$C12093,-1)</f>
        <v/>
      </c>
      <c r="H12093" s="15">
        <f>IF($D12093=1,$B12093,-1)</f>
        <v/>
      </c>
      <c r="I12093" s="15">
        <f>IF($D12093=1,$C12093,-1)</f>
        <v/>
      </c>
    </row>
    <row r="12094">
      <c r="A12094" s="33" t="n">
        <v>45795.79166666666</v>
      </c>
      <c r="B12094" s="15">
        <f>WEEKDAY($A12094,2)</f>
        <v/>
      </c>
      <c r="C12094" s="15">
        <f>HOUR($A12094)</f>
        <v/>
      </c>
      <c r="D12094" s="15">
        <f>IF(AND($A12094&gt;=Instellingen!$B$6,$A12094&lt;Instellingen!$B$7),1,0)</f>
        <v/>
      </c>
      <c r="E12094" s="15">
        <f>COUNTIF(tData[BezoekStart],"&lt;"&amp;($A12094+1/24))-COUNTIF(tData[BezoekEind],"&lt;="&amp;$A12094)</f>
        <v/>
      </c>
      <c r="F12094" s="15">
        <f>COUNTIF(tData[BezoekLangStart],"&lt;"&amp;($A12094+1/24))-COUNTIF(tData[BezoekLangEind],"&lt;="&amp;$A12094)</f>
        <v/>
      </c>
      <c r="G12094" s="15">
        <f>IF($D12094=1,$B12094*100+$C12094,-1)</f>
        <v/>
      </c>
      <c r="H12094" s="15">
        <f>IF($D12094=1,$B12094,-1)</f>
        <v/>
      </c>
      <c r="I12094" s="15">
        <f>IF($D12094=1,$C12094,-1)</f>
        <v/>
      </c>
    </row>
    <row r="12095">
      <c r="A12095" s="33" t="n">
        <v>45795.83333333334</v>
      </c>
      <c r="B12095" s="15">
        <f>WEEKDAY($A12095,2)</f>
        <v/>
      </c>
      <c r="C12095" s="15">
        <f>HOUR($A12095)</f>
        <v/>
      </c>
      <c r="D12095" s="15">
        <f>IF(AND($A12095&gt;=Instellingen!$B$6,$A12095&lt;Instellingen!$B$7),1,0)</f>
        <v/>
      </c>
      <c r="E12095" s="15">
        <f>COUNTIF(tData[BezoekStart],"&lt;"&amp;($A12095+1/24))-COUNTIF(tData[BezoekEind],"&lt;="&amp;$A12095)</f>
        <v/>
      </c>
      <c r="F12095" s="15">
        <f>COUNTIF(tData[BezoekLangStart],"&lt;"&amp;($A12095+1/24))-COUNTIF(tData[BezoekLangEind],"&lt;="&amp;$A12095)</f>
        <v/>
      </c>
      <c r="G12095" s="15">
        <f>IF($D12095=1,$B12095*100+$C12095,-1)</f>
        <v/>
      </c>
      <c r="H12095" s="15">
        <f>IF($D12095=1,$B12095,-1)</f>
        <v/>
      </c>
      <c r="I12095" s="15">
        <f>IF($D12095=1,$C12095,-1)</f>
        <v/>
      </c>
    </row>
    <row r="12096">
      <c r="A12096" s="33" t="n">
        <v>45795.875</v>
      </c>
      <c r="B12096" s="15">
        <f>WEEKDAY($A12096,2)</f>
        <v/>
      </c>
      <c r="C12096" s="15">
        <f>HOUR($A12096)</f>
        <v/>
      </c>
      <c r="D12096" s="15">
        <f>IF(AND($A12096&gt;=Instellingen!$B$6,$A12096&lt;Instellingen!$B$7),1,0)</f>
        <v/>
      </c>
      <c r="E12096" s="15">
        <f>COUNTIF(tData[BezoekStart],"&lt;"&amp;($A12096+1/24))-COUNTIF(tData[BezoekEind],"&lt;="&amp;$A12096)</f>
        <v/>
      </c>
      <c r="F12096" s="15">
        <f>COUNTIF(tData[BezoekLangStart],"&lt;"&amp;($A12096+1/24))-COUNTIF(tData[BezoekLangEind],"&lt;="&amp;$A12096)</f>
        <v/>
      </c>
      <c r="G12096" s="15">
        <f>IF($D12096=1,$B12096*100+$C12096,-1)</f>
        <v/>
      </c>
      <c r="H12096" s="15">
        <f>IF($D12096=1,$B12096,-1)</f>
        <v/>
      </c>
      <c r="I12096" s="15">
        <f>IF($D12096=1,$C12096,-1)</f>
        <v/>
      </c>
    </row>
    <row r="12097">
      <c r="A12097" s="33" t="n">
        <v>45795.91666666666</v>
      </c>
      <c r="B12097" s="15">
        <f>WEEKDAY($A12097,2)</f>
        <v/>
      </c>
      <c r="C12097" s="15">
        <f>HOUR($A12097)</f>
        <v/>
      </c>
      <c r="D12097" s="15">
        <f>IF(AND($A12097&gt;=Instellingen!$B$6,$A12097&lt;Instellingen!$B$7),1,0)</f>
        <v/>
      </c>
      <c r="E12097" s="15">
        <f>COUNTIF(tData[BezoekStart],"&lt;"&amp;($A12097+1/24))-COUNTIF(tData[BezoekEind],"&lt;="&amp;$A12097)</f>
        <v/>
      </c>
      <c r="F12097" s="15">
        <f>COUNTIF(tData[BezoekLangStart],"&lt;"&amp;($A12097+1/24))-COUNTIF(tData[BezoekLangEind],"&lt;="&amp;$A12097)</f>
        <v/>
      </c>
      <c r="G12097" s="15">
        <f>IF($D12097=1,$B12097*100+$C12097,-1)</f>
        <v/>
      </c>
      <c r="H12097" s="15">
        <f>IF($D12097=1,$B12097,-1)</f>
        <v/>
      </c>
      <c r="I12097" s="15">
        <f>IF($D12097=1,$C12097,-1)</f>
        <v/>
      </c>
    </row>
    <row r="12098">
      <c r="A12098" s="33" t="n">
        <v>45795.95833333334</v>
      </c>
      <c r="B12098" s="15">
        <f>WEEKDAY($A12098,2)</f>
        <v/>
      </c>
      <c r="C12098" s="15">
        <f>HOUR($A12098)</f>
        <v/>
      </c>
      <c r="D12098" s="15">
        <f>IF(AND($A12098&gt;=Instellingen!$B$6,$A12098&lt;Instellingen!$B$7),1,0)</f>
        <v/>
      </c>
      <c r="E12098" s="15">
        <f>COUNTIF(tData[BezoekStart],"&lt;"&amp;($A12098+1/24))-COUNTIF(tData[BezoekEind],"&lt;="&amp;$A12098)</f>
        <v/>
      </c>
      <c r="F12098" s="15">
        <f>COUNTIF(tData[BezoekLangStart],"&lt;"&amp;($A12098+1/24))-COUNTIF(tData[BezoekLangEind],"&lt;="&amp;$A12098)</f>
        <v/>
      </c>
      <c r="G12098" s="15">
        <f>IF($D12098=1,$B12098*100+$C12098,-1)</f>
        <v/>
      </c>
      <c r="H12098" s="15">
        <f>IF($D12098=1,$B12098,-1)</f>
        <v/>
      </c>
      <c r="I12098" s="15">
        <f>IF($D12098=1,$C12098,-1)</f>
        <v/>
      </c>
    </row>
    <row r="12099">
      <c r="A12099" s="33" t="n">
        <v>45796</v>
      </c>
      <c r="B12099" s="15">
        <f>WEEKDAY($A12099,2)</f>
        <v/>
      </c>
      <c r="C12099" s="15">
        <f>HOUR($A12099)</f>
        <v/>
      </c>
      <c r="D12099" s="15">
        <f>IF(AND($A12099&gt;=Instellingen!$B$6,$A12099&lt;Instellingen!$B$7),1,0)</f>
        <v/>
      </c>
      <c r="E12099" s="15">
        <f>COUNTIF(tData[BezoekStart],"&lt;"&amp;($A12099+1/24))-COUNTIF(tData[BezoekEind],"&lt;="&amp;$A12099)</f>
        <v/>
      </c>
      <c r="F12099" s="15">
        <f>COUNTIF(tData[BezoekLangStart],"&lt;"&amp;($A12099+1/24))-COUNTIF(tData[BezoekLangEind],"&lt;="&amp;$A12099)</f>
        <v/>
      </c>
      <c r="G12099" s="15">
        <f>IF($D12099=1,$B12099*100+$C12099,-1)</f>
        <v/>
      </c>
      <c r="H12099" s="15">
        <f>IF($D12099=1,$B12099,-1)</f>
        <v/>
      </c>
      <c r="I12099" s="15">
        <f>IF($D12099=1,$C12099,-1)</f>
        <v/>
      </c>
    </row>
    <row r="12100">
      <c r="A12100" s="33" t="n">
        <v>45796.04166666666</v>
      </c>
      <c r="B12100" s="15">
        <f>WEEKDAY($A12100,2)</f>
        <v/>
      </c>
      <c r="C12100" s="15">
        <f>HOUR($A12100)</f>
        <v/>
      </c>
      <c r="D12100" s="15">
        <f>IF(AND($A12100&gt;=Instellingen!$B$6,$A12100&lt;Instellingen!$B$7),1,0)</f>
        <v/>
      </c>
      <c r="E12100" s="15">
        <f>COUNTIF(tData[BezoekStart],"&lt;"&amp;($A12100+1/24))-COUNTIF(tData[BezoekEind],"&lt;="&amp;$A12100)</f>
        <v/>
      </c>
      <c r="F12100" s="15">
        <f>COUNTIF(tData[BezoekLangStart],"&lt;"&amp;($A12100+1/24))-COUNTIF(tData[BezoekLangEind],"&lt;="&amp;$A12100)</f>
        <v/>
      </c>
      <c r="G12100" s="15">
        <f>IF($D12100=1,$B12100*100+$C12100,-1)</f>
        <v/>
      </c>
      <c r="H12100" s="15">
        <f>IF($D12100=1,$B12100,-1)</f>
        <v/>
      </c>
      <c r="I12100" s="15">
        <f>IF($D12100=1,$C12100,-1)</f>
        <v/>
      </c>
    </row>
    <row r="12101">
      <c r="A12101" s="33" t="n">
        <v>45796.08333333334</v>
      </c>
      <c r="B12101" s="15">
        <f>WEEKDAY($A12101,2)</f>
        <v/>
      </c>
      <c r="C12101" s="15">
        <f>HOUR($A12101)</f>
        <v/>
      </c>
      <c r="D12101" s="15">
        <f>IF(AND($A12101&gt;=Instellingen!$B$6,$A12101&lt;Instellingen!$B$7),1,0)</f>
        <v/>
      </c>
      <c r="E12101" s="15">
        <f>COUNTIF(tData[BezoekStart],"&lt;"&amp;($A12101+1/24))-COUNTIF(tData[BezoekEind],"&lt;="&amp;$A12101)</f>
        <v/>
      </c>
      <c r="F12101" s="15">
        <f>COUNTIF(tData[BezoekLangStart],"&lt;"&amp;($A12101+1/24))-COUNTIF(tData[BezoekLangEind],"&lt;="&amp;$A12101)</f>
        <v/>
      </c>
      <c r="G12101" s="15">
        <f>IF($D12101=1,$B12101*100+$C12101,-1)</f>
        <v/>
      </c>
      <c r="H12101" s="15">
        <f>IF($D12101=1,$B12101,-1)</f>
        <v/>
      </c>
      <c r="I12101" s="15">
        <f>IF($D12101=1,$C12101,-1)</f>
        <v/>
      </c>
    </row>
    <row r="12102">
      <c r="A12102" s="33" t="n">
        <v>45796.125</v>
      </c>
      <c r="B12102" s="15">
        <f>WEEKDAY($A12102,2)</f>
        <v/>
      </c>
      <c r="C12102" s="15">
        <f>HOUR($A12102)</f>
        <v/>
      </c>
      <c r="D12102" s="15">
        <f>IF(AND($A12102&gt;=Instellingen!$B$6,$A12102&lt;Instellingen!$B$7),1,0)</f>
        <v/>
      </c>
      <c r="E12102" s="15">
        <f>COUNTIF(tData[BezoekStart],"&lt;"&amp;($A12102+1/24))-COUNTIF(tData[BezoekEind],"&lt;="&amp;$A12102)</f>
        <v/>
      </c>
      <c r="F12102" s="15">
        <f>COUNTIF(tData[BezoekLangStart],"&lt;"&amp;($A12102+1/24))-COUNTIF(tData[BezoekLangEind],"&lt;="&amp;$A12102)</f>
        <v/>
      </c>
      <c r="G12102" s="15">
        <f>IF($D12102=1,$B12102*100+$C12102,-1)</f>
        <v/>
      </c>
      <c r="H12102" s="15">
        <f>IF($D12102=1,$B12102,-1)</f>
        <v/>
      </c>
      <c r="I12102" s="15">
        <f>IF($D12102=1,$C12102,-1)</f>
        <v/>
      </c>
    </row>
    <row r="12103">
      <c r="A12103" s="33" t="n">
        <v>45796.16666666666</v>
      </c>
      <c r="B12103" s="15">
        <f>WEEKDAY($A12103,2)</f>
        <v/>
      </c>
      <c r="C12103" s="15">
        <f>HOUR($A12103)</f>
        <v/>
      </c>
      <c r="D12103" s="15">
        <f>IF(AND($A12103&gt;=Instellingen!$B$6,$A12103&lt;Instellingen!$B$7),1,0)</f>
        <v/>
      </c>
      <c r="E12103" s="15">
        <f>COUNTIF(tData[BezoekStart],"&lt;"&amp;($A12103+1/24))-COUNTIF(tData[BezoekEind],"&lt;="&amp;$A12103)</f>
        <v/>
      </c>
      <c r="F12103" s="15">
        <f>COUNTIF(tData[BezoekLangStart],"&lt;"&amp;($A12103+1/24))-COUNTIF(tData[BezoekLangEind],"&lt;="&amp;$A12103)</f>
        <v/>
      </c>
      <c r="G12103" s="15">
        <f>IF($D12103=1,$B12103*100+$C12103,-1)</f>
        <v/>
      </c>
      <c r="H12103" s="15">
        <f>IF($D12103=1,$B12103,-1)</f>
        <v/>
      </c>
      <c r="I12103" s="15">
        <f>IF($D12103=1,$C12103,-1)</f>
        <v/>
      </c>
    </row>
    <row r="12104">
      <c r="A12104" s="33" t="n">
        <v>45796.20833333334</v>
      </c>
      <c r="B12104" s="15">
        <f>WEEKDAY($A12104,2)</f>
        <v/>
      </c>
      <c r="C12104" s="15">
        <f>HOUR($A12104)</f>
        <v/>
      </c>
      <c r="D12104" s="15">
        <f>IF(AND($A12104&gt;=Instellingen!$B$6,$A12104&lt;Instellingen!$B$7),1,0)</f>
        <v/>
      </c>
      <c r="E12104" s="15">
        <f>COUNTIF(tData[BezoekStart],"&lt;"&amp;($A12104+1/24))-COUNTIF(tData[BezoekEind],"&lt;="&amp;$A12104)</f>
        <v/>
      </c>
      <c r="F12104" s="15">
        <f>COUNTIF(tData[BezoekLangStart],"&lt;"&amp;($A12104+1/24))-COUNTIF(tData[BezoekLangEind],"&lt;="&amp;$A12104)</f>
        <v/>
      </c>
      <c r="G12104" s="15">
        <f>IF($D12104=1,$B12104*100+$C12104,-1)</f>
        <v/>
      </c>
      <c r="H12104" s="15">
        <f>IF($D12104=1,$B12104,-1)</f>
        <v/>
      </c>
      <c r="I12104" s="15">
        <f>IF($D12104=1,$C12104,-1)</f>
        <v/>
      </c>
    </row>
    <row r="12105">
      <c r="A12105" s="33" t="n">
        <v>45796.25</v>
      </c>
      <c r="B12105" s="15">
        <f>WEEKDAY($A12105,2)</f>
        <v/>
      </c>
      <c r="C12105" s="15">
        <f>HOUR($A12105)</f>
        <v/>
      </c>
      <c r="D12105" s="15">
        <f>IF(AND($A12105&gt;=Instellingen!$B$6,$A12105&lt;Instellingen!$B$7),1,0)</f>
        <v/>
      </c>
      <c r="E12105" s="15">
        <f>COUNTIF(tData[BezoekStart],"&lt;"&amp;($A12105+1/24))-COUNTIF(tData[BezoekEind],"&lt;="&amp;$A12105)</f>
        <v/>
      </c>
      <c r="F12105" s="15">
        <f>COUNTIF(tData[BezoekLangStart],"&lt;"&amp;($A12105+1/24))-COUNTIF(tData[BezoekLangEind],"&lt;="&amp;$A12105)</f>
        <v/>
      </c>
      <c r="G12105" s="15">
        <f>IF($D12105=1,$B12105*100+$C12105,-1)</f>
        <v/>
      </c>
      <c r="H12105" s="15">
        <f>IF($D12105=1,$B12105,-1)</f>
        <v/>
      </c>
      <c r="I12105" s="15">
        <f>IF($D12105=1,$C12105,-1)</f>
        <v/>
      </c>
    </row>
    <row r="12106">
      <c r="A12106" s="33" t="n">
        <v>45796.29166666666</v>
      </c>
      <c r="B12106" s="15">
        <f>WEEKDAY($A12106,2)</f>
        <v/>
      </c>
      <c r="C12106" s="15">
        <f>HOUR($A12106)</f>
        <v/>
      </c>
      <c r="D12106" s="15">
        <f>IF(AND($A12106&gt;=Instellingen!$B$6,$A12106&lt;Instellingen!$B$7),1,0)</f>
        <v/>
      </c>
      <c r="E12106" s="15">
        <f>COUNTIF(tData[BezoekStart],"&lt;"&amp;($A12106+1/24))-COUNTIF(tData[BezoekEind],"&lt;="&amp;$A12106)</f>
        <v/>
      </c>
      <c r="F12106" s="15">
        <f>COUNTIF(tData[BezoekLangStart],"&lt;"&amp;($A12106+1/24))-COUNTIF(tData[BezoekLangEind],"&lt;="&amp;$A12106)</f>
        <v/>
      </c>
      <c r="G12106" s="15">
        <f>IF($D12106=1,$B12106*100+$C12106,-1)</f>
        <v/>
      </c>
      <c r="H12106" s="15">
        <f>IF($D12106=1,$B12106,-1)</f>
        <v/>
      </c>
      <c r="I12106" s="15">
        <f>IF($D12106=1,$C12106,-1)</f>
        <v/>
      </c>
    </row>
    <row r="12107">
      <c r="A12107" s="33" t="n">
        <v>45796.33333333334</v>
      </c>
      <c r="B12107" s="15">
        <f>WEEKDAY($A12107,2)</f>
        <v/>
      </c>
      <c r="C12107" s="15">
        <f>HOUR($A12107)</f>
        <v/>
      </c>
      <c r="D12107" s="15">
        <f>IF(AND($A12107&gt;=Instellingen!$B$6,$A12107&lt;Instellingen!$B$7),1,0)</f>
        <v/>
      </c>
      <c r="E12107" s="15">
        <f>COUNTIF(tData[BezoekStart],"&lt;"&amp;($A12107+1/24))-COUNTIF(tData[BezoekEind],"&lt;="&amp;$A12107)</f>
        <v/>
      </c>
      <c r="F12107" s="15">
        <f>COUNTIF(tData[BezoekLangStart],"&lt;"&amp;($A12107+1/24))-COUNTIF(tData[BezoekLangEind],"&lt;="&amp;$A12107)</f>
        <v/>
      </c>
      <c r="G12107" s="15">
        <f>IF($D12107=1,$B12107*100+$C12107,-1)</f>
        <v/>
      </c>
      <c r="H12107" s="15">
        <f>IF($D12107=1,$B12107,-1)</f>
        <v/>
      </c>
      <c r="I12107" s="15">
        <f>IF($D12107=1,$C12107,-1)</f>
        <v/>
      </c>
    </row>
    <row r="12108">
      <c r="A12108" s="33" t="n">
        <v>45796.375</v>
      </c>
      <c r="B12108" s="15">
        <f>WEEKDAY($A12108,2)</f>
        <v/>
      </c>
      <c r="C12108" s="15">
        <f>HOUR($A12108)</f>
        <v/>
      </c>
      <c r="D12108" s="15">
        <f>IF(AND($A12108&gt;=Instellingen!$B$6,$A12108&lt;Instellingen!$B$7),1,0)</f>
        <v/>
      </c>
      <c r="E12108" s="15">
        <f>COUNTIF(tData[BezoekStart],"&lt;"&amp;($A12108+1/24))-COUNTIF(tData[BezoekEind],"&lt;="&amp;$A12108)</f>
        <v/>
      </c>
      <c r="F12108" s="15">
        <f>COUNTIF(tData[BezoekLangStart],"&lt;"&amp;($A12108+1/24))-COUNTIF(tData[BezoekLangEind],"&lt;="&amp;$A12108)</f>
        <v/>
      </c>
      <c r="G12108" s="15">
        <f>IF($D12108=1,$B12108*100+$C12108,-1)</f>
        <v/>
      </c>
      <c r="H12108" s="15">
        <f>IF($D12108=1,$B12108,-1)</f>
        <v/>
      </c>
      <c r="I12108" s="15">
        <f>IF($D12108=1,$C12108,-1)</f>
        <v/>
      </c>
    </row>
    <row r="12109">
      <c r="A12109" s="33" t="n">
        <v>45796.41666666666</v>
      </c>
      <c r="B12109" s="15">
        <f>WEEKDAY($A12109,2)</f>
        <v/>
      </c>
      <c r="C12109" s="15">
        <f>HOUR($A12109)</f>
        <v/>
      </c>
      <c r="D12109" s="15">
        <f>IF(AND($A12109&gt;=Instellingen!$B$6,$A12109&lt;Instellingen!$B$7),1,0)</f>
        <v/>
      </c>
      <c r="E12109" s="15">
        <f>COUNTIF(tData[BezoekStart],"&lt;"&amp;($A12109+1/24))-COUNTIF(tData[BezoekEind],"&lt;="&amp;$A12109)</f>
        <v/>
      </c>
      <c r="F12109" s="15">
        <f>COUNTIF(tData[BezoekLangStart],"&lt;"&amp;($A12109+1/24))-COUNTIF(tData[BezoekLangEind],"&lt;="&amp;$A12109)</f>
        <v/>
      </c>
      <c r="G12109" s="15">
        <f>IF($D12109=1,$B12109*100+$C12109,-1)</f>
        <v/>
      </c>
      <c r="H12109" s="15">
        <f>IF($D12109=1,$B12109,-1)</f>
        <v/>
      </c>
      <c r="I12109" s="15">
        <f>IF($D12109=1,$C12109,-1)</f>
        <v/>
      </c>
    </row>
    <row r="12110">
      <c r="A12110" s="33" t="n">
        <v>45796.45833333334</v>
      </c>
      <c r="B12110" s="15">
        <f>WEEKDAY($A12110,2)</f>
        <v/>
      </c>
      <c r="C12110" s="15">
        <f>HOUR($A12110)</f>
        <v/>
      </c>
      <c r="D12110" s="15">
        <f>IF(AND($A12110&gt;=Instellingen!$B$6,$A12110&lt;Instellingen!$B$7),1,0)</f>
        <v/>
      </c>
      <c r="E12110" s="15">
        <f>COUNTIF(tData[BezoekStart],"&lt;"&amp;($A12110+1/24))-COUNTIF(tData[BezoekEind],"&lt;="&amp;$A12110)</f>
        <v/>
      </c>
      <c r="F12110" s="15">
        <f>COUNTIF(tData[BezoekLangStart],"&lt;"&amp;($A12110+1/24))-COUNTIF(tData[BezoekLangEind],"&lt;="&amp;$A12110)</f>
        <v/>
      </c>
      <c r="G12110" s="15">
        <f>IF($D12110=1,$B12110*100+$C12110,-1)</f>
        <v/>
      </c>
      <c r="H12110" s="15">
        <f>IF($D12110=1,$B12110,-1)</f>
        <v/>
      </c>
      <c r="I12110" s="15">
        <f>IF($D12110=1,$C12110,-1)</f>
        <v/>
      </c>
    </row>
    <row r="12111">
      <c r="A12111" s="33" t="n">
        <v>45796.5</v>
      </c>
      <c r="B12111" s="15">
        <f>WEEKDAY($A12111,2)</f>
        <v/>
      </c>
      <c r="C12111" s="15">
        <f>HOUR($A12111)</f>
        <v/>
      </c>
      <c r="D12111" s="15">
        <f>IF(AND($A12111&gt;=Instellingen!$B$6,$A12111&lt;Instellingen!$B$7),1,0)</f>
        <v/>
      </c>
      <c r="E12111" s="15">
        <f>COUNTIF(tData[BezoekStart],"&lt;"&amp;($A12111+1/24))-COUNTIF(tData[BezoekEind],"&lt;="&amp;$A12111)</f>
        <v/>
      </c>
      <c r="F12111" s="15">
        <f>COUNTIF(tData[BezoekLangStart],"&lt;"&amp;($A12111+1/24))-COUNTIF(tData[BezoekLangEind],"&lt;="&amp;$A12111)</f>
        <v/>
      </c>
      <c r="G12111" s="15">
        <f>IF($D12111=1,$B12111*100+$C12111,-1)</f>
        <v/>
      </c>
      <c r="H12111" s="15">
        <f>IF($D12111=1,$B12111,-1)</f>
        <v/>
      </c>
      <c r="I12111" s="15">
        <f>IF($D12111=1,$C12111,-1)</f>
        <v/>
      </c>
    </row>
    <row r="12112">
      <c r="A12112" s="33" t="n">
        <v>45796.54166666666</v>
      </c>
      <c r="B12112" s="15">
        <f>WEEKDAY($A12112,2)</f>
        <v/>
      </c>
      <c r="C12112" s="15">
        <f>HOUR($A12112)</f>
        <v/>
      </c>
      <c r="D12112" s="15">
        <f>IF(AND($A12112&gt;=Instellingen!$B$6,$A12112&lt;Instellingen!$B$7),1,0)</f>
        <v/>
      </c>
      <c r="E12112" s="15">
        <f>COUNTIF(tData[BezoekStart],"&lt;"&amp;($A12112+1/24))-COUNTIF(tData[BezoekEind],"&lt;="&amp;$A12112)</f>
        <v/>
      </c>
      <c r="F12112" s="15">
        <f>COUNTIF(tData[BezoekLangStart],"&lt;"&amp;($A12112+1/24))-COUNTIF(tData[BezoekLangEind],"&lt;="&amp;$A12112)</f>
        <v/>
      </c>
      <c r="G12112" s="15">
        <f>IF($D12112=1,$B12112*100+$C12112,-1)</f>
        <v/>
      </c>
      <c r="H12112" s="15">
        <f>IF($D12112=1,$B12112,-1)</f>
        <v/>
      </c>
      <c r="I12112" s="15">
        <f>IF($D12112=1,$C12112,-1)</f>
        <v/>
      </c>
    </row>
    <row r="12113">
      <c r="A12113" s="33" t="n">
        <v>45796.58333333334</v>
      </c>
      <c r="B12113" s="15">
        <f>WEEKDAY($A12113,2)</f>
        <v/>
      </c>
      <c r="C12113" s="15">
        <f>HOUR($A12113)</f>
        <v/>
      </c>
      <c r="D12113" s="15">
        <f>IF(AND($A12113&gt;=Instellingen!$B$6,$A12113&lt;Instellingen!$B$7),1,0)</f>
        <v/>
      </c>
      <c r="E12113" s="15">
        <f>COUNTIF(tData[BezoekStart],"&lt;"&amp;($A12113+1/24))-COUNTIF(tData[BezoekEind],"&lt;="&amp;$A12113)</f>
        <v/>
      </c>
      <c r="F12113" s="15">
        <f>COUNTIF(tData[BezoekLangStart],"&lt;"&amp;($A12113+1/24))-COUNTIF(tData[BezoekLangEind],"&lt;="&amp;$A12113)</f>
        <v/>
      </c>
      <c r="G12113" s="15">
        <f>IF($D12113=1,$B12113*100+$C12113,-1)</f>
        <v/>
      </c>
      <c r="H12113" s="15">
        <f>IF($D12113=1,$B12113,-1)</f>
        <v/>
      </c>
      <c r="I12113" s="15">
        <f>IF($D12113=1,$C12113,-1)</f>
        <v/>
      </c>
    </row>
    <row r="12114">
      <c r="A12114" s="33" t="n">
        <v>45796.625</v>
      </c>
      <c r="B12114" s="15">
        <f>WEEKDAY($A12114,2)</f>
        <v/>
      </c>
      <c r="C12114" s="15">
        <f>HOUR($A12114)</f>
        <v/>
      </c>
      <c r="D12114" s="15">
        <f>IF(AND($A12114&gt;=Instellingen!$B$6,$A12114&lt;Instellingen!$B$7),1,0)</f>
        <v/>
      </c>
      <c r="E12114" s="15">
        <f>COUNTIF(tData[BezoekStart],"&lt;"&amp;($A12114+1/24))-COUNTIF(tData[BezoekEind],"&lt;="&amp;$A12114)</f>
        <v/>
      </c>
      <c r="F12114" s="15">
        <f>COUNTIF(tData[BezoekLangStart],"&lt;"&amp;($A12114+1/24))-COUNTIF(tData[BezoekLangEind],"&lt;="&amp;$A12114)</f>
        <v/>
      </c>
      <c r="G12114" s="15">
        <f>IF($D12114=1,$B12114*100+$C12114,-1)</f>
        <v/>
      </c>
      <c r="H12114" s="15">
        <f>IF($D12114=1,$B12114,-1)</f>
        <v/>
      </c>
      <c r="I12114" s="15">
        <f>IF($D12114=1,$C12114,-1)</f>
        <v/>
      </c>
    </row>
    <row r="12115">
      <c r="A12115" s="33" t="n">
        <v>45796.66666666666</v>
      </c>
      <c r="B12115" s="15">
        <f>WEEKDAY($A12115,2)</f>
        <v/>
      </c>
      <c r="C12115" s="15">
        <f>HOUR($A12115)</f>
        <v/>
      </c>
      <c r="D12115" s="15">
        <f>IF(AND($A12115&gt;=Instellingen!$B$6,$A12115&lt;Instellingen!$B$7),1,0)</f>
        <v/>
      </c>
      <c r="E12115" s="15">
        <f>COUNTIF(tData[BezoekStart],"&lt;"&amp;($A12115+1/24))-COUNTIF(tData[BezoekEind],"&lt;="&amp;$A12115)</f>
        <v/>
      </c>
      <c r="F12115" s="15">
        <f>COUNTIF(tData[BezoekLangStart],"&lt;"&amp;($A12115+1/24))-COUNTIF(tData[BezoekLangEind],"&lt;="&amp;$A12115)</f>
        <v/>
      </c>
      <c r="G12115" s="15">
        <f>IF($D12115=1,$B12115*100+$C12115,-1)</f>
        <v/>
      </c>
      <c r="H12115" s="15">
        <f>IF($D12115=1,$B12115,-1)</f>
        <v/>
      </c>
      <c r="I12115" s="15">
        <f>IF($D12115=1,$C12115,-1)</f>
        <v/>
      </c>
    </row>
    <row r="12116">
      <c r="A12116" s="33" t="n">
        <v>45796.70833333334</v>
      </c>
      <c r="B12116" s="15">
        <f>WEEKDAY($A12116,2)</f>
        <v/>
      </c>
      <c r="C12116" s="15">
        <f>HOUR($A12116)</f>
        <v/>
      </c>
      <c r="D12116" s="15">
        <f>IF(AND($A12116&gt;=Instellingen!$B$6,$A12116&lt;Instellingen!$B$7),1,0)</f>
        <v/>
      </c>
      <c r="E12116" s="15">
        <f>COUNTIF(tData[BezoekStart],"&lt;"&amp;($A12116+1/24))-COUNTIF(tData[BezoekEind],"&lt;="&amp;$A12116)</f>
        <v/>
      </c>
      <c r="F12116" s="15">
        <f>COUNTIF(tData[BezoekLangStart],"&lt;"&amp;($A12116+1/24))-COUNTIF(tData[BezoekLangEind],"&lt;="&amp;$A12116)</f>
        <v/>
      </c>
      <c r="G12116" s="15">
        <f>IF($D12116=1,$B12116*100+$C12116,-1)</f>
        <v/>
      </c>
      <c r="H12116" s="15">
        <f>IF($D12116=1,$B12116,-1)</f>
        <v/>
      </c>
      <c r="I12116" s="15">
        <f>IF($D12116=1,$C12116,-1)</f>
        <v/>
      </c>
    </row>
    <row r="12117">
      <c r="A12117" s="33" t="n">
        <v>45796.75</v>
      </c>
      <c r="B12117" s="15">
        <f>WEEKDAY($A12117,2)</f>
        <v/>
      </c>
      <c r="C12117" s="15">
        <f>HOUR($A12117)</f>
        <v/>
      </c>
      <c r="D12117" s="15">
        <f>IF(AND($A12117&gt;=Instellingen!$B$6,$A12117&lt;Instellingen!$B$7),1,0)</f>
        <v/>
      </c>
      <c r="E12117" s="15">
        <f>COUNTIF(tData[BezoekStart],"&lt;"&amp;($A12117+1/24))-COUNTIF(tData[BezoekEind],"&lt;="&amp;$A12117)</f>
        <v/>
      </c>
      <c r="F12117" s="15">
        <f>COUNTIF(tData[BezoekLangStart],"&lt;"&amp;($A12117+1/24))-COUNTIF(tData[BezoekLangEind],"&lt;="&amp;$A12117)</f>
        <v/>
      </c>
      <c r="G12117" s="15">
        <f>IF($D12117=1,$B12117*100+$C12117,-1)</f>
        <v/>
      </c>
      <c r="H12117" s="15">
        <f>IF($D12117=1,$B12117,-1)</f>
        <v/>
      </c>
      <c r="I12117" s="15">
        <f>IF($D12117=1,$C12117,-1)</f>
        <v/>
      </c>
    </row>
    <row r="12118">
      <c r="A12118" s="33" t="n">
        <v>45796.79166666666</v>
      </c>
      <c r="B12118" s="15">
        <f>WEEKDAY($A12118,2)</f>
        <v/>
      </c>
      <c r="C12118" s="15">
        <f>HOUR($A12118)</f>
        <v/>
      </c>
      <c r="D12118" s="15">
        <f>IF(AND($A12118&gt;=Instellingen!$B$6,$A12118&lt;Instellingen!$B$7),1,0)</f>
        <v/>
      </c>
      <c r="E12118" s="15">
        <f>COUNTIF(tData[BezoekStart],"&lt;"&amp;($A12118+1/24))-COUNTIF(tData[BezoekEind],"&lt;="&amp;$A12118)</f>
        <v/>
      </c>
      <c r="F12118" s="15">
        <f>COUNTIF(tData[BezoekLangStart],"&lt;"&amp;($A12118+1/24))-COUNTIF(tData[BezoekLangEind],"&lt;="&amp;$A12118)</f>
        <v/>
      </c>
      <c r="G12118" s="15">
        <f>IF($D12118=1,$B12118*100+$C12118,-1)</f>
        <v/>
      </c>
      <c r="H12118" s="15">
        <f>IF($D12118=1,$B12118,-1)</f>
        <v/>
      </c>
      <c r="I12118" s="15">
        <f>IF($D12118=1,$C12118,-1)</f>
        <v/>
      </c>
    </row>
    <row r="12119">
      <c r="A12119" s="33" t="n">
        <v>45796.83333333334</v>
      </c>
      <c r="B12119" s="15">
        <f>WEEKDAY($A12119,2)</f>
        <v/>
      </c>
      <c r="C12119" s="15">
        <f>HOUR($A12119)</f>
        <v/>
      </c>
      <c r="D12119" s="15">
        <f>IF(AND($A12119&gt;=Instellingen!$B$6,$A12119&lt;Instellingen!$B$7),1,0)</f>
        <v/>
      </c>
      <c r="E12119" s="15">
        <f>COUNTIF(tData[BezoekStart],"&lt;"&amp;($A12119+1/24))-COUNTIF(tData[BezoekEind],"&lt;="&amp;$A12119)</f>
        <v/>
      </c>
      <c r="F12119" s="15">
        <f>COUNTIF(tData[BezoekLangStart],"&lt;"&amp;($A12119+1/24))-COUNTIF(tData[BezoekLangEind],"&lt;="&amp;$A12119)</f>
        <v/>
      </c>
      <c r="G12119" s="15">
        <f>IF($D12119=1,$B12119*100+$C12119,-1)</f>
        <v/>
      </c>
      <c r="H12119" s="15">
        <f>IF($D12119=1,$B12119,-1)</f>
        <v/>
      </c>
      <c r="I12119" s="15">
        <f>IF($D12119=1,$C12119,-1)</f>
        <v/>
      </c>
    </row>
    <row r="12120">
      <c r="A12120" s="33" t="n">
        <v>45796.875</v>
      </c>
      <c r="B12120" s="15">
        <f>WEEKDAY($A12120,2)</f>
        <v/>
      </c>
      <c r="C12120" s="15">
        <f>HOUR($A12120)</f>
        <v/>
      </c>
      <c r="D12120" s="15">
        <f>IF(AND($A12120&gt;=Instellingen!$B$6,$A12120&lt;Instellingen!$B$7),1,0)</f>
        <v/>
      </c>
      <c r="E12120" s="15">
        <f>COUNTIF(tData[BezoekStart],"&lt;"&amp;($A12120+1/24))-COUNTIF(tData[BezoekEind],"&lt;="&amp;$A12120)</f>
        <v/>
      </c>
      <c r="F12120" s="15">
        <f>COUNTIF(tData[BezoekLangStart],"&lt;"&amp;($A12120+1/24))-COUNTIF(tData[BezoekLangEind],"&lt;="&amp;$A12120)</f>
        <v/>
      </c>
      <c r="G12120" s="15">
        <f>IF($D12120=1,$B12120*100+$C12120,-1)</f>
        <v/>
      </c>
      <c r="H12120" s="15">
        <f>IF($D12120=1,$B12120,-1)</f>
        <v/>
      </c>
      <c r="I12120" s="15">
        <f>IF($D12120=1,$C12120,-1)</f>
        <v/>
      </c>
    </row>
    <row r="12121">
      <c r="A12121" s="33" t="n">
        <v>45796.91666666666</v>
      </c>
      <c r="B12121" s="15">
        <f>WEEKDAY($A12121,2)</f>
        <v/>
      </c>
      <c r="C12121" s="15">
        <f>HOUR($A12121)</f>
        <v/>
      </c>
      <c r="D12121" s="15">
        <f>IF(AND($A12121&gt;=Instellingen!$B$6,$A12121&lt;Instellingen!$B$7),1,0)</f>
        <v/>
      </c>
      <c r="E12121" s="15">
        <f>COUNTIF(tData[BezoekStart],"&lt;"&amp;($A12121+1/24))-COUNTIF(tData[BezoekEind],"&lt;="&amp;$A12121)</f>
        <v/>
      </c>
      <c r="F12121" s="15">
        <f>COUNTIF(tData[BezoekLangStart],"&lt;"&amp;($A12121+1/24))-COUNTIF(tData[BezoekLangEind],"&lt;="&amp;$A12121)</f>
        <v/>
      </c>
      <c r="G12121" s="15">
        <f>IF($D12121=1,$B12121*100+$C12121,-1)</f>
        <v/>
      </c>
      <c r="H12121" s="15">
        <f>IF($D12121=1,$B12121,-1)</f>
        <v/>
      </c>
      <c r="I12121" s="15">
        <f>IF($D12121=1,$C12121,-1)</f>
        <v/>
      </c>
    </row>
    <row r="12122">
      <c r="A12122" s="33" t="n">
        <v>45796.95833333334</v>
      </c>
      <c r="B12122" s="15">
        <f>WEEKDAY($A12122,2)</f>
        <v/>
      </c>
      <c r="C12122" s="15">
        <f>HOUR($A12122)</f>
        <v/>
      </c>
      <c r="D12122" s="15">
        <f>IF(AND($A12122&gt;=Instellingen!$B$6,$A12122&lt;Instellingen!$B$7),1,0)</f>
        <v/>
      </c>
      <c r="E12122" s="15">
        <f>COUNTIF(tData[BezoekStart],"&lt;"&amp;($A12122+1/24))-COUNTIF(tData[BezoekEind],"&lt;="&amp;$A12122)</f>
        <v/>
      </c>
      <c r="F12122" s="15">
        <f>COUNTIF(tData[BezoekLangStart],"&lt;"&amp;($A12122+1/24))-COUNTIF(tData[BezoekLangEind],"&lt;="&amp;$A12122)</f>
        <v/>
      </c>
      <c r="G12122" s="15">
        <f>IF($D12122=1,$B12122*100+$C12122,-1)</f>
        <v/>
      </c>
      <c r="H12122" s="15">
        <f>IF($D12122=1,$B12122,-1)</f>
        <v/>
      </c>
      <c r="I12122" s="15">
        <f>IF($D12122=1,$C12122,-1)</f>
        <v/>
      </c>
    </row>
    <row r="12123">
      <c r="A12123" s="33" t="n">
        <v>45797</v>
      </c>
      <c r="B12123" s="15">
        <f>WEEKDAY($A12123,2)</f>
        <v/>
      </c>
      <c r="C12123" s="15">
        <f>HOUR($A12123)</f>
        <v/>
      </c>
      <c r="D12123" s="15">
        <f>IF(AND($A12123&gt;=Instellingen!$B$6,$A12123&lt;Instellingen!$B$7),1,0)</f>
        <v/>
      </c>
      <c r="E12123" s="15">
        <f>COUNTIF(tData[BezoekStart],"&lt;"&amp;($A12123+1/24))-COUNTIF(tData[BezoekEind],"&lt;="&amp;$A12123)</f>
        <v/>
      </c>
      <c r="F12123" s="15">
        <f>COUNTIF(tData[BezoekLangStart],"&lt;"&amp;($A12123+1/24))-COUNTIF(tData[BezoekLangEind],"&lt;="&amp;$A12123)</f>
        <v/>
      </c>
      <c r="G12123" s="15">
        <f>IF($D12123=1,$B12123*100+$C12123,-1)</f>
        <v/>
      </c>
      <c r="H12123" s="15">
        <f>IF($D12123=1,$B12123,-1)</f>
        <v/>
      </c>
      <c r="I12123" s="15">
        <f>IF($D12123=1,$C12123,-1)</f>
        <v/>
      </c>
    </row>
    <row r="12124">
      <c r="A12124" s="33" t="n">
        <v>45797.04166666666</v>
      </c>
      <c r="B12124" s="15">
        <f>WEEKDAY($A12124,2)</f>
        <v/>
      </c>
      <c r="C12124" s="15">
        <f>HOUR($A12124)</f>
        <v/>
      </c>
      <c r="D12124" s="15">
        <f>IF(AND($A12124&gt;=Instellingen!$B$6,$A12124&lt;Instellingen!$B$7),1,0)</f>
        <v/>
      </c>
      <c r="E12124" s="15">
        <f>COUNTIF(tData[BezoekStart],"&lt;"&amp;($A12124+1/24))-COUNTIF(tData[BezoekEind],"&lt;="&amp;$A12124)</f>
        <v/>
      </c>
      <c r="F12124" s="15">
        <f>COUNTIF(tData[BezoekLangStart],"&lt;"&amp;($A12124+1/24))-COUNTIF(tData[BezoekLangEind],"&lt;="&amp;$A12124)</f>
        <v/>
      </c>
      <c r="G12124" s="15">
        <f>IF($D12124=1,$B12124*100+$C12124,-1)</f>
        <v/>
      </c>
      <c r="H12124" s="15">
        <f>IF($D12124=1,$B12124,-1)</f>
        <v/>
      </c>
      <c r="I12124" s="15">
        <f>IF($D12124=1,$C12124,-1)</f>
        <v/>
      </c>
    </row>
    <row r="12125">
      <c r="A12125" s="33" t="n">
        <v>45797.08333333334</v>
      </c>
      <c r="B12125" s="15">
        <f>WEEKDAY($A12125,2)</f>
        <v/>
      </c>
      <c r="C12125" s="15">
        <f>HOUR($A12125)</f>
        <v/>
      </c>
      <c r="D12125" s="15">
        <f>IF(AND($A12125&gt;=Instellingen!$B$6,$A12125&lt;Instellingen!$B$7),1,0)</f>
        <v/>
      </c>
      <c r="E12125" s="15">
        <f>COUNTIF(tData[BezoekStart],"&lt;"&amp;($A12125+1/24))-COUNTIF(tData[BezoekEind],"&lt;="&amp;$A12125)</f>
        <v/>
      </c>
      <c r="F12125" s="15">
        <f>COUNTIF(tData[BezoekLangStart],"&lt;"&amp;($A12125+1/24))-COUNTIF(tData[BezoekLangEind],"&lt;="&amp;$A12125)</f>
        <v/>
      </c>
      <c r="G12125" s="15">
        <f>IF($D12125=1,$B12125*100+$C12125,-1)</f>
        <v/>
      </c>
      <c r="H12125" s="15">
        <f>IF($D12125=1,$B12125,-1)</f>
        <v/>
      </c>
      <c r="I12125" s="15">
        <f>IF($D12125=1,$C12125,-1)</f>
        <v/>
      </c>
    </row>
    <row r="12126">
      <c r="A12126" s="33" t="n">
        <v>45797.125</v>
      </c>
      <c r="B12126" s="15">
        <f>WEEKDAY($A12126,2)</f>
        <v/>
      </c>
      <c r="C12126" s="15">
        <f>HOUR($A12126)</f>
        <v/>
      </c>
      <c r="D12126" s="15">
        <f>IF(AND($A12126&gt;=Instellingen!$B$6,$A12126&lt;Instellingen!$B$7),1,0)</f>
        <v/>
      </c>
      <c r="E12126" s="15">
        <f>COUNTIF(tData[BezoekStart],"&lt;"&amp;($A12126+1/24))-COUNTIF(tData[BezoekEind],"&lt;="&amp;$A12126)</f>
        <v/>
      </c>
      <c r="F12126" s="15">
        <f>COUNTIF(tData[BezoekLangStart],"&lt;"&amp;($A12126+1/24))-COUNTIF(tData[BezoekLangEind],"&lt;="&amp;$A12126)</f>
        <v/>
      </c>
      <c r="G12126" s="15">
        <f>IF($D12126=1,$B12126*100+$C12126,-1)</f>
        <v/>
      </c>
      <c r="H12126" s="15">
        <f>IF($D12126=1,$B12126,-1)</f>
        <v/>
      </c>
      <c r="I12126" s="15">
        <f>IF($D12126=1,$C12126,-1)</f>
        <v/>
      </c>
    </row>
    <row r="12127">
      <c r="A12127" s="33" t="n">
        <v>45797.16666666666</v>
      </c>
      <c r="B12127" s="15">
        <f>WEEKDAY($A12127,2)</f>
        <v/>
      </c>
      <c r="C12127" s="15">
        <f>HOUR($A12127)</f>
        <v/>
      </c>
      <c r="D12127" s="15">
        <f>IF(AND($A12127&gt;=Instellingen!$B$6,$A12127&lt;Instellingen!$B$7),1,0)</f>
        <v/>
      </c>
      <c r="E12127" s="15">
        <f>COUNTIF(tData[BezoekStart],"&lt;"&amp;($A12127+1/24))-COUNTIF(tData[BezoekEind],"&lt;="&amp;$A12127)</f>
        <v/>
      </c>
      <c r="F12127" s="15">
        <f>COUNTIF(tData[BezoekLangStart],"&lt;"&amp;($A12127+1/24))-COUNTIF(tData[BezoekLangEind],"&lt;="&amp;$A12127)</f>
        <v/>
      </c>
      <c r="G12127" s="15">
        <f>IF($D12127=1,$B12127*100+$C12127,-1)</f>
        <v/>
      </c>
      <c r="H12127" s="15">
        <f>IF($D12127=1,$B12127,-1)</f>
        <v/>
      </c>
      <c r="I12127" s="15">
        <f>IF($D12127=1,$C12127,-1)</f>
        <v/>
      </c>
    </row>
    <row r="12128">
      <c r="A12128" s="33" t="n">
        <v>45797.20833333334</v>
      </c>
      <c r="B12128" s="15">
        <f>WEEKDAY($A12128,2)</f>
        <v/>
      </c>
      <c r="C12128" s="15">
        <f>HOUR($A12128)</f>
        <v/>
      </c>
      <c r="D12128" s="15">
        <f>IF(AND($A12128&gt;=Instellingen!$B$6,$A12128&lt;Instellingen!$B$7),1,0)</f>
        <v/>
      </c>
      <c r="E12128" s="15">
        <f>COUNTIF(tData[BezoekStart],"&lt;"&amp;($A12128+1/24))-COUNTIF(tData[BezoekEind],"&lt;="&amp;$A12128)</f>
        <v/>
      </c>
      <c r="F12128" s="15">
        <f>COUNTIF(tData[BezoekLangStart],"&lt;"&amp;($A12128+1/24))-COUNTIF(tData[BezoekLangEind],"&lt;="&amp;$A12128)</f>
        <v/>
      </c>
      <c r="G12128" s="15">
        <f>IF($D12128=1,$B12128*100+$C12128,-1)</f>
        <v/>
      </c>
      <c r="H12128" s="15">
        <f>IF($D12128=1,$B12128,-1)</f>
        <v/>
      </c>
      <c r="I12128" s="15">
        <f>IF($D12128=1,$C12128,-1)</f>
        <v/>
      </c>
    </row>
    <row r="12129">
      <c r="A12129" s="33" t="n">
        <v>45797.25</v>
      </c>
      <c r="B12129" s="15">
        <f>WEEKDAY($A12129,2)</f>
        <v/>
      </c>
      <c r="C12129" s="15">
        <f>HOUR($A12129)</f>
        <v/>
      </c>
      <c r="D12129" s="15">
        <f>IF(AND($A12129&gt;=Instellingen!$B$6,$A12129&lt;Instellingen!$B$7),1,0)</f>
        <v/>
      </c>
      <c r="E12129" s="15">
        <f>COUNTIF(tData[BezoekStart],"&lt;"&amp;($A12129+1/24))-COUNTIF(tData[BezoekEind],"&lt;="&amp;$A12129)</f>
        <v/>
      </c>
      <c r="F12129" s="15">
        <f>COUNTIF(tData[BezoekLangStart],"&lt;"&amp;($A12129+1/24))-COUNTIF(tData[BezoekLangEind],"&lt;="&amp;$A12129)</f>
        <v/>
      </c>
      <c r="G12129" s="15">
        <f>IF($D12129=1,$B12129*100+$C12129,-1)</f>
        <v/>
      </c>
      <c r="H12129" s="15">
        <f>IF($D12129=1,$B12129,-1)</f>
        <v/>
      </c>
      <c r="I12129" s="15">
        <f>IF($D12129=1,$C12129,-1)</f>
        <v/>
      </c>
    </row>
    <row r="12130">
      <c r="A12130" s="33" t="n">
        <v>45797.29166666666</v>
      </c>
      <c r="B12130" s="15">
        <f>WEEKDAY($A12130,2)</f>
        <v/>
      </c>
      <c r="C12130" s="15">
        <f>HOUR($A12130)</f>
        <v/>
      </c>
      <c r="D12130" s="15">
        <f>IF(AND($A12130&gt;=Instellingen!$B$6,$A12130&lt;Instellingen!$B$7),1,0)</f>
        <v/>
      </c>
      <c r="E12130" s="15">
        <f>COUNTIF(tData[BezoekStart],"&lt;"&amp;($A12130+1/24))-COUNTIF(tData[BezoekEind],"&lt;="&amp;$A12130)</f>
        <v/>
      </c>
      <c r="F12130" s="15">
        <f>COUNTIF(tData[BezoekLangStart],"&lt;"&amp;($A12130+1/24))-COUNTIF(tData[BezoekLangEind],"&lt;="&amp;$A12130)</f>
        <v/>
      </c>
      <c r="G12130" s="15">
        <f>IF($D12130=1,$B12130*100+$C12130,-1)</f>
        <v/>
      </c>
      <c r="H12130" s="15">
        <f>IF($D12130=1,$B12130,-1)</f>
        <v/>
      </c>
      <c r="I12130" s="15">
        <f>IF($D12130=1,$C12130,-1)</f>
        <v/>
      </c>
    </row>
    <row r="12131">
      <c r="A12131" s="33" t="n">
        <v>45797.33333333334</v>
      </c>
      <c r="B12131" s="15">
        <f>WEEKDAY($A12131,2)</f>
        <v/>
      </c>
      <c r="C12131" s="15">
        <f>HOUR($A12131)</f>
        <v/>
      </c>
      <c r="D12131" s="15">
        <f>IF(AND($A12131&gt;=Instellingen!$B$6,$A12131&lt;Instellingen!$B$7),1,0)</f>
        <v/>
      </c>
      <c r="E12131" s="15">
        <f>COUNTIF(tData[BezoekStart],"&lt;"&amp;($A12131+1/24))-COUNTIF(tData[BezoekEind],"&lt;="&amp;$A12131)</f>
        <v/>
      </c>
      <c r="F12131" s="15">
        <f>COUNTIF(tData[BezoekLangStart],"&lt;"&amp;($A12131+1/24))-COUNTIF(tData[BezoekLangEind],"&lt;="&amp;$A12131)</f>
        <v/>
      </c>
      <c r="G12131" s="15">
        <f>IF($D12131=1,$B12131*100+$C12131,-1)</f>
        <v/>
      </c>
      <c r="H12131" s="15">
        <f>IF($D12131=1,$B12131,-1)</f>
        <v/>
      </c>
      <c r="I12131" s="15">
        <f>IF($D12131=1,$C12131,-1)</f>
        <v/>
      </c>
    </row>
    <row r="12132">
      <c r="A12132" s="33" t="n">
        <v>45797.375</v>
      </c>
      <c r="B12132" s="15">
        <f>WEEKDAY($A12132,2)</f>
        <v/>
      </c>
      <c r="C12132" s="15">
        <f>HOUR($A12132)</f>
        <v/>
      </c>
      <c r="D12132" s="15">
        <f>IF(AND($A12132&gt;=Instellingen!$B$6,$A12132&lt;Instellingen!$B$7),1,0)</f>
        <v/>
      </c>
      <c r="E12132" s="15">
        <f>COUNTIF(tData[BezoekStart],"&lt;"&amp;($A12132+1/24))-COUNTIF(tData[BezoekEind],"&lt;="&amp;$A12132)</f>
        <v/>
      </c>
      <c r="F12132" s="15">
        <f>COUNTIF(tData[BezoekLangStart],"&lt;"&amp;($A12132+1/24))-COUNTIF(tData[BezoekLangEind],"&lt;="&amp;$A12132)</f>
        <v/>
      </c>
      <c r="G12132" s="15">
        <f>IF($D12132=1,$B12132*100+$C12132,-1)</f>
        <v/>
      </c>
      <c r="H12132" s="15">
        <f>IF($D12132=1,$B12132,-1)</f>
        <v/>
      </c>
      <c r="I12132" s="15">
        <f>IF($D12132=1,$C12132,-1)</f>
        <v/>
      </c>
    </row>
    <row r="12133">
      <c r="A12133" s="33" t="n">
        <v>45797.41666666666</v>
      </c>
      <c r="B12133" s="15">
        <f>WEEKDAY($A12133,2)</f>
        <v/>
      </c>
      <c r="C12133" s="15">
        <f>HOUR($A12133)</f>
        <v/>
      </c>
      <c r="D12133" s="15">
        <f>IF(AND($A12133&gt;=Instellingen!$B$6,$A12133&lt;Instellingen!$B$7),1,0)</f>
        <v/>
      </c>
      <c r="E12133" s="15">
        <f>COUNTIF(tData[BezoekStart],"&lt;"&amp;($A12133+1/24))-COUNTIF(tData[BezoekEind],"&lt;="&amp;$A12133)</f>
        <v/>
      </c>
      <c r="F12133" s="15">
        <f>COUNTIF(tData[BezoekLangStart],"&lt;"&amp;($A12133+1/24))-COUNTIF(tData[BezoekLangEind],"&lt;="&amp;$A12133)</f>
        <v/>
      </c>
      <c r="G12133" s="15">
        <f>IF($D12133=1,$B12133*100+$C12133,-1)</f>
        <v/>
      </c>
      <c r="H12133" s="15">
        <f>IF($D12133=1,$B12133,-1)</f>
        <v/>
      </c>
      <c r="I12133" s="15">
        <f>IF($D12133=1,$C12133,-1)</f>
        <v/>
      </c>
    </row>
    <row r="12134">
      <c r="A12134" s="33" t="n">
        <v>45797.45833333334</v>
      </c>
      <c r="B12134" s="15">
        <f>WEEKDAY($A12134,2)</f>
        <v/>
      </c>
      <c r="C12134" s="15">
        <f>HOUR($A12134)</f>
        <v/>
      </c>
      <c r="D12134" s="15">
        <f>IF(AND($A12134&gt;=Instellingen!$B$6,$A12134&lt;Instellingen!$B$7),1,0)</f>
        <v/>
      </c>
      <c r="E12134" s="15">
        <f>COUNTIF(tData[BezoekStart],"&lt;"&amp;($A12134+1/24))-COUNTIF(tData[BezoekEind],"&lt;="&amp;$A12134)</f>
        <v/>
      </c>
      <c r="F12134" s="15">
        <f>COUNTIF(tData[BezoekLangStart],"&lt;"&amp;($A12134+1/24))-COUNTIF(tData[BezoekLangEind],"&lt;="&amp;$A12134)</f>
        <v/>
      </c>
      <c r="G12134" s="15">
        <f>IF($D12134=1,$B12134*100+$C12134,-1)</f>
        <v/>
      </c>
      <c r="H12134" s="15">
        <f>IF($D12134=1,$B12134,-1)</f>
        <v/>
      </c>
      <c r="I12134" s="15">
        <f>IF($D12134=1,$C12134,-1)</f>
        <v/>
      </c>
    </row>
    <row r="12135">
      <c r="A12135" s="33" t="n">
        <v>45797.5</v>
      </c>
      <c r="B12135" s="15">
        <f>WEEKDAY($A12135,2)</f>
        <v/>
      </c>
      <c r="C12135" s="15">
        <f>HOUR($A12135)</f>
        <v/>
      </c>
      <c r="D12135" s="15">
        <f>IF(AND($A12135&gt;=Instellingen!$B$6,$A12135&lt;Instellingen!$B$7),1,0)</f>
        <v/>
      </c>
      <c r="E12135" s="15">
        <f>COUNTIF(tData[BezoekStart],"&lt;"&amp;($A12135+1/24))-COUNTIF(tData[BezoekEind],"&lt;="&amp;$A12135)</f>
        <v/>
      </c>
      <c r="F12135" s="15">
        <f>COUNTIF(tData[BezoekLangStart],"&lt;"&amp;($A12135+1/24))-COUNTIF(tData[BezoekLangEind],"&lt;="&amp;$A12135)</f>
        <v/>
      </c>
      <c r="G12135" s="15">
        <f>IF($D12135=1,$B12135*100+$C12135,-1)</f>
        <v/>
      </c>
      <c r="H12135" s="15">
        <f>IF($D12135=1,$B12135,-1)</f>
        <v/>
      </c>
      <c r="I12135" s="15">
        <f>IF($D12135=1,$C12135,-1)</f>
        <v/>
      </c>
    </row>
    <row r="12136">
      <c r="A12136" s="33" t="n">
        <v>45797.54166666666</v>
      </c>
      <c r="B12136" s="15">
        <f>WEEKDAY($A12136,2)</f>
        <v/>
      </c>
      <c r="C12136" s="15">
        <f>HOUR($A12136)</f>
        <v/>
      </c>
      <c r="D12136" s="15">
        <f>IF(AND($A12136&gt;=Instellingen!$B$6,$A12136&lt;Instellingen!$B$7),1,0)</f>
        <v/>
      </c>
      <c r="E12136" s="15">
        <f>COUNTIF(tData[BezoekStart],"&lt;"&amp;($A12136+1/24))-COUNTIF(tData[BezoekEind],"&lt;="&amp;$A12136)</f>
        <v/>
      </c>
      <c r="F12136" s="15">
        <f>COUNTIF(tData[BezoekLangStart],"&lt;"&amp;($A12136+1/24))-COUNTIF(tData[BezoekLangEind],"&lt;="&amp;$A12136)</f>
        <v/>
      </c>
      <c r="G12136" s="15">
        <f>IF($D12136=1,$B12136*100+$C12136,-1)</f>
        <v/>
      </c>
      <c r="H12136" s="15">
        <f>IF($D12136=1,$B12136,-1)</f>
        <v/>
      </c>
      <c r="I12136" s="15">
        <f>IF($D12136=1,$C12136,-1)</f>
        <v/>
      </c>
    </row>
    <row r="12137">
      <c r="A12137" s="33" t="n">
        <v>45797.58333333334</v>
      </c>
      <c r="B12137" s="15">
        <f>WEEKDAY($A12137,2)</f>
        <v/>
      </c>
      <c r="C12137" s="15">
        <f>HOUR($A12137)</f>
        <v/>
      </c>
      <c r="D12137" s="15">
        <f>IF(AND($A12137&gt;=Instellingen!$B$6,$A12137&lt;Instellingen!$B$7),1,0)</f>
        <v/>
      </c>
      <c r="E12137" s="15">
        <f>COUNTIF(tData[BezoekStart],"&lt;"&amp;($A12137+1/24))-COUNTIF(tData[BezoekEind],"&lt;="&amp;$A12137)</f>
        <v/>
      </c>
      <c r="F12137" s="15">
        <f>COUNTIF(tData[BezoekLangStart],"&lt;"&amp;($A12137+1/24))-COUNTIF(tData[BezoekLangEind],"&lt;="&amp;$A12137)</f>
        <v/>
      </c>
      <c r="G12137" s="15">
        <f>IF($D12137=1,$B12137*100+$C12137,-1)</f>
        <v/>
      </c>
      <c r="H12137" s="15">
        <f>IF($D12137=1,$B12137,-1)</f>
        <v/>
      </c>
      <c r="I12137" s="15">
        <f>IF($D12137=1,$C12137,-1)</f>
        <v/>
      </c>
    </row>
    <row r="12138">
      <c r="A12138" s="33" t="n">
        <v>45797.625</v>
      </c>
      <c r="B12138" s="15">
        <f>WEEKDAY($A12138,2)</f>
        <v/>
      </c>
      <c r="C12138" s="15">
        <f>HOUR($A12138)</f>
        <v/>
      </c>
      <c r="D12138" s="15">
        <f>IF(AND($A12138&gt;=Instellingen!$B$6,$A12138&lt;Instellingen!$B$7),1,0)</f>
        <v/>
      </c>
      <c r="E12138" s="15">
        <f>COUNTIF(tData[BezoekStart],"&lt;"&amp;($A12138+1/24))-COUNTIF(tData[BezoekEind],"&lt;="&amp;$A12138)</f>
        <v/>
      </c>
      <c r="F12138" s="15">
        <f>COUNTIF(tData[BezoekLangStart],"&lt;"&amp;($A12138+1/24))-COUNTIF(tData[BezoekLangEind],"&lt;="&amp;$A12138)</f>
        <v/>
      </c>
      <c r="G12138" s="15">
        <f>IF($D12138=1,$B12138*100+$C12138,-1)</f>
        <v/>
      </c>
      <c r="H12138" s="15">
        <f>IF($D12138=1,$B12138,-1)</f>
        <v/>
      </c>
      <c r="I12138" s="15">
        <f>IF($D12138=1,$C12138,-1)</f>
        <v/>
      </c>
    </row>
    <row r="12139">
      <c r="A12139" s="33" t="n">
        <v>45797.66666666666</v>
      </c>
      <c r="B12139" s="15">
        <f>WEEKDAY($A12139,2)</f>
        <v/>
      </c>
      <c r="C12139" s="15">
        <f>HOUR($A12139)</f>
        <v/>
      </c>
      <c r="D12139" s="15">
        <f>IF(AND($A12139&gt;=Instellingen!$B$6,$A12139&lt;Instellingen!$B$7),1,0)</f>
        <v/>
      </c>
      <c r="E12139" s="15">
        <f>COUNTIF(tData[BezoekStart],"&lt;"&amp;($A12139+1/24))-COUNTIF(tData[BezoekEind],"&lt;="&amp;$A12139)</f>
        <v/>
      </c>
      <c r="F12139" s="15">
        <f>COUNTIF(tData[BezoekLangStart],"&lt;"&amp;($A12139+1/24))-COUNTIF(tData[BezoekLangEind],"&lt;="&amp;$A12139)</f>
        <v/>
      </c>
      <c r="G12139" s="15">
        <f>IF($D12139=1,$B12139*100+$C12139,-1)</f>
        <v/>
      </c>
      <c r="H12139" s="15">
        <f>IF($D12139=1,$B12139,-1)</f>
        <v/>
      </c>
      <c r="I12139" s="15">
        <f>IF($D12139=1,$C12139,-1)</f>
        <v/>
      </c>
    </row>
    <row r="12140">
      <c r="A12140" s="33" t="n">
        <v>45797.70833333334</v>
      </c>
      <c r="B12140" s="15">
        <f>WEEKDAY($A12140,2)</f>
        <v/>
      </c>
      <c r="C12140" s="15">
        <f>HOUR($A12140)</f>
        <v/>
      </c>
      <c r="D12140" s="15">
        <f>IF(AND($A12140&gt;=Instellingen!$B$6,$A12140&lt;Instellingen!$B$7),1,0)</f>
        <v/>
      </c>
      <c r="E12140" s="15">
        <f>COUNTIF(tData[BezoekStart],"&lt;"&amp;($A12140+1/24))-COUNTIF(tData[BezoekEind],"&lt;="&amp;$A12140)</f>
        <v/>
      </c>
      <c r="F12140" s="15">
        <f>COUNTIF(tData[BezoekLangStart],"&lt;"&amp;($A12140+1/24))-COUNTIF(tData[BezoekLangEind],"&lt;="&amp;$A12140)</f>
        <v/>
      </c>
      <c r="G12140" s="15">
        <f>IF($D12140=1,$B12140*100+$C12140,-1)</f>
        <v/>
      </c>
      <c r="H12140" s="15">
        <f>IF($D12140=1,$B12140,-1)</f>
        <v/>
      </c>
      <c r="I12140" s="15">
        <f>IF($D12140=1,$C12140,-1)</f>
        <v/>
      </c>
    </row>
    <row r="12141">
      <c r="A12141" s="33" t="n">
        <v>45797.75</v>
      </c>
      <c r="B12141" s="15">
        <f>WEEKDAY($A12141,2)</f>
        <v/>
      </c>
      <c r="C12141" s="15">
        <f>HOUR($A12141)</f>
        <v/>
      </c>
      <c r="D12141" s="15">
        <f>IF(AND($A12141&gt;=Instellingen!$B$6,$A12141&lt;Instellingen!$B$7),1,0)</f>
        <v/>
      </c>
      <c r="E12141" s="15">
        <f>COUNTIF(tData[BezoekStart],"&lt;"&amp;($A12141+1/24))-COUNTIF(tData[BezoekEind],"&lt;="&amp;$A12141)</f>
        <v/>
      </c>
      <c r="F12141" s="15">
        <f>COUNTIF(tData[BezoekLangStart],"&lt;"&amp;($A12141+1/24))-COUNTIF(tData[BezoekLangEind],"&lt;="&amp;$A12141)</f>
        <v/>
      </c>
      <c r="G12141" s="15">
        <f>IF($D12141=1,$B12141*100+$C12141,-1)</f>
        <v/>
      </c>
      <c r="H12141" s="15">
        <f>IF($D12141=1,$B12141,-1)</f>
        <v/>
      </c>
      <c r="I12141" s="15">
        <f>IF($D12141=1,$C12141,-1)</f>
        <v/>
      </c>
    </row>
    <row r="12142">
      <c r="A12142" s="33" t="n">
        <v>45797.79166666666</v>
      </c>
      <c r="B12142" s="15">
        <f>WEEKDAY($A12142,2)</f>
        <v/>
      </c>
      <c r="C12142" s="15">
        <f>HOUR($A12142)</f>
        <v/>
      </c>
      <c r="D12142" s="15">
        <f>IF(AND($A12142&gt;=Instellingen!$B$6,$A12142&lt;Instellingen!$B$7),1,0)</f>
        <v/>
      </c>
      <c r="E12142" s="15">
        <f>COUNTIF(tData[BezoekStart],"&lt;"&amp;($A12142+1/24))-COUNTIF(tData[BezoekEind],"&lt;="&amp;$A12142)</f>
        <v/>
      </c>
      <c r="F12142" s="15">
        <f>COUNTIF(tData[BezoekLangStart],"&lt;"&amp;($A12142+1/24))-COUNTIF(tData[BezoekLangEind],"&lt;="&amp;$A12142)</f>
        <v/>
      </c>
      <c r="G12142" s="15">
        <f>IF($D12142=1,$B12142*100+$C12142,-1)</f>
        <v/>
      </c>
      <c r="H12142" s="15">
        <f>IF($D12142=1,$B12142,-1)</f>
        <v/>
      </c>
      <c r="I12142" s="15">
        <f>IF($D12142=1,$C12142,-1)</f>
        <v/>
      </c>
    </row>
    <row r="12143">
      <c r="A12143" s="33" t="n">
        <v>45797.83333333334</v>
      </c>
      <c r="B12143" s="15">
        <f>WEEKDAY($A12143,2)</f>
        <v/>
      </c>
      <c r="C12143" s="15">
        <f>HOUR($A12143)</f>
        <v/>
      </c>
      <c r="D12143" s="15">
        <f>IF(AND($A12143&gt;=Instellingen!$B$6,$A12143&lt;Instellingen!$B$7),1,0)</f>
        <v/>
      </c>
      <c r="E12143" s="15">
        <f>COUNTIF(tData[BezoekStart],"&lt;"&amp;($A12143+1/24))-COUNTIF(tData[BezoekEind],"&lt;="&amp;$A12143)</f>
        <v/>
      </c>
      <c r="F12143" s="15">
        <f>COUNTIF(tData[BezoekLangStart],"&lt;"&amp;($A12143+1/24))-COUNTIF(tData[BezoekLangEind],"&lt;="&amp;$A12143)</f>
        <v/>
      </c>
      <c r="G12143" s="15">
        <f>IF($D12143=1,$B12143*100+$C12143,-1)</f>
        <v/>
      </c>
      <c r="H12143" s="15">
        <f>IF($D12143=1,$B12143,-1)</f>
        <v/>
      </c>
      <c r="I12143" s="15">
        <f>IF($D12143=1,$C12143,-1)</f>
        <v/>
      </c>
    </row>
    <row r="12144">
      <c r="A12144" s="33" t="n">
        <v>45797.875</v>
      </c>
      <c r="B12144" s="15">
        <f>WEEKDAY($A12144,2)</f>
        <v/>
      </c>
      <c r="C12144" s="15">
        <f>HOUR($A12144)</f>
        <v/>
      </c>
      <c r="D12144" s="15">
        <f>IF(AND($A12144&gt;=Instellingen!$B$6,$A12144&lt;Instellingen!$B$7),1,0)</f>
        <v/>
      </c>
      <c r="E12144" s="15">
        <f>COUNTIF(tData[BezoekStart],"&lt;"&amp;($A12144+1/24))-COUNTIF(tData[BezoekEind],"&lt;="&amp;$A12144)</f>
        <v/>
      </c>
      <c r="F12144" s="15">
        <f>COUNTIF(tData[BezoekLangStart],"&lt;"&amp;($A12144+1/24))-COUNTIF(tData[BezoekLangEind],"&lt;="&amp;$A12144)</f>
        <v/>
      </c>
      <c r="G12144" s="15">
        <f>IF($D12144=1,$B12144*100+$C12144,-1)</f>
        <v/>
      </c>
      <c r="H12144" s="15">
        <f>IF($D12144=1,$B12144,-1)</f>
        <v/>
      </c>
      <c r="I12144" s="15">
        <f>IF($D12144=1,$C12144,-1)</f>
        <v/>
      </c>
    </row>
    <row r="12145">
      <c r="A12145" s="33" t="n">
        <v>45797.91666666666</v>
      </c>
      <c r="B12145" s="15">
        <f>WEEKDAY($A12145,2)</f>
        <v/>
      </c>
      <c r="C12145" s="15">
        <f>HOUR($A12145)</f>
        <v/>
      </c>
      <c r="D12145" s="15">
        <f>IF(AND($A12145&gt;=Instellingen!$B$6,$A12145&lt;Instellingen!$B$7),1,0)</f>
        <v/>
      </c>
      <c r="E12145" s="15">
        <f>COUNTIF(tData[BezoekStart],"&lt;"&amp;($A12145+1/24))-COUNTIF(tData[BezoekEind],"&lt;="&amp;$A12145)</f>
        <v/>
      </c>
      <c r="F12145" s="15">
        <f>COUNTIF(tData[BezoekLangStart],"&lt;"&amp;($A12145+1/24))-COUNTIF(tData[BezoekLangEind],"&lt;="&amp;$A12145)</f>
        <v/>
      </c>
      <c r="G12145" s="15">
        <f>IF($D12145=1,$B12145*100+$C12145,-1)</f>
        <v/>
      </c>
      <c r="H12145" s="15">
        <f>IF($D12145=1,$B12145,-1)</f>
        <v/>
      </c>
      <c r="I12145" s="15">
        <f>IF($D12145=1,$C12145,-1)</f>
        <v/>
      </c>
    </row>
    <row r="12146">
      <c r="A12146" s="33" t="n">
        <v>45797.95833333334</v>
      </c>
      <c r="B12146" s="15">
        <f>WEEKDAY($A12146,2)</f>
        <v/>
      </c>
      <c r="C12146" s="15">
        <f>HOUR($A12146)</f>
        <v/>
      </c>
      <c r="D12146" s="15">
        <f>IF(AND($A12146&gt;=Instellingen!$B$6,$A12146&lt;Instellingen!$B$7),1,0)</f>
        <v/>
      </c>
      <c r="E12146" s="15">
        <f>COUNTIF(tData[BezoekStart],"&lt;"&amp;($A12146+1/24))-COUNTIF(tData[BezoekEind],"&lt;="&amp;$A12146)</f>
        <v/>
      </c>
      <c r="F12146" s="15">
        <f>COUNTIF(tData[BezoekLangStart],"&lt;"&amp;($A12146+1/24))-COUNTIF(tData[BezoekLangEind],"&lt;="&amp;$A12146)</f>
        <v/>
      </c>
      <c r="G12146" s="15">
        <f>IF($D12146=1,$B12146*100+$C12146,-1)</f>
        <v/>
      </c>
      <c r="H12146" s="15">
        <f>IF($D12146=1,$B12146,-1)</f>
        <v/>
      </c>
      <c r="I12146" s="15">
        <f>IF($D12146=1,$C12146,-1)</f>
        <v/>
      </c>
    </row>
    <row r="12147">
      <c r="A12147" s="33" t="n">
        <v>45798</v>
      </c>
      <c r="B12147" s="15">
        <f>WEEKDAY($A12147,2)</f>
        <v/>
      </c>
      <c r="C12147" s="15">
        <f>HOUR($A12147)</f>
        <v/>
      </c>
      <c r="D12147" s="15">
        <f>IF(AND($A12147&gt;=Instellingen!$B$6,$A12147&lt;Instellingen!$B$7),1,0)</f>
        <v/>
      </c>
      <c r="E12147" s="15">
        <f>COUNTIF(tData[BezoekStart],"&lt;"&amp;($A12147+1/24))-COUNTIF(tData[BezoekEind],"&lt;="&amp;$A12147)</f>
        <v/>
      </c>
      <c r="F12147" s="15">
        <f>COUNTIF(tData[BezoekLangStart],"&lt;"&amp;($A12147+1/24))-COUNTIF(tData[BezoekLangEind],"&lt;="&amp;$A12147)</f>
        <v/>
      </c>
      <c r="G12147" s="15">
        <f>IF($D12147=1,$B12147*100+$C12147,-1)</f>
        <v/>
      </c>
      <c r="H12147" s="15">
        <f>IF($D12147=1,$B12147,-1)</f>
        <v/>
      </c>
      <c r="I12147" s="15">
        <f>IF($D12147=1,$C12147,-1)</f>
        <v/>
      </c>
    </row>
    <row r="12148">
      <c r="A12148" s="33" t="n">
        <v>45798.04166666666</v>
      </c>
      <c r="B12148" s="15">
        <f>WEEKDAY($A12148,2)</f>
        <v/>
      </c>
      <c r="C12148" s="15">
        <f>HOUR($A12148)</f>
        <v/>
      </c>
      <c r="D12148" s="15">
        <f>IF(AND($A12148&gt;=Instellingen!$B$6,$A12148&lt;Instellingen!$B$7),1,0)</f>
        <v/>
      </c>
      <c r="E12148" s="15">
        <f>COUNTIF(tData[BezoekStart],"&lt;"&amp;($A12148+1/24))-COUNTIF(tData[BezoekEind],"&lt;="&amp;$A12148)</f>
        <v/>
      </c>
      <c r="F12148" s="15">
        <f>COUNTIF(tData[BezoekLangStart],"&lt;"&amp;($A12148+1/24))-COUNTIF(tData[BezoekLangEind],"&lt;="&amp;$A12148)</f>
        <v/>
      </c>
      <c r="G12148" s="15">
        <f>IF($D12148=1,$B12148*100+$C12148,-1)</f>
        <v/>
      </c>
      <c r="H12148" s="15">
        <f>IF($D12148=1,$B12148,-1)</f>
        <v/>
      </c>
      <c r="I12148" s="15">
        <f>IF($D12148=1,$C12148,-1)</f>
        <v/>
      </c>
    </row>
    <row r="12149">
      <c r="A12149" s="33" t="n">
        <v>45798.08333333334</v>
      </c>
      <c r="B12149" s="15">
        <f>WEEKDAY($A12149,2)</f>
        <v/>
      </c>
      <c r="C12149" s="15">
        <f>HOUR($A12149)</f>
        <v/>
      </c>
      <c r="D12149" s="15">
        <f>IF(AND($A12149&gt;=Instellingen!$B$6,$A12149&lt;Instellingen!$B$7),1,0)</f>
        <v/>
      </c>
      <c r="E12149" s="15">
        <f>COUNTIF(tData[BezoekStart],"&lt;"&amp;($A12149+1/24))-COUNTIF(tData[BezoekEind],"&lt;="&amp;$A12149)</f>
        <v/>
      </c>
      <c r="F12149" s="15">
        <f>COUNTIF(tData[BezoekLangStart],"&lt;"&amp;($A12149+1/24))-COUNTIF(tData[BezoekLangEind],"&lt;="&amp;$A12149)</f>
        <v/>
      </c>
      <c r="G12149" s="15">
        <f>IF($D12149=1,$B12149*100+$C12149,-1)</f>
        <v/>
      </c>
      <c r="H12149" s="15">
        <f>IF($D12149=1,$B12149,-1)</f>
        <v/>
      </c>
      <c r="I12149" s="15">
        <f>IF($D12149=1,$C12149,-1)</f>
        <v/>
      </c>
    </row>
    <row r="12150">
      <c r="A12150" s="33" t="n">
        <v>45798.125</v>
      </c>
      <c r="B12150" s="15">
        <f>WEEKDAY($A12150,2)</f>
        <v/>
      </c>
      <c r="C12150" s="15">
        <f>HOUR($A12150)</f>
        <v/>
      </c>
      <c r="D12150" s="15">
        <f>IF(AND($A12150&gt;=Instellingen!$B$6,$A12150&lt;Instellingen!$B$7),1,0)</f>
        <v/>
      </c>
      <c r="E12150" s="15">
        <f>COUNTIF(tData[BezoekStart],"&lt;"&amp;($A12150+1/24))-COUNTIF(tData[BezoekEind],"&lt;="&amp;$A12150)</f>
        <v/>
      </c>
      <c r="F12150" s="15">
        <f>COUNTIF(tData[BezoekLangStart],"&lt;"&amp;($A12150+1/24))-COUNTIF(tData[BezoekLangEind],"&lt;="&amp;$A12150)</f>
        <v/>
      </c>
      <c r="G12150" s="15">
        <f>IF($D12150=1,$B12150*100+$C12150,-1)</f>
        <v/>
      </c>
      <c r="H12150" s="15">
        <f>IF($D12150=1,$B12150,-1)</f>
        <v/>
      </c>
      <c r="I12150" s="15">
        <f>IF($D12150=1,$C12150,-1)</f>
        <v/>
      </c>
    </row>
    <row r="12151">
      <c r="A12151" s="33" t="n">
        <v>45798.16666666666</v>
      </c>
      <c r="B12151" s="15">
        <f>WEEKDAY($A12151,2)</f>
        <v/>
      </c>
      <c r="C12151" s="15">
        <f>HOUR($A12151)</f>
        <v/>
      </c>
      <c r="D12151" s="15">
        <f>IF(AND($A12151&gt;=Instellingen!$B$6,$A12151&lt;Instellingen!$B$7),1,0)</f>
        <v/>
      </c>
      <c r="E12151" s="15">
        <f>COUNTIF(tData[BezoekStart],"&lt;"&amp;($A12151+1/24))-COUNTIF(tData[BezoekEind],"&lt;="&amp;$A12151)</f>
        <v/>
      </c>
      <c r="F12151" s="15">
        <f>COUNTIF(tData[BezoekLangStart],"&lt;"&amp;($A12151+1/24))-COUNTIF(tData[BezoekLangEind],"&lt;="&amp;$A12151)</f>
        <v/>
      </c>
      <c r="G12151" s="15">
        <f>IF($D12151=1,$B12151*100+$C12151,-1)</f>
        <v/>
      </c>
      <c r="H12151" s="15">
        <f>IF($D12151=1,$B12151,-1)</f>
        <v/>
      </c>
      <c r="I12151" s="15">
        <f>IF($D12151=1,$C12151,-1)</f>
        <v/>
      </c>
    </row>
    <row r="12152">
      <c r="A12152" s="33" t="n">
        <v>45798.20833333334</v>
      </c>
      <c r="B12152" s="15">
        <f>WEEKDAY($A12152,2)</f>
        <v/>
      </c>
      <c r="C12152" s="15">
        <f>HOUR($A12152)</f>
        <v/>
      </c>
      <c r="D12152" s="15">
        <f>IF(AND($A12152&gt;=Instellingen!$B$6,$A12152&lt;Instellingen!$B$7),1,0)</f>
        <v/>
      </c>
      <c r="E12152" s="15">
        <f>COUNTIF(tData[BezoekStart],"&lt;"&amp;($A12152+1/24))-COUNTIF(tData[BezoekEind],"&lt;="&amp;$A12152)</f>
        <v/>
      </c>
      <c r="F12152" s="15">
        <f>COUNTIF(tData[BezoekLangStart],"&lt;"&amp;($A12152+1/24))-COUNTIF(tData[BezoekLangEind],"&lt;="&amp;$A12152)</f>
        <v/>
      </c>
      <c r="G12152" s="15">
        <f>IF($D12152=1,$B12152*100+$C12152,-1)</f>
        <v/>
      </c>
      <c r="H12152" s="15">
        <f>IF($D12152=1,$B12152,-1)</f>
        <v/>
      </c>
      <c r="I12152" s="15">
        <f>IF($D12152=1,$C12152,-1)</f>
        <v/>
      </c>
    </row>
    <row r="12153">
      <c r="A12153" s="33" t="n">
        <v>45798.25</v>
      </c>
      <c r="B12153" s="15">
        <f>WEEKDAY($A12153,2)</f>
        <v/>
      </c>
      <c r="C12153" s="15">
        <f>HOUR($A12153)</f>
        <v/>
      </c>
      <c r="D12153" s="15">
        <f>IF(AND($A12153&gt;=Instellingen!$B$6,$A12153&lt;Instellingen!$B$7),1,0)</f>
        <v/>
      </c>
      <c r="E12153" s="15">
        <f>COUNTIF(tData[BezoekStart],"&lt;"&amp;($A12153+1/24))-COUNTIF(tData[BezoekEind],"&lt;="&amp;$A12153)</f>
        <v/>
      </c>
      <c r="F12153" s="15">
        <f>COUNTIF(tData[BezoekLangStart],"&lt;"&amp;($A12153+1/24))-COUNTIF(tData[BezoekLangEind],"&lt;="&amp;$A12153)</f>
        <v/>
      </c>
      <c r="G12153" s="15">
        <f>IF($D12153=1,$B12153*100+$C12153,-1)</f>
        <v/>
      </c>
      <c r="H12153" s="15">
        <f>IF($D12153=1,$B12153,-1)</f>
        <v/>
      </c>
      <c r="I12153" s="15">
        <f>IF($D12153=1,$C12153,-1)</f>
        <v/>
      </c>
    </row>
    <row r="12154">
      <c r="A12154" s="33" t="n">
        <v>45798.29166666666</v>
      </c>
      <c r="B12154" s="15">
        <f>WEEKDAY($A12154,2)</f>
        <v/>
      </c>
      <c r="C12154" s="15">
        <f>HOUR($A12154)</f>
        <v/>
      </c>
      <c r="D12154" s="15">
        <f>IF(AND($A12154&gt;=Instellingen!$B$6,$A12154&lt;Instellingen!$B$7),1,0)</f>
        <v/>
      </c>
      <c r="E12154" s="15">
        <f>COUNTIF(tData[BezoekStart],"&lt;"&amp;($A12154+1/24))-COUNTIF(tData[BezoekEind],"&lt;="&amp;$A12154)</f>
        <v/>
      </c>
      <c r="F12154" s="15">
        <f>COUNTIF(tData[BezoekLangStart],"&lt;"&amp;($A12154+1/24))-COUNTIF(tData[BezoekLangEind],"&lt;="&amp;$A12154)</f>
        <v/>
      </c>
      <c r="G12154" s="15">
        <f>IF($D12154=1,$B12154*100+$C12154,-1)</f>
        <v/>
      </c>
      <c r="H12154" s="15">
        <f>IF($D12154=1,$B12154,-1)</f>
        <v/>
      </c>
      <c r="I12154" s="15">
        <f>IF($D12154=1,$C12154,-1)</f>
        <v/>
      </c>
    </row>
    <row r="12155">
      <c r="A12155" s="33" t="n">
        <v>45798.33333333334</v>
      </c>
      <c r="B12155" s="15">
        <f>WEEKDAY($A12155,2)</f>
        <v/>
      </c>
      <c r="C12155" s="15">
        <f>HOUR($A12155)</f>
        <v/>
      </c>
      <c r="D12155" s="15">
        <f>IF(AND($A12155&gt;=Instellingen!$B$6,$A12155&lt;Instellingen!$B$7),1,0)</f>
        <v/>
      </c>
      <c r="E12155" s="15">
        <f>COUNTIF(tData[BezoekStart],"&lt;"&amp;($A12155+1/24))-COUNTIF(tData[BezoekEind],"&lt;="&amp;$A12155)</f>
        <v/>
      </c>
      <c r="F12155" s="15">
        <f>COUNTIF(tData[BezoekLangStart],"&lt;"&amp;($A12155+1/24))-COUNTIF(tData[BezoekLangEind],"&lt;="&amp;$A12155)</f>
        <v/>
      </c>
      <c r="G12155" s="15">
        <f>IF($D12155=1,$B12155*100+$C12155,-1)</f>
        <v/>
      </c>
      <c r="H12155" s="15">
        <f>IF($D12155=1,$B12155,-1)</f>
        <v/>
      </c>
      <c r="I12155" s="15">
        <f>IF($D12155=1,$C12155,-1)</f>
        <v/>
      </c>
    </row>
    <row r="12156">
      <c r="A12156" s="33" t="n">
        <v>45798.375</v>
      </c>
      <c r="B12156" s="15">
        <f>WEEKDAY($A12156,2)</f>
        <v/>
      </c>
      <c r="C12156" s="15">
        <f>HOUR($A12156)</f>
        <v/>
      </c>
      <c r="D12156" s="15">
        <f>IF(AND($A12156&gt;=Instellingen!$B$6,$A12156&lt;Instellingen!$B$7),1,0)</f>
        <v/>
      </c>
      <c r="E12156" s="15">
        <f>COUNTIF(tData[BezoekStart],"&lt;"&amp;($A12156+1/24))-COUNTIF(tData[BezoekEind],"&lt;="&amp;$A12156)</f>
        <v/>
      </c>
      <c r="F12156" s="15">
        <f>COUNTIF(tData[BezoekLangStart],"&lt;"&amp;($A12156+1/24))-COUNTIF(tData[BezoekLangEind],"&lt;="&amp;$A12156)</f>
        <v/>
      </c>
      <c r="G12156" s="15">
        <f>IF($D12156=1,$B12156*100+$C12156,-1)</f>
        <v/>
      </c>
      <c r="H12156" s="15">
        <f>IF($D12156=1,$B12156,-1)</f>
        <v/>
      </c>
      <c r="I12156" s="15">
        <f>IF($D12156=1,$C12156,-1)</f>
        <v/>
      </c>
    </row>
    <row r="12157">
      <c r="A12157" s="33" t="n">
        <v>45798.41666666666</v>
      </c>
      <c r="B12157" s="15">
        <f>WEEKDAY($A12157,2)</f>
        <v/>
      </c>
      <c r="C12157" s="15">
        <f>HOUR($A12157)</f>
        <v/>
      </c>
      <c r="D12157" s="15">
        <f>IF(AND($A12157&gt;=Instellingen!$B$6,$A12157&lt;Instellingen!$B$7),1,0)</f>
        <v/>
      </c>
      <c r="E12157" s="15">
        <f>COUNTIF(tData[BezoekStart],"&lt;"&amp;($A12157+1/24))-COUNTIF(tData[BezoekEind],"&lt;="&amp;$A12157)</f>
        <v/>
      </c>
      <c r="F12157" s="15">
        <f>COUNTIF(tData[BezoekLangStart],"&lt;"&amp;($A12157+1/24))-COUNTIF(tData[BezoekLangEind],"&lt;="&amp;$A12157)</f>
        <v/>
      </c>
      <c r="G12157" s="15">
        <f>IF($D12157=1,$B12157*100+$C12157,-1)</f>
        <v/>
      </c>
      <c r="H12157" s="15">
        <f>IF($D12157=1,$B12157,-1)</f>
        <v/>
      </c>
      <c r="I12157" s="15">
        <f>IF($D12157=1,$C12157,-1)</f>
        <v/>
      </c>
    </row>
    <row r="12158">
      <c r="A12158" s="33" t="n">
        <v>45798.45833333334</v>
      </c>
      <c r="B12158" s="15">
        <f>WEEKDAY($A12158,2)</f>
        <v/>
      </c>
      <c r="C12158" s="15">
        <f>HOUR($A12158)</f>
        <v/>
      </c>
      <c r="D12158" s="15">
        <f>IF(AND($A12158&gt;=Instellingen!$B$6,$A12158&lt;Instellingen!$B$7),1,0)</f>
        <v/>
      </c>
      <c r="E12158" s="15">
        <f>COUNTIF(tData[BezoekStart],"&lt;"&amp;($A12158+1/24))-COUNTIF(tData[BezoekEind],"&lt;="&amp;$A12158)</f>
        <v/>
      </c>
      <c r="F12158" s="15">
        <f>COUNTIF(tData[BezoekLangStart],"&lt;"&amp;($A12158+1/24))-COUNTIF(tData[BezoekLangEind],"&lt;="&amp;$A12158)</f>
        <v/>
      </c>
      <c r="G12158" s="15">
        <f>IF($D12158=1,$B12158*100+$C12158,-1)</f>
        <v/>
      </c>
      <c r="H12158" s="15">
        <f>IF($D12158=1,$B12158,-1)</f>
        <v/>
      </c>
      <c r="I12158" s="15">
        <f>IF($D12158=1,$C12158,-1)</f>
        <v/>
      </c>
    </row>
    <row r="12159">
      <c r="A12159" s="33" t="n">
        <v>45798.5</v>
      </c>
      <c r="B12159" s="15">
        <f>WEEKDAY($A12159,2)</f>
        <v/>
      </c>
      <c r="C12159" s="15">
        <f>HOUR($A12159)</f>
        <v/>
      </c>
      <c r="D12159" s="15">
        <f>IF(AND($A12159&gt;=Instellingen!$B$6,$A12159&lt;Instellingen!$B$7),1,0)</f>
        <v/>
      </c>
      <c r="E12159" s="15">
        <f>COUNTIF(tData[BezoekStart],"&lt;"&amp;($A12159+1/24))-COUNTIF(tData[BezoekEind],"&lt;="&amp;$A12159)</f>
        <v/>
      </c>
      <c r="F12159" s="15">
        <f>COUNTIF(tData[BezoekLangStart],"&lt;"&amp;($A12159+1/24))-COUNTIF(tData[BezoekLangEind],"&lt;="&amp;$A12159)</f>
        <v/>
      </c>
      <c r="G12159" s="15">
        <f>IF($D12159=1,$B12159*100+$C12159,-1)</f>
        <v/>
      </c>
      <c r="H12159" s="15">
        <f>IF($D12159=1,$B12159,-1)</f>
        <v/>
      </c>
      <c r="I12159" s="15">
        <f>IF($D12159=1,$C12159,-1)</f>
        <v/>
      </c>
    </row>
    <row r="12160">
      <c r="A12160" s="33" t="n">
        <v>45798.54166666666</v>
      </c>
      <c r="B12160" s="15">
        <f>WEEKDAY($A12160,2)</f>
        <v/>
      </c>
      <c r="C12160" s="15">
        <f>HOUR($A12160)</f>
        <v/>
      </c>
      <c r="D12160" s="15">
        <f>IF(AND($A12160&gt;=Instellingen!$B$6,$A12160&lt;Instellingen!$B$7),1,0)</f>
        <v/>
      </c>
      <c r="E12160" s="15">
        <f>COUNTIF(tData[BezoekStart],"&lt;"&amp;($A12160+1/24))-COUNTIF(tData[BezoekEind],"&lt;="&amp;$A12160)</f>
        <v/>
      </c>
      <c r="F12160" s="15">
        <f>COUNTIF(tData[BezoekLangStart],"&lt;"&amp;($A12160+1/24))-COUNTIF(tData[BezoekLangEind],"&lt;="&amp;$A12160)</f>
        <v/>
      </c>
      <c r="G12160" s="15">
        <f>IF($D12160=1,$B12160*100+$C12160,-1)</f>
        <v/>
      </c>
      <c r="H12160" s="15">
        <f>IF($D12160=1,$B12160,-1)</f>
        <v/>
      </c>
      <c r="I12160" s="15">
        <f>IF($D12160=1,$C12160,-1)</f>
        <v/>
      </c>
    </row>
    <row r="12161">
      <c r="A12161" s="33" t="n">
        <v>45798.58333333334</v>
      </c>
      <c r="B12161" s="15">
        <f>WEEKDAY($A12161,2)</f>
        <v/>
      </c>
      <c r="C12161" s="15">
        <f>HOUR($A12161)</f>
        <v/>
      </c>
      <c r="D12161" s="15">
        <f>IF(AND($A12161&gt;=Instellingen!$B$6,$A12161&lt;Instellingen!$B$7),1,0)</f>
        <v/>
      </c>
      <c r="E12161" s="15">
        <f>COUNTIF(tData[BezoekStart],"&lt;"&amp;($A12161+1/24))-COUNTIF(tData[BezoekEind],"&lt;="&amp;$A12161)</f>
        <v/>
      </c>
      <c r="F12161" s="15">
        <f>COUNTIF(tData[BezoekLangStart],"&lt;"&amp;($A12161+1/24))-COUNTIF(tData[BezoekLangEind],"&lt;="&amp;$A12161)</f>
        <v/>
      </c>
      <c r="G12161" s="15">
        <f>IF($D12161=1,$B12161*100+$C12161,-1)</f>
        <v/>
      </c>
      <c r="H12161" s="15">
        <f>IF($D12161=1,$B12161,-1)</f>
        <v/>
      </c>
      <c r="I12161" s="15">
        <f>IF($D12161=1,$C12161,-1)</f>
        <v/>
      </c>
    </row>
    <row r="12162">
      <c r="A12162" s="33" t="n">
        <v>45798.625</v>
      </c>
      <c r="B12162" s="15">
        <f>WEEKDAY($A12162,2)</f>
        <v/>
      </c>
      <c r="C12162" s="15">
        <f>HOUR($A12162)</f>
        <v/>
      </c>
      <c r="D12162" s="15">
        <f>IF(AND($A12162&gt;=Instellingen!$B$6,$A12162&lt;Instellingen!$B$7),1,0)</f>
        <v/>
      </c>
      <c r="E12162" s="15">
        <f>COUNTIF(tData[BezoekStart],"&lt;"&amp;($A12162+1/24))-COUNTIF(tData[BezoekEind],"&lt;="&amp;$A12162)</f>
        <v/>
      </c>
      <c r="F12162" s="15">
        <f>COUNTIF(tData[BezoekLangStart],"&lt;"&amp;($A12162+1/24))-COUNTIF(tData[BezoekLangEind],"&lt;="&amp;$A12162)</f>
        <v/>
      </c>
      <c r="G12162" s="15">
        <f>IF($D12162=1,$B12162*100+$C12162,-1)</f>
        <v/>
      </c>
      <c r="H12162" s="15">
        <f>IF($D12162=1,$B12162,-1)</f>
        <v/>
      </c>
      <c r="I12162" s="15">
        <f>IF($D12162=1,$C12162,-1)</f>
        <v/>
      </c>
    </row>
    <row r="12163">
      <c r="A12163" s="33" t="n">
        <v>45798.66666666666</v>
      </c>
      <c r="B12163" s="15">
        <f>WEEKDAY($A12163,2)</f>
        <v/>
      </c>
      <c r="C12163" s="15">
        <f>HOUR($A12163)</f>
        <v/>
      </c>
      <c r="D12163" s="15">
        <f>IF(AND($A12163&gt;=Instellingen!$B$6,$A12163&lt;Instellingen!$B$7),1,0)</f>
        <v/>
      </c>
      <c r="E12163" s="15">
        <f>COUNTIF(tData[BezoekStart],"&lt;"&amp;($A12163+1/24))-COUNTIF(tData[BezoekEind],"&lt;="&amp;$A12163)</f>
        <v/>
      </c>
      <c r="F12163" s="15">
        <f>COUNTIF(tData[BezoekLangStart],"&lt;"&amp;($A12163+1/24))-COUNTIF(tData[BezoekLangEind],"&lt;="&amp;$A12163)</f>
        <v/>
      </c>
      <c r="G12163" s="15">
        <f>IF($D12163=1,$B12163*100+$C12163,-1)</f>
        <v/>
      </c>
      <c r="H12163" s="15">
        <f>IF($D12163=1,$B12163,-1)</f>
        <v/>
      </c>
      <c r="I12163" s="15">
        <f>IF($D12163=1,$C12163,-1)</f>
        <v/>
      </c>
    </row>
    <row r="12164">
      <c r="A12164" s="33" t="n">
        <v>45798.70833333334</v>
      </c>
      <c r="B12164" s="15">
        <f>WEEKDAY($A12164,2)</f>
        <v/>
      </c>
      <c r="C12164" s="15">
        <f>HOUR($A12164)</f>
        <v/>
      </c>
      <c r="D12164" s="15">
        <f>IF(AND($A12164&gt;=Instellingen!$B$6,$A12164&lt;Instellingen!$B$7),1,0)</f>
        <v/>
      </c>
      <c r="E12164" s="15">
        <f>COUNTIF(tData[BezoekStart],"&lt;"&amp;($A12164+1/24))-COUNTIF(tData[BezoekEind],"&lt;="&amp;$A12164)</f>
        <v/>
      </c>
      <c r="F12164" s="15">
        <f>COUNTIF(tData[BezoekLangStart],"&lt;"&amp;($A12164+1/24))-COUNTIF(tData[BezoekLangEind],"&lt;="&amp;$A12164)</f>
        <v/>
      </c>
      <c r="G12164" s="15">
        <f>IF($D12164=1,$B12164*100+$C12164,-1)</f>
        <v/>
      </c>
      <c r="H12164" s="15">
        <f>IF($D12164=1,$B12164,-1)</f>
        <v/>
      </c>
      <c r="I12164" s="15">
        <f>IF($D12164=1,$C12164,-1)</f>
        <v/>
      </c>
    </row>
    <row r="12165">
      <c r="A12165" s="33" t="n">
        <v>45798.75</v>
      </c>
      <c r="B12165" s="15">
        <f>WEEKDAY($A12165,2)</f>
        <v/>
      </c>
      <c r="C12165" s="15">
        <f>HOUR($A12165)</f>
        <v/>
      </c>
      <c r="D12165" s="15">
        <f>IF(AND($A12165&gt;=Instellingen!$B$6,$A12165&lt;Instellingen!$B$7),1,0)</f>
        <v/>
      </c>
      <c r="E12165" s="15">
        <f>COUNTIF(tData[BezoekStart],"&lt;"&amp;($A12165+1/24))-COUNTIF(tData[BezoekEind],"&lt;="&amp;$A12165)</f>
        <v/>
      </c>
      <c r="F12165" s="15">
        <f>COUNTIF(tData[BezoekLangStart],"&lt;"&amp;($A12165+1/24))-COUNTIF(tData[BezoekLangEind],"&lt;="&amp;$A12165)</f>
        <v/>
      </c>
      <c r="G12165" s="15">
        <f>IF($D12165=1,$B12165*100+$C12165,-1)</f>
        <v/>
      </c>
      <c r="H12165" s="15">
        <f>IF($D12165=1,$B12165,-1)</f>
        <v/>
      </c>
      <c r="I12165" s="15">
        <f>IF($D12165=1,$C12165,-1)</f>
        <v/>
      </c>
    </row>
    <row r="12166">
      <c r="A12166" s="33" t="n">
        <v>45798.79166666666</v>
      </c>
      <c r="B12166" s="15">
        <f>WEEKDAY($A12166,2)</f>
        <v/>
      </c>
      <c r="C12166" s="15">
        <f>HOUR($A12166)</f>
        <v/>
      </c>
      <c r="D12166" s="15">
        <f>IF(AND($A12166&gt;=Instellingen!$B$6,$A12166&lt;Instellingen!$B$7),1,0)</f>
        <v/>
      </c>
      <c r="E12166" s="15">
        <f>COUNTIF(tData[BezoekStart],"&lt;"&amp;($A12166+1/24))-COUNTIF(tData[BezoekEind],"&lt;="&amp;$A12166)</f>
        <v/>
      </c>
      <c r="F12166" s="15">
        <f>COUNTIF(tData[BezoekLangStart],"&lt;"&amp;($A12166+1/24))-COUNTIF(tData[BezoekLangEind],"&lt;="&amp;$A12166)</f>
        <v/>
      </c>
      <c r="G12166" s="15">
        <f>IF($D12166=1,$B12166*100+$C12166,-1)</f>
        <v/>
      </c>
      <c r="H12166" s="15">
        <f>IF($D12166=1,$B12166,-1)</f>
        <v/>
      </c>
      <c r="I12166" s="15">
        <f>IF($D12166=1,$C12166,-1)</f>
        <v/>
      </c>
    </row>
    <row r="12167">
      <c r="A12167" s="33" t="n">
        <v>45798.83333333334</v>
      </c>
      <c r="B12167" s="15">
        <f>WEEKDAY($A12167,2)</f>
        <v/>
      </c>
      <c r="C12167" s="15">
        <f>HOUR($A12167)</f>
        <v/>
      </c>
      <c r="D12167" s="15">
        <f>IF(AND($A12167&gt;=Instellingen!$B$6,$A12167&lt;Instellingen!$B$7),1,0)</f>
        <v/>
      </c>
      <c r="E12167" s="15">
        <f>COUNTIF(tData[BezoekStart],"&lt;"&amp;($A12167+1/24))-COUNTIF(tData[BezoekEind],"&lt;="&amp;$A12167)</f>
        <v/>
      </c>
      <c r="F12167" s="15">
        <f>COUNTIF(tData[BezoekLangStart],"&lt;"&amp;($A12167+1/24))-COUNTIF(tData[BezoekLangEind],"&lt;="&amp;$A12167)</f>
        <v/>
      </c>
      <c r="G12167" s="15">
        <f>IF($D12167=1,$B12167*100+$C12167,-1)</f>
        <v/>
      </c>
      <c r="H12167" s="15">
        <f>IF($D12167=1,$B12167,-1)</f>
        <v/>
      </c>
      <c r="I12167" s="15">
        <f>IF($D12167=1,$C12167,-1)</f>
        <v/>
      </c>
    </row>
    <row r="12168">
      <c r="A12168" s="33" t="n">
        <v>45798.875</v>
      </c>
      <c r="B12168" s="15">
        <f>WEEKDAY($A12168,2)</f>
        <v/>
      </c>
      <c r="C12168" s="15">
        <f>HOUR($A12168)</f>
        <v/>
      </c>
      <c r="D12168" s="15">
        <f>IF(AND($A12168&gt;=Instellingen!$B$6,$A12168&lt;Instellingen!$B$7),1,0)</f>
        <v/>
      </c>
      <c r="E12168" s="15">
        <f>COUNTIF(tData[BezoekStart],"&lt;"&amp;($A12168+1/24))-COUNTIF(tData[BezoekEind],"&lt;="&amp;$A12168)</f>
        <v/>
      </c>
      <c r="F12168" s="15">
        <f>COUNTIF(tData[BezoekLangStart],"&lt;"&amp;($A12168+1/24))-COUNTIF(tData[BezoekLangEind],"&lt;="&amp;$A12168)</f>
        <v/>
      </c>
      <c r="G12168" s="15">
        <f>IF($D12168=1,$B12168*100+$C12168,-1)</f>
        <v/>
      </c>
      <c r="H12168" s="15">
        <f>IF($D12168=1,$B12168,-1)</f>
        <v/>
      </c>
      <c r="I12168" s="15">
        <f>IF($D12168=1,$C12168,-1)</f>
        <v/>
      </c>
    </row>
    <row r="12169">
      <c r="A12169" s="33" t="n">
        <v>45798.91666666666</v>
      </c>
      <c r="B12169" s="15">
        <f>WEEKDAY($A12169,2)</f>
        <v/>
      </c>
      <c r="C12169" s="15">
        <f>HOUR($A12169)</f>
        <v/>
      </c>
      <c r="D12169" s="15">
        <f>IF(AND($A12169&gt;=Instellingen!$B$6,$A12169&lt;Instellingen!$B$7),1,0)</f>
        <v/>
      </c>
      <c r="E12169" s="15">
        <f>COUNTIF(tData[BezoekStart],"&lt;"&amp;($A12169+1/24))-COUNTIF(tData[BezoekEind],"&lt;="&amp;$A12169)</f>
        <v/>
      </c>
      <c r="F12169" s="15">
        <f>COUNTIF(tData[BezoekLangStart],"&lt;"&amp;($A12169+1/24))-COUNTIF(tData[BezoekLangEind],"&lt;="&amp;$A12169)</f>
        <v/>
      </c>
      <c r="G12169" s="15">
        <f>IF($D12169=1,$B12169*100+$C12169,-1)</f>
        <v/>
      </c>
      <c r="H12169" s="15">
        <f>IF($D12169=1,$B12169,-1)</f>
        <v/>
      </c>
      <c r="I12169" s="15">
        <f>IF($D12169=1,$C12169,-1)</f>
        <v/>
      </c>
    </row>
    <row r="12170">
      <c r="A12170" s="33" t="n">
        <v>45798.95833333334</v>
      </c>
      <c r="B12170" s="15">
        <f>WEEKDAY($A12170,2)</f>
        <v/>
      </c>
      <c r="C12170" s="15">
        <f>HOUR($A12170)</f>
        <v/>
      </c>
      <c r="D12170" s="15">
        <f>IF(AND($A12170&gt;=Instellingen!$B$6,$A12170&lt;Instellingen!$B$7),1,0)</f>
        <v/>
      </c>
      <c r="E12170" s="15">
        <f>COUNTIF(tData[BezoekStart],"&lt;"&amp;($A12170+1/24))-COUNTIF(tData[BezoekEind],"&lt;="&amp;$A12170)</f>
        <v/>
      </c>
      <c r="F12170" s="15">
        <f>COUNTIF(tData[BezoekLangStart],"&lt;"&amp;($A12170+1/24))-COUNTIF(tData[BezoekLangEind],"&lt;="&amp;$A12170)</f>
        <v/>
      </c>
      <c r="G12170" s="15">
        <f>IF($D12170=1,$B12170*100+$C12170,-1)</f>
        <v/>
      </c>
      <c r="H12170" s="15">
        <f>IF($D12170=1,$B12170,-1)</f>
        <v/>
      </c>
      <c r="I12170" s="15">
        <f>IF($D12170=1,$C12170,-1)</f>
        <v/>
      </c>
    </row>
    <row r="12171">
      <c r="A12171" s="33" t="n">
        <v>45799</v>
      </c>
      <c r="B12171" s="15">
        <f>WEEKDAY($A12171,2)</f>
        <v/>
      </c>
      <c r="C12171" s="15">
        <f>HOUR($A12171)</f>
        <v/>
      </c>
      <c r="D12171" s="15">
        <f>IF(AND($A12171&gt;=Instellingen!$B$6,$A12171&lt;Instellingen!$B$7),1,0)</f>
        <v/>
      </c>
      <c r="E12171" s="15">
        <f>COUNTIF(tData[BezoekStart],"&lt;"&amp;($A12171+1/24))-COUNTIF(tData[BezoekEind],"&lt;="&amp;$A12171)</f>
        <v/>
      </c>
      <c r="F12171" s="15">
        <f>COUNTIF(tData[BezoekLangStart],"&lt;"&amp;($A12171+1/24))-COUNTIF(tData[BezoekLangEind],"&lt;="&amp;$A12171)</f>
        <v/>
      </c>
      <c r="G12171" s="15">
        <f>IF($D12171=1,$B12171*100+$C12171,-1)</f>
        <v/>
      </c>
      <c r="H12171" s="15">
        <f>IF($D12171=1,$B12171,-1)</f>
        <v/>
      </c>
      <c r="I12171" s="15">
        <f>IF($D12171=1,$C12171,-1)</f>
        <v/>
      </c>
    </row>
    <row r="12172">
      <c r="A12172" s="33" t="n">
        <v>45799.04166666666</v>
      </c>
      <c r="B12172" s="15">
        <f>WEEKDAY($A12172,2)</f>
        <v/>
      </c>
      <c r="C12172" s="15">
        <f>HOUR($A12172)</f>
        <v/>
      </c>
      <c r="D12172" s="15">
        <f>IF(AND($A12172&gt;=Instellingen!$B$6,$A12172&lt;Instellingen!$B$7),1,0)</f>
        <v/>
      </c>
      <c r="E12172" s="15">
        <f>COUNTIF(tData[BezoekStart],"&lt;"&amp;($A12172+1/24))-COUNTIF(tData[BezoekEind],"&lt;="&amp;$A12172)</f>
        <v/>
      </c>
      <c r="F12172" s="15">
        <f>COUNTIF(tData[BezoekLangStart],"&lt;"&amp;($A12172+1/24))-COUNTIF(tData[BezoekLangEind],"&lt;="&amp;$A12172)</f>
        <v/>
      </c>
      <c r="G12172" s="15">
        <f>IF($D12172=1,$B12172*100+$C12172,-1)</f>
        <v/>
      </c>
      <c r="H12172" s="15">
        <f>IF($D12172=1,$B12172,-1)</f>
        <v/>
      </c>
      <c r="I12172" s="15">
        <f>IF($D12172=1,$C12172,-1)</f>
        <v/>
      </c>
    </row>
    <row r="12173">
      <c r="A12173" s="33" t="n">
        <v>45799.08333333334</v>
      </c>
      <c r="B12173" s="15">
        <f>WEEKDAY($A12173,2)</f>
        <v/>
      </c>
      <c r="C12173" s="15">
        <f>HOUR($A12173)</f>
        <v/>
      </c>
      <c r="D12173" s="15">
        <f>IF(AND($A12173&gt;=Instellingen!$B$6,$A12173&lt;Instellingen!$B$7),1,0)</f>
        <v/>
      </c>
      <c r="E12173" s="15">
        <f>COUNTIF(tData[BezoekStart],"&lt;"&amp;($A12173+1/24))-COUNTIF(tData[BezoekEind],"&lt;="&amp;$A12173)</f>
        <v/>
      </c>
      <c r="F12173" s="15">
        <f>COUNTIF(tData[BezoekLangStart],"&lt;"&amp;($A12173+1/24))-COUNTIF(tData[BezoekLangEind],"&lt;="&amp;$A12173)</f>
        <v/>
      </c>
      <c r="G12173" s="15">
        <f>IF($D12173=1,$B12173*100+$C12173,-1)</f>
        <v/>
      </c>
      <c r="H12173" s="15">
        <f>IF($D12173=1,$B12173,-1)</f>
        <v/>
      </c>
      <c r="I12173" s="15">
        <f>IF($D12173=1,$C12173,-1)</f>
        <v/>
      </c>
    </row>
    <row r="12174">
      <c r="A12174" s="33" t="n">
        <v>45799.125</v>
      </c>
      <c r="B12174" s="15">
        <f>WEEKDAY($A12174,2)</f>
        <v/>
      </c>
      <c r="C12174" s="15">
        <f>HOUR($A12174)</f>
        <v/>
      </c>
      <c r="D12174" s="15">
        <f>IF(AND($A12174&gt;=Instellingen!$B$6,$A12174&lt;Instellingen!$B$7),1,0)</f>
        <v/>
      </c>
      <c r="E12174" s="15">
        <f>COUNTIF(tData[BezoekStart],"&lt;"&amp;($A12174+1/24))-COUNTIF(tData[BezoekEind],"&lt;="&amp;$A12174)</f>
        <v/>
      </c>
      <c r="F12174" s="15">
        <f>COUNTIF(tData[BezoekLangStart],"&lt;"&amp;($A12174+1/24))-COUNTIF(tData[BezoekLangEind],"&lt;="&amp;$A12174)</f>
        <v/>
      </c>
      <c r="G12174" s="15">
        <f>IF($D12174=1,$B12174*100+$C12174,-1)</f>
        <v/>
      </c>
      <c r="H12174" s="15">
        <f>IF($D12174=1,$B12174,-1)</f>
        <v/>
      </c>
      <c r="I12174" s="15">
        <f>IF($D12174=1,$C12174,-1)</f>
        <v/>
      </c>
    </row>
    <row r="12175">
      <c r="A12175" s="33" t="n">
        <v>45799.16666666666</v>
      </c>
      <c r="B12175" s="15">
        <f>WEEKDAY($A12175,2)</f>
        <v/>
      </c>
      <c r="C12175" s="15">
        <f>HOUR($A12175)</f>
        <v/>
      </c>
      <c r="D12175" s="15">
        <f>IF(AND($A12175&gt;=Instellingen!$B$6,$A12175&lt;Instellingen!$B$7),1,0)</f>
        <v/>
      </c>
      <c r="E12175" s="15">
        <f>COUNTIF(tData[BezoekStart],"&lt;"&amp;($A12175+1/24))-COUNTIF(tData[BezoekEind],"&lt;="&amp;$A12175)</f>
        <v/>
      </c>
      <c r="F12175" s="15">
        <f>COUNTIF(tData[BezoekLangStart],"&lt;"&amp;($A12175+1/24))-COUNTIF(tData[BezoekLangEind],"&lt;="&amp;$A12175)</f>
        <v/>
      </c>
      <c r="G12175" s="15">
        <f>IF($D12175=1,$B12175*100+$C12175,-1)</f>
        <v/>
      </c>
      <c r="H12175" s="15">
        <f>IF($D12175=1,$B12175,-1)</f>
        <v/>
      </c>
      <c r="I12175" s="15">
        <f>IF($D12175=1,$C12175,-1)</f>
        <v/>
      </c>
    </row>
    <row r="12176">
      <c r="A12176" s="33" t="n">
        <v>45799.20833333334</v>
      </c>
      <c r="B12176" s="15">
        <f>WEEKDAY($A12176,2)</f>
        <v/>
      </c>
      <c r="C12176" s="15">
        <f>HOUR($A12176)</f>
        <v/>
      </c>
      <c r="D12176" s="15">
        <f>IF(AND($A12176&gt;=Instellingen!$B$6,$A12176&lt;Instellingen!$B$7),1,0)</f>
        <v/>
      </c>
      <c r="E12176" s="15">
        <f>COUNTIF(tData[BezoekStart],"&lt;"&amp;($A12176+1/24))-COUNTIF(tData[BezoekEind],"&lt;="&amp;$A12176)</f>
        <v/>
      </c>
      <c r="F12176" s="15">
        <f>COUNTIF(tData[BezoekLangStart],"&lt;"&amp;($A12176+1/24))-COUNTIF(tData[BezoekLangEind],"&lt;="&amp;$A12176)</f>
        <v/>
      </c>
      <c r="G12176" s="15">
        <f>IF($D12176=1,$B12176*100+$C12176,-1)</f>
        <v/>
      </c>
      <c r="H12176" s="15">
        <f>IF($D12176=1,$B12176,-1)</f>
        <v/>
      </c>
      <c r="I12176" s="15">
        <f>IF($D12176=1,$C12176,-1)</f>
        <v/>
      </c>
    </row>
    <row r="12177">
      <c r="A12177" s="33" t="n">
        <v>45799.25</v>
      </c>
      <c r="B12177" s="15">
        <f>WEEKDAY($A12177,2)</f>
        <v/>
      </c>
      <c r="C12177" s="15">
        <f>HOUR($A12177)</f>
        <v/>
      </c>
      <c r="D12177" s="15">
        <f>IF(AND($A12177&gt;=Instellingen!$B$6,$A12177&lt;Instellingen!$B$7),1,0)</f>
        <v/>
      </c>
      <c r="E12177" s="15">
        <f>COUNTIF(tData[BezoekStart],"&lt;"&amp;($A12177+1/24))-COUNTIF(tData[BezoekEind],"&lt;="&amp;$A12177)</f>
        <v/>
      </c>
      <c r="F12177" s="15">
        <f>COUNTIF(tData[BezoekLangStart],"&lt;"&amp;($A12177+1/24))-COUNTIF(tData[BezoekLangEind],"&lt;="&amp;$A12177)</f>
        <v/>
      </c>
      <c r="G12177" s="15">
        <f>IF($D12177=1,$B12177*100+$C12177,-1)</f>
        <v/>
      </c>
      <c r="H12177" s="15">
        <f>IF($D12177=1,$B12177,-1)</f>
        <v/>
      </c>
      <c r="I12177" s="15">
        <f>IF($D12177=1,$C12177,-1)</f>
        <v/>
      </c>
    </row>
    <row r="12178">
      <c r="A12178" s="33" t="n">
        <v>45799.29166666666</v>
      </c>
      <c r="B12178" s="15">
        <f>WEEKDAY($A12178,2)</f>
        <v/>
      </c>
      <c r="C12178" s="15">
        <f>HOUR($A12178)</f>
        <v/>
      </c>
      <c r="D12178" s="15">
        <f>IF(AND($A12178&gt;=Instellingen!$B$6,$A12178&lt;Instellingen!$B$7),1,0)</f>
        <v/>
      </c>
      <c r="E12178" s="15">
        <f>COUNTIF(tData[BezoekStart],"&lt;"&amp;($A12178+1/24))-COUNTIF(tData[BezoekEind],"&lt;="&amp;$A12178)</f>
        <v/>
      </c>
      <c r="F12178" s="15">
        <f>COUNTIF(tData[BezoekLangStart],"&lt;"&amp;($A12178+1/24))-COUNTIF(tData[BezoekLangEind],"&lt;="&amp;$A12178)</f>
        <v/>
      </c>
      <c r="G12178" s="15">
        <f>IF($D12178=1,$B12178*100+$C12178,-1)</f>
        <v/>
      </c>
      <c r="H12178" s="15">
        <f>IF($D12178=1,$B12178,-1)</f>
        <v/>
      </c>
      <c r="I12178" s="15">
        <f>IF($D12178=1,$C12178,-1)</f>
        <v/>
      </c>
    </row>
    <row r="12179">
      <c r="A12179" s="33" t="n">
        <v>45799.33333333334</v>
      </c>
      <c r="B12179" s="15">
        <f>WEEKDAY($A12179,2)</f>
        <v/>
      </c>
      <c r="C12179" s="15">
        <f>HOUR($A12179)</f>
        <v/>
      </c>
      <c r="D12179" s="15">
        <f>IF(AND($A12179&gt;=Instellingen!$B$6,$A12179&lt;Instellingen!$B$7),1,0)</f>
        <v/>
      </c>
      <c r="E12179" s="15">
        <f>COUNTIF(tData[BezoekStart],"&lt;"&amp;($A12179+1/24))-COUNTIF(tData[BezoekEind],"&lt;="&amp;$A12179)</f>
        <v/>
      </c>
      <c r="F12179" s="15">
        <f>COUNTIF(tData[BezoekLangStart],"&lt;"&amp;($A12179+1/24))-COUNTIF(tData[BezoekLangEind],"&lt;="&amp;$A12179)</f>
        <v/>
      </c>
      <c r="G12179" s="15">
        <f>IF($D12179=1,$B12179*100+$C12179,-1)</f>
        <v/>
      </c>
      <c r="H12179" s="15">
        <f>IF($D12179=1,$B12179,-1)</f>
        <v/>
      </c>
      <c r="I12179" s="15">
        <f>IF($D12179=1,$C12179,-1)</f>
        <v/>
      </c>
    </row>
    <row r="12180">
      <c r="A12180" s="33" t="n">
        <v>45799.375</v>
      </c>
      <c r="B12180" s="15">
        <f>WEEKDAY($A12180,2)</f>
        <v/>
      </c>
      <c r="C12180" s="15">
        <f>HOUR($A12180)</f>
        <v/>
      </c>
      <c r="D12180" s="15">
        <f>IF(AND($A12180&gt;=Instellingen!$B$6,$A12180&lt;Instellingen!$B$7),1,0)</f>
        <v/>
      </c>
      <c r="E12180" s="15">
        <f>COUNTIF(tData[BezoekStart],"&lt;"&amp;($A12180+1/24))-COUNTIF(tData[BezoekEind],"&lt;="&amp;$A12180)</f>
        <v/>
      </c>
      <c r="F12180" s="15">
        <f>COUNTIF(tData[BezoekLangStart],"&lt;"&amp;($A12180+1/24))-COUNTIF(tData[BezoekLangEind],"&lt;="&amp;$A12180)</f>
        <v/>
      </c>
      <c r="G12180" s="15">
        <f>IF($D12180=1,$B12180*100+$C12180,-1)</f>
        <v/>
      </c>
      <c r="H12180" s="15">
        <f>IF($D12180=1,$B12180,-1)</f>
        <v/>
      </c>
      <c r="I12180" s="15">
        <f>IF($D12180=1,$C12180,-1)</f>
        <v/>
      </c>
    </row>
    <row r="12181">
      <c r="A12181" s="33" t="n">
        <v>45799.41666666666</v>
      </c>
      <c r="B12181" s="15">
        <f>WEEKDAY($A12181,2)</f>
        <v/>
      </c>
      <c r="C12181" s="15">
        <f>HOUR($A12181)</f>
        <v/>
      </c>
      <c r="D12181" s="15">
        <f>IF(AND($A12181&gt;=Instellingen!$B$6,$A12181&lt;Instellingen!$B$7),1,0)</f>
        <v/>
      </c>
      <c r="E12181" s="15">
        <f>COUNTIF(tData[BezoekStart],"&lt;"&amp;($A12181+1/24))-COUNTIF(tData[BezoekEind],"&lt;="&amp;$A12181)</f>
        <v/>
      </c>
      <c r="F12181" s="15">
        <f>COUNTIF(tData[BezoekLangStart],"&lt;"&amp;($A12181+1/24))-COUNTIF(tData[BezoekLangEind],"&lt;="&amp;$A12181)</f>
        <v/>
      </c>
      <c r="G12181" s="15">
        <f>IF($D12181=1,$B12181*100+$C12181,-1)</f>
        <v/>
      </c>
      <c r="H12181" s="15">
        <f>IF($D12181=1,$B12181,-1)</f>
        <v/>
      </c>
      <c r="I12181" s="15">
        <f>IF($D12181=1,$C12181,-1)</f>
        <v/>
      </c>
    </row>
    <row r="12182">
      <c r="A12182" s="33" t="n">
        <v>45799.45833333334</v>
      </c>
      <c r="B12182" s="15">
        <f>WEEKDAY($A12182,2)</f>
        <v/>
      </c>
      <c r="C12182" s="15">
        <f>HOUR($A12182)</f>
        <v/>
      </c>
      <c r="D12182" s="15">
        <f>IF(AND($A12182&gt;=Instellingen!$B$6,$A12182&lt;Instellingen!$B$7),1,0)</f>
        <v/>
      </c>
      <c r="E12182" s="15">
        <f>COUNTIF(tData[BezoekStart],"&lt;"&amp;($A12182+1/24))-COUNTIF(tData[BezoekEind],"&lt;="&amp;$A12182)</f>
        <v/>
      </c>
      <c r="F12182" s="15">
        <f>COUNTIF(tData[BezoekLangStart],"&lt;"&amp;($A12182+1/24))-COUNTIF(tData[BezoekLangEind],"&lt;="&amp;$A12182)</f>
        <v/>
      </c>
      <c r="G12182" s="15">
        <f>IF($D12182=1,$B12182*100+$C12182,-1)</f>
        <v/>
      </c>
      <c r="H12182" s="15">
        <f>IF($D12182=1,$B12182,-1)</f>
        <v/>
      </c>
      <c r="I12182" s="15">
        <f>IF($D12182=1,$C12182,-1)</f>
        <v/>
      </c>
    </row>
    <row r="12183">
      <c r="A12183" s="33" t="n">
        <v>45799.5</v>
      </c>
      <c r="B12183" s="15">
        <f>WEEKDAY($A12183,2)</f>
        <v/>
      </c>
      <c r="C12183" s="15">
        <f>HOUR($A12183)</f>
        <v/>
      </c>
      <c r="D12183" s="15">
        <f>IF(AND($A12183&gt;=Instellingen!$B$6,$A12183&lt;Instellingen!$B$7),1,0)</f>
        <v/>
      </c>
      <c r="E12183" s="15">
        <f>COUNTIF(tData[BezoekStart],"&lt;"&amp;($A12183+1/24))-COUNTIF(tData[BezoekEind],"&lt;="&amp;$A12183)</f>
        <v/>
      </c>
      <c r="F12183" s="15">
        <f>COUNTIF(tData[BezoekLangStart],"&lt;"&amp;($A12183+1/24))-COUNTIF(tData[BezoekLangEind],"&lt;="&amp;$A12183)</f>
        <v/>
      </c>
      <c r="G12183" s="15">
        <f>IF($D12183=1,$B12183*100+$C12183,-1)</f>
        <v/>
      </c>
      <c r="H12183" s="15">
        <f>IF($D12183=1,$B12183,-1)</f>
        <v/>
      </c>
      <c r="I12183" s="15">
        <f>IF($D12183=1,$C12183,-1)</f>
        <v/>
      </c>
    </row>
    <row r="12184">
      <c r="A12184" s="33" t="n">
        <v>45799.54166666666</v>
      </c>
      <c r="B12184" s="15">
        <f>WEEKDAY($A12184,2)</f>
        <v/>
      </c>
      <c r="C12184" s="15">
        <f>HOUR($A12184)</f>
        <v/>
      </c>
      <c r="D12184" s="15">
        <f>IF(AND($A12184&gt;=Instellingen!$B$6,$A12184&lt;Instellingen!$B$7),1,0)</f>
        <v/>
      </c>
      <c r="E12184" s="15">
        <f>COUNTIF(tData[BezoekStart],"&lt;"&amp;($A12184+1/24))-COUNTIF(tData[BezoekEind],"&lt;="&amp;$A12184)</f>
        <v/>
      </c>
      <c r="F12184" s="15">
        <f>COUNTIF(tData[BezoekLangStart],"&lt;"&amp;($A12184+1/24))-COUNTIF(tData[BezoekLangEind],"&lt;="&amp;$A12184)</f>
        <v/>
      </c>
      <c r="G12184" s="15">
        <f>IF($D12184=1,$B12184*100+$C12184,-1)</f>
        <v/>
      </c>
      <c r="H12184" s="15">
        <f>IF($D12184=1,$B12184,-1)</f>
        <v/>
      </c>
      <c r="I12184" s="15">
        <f>IF($D12184=1,$C12184,-1)</f>
        <v/>
      </c>
    </row>
    <row r="12185">
      <c r="A12185" s="33" t="n">
        <v>45799.58333333334</v>
      </c>
      <c r="B12185" s="15">
        <f>WEEKDAY($A12185,2)</f>
        <v/>
      </c>
      <c r="C12185" s="15">
        <f>HOUR($A12185)</f>
        <v/>
      </c>
      <c r="D12185" s="15">
        <f>IF(AND($A12185&gt;=Instellingen!$B$6,$A12185&lt;Instellingen!$B$7),1,0)</f>
        <v/>
      </c>
      <c r="E12185" s="15">
        <f>COUNTIF(tData[BezoekStart],"&lt;"&amp;($A12185+1/24))-COUNTIF(tData[BezoekEind],"&lt;="&amp;$A12185)</f>
        <v/>
      </c>
      <c r="F12185" s="15">
        <f>COUNTIF(tData[BezoekLangStart],"&lt;"&amp;($A12185+1/24))-COUNTIF(tData[BezoekLangEind],"&lt;="&amp;$A12185)</f>
        <v/>
      </c>
      <c r="G12185" s="15">
        <f>IF($D12185=1,$B12185*100+$C12185,-1)</f>
        <v/>
      </c>
      <c r="H12185" s="15">
        <f>IF($D12185=1,$B12185,-1)</f>
        <v/>
      </c>
      <c r="I12185" s="15">
        <f>IF($D12185=1,$C12185,-1)</f>
        <v/>
      </c>
    </row>
    <row r="12186">
      <c r="A12186" s="33" t="n">
        <v>45799.625</v>
      </c>
      <c r="B12186" s="15">
        <f>WEEKDAY($A12186,2)</f>
        <v/>
      </c>
      <c r="C12186" s="15">
        <f>HOUR($A12186)</f>
        <v/>
      </c>
      <c r="D12186" s="15">
        <f>IF(AND($A12186&gt;=Instellingen!$B$6,$A12186&lt;Instellingen!$B$7),1,0)</f>
        <v/>
      </c>
      <c r="E12186" s="15">
        <f>COUNTIF(tData[BezoekStart],"&lt;"&amp;($A12186+1/24))-COUNTIF(tData[BezoekEind],"&lt;="&amp;$A12186)</f>
        <v/>
      </c>
      <c r="F12186" s="15">
        <f>COUNTIF(tData[BezoekLangStart],"&lt;"&amp;($A12186+1/24))-COUNTIF(tData[BezoekLangEind],"&lt;="&amp;$A12186)</f>
        <v/>
      </c>
      <c r="G12186" s="15">
        <f>IF($D12186=1,$B12186*100+$C12186,-1)</f>
        <v/>
      </c>
      <c r="H12186" s="15">
        <f>IF($D12186=1,$B12186,-1)</f>
        <v/>
      </c>
      <c r="I12186" s="15">
        <f>IF($D12186=1,$C12186,-1)</f>
        <v/>
      </c>
    </row>
    <row r="12187">
      <c r="A12187" s="33" t="n">
        <v>45799.66666666666</v>
      </c>
      <c r="B12187" s="15">
        <f>WEEKDAY($A12187,2)</f>
        <v/>
      </c>
      <c r="C12187" s="15">
        <f>HOUR($A12187)</f>
        <v/>
      </c>
      <c r="D12187" s="15">
        <f>IF(AND($A12187&gt;=Instellingen!$B$6,$A12187&lt;Instellingen!$B$7),1,0)</f>
        <v/>
      </c>
      <c r="E12187" s="15">
        <f>COUNTIF(tData[BezoekStart],"&lt;"&amp;($A12187+1/24))-COUNTIF(tData[BezoekEind],"&lt;="&amp;$A12187)</f>
        <v/>
      </c>
      <c r="F12187" s="15">
        <f>COUNTIF(tData[BezoekLangStart],"&lt;"&amp;($A12187+1/24))-COUNTIF(tData[BezoekLangEind],"&lt;="&amp;$A12187)</f>
        <v/>
      </c>
      <c r="G12187" s="15">
        <f>IF($D12187=1,$B12187*100+$C12187,-1)</f>
        <v/>
      </c>
      <c r="H12187" s="15">
        <f>IF($D12187=1,$B12187,-1)</f>
        <v/>
      </c>
      <c r="I12187" s="15">
        <f>IF($D12187=1,$C12187,-1)</f>
        <v/>
      </c>
    </row>
    <row r="12188">
      <c r="A12188" s="33" t="n">
        <v>45799.70833333334</v>
      </c>
      <c r="B12188" s="15">
        <f>WEEKDAY($A12188,2)</f>
        <v/>
      </c>
      <c r="C12188" s="15">
        <f>HOUR($A12188)</f>
        <v/>
      </c>
      <c r="D12188" s="15">
        <f>IF(AND($A12188&gt;=Instellingen!$B$6,$A12188&lt;Instellingen!$B$7),1,0)</f>
        <v/>
      </c>
      <c r="E12188" s="15">
        <f>COUNTIF(tData[BezoekStart],"&lt;"&amp;($A12188+1/24))-COUNTIF(tData[BezoekEind],"&lt;="&amp;$A12188)</f>
        <v/>
      </c>
      <c r="F12188" s="15">
        <f>COUNTIF(tData[BezoekLangStart],"&lt;"&amp;($A12188+1/24))-COUNTIF(tData[BezoekLangEind],"&lt;="&amp;$A12188)</f>
        <v/>
      </c>
      <c r="G12188" s="15">
        <f>IF($D12188=1,$B12188*100+$C12188,-1)</f>
        <v/>
      </c>
      <c r="H12188" s="15">
        <f>IF($D12188=1,$B12188,-1)</f>
        <v/>
      </c>
      <c r="I12188" s="15">
        <f>IF($D12188=1,$C12188,-1)</f>
        <v/>
      </c>
    </row>
    <row r="12189">
      <c r="A12189" s="33" t="n">
        <v>45799.75</v>
      </c>
      <c r="B12189" s="15">
        <f>WEEKDAY($A12189,2)</f>
        <v/>
      </c>
      <c r="C12189" s="15">
        <f>HOUR($A12189)</f>
        <v/>
      </c>
      <c r="D12189" s="15">
        <f>IF(AND($A12189&gt;=Instellingen!$B$6,$A12189&lt;Instellingen!$B$7),1,0)</f>
        <v/>
      </c>
      <c r="E12189" s="15">
        <f>COUNTIF(tData[BezoekStart],"&lt;"&amp;($A12189+1/24))-COUNTIF(tData[BezoekEind],"&lt;="&amp;$A12189)</f>
        <v/>
      </c>
      <c r="F12189" s="15">
        <f>COUNTIF(tData[BezoekLangStart],"&lt;"&amp;($A12189+1/24))-COUNTIF(tData[BezoekLangEind],"&lt;="&amp;$A12189)</f>
        <v/>
      </c>
      <c r="G12189" s="15">
        <f>IF($D12189=1,$B12189*100+$C12189,-1)</f>
        <v/>
      </c>
      <c r="H12189" s="15">
        <f>IF($D12189=1,$B12189,-1)</f>
        <v/>
      </c>
      <c r="I12189" s="15">
        <f>IF($D12189=1,$C12189,-1)</f>
        <v/>
      </c>
    </row>
    <row r="12190">
      <c r="A12190" s="33" t="n">
        <v>45799.79166666666</v>
      </c>
      <c r="B12190" s="15">
        <f>WEEKDAY($A12190,2)</f>
        <v/>
      </c>
      <c r="C12190" s="15">
        <f>HOUR($A12190)</f>
        <v/>
      </c>
      <c r="D12190" s="15">
        <f>IF(AND($A12190&gt;=Instellingen!$B$6,$A12190&lt;Instellingen!$B$7),1,0)</f>
        <v/>
      </c>
      <c r="E12190" s="15">
        <f>COUNTIF(tData[BezoekStart],"&lt;"&amp;($A12190+1/24))-COUNTIF(tData[BezoekEind],"&lt;="&amp;$A12190)</f>
        <v/>
      </c>
      <c r="F12190" s="15">
        <f>COUNTIF(tData[BezoekLangStart],"&lt;"&amp;($A12190+1/24))-COUNTIF(tData[BezoekLangEind],"&lt;="&amp;$A12190)</f>
        <v/>
      </c>
      <c r="G12190" s="15">
        <f>IF($D12190=1,$B12190*100+$C12190,-1)</f>
        <v/>
      </c>
      <c r="H12190" s="15">
        <f>IF($D12190=1,$B12190,-1)</f>
        <v/>
      </c>
      <c r="I12190" s="15">
        <f>IF($D12190=1,$C12190,-1)</f>
        <v/>
      </c>
    </row>
    <row r="12191">
      <c r="A12191" s="33" t="n">
        <v>45799.83333333334</v>
      </c>
      <c r="B12191" s="15">
        <f>WEEKDAY($A12191,2)</f>
        <v/>
      </c>
      <c r="C12191" s="15">
        <f>HOUR($A12191)</f>
        <v/>
      </c>
      <c r="D12191" s="15">
        <f>IF(AND($A12191&gt;=Instellingen!$B$6,$A12191&lt;Instellingen!$B$7),1,0)</f>
        <v/>
      </c>
      <c r="E12191" s="15">
        <f>COUNTIF(tData[BezoekStart],"&lt;"&amp;($A12191+1/24))-COUNTIF(tData[BezoekEind],"&lt;="&amp;$A12191)</f>
        <v/>
      </c>
      <c r="F12191" s="15">
        <f>COUNTIF(tData[BezoekLangStart],"&lt;"&amp;($A12191+1/24))-COUNTIF(tData[BezoekLangEind],"&lt;="&amp;$A12191)</f>
        <v/>
      </c>
      <c r="G12191" s="15">
        <f>IF($D12191=1,$B12191*100+$C12191,-1)</f>
        <v/>
      </c>
      <c r="H12191" s="15">
        <f>IF($D12191=1,$B12191,-1)</f>
        <v/>
      </c>
      <c r="I12191" s="15">
        <f>IF($D12191=1,$C12191,-1)</f>
        <v/>
      </c>
    </row>
    <row r="12192">
      <c r="A12192" s="33" t="n">
        <v>45799.875</v>
      </c>
      <c r="B12192" s="15">
        <f>WEEKDAY($A12192,2)</f>
        <v/>
      </c>
      <c r="C12192" s="15">
        <f>HOUR($A12192)</f>
        <v/>
      </c>
      <c r="D12192" s="15">
        <f>IF(AND($A12192&gt;=Instellingen!$B$6,$A12192&lt;Instellingen!$B$7),1,0)</f>
        <v/>
      </c>
      <c r="E12192" s="15">
        <f>COUNTIF(tData[BezoekStart],"&lt;"&amp;($A12192+1/24))-COUNTIF(tData[BezoekEind],"&lt;="&amp;$A12192)</f>
        <v/>
      </c>
      <c r="F12192" s="15">
        <f>COUNTIF(tData[BezoekLangStart],"&lt;"&amp;($A12192+1/24))-COUNTIF(tData[BezoekLangEind],"&lt;="&amp;$A12192)</f>
        <v/>
      </c>
      <c r="G12192" s="15">
        <f>IF($D12192=1,$B12192*100+$C12192,-1)</f>
        <v/>
      </c>
      <c r="H12192" s="15">
        <f>IF($D12192=1,$B12192,-1)</f>
        <v/>
      </c>
      <c r="I12192" s="15">
        <f>IF($D12192=1,$C12192,-1)</f>
        <v/>
      </c>
    </row>
    <row r="12193">
      <c r="A12193" s="33" t="n">
        <v>45799.91666666666</v>
      </c>
      <c r="B12193" s="15">
        <f>WEEKDAY($A12193,2)</f>
        <v/>
      </c>
      <c r="C12193" s="15">
        <f>HOUR($A12193)</f>
        <v/>
      </c>
      <c r="D12193" s="15">
        <f>IF(AND($A12193&gt;=Instellingen!$B$6,$A12193&lt;Instellingen!$B$7),1,0)</f>
        <v/>
      </c>
      <c r="E12193" s="15">
        <f>COUNTIF(tData[BezoekStart],"&lt;"&amp;($A12193+1/24))-COUNTIF(tData[BezoekEind],"&lt;="&amp;$A12193)</f>
        <v/>
      </c>
      <c r="F12193" s="15">
        <f>COUNTIF(tData[BezoekLangStart],"&lt;"&amp;($A12193+1/24))-COUNTIF(tData[BezoekLangEind],"&lt;="&amp;$A12193)</f>
        <v/>
      </c>
      <c r="G12193" s="15">
        <f>IF($D12193=1,$B12193*100+$C12193,-1)</f>
        <v/>
      </c>
      <c r="H12193" s="15">
        <f>IF($D12193=1,$B12193,-1)</f>
        <v/>
      </c>
      <c r="I12193" s="15">
        <f>IF($D12193=1,$C12193,-1)</f>
        <v/>
      </c>
    </row>
    <row r="12194">
      <c r="A12194" s="33" t="n">
        <v>45799.95833333334</v>
      </c>
      <c r="B12194" s="15">
        <f>WEEKDAY($A12194,2)</f>
        <v/>
      </c>
      <c r="C12194" s="15">
        <f>HOUR($A12194)</f>
        <v/>
      </c>
      <c r="D12194" s="15">
        <f>IF(AND($A12194&gt;=Instellingen!$B$6,$A12194&lt;Instellingen!$B$7),1,0)</f>
        <v/>
      </c>
      <c r="E12194" s="15">
        <f>COUNTIF(tData[BezoekStart],"&lt;"&amp;($A12194+1/24))-COUNTIF(tData[BezoekEind],"&lt;="&amp;$A12194)</f>
        <v/>
      </c>
      <c r="F12194" s="15">
        <f>COUNTIF(tData[BezoekLangStart],"&lt;"&amp;($A12194+1/24))-COUNTIF(tData[BezoekLangEind],"&lt;="&amp;$A12194)</f>
        <v/>
      </c>
      <c r="G12194" s="15">
        <f>IF($D12194=1,$B12194*100+$C12194,-1)</f>
        <v/>
      </c>
      <c r="H12194" s="15">
        <f>IF($D12194=1,$B12194,-1)</f>
        <v/>
      </c>
      <c r="I12194" s="15">
        <f>IF($D12194=1,$C12194,-1)</f>
        <v/>
      </c>
    </row>
    <row r="12195">
      <c r="A12195" s="33" t="n">
        <v>45800</v>
      </c>
      <c r="B12195" s="15">
        <f>WEEKDAY($A12195,2)</f>
        <v/>
      </c>
      <c r="C12195" s="15">
        <f>HOUR($A12195)</f>
        <v/>
      </c>
      <c r="D12195" s="15">
        <f>IF(AND($A12195&gt;=Instellingen!$B$6,$A12195&lt;Instellingen!$B$7),1,0)</f>
        <v/>
      </c>
      <c r="E12195" s="15">
        <f>COUNTIF(tData[BezoekStart],"&lt;"&amp;($A12195+1/24))-COUNTIF(tData[BezoekEind],"&lt;="&amp;$A12195)</f>
        <v/>
      </c>
      <c r="F12195" s="15">
        <f>COUNTIF(tData[BezoekLangStart],"&lt;"&amp;($A12195+1/24))-COUNTIF(tData[BezoekLangEind],"&lt;="&amp;$A12195)</f>
        <v/>
      </c>
      <c r="G12195" s="15">
        <f>IF($D12195=1,$B12195*100+$C12195,-1)</f>
        <v/>
      </c>
      <c r="H12195" s="15">
        <f>IF($D12195=1,$B12195,-1)</f>
        <v/>
      </c>
      <c r="I12195" s="15">
        <f>IF($D12195=1,$C12195,-1)</f>
        <v/>
      </c>
    </row>
    <row r="12196">
      <c r="A12196" s="33" t="n">
        <v>45800.04166666666</v>
      </c>
      <c r="B12196" s="15">
        <f>WEEKDAY($A12196,2)</f>
        <v/>
      </c>
      <c r="C12196" s="15">
        <f>HOUR($A12196)</f>
        <v/>
      </c>
      <c r="D12196" s="15">
        <f>IF(AND($A12196&gt;=Instellingen!$B$6,$A12196&lt;Instellingen!$B$7),1,0)</f>
        <v/>
      </c>
      <c r="E12196" s="15">
        <f>COUNTIF(tData[BezoekStart],"&lt;"&amp;($A12196+1/24))-COUNTIF(tData[BezoekEind],"&lt;="&amp;$A12196)</f>
        <v/>
      </c>
      <c r="F12196" s="15">
        <f>COUNTIF(tData[BezoekLangStart],"&lt;"&amp;($A12196+1/24))-COUNTIF(tData[BezoekLangEind],"&lt;="&amp;$A12196)</f>
        <v/>
      </c>
      <c r="G12196" s="15">
        <f>IF($D12196=1,$B12196*100+$C12196,-1)</f>
        <v/>
      </c>
      <c r="H12196" s="15">
        <f>IF($D12196=1,$B12196,-1)</f>
        <v/>
      </c>
      <c r="I12196" s="15">
        <f>IF($D12196=1,$C12196,-1)</f>
        <v/>
      </c>
    </row>
    <row r="12197">
      <c r="A12197" s="33" t="n">
        <v>45800.08333333334</v>
      </c>
      <c r="B12197" s="15">
        <f>WEEKDAY($A12197,2)</f>
        <v/>
      </c>
      <c r="C12197" s="15">
        <f>HOUR($A12197)</f>
        <v/>
      </c>
      <c r="D12197" s="15">
        <f>IF(AND($A12197&gt;=Instellingen!$B$6,$A12197&lt;Instellingen!$B$7),1,0)</f>
        <v/>
      </c>
      <c r="E12197" s="15">
        <f>COUNTIF(tData[BezoekStart],"&lt;"&amp;($A12197+1/24))-COUNTIF(tData[BezoekEind],"&lt;="&amp;$A12197)</f>
        <v/>
      </c>
      <c r="F12197" s="15">
        <f>COUNTIF(tData[BezoekLangStart],"&lt;"&amp;($A12197+1/24))-COUNTIF(tData[BezoekLangEind],"&lt;="&amp;$A12197)</f>
        <v/>
      </c>
      <c r="G12197" s="15">
        <f>IF($D12197=1,$B12197*100+$C12197,-1)</f>
        <v/>
      </c>
      <c r="H12197" s="15">
        <f>IF($D12197=1,$B12197,-1)</f>
        <v/>
      </c>
      <c r="I12197" s="15">
        <f>IF($D12197=1,$C12197,-1)</f>
        <v/>
      </c>
    </row>
    <row r="12198">
      <c r="A12198" s="33" t="n">
        <v>45800.125</v>
      </c>
      <c r="B12198" s="15">
        <f>WEEKDAY($A12198,2)</f>
        <v/>
      </c>
      <c r="C12198" s="15">
        <f>HOUR($A12198)</f>
        <v/>
      </c>
      <c r="D12198" s="15">
        <f>IF(AND($A12198&gt;=Instellingen!$B$6,$A12198&lt;Instellingen!$B$7),1,0)</f>
        <v/>
      </c>
      <c r="E12198" s="15">
        <f>COUNTIF(tData[BezoekStart],"&lt;"&amp;($A12198+1/24))-COUNTIF(tData[BezoekEind],"&lt;="&amp;$A12198)</f>
        <v/>
      </c>
      <c r="F12198" s="15">
        <f>COUNTIF(tData[BezoekLangStart],"&lt;"&amp;($A12198+1/24))-COUNTIF(tData[BezoekLangEind],"&lt;="&amp;$A12198)</f>
        <v/>
      </c>
      <c r="G12198" s="15">
        <f>IF($D12198=1,$B12198*100+$C12198,-1)</f>
        <v/>
      </c>
      <c r="H12198" s="15">
        <f>IF($D12198=1,$B12198,-1)</f>
        <v/>
      </c>
      <c r="I12198" s="15">
        <f>IF($D12198=1,$C12198,-1)</f>
        <v/>
      </c>
    </row>
    <row r="12199">
      <c r="A12199" s="33" t="n">
        <v>45800.16666666666</v>
      </c>
      <c r="B12199" s="15">
        <f>WEEKDAY($A12199,2)</f>
        <v/>
      </c>
      <c r="C12199" s="15">
        <f>HOUR($A12199)</f>
        <v/>
      </c>
      <c r="D12199" s="15">
        <f>IF(AND($A12199&gt;=Instellingen!$B$6,$A12199&lt;Instellingen!$B$7),1,0)</f>
        <v/>
      </c>
      <c r="E12199" s="15">
        <f>COUNTIF(tData[BezoekStart],"&lt;"&amp;($A12199+1/24))-COUNTIF(tData[BezoekEind],"&lt;="&amp;$A12199)</f>
        <v/>
      </c>
      <c r="F12199" s="15">
        <f>COUNTIF(tData[BezoekLangStart],"&lt;"&amp;($A12199+1/24))-COUNTIF(tData[BezoekLangEind],"&lt;="&amp;$A12199)</f>
        <v/>
      </c>
      <c r="G12199" s="15">
        <f>IF($D12199=1,$B12199*100+$C12199,-1)</f>
        <v/>
      </c>
      <c r="H12199" s="15">
        <f>IF($D12199=1,$B12199,-1)</f>
        <v/>
      </c>
      <c r="I12199" s="15">
        <f>IF($D12199=1,$C12199,-1)</f>
        <v/>
      </c>
    </row>
    <row r="12200">
      <c r="A12200" s="33" t="n">
        <v>45800.20833333334</v>
      </c>
      <c r="B12200" s="15">
        <f>WEEKDAY($A12200,2)</f>
        <v/>
      </c>
      <c r="C12200" s="15">
        <f>HOUR($A12200)</f>
        <v/>
      </c>
      <c r="D12200" s="15">
        <f>IF(AND($A12200&gt;=Instellingen!$B$6,$A12200&lt;Instellingen!$B$7),1,0)</f>
        <v/>
      </c>
      <c r="E12200" s="15">
        <f>COUNTIF(tData[BezoekStart],"&lt;"&amp;($A12200+1/24))-COUNTIF(tData[BezoekEind],"&lt;="&amp;$A12200)</f>
        <v/>
      </c>
      <c r="F12200" s="15">
        <f>COUNTIF(tData[BezoekLangStart],"&lt;"&amp;($A12200+1/24))-COUNTIF(tData[BezoekLangEind],"&lt;="&amp;$A12200)</f>
        <v/>
      </c>
      <c r="G12200" s="15">
        <f>IF($D12200=1,$B12200*100+$C12200,-1)</f>
        <v/>
      </c>
      <c r="H12200" s="15">
        <f>IF($D12200=1,$B12200,-1)</f>
        <v/>
      </c>
      <c r="I12200" s="15">
        <f>IF($D12200=1,$C12200,-1)</f>
        <v/>
      </c>
    </row>
    <row r="12201">
      <c r="A12201" s="33" t="n">
        <v>45800.25</v>
      </c>
      <c r="B12201" s="15">
        <f>WEEKDAY($A12201,2)</f>
        <v/>
      </c>
      <c r="C12201" s="15">
        <f>HOUR($A12201)</f>
        <v/>
      </c>
      <c r="D12201" s="15">
        <f>IF(AND($A12201&gt;=Instellingen!$B$6,$A12201&lt;Instellingen!$B$7),1,0)</f>
        <v/>
      </c>
      <c r="E12201" s="15">
        <f>COUNTIF(tData[BezoekStart],"&lt;"&amp;($A12201+1/24))-COUNTIF(tData[BezoekEind],"&lt;="&amp;$A12201)</f>
        <v/>
      </c>
      <c r="F12201" s="15">
        <f>COUNTIF(tData[BezoekLangStart],"&lt;"&amp;($A12201+1/24))-COUNTIF(tData[BezoekLangEind],"&lt;="&amp;$A12201)</f>
        <v/>
      </c>
      <c r="G12201" s="15">
        <f>IF($D12201=1,$B12201*100+$C12201,-1)</f>
        <v/>
      </c>
      <c r="H12201" s="15">
        <f>IF($D12201=1,$B12201,-1)</f>
        <v/>
      </c>
      <c r="I12201" s="15">
        <f>IF($D12201=1,$C12201,-1)</f>
        <v/>
      </c>
    </row>
    <row r="12202">
      <c r="A12202" s="33" t="n">
        <v>45800.29166666666</v>
      </c>
      <c r="B12202" s="15">
        <f>WEEKDAY($A12202,2)</f>
        <v/>
      </c>
      <c r="C12202" s="15">
        <f>HOUR($A12202)</f>
        <v/>
      </c>
      <c r="D12202" s="15">
        <f>IF(AND($A12202&gt;=Instellingen!$B$6,$A12202&lt;Instellingen!$B$7),1,0)</f>
        <v/>
      </c>
      <c r="E12202" s="15">
        <f>COUNTIF(tData[BezoekStart],"&lt;"&amp;($A12202+1/24))-COUNTIF(tData[BezoekEind],"&lt;="&amp;$A12202)</f>
        <v/>
      </c>
      <c r="F12202" s="15">
        <f>COUNTIF(tData[BezoekLangStart],"&lt;"&amp;($A12202+1/24))-COUNTIF(tData[BezoekLangEind],"&lt;="&amp;$A12202)</f>
        <v/>
      </c>
      <c r="G12202" s="15">
        <f>IF($D12202=1,$B12202*100+$C12202,-1)</f>
        <v/>
      </c>
      <c r="H12202" s="15">
        <f>IF($D12202=1,$B12202,-1)</f>
        <v/>
      </c>
      <c r="I12202" s="15">
        <f>IF($D12202=1,$C12202,-1)</f>
        <v/>
      </c>
    </row>
    <row r="12203">
      <c r="A12203" s="33" t="n">
        <v>45800.33333333334</v>
      </c>
      <c r="B12203" s="15">
        <f>WEEKDAY($A12203,2)</f>
        <v/>
      </c>
      <c r="C12203" s="15">
        <f>HOUR($A12203)</f>
        <v/>
      </c>
      <c r="D12203" s="15">
        <f>IF(AND($A12203&gt;=Instellingen!$B$6,$A12203&lt;Instellingen!$B$7),1,0)</f>
        <v/>
      </c>
      <c r="E12203" s="15">
        <f>COUNTIF(tData[BezoekStart],"&lt;"&amp;($A12203+1/24))-COUNTIF(tData[BezoekEind],"&lt;="&amp;$A12203)</f>
        <v/>
      </c>
      <c r="F12203" s="15">
        <f>COUNTIF(tData[BezoekLangStart],"&lt;"&amp;($A12203+1/24))-COUNTIF(tData[BezoekLangEind],"&lt;="&amp;$A12203)</f>
        <v/>
      </c>
      <c r="G12203" s="15">
        <f>IF($D12203=1,$B12203*100+$C12203,-1)</f>
        <v/>
      </c>
      <c r="H12203" s="15">
        <f>IF($D12203=1,$B12203,-1)</f>
        <v/>
      </c>
      <c r="I12203" s="15">
        <f>IF($D12203=1,$C12203,-1)</f>
        <v/>
      </c>
    </row>
    <row r="12204">
      <c r="A12204" s="33" t="n">
        <v>45800.375</v>
      </c>
      <c r="B12204" s="15">
        <f>WEEKDAY($A12204,2)</f>
        <v/>
      </c>
      <c r="C12204" s="15">
        <f>HOUR($A12204)</f>
        <v/>
      </c>
      <c r="D12204" s="15">
        <f>IF(AND($A12204&gt;=Instellingen!$B$6,$A12204&lt;Instellingen!$B$7),1,0)</f>
        <v/>
      </c>
      <c r="E12204" s="15">
        <f>COUNTIF(tData[BezoekStart],"&lt;"&amp;($A12204+1/24))-COUNTIF(tData[BezoekEind],"&lt;="&amp;$A12204)</f>
        <v/>
      </c>
      <c r="F12204" s="15">
        <f>COUNTIF(tData[BezoekLangStart],"&lt;"&amp;($A12204+1/24))-COUNTIF(tData[BezoekLangEind],"&lt;="&amp;$A12204)</f>
        <v/>
      </c>
      <c r="G12204" s="15">
        <f>IF($D12204=1,$B12204*100+$C12204,-1)</f>
        <v/>
      </c>
      <c r="H12204" s="15">
        <f>IF($D12204=1,$B12204,-1)</f>
        <v/>
      </c>
      <c r="I12204" s="15">
        <f>IF($D12204=1,$C12204,-1)</f>
        <v/>
      </c>
    </row>
    <row r="12205">
      <c r="A12205" s="33" t="n">
        <v>45800.41666666666</v>
      </c>
      <c r="B12205" s="15">
        <f>WEEKDAY($A12205,2)</f>
        <v/>
      </c>
      <c r="C12205" s="15">
        <f>HOUR($A12205)</f>
        <v/>
      </c>
      <c r="D12205" s="15">
        <f>IF(AND($A12205&gt;=Instellingen!$B$6,$A12205&lt;Instellingen!$B$7),1,0)</f>
        <v/>
      </c>
      <c r="E12205" s="15">
        <f>COUNTIF(tData[BezoekStart],"&lt;"&amp;($A12205+1/24))-COUNTIF(tData[BezoekEind],"&lt;="&amp;$A12205)</f>
        <v/>
      </c>
      <c r="F12205" s="15">
        <f>COUNTIF(tData[BezoekLangStart],"&lt;"&amp;($A12205+1/24))-COUNTIF(tData[BezoekLangEind],"&lt;="&amp;$A12205)</f>
        <v/>
      </c>
      <c r="G12205" s="15">
        <f>IF($D12205=1,$B12205*100+$C12205,-1)</f>
        <v/>
      </c>
      <c r="H12205" s="15">
        <f>IF($D12205=1,$B12205,-1)</f>
        <v/>
      </c>
      <c r="I12205" s="15">
        <f>IF($D12205=1,$C12205,-1)</f>
        <v/>
      </c>
    </row>
    <row r="12206">
      <c r="A12206" s="33" t="n">
        <v>45800.45833333334</v>
      </c>
      <c r="B12206" s="15">
        <f>WEEKDAY($A12206,2)</f>
        <v/>
      </c>
      <c r="C12206" s="15">
        <f>HOUR($A12206)</f>
        <v/>
      </c>
      <c r="D12206" s="15">
        <f>IF(AND($A12206&gt;=Instellingen!$B$6,$A12206&lt;Instellingen!$B$7),1,0)</f>
        <v/>
      </c>
      <c r="E12206" s="15">
        <f>COUNTIF(tData[BezoekStart],"&lt;"&amp;($A12206+1/24))-COUNTIF(tData[BezoekEind],"&lt;="&amp;$A12206)</f>
        <v/>
      </c>
      <c r="F12206" s="15">
        <f>COUNTIF(tData[BezoekLangStart],"&lt;"&amp;($A12206+1/24))-COUNTIF(tData[BezoekLangEind],"&lt;="&amp;$A12206)</f>
        <v/>
      </c>
      <c r="G12206" s="15">
        <f>IF($D12206=1,$B12206*100+$C12206,-1)</f>
        <v/>
      </c>
      <c r="H12206" s="15">
        <f>IF($D12206=1,$B12206,-1)</f>
        <v/>
      </c>
      <c r="I12206" s="15">
        <f>IF($D12206=1,$C12206,-1)</f>
        <v/>
      </c>
    </row>
    <row r="12207">
      <c r="A12207" s="33" t="n">
        <v>45800.5</v>
      </c>
      <c r="B12207" s="15">
        <f>WEEKDAY($A12207,2)</f>
        <v/>
      </c>
      <c r="C12207" s="15">
        <f>HOUR($A12207)</f>
        <v/>
      </c>
      <c r="D12207" s="15">
        <f>IF(AND($A12207&gt;=Instellingen!$B$6,$A12207&lt;Instellingen!$B$7),1,0)</f>
        <v/>
      </c>
      <c r="E12207" s="15">
        <f>COUNTIF(tData[BezoekStart],"&lt;"&amp;($A12207+1/24))-COUNTIF(tData[BezoekEind],"&lt;="&amp;$A12207)</f>
        <v/>
      </c>
      <c r="F12207" s="15">
        <f>COUNTIF(tData[BezoekLangStart],"&lt;"&amp;($A12207+1/24))-COUNTIF(tData[BezoekLangEind],"&lt;="&amp;$A12207)</f>
        <v/>
      </c>
      <c r="G12207" s="15">
        <f>IF($D12207=1,$B12207*100+$C12207,-1)</f>
        <v/>
      </c>
      <c r="H12207" s="15">
        <f>IF($D12207=1,$B12207,-1)</f>
        <v/>
      </c>
      <c r="I12207" s="15">
        <f>IF($D12207=1,$C12207,-1)</f>
        <v/>
      </c>
    </row>
    <row r="12208">
      <c r="A12208" s="33" t="n">
        <v>45800.54166666666</v>
      </c>
      <c r="B12208" s="15">
        <f>WEEKDAY($A12208,2)</f>
        <v/>
      </c>
      <c r="C12208" s="15">
        <f>HOUR($A12208)</f>
        <v/>
      </c>
      <c r="D12208" s="15">
        <f>IF(AND($A12208&gt;=Instellingen!$B$6,$A12208&lt;Instellingen!$B$7),1,0)</f>
        <v/>
      </c>
      <c r="E12208" s="15">
        <f>COUNTIF(tData[BezoekStart],"&lt;"&amp;($A12208+1/24))-COUNTIF(tData[BezoekEind],"&lt;="&amp;$A12208)</f>
        <v/>
      </c>
      <c r="F12208" s="15">
        <f>COUNTIF(tData[BezoekLangStart],"&lt;"&amp;($A12208+1/24))-COUNTIF(tData[BezoekLangEind],"&lt;="&amp;$A12208)</f>
        <v/>
      </c>
      <c r="G12208" s="15">
        <f>IF($D12208=1,$B12208*100+$C12208,-1)</f>
        <v/>
      </c>
      <c r="H12208" s="15">
        <f>IF($D12208=1,$B12208,-1)</f>
        <v/>
      </c>
      <c r="I12208" s="15">
        <f>IF($D12208=1,$C12208,-1)</f>
        <v/>
      </c>
    </row>
    <row r="12209">
      <c r="A12209" s="33" t="n">
        <v>45800.58333333334</v>
      </c>
      <c r="B12209" s="15">
        <f>WEEKDAY($A12209,2)</f>
        <v/>
      </c>
      <c r="C12209" s="15">
        <f>HOUR($A12209)</f>
        <v/>
      </c>
      <c r="D12209" s="15">
        <f>IF(AND($A12209&gt;=Instellingen!$B$6,$A12209&lt;Instellingen!$B$7),1,0)</f>
        <v/>
      </c>
      <c r="E12209" s="15">
        <f>COUNTIF(tData[BezoekStart],"&lt;"&amp;($A12209+1/24))-COUNTIF(tData[BezoekEind],"&lt;="&amp;$A12209)</f>
        <v/>
      </c>
      <c r="F12209" s="15">
        <f>COUNTIF(tData[BezoekLangStart],"&lt;"&amp;($A12209+1/24))-COUNTIF(tData[BezoekLangEind],"&lt;="&amp;$A12209)</f>
        <v/>
      </c>
      <c r="G12209" s="15">
        <f>IF($D12209=1,$B12209*100+$C12209,-1)</f>
        <v/>
      </c>
      <c r="H12209" s="15">
        <f>IF($D12209=1,$B12209,-1)</f>
        <v/>
      </c>
      <c r="I12209" s="15">
        <f>IF($D12209=1,$C12209,-1)</f>
        <v/>
      </c>
    </row>
    <row r="12210">
      <c r="A12210" s="33" t="n">
        <v>45800.625</v>
      </c>
      <c r="B12210" s="15">
        <f>WEEKDAY($A12210,2)</f>
        <v/>
      </c>
      <c r="C12210" s="15">
        <f>HOUR($A12210)</f>
        <v/>
      </c>
      <c r="D12210" s="15">
        <f>IF(AND($A12210&gt;=Instellingen!$B$6,$A12210&lt;Instellingen!$B$7),1,0)</f>
        <v/>
      </c>
      <c r="E12210" s="15">
        <f>COUNTIF(tData[BezoekStart],"&lt;"&amp;($A12210+1/24))-COUNTIF(tData[BezoekEind],"&lt;="&amp;$A12210)</f>
        <v/>
      </c>
      <c r="F12210" s="15">
        <f>COUNTIF(tData[BezoekLangStart],"&lt;"&amp;($A12210+1/24))-COUNTIF(tData[BezoekLangEind],"&lt;="&amp;$A12210)</f>
        <v/>
      </c>
      <c r="G12210" s="15">
        <f>IF($D12210=1,$B12210*100+$C12210,-1)</f>
        <v/>
      </c>
      <c r="H12210" s="15">
        <f>IF($D12210=1,$B12210,-1)</f>
        <v/>
      </c>
      <c r="I12210" s="15">
        <f>IF($D12210=1,$C12210,-1)</f>
        <v/>
      </c>
    </row>
    <row r="12211">
      <c r="A12211" s="33" t="n">
        <v>45800.66666666666</v>
      </c>
      <c r="B12211" s="15">
        <f>WEEKDAY($A12211,2)</f>
        <v/>
      </c>
      <c r="C12211" s="15">
        <f>HOUR($A12211)</f>
        <v/>
      </c>
      <c r="D12211" s="15">
        <f>IF(AND($A12211&gt;=Instellingen!$B$6,$A12211&lt;Instellingen!$B$7),1,0)</f>
        <v/>
      </c>
      <c r="E12211" s="15">
        <f>COUNTIF(tData[BezoekStart],"&lt;"&amp;($A12211+1/24))-COUNTIF(tData[BezoekEind],"&lt;="&amp;$A12211)</f>
        <v/>
      </c>
      <c r="F12211" s="15">
        <f>COUNTIF(tData[BezoekLangStart],"&lt;"&amp;($A12211+1/24))-COUNTIF(tData[BezoekLangEind],"&lt;="&amp;$A12211)</f>
        <v/>
      </c>
      <c r="G12211" s="15">
        <f>IF($D12211=1,$B12211*100+$C12211,-1)</f>
        <v/>
      </c>
      <c r="H12211" s="15">
        <f>IF($D12211=1,$B12211,-1)</f>
        <v/>
      </c>
      <c r="I12211" s="15">
        <f>IF($D12211=1,$C12211,-1)</f>
        <v/>
      </c>
    </row>
    <row r="12212">
      <c r="A12212" s="33" t="n">
        <v>45800.70833333334</v>
      </c>
      <c r="B12212" s="15">
        <f>WEEKDAY($A12212,2)</f>
        <v/>
      </c>
      <c r="C12212" s="15">
        <f>HOUR($A12212)</f>
        <v/>
      </c>
      <c r="D12212" s="15">
        <f>IF(AND($A12212&gt;=Instellingen!$B$6,$A12212&lt;Instellingen!$B$7),1,0)</f>
        <v/>
      </c>
      <c r="E12212" s="15">
        <f>COUNTIF(tData[BezoekStart],"&lt;"&amp;($A12212+1/24))-COUNTIF(tData[BezoekEind],"&lt;="&amp;$A12212)</f>
        <v/>
      </c>
      <c r="F12212" s="15">
        <f>COUNTIF(tData[BezoekLangStart],"&lt;"&amp;($A12212+1/24))-COUNTIF(tData[BezoekLangEind],"&lt;="&amp;$A12212)</f>
        <v/>
      </c>
      <c r="G12212" s="15">
        <f>IF($D12212=1,$B12212*100+$C12212,-1)</f>
        <v/>
      </c>
      <c r="H12212" s="15">
        <f>IF($D12212=1,$B12212,-1)</f>
        <v/>
      </c>
      <c r="I12212" s="15">
        <f>IF($D12212=1,$C12212,-1)</f>
        <v/>
      </c>
    </row>
    <row r="12213">
      <c r="A12213" s="33" t="n">
        <v>45800.75</v>
      </c>
      <c r="B12213" s="15">
        <f>WEEKDAY($A12213,2)</f>
        <v/>
      </c>
      <c r="C12213" s="15">
        <f>HOUR($A12213)</f>
        <v/>
      </c>
      <c r="D12213" s="15">
        <f>IF(AND($A12213&gt;=Instellingen!$B$6,$A12213&lt;Instellingen!$B$7),1,0)</f>
        <v/>
      </c>
      <c r="E12213" s="15">
        <f>COUNTIF(tData[BezoekStart],"&lt;"&amp;($A12213+1/24))-COUNTIF(tData[BezoekEind],"&lt;="&amp;$A12213)</f>
        <v/>
      </c>
      <c r="F12213" s="15">
        <f>COUNTIF(tData[BezoekLangStart],"&lt;"&amp;($A12213+1/24))-COUNTIF(tData[BezoekLangEind],"&lt;="&amp;$A12213)</f>
        <v/>
      </c>
      <c r="G12213" s="15">
        <f>IF($D12213=1,$B12213*100+$C12213,-1)</f>
        <v/>
      </c>
      <c r="H12213" s="15">
        <f>IF($D12213=1,$B12213,-1)</f>
        <v/>
      </c>
      <c r="I12213" s="15">
        <f>IF($D12213=1,$C12213,-1)</f>
        <v/>
      </c>
    </row>
    <row r="12214">
      <c r="A12214" s="33" t="n">
        <v>45800.79166666666</v>
      </c>
      <c r="B12214" s="15">
        <f>WEEKDAY($A12214,2)</f>
        <v/>
      </c>
      <c r="C12214" s="15">
        <f>HOUR($A12214)</f>
        <v/>
      </c>
      <c r="D12214" s="15">
        <f>IF(AND($A12214&gt;=Instellingen!$B$6,$A12214&lt;Instellingen!$B$7),1,0)</f>
        <v/>
      </c>
      <c r="E12214" s="15">
        <f>COUNTIF(tData[BezoekStart],"&lt;"&amp;($A12214+1/24))-COUNTIF(tData[BezoekEind],"&lt;="&amp;$A12214)</f>
        <v/>
      </c>
      <c r="F12214" s="15">
        <f>COUNTIF(tData[BezoekLangStart],"&lt;"&amp;($A12214+1/24))-COUNTIF(tData[BezoekLangEind],"&lt;="&amp;$A12214)</f>
        <v/>
      </c>
      <c r="G12214" s="15">
        <f>IF($D12214=1,$B12214*100+$C12214,-1)</f>
        <v/>
      </c>
      <c r="H12214" s="15">
        <f>IF($D12214=1,$B12214,-1)</f>
        <v/>
      </c>
      <c r="I12214" s="15">
        <f>IF($D12214=1,$C12214,-1)</f>
        <v/>
      </c>
    </row>
    <row r="12215">
      <c r="A12215" s="33" t="n">
        <v>45800.83333333334</v>
      </c>
      <c r="B12215" s="15">
        <f>WEEKDAY($A12215,2)</f>
        <v/>
      </c>
      <c r="C12215" s="15">
        <f>HOUR($A12215)</f>
        <v/>
      </c>
      <c r="D12215" s="15">
        <f>IF(AND($A12215&gt;=Instellingen!$B$6,$A12215&lt;Instellingen!$B$7),1,0)</f>
        <v/>
      </c>
      <c r="E12215" s="15">
        <f>COUNTIF(tData[BezoekStart],"&lt;"&amp;($A12215+1/24))-COUNTIF(tData[BezoekEind],"&lt;="&amp;$A12215)</f>
        <v/>
      </c>
      <c r="F12215" s="15">
        <f>COUNTIF(tData[BezoekLangStart],"&lt;"&amp;($A12215+1/24))-COUNTIF(tData[BezoekLangEind],"&lt;="&amp;$A12215)</f>
        <v/>
      </c>
      <c r="G12215" s="15">
        <f>IF($D12215=1,$B12215*100+$C12215,-1)</f>
        <v/>
      </c>
      <c r="H12215" s="15">
        <f>IF($D12215=1,$B12215,-1)</f>
        <v/>
      </c>
      <c r="I12215" s="15">
        <f>IF($D12215=1,$C12215,-1)</f>
        <v/>
      </c>
    </row>
    <row r="12216">
      <c r="A12216" s="33" t="n">
        <v>45800.875</v>
      </c>
      <c r="B12216" s="15">
        <f>WEEKDAY($A12216,2)</f>
        <v/>
      </c>
      <c r="C12216" s="15">
        <f>HOUR($A12216)</f>
        <v/>
      </c>
      <c r="D12216" s="15">
        <f>IF(AND($A12216&gt;=Instellingen!$B$6,$A12216&lt;Instellingen!$B$7),1,0)</f>
        <v/>
      </c>
      <c r="E12216" s="15">
        <f>COUNTIF(tData[BezoekStart],"&lt;"&amp;($A12216+1/24))-COUNTIF(tData[BezoekEind],"&lt;="&amp;$A12216)</f>
        <v/>
      </c>
      <c r="F12216" s="15">
        <f>COUNTIF(tData[BezoekLangStart],"&lt;"&amp;($A12216+1/24))-COUNTIF(tData[BezoekLangEind],"&lt;="&amp;$A12216)</f>
        <v/>
      </c>
      <c r="G12216" s="15">
        <f>IF($D12216=1,$B12216*100+$C12216,-1)</f>
        <v/>
      </c>
      <c r="H12216" s="15">
        <f>IF($D12216=1,$B12216,-1)</f>
        <v/>
      </c>
      <c r="I12216" s="15">
        <f>IF($D12216=1,$C12216,-1)</f>
        <v/>
      </c>
    </row>
    <row r="12217">
      <c r="A12217" s="33" t="n">
        <v>45800.91666666666</v>
      </c>
      <c r="B12217" s="15">
        <f>WEEKDAY($A12217,2)</f>
        <v/>
      </c>
      <c r="C12217" s="15">
        <f>HOUR($A12217)</f>
        <v/>
      </c>
      <c r="D12217" s="15">
        <f>IF(AND($A12217&gt;=Instellingen!$B$6,$A12217&lt;Instellingen!$B$7),1,0)</f>
        <v/>
      </c>
      <c r="E12217" s="15">
        <f>COUNTIF(tData[BezoekStart],"&lt;"&amp;($A12217+1/24))-COUNTIF(tData[BezoekEind],"&lt;="&amp;$A12217)</f>
        <v/>
      </c>
      <c r="F12217" s="15">
        <f>COUNTIF(tData[BezoekLangStart],"&lt;"&amp;($A12217+1/24))-COUNTIF(tData[BezoekLangEind],"&lt;="&amp;$A12217)</f>
        <v/>
      </c>
      <c r="G12217" s="15">
        <f>IF($D12217=1,$B12217*100+$C12217,-1)</f>
        <v/>
      </c>
      <c r="H12217" s="15">
        <f>IF($D12217=1,$B12217,-1)</f>
        <v/>
      </c>
      <c r="I12217" s="15">
        <f>IF($D12217=1,$C12217,-1)</f>
        <v/>
      </c>
    </row>
    <row r="12218">
      <c r="A12218" s="33" t="n">
        <v>45800.95833333334</v>
      </c>
      <c r="B12218" s="15">
        <f>WEEKDAY($A12218,2)</f>
        <v/>
      </c>
      <c r="C12218" s="15">
        <f>HOUR($A12218)</f>
        <v/>
      </c>
      <c r="D12218" s="15">
        <f>IF(AND($A12218&gt;=Instellingen!$B$6,$A12218&lt;Instellingen!$B$7),1,0)</f>
        <v/>
      </c>
      <c r="E12218" s="15">
        <f>COUNTIF(tData[BezoekStart],"&lt;"&amp;($A12218+1/24))-COUNTIF(tData[BezoekEind],"&lt;="&amp;$A12218)</f>
        <v/>
      </c>
      <c r="F12218" s="15">
        <f>COUNTIF(tData[BezoekLangStart],"&lt;"&amp;($A12218+1/24))-COUNTIF(tData[BezoekLangEind],"&lt;="&amp;$A12218)</f>
        <v/>
      </c>
      <c r="G12218" s="15">
        <f>IF($D12218=1,$B12218*100+$C12218,-1)</f>
        <v/>
      </c>
      <c r="H12218" s="15">
        <f>IF($D12218=1,$B12218,-1)</f>
        <v/>
      </c>
      <c r="I12218" s="15">
        <f>IF($D12218=1,$C12218,-1)</f>
        <v/>
      </c>
    </row>
    <row r="12219">
      <c r="A12219" s="33" t="n">
        <v>45801</v>
      </c>
      <c r="B12219" s="15">
        <f>WEEKDAY($A12219,2)</f>
        <v/>
      </c>
      <c r="C12219" s="15">
        <f>HOUR($A12219)</f>
        <v/>
      </c>
      <c r="D12219" s="15">
        <f>IF(AND($A12219&gt;=Instellingen!$B$6,$A12219&lt;Instellingen!$B$7),1,0)</f>
        <v/>
      </c>
      <c r="E12219" s="15">
        <f>COUNTIF(tData[BezoekStart],"&lt;"&amp;($A12219+1/24))-COUNTIF(tData[BezoekEind],"&lt;="&amp;$A12219)</f>
        <v/>
      </c>
      <c r="F12219" s="15">
        <f>COUNTIF(tData[BezoekLangStart],"&lt;"&amp;($A12219+1/24))-COUNTIF(tData[BezoekLangEind],"&lt;="&amp;$A12219)</f>
        <v/>
      </c>
      <c r="G12219" s="15">
        <f>IF($D12219=1,$B12219*100+$C12219,-1)</f>
        <v/>
      </c>
      <c r="H12219" s="15">
        <f>IF($D12219=1,$B12219,-1)</f>
        <v/>
      </c>
      <c r="I12219" s="15">
        <f>IF($D12219=1,$C12219,-1)</f>
        <v/>
      </c>
    </row>
    <row r="12220">
      <c r="A12220" s="33" t="n">
        <v>45801.04166666666</v>
      </c>
      <c r="B12220" s="15">
        <f>WEEKDAY($A12220,2)</f>
        <v/>
      </c>
      <c r="C12220" s="15">
        <f>HOUR($A12220)</f>
        <v/>
      </c>
      <c r="D12220" s="15">
        <f>IF(AND($A12220&gt;=Instellingen!$B$6,$A12220&lt;Instellingen!$B$7),1,0)</f>
        <v/>
      </c>
      <c r="E12220" s="15">
        <f>COUNTIF(tData[BezoekStart],"&lt;"&amp;($A12220+1/24))-COUNTIF(tData[BezoekEind],"&lt;="&amp;$A12220)</f>
        <v/>
      </c>
      <c r="F12220" s="15">
        <f>COUNTIF(tData[BezoekLangStart],"&lt;"&amp;($A12220+1/24))-COUNTIF(tData[BezoekLangEind],"&lt;="&amp;$A12220)</f>
        <v/>
      </c>
      <c r="G12220" s="15">
        <f>IF($D12220=1,$B12220*100+$C12220,-1)</f>
        <v/>
      </c>
      <c r="H12220" s="15">
        <f>IF($D12220=1,$B12220,-1)</f>
        <v/>
      </c>
      <c r="I12220" s="15">
        <f>IF($D12220=1,$C12220,-1)</f>
        <v/>
      </c>
    </row>
    <row r="12221">
      <c r="A12221" s="33" t="n">
        <v>45801.08333333334</v>
      </c>
      <c r="B12221" s="15">
        <f>WEEKDAY($A12221,2)</f>
        <v/>
      </c>
      <c r="C12221" s="15">
        <f>HOUR($A12221)</f>
        <v/>
      </c>
      <c r="D12221" s="15">
        <f>IF(AND($A12221&gt;=Instellingen!$B$6,$A12221&lt;Instellingen!$B$7),1,0)</f>
        <v/>
      </c>
      <c r="E12221" s="15">
        <f>COUNTIF(tData[BezoekStart],"&lt;"&amp;($A12221+1/24))-COUNTIF(tData[BezoekEind],"&lt;="&amp;$A12221)</f>
        <v/>
      </c>
      <c r="F12221" s="15">
        <f>COUNTIF(tData[BezoekLangStart],"&lt;"&amp;($A12221+1/24))-COUNTIF(tData[BezoekLangEind],"&lt;="&amp;$A12221)</f>
        <v/>
      </c>
      <c r="G12221" s="15">
        <f>IF($D12221=1,$B12221*100+$C12221,-1)</f>
        <v/>
      </c>
      <c r="H12221" s="15">
        <f>IF($D12221=1,$B12221,-1)</f>
        <v/>
      </c>
      <c r="I12221" s="15">
        <f>IF($D12221=1,$C12221,-1)</f>
        <v/>
      </c>
    </row>
    <row r="12222">
      <c r="A12222" s="33" t="n">
        <v>45801.125</v>
      </c>
      <c r="B12222" s="15">
        <f>WEEKDAY($A12222,2)</f>
        <v/>
      </c>
      <c r="C12222" s="15">
        <f>HOUR($A12222)</f>
        <v/>
      </c>
      <c r="D12222" s="15">
        <f>IF(AND($A12222&gt;=Instellingen!$B$6,$A12222&lt;Instellingen!$B$7),1,0)</f>
        <v/>
      </c>
      <c r="E12222" s="15">
        <f>COUNTIF(tData[BezoekStart],"&lt;"&amp;($A12222+1/24))-COUNTIF(tData[BezoekEind],"&lt;="&amp;$A12222)</f>
        <v/>
      </c>
      <c r="F12222" s="15">
        <f>COUNTIF(tData[BezoekLangStart],"&lt;"&amp;($A12222+1/24))-COUNTIF(tData[BezoekLangEind],"&lt;="&amp;$A12222)</f>
        <v/>
      </c>
      <c r="G12222" s="15">
        <f>IF($D12222=1,$B12222*100+$C12222,-1)</f>
        <v/>
      </c>
      <c r="H12222" s="15">
        <f>IF($D12222=1,$B12222,-1)</f>
        <v/>
      </c>
      <c r="I12222" s="15">
        <f>IF($D12222=1,$C12222,-1)</f>
        <v/>
      </c>
    </row>
    <row r="12223">
      <c r="A12223" s="33" t="n">
        <v>45801.16666666666</v>
      </c>
      <c r="B12223" s="15">
        <f>WEEKDAY($A12223,2)</f>
        <v/>
      </c>
      <c r="C12223" s="15">
        <f>HOUR($A12223)</f>
        <v/>
      </c>
      <c r="D12223" s="15">
        <f>IF(AND($A12223&gt;=Instellingen!$B$6,$A12223&lt;Instellingen!$B$7),1,0)</f>
        <v/>
      </c>
      <c r="E12223" s="15">
        <f>COUNTIF(tData[BezoekStart],"&lt;"&amp;($A12223+1/24))-COUNTIF(tData[BezoekEind],"&lt;="&amp;$A12223)</f>
        <v/>
      </c>
      <c r="F12223" s="15">
        <f>COUNTIF(tData[BezoekLangStart],"&lt;"&amp;($A12223+1/24))-COUNTIF(tData[BezoekLangEind],"&lt;="&amp;$A12223)</f>
        <v/>
      </c>
      <c r="G12223" s="15">
        <f>IF($D12223=1,$B12223*100+$C12223,-1)</f>
        <v/>
      </c>
      <c r="H12223" s="15">
        <f>IF($D12223=1,$B12223,-1)</f>
        <v/>
      </c>
      <c r="I12223" s="15">
        <f>IF($D12223=1,$C12223,-1)</f>
        <v/>
      </c>
    </row>
    <row r="12224">
      <c r="A12224" s="33" t="n">
        <v>45801.20833333334</v>
      </c>
      <c r="B12224" s="15">
        <f>WEEKDAY($A12224,2)</f>
        <v/>
      </c>
      <c r="C12224" s="15">
        <f>HOUR($A12224)</f>
        <v/>
      </c>
      <c r="D12224" s="15">
        <f>IF(AND($A12224&gt;=Instellingen!$B$6,$A12224&lt;Instellingen!$B$7),1,0)</f>
        <v/>
      </c>
      <c r="E12224" s="15">
        <f>COUNTIF(tData[BezoekStart],"&lt;"&amp;($A12224+1/24))-COUNTIF(tData[BezoekEind],"&lt;="&amp;$A12224)</f>
        <v/>
      </c>
      <c r="F12224" s="15">
        <f>COUNTIF(tData[BezoekLangStart],"&lt;"&amp;($A12224+1/24))-COUNTIF(tData[BezoekLangEind],"&lt;="&amp;$A12224)</f>
        <v/>
      </c>
      <c r="G12224" s="15">
        <f>IF($D12224=1,$B12224*100+$C12224,-1)</f>
        <v/>
      </c>
      <c r="H12224" s="15">
        <f>IF($D12224=1,$B12224,-1)</f>
        <v/>
      </c>
      <c r="I12224" s="15">
        <f>IF($D12224=1,$C12224,-1)</f>
        <v/>
      </c>
    </row>
    <row r="12225">
      <c r="A12225" s="33" t="n">
        <v>45801.25</v>
      </c>
      <c r="B12225" s="15">
        <f>WEEKDAY($A12225,2)</f>
        <v/>
      </c>
      <c r="C12225" s="15">
        <f>HOUR($A12225)</f>
        <v/>
      </c>
      <c r="D12225" s="15">
        <f>IF(AND($A12225&gt;=Instellingen!$B$6,$A12225&lt;Instellingen!$B$7),1,0)</f>
        <v/>
      </c>
      <c r="E12225" s="15">
        <f>COUNTIF(tData[BezoekStart],"&lt;"&amp;($A12225+1/24))-COUNTIF(tData[BezoekEind],"&lt;="&amp;$A12225)</f>
        <v/>
      </c>
      <c r="F12225" s="15">
        <f>COUNTIF(tData[BezoekLangStart],"&lt;"&amp;($A12225+1/24))-COUNTIF(tData[BezoekLangEind],"&lt;="&amp;$A12225)</f>
        <v/>
      </c>
      <c r="G12225" s="15">
        <f>IF($D12225=1,$B12225*100+$C12225,-1)</f>
        <v/>
      </c>
      <c r="H12225" s="15">
        <f>IF($D12225=1,$B12225,-1)</f>
        <v/>
      </c>
      <c r="I12225" s="15">
        <f>IF($D12225=1,$C12225,-1)</f>
        <v/>
      </c>
    </row>
    <row r="12226">
      <c r="A12226" s="33" t="n">
        <v>45801.29166666666</v>
      </c>
      <c r="B12226" s="15">
        <f>WEEKDAY($A12226,2)</f>
        <v/>
      </c>
      <c r="C12226" s="15">
        <f>HOUR($A12226)</f>
        <v/>
      </c>
      <c r="D12226" s="15">
        <f>IF(AND($A12226&gt;=Instellingen!$B$6,$A12226&lt;Instellingen!$B$7),1,0)</f>
        <v/>
      </c>
      <c r="E12226" s="15">
        <f>COUNTIF(tData[BezoekStart],"&lt;"&amp;($A12226+1/24))-COUNTIF(tData[BezoekEind],"&lt;="&amp;$A12226)</f>
        <v/>
      </c>
      <c r="F12226" s="15">
        <f>COUNTIF(tData[BezoekLangStart],"&lt;"&amp;($A12226+1/24))-COUNTIF(tData[BezoekLangEind],"&lt;="&amp;$A12226)</f>
        <v/>
      </c>
      <c r="G12226" s="15">
        <f>IF($D12226=1,$B12226*100+$C12226,-1)</f>
        <v/>
      </c>
      <c r="H12226" s="15">
        <f>IF($D12226=1,$B12226,-1)</f>
        <v/>
      </c>
      <c r="I12226" s="15">
        <f>IF($D12226=1,$C12226,-1)</f>
        <v/>
      </c>
    </row>
    <row r="12227">
      <c r="A12227" s="33" t="n">
        <v>45801.33333333334</v>
      </c>
      <c r="B12227" s="15">
        <f>WEEKDAY($A12227,2)</f>
        <v/>
      </c>
      <c r="C12227" s="15">
        <f>HOUR($A12227)</f>
        <v/>
      </c>
      <c r="D12227" s="15">
        <f>IF(AND($A12227&gt;=Instellingen!$B$6,$A12227&lt;Instellingen!$B$7),1,0)</f>
        <v/>
      </c>
      <c r="E12227" s="15">
        <f>COUNTIF(tData[BezoekStart],"&lt;"&amp;($A12227+1/24))-COUNTIF(tData[BezoekEind],"&lt;="&amp;$A12227)</f>
        <v/>
      </c>
      <c r="F12227" s="15">
        <f>COUNTIF(tData[BezoekLangStart],"&lt;"&amp;($A12227+1/24))-COUNTIF(tData[BezoekLangEind],"&lt;="&amp;$A12227)</f>
        <v/>
      </c>
      <c r="G12227" s="15">
        <f>IF($D12227=1,$B12227*100+$C12227,-1)</f>
        <v/>
      </c>
      <c r="H12227" s="15">
        <f>IF($D12227=1,$B12227,-1)</f>
        <v/>
      </c>
      <c r="I12227" s="15">
        <f>IF($D12227=1,$C12227,-1)</f>
        <v/>
      </c>
    </row>
    <row r="12228">
      <c r="A12228" s="33" t="n">
        <v>45801.375</v>
      </c>
      <c r="B12228" s="15">
        <f>WEEKDAY($A12228,2)</f>
        <v/>
      </c>
      <c r="C12228" s="15">
        <f>HOUR($A12228)</f>
        <v/>
      </c>
      <c r="D12228" s="15">
        <f>IF(AND($A12228&gt;=Instellingen!$B$6,$A12228&lt;Instellingen!$B$7),1,0)</f>
        <v/>
      </c>
      <c r="E12228" s="15">
        <f>COUNTIF(tData[BezoekStart],"&lt;"&amp;($A12228+1/24))-COUNTIF(tData[BezoekEind],"&lt;="&amp;$A12228)</f>
        <v/>
      </c>
      <c r="F12228" s="15">
        <f>COUNTIF(tData[BezoekLangStart],"&lt;"&amp;($A12228+1/24))-COUNTIF(tData[BezoekLangEind],"&lt;="&amp;$A12228)</f>
        <v/>
      </c>
      <c r="G12228" s="15">
        <f>IF($D12228=1,$B12228*100+$C12228,-1)</f>
        <v/>
      </c>
      <c r="H12228" s="15">
        <f>IF($D12228=1,$B12228,-1)</f>
        <v/>
      </c>
      <c r="I12228" s="15">
        <f>IF($D12228=1,$C12228,-1)</f>
        <v/>
      </c>
    </row>
    <row r="12229">
      <c r="A12229" s="33" t="n">
        <v>45801.41666666666</v>
      </c>
      <c r="B12229" s="15">
        <f>WEEKDAY($A12229,2)</f>
        <v/>
      </c>
      <c r="C12229" s="15">
        <f>HOUR($A12229)</f>
        <v/>
      </c>
      <c r="D12229" s="15">
        <f>IF(AND($A12229&gt;=Instellingen!$B$6,$A12229&lt;Instellingen!$B$7),1,0)</f>
        <v/>
      </c>
      <c r="E12229" s="15">
        <f>COUNTIF(tData[BezoekStart],"&lt;"&amp;($A12229+1/24))-COUNTIF(tData[BezoekEind],"&lt;="&amp;$A12229)</f>
        <v/>
      </c>
      <c r="F12229" s="15">
        <f>COUNTIF(tData[BezoekLangStart],"&lt;"&amp;($A12229+1/24))-COUNTIF(tData[BezoekLangEind],"&lt;="&amp;$A12229)</f>
        <v/>
      </c>
      <c r="G12229" s="15">
        <f>IF($D12229=1,$B12229*100+$C12229,-1)</f>
        <v/>
      </c>
      <c r="H12229" s="15">
        <f>IF($D12229=1,$B12229,-1)</f>
        <v/>
      </c>
      <c r="I12229" s="15">
        <f>IF($D12229=1,$C12229,-1)</f>
        <v/>
      </c>
    </row>
    <row r="12230">
      <c r="A12230" s="33" t="n">
        <v>45801.45833333334</v>
      </c>
      <c r="B12230" s="15">
        <f>WEEKDAY($A12230,2)</f>
        <v/>
      </c>
      <c r="C12230" s="15">
        <f>HOUR($A12230)</f>
        <v/>
      </c>
      <c r="D12230" s="15">
        <f>IF(AND($A12230&gt;=Instellingen!$B$6,$A12230&lt;Instellingen!$B$7),1,0)</f>
        <v/>
      </c>
      <c r="E12230" s="15">
        <f>COUNTIF(tData[BezoekStart],"&lt;"&amp;($A12230+1/24))-COUNTIF(tData[BezoekEind],"&lt;="&amp;$A12230)</f>
        <v/>
      </c>
      <c r="F12230" s="15">
        <f>COUNTIF(tData[BezoekLangStart],"&lt;"&amp;($A12230+1/24))-COUNTIF(tData[BezoekLangEind],"&lt;="&amp;$A12230)</f>
        <v/>
      </c>
      <c r="G12230" s="15">
        <f>IF($D12230=1,$B12230*100+$C12230,-1)</f>
        <v/>
      </c>
      <c r="H12230" s="15">
        <f>IF($D12230=1,$B12230,-1)</f>
        <v/>
      </c>
      <c r="I12230" s="15">
        <f>IF($D12230=1,$C12230,-1)</f>
        <v/>
      </c>
    </row>
    <row r="12231">
      <c r="A12231" s="33" t="n">
        <v>45801.5</v>
      </c>
      <c r="B12231" s="15">
        <f>WEEKDAY($A12231,2)</f>
        <v/>
      </c>
      <c r="C12231" s="15">
        <f>HOUR($A12231)</f>
        <v/>
      </c>
      <c r="D12231" s="15">
        <f>IF(AND($A12231&gt;=Instellingen!$B$6,$A12231&lt;Instellingen!$B$7),1,0)</f>
        <v/>
      </c>
      <c r="E12231" s="15">
        <f>COUNTIF(tData[BezoekStart],"&lt;"&amp;($A12231+1/24))-COUNTIF(tData[BezoekEind],"&lt;="&amp;$A12231)</f>
        <v/>
      </c>
      <c r="F12231" s="15">
        <f>COUNTIF(tData[BezoekLangStart],"&lt;"&amp;($A12231+1/24))-COUNTIF(tData[BezoekLangEind],"&lt;="&amp;$A12231)</f>
        <v/>
      </c>
      <c r="G12231" s="15">
        <f>IF($D12231=1,$B12231*100+$C12231,-1)</f>
        <v/>
      </c>
      <c r="H12231" s="15">
        <f>IF($D12231=1,$B12231,-1)</f>
        <v/>
      </c>
      <c r="I12231" s="15">
        <f>IF($D12231=1,$C12231,-1)</f>
        <v/>
      </c>
    </row>
    <row r="12232">
      <c r="A12232" s="33" t="n">
        <v>45801.54166666666</v>
      </c>
      <c r="B12232" s="15">
        <f>WEEKDAY($A12232,2)</f>
        <v/>
      </c>
      <c r="C12232" s="15">
        <f>HOUR($A12232)</f>
        <v/>
      </c>
      <c r="D12232" s="15">
        <f>IF(AND($A12232&gt;=Instellingen!$B$6,$A12232&lt;Instellingen!$B$7),1,0)</f>
        <v/>
      </c>
      <c r="E12232" s="15">
        <f>COUNTIF(tData[BezoekStart],"&lt;"&amp;($A12232+1/24))-COUNTIF(tData[BezoekEind],"&lt;="&amp;$A12232)</f>
        <v/>
      </c>
      <c r="F12232" s="15">
        <f>COUNTIF(tData[BezoekLangStart],"&lt;"&amp;($A12232+1/24))-COUNTIF(tData[BezoekLangEind],"&lt;="&amp;$A12232)</f>
        <v/>
      </c>
      <c r="G12232" s="15">
        <f>IF($D12232=1,$B12232*100+$C12232,-1)</f>
        <v/>
      </c>
      <c r="H12232" s="15">
        <f>IF($D12232=1,$B12232,-1)</f>
        <v/>
      </c>
      <c r="I12232" s="15">
        <f>IF($D12232=1,$C12232,-1)</f>
        <v/>
      </c>
    </row>
    <row r="12233">
      <c r="A12233" s="33" t="n">
        <v>45801.58333333334</v>
      </c>
      <c r="B12233" s="15">
        <f>WEEKDAY($A12233,2)</f>
        <v/>
      </c>
      <c r="C12233" s="15">
        <f>HOUR($A12233)</f>
        <v/>
      </c>
      <c r="D12233" s="15">
        <f>IF(AND($A12233&gt;=Instellingen!$B$6,$A12233&lt;Instellingen!$B$7),1,0)</f>
        <v/>
      </c>
      <c r="E12233" s="15">
        <f>COUNTIF(tData[BezoekStart],"&lt;"&amp;($A12233+1/24))-COUNTIF(tData[BezoekEind],"&lt;="&amp;$A12233)</f>
        <v/>
      </c>
      <c r="F12233" s="15">
        <f>COUNTIF(tData[BezoekLangStart],"&lt;"&amp;($A12233+1/24))-COUNTIF(tData[BezoekLangEind],"&lt;="&amp;$A12233)</f>
        <v/>
      </c>
      <c r="G12233" s="15">
        <f>IF($D12233=1,$B12233*100+$C12233,-1)</f>
        <v/>
      </c>
      <c r="H12233" s="15">
        <f>IF($D12233=1,$B12233,-1)</f>
        <v/>
      </c>
      <c r="I12233" s="15">
        <f>IF($D12233=1,$C12233,-1)</f>
        <v/>
      </c>
    </row>
    <row r="12234">
      <c r="A12234" s="33" t="n">
        <v>45801.625</v>
      </c>
      <c r="B12234" s="15">
        <f>WEEKDAY($A12234,2)</f>
        <v/>
      </c>
      <c r="C12234" s="15">
        <f>HOUR($A12234)</f>
        <v/>
      </c>
      <c r="D12234" s="15">
        <f>IF(AND($A12234&gt;=Instellingen!$B$6,$A12234&lt;Instellingen!$B$7),1,0)</f>
        <v/>
      </c>
      <c r="E12234" s="15">
        <f>COUNTIF(tData[BezoekStart],"&lt;"&amp;($A12234+1/24))-COUNTIF(tData[BezoekEind],"&lt;="&amp;$A12234)</f>
        <v/>
      </c>
      <c r="F12234" s="15">
        <f>COUNTIF(tData[BezoekLangStart],"&lt;"&amp;($A12234+1/24))-COUNTIF(tData[BezoekLangEind],"&lt;="&amp;$A12234)</f>
        <v/>
      </c>
      <c r="G12234" s="15">
        <f>IF($D12234=1,$B12234*100+$C12234,-1)</f>
        <v/>
      </c>
      <c r="H12234" s="15">
        <f>IF($D12234=1,$B12234,-1)</f>
        <v/>
      </c>
      <c r="I12234" s="15">
        <f>IF($D12234=1,$C12234,-1)</f>
        <v/>
      </c>
    </row>
    <row r="12235">
      <c r="A12235" s="33" t="n">
        <v>45801.66666666666</v>
      </c>
      <c r="B12235" s="15">
        <f>WEEKDAY($A12235,2)</f>
        <v/>
      </c>
      <c r="C12235" s="15">
        <f>HOUR($A12235)</f>
        <v/>
      </c>
      <c r="D12235" s="15">
        <f>IF(AND($A12235&gt;=Instellingen!$B$6,$A12235&lt;Instellingen!$B$7),1,0)</f>
        <v/>
      </c>
      <c r="E12235" s="15">
        <f>COUNTIF(tData[BezoekStart],"&lt;"&amp;($A12235+1/24))-COUNTIF(tData[BezoekEind],"&lt;="&amp;$A12235)</f>
        <v/>
      </c>
      <c r="F12235" s="15">
        <f>COUNTIF(tData[BezoekLangStart],"&lt;"&amp;($A12235+1/24))-COUNTIF(tData[BezoekLangEind],"&lt;="&amp;$A12235)</f>
        <v/>
      </c>
      <c r="G12235" s="15">
        <f>IF($D12235=1,$B12235*100+$C12235,-1)</f>
        <v/>
      </c>
      <c r="H12235" s="15">
        <f>IF($D12235=1,$B12235,-1)</f>
        <v/>
      </c>
      <c r="I12235" s="15">
        <f>IF($D12235=1,$C12235,-1)</f>
        <v/>
      </c>
    </row>
    <row r="12236">
      <c r="A12236" s="33" t="n">
        <v>45801.70833333334</v>
      </c>
      <c r="B12236" s="15">
        <f>WEEKDAY($A12236,2)</f>
        <v/>
      </c>
      <c r="C12236" s="15">
        <f>HOUR($A12236)</f>
        <v/>
      </c>
      <c r="D12236" s="15">
        <f>IF(AND($A12236&gt;=Instellingen!$B$6,$A12236&lt;Instellingen!$B$7),1,0)</f>
        <v/>
      </c>
      <c r="E12236" s="15">
        <f>COUNTIF(tData[BezoekStart],"&lt;"&amp;($A12236+1/24))-COUNTIF(tData[BezoekEind],"&lt;="&amp;$A12236)</f>
        <v/>
      </c>
      <c r="F12236" s="15">
        <f>COUNTIF(tData[BezoekLangStart],"&lt;"&amp;($A12236+1/24))-COUNTIF(tData[BezoekLangEind],"&lt;="&amp;$A12236)</f>
        <v/>
      </c>
      <c r="G12236" s="15">
        <f>IF($D12236=1,$B12236*100+$C12236,-1)</f>
        <v/>
      </c>
      <c r="H12236" s="15">
        <f>IF($D12236=1,$B12236,-1)</f>
        <v/>
      </c>
      <c r="I12236" s="15">
        <f>IF($D12236=1,$C12236,-1)</f>
        <v/>
      </c>
    </row>
    <row r="12237">
      <c r="A12237" s="33" t="n">
        <v>45801.75</v>
      </c>
      <c r="B12237" s="15">
        <f>WEEKDAY($A12237,2)</f>
        <v/>
      </c>
      <c r="C12237" s="15">
        <f>HOUR($A12237)</f>
        <v/>
      </c>
      <c r="D12237" s="15">
        <f>IF(AND($A12237&gt;=Instellingen!$B$6,$A12237&lt;Instellingen!$B$7),1,0)</f>
        <v/>
      </c>
      <c r="E12237" s="15">
        <f>COUNTIF(tData[BezoekStart],"&lt;"&amp;($A12237+1/24))-COUNTIF(tData[BezoekEind],"&lt;="&amp;$A12237)</f>
        <v/>
      </c>
      <c r="F12237" s="15">
        <f>COUNTIF(tData[BezoekLangStart],"&lt;"&amp;($A12237+1/24))-COUNTIF(tData[BezoekLangEind],"&lt;="&amp;$A12237)</f>
        <v/>
      </c>
      <c r="G12237" s="15">
        <f>IF($D12237=1,$B12237*100+$C12237,-1)</f>
        <v/>
      </c>
      <c r="H12237" s="15">
        <f>IF($D12237=1,$B12237,-1)</f>
        <v/>
      </c>
      <c r="I12237" s="15">
        <f>IF($D12237=1,$C12237,-1)</f>
        <v/>
      </c>
    </row>
    <row r="12238">
      <c r="A12238" s="33" t="n">
        <v>45801.79166666666</v>
      </c>
      <c r="B12238" s="15">
        <f>WEEKDAY($A12238,2)</f>
        <v/>
      </c>
      <c r="C12238" s="15">
        <f>HOUR($A12238)</f>
        <v/>
      </c>
      <c r="D12238" s="15">
        <f>IF(AND($A12238&gt;=Instellingen!$B$6,$A12238&lt;Instellingen!$B$7),1,0)</f>
        <v/>
      </c>
      <c r="E12238" s="15">
        <f>COUNTIF(tData[BezoekStart],"&lt;"&amp;($A12238+1/24))-COUNTIF(tData[BezoekEind],"&lt;="&amp;$A12238)</f>
        <v/>
      </c>
      <c r="F12238" s="15">
        <f>COUNTIF(tData[BezoekLangStart],"&lt;"&amp;($A12238+1/24))-COUNTIF(tData[BezoekLangEind],"&lt;="&amp;$A12238)</f>
        <v/>
      </c>
      <c r="G12238" s="15">
        <f>IF($D12238=1,$B12238*100+$C12238,-1)</f>
        <v/>
      </c>
      <c r="H12238" s="15">
        <f>IF($D12238=1,$B12238,-1)</f>
        <v/>
      </c>
      <c r="I12238" s="15">
        <f>IF($D12238=1,$C12238,-1)</f>
        <v/>
      </c>
    </row>
    <row r="12239">
      <c r="A12239" s="33" t="n">
        <v>45801.83333333334</v>
      </c>
      <c r="B12239" s="15">
        <f>WEEKDAY($A12239,2)</f>
        <v/>
      </c>
      <c r="C12239" s="15">
        <f>HOUR($A12239)</f>
        <v/>
      </c>
      <c r="D12239" s="15">
        <f>IF(AND($A12239&gt;=Instellingen!$B$6,$A12239&lt;Instellingen!$B$7),1,0)</f>
        <v/>
      </c>
      <c r="E12239" s="15">
        <f>COUNTIF(tData[BezoekStart],"&lt;"&amp;($A12239+1/24))-COUNTIF(tData[BezoekEind],"&lt;="&amp;$A12239)</f>
        <v/>
      </c>
      <c r="F12239" s="15">
        <f>COUNTIF(tData[BezoekLangStart],"&lt;"&amp;($A12239+1/24))-COUNTIF(tData[BezoekLangEind],"&lt;="&amp;$A12239)</f>
        <v/>
      </c>
      <c r="G12239" s="15">
        <f>IF($D12239=1,$B12239*100+$C12239,-1)</f>
        <v/>
      </c>
      <c r="H12239" s="15">
        <f>IF($D12239=1,$B12239,-1)</f>
        <v/>
      </c>
      <c r="I12239" s="15">
        <f>IF($D12239=1,$C12239,-1)</f>
        <v/>
      </c>
    </row>
    <row r="12240">
      <c r="A12240" s="33" t="n">
        <v>45801.875</v>
      </c>
      <c r="B12240" s="15">
        <f>WEEKDAY($A12240,2)</f>
        <v/>
      </c>
      <c r="C12240" s="15">
        <f>HOUR($A12240)</f>
        <v/>
      </c>
      <c r="D12240" s="15">
        <f>IF(AND($A12240&gt;=Instellingen!$B$6,$A12240&lt;Instellingen!$B$7),1,0)</f>
        <v/>
      </c>
      <c r="E12240" s="15">
        <f>COUNTIF(tData[BezoekStart],"&lt;"&amp;($A12240+1/24))-COUNTIF(tData[BezoekEind],"&lt;="&amp;$A12240)</f>
        <v/>
      </c>
      <c r="F12240" s="15">
        <f>COUNTIF(tData[BezoekLangStart],"&lt;"&amp;($A12240+1/24))-COUNTIF(tData[BezoekLangEind],"&lt;="&amp;$A12240)</f>
        <v/>
      </c>
      <c r="G12240" s="15">
        <f>IF($D12240=1,$B12240*100+$C12240,-1)</f>
        <v/>
      </c>
      <c r="H12240" s="15">
        <f>IF($D12240=1,$B12240,-1)</f>
        <v/>
      </c>
      <c r="I12240" s="15">
        <f>IF($D12240=1,$C12240,-1)</f>
        <v/>
      </c>
    </row>
    <row r="12241">
      <c r="A12241" s="33" t="n">
        <v>45801.91666666666</v>
      </c>
      <c r="B12241" s="15">
        <f>WEEKDAY($A12241,2)</f>
        <v/>
      </c>
      <c r="C12241" s="15">
        <f>HOUR($A12241)</f>
        <v/>
      </c>
      <c r="D12241" s="15">
        <f>IF(AND($A12241&gt;=Instellingen!$B$6,$A12241&lt;Instellingen!$B$7),1,0)</f>
        <v/>
      </c>
      <c r="E12241" s="15">
        <f>COUNTIF(tData[BezoekStart],"&lt;"&amp;($A12241+1/24))-COUNTIF(tData[BezoekEind],"&lt;="&amp;$A12241)</f>
        <v/>
      </c>
      <c r="F12241" s="15">
        <f>COUNTIF(tData[BezoekLangStart],"&lt;"&amp;($A12241+1/24))-COUNTIF(tData[BezoekLangEind],"&lt;="&amp;$A12241)</f>
        <v/>
      </c>
      <c r="G12241" s="15">
        <f>IF($D12241=1,$B12241*100+$C12241,-1)</f>
        <v/>
      </c>
      <c r="H12241" s="15">
        <f>IF($D12241=1,$B12241,-1)</f>
        <v/>
      </c>
      <c r="I12241" s="15">
        <f>IF($D12241=1,$C12241,-1)</f>
        <v/>
      </c>
    </row>
    <row r="12242">
      <c r="A12242" s="33" t="n">
        <v>45801.95833333334</v>
      </c>
      <c r="B12242" s="15">
        <f>WEEKDAY($A12242,2)</f>
        <v/>
      </c>
      <c r="C12242" s="15">
        <f>HOUR($A12242)</f>
        <v/>
      </c>
      <c r="D12242" s="15">
        <f>IF(AND($A12242&gt;=Instellingen!$B$6,$A12242&lt;Instellingen!$B$7),1,0)</f>
        <v/>
      </c>
      <c r="E12242" s="15">
        <f>COUNTIF(tData[BezoekStart],"&lt;"&amp;($A12242+1/24))-COUNTIF(tData[BezoekEind],"&lt;="&amp;$A12242)</f>
        <v/>
      </c>
      <c r="F12242" s="15">
        <f>COUNTIF(tData[BezoekLangStart],"&lt;"&amp;($A12242+1/24))-COUNTIF(tData[BezoekLangEind],"&lt;="&amp;$A12242)</f>
        <v/>
      </c>
      <c r="G12242" s="15">
        <f>IF($D12242=1,$B12242*100+$C12242,-1)</f>
        <v/>
      </c>
      <c r="H12242" s="15">
        <f>IF($D12242=1,$B12242,-1)</f>
        <v/>
      </c>
      <c r="I12242" s="15">
        <f>IF($D12242=1,$C12242,-1)</f>
        <v/>
      </c>
    </row>
    <row r="12243">
      <c r="A12243" s="33" t="n">
        <v>45802</v>
      </c>
      <c r="B12243" s="15">
        <f>WEEKDAY($A12243,2)</f>
        <v/>
      </c>
      <c r="C12243" s="15">
        <f>HOUR($A12243)</f>
        <v/>
      </c>
      <c r="D12243" s="15">
        <f>IF(AND($A12243&gt;=Instellingen!$B$6,$A12243&lt;Instellingen!$B$7),1,0)</f>
        <v/>
      </c>
      <c r="E12243" s="15">
        <f>COUNTIF(tData[BezoekStart],"&lt;"&amp;($A12243+1/24))-COUNTIF(tData[BezoekEind],"&lt;="&amp;$A12243)</f>
        <v/>
      </c>
      <c r="F12243" s="15">
        <f>COUNTIF(tData[BezoekLangStart],"&lt;"&amp;($A12243+1/24))-COUNTIF(tData[BezoekLangEind],"&lt;="&amp;$A12243)</f>
        <v/>
      </c>
      <c r="G12243" s="15">
        <f>IF($D12243=1,$B12243*100+$C12243,-1)</f>
        <v/>
      </c>
      <c r="H12243" s="15">
        <f>IF($D12243=1,$B12243,-1)</f>
        <v/>
      </c>
      <c r="I12243" s="15">
        <f>IF($D12243=1,$C12243,-1)</f>
        <v/>
      </c>
    </row>
    <row r="12244">
      <c r="A12244" s="33" t="n">
        <v>45802.04166666666</v>
      </c>
      <c r="B12244" s="15">
        <f>WEEKDAY($A12244,2)</f>
        <v/>
      </c>
      <c r="C12244" s="15">
        <f>HOUR($A12244)</f>
        <v/>
      </c>
      <c r="D12244" s="15">
        <f>IF(AND($A12244&gt;=Instellingen!$B$6,$A12244&lt;Instellingen!$B$7),1,0)</f>
        <v/>
      </c>
      <c r="E12244" s="15">
        <f>COUNTIF(tData[BezoekStart],"&lt;"&amp;($A12244+1/24))-COUNTIF(tData[BezoekEind],"&lt;="&amp;$A12244)</f>
        <v/>
      </c>
      <c r="F12244" s="15">
        <f>COUNTIF(tData[BezoekLangStart],"&lt;"&amp;($A12244+1/24))-COUNTIF(tData[BezoekLangEind],"&lt;="&amp;$A12244)</f>
        <v/>
      </c>
      <c r="G12244" s="15">
        <f>IF($D12244=1,$B12244*100+$C12244,-1)</f>
        <v/>
      </c>
      <c r="H12244" s="15">
        <f>IF($D12244=1,$B12244,-1)</f>
        <v/>
      </c>
      <c r="I12244" s="15">
        <f>IF($D12244=1,$C12244,-1)</f>
        <v/>
      </c>
    </row>
    <row r="12245">
      <c r="A12245" s="33" t="n">
        <v>45802.08333333334</v>
      </c>
      <c r="B12245" s="15">
        <f>WEEKDAY($A12245,2)</f>
        <v/>
      </c>
      <c r="C12245" s="15">
        <f>HOUR($A12245)</f>
        <v/>
      </c>
      <c r="D12245" s="15">
        <f>IF(AND($A12245&gt;=Instellingen!$B$6,$A12245&lt;Instellingen!$B$7),1,0)</f>
        <v/>
      </c>
      <c r="E12245" s="15">
        <f>COUNTIF(tData[BezoekStart],"&lt;"&amp;($A12245+1/24))-COUNTIF(tData[BezoekEind],"&lt;="&amp;$A12245)</f>
        <v/>
      </c>
      <c r="F12245" s="15">
        <f>COUNTIF(tData[BezoekLangStart],"&lt;"&amp;($A12245+1/24))-COUNTIF(tData[BezoekLangEind],"&lt;="&amp;$A12245)</f>
        <v/>
      </c>
      <c r="G12245" s="15">
        <f>IF($D12245=1,$B12245*100+$C12245,-1)</f>
        <v/>
      </c>
      <c r="H12245" s="15">
        <f>IF($D12245=1,$B12245,-1)</f>
        <v/>
      </c>
      <c r="I12245" s="15">
        <f>IF($D12245=1,$C12245,-1)</f>
        <v/>
      </c>
    </row>
    <row r="12246">
      <c r="A12246" s="33" t="n">
        <v>45802.125</v>
      </c>
      <c r="B12246" s="15">
        <f>WEEKDAY($A12246,2)</f>
        <v/>
      </c>
      <c r="C12246" s="15">
        <f>HOUR($A12246)</f>
        <v/>
      </c>
      <c r="D12246" s="15">
        <f>IF(AND($A12246&gt;=Instellingen!$B$6,$A12246&lt;Instellingen!$B$7),1,0)</f>
        <v/>
      </c>
      <c r="E12246" s="15">
        <f>COUNTIF(tData[BezoekStart],"&lt;"&amp;($A12246+1/24))-COUNTIF(tData[BezoekEind],"&lt;="&amp;$A12246)</f>
        <v/>
      </c>
      <c r="F12246" s="15">
        <f>COUNTIF(tData[BezoekLangStart],"&lt;"&amp;($A12246+1/24))-COUNTIF(tData[BezoekLangEind],"&lt;="&amp;$A12246)</f>
        <v/>
      </c>
      <c r="G12246" s="15">
        <f>IF($D12246=1,$B12246*100+$C12246,-1)</f>
        <v/>
      </c>
      <c r="H12246" s="15">
        <f>IF($D12246=1,$B12246,-1)</f>
        <v/>
      </c>
      <c r="I12246" s="15">
        <f>IF($D12246=1,$C12246,-1)</f>
        <v/>
      </c>
    </row>
    <row r="12247">
      <c r="A12247" s="33" t="n">
        <v>45802.16666666666</v>
      </c>
      <c r="B12247" s="15">
        <f>WEEKDAY($A12247,2)</f>
        <v/>
      </c>
      <c r="C12247" s="15">
        <f>HOUR($A12247)</f>
        <v/>
      </c>
      <c r="D12247" s="15">
        <f>IF(AND($A12247&gt;=Instellingen!$B$6,$A12247&lt;Instellingen!$B$7),1,0)</f>
        <v/>
      </c>
      <c r="E12247" s="15">
        <f>COUNTIF(tData[BezoekStart],"&lt;"&amp;($A12247+1/24))-COUNTIF(tData[BezoekEind],"&lt;="&amp;$A12247)</f>
        <v/>
      </c>
      <c r="F12247" s="15">
        <f>COUNTIF(tData[BezoekLangStart],"&lt;"&amp;($A12247+1/24))-COUNTIF(tData[BezoekLangEind],"&lt;="&amp;$A12247)</f>
        <v/>
      </c>
      <c r="G12247" s="15">
        <f>IF($D12247=1,$B12247*100+$C12247,-1)</f>
        <v/>
      </c>
      <c r="H12247" s="15">
        <f>IF($D12247=1,$B12247,-1)</f>
        <v/>
      </c>
      <c r="I12247" s="15">
        <f>IF($D12247=1,$C12247,-1)</f>
        <v/>
      </c>
    </row>
    <row r="12248">
      <c r="A12248" s="33" t="n">
        <v>45802.20833333334</v>
      </c>
      <c r="B12248" s="15">
        <f>WEEKDAY($A12248,2)</f>
        <v/>
      </c>
      <c r="C12248" s="15">
        <f>HOUR($A12248)</f>
        <v/>
      </c>
      <c r="D12248" s="15">
        <f>IF(AND($A12248&gt;=Instellingen!$B$6,$A12248&lt;Instellingen!$B$7),1,0)</f>
        <v/>
      </c>
      <c r="E12248" s="15">
        <f>COUNTIF(tData[BezoekStart],"&lt;"&amp;($A12248+1/24))-COUNTIF(tData[BezoekEind],"&lt;="&amp;$A12248)</f>
        <v/>
      </c>
      <c r="F12248" s="15">
        <f>COUNTIF(tData[BezoekLangStart],"&lt;"&amp;($A12248+1/24))-COUNTIF(tData[BezoekLangEind],"&lt;="&amp;$A12248)</f>
        <v/>
      </c>
      <c r="G12248" s="15">
        <f>IF($D12248=1,$B12248*100+$C12248,-1)</f>
        <v/>
      </c>
      <c r="H12248" s="15">
        <f>IF($D12248=1,$B12248,-1)</f>
        <v/>
      </c>
      <c r="I12248" s="15">
        <f>IF($D12248=1,$C12248,-1)</f>
        <v/>
      </c>
    </row>
    <row r="12249">
      <c r="A12249" s="33" t="n">
        <v>45802.25</v>
      </c>
      <c r="B12249" s="15">
        <f>WEEKDAY($A12249,2)</f>
        <v/>
      </c>
      <c r="C12249" s="15">
        <f>HOUR($A12249)</f>
        <v/>
      </c>
      <c r="D12249" s="15">
        <f>IF(AND($A12249&gt;=Instellingen!$B$6,$A12249&lt;Instellingen!$B$7),1,0)</f>
        <v/>
      </c>
      <c r="E12249" s="15">
        <f>COUNTIF(tData[BezoekStart],"&lt;"&amp;($A12249+1/24))-COUNTIF(tData[BezoekEind],"&lt;="&amp;$A12249)</f>
        <v/>
      </c>
      <c r="F12249" s="15">
        <f>COUNTIF(tData[BezoekLangStart],"&lt;"&amp;($A12249+1/24))-COUNTIF(tData[BezoekLangEind],"&lt;="&amp;$A12249)</f>
        <v/>
      </c>
      <c r="G12249" s="15">
        <f>IF($D12249=1,$B12249*100+$C12249,-1)</f>
        <v/>
      </c>
      <c r="H12249" s="15">
        <f>IF($D12249=1,$B12249,-1)</f>
        <v/>
      </c>
      <c r="I12249" s="15">
        <f>IF($D12249=1,$C12249,-1)</f>
        <v/>
      </c>
    </row>
    <row r="12250">
      <c r="A12250" s="33" t="n">
        <v>45802.29166666666</v>
      </c>
      <c r="B12250" s="15">
        <f>WEEKDAY($A12250,2)</f>
        <v/>
      </c>
      <c r="C12250" s="15">
        <f>HOUR($A12250)</f>
        <v/>
      </c>
      <c r="D12250" s="15">
        <f>IF(AND($A12250&gt;=Instellingen!$B$6,$A12250&lt;Instellingen!$B$7),1,0)</f>
        <v/>
      </c>
      <c r="E12250" s="15">
        <f>COUNTIF(tData[BezoekStart],"&lt;"&amp;($A12250+1/24))-COUNTIF(tData[BezoekEind],"&lt;="&amp;$A12250)</f>
        <v/>
      </c>
      <c r="F12250" s="15">
        <f>COUNTIF(tData[BezoekLangStart],"&lt;"&amp;($A12250+1/24))-COUNTIF(tData[BezoekLangEind],"&lt;="&amp;$A12250)</f>
        <v/>
      </c>
      <c r="G12250" s="15">
        <f>IF($D12250=1,$B12250*100+$C12250,-1)</f>
        <v/>
      </c>
      <c r="H12250" s="15">
        <f>IF($D12250=1,$B12250,-1)</f>
        <v/>
      </c>
      <c r="I12250" s="15">
        <f>IF($D12250=1,$C12250,-1)</f>
        <v/>
      </c>
    </row>
    <row r="12251">
      <c r="A12251" s="33" t="n">
        <v>45802.33333333334</v>
      </c>
      <c r="B12251" s="15">
        <f>WEEKDAY($A12251,2)</f>
        <v/>
      </c>
      <c r="C12251" s="15">
        <f>HOUR($A12251)</f>
        <v/>
      </c>
      <c r="D12251" s="15">
        <f>IF(AND($A12251&gt;=Instellingen!$B$6,$A12251&lt;Instellingen!$B$7),1,0)</f>
        <v/>
      </c>
      <c r="E12251" s="15">
        <f>COUNTIF(tData[BezoekStart],"&lt;"&amp;($A12251+1/24))-COUNTIF(tData[BezoekEind],"&lt;="&amp;$A12251)</f>
        <v/>
      </c>
      <c r="F12251" s="15">
        <f>COUNTIF(tData[BezoekLangStart],"&lt;"&amp;($A12251+1/24))-COUNTIF(tData[BezoekLangEind],"&lt;="&amp;$A12251)</f>
        <v/>
      </c>
      <c r="G12251" s="15">
        <f>IF($D12251=1,$B12251*100+$C12251,-1)</f>
        <v/>
      </c>
      <c r="H12251" s="15">
        <f>IF($D12251=1,$B12251,-1)</f>
        <v/>
      </c>
      <c r="I12251" s="15">
        <f>IF($D12251=1,$C12251,-1)</f>
        <v/>
      </c>
    </row>
    <row r="12252">
      <c r="A12252" s="33" t="n">
        <v>45802.375</v>
      </c>
      <c r="B12252" s="15">
        <f>WEEKDAY($A12252,2)</f>
        <v/>
      </c>
      <c r="C12252" s="15">
        <f>HOUR($A12252)</f>
        <v/>
      </c>
      <c r="D12252" s="15">
        <f>IF(AND($A12252&gt;=Instellingen!$B$6,$A12252&lt;Instellingen!$B$7),1,0)</f>
        <v/>
      </c>
      <c r="E12252" s="15">
        <f>COUNTIF(tData[BezoekStart],"&lt;"&amp;($A12252+1/24))-COUNTIF(tData[BezoekEind],"&lt;="&amp;$A12252)</f>
        <v/>
      </c>
      <c r="F12252" s="15">
        <f>COUNTIF(tData[BezoekLangStart],"&lt;"&amp;($A12252+1/24))-COUNTIF(tData[BezoekLangEind],"&lt;="&amp;$A12252)</f>
        <v/>
      </c>
      <c r="G12252" s="15">
        <f>IF($D12252=1,$B12252*100+$C12252,-1)</f>
        <v/>
      </c>
      <c r="H12252" s="15">
        <f>IF($D12252=1,$B12252,-1)</f>
        <v/>
      </c>
      <c r="I12252" s="15">
        <f>IF($D12252=1,$C12252,-1)</f>
        <v/>
      </c>
    </row>
    <row r="12253">
      <c r="A12253" s="33" t="n">
        <v>45802.41666666666</v>
      </c>
      <c r="B12253" s="15">
        <f>WEEKDAY($A12253,2)</f>
        <v/>
      </c>
      <c r="C12253" s="15">
        <f>HOUR($A12253)</f>
        <v/>
      </c>
      <c r="D12253" s="15">
        <f>IF(AND($A12253&gt;=Instellingen!$B$6,$A12253&lt;Instellingen!$B$7),1,0)</f>
        <v/>
      </c>
      <c r="E12253" s="15">
        <f>COUNTIF(tData[BezoekStart],"&lt;"&amp;($A12253+1/24))-COUNTIF(tData[BezoekEind],"&lt;="&amp;$A12253)</f>
        <v/>
      </c>
      <c r="F12253" s="15">
        <f>COUNTIF(tData[BezoekLangStart],"&lt;"&amp;($A12253+1/24))-COUNTIF(tData[BezoekLangEind],"&lt;="&amp;$A12253)</f>
        <v/>
      </c>
      <c r="G12253" s="15">
        <f>IF($D12253=1,$B12253*100+$C12253,-1)</f>
        <v/>
      </c>
      <c r="H12253" s="15">
        <f>IF($D12253=1,$B12253,-1)</f>
        <v/>
      </c>
      <c r="I12253" s="15">
        <f>IF($D12253=1,$C12253,-1)</f>
        <v/>
      </c>
    </row>
    <row r="12254">
      <c r="A12254" s="33" t="n">
        <v>45802.45833333334</v>
      </c>
      <c r="B12254" s="15">
        <f>WEEKDAY($A12254,2)</f>
        <v/>
      </c>
      <c r="C12254" s="15">
        <f>HOUR($A12254)</f>
        <v/>
      </c>
      <c r="D12254" s="15">
        <f>IF(AND($A12254&gt;=Instellingen!$B$6,$A12254&lt;Instellingen!$B$7),1,0)</f>
        <v/>
      </c>
      <c r="E12254" s="15">
        <f>COUNTIF(tData[BezoekStart],"&lt;"&amp;($A12254+1/24))-COUNTIF(tData[BezoekEind],"&lt;="&amp;$A12254)</f>
        <v/>
      </c>
      <c r="F12254" s="15">
        <f>COUNTIF(tData[BezoekLangStart],"&lt;"&amp;($A12254+1/24))-COUNTIF(tData[BezoekLangEind],"&lt;="&amp;$A12254)</f>
        <v/>
      </c>
      <c r="G12254" s="15">
        <f>IF($D12254=1,$B12254*100+$C12254,-1)</f>
        <v/>
      </c>
      <c r="H12254" s="15">
        <f>IF($D12254=1,$B12254,-1)</f>
        <v/>
      </c>
      <c r="I12254" s="15">
        <f>IF($D12254=1,$C12254,-1)</f>
        <v/>
      </c>
    </row>
    <row r="12255">
      <c r="A12255" s="33" t="n">
        <v>45802.5</v>
      </c>
      <c r="B12255" s="15">
        <f>WEEKDAY($A12255,2)</f>
        <v/>
      </c>
      <c r="C12255" s="15">
        <f>HOUR($A12255)</f>
        <v/>
      </c>
      <c r="D12255" s="15">
        <f>IF(AND($A12255&gt;=Instellingen!$B$6,$A12255&lt;Instellingen!$B$7),1,0)</f>
        <v/>
      </c>
      <c r="E12255" s="15">
        <f>COUNTIF(tData[BezoekStart],"&lt;"&amp;($A12255+1/24))-COUNTIF(tData[BezoekEind],"&lt;="&amp;$A12255)</f>
        <v/>
      </c>
      <c r="F12255" s="15">
        <f>COUNTIF(tData[BezoekLangStart],"&lt;"&amp;($A12255+1/24))-COUNTIF(tData[BezoekLangEind],"&lt;="&amp;$A12255)</f>
        <v/>
      </c>
      <c r="G12255" s="15">
        <f>IF($D12255=1,$B12255*100+$C12255,-1)</f>
        <v/>
      </c>
      <c r="H12255" s="15">
        <f>IF($D12255=1,$B12255,-1)</f>
        <v/>
      </c>
      <c r="I12255" s="15">
        <f>IF($D12255=1,$C12255,-1)</f>
        <v/>
      </c>
    </row>
    <row r="12256">
      <c r="A12256" s="33" t="n">
        <v>45802.54166666666</v>
      </c>
      <c r="B12256" s="15">
        <f>WEEKDAY($A12256,2)</f>
        <v/>
      </c>
      <c r="C12256" s="15">
        <f>HOUR($A12256)</f>
        <v/>
      </c>
      <c r="D12256" s="15">
        <f>IF(AND($A12256&gt;=Instellingen!$B$6,$A12256&lt;Instellingen!$B$7),1,0)</f>
        <v/>
      </c>
      <c r="E12256" s="15">
        <f>COUNTIF(tData[BezoekStart],"&lt;"&amp;($A12256+1/24))-COUNTIF(tData[BezoekEind],"&lt;="&amp;$A12256)</f>
        <v/>
      </c>
      <c r="F12256" s="15">
        <f>COUNTIF(tData[BezoekLangStart],"&lt;"&amp;($A12256+1/24))-COUNTIF(tData[BezoekLangEind],"&lt;="&amp;$A12256)</f>
        <v/>
      </c>
      <c r="G12256" s="15">
        <f>IF($D12256=1,$B12256*100+$C12256,-1)</f>
        <v/>
      </c>
      <c r="H12256" s="15">
        <f>IF($D12256=1,$B12256,-1)</f>
        <v/>
      </c>
      <c r="I12256" s="15">
        <f>IF($D12256=1,$C12256,-1)</f>
        <v/>
      </c>
    </row>
    <row r="12257">
      <c r="A12257" s="33" t="n">
        <v>45802.58333333334</v>
      </c>
      <c r="B12257" s="15">
        <f>WEEKDAY($A12257,2)</f>
        <v/>
      </c>
      <c r="C12257" s="15">
        <f>HOUR($A12257)</f>
        <v/>
      </c>
      <c r="D12257" s="15">
        <f>IF(AND($A12257&gt;=Instellingen!$B$6,$A12257&lt;Instellingen!$B$7),1,0)</f>
        <v/>
      </c>
      <c r="E12257" s="15">
        <f>COUNTIF(tData[BezoekStart],"&lt;"&amp;($A12257+1/24))-COUNTIF(tData[BezoekEind],"&lt;="&amp;$A12257)</f>
        <v/>
      </c>
      <c r="F12257" s="15">
        <f>COUNTIF(tData[BezoekLangStart],"&lt;"&amp;($A12257+1/24))-COUNTIF(tData[BezoekLangEind],"&lt;="&amp;$A12257)</f>
        <v/>
      </c>
      <c r="G12257" s="15">
        <f>IF($D12257=1,$B12257*100+$C12257,-1)</f>
        <v/>
      </c>
      <c r="H12257" s="15">
        <f>IF($D12257=1,$B12257,-1)</f>
        <v/>
      </c>
      <c r="I12257" s="15">
        <f>IF($D12257=1,$C12257,-1)</f>
        <v/>
      </c>
    </row>
    <row r="12258">
      <c r="A12258" s="33" t="n">
        <v>45802.625</v>
      </c>
      <c r="B12258" s="15">
        <f>WEEKDAY($A12258,2)</f>
        <v/>
      </c>
      <c r="C12258" s="15">
        <f>HOUR($A12258)</f>
        <v/>
      </c>
      <c r="D12258" s="15">
        <f>IF(AND($A12258&gt;=Instellingen!$B$6,$A12258&lt;Instellingen!$B$7),1,0)</f>
        <v/>
      </c>
      <c r="E12258" s="15">
        <f>COUNTIF(tData[BezoekStart],"&lt;"&amp;($A12258+1/24))-COUNTIF(tData[BezoekEind],"&lt;="&amp;$A12258)</f>
        <v/>
      </c>
      <c r="F12258" s="15">
        <f>COUNTIF(tData[BezoekLangStart],"&lt;"&amp;($A12258+1/24))-COUNTIF(tData[BezoekLangEind],"&lt;="&amp;$A12258)</f>
        <v/>
      </c>
      <c r="G12258" s="15">
        <f>IF($D12258=1,$B12258*100+$C12258,-1)</f>
        <v/>
      </c>
      <c r="H12258" s="15">
        <f>IF($D12258=1,$B12258,-1)</f>
        <v/>
      </c>
      <c r="I12258" s="15">
        <f>IF($D12258=1,$C12258,-1)</f>
        <v/>
      </c>
    </row>
    <row r="12259">
      <c r="A12259" s="33" t="n">
        <v>45802.66666666666</v>
      </c>
      <c r="B12259" s="15">
        <f>WEEKDAY($A12259,2)</f>
        <v/>
      </c>
      <c r="C12259" s="15">
        <f>HOUR($A12259)</f>
        <v/>
      </c>
      <c r="D12259" s="15">
        <f>IF(AND($A12259&gt;=Instellingen!$B$6,$A12259&lt;Instellingen!$B$7),1,0)</f>
        <v/>
      </c>
      <c r="E12259" s="15">
        <f>COUNTIF(tData[BezoekStart],"&lt;"&amp;($A12259+1/24))-COUNTIF(tData[BezoekEind],"&lt;="&amp;$A12259)</f>
        <v/>
      </c>
      <c r="F12259" s="15">
        <f>COUNTIF(tData[BezoekLangStart],"&lt;"&amp;($A12259+1/24))-COUNTIF(tData[BezoekLangEind],"&lt;="&amp;$A12259)</f>
        <v/>
      </c>
      <c r="G12259" s="15">
        <f>IF($D12259=1,$B12259*100+$C12259,-1)</f>
        <v/>
      </c>
      <c r="H12259" s="15">
        <f>IF($D12259=1,$B12259,-1)</f>
        <v/>
      </c>
      <c r="I12259" s="15">
        <f>IF($D12259=1,$C12259,-1)</f>
        <v/>
      </c>
    </row>
    <row r="12260">
      <c r="A12260" s="33" t="n">
        <v>45802.70833333334</v>
      </c>
      <c r="B12260" s="15">
        <f>WEEKDAY($A12260,2)</f>
        <v/>
      </c>
      <c r="C12260" s="15">
        <f>HOUR($A12260)</f>
        <v/>
      </c>
      <c r="D12260" s="15">
        <f>IF(AND($A12260&gt;=Instellingen!$B$6,$A12260&lt;Instellingen!$B$7),1,0)</f>
        <v/>
      </c>
      <c r="E12260" s="15">
        <f>COUNTIF(tData[BezoekStart],"&lt;"&amp;($A12260+1/24))-COUNTIF(tData[BezoekEind],"&lt;="&amp;$A12260)</f>
        <v/>
      </c>
      <c r="F12260" s="15">
        <f>COUNTIF(tData[BezoekLangStart],"&lt;"&amp;($A12260+1/24))-COUNTIF(tData[BezoekLangEind],"&lt;="&amp;$A12260)</f>
        <v/>
      </c>
      <c r="G12260" s="15">
        <f>IF($D12260=1,$B12260*100+$C12260,-1)</f>
        <v/>
      </c>
      <c r="H12260" s="15">
        <f>IF($D12260=1,$B12260,-1)</f>
        <v/>
      </c>
      <c r="I12260" s="15">
        <f>IF($D12260=1,$C12260,-1)</f>
        <v/>
      </c>
    </row>
    <row r="12261">
      <c r="A12261" s="33" t="n">
        <v>45802.75</v>
      </c>
      <c r="B12261" s="15">
        <f>WEEKDAY($A12261,2)</f>
        <v/>
      </c>
      <c r="C12261" s="15">
        <f>HOUR($A12261)</f>
        <v/>
      </c>
      <c r="D12261" s="15">
        <f>IF(AND($A12261&gt;=Instellingen!$B$6,$A12261&lt;Instellingen!$B$7),1,0)</f>
        <v/>
      </c>
      <c r="E12261" s="15">
        <f>COUNTIF(tData[BezoekStart],"&lt;"&amp;($A12261+1/24))-COUNTIF(tData[BezoekEind],"&lt;="&amp;$A12261)</f>
        <v/>
      </c>
      <c r="F12261" s="15">
        <f>COUNTIF(tData[BezoekLangStart],"&lt;"&amp;($A12261+1/24))-COUNTIF(tData[BezoekLangEind],"&lt;="&amp;$A12261)</f>
        <v/>
      </c>
      <c r="G12261" s="15">
        <f>IF($D12261=1,$B12261*100+$C12261,-1)</f>
        <v/>
      </c>
      <c r="H12261" s="15">
        <f>IF($D12261=1,$B12261,-1)</f>
        <v/>
      </c>
      <c r="I12261" s="15">
        <f>IF($D12261=1,$C12261,-1)</f>
        <v/>
      </c>
    </row>
    <row r="12262">
      <c r="A12262" s="33" t="n">
        <v>45802.79166666666</v>
      </c>
      <c r="B12262" s="15">
        <f>WEEKDAY($A12262,2)</f>
        <v/>
      </c>
      <c r="C12262" s="15">
        <f>HOUR($A12262)</f>
        <v/>
      </c>
      <c r="D12262" s="15">
        <f>IF(AND($A12262&gt;=Instellingen!$B$6,$A12262&lt;Instellingen!$B$7),1,0)</f>
        <v/>
      </c>
      <c r="E12262" s="15">
        <f>COUNTIF(tData[BezoekStart],"&lt;"&amp;($A12262+1/24))-COUNTIF(tData[BezoekEind],"&lt;="&amp;$A12262)</f>
        <v/>
      </c>
      <c r="F12262" s="15">
        <f>COUNTIF(tData[BezoekLangStart],"&lt;"&amp;($A12262+1/24))-COUNTIF(tData[BezoekLangEind],"&lt;="&amp;$A12262)</f>
        <v/>
      </c>
      <c r="G12262" s="15">
        <f>IF($D12262=1,$B12262*100+$C12262,-1)</f>
        <v/>
      </c>
      <c r="H12262" s="15">
        <f>IF($D12262=1,$B12262,-1)</f>
        <v/>
      </c>
      <c r="I12262" s="15">
        <f>IF($D12262=1,$C12262,-1)</f>
        <v/>
      </c>
    </row>
    <row r="12263">
      <c r="A12263" s="33" t="n">
        <v>45802.83333333334</v>
      </c>
      <c r="B12263" s="15">
        <f>WEEKDAY($A12263,2)</f>
        <v/>
      </c>
      <c r="C12263" s="15">
        <f>HOUR($A12263)</f>
        <v/>
      </c>
      <c r="D12263" s="15">
        <f>IF(AND($A12263&gt;=Instellingen!$B$6,$A12263&lt;Instellingen!$B$7),1,0)</f>
        <v/>
      </c>
      <c r="E12263" s="15">
        <f>COUNTIF(tData[BezoekStart],"&lt;"&amp;($A12263+1/24))-COUNTIF(tData[BezoekEind],"&lt;="&amp;$A12263)</f>
        <v/>
      </c>
      <c r="F12263" s="15">
        <f>COUNTIF(tData[BezoekLangStart],"&lt;"&amp;($A12263+1/24))-COUNTIF(tData[BezoekLangEind],"&lt;="&amp;$A12263)</f>
        <v/>
      </c>
      <c r="G12263" s="15">
        <f>IF($D12263=1,$B12263*100+$C12263,-1)</f>
        <v/>
      </c>
      <c r="H12263" s="15">
        <f>IF($D12263=1,$B12263,-1)</f>
        <v/>
      </c>
      <c r="I12263" s="15">
        <f>IF($D12263=1,$C12263,-1)</f>
        <v/>
      </c>
    </row>
    <row r="12264">
      <c r="A12264" s="33" t="n">
        <v>45802.875</v>
      </c>
      <c r="B12264" s="15">
        <f>WEEKDAY($A12264,2)</f>
        <v/>
      </c>
      <c r="C12264" s="15">
        <f>HOUR($A12264)</f>
        <v/>
      </c>
      <c r="D12264" s="15">
        <f>IF(AND($A12264&gt;=Instellingen!$B$6,$A12264&lt;Instellingen!$B$7),1,0)</f>
        <v/>
      </c>
      <c r="E12264" s="15">
        <f>COUNTIF(tData[BezoekStart],"&lt;"&amp;($A12264+1/24))-COUNTIF(tData[BezoekEind],"&lt;="&amp;$A12264)</f>
        <v/>
      </c>
      <c r="F12264" s="15">
        <f>COUNTIF(tData[BezoekLangStart],"&lt;"&amp;($A12264+1/24))-COUNTIF(tData[BezoekLangEind],"&lt;="&amp;$A12264)</f>
        <v/>
      </c>
      <c r="G12264" s="15">
        <f>IF($D12264=1,$B12264*100+$C12264,-1)</f>
        <v/>
      </c>
      <c r="H12264" s="15">
        <f>IF($D12264=1,$B12264,-1)</f>
        <v/>
      </c>
      <c r="I12264" s="15">
        <f>IF($D12264=1,$C12264,-1)</f>
        <v/>
      </c>
    </row>
    <row r="12265">
      <c r="A12265" s="33" t="n">
        <v>45802.91666666666</v>
      </c>
      <c r="B12265" s="15">
        <f>WEEKDAY($A12265,2)</f>
        <v/>
      </c>
      <c r="C12265" s="15">
        <f>HOUR($A12265)</f>
        <v/>
      </c>
      <c r="D12265" s="15">
        <f>IF(AND($A12265&gt;=Instellingen!$B$6,$A12265&lt;Instellingen!$B$7),1,0)</f>
        <v/>
      </c>
      <c r="E12265" s="15">
        <f>COUNTIF(tData[BezoekStart],"&lt;"&amp;($A12265+1/24))-COUNTIF(tData[BezoekEind],"&lt;="&amp;$A12265)</f>
        <v/>
      </c>
      <c r="F12265" s="15">
        <f>COUNTIF(tData[BezoekLangStart],"&lt;"&amp;($A12265+1/24))-COUNTIF(tData[BezoekLangEind],"&lt;="&amp;$A12265)</f>
        <v/>
      </c>
      <c r="G12265" s="15">
        <f>IF($D12265=1,$B12265*100+$C12265,-1)</f>
        <v/>
      </c>
      <c r="H12265" s="15">
        <f>IF($D12265=1,$B12265,-1)</f>
        <v/>
      </c>
      <c r="I12265" s="15">
        <f>IF($D12265=1,$C12265,-1)</f>
        <v/>
      </c>
    </row>
    <row r="12266">
      <c r="A12266" s="33" t="n">
        <v>45802.95833333334</v>
      </c>
      <c r="B12266" s="15">
        <f>WEEKDAY($A12266,2)</f>
        <v/>
      </c>
      <c r="C12266" s="15">
        <f>HOUR($A12266)</f>
        <v/>
      </c>
      <c r="D12266" s="15">
        <f>IF(AND($A12266&gt;=Instellingen!$B$6,$A12266&lt;Instellingen!$B$7),1,0)</f>
        <v/>
      </c>
      <c r="E12266" s="15">
        <f>COUNTIF(tData[BezoekStart],"&lt;"&amp;($A12266+1/24))-COUNTIF(tData[BezoekEind],"&lt;="&amp;$A12266)</f>
        <v/>
      </c>
      <c r="F12266" s="15">
        <f>COUNTIF(tData[BezoekLangStart],"&lt;"&amp;($A12266+1/24))-COUNTIF(tData[BezoekLangEind],"&lt;="&amp;$A12266)</f>
        <v/>
      </c>
      <c r="G12266" s="15">
        <f>IF($D12266=1,$B12266*100+$C12266,-1)</f>
        <v/>
      </c>
      <c r="H12266" s="15">
        <f>IF($D12266=1,$B12266,-1)</f>
        <v/>
      </c>
      <c r="I12266" s="15">
        <f>IF($D12266=1,$C12266,-1)</f>
        <v/>
      </c>
    </row>
    <row r="12267">
      <c r="A12267" s="33" t="n">
        <v>45803</v>
      </c>
      <c r="B12267" s="15">
        <f>WEEKDAY($A12267,2)</f>
        <v/>
      </c>
      <c r="C12267" s="15">
        <f>HOUR($A12267)</f>
        <v/>
      </c>
      <c r="D12267" s="15">
        <f>IF(AND($A12267&gt;=Instellingen!$B$6,$A12267&lt;Instellingen!$B$7),1,0)</f>
        <v/>
      </c>
      <c r="E12267" s="15">
        <f>COUNTIF(tData[BezoekStart],"&lt;"&amp;($A12267+1/24))-COUNTIF(tData[BezoekEind],"&lt;="&amp;$A12267)</f>
        <v/>
      </c>
      <c r="F12267" s="15">
        <f>COUNTIF(tData[BezoekLangStart],"&lt;"&amp;($A12267+1/24))-COUNTIF(tData[BezoekLangEind],"&lt;="&amp;$A12267)</f>
        <v/>
      </c>
      <c r="G12267" s="15">
        <f>IF($D12267=1,$B12267*100+$C12267,-1)</f>
        <v/>
      </c>
      <c r="H12267" s="15">
        <f>IF($D12267=1,$B12267,-1)</f>
        <v/>
      </c>
      <c r="I12267" s="15">
        <f>IF($D12267=1,$C12267,-1)</f>
        <v/>
      </c>
    </row>
    <row r="12268">
      <c r="A12268" s="33" t="n">
        <v>45803.04166666666</v>
      </c>
      <c r="B12268" s="15">
        <f>WEEKDAY($A12268,2)</f>
        <v/>
      </c>
      <c r="C12268" s="15">
        <f>HOUR($A12268)</f>
        <v/>
      </c>
      <c r="D12268" s="15">
        <f>IF(AND($A12268&gt;=Instellingen!$B$6,$A12268&lt;Instellingen!$B$7),1,0)</f>
        <v/>
      </c>
      <c r="E12268" s="15">
        <f>COUNTIF(tData[BezoekStart],"&lt;"&amp;($A12268+1/24))-COUNTIF(tData[BezoekEind],"&lt;="&amp;$A12268)</f>
        <v/>
      </c>
      <c r="F12268" s="15">
        <f>COUNTIF(tData[BezoekLangStart],"&lt;"&amp;($A12268+1/24))-COUNTIF(tData[BezoekLangEind],"&lt;="&amp;$A12268)</f>
        <v/>
      </c>
      <c r="G12268" s="15">
        <f>IF($D12268=1,$B12268*100+$C12268,-1)</f>
        <v/>
      </c>
      <c r="H12268" s="15">
        <f>IF($D12268=1,$B12268,-1)</f>
        <v/>
      </c>
      <c r="I12268" s="15">
        <f>IF($D12268=1,$C12268,-1)</f>
        <v/>
      </c>
    </row>
    <row r="12269">
      <c r="A12269" s="33" t="n">
        <v>45803.08333333334</v>
      </c>
      <c r="B12269" s="15">
        <f>WEEKDAY($A12269,2)</f>
        <v/>
      </c>
      <c r="C12269" s="15">
        <f>HOUR($A12269)</f>
        <v/>
      </c>
      <c r="D12269" s="15">
        <f>IF(AND($A12269&gt;=Instellingen!$B$6,$A12269&lt;Instellingen!$B$7),1,0)</f>
        <v/>
      </c>
      <c r="E12269" s="15">
        <f>COUNTIF(tData[BezoekStart],"&lt;"&amp;($A12269+1/24))-COUNTIF(tData[BezoekEind],"&lt;="&amp;$A12269)</f>
        <v/>
      </c>
      <c r="F12269" s="15">
        <f>COUNTIF(tData[BezoekLangStart],"&lt;"&amp;($A12269+1/24))-COUNTIF(tData[BezoekLangEind],"&lt;="&amp;$A12269)</f>
        <v/>
      </c>
      <c r="G12269" s="15">
        <f>IF($D12269=1,$B12269*100+$C12269,-1)</f>
        <v/>
      </c>
      <c r="H12269" s="15">
        <f>IF($D12269=1,$B12269,-1)</f>
        <v/>
      </c>
      <c r="I12269" s="15">
        <f>IF($D12269=1,$C12269,-1)</f>
        <v/>
      </c>
    </row>
    <row r="12270">
      <c r="A12270" s="33" t="n">
        <v>45803.125</v>
      </c>
      <c r="B12270" s="15">
        <f>WEEKDAY($A12270,2)</f>
        <v/>
      </c>
      <c r="C12270" s="15">
        <f>HOUR($A12270)</f>
        <v/>
      </c>
      <c r="D12270" s="15">
        <f>IF(AND($A12270&gt;=Instellingen!$B$6,$A12270&lt;Instellingen!$B$7),1,0)</f>
        <v/>
      </c>
      <c r="E12270" s="15">
        <f>COUNTIF(tData[BezoekStart],"&lt;"&amp;($A12270+1/24))-COUNTIF(tData[BezoekEind],"&lt;="&amp;$A12270)</f>
        <v/>
      </c>
      <c r="F12270" s="15">
        <f>COUNTIF(tData[BezoekLangStart],"&lt;"&amp;($A12270+1/24))-COUNTIF(tData[BezoekLangEind],"&lt;="&amp;$A12270)</f>
        <v/>
      </c>
      <c r="G12270" s="15">
        <f>IF($D12270=1,$B12270*100+$C12270,-1)</f>
        <v/>
      </c>
      <c r="H12270" s="15">
        <f>IF($D12270=1,$B12270,-1)</f>
        <v/>
      </c>
      <c r="I12270" s="15">
        <f>IF($D12270=1,$C12270,-1)</f>
        <v/>
      </c>
    </row>
    <row r="12271">
      <c r="A12271" s="33" t="n">
        <v>45803.16666666666</v>
      </c>
      <c r="B12271" s="15">
        <f>WEEKDAY($A12271,2)</f>
        <v/>
      </c>
      <c r="C12271" s="15">
        <f>HOUR($A12271)</f>
        <v/>
      </c>
      <c r="D12271" s="15">
        <f>IF(AND($A12271&gt;=Instellingen!$B$6,$A12271&lt;Instellingen!$B$7),1,0)</f>
        <v/>
      </c>
      <c r="E12271" s="15">
        <f>COUNTIF(tData[BezoekStart],"&lt;"&amp;($A12271+1/24))-COUNTIF(tData[BezoekEind],"&lt;="&amp;$A12271)</f>
        <v/>
      </c>
      <c r="F12271" s="15">
        <f>COUNTIF(tData[BezoekLangStart],"&lt;"&amp;($A12271+1/24))-COUNTIF(tData[BezoekLangEind],"&lt;="&amp;$A12271)</f>
        <v/>
      </c>
      <c r="G12271" s="15">
        <f>IF($D12271=1,$B12271*100+$C12271,-1)</f>
        <v/>
      </c>
      <c r="H12271" s="15">
        <f>IF($D12271=1,$B12271,-1)</f>
        <v/>
      </c>
      <c r="I12271" s="15">
        <f>IF($D12271=1,$C12271,-1)</f>
        <v/>
      </c>
    </row>
    <row r="12272">
      <c r="A12272" s="33" t="n">
        <v>45803.20833333334</v>
      </c>
      <c r="B12272" s="15">
        <f>WEEKDAY($A12272,2)</f>
        <v/>
      </c>
      <c r="C12272" s="15">
        <f>HOUR($A12272)</f>
        <v/>
      </c>
      <c r="D12272" s="15">
        <f>IF(AND($A12272&gt;=Instellingen!$B$6,$A12272&lt;Instellingen!$B$7),1,0)</f>
        <v/>
      </c>
      <c r="E12272" s="15">
        <f>COUNTIF(tData[BezoekStart],"&lt;"&amp;($A12272+1/24))-COUNTIF(tData[BezoekEind],"&lt;="&amp;$A12272)</f>
        <v/>
      </c>
      <c r="F12272" s="15">
        <f>COUNTIF(tData[BezoekLangStart],"&lt;"&amp;($A12272+1/24))-COUNTIF(tData[BezoekLangEind],"&lt;="&amp;$A12272)</f>
        <v/>
      </c>
      <c r="G12272" s="15">
        <f>IF($D12272=1,$B12272*100+$C12272,-1)</f>
        <v/>
      </c>
      <c r="H12272" s="15">
        <f>IF($D12272=1,$B12272,-1)</f>
        <v/>
      </c>
      <c r="I12272" s="15">
        <f>IF($D12272=1,$C12272,-1)</f>
        <v/>
      </c>
    </row>
    <row r="12273">
      <c r="A12273" s="33" t="n">
        <v>45803.25</v>
      </c>
      <c r="B12273" s="15">
        <f>WEEKDAY($A12273,2)</f>
        <v/>
      </c>
      <c r="C12273" s="15">
        <f>HOUR($A12273)</f>
        <v/>
      </c>
      <c r="D12273" s="15">
        <f>IF(AND($A12273&gt;=Instellingen!$B$6,$A12273&lt;Instellingen!$B$7),1,0)</f>
        <v/>
      </c>
      <c r="E12273" s="15">
        <f>COUNTIF(tData[BezoekStart],"&lt;"&amp;($A12273+1/24))-COUNTIF(tData[BezoekEind],"&lt;="&amp;$A12273)</f>
        <v/>
      </c>
      <c r="F12273" s="15">
        <f>COUNTIF(tData[BezoekLangStart],"&lt;"&amp;($A12273+1/24))-COUNTIF(tData[BezoekLangEind],"&lt;="&amp;$A12273)</f>
        <v/>
      </c>
      <c r="G12273" s="15">
        <f>IF($D12273=1,$B12273*100+$C12273,-1)</f>
        <v/>
      </c>
      <c r="H12273" s="15">
        <f>IF($D12273=1,$B12273,-1)</f>
        <v/>
      </c>
      <c r="I12273" s="15">
        <f>IF($D12273=1,$C12273,-1)</f>
        <v/>
      </c>
    </row>
    <row r="12274">
      <c r="A12274" s="33" t="n">
        <v>45803.29166666666</v>
      </c>
      <c r="B12274" s="15">
        <f>WEEKDAY($A12274,2)</f>
        <v/>
      </c>
      <c r="C12274" s="15">
        <f>HOUR($A12274)</f>
        <v/>
      </c>
      <c r="D12274" s="15">
        <f>IF(AND($A12274&gt;=Instellingen!$B$6,$A12274&lt;Instellingen!$B$7),1,0)</f>
        <v/>
      </c>
      <c r="E12274" s="15">
        <f>COUNTIF(tData[BezoekStart],"&lt;"&amp;($A12274+1/24))-COUNTIF(tData[BezoekEind],"&lt;="&amp;$A12274)</f>
        <v/>
      </c>
      <c r="F12274" s="15">
        <f>COUNTIF(tData[BezoekLangStart],"&lt;"&amp;($A12274+1/24))-COUNTIF(tData[BezoekLangEind],"&lt;="&amp;$A12274)</f>
        <v/>
      </c>
      <c r="G12274" s="15">
        <f>IF($D12274=1,$B12274*100+$C12274,-1)</f>
        <v/>
      </c>
      <c r="H12274" s="15">
        <f>IF($D12274=1,$B12274,-1)</f>
        <v/>
      </c>
      <c r="I12274" s="15">
        <f>IF($D12274=1,$C12274,-1)</f>
        <v/>
      </c>
    </row>
    <row r="12275">
      <c r="A12275" s="33" t="n">
        <v>45803.33333333334</v>
      </c>
      <c r="B12275" s="15">
        <f>WEEKDAY($A12275,2)</f>
        <v/>
      </c>
      <c r="C12275" s="15">
        <f>HOUR($A12275)</f>
        <v/>
      </c>
      <c r="D12275" s="15">
        <f>IF(AND($A12275&gt;=Instellingen!$B$6,$A12275&lt;Instellingen!$B$7),1,0)</f>
        <v/>
      </c>
      <c r="E12275" s="15">
        <f>COUNTIF(tData[BezoekStart],"&lt;"&amp;($A12275+1/24))-COUNTIF(tData[BezoekEind],"&lt;="&amp;$A12275)</f>
        <v/>
      </c>
      <c r="F12275" s="15">
        <f>COUNTIF(tData[BezoekLangStart],"&lt;"&amp;($A12275+1/24))-COUNTIF(tData[BezoekLangEind],"&lt;="&amp;$A12275)</f>
        <v/>
      </c>
      <c r="G12275" s="15">
        <f>IF($D12275=1,$B12275*100+$C12275,-1)</f>
        <v/>
      </c>
      <c r="H12275" s="15">
        <f>IF($D12275=1,$B12275,-1)</f>
        <v/>
      </c>
      <c r="I12275" s="15">
        <f>IF($D12275=1,$C12275,-1)</f>
        <v/>
      </c>
    </row>
    <row r="12276">
      <c r="A12276" s="33" t="n">
        <v>45803.375</v>
      </c>
      <c r="B12276" s="15">
        <f>WEEKDAY($A12276,2)</f>
        <v/>
      </c>
      <c r="C12276" s="15">
        <f>HOUR($A12276)</f>
        <v/>
      </c>
      <c r="D12276" s="15">
        <f>IF(AND($A12276&gt;=Instellingen!$B$6,$A12276&lt;Instellingen!$B$7),1,0)</f>
        <v/>
      </c>
      <c r="E12276" s="15">
        <f>COUNTIF(tData[BezoekStart],"&lt;"&amp;($A12276+1/24))-COUNTIF(tData[BezoekEind],"&lt;="&amp;$A12276)</f>
        <v/>
      </c>
      <c r="F12276" s="15">
        <f>COUNTIF(tData[BezoekLangStart],"&lt;"&amp;($A12276+1/24))-COUNTIF(tData[BezoekLangEind],"&lt;="&amp;$A12276)</f>
        <v/>
      </c>
      <c r="G12276" s="15">
        <f>IF($D12276=1,$B12276*100+$C12276,-1)</f>
        <v/>
      </c>
      <c r="H12276" s="15">
        <f>IF($D12276=1,$B12276,-1)</f>
        <v/>
      </c>
      <c r="I12276" s="15">
        <f>IF($D12276=1,$C12276,-1)</f>
        <v/>
      </c>
    </row>
    <row r="12277">
      <c r="A12277" s="33" t="n">
        <v>45803.41666666666</v>
      </c>
      <c r="B12277" s="15">
        <f>WEEKDAY($A12277,2)</f>
        <v/>
      </c>
      <c r="C12277" s="15">
        <f>HOUR($A12277)</f>
        <v/>
      </c>
      <c r="D12277" s="15">
        <f>IF(AND($A12277&gt;=Instellingen!$B$6,$A12277&lt;Instellingen!$B$7),1,0)</f>
        <v/>
      </c>
      <c r="E12277" s="15">
        <f>COUNTIF(tData[BezoekStart],"&lt;"&amp;($A12277+1/24))-COUNTIF(tData[BezoekEind],"&lt;="&amp;$A12277)</f>
        <v/>
      </c>
      <c r="F12277" s="15">
        <f>COUNTIF(tData[BezoekLangStart],"&lt;"&amp;($A12277+1/24))-COUNTIF(tData[BezoekLangEind],"&lt;="&amp;$A12277)</f>
        <v/>
      </c>
      <c r="G12277" s="15">
        <f>IF($D12277=1,$B12277*100+$C12277,-1)</f>
        <v/>
      </c>
      <c r="H12277" s="15">
        <f>IF($D12277=1,$B12277,-1)</f>
        <v/>
      </c>
      <c r="I12277" s="15">
        <f>IF($D12277=1,$C12277,-1)</f>
        <v/>
      </c>
    </row>
    <row r="12278">
      <c r="A12278" s="33" t="n">
        <v>45803.45833333334</v>
      </c>
      <c r="B12278" s="15">
        <f>WEEKDAY($A12278,2)</f>
        <v/>
      </c>
      <c r="C12278" s="15">
        <f>HOUR($A12278)</f>
        <v/>
      </c>
      <c r="D12278" s="15">
        <f>IF(AND($A12278&gt;=Instellingen!$B$6,$A12278&lt;Instellingen!$B$7),1,0)</f>
        <v/>
      </c>
      <c r="E12278" s="15">
        <f>COUNTIF(tData[BezoekStart],"&lt;"&amp;($A12278+1/24))-COUNTIF(tData[BezoekEind],"&lt;="&amp;$A12278)</f>
        <v/>
      </c>
      <c r="F12278" s="15">
        <f>COUNTIF(tData[BezoekLangStart],"&lt;"&amp;($A12278+1/24))-COUNTIF(tData[BezoekLangEind],"&lt;="&amp;$A12278)</f>
        <v/>
      </c>
      <c r="G12278" s="15">
        <f>IF($D12278=1,$B12278*100+$C12278,-1)</f>
        <v/>
      </c>
      <c r="H12278" s="15">
        <f>IF($D12278=1,$B12278,-1)</f>
        <v/>
      </c>
      <c r="I12278" s="15">
        <f>IF($D12278=1,$C12278,-1)</f>
        <v/>
      </c>
    </row>
    <row r="12279">
      <c r="A12279" s="33" t="n">
        <v>45803.5</v>
      </c>
      <c r="B12279" s="15">
        <f>WEEKDAY($A12279,2)</f>
        <v/>
      </c>
      <c r="C12279" s="15">
        <f>HOUR($A12279)</f>
        <v/>
      </c>
      <c r="D12279" s="15">
        <f>IF(AND($A12279&gt;=Instellingen!$B$6,$A12279&lt;Instellingen!$B$7),1,0)</f>
        <v/>
      </c>
      <c r="E12279" s="15">
        <f>COUNTIF(tData[BezoekStart],"&lt;"&amp;($A12279+1/24))-COUNTIF(tData[BezoekEind],"&lt;="&amp;$A12279)</f>
        <v/>
      </c>
      <c r="F12279" s="15">
        <f>COUNTIF(tData[BezoekLangStart],"&lt;"&amp;($A12279+1/24))-COUNTIF(tData[BezoekLangEind],"&lt;="&amp;$A12279)</f>
        <v/>
      </c>
      <c r="G12279" s="15">
        <f>IF($D12279=1,$B12279*100+$C12279,-1)</f>
        <v/>
      </c>
      <c r="H12279" s="15">
        <f>IF($D12279=1,$B12279,-1)</f>
        <v/>
      </c>
      <c r="I12279" s="15">
        <f>IF($D12279=1,$C12279,-1)</f>
        <v/>
      </c>
    </row>
    <row r="12280">
      <c r="A12280" s="33" t="n">
        <v>45803.54166666666</v>
      </c>
      <c r="B12280" s="15">
        <f>WEEKDAY($A12280,2)</f>
        <v/>
      </c>
      <c r="C12280" s="15">
        <f>HOUR($A12280)</f>
        <v/>
      </c>
      <c r="D12280" s="15">
        <f>IF(AND($A12280&gt;=Instellingen!$B$6,$A12280&lt;Instellingen!$B$7),1,0)</f>
        <v/>
      </c>
      <c r="E12280" s="15">
        <f>COUNTIF(tData[BezoekStart],"&lt;"&amp;($A12280+1/24))-COUNTIF(tData[BezoekEind],"&lt;="&amp;$A12280)</f>
        <v/>
      </c>
      <c r="F12280" s="15">
        <f>COUNTIF(tData[BezoekLangStart],"&lt;"&amp;($A12280+1/24))-COUNTIF(tData[BezoekLangEind],"&lt;="&amp;$A12280)</f>
        <v/>
      </c>
      <c r="G12280" s="15">
        <f>IF($D12280=1,$B12280*100+$C12280,-1)</f>
        <v/>
      </c>
      <c r="H12280" s="15">
        <f>IF($D12280=1,$B12280,-1)</f>
        <v/>
      </c>
      <c r="I12280" s="15">
        <f>IF($D12280=1,$C12280,-1)</f>
        <v/>
      </c>
    </row>
    <row r="12281">
      <c r="A12281" s="33" t="n">
        <v>45803.58333333334</v>
      </c>
      <c r="B12281" s="15">
        <f>WEEKDAY($A12281,2)</f>
        <v/>
      </c>
      <c r="C12281" s="15">
        <f>HOUR($A12281)</f>
        <v/>
      </c>
      <c r="D12281" s="15">
        <f>IF(AND($A12281&gt;=Instellingen!$B$6,$A12281&lt;Instellingen!$B$7),1,0)</f>
        <v/>
      </c>
      <c r="E12281" s="15">
        <f>COUNTIF(tData[BezoekStart],"&lt;"&amp;($A12281+1/24))-COUNTIF(tData[BezoekEind],"&lt;="&amp;$A12281)</f>
        <v/>
      </c>
      <c r="F12281" s="15">
        <f>COUNTIF(tData[BezoekLangStart],"&lt;"&amp;($A12281+1/24))-COUNTIF(tData[BezoekLangEind],"&lt;="&amp;$A12281)</f>
        <v/>
      </c>
      <c r="G12281" s="15">
        <f>IF($D12281=1,$B12281*100+$C12281,-1)</f>
        <v/>
      </c>
      <c r="H12281" s="15">
        <f>IF($D12281=1,$B12281,-1)</f>
        <v/>
      </c>
      <c r="I12281" s="15">
        <f>IF($D12281=1,$C12281,-1)</f>
        <v/>
      </c>
    </row>
    <row r="12282">
      <c r="A12282" s="33" t="n">
        <v>45803.625</v>
      </c>
      <c r="B12282" s="15">
        <f>WEEKDAY($A12282,2)</f>
        <v/>
      </c>
      <c r="C12282" s="15">
        <f>HOUR($A12282)</f>
        <v/>
      </c>
      <c r="D12282" s="15">
        <f>IF(AND($A12282&gt;=Instellingen!$B$6,$A12282&lt;Instellingen!$B$7),1,0)</f>
        <v/>
      </c>
      <c r="E12282" s="15">
        <f>COUNTIF(tData[BezoekStart],"&lt;"&amp;($A12282+1/24))-COUNTIF(tData[BezoekEind],"&lt;="&amp;$A12282)</f>
        <v/>
      </c>
      <c r="F12282" s="15">
        <f>COUNTIF(tData[BezoekLangStart],"&lt;"&amp;($A12282+1/24))-COUNTIF(tData[BezoekLangEind],"&lt;="&amp;$A12282)</f>
        <v/>
      </c>
      <c r="G12282" s="15">
        <f>IF($D12282=1,$B12282*100+$C12282,-1)</f>
        <v/>
      </c>
      <c r="H12282" s="15">
        <f>IF($D12282=1,$B12282,-1)</f>
        <v/>
      </c>
      <c r="I12282" s="15">
        <f>IF($D12282=1,$C12282,-1)</f>
        <v/>
      </c>
    </row>
    <row r="12283">
      <c r="A12283" s="33" t="n">
        <v>45803.66666666666</v>
      </c>
      <c r="B12283" s="15">
        <f>WEEKDAY($A12283,2)</f>
        <v/>
      </c>
      <c r="C12283" s="15">
        <f>HOUR($A12283)</f>
        <v/>
      </c>
      <c r="D12283" s="15">
        <f>IF(AND($A12283&gt;=Instellingen!$B$6,$A12283&lt;Instellingen!$B$7),1,0)</f>
        <v/>
      </c>
      <c r="E12283" s="15">
        <f>COUNTIF(tData[BezoekStart],"&lt;"&amp;($A12283+1/24))-COUNTIF(tData[BezoekEind],"&lt;="&amp;$A12283)</f>
        <v/>
      </c>
      <c r="F12283" s="15">
        <f>COUNTIF(tData[BezoekLangStart],"&lt;"&amp;($A12283+1/24))-COUNTIF(tData[BezoekLangEind],"&lt;="&amp;$A12283)</f>
        <v/>
      </c>
      <c r="G12283" s="15">
        <f>IF($D12283=1,$B12283*100+$C12283,-1)</f>
        <v/>
      </c>
      <c r="H12283" s="15">
        <f>IF($D12283=1,$B12283,-1)</f>
        <v/>
      </c>
      <c r="I12283" s="15">
        <f>IF($D12283=1,$C12283,-1)</f>
        <v/>
      </c>
    </row>
    <row r="12284">
      <c r="A12284" s="33" t="n">
        <v>45803.70833333334</v>
      </c>
      <c r="B12284" s="15">
        <f>WEEKDAY($A12284,2)</f>
        <v/>
      </c>
      <c r="C12284" s="15">
        <f>HOUR($A12284)</f>
        <v/>
      </c>
      <c r="D12284" s="15">
        <f>IF(AND($A12284&gt;=Instellingen!$B$6,$A12284&lt;Instellingen!$B$7),1,0)</f>
        <v/>
      </c>
      <c r="E12284" s="15">
        <f>COUNTIF(tData[BezoekStart],"&lt;"&amp;($A12284+1/24))-COUNTIF(tData[BezoekEind],"&lt;="&amp;$A12284)</f>
        <v/>
      </c>
      <c r="F12284" s="15">
        <f>COUNTIF(tData[BezoekLangStart],"&lt;"&amp;($A12284+1/24))-COUNTIF(tData[BezoekLangEind],"&lt;="&amp;$A12284)</f>
        <v/>
      </c>
      <c r="G12284" s="15">
        <f>IF($D12284=1,$B12284*100+$C12284,-1)</f>
        <v/>
      </c>
      <c r="H12284" s="15">
        <f>IF($D12284=1,$B12284,-1)</f>
        <v/>
      </c>
      <c r="I12284" s="15">
        <f>IF($D12284=1,$C12284,-1)</f>
        <v/>
      </c>
    </row>
    <row r="12285">
      <c r="A12285" s="33" t="n">
        <v>45803.75</v>
      </c>
      <c r="B12285" s="15">
        <f>WEEKDAY($A12285,2)</f>
        <v/>
      </c>
      <c r="C12285" s="15">
        <f>HOUR($A12285)</f>
        <v/>
      </c>
      <c r="D12285" s="15">
        <f>IF(AND($A12285&gt;=Instellingen!$B$6,$A12285&lt;Instellingen!$B$7),1,0)</f>
        <v/>
      </c>
      <c r="E12285" s="15">
        <f>COUNTIF(tData[BezoekStart],"&lt;"&amp;($A12285+1/24))-COUNTIF(tData[BezoekEind],"&lt;="&amp;$A12285)</f>
        <v/>
      </c>
      <c r="F12285" s="15">
        <f>COUNTIF(tData[BezoekLangStart],"&lt;"&amp;($A12285+1/24))-COUNTIF(tData[BezoekLangEind],"&lt;="&amp;$A12285)</f>
        <v/>
      </c>
      <c r="G12285" s="15">
        <f>IF($D12285=1,$B12285*100+$C12285,-1)</f>
        <v/>
      </c>
      <c r="H12285" s="15">
        <f>IF($D12285=1,$B12285,-1)</f>
        <v/>
      </c>
      <c r="I12285" s="15">
        <f>IF($D12285=1,$C12285,-1)</f>
        <v/>
      </c>
    </row>
    <row r="12286">
      <c r="A12286" s="33" t="n">
        <v>45803.79166666666</v>
      </c>
      <c r="B12286" s="15">
        <f>WEEKDAY($A12286,2)</f>
        <v/>
      </c>
      <c r="C12286" s="15">
        <f>HOUR($A12286)</f>
        <v/>
      </c>
      <c r="D12286" s="15">
        <f>IF(AND($A12286&gt;=Instellingen!$B$6,$A12286&lt;Instellingen!$B$7),1,0)</f>
        <v/>
      </c>
      <c r="E12286" s="15">
        <f>COUNTIF(tData[BezoekStart],"&lt;"&amp;($A12286+1/24))-COUNTIF(tData[BezoekEind],"&lt;="&amp;$A12286)</f>
        <v/>
      </c>
      <c r="F12286" s="15">
        <f>COUNTIF(tData[BezoekLangStart],"&lt;"&amp;($A12286+1/24))-COUNTIF(tData[BezoekLangEind],"&lt;="&amp;$A12286)</f>
        <v/>
      </c>
      <c r="G12286" s="15">
        <f>IF($D12286=1,$B12286*100+$C12286,-1)</f>
        <v/>
      </c>
      <c r="H12286" s="15">
        <f>IF($D12286=1,$B12286,-1)</f>
        <v/>
      </c>
      <c r="I12286" s="15">
        <f>IF($D12286=1,$C12286,-1)</f>
        <v/>
      </c>
    </row>
    <row r="12287">
      <c r="A12287" s="33" t="n">
        <v>45803.83333333334</v>
      </c>
      <c r="B12287" s="15">
        <f>WEEKDAY($A12287,2)</f>
        <v/>
      </c>
      <c r="C12287" s="15">
        <f>HOUR($A12287)</f>
        <v/>
      </c>
      <c r="D12287" s="15">
        <f>IF(AND($A12287&gt;=Instellingen!$B$6,$A12287&lt;Instellingen!$B$7),1,0)</f>
        <v/>
      </c>
      <c r="E12287" s="15">
        <f>COUNTIF(tData[BezoekStart],"&lt;"&amp;($A12287+1/24))-COUNTIF(tData[BezoekEind],"&lt;="&amp;$A12287)</f>
        <v/>
      </c>
      <c r="F12287" s="15">
        <f>COUNTIF(tData[BezoekLangStart],"&lt;"&amp;($A12287+1/24))-COUNTIF(tData[BezoekLangEind],"&lt;="&amp;$A12287)</f>
        <v/>
      </c>
      <c r="G12287" s="15">
        <f>IF($D12287=1,$B12287*100+$C12287,-1)</f>
        <v/>
      </c>
      <c r="H12287" s="15">
        <f>IF($D12287=1,$B12287,-1)</f>
        <v/>
      </c>
      <c r="I12287" s="15">
        <f>IF($D12287=1,$C12287,-1)</f>
        <v/>
      </c>
    </row>
    <row r="12288">
      <c r="A12288" s="33" t="n">
        <v>45803.875</v>
      </c>
      <c r="B12288" s="15">
        <f>WEEKDAY($A12288,2)</f>
        <v/>
      </c>
      <c r="C12288" s="15">
        <f>HOUR($A12288)</f>
        <v/>
      </c>
      <c r="D12288" s="15">
        <f>IF(AND($A12288&gt;=Instellingen!$B$6,$A12288&lt;Instellingen!$B$7),1,0)</f>
        <v/>
      </c>
      <c r="E12288" s="15">
        <f>COUNTIF(tData[BezoekStart],"&lt;"&amp;($A12288+1/24))-COUNTIF(tData[BezoekEind],"&lt;="&amp;$A12288)</f>
        <v/>
      </c>
      <c r="F12288" s="15">
        <f>COUNTIF(tData[BezoekLangStart],"&lt;"&amp;($A12288+1/24))-COUNTIF(tData[BezoekLangEind],"&lt;="&amp;$A12288)</f>
        <v/>
      </c>
      <c r="G12288" s="15">
        <f>IF($D12288=1,$B12288*100+$C12288,-1)</f>
        <v/>
      </c>
      <c r="H12288" s="15">
        <f>IF($D12288=1,$B12288,-1)</f>
        <v/>
      </c>
      <c r="I12288" s="15">
        <f>IF($D12288=1,$C12288,-1)</f>
        <v/>
      </c>
    </row>
    <row r="12289">
      <c r="A12289" s="33" t="n">
        <v>45803.91666666666</v>
      </c>
      <c r="B12289" s="15">
        <f>WEEKDAY($A12289,2)</f>
        <v/>
      </c>
      <c r="C12289" s="15">
        <f>HOUR($A12289)</f>
        <v/>
      </c>
      <c r="D12289" s="15">
        <f>IF(AND($A12289&gt;=Instellingen!$B$6,$A12289&lt;Instellingen!$B$7),1,0)</f>
        <v/>
      </c>
      <c r="E12289" s="15">
        <f>COUNTIF(tData[BezoekStart],"&lt;"&amp;($A12289+1/24))-COUNTIF(tData[BezoekEind],"&lt;="&amp;$A12289)</f>
        <v/>
      </c>
      <c r="F12289" s="15">
        <f>COUNTIF(tData[BezoekLangStart],"&lt;"&amp;($A12289+1/24))-COUNTIF(tData[BezoekLangEind],"&lt;="&amp;$A12289)</f>
        <v/>
      </c>
      <c r="G12289" s="15">
        <f>IF($D12289=1,$B12289*100+$C12289,-1)</f>
        <v/>
      </c>
      <c r="H12289" s="15">
        <f>IF($D12289=1,$B12289,-1)</f>
        <v/>
      </c>
      <c r="I12289" s="15">
        <f>IF($D12289=1,$C12289,-1)</f>
        <v/>
      </c>
    </row>
    <row r="12290">
      <c r="A12290" s="33" t="n">
        <v>45803.95833333334</v>
      </c>
      <c r="B12290" s="15">
        <f>WEEKDAY($A12290,2)</f>
        <v/>
      </c>
      <c r="C12290" s="15">
        <f>HOUR($A12290)</f>
        <v/>
      </c>
      <c r="D12290" s="15">
        <f>IF(AND($A12290&gt;=Instellingen!$B$6,$A12290&lt;Instellingen!$B$7),1,0)</f>
        <v/>
      </c>
      <c r="E12290" s="15">
        <f>COUNTIF(tData[BezoekStart],"&lt;"&amp;($A12290+1/24))-COUNTIF(tData[BezoekEind],"&lt;="&amp;$A12290)</f>
        <v/>
      </c>
      <c r="F12290" s="15">
        <f>COUNTIF(tData[BezoekLangStart],"&lt;"&amp;($A12290+1/24))-COUNTIF(tData[BezoekLangEind],"&lt;="&amp;$A12290)</f>
        <v/>
      </c>
      <c r="G12290" s="15">
        <f>IF($D12290=1,$B12290*100+$C12290,-1)</f>
        <v/>
      </c>
      <c r="H12290" s="15">
        <f>IF($D12290=1,$B12290,-1)</f>
        <v/>
      </c>
      <c r="I12290" s="15">
        <f>IF($D12290=1,$C12290,-1)</f>
        <v/>
      </c>
    </row>
    <row r="12291">
      <c r="A12291" s="33" t="n">
        <v>45804</v>
      </c>
      <c r="B12291" s="15">
        <f>WEEKDAY($A12291,2)</f>
        <v/>
      </c>
      <c r="C12291" s="15">
        <f>HOUR($A12291)</f>
        <v/>
      </c>
      <c r="D12291" s="15">
        <f>IF(AND($A12291&gt;=Instellingen!$B$6,$A12291&lt;Instellingen!$B$7),1,0)</f>
        <v/>
      </c>
      <c r="E12291" s="15">
        <f>COUNTIF(tData[BezoekStart],"&lt;"&amp;($A12291+1/24))-COUNTIF(tData[BezoekEind],"&lt;="&amp;$A12291)</f>
        <v/>
      </c>
      <c r="F12291" s="15">
        <f>COUNTIF(tData[BezoekLangStart],"&lt;"&amp;($A12291+1/24))-COUNTIF(tData[BezoekLangEind],"&lt;="&amp;$A12291)</f>
        <v/>
      </c>
      <c r="G12291" s="15">
        <f>IF($D12291=1,$B12291*100+$C12291,-1)</f>
        <v/>
      </c>
      <c r="H12291" s="15">
        <f>IF($D12291=1,$B12291,-1)</f>
        <v/>
      </c>
      <c r="I12291" s="15">
        <f>IF($D12291=1,$C12291,-1)</f>
        <v/>
      </c>
    </row>
    <row r="12292">
      <c r="A12292" s="33" t="n">
        <v>45804.04166666666</v>
      </c>
      <c r="B12292" s="15">
        <f>WEEKDAY($A12292,2)</f>
        <v/>
      </c>
      <c r="C12292" s="15">
        <f>HOUR($A12292)</f>
        <v/>
      </c>
      <c r="D12292" s="15">
        <f>IF(AND($A12292&gt;=Instellingen!$B$6,$A12292&lt;Instellingen!$B$7),1,0)</f>
        <v/>
      </c>
      <c r="E12292" s="15">
        <f>COUNTIF(tData[BezoekStart],"&lt;"&amp;($A12292+1/24))-COUNTIF(tData[BezoekEind],"&lt;="&amp;$A12292)</f>
        <v/>
      </c>
      <c r="F12292" s="15">
        <f>COUNTIF(tData[BezoekLangStart],"&lt;"&amp;($A12292+1/24))-COUNTIF(tData[BezoekLangEind],"&lt;="&amp;$A12292)</f>
        <v/>
      </c>
      <c r="G12292" s="15">
        <f>IF($D12292=1,$B12292*100+$C12292,-1)</f>
        <v/>
      </c>
      <c r="H12292" s="15">
        <f>IF($D12292=1,$B12292,-1)</f>
        <v/>
      </c>
      <c r="I12292" s="15">
        <f>IF($D12292=1,$C12292,-1)</f>
        <v/>
      </c>
    </row>
    <row r="12293">
      <c r="A12293" s="33" t="n">
        <v>45804.08333333334</v>
      </c>
      <c r="B12293" s="15">
        <f>WEEKDAY($A12293,2)</f>
        <v/>
      </c>
      <c r="C12293" s="15">
        <f>HOUR($A12293)</f>
        <v/>
      </c>
      <c r="D12293" s="15">
        <f>IF(AND($A12293&gt;=Instellingen!$B$6,$A12293&lt;Instellingen!$B$7),1,0)</f>
        <v/>
      </c>
      <c r="E12293" s="15">
        <f>COUNTIF(tData[BezoekStart],"&lt;"&amp;($A12293+1/24))-COUNTIF(tData[BezoekEind],"&lt;="&amp;$A12293)</f>
        <v/>
      </c>
      <c r="F12293" s="15">
        <f>COUNTIF(tData[BezoekLangStart],"&lt;"&amp;($A12293+1/24))-COUNTIF(tData[BezoekLangEind],"&lt;="&amp;$A12293)</f>
        <v/>
      </c>
      <c r="G12293" s="15">
        <f>IF($D12293=1,$B12293*100+$C12293,-1)</f>
        <v/>
      </c>
      <c r="H12293" s="15">
        <f>IF($D12293=1,$B12293,-1)</f>
        <v/>
      </c>
      <c r="I12293" s="15">
        <f>IF($D12293=1,$C12293,-1)</f>
        <v/>
      </c>
    </row>
    <row r="12294">
      <c r="A12294" s="33" t="n">
        <v>45804.125</v>
      </c>
      <c r="B12294" s="15">
        <f>WEEKDAY($A12294,2)</f>
        <v/>
      </c>
      <c r="C12294" s="15">
        <f>HOUR($A12294)</f>
        <v/>
      </c>
      <c r="D12294" s="15">
        <f>IF(AND($A12294&gt;=Instellingen!$B$6,$A12294&lt;Instellingen!$B$7),1,0)</f>
        <v/>
      </c>
      <c r="E12294" s="15">
        <f>COUNTIF(tData[BezoekStart],"&lt;"&amp;($A12294+1/24))-COUNTIF(tData[BezoekEind],"&lt;="&amp;$A12294)</f>
        <v/>
      </c>
      <c r="F12294" s="15">
        <f>COUNTIF(tData[BezoekLangStart],"&lt;"&amp;($A12294+1/24))-COUNTIF(tData[BezoekLangEind],"&lt;="&amp;$A12294)</f>
        <v/>
      </c>
      <c r="G12294" s="15">
        <f>IF($D12294=1,$B12294*100+$C12294,-1)</f>
        <v/>
      </c>
      <c r="H12294" s="15">
        <f>IF($D12294=1,$B12294,-1)</f>
        <v/>
      </c>
      <c r="I12294" s="15">
        <f>IF($D12294=1,$C12294,-1)</f>
        <v/>
      </c>
    </row>
    <row r="12295">
      <c r="A12295" s="33" t="n">
        <v>45804.16666666666</v>
      </c>
      <c r="B12295" s="15">
        <f>WEEKDAY($A12295,2)</f>
        <v/>
      </c>
      <c r="C12295" s="15">
        <f>HOUR($A12295)</f>
        <v/>
      </c>
      <c r="D12295" s="15">
        <f>IF(AND($A12295&gt;=Instellingen!$B$6,$A12295&lt;Instellingen!$B$7),1,0)</f>
        <v/>
      </c>
      <c r="E12295" s="15">
        <f>COUNTIF(tData[BezoekStart],"&lt;"&amp;($A12295+1/24))-COUNTIF(tData[BezoekEind],"&lt;="&amp;$A12295)</f>
        <v/>
      </c>
      <c r="F12295" s="15">
        <f>COUNTIF(tData[BezoekLangStart],"&lt;"&amp;($A12295+1/24))-COUNTIF(tData[BezoekLangEind],"&lt;="&amp;$A12295)</f>
        <v/>
      </c>
      <c r="G12295" s="15">
        <f>IF($D12295=1,$B12295*100+$C12295,-1)</f>
        <v/>
      </c>
      <c r="H12295" s="15">
        <f>IF($D12295=1,$B12295,-1)</f>
        <v/>
      </c>
      <c r="I12295" s="15">
        <f>IF($D12295=1,$C12295,-1)</f>
        <v/>
      </c>
    </row>
    <row r="12296">
      <c r="A12296" s="33" t="n">
        <v>45804.20833333334</v>
      </c>
      <c r="B12296" s="15">
        <f>WEEKDAY($A12296,2)</f>
        <v/>
      </c>
      <c r="C12296" s="15">
        <f>HOUR($A12296)</f>
        <v/>
      </c>
      <c r="D12296" s="15">
        <f>IF(AND($A12296&gt;=Instellingen!$B$6,$A12296&lt;Instellingen!$B$7),1,0)</f>
        <v/>
      </c>
      <c r="E12296" s="15">
        <f>COUNTIF(tData[BezoekStart],"&lt;"&amp;($A12296+1/24))-COUNTIF(tData[BezoekEind],"&lt;="&amp;$A12296)</f>
        <v/>
      </c>
      <c r="F12296" s="15">
        <f>COUNTIF(tData[BezoekLangStart],"&lt;"&amp;($A12296+1/24))-COUNTIF(tData[BezoekLangEind],"&lt;="&amp;$A12296)</f>
        <v/>
      </c>
      <c r="G12296" s="15">
        <f>IF($D12296=1,$B12296*100+$C12296,-1)</f>
        <v/>
      </c>
      <c r="H12296" s="15">
        <f>IF($D12296=1,$B12296,-1)</f>
        <v/>
      </c>
      <c r="I12296" s="15">
        <f>IF($D12296=1,$C12296,-1)</f>
        <v/>
      </c>
    </row>
    <row r="12297">
      <c r="A12297" s="33" t="n">
        <v>45804.25</v>
      </c>
      <c r="B12297" s="15">
        <f>WEEKDAY($A12297,2)</f>
        <v/>
      </c>
      <c r="C12297" s="15">
        <f>HOUR($A12297)</f>
        <v/>
      </c>
      <c r="D12297" s="15">
        <f>IF(AND($A12297&gt;=Instellingen!$B$6,$A12297&lt;Instellingen!$B$7),1,0)</f>
        <v/>
      </c>
      <c r="E12297" s="15">
        <f>COUNTIF(tData[BezoekStart],"&lt;"&amp;($A12297+1/24))-COUNTIF(tData[BezoekEind],"&lt;="&amp;$A12297)</f>
        <v/>
      </c>
      <c r="F12297" s="15">
        <f>COUNTIF(tData[BezoekLangStart],"&lt;"&amp;($A12297+1/24))-COUNTIF(tData[BezoekLangEind],"&lt;="&amp;$A12297)</f>
        <v/>
      </c>
      <c r="G12297" s="15">
        <f>IF($D12297=1,$B12297*100+$C12297,-1)</f>
        <v/>
      </c>
      <c r="H12297" s="15">
        <f>IF($D12297=1,$B12297,-1)</f>
        <v/>
      </c>
      <c r="I12297" s="15">
        <f>IF($D12297=1,$C12297,-1)</f>
        <v/>
      </c>
    </row>
    <row r="12298">
      <c r="A12298" s="33" t="n">
        <v>45804.29166666666</v>
      </c>
      <c r="B12298" s="15">
        <f>WEEKDAY($A12298,2)</f>
        <v/>
      </c>
      <c r="C12298" s="15">
        <f>HOUR($A12298)</f>
        <v/>
      </c>
      <c r="D12298" s="15">
        <f>IF(AND($A12298&gt;=Instellingen!$B$6,$A12298&lt;Instellingen!$B$7),1,0)</f>
        <v/>
      </c>
      <c r="E12298" s="15">
        <f>COUNTIF(tData[BezoekStart],"&lt;"&amp;($A12298+1/24))-COUNTIF(tData[BezoekEind],"&lt;="&amp;$A12298)</f>
        <v/>
      </c>
      <c r="F12298" s="15">
        <f>COUNTIF(tData[BezoekLangStart],"&lt;"&amp;($A12298+1/24))-COUNTIF(tData[BezoekLangEind],"&lt;="&amp;$A12298)</f>
        <v/>
      </c>
      <c r="G12298" s="15">
        <f>IF($D12298=1,$B12298*100+$C12298,-1)</f>
        <v/>
      </c>
      <c r="H12298" s="15">
        <f>IF($D12298=1,$B12298,-1)</f>
        <v/>
      </c>
      <c r="I12298" s="15">
        <f>IF($D12298=1,$C12298,-1)</f>
        <v/>
      </c>
    </row>
    <row r="12299">
      <c r="A12299" s="33" t="n">
        <v>45804.33333333334</v>
      </c>
      <c r="B12299" s="15">
        <f>WEEKDAY($A12299,2)</f>
        <v/>
      </c>
      <c r="C12299" s="15">
        <f>HOUR($A12299)</f>
        <v/>
      </c>
      <c r="D12299" s="15">
        <f>IF(AND($A12299&gt;=Instellingen!$B$6,$A12299&lt;Instellingen!$B$7),1,0)</f>
        <v/>
      </c>
      <c r="E12299" s="15">
        <f>COUNTIF(tData[BezoekStart],"&lt;"&amp;($A12299+1/24))-COUNTIF(tData[BezoekEind],"&lt;="&amp;$A12299)</f>
        <v/>
      </c>
      <c r="F12299" s="15">
        <f>COUNTIF(tData[BezoekLangStart],"&lt;"&amp;($A12299+1/24))-COUNTIF(tData[BezoekLangEind],"&lt;="&amp;$A12299)</f>
        <v/>
      </c>
      <c r="G12299" s="15">
        <f>IF($D12299=1,$B12299*100+$C12299,-1)</f>
        <v/>
      </c>
      <c r="H12299" s="15">
        <f>IF($D12299=1,$B12299,-1)</f>
        <v/>
      </c>
      <c r="I12299" s="15">
        <f>IF($D12299=1,$C12299,-1)</f>
        <v/>
      </c>
    </row>
    <row r="12300">
      <c r="A12300" s="33" t="n">
        <v>45804.375</v>
      </c>
      <c r="B12300" s="15">
        <f>WEEKDAY($A12300,2)</f>
        <v/>
      </c>
      <c r="C12300" s="15">
        <f>HOUR($A12300)</f>
        <v/>
      </c>
      <c r="D12300" s="15">
        <f>IF(AND($A12300&gt;=Instellingen!$B$6,$A12300&lt;Instellingen!$B$7),1,0)</f>
        <v/>
      </c>
      <c r="E12300" s="15">
        <f>COUNTIF(tData[BezoekStart],"&lt;"&amp;($A12300+1/24))-COUNTIF(tData[BezoekEind],"&lt;="&amp;$A12300)</f>
        <v/>
      </c>
      <c r="F12300" s="15">
        <f>COUNTIF(tData[BezoekLangStart],"&lt;"&amp;($A12300+1/24))-COUNTIF(tData[BezoekLangEind],"&lt;="&amp;$A12300)</f>
        <v/>
      </c>
      <c r="G12300" s="15">
        <f>IF($D12300=1,$B12300*100+$C12300,-1)</f>
        <v/>
      </c>
      <c r="H12300" s="15">
        <f>IF($D12300=1,$B12300,-1)</f>
        <v/>
      </c>
      <c r="I12300" s="15">
        <f>IF($D12300=1,$C12300,-1)</f>
        <v/>
      </c>
    </row>
    <row r="12301">
      <c r="A12301" s="33" t="n">
        <v>45804.41666666666</v>
      </c>
      <c r="B12301" s="15">
        <f>WEEKDAY($A12301,2)</f>
        <v/>
      </c>
      <c r="C12301" s="15">
        <f>HOUR($A12301)</f>
        <v/>
      </c>
      <c r="D12301" s="15">
        <f>IF(AND($A12301&gt;=Instellingen!$B$6,$A12301&lt;Instellingen!$B$7),1,0)</f>
        <v/>
      </c>
      <c r="E12301" s="15">
        <f>COUNTIF(tData[BezoekStart],"&lt;"&amp;($A12301+1/24))-COUNTIF(tData[BezoekEind],"&lt;="&amp;$A12301)</f>
        <v/>
      </c>
      <c r="F12301" s="15">
        <f>COUNTIF(tData[BezoekLangStart],"&lt;"&amp;($A12301+1/24))-COUNTIF(tData[BezoekLangEind],"&lt;="&amp;$A12301)</f>
        <v/>
      </c>
      <c r="G12301" s="15">
        <f>IF($D12301=1,$B12301*100+$C12301,-1)</f>
        <v/>
      </c>
      <c r="H12301" s="15">
        <f>IF($D12301=1,$B12301,-1)</f>
        <v/>
      </c>
      <c r="I12301" s="15">
        <f>IF($D12301=1,$C12301,-1)</f>
        <v/>
      </c>
    </row>
    <row r="12302">
      <c r="A12302" s="33" t="n">
        <v>45804.45833333334</v>
      </c>
      <c r="B12302" s="15">
        <f>WEEKDAY($A12302,2)</f>
        <v/>
      </c>
      <c r="C12302" s="15">
        <f>HOUR($A12302)</f>
        <v/>
      </c>
      <c r="D12302" s="15">
        <f>IF(AND($A12302&gt;=Instellingen!$B$6,$A12302&lt;Instellingen!$B$7),1,0)</f>
        <v/>
      </c>
      <c r="E12302" s="15">
        <f>COUNTIF(tData[BezoekStart],"&lt;"&amp;($A12302+1/24))-COUNTIF(tData[BezoekEind],"&lt;="&amp;$A12302)</f>
        <v/>
      </c>
      <c r="F12302" s="15">
        <f>COUNTIF(tData[BezoekLangStart],"&lt;"&amp;($A12302+1/24))-COUNTIF(tData[BezoekLangEind],"&lt;="&amp;$A12302)</f>
        <v/>
      </c>
      <c r="G12302" s="15">
        <f>IF($D12302=1,$B12302*100+$C12302,-1)</f>
        <v/>
      </c>
      <c r="H12302" s="15">
        <f>IF($D12302=1,$B12302,-1)</f>
        <v/>
      </c>
      <c r="I12302" s="15">
        <f>IF($D12302=1,$C12302,-1)</f>
        <v/>
      </c>
    </row>
    <row r="12303">
      <c r="A12303" s="33" t="n">
        <v>45804.5</v>
      </c>
      <c r="B12303" s="15">
        <f>WEEKDAY($A12303,2)</f>
        <v/>
      </c>
      <c r="C12303" s="15">
        <f>HOUR($A12303)</f>
        <v/>
      </c>
      <c r="D12303" s="15">
        <f>IF(AND($A12303&gt;=Instellingen!$B$6,$A12303&lt;Instellingen!$B$7),1,0)</f>
        <v/>
      </c>
      <c r="E12303" s="15">
        <f>COUNTIF(tData[BezoekStart],"&lt;"&amp;($A12303+1/24))-COUNTIF(tData[BezoekEind],"&lt;="&amp;$A12303)</f>
        <v/>
      </c>
      <c r="F12303" s="15">
        <f>COUNTIF(tData[BezoekLangStart],"&lt;"&amp;($A12303+1/24))-COUNTIF(tData[BezoekLangEind],"&lt;="&amp;$A12303)</f>
        <v/>
      </c>
      <c r="G12303" s="15">
        <f>IF($D12303=1,$B12303*100+$C12303,-1)</f>
        <v/>
      </c>
      <c r="H12303" s="15">
        <f>IF($D12303=1,$B12303,-1)</f>
        <v/>
      </c>
      <c r="I12303" s="15">
        <f>IF($D12303=1,$C12303,-1)</f>
        <v/>
      </c>
    </row>
    <row r="12304">
      <c r="A12304" s="33" t="n">
        <v>45804.54166666666</v>
      </c>
      <c r="B12304" s="15">
        <f>WEEKDAY($A12304,2)</f>
        <v/>
      </c>
      <c r="C12304" s="15">
        <f>HOUR($A12304)</f>
        <v/>
      </c>
      <c r="D12304" s="15">
        <f>IF(AND($A12304&gt;=Instellingen!$B$6,$A12304&lt;Instellingen!$B$7),1,0)</f>
        <v/>
      </c>
      <c r="E12304" s="15">
        <f>COUNTIF(tData[BezoekStart],"&lt;"&amp;($A12304+1/24))-COUNTIF(tData[BezoekEind],"&lt;="&amp;$A12304)</f>
        <v/>
      </c>
      <c r="F12304" s="15">
        <f>COUNTIF(tData[BezoekLangStart],"&lt;"&amp;($A12304+1/24))-COUNTIF(tData[BezoekLangEind],"&lt;="&amp;$A12304)</f>
        <v/>
      </c>
      <c r="G12304" s="15">
        <f>IF($D12304=1,$B12304*100+$C12304,-1)</f>
        <v/>
      </c>
      <c r="H12304" s="15">
        <f>IF($D12304=1,$B12304,-1)</f>
        <v/>
      </c>
      <c r="I12304" s="15">
        <f>IF($D12304=1,$C12304,-1)</f>
        <v/>
      </c>
    </row>
    <row r="12305">
      <c r="A12305" s="33" t="n">
        <v>45804.58333333334</v>
      </c>
      <c r="B12305" s="15">
        <f>WEEKDAY($A12305,2)</f>
        <v/>
      </c>
      <c r="C12305" s="15">
        <f>HOUR($A12305)</f>
        <v/>
      </c>
      <c r="D12305" s="15">
        <f>IF(AND($A12305&gt;=Instellingen!$B$6,$A12305&lt;Instellingen!$B$7),1,0)</f>
        <v/>
      </c>
      <c r="E12305" s="15">
        <f>COUNTIF(tData[BezoekStart],"&lt;"&amp;($A12305+1/24))-COUNTIF(tData[BezoekEind],"&lt;="&amp;$A12305)</f>
        <v/>
      </c>
      <c r="F12305" s="15">
        <f>COUNTIF(tData[BezoekLangStart],"&lt;"&amp;($A12305+1/24))-COUNTIF(tData[BezoekLangEind],"&lt;="&amp;$A12305)</f>
        <v/>
      </c>
      <c r="G12305" s="15">
        <f>IF($D12305=1,$B12305*100+$C12305,-1)</f>
        <v/>
      </c>
      <c r="H12305" s="15">
        <f>IF($D12305=1,$B12305,-1)</f>
        <v/>
      </c>
      <c r="I12305" s="15">
        <f>IF($D12305=1,$C12305,-1)</f>
        <v/>
      </c>
    </row>
    <row r="12306">
      <c r="A12306" s="33" t="n">
        <v>45804.625</v>
      </c>
      <c r="B12306" s="15">
        <f>WEEKDAY($A12306,2)</f>
        <v/>
      </c>
      <c r="C12306" s="15">
        <f>HOUR($A12306)</f>
        <v/>
      </c>
      <c r="D12306" s="15">
        <f>IF(AND($A12306&gt;=Instellingen!$B$6,$A12306&lt;Instellingen!$B$7),1,0)</f>
        <v/>
      </c>
      <c r="E12306" s="15">
        <f>COUNTIF(tData[BezoekStart],"&lt;"&amp;($A12306+1/24))-COUNTIF(tData[BezoekEind],"&lt;="&amp;$A12306)</f>
        <v/>
      </c>
      <c r="F12306" s="15">
        <f>COUNTIF(tData[BezoekLangStart],"&lt;"&amp;($A12306+1/24))-COUNTIF(tData[BezoekLangEind],"&lt;="&amp;$A12306)</f>
        <v/>
      </c>
      <c r="G12306" s="15">
        <f>IF($D12306=1,$B12306*100+$C12306,-1)</f>
        <v/>
      </c>
      <c r="H12306" s="15">
        <f>IF($D12306=1,$B12306,-1)</f>
        <v/>
      </c>
      <c r="I12306" s="15">
        <f>IF($D12306=1,$C12306,-1)</f>
        <v/>
      </c>
    </row>
    <row r="12307">
      <c r="A12307" s="33" t="n">
        <v>45804.66666666666</v>
      </c>
      <c r="B12307" s="15">
        <f>WEEKDAY($A12307,2)</f>
        <v/>
      </c>
      <c r="C12307" s="15">
        <f>HOUR($A12307)</f>
        <v/>
      </c>
      <c r="D12307" s="15">
        <f>IF(AND($A12307&gt;=Instellingen!$B$6,$A12307&lt;Instellingen!$B$7),1,0)</f>
        <v/>
      </c>
      <c r="E12307" s="15">
        <f>COUNTIF(tData[BezoekStart],"&lt;"&amp;($A12307+1/24))-COUNTIF(tData[BezoekEind],"&lt;="&amp;$A12307)</f>
        <v/>
      </c>
      <c r="F12307" s="15">
        <f>COUNTIF(tData[BezoekLangStart],"&lt;"&amp;($A12307+1/24))-COUNTIF(tData[BezoekLangEind],"&lt;="&amp;$A12307)</f>
        <v/>
      </c>
      <c r="G12307" s="15">
        <f>IF($D12307=1,$B12307*100+$C12307,-1)</f>
        <v/>
      </c>
      <c r="H12307" s="15">
        <f>IF($D12307=1,$B12307,-1)</f>
        <v/>
      </c>
      <c r="I12307" s="15">
        <f>IF($D12307=1,$C12307,-1)</f>
        <v/>
      </c>
    </row>
    <row r="12308">
      <c r="A12308" s="33" t="n">
        <v>45804.70833333334</v>
      </c>
      <c r="B12308" s="15">
        <f>WEEKDAY($A12308,2)</f>
        <v/>
      </c>
      <c r="C12308" s="15">
        <f>HOUR($A12308)</f>
        <v/>
      </c>
      <c r="D12308" s="15">
        <f>IF(AND($A12308&gt;=Instellingen!$B$6,$A12308&lt;Instellingen!$B$7),1,0)</f>
        <v/>
      </c>
      <c r="E12308" s="15">
        <f>COUNTIF(tData[BezoekStart],"&lt;"&amp;($A12308+1/24))-COUNTIF(tData[BezoekEind],"&lt;="&amp;$A12308)</f>
        <v/>
      </c>
      <c r="F12308" s="15">
        <f>COUNTIF(tData[BezoekLangStart],"&lt;"&amp;($A12308+1/24))-COUNTIF(tData[BezoekLangEind],"&lt;="&amp;$A12308)</f>
        <v/>
      </c>
      <c r="G12308" s="15">
        <f>IF($D12308=1,$B12308*100+$C12308,-1)</f>
        <v/>
      </c>
      <c r="H12308" s="15">
        <f>IF($D12308=1,$B12308,-1)</f>
        <v/>
      </c>
      <c r="I12308" s="15">
        <f>IF($D12308=1,$C12308,-1)</f>
        <v/>
      </c>
    </row>
    <row r="12309">
      <c r="A12309" s="33" t="n">
        <v>45804.75</v>
      </c>
      <c r="B12309" s="15">
        <f>WEEKDAY($A12309,2)</f>
        <v/>
      </c>
      <c r="C12309" s="15">
        <f>HOUR($A12309)</f>
        <v/>
      </c>
      <c r="D12309" s="15">
        <f>IF(AND($A12309&gt;=Instellingen!$B$6,$A12309&lt;Instellingen!$B$7),1,0)</f>
        <v/>
      </c>
      <c r="E12309" s="15">
        <f>COUNTIF(tData[BezoekStart],"&lt;"&amp;($A12309+1/24))-COUNTIF(tData[BezoekEind],"&lt;="&amp;$A12309)</f>
        <v/>
      </c>
      <c r="F12309" s="15">
        <f>COUNTIF(tData[BezoekLangStart],"&lt;"&amp;($A12309+1/24))-COUNTIF(tData[BezoekLangEind],"&lt;="&amp;$A12309)</f>
        <v/>
      </c>
      <c r="G12309" s="15">
        <f>IF($D12309=1,$B12309*100+$C12309,-1)</f>
        <v/>
      </c>
      <c r="H12309" s="15">
        <f>IF($D12309=1,$B12309,-1)</f>
        <v/>
      </c>
      <c r="I12309" s="15">
        <f>IF($D12309=1,$C12309,-1)</f>
        <v/>
      </c>
    </row>
    <row r="12310">
      <c r="A12310" s="33" t="n">
        <v>45804.79166666666</v>
      </c>
      <c r="B12310" s="15">
        <f>WEEKDAY($A12310,2)</f>
        <v/>
      </c>
      <c r="C12310" s="15">
        <f>HOUR($A12310)</f>
        <v/>
      </c>
      <c r="D12310" s="15">
        <f>IF(AND($A12310&gt;=Instellingen!$B$6,$A12310&lt;Instellingen!$B$7),1,0)</f>
        <v/>
      </c>
      <c r="E12310" s="15">
        <f>COUNTIF(tData[BezoekStart],"&lt;"&amp;($A12310+1/24))-COUNTIF(tData[BezoekEind],"&lt;="&amp;$A12310)</f>
        <v/>
      </c>
      <c r="F12310" s="15">
        <f>COUNTIF(tData[BezoekLangStart],"&lt;"&amp;($A12310+1/24))-COUNTIF(tData[BezoekLangEind],"&lt;="&amp;$A12310)</f>
        <v/>
      </c>
      <c r="G12310" s="15">
        <f>IF($D12310=1,$B12310*100+$C12310,-1)</f>
        <v/>
      </c>
      <c r="H12310" s="15">
        <f>IF($D12310=1,$B12310,-1)</f>
        <v/>
      </c>
      <c r="I12310" s="15">
        <f>IF($D12310=1,$C12310,-1)</f>
        <v/>
      </c>
    </row>
    <row r="12311">
      <c r="A12311" s="33" t="n">
        <v>45804.83333333334</v>
      </c>
      <c r="B12311" s="15">
        <f>WEEKDAY($A12311,2)</f>
        <v/>
      </c>
      <c r="C12311" s="15">
        <f>HOUR($A12311)</f>
        <v/>
      </c>
      <c r="D12311" s="15">
        <f>IF(AND($A12311&gt;=Instellingen!$B$6,$A12311&lt;Instellingen!$B$7),1,0)</f>
        <v/>
      </c>
      <c r="E12311" s="15">
        <f>COUNTIF(tData[BezoekStart],"&lt;"&amp;($A12311+1/24))-COUNTIF(tData[BezoekEind],"&lt;="&amp;$A12311)</f>
        <v/>
      </c>
      <c r="F12311" s="15">
        <f>COUNTIF(tData[BezoekLangStart],"&lt;"&amp;($A12311+1/24))-COUNTIF(tData[BezoekLangEind],"&lt;="&amp;$A12311)</f>
        <v/>
      </c>
      <c r="G12311" s="15">
        <f>IF($D12311=1,$B12311*100+$C12311,-1)</f>
        <v/>
      </c>
      <c r="H12311" s="15">
        <f>IF($D12311=1,$B12311,-1)</f>
        <v/>
      </c>
      <c r="I12311" s="15">
        <f>IF($D12311=1,$C12311,-1)</f>
        <v/>
      </c>
    </row>
    <row r="12312">
      <c r="A12312" s="33" t="n">
        <v>45804.875</v>
      </c>
      <c r="B12312" s="15">
        <f>WEEKDAY($A12312,2)</f>
        <v/>
      </c>
      <c r="C12312" s="15">
        <f>HOUR($A12312)</f>
        <v/>
      </c>
      <c r="D12312" s="15">
        <f>IF(AND($A12312&gt;=Instellingen!$B$6,$A12312&lt;Instellingen!$B$7),1,0)</f>
        <v/>
      </c>
      <c r="E12312" s="15">
        <f>COUNTIF(tData[BezoekStart],"&lt;"&amp;($A12312+1/24))-COUNTIF(tData[BezoekEind],"&lt;="&amp;$A12312)</f>
        <v/>
      </c>
      <c r="F12312" s="15">
        <f>COUNTIF(tData[BezoekLangStart],"&lt;"&amp;($A12312+1/24))-COUNTIF(tData[BezoekLangEind],"&lt;="&amp;$A12312)</f>
        <v/>
      </c>
      <c r="G12312" s="15">
        <f>IF($D12312=1,$B12312*100+$C12312,-1)</f>
        <v/>
      </c>
      <c r="H12312" s="15">
        <f>IF($D12312=1,$B12312,-1)</f>
        <v/>
      </c>
      <c r="I12312" s="15">
        <f>IF($D12312=1,$C12312,-1)</f>
        <v/>
      </c>
    </row>
    <row r="12313">
      <c r="A12313" s="33" t="n">
        <v>45804.91666666666</v>
      </c>
      <c r="B12313" s="15">
        <f>WEEKDAY($A12313,2)</f>
        <v/>
      </c>
      <c r="C12313" s="15">
        <f>HOUR($A12313)</f>
        <v/>
      </c>
      <c r="D12313" s="15">
        <f>IF(AND($A12313&gt;=Instellingen!$B$6,$A12313&lt;Instellingen!$B$7),1,0)</f>
        <v/>
      </c>
      <c r="E12313" s="15">
        <f>COUNTIF(tData[BezoekStart],"&lt;"&amp;($A12313+1/24))-COUNTIF(tData[BezoekEind],"&lt;="&amp;$A12313)</f>
        <v/>
      </c>
      <c r="F12313" s="15">
        <f>COUNTIF(tData[BezoekLangStart],"&lt;"&amp;($A12313+1/24))-COUNTIF(tData[BezoekLangEind],"&lt;="&amp;$A12313)</f>
        <v/>
      </c>
      <c r="G12313" s="15">
        <f>IF($D12313=1,$B12313*100+$C12313,-1)</f>
        <v/>
      </c>
      <c r="H12313" s="15">
        <f>IF($D12313=1,$B12313,-1)</f>
        <v/>
      </c>
      <c r="I12313" s="15">
        <f>IF($D12313=1,$C12313,-1)</f>
        <v/>
      </c>
    </row>
    <row r="12314">
      <c r="A12314" s="33" t="n">
        <v>45804.95833333334</v>
      </c>
      <c r="B12314" s="15">
        <f>WEEKDAY($A12314,2)</f>
        <v/>
      </c>
      <c r="C12314" s="15">
        <f>HOUR($A12314)</f>
        <v/>
      </c>
      <c r="D12314" s="15">
        <f>IF(AND($A12314&gt;=Instellingen!$B$6,$A12314&lt;Instellingen!$B$7),1,0)</f>
        <v/>
      </c>
      <c r="E12314" s="15">
        <f>COUNTIF(tData[BezoekStart],"&lt;"&amp;($A12314+1/24))-COUNTIF(tData[BezoekEind],"&lt;="&amp;$A12314)</f>
        <v/>
      </c>
      <c r="F12314" s="15">
        <f>COUNTIF(tData[BezoekLangStart],"&lt;"&amp;($A12314+1/24))-COUNTIF(tData[BezoekLangEind],"&lt;="&amp;$A12314)</f>
        <v/>
      </c>
      <c r="G12314" s="15">
        <f>IF($D12314=1,$B12314*100+$C12314,-1)</f>
        <v/>
      </c>
      <c r="H12314" s="15">
        <f>IF($D12314=1,$B12314,-1)</f>
        <v/>
      </c>
      <c r="I12314" s="15">
        <f>IF($D12314=1,$C12314,-1)</f>
        <v/>
      </c>
    </row>
    <row r="12315">
      <c r="A12315" s="33" t="n">
        <v>45805</v>
      </c>
      <c r="B12315" s="15">
        <f>WEEKDAY($A12315,2)</f>
        <v/>
      </c>
      <c r="C12315" s="15">
        <f>HOUR($A12315)</f>
        <v/>
      </c>
      <c r="D12315" s="15">
        <f>IF(AND($A12315&gt;=Instellingen!$B$6,$A12315&lt;Instellingen!$B$7),1,0)</f>
        <v/>
      </c>
      <c r="E12315" s="15">
        <f>COUNTIF(tData[BezoekStart],"&lt;"&amp;($A12315+1/24))-COUNTIF(tData[BezoekEind],"&lt;="&amp;$A12315)</f>
        <v/>
      </c>
      <c r="F12315" s="15">
        <f>COUNTIF(tData[BezoekLangStart],"&lt;"&amp;($A12315+1/24))-COUNTIF(tData[BezoekLangEind],"&lt;="&amp;$A12315)</f>
        <v/>
      </c>
      <c r="G12315" s="15">
        <f>IF($D12315=1,$B12315*100+$C12315,-1)</f>
        <v/>
      </c>
      <c r="H12315" s="15">
        <f>IF($D12315=1,$B12315,-1)</f>
        <v/>
      </c>
      <c r="I12315" s="15">
        <f>IF($D12315=1,$C12315,-1)</f>
        <v/>
      </c>
    </row>
    <row r="12316">
      <c r="A12316" s="33" t="n">
        <v>45805.04166666666</v>
      </c>
      <c r="B12316" s="15">
        <f>WEEKDAY($A12316,2)</f>
        <v/>
      </c>
      <c r="C12316" s="15">
        <f>HOUR($A12316)</f>
        <v/>
      </c>
      <c r="D12316" s="15">
        <f>IF(AND($A12316&gt;=Instellingen!$B$6,$A12316&lt;Instellingen!$B$7),1,0)</f>
        <v/>
      </c>
      <c r="E12316" s="15">
        <f>COUNTIF(tData[BezoekStart],"&lt;"&amp;($A12316+1/24))-COUNTIF(tData[BezoekEind],"&lt;="&amp;$A12316)</f>
        <v/>
      </c>
      <c r="F12316" s="15">
        <f>COUNTIF(tData[BezoekLangStart],"&lt;"&amp;($A12316+1/24))-COUNTIF(tData[BezoekLangEind],"&lt;="&amp;$A12316)</f>
        <v/>
      </c>
      <c r="G12316" s="15">
        <f>IF($D12316=1,$B12316*100+$C12316,-1)</f>
        <v/>
      </c>
      <c r="H12316" s="15">
        <f>IF($D12316=1,$B12316,-1)</f>
        <v/>
      </c>
      <c r="I12316" s="15">
        <f>IF($D12316=1,$C12316,-1)</f>
        <v/>
      </c>
    </row>
    <row r="12317">
      <c r="A12317" s="33" t="n">
        <v>45805.08333333334</v>
      </c>
      <c r="B12317" s="15">
        <f>WEEKDAY($A12317,2)</f>
        <v/>
      </c>
      <c r="C12317" s="15">
        <f>HOUR($A12317)</f>
        <v/>
      </c>
      <c r="D12317" s="15">
        <f>IF(AND($A12317&gt;=Instellingen!$B$6,$A12317&lt;Instellingen!$B$7),1,0)</f>
        <v/>
      </c>
      <c r="E12317" s="15">
        <f>COUNTIF(tData[BezoekStart],"&lt;"&amp;($A12317+1/24))-COUNTIF(tData[BezoekEind],"&lt;="&amp;$A12317)</f>
        <v/>
      </c>
      <c r="F12317" s="15">
        <f>COUNTIF(tData[BezoekLangStart],"&lt;"&amp;($A12317+1/24))-COUNTIF(tData[BezoekLangEind],"&lt;="&amp;$A12317)</f>
        <v/>
      </c>
      <c r="G12317" s="15">
        <f>IF($D12317=1,$B12317*100+$C12317,-1)</f>
        <v/>
      </c>
      <c r="H12317" s="15">
        <f>IF($D12317=1,$B12317,-1)</f>
        <v/>
      </c>
      <c r="I12317" s="15">
        <f>IF($D12317=1,$C12317,-1)</f>
        <v/>
      </c>
    </row>
    <row r="12318">
      <c r="A12318" s="33" t="n">
        <v>45805.125</v>
      </c>
      <c r="B12318" s="15">
        <f>WEEKDAY($A12318,2)</f>
        <v/>
      </c>
      <c r="C12318" s="15">
        <f>HOUR($A12318)</f>
        <v/>
      </c>
      <c r="D12318" s="15">
        <f>IF(AND($A12318&gt;=Instellingen!$B$6,$A12318&lt;Instellingen!$B$7),1,0)</f>
        <v/>
      </c>
      <c r="E12318" s="15">
        <f>COUNTIF(tData[BezoekStart],"&lt;"&amp;($A12318+1/24))-COUNTIF(tData[BezoekEind],"&lt;="&amp;$A12318)</f>
        <v/>
      </c>
      <c r="F12318" s="15">
        <f>COUNTIF(tData[BezoekLangStart],"&lt;"&amp;($A12318+1/24))-COUNTIF(tData[BezoekLangEind],"&lt;="&amp;$A12318)</f>
        <v/>
      </c>
      <c r="G12318" s="15">
        <f>IF($D12318=1,$B12318*100+$C12318,-1)</f>
        <v/>
      </c>
      <c r="H12318" s="15">
        <f>IF($D12318=1,$B12318,-1)</f>
        <v/>
      </c>
      <c r="I12318" s="15">
        <f>IF($D12318=1,$C12318,-1)</f>
        <v/>
      </c>
    </row>
    <row r="12319">
      <c r="A12319" s="33" t="n">
        <v>45805.16666666666</v>
      </c>
      <c r="B12319" s="15">
        <f>WEEKDAY($A12319,2)</f>
        <v/>
      </c>
      <c r="C12319" s="15">
        <f>HOUR($A12319)</f>
        <v/>
      </c>
      <c r="D12319" s="15">
        <f>IF(AND($A12319&gt;=Instellingen!$B$6,$A12319&lt;Instellingen!$B$7),1,0)</f>
        <v/>
      </c>
      <c r="E12319" s="15">
        <f>COUNTIF(tData[BezoekStart],"&lt;"&amp;($A12319+1/24))-COUNTIF(tData[BezoekEind],"&lt;="&amp;$A12319)</f>
        <v/>
      </c>
      <c r="F12319" s="15">
        <f>COUNTIF(tData[BezoekLangStart],"&lt;"&amp;($A12319+1/24))-COUNTIF(tData[BezoekLangEind],"&lt;="&amp;$A12319)</f>
        <v/>
      </c>
      <c r="G12319" s="15">
        <f>IF($D12319=1,$B12319*100+$C12319,-1)</f>
        <v/>
      </c>
      <c r="H12319" s="15">
        <f>IF($D12319=1,$B12319,-1)</f>
        <v/>
      </c>
      <c r="I12319" s="15">
        <f>IF($D12319=1,$C12319,-1)</f>
        <v/>
      </c>
    </row>
    <row r="12320">
      <c r="A12320" s="33" t="n">
        <v>45805.20833333334</v>
      </c>
      <c r="B12320" s="15">
        <f>WEEKDAY($A12320,2)</f>
        <v/>
      </c>
      <c r="C12320" s="15">
        <f>HOUR($A12320)</f>
        <v/>
      </c>
      <c r="D12320" s="15">
        <f>IF(AND($A12320&gt;=Instellingen!$B$6,$A12320&lt;Instellingen!$B$7),1,0)</f>
        <v/>
      </c>
      <c r="E12320" s="15">
        <f>COUNTIF(tData[BezoekStart],"&lt;"&amp;($A12320+1/24))-COUNTIF(tData[BezoekEind],"&lt;="&amp;$A12320)</f>
        <v/>
      </c>
      <c r="F12320" s="15">
        <f>COUNTIF(tData[BezoekLangStart],"&lt;"&amp;($A12320+1/24))-COUNTIF(tData[BezoekLangEind],"&lt;="&amp;$A12320)</f>
        <v/>
      </c>
      <c r="G12320" s="15">
        <f>IF($D12320=1,$B12320*100+$C12320,-1)</f>
        <v/>
      </c>
      <c r="H12320" s="15">
        <f>IF($D12320=1,$B12320,-1)</f>
        <v/>
      </c>
      <c r="I12320" s="15">
        <f>IF($D12320=1,$C12320,-1)</f>
        <v/>
      </c>
    </row>
    <row r="12321">
      <c r="A12321" s="33" t="n">
        <v>45805.25</v>
      </c>
      <c r="B12321" s="15">
        <f>WEEKDAY($A12321,2)</f>
        <v/>
      </c>
      <c r="C12321" s="15">
        <f>HOUR($A12321)</f>
        <v/>
      </c>
      <c r="D12321" s="15">
        <f>IF(AND($A12321&gt;=Instellingen!$B$6,$A12321&lt;Instellingen!$B$7),1,0)</f>
        <v/>
      </c>
      <c r="E12321" s="15">
        <f>COUNTIF(tData[BezoekStart],"&lt;"&amp;($A12321+1/24))-COUNTIF(tData[BezoekEind],"&lt;="&amp;$A12321)</f>
        <v/>
      </c>
      <c r="F12321" s="15">
        <f>COUNTIF(tData[BezoekLangStart],"&lt;"&amp;($A12321+1/24))-COUNTIF(tData[BezoekLangEind],"&lt;="&amp;$A12321)</f>
        <v/>
      </c>
      <c r="G12321" s="15">
        <f>IF($D12321=1,$B12321*100+$C12321,-1)</f>
        <v/>
      </c>
      <c r="H12321" s="15">
        <f>IF($D12321=1,$B12321,-1)</f>
        <v/>
      </c>
      <c r="I12321" s="15">
        <f>IF($D12321=1,$C12321,-1)</f>
        <v/>
      </c>
    </row>
    <row r="12322">
      <c r="A12322" s="33" t="n">
        <v>45805.29166666666</v>
      </c>
      <c r="B12322" s="15">
        <f>WEEKDAY($A12322,2)</f>
        <v/>
      </c>
      <c r="C12322" s="15">
        <f>HOUR($A12322)</f>
        <v/>
      </c>
      <c r="D12322" s="15">
        <f>IF(AND($A12322&gt;=Instellingen!$B$6,$A12322&lt;Instellingen!$B$7),1,0)</f>
        <v/>
      </c>
      <c r="E12322" s="15">
        <f>COUNTIF(tData[BezoekStart],"&lt;"&amp;($A12322+1/24))-COUNTIF(tData[BezoekEind],"&lt;="&amp;$A12322)</f>
        <v/>
      </c>
      <c r="F12322" s="15">
        <f>COUNTIF(tData[BezoekLangStart],"&lt;"&amp;($A12322+1/24))-COUNTIF(tData[BezoekLangEind],"&lt;="&amp;$A12322)</f>
        <v/>
      </c>
      <c r="G12322" s="15">
        <f>IF($D12322=1,$B12322*100+$C12322,-1)</f>
        <v/>
      </c>
      <c r="H12322" s="15">
        <f>IF($D12322=1,$B12322,-1)</f>
        <v/>
      </c>
      <c r="I12322" s="15">
        <f>IF($D12322=1,$C12322,-1)</f>
        <v/>
      </c>
    </row>
    <row r="12323">
      <c r="A12323" s="33" t="n">
        <v>45805.33333333334</v>
      </c>
      <c r="B12323" s="15">
        <f>WEEKDAY($A12323,2)</f>
        <v/>
      </c>
      <c r="C12323" s="15">
        <f>HOUR($A12323)</f>
        <v/>
      </c>
      <c r="D12323" s="15">
        <f>IF(AND($A12323&gt;=Instellingen!$B$6,$A12323&lt;Instellingen!$B$7),1,0)</f>
        <v/>
      </c>
      <c r="E12323" s="15">
        <f>COUNTIF(tData[BezoekStart],"&lt;"&amp;($A12323+1/24))-COUNTIF(tData[BezoekEind],"&lt;="&amp;$A12323)</f>
        <v/>
      </c>
      <c r="F12323" s="15">
        <f>COUNTIF(tData[BezoekLangStart],"&lt;"&amp;($A12323+1/24))-COUNTIF(tData[BezoekLangEind],"&lt;="&amp;$A12323)</f>
        <v/>
      </c>
      <c r="G12323" s="15">
        <f>IF($D12323=1,$B12323*100+$C12323,-1)</f>
        <v/>
      </c>
      <c r="H12323" s="15">
        <f>IF($D12323=1,$B12323,-1)</f>
        <v/>
      </c>
      <c r="I12323" s="15">
        <f>IF($D12323=1,$C12323,-1)</f>
        <v/>
      </c>
    </row>
    <row r="12324">
      <c r="A12324" s="33" t="n">
        <v>45805.375</v>
      </c>
      <c r="B12324" s="15">
        <f>WEEKDAY($A12324,2)</f>
        <v/>
      </c>
      <c r="C12324" s="15">
        <f>HOUR($A12324)</f>
        <v/>
      </c>
      <c r="D12324" s="15">
        <f>IF(AND($A12324&gt;=Instellingen!$B$6,$A12324&lt;Instellingen!$B$7),1,0)</f>
        <v/>
      </c>
      <c r="E12324" s="15">
        <f>COUNTIF(tData[BezoekStart],"&lt;"&amp;($A12324+1/24))-COUNTIF(tData[BezoekEind],"&lt;="&amp;$A12324)</f>
        <v/>
      </c>
      <c r="F12324" s="15">
        <f>COUNTIF(tData[BezoekLangStart],"&lt;"&amp;($A12324+1/24))-COUNTIF(tData[BezoekLangEind],"&lt;="&amp;$A12324)</f>
        <v/>
      </c>
      <c r="G12324" s="15">
        <f>IF($D12324=1,$B12324*100+$C12324,-1)</f>
        <v/>
      </c>
      <c r="H12324" s="15">
        <f>IF($D12324=1,$B12324,-1)</f>
        <v/>
      </c>
      <c r="I12324" s="15">
        <f>IF($D12324=1,$C12324,-1)</f>
        <v/>
      </c>
    </row>
    <row r="12325">
      <c r="A12325" s="33" t="n">
        <v>45805.41666666666</v>
      </c>
      <c r="B12325" s="15">
        <f>WEEKDAY($A12325,2)</f>
        <v/>
      </c>
      <c r="C12325" s="15">
        <f>HOUR($A12325)</f>
        <v/>
      </c>
      <c r="D12325" s="15">
        <f>IF(AND($A12325&gt;=Instellingen!$B$6,$A12325&lt;Instellingen!$B$7),1,0)</f>
        <v/>
      </c>
      <c r="E12325" s="15">
        <f>COUNTIF(tData[BezoekStart],"&lt;"&amp;($A12325+1/24))-COUNTIF(tData[BezoekEind],"&lt;="&amp;$A12325)</f>
        <v/>
      </c>
      <c r="F12325" s="15">
        <f>COUNTIF(tData[BezoekLangStart],"&lt;"&amp;($A12325+1/24))-COUNTIF(tData[BezoekLangEind],"&lt;="&amp;$A12325)</f>
        <v/>
      </c>
      <c r="G12325" s="15">
        <f>IF($D12325=1,$B12325*100+$C12325,-1)</f>
        <v/>
      </c>
      <c r="H12325" s="15">
        <f>IF($D12325=1,$B12325,-1)</f>
        <v/>
      </c>
      <c r="I12325" s="15">
        <f>IF($D12325=1,$C12325,-1)</f>
        <v/>
      </c>
    </row>
    <row r="12326">
      <c r="A12326" s="33" t="n">
        <v>45805.45833333334</v>
      </c>
      <c r="B12326" s="15">
        <f>WEEKDAY($A12326,2)</f>
        <v/>
      </c>
      <c r="C12326" s="15">
        <f>HOUR($A12326)</f>
        <v/>
      </c>
      <c r="D12326" s="15">
        <f>IF(AND($A12326&gt;=Instellingen!$B$6,$A12326&lt;Instellingen!$B$7),1,0)</f>
        <v/>
      </c>
      <c r="E12326" s="15">
        <f>COUNTIF(tData[BezoekStart],"&lt;"&amp;($A12326+1/24))-COUNTIF(tData[BezoekEind],"&lt;="&amp;$A12326)</f>
        <v/>
      </c>
      <c r="F12326" s="15">
        <f>COUNTIF(tData[BezoekLangStart],"&lt;"&amp;($A12326+1/24))-COUNTIF(tData[BezoekLangEind],"&lt;="&amp;$A12326)</f>
        <v/>
      </c>
      <c r="G12326" s="15">
        <f>IF($D12326=1,$B12326*100+$C12326,-1)</f>
        <v/>
      </c>
      <c r="H12326" s="15">
        <f>IF($D12326=1,$B12326,-1)</f>
        <v/>
      </c>
      <c r="I12326" s="15">
        <f>IF($D12326=1,$C12326,-1)</f>
        <v/>
      </c>
    </row>
    <row r="12327">
      <c r="A12327" s="33" t="n">
        <v>45805.5</v>
      </c>
      <c r="B12327" s="15">
        <f>WEEKDAY($A12327,2)</f>
        <v/>
      </c>
      <c r="C12327" s="15">
        <f>HOUR($A12327)</f>
        <v/>
      </c>
      <c r="D12327" s="15">
        <f>IF(AND($A12327&gt;=Instellingen!$B$6,$A12327&lt;Instellingen!$B$7),1,0)</f>
        <v/>
      </c>
      <c r="E12327" s="15">
        <f>COUNTIF(tData[BezoekStart],"&lt;"&amp;($A12327+1/24))-COUNTIF(tData[BezoekEind],"&lt;="&amp;$A12327)</f>
        <v/>
      </c>
      <c r="F12327" s="15">
        <f>COUNTIF(tData[BezoekLangStart],"&lt;"&amp;($A12327+1/24))-COUNTIF(tData[BezoekLangEind],"&lt;="&amp;$A12327)</f>
        <v/>
      </c>
      <c r="G12327" s="15">
        <f>IF($D12327=1,$B12327*100+$C12327,-1)</f>
        <v/>
      </c>
      <c r="H12327" s="15">
        <f>IF($D12327=1,$B12327,-1)</f>
        <v/>
      </c>
      <c r="I12327" s="15">
        <f>IF($D12327=1,$C12327,-1)</f>
        <v/>
      </c>
    </row>
    <row r="12328">
      <c r="A12328" s="33" t="n">
        <v>45805.54166666666</v>
      </c>
      <c r="B12328" s="15">
        <f>WEEKDAY($A12328,2)</f>
        <v/>
      </c>
      <c r="C12328" s="15">
        <f>HOUR($A12328)</f>
        <v/>
      </c>
      <c r="D12328" s="15">
        <f>IF(AND($A12328&gt;=Instellingen!$B$6,$A12328&lt;Instellingen!$B$7),1,0)</f>
        <v/>
      </c>
      <c r="E12328" s="15">
        <f>COUNTIF(tData[BezoekStart],"&lt;"&amp;($A12328+1/24))-COUNTIF(tData[BezoekEind],"&lt;="&amp;$A12328)</f>
        <v/>
      </c>
      <c r="F12328" s="15">
        <f>COUNTIF(tData[BezoekLangStart],"&lt;"&amp;($A12328+1/24))-COUNTIF(tData[BezoekLangEind],"&lt;="&amp;$A12328)</f>
        <v/>
      </c>
      <c r="G12328" s="15">
        <f>IF($D12328=1,$B12328*100+$C12328,-1)</f>
        <v/>
      </c>
      <c r="H12328" s="15">
        <f>IF($D12328=1,$B12328,-1)</f>
        <v/>
      </c>
      <c r="I12328" s="15">
        <f>IF($D12328=1,$C12328,-1)</f>
        <v/>
      </c>
    </row>
    <row r="12329">
      <c r="A12329" s="33" t="n">
        <v>45805.58333333334</v>
      </c>
      <c r="B12329" s="15">
        <f>WEEKDAY($A12329,2)</f>
        <v/>
      </c>
      <c r="C12329" s="15">
        <f>HOUR($A12329)</f>
        <v/>
      </c>
      <c r="D12329" s="15">
        <f>IF(AND($A12329&gt;=Instellingen!$B$6,$A12329&lt;Instellingen!$B$7),1,0)</f>
        <v/>
      </c>
      <c r="E12329" s="15">
        <f>COUNTIF(tData[BezoekStart],"&lt;"&amp;($A12329+1/24))-COUNTIF(tData[BezoekEind],"&lt;="&amp;$A12329)</f>
        <v/>
      </c>
      <c r="F12329" s="15">
        <f>COUNTIF(tData[BezoekLangStart],"&lt;"&amp;($A12329+1/24))-COUNTIF(tData[BezoekLangEind],"&lt;="&amp;$A12329)</f>
        <v/>
      </c>
      <c r="G12329" s="15">
        <f>IF($D12329=1,$B12329*100+$C12329,-1)</f>
        <v/>
      </c>
      <c r="H12329" s="15">
        <f>IF($D12329=1,$B12329,-1)</f>
        <v/>
      </c>
      <c r="I12329" s="15">
        <f>IF($D12329=1,$C12329,-1)</f>
        <v/>
      </c>
    </row>
    <row r="12330">
      <c r="A12330" s="33" t="n">
        <v>45805.625</v>
      </c>
      <c r="B12330" s="15">
        <f>WEEKDAY($A12330,2)</f>
        <v/>
      </c>
      <c r="C12330" s="15">
        <f>HOUR($A12330)</f>
        <v/>
      </c>
      <c r="D12330" s="15">
        <f>IF(AND($A12330&gt;=Instellingen!$B$6,$A12330&lt;Instellingen!$B$7),1,0)</f>
        <v/>
      </c>
      <c r="E12330" s="15">
        <f>COUNTIF(tData[BezoekStart],"&lt;"&amp;($A12330+1/24))-COUNTIF(tData[BezoekEind],"&lt;="&amp;$A12330)</f>
        <v/>
      </c>
      <c r="F12330" s="15">
        <f>COUNTIF(tData[BezoekLangStart],"&lt;"&amp;($A12330+1/24))-COUNTIF(tData[BezoekLangEind],"&lt;="&amp;$A12330)</f>
        <v/>
      </c>
      <c r="G12330" s="15">
        <f>IF($D12330=1,$B12330*100+$C12330,-1)</f>
        <v/>
      </c>
      <c r="H12330" s="15">
        <f>IF($D12330=1,$B12330,-1)</f>
        <v/>
      </c>
      <c r="I12330" s="15">
        <f>IF($D12330=1,$C12330,-1)</f>
        <v/>
      </c>
    </row>
    <row r="12331">
      <c r="A12331" s="33" t="n">
        <v>45805.66666666666</v>
      </c>
      <c r="B12331" s="15">
        <f>WEEKDAY($A12331,2)</f>
        <v/>
      </c>
      <c r="C12331" s="15">
        <f>HOUR($A12331)</f>
        <v/>
      </c>
      <c r="D12331" s="15">
        <f>IF(AND($A12331&gt;=Instellingen!$B$6,$A12331&lt;Instellingen!$B$7),1,0)</f>
        <v/>
      </c>
      <c r="E12331" s="15">
        <f>COUNTIF(tData[BezoekStart],"&lt;"&amp;($A12331+1/24))-COUNTIF(tData[BezoekEind],"&lt;="&amp;$A12331)</f>
        <v/>
      </c>
      <c r="F12331" s="15">
        <f>COUNTIF(tData[BezoekLangStart],"&lt;"&amp;($A12331+1/24))-COUNTIF(tData[BezoekLangEind],"&lt;="&amp;$A12331)</f>
        <v/>
      </c>
      <c r="G12331" s="15">
        <f>IF($D12331=1,$B12331*100+$C12331,-1)</f>
        <v/>
      </c>
      <c r="H12331" s="15">
        <f>IF($D12331=1,$B12331,-1)</f>
        <v/>
      </c>
      <c r="I12331" s="15">
        <f>IF($D12331=1,$C12331,-1)</f>
        <v/>
      </c>
    </row>
    <row r="12332">
      <c r="A12332" s="33" t="n">
        <v>45805.70833333334</v>
      </c>
      <c r="B12332" s="15">
        <f>WEEKDAY($A12332,2)</f>
        <v/>
      </c>
      <c r="C12332" s="15">
        <f>HOUR($A12332)</f>
        <v/>
      </c>
      <c r="D12332" s="15">
        <f>IF(AND($A12332&gt;=Instellingen!$B$6,$A12332&lt;Instellingen!$B$7),1,0)</f>
        <v/>
      </c>
      <c r="E12332" s="15">
        <f>COUNTIF(tData[BezoekStart],"&lt;"&amp;($A12332+1/24))-COUNTIF(tData[BezoekEind],"&lt;="&amp;$A12332)</f>
        <v/>
      </c>
      <c r="F12332" s="15">
        <f>COUNTIF(tData[BezoekLangStart],"&lt;"&amp;($A12332+1/24))-COUNTIF(tData[BezoekLangEind],"&lt;="&amp;$A12332)</f>
        <v/>
      </c>
      <c r="G12332" s="15">
        <f>IF($D12332=1,$B12332*100+$C12332,-1)</f>
        <v/>
      </c>
      <c r="H12332" s="15">
        <f>IF($D12332=1,$B12332,-1)</f>
        <v/>
      </c>
      <c r="I12332" s="15">
        <f>IF($D12332=1,$C12332,-1)</f>
        <v/>
      </c>
    </row>
    <row r="12333">
      <c r="A12333" s="33" t="n">
        <v>45805.75</v>
      </c>
      <c r="B12333" s="15">
        <f>WEEKDAY($A12333,2)</f>
        <v/>
      </c>
      <c r="C12333" s="15">
        <f>HOUR($A12333)</f>
        <v/>
      </c>
      <c r="D12333" s="15">
        <f>IF(AND($A12333&gt;=Instellingen!$B$6,$A12333&lt;Instellingen!$B$7),1,0)</f>
        <v/>
      </c>
      <c r="E12333" s="15">
        <f>COUNTIF(tData[BezoekStart],"&lt;"&amp;($A12333+1/24))-COUNTIF(tData[BezoekEind],"&lt;="&amp;$A12333)</f>
        <v/>
      </c>
      <c r="F12333" s="15">
        <f>COUNTIF(tData[BezoekLangStart],"&lt;"&amp;($A12333+1/24))-COUNTIF(tData[BezoekLangEind],"&lt;="&amp;$A12333)</f>
        <v/>
      </c>
      <c r="G12333" s="15">
        <f>IF($D12333=1,$B12333*100+$C12333,-1)</f>
        <v/>
      </c>
      <c r="H12333" s="15">
        <f>IF($D12333=1,$B12333,-1)</f>
        <v/>
      </c>
      <c r="I12333" s="15">
        <f>IF($D12333=1,$C12333,-1)</f>
        <v/>
      </c>
    </row>
    <row r="12334">
      <c r="A12334" s="33" t="n">
        <v>45805.79166666666</v>
      </c>
      <c r="B12334" s="15">
        <f>WEEKDAY($A12334,2)</f>
        <v/>
      </c>
      <c r="C12334" s="15">
        <f>HOUR($A12334)</f>
        <v/>
      </c>
      <c r="D12334" s="15">
        <f>IF(AND($A12334&gt;=Instellingen!$B$6,$A12334&lt;Instellingen!$B$7),1,0)</f>
        <v/>
      </c>
      <c r="E12334" s="15">
        <f>COUNTIF(tData[BezoekStart],"&lt;"&amp;($A12334+1/24))-COUNTIF(tData[BezoekEind],"&lt;="&amp;$A12334)</f>
        <v/>
      </c>
      <c r="F12334" s="15">
        <f>COUNTIF(tData[BezoekLangStart],"&lt;"&amp;($A12334+1/24))-COUNTIF(tData[BezoekLangEind],"&lt;="&amp;$A12334)</f>
        <v/>
      </c>
      <c r="G12334" s="15">
        <f>IF($D12334=1,$B12334*100+$C12334,-1)</f>
        <v/>
      </c>
      <c r="H12334" s="15">
        <f>IF($D12334=1,$B12334,-1)</f>
        <v/>
      </c>
      <c r="I12334" s="15">
        <f>IF($D12334=1,$C12334,-1)</f>
        <v/>
      </c>
    </row>
    <row r="12335">
      <c r="A12335" s="33" t="n">
        <v>45805.83333333334</v>
      </c>
      <c r="B12335" s="15">
        <f>WEEKDAY($A12335,2)</f>
        <v/>
      </c>
      <c r="C12335" s="15">
        <f>HOUR($A12335)</f>
        <v/>
      </c>
      <c r="D12335" s="15">
        <f>IF(AND($A12335&gt;=Instellingen!$B$6,$A12335&lt;Instellingen!$B$7),1,0)</f>
        <v/>
      </c>
      <c r="E12335" s="15">
        <f>COUNTIF(tData[BezoekStart],"&lt;"&amp;($A12335+1/24))-COUNTIF(tData[BezoekEind],"&lt;="&amp;$A12335)</f>
        <v/>
      </c>
      <c r="F12335" s="15">
        <f>COUNTIF(tData[BezoekLangStart],"&lt;"&amp;($A12335+1/24))-COUNTIF(tData[BezoekLangEind],"&lt;="&amp;$A12335)</f>
        <v/>
      </c>
      <c r="G12335" s="15">
        <f>IF($D12335=1,$B12335*100+$C12335,-1)</f>
        <v/>
      </c>
      <c r="H12335" s="15">
        <f>IF($D12335=1,$B12335,-1)</f>
        <v/>
      </c>
      <c r="I12335" s="15">
        <f>IF($D12335=1,$C12335,-1)</f>
        <v/>
      </c>
    </row>
    <row r="12336">
      <c r="A12336" s="33" t="n">
        <v>45805.875</v>
      </c>
      <c r="B12336" s="15">
        <f>WEEKDAY($A12336,2)</f>
        <v/>
      </c>
      <c r="C12336" s="15">
        <f>HOUR($A12336)</f>
        <v/>
      </c>
      <c r="D12336" s="15">
        <f>IF(AND($A12336&gt;=Instellingen!$B$6,$A12336&lt;Instellingen!$B$7),1,0)</f>
        <v/>
      </c>
      <c r="E12336" s="15">
        <f>COUNTIF(tData[BezoekStart],"&lt;"&amp;($A12336+1/24))-COUNTIF(tData[BezoekEind],"&lt;="&amp;$A12336)</f>
        <v/>
      </c>
      <c r="F12336" s="15">
        <f>COUNTIF(tData[BezoekLangStart],"&lt;"&amp;($A12336+1/24))-COUNTIF(tData[BezoekLangEind],"&lt;="&amp;$A12336)</f>
        <v/>
      </c>
      <c r="G12336" s="15">
        <f>IF($D12336=1,$B12336*100+$C12336,-1)</f>
        <v/>
      </c>
      <c r="H12336" s="15">
        <f>IF($D12336=1,$B12336,-1)</f>
        <v/>
      </c>
      <c r="I12336" s="15">
        <f>IF($D12336=1,$C12336,-1)</f>
        <v/>
      </c>
    </row>
    <row r="12337">
      <c r="A12337" s="33" t="n">
        <v>45805.91666666666</v>
      </c>
      <c r="B12337" s="15">
        <f>WEEKDAY($A12337,2)</f>
        <v/>
      </c>
      <c r="C12337" s="15">
        <f>HOUR($A12337)</f>
        <v/>
      </c>
      <c r="D12337" s="15">
        <f>IF(AND($A12337&gt;=Instellingen!$B$6,$A12337&lt;Instellingen!$B$7),1,0)</f>
        <v/>
      </c>
      <c r="E12337" s="15">
        <f>COUNTIF(tData[BezoekStart],"&lt;"&amp;($A12337+1/24))-COUNTIF(tData[BezoekEind],"&lt;="&amp;$A12337)</f>
        <v/>
      </c>
      <c r="F12337" s="15">
        <f>COUNTIF(tData[BezoekLangStart],"&lt;"&amp;($A12337+1/24))-COUNTIF(tData[BezoekLangEind],"&lt;="&amp;$A12337)</f>
        <v/>
      </c>
      <c r="G12337" s="15">
        <f>IF($D12337=1,$B12337*100+$C12337,-1)</f>
        <v/>
      </c>
      <c r="H12337" s="15">
        <f>IF($D12337=1,$B12337,-1)</f>
        <v/>
      </c>
      <c r="I12337" s="15">
        <f>IF($D12337=1,$C12337,-1)</f>
        <v/>
      </c>
    </row>
    <row r="12338">
      <c r="A12338" s="33" t="n">
        <v>45805.95833333334</v>
      </c>
      <c r="B12338" s="15">
        <f>WEEKDAY($A12338,2)</f>
        <v/>
      </c>
      <c r="C12338" s="15">
        <f>HOUR($A12338)</f>
        <v/>
      </c>
      <c r="D12338" s="15">
        <f>IF(AND($A12338&gt;=Instellingen!$B$6,$A12338&lt;Instellingen!$B$7),1,0)</f>
        <v/>
      </c>
      <c r="E12338" s="15">
        <f>COUNTIF(tData[BezoekStart],"&lt;"&amp;($A12338+1/24))-COUNTIF(tData[BezoekEind],"&lt;="&amp;$A12338)</f>
        <v/>
      </c>
      <c r="F12338" s="15">
        <f>COUNTIF(tData[BezoekLangStart],"&lt;"&amp;($A12338+1/24))-COUNTIF(tData[BezoekLangEind],"&lt;="&amp;$A12338)</f>
        <v/>
      </c>
      <c r="G12338" s="15">
        <f>IF($D12338=1,$B12338*100+$C12338,-1)</f>
        <v/>
      </c>
      <c r="H12338" s="15">
        <f>IF($D12338=1,$B12338,-1)</f>
        <v/>
      </c>
      <c r="I12338" s="15">
        <f>IF($D12338=1,$C12338,-1)</f>
        <v/>
      </c>
    </row>
    <row r="12339">
      <c r="A12339" s="33" t="n">
        <v>45806</v>
      </c>
      <c r="B12339" s="15">
        <f>WEEKDAY($A12339,2)</f>
        <v/>
      </c>
      <c r="C12339" s="15">
        <f>HOUR($A12339)</f>
        <v/>
      </c>
      <c r="D12339" s="15">
        <f>IF(AND($A12339&gt;=Instellingen!$B$6,$A12339&lt;Instellingen!$B$7),1,0)</f>
        <v/>
      </c>
      <c r="E12339" s="15">
        <f>COUNTIF(tData[BezoekStart],"&lt;"&amp;($A12339+1/24))-COUNTIF(tData[BezoekEind],"&lt;="&amp;$A12339)</f>
        <v/>
      </c>
      <c r="F12339" s="15">
        <f>COUNTIF(tData[BezoekLangStart],"&lt;"&amp;($A12339+1/24))-COUNTIF(tData[BezoekLangEind],"&lt;="&amp;$A12339)</f>
        <v/>
      </c>
      <c r="G12339" s="15">
        <f>IF($D12339=1,$B12339*100+$C12339,-1)</f>
        <v/>
      </c>
      <c r="H12339" s="15">
        <f>IF($D12339=1,$B12339,-1)</f>
        <v/>
      </c>
      <c r="I12339" s="15">
        <f>IF($D12339=1,$C12339,-1)</f>
        <v/>
      </c>
    </row>
    <row r="12340">
      <c r="A12340" s="33" t="n">
        <v>45806.04166666666</v>
      </c>
      <c r="B12340" s="15">
        <f>WEEKDAY($A12340,2)</f>
        <v/>
      </c>
      <c r="C12340" s="15">
        <f>HOUR($A12340)</f>
        <v/>
      </c>
      <c r="D12340" s="15">
        <f>IF(AND($A12340&gt;=Instellingen!$B$6,$A12340&lt;Instellingen!$B$7),1,0)</f>
        <v/>
      </c>
      <c r="E12340" s="15">
        <f>COUNTIF(tData[BezoekStart],"&lt;"&amp;($A12340+1/24))-COUNTIF(tData[BezoekEind],"&lt;="&amp;$A12340)</f>
        <v/>
      </c>
      <c r="F12340" s="15">
        <f>COUNTIF(tData[BezoekLangStart],"&lt;"&amp;($A12340+1/24))-COUNTIF(tData[BezoekLangEind],"&lt;="&amp;$A12340)</f>
        <v/>
      </c>
      <c r="G12340" s="15">
        <f>IF($D12340=1,$B12340*100+$C12340,-1)</f>
        <v/>
      </c>
      <c r="H12340" s="15">
        <f>IF($D12340=1,$B12340,-1)</f>
        <v/>
      </c>
      <c r="I12340" s="15">
        <f>IF($D12340=1,$C12340,-1)</f>
        <v/>
      </c>
    </row>
    <row r="12341">
      <c r="A12341" s="33" t="n">
        <v>45806.08333333334</v>
      </c>
      <c r="B12341" s="15">
        <f>WEEKDAY($A12341,2)</f>
        <v/>
      </c>
      <c r="C12341" s="15">
        <f>HOUR($A12341)</f>
        <v/>
      </c>
      <c r="D12341" s="15">
        <f>IF(AND($A12341&gt;=Instellingen!$B$6,$A12341&lt;Instellingen!$B$7),1,0)</f>
        <v/>
      </c>
      <c r="E12341" s="15">
        <f>COUNTIF(tData[BezoekStart],"&lt;"&amp;($A12341+1/24))-COUNTIF(tData[BezoekEind],"&lt;="&amp;$A12341)</f>
        <v/>
      </c>
      <c r="F12341" s="15">
        <f>COUNTIF(tData[BezoekLangStart],"&lt;"&amp;($A12341+1/24))-COUNTIF(tData[BezoekLangEind],"&lt;="&amp;$A12341)</f>
        <v/>
      </c>
      <c r="G12341" s="15">
        <f>IF($D12341=1,$B12341*100+$C12341,-1)</f>
        <v/>
      </c>
      <c r="H12341" s="15">
        <f>IF($D12341=1,$B12341,-1)</f>
        <v/>
      </c>
      <c r="I12341" s="15">
        <f>IF($D12341=1,$C12341,-1)</f>
        <v/>
      </c>
    </row>
    <row r="12342">
      <c r="A12342" s="33" t="n">
        <v>45806.125</v>
      </c>
      <c r="B12342" s="15">
        <f>WEEKDAY($A12342,2)</f>
        <v/>
      </c>
      <c r="C12342" s="15">
        <f>HOUR($A12342)</f>
        <v/>
      </c>
      <c r="D12342" s="15">
        <f>IF(AND($A12342&gt;=Instellingen!$B$6,$A12342&lt;Instellingen!$B$7),1,0)</f>
        <v/>
      </c>
      <c r="E12342" s="15">
        <f>COUNTIF(tData[BezoekStart],"&lt;"&amp;($A12342+1/24))-COUNTIF(tData[BezoekEind],"&lt;="&amp;$A12342)</f>
        <v/>
      </c>
      <c r="F12342" s="15">
        <f>COUNTIF(tData[BezoekLangStart],"&lt;"&amp;($A12342+1/24))-COUNTIF(tData[BezoekLangEind],"&lt;="&amp;$A12342)</f>
        <v/>
      </c>
      <c r="G12342" s="15">
        <f>IF($D12342=1,$B12342*100+$C12342,-1)</f>
        <v/>
      </c>
      <c r="H12342" s="15">
        <f>IF($D12342=1,$B12342,-1)</f>
        <v/>
      </c>
      <c r="I12342" s="15">
        <f>IF($D12342=1,$C12342,-1)</f>
        <v/>
      </c>
    </row>
    <row r="12343">
      <c r="A12343" s="33" t="n">
        <v>45806.16666666666</v>
      </c>
      <c r="B12343" s="15">
        <f>WEEKDAY($A12343,2)</f>
        <v/>
      </c>
      <c r="C12343" s="15">
        <f>HOUR($A12343)</f>
        <v/>
      </c>
      <c r="D12343" s="15">
        <f>IF(AND($A12343&gt;=Instellingen!$B$6,$A12343&lt;Instellingen!$B$7),1,0)</f>
        <v/>
      </c>
      <c r="E12343" s="15">
        <f>COUNTIF(tData[BezoekStart],"&lt;"&amp;($A12343+1/24))-COUNTIF(tData[BezoekEind],"&lt;="&amp;$A12343)</f>
        <v/>
      </c>
      <c r="F12343" s="15">
        <f>COUNTIF(tData[BezoekLangStart],"&lt;"&amp;($A12343+1/24))-COUNTIF(tData[BezoekLangEind],"&lt;="&amp;$A12343)</f>
        <v/>
      </c>
      <c r="G12343" s="15">
        <f>IF($D12343=1,$B12343*100+$C12343,-1)</f>
        <v/>
      </c>
      <c r="H12343" s="15">
        <f>IF($D12343=1,$B12343,-1)</f>
        <v/>
      </c>
      <c r="I12343" s="15">
        <f>IF($D12343=1,$C12343,-1)</f>
        <v/>
      </c>
    </row>
    <row r="12344">
      <c r="A12344" s="33" t="n">
        <v>45806.20833333334</v>
      </c>
      <c r="B12344" s="15">
        <f>WEEKDAY($A12344,2)</f>
        <v/>
      </c>
      <c r="C12344" s="15">
        <f>HOUR($A12344)</f>
        <v/>
      </c>
      <c r="D12344" s="15">
        <f>IF(AND($A12344&gt;=Instellingen!$B$6,$A12344&lt;Instellingen!$B$7),1,0)</f>
        <v/>
      </c>
      <c r="E12344" s="15">
        <f>COUNTIF(tData[BezoekStart],"&lt;"&amp;($A12344+1/24))-COUNTIF(tData[BezoekEind],"&lt;="&amp;$A12344)</f>
        <v/>
      </c>
      <c r="F12344" s="15">
        <f>COUNTIF(tData[BezoekLangStart],"&lt;"&amp;($A12344+1/24))-COUNTIF(tData[BezoekLangEind],"&lt;="&amp;$A12344)</f>
        <v/>
      </c>
      <c r="G12344" s="15">
        <f>IF($D12344=1,$B12344*100+$C12344,-1)</f>
        <v/>
      </c>
      <c r="H12344" s="15">
        <f>IF($D12344=1,$B12344,-1)</f>
        <v/>
      </c>
      <c r="I12344" s="15">
        <f>IF($D12344=1,$C12344,-1)</f>
        <v/>
      </c>
    </row>
    <row r="12345">
      <c r="A12345" s="33" t="n">
        <v>45806.25</v>
      </c>
      <c r="B12345" s="15">
        <f>WEEKDAY($A12345,2)</f>
        <v/>
      </c>
      <c r="C12345" s="15">
        <f>HOUR($A12345)</f>
        <v/>
      </c>
      <c r="D12345" s="15">
        <f>IF(AND($A12345&gt;=Instellingen!$B$6,$A12345&lt;Instellingen!$B$7),1,0)</f>
        <v/>
      </c>
      <c r="E12345" s="15">
        <f>COUNTIF(tData[BezoekStart],"&lt;"&amp;($A12345+1/24))-COUNTIF(tData[BezoekEind],"&lt;="&amp;$A12345)</f>
        <v/>
      </c>
      <c r="F12345" s="15">
        <f>COUNTIF(tData[BezoekLangStart],"&lt;"&amp;($A12345+1/24))-COUNTIF(tData[BezoekLangEind],"&lt;="&amp;$A12345)</f>
        <v/>
      </c>
      <c r="G12345" s="15">
        <f>IF($D12345=1,$B12345*100+$C12345,-1)</f>
        <v/>
      </c>
      <c r="H12345" s="15">
        <f>IF($D12345=1,$B12345,-1)</f>
        <v/>
      </c>
      <c r="I12345" s="15">
        <f>IF($D12345=1,$C12345,-1)</f>
        <v/>
      </c>
    </row>
    <row r="12346">
      <c r="A12346" s="33" t="n">
        <v>45806.29166666666</v>
      </c>
      <c r="B12346" s="15">
        <f>WEEKDAY($A12346,2)</f>
        <v/>
      </c>
      <c r="C12346" s="15">
        <f>HOUR($A12346)</f>
        <v/>
      </c>
      <c r="D12346" s="15">
        <f>IF(AND($A12346&gt;=Instellingen!$B$6,$A12346&lt;Instellingen!$B$7),1,0)</f>
        <v/>
      </c>
      <c r="E12346" s="15">
        <f>COUNTIF(tData[BezoekStart],"&lt;"&amp;($A12346+1/24))-COUNTIF(tData[BezoekEind],"&lt;="&amp;$A12346)</f>
        <v/>
      </c>
      <c r="F12346" s="15">
        <f>COUNTIF(tData[BezoekLangStart],"&lt;"&amp;($A12346+1/24))-COUNTIF(tData[BezoekLangEind],"&lt;="&amp;$A12346)</f>
        <v/>
      </c>
      <c r="G12346" s="15">
        <f>IF($D12346=1,$B12346*100+$C12346,-1)</f>
        <v/>
      </c>
      <c r="H12346" s="15">
        <f>IF($D12346=1,$B12346,-1)</f>
        <v/>
      </c>
      <c r="I12346" s="15">
        <f>IF($D12346=1,$C12346,-1)</f>
        <v/>
      </c>
    </row>
    <row r="12347">
      <c r="A12347" s="33" t="n">
        <v>45806.33333333334</v>
      </c>
      <c r="B12347" s="15">
        <f>WEEKDAY($A12347,2)</f>
        <v/>
      </c>
      <c r="C12347" s="15">
        <f>HOUR($A12347)</f>
        <v/>
      </c>
      <c r="D12347" s="15">
        <f>IF(AND($A12347&gt;=Instellingen!$B$6,$A12347&lt;Instellingen!$B$7),1,0)</f>
        <v/>
      </c>
      <c r="E12347" s="15">
        <f>COUNTIF(tData[BezoekStart],"&lt;"&amp;($A12347+1/24))-COUNTIF(tData[BezoekEind],"&lt;="&amp;$A12347)</f>
        <v/>
      </c>
      <c r="F12347" s="15">
        <f>COUNTIF(tData[BezoekLangStart],"&lt;"&amp;($A12347+1/24))-COUNTIF(tData[BezoekLangEind],"&lt;="&amp;$A12347)</f>
        <v/>
      </c>
      <c r="G12347" s="15">
        <f>IF($D12347=1,$B12347*100+$C12347,-1)</f>
        <v/>
      </c>
      <c r="H12347" s="15">
        <f>IF($D12347=1,$B12347,-1)</f>
        <v/>
      </c>
      <c r="I12347" s="15">
        <f>IF($D12347=1,$C12347,-1)</f>
        <v/>
      </c>
    </row>
    <row r="12348">
      <c r="A12348" s="33" t="n">
        <v>45806.375</v>
      </c>
      <c r="B12348" s="15">
        <f>WEEKDAY($A12348,2)</f>
        <v/>
      </c>
      <c r="C12348" s="15">
        <f>HOUR($A12348)</f>
        <v/>
      </c>
      <c r="D12348" s="15">
        <f>IF(AND($A12348&gt;=Instellingen!$B$6,$A12348&lt;Instellingen!$B$7),1,0)</f>
        <v/>
      </c>
      <c r="E12348" s="15">
        <f>COUNTIF(tData[BezoekStart],"&lt;"&amp;($A12348+1/24))-COUNTIF(tData[BezoekEind],"&lt;="&amp;$A12348)</f>
        <v/>
      </c>
      <c r="F12348" s="15">
        <f>COUNTIF(tData[BezoekLangStart],"&lt;"&amp;($A12348+1/24))-COUNTIF(tData[BezoekLangEind],"&lt;="&amp;$A12348)</f>
        <v/>
      </c>
      <c r="G12348" s="15">
        <f>IF($D12348=1,$B12348*100+$C12348,-1)</f>
        <v/>
      </c>
      <c r="H12348" s="15">
        <f>IF($D12348=1,$B12348,-1)</f>
        <v/>
      </c>
      <c r="I12348" s="15">
        <f>IF($D12348=1,$C12348,-1)</f>
        <v/>
      </c>
    </row>
    <row r="12349">
      <c r="A12349" s="33" t="n">
        <v>45806.41666666666</v>
      </c>
      <c r="B12349" s="15">
        <f>WEEKDAY($A12349,2)</f>
        <v/>
      </c>
      <c r="C12349" s="15">
        <f>HOUR($A12349)</f>
        <v/>
      </c>
      <c r="D12349" s="15">
        <f>IF(AND($A12349&gt;=Instellingen!$B$6,$A12349&lt;Instellingen!$B$7),1,0)</f>
        <v/>
      </c>
      <c r="E12349" s="15">
        <f>COUNTIF(tData[BezoekStart],"&lt;"&amp;($A12349+1/24))-COUNTIF(tData[BezoekEind],"&lt;="&amp;$A12349)</f>
        <v/>
      </c>
      <c r="F12349" s="15">
        <f>COUNTIF(tData[BezoekLangStart],"&lt;"&amp;($A12349+1/24))-COUNTIF(tData[BezoekLangEind],"&lt;="&amp;$A12349)</f>
        <v/>
      </c>
      <c r="G12349" s="15">
        <f>IF($D12349=1,$B12349*100+$C12349,-1)</f>
        <v/>
      </c>
      <c r="H12349" s="15">
        <f>IF($D12349=1,$B12349,-1)</f>
        <v/>
      </c>
      <c r="I12349" s="15">
        <f>IF($D12349=1,$C12349,-1)</f>
        <v/>
      </c>
    </row>
    <row r="12350">
      <c r="A12350" s="33" t="n">
        <v>45806.45833333334</v>
      </c>
      <c r="B12350" s="15">
        <f>WEEKDAY($A12350,2)</f>
        <v/>
      </c>
      <c r="C12350" s="15">
        <f>HOUR($A12350)</f>
        <v/>
      </c>
      <c r="D12350" s="15">
        <f>IF(AND($A12350&gt;=Instellingen!$B$6,$A12350&lt;Instellingen!$B$7),1,0)</f>
        <v/>
      </c>
      <c r="E12350" s="15">
        <f>COUNTIF(tData[BezoekStart],"&lt;"&amp;($A12350+1/24))-COUNTIF(tData[BezoekEind],"&lt;="&amp;$A12350)</f>
        <v/>
      </c>
      <c r="F12350" s="15">
        <f>COUNTIF(tData[BezoekLangStart],"&lt;"&amp;($A12350+1/24))-COUNTIF(tData[BezoekLangEind],"&lt;="&amp;$A12350)</f>
        <v/>
      </c>
      <c r="G12350" s="15">
        <f>IF($D12350=1,$B12350*100+$C12350,-1)</f>
        <v/>
      </c>
      <c r="H12350" s="15">
        <f>IF($D12350=1,$B12350,-1)</f>
        <v/>
      </c>
      <c r="I12350" s="15">
        <f>IF($D12350=1,$C12350,-1)</f>
        <v/>
      </c>
    </row>
    <row r="12351">
      <c r="A12351" s="33" t="n">
        <v>45806.5</v>
      </c>
      <c r="B12351" s="15">
        <f>WEEKDAY($A12351,2)</f>
        <v/>
      </c>
      <c r="C12351" s="15">
        <f>HOUR($A12351)</f>
        <v/>
      </c>
      <c r="D12351" s="15">
        <f>IF(AND($A12351&gt;=Instellingen!$B$6,$A12351&lt;Instellingen!$B$7),1,0)</f>
        <v/>
      </c>
      <c r="E12351" s="15">
        <f>COUNTIF(tData[BezoekStart],"&lt;"&amp;($A12351+1/24))-COUNTIF(tData[BezoekEind],"&lt;="&amp;$A12351)</f>
        <v/>
      </c>
      <c r="F12351" s="15">
        <f>COUNTIF(tData[BezoekLangStart],"&lt;"&amp;($A12351+1/24))-COUNTIF(tData[BezoekLangEind],"&lt;="&amp;$A12351)</f>
        <v/>
      </c>
      <c r="G12351" s="15">
        <f>IF($D12351=1,$B12351*100+$C12351,-1)</f>
        <v/>
      </c>
      <c r="H12351" s="15">
        <f>IF($D12351=1,$B12351,-1)</f>
        <v/>
      </c>
      <c r="I12351" s="15">
        <f>IF($D12351=1,$C12351,-1)</f>
        <v/>
      </c>
    </row>
    <row r="12352">
      <c r="A12352" s="33" t="n">
        <v>45806.54166666666</v>
      </c>
      <c r="B12352" s="15">
        <f>WEEKDAY($A12352,2)</f>
        <v/>
      </c>
      <c r="C12352" s="15">
        <f>HOUR($A12352)</f>
        <v/>
      </c>
      <c r="D12352" s="15">
        <f>IF(AND($A12352&gt;=Instellingen!$B$6,$A12352&lt;Instellingen!$B$7),1,0)</f>
        <v/>
      </c>
      <c r="E12352" s="15">
        <f>COUNTIF(tData[BezoekStart],"&lt;"&amp;($A12352+1/24))-COUNTIF(tData[BezoekEind],"&lt;="&amp;$A12352)</f>
        <v/>
      </c>
      <c r="F12352" s="15">
        <f>COUNTIF(tData[BezoekLangStart],"&lt;"&amp;($A12352+1/24))-COUNTIF(tData[BezoekLangEind],"&lt;="&amp;$A12352)</f>
        <v/>
      </c>
      <c r="G12352" s="15">
        <f>IF($D12352=1,$B12352*100+$C12352,-1)</f>
        <v/>
      </c>
      <c r="H12352" s="15">
        <f>IF($D12352=1,$B12352,-1)</f>
        <v/>
      </c>
      <c r="I12352" s="15">
        <f>IF($D12352=1,$C12352,-1)</f>
        <v/>
      </c>
    </row>
    <row r="12353">
      <c r="A12353" s="33" t="n">
        <v>45806.58333333334</v>
      </c>
      <c r="B12353" s="15">
        <f>WEEKDAY($A12353,2)</f>
        <v/>
      </c>
      <c r="C12353" s="15">
        <f>HOUR($A12353)</f>
        <v/>
      </c>
      <c r="D12353" s="15">
        <f>IF(AND($A12353&gt;=Instellingen!$B$6,$A12353&lt;Instellingen!$B$7),1,0)</f>
        <v/>
      </c>
      <c r="E12353" s="15">
        <f>COUNTIF(tData[BezoekStart],"&lt;"&amp;($A12353+1/24))-COUNTIF(tData[BezoekEind],"&lt;="&amp;$A12353)</f>
        <v/>
      </c>
      <c r="F12353" s="15">
        <f>COUNTIF(tData[BezoekLangStart],"&lt;"&amp;($A12353+1/24))-COUNTIF(tData[BezoekLangEind],"&lt;="&amp;$A12353)</f>
        <v/>
      </c>
      <c r="G12353" s="15">
        <f>IF($D12353=1,$B12353*100+$C12353,-1)</f>
        <v/>
      </c>
      <c r="H12353" s="15">
        <f>IF($D12353=1,$B12353,-1)</f>
        <v/>
      </c>
      <c r="I12353" s="15">
        <f>IF($D12353=1,$C12353,-1)</f>
        <v/>
      </c>
    </row>
    <row r="12354">
      <c r="A12354" s="33" t="n">
        <v>45806.625</v>
      </c>
      <c r="B12354" s="15">
        <f>WEEKDAY($A12354,2)</f>
        <v/>
      </c>
      <c r="C12354" s="15">
        <f>HOUR($A12354)</f>
        <v/>
      </c>
      <c r="D12354" s="15">
        <f>IF(AND($A12354&gt;=Instellingen!$B$6,$A12354&lt;Instellingen!$B$7),1,0)</f>
        <v/>
      </c>
      <c r="E12354" s="15">
        <f>COUNTIF(tData[BezoekStart],"&lt;"&amp;($A12354+1/24))-COUNTIF(tData[BezoekEind],"&lt;="&amp;$A12354)</f>
        <v/>
      </c>
      <c r="F12354" s="15">
        <f>COUNTIF(tData[BezoekLangStart],"&lt;"&amp;($A12354+1/24))-COUNTIF(tData[BezoekLangEind],"&lt;="&amp;$A12354)</f>
        <v/>
      </c>
      <c r="G12354" s="15">
        <f>IF($D12354=1,$B12354*100+$C12354,-1)</f>
        <v/>
      </c>
      <c r="H12354" s="15">
        <f>IF($D12354=1,$B12354,-1)</f>
        <v/>
      </c>
      <c r="I12354" s="15">
        <f>IF($D12354=1,$C12354,-1)</f>
        <v/>
      </c>
    </row>
    <row r="12355">
      <c r="A12355" s="33" t="n">
        <v>45806.66666666666</v>
      </c>
      <c r="B12355" s="15">
        <f>WEEKDAY($A12355,2)</f>
        <v/>
      </c>
      <c r="C12355" s="15">
        <f>HOUR($A12355)</f>
        <v/>
      </c>
      <c r="D12355" s="15">
        <f>IF(AND($A12355&gt;=Instellingen!$B$6,$A12355&lt;Instellingen!$B$7),1,0)</f>
        <v/>
      </c>
      <c r="E12355" s="15">
        <f>COUNTIF(tData[BezoekStart],"&lt;"&amp;($A12355+1/24))-COUNTIF(tData[BezoekEind],"&lt;="&amp;$A12355)</f>
        <v/>
      </c>
      <c r="F12355" s="15">
        <f>COUNTIF(tData[BezoekLangStart],"&lt;"&amp;($A12355+1/24))-COUNTIF(tData[BezoekLangEind],"&lt;="&amp;$A12355)</f>
        <v/>
      </c>
      <c r="G12355" s="15">
        <f>IF($D12355=1,$B12355*100+$C12355,-1)</f>
        <v/>
      </c>
      <c r="H12355" s="15">
        <f>IF($D12355=1,$B12355,-1)</f>
        <v/>
      </c>
      <c r="I12355" s="15">
        <f>IF($D12355=1,$C12355,-1)</f>
        <v/>
      </c>
    </row>
    <row r="12356">
      <c r="A12356" s="33" t="n">
        <v>45806.70833333334</v>
      </c>
      <c r="B12356" s="15">
        <f>WEEKDAY($A12356,2)</f>
        <v/>
      </c>
      <c r="C12356" s="15">
        <f>HOUR($A12356)</f>
        <v/>
      </c>
      <c r="D12356" s="15">
        <f>IF(AND($A12356&gt;=Instellingen!$B$6,$A12356&lt;Instellingen!$B$7),1,0)</f>
        <v/>
      </c>
      <c r="E12356" s="15">
        <f>COUNTIF(tData[BezoekStart],"&lt;"&amp;($A12356+1/24))-COUNTIF(tData[BezoekEind],"&lt;="&amp;$A12356)</f>
        <v/>
      </c>
      <c r="F12356" s="15">
        <f>COUNTIF(tData[BezoekLangStart],"&lt;"&amp;($A12356+1/24))-COUNTIF(tData[BezoekLangEind],"&lt;="&amp;$A12356)</f>
        <v/>
      </c>
      <c r="G12356" s="15">
        <f>IF($D12356=1,$B12356*100+$C12356,-1)</f>
        <v/>
      </c>
      <c r="H12356" s="15">
        <f>IF($D12356=1,$B12356,-1)</f>
        <v/>
      </c>
      <c r="I12356" s="15">
        <f>IF($D12356=1,$C12356,-1)</f>
        <v/>
      </c>
    </row>
    <row r="12357">
      <c r="A12357" s="33" t="n">
        <v>45806.75</v>
      </c>
      <c r="B12357" s="15">
        <f>WEEKDAY($A12357,2)</f>
        <v/>
      </c>
      <c r="C12357" s="15">
        <f>HOUR($A12357)</f>
        <v/>
      </c>
      <c r="D12357" s="15">
        <f>IF(AND($A12357&gt;=Instellingen!$B$6,$A12357&lt;Instellingen!$B$7),1,0)</f>
        <v/>
      </c>
      <c r="E12357" s="15">
        <f>COUNTIF(tData[BezoekStart],"&lt;"&amp;($A12357+1/24))-COUNTIF(tData[BezoekEind],"&lt;="&amp;$A12357)</f>
        <v/>
      </c>
      <c r="F12357" s="15">
        <f>COUNTIF(tData[BezoekLangStart],"&lt;"&amp;($A12357+1/24))-COUNTIF(tData[BezoekLangEind],"&lt;="&amp;$A12357)</f>
        <v/>
      </c>
      <c r="G12357" s="15">
        <f>IF($D12357=1,$B12357*100+$C12357,-1)</f>
        <v/>
      </c>
      <c r="H12357" s="15">
        <f>IF($D12357=1,$B12357,-1)</f>
        <v/>
      </c>
      <c r="I12357" s="15">
        <f>IF($D12357=1,$C12357,-1)</f>
        <v/>
      </c>
    </row>
    <row r="12358">
      <c r="A12358" s="33" t="n">
        <v>45806.79166666666</v>
      </c>
      <c r="B12358" s="15">
        <f>WEEKDAY($A12358,2)</f>
        <v/>
      </c>
      <c r="C12358" s="15">
        <f>HOUR($A12358)</f>
        <v/>
      </c>
      <c r="D12358" s="15">
        <f>IF(AND($A12358&gt;=Instellingen!$B$6,$A12358&lt;Instellingen!$B$7),1,0)</f>
        <v/>
      </c>
      <c r="E12358" s="15">
        <f>COUNTIF(tData[BezoekStart],"&lt;"&amp;($A12358+1/24))-COUNTIF(tData[BezoekEind],"&lt;="&amp;$A12358)</f>
        <v/>
      </c>
      <c r="F12358" s="15">
        <f>COUNTIF(tData[BezoekLangStart],"&lt;"&amp;($A12358+1/24))-COUNTIF(tData[BezoekLangEind],"&lt;="&amp;$A12358)</f>
        <v/>
      </c>
      <c r="G12358" s="15">
        <f>IF($D12358=1,$B12358*100+$C12358,-1)</f>
        <v/>
      </c>
      <c r="H12358" s="15">
        <f>IF($D12358=1,$B12358,-1)</f>
        <v/>
      </c>
      <c r="I12358" s="15">
        <f>IF($D12358=1,$C12358,-1)</f>
        <v/>
      </c>
    </row>
    <row r="12359">
      <c r="A12359" s="33" t="n">
        <v>45806.83333333334</v>
      </c>
      <c r="B12359" s="15">
        <f>WEEKDAY($A12359,2)</f>
        <v/>
      </c>
      <c r="C12359" s="15">
        <f>HOUR($A12359)</f>
        <v/>
      </c>
      <c r="D12359" s="15">
        <f>IF(AND($A12359&gt;=Instellingen!$B$6,$A12359&lt;Instellingen!$B$7),1,0)</f>
        <v/>
      </c>
      <c r="E12359" s="15">
        <f>COUNTIF(tData[BezoekStart],"&lt;"&amp;($A12359+1/24))-COUNTIF(tData[BezoekEind],"&lt;="&amp;$A12359)</f>
        <v/>
      </c>
      <c r="F12359" s="15">
        <f>COUNTIF(tData[BezoekLangStart],"&lt;"&amp;($A12359+1/24))-COUNTIF(tData[BezoekLangEind],"&lt;="&amp;$A12359)</f>
        <v/>
      </c>
      <c r="G12359" s="15">
        <f>IF($D12359=1,$B12359*100+$C12359,-1)</f>
        <v/>
      </c>
      <c r="H12359" s="15">
        <f>IF($D12359=1,$B12359,-1)</f>
        <v/>
      </c>
      <c r="I12359" s="15">
        <f>IF($D12359=1,$C12359,-1)</f>
        <v/>
      </c>
    </row>
    <row r="12360">
      <c r="A12360" s="33" t="n">
        <v>45806.875</v>
      </c>
      <c r="B12360" s="15">
        <f>WEEKDAY($A12360,2)</f>
        <v/>
      </c>
      <c r="C12360" s="15">
        <f>HOUR($A12360)</f>
        <v/>
      </c>
      <c r="D12360" s="15">
        <f>IF(AND($A12360&gt;=Instellingen!$B$6,$A12360&lt;Instellingen!$B$7),1,0)</f>
        <v/>
      </c>
      <c r="E12360" s="15">
        <f>COUNTIF(tData[BezoekStart],"&lt;"&amp;($A12360+1/24))-COUNTIF(tData[BezoekEind],"&lt;="&amp;$A12360)</f>
        <v/>
      </c>
      <c r="F12360" s="15">
        <f>COUNTIF(tData[BezoekLangStart],"&lt;"&amp;($A12360+1/24))-COUNTIF(tData[BezoekLangEind],"&lt;="&amp;$A12360)</f>
        <v/>
      </c>
      <c r="G12360" s="15">
        <f>IF($D12360=1,$B12360*100+$C12360,-1)</f>
        <v/>
      </c>
      <c r="H12360" s="15">
        <f>IF($D12360=1,$B12360,-1)</f>
        <v/>
      </c>
      <c r="I12360" s="15">
        <f>IF($D12360=1,$C12360,-1)</f>
        <v/>
      </c>
    </row>
    <row r="12361">
      <c r="A12361" s="33" t="n">
        <v>45806.91666666666</v>
      </c>
      <c r="B12361" s="15">
        <f>WEEKDAY($A12361,2)</f>
        <v/>
      </c>
      <c r="C12361" s="15">
        <f>HOUR($A12361)</f>
        <v/>
      </c>
      <c r="D12361" s="15">
        <f>IF(AND($A12361&gt;=Instellingen!$B$6,$A12361&lt;Instellingen!$B$7),1,0)</f>
        <v/>
      </c>
      <c r="E12361" s="15">
        <f>COUNTIF(tData[BezoekStart],"&lt;"&amp;($A12361+1/24))-COUNTIF(tData[BezoekEind],"&lt;="&amp;$A12361)</f>
        <v/>
      </c>
      <c r="F12361" s="15">
        <f>COUNTIF(tData[BezoekLangStart],"&lt;"&amp;($A12361+1/24))-COUNTIF(tData[BezoekLangEind],"&lt;="&amp;$A12361)</f>
        <v/>
      </c>
      <c r="G12361" s="15">
        <f>IF($D12361=1,$B12361*100+$C12361,-1)</f>
        <v/>
      </c>
      <c r="H12361" s="15">
        <f>IF($D12361=1,$B12361,-1)</f>
        <v/>
      </c>
      <c r="I12361" s="15">
        <f>IF($D12361=1,$C12361,-1)</f>
        <v/>
      </c>
    </row>
    <row r="12362">
      <c r="A12362" s="33" t="n">
        <v>45806.95833333334</v>
      </c>
      <c r="B12362" s="15">
        <f>WEEKDAY($A12362,2)</f>
        <v/>
      </c>
      <c r="C12362" s="15">
        <f>HOUR($A12362)</f>
        <v/>
      </c>
      <c r="D12362" s="15">
        <f>IF(AND($A12362&gt;=Instellingen!$B$6,$A12362&lt;Instellingen!$B$7),1,0)</f>
        <v/>
      </c>
      <c r="E12362" s="15">
        <f>COUNTIF(tData[BezoekStart],"&lt;"&amp;($A12362+1/24))-COUNTIF(tData[BezoekEind],"&lt;="&amp;$A12362)</f>
        <v/>
      </c>
      <c r="F12362" s="15">
        <f>COUNTIF(tData[BezoekLangStart],"&lt;"&amp;($A12362+1/24))-COUNTIF(tData[BezoekLangEind],"&lt;="&amp;$A12362)</f>
        <v/>
      </c>
      <c r="G12362" s="15">
        <f>IF($D12362=1,$B12362*100+$C12362,-1)</f>
        <v/>
      </c>
      <c r="H12362" s="15">
        <f>IF($D12362=1,$B12362,-1)</f>
        <v/>
      </c>
      <c r="I12362" s="15">
        <f>IF($D12362=1,$C12362,-1)</f>
        <v/>
      </c>
    </row>
    <row r="12363">
      <c r="A12363" s="33" t="n">
        <v>45807</v>
      </c>
      <c r="B12363" s="15">
        <f>WEEKDAY($A12363,2)</f>
        <v/>
      </c>
      <c r="C12363" s="15">
        <f>HOUR($A12363)</f>
        <v/>
      </c>
      <c r="D12363" s="15">
        <f>IF(AND($A12363&gt;=Instellingen!$B$6,$A12363&lt;Instellingen!$B$7),1,0)</f>
        <v/>
      </c>
      <c r="E12363" s="15">
        <f>COUNTIF(tData[BezoekStart],"&lt;"&amp;($A12363+1/24))-COUNTIF(tData[BezoekEind],"&lt;="&amp;$A12363)</f>
        <v/>
      </c>
      <c r="F12363" s="15">
        <f>COUNTIF(tData[BezoekLangStart],"&lt;"&amp;($A12363+1/24))-COUNTIF(tData[BezoekLangEind],"&lt;="&amp;$A12363)</f>
        <v/>
      </c>
      <c r="G12363" s="15">
        <f>IF($D12363=1,$B12363*100+$C12363,-1)</f>
        <v/>
      </c>
      <c r="H12363" s="15">
        <f>IF($D12363=1,$B12363,-1)</f>
        <v/>
      </c>
      <c r="I12363" s="15">
        <f>IF($D12363=1,$C12363,-1)</f>
        <v/>
      </c>
    </row>
    <row r="12364">
      <c r="A12364" s="33" t="n">
        <v>45807.04166666666</v>
      </c>
      <c r="B12364" s="15">
        <f>WEEKDAY($A12364,2)</f>
        <v/>
      </c>
      <c r="C12364" s="15">
        <f>HOUR($A12364)</f>
        <v/>
      </c>
      <c r="D12364" s="15">
        <f>IF(AND($A12364&gt;=Instellingen!$B$6,$A12364&lt;Instellingen!$B$7),1,0)</f>
        <v/>
      </c>
      <c r="E12364" s="15">
        <f>COUNTIF(tData[BezoekStart],"&lt;"&amp;($A12364+1/24))-COUNTIF(tData[BezoekEind],"&lt;="&amp;$A12364)</f>
        <v/>
      </c>
      <c r="F12364" s="15">
        <f>COUNTIF(tData[BezoekLangStart],"&lt;"&amp;($A12364+1/24))-COUNTIF(tData[BezoekLangEind],"&lt;="&amp;$A12364)</f>
        <v/>
      </c>
      <c r="G12364" s="15">
        <f>IF($D12364=1,$B12364*100+$C12364,-1)</f>
        <v/>
      </c>
      <c r="H12364" s="15">
        <f>IF($D12364=1,$B12364,-1)</f>
        <v/>
      </c>
      <c r="I12364" s="15">
        <f>IF($D12364=1,$C12364,-1)</f>
        <v/>
      </c>
    </row>
    <row r="12365">
      <c r="A12365" s="33" t="n">
        <v>45807.08333333334</v>
      </c>
      <c r="B12365" s="15">
        <f>WEEKDAY($A12365,2)</f>
        <v/>
      </c>
      <c r="C12365" s="15">
        <f>HOUR($A12365)</f>
        <v/>
      </c>
      <c r="D12365" s="15">
        <f>IF(AND($A12365&gt;=Instellingen!$B$6,$A12365&lt;Instellingen!$B$7),1,0)</f>
        <v/>
      </c>
      <c r="E12365" s="15">
        <f>COUNTIF(tData[BezoekStart],"&lt;"&amp;($A12365+1/24))-COUNTIF(tData[BezoekEind],"&lt;="&amp;$A12365)</f>
        <v/>
      </c>
      <c r="F12365" s="15">
        <f>COUNTIF(tData[BezoekLangStart],"&lt;"&amp;($A12365+1/24))-COUNTIF(tData[BezoekLangEind],"&lt;="&amp;$A12365)</f>
        <v/>
      </c>
      <c r="G12365" s="15">
        <f>IF($D12365=1,$B12365*100+$C12365,-1)</f>
        <v/>
      </c>
      <c r="H12365" s="15">
        <f>IF($D12365=1,$B12365,-1)</f>
        <v/>
      </c>
      <c r="I12365" s="15">
        <f>IF($D12365=1,$C12365,-1)</f>
        <v/>
      </c>
    </row>
    <row r="12366">
      <c r="A12366" s="33" t="n">
        <v>45807.125</v>
      </c>
      <c r="B12366" s="15">
        <f>WEEKDAY($A12366,2)</f>
        <v/>
      </c>
      <c r="C12366" s="15">
        <f>HOUR($A12366)</f>
        <v/>
      </c>
      <c r="D12366" s="15">
        <f>IF(AND($A12366&gt;=Instellingen!$B$6,$A12366&lt;Instellingen!$B$7),1,0)</f>
        <v/>
      </c>
      <c r="E12366" s="15">
        <f>COUNTIF(tData[BezoekStart],"&lt;"&amp;($A12366+1/24))-COUNTIF(tData[BezoekEind],"&lt;="&amp;$A12366)</f>
        <v/>
      </c>
      <c r="F12366" s="15">
        <f>COUNTIF(tData[BezoekLangStart],"&lt;"&amp;($A12366+1/24))-COUNTIF(tData[BezoekLangEind],"&lt;="&amp;$A12366)</f>
        <v/>
      </c>
      <c r="G12366" s="15">
        <f>IF($D12366=1,$B12366*100+$C12366,-1)</f>
        <v/>
      </c>
      <c r="H12366" s="15">
        <f>IF($D12366=1,$B12366,-1)</f>
        <v/>
      </c>
      <c r="I12366" s="15">
        <f>IF($D12366=1,$C12366,-1)</f>
        <v/>
      </c>
    </row>
    <row r="12367">
      <c r="A12367" s="33" t="n">
        <v>45807.16666666666</v>
      </c>
      <c r="B12367" s="15">
        <f>WEEKDAY($A12367,2)</f>
        <v/>
      </c>
      <c r="C12367" s="15">
        <f>HOUR($A12367)</f>
        <v/>
      </c>
      <c r="D12367" s="15">
        <f>IF(AND($A12367&gt;=Instellingen!$B$6,$A12367&lt;Instellingen!$B$7),1,0)</f>
        <v/>
      </c>
      <c r="E12367" s="15">
        <f>COUNTIF(tData[BezoekStart],"&lt;"&amp;($A12367+1/24))-COUNTIF(tData[BezoekEind],"&lt;="&amp;$A12367)</f>
        <v/>
      </c>
      <c r="F12367" s="15">
        <f>COUNTIF(tData[BezoekLangStart],"&lt;"&amp;($A12367+1/24))-COUNTIF(tData[BezoekLangEind],"&lt;="&amp;$A12367)</f>
        <v/>
      </c>
      <c r="G12367" s="15">
        <f>IF($D12367=1,$B12367*100+$C12367,-1)</f>
        <v/>
      </c>
      <c r="H12367" s="15">
        <f>IF($D12367=1,$B12367,-1)</f>
        <v/>
      </c>
      <c r="I12367" s="15">
        <f>IF($D12367=1,$C12367,-1)</f>
        <v/>
      </c>
    </row>
    <row r="12368">
      <c r="A12368" s="33" t="n">
        <v>45807.20833333334</v>
      </c>
      <c r="B12368" s="15">
        <f>WEEKDAY($A12368,2)</f>
        <v/>
      </c>
      <c r="C12368" s="15">
        <f>HOUR($A12368)</f>
        <v/>
      </c>
      <c r="D12368" s="15">
        <f>IF(AND($A12368&gt;=Instellingen!$B$6,$A12368&lt;Instellingen!$B$7),1,0)</f>
        <v/>
      </c>
      <c r="E12368" s="15">
        <f>COUNTIF(tData[BezoekStart],"&lt;"&amp;($A12368+1/24))-COUNTIF(tData[BezoekEind],"&lt;="&amp;$A12368)</f>
        <v/>
      </c>
      <c r="F12368" s="15">
        <f>COUNTIF(tData[BezoekLangStart],"&lt;"&amp;($A12368+1/24))-COUNTIF(tData[BezoekLangEind],"&lt;="&amp;$A12368)</f>
        <v/>
      </c>
      <c r="G12368" s="15">
        <f>IF($D12368=1,$B12368*100+$C12368,-1)</f>
        <v/>
      </c>
      <c r="H12368" s="15">
        <f>IF($D12368=1,$B12368,-1)</f>
        <v/>
      </c>
      <c r="I12368" s="15">
        <f>IF($D12368=1,$C12368,-1)</f>
        <v/>
      </c>
    </row>
    <row r="12369">
      <c r="A12369" s="33" t="n">
        <v>45807.25</v>
      </c>
      <c r="B12369" s="15">
        <f>WEEKDAY($A12369,2)</f>
        <v/>
      </c>
      <c r="C12369" s="15">
        <f>HOUR($A12369)</f>
        <v/>
      </c>
      <c r="D12369" s="15">
        <f>IF(AND($A12369&gt;=Instellingen!$B$6,$A12369&lt;Instellingen!$B$7),1,0)</f>
        <v/>
      </c>
      <c r="E12369" s="15">
        <f>COUNTIF(tData[BezoekStart],"&lt;"&amp;($A12369+1/24))-COUNTIF(tData[BezoekEind],"&lt;="&amp;$A12369)</f>
        <v/>
      </c>
      <c r="F12369" s="15">
        <f>COUNTIF(tData[BezoekLangStart],"&lt;"&amp;($A12369+1/24))-COUNTIF(tData[BezoekLangEind],"&lt;="&amp;$A12369)</f>
        <v/>
      </c>
      <c r="G12369" s="15">
        <f>IF($D12369=1,$B12369*100+$C12369,-1)</f>
        <v/>
      </c>
      <c r="H12369" s="15">
        <f>IF($D12369=1,$B12369,-1)</f>
        <v/>
      </c>
      <c r="I12369" s="15">
        <f>IF($D12369=1,$C12369,-1)</f>
        <v/>
      </c>
    </row>
    <row r="12370">
      <c r="A12370" s="33" t="n">
        <v>45807.29166666666</v>
      </c>
      <c r="B12370" s="15">
        <f>WEEKDAY($A12370,2)</f>
        <v/>
      </c>
      <c r="C12370" s="15">
        <f>HOUR($A12370)</f>
        <v/>
      </c>
      <c r="D12370" s="15">
        <f>IF(AND($A12370&gt;=Instellingen!$B$6,$A12370&lt;Instellingen!$B$7),1,0)</f>
        <v/>
      </c>
      <c r="E12370" s="15">
        <f>COUNTIF(tData[BezoekStart],"&lt;"&amp;($A12370+1/24))-COUNTIF(tData[BezoekEind],"&lt;="&amp;$A12370)</f>
        <v/>
      </c>
      <c r="F12370" s="15">
        <f>COUNTIF(tData[BezoekLangStart],"&lt;"&amp;($A12370+1/24))-COUNTIF(tData[BezoekLangEind],"&lt;="&amp;$A12370)</f>
        <v/>
      </c>
      <c r="G12370" s="15">
        <f>IF($D12370=1,$B12370*100+$C12370,-1)</f>
        <v/>
      </c>
      <c r="H12370" s="15">
        <f>IF($D12370=1,$B12370,-1)</f>
        <v/>
      </c>
      <c r="I12370" s="15">
        <f>IF($D12370=1,$C12370,-1)</f>
        <v/>
      </c>
    </row>
    <row r="12371">
      <c r="A12371" s="33" t="n">
        <v>45807.33333333334</v>
      </c>
      <c r="B12371" s="15">
        <f>WEEKDAY($A12371,2)</f>
        <v/>
      </c>
      <c r="C12371" s="15">
        <f>HOUR($A12371)</f>
        <v/>
      </c>
      <c r="D12371" s="15">
        <f>IF(AND($A12371&gt;=Instellingen!$B$6,$A12371&lt;Instellingen!$B$7),1,0)</f>
        <v/>
      </c>
      <c r="E12371" s="15">
        <f>COUNTIF(tData[BezoekStart],"&lt;"&amp;($A12371+1/24))-COUNTIF(tData[BezoekEind],"&lt;="&amp;$A12371)</f>
        <v/>
      </c>
      <c r="F12371" s="15">
        <f>COUNTIF(tData[BezoekLangStart],"&lt;"&amp;($A12371+1/24))-COUNTIF(tData[BezoekLangEind],"&lt;="&amp;$A12371)</f>
        <v/>
      </c>
      <c r="G12371" s="15">
        <f>IF($D12371=1,$B12371*100+$C12371,-1)</f>
        <v/>
      </c>
      <c r="H12371" s="15">
        <f>IF($D12371=1,$B12371,-1)</f>
        <v/>
      </c>
      <c r="I12371" s="15">
        <f>IF($D12371=1,$C12371,-1)</f>
        <v/>
      </c>
    </row>
    <row r="12372">
      <c r="A12372" s="33" t="n">
        <v>45807.375</v>
      </c>
      <c r="B12372" s="15">
        <f>WEEKDAY($A12372,2)</f>
        <v/>
      </c>
      <c r="C12372" s="15">
        <f>HOUR($A12372)</f>
        <v/>
      </c>
      <c r="D12372" s="15">
        <f>IF(AND($A12372&gt;=Instellingen!$B$6,$A12372&lt;Instellingen!$B$7),1,0)</f>
        <v/>
      </c>
      <c r="E12372" s="15">
        <f>COUNTIF(tData[BezoekStart],"&lt;"&amp;($A12372+1/24))-COUNTIF(tData[BezoekEind],"&lt;="&amp;$A12372)</f>
        <v/>
      </c>
      <c r="F12372" s="15">
        <f>COUNTIF(tData[BezoekLangStart],"&lt;"&amp;($A12372+1/24))-COUNTIF(tData[BezoekLangEind],"&lt;="&amp;$A12372)</f>
        <v/>
      </c>
      <c r="G12372" s="15">
        <f>IF($D12372=1,$B12372*100+$C12372,-1)</f>
        <v/>
      </c>
      <c r="H12372" s="15">
        <f>IF($D12372=1,$B12372,-1)</f>
        <v/>
      </c>
      <c r="I12372" s="15">
        <f>IF($D12372=1,$C12372,-1)</f>
        <v/>
      </c>
    </row>
    <row r="12373">
      <c r="A12373" s="33" t="n">
        <v>45807.41666666666</v>
      </c>
      <c r="B12373" s="15">
        <f>WEEKDAY($A12373,2)</f>
        <v/>
      </c>
      <c r="C12373" s="15">
        <f>HOUR($A12373)</f>
        <v/>
      </c>
      <c r="D12373" s="15">
        <f>IF(AND($A12373&gt;=Instellingen!$B$6,$A12373&lt;Instellingen!$B$7),1,0)</f>
        <v/>
      </c>
      <c r="E12373" s="15">
        <f>COUNTIF(tData[BezoekStart],"&lt;"&amp;($A12373+1/24))-COUNTIF(tData[BezoekEind],"&lt;="&amp;$A12373)</f>
        <v/>
      </c>
      <c r="F12373" s="15">
        <f>COUNTIF(tData[BezoekLangStart],"&lt;"&amp;($A12373+1/24))-COUNTIF(tData[BezoekLangEind],"&lt;="&amp;$A12373)</f>
        <v/>
      </c>
      <c r="G12373" s="15">
        <f>IF($D12373=1,$B12373*100+$C12373,-1)</f>
        <v/>
      </c>
      <c r="H12373" s="15">
        <f>IF($D12373=1,$B12373,-1)</f>
        <v/>
      </c>
      <c r="I12373" s="15">
        <f>IF($D12373=1,$C12373,-1)</f>
        <v/>
      </c>
    </row>
    <row r="12374">
      <c r="A12374" s="33" t="n">
        <v>45807.45833333334</v>
      </c>
      <c r="B12374" s="15">
        <f>WEEKDAY($A12374,2)</f>
        <v/>
      </c>
      <c r="C12374" s="15">
        <f>HOUR($A12374)</f>
        <v/>
      </c>
      <c r="D12374" s="15">
        <f>IF(AND($A12374&gt;=Instellingen!$B$6,$A12374&lt;Instellingen!$B$7),1,0)</f>
        <v/>
      </c>
      <c r="E12374" s="15">
        <f>COUNTIF(tData[BezoekStart],"&lt;"&amp;($A12374+1/24))-COUNTIF(tData[BezoekEind],"&lt;="&amp;$A12374)</f>
        <v/>
      </c>
      <c r="F12374" s="15">
        <f>COUNTIF(tData[BezoekLangStart],"&lt;"&amp;($A12374+1/24))-COUNTIF(tData[BezoekLangEind],"&lt;="&amp;$A12374)</f>
        <v/>
      </c>
      <c r="G12374" s="15">
        <f>IF($D12374=1,$B12374*100+$C12374,-1)</f>
        <v/>
      </c>
      <c r="H12374" s="15">
        <f>IF($D12374=1,$B12374,-1)</f>
        <v/>
      </c>
      <c r="I12374" s="15">
        <f>IF($D12374=1,$C12374,-1)</f>
        <v/>
      </c>
    </row>
    <row r="12375">
      <c r="A12375" s="33" t="n">
        <v>45807.5</v>
      </c>
      <c r="B12375" s="15">
        <f>WEEKDAY($A12375,2)</f>
        <v/>
      </c>
      <c r="C12375" s="15">
        <f>HOUR($A12375)</f>
        <v/>
      </c>
      <c r="D12375" s="15">
        <f>IF(AND($A12375&gt;=Instellingen!$B$6,$A12375&lt;Instellingen!$B$7),1,0)</f>
        <v/>
      </c>
      <c r="E12375" s="15">
        <f>COUNTIF(tData[BezoekStart],"&lt;"&amp;($A12375+1/24))-COUNTIF(tData[BezoekEind],"&lt;="&amp;$A12375)</f>
        <v/>
      </c>
      <c r="F12375" s="15">
        <f>COUNTIF(tData[BezoekLangStart],"&lt;"&amp;($A12375+1/24))-COUNTIF(tData[BezoekLangEind],"&lt;="&amp;$A12375)</f>
        <v/>
      </c>
      <c r="G12375" s="15">
        <f>IF($D12375=1,$B12375*100+$C12375,-1)</f>
        <v/>
      </c>
      <c r="H12375" s="15">
        <f>IF($D12375=1,$B12375,-1)</f>
        <v/>
      </c>
      <c r="I12375" s="15">
        <f>IF($D12375=1,$C12375,-1)</f>
        <v/>
      </c>
    </row>
    <row r="12376">
      <c r="A12376" s="33" t="n">
        <v>45807.54166666666</v>
      </c>
      <c r="B12376" s="15">
        <f>WEEKDAY($A12376,2)</f>
        <v/>
      </c>
      <c r="C12376" s="15">
        <f>HOUR($A12376)</f>
        <v/>
      </c>
      <c r="D12376" s="15">
        <f>IF(AND($A12376&gt;=Instellingen!$B$6,$A12376&lt;Instellingen!$B$7),1,0)</f>
        <v/>
      </c>
      <c r="E12376" s="15">
        <f>COUNTIF(tData[BezoekStart],"&lt;"&amp;($A12376+1/24))-COUNTIF(tData[BezoekEind],"&lt;="&amp;$A12376)</f>
        <v/>
      </c>
      <c r="F12376" s="15">
        <f>COUNTIF(tData[BezoekLangStart],"&lt;"&amp;($A12376+1/24))-COUNTIF(tData[BezoekLangEind],"&lt;="&amp;$A12376)</f>
        <v/>
      </c>
      <c r="G12376" s="15">
        <f>IF($D12376=1,$B12376*100+$C12376,-1)</f>
        <v/>
      </c>
      <c r="H12376" s="15">
        <f>IF($D12376=1,$B12376,-1)</f>
        <v/>
      </c>
      <c r="I12376" s="15">
        <f>IF($D12376=1,$C12376,-1)</f>
        <v/>
      </c>
    </row>
    <row r="12377">
      <c r="A12377" s="33" t="n">
        <v>45807.58333333334</v>
      </c>
      <c r="B12377" s="15">
        <f>WEEKDAY($A12377,2)</f>
        <v/>
      </c>
      <c r="C12377" s="15">
        <f>HOUR($A12377)</f>
        <v/>
      </c>
      <c r="D12377" s="15">
        <f>IF(AND($A12377&gt;=Instellingen!$B$6,$A12377&lt;Instellingen!$B$7),1,0)</f>
        <v/>
      </c>
      <c r="E12377" s="15">
        <f>COUNTIF(tData[BezoekStart],"&lt;"&amp;($A12377+1/24))-COUNTIF(tData[BezoekEind],"&lt;="&amp;$A12377)</f>
        <v/>
      </c>
      <c r="F12377" s="15">
        <f>COUNTIF(tData[BezoekLangStart],"&lt;"&amp;($A12377+1/24))-COUNTIF(tData[BezoekLangEind],"&lt;="&amp;$A12377)</f>
        <v/>
      </c>
      <c r="G12377" s="15">
        <f>IF($D12377=1,$B12377*100+$C12377,-1)</f>
        <v/>
      </c>
      <c r="H12377" s="15">
        <f>IF($D12377=1,$B12377,-1)</f>
        <v/>
      </c>
      <c r="I12377" s="15">
        <f>IF($D12377=1,$C12377,-1)</f>
        <v/>
      </c>
    </row>
    <row r="12378">
      <c r="A12378" s="33" t="n">
        <v>45807.625</v>
      </c>
      <c r="B12378" s="15">
        <f>WEEKDAY($A12378,2)</f>
        <v/>
      </c>
      <c r="C12378" s="15">
        <f>HOUR($A12378)</f>
        <v/>
      </c>
      <c r="D12378" s="15">
        <f>IF(AND($A12378&gt;=Instellingen!$B$6,$A12378&lt;Instellingen!$B$7),1,0)</f>
        <v/>
      </c>
      <c r="E12378" s="15">
        <f>COUNTIF(tData[BezoekStart],"&lt;"&amp;($A12378+1/24))-COUNTIF(tData[BezoekEind],"&lt;="&amp;$A12378)</f>
        <v/>
      </c>
      <c r="F12378" s="15">
        <f>COUNTIF(tData[BezoekLangStart],"&lt;"&amp;($A12378+1/24))-COUNTIF(tData[BezoekLangEind],"&lt;="&amp;$A12378)</f>
        <v/>
      </c>
      <c r="G12378" s="15">
        <f>IF($D12378=1,$B12378*100+$C12378,-1)</f>
        <v/>
      </c>
      <c r="H12378" s="15">
        <f>IF($D12378=1,$B12378,-1)</f>
        <v/>
      </c>
      <c r="I12378" s="15">
        <f>IF($D12378=1,$C12378,-1)</f>
        <v/>
      </c>
    </row>
    <row r="12379">
      <c r="A12379" s="33" t="n">
        <v>45807.66666666666</v>
      </c>
      <c r="B12379" s="15">
        <f>WEEKDAY($A12379,2)</f>
        <v/>
      </c>
      <c r="C12379" s="15">
        <f>HOUR($A12379)</f>
        <v/>
      </c>
      <c r="D12379" s="15">
        <f>IF(AND($A12379&gt;=Instellingen!$B$6,$A12379&lt;Instellingen!$B$7),1,0)</f>
        <v/>
      </c>
      <c r="E12379" s="15">
        <f>COUNTIF(tData[BezoekStart],"&lt;"&amp;($A12379+1/24))-COUNTIF(tData[BezoekEind],"&lt;="&amp;$A12379)</f>
        <v/>
      </c>
      <c r="F12379" s="15">
        <f>COUNTIF(tData[BezoekLangStart],"&lt;"&amp;($A12379+1/24))-COUNTIF(tData[BezoekLangEind],"&lt;="&amp;$A12379)</f>
        <v/>
      </c>
      <c r="G12379" s="15">
        <f>IF($D12379=1,$B12379*100+$C12379,-1)</f>
        <v/>
      </c>
      <c r="H12379" s="15">
        <f>IF($D12379=1,$B12379,-1)</f>
        <v/>
      </c>
      <c r="I12379" s="15">
        <f>IF($D12379=1,$C12379,-1)</f>
        <v/>
      </c>
    </row>
    <row r="12380">
      <c r="A12380" s="33" t="n">
        <v>45807.70833333334</v>
      </c>
      <c r="B12380" s="15">
        <f>WEEKDAY($A12380,2)</f>
        <v/>
      </c>
      <c r="C12380" s="15">
        <f>HOUR($A12380)</f>
        <v/>
      </c>
      <c r="D12380" s="15">
        <f>IF(AND($A12380&gt;=Instellingen!$B$6,$A12380&lt;Instellingen!$B$7),1,0)</f>
        <v/>
      </c>
      <c r="E12380" s="15">
        <f>COUNTIF(tData[BezoekStart],"&lt;"&amp;($A12380+1/24))-COUNTIF(tData[BezoekEind],"&lt;="&amp;$A12380)</f>
        <v/>
      </c>
      <c r="F12380" s="15">
        <f>COUNTIF(tData[BezoekLangStart],"&lt;"&amp;($A12380+1/24))-COUNTIF(tData[BezoekLangEind],"&lt;="&amp;$A12380)</f>
        <v/>
      </c>
      <c r="G12380" s="15">
        <f>IF($D12380=1,$B12380*100+$C12380,-1)</f>
        <v/>
      </c>
      <c r="H12380" s="15">
        <f>IF($D12380=1,$B12380,-1)</f>
        <v/>
      </c>
      <c r="I12380" s="15">
        <f>IF($D12380=1,$C12380,-1)</f>
        <v/>
      </c>
    </row>
    <row r="12381">
      <c r="A12381" s="33" t="n">
        <v>45807.75</v>
      </c>
      <c r="B12381" s="15">
        <f>WEEKDAY($A12381,2)</f>
        <v/>
      </c>
      <c r="C12381" s="15">
        <f>HOUR($A12381)</f>
        <v/>
      </c>
      <c r="D12381" s="15">
        <f>IF(AND($A12381&gt;=Instellingen!$B$6,$A12381&lt;Instellingen!$B$7),1,0)</f>
        <v/>
      </c>
      <c r="E12381" s="15">
        <f>COUNTIF(tData[BezoekStart],"&lt;"&amp;($A12381+1/24))-COUNTIF(tData[BezoekEind],"&lt;="&amp;$A12381)</f>
        <v/>
      </c>
      <c r="F12381" s="15">
        <f>COUNTIF(tData[BezoekLangStart],"&lt;"&amp;($A12381+1/24))-COUNTIF(tData[BezoekLangEind],"&lt;="&amp;$A12381)</f>
        <v/>
      </c>
      <c r="G12381" s="15">
        <f>IF($D12381=1,$B12381*100+$C12381,-1)</f>
        <v/>
      </c>
      <c r="H12381" s="15">
        <f>IF($D12381=1,$B12381,-1)</f>
        <v/>
      </c>
      <c r="I12381" s="15">
        <f>IF($D12381=1,$C12381,-1)</f>
        <v/>
      </c>
    </row>
    <row r="12382">
      <c r="A12382" s="33" t="n">
        <v>45807.79166666666</v>
      </c>
      <c r="B12382" s="15">
        <f>WEEKDAY($A12382,2)</f>
        <v/>
      </c>
      <c r="C12382" s="15">
        <f>HOUR($A12382)</f>
        <v/>
      </c>
      <c r="D12382" s="15">
        <f>IF(AND($A12382&gt;=Instellingen!$B$6,$A12382&lt;Instellingen!$B$7),1,0)</f>
        <v/>
      </c>
      <c r="E12382" s="15">
        <f>COUNTIF(tData[BezoekStart],"&lt;"&amp;($A12382+1/24))-COUNTIF(tData[BezoekEind],"&lt;="&amp;$A12382)</f>
        <v/>
      </c>
      <c r="F12382" s="15">
        <f>COUNTIF(tData[BezoekLangStart],"&lt;"&amp;($A12382+1/24))-COUNTIF(tData[BezoekLangEind],"&lt;="&amp;$A12382)</f>
        <v/>
      </c>
      <c r="G12382" s="15">
        <f>IF($D12382=1,$B12382*100+$C12382,-1)</f>
        <v/>
      </c>
      <c r="H12382" s="15">
        <f>IF($D12382=1,$B12382,-1)</f>
        <v/>
      </c>
      <c r="I12382" s="15">
        <f>IF($D12382=1,$C12382,-1)</f>
        <v/>
      </c>
    </row>
    <row r="12383">
      <c r="A12383" s="33" t="n">
        <v>45807.83333333334</v>
      </c>
      <c r="B12383" s="15">
        <f>WEEKDAY($A12383,2)</f>
        <v/>
      </c>
      <c r="C12383" s="15">
        <f>HOUR($A12383)</f>
        <v/>
      </c>
      <c r="D12383" s="15">
        <f>IF(AND($A12383&gt;=Instellingen!$B$6,$A12383&lt;Instellingen!$B$7),1,0)</f>
        <v/>
      </c>
      <c r="E12383" s="15">
        <f>COUNTIF(tData[BezoekStart],"&lt;"&amp;($A12383+1/24))-COUNTIF(tData[BezoekEind],"&lt;="&amp;$A12383)</f>
        <v/>
      </c>
      <c r="F12383" s="15">
        <f>COUNTIF(tData[BezoekLangStart],"&lt;"&amp;($A12383+1/24))-COUNTIF(tData[BezoekLangEind],"&lt;="&amp;$A12383)</f>
        <v/>
      </c>
      <c r="G12383" s="15">
        <f>IF($D12383=1,$B12383*100+$C12383,-1)</f>
        <v/>
      </c>
      <c r="H12383" s="15">
        <f>IF($D12383=1,$B12383,-1)</f>
        <v/>
      </c>
      <c r="I12383" s="15">
        <f>IF($D12383=1,$C12383,-1)</f>
        <v/>
      </c>
    </row>
    <row r="12384">
      <c r="A12384" s="33" t="n">
        <v>45807.875</v>
      </c>
      <c r="B12384" s="15">
        <f>WEEKDAY($A12384,2)</f>
        <v/>
      </c>
      <c r="C12384" s="15">
        <f>HOUR($A12384)</f>
        <v/>
      </c>
      <c r="D12384" s="15">
        <f>IF(AND($A12384&gt;=Instellingen!$B$6,$A12384&lt;Instellingen!$B$7),1,0)</f>
        <v/>
      </c>
      <c r="E12384" s="15">
        <f>COUNTIF(tData[BezoekStart],"&lt;"&amp;($A12384+1/24))-COUNTIF(tData[BezoekEind],"&lt;="&amp;$A12384)</f>
        <v/>
      </c>
      <c r="F12384" s="15">
        <f>COUNTIF(tData[BezoekLangStart],"&lt;"&amp;($A12384+1/24))-COUNTIF(tData[BezoekLangEind],"&lt;="&amp;$A12384)</f>
        <v/>
      </c>
      <c r="G12384" s="15">
        <f>IF($D12384=1,$B12384*100+$C12384,-1)</f>
        <v/>
      </c>
      <c r="H12384" s="15">
        <f>IF($D12384=1,$B12384,-1)</f>
        <v/>
      </c>
      <c r="I12384" s="15">
        <f>IF($D12384=1,$C12384,-1)</f>
        <v/>
      </c>
    </row>
    <row r="12385">
      <c r="A12385" s="33" t="n">
        <v>45807.91666666666</v>
      </c>
      <c r="B12385" s="15">
        <f>WEEKDAY($A12385,2)</f>
        <v/>
      </c>
      <c r="C12385" s="15">
        <f>HOUR($A12385)</f>
        <v/>
      </c>
      <c r="D12385" s="15">
        <f>IF(AND($A12385&gt;=Instellingen!$B$6,$A12385&lt;Instellingen!$B$7),1,0)</f>
        <v/>
      </c>
      <c r="E12385" s="15">
        <f>COUNTIF(tData[BezoekStart],"&lt;"&amp;($A12385+1/24))-COUNTIF(tData[BezoekEind],"&lt;="&amp;$A12385)</f>
        <v/>
      </c>
      <c r="F12385" s="15">
        <f>COUNTIF(tData[BezoekLangStart],"&lt;"&amp;($A12385+1/24))-COUNTIF(tData[BezoekLangEind],"&lt;="&amp;$A12385)</f>
        <v/>
      </c>
      <c r="G12385" s="15">
        <f>IF($D12385=1,$B12385*100+$C12385,-1)</f>
        <v/>
      </c>
      <c r="H12385" s="15">
        <f>IF($D12385=1,$B12385,-1)</f>
        <v/>
      </c>
      <c r="I12385" s="15">
        <f>IF($D12385=1,$C12385,-1)</f>
        <v/>
      </c>
    </row>
    <row r="12386">
      <c r="A12386" s="33" t="n">
        <v>45807.95833333334</v>
      </c>
      <c r="B12386" s="15">
        <f>WEEKDAY($A12386,2)</f>
        <v/>
      </c>
      <c r="C12386" s="15">
        <f>HOUR($A12386)</f>
        <v/>
      </c>
      <c r="D12386" s="15">
        <f>IF(AND($A12386&gt;=Instellingen!$B$6,$A12386&lt;Instellingen!$B$7),1,0)</f>
        <v/>
      </c>
      <c r="E12386" s="15">
        <f>COUNTIF(tData[BezoekStart],"&lt;"&amp;($A12386+1/24))-COUNTIF(tData[BezoekEind],"&lt;="&amp;$A12386)</f>
        <v/>
      </c>
      <c r="F12386" s="15">
        <f>COUNTIF(tData[BezoekLangStart],"&lt;"&amp;($A12386+1/24))-COUNTIF(tData[BezoekLangEind],"&lt;="&amp;$A12386)</f>
        <v/>
      </c>
      <c r="G12386" s="15">
        <f>IF($D12386=1,$B12386*100+$C12386,-1)</f>
        <v/>
      </c>
      <c r="H12386" s="15">
        <f>IF($D12386=1,$B12386,-1)</f>
        <v/>
      </c>
      <c r="I12386" s="15">
        <f>IF($D12386=1,$C12386,-1)</f>
        <v/>
      </c>
    </row>
    <row r="12387">
      <c r="A12387" s="33" t="n">
        <v>45808</v>
      </c>
      <c r="B12387" s="15">
        <f>WEEKDAY($A12387,2)</f>
        <v/>
      </c>
      <c r="C12387" s="15">
        <f>HOUR($A12387)</f>
        <v/>
      </c>
      <c r="D12387" s="15">
        <f>IF(AND($A12387&gt;=Instellingen!$B$6,$A12387&lt;Instellingen!$B$7),1,0)</f>
        <v/>
      </c>
      <c r="E12387" s="15">
        <f>COUNTIF(tData[BezoekStart],"&lt;"&amp;($A12387+1/24))-COUNTIF(tData[BezoekEind],"&lt;="&amp;$A12387)</f>
        <v/>
      </c>
      <c r="F12387" s="15">
        <f>COUNTIF(tData[BezoekLangStart],"&lt;"&amp;($A12387+1/24))-COUNTIF(tData[BezoekLangEind],"&lt;="&amp;$A12387)</f>
        <v/>
      </c>
      <c r="G12387" s="15">
        <f>IF($D12387=1,$B12387*100+$C12387,-1)</f>
        <v/>
      </c>
      <c r="H12387" s="15">
        <f>IF($D12387=1,$B12387,-1)</f>
        <v/>
      </c>
      <c r="I12387" s="15">
        <f>IF($D12387=1,$C12387,-1)</f>
        <v/>
      </c>
    </row>
    <row r="12388">
      <c r="A12388" s="33" t="n">
        <v>45808.04166666666</v>
      </c>
      <c r="B12388" s="15">
        <f>WEEKDAY($A12388,2)</f>
        <v/>
      </c>
      <c r="C12388" s="15">
        <f>HOUR($A12388)</f>
        <v/>
      </c>
      <c r="D12388" s="15">
        <f>IF(AND($A12388&gt;=Instellingen!$B$6,$A12388&lt;Instellingen!$B$7),1,0)</f>
        <v/>
      </c>
      <c r="E12388" s="15">
        <f>COUNTIF(tData[BezoekStart],"&lt;"&amp;($A12388+1/24))-COUNTIF(tData[BezoekEind],"&lt;="&amp;$A12388)</f>
        <v/>
      </c>
      <c r="F12388" s="15">
        <f>COUNTIF(tData[BezoekLangStart],"&lt;"&amp;($A12388+1/24))-COUNTIF(tData[BezoekLangEind],"&lt;="&amp;$A12388)</f>
        <v/>
      </c>
      <c r="G12388" s="15">
        <f>IF($D12388=1,$B12388*100+$C12388,-1)</f>
        <v/>
      </c>
      <c r="H12388" s="15">
        <f>IF($D12388=1,$B12388,-1)</f>
        <v/>
      </c>
      <c r="I12388" s="15">
        <f>IF($D12388=1,$C12388,-1)</f>
        <v/>
      </c>
    </row>
    <row r="12389">
      <c r="A12389" s="33" t="n">
        <v>45808.08333333334</v>
      </c>
      <c r="B12389" s="15">
        <f>WEEKDAY($A12389,2)</f>
        <v/>
      </c>
      <c r="C12389" s="15">
        <f>HOUR($A12389)</f>
        <v/>
      </c>
      <c r="D12389" s="15">
        <f>IF(AND($A12389&gt;=Instellingen!$B$6,$A12389&lt;Instellingen!$B$7),1,0)</f>
        <v/>
      </c>
      <c r="E12389" s="15">
        <f>COUNTIF(tData[BezoekStart],"&lt;"&amp;($A12389+1/24))-COUNTIF(tData[BezoekEind],"&lt;="&amp;$A12389)</f>
        <v/>
      </c>
      <c r="F12389" s="15">
        <f>COUNTIF(tData[BezoekLangStart],"&lt;"&amp;($A12389+1/24))-COUNTIF(tData[BezoekLangEind],"&lt;="&amp;$A12389)</f>
        <v/>
      </c>
      <c r="G12389" s="15">
        <f>IF($D12389=1,$B12389*100+$C12389,-1)</f>
        <v/>
      </c>
      <c r="H12389" s="15">
        <f>IF($D12389=1,$B12389,-1)</f>
        <v/>
      </c>
      <c r="I12389" s="15">
        <f>IF($D12389=1,$C12389,-1)</f>
        <v/>
      </c>
    </row>
    <row r="12390">
      <c r="A12390" s="33" t="n">
        <v>45808.125</v>
      </c>
      <c r="B12390" s="15">
        <f>WEEKDAY($A12390,2)</f>
        <v/>
      </c>
      <c r="C12390" s="15">
        <f>HOUR($A12390)</f>
        <v/>
      </c>
      <c r="D12390" s="15">
        <f>IF(AND($A12390&gt;=Instellingen!$B$6,$A12390&lt;Instellingen!$B$7),1,0)</f>
        <v/>
      </c>
      <c r="E12390" s="15">
        <f>COUNTIF(tData[BezoekStart],"&lt;"&amp;($A12390+1/24))-COUNTIF(tData[BezoekEind],"&lt;="&amp;$A12390)</f>
        <v/>
      </c>
      <c r="F12390" s="15">
        <f>COUNTIF(tData[BezoekLangStart],"&lt;"&amp;($A12390+1/24))-COUNTIF(tData[BezoekLangEind],"&lt;="&amp;$A12390)</f>
        <v/>
      </c>
      <c r="G12390" s="15">
        <f>IF($D12390=1,$B12390*100+$C12390,-1)</f>
        <v/>
      </c>
      <c r="H12390" s="15">
        <f>IF($D12390=1,$B12390,-1)</f>
        <v/>
      </c>
      <c r="I12390" s="15">
        <f>IF($D12390=1,$C12390,-1)</f>
        <v/>
      </c>
    </row>
    <row r="12391">
      <c r="A12391" s="33" t="n">
        <v>45808.16666666666</v>
      </c>
      <c r="B12391" s="15">
        <f>WEEKDAY($A12391,2)</f>
        <v/>
      </c>
      <c r="C12391" s="15">
        <f>HOUR($A12391)</f>
        <v/>
      </c>
      <c r="D12391" s="15">
        <f>IF(AND($A12391&gt;=Instellingen!$B$6,$A12391&lt;Instellingen!$B$7),1,0)</f>
        <v/>
      </c>
      <c r="E12391" s="15">
        <f>COUNTIF(tData[BezoekStart],"&lt;"&amp;($A12391+1/24))-COUNTIF(tData[BezoekEind],"&lt;="&amp;$A12391)</f>
        <v/>
      </c>
      <c r="F12391" s="15">
        <f>COUNTIF(tData[BezoekLangStart],"&lt;"&amp;($A12391+1/24))-COUNTIF(tData[BezoekLangEind],"&lt;="&amp;$A12391)</f>
        <v/>
      </c>
      <c r="G12391" s="15">
        <f>IF($D12391=1,$B12391*100+$C12391,-1)</f>
        <v/>
      </c>
      <c r="H12391" s="15">
        <f>IF($D12391=1,$B12391,-1)</f>
        <v/>
      </c>
      <c r="I12391" s="15">
        <f>IF($D12391=1,$C12391,-1)</f>
        <v/>
      </c>
    </row>
    <row r="12392">
      <c r="A12392" s="33" t="n">
        <v>45808.20833333334</v>
      </c>
      <c r="B12392" s="15">
        <f>WEEKDAY($A12392,2)</f>
        <v/>
      </c>
      <c r="C12392" s="15">
        <f>HOUR($A12392)</f>
        <v/>
      </c>
      <c r="D12392" s="15">
        <f>IF(AND($A12392&gt;=Instellingen!$B$6,$A12392&lt;Instellingen!$B$7),1,0)</f>
        <v/>
      </c>
      <c r="E12392" s="15">
        <f>COUNTIF(tData[BezoekStart],"&lt;"&amp;($A12392+1/24))-COUNTIF(tData[BezoekEind],"&lt;="&amp;$A12392)</f>
        <v/>
      </c>
      <c r="F12392" s="15">
        <f>COUNTIF(tData[BezoekLangStart],"&lt;"&amp;($A12392+1/24))-COUNTIF(tData[BezoekLangEind],"&lt;="&amp;$A12392)</f>
        <v/>
      </c>
      <c r="G12392" s="15">
        <f>IF($D12392=1,$B12392*100+$C12392,-1)</f>
        <v/>
      </c>
      <c r="H12392" s="15">
        <f>IF($D12392=1,$B12392,-1)</f>
        <v/>
      </c>
      <c r="I12392" s="15">
        <f>IF($D12392=1,$C12392,-1)</f>
        <v/>
      </c>
    </row>
    <row r="12393">
      <c r="A12393" s="33" t="n">
        <v>45808.25</v>
      </c>
      <c r="B12393" s="15">
        <f>WEEKDAY($A12393,2)</f>
        <v/>
      </c>
      <c r="C12393" s="15">
        <f>HOUR($A12393)</f>
        <v/>
      </c>
      <c r="D12393" s="15">
        <f>IF(AND($A12393&gt;=Instellingen!$B$6,$A12393&lt;Instellingen!$B$7),1,0)</f>
        <v/>
      </c>
      <c r="E12393" s="15">
        <f>COUNTIF(tData[BezoekStart],"&lt;"&amp;($A12393+1/24))-COUNTIF(tData[BezoekEind],"&lt;="&amp;$A12393)</f>
        <v/>
      </c>
      <c r="F12393" s="15">
        <f>COUNTIF(tData[BezoekLangStart],"&lt;"&amp;($A12393+1/24))-COUNTIF(tData[BezoekLangEind],"&lt;="&amp;$A12393)</f>
        <v/>
      </c>
      <c r="G12393" s="15">
        <f>IF($D12393=1,$B12393*100+$C12393,-1)</f>
        <v/>
      </c>
      <c r="H12393" s="15">
        <f>IF($D12393=1,$B12393,-1)</f>
        <v/>
      </c>
      <c r="I12393" s="15">
        <f>IF($D12393=1,$C12393,-1)</f>
        <v/>
      </c>
    </row>
    <row r="12394">
      <c r="A12394" s="33" t="n">
        <v>45808.29166666666</v>
      </c>
      <c r="B12394" s="15">
        <f>WEEKDAY($A12394,2)</f>
        <v/>
      </c>
      <c r="C12394" s="15">
        <f>HOUR($A12394)</f>
        <v/>
      </c>
      <c r="D12394" s="15">
        <f>IF(AND($A12394&gt;=Instellingen!$B$6,$A12394&lt;Instellingen!$B$7),1,0)</f>
        <v/>
      </c>
      <c r="E12394" s="15">
        <f>COUNTIF(tData[BezoekStart],"&lt;"&amp;($A12394+1/24))-COUNTIF(tData[BezoekEind],"&lt;="&amp;$A12394)</f>
        <v/>
      </c>
      <c r="F12394" s="15">
        <f>COUNTIF(tData[BezoekLangStart],"&lt;"&amp;($A12394+1/24))-COUNTIF(tData[BezoekLangEind],"&lt;="&amp;$A12394)</f>
        <v/>
      </c>
      <c r="G12394" s="15">
        <f>IF($D12394=1,$B12394*100+$C12394,-1)</f>
        <v/>
      </c>
      <c r="H12394" s="15">
        <f>IF($D12394=1,$B12394,-1)</f>
        <v/>
      </c>
      <c r="I12394" s="15">
        <f>IF($D12394=1,$C12394,-1)</f>
        <v/>
      </c>
    </row>
    <row r="12395">
      <c r="A12395" s="33" t="n">
        <v>45808.33333333334</v>
      </c>
      <c r="B12395" s="15">
        <f>WEEKDAY($A12395,2)</f>
        <v/>
      </c>
      <c r="C12395" s="15">
        <f>HOUR($A12395)</f>
        <v/>
      </c>
      <c r="D12395" s="15">
        <f>IF(AND($A12395&gt;=Instellingen!$B$6,$A12395&lt;Instellingen!$B$7),1,0)</f>
        <v/>
      </c>
      <c r="E12395" s="15">
        <f>COUNTIF(tData[BezoekStart],"&lt;"&amp;($A12395+1/24))-COUNTIF(tData[BezoekEind],"&lt;="&amp;$A12395)</f>
        <v/>
      </c>
      <c r="F12395" s="15">
        <f>COUNTIF(tData[BezoekLangStart],"&lt;"&amp;($A12395+1/24))-COUNTIF(tData[BezoekLangEind],"&lt;="&amp;$A12395)</f>
        <v/>
      </c>
      <c r="G12395" s="15">
        <f>IF($D12395=1,$B12395*100+$C12395,-1)</f>
        <v/>
      </c>
      <c r="H12395" s="15">
        <f>IF($D12395=1,$B12395,-1)</f>
        <v/>
      </c>
      <c r="I12395" s="15">
        <f>IF($D12395=1,$C12395,-1)</f>
        <v/>
      </c>
    </row>
    <row r="12396">
      <c r="A12396" s="33" t="n">
        <v>45808.375</v>
      </c>
      <c r="B12396" s="15">
        <f>WEEKDAY($A12396,2)</f>
        <v/>
      </c>
      <c r="C12396" s="15">
        <f>HOUR($A12396)</f>
        <v/>
      </c>
      <c r="D12396" s="15">
        <f>IF(AND($A12396&gt;=Instellingen!$B$6,$A12396&lt;Instellingen!$B$7),1,0)</f>
        <v/>
      </c>
      <c r="E12396" s="15">
        <f>COUNTIF(tData[BezoekStart],"&lt;"&amp;($A12396+1/24))-COUNTIF(tData[BezoekEind],"&lt;="&amp;$A12396)</f>
        <v/>
      </c>
      <c r="F12396" s="15">
        <f>COUNTIF(tData[BezoekLangStart],"&lt;"&amp;($A12396+1/24))-COUNTIF(tData[BezoekLangEind],"&lt;="&amp;$A12396)</f>
        <v/>
      </c>
      <c r="G12396" s="15">
        <f>IF($D12396=1,$B12396*100+$C12396,-1)</f>
        <v/>
      </c>
      <c r="H12396" s="15">
        <f>IF($D12396=1,$B12396,-1)</f>
        <v/>
      </c>
      <c r="I12396" s="15">
        <f>IF($D12396=1,$C12396,-1)</f>
        <v/>
      </c>
    </row>
    <row r="12397">
      <c r="A12397" s="33" t="n">
        <v>45808.41666666666</v>
      </c>
      <c r="B12397" s="15">
        <f>WEEKDAY($A12397,2)</f>
        <v/>
      </c>
      <c r="C12397" s="15">
        <f>HOUR($A12397)</f>
        <v/>
      </c>
      <c r="D12397" s="15">
        <f>IF(AND($A12397&gt;=Instellingen!$B$6,$A12397&lt;Instellingen!$B$7),1,0)</f>
        <v/>
      </c>
      <c r="E12397" s="15">
        <f>COUNTIF(tData[BezoekStart],"&lt;"&amp;($A12397+1/24))-COUNTIF(tData[BezoekEind],"&lt;="&amp;$A12397)</f>
        <v/>
      </c>
      <c r="F12397" s="15">
        <f>COUNTIF(tData[BezoekLangStart],"&lt;"&amp;($A12397+1/24))-COUNTIF(tData[BezoekLangEind],"&lt;="&amp;$A12397)</f>
        <v/>
      </c>
      <c r="G12397" s="15">
        <f>IF($D12397=1,$B12397*100+$C12397,-1)</f>
        <v/>
      </c>
      <c r="H12397" s="15">
        <f>IF($D12397=1,$B12397,-1)</f>
        <v/>
      </c>
      <c r="I12397" s="15">
        <f>IF($D12397=1,$C12397,-1)</f>
        <v/>
      </c>
    </row>
    <row r="12398">
      <c r="A12398" s="33" t="n">
        <v>45808.45833333334</v>
      </c>
      <c r="B12398" s="15">
        <f>WEEKDAY($A12398,2)</f>
        <v/>
      </c>
      <c r="C12398" s="15">
        <f>HOUR($A12398)</f>
        <v/>
      </c>
      <c r="D12398" s="15">
        <f>IF(AND($A12398&gt;=Instellingen!$B$6,$A12398&lt;Instellingen!$B$7),1,0)</f>
        <v/>
      </c>
      <c r="E12398" s="15">
        <f>COUNTIF(tData[BezoekStart],"&lt;"&amp;($A12398+1/24))-COUNTIF(tData[BezoekEind],"&lt;="&amp;$A12398)</f>
        <v/>
      </c>
      <c r="F12398" s="15">
        <f>COUNTIF(tData[BezoekLangStart],"&lt;"&amp;($A12398+1/24))-COUNTIF(tData[BezoekLangEind],"&lt;="&amp;$A12398)</f>
        <v/>
      </c>
      <c r="G12398" s="15">
        <f>IF($D12398=1,$B12398*100+$C12398,-1)</f>
        <v/>
      </c>
      <c r="H12398" s="15">
        <f>IF($D12398=1,$B12398,-1)</f>
        <v/>
      </c>
      <c r="I12398" s="15">
        <f>IF($D12398=1,$C12398,-1)</f>
        <v/>
      </c>
    </row>
    <row r="12399">
      <c r="A12399" s="33" t="n">
        <v>45808.5</v>
      </c>
      <c r="B12399" s="15">
        <f>WEEKDAY($A12399,2)</f>
        <v/>
      </c>
      <c r="C12399" s="15">
        <f>HOUR($A12399)</f>
        <v/>
      </c>
      <c r="D12399" s="15">
        <f>IF(AND($A12399&gt;=Instellingen!$B$6,$A12399&lt;Instellingen!$B$7),1,0)</f>
        <v/>
      </c>
      <c r="E12399" s="15">
        <f>COUNTIF(tData[BezoekStart],"&lt;"&amp;($A12399+1/24))-COUNTIF(tData[BezoekEind],"&lt;="&amp;$A12399)</f>
        <v/>
      </c>
      <c r="F12399" s="15">
        <f>COUNTIF(tData[BezoekLangStart],"&lt;"&amp;($A12399+1/24))-COUNTIF(tData[BezoekLangEind],"&lt;="&amp;$A12399)</f>
        <v/>
      </c>
      <c r="G12399" s="15">
        <f>IF($D12399=1,$B12399*100+$C12399,-1)</f>
        <v/>
      </c>
      <c r="H12399" s="15">
        <f>IF($D12399=1,$B12399,-1)</f>
        <v/>
      </c>
      <c r="I12399" s="15">
        <f>IF($D12399=1,$C12399,-1)</f>
        <v/>
      </c>
    </row>
    <row r="12400">
      <c r="A12400" s="33" t="n">
        <v>45808.54166666666</v>
      </c>
      <c r="B12400" s="15">
        <f>WEEKDAY($A12400,2)</f>
        <v/>
      </c>
      <c r="C12400" s="15">
        <f>HOUR($A12400)</f>
        <v/>
      </c>
      <c r="D12400" s="15">
        <f>IF(AND($A12400&gt;=Instellingen!$B$6,$A12400&lt;Instellingen!$B$7),1,0)</f>
        <v/>
      </c>
      <c r="E12400" s="15">
        <f>COUNTIF(tData[BezoekStart],"&lt;"&amp;($A12400+1/24))-COUNTIF(tData[BezoekEind],"&lt;="&amp;$A12400)</f>
        <v/>
      </c>
      <c r="F12400" s="15">
        <f>COUNTIF(tData[BezoekLangStart],"&lt;"&amp;($A12400+1/24))-COUNTIF(tData[BezoekLangEind],"&lt;="&amp;$A12400)</f>
        <v/>
      </c>
      <c r="G12400" s="15">
        <f>IF($D12400=1,$B12400*100+$C12400,-1)</f>
        <v/>
      </c>
      <c r="H12400" s="15">
        <f>IF($D12400=1,$B12400,-1)</f>
        <v/>
      </c>
      <c r="I12400" s="15">
        <f>IF($D12400=1,$C12400,-1)</f>
        <v/>
      </c>
    </row>
    <row r="12401">
      <c r="A12401" s="33" t="n">
        <v>45808.58333333334</v>
      </c>
      <c r="B12401" s="15">
        <f>WEEKDAY($A12401,2)</f>
        <v/>
      </c>
      <c r="C12401" s="15">
        <f>HOUR($A12401)</f>
        <v/>
      </c>
      <c r="D12401" s="15">
        <f>IF(AND($A12401&gt;=Instellingen!$B$6,$A12401&lt;Instellingen!$B$7),1,0)</f>
        <v/>
      </c>
      <c r="E12401" s="15">
        <f>COUNTIF(tData[BezoekStart],"&lt;"&amp;($A12401+1/24))-COUNTIF(tData[BezoekEind],"&lt;="&amp;$A12401)</f>
        <v/>
      </c>
      <c r="F12401" s="15">
        <f>COUNTIF(tData[BezoekLangStart],"&lt;"&amp;($A12401+1/24))-COUNTIF(tData[BezoekLangEind],"&lt;="&amp;$A12401)</f>
        <v/>
      </c>
      <c r="G12401" s="15">
        <f>IF($D12401=1,$B12401*100+$C12401,-1)</f>
        <v/>
      </c>
      <c r="H12401" s="15">
        <f>IF($D12401=1,$B12401,-1)</f>
        <v/>
      </c>
      <c r="I12401" s="15">
        <f>IF($D12401=1,$C12401,-1)</f>
        <v/>
      </c>
    </row>
    <row r="12402">
      <c r="A12402" s="33" t="n">
        <v>45808.625</v>
      </c>
      <c r="B12402" s="15">
        <f>WEEKDAY($A12402,2)</f>
        <v/>
      </c>
      <c r="C12402" s="15">
        <f>HOUR($A12402)</f>
        <v/>
      </c>
      <c r="D12402" s="15">
        <f>IF(AND($A12402&gt;=Instellingen!$B$6,$A12402&lt;Instellingen!$B$7),1,0)</f>
        <v/>
      </c>
      <c r="E12402" s="15">
        <f>COUNTIF(tData[BezoekStart],"&lt;"&amp;($A12402+1/24))-COUNTIF(tData[BezoekEind],"&lt;="&amp;$A12402)</f>
        <v/>
      </c>
      <c r="F12402" s="15">
        <f>COUNTIF(tData[BezoekLangStart],"&lt;"&amp;($A12402+1/24))-COUNTIF(tData[BezoekLangEind],"&lt;="&amp;$A12402)</f>
        <v/>
      </c>
      <c r="G12402" s="15">
        <f>IF($D12402=1,$B12402*100+$C12402,-1)</f>
        <v/>
      </c>
      <c r="H12402" s="15">
        <f>IF($D12402=1,$B12402,-1)</f>
        <v/>
      </c>
      <c r="I12402" s="15">
        <f>IF($D12402=1,$C12402,-1)</f>
        <v/>
      </c>
    </row>
    <row r="12403">
      <c r="A12403" s="33" t="n">
        <v>45808.66666666666</v>
      </c>
      <c r="B12403" s="15">
        <f>WEEKDAY($A12403,2)</f>
        <v/>
      </c>
      <c r="C12403" s="15">
        <f>HOUR($A12403)</f>
        <v/>
      </c>
      <c r="D12403" s="15">
        <f>IF(AND($A12403&gt;=Instellingen!$B$6,$A12403&lt;Instellingen!$B$7),1,0)</f>
        <v/>
      </c>
      <c r="E12403" s="15">
        <f>COUNTIF(tData[BezoekStart],"&lt;"&amp;($A12403+1/24))-COUNTIF(tData[BezoekEind],"&lt;="&amp;$A12403)</f>
        <v/>
      </c>
      <c r="F12403" s="15">
        <f>COUNTIF(tData[BezoekLangStart],"&lt;"&amp;($A12403+1/24))-COUNTIF(tData[BezoekLangEind],"&lt;="&amp;$A12403)</f>
        <v/>
      </c>
      <c r="G12403" s="15">
        <f>IF($D12403=1,$B12403*100+$C12403,-1)</f>
        <v/>
      </c>
      <c r="H12403" s="15">
        <f>IF($D12403=1,$B12403,-1)</f>
        <v/>
      </c>
      <c r="I12403" s="15">
        <f>IF($D12403=1,$C12403,-1)</f>
        <v/>
      </c>
    </row>
    <row r="12404">
      <c r="A12404" s="33" t="n">
        <v>45808.70833333334</v>
      </c>
      <c r="B12404" s="15">
        <f>WEEKDAY($A12404,2)</f>
        <v/>
      </c>
      <c r="C12404" s="15">
        <f>HOUR($A12404)</f>
        <v/>
      </c>
      <c r="D12404" s="15">
        <f>IF(AND($A12404&gt;=Instellingen!$B$6,$A12404&lt;Instellingen!$B$7),1,0)</f>
        <v/>
      </c>
      <c r="E12404" s="15">
        <f>COUNTIF(tData[BezoekStart],"&lt;"&amp;($A12404+1/24))-COUNTIF(tData[BezoekEind],"&lt;="&amp;$A12404)</f>
        <v/>
      </c>
      <c r="F12404" s="15">
        <f>COUNTIF(tData[BezoekLangStart],"&lt;"&amp;($A12404+1/24))-COUNTIF(tData[BezoekLangEind],"&lt;="&amp;$A12404)</f>
        <v/>
      </c>
      <c r="G12404" s="15">
        <f>IF($D12404=1,$B12404*100+$C12404,-1)</f>
        <v/>
      </c>
      <c r="H12404" s="15">
        <f>IF($D12404=1,$B12404,-1)</f>
        <v/>
      </c>
      <c r="I12404" s="15">
        <f>IF($D12404=1,$C12404,-1)</f>
        <v/>
      </c>
    </row>
    <row r="12405">
      <c r="A12405" s="33" t="n">
        <v>45808.75</v>
      </c>
      <c r="B12405" s="15">
        <f>WEEKDAY($A12405,2)</f>
        <v/>
      </c>
      <c r="C12405" s="15">
        <f>HOUR($A12405)</f>
        <v/>
      </c>
      <c r="D12405" s="15">
        <f>IF(AND($A12405&gt;=Instellingen!$B$6,$A12405&lt;Instellingen!$B$7),1,0)</f>
        <v/>
      </c>
      <c r="E12405" s="15">
        <f>COUNTIF(tData[BezoekStart],"&lt;"&amp;($A12405+1/24))-COUNTIF(tData[BezoekEind],"&lt;="&amp;$A12405)</f>
        <v/>
      </c>
      <c r="F12405" s="15">
        <f>COUNTIF(tData[BezoekLangStart],"&lt;"&amp;($A12405+1/24))-COUNTIF(tData[BezoekLangEind],"&lt;="&amp;$A12405)</f>
        <v/>
      </c>
      <c r="G12405" s="15">
        <f>IF($D12405=1,$B12405*100+$C12405,-1)</f>
        <v/>
      </c>
      <c r="H12405" s="15">
        <f>IF($D12405=1,$B12405,-1)</f>
        <v/>
      </c>
      <c r="I12405" s="15">
        <f>IF($D12405=1,$C12405,-1)</f>
        <v/>
      </c>
    </row>
    <row r="12406">
      <c r="A12406" s="33" t="n">
        <v>45808.79166666666</v>
      </c>
      <c r="B12406" s="15">
        <f>WEEKDAY($A12406,2)</f>
        <v/>
      </c>
      <c r="C12406" s="15">
        <f>HOUR($A12406)</f>
        <v/>
      </c>
      <c r="D12406" s="15">
        <f>IF(AND($A12406&gt;=Instellingen!$B$6,$A12406&lt;Instellingen!$B$7),1,0)</f>
        <v/>
      </c>
      <c r="E12406" s="15">
        <f>COUNTIF(tData[BezoekStart],"&lt;"&amp;($A12406+1/24))-COUNTIF(tData[BezoekEind],"&lt;="&amp;$A12406)</f>
        <v/>
      </c>
      <c r="F12406" s="15">
        <f>COUNTIF(tData[BezoekLangStart],"&lt;"&amp;($A12406+1/24))-COUNTIF(tData[BezoekLangEind],"&lt;="&amp;$A12406)</f>
        <v/>
      </c>
      <c r="G12406" s="15">
        <f>IF($D12406=1,$B12406*100+$C12406,-1)</f>
        <v/>
      </c>
      <c r="H12406" s="15">
        <f>IF($D12406=1,$B12406,-1)</f>
        <v/>
      </c>
      <c r="I12406" s="15">
        <f>IF($D12406=1,$C12406,-1)</f>
        <v/>
      </c>
    </row>
    <row r="12407">
      <c r="A12407" s="33" t="n">
        <v>45808.83333333334</v>
      </c>
      <c r="B12407" s="15">
        <f>WEEKDAY($A12407,2)</f>
        <v/>
      </c>
      <c r="C12407" s="15">
        <f>HOUR($A12407)</f>
        <v/>
      </c>
      <c r="D12407" s="15">
        <f>IF(AND($A12407&gt;=Instellingen!$B$6,$A12407&lt;Instellingen!$B$7),1,0)</f>
        <v/>
      </c>
      <c r="E12407" s="15">
        <f>COUNTIF(tData[BezoekStart],"&lt;"&amp;($A12407+1/24))-COUNTIF(tData[BezoekEind],"&lt;="&amp;$A12407)</f>
        <v/>
      </c>
      <c r="F12407" s="15">
        <f>COUNTIF(tData[BezoekLangStart],"&lt;"&amp;($A12407+1/24))-COUNTIF(tData[BezoekLangEind],"&lt;="&amp;$A12407)</f>
        <v/>
      </c>
      <c r="G12407" s="15">
        <f>IF($D12407=1,$B12407*100+$C12407,-1)</f>
        <v/>
      </c>
      <c r="H12407" s="15">
        <f>IF($D12407=1,$B12407,-1)</f>
        <v/>
      </c>
      <c r="I12407" s="15">
        <f>IF($D12407=1,$C12407,-1)</f>
        <v/>
      </c>
    </row>
    <row r="12408">
      <c r="A12408" s="33" t="n">
        <v>45808.875</v>
      </c>
      <c r="B12408" s="15">
        <f>WEEKDAY($A12408,2)</f>
        <v/>
      </c>
      <c r="C12408" s="15">
        <f>HOUR($A12408)</f>
        <v/>
      </c>
      <c r="D12408" s="15">
        <f>IF(AND($A12408&gt;=Instellingen!$B$6,$A12408&lt;Instellingen!$B$7),1,0)</f>
        <v/>
      </c>
      <c r="E12408" s="15">
        <f>COUNTIF(tData[BezoekStart],"&lt;"&amp;($A12408+1/24))-COUNTIF(tData[BezoekEind],"&lt;="&amp;$A12408)</f>
        <v/>
      </c>
      <c r="F12408" s="15">
        <f>COUNTIF(tData[BezoekLangStart],"&lt;"&amp;($A12408+1/24))-COUNTIF(tData[BezoekLangEind],"&lt;="&amp;$A12408)</f>
        <v/>
      </c>
      <c r="G12408" s="15">
        <f>IF($D12408=1,$B12408*100+$C12408,-1)</f>
        <v/>
      </c>
      <c r="H12408" s="15">
        <f>IF($D12408=1,$B12408,-1)</f>
        <v/>
      </c>
      <c r="I12408" s="15">
        <f>IF($D12408=1,$C12408,-1)</f>
        <v/>
      </c>
    </row>
    <row r="12409">
      <c r="A12409" s="33" t="n">
        <v>45808.91666666666</v>
      </c>
      <c r="B12409" s="15">
        <f>WEEKDAY($A12409,2)</f>
        <v/>
      </c>
      <c r="C12409" s="15">
        <f>HOUR($A12409)</f>
        <v/>
      </c>
      <c r="D12409" s="15">
        <f>IF(AND($A12409&gt;=Instellingen!$B$6,$A12409&lt;Instellingen!$B$7),1,0)</f>
        <v/>
      </c>
      <c r="E12409" s="15">
        <f>COUNTIF(tData[BezoekStart],"&lt;"&amp;($A12409+1/24))-COUNTIF(tData[BezoekEind],"&lt;="&amp;$A12409)</f>
        <v/>
      </c>
      <c r="F12409" s="15">
        <f>COUNTIF(tData[BezoekLangStart],"&lt;"&amp;($A12409+1/24))-COUNTIF(tData[BezoekLangEind],"&lt;="&amp;$A12409)</f>
        <v/>
      </c>
      <c r="G12409" s="15">
        <f>IF($D12409=1,$B12409*100+$C12409,-1)</f>
        <v/>
      </c>
      <c r="H12409" s="15">
        <f>IF($D12409=1,$B12409,-1)</f>
        <v/>
      </c>
      <c r="I12409" s="15">
        <f>IF($D12409=1,$C12409,-1)</f>
        <v/>
      </c>
    </row>
    <row r="12410">
      <c r="A12410" s="33" t="n">
        <v>45808.95833333334</v>
      </c>
      <c r="B12410" s="15">
        <f>WEEKDAY($A12410,2)</f>
        <v/>
      </c>
      <c r="C12410" s="15">
        <f>HOUR($A12410)</f>
        <v/>
      </c>
      <c r="D12410" s="15">
        <f>IF(AND($A12410&gt;=Instellingen!$B$6,$A12410&lt;Instellingen!$B$7),1,0)</f>
        <v/>
      </c>
      <c r="E12410" s="15">
        <f>COUNTIF(tData[BezoekStart],"&lt;"&amp;($A12410+1/24))-COUNTIF(tData[BezoekEind],"&lt;="&amp;$A12410)</f>
        <v/>
      </c>
      <c r="F12410" s="15">
        <f>COUNTIF(tData[BezoekLangStart],"&lt;"&amp;($A12410+1/24))-COUNTIF(tData[BezoekLangEind],"&lt;="&amp;$A12410)</f>
        <v/>
      </c>
      <c r="G12410" s="15">
        <f>IF($D12410=1,$B12410*100+$C12410,-1)</f>
        <v/>
      </c>
      <c r="H12410" s="15">
        <f>IF($D12410=1,$B12410,-1)</f>
        <v/>
      </c>
      <c r="I12410" s="15">
        <f>IF($D12410=1,$C12410,-1)</f>
        <v/>
      </c>
    </row>
    <row r="12411">
      <c r="A12411" s="33" t="n">
        <v>45809</v>
      </c>
      <c r="B12411" s="15">
        <f>WEEKDAY($A12411,2)</f>
        <v/>
      </c>
      <c r="C12411" s="15">
        <f>HOUR($A12411)</f>
        <v/>
      </c>
      <c r="D12411" s="15">
        <f>IF(AND($A12411&gt;=Instellingen!$B$6,$A12411&lt;Instellingen!$B$7),1,0)</f>
        <v/>
      </c>
      <c r="E12411" s="15">
        <f>COUNTIF(tData[BezoekStart],"&lt;"&amp;($A12411+1/24))-COUNTIF(tData[BezoekEind],"&lt;="&amp;$A12411)</f>
        <v/>
      </c>
      <c r="F12411" s="15">
        <f>COUNTIF(tData[BezoekLangStart],"&lt;"&amp;($A12411+1/24))-COUNTIF(tData[BezoekLangEind],"&lt;="&amp;$A12411)</f>
        <v/>
      </c>
      <c r="G12411" s="15">
        <f>IF($D12411=1,$B12411*100+$C12411,-1)</f>
        <v/>
      </c>
      <c r="H12411" s="15">
        <f>IF($D12411=1,$B12411,-1)</f>
        <v/>
      </c>
      <c r="I12411" s="15">
        <f>IF($D12411=1,$C12411,-1)</f>
        <v/>
      </c>
    </row>
    <row r="12412">
      <c r="A12412" s="33" t="n">
        <v>45809.04166666666</v>
      </c>
      <c r="B12412" s="15">
        <f>WEEKDAY($A12412,2)</f>
        <v/>
      </c>
      <c r="C12412" s="15">
        <f>HOUR($A12412)</f>
        <v/>
      </c>
      <c r="D12412" s="15">
        <f>IF(AND($A12412&gt;=Instellingen!$B$6,$A12412&lt;Instellingen!$B$7),1,0)</f>
        <v/>
      </c>
      <c r="E12412" s="15">
        <f>COUNTIF(tData[BezoekStart],"&lt;"&amp;($A12412+1/24))-COUNTIF(tData[BezoekEind],"&lt;="&amp;$A12412)</f>
        <v/>
      </c>
      <c r="F12412" s="15">
        <f>COUNTIF(tData[BezoekLangStart],"&lt;"&amp;($A12412+1/24))-COUNTIF(tData[BezoekLangEind],"&lt;="&amp;$A12412)</f>
        <v/>
      </c>
      <c r="G12412" s="15">
        <f>IF($D12412=1,$B12412*100+$C12412,-1)</f>
        <v/>
      </c>
      <c r="H12412" s="15">
        <f>IF($D12412=1,$B12412,-1)</f>
        <v/>
      </c>
      <c r="I12412" s="15">
        <f>IF($D12412=1,$C12412,-1)</f>
        <v/>
      </c>
    </row>
    <row r="12413">
      <c r="A12413" s="33" t="n">
        <v>45809.08333333334</v>
      </c>
      <c r="B12413" s="15">
        <f>WEEKDAY($A12413,2)</f>
        <v/>
      </c>
      <c r="C12413" s="15">
        <f>HOUR($A12413)</f>
        <v/>
      </c>
      <c r="D12413" s="15">
        <f>IF(AND($A12413&gt;=Instellingen!$B$6,$A12413&lt;Instellingen!$B$7),1,0)</f>
        <v/>
      </c>
      <c r="E12413" s="15">
        <f>COUNTIF(tData[BezoekStart],"&lt;"&amp;($A12413+1/24))-COUNTIF(tData[BezoekEind],"&lt;="&amp;$A12413)</f>
        <v/>
      </c>
      <c r="F12413" s="15">
        <f>COUNTIF(tData[BezoekLangStart],"&lt;"&amp;($A12413+1/24))-COUNTIF(tData[BezoekLangEind],"&lt;="&amp;$A12413)</f>
        <v/>
      </c>
      <c r="G12413" s="15">
        <f>IF($D12413=1,$B12413*100+$C12413,-1)</f>
        <v/>
      </c>
      <c r="H12413" s="15">
        <f>IF($D12413=1,$B12413,-1)</f>
        <v/>
      </c>
      <c r="I12413" s="15">
        <f>IF($D12413=1,$C12413,-1)</f>
        <v/>
      </c>
    </row>
    <row r="12414">
      <c r="A12414" s="33" t="n">
        <v>45809.125</v>
      </c>
      <c r="B12414" s="15">
        <f>WEEKDAY($A12414,2)</f>
        <v/>
      </c>
      <c r="C12414" s="15">
        <f>HOUR($A12414)</f>
        <v/>
      </c>
      <c r="D12414" s="15">
        <f>IF(AND($A12414&gt;=Instellingen!$B$6,$A12414&lt;Instellingen!$B$7),1,0)</f>
        <v/>
      </c>
      <c r="E12414" s="15">
        <f>COUNTIF(tData[BezoekStart],"&lt;"&amp;($A12414+1/24))-COUNTIF(tData[BezoekEind],"&lt;="&amp;$A12414)</f>
        <v/>
      </c>
      <c r="F12414" s="15">
        <f>COUNTIF(tData[BezoekLangStart],"&lt;"&amp;($A12414+1/24))-COUNTIF(tData[BezoekLangEind],"&lt;="&amp;$A12414)</f>
        <v/>
      </c>
      <c r="G12414" s="15">
        <f>IF($D12414=1,$B12414*100+$C12414,-1)</f>
        <v/>
      </c>
      <c r="H12414" s="15">
        <f>IF($D12414=1,$B12414,-1)</f>
        <v/>
      </c>
      <c r="I12414" s="15">
        <f>IF($D12414=1,$C12414,-1)</f>
        <v/>
      </c>
    </row>
    <row r="12415">
      <c r="A12415" s="33" t="n">
        <v>45809.16666666666</v>
      </c>
      <c r="B12415" s="15">
        <f>WEEKDAY($A12415,2)</f>
        <v/>
      </c>
      <c r="C12415" s="15">
        <f>HOUR($A12415)</f>
        <v/>
      </c>
      <c r="D12415" s="15">
        <f>IF(AND($A12415&gt;=Instellingen!$B$6,$A12415&lt;Instellingen!$B$7),1,0)</f>
        <v/>
      </c>
      <c r="E12415" s="15">
        <f>COUNTIF(tData[BezoekStart],"&lt;"&amp;($A12415+1/24))-COUNTIF(tData[BezoekEind],"&lt;="&amp;$A12415)</f>
        <v/>
      </c>
      <c r="F12415" s="15">
        <f>COUNTIF(tData[BezoekLangStart],"&lt;"&amp;($A12415+1/24))-COUNTIF(tData[BezoekLangEind],"&lt;="&amp;$A12415)</f>
        <v/>
      </c>
      <c r="G12415" s="15">
        <f>IF($D12415=1,$B12415*100+$C12415,-1)</f>
        <v/>
      </c>
      <c r="H12415" s="15">
        <f>IF($D12415=1,$B12415,-1)</f>
        <v/>
      </c>
      <c r="I12415" s="15">
        <f>IF($D12415=1,$C12415,-1)</f>
        <v/>
      </c>
    </row>
    <row r="12416">
      <c r="A12416" s="33" t="n">
        <v>45809.20833333334</v>
      </c>
      <c r="B12416" s="15">
        <f>WEEKDAY($A12416,2)</f>
        <v/>
      </c>
      <c r="C12416" s="15">
        <f>HOUR($A12416)</f>
        <v/>
      </c>
      <c r="D12416" s="15">
        <f>IF(AND($A12416&gt;=Instellingen!$B$6,$A12416&lt;Instellingen!$B$7),1,0)</f>
        <v/>
      </c>
      <c r="E12416" s="15">
        <f>COUNTIF(tData[BezoekStart],"&lt;"&amp;($A12416+1/24))-COUNTIF(tData[BezoekEind],"&lt;="&amp;$A12416)</f>
        <v/>
      </c>
      <c r="F12416" s="15">
        <f>COUNTIF(tData[BezoekLangStart],"&lt;"&amp;($A12416+1/24))-COUNTIF(tData[BezoekLangEind],"&lt;="&amp;$A12416)</f>
        <v/>
      </c>
      <c r="G12416" s="15">
        <f>IF($D12416=1,$B12416*100+$C12416,-1)</f>
        <v/>
      </c>
      <c r="H12416" s="15">
        <f>IF($D12416=1,$B12416,-1)</f>
        <v/>
      </c>
      <c r="I12416" s="15">
        <f>IF($D12416=1,$C12416,-1)</f>
        <v/>
      </c>
    </row>
    <row r="12417">
      <c r="A12417" s="33" t="n">
        <v>45809.25</v>
      </c>
      <c r="B12417" s="15">
        <f>WEEKDAY($A12417,2)</f>
        <v/>
      </c>
      <c r="C12417" s="15">
        <f>HOUR($A12417)</f>
        <v/>
      </c>
      <c r="D12417" s="15">
        <f>IF(AND($A12417&gt;=Instellingen!$B$6,$A12417&lt;Instellingen!$B$7),1,0)</f>
        <v/>
      </c>
      <c r="E12417" s="15">
        <f>COUNTIF(tData[BezoekStart],"&lt;"&amp;($A12417+1/24))-COUNTIF(tData[BezoekEind],"&lt;="&amp;$A12417)</f>
        <v/>
      </c>
      <c r="F12417" s="15">
        <f>COUNTIF(tData[BezoekLangStart],"&lt;"&amp;($A12417+1/24))-COUNTIF(tData[BezoekLangEind],"&lt;="&amp;$A12417)</f>
        <v/>
      </c>
      <c r="G12417" s="15">
        <f>IF($D12417=1,$B12417*100+$C12417,-1)</f>
        <v/>
      </c>
      <c r="H12417" s="15">
        <f>IF($D12417=1,$B12417,-1)</f>
        <v/>
      </c>
      <c r="I12417" s="15">
        <f>IF($D12417=1,$C12417,-1)</f>
        <v/>
      </c>
    </row>
    <row r="12418">
      <c r="A12418" s="33" t="n">
        <v>45809.29166666666</v>
      </c>
      <c r="B12418" s="15">
        <f>WEEKDAY($A12418,2)</f>
        <v/>
      </c>
      <c r="C12418" s="15">
        <f>HOUR($A12418)</f>
        <v/>
      </c>
      <c r="D12418" s="15">
        <f>IF(AND($A12418&gt;=Instellingen!$B$6,$A12418&lt;Instellingen!$B$7),1,0)</f>
        <v/>
      </c>
      <c r="E12418" s="15">
        <f>COUNTIF(tData[BezoekStart],"&lt;"&amp;($A12418+1/24))-COUNTIF(tData[BezoekEind],"&lt;="&amp;$A12418)</f>
        <v/>
      </c>
      <c r="F12418" s="15">
        <f>COUNTIF(tData[BezoekLangStart],"&lt;"&amp;($A12418+1/24))-COUNTIF(tData[BezoekLangEind],"&lt;="&amp;$A12418)</f>
        <v/>
      </c>
      <c r="G12418" s="15">
        <f>IF($D12418=1,$B12418*100+$C12418,-1)</f>
        <v/>
      </c>
      <c r="H12418" s="15">
        <f>IF($D12418=1,$B12418,-1)</f>
        <v/>
      </c>
      <c r="I12418" s="15">
        <f>IF($D12418=1,$C12418,-1)</f>
        <v/>
      </c>
    </row>
    <row r="12419">
      <c r="A12419" s="33" t="n">
        <v>45809.33333333334</v>
      </c>
      <c r="B12419" s="15">
        <f>WEEKDAY($A12419,2)</f>
        <v/>
      </c>
      <c r="C12419" s="15">
        <f>HOUR($A12419)</f>
        <v/>
      </c>
      <c r="D12419" s="15">
        <f>IF(AND($A12419&gt;=Instellingen!$B$6,$A12419&lt;Instellingen!$B$7),1,0)</f>
        <v/>
      </c>
      <c r="E12419" s="15">
        <f>COUNTIF(tData[BezoekStart],"&lt;"&amp;($A12419+1/24))-COUNTIF(tData[BezoekEind],"&lt;="&amp;$A12419)</f>
        <v/>
      </c>
      <c r="F12419" s="15">
        <f>COUNTIF(tData[BezoekLangStart],"&lt;"&amp;($A12419+1/24))-COUNTIF(tData[BezoekLangEind],"&lt;="&amp;$A12419)</f>
        <v/>
      </c>
      <c r="G12419" s="15">
        <f>IF($D12419=1,$B12419*100+$C12419,-1)</f>
        <v/>
      </c>
      <c r="H12419" s="15">
        <f>IF($D12419=1,$B12419,-1)</f>
        <v/>
      </c>
      <c r="I12419" s="15">
        <f>IF($D12419=1,$C12419,-1)</f>
        <v/>
      </c>
    </row>
    <row r="12420">
      <c r="A12420" s="33" t="n">
        <v>45809.375</v>
      </c>
      <c r="B12420" s="15">
        <f>WEEKDAY($A12420,2)</f>
        <v/>
      </c>
      <c r="C12420" s="15">
        <f>HOUR($A12420)</f>
        <v/>
      </c>
      <c r="D12420" s="15">
        <f>IF(AND($A12420&gt;=Instellingen!$B$6,$A12420&lt;Instellingen!$B$7),1,0)</f>
        <v/>
      </c>
      <c r="E12420" s="15">
        <f>COUNTIF(tData[BezoekStart],"&lt;"&amp;($A12420+1/24))-COUNTIF(tData[BezoekEind],"&lt;="&amp;$A12420)</f>
        <v/>
      </c>
      <c r="F12420" s="15">
        <f>COUNTIF(tData[BezoekLangStart],"&lt;"&amp;($A12420+1/24))-COUNTIF(tData[BezoekLangEind],"&lt;="&amp;$A12420)</f>
        <v/>
      </c>
      <c r="G12420" s="15">
        <f>IF($D12420=1,$B12420*100+$C12420,-1)</f>
        <v/>
      </c>
      <c r="H12420" s="15">
        <f>IF($D12420=1,$B12420,-1)</f>
        <v/>
      </c>
      <c r="I12420" s="15">
        <f>IF($D12420=1,$C12420,-1)</f>
        <v/>
      </c>
    </row>
    <row r="12421">
      <c r="A12421" s="33" t="n">
        <v>45809.41666666666</v>
      </c>
      <c r="B12421" s="15">
        <f>WEEKDAY($A12421,2)</f>
        <v/>
      </c>
      <c r="C12421" s="15">
        <f>HOUR($A12421)</f>
        <v/>
      </c>
      <c r="D12421" s="15">
        <f>IF(AND($A12421&gt;=Instellingen!$B$6,$A12421&lt;Instellingen!$B$7),1,0)</f>
        <v/>
      </c>
      <c r="E12421" s="15">
        <f>COUNTIF(tData[BezoekStart],"&lt;"&amp;($A12421+1/24))-COUNTIF(tData[BezoekEind],"&lt;="&amp;$A12421)</f>
        <v/>
      </c>
      <c r="F12421" s="15">
        <f>COUNTIF(tData[BezoekLangStart],"&lt;"&amp;($A12421+1/24))-COUNTIF(tData[BezoekLangEind],"&lt;="&amp;$A12421)</f>
        <v/>
      </c>
      <c r="G12421" s="15">
        <f>IF($D12421=1,$B12421*100+$C12421,-1)</f>
        <v/>
      </c>
      <c r="H12421" s="15">
        <f>IF($D12421=1,$B12421,-1)</f>
        <v/>
      </c>
      <c r="I12421" s="15">
        <f>IF($D12421=1,$C12421,-1)</f>
        <v/>
      </c>
    </row>
    <row r="12422">
      <c r="A12422" s="33" t="n">
        <v>45809.45833333334</v>
      </c>
      <c r="B12422" s="15">
        <f>WEEKDAY($A12422,2)</f>
        <v/>
      </c>
      <c r="C12422" s="15">
        <f>HOUR($A12422)</f>
        <v/>
      </c>
      <c r="D12422" s="15">
        <f>IF(AND($A12422&gt;=Instellingen!$B$6,$A12422&lt;Instellingen!$B$7),1,0)</f>
        <v/>
      </c>
      <c r="E12422" s="15">
        <f>COUNTIF(tData[BezoekStart],"&lt;"&amp;($A12422+1/24))-COUNTIF(tData[BezoekEind],"&lt;="&amp;$A12422)</f>
        <v/>
      </c>
      <c r="F12422" s="15">
        <f>COUNTIF(tData[BezoekLangStart],"&lt;"&amp;($A12422+1/24))-COUNTIF(tData[BezoekLangEind],"&lt;="&amp;$A12422)</f>
        <v/>
      </c>
      <c r="G12422" s="15">
        <f>IF($D12422=1,$B12422*100+$C12422,-1)</f>
        <v/>
      </c>
      <c r="H12422" s="15">
        <f>IF($D12422=1,$B12422,-1)</f>
        <v/>
      </c>
      <c r="I12422" s="15">
        <f>IF($D12422=1,$C12422,-1)</f>
        <v/>
      </c>
    </row>
    <row r="12423">
      <c r="A12423" s="33" t="n">
        <v>45809.5</v>
      </c>
      <c r="B12423" s="15">
        <f>WEEKDAY($A12423,2)</f>
        <v/>
      </c>
      <c r="C12423" s="15">
        <f>HOUR($A12423)</f>
        <v/>
      </c>
      <c r="D12423" s="15">
        <f>IF(AND($A12423&gt;=Instellingen!$B$6,$A12423&lt;Instellingen!$B$7),1,0)</f>
        <v/>
      </c>
      <c r="E12423" s="15">
        <f>COUNTIF(tData[BezoekStart],"&lt;"&amp;($A12423+1/24))-COUNTIF(tData[BezoekEind],"&lt;="&amp;$A12423)</f>
        <v/>
      </c>
      <c r="F12423" s="15">
        <f>COUNTIF(tData[BezoekLangStart],"&lt;"&amp;($A12423+1/24))-COUNTIF(tData[BezoekLangEind],"&lt;="&amp;$A12423)</f>
        <v/>
      </c>
      <c r="G12423" s="15">
        <f>IF($D12423=1,$B12423*100+$C12423,-1)</f>
        <v/>
      </c>
      <c r="H12423" s="15">
        <f>IF($D12423=1,$B12423,-1)</f>
        <v/>
      </c>
      <c r="I12423" s="15">
        <f>IF($D12423=1,$C12423,-1)</f>
        <v/>
      </c>
    </row>
    <row r="12424">
      <c r="A12424" s="33" t="n">
        <v>45809.54166666666</v>
      </c>
      <c r="B12424" s="15">
        <f>WEEKDAY($A12424,2)</f>
        <v/>
      </c>
      <c r="C12424" s="15">
        <f>HOUR($A12424)</f>
        <v/>
      </c>
      <c r="D12424" s="15">
        <f>IF(AND($A12424&gt;=Instellingen!$B$6,$A12424&lt;Instellingen!$B$7),1,0)</f>
        <v/>
      </c>
      <c r="E12424" s="15">
        <f>COUNTIF(tData[BezoekStart],"&lt;"&amp;($A12424+1/24))-COUNTIF(tData[BezoekEind],"&lt;="&amp;$A12424)</f>
        <v/>
      </c>
      <c r="F12424" s="15">
        <f>COUNTIF(tData[BezoekLangStart],"&lt;"&amp;($A12424+1/24))-COUNTIF(tData[BezoekLangEind],"&lt;="&amp;$A12424)</f>
        <v/>
      </c>
      <c r="G12424" s="15">
        <f>IF($D12424=1,$B12424*100+$C12424,-1)</f>
        <v/>
      </c>
      <c r="H12424" s="15">
        <f>IF($D12424=1,$B12424,-1)</f>
        <v/>
      </c>
      <c r="I12424" s="15">
        <f>IF($D12424=1,$C12424,-1)</f>
        <v/>
      </c>
    </row>
    <row r="12425">
      <c r="A12425" s="33" t="n">
        <v>45809.58333333334</v>
      </c>
      <c r="B12425" s="15">
        <f>WEEKDAY($A12425,2)</f>
        <v/>
      </c>
      <c r="C12425" s="15">
        <f>HOUR($A12425)</f>
        <v/>
      </c>
      <c r="D12425" s="15">
        <f>IF(AND($A12425&gt;=Instellingen!$B$6,$A12425&lt;Instellingen!$B$7),1,0)</f>
        <v/>
      </c>
      <c r="E12425" s="15">
        <f>COUNTIF(tData[BezoekStart],"&lt;"&amp;($A12425+1/24))-COUNTIF(tData[BezoekEind],"&lt;="&amp;$A12425)</f>
        <v/>
      </c>
      <c r="F12425" s="15">
        <f>COUNTIF(tData[BezoekLangStart],"&lt;"&amp;($A12425+1/24))-COUNTIF(tData[BezoekLangEind],"&lt;="&amp;$A12425)</f>
        <v/>
      </c>
      <c r="G12425" s="15">
        <f>IF($D12425=1,$B12425*100+$C12425,-1)</f>
        <v/>
      </c>
      <c r="H12425" s="15">
        <f>IF($D12425=1,$B12425,-1)</f>
        <v/>
      </c>
      <c r="I12425" s="15">
        <f>IF($D12425=1,$C12425,-1)</f>
        <v/>
      </c>
    </row>
    <row r="12426">
      <c r="A12426" s="33" t="n">
        <v>45809.625</v>
      </c>
      <c r="B12426" s="15">
        <f>WEEKDAY($A12426,2)</f>
        <v/>
      </c>
      <c r="C12426" s="15">
        <f>HOUR($A12426)</f>
        <v/>
      </c>
      <c r="D12426" s="15">
        <f>IF(AND($A12426&gt;=Instellingen!$B$6,$A12426&lt;Instellingen!$B$7),1,0)</f>
        <v/>
      </c>
      <c r="E12426" s="15">
        <f>COUNTIF(tData[BezoekStart],"&lt;"&amp;($A12426+1/24))-COUNTIF(tData[BezoekEind],"&lt;="&amp;$A12426)</f>
        <v/>
      </c>
      <c r="F12426" s="15">
        <f>COUNTIF(tData[BezoekLangStart],"&lt;"&amp;($A12426+1/24))-COUNTIF(tData[BezoekLangEind],"&lt;="&amp;$A12426)</f>
        <v/>
      </c>
      <c r="G12426" s="15">
        <f>IF($D12426=1,$B12426*100+$C12426,-1)</f>
        <v/>
      </c>
      <c r="H12426" s="15">
        <f>IF($D12426=1,$B12426,-1)</f>
        <v/>
      </c>
      <c r="I12426" s="15">
        <f>IF($D12426=1,$C12426,-1)</f>
        <v/>
      </c>
    </row>
    <row r="12427">
      <c r="A12427" s="33" t="n">
        <v>45809.66666666666</v>
      </c>
      <c r="B12427" s="15">
        <f>WEEKDAY($A12427,2)</f>
        <v/>
      </c>
      <c r="C12427" s="15">
        <f>HOUR($A12427)</f>
        <v/>
      </c>
      <c r="D12427" s="15">
        <f>IF(AND($A12427&gt;=Instellingen!$B$6,$A12427&lt;Instellingen!$B$7),1,0)</f>
        <v/>
      </c>
      <c r="E12427" s="15">
        <f>COUNTIF(tData[BezoekStart],"&lt;"&amp;($A12427+1/24))-COUNTIF(tData[BezoekEind],"&lt;="&amp;$A12427)</f>
        <v/>
      </c>
      <c r="F12427" s="15">
        <f>COUNTIF(tData[BezoekLangStart],"&lt;"&amp;($A12427+1/24))-COUNTIF(tData[BezoekLangEind],"&lt;="&amp;$A12427)</f>
        <v/>
      </c>
      <c r="G12427" s="15">
        <f>IF($D12427=1,$B12427*100+$C12427,-1)</f>
        <v/>
      </c>
      <c r="H12427" s="15">
        <f>IF($D12427=1,$B12427,-1)</f>
        <v/>
      </c>
      <c r="I12427" s="15">
        <f>IF($D12427=1,$C12427,-1)</f>
        <v/>
      </c>
    </row>
    <row r="12428">
      <c r="A12428" s="33" t="n">
        <v>45809.70833333334</v>
      </c>
      <c r="B12428" s="15">
        <f>WEEKDAY($A12428,2)</f>
        <v/>
      </c>
      <c r="C12428" s="15">
        <f>HOUR($A12428)</f>
        <v/>
      </c>
      <c r="D12428" s="15">
        <f>IF(AND($A12428&gt;=Instellingen!$B$6,$A12428&lt;Instellingen!$B$7),1,0)</f>
        <v/>
      </c>
      <c r="E12428" s="15">
        <f>COUNTIF(tData[BezoekStart],"&lt;"&amp;($A12428+1/24))-COUNTIF(tData[BezoekEind],"&lt;="&amp;$A12428)</f>
        <v/>
      </c>
      <c r="F12428" s="15">
        <f>COUNTIF(tData[BezoekLangStart],"&lt;"&amp;($A12428+1/24))-COUNTIF(tData[BezoekLangEind],"&lt;="&amp;$A12428)</f>
        <v/>
      </c>
      <c r="G12428" s="15">
        <f>IF($D12428=1,$B12428*100+$C12428,-1)</f>
        <v/>
      </c>
      <c r="H12428" s="15">
        <f>IF($D12428=1,$B12428,-1)</f>
        <v/>
      </c>
      <c r="I12428" s="15">
        <f>IF($D12428=1,$C12428,-1)</f>
        <v/>
      </c>
    </row>
    <row r="12429">
      <c r="A12429" s="33" t="n">
        <v>45809.75</v>
      </c>
      <c r="B12429" s="15">
        <f>WEEKDAY($A12429,2)</f>
        <v/>
      </c>
      <c r="C12429" s="15">
        <f>HOUR($A12429)</f>
        <v/>
      </c>
      <c r="D12429" s="15">
        <f>IF(AND($A12429&gt;=Instellingen!$B$6,$A12429&lt;Instellingen!$B$7),1,0)</f>
        <v/>
      </c>
      <c r="E12429" s="15">
        <f>COUNTIF(tData[BezoekStart],"&lt;"&amp;($A12429+1/24))-COUNTIF(tData[BezoekEind],"&lt;="&amp;$A12429)</f>
        <v/>
      </c>
      <c r="F12429" s="15">
        <f>COUNTIF(tData[BezoekLangStart],"&lt;"&amp;($A12429+1/24))-COUNTIF(tData[BezoekLangEind],"&lt;="&amp;$A12429)</f>
        <v/>
      </c>
      <c r="G12429" s="15">
        <f>IF($D12429=1,$B12429*100+$C12429,-1)</f>
        <v/>
      </c>
      <c r="H12429" s="15">
        <f>IF($D12429=1,$B12429,-1)</f>
        <v/>
      </c>
      <c r="I12429" s="15">
        <f>IF($D12429=1,$C12429,-1)</f>
        <v/>
      </c>
    </row>
    <row r="12430">
      <c r="A12430" s="33" t="n">
        <v>45809.79166666666</v>
      </c>
      <c r="B12430" s="15">
        <f>WEEKDAY($A12430,2)</f>
        <v/>
      </c>
      <c r="C12430" s="15">
        <f>HOUR($A12430)</f>
        <v/>
      </c>
      <c r="D12430" s="15">
        <f>IF(AND($A12430&gt;=Instellingen!$B$6,$A12430&lt;Instellingen!$B$7),1,0)</f>
        <v/>
      </c>
      <c r="E12430" s="15">
        <f>COUNTIF(tData[BezoekStart],"&lt;"&amp;($A12430+1/24))-COUNTIF(tData[BezoekEind],"&lt;="&amp;$A12430)</f>
        <v/>
      </c>
      <c r="F12430" s="15">
        <f>COUNTIF(tData[BezoekLangStart],"&lt;"&amp;($A12430+1/24))-COUNTIF(tData[BezoekLangEind],"&lt;="&amp;$A12430)</f>
        <v/>
      </c>
      <c r="G12430" s="15">
        <f>IF($D12430=1,$B12430*100+$C12430,-1)</f>
        <v/>
      </c>
      <c r="H12430" s="15">
        <f>IF($D12430=1,$B12430,-1)</f>
        <v/>
      </c>
      <c r="I12430" s="15">
        <f>IF($D12430=1,$C12430,-1)</f>
        <v/>
      </c>
    </row>
    <row r="12431">
      <c r="A12431" s="33" t="n">
        <v>45809.83333333334</v>
      </c>
      <c r="B12431" s="15">
        <f>WEEKDAY($A12431,2)</f>
        <v/>
      </c>
      <c r="C12431" s="15">
        <f>HOUR($A12431)</f>
        <v/>
      </c>
      <c r="D12431" s="15">
        <f>IF(AND($A12431&gt;=Instellingen!$B$6,$A12431&lt;Instellingen!$B$7),1,0)</f>
        <v/>
      </c>
      <c r="E12431" s="15">
        <f>COUNTIF(tData[BezoekStart],"&lt;"&amp;($A12431+1/24))-COUNTIF(tData[BezoekEind],"&lt;="&amp;$A12431)</f>
        <v/>
      </c>
      <c r="F12431" s="15">
        <f>COUNTIF(tData[BezoekLangStart],"&lt;"&amp;($A12431+1/24))-COUNTIF(tData[BezoekLangEind],"&lt;="&amp;$A12431)</f>
        <v/>
      </c>
      <c r="G12431" s="15">
        <f>IF($D12431=1,$B12431*100+$C12431,-1)</f>
        <v/>
      </c>
      <c r="H12431" s="15">
        <f>IF($D12431=1,$B12431,-1)</f>
        <v/>
      </c>
      <c r="I12431" s="15">
        <f>IF($D12431=1,$C12431,-1)</f>
        <v/>
      </c>
    </row>
    <row r="12432">
      <c r="A12432" s="33" t="n">
        <v>45809.875</v>
      </c>
      <c r="B12432" s="15">
        <f>WEEKDAY($A12432,2)</f>
        <v/>
      </c>
      <c r="C12432" s="15">
        <f>HOUR($A12432)</f>
        <v/>
      </c>
      <c r="D12432" s="15">
        <f>IF(AND($A12432&gt;=Instellingen!$B$6,$A12432&lt;Instellingen!$B$7),1,0)</f>
        <v/>
      </c>
      <c r="E12432" s="15">
        <f>COUNTIF(tData[BezoekStart],"&lt;"&amp;($A12432+1/24))-COUNTIF(tData[BezoekEind],"&lt;="&amp;$A12432)</f>
        <v/>
      </c>
      <c r="F12432" s="15">
        <f>COUNTIF(tData[BezoekLangStart],"&lt;"&amp;($A12432+1/24))-COUNTIF(tData[BezoekLangEind],"&lt;="&amp;$A12432)</f>
        <v/>
      </c>
      <c r="G12432" s="15">
        <f>IF($D12432=1,$B12432*100+$C12432,-1)</f>
        <v/>
      </c>
      <c r="H12432" s="15">
        <f>IF($D12432=1,$B12432,-1)</f>
        <v/>
      </c>
      <c r="I12432" s="15">
        <f>IF($D12432=1,$C12432,-1)</f>
        <v/>
      </c>
    </row>
    <row r="12433">
      <c r="A12433" s="33" t="n">
        <v>45809.91666666666</v>
      </c>
      <c r="B12433" s="15">
        <f>WEEKDAY($A12433,2)</f>
        <v/>
      </c>
      <c r="C12433" s="15">
        <f>HOUR($A12433)</f>
        <v/>
      </c>
      <c r="D12433" s="15">
        <f>IF(AND($A12433&gt;=Instellingen!$B$6,$A12433&lt;Instellingen!$B$7),1,0)</f>
        <v/>
      </c>
      <c r="E12433" s="15">
        <f>COUNTIF(tData[BezoekStart],"&lt;"&amp;($A12433+1/24))-COUNTIF(tData[BezoekEind],"&lt;="&amp;$A12433)</f>
        <v/>
      </c>
      <c r="F12433" s="15">
        <f>COUNTIF(tData[BezoekLangStart],"&lt;"&amp;($A12433+1/24))-COUNTIF(tData[BezoekLangEind],"&lt;="&amp;$A12433)</f>
        <v/>
      </c>
      <c r="G12433" s="15">
        <f>IF($D12433=1,$B12433*100+$C12433,-1)</f>
        <v/>
      </c>
      <c r="H12433" s="15">
        <f>IF($D12433=1,$B12433,-1)</f>
        <v/>
      </c>
      <c r="I12433" s="15">
        <f>IF($D12433=1,$C12433,-1)</f>
        <v/>
      </c>
    </row>
    <row r="12434">
      <c r="A12434" s="33" t="n">
        <v>45809.95833333334</v>
      </c>
      <c r="B12434" s="15">
        <f>WEEKDAY($A12434,2)</f>
        <v/>
      </c>
      <c r="C12434" s="15">
        <f>HOUR($A12434)</f>
        <v/>
      </c>
      <c r="D12434" s="15">
        <f>IF(AND($A12434&gt;=Instellingen!$B$6,$A12434&lt;Instellingen!$B$7),1,0)</f>
        <v/>
      </c>
      <c r="E12434" s="15">
        <f>COUNTIF(tData[BezoekStart],"&lt;"&amp;($A12434+1/24))-COUNTIF(tData[BezoekEind],"&lt;="&amp;$A12434)</f>
        <v/>
      </c>
      <c r="F12434" s="15">
        <f>COUNTIF(tData[BezoekLangStart],"&lt;"&amp;($A12434+1/24))-COUNTIF(tData[BezoekLangEind],"&lt;="&amp;$A12434)</f>
        <v/>
      </c>
      <c r="G12434" s="15">
        <f>IF($D12434=1,$B12434*100+$C12434,-1)</f>
        <v/>
      </c>
      <c r="H12434" s="15">
        <f>IF($D12434=1,$B12434,-1)</f>
        <v/>
      </c>
      <c r="I12434" s="15">
        <f>IF($D12434=1,$C12434,-1)</f>
        <v/>
      </c>
    </row>
    <row r="12435">
      <c r="A12435" s="33" t="n">
        <v>45810</v>
      </c>
      <c r="B12435" s="15">
        <f>WEEKDAY($A12435,2)</f>
        <v/>
      </c>
      <c r="C12435" s="15">
        <f>HOUR($A12435)</f>
        <v/>
      </c>
      <c r="D12435" s="15">
        <f>IF(AND($A12435&gt;=Instellingen!$B$6,$A12435&lt;Instellingen!$B$7),1,0)</f>
        <v/>
      </c>
      <c r="E12435" s="15">
        <f>COUNTIF(tData[BezoekStart],"&lt;"&amp;($A12435+1/24))-COUNTIF(tData[BezoekEind],"&lt;="&amp;$A12435)</f>
        <v/>
      </c>
      <c r="F12435" s="15">
        <f>COUNTIF(tData[BezoekLangStart],"&lt;"&amp;($A12435+1/24))-COUNTIF(tData[BezoekLangEind],"&lt;="&amp;$A12435)</f>
        <v/>
      </c>
      <c r="G12435" s="15">
        <f>IF($D12435=1,$B12435*100+$C12435,-1)</f>
        <v/>
      </c>
      <c r="H12435" s="15">
        <f>IF($D12435=1,$B12435,-1)</f>
        <v/>
      </c>
      <c r="I12435" s="15">
        <f>IF($D12435=1,$C12435,-1)</f>
        <v/>
      </c>
    </row>
    <row r="12436">
      <c r="A12436" s="33" t="n">
        <v>45810.04166666666</v>
      </c>
      <c r="B12436" s="15">
        <f>WEEKDAY($A12436,2)</f>
        <v/>
      </c>
      <c r="C12436" s="15">
        <f>HOUR($A12436)</f>
        <v/>
      </c>
      <c r="D12436" s="15">
        <f>IF(AND($A12436&gt;=Instellingen!$B$6,$A12436&lt;Instellingen!$B$7),1,0)</f>
        <v/>
      </c>
      <c r="E12436" s="15">
        <f>COUNTIF(tData[BezoekStart],"&lt;"&amp;($A12436+1/24))-COUNTIF(tData[BezoekEind],"&lt;="&amp;$A12436)</f>
        <v/>
      </c>
      <c r="F12436" s="15">
        <f>COUNTIF(tData[BezoekLangStart],"&lt;"&amp;($A12436+1/24))-COUNTIF(tData[BezoekLangEind],"&lt;="&amp;$A12436)</f>
        <v/>
      </c>
      <c r="G12436" s="15">
        <f>IF($D12436=1,$B12436*100+$C12436,-1)</f>
        <v/>
      </c>
      <c r="H12436" s="15">
        <f>IF($D12436=1,$B12436,-1)</f>
        <v/>
      </c>
      <c r="I12436" s="15">
        <f>IF($D12436=1,$C12436,-1)</f>
        <v/>
      </c>
    </row>
    <row r="12437">
      <c r="A12437" s="33" t="n">
        <v>45810.08333333334</v>
      </c>
      <c r="B12437" s="15">
        <f>WEEKDAY($A12437,2)</f>
        <v/>
      </c>
      <c r="C12437" s="15">
        <f>HOUR($A12437)</f>
        <v/>
      </c>
      <c r="D12437" s="15">
        <f>IF(AND($A12437&gt;=Instellingen!$B$6,$A12437&lt;Instellingen!$B$7),1,0)</f>
        <v/>
      </c>
      <c r="E12437" s="15">
        <f>COUNTIF(tData[BezoekStart],"&lt;"&amp;($A12437+1/24))-COUNTIF(tData[BezoekEind],"&lt;="&amp;$A12437)</f>
        <v/>
      </c>
      <c r="F12437" s="15">
        <f>COUNTIF(tData[BezoekLangStart],"&lt;"&amp;($A12437+1/24))-COUNTIF(tData[BezoekLangEind],"&lt;="&amp;$A12437)</f>
        <v/>
      </c>
      <c r="G12437" s="15">
        <f>IF($D12437=1,$B12437*100+$C12437,-1)</f>
        <v/>
      </c>
      <c r="H12437" s="15">
        <f>IF($D12437=1,$B12437,-1)</f>
        <v/>
      </c>
      <c r="I12437" s="15">
        <f>IF($D12437=1,$C12437,-1)</f>
        <v/>
      </c>
    </row>
    <row r="12438">
      <c r="A12438" s="33" t="n">
        <v>45810.125</v>
      </c>
      <c r="B12438" s="15">
        <f>WEEKDAY($A12438,2)</f>
        <v/>
      </c>
      <c r="C12438" s="15">
        <f>HOUR($A12438)</f>
        <v/>
      </c>
      <c r="D12438" s="15">
        <f>IF(AND($A12438&gt;=Instellingen!$B$6,$A12438&lt;Instellingen!$B$7),1,0)</f>
        <v/>
      </c>
      <c r="E12438" s="15">
        <f>COUNTIF(tData[BezoekStart],"&lt;"&amp;($A12438+1/24))-COUNTIF(tData[BezoekEind],"&lt;="&amp;$A12438)</f>
        <v/>
      </c>
      <c r="F12438" s="15">
        <f>COUNTIF(tData[BezoekLangStart],"&lt;"&amp;($A12438+1/24))-COUNTIF(tData[BezoekLangEind],"&lt;="&amp;$A12438)</f>
        <v/>
      </c>
      <c r="G12438" s="15">
        <f>IF($D12438=1,$B12438*100+$C12438,-1)</f>
        <v/>
      </c>
      <c r="H12438" s="15">
        <f>IF($D12438=1,$B12438,-1)</f>
        <v/>
      </c>
      <c r="I12438" s="15">
        <f>IF($D12438=1,$C12438,-1)</f>
        <v/>
      </c>
    </row>
    <row r="12439">
      <c r="A12439" s="33" t="n">
        <v>45810.16666666666</v>
      </c>
      <c r="B12439" s="15">
        <f>WEEKDAY($A12439,2)</f>
        <v/>
      </c>
      <c r="C12439" s="15">
        <f>HOUR($A12439)</f>
        <v/>
      </c>
      <c r="D12439" s="15">
        <f>IF(AND($A12439&gt;=Instellingen!$B$6,$A12439&lt;Instellingen!$B$7),1,0)</f>
        <v/>
      </c>
      <c r="E12439" s="15">
        <f>COUNTIF(tData[BezoekStart],"&lt;"&amp;($A12439+1/24))-COUNTIF(tData[BezoekEind],"&lt;="&amp;$A12439)</f>
        <v/>
      </c>
      <c r="F12439" s="15">
        <f>COUNTIF(tData[BezoekLangStart],"&lt;"&amp;($A12439+1/24))-COUNTIF(tData[BezoekLangEind],"&lt;="&amp;$A12439)</f>
        <v/>
      </c>
      <c r="G12439" s="15">
        <f>IF($D12439=1,$B12439*100+$C12439,-1)</f>
        <v/>
      </c>
      <c r="H12439" s="15">
        <f>IF($D12439=1,$B12439,-1)</f>
        <v/>
      </c>
      <c r="I12439" s="15">
        <f>IF($D12439=1,$C12439,-1)</f>
        <v/>
      </c>
    </row>
    <row r="12440">
      <c r="A12440" s="33" t="n">
        <v>45810.20833333334</v>
      </c>
      <c r="B12440" s="15">
        <f>WEEKDAY($A12440,2)</f>
        <v/>
      </c>
      <c r="C12440" s="15">
        <f>HOUR($A12440)</f>
        <v/>
      </c>
      <c r="D12440" s="15">
        <f>IF(AND($A12440&gt;=Instellingen!$B$6,$A12440&lt;Instellingen!$B$7),1,0)</f>
        <v/>
      </c>
      <c r="E12440" s="15">
        <f>COUNTIF(tData[BezoekStart],"&lt;"&amp;($A12440+1/24))-COUNTIF(tData[BezoekEind],"&lt;="&amp;$A12440)</f>
        <v/>
      </c>
      <c r="F12440" s="15">
        <f>COUNTIF(tData[BezoekLangStart],"&lt;"&amp;($A12440+1/24))-COUNTIF(tData[BezoekLangEind],"&lt;="&amp;$A12440)</f>
        <v/>
      </c>
      <c r="G12440" s="15">
        <f>IF($D12440=1,$B12440*100+$C12440,-1)</f>
        <v/>
      </c>
      <c r="H12440" s="15">
        <f>IF($D12440=1,$B12440,-1)</f>
        <v/>
      </c>
      <c r="I12440" s="15">
        <f>IF($D12440=1,$C12440,-1)</f>
        <v/>
      </c>
    </row>
    <row r="12441">
      <c r="A12441" s="33" t="n">
        <v>45810.25</v>
      </c>
      <c r="B12441" s="15">
        <f>WEEKDAY($A12441,2)</f>
        <v/>
      </c>
      <c r="C12441" s="15">
        <f>HOUR($A12441)</f>
        <v/>
      </c>
      <c r="D12441" s="15">
        <f>IF(AND($A12441&gt;=Instellingen!$B$6,$A12441&lt;Instellingen!$B$7),1,0)</f>
        <v/>
      </c>
      <c r="E12441" s="15">
        <f>COUNTIF(tData[BezoekStart],"&lt;"&amp;($A12441+1/24))-COUNTIF(tData[BezoekEind],"&lt;="&amp;$A12441)</f>
        <v/>
      </c>
      <c r="F12441" s="15">
        <f>COUNTIF(tData[BezoekLangStart],"&lt;"&amp;($A12441+1/24))-COUNTIF(tData[BezoekLangEind],"&lt;="&amp;$A12441)</f>
        <v/>
      </c>
      <c r="G12441" s="15">
        <f>IF($D12441=1,$B12441*100+$C12441,-1)</f>
        <v/>
      </c>
      <c r="H12441" s="15">
        <f>IF($D12441=1,$B12441,-1)</f>
        <v/>
      </c>
      <c r="I12441" s="15">
        <f>IF($D12441=1,$C12441,-1)</f>
        <v/>
      </c>
    </row>
    <row r="12442">
      <c r="A12442" s="33" t="n">
        <v>45810.29166666666</v>
      </c>
      <c r="B12442" s="15">
        <f>WEEKDAY($A12442,2)</f>
        <v/>
      </c>
      <c r="C12442" s="15">
        <f>HOUR($A12442)</f>
        <v/>
      </c>
      <c r="D12442" s="15">
        <f>IF(AND($A12442&gt;=Instellingen!$B$6,$A12442&lt;Instellingen!$B$7),1,0)</f>
        <v/>
      </c>
      <c r="E12442" s="15">
        <f>COUNTIF(tData[BezoekStart],"&lt;"&amp;($A12442+1/24))-COUNTIF(tData[BezoekEind],"&lt;="&amp;$A12442)</f>
        <v/>
      </c>
      <c r="F12442" s="15">
        <f>COUNTIF(tData[BezoekLangStart],"&lt;"&amp;($A12442+1/24))-COUNTIF(tData[BezoekLangEind],"&lt;="&amp;$A12442)</f>
        <v/>
      </c>
      <c r="G12442" s="15">
        <f>IF($D12442=1,$B12442*100+$C12442,-1)</f>
        <v/>
      </c>
      <c r="H12442" s="15">
        <f>IF($D12442=1,$B12442,-1)</f>
        <v/>
      </c>
      <c r="I12442" s="15">
        <f>IF($D12442=1,$C12442,-1)</f>
        <v/>
      </c>
    </row>
    <row r="12443">
      <c r="A12443" s="33" t="n">
        <v>45810.33333333334</v>
      </c>
      <c r="B12443" s="15">
        <f>WEEKDAY($A12443,2)</f>
        <v/>
      </c>
      <c r="C12443" s="15">
        <f>HOUR($A12443)</f>
        <v/>
      </c>
      <c r="D12443" s="15">
        <f>IF(AND($A12443&gt;=Instellingen!$B$6,$A12443&lt;Instellingen!$B$7),1,0)</f>
        <v/>
      </c>
      <c r="E12443" s="15">
        <f>COUNTIF(tData[BezoekStart],"&lt;"&amp;($A12443+1/24))-COUNTIF(tData[BezoekEind],"&lt;="&amp;$A12443)</f>
        <v/>
      </c>
      <c r="F12443" s="15">
        <f>COUNTIF(tData[BezoekLangStart],"&lt;"&amp;($A12443+1/24))-COUNTIF(tData[BezoekLangEind],"&lt;="&amp;$A12443)</f>
        <v/>
      </c>
      <c r="G12443" s="15">
        <f>IF($D12443=1,$B12443*100+$C12443,-1)</f>
        <v/>
      </c>
      <c r="H12443" s="15">
        <f>IF($D12443=1,$B12443,-1)</f>
        <v/>
      </c>
      <c r="I12443" s="15">
        <f>IF($D12443=1,$C12443,-1)</f>
        <v/>
      </c>
    </row>
    <row r="12444">
      <c r="A12444" s="33" t="n">
        <v>45810.375</v>
      </c>
      <c r="B12444" s="15">
        <f>WEEKDAY($A12444,2)</f>
        <v/>
      </c>
      <c r="C12444" s="15">
        <f>HOUR($A12444)</f>
        <v/>
      </c>
      <c r="D12444" s="15">
        <f>IF(AND($A12444&gt;=Instellingen!$B$6,$A12444&lt;Instellingen!$B$7),1,0)</f>
        <v/>
      </c>
      <c r="E12444" s="15">
        <f>COUNTIF(tData[BezoekStart],"&lt;"&amp;($A12444+1/24))-COUNTIF(tData[BezoekEind],"&lt;="&amp;$A12444)</f>
        <v/>
      </c>
      <c r="F12444" s="15">
        <f>COUNTIF(tData[BezoekLangStart],"&lt;"&amp;($A12444+1/24))-COUNTIF(tData[BezoekLangEind],"&lt;="&amp;$A12444)</f>
        <v/>
      </c>
      <c r="G12444" s="15">
        <f>IF($D12444=1,$B12444*100+$C12444,-1)</f>
        <v/>
      </c>
      <c r="H12444" s="15">
        <f>IF($D12444=1,$B12444,-1)</f>
        <v/>
      </c>
      <c r="I12444" s="15">
        <f>IF($D12444=1,$C12444,-1)</f>
        <v/>
      </c>
    </row>
    <row r="12445">
      <c r="A12445" s="33" t="n">
        <v>45810.41666666666</v>
      </c>
      <c r="B12445" s="15">
        <f>WEEKDAY($A12445,2)</f>
        <v/>
      </c>
      <c r="C12445" s="15">
        <f>HOUR($A12445)</f>
        <v/>
      </c>
      <c r="D12445" s="15">
        <f>IF(AND($A12445&gt;=Instellingen!$B$6,$A12445&lt;Instellingen!$B$7),1,0)</f>
        <v/>
      </c>
      <c r="E12445" s="15">
        <f>COUNTIF(tData[BezoekStart],"&lt;"&amp;($A12445+1/24))-COUNTIF(tData[BezoekEind],"&lt;="&amp;$A12445)</f>
        <v/>
      </c>
      <c r="F12445" s="15">
        <f>COUNTIF(tData[BezoekLangStart],"&lt;"&amp;($A12445+1/24))-COUNTIF(tData[BezoekLangEind],"&lt;="&amp;$A12445)</f>
        <v/>
      </c>
      <c r="G12445" s="15">
        <f>IF($D12445=1,$B12445*100+$C12445,-1)</f>
        <v/>
      </c>
      <c r="H12445" s="15">
        <f>IF($D12445=1,$B12445,-1)</f>
        <v/>
      </c>
      <c r="I12445" s="15">
        <f>IF($D12445=1,$C12445,-1)</f>
        <v/>
      </c>
    </row>
    <row r="12446">
      <c r="A12446" s="33" t="n">
        <v>45810.45833333334</v>
      </c>
      <c r="B12446" s="15">
        <f>WEEKDAY($A12446,2)</f>
        <v/>
      </c>
      <c r="C12446" s="15">
        <f>HOUR($A12446)</f>
        <v/>
      </c>
      <c r="D12446" s="15">
        <f>IF(AND($A12446&gt;=Instellingen!$B$6,$A12446&lt;Instellingen!$B$7),1,0)</f>
        <v/>
      </c>
      <c r="E12446" s="15">
        <f>COUNTIF(tData[BezoekStart],"&lt;"&amp;($A12446+1/24))-COUNTIF(tData[BezoekEind],"&lt;="&amp;$A12446)</f>
        <v/>
      </c>
      <c r="F12446" s="15">
        <f>COUNTIF(tData[BezoekLangStart],"&lt;"&amp;($A12446+1/24))-COUNTIF(tData[BezoekLangEind],"&lt;="&amp;$A12446)</f>
        <v/>
      </c>
      <c r="G12446" s="15">
        <f>IF($D12446=1,$B12446*100+$C12446,-1)</f>
        <v/>
      </c>
      <c r="H12446" s="15">
        <f>IF($D12446=1,$B12446,-1)</f>
        <v/>
      </c>
      <c r="I12446" s="15">
        <f>IF($D12446=1,$C12446,-1)</f>
        <v/>
      </c>
    </row>
    <row r="12447">
      <c r="A12447" s="33" t="n">
        <v>45810.5</v>
      </c>
      <c r="B12447" s="15">
        <f>WEEKDAY($A12447,2)</f>
        <v/>
      </c>
      <c r="C12447" s="15">
        <f>HOUR($A12447)</f>
        <v/>
      </c>
      <c r="D12447" s="15">
        <f>IF(AND($A12447&gt;=Instellingen!$B$6,$A12447&lt;Instellingen!$B$7),1,0)</f>
        <v/>
      </c>
      <c r="E12447" s="15">
        <f>COUNTIF(tData[BezoekStart],"&lt;"&amp;($A12447+1/24))-COUNTIF(tData[BezoekEind],"&lt;="&amp;$A12447)</f>
        <v/>
      </c>
      <c r="F12447" s="15">
        <f>COUNTIF(tData[BezoekLangStart],"&lt;"&amp;($A12447+1/24))-COUNTIF(tData[BezoekLangEind],"&lt;="&amp;$A12447)</f>
        <v/>
      </c>
      <c r="G12447" s="15">
        <f>IF($D12447=1,$B12447*100+$C12447,-1)</f>
        <v/>
      </c>
      <c r="H12447" s="15">
        <f>IF($D12447=1,$B12447,-1)</f>
        <v/>
      </c>
      <c r="I12447" s="15">
        <f>IF($D12447=1,$C12447,-1)</f>
        <v/>
      </c>
    </row>
    <row r="12448">
      <c r="A12448" s="33" t="n">
        <v>45810.54166666666</v>
      </c>
      <c r="B12448" s="15">
        <f>WEEKDAY($A12448,2)</f>
        <v/>
      </c>
      <c r="C12448" s="15">
        <f>HOUR($A12448)</f>
        <v/>
      </c>
      <c r="D12448" s="15">
        <f>IF(AND($A12448&gt;=Instellingen!$B$6,$A12448&lt;Instellingen!$B$7),1,0)</f>
        <v/>
      </c>
      <c r="E12448" s="15">
        <f>COUNTIF(tData[BezoekStart],"&lt;"&amp;($A12448+1/24))-COUNTIF(tData[BezoekEind],"&lt;="&amp;$A12448)</f>
        <v/>
      </c>
      <c r="F12448" s="15">
        <f>COUNTIF(tData[BezoekLangStart],"&lt;"&amp;($A12448+1/24))-COUNTIF(tData[BezoekLangEind],"&lt;="&amp;$A12448)</f>
        <v/>
      </c>
      <c r="G12448" s="15">
        <f>IF($D12448=1,$B12448*100+$C12448,-1)</f>
        <v/>
      </c>
      <c r="H12448" s="15">
        <f>IF($D12448=1,$B12448,-1)</f>
        <v/>
      </c>
      <c r="I12448" s="15">
        <f>IF($D12448=1,$C12448,-1)</f>
        <v/>
      </c>
    </row>
    <row r="12449">
      <c r="A12449" s="33" t="n">
        <v>45810.58333333334</v>
      </c>
      <c r="B12449" s="15">
        <f>WEEKDAY($A12449,2)</f>
        <v/>
      </c>
      <c r="C12449" s="15">
        <f>HOUR($A12449)</f>
        <v/>
      </c>
      <c r="D12449" s="15">
        <f>IF(AND($A12449&gt;=Instellingen!$B$6,$A12449&lt;Instellingen!$B$7),1,0)</f>
        <v/>
      </c>
      <c r="E12449" s="15">
        <f>COUNTIF(tData[BezoekStart],"&lt;"&amp;($A12449+1/24))-COUNTIF(tData[BezoekEind],"&lt;="&amp;$A12449)</f>
        <v/>
      </c>
      <c r="F12449" s="15">
        <f>COUNTIF(tData[BezoekLangStart],"&lt;"&amp;($A12449+1/24))-COUNTIF(tData[BezoekLangEind],"&lt;="&amp;$A12449)</f>
        <v/>
      </c>
      <c r="G12449" s="15">
        <f>IF($D12449=1,$B12449*100+$C12449,-1)</f>
        <v/>
      </c>
      <c r="H12449" s="15">
        <f>IF($D12449=1,$B12449,-1)</f>
        <v/>
      </c>
      <c r="I12449" s="15">
        <f>IF($D12449=1,$C12449,-1)</f>
        <v/>
      </c>
    </row>
    <row r="12450">
      <c r="A12450" s="33" t="n">
        <v>45810.625</v>
      </c>
      <c r="B12450" s="15">
        <f>WEEKDAY($A12450,2)</f>
        <v/>
      </c>
      <c r="C12450" s="15">
        <f>HOUR($A12450)</f>
        <v/>
      </c>
      <c r="D12450" s="15">
        <f>IF(AND($A12450&gt;=Instellingen!$B$6,$A12450&lt;Instellingen!$B$7),1,0)</f>
        <v/>
      </c>
      <c r="E12450" s="15">
        <f>COUNTIF(tData[BezoekStart],"&lt;"&amp;($A12450+1/24))-COUNTIF(tData[BezoekEind],"&lt;="&amp;$A12450)</f>
        <v/>
      </c>
      <c r="F12450" s="15">
        <f>COUNTIF(tData[BezoekLangStart],"&lt;"&amp;($A12450+1/24))-COUNTIF(tData[BezoekLangEind],"&lt;="&amp;$A12450)</f>
        <v/>
      </c>
      <c r="G12450" s="15">
        <f>IF($D12450=1,$B12450*100+$C12450,-1)</f>
        <v/>
      </c>
      <c r="H12450" s="15">
        <f>IF($D12450=1,$B12450,-1)</f>
        <v/>
      </c>
      <c r="I12450" s="15">
        <f>IF($D12450=1,$C12450,-1)</f>
        <v/>
      </c>
    </row>
    <row r="12451">
      <c r="A12451" s="33" t="n">
        <v>45810.66666666666</v>
      </c>
      <c r="B12451" s="15">
        <f>WEEKDAY($A12451,2)</f>
        <v/>
      </c>
      <c r="C12451" s="15">
        <f>HOUR($A12451)</f>
        <v/>
      </c>
      <c r="D12451" s="15">
        <f>IF(AND($A12451&gt;=Instellingen!$B$6,$A12451&lt;Instellingen!$B$7),1,0)</f>
        <v/>
      </c>
      <c r="E12451" s="15">
        <f>COUNTIF(tData[BezoekStart],"&lt;"&amp;($A12451+1/24))-COUNTIF(tData[BezoekEind],"&lt;="&amp;$A12451)</f>
        <v/>
      </c>
      <c r="F12451" s="15">
        <f>COUNTIF(tData[BezoekLangStart],"&lt;"&amp;($A12451+1/24))-COUNTIF(tData[BezoekLangEind],"&lt;="&amp;$A12451)</f>
        <v/>
      </c>
      <c r="G12451" s="15">
        <f>IF($D12451=1,$B12451*100+$C12451,-1)</f>
        <v/>
      </c>
      <c r="H12451" s="15">
        <f>IF($D12451=1,$B12451,-1)</f>
        <v/>
      </c>
      <c r="I12451" s="15">
        <f>IF($D12451=1,$C12451,-1)</f>
        <v/>
      </c>
    </row>
    <row r="12452">
      <c r="A12452" s="33" t="n">
        <v>45810.70833333334</v>
      </c>
      <c r="B12452" s="15">
        <f>WEEKDAY($A12452,2)</f>
        <v/>
      </c>
      <c r="C12452" s="15">
        <f>HOUR($A12452)</f>
        <v/>
      </c>
      <c r="D12452" s="15">
        <f>IF(AND($A12452&gt;=Instellingen!$B$6,$A12452&lt;Instellingen!$B$7),1,0)</f>
        <v/>
      </c>
      <c r="E12452" s="15">
        <f>COUNTIF(tData[BezoekStart],"&lt;"&amp;($A12452+1/24))-COUNTIF(tData[BezoekEind],"&lt;="&amp;$A12452)</f>
        <v/>
      </c>
      <c r="F12452" s="15">
        <f>COUNTIF(tData[BezoekLangStart],"&lt;"&amp;($A12452+1/24))-COUNTIF(tData[BezoekLangEind],"&lt;="&amp;$A12452)</f>
        <v/>
      </c>
      <c r="G12452" s="15">
        <f>IF($D12452=1,$B12452*100+$C12452,-1)</f>
        <v/>
      </c>
      <c r="H12452" s="15">
        <f>IF($D12452=1,$B12452,-1)</f>
        <v/>
      </c>
      <c r="I12452" s="15">
        <f>IF($D12452=1,$C12452,-1)</f>
        <v/>
      </c>
    </row>
    <row r="12453">
      <c r="A12453" s="33" t="n">
        <v>45810.75</v>
      </c>
      <c r="B12453" s="15">
        <f>WEEKDAY($A12453,2)</f>
        <v/>
      </c>
      <c r="C12453" s="15">
        <f>HOUR($A12453)</f>
        <v/>
      </c>
      <c r="D12453" s="15">
        <f>IF(AND($A12453&gt;=Instellingen!$B$6,$A12453&lt;Instellingen!$B$7),1,0)</f>
        <v/>
      </c>
      <c r="E12453" s="15">
        <f>COUNTIF(tData[BezoekStart],"&lt;"&amp;($A12453+1/24))-COUNTIF(tData[BezoekEind],"&lt;="&amp;$A12453)</f>
        <v/>
      </c>
      <c r="F12453" s="15">
        <f>COUNTIF(tData[BezoekLangStart],"&lt;"&amp;($A12453+1/24))-COUNTIF(tData[BezoekLangEind],"&lt;="&amp;$A12453)</f>
        <v/>
      </c>
      <c r="G12453" s="15">
        <f>IF($D12453=1,$B12453*100+$C12453,-1)</f>
        <v/>
      </c>
      <c r="H12453" s="15">
        <f>IF($D12453=1,$B12453,-1)</f>
        <v/>
      </c>
      <c r="I12453" s="15">
        <f>IF($D12453=1,$C12453,-1)</f>
        <v/>
      </c>
    </row>
    <row r="12454">
      <c r="A12454" s="33" t="n">
        <v>45810.79166666666</v>
      </c>
      <c r="B12454" s="15">
        <f>WEEKDAY($A12454,2)</f>
        <v/>
      </c>
      <c r="C12454" s="15">
        <f>HOUR($A12454)</f>
        <v/>
      </c>
      <c r="D12454" s="15">
        <f>IF(AND($A12454&gt;=Instellingen!$B$6,$A12454&lt;Instellingen!$B$7),1,0)</f>
        <v/>
      </c>
      <c r="E12454" s="15">
        <f>COUNTIF(tData[BezoekStart],"&lt;"&amp;($A12454+1/24))-COUNTIF(tData[BezoekEind],"&lt;="&amp;$A12454)</f>
        <v/>
      </c>
      <c r="F12454" s="15">
        <f>COUNTIF(tData[BezoekLangStart],"&lt;"&amp;($A12454+1/24))-COUNTIF(tData[BezoekLangEind],"&lt;="&amp;$A12454)</f>
        <v/>
      </c>
      <c r="G12454" s="15">
        <f>IF($D12454=1,$B12454*100+$C12454,-1)</f>
        <v/>
      </c>
      <c r="H12454" s="15">
        <f>IF($D12454=1,$B12454,-1)</f>
        <v/>
      </c>
      <c r="I12454" s="15">
        <f>IF($D12454=1,$C12454,-1)</f>
        <v/>
      </c>
    </row>
    <row r="12455">
      <c r="A12455" s="33" t="n">
        <v>45810.83333333334</v>
      </c>
      <c r="B12455" s="15">
        <f>WEEKDAY($A12455,2)</f>
        <v/>
      </c>
      <c r="C12455" s="15">
        <f>HOUR($A12455)</f>
        <v/>
      </c>
      <c r="D12455" s="15">
        <f>IF(AND($A12455&gt;=Instellingen!$B$6,$A12455&lt;Instellingen!$B$7),1,0)</f>
        <v/>
      </c>
      <c r="E12455" s="15">
        <f>COUNTIF(tData[BezoekStart],"&lt;"&amp;($A12455+1/24))-COUNTIF(tData[BezoekEind],"&lt;="&amp;$A12455)</f>
        <v/>
      </c>
      <c r="F12455" s="15">
        <f>COUNTIF(tData[BezoekLangStart],"&lt;"&amp;($A12455+1/24))-COUNTIF(tData[BezoekLangEind],"&lt;="&amp;$A12455)</f>
        <v/>
      </c>
      <c r="G12455" s="15">
        <f>IF($D12455=1,$B12455*100+$C12455,-1)</f>
        <v/>
      </c>
      <c r="H12455" s="15">
        <f>IF($D12455=1,$B12455,-1)</f>
        <v/>
      </c>
      <c r="I12455" s="15">
        <f>IF($D12455=1,$C12455,-1)</f>
        <v/>
      </c>
    </row>
    <row r="12456">
      <c r="A12456" s="33" t="n">
        <v>45810.875</v>
      </c>
      <c r="B12456" s="15">
        <f>WEEKDAY($A12456,2)</f>
        <v/>
      </c>
      <c r="C12456" s="15">
        <f>HOUR($A12456)</f>
        <v/>
      </c>
      <c r="D12456" s="15">
        <f>IF(AND($A12456&gt;=Instellingen!$B$6,$A12456&lt;Instellingen!$B$7),1,0)</f>
        <v/>
      </c>
      <c r="E12456" s="15">
        <f>COUNTIF(tData[BezoekStart],"&lt;"&amp;($A12456+1/24))-COUNTIF(tData[BezoekEind],"&lt;="&amp;$A12456)</f>
        <v/>
      </c>
      <c r="F12456" s="15">
        <f>COUNTIF(tData[BezoekLangStart],"&lt;"&amp;($A12456+1/24))-COUNTIF(tData[BezoekLangEind],"&lt;="&amp;$A12456)</f>
        <v/>
      </c>
      <c r="G12456" s="15">
        <f>IF($D12456=1,$B12456*100+$C12456,-1)</f>
        <v/>
      </c>
      <c r="H12456" s="15">
        <f>IF($D12456=1,$B12456,-1)</f>
        <v/>
      </c>
      <c r="I12456" s="15">
        <f>IF($D12456=1,$C12456,-1)</f>
        <v/>
      </c>
    </row>
    <row r="12457">
      <c r="A12457" s="33" t="n">
        <v>45810.91666666666</v>
      </c>
      <c r="B12457" s="15">
        <f>WEEKDAY($A12457,2)</f>
        <v/>
      </c>
      <c r="C12457" s="15">
        <f>HOUR($A12457)</f>
        <v/>
      </c>
      <c r="D12457" s="15">
        <f>IF(AND($A12457&gt;=Instellingen!$B$6,$A12457&lt;Instellingen!$B$7),1,0)</f>
        <v/>
      </c>
      <c r="E12457" s="15">
        <f>COUNTIF(tData[BezoekStart],"&lt;"&amp;($A12457+1/24))-COUNTIF(tData[BezoekEind],"&lt;="&amp;$A12457)</f>
        <v/>
      </c>
      <c r="F12457" s="15">
        <f>COUNTIF(tData[BezoekLangStart],"&lt;"&amp;($A12457+1/24))-COUNTIF(tData[BezoekLangEind],"&lt;="&amp;$A12457)</f>
        <v/>
      </c>
      <c r="G12457" s="15">
        <f>IF($D12457=1,$B12457*100+$C12457,-1)</f>
        <v/>
      </c>
      <c r="H12457" s="15">
        <f>IF($D12457=1,$B12457,-1)</f>
        <v/>
      </c>
      <c r="I12457" s="15">
        <f>IF($D12457=1,$C12457,-1)</f>
        <v/>
      </c>
    </row>
    <row r="12458">
      <c r="A12458" s="33" t="n">
        <v>45810.95833333334</v>
      </c>
      <c r="B12458" s="15">
        <f>WEEKDAY($A12458,2)</f>
        <v/>
      </c>
      <c r="C12458" s="15">
        <f>HOUR($A12458)</f>
        <v/>
      </c>
      <c r="D12458" s="15">
        <f>IF(AND($A12458&gt;=Instellingen!$B$6,$A12458&lt;Instellingen!$B$7),1,0)</f>
        <v/>
      </c>
      <c r="E12458" s="15">
        <f>COUNTIF(tData[BezoekStart],"&lt;"&amp;($A12458+1/24))-COUNTIF(tData[BezoekEind],"&lt;="&amp;$A12458)</f>
        <v/>
      </c>
      <c r="F12458" s="15">
        <f>COUNTIF(tData[BezoekLangStart],"&lt;"&amp;($A12458+1/24))-COUNTIF(tData[BezoekLangEind],"&lt;="&amp;$A12458)</f>
        <v/>
      </c>
      <c r="G12458" s="15">
        <f>IF($D12458=1,$B12458*100+$C12458,-1)</f>
        <v/>
      </c>
      <c r="H12458" s="15">
        <f>IF($D12458=1,$B12458,-1)</f>
        <v/>
      </c>
      <c r="I12458" s="15">
        <f>IF($D12458=1,$C12458,-1)</f>
        <v/>
      </c>
    </row>
    <row r="12459">
      <c r="A12459" s="33" t="n">
        <v>45811</v>
      </c>
      <c r="B12459" s="15">
        <f>WEEKDAY($A12459,2)</f>
        <v/>
      </c>
      <c r="C12459" s="15">
        <f>HOUR($A12459)</f>
        <v/>
      </c>
      <c r="D12459" s="15">
        <f>IF(AND($A12459&gt;=Instellingen!$B$6,$A12459&lt;Instellingen!$B$7),1,0)</f>
        <v/>
      </c>
      <c r="E12459" s="15">
        <f>COUNTIF(tData[BezoekStart],"&lt;"&amp;($A12459+1/24))-COUNTIF(tData[BezoekEind],"&lt;="&amp;$A12459)</f>
        <v/>
      </c>
      <c r="F12459" s="15">
        <f>COUNTIF(tData[BezoekLangStart],"&lt;"&amp;($A12459+1/24))-COUNTIF(tData[BezoekLangEind],"&lt;="&amp;$A12459)</f>
        <v/>
      </c>
      <c r="G12459" s="15">
        <f>IF($D12459=1,$B12459*100+$C12459,-1)</f>
        <v/>
      </c>
      <c r="H12459" s="15">
        <f>IF($D12459=1,$B12459,-1)</f>
        <v/>
      </c>
      <c r="I12459" s="15">
        <f>IF($D12459=1,$C12459,-1)</f>
        <v/>
      </c>
    </row>
    <row r="12460">
      <c r="A12460" s="33" t="n">
        <v>45811.04166666666</v>
      </c>
      <c r="B12460" s="15">
        <f>WEEKDAY($A12460,2)</f>
        <v/>
      </c>
      <c r="C12460" s="15">
        <f>HOUR($A12460)</f>
        <v/>
      </c>
      <c r="D12460" s="15">
        <f>IF(AND($A12460&gt;=Instellingen!$B$6,$A12460&lt;Instellingen!$B$7),1,0)</f>
        <v/>
      </c>
      <c r="E12460" s="15">
        <f>COUNTIF(tData[BezoekStart],"&lt;"&amp;($A12460+1/24))-COUNTIF(tData[BezoekEind],"&lt;="&amp;$A12460)</f>
        <v/>
      </c>
      <c r="F12460" s="15">
        <f>COUNTIF(tData[BezoekLangStart],"&lt;"&amp;($A12460+1/24))-COUNTIF(tData[BezoekLangEind],"&lt;="&amp;$A12460)</f>
        <v/>
      </c>
      <c r="G12460" s="15">
        <f>IF($D12460=1,$B12460*100+$C12460,-1)</f>
        <v/>
      </c>
      <c r="H12460" s="15">
        <f>IF($D12460=1,$B12460,-1)</f>
        <v/>
      </c>
      <c r="I12460" s="15">
        <f>IF($D12460=1,$C12460,-1)</f>
        <v/>
      </c>
    </row>
    <row r="12461">
      <c r="A12461" s="33" t="n">
        <v>45811.08333333334</v>
      </c>
      <c r="B12461" s="15">
        <f>WEEKDAY($A12461,2)</f>
        <v/>
      </c>
      <c r="C12461" s="15">
        <f>HOUR($A12461)</f>
        <v/>
      </c>
      <c r="D12461" s="15">
        <f>IF(AND($A12461&gt;=Instellingen!$B$6,$A12461&lt;Instellingen!$B$7),1,0)</f>
        <v/>
      </c>
      <c r="E12461" s="15">
        <f>COUNTIF(tData[BezoekStart],"&lt;"&amp;($A12461+1/24))-COUNTIF(tData[BezoekEind],"&lt;="&amp;$A12461)</f>
        <v/>
      </c>
      <c r="F12461" s="15">
        <f>COUNTIF(tData[BezoekLangStart],"&lt;"&amp;($A12461+1/24))-COUNTIF(tData[BezoekLangEind],"&lt;="&amp;$A12461)</f>
        <v/>
      </c>
      <c r="G12461" s="15">
        <f>IF($D12461=1,$B12461*100+$C12461,-1)</f>
        <v/>
      </c>
      <c r="H12461" s="15">
        <f>IF($D12461=1,$B12461,-1)</f>
        <v/>
      </c>
      <c r="I12461" s="15">
        <f>IF($D12461=1,$C12461,-1)</f>
        <v/>
      </c>
    </row>
    <row r="12462">
      <c r="A12462" s="33" t="n">
        <v>45811.125</v>
      </c>
      <c r="B12462" s="15">
        <f>WEEKDAY($A12462,2)</f>
        <v/>
      </c>
      <c r="C12462" s="15">
        <f>HOUR($A12462)</f>
        <v/>
      </c>
      <c r="D12462" s="15">
        <f>IF(AND($A12462&gt;=Instellingen!$B$6,$A12462&lt;Instellingen!$B$7),1,0)</f>
        <v/>
      </c>
      <c r="E12462" s="15">
        <f>COUNTIF(tData[BezoekStart],"&lt;"&amp;($A12462+1/24))-COUNTIF(tData[BezoekEind],"&lt;="&amp;$A12462)</f>
        <v/>
      </c>
      <c r="F12462" s="15">
        <f>COUNTIF(tData[BezoekLangStart],"&lt;"&amp;($A12462+1/24))-COUNTIF(tData[BezoekLangEind],"&lt;="&amp;$A12462)</f>
        <v/>
      </c>
      <c r="G12462" s="15">
        <f>IF($D12462=1,$B12462*100+$C12462,-1)</f>
        <v/>
      </c>
      <c r="H12462" s="15">
        <f>IF($D12462=1,$B12462,-1)</f>
        <v/>
      </c>
      <c r="I12462" s="15">
        <f>IF($D12462=1,$C12462,-1)</f>
        <v/>
      </c>
    </row>
    <row r="12463">
      <c r="A12463" s="33" t="n">
        <v>45811.16666666666</v>
      </c>
      <c r="B12463" s="15">
        <f>WEEKDAY($A12463,2)</f>
        <v/>
      </c>
      <c r="C12463" s="15">
        <f>HOUR($A12463)</f>
        <v/>
      </c>
      <c r="D12463" s="15">
        <f>IF(AND($A12463&gt;=Instellingen!$B$6,$A12463&lt;Instellingen!$B$7),1,0)</f>
        <v/>
      </c>
      <c r="E12463" s="15">
        <f>COUNTIF(tData[BezoekStart],"&lt;"&amp;($A12463+1/24))-COUNTIF(tData[BezoekEind],"&lt;="&amp;$A12463)</f>
        <v/>
      </c>
      <c r="F12463" s="15">
        <f>COUNTIF(tData[BezoekLangStart],"&lt;"&amp;($A12463+1/24))-COUNTIF(tData[BezoekLangEind],"&lt;="&amp;$A12463)</f>
        <v/>
      </c>
      <c r="G12463" s="15">
        <f>IF($D12463=1,$B12463*100+$C12463,-1)</f>
        <v/>
      </c>
      <c r="H12463" s="15">
        <f>IF($D12463=1,$B12463,-1)</f>
        <v/>
      </c>
      <c r="I12463" s="15">
        <f>IF($D12463=1,$C12463,-1)</f>
        <v/>
      </c>
    </row>
    <row r="12464">
      <c r="A12464" s="33" t="n">
        <v>45811.20833333334</v>
      </c>
      <c r="B12464" s="15">
        <f>WEEKDAY($A12464,2)</f>
        <v/>
      </c>
      <c r="C12464" s="15">
        <f>HOUR($A12464)</f>
        <v/>
      </c>
      <c r="D12464" s="15">
        <f>IF(AND($A12464&gt;=Instellingen!$B$6,$A12464&lt;Instellingen!$B$7),1,0)</f>
        <v/>
      </c>
      <c r="E12464" s="15">
        <f>COUNTIF(tData[BezoekStart],"&lt;"&amp;($A12464+1/24))-COUNTIF(tData[BezoekEind],"&lt;="&amp;$A12464)</f>
        <v/>
      </c>
      <c r="F12464" s="15">
        <f>COUNTIF(tData[BezoekLangStart],"&lt;"&amp;($A12464+1/24))-COUNTIF(tData[BezoekLangEind],"&lt;="&amp;$A12464)</f>
        <v/>
      </c>
      <c r="G12464" s="15">
        <f>IF($D12464=1,$B12464*100+$C12464,-1)</f>
        <v/>
      </c>
      <c r="H12464" s="15">
        <f>IF($D12464=1,$B12464,-1)</f>
        <v/>
      </c>
      <c r="I12464" s="15">
        <f>IF($D12464=1,$C12464,-1)</f>
        <v/>
      </c>
    </row>
    <row r="12465">
      <c r="A12465" s="33" t="n">
        <v>45811.25</v>
      </c>
      <c r="B12465" s="15">
        <f>WEEKDAY($A12465,2)</f>
        <v/>
      </c>
      <c r="C12465" s="15">
        <f>HOUR($A12465)</f>
        <v/>
      </c>
      <c r="D12465" s="15">
        <f>IF(AND($A12465&gt;=Instellingen!$B$6,$A12465&lt;Instellingen!$B$7),1,0)</f>
        <v/>
      </c>
      <c r="E12465" s="15">
        <f>COUNTIF(tData[BezoekStart],"&lt;"&amp;($A12465+1/24))-COUNTIF(tData[BezoekEind],"&lt;="&amp;$A12465)</f>
        <v/>
      </c>
      <c r="F12465" s="15">
        <f>COUNTIF(tData[BezoekLangStart],"&lt;"&amp;($A12465+1/24))-COUNTIF(tData[BezoekLangEind],"&lt;="&amp;$A12465)</f>
        <v/>
      </c>
      <c r="G12465" s="15">
        <f>IF($D12465=1,$B12465*100+$C12465,-1)</f>
        <v/>
      </c>
      <c r="H12465" s="15">
        <f>IF($D12465=1,$B12465,-1)</f>
        <v/>
      </c>
      <c r="I12465" s="15">
        <f>IF($D12465=1,$C12465,-1)</f>
        <v/>
      </c>
    </row>
    <row r="12466">
      <c r="A12466" s="33" t="n">
        <v>45811.29166666666</v>
      </c>
      <c r="B12466" s="15">
        <f>WEEKDAY($A12466,2)</f>
        <v/>
      </c>
      <c r="C12466" s="15">
        <f>HOUR($A12466)</f>
        <v/>
      </c>
      <c r="D12466" s="15">
        <f>IF(AND($A12466&gt;=Instellingen!$B$6,$A12466&lt;Instellingen!$B$7),1,0)</f>
        <v/>
      </c>
      <c r="E12466" s="15">
        <f>COUNTIF(tData[BezoekStart],"&lt;"&amp;($A12466+1/24))-COUNTIF(tData[BezoekEind],"&lt;="&amp;$A12466)</f>
        <v/>
      </c>
      <c r="F12466" s="15">
        <f>COUNTIF(tData[BezoekLangStart],"&lt;"&amp;($A12466+1/24))-COUNTIF(tData[BezoekLangEind],"&lt;="&amp;$A12466)</f>
        <v/>
      </c>
      <c r="G12466" s="15">
        <f>IF($D12466=1,$B12466*100+$C12466,-1)</f>
        <v/>
      </c>
      <c r="H12466" s="15">
        <f>IF($D12466=1,$B12466,-1)</f>
        <v/>
      </c>
      <c r="I12466" s="15">
        <f>IF($D12466=1,$C12466,-1)</f>
        <v/>
      </c>
    </row>
    <row r="12467">
      <c r="A12467" s="33" t="n">
        <v>45811.33333333334</v>
      </c>
      <c r="B12467" s="15">
        <f>WEEKDAY($A12467,2)</f>
        <v/>
      </c>
      <c r="C12467" s="15">
        <f>HOUR($A12467)</f>
        <v/>
      </c>
      <c r="D12467" s="15">
        <f>IF(AND($A12467&gt;=Instellingen!$B$6,$A12467&lt;Instellingen!$B$7),1,0)</f>
        <v/>
      </c>
      <c r="E12467" s="15">
        <f>COUNTIF(tData[BezoekStart],"&lt;"&amp;($A12467+1/24))-COUNTIF(tData[BezoekEind],"&lt;="&amp;$A12467)</f>
        <v/>
      </c>
      <c r="F12467" s="15">
        <f>COUNTIF(tData[BezoekLangStart],"&lt;"&amp;($A12467+1/24))-COUNTIF(tData[BezoekLangEind],"&lt;="&amp;$A12467)</f>
        <v/>
      </c>
      <c r="G12467" s="15">
        <f>IF($D12467=1,$B12467*100+$C12467,-1)</f>
        <v/>
      </c>
      <c r="H12467" s="15">
        <f>IF($D12467=1,$B12467,-1)</f>
        <v/>
      </c>
      <c r="I12467" s="15">
        <f>IF($D12467=1,$C12467,-1)</f>
        <v/>
      </c>
    </row>
    <row r="12468">
      <c r="A12468" s="33" t="n">
        <v>45811.375</v>
      </c>
      <c r="B12468" s="15">
        <f>WEEKDAY($A12468,2)</f>
        <v/>
      </c>
      <c r="C12468" s="15">
        <f>HOUR($A12468)</f>
        <v/>
      </c>
      <c r="D12468" s="15">
        <f>IF(AND($A12468&gt;=Instellingen!$B$6,$A12468&lt;Instellingen!$B$7),1,0)</f>
        <v/>
      </c>
      <c r="E12468" s="15">
        <f>COUNTIF(tData[BezoekStart],"&lt;"&amp;($A12468+1/24))-COUNTIF(tData[BezoekEind],"&lt;="&amp;$A12468)</f>
        <v/>
      </c>
      <c r="F12468" s="15">
        <f>COUNTIF(tData[BezoekLangStart],"&lt;"&amp;($A12468+1/24))-COUNTIF(tData[BezoekLangEind],"&lt;="&amp;$A12468)</f>
        <v/>
      </c>
      <c r="G12468" s="15">
        <f>IF($D12468=1,$B12468*100+$C12468,-1)</f>
        <v/>
      </c>
      <c r="H12468" s="15">
        <f>IF($D12468=1,$B12468,-1)</f>
        <v/>
      </c>
      <c r="I12468" s="15">
        <f>IF($D12468=1,$C12468,-1)</f>
        <v/>
      </c>
    </row>
    <row r="12469">
      <c r="A12469" s="33" t="n">
        <v>45811.41666666666</v>
      </c>
      <c r="B12469" s="15">
        <f>WEEKDAY($A12469,2)</f>
        <v/>
      </c>
      <c r="C12469" s="15">
        <f>HOUR($A12469)</f>
        <v/>
      </c>
      <c r="D12469" s="15">
        <f>IF(AND($A12469&gt;=Instellingen!$B$6,$A12469&lt;Instellingen!$B$7),1,0)</f>
        <v/>
      </c>
      <c r="E12469" s="15">
        <f>COUNTIF(tData[BezoekStart],"&lt;"&amp;($A12469+1/24))-COUNTIF(tData[BezoekEind],"&lt;="&amp;$A12469)</f>
        <v/>
      </c>
      <c r="F12469" s="15">
        <f>COUNTIF(tData[BezoekLangStart],"&lt;"&amp;($A12469+1/24))-COUNTIF(tData[BezoekLangEind],"&lt;="&amp;$A12469)</f>
        <v/>
      </c>
      <c r="G12469" s="15">
        <f>IF($D12469=1,$B12469*100+$C12469,-1)</f>
        <v/>
      </c>
      <c r="H12469" s="15">
        <f>IF($D12469=1,$B12469,-1)</f>
        <v/>
      </c>
      <c r="I12469" s="15">
        <f>IF($D12469=1,$C12469,-1)</f>
        <v/>
      </c>
    </row>
    <row r="12470">
      <c r="A12470" s="33" t="n">
        <v>45811.45833333334</v>
      </c>
      <c r="B12470" s="15">
        <f>WEEKDAY($A12470,2)</f>
        <v/>
      </c>
      <c r="C12470" s="15">
        <f>HOUR($A12470)</f>
        <v/>
      </c>
      <c r="D12470" s="15">
        <f>IF(AND($A12470&gt;=Instellingen!$B$6,$A12470&lt;Instellingen!$B$7),1,0)</f>
        <v/>
      </c>
      <c r="E12470" s="15">
        <f>COUNTIF(tData[BezoekStart],"&lt;"&amp;($A12470+1/24))-COUNTIF(tData[BezoekEind],"&lt;="&amp;$A12470)</f>
        <v/>
      </c>
      <c r="F12470" s="15">
        <f>COUNTIF(tData[BezoekLangStart],"&lt;"&amp;($A12470+1/24))-COUNTIF(tData[BezoekLangEind],"&lt;="&amp;$A12470)</f>
        <v/>
      </c>
      <c r="G12470" s="15">
        <f>IF($D12470=1,$B12470*100+$C12470,-1)</f>
        <v/>
      </c>
      <c r="H12470" s="15">
        <f>IF($D12470=1,$B12470,-1)</f>
        <v/>
      </c>
      <c r="I12470" s="15">
        <f>IF($D12470=1,$C12470,-1)</f>
        <v/>
      </c>
    </row>
    <row r="12471">
      <c r="A12471" s="33" t="n">
        <v>45811.5</v>
      </c>
      <c r="B12471" s="15">
        <f>WEEKDAY($A12471,2)</f>
        <v/>
      </c>
      <c r="C12471" s="15">
        <f>HOUR($A12471)</f>
        <v/>
      </c>
      <c r="D12471" s="15">
        <f>IF(AND($A12471&gt;=Instellingen!$B$6,$A12471&lt;Instellingen!$B$7),1,0)</f>
        <v/>
      </c>
      <c r="E12471" s="15">
        <f>COUNTIF(tData[BezoekStart],"&lt;"&amp;($A12471+1/24))-COUNTIF(tData[BezoekEind],"&lt;="&amp;$A12471)</f>
        <v/>
      </c>
      <c r="F12471" s="15">
        <f>COUNTIF(tData[BezoekLangStart],"&lt;"&amp;($A12471+1/24))-COUNTIF(tData[BezoekLangEind],"&lt;="&amp;$A12471)</f>
        <v/>
      </c>
      <c r="G12471" s="15">
        <f>IF($D12471=1,$B12471*100+$C12471,-1)</f>
        <v/>
      </c>
      <c r="H12471" s="15">
        <f>IF($D12471=1,$B12471,-1)</f>
        <v/>
      </c>
      <c r="I12471" s="15">
        <f>IF($D12471=1,$C12471,-1)</f>
        <v/>
      </c>
    </row>
    <row r="12472">
      <c r="A12472" s="33" t="n">
        <v>45811.54166666666</v>
      </c>
      <c r="B12472" s="15">
        <f>WEEKDAY($A12472,2)</f>
        <v/>
      </c>
      <c r="C12472" s="15">
        <f>HOUR($A12472)</f>
        <v/>
      </c>
      <c r="D12472" s="15">
        <f>IF(AND($A12472&gt;=Instellingen!$B$6,$A12472&lt;Instellingen!$B$7),1,0)</f>
        <v/>
      </c>
      <c r="E12472" s="15">
        <f>COUNTIF(tData[BezoekStart],"&lt;"&amp;($A12472+1/24))-COUNTIF(tData[BezoekEind],"&lt;="&amp;$A12472)</f>
        <v/>
      </c>
      <c r="F12472" s="15">
        <f>COUNTIF(tData[BezoekLangStart],"&lt;"&amp;($A12472+1/24))-COUNTIF(tData[BezoekLangEind],"&lt;="&amp;$A12472)</f>
        <v/>
      </c>
      <c r="G12472" s="15">
        <f>IF($D12472=1,$B12472*100+$C12472,-1)</f>
        <v/>
      </c>
      <c r="H12472" s="15">
        <f>IF($D12472=1,$B12472,-1)</f>
        <v/>
      </c>
      <c r="I12472" s="15">
        <f>IF($D12472=1,$C12472,-1)</f>
        <v/>
      </c>
    </row>
    <row r="12473">
      <c r="A12473" s="33" t="n">
        <v>45811.58333333334</v>
      </c>
      <c r="B12473" s="15">
        <f>WEEKDAY($A12473,2)</f>
        <v/>
      </c>
      <c r="C12473" s="15">
        <f>HOUR($A12473)</f>
        <v/>
      </c>
      <c r="D12473" s="15">
        <f>IF(AND($A12473&gt;=Instellingen!$B$6,$A12473&lt;Instellingen!$B$7),1,0)</f>
        <v/>
      </c>
      <c r="E12473" s="15">
        <f>COUNTIF(tData[BezoekStart],"&lt;"&amp;($A12473+1/24))-COUNTIF(tData[BezoekEind],"&lt;="&amp;$A12473)</f>
        <v/>
      </c>
      <c r="F12473" s="15">
        <f>COUNTIF(tData[BezoekLangStart],"&lt;"&amp;($A12473+1/24))-COUNTIF(tData[BezoekLangEind],"&lt;="&amp;$A12473)</f>
        <v/>
      </c>
      <c r="G12473" s="15">
        <f>IF($D12473=1,$B12473*100+$C12473,-1)</f>
        <v/>
      </c>
      <c r="H12473" s="15">
        <f>IF($D12473=1,$B12473,-1)</f>
        <v/>
      </c>
      <c r="I12473" s="15">
        <f>IF($D12473=1,$C12473,-1)</f>
        <v/>
      </c>
    </row>
    <row r="12474">
      <c r="A12474" s="33" t="n">
        <v>45811.625</v>
      </c>
      <c r="B12474" s="15">
        <f>WEEKDAY($A12474,2)</f>
        <v/>
      </c>
      <c r="C12474" s="15">
        <f>HOUR($A12474)</f>
        <v/>
      </c>
      <c r="D12474" s="15">
        <f>IF(AND($A12474&gt;=Instellingen!$B$6,$A12474&lt;Instellingen!$B$7),1,0)</f>
        <v/>
      </c>
      <c r="E12474" s="15">
        <f>COUNTIF(tData[BezoekStart],"&lt;"&amp;($A12474+1/24))-COUNTIF(tData[BezoekEind],"&lt;="&amp;$A12474)</f>
        <v/>
      </c>
      <c r="F12474" s="15">
        <f>COUNTIF(tData[BezoekLangStart],"&lt;"&amp;($A12474+1/24))-COUNTIF(tData[BezoekLangEind],"&lt;="&amp;$A12474)</f>
        <v/>
      </c>
      <c r="G12474" s="15">
        <f>IF($D12474=1,$B12474*100+$C12474,-1)</f>
        <v/>
      </c>
      <c r="H12474" s="15">
        <f>IF($D12474=1,$B12474,-1)</f>
        <v/>
      </c>
      <c r="I12474" s="15">
        <f>IF($D12474=1,$C12474,-1)</f>
        <v/>
      </c>
    </row>
    <row r="12475">
      <c r="A12475" s="33" t="n">
        <v>45811.66666666666</v>
      </c>
      <c r="B12475" s="15">
        <f>WEEKDAY($A12475,2)</f>
        <v/>
      </c>
      <c r="C12475" s="15">
        <f>HOUR($A12475)</f>
        <v/>
      </c>
      <c r="D12475" s="15">
        <f>IF(AND($A12475&gt;=Instellingen!$B$6,$A12475&lt;Instellingen!$B$7),1,0)</f>
        <v/>
      </c>
      <c r="E12475" s="15">
        <f>COUNTIF(tData[BezoekStart],"&lt;"&amp;($A12475+1/24))-COUNTIF(tData[BezoekEind],"&lt;="&amp;$A12475)</f>
        <v/>
      </c>
      <c r="F12475" s="15">
        <f>COUNTIF(tData[BezoekLangStart],"&lt;"&amp;($A12475+1/24))-COUNTIF(tData[BezoekLangEind],"&lt;="&amp;$A12475)</f>
        <v/>
      </c>
      <c r="G12475" s="15">
        <f>IF($D12475=1,$B12475*100+$C12475,-1)</f>
        <v/>
      </c>
      <c r="H12475" s="15">
        <f>IF($D12475=1,$B12475,-1)</f>
        <v/>
      </c>
      <c r="I12475" s="15">
        <f>IF($D12475=1,$C12475,-1)</f>
        <v/>
      </c>
    </row>
    <row r="12476">
      <c r="A12476" s="33" t="n">
        <v>45811.70833333334</v>
      </c>
      <c r="B12476" s="15">
        <f>WEEKDAY($A12476,2)</f>
        <v/>
      </c>
      <c r="C12476" s="15">
        <f>HOUR($A12476)</f>
        <v/>
      </c>
      <c r="D12476" s="15">
        <f>IF(AND($A12476&gt;=Instellingen!$B$6,$A12476&lt;Instellingen!$B$7),1,0)</f>
        <v/>
      </c>
      <c r="E12476" s="15">
        <f>COUNTIF(tData[BezoekStart],"&lt;"&amp;($A12476+1/24))-COUNTIF(tData[BezoekEind],"&lt;="&amp;$A12476)</f>
        <v/>
      </c>
      <c r="F12476" s="15">
        <f>COUNTIF(tData[BezoekLangStart],"&lt;"&amp;($A12476+1/24))-COUNTIF(tData[BezoekLangEind],"&lt;="&amp;$A12476)</f>
        <v/>
      </c>
      <c r="G12476" s="15">
        <f>IF($D12476=1,$B12476*100+$C12476,-1)</f>
        <v/>
      </c>
      <c r="H12476" s="15">
        <f>IF($D12476=1,$B12476,-1)</f>
        <v/>
      </c>
      <c r="I12476" s="15">
        <f>IF($D12476=1,$C12476,-1)</f>
        <v/>
      </c>
    </row>
    <row r="12477">
      <c r="A12477" s="33" t="n">
        <v>45811.75</v>
      </c>
      <c r="B12477" s="15">
        <f>WEEKDAY($A12477,2)</f>
        <v/>
      </c>
      <c r="C12477" s="15">
        <f>HOUR($A12477)</f>
        <v/>
      </c>
      <c r="D12477" s="15">
        <f>IF(AND($A12477&gt;=Instellingen!$B$6,$A12477&lt;Instellingen!$B$7),1,0)</f>
        <v/>
      </c>
      <c r="E12477" s="15">
        <f>COUNTIF(tData[BezoekStart],"&lt;"&amp;($A12477+1/24))-COUNTIF(tData[BezoekEind],"&lt;="&amp;$A12477)</f>
        <v/>
      </c>
      <c r="F12477" s="15">
        <f>COUNTIF(tData[BezoekLangStart],"&lt;"&amp;($A12477+1/24))-COUNTIF(tData[BezoekLangEind],"&lt;="&amp;$A12477)</f>
        <v/>
      </c>
      <c r="G12477" s="15">
        <f>IF($D12477=1,$B12477*100+$C12477,-1)</f>
        <v/>
      </c>
      <c r="H12477" s="15">
        <f>IF($D12477=1,$B12477,-1)</f>
        <v/>
      </c>
      <c r="I12477" s="15">
        <f>IF($D12477=1,$C12477,-1)</f>
        <v/>
      </c>
    </row>
    <row r="12478">
      <c r="A12478" s="33" t="n">
        <v>45811.79166666666</v>
      </c>
      <c r="B12478" s="15">
        <f>WEEKDAY($A12478,2)</f>
        <v/>
      </c>
      <c r="C12478" s="15">
        <f>HOUR($A12478)</f>
        <v/>
      </c>
      <c r="D12478" s="15">
        <f>IF(AND($A12478&gt;=Instellingen!$B$6,$A12478&lt;Instellingen!$B$7),1,0)</f>
        <v/>
      </c>
      <c r="E12478" s="15">
        <f>COUNTIF(tData[BezoekStart],"&lt;"&amp;($A12478+1/24))-COUNTIF(tData[BezoekEind],"&lt;="&amp;$A12478)</f>
        <v/>
      </c>
      <c r="F12478" s="15">
        <f>COUNTIF(tData[BezoekLangStart],"&lt;"&amp;($A12478+1/24))-COUNTIF(tData[BezoekLangEind],"&lt;="&amp;$A12478)</f>
        <v/>
      </c>
      <c r="G12478" s="15">
        <f>IF($D12478=1,$B12478*100+$C12478,-1)</f>
        <v/>
      </c>
      <c r="H12478" s="15">
        <f>IF($D12478=1,$B12478,-1)</f>
        <v/>
      </c>
      <c r="I12478" s="15">
        <f>IF($D12478=1,$C12478,-1)</f>
        <v/>
      </c>
    </row>
    <row r="12479">
      <c r="A12479" s="33" t="n">
        <v>45811.83333333334</v>
      </c>
      <c r="B12479" s="15">
        <f>WEEKDAY($A12479,2)</f>
        <v/>
      </c>
      <c r="C12479" s="15">
        <f>HOUR($A12479)</f>
        <v/>
      </c>
      <c r="D12479" s="15">
        <f>IF(AND($A12479&gt;=Instellingen!$B$6,$A12479&lt;Instellingen!$B$7),1,0)</f>
        <v/>
      </c>
      <c r="E12479" s="15">
        <f>COUNTIF(tData[BezoekStart],"&lt;"&amp;($A12479+1/24))-COUNTIF(tData[BezoekEind],"&lt;="&amp;$A12479)</f>
        <v/>
      </c>
      <c r="F12479" s="15">
        <f>COUNTIF(tData[BezoekLangStart],"&lt;"&amp;($A12479+1/24))-COUNTIF(tData[BezoekLangEind],"&lt;="&amp;$A12479)</f>
        <v/>
      </c>
      <c r="G12479" s="15">
        <f>IF($D12479=1,$B12479*100+$C12479,-1)</f>
        <v/>
      </c>
      <c r="H12479" s="15">
        <f>IF($D12479=1,$B12479,-1)</f>
        <v/>
      </c>
      <c r="I12479" s="15">
        <f>IF($D12479=1,$C12479,-1)</f>
        <v/>
      </c>
    </row>
    <row r="12480">
      <c r="A12480" s="33" t="n">
        <v>45811.875</v>
      </c>
      <c r="B12480" s="15">
        <f>WEEKDAY($A12480,2)</f>
        <v/>
      </c>
      <c r="C12480" s="15">
        <f>HOUR($A12480)</f>
        <v/>
      </c>
      <c r="D12480" s="15">
        <f>IF(AND($A12480&gt;=Instellingen!$B$6,$A12480&lt;Instellingen!$B$7),1,0)</f>
        <v/>
      </c>
      <c r="E12480" s="15">
        <f>COUNTIF(tData[BezoekStart],"&lt;"&amp;($A12480+1/24))-COUNTIF(tData[BezoekEind],"&lt;="&amp;$A12480)</f>
        <v/>
      </c>
      <c r="F12480" s="15">
        <f>COUNTIF(tData[BezoekLangStart],"&lt;"&amp;($A12480+1/24))-COUNTIF(tData[BezoekLangEind],"&lt;="&amp;$A12480)</f>
        <v/>
      </c>
      <c r="G12480" s="15">
        <f>IF($D12480=1,$B12480*100+$C12480,-1)</f>
        <v/>
      </c>
      <c r="H12480" s="15">
        <f>IF($D12480=1,$B12480,-1)</f>
        <v/>
      </c>
      <c r="I12480" s="15">
        <f>IF($D12480=1,$C12480,-1)</f>
        <v/>
      </c>
    </row>
    <row r="12481">
      <c r="A12481" s="33" t="n">
        <v>45811.91666666666</v>
      </c>
      <c r="B12481" s="15">
        <f>WEEKDAY($A12481,2)</f>
        <v/>
      </c>
      <c r="C12481" s="15">
        <f>HOUR($A12481)</f>
        <v/>
      </c>
      <c r="D12481" s="15">
        <f>IF(AND($A12481&gt;=Instellingen!$B$6,$A12481&lt;Instellingen!$B$7),1,0)</f>
        <v/>
      </c>
      <c r="E12481" s="15">
        <f>COUNTIF(tData[BezoekStart],"&lt;"&amp;($A12481+1/24))-COUNTIF(tData[BezoekEind],"&lt;="&amp;$A12481)</f>
        <v/>
      </c>
      <c r="F12481" s="15">
        <f>COUNTIF(tData[BezoekLangStart],"&lt;"&amp;($A12481+1/24))-COUNTIF(tData[BezoekLangEind],"&lt;="&amp;$A12481)</f>
        <v/>
      </c>
      <c r="G12481" s="15">
        <f>IF($D12481=1,$B12481*100+$C12481,-1)</f>
        <v/>
      </c>
      <c r="H12481" s="15">
        <f>IF($D12481=1,$B12481,-1)</f>
        <v/>
      </c>
      <c r="I12481" s="15">
        <f>IF($D12481=1,$C12481,-1)</f>
        <v/>
      </c>
    </row>
    <row r="12482">
      <c r="A12482" s="33" t="n">
        <v>45811.95833333334</v>
      </c>
      <c r="B12482" s="15">
        <f>WEEKDAY($A12482,2)</f>
        <v/>
      </c>
      <c r="C12482" s="15">
        <f>HOUR($A12482)</f>
        <v/>
      </c>
      <c r="D12482" s="15">
        <f>IF(AND($A12482&gt;=Instellingen!$B$6,$A12482&lt;Instellingen!$B$7),1,0)</f>
        <v/>
      </c>
      <c r="E12482" s="15">
        <f>COUNTIF(tData[BezoekStart],"&lt;"&amp;($A12482+1/24))-COUNTIF(tData[BezoekEind],"&lt;="&amp;$A12482)</f>
        <v/>
      </c>
      <c r="F12482" s="15">
        <f>COUNTIF(tData[BezoekLangStart],"&lt;"&amp;($A12482+1/24))-COUNTIF(tData[BezoekLangEind],"&lt;="&amp;$A12482)</f>
        <v/>
      </c>
      <c r="G12482" s="15">
        <f>IF($D12482=1,$B12482*100+$C12482,-1)</f>
        <v/>
      </c>
      <c r="H12482" s="15">
        <f>IF($D12482=1,$B12482,-1)</f>
        <v/>
      </c>
      <c r="I12482" s="15">
        <f>IF($D12482=1,$C12482,-1)</f>
        <v/>
      </c>
    </row>
    <row r="12483">
      <c r="A12483" s="33" t="n">
        <v>45812</v>
      </c>
      <c r="B12483" s="15">
        <f>WEEKDAY($A12483,2)</f>
        <v/>
      </c>
      <c r="C12483" s="15">
        <f>HOUR($A12483)</f>
        <v/>
      </c>
      <c r="D12483" s="15">
        <f>IF(AND($A12483&gt;=Instellingen!$B$6,$A12483&lt;Instellingen!$B$7),1,0)</f>
        <v/>
      </c>
      <c r="E12483" s="15">
        <f>COUNTIF(tData[BezoekStart],"&lt;"&amp;($A12483+1/24))-COUNTIF(tData[BezoekEind],"&lt;="&amp;$A12483)</f>
        <v/>
      </c>
      <c r="F12483" s="15">
        <f>COUNTIF(tData[BezoekLangStart],"&lt;"&amp;($A12483+1/24))-COUNTIF(tData[BezoekLangEind],"&lt;="&amp;$A12483)</f>
        <v/>
      </c>
      <c r="G12483" s="15">
        <f>IF($D12483=1,$B12483*100+$C12483,-1)</f>
        <v/>
      </c>
      <c r="H12483" s="15">
        <f>IF($D12483=1,$B12483,-1)</f>
        <v/>
      </c>
      <c r="I12483" s="15">
        <f>IF($D12483=1,$C12483,-1)</f>
        <v/>
      </c>
    </row>
    <row r="12484">
      <c r="A12484" s="33" t="n">
        <v>45812.04166666666</v>
      </c>
      <c r="B12484" s="15">
        <f>WEEKDAY($A12484,2)</f>
        <v/>
      </c>
      <c r="C12484" s="15">
        <f>HOUR($A12484)</f>
        <v/>
      </c>
      <c r="D12484" s="15">
        <f>IF(AND($A12484&gt;=Instellingen!$B$6,$A12484&lt;Instellingen!$B$7),1,0)</f>
        <v/>
      </c>
      <c r="E12484" s="15">
        <f>COUNTIF(tData[BezoekStart],"&lt;"&amp;($A12484+1/24))-COUNTIF(tData[BezoekEind],"&lt;="&amp;$A12484)</f>
        <v/>
      </c>
      <c r="F12484" s="15">
        <f>COUNTIF(tData[BezoekLangStart],"&lt;"&amp;($A12484+1/24))-COUNTIF(tData[BezoekLangEind],"&lt;="&amp;$A12484)</f>
        <v/>
      </c>
      <c r="G12484" s="15">
        <f>IF($D12484=1,$B12484*100+$C12484,-1)</f>
        <v/>
      </c>
      <c r="H12484" s="15">
        <f>IF($D12484=1,$B12484,-1)</f>
        <v/>
      </c>
      <c r="I12484" s="15">
        <f>IF($D12484=1,$C12484,-1)</f>
        <v/>
      </c>
    </row>
    <row r="12485">
      <c r="A12485" s="33" t="n">
        <v>45812.08333333334</v>
      </c>
      <c r="B12485" s="15">
        <f>WEEKDAY($A12485,2)</f>
        <v/>
      </c>
      <c r="C12485" s="15">
        <f>HOUR($A12485)</f>
        <v/>
      </c>
      <c r="D12485" s="15">
        <f>IF(AND($A12485&gt;=Instellingen!$B$6,$A12485&lt;Instellingen!$B$7),1,0)</f>
        <v/>
      </c>
      <c r="E12485" s="15">
        <f>COUNTIF(tData[BezoekStart],"&lt;"&amp;($A12485+1/24))-COUNTIF(tData[BezoekEind],"&lt;="&amp;$A12485)</f>
        <v/>
      </c>
      <c r="F12485" s="15">
        <f>COUNTIF(tData[BezoekLangStart],"&lt;"&amp;($A12485+1/24))-COUNTIF(tData[BezoekLangEind],"&lt;="&amp;$A12485)</f>
        <v/>
      </c>
      <c r="G12485" s="15">
        <f>IF($D12485=1,$B12485*100+$C12485,-1)</f>
        <v/>
      </c>
      <c r="H12485" s="15">
        <f>IF($D12485=1,$B12485,-1)</f>
        <v/>
      </c>
      <c r="I12485" s="15">
        <f>IF($D12485=1,$C12485,-1)</f>
        <v/>
      </c>
    </row>
    <row r="12486">
      <c r="A12486" s="33" t="n">
        <v>45812.125</v>
      </c>
      <c r="B12486" s="15">
        <f>WEEKDAY($A12486,2)</f>
        <v/>
      </c>
      <c r="C12486" s="15">
        <f>HOUR($A12486)</f>
        <v/>
      </c>
      <c r="D12486" s="15">
        <f>IF(AND($A12486&gt;=Instellingen!$B$6,$A12486&lt;Instellingen!$B$7),1,0)</f>
        <v/>
      </c>
      <c r="E12486" s="15">
        <f>COUNTIF(tData[BezoekStart],"&lt;"&amp;($A12486+1/24))-COUNTIF(tData[BezoekEind],"&lt;="&amp;$A12486)</f>
        <v/>
      </c>
      <c r="F12486" s="15">
        <f>COUNTIF(tData[BezoekLangStart],"&lt;"&amp;($A12486+1/24))-COUNTIF(tData[BezoekLangEind],"&lt;="&amp;$A12486)</f>
        <v/>
      </c>
      <c r="G12486" s="15">
        <f>IF($D12486=1,$B12486*100+$C12486,-1)</f>
        <v/>
      </c>
      <c r="H12486" s="15">
        <f>IF($D12486=1,$B12486,-1)</f>
        <v/>
      </c>
      <c r="I12486" s="15">
        <f>IF($D12486=1,$C12486,-1)</f>
        <v/>
      </c>
    </row>
    <row r="12487">
      <c r="A12487" s="33" t="n">
        <v>45812.16666666666</v>
      </c>
      <c r="B12487" s="15">
        <f>WEEKDAY($A12487,2)</f>
        <v/>
      </c>
      <c r="C12487" s="15">
        <f>HOUR($A12487)</f>
        <v/>
      </c>
      <c r="D12487" s="15">
        <f>IF(AND($A12487&gt;=Instellingen!$B$6,$A12487&lt;Instellingen!$B$7),1,0)</f>
        <v/>
      </c>
      <c r="E12487" s="15">
        <f>COUNTIF(tData[BezoekStart],"&lt;"&amp;($A12487+1/24))-COUNTIF(tData[BezoekEind],"&lt;="&amp;$A12487)</f>
        <v/>
      </c>
      <c r="F12487" s="15">
        <f>COUNTIF(tData[BezoekLangStart],"&lt;"&amp;($A12487+1/24))-COUNTIF(tData[BezoekLangEind],"&lt;="&amp;$A12487)</f>
        <v/>
      </c>
      <c r="G12487" s="15">
        <f>IF($D12487=1,$B12487*100+$C12487,-1)</f>
        <v/>
      </c>
      <c r="H12487" s="15">
        <f>IF($D12487=1,$B12487,-1)</f>
        <v/>
      </c>
      <c r="I12487" s="15">
        <f>IF($D12487=1,$C12487,-1)</f>
        <v/>
      </c>
    </row>
    <row r="12488">
      <c r="A12488" s="33" t="n">
        <v>45812.20833333334</v>
      </c>
      <c r="B12488" s="15">
        <f>WEEKDAY($A12488,2)</f>
        <v/>
      </c>
      <c r="C12488" s="15">
        <f>HOUR($A12488)</f>
        <v/>
      </c>
      <c r="D12488" s="15">
        <f>IF(AND($A12488&gt;=Instellingen!$B$6,$A12488&lt;Instellingen!$B$7),1,0)</f>
        <v/>
      </c>
      <c r="E12488" s="15">
        <f>COUNTIF(tData[BezoekStart],"&lt;"&amp;($A12488+1/24))-COUNTIF(tData[BezoekEind],"&lt;="&amp;$A12488)</f>
        <v/>
      </c>
      <c r="F12488" s="15">
        <f>COUNTIF(tData[BezoekLangStart],"&lt;"&amp;($A12488+1/24))-COUNTIF(tData[BezoekLangEind],"&lt;="&amp;$A12488)</f>
        <v/>
      </c>
      <c r="G12488" s="15">
        <f>IF($D12488=1,$B12488*100+$C12488,-1)</f>
        <v/>
      </c>
      <c r="H12488" s="15">
        <f>IF($D12488=1,$B12488,-1)</f>
        <v/>
      </c>
      <c r="I12488" s="15">
        <f>IF($D12488=1,$C12488,-1)</f>
        <v/>
      </c>
    </row>
    <row r="12489">
      <c r="A12489" s="33" t="n">
        <v>45812.25</v>
      </c>
      <c r="B12489" s="15">
        <f>WEEKDAY($A12489,2)</f>
        <v/>
      </c>
      <c r="C12489" s="15">
        <f>HOUR($A12489)</f>
        <v/>
      </c>
      <c r="D12489" s="15">
        <f>IF(AND($A12489&gt;=Instellingen!$B$6,$A12489&lt;Instellingen!$B$7),1,0)</f>
        <v/>
      </c>
      <c r="E12489" s="15">
        <f>COUNTIF(tData[BezoekStart],"&lt;"&amp;($A12489+1/24))-COUNTIF(tData[BezoekEind],"&lt;="&amp;$A12489)</f>
        <v/>
      </c>
      <c r="F12489" s="15">
        <f>COUNTIF(tData[BezoekLangStart],"&lt;"&amp;($A12489+1/24))-COUNTIF(tData[BezoekLangEind],"&lt;="&amp;$A12489)</f>
        <v/>
      </c>
      <c r="G12489" s="15">
        <f>IF($D12489=1,$B12489*100+$C12489,-1)</f>
        <v/>
      </c>
      <c r="H12489" s="15">
        <f>IF($D12489=1,$B12489,-1)</f>
        <v/>
      </c>
      <c r="I12489" s="15">
        <f>IF($D12489=1,$C12489,-1)</f>
        <v/>
      </c>
    </row>
    <row r="12490">
      <c r="A12490" s="33" t="n">
        <v>45812.29166666666</v>
      </c>
      <c r="B12490" s="15">
        <f>WEEKDAY($A12490,2)</f>
        <v/>
      </c>
      <c r="C12490" s="15">
        <f>HOUR($A12490)</f>
        <v/>
      </c>
      <c r="D12490" s="15">
        <f>IF(AND($A12490&gt;=Instellingen!$B$6,$A12490&lt;Instellingen!$B$7),1,0)</f>
        <v/>
      </c>
      <c r="E12490" s="15">
        <f>COUNTIF(tData[BezoekStart],"&lt;"&amp;($A12490+1/24))-COUNTIF(tData[BezoekEind],"&lt;="&amp;$A12490)</f>
        <v/>
      </c>
      <c r="F12490" s="15">
        <f>COUNTIF(tData[BezoekLangStart],"&lt;"&amp;($A12490+1/24))-COUNTIF(tData[BezoekLangEind],"&lt;="&amp;$A12490)</f>
        <v/>
      </c>
      <c r="G12490" s="15">
        <f>IF($D12490=1,$B12490*100+$C12490,-1)</f>
        <v/>
      </c>
      <c r="H12490" s="15">
        <f>IF($D12490=1,$B12490,-1)</f>
        <v/>
      </c>
      <c r="I12490" s="15">
        <f>IF($D12490=1,$C12490,-1)</f>
        <v/>
      </c>
    </row>
    <row r="12491">
      <c r="A12491" s="33" t="n">
        <v>45812.33333333334</v>
      </c>
      <c r="B12491" s="15">
        <f>WEEKDAY($A12491,2)</f>
        <v/>
      </c>
      <c r="C12491" s="15">
        <f>HOUR($A12491)</f>
        <v/>
      </c>
      <c r="D12491" s="15">
        <f>IF(AND($A12491&gt;=Instellingen!$B$6,$A12491&lt;Instellingen!$B$7),1,0)</f>
        <v/>
      </c>
      <c r="E12491" s="15">
        <f>COUNTIF(tData[BezoekStart],"&lt;"&amp;($A12491+1/24))-COUNTIF(tData[BezoekEind],"&lt;="&amp;$A12491)</f>
        <v/>
      </c>
      <c r="F12491" s="15">
        <f>COUNTIF(tData[BezoekLangStart],"&lt;"&amp;($A12491+1/24))-COUNTIF(tData[BezoekLangEind],"&lt;="&amp;$A12491)</f>
        <v/>
      </c>
      <c r="G12491" s="15">
        <f>IF($D12491=1,$B12491*100+$C12491,-1)</f>
        <v/>
      </c>
      <c r="H12491" s="15">
        <f>IF($D12491=1,$B12491,-1)</f>
        <v/>
      </c>
      <c r="I12491" s="15">
        <f>IF($D12491=1,$C12491,-1)</f>
        <v/>
      </c>
    </row>
    <row r="12492">
      <c r="A12492" s="33" t="n">
        <v>45812.375</v>
      </c>
      <c r="B12492" s="15">
        <f>WEEKDAY($A12492,2)</f>
        <v/>
      </c>
      <c r="C12492" s="15">
        <f>HOUR($A12492)</f>
        <v/>
      </c>
      <c r="D12492" s="15">
        <f>IF(AND($A12492&gt;=Instellingen!$B$6,$A12492&lt;Instellingen!$B$7),1,0)</f>
        <v/>
      </c>
      <c r="E12492" s="15">
        <f>COUNTIF(tData[BezoekStart],"&lt;"&amp;($A12492+1/24))-COUNTIF(tData[BezoekEind],"&lt;="&amp;$A12492)</f>
        <v/>
      </c>
      <c r="F12492" s="15">
        <f>COUNTIF(tData[BezoekLangStart],"&lt;"&amp;($A12492+1/24))-COUNTIF(tData[BezoekLangEind],"&lt;="&amp;$A12492)</f>
        <v/>
      </c>
      <c r="G12492" s="15">
        <f>IF($D12492=1,$B12492*100+$C12492,-1)</f>
        <v/>
      </c>
      <c r="H12492" s="15">
        <f>IF($D12492=1,$B12492,-1)</f>
        <v/>
      </c>
      <c r="I12492" s="15">
        <f>IF($D12492=1,$C12492,-1)</f>
        <v/>
      </c>
    </row>
    <row r="12493">
      <c r="A12493" s="33" t="n">
        <v>45812.41666666666</v>
      </c>
      <c r="B12493" s="15">
        <f>WEEKDAY($A12493,2)</f>
        <v/>
      </c>
      <c r="C12493" s="15">
        <f>HOUR($A12493)</f>
        <v/>
      </c>
      <c r="D12493" s="15">
        <f>IF(AND($A12493&gt;=Instellingen!$B$6,$A12493&lt;Instellingen!$B$7),1,0)</f>
        <v/>
      </c>
      <c r="E12493" s="15">
        <f>COUNTIF(tData[BezoekStart],"&lt;"&amp;($A12493+1/24))-COUNTIF(tData[BezoekEind],"&lt;="&amp;$A12493)</f>
        <v/>
      </c>
      <c r="F12493" s="15">
        <f>COUNTIF(tData[BezoekLangStart],"&lt;"&amp;($A12493+1/24))-COUNTIF(tData[BezoekLangEind],"&lt;="&amp;$A12493)</f>
        <v/>
      </c>
      <c r="G12493" s="15">
        <f>IF($D12493=1,$B12493*100+$C12493,-1)</f>
        <v/>
      </c>
      <c r="H12493" s="15">
        <f>IF($D12493=1,$B12493,-1)</f>
        <v/>
      </c>
      <c r="I12493" s="15">
        <f>IF($D12493=1,$C12493,-1)</f>
        <v/>
      </c>
    </row>
    <row r="12494">
      <c r="A12494" s="33" t="n">
        <v>45812.45833333334</v>
      </c>
      <c r="B12494" s="15">
        <f>WEEKDAY($A12494,2)</f>
        <v/>
      </c>
      <c r="C12494" s="15">
        <f>HOUR($A12494)</f>
        <v/>
      </c>
      <c r="D12494" s="15">
        <f>IF(AND($A12494&gt;=Instellingen!$B$6,$A12494&lt;Instellingen!$B$7),1,0)</f>
        <v/>
      </c>
      <c r="E12494" s="15">
        <f>COUNTIF(tData[BezoekStart],"&lt;"&amp;($A12494+1/24))-COUNTIF(tData[BezoekEind],"&lt;="&amp;$A12494)</f>
        <v/>
      </c>
      <c r="F12494" s="15">
        <f>COUNTIF(tData[BezoekLangStart],"&lt;"&amp;($A12494+1/24))-COUNTIF(tData[BezoekLangEind],"&lt;="&amp;$A12494)</f>
        <v/>
      </c>
      <c r="G12494" s="15">
        <f>IF($D12494=1,$B12494*100+$C12494,-1)</f>
        <v/>
      </c>
      <c r="H12494" s="15">
        <f>IF($D12494=1,$B12494,-1)</f>
        <v/>
      </c>
      <c r="I12494" s="15">
        <f>IF($D12494=1,$C12494,-1)</f>
        <v/>
      </c>
    </row>
    <row r="12495">
      <c r="A12495" s="33" t="n">
        <v>45812.5</v>
      </c>
      <c r="B12495" s="15">
        <f>WEEKDAY($A12495,2)</f>
        <v/>
      </c>
      <c r="C12495" s="15">
        <f>HOUR($A12495)</f>
        <v/>
      </c>
      <c r="D12495" s="15">
        <f>IF(AND($A12495&gt;=Instellingen!$B$6,$A12495&lt;Instellingen!$B$7),1,0)</f>
        <v/>
      </c>
      <c r="E12495" s="15">
        <f>COUNTIF(tData[BezoekStart],"&lt;"&amp;($A12495+1/24))-COUNTIF(tData[BezoekEind],"&lt;="&amp;$A12495)</f>
        <v/>
      </c>
      <c r="F12495" s="15">
        <f>COUNTIF(tData[BezoekLangStart],"&lt;"&amp;($A12495+1/24))-COUNTIF(tData[BezoekLangEind],"&lt;="&amp;$A12495)</f>
        <v/>
      </c>
      <c r="G12495" s="15">
        <f>IF($D12495=1,$B12495*100+$C12495,-1)</f>
        <v/>
      </c>
      <c r="H12495" s="15">
        <f>IF($D12495=1,$B12495,-1)</f>
        <v/>
      </c>
      <c r="I12495" s="15">
        <f>IF($D12495=1,$C12495,-1)</f>
        <v/>
      </c>
    </row>
    <row r="12496">
      <c r="A12496" s="33" t="n">
        <v>45812.54166666666</v>
      </c>
      <c r="B12496" s="15">
        <f>WEEKDAY($A12496,2)</f>
        <v/>
      </c>
      <c r="C12496" s="15">
        <f>HOUR($A12496)</f>
        <v/>
      </c>
      <c r="D12496" s="15">
        <f>IF(AND($A12496&gt;=Instellingen!$B$6,$A12496&lt;Instellingen!$B$7),1,0)</f>
        <v/>
      </c>
      <c r="E12496" s="15">
        <f>COUNTIF(tData[BezoekStart],"&lt;"&amp;($A12496+1/24))-COUNTIF(tData[BezoekEind],"&lt;="&amp;$A12496)</f>
        <v/>
      </c>
      <c r="F12496" s="15">
        <f>COUNTIF(tData[BezoekLangStart],"&lt;"&amp;($A12496+1/24))-COUNTIF(tData[BezoekLangEind],"&lt;="&amp;$A12496)</f>
        <v/>
      </c>
      <c r="G12496" s="15">
        <f>IF($D12496=1,$B12496*100+$C12496,-1)</f>
        <v/>
      </c>
      <c r="H12496" s="15">
        <f>IF($D12496=1,$B12496,-1)</f>
        <v/>
      </c>
      <c r="I12496" s="15">
        <f>IF($D12496=1,$C12496,-1)</f>
        <v/>
      </c>
    </row>
    <row r="12497">
      <c r="A12497" s="33" t="n">
        <v>45812.58333333334</v>
      </c>
      <c r="B12497" s="15">
        <f>WEEKDAY($A12497,2)</f>
        <v/>
      </c>
      <c r="C12497" s="15">
        <f>HOUR($A12497)</f>
        <v/>
      </c>
      <c r="D12497" s="15">
        <f>IF(AND($A12497&gt;=Instellingen!$B$6,$A12497&lt;Instellingen!$B$7),1,0)</f>
        <v/>
      </c>
      <c r="E12497" s="15">
        <f>COUNTIF(tData[BezoekStart],"&lt;"&amp;($A12497+1/24))-COUNTIF(tData[BezoekEind],"&lt;="&amp;$A12497)</f>
        <v/>
      </c>
      <c r="F12497" s="15">
        <f>COUNTIF(tData[BezoekLangStart],"&lt;"&amp;($A12497+1/24))-COUNTIF(tData[BezoekLangEind],"&lt;="&amp;$A12497)</f>
        <v/>
      </c>
      <c r="G12497" s="15">
        <f>IF($D12497=1,$B12497*100+$C12497,-1)</f>
        <v/>
      </c>
      <c r="H12497" s="15">
        <f>IF($D12497=1,$B12497,-1)</f>
        <v/>
      </c>
      <c r="I12497" s="15">
        <f>IF($D12497=1,$C12497,-1)</f>
        <v/>
      </c>
    </row>
    <row r="12498">
      <c r="A12498" s="33" t="n">
        <v>45812.625</v>
      </c>
      <c r="B12498" s="15">
        <f>WEEKDAY($A12498,2)</f>
        <v/>
      </c>
      <c r="C12498" s="15">
        <f>HOUR($A12498)</f>
        <v/>
      </c>
      <c r="D12498" s="15">
        <f>IF(AND($A12498&gt;=Instellingen!$B$6,$A12498&lt;Instellingen!$B$7),1,0)</f>
        <v/>
      </c>
      <c r="E12498" s="15">
        <f>COUNTIF(tData[BezoekStart],"&lt;"&amp;($A12498+1/24))-COUNTIF(tData[BezoekEind],"&lt;="&amp;$A12498)</f>
        <v/>
      </c>
      <c r="F12498" s="15">
        <f>COUNTIF(tData[BezoekLangStart],"&lt;"&amp;($A12498+1/24))-COUNTIF(tData[BezoekLangEind],"&lt;="&amp;$A12498)</f>
        <v/>
      </c>
      <c r="G12498" s="15">
        <f>IF($D12498=1,$B12498*100+$C12498,-1)</f>
        <v/>
      </c>
      <c r="H12498" s="15">
        <f>IF($D12498=1,$B12498,-1)</f>
        <v/>
      </c>
      <c r="I12498" s="15">
        <f>IF($D12498=1,$C12498,-1)</f>
        <v/>
      </c>
    </row>
    <row r="12499">
      <c r="A12499" s="33" t="n">
        <v>45812.66666666666</v>
      </c>
      <c r="B12499" s="15">
        <f>WEEKDAY($A12499,2)</f>
        <v/>
      </c>
      <c r="C12499" s="15">
        <f>HOUR($A12499)</f>
        <v/>
      </c>
      <c r="D12499" s="15">
        <f>IF(AND($A12499&gt;=Instellingen!$B$6,$A12499&lt;Instellingen!$B$7),1,0)</f>
        <v/>
      </c>
      <c r="E12499" s="15">
        <f>COUNTIF(tData[BezoekStart],"&lt;"&amp;($A12499+1/24))-COUNTIF(tData[BezoekEind],"&lt;="&amp;$A12499)</f>
        <v/>
      </c>
      <c r="F12499" s="15">
        <f>COUNTIF(tData[BezoekLangStart],"&lt;"&amp;($A12499+1/24))-COUNTIF(tData[BezoekLangEind],"&lt;="&amp;$A12499)</f>
        <v/>
      </c>
      <c r="G12499" s="15">
        <f>IF($D12499=1,$B12499*100+$C12499,-1)</f>
        <v/>
      </c>
      <c r="H12499" s="15">
        <f>IF($D12499=1,$B12499,-1)</f>
        <v/>
      </c>
      <c r="I12499" s="15">
        <f>IF($D12499=1,$C12499,-1)</f>
        <v/>
      </c>
    </row>
    <row r="12500">
      <c r="A12500" s="33" t="n">
        <v>45812.70833333334</v>
      </c>
      <c r="B12500" s="15">
        <f>WEEKDAY($A12500,2)</f>
        <v/>
      </c>
      <c r="C12500" s="15">
        <f>HOUR($A12500)</f>
        <v/>
      </c>
      <c r="D12500" s="15">
        <f>IF(AND($A12500&gt;=Instellingen!$B$6,$A12500&lt;Instellingen!$B$7),1,0)</f>
        <v/>
      </c>
      <c r="E12500" s="15">
        <f>COUNTIF(tData[BezoekStart],"&lt;"&amp;($A12500+1/24))-COUNTIF(tData[BezoekEind],"&lt;="&amp;$A12500)</f>
        <v/>
      </c>
      <c r="F12500" s="15">
        <f>COUNTIF(tData[BezoekLangStart],"&lt;"&amp;($A12500+1/24))-COUNTIF(tData[BezoekLangEind],"&lt;="&amp;$A12500)</f>
        <v/>
      </c>
      <c r="G12500" s="15">
        <f>IF($D12500=1,$B12500*100+$C12500,-1)</f>
        <v/>
      </c>
      <c r="H12500" s="15">
        <f>IF($D12500=1,$B12500,-1)</f>
        <v/>
      </c>
      <c r="I12500" s="15">
        <f>IF($D12500=1,$C12500,-1)</f>
        <v/>
      </c>
    </row>
    <row r="12501">
      <c r="A12501" s="33" t="n">
        <v>45812.75</v>
      </c>
      <c r="B12501" s="15">
        <f>WEEKDAY($A12501,2)</f>
        <v/>
      </c>
      <c r="C12501" s="15">
        <f>HOUR($A12501)</f>
        <v/>
      </c>
      <c r="D12501" s="15">
        <f>IF(AND($A12501&gt;=Instellingen!$B$6,$A12501&lt;Instellingen!$B$7),1,0)</f>
        <v/>
      </c>
      <c r="E12501" s="15">
        <f>COUNTIF(tData[BezoekStart],"&lt;"&amp;($A12501+1/24))-COUNTIF(tData[BezoekEind],"&lt;="&amp;$A12501)</f>
        <v/>
      </c>
      <c r="F12501" s="15">
        <f>COUNTIF(tData[BezoekLangStart],"&lt;"&amp;($A12501+1/24))-COUNTIF(tData[BezoekLangEind],"&lt;="&amp;$A12501)</f>
        <v/>
      </c>
      <c r="G12501" s="15">
        <f>IF($D12501=1,$B12501*100+$C12501,-1)</f>
        <v/>
      </c>
      <c r="H12501" s="15">
        <f>IF($D12501=1,$B12501,-1)</f>
        <v/>
      </c>
      <c r="I12501" s="15">
        <f>IF($D12501=1,$C12501,-1)</f>
        <v/>
      </c>
    </row>
    <row r="12502">
      <c r="A12502" s="33" t="n">
        <v>45812.79166666666</v>
      </c>
      <c r="B12502" s="15">
        <f>WEEKDAY($A12502,2)</f>
        <v/>
      </c>
      <c r="C12502" s="15">
        <f>HOUR($A12502)</f>
        <v/>
      </c>
      <c r="D12502" s="15">
        <f>IF(AND($A12502&gt;=Instellingen!$B$6,$A12502&lt;Instellingen!$B$7),1,0)</f>
        <v/>
      </c>
      <c r="E12502" s="15">
        <f>COUNTIF(tData[BezoekStart],"&lt;"&amp;($A12502+1/24))-COUNTIF(tData[BezoekEind],"&lt;="&amp;$A12502)</f>
        <v/>
      </c>
      <c r="F12502" s="15">
        <f>COUNTIF(tData[BezoekLangStart],"&lt;"&amp;($A12502+1/24))-COUNTIF(tData[BezoekLangEind],"&lt;="&amp;$A12502)</f>
        <v/>
      </c>
      <c r="G12502" s="15">
        <f>IF($D12502=1,$B12502*100+$C12502,-1)</f>
        <v/>
      </c>
      <c r="H12502" s="15">
        <f>IF($D12502=1,$B12502,-1)</f>
        <v/>
      </c>
      <c r="I12502" s="15">
        <f>IF($D12502=1,$C12502,-1)</f>
        <v/>
      </c>
    </row>
    <row r="12503">
      <c r="A12503" s="33" t="n">
        <v>45812.83333333334</v>
      </c>
      <c r="B12503" s="15">
        <f>WEEKDAY($A12503,2)</f>
        <v/>
      </c>
      <c r="C12503" s="15">
        <f>HOUR($A12503)</f>
        <v/>
      </c>
      <c r="D12503" s="15">
        <f>IF(AND($A12503&gt;=Instellingen!$B$6,$A12503&lt;Instellingen!$B$7),1,0)</f>
        <v/>
      </c>
      <c r="E12503" s="15">
        <f>COUNTIF(tData[BezoekStart],"&lt;"&amp;($A12503+1/24))-COUNTIF(tData[BezoekEind],"&lt;="&amp;$A12503)</f>
        <v/>
      </c>
      <c r="F12503" s="15">
        <f>COUNTIF(tData[BezoekLangStart],"&lt;"&amp;($A12503+1/24))-COUNTIF(tData[BezoekLangEind],"&lt;="&amp;$A12503)</f>
        <v/>
      </c>
      <c r="G12503" s="15">
        <f>IF($D12503=1,$B12503*100+$C12503,-1)</f>
        <v/>
      </c>
      <c r="H12503" s="15">
        <f>IF($D12503=1,$B12503,-1)</f>
        <v/>
      </c>
      <c r="I12503" s="15">
        <f>IF($D12503=1,$C12503,-1)</f>
        <v/>
      </c>
    </row>
    <row r="12504">
      <c r="A12504" s="33" t="n">
        <v>45812.875</v>
      </c>
      <c r="B12504" s="15">
        <f>WEEKDAY($A12504,2)</f>
        <v/>
      </c>
      <c r="C12504" s="15">
        <f>HOUR($A12504)</f>
        <v/>
      </c>
      <c r="D12504" s="15">
        <f>IF(AND($A12504&gt;=Instellingen!$B$6,$A12504&lt;Instellingen!$B$7),1,0)</f>
        <v/>
      </c>
      <c r="E12504" s="15">
        <f>COUNTIF(tData[BezoekStart],"&lt;"&amp;($A12504+1/24))-COUNTIF(tData[BezoekEind],"&lt;="&amp;$A12504)</f>
        <v/>
      </c>
      <c r="F12504" s="15">
        <f>COUNTIF(tData[BezoekLangStart],"&lt;"&amp;($A12504+1/24))-COUNTIF(tData[BezoekLangEind],"&lt;="&amp;$A12504)</f>
        <v/>
      </c>
      <c r="G12504" s="15">
        <f>IF($D12504=1,$B12504*100+$C12504,-1)</f>
        <v/>
      </c>
      <c r="H12504" s="15">
        <f>IF($D12504=1,$B12504,-1)</f>
        <v/>
      </c>
      <c r="I12504" s="15">
        <f>IF($D12504=1,$C12504,-1)</f>
        <v/>
      </c>
    </row>
    <row r="12505">
      <c r="A12505" s="33" t="n">
        <v>45812.91666666666</v>
      </c>
      <c r="B12505" s="15">
        <f>WEEKDAY($A12505,2)</f>
        <v/>
      </c>
      <c r="C12505" s="15">
        <f>HOUR($A12505)</f>
        <v/>
      </c>
      <c r="D12505" s="15">
        <f>IF(AND($A12505&gt;=Instellingen!$B$6,$A12505&lt;Instellingen!$B$7),1,0)</f>
        <v/>
      </c>
      <c r="E12505" s="15">
        <f>COUNTIF(tData[BezoekStart],"&lt;"&amp;($A12505+1/24))-COUNTIF(tData[BezoekEind],"&lt;="&amp;$A12505)</f>
        <v/>
      </c>
      <c r="F12505" s="15">
        <f>COUNTIF(tData[BezoekLangStart],"&lt;"&amp;($A12505+1/24))-COUNTIF(tData[BezoekLangEind],"&lt;="&amp;$A12505)</f>
        <v/>
      </c>
      <c r="G12505" s="15">
        <f>IF($D12505=1,$B12505*100+$C12505,-1)</f>
        <v/>
      </c>
      <c r="H12505" s="15">
        <f>IF($D12505=1,$B12505,-1)</f>
        <v/>
      </c>
      <c r="I12505" s="15">
        <f>IF($D12505=1,$C12505,-1)</f>
        <v/>
      </c>
    </row>
    <row r="12506">
      <c r="A12506" s="33" t="n">
        <v>45812.95833333334</v>
      </c>
      <c r="B12506" s="15">
        <f>WEEKDAY($A12506,2)</f>
        <v/>
      </c>
      <c r="C12506" s="15">
        <f>HOUR($A12506)</f>
        <v/>
      </c>
      <c r="D12506" s="15">
        <f>IF(AND($A12506&gt;=Instellingen!$B$6,$A12506&lt;Instellingen!$B$7),1,0)</f>
        <v/>
      </c>
      <c r="E12506" s="15">
        <f>COUNTIF(tData[BezoekStart],"&lt;"&amp;($A12506+1/24))-COUNTIF(tData[BezoekEind],"&lt;="&amp;$A12506)</f>
        <v/>
      </c>
      <c r="F12506" s="15">
        <f>COUNTIF(tData[BezoekLangStart],"&lt;"&amp;($A12506+1/24))-COUNTIF(tData[BezoekLangEind],"&lt;="&amp;$A12506)</f>
        <v/>
      </c>
      <c r="G12506" s="15">
        <f>IF($D12506=1,$B12506*100+$C12506,-1)</f>
        <v/>
      </c>
      <c r="H12506" s="15">
        <f>IF($D12506=1,$B12506,-1)</f>
        <v/>
      </c>
      <c r="I12506" s="15">
        <f>IF($D12506=1,$C12506,-1)</f>
        <v/>
      </c>
    </row>
    <row r="12507">
      <c r="A12507" s="33" t="n">
        <v>45813</v>
      </c>
      <c r="B12507" s="15">
        <f>WEEKDAY($A12507,2)</f>
        <v/>
      </c>
      <c r="C12507" s="15">
        <f>HOUR($A12507)</f>
        <v/>
      </c>
      <c r="D12507" s="15">
        <f>IF(AND($A12507&gt;=Instellingen!$B$6,$A12507&lt;Instellingen!$B$7),1,0)</f>
        <v/>
      </c>
      <c r="E12507" s="15">
        <f>COUNTIF(tData[BezoekStart],"&lt;"&amp;($A12507+1/24))-COUNTIF(tData[BezoekEind],"&lt;="&amp;$A12507)</f>
        <v/>
      </c>
      <c r="F12507" s="15">
        <f>COUNTIF(tData[BezoekLangStart],"&lt;"&amp;($A12507+1/24))-COUNTIF(tData[BezoekLangEind],"&lt;="&amp;$A12507)</f>
        <v/>
      </c>
      <c r="G12507" s="15">
        <f>IF($D12507=1,$B12507*100+$C12507,-1)</f>
        <v/>
      </c>
      <c r="H12507" s="15">
        <f>IF($D12507=1,$B12507,-1)</f>
        <v/>
      </c>
      <c r="I12507" s="15">
        <f>IF($D12507=1,$C12507,-1)</f>
        <v/>
      </c>
    </row>
    <row r="12508">
      <c r="A12508" s="33" t="n">
        <v>45813.04166666666</v>
      </c>
      <c r="B12508" s="15">
        <f>WEEKDAY($A12508,2)</f>
        <v/>
      </c>
      <c r="C12508" s="15">
        <f>HOUR($A12508)</f>
        <v/>
      </c>
      <c r="D12508" s="15">
        <f>IF(AND($A12508&gt;=Instellingen!$B$6,$A12508&lt;Instellingen!$B$7),1,0)</f>
        <v/>
      </c>
      <c r="E12508" s="15">
        <f>COUNTIF(tData[BezoekStart],"&lt;"&amp;($A12508+1/24))-COUNTIF(tData[BezoekEind],"&lt;="&amp;$A12508)</f>
        <v/>
      </c>
      <c r="F12508" s="15">
        <f>COUNTIF(tData[BezoekLangStart],"&lt;"&amp;($A12508+1/24))-COUNTIF(tData[BezoekLangEind],"&lt;="&amp;$A12508)</f>
        <v/>
      </c>
      <c r="G12508" s="15">
        <f>IF($D12508=1,$B12508*100+$C12508,-1)</f>
        <v/>
      </c>
      <c r="H12508" s="15">
        <f>IF($D12508=1,$B12508,-1)</f>
        <v/>
      </c>
      <c r="I12508" s="15">
        <f>IF($D12508=1,$C12508,-1)</f>
        <v/>
      </c>
    </row>
    <row r="12509">
      <c r="A12509" s="33" t="n">
        <v>45813.08333333334</v>
      </c>
      <c r="B12509" s="15">
        <f>WEEKDAY($A12509,2)</f>
        <v/>
      </c>
      <c r="C12509" s="15">
        <f>HOUR($A12509)</f>
        <v/>
      </c>
      <c r="D12509" s="15">
        <f>IF(AND($A12509&gt;=Instellingen!$B$6,$A12509&lt;Instellingen!$B$7),1,0)</f>
        <v/>
      </c>
      <c r="E12509" s="15">
        <f>COUNTIF(tData[BezoekStart],"&lt;"&amp;($A12509+1/24))-COUNTIF(tData[BezoekEind],"&lt;="&amp;$A12509)</f>
        <v/>
      </c>
      <c r="F12509" s="15">
        <f>COUNTIF(tData[BezoekLangStart],"&lt;"&amp;($A12509+1/24))-COUNTIF(tData[BezoekLangEind],"&lt;="&amp;$A12509)</f>
        <v/>
      </c>
      <c r="G12509" s="15">
        <f>IF($D12509=1,$B12509*100+$C12509,-1)</f>
        <v/>
      </c>
      <c r="H12509" s="15">
        <f>IF($D12509=1,$B12509,-1)</f>
        <v/>
      </c>
      <c r="I12509" s="15">
        <f>IF($D12509=1,$C12509,-1)</f>
        <v/>
      </c>
    </row>
    <row r="12510">
      <c r="A12510" s="33" t="n">
        <v>45813.125</v>
      </c>
      <c r="B12510" s="15">
        <f>WEEKDAY($A12510,2)</f>
        <v/>
      </c>
      <c r="C12510" s="15">
        <f>HOUR($A12510)</f>
        <v/>
      </c>
      <c r="D12510" s="15">
        <f>IF(AND($A12510&gt;=Instellingen!$B$6,$A12510&lt;Instellingen!$B$7),1,0)</f>
        <v/>
      </c>
      <c r="E12510" s="15">
        <f>COUNTIF(tData[BezoekStart],"&lt;"&amp;($A12510+1/24))-COUNTIF(tData[BezoekEind],"&lt;="&amp;$A12510)</f>
        <v/>
      </c>
      <c r="F12510" s="15">
        <f>COUNTIF(tData[BezoekLangStart],"&lt;"&amp;($A12510+1/24))-COUNTIF(tData[BezoekLangEind],"&lt;="&amp;$A12510)</f>
        <v/>
      </c>
      <c r="G12510" s="15">
        <f>IF($D12510=1,$B12510*100+$C12510,-1)</f>
        <v/>
      </c>
      <c r="H12510" s="15">
        <f>IF($D12510=1,$B12510,-1)</f>
        <v/>
      </c>
      <c r="I12510" s="15">
        <f>IF($D12510=1,$C12510,-1)</f>
        <v/>
      </c>
    </row>
    <row r="12511">
      <c r="A12511" s="33" t="n">
        <v>45813.16666666666</v>
      </c>
      <c r="B12511" s="15">
        <f>WEEKDAY($A12511,2)</f>
        <v/>
      </c>
      <c r="C12511" s="15">
        <f>HOUR($A12511)</f>
        <v/>
      </c>
      <c r="D12511" s="15">
        <f>IF(AND($A12511&gt;=Instellingen!$B$6,$A12511&lt;Instellingen!$B$7),1,0)</f>
        <v/>
      </c>
      <c r="E12511" s="15">
        <f>COUNTIF(tData[BezoekStart],"&lt;"&amp;($A12511+1/24))-COUNTIF(tData[BezoekEind],"&lt;="&amp;$A12511)</f>
        <v/>
      </c>
      <c r="F12511" s="15">
        <f>COUNTIF(tData[BezoekLangStart],"&lt;"&amp;($A12511+1/24))-COUNTIF(tData[BezoekLangEind],"&lt;="&amp;$A12511)</f>
        <v/>
      </c>
      <c r="G12511" s="15">
        <f>IF($D12511=1,$B12511*100+$C12511,-1)</f>
        <v/>
      </c>
      <c r="H12511" s="15">
        <f>IF($D12511=1,$B12511,-1)</f>
        <v/>
      </c>
      <c r="I12511" s="15">
        <f>IF($D12511=1,$C12511,-1)</f>
        <v/>
      </c>
    </row>
    <row r="12512">
      <c r="A12512" s="33" t="n">
        <v>45813.20833333334</v>
      </c>
      <c r="B12512" s="15">
        <f>WEEKDAY($A12512,2)</f>
        <v/>
      </c>
      <c r="C12512" s="15">
        <f>HOUR($A12512)</f>
        <v/>
      </c>
      <c r="D12512" s="15">
        <f>IF(AND($A12512&gt;=Instellingen!$B$6,$A12512&lt;Instellingen!$B$7),1,0)</f>
        <v/>
      </c>
      <c r="E12512" s="15">
        <f>COUNTIF(tData[BezoekStart],"&lt;"&amp;($A12512+1/24))-COUNTIF(tData[BezoekEind],"&lt;="&amp;$A12512)</f>
        <v/>
      </c>
      <c r="F12512" s="15">
        <f>COUNTIF(tData[BezoekLangStart],"&lt;"&amp;($A12512+1/24))-COUNTIF(tData[BezoekLangEind],"&lt;="&amp;$A12512)</f>
        <v/>
      </c>
      <c r="G12512" s="15">
        <f>IF($D12512=1,$B12512*100+$C12512,-1)</f>
        <v/>
      </c>
      <c r="H12512" s="15">
        <f>IF($D12512=1,$B12512,-1)</f>
        <v/>
      </c>
      <c r="I12512" s="15">
        <f>IF($D12512=1,$C12512,-1)</f>
        <v/>
      </c>
    </row>
    <row r="12513">
      <c r="A12513" s="33" t="n">
        <v>45813.25</v>
      </c>
      <c r="B12513" s="15">
        <f>WEEKDAY($A12513,2)</f>
        <v/>
      </c>
      <c r="C12513" s="15">
        <f>HOUR($A12513)</f>
        <v/>
      </c>
      <c r="D12513" s="15">
        <f>IF(AND($A12513&gt;=Instellingen!$B$6,$A12513&lt;Instellingen!$B$7),1,0)</f>
        <v/>
      </c>
      <c r="E12513" s="15">
        <f>COUNTIF(tData[BezoekStart],"&lt;"&amp;($A12513+1/24))-COUNTIF(tData[BezoekEind],"&lt;="&amp;$A12513)</f>
        <v/>
      </c>
      <c r="F12513" s="15">
        <f>COUNTIF(tData[BezoekLangStart],"&lt;"&amp;($A12513+1/24))-COUNTIF(tData[BezoekLangEind],"&lt;="&amp;$A12513)</f>
        <v/>
      </c>
      <c r="G12513" s="15">
        <f>IF($D12513=1,$B12513*100+$C12513,-1)</f>
        <v/>
      </c>
      <c r="H12513" s="15">
        <f>IF($D12513=1,$B12513,-1)</f>
        <v/>
      </c>
      <c r="I12513" s="15">
        <f>IF($D12513=1,$C12513,-1)</f>
        <v/>
      </c>
    </row>
    <row r="12514">
      <c r="A12514" s="33" t="n">
        <v>45813.29166666666</v>
      </c>
      <c r="B12514" s="15">
        <f>WEEKDAY($A12514,2)</f>
        <v/>
      </c>
      <c r="C12514" s="15">
        <f>HOUR($A12514)</f>
        <v/>
      </c>
      <c r="D12514" s="15">
        <f>IF(AND($A12514&gt;=Instellingen!$B$6,$A12514&lt;Instellingen!$B$7),1,0)</f>
        <v/>
      </c>
      <c r="E12514" s="15">
        <f>COUNTIF(tData[BezoekStart],"&lt;"&amp;($A12514+1/24))-COUNTIF(tData[BezoekEind],"&lt;="&amp;$A12514)</f>
        <v/>
      </c>
      <c r="F12514" s="15">
        <f>COUNTIF(tData[BezoekLangStart],"&lt;"&amp;($A12514+1/24))-COUNTIF(tData[BezoekLangEind],"&lt;="&amp;$A12514)</f>
        <v/>
      </c>
      <c r="G12514" s="15">
        <f>IF($D12514=1,$B12514*100+$C12514,-1)</f>
        <v/>
      </c>
      <c r="H12514" s="15">
        <f>IF($D12514=1,$B12514,-1)</f>
        <v/>
      </c>
      <c r="I12514" s="15">
        <f>IF($D12514=1,$C12514,-1)</f>
        <v/>
      </c>
    </row>
    <row r="12515">
      <c r="A12515" s="33" t="n">
        <v>45813.33333333334</v>
      </c>
      <c r="B12515" s="15">
        <f>WEEKDAY($A12515,2)</f>
        <v/>
      </c>
      <c r="C12515" s="15">
        <f>HOUR($A12515)</f>
        <v/>
      </c>
      <c r="D12515" s="15">
        <f>IF(AND($A12515&gt;=Instellingen!$B$6,$A12515&lt;Instellingen!$B$7),1,0)</f>
        <v/>
      </c>
      <c r="E12515" s="15">
        <f>COUNTIF(tData[BezoekStart],"&lt;"&amp;($A12515+1/24))-COUNTIF(tData[BezoekEind],"&lt;="&amp;$A12515)</f>
        <v/>
      </c>
      <c r="F12515" s="15">
        <f>COUNTIF(tData[BezoekLangStart],"&lt;"&amp;($A12515+1/24))-COUNTIF(tData[BezoekLangEind],"&lt;="&amp;$A12515)</f>
        <v/>
      </c>
      <c r="G12515" s="15">
        <f>IF($D12515=1,$B12515*100+$C12515,-1)</f>
        <v/>
      </c>
      <c r="H12515" s="15">
        <f>IF($D12515=1,$B12515,-1)</f>
        <v/>
      </c>
      <c r="I12515" s="15">
        <f>IF($D12515=1,$C12515,-1)</f>
        <v/>
      </c>
    </row>
    <row r="12516">
      <c r="A12516" s="33" t="n">
        <v>45813.375</v>
      </c>
      <c r="B12516" s="15">
        <f>WEEKDAY($A12516,2)</f>
        <v/>
      </c>
      <c r="C12516" s="15">
        <f>HOUR($A12516)</f>
        <v/>
      </c>
      <c r="D12516" s="15">
        <f>IF(AND($A12516&gt;=Instellingen!$B$6,$A12516&lt;Instellingen!$B$7),1,0)</f>
        <v/>
      </c>
      <c r="E12516" s="15">
        <f>COUNTIF(tData[BezoekStart],"&lt;"&amp;($A12516+1/24))-COUNTIF(tData[BezoekEind],"&lt;="&amp;$A12516)</f>
        <v/>
      </c>
      <c r="F12516" s="15">
        <f>COUNTIF(tData[BezoekLangStart],"&lt;"&amp;($A12516+1/24))-COUNTIF(tData[BezoekLangEind],"&lt;="&amp;$A12516)</f>
        <v/>
      </c>
      <c r="G12516" s="15">
        <f>IF($D12516=1,$B12516*100+$C12516,-1)</f>
        <v/>
      </c>
      <c r="H12516" s="15">
        <f>IF($D12516=1,$B12516,-1)</f>
        <v/>
      </c>
      <c r="I12516" s="15">
        <f>IF($D12516=1,$C12516,-1)</f>
        <v/>
      </c>
    </row>
    <row r="12517">
      <c r="A12517" s="33" t="n">
        <v>45813.41666666666</v>
      </c>
      <c r="B12517" s="15">
        <f>WEEKDAY($A12517,2)</f>
        <v/>
      </c>
      <c r="C12517" s="15">
        <f>HOUR($A12517)</f>
        <v/>
      </c>
      <c r="D12517" s="15">
        <f>IF(AND($A12517&gt;=Instellingen!$B$6,$A12517&lt;Instellingen!$B$7),1,0)</f>
        <v/>
      </c>
      <c r="E12517" s="15">
        <f>COUNTIF(tData[BezoekStart],"&lt;"&amp;($A12517+1/24))-COUNTIF(tData[BezoekEind],"&lt;="&amp;$A12517)</f>
        <v/>
      </c>
      <c r="F12517" s="15">
        <f>COUNTIF(tData[BezoekLangStart],"&lt;"&amp;($A12517+1/24))-COUNTIF(tData[BezoekLangEind],"&lt;="&amp;$A12517)</f>
        <v/>
      </c>
      <c r="G12517" s="15">
        <f>IF($D12517=1,$B12517*100+$C12517,-1)</f>
        <v/>
      </c>
      <c r="H12517" s="15">
        <f>IF($D12517=1,$B12517,-1)</f>
        <v/>
      </c>
      <c r="I12517" s="15">
        <f>IF($D12517=1,$C12517,-1)</f>
        <v/>
      </c>
    </row>
    <row r="12518">
      <c r="A12518" s="33" t="n">
        <v>45813.45833333334</v>
      </c>
      <c r="B12518" s="15">
        <f>WEEKDAY($A12518,2)</f>
        <v/>
      </c>
      <c r="C12518" s="15">
        <f>HOUR($A12518)</f>
        <v/>
      </c>
      <c r="D12518" s="15">
        <f>IF(AND($A12518&gt;=Instellingen!$B$6,$A12518&lt;Instellingen!$B$7),1,0)</f>
        <v/>
      </c>
      <c r="E12518" s="15">
        <f>COUNTIF(tData[BezoekStart],"&lt;"&amp;($A12518+1/24))-COUNTIF(tData[BezoekEind],"&lt;="&amp;$A12518)</f>
        <v/>
      </c>
      <c r="F12518" s="15">
        <f>COUNTIF(tData[BezoekLangStart],"&lt;"&amp;($A12518+1/24))-COUNTIF(tData[BezoekLangEind],"&lt;="&amp;$A12518)</f>
        <v/>
      </c>
      <c r="G12518" s="15">
        <f>IF($D12518=1,$B12518*100+$C12518,-1)</f>
        <v/>
      </c>
      <c r="H12518" s="15">
        <f>IF($D12518=1,$B12518,-1)</f>
        <v/>
      </c>
      <c r="I12518" s="15">
        <f>IF($D12518=1,$C12518,-1)</f>
        <v/>
      </c>
    </row>
    <row r="12519">
      <c r="A12519" s="33" t="n">
        <v>45813.5</v>
      </c>
      <c r="B12519" s="15">
        <f>WEEKDAY($A12519,2)</f>
        <v/>
      </c>
      <c r="C12519" s="15">
        <f>HOUR($A12519)</f>
        <v/>
      </c>
      <c r="D12519" s="15">
        <f>IF(AND($A12519&gt;=Instellingen!$B$6,$A12519&lt;Instellingen!$B$7),1,0)</f>
        <v/>
      </c>
      <c r="E12519" s="15">
        <f>COUNTIF(tData[BezoekStart],"&lt;"&amp;($A12519+1/24))-COUNTIF(tData[BezoekEind],"&lt;="&amp;$A12519)</f>
        <v/>
      </c>
      <c r="F12519" s="15">
        <f>COUNTIF(tData[BezoekLangStart],"&lt;"&amp;($A12519+1/24))-COUNTIF(tData[BezoekLangEind],"&lt;="&amp;$A12519)</f>
        <v/>
      </c>
      <c r="G12519" s="15">
        <f>IF($D12519=1,$B12519*100+$C12519,-1)</f>
        <v/>
      </c>
      <c r="H12519" s="15">
        <f>IF($D12519=1,$B12519,-1)</f>
        <v/>
      </c>
      <c r="I12519" s="15">
        <f>IF($D12519=1,$C12519,-1)</f>
        <v/>
      </c>
    </row>
    <row r="12520">
      <c r="A12520" s="33" t="n">
        <v>45813.54166666666</v>
      </c>
      <c r="B12520" s="15">
        <f>WEEKDAY($A12520,2)</f>
        <v/>
      </c>
      <c r="C12520" s="15">
        <f>HOUR($A12520)</f>
        <v/>
      </c>
      <c r="D12520" s="15">
        <f>IF(AND($A12520&gt;=Instellingen!$B$6,$A12520&lt;Instellingen!$B$7),1,0)</f>
        <v/>
      </c>
      <c r="E12520" s="15">
        <f>COUNTIF(tData[BezoekStart],"&lt;"&amp;($A12520+1/24))-COUNTIF(tData[BezoekEind],"&lt;="&amp;$A12520)</f>
        <v/>
      </c>
      <c r="F12520" s="15">
        <f>COUNTIF(tData[BezoekLangStart],"&lt;"&amp;($A12520+1/24))-COUNTIF(tData[BezoekLangEind],"&lt;="&amp;$A12520)</f>
        <v/>
      </c>
      <c r="G12520" s="15">
        <f>IF($D12520=1,$B12520*100+$C12520,-1)</f>
        <v/>
      </c>
      <c r="H12520" s="15">
        <f>IF($D12520=1,$B12520,-1)</f>
        <v/>
      </c>
      <c r="I12520" s="15">
        <f>IF($D12520=1,$C12520,-1)</f>
        <v/>
      </c>
    </row>
    <row r="12521">
      <c r="A12521" s="33" t="n">
        <v>45813.58333333334</v>
      </c>
      <c r="B12521" s="15">
        <f>WEEKDAY($A12521,2)</f>
        <v/>
      </c>
      <c r="C12521" s="15">
        <f>HOUR($A12521)</f>
        <v/>
      </c>
      <c r="D12521" s="15">
        <f>IF(AND($A12521&gt;=Instellingen!$B$6,$A12521&lt;Instellingen!$B$7),1,0)</f>
        <v/>
      </c>
      <c r="E12521" s="15">
        <f>COUNTIF(tData[BezoekStart],"&lt;"&amp;($A12521+1/24))-COUNTIF(tData[BezoekEind],"&lt;="&amp;$A12521)</f>
        <v/>
      </c>
      <c r="F12521" s="15">
        <f>COUNTIF(tData[BezoekLangStart],"&lt;"&amp;($A12521+1/24))-COUNTIF(tData[BezoekLangEind],"&lt;="&amp;$A12521)</f>
        <v/>
      </c>
      <c r="G12521" s="15">
        <f>IF($D12521=1,$B12521*100+$C12521,-1)</f>
        <v/>
      </c>
      <c r="H12521" s="15">
        <f>IF($D12521=1,$B12521,-1)</f>
        <v/>
      </c>
      <c r="I12521" s="15">
        <f>IF($D12521=1,$C12521,-1)</f>
        <v/>
      </c>
    </row>
    <row r="12522">
      <c r="A12522" s="33" t="n">
        <v>45813.625</v>
      </c>
      <c r="B12522" s="15">
        <f>WEEKDAY($A12522,2)</f>
        <v/>
      </c>
      <c r="C12522" s="15">
        <f>HOUR($A12522)</f>
        <v/>
      </c>
      <c r="D12522" s="15">
        <f>IF(AND($A12522&gt;=Instellingen!$B$6,$A12522&lt;Instellingen!$B$7),1,0)</f>
        <v/>
      </c>
      <c r="E12522" s="15">
        <f>COUNTIF(tData[BezoekStart],"&lt;"&amp;($A12522+1/24))-COUNTIF(tData[BezoekEind],"&lt;="&amp;$A12522)</f>
        <v/>
      </c>
      <c r="F12522" s="15">
        <f>COUNTIF(tData[BezoekLangStart],"&lt;"&amp;($A12522+1/24))-COUNTIF(tData[BezoekLangEind],"&lt;="&amp;$A12522)</f>
        <v/>
      </c>
      <c r="G12522" s="15">
        <f>IF($D12522=1,$B12522*100+$C12522,-1)</f>
        <v/>
      </c>
      <c r="H12522" s="15">
        <f>IF($D12522=1,$B12522,-1)</f>
        <v/>
      </c>
      <c r="I12522" s="15">
        <f>IF($D12522=1,$C12522,-1)</f>
        <v/>
      </c>
    </row>
    <row r="12523">
      <c r="A12523" s="33" t="n">
        <v>45813.66666666666</v>
      </c>
      <c r="B12523" s="15">
        <f>WEEKDAY($A12523,2)</f>
        <v/>
      </c>
      <c r="C12523" s="15">
        <f>HOUR($A12523)</f>
        <v/>
      </c>
      <c r="D12523" s="15">
        <f>IF(AND($A12523&gt;=Instellingen!$B$6,$A12523&lt;Instellingen!$B$7),1,0)</f>
        <v/>
      </c>
      <c r="E12523" s="15">
        <f>COUNTIF(tData[BezoekStart],"&lt;"&amp;($A12523+1/24))-COUNTIF(tData[BezoekEind],"&lt;="&amp;$A12523)</f>
        <v/>
      </c>
      <c r="F12523" s="15">
        <f>COUNTIF(tData[BezoekLangStart],"&lt;"&amp;($A12523+1/24))-COUNTIF(tData[BezoekLangEind],"&lt;="&amp;$A12523)</f>
        <v/>
      </c>
      <c r="G12523" s="15">
        <f>IF($D12523=1,$B12523*100+$C12523,-1)</f>
        <v/>
      </c>
      <c r="H12523" s="15">
        <f>IF($D12523=1,$B12523,-1)</f>
        <v/>
      </c>
      <c r="I12523" s="15">
        <f>IF($D12523=1,$C12523,-1)</f>
        <v/>
      </c>
    </row>
    <row r="12524">
      <c r="A12524" s="33" t="n">
        <v>45813.70833333334</v>
      </c>
      <c r="B12524" s="15">
        <f>WEEKDAY($A12524,2)</f>
        <v/>
      </c>
      <c r="C12524" s="15">
        <f>HOUR($A12524)</f>
        <v/>
      </c>
      <c r="D12524" s="15">
        <f>IF(AND($A12524&gt;=Instellingen!$B$6,$A12524&lt;Instellingen!$B$7),1,0)</f>
        <v/>
      </c>
      <c r="E12524" s="15">
        <f>COUNTIF(tData[BezoekStart],"&lt;"&amp;($A12524+1/24))-COUNTIF(tData[BezoekEind],"&lt;="&amp;$A12524)</f>
        <v/>
      </c>
      <c r="F12524" s="15">
        <f>COUNTIF(tData[BezoekLangStart],"&lt;"&amp;($A12524+1/24))-COUNTIF(tData[BezoekLangEind],"&lt;="&amp;$A12524)</f>
        <v/>
      </c>
      <c r="G12524" s="15">
        <f>IF($D12524=1,$B12524*100+$C12524,-1)</f>
        <v/>
      </c>
      <c r="H12524" s="15">
        <f>IF($D12524=1,$B12524,-1)</f>
        <v/>
      </c>
      <c r="I12524" s="15">
        <f>IF($D12524=1,$C12524,-1)</f>
        <v/>
      </c>
    </row>
    <row r="12525">
      <c r="A12525" s="33" t="n">
        <v>45813.75</v>
      </c>
      <c r="B12525" s="15">
        <f>WEEKDAY($A12525,2)</f>
        <v/>
      </c>
      <c r="C12525" s="15">
        <f>HOUR($A12525)</f>
        <v/>
      </c>
      <c r="D12525" s="15">
        <f>IF(AND($A12525&gt;=Instellingen!$B$6,$A12525&lt;Instellingen!$B$7),1,0)</f>
        <v/>
      </c>
      <c r="E12525" s="15">
        <f>COUNTIF(tData[BezoekStart],"&lt;"&amp;($A12525+1/24))-COUNTIF(tData[BezoekEind],"&lt;="&amp;$A12525)</f>
        <v/>
      </c>
      <c r="F12525" s="15">
        <f>COUNTIF(tData[BezoekLangStart],"&lt;"&amp;($A12525+1/24))-COUNTIF(tData[BezoekLangEind],"&lt;="&amp;$A12525)</f>
        <v/>
      </c>
      <c r="G12525" s="15">
        <f>IF($D12525=1,$B12525*100+$C12525,-1)</f>
        <v/>
      </c>
      <c r="H12525" s="15">
        <f>IF($D12525=1,$B12525,-1)</f>
        <v/>
      </c>
      <c r="I12525" s="15">
        <f>IF($D12525=1,$C12525,-1)</f>
        <v/>
      </c>
    </row>
    <row r="12526">
      <c r="A12526" s="33" t="n">
        <v>45813.79166666666</v>
      </c>
      <c r="B12526" s="15">
        <f>WEEKDAY($A12526,2)</f>
        <v/>
      </c>
      <c r="C12526" s="15">
        <f>HOUR($A12526)</f>
        <v/>
      </c>
      <c r="D12526" s="15">
        <f>IF(AND($A12526&gt;=Instellingen!$B$6,$A12526&lt;Instellingen!$B$7),1,0)</f>
        <v/>
      </c>
      <c r="E12526" s="15">
        <f>COUNTIF(tData[BezoekStart],"&lt;"&amp;($A12526+1/24))-COUNTIF(tData[BezoekEind],"&lt;="&amp;$A12526)</f>
        <v/>
      </c>
      <c r="F12526" s="15">
        <f>COUNTIF(tData[BezoekLangStart],"&lt;"&amp;($A12526+1/24))-COUNTIF(tData[BezoekLangEind],"&lt;="&amp;$A12526)</f>
        <v/>
      </c>
      <c r="G12526" s="15">
        <f>IF($D12526=1,$B12526*100+$C12526,-1)</f>
        <v/>
      </c>
      <c r="H12526" s="15">
        <f>IF($D12526=1,$B12526,-1)</f>
        <v/>
      </c>
      <c r="I12526" s="15">
        <f>IF($D12526=1,$C12526,-1)</f>
        <v/>
      </c>
    </row>
    <row r="12527">
      <c r="A12527" s="33" t="n">
        <v>45813.83333333334</v>
      </c>
      <c r="B12527" s="15">
        <f>WEEKDAY($A12527,2)</f>
        <v/>
      </c>
      <c r="C12527" s="15">
        <f>HOUR($A12527)</f>
        <v/>
      </c>
      <c r="D12527" s="15">
        <f>IF(AND($A12527&gt;=Instellingen!$B$6,$A12527&lt;Instellingen!$B$7),1,0)</f>
        <v/>
      </c>
      <c r="E12527" s="15">
        <f>COUNTIF(tData[BezoekStart],"&lt;"&amp;($A12527+1/24))-COUNTIF(tData[BezoekEind],"&lt;="&amp;$A12527)</f>
        <v/>
      </c>
      <c r="F12527" s="15">
        <f>COUNTIF(tData[BezoekLangStart],"&lt;"&amp;($A12527+1/24))-COUNTIF(tData[BezoekLangEind],"&lt;="&amp;$A12527)</f>
        <v/>
      </c>
      <c r="G12527" s="15">
        <f>IF($D12527=1,$B12527*100+$C12527,-1)</f>
        <v/>
      </c>
      <c r="H12527" s="15">
        <f>IF($D12527=1,$B12527,-1)</f>
        <v/>
      </c>
      <c r="I12527" s="15">
        <f>IF($D12527=1,$C12527,-1)</f>
        <v/>
      </c>
    </row>
    <row r="12528">
      <c r="A12528" s="33" t="n">
        <v>45813.875</v>
      </c>
      <c r="B12528" s="15">
        <f>WEEKDAY($A12528,2)</f>
        <v/>
      </c>
      <c r="C12528" s="15">
        <f>HOUR($A12528)</f>
        <v/>
      </c>
      <c r="D12528" s="15">
        <f>IF(AND($A12528&gt;=Instellingen!$B$6,$A12528&lt;Instellingen!$B$7),1,0)</f>
        <v/>
      </c>
      <c r="E12528" s="15">
        <f>COUNTIF(tData[BezoekStart],"&lt;"&amp;($A12528+1/24))-COUNTIF(tData[BezoekEind],"&lt;="&amp;$A12528)</f>
        <v/>
      </c>
      <c r="F12528" s="15">
        <f>COUNTIF(tData[BezoekLangStart],"&lt;"&amp;($A12528+1/24))-COUNTIF(tData[BezoekLangEind],"&lt;="&amp;$A12528)</f>
        <v/>
      </c>
      <c r="G12528" s="15">
        <f>IF($D12528=1,$B12528*100+$C12528,-1)</f>
        <v/>
      </c>
      <c r="H12528" s="15">
        <f>IF($D12528=1,$B12528,-1)</f>
        <v/>
      </c>
      <c r="I12528" s="15">
        <f>IF($D12528=1,$C12528,-1)</f>
        <v/>
      </c>
    </row>
    <row r="12529">
      <c r="A12529" s="33" t="n">
        <v>45813.91666666666</v>
      </c>
      <c r="B12529" s="15">
        <f>WEEKDAY($A12529,2)</f>
        <v/>
      </c>
      <c r="C12529" s="15">
        <f>HOUR($A12529)</f>
        <v/>
      </c>
      <c r="D12529" s="15">
        <f>IF(AND($A12529&gt;=Instellingen!$B$6,$A12529&lt;Instellingen!$B$7),1,0)</f>
        <v/>
      </c>
      <c r="E12529" s="15">
        <f>COUNTIF(tData[BezoekStart],"&lt;"&amp;($A12529+1/24))-COUNTIF(tData[BezoekEind],"&lt;="&amp;$A12529)</f>
        <v/>
      </c>
      <c r="F12529" s="15">
        <f>COUNTIF(tData[BezoekLangStart],"&lt;"&amp;($A12529+1/24))-COUNTIF(tData[BezoekLangEind],"&lt;="&amp;$A12529)</f>
        <v/>
      </c>
      <c r="G12529" s="15">
        <f>IF($D12529=1,$B12529*100+$C12529,-1)</f>
        <v/>
      </c>
      <c r="H12529" s="15">
        <f>IF($D12529=1,$B12529,-1)</f>
        <v/>
      </c>
      <c r="I12529" s="15">
        <f>IF($D12529=1,$C12529,-1)</f>
        <v/>
      </c>
    </row>
    <row r="12530">
      <c r="A12530" s="33" t="n">
        <v>45813.95833333334</v>
      </c>
      <c r="B12530" s="15">
        <f>WEEKDAY($A12530,2)</f>
        <v/>
      </c>
      <c r="C12530" s="15">
        <f>HOUR($A12530)</f>
        <v/>
      </c>
      <c r="D12530" s="15">
        <f>IF(AND($A12530&gt;=Instellingen!$B$6,$A12530&lt;Instellingen!$B$7),1,0)</f>
        <v/>
      </c>
      <c r="E12530" s="15">
        <f>COUNTIF(tData[BezoekStart],"&lt;"&amp;($A12530+1/24))-COUNTIF(tData[BezoekEind],"&lt;="&amp;$A12530)</f>
        <v/>
      </c>
      <c r="F12530" s="15">
        <f>COUNTIF(tData[BezoekLangStart],"&lt;"&amp;($A12530+1/24))-COUNTIF(tData[BezoekLangEind],"&lt;="&amp;$A12530)</f>
        <v/>
      </c>
      <c r="G12530" s="15">
        <f>IF($D12530=1,$B12530*100+$C12530,-1)</f>
        <v/>
      </c>
      <c r="H12530" s="15">
        <f>IF($D12530=1,$B12530,-1)</f>
        <v/>
      </c>
      <c r="I12530" s="15">
        <f>IF($D12530=1,$C12530,-1)</f>
        <v/>
      </c>
    </row>
    <row r="12531">
      <c r="A12531" s="33" t="n">
        <v>45814</v>
      </c>
      <c r="B12531" s="15">
        <f>WEEKDAY($A12531,2)</f>
        <v/>
      </c>
      <c r="C12531" s="15">
        <f>HOUR($A12531)</f>
        <v/>
      </c>
      <c r="D12531" s="15">
        <f>IF(AND($A12531&gt;=Instellingen!$B$6,$A12531&lt;Instellingen!$B$7),1,0)</f>
        <v/>
      </c>
      <c r="E12531" s="15">
        <f>COUNTIF(tData[BezoekStart],"&lt;"&amp;($A12531+1/24))-COUNTIF(tData[BezoekEind],"&lt;="&amp;$A12531)</f>
        <v/>
      </c>
      <c r="F12531" s="15">
        <f>COUNTIF(tData[BezoekLangStart],"&lt;"&amp;($A12531+1/24))-COUNTIF(tData[BezoekLangEind],"&lt;="&amp;$A12531)</f>
        <v/>
      </c>
      <c r="G12531" s="15">
        <f>IF($D12531=1,$B12531*100+$C12531,-1)</f>
        <v/>
      </c>
      <c r="H12531" s="15">
        <f>IF($D12531=1,$B12531,-1)</f>
        <v/>
      </c>
      <c r="I12531" s="15">
        <f>IF($D12531=1,$C12531,-1)</f>
        <v/>
      </c>
    </row>
    <row r="12532">
      <c r="A12532" s="33" t="n">
        <v>45814.04166666666</v>
      </c>
      <c r="B12532" s="15">
        <f>WEEKDAY($A12532,2)</f>
        <v/>
      </c>
      <c r="C12532" s="15">
        <f>HOUR($A12532)</f>
        <v/>
      </c>
      <c r="D12532" s="15">
        <f>IF(AND($A12532&gt;=Instellingen!$B$6,$A12532&lt;Instellingen!$B$7),1,0)</f>
        <v/>
      </c>
      <c r="E12532" s="15">
        <f>COUNTIF(tData[BezoekStart],"&lt;"&amp;($A12532+1/24))-COUNTIF(tData[BezoekEind],"&lt;="&amp;$A12532)</f>
        <v/>
      </c>
      <c r="F12532" s="15">
        <f>COUNTIF(tData[BezoekLangStart],"&lt;"&amp;($A12532+1/24))-COUNTIF(tData[BezoekLangEind],"&lt;="&amp;$A12532)</f>
        <v/>
      </c>
      <c r="G12532" s="15">
        <f>IF($D12532=1,$B12532*100+$C12532,-1)</f>
        <v/>
      </c>
      <c r="H12532" s="15">
        <f>IF($D12532=1,$B12532,-1)</f>
        <v/>
      </c>
      <c r="I12532" s="15">
        <f>IF($D12532=1,$C12532,-1)</f>
        <v/>
      </c>
    </row>
    <row r="12533">
      <c r="A12533" s="33" t="n">
        <v>45814.08333333334</v>
      </c>
      <c r="B12533" s="15">
        <f>WEEKDAY($A12533,2)</f>
        <v/>
      </c>
      <c r="C12533" s="15">
        <f>HOUR($A12533)</f>
        <v/>
      </c>
      <c r="D12533" s="15">
        <f>IF(AND($A12533&gt;=Instellingen!$B$6,$A12533&lt;Instellingen!$B$7),1,0)</f>
        <v/>
      </c>
      <c r="E12533" s="15">
        <f>COUNTIF(tData[BezoekStart],"&lt;"&amp;($A12533+1/24))-COUNTIF(tData[BezoekEind],"&lt;="&amp;$A12533)</f>
        <v/>
      </c>
      <c r="F12533" s="15">
        <f>COUNTIF(tData[BezoekLangStart],"&lt;"&amp;($A12533+1/24))-COUNTIF(tData[BezoekLangEind],"&lt;="&amp;$A12533)</f>
        <v/>
      </c>
      <c r="G12533" s="15">
        <f>IF($D12533=1,$B12533*100+$C12533,-1)</f>
        <v/>
      </c>
      <c r="H12533" s="15">
        <f>IF($D12533=1,$B12533,-1)</f>
        <v/>
      </c>
      <c r="I12533" s="15">
        <f>IF($D12533=1,$C12533,-1)</f>
        <v/>
      </c>
    </row>
    <row r="12534">
      <c r="A12534" s="33" t="n">
        <v>45814.125</v>
      </c>
      <c r="B12534" s="15">
        <f>WEEKDAY($A12534,2)</f>
        <v/>
      </c>
      <c r="C12534" s="15">
        <f>HOUR($A12534)</f>
        <v/>
      </c>
      <c r="D12534" s="15">
        <f>IF(AND($A12534&gt;=Instellingen!$B$6,$A12534&lt;Instellingen!$B$7),1,0)</f>
        <v/>
      </c>
      <c r="E12534" s="15">
        <f>COUNTIF(tData[BezoekStart],"&lt;"&amp;($A12534+1/24))-COUNTIF(tData[BezoekEind],"&lt;="&amp;$A12534)</f>
        <v/>
      </c>
      <c r="F12534" s="15">
        <f>COUNTIF(tData[BezoekLangStart],"&lt;"&amp;($A12534+1/24))-COUNTIF(tData[BezoekLangEind],"&lt;="&amp;$A12534)</f>
        <v/>
      </c>
      <c r="G12534" s="15">
        <f>IF($D12534=1,$B12534*100+$C12534,-1)</f>
        <v/>
      </c>
      <c r="H12534" s="15">
        <f>IF($D12534=1,$B12534,-1)</f>
        <v/>
      </c>
      <c r="I12534" s="15">
        <f>IF($D12534=1,$C12534,-1)</f>
        <v/>
      </c>
    </row>
    <row r="12535">
      <c r="A12535" s="33" t="n">
        <v>45814.16666666666</v>
      </c>
      <c r="B12535" s="15">
        <f>WEEKDAY($A12535,2)</f>
        <v/>
      </c>
      <c r="C12535" s="15">
        <f>HOUR($A12535)</f>
        <v/>
      </c>
      <c r="D12535" s="15">
        <f>IF(AND($A12535&gt;=Instellingen!$B$6,$A12535&lt;Instellingen!$B$7),1,0)</f>
        <v/>
      </c>
      <c r="E12535" s="15">
        <f>COUNTIF(tData[BezoekStart],"&lt;"&amp;($A12535+1/24))-COUNTIF(tData[BezoekEind],"&lt;="&amp;$A12535)</f>
        <v/>
      </c>
      <c r="F12535" s="15">
        <f>COUNTIF(tData[BezoekLangStart],"&lt;"&amp;($A12535+1/24))-COUNTIF(tData[BezoekLangEind],"&lt;="&amp;$A12535)</f>
        <v/>
      </c>
      <c r="G12535" s="15">
        <f>IF($D12535=1,$B12535*100+$C12535,-1)</f>
        <v/>
      </c>
      <c r="H12535" s="15">
        <f>IF($D12535=1,$B12535,-1)</f>
        <v/>
      </c>
      <c r="I12535" s="15">
        <f>IF($D12535=1,$C12535,-1)</f>
        <v/>
      </c>
    </row>
    <row r="12536">
      <c r="A12536" s="33" t="n">
        <v>45814.20833333334</v>
      </c>
      <c r="B12536" s="15">
        <f>WEEKDAY($A12536,2)</f>
        <v/>
      </c>
      <c r="C12536" s="15">
        <f>HOUR($A12536)</f>
        <v/>
      </c>
      <c r="D12536" s="15">
        <f>IF(AND($A12536&gt;=Instellingen!$B$6,$A12536&lt;Instellingen!$B$7),1,0)</f>
        <v/>
      </c>
      <c r="E12536" s="15">
        <f>COUNTIF(tData[BezoekStart],"&lt;"&amp;($A12536+1/24))-COUNTIF(tData[BezoekEind],"&lt;="&amp;$A12536)</f>
        <v/>
      </c>
      <c r="F12536" s="15">
        <f>COUNTIF(tData[BezoekLangStart],"&lt;"&amp;($A12536+1/24))-COUNTIF(tData[BezoekLangEind],"&lt;="&amp;$A12536)</f>
        <v/>
      </c>
      <c r="G12536" s="15">
        <f>IF($D12536=1,$B12536*100+$C12536,-1)</f>
        <v/>
      </c>
      <c r="H12536" s="15">
        <f>IF($D12536=1,$B12536,-1)</f>
        <v/>
      </c>
      <c r="I12536" s="15">
        <f>IF($D12536=1,$C12536,-1)</f>
        <v/>
      </c>
    </row>
    <row r="12537">
      <c r="A12537" s="33" t="n">
        <v>45814.25</v>
      </c>
      <c r="B12537" s="15">
        <f>WEEKDAY($A12537,2)</f>
        <v/>
      </c>
      <c r="C12537" s="15">
        <f>HOUR($A12537)</f>
        <v/>
      </c>
      <c r="D12537" s="15">
        <f>IF(AND($A12537&gt;=Instellingen!$B$6,$A12537&lt;Instellingen!$B$7),1,0)</f>
        <v/>
      </c>
      <c r="E12537" s="15">
        <f>COUNTIF(tData[BezoekStart],"&lt;"&amp;($A12537+1/24))-COUNTIF(tData[BezoekEind],"&lt;="&amp;$A12537)</f>
        <v/>
      </c>
      <c r="F12537" s="15">
        <f>COUNTIF(tData[BezoekLangStart],"&lt;"&amp;($A12537+1/24))-COUNTIF(tData[BezoekLangEind],"&lt;="&amp;$A12537)</f>
        <v/>
      </c>
      <c r="G12537" s="15">
        <f>IF($D12537=1,$B12537*100+$C12537,-1)</f>
        <v/>
      </c>
      <c r="H12537" s="15">
        <f>IF($D12537=1,$B12537,-1)</f>
        <v/>
      </c>
      <c r="I12537" s="15">
        <f>IF($D12537=1,$C12537,-1)</f>
        <v/>
      </c>
    </row>
    <row r="12538">
      <c r="A12538" s="33" t="n">
        <v>45814.29166666666</v>
      </c>
      <c r="B12538" s="15">
        <f>WEEKDAY($A12538,2)</f>
        <v/>
      </c>
      <c r="C12538" s="15">
        <f>HOUR($A12538)</f>
        <v/>
      </c>
      <c r="D12538" s="15">
        <f>IF(AND($A12538&gt;=Instellingen!$B$6,$A12538&lt;Instellingen!$B$7),1,0)</f>
        <v/>
      </c>
      <c r="E12538" s="15">
        <f>COUNTIF(tData[BezoekStart],"&lt;"&amp;($A12538+1/24))-COUNTIF(tData[BezoekEind],"&lt;="&amp;$A12538)</f>
        <v/>
      </c>
      <c r="F12538" s="15">
        <f>COUNTIF(tData[BezoekLangStart],"&lt;"&amp;($A12538+1/24))-COUNTIF(tData[BezoekLangEind],"&lt;="&amp;$A12538)</f>
        <v/>
      </c>
      <c r="G12538" s="15">
        <f>IF($D12538=1,$B12538*100+$C12538,-1)</f>
        <v/>
      </c>
      <c r="H12538" s="15">
        <f>IF($D12538=1,$B12538,-1)</f>
        <v/>
      </c>
      <c r="I12538" s="15">
        <f>IF($D12538=1,$C12538,-1)</f>
        <v/>
      </c>
    </row>
    <row r="12539">
      <c r="A12539" s="33" t="n">
        <v>45814.33333333334</v>
      </c>
      <c r="B12539" s="15">
        <f>WEEKDAY($A12539,2)</f>
        <v/>
      </c>
      <c r="C12539" s="15">
        <f>HOUR($A12539)</f>
        <v/>
      </c>
      <c r="D12539" s="15">
        <f>IF(AND($A12539&gt;=Instellingen!$B$6,$A12539&lt;Instellingen!$B$7),1,0)</f>
        <v/>
      </c>
      <c r="E12539" s="15">
        <f>COUNTIF(tData[BezoekStart],"&lt;"&amp;($A12539+1/24))-COUNTIF(tData[BezoekEind],"&lt;="&amp;$A12539)</f>
        <v/>
      </c>
      <c r="F12539" s="15">
        <f>COUNTIF(tData[BezoekLangStart],"&lt;"&amp;($A12539+1/24))-COUNTIF(tData[BezoekLangEind],"&lt;="&amp;$A12539)</f>
        <v/>
      </c>
      <c r="G12539" s="15">
        <f>IF($D12539=1,$B12539*100+$C12539,-1)</f>
        <v/>
      </c>
      <c r="H12539" s="15">
        <f>IF($D12539=1,$B12539,-1)</f>
        <v/>
      </c>
      <c r="I12539" s="15">
        <f>IF($D12539=1,$C12539,-1)</f>
        <v/>
      </c>
    </row>
    <row r="12540">
      <c r="A12540" s="33" t="n">
        <v>45814.375</v>
      </c>
      <c r="B12540" s="15">
        <f>WEEKDAY($A12540,2)</f>
        <v/>
      </c>
      <c r="C12540" s="15">
        <f>HOUR($A12540)</f>
        <v/>
      </c>
      <c r="D12540" s="15">
        <f>IF(AND($A12540&gt;=Instellingen!$B$6,$A12540&lt;Instellingen!$B$7),1,0)</f>
        <v/>
      </c>
      <c r="E12540" s="15">
        <f>COUNTIF(tData[BezoekStart],"&lt;"&amp;($A12540+1/24))-COUNTIF(tData[BezoekEind],"&lt;="&amp;$A12540)</f>
        <v/>
      </c>
      <c r="F12540" s="15">
        <f>COUNTIF(tData[BezoekLangStart],"&lt;"&amp;($A12540+1/24))-COUNTIF(tData[BezoekLangEind],"&lt;="&amp;$A12540)</f>
        <v/>
      </c>
      <c r="G12540" s="15">
        <f>IF($D12540=1,$B12540*100+$C12540,-1)</f>
        <v/>
      </c>
      <c r="H12540" s="15">
        <f>IF($D12540=1,$B12540,-1)</f>
        <v/>
      </c>
      <c r="I12540" s="15">
        <f>IF($D12540=1,$C12540,-1)</f>
        <v/>
      </c>
    </row>
    <row r="12541">
      <c r="A12541" s="33" t="n">
        <v>45814.41666666666</v>
      </c>
      <c r="B12541" s="15">
        <f>WEEKDAY($A12541,2)</f>
        <v/>
      </c>
      <c r="C12541" s="15">
        <f>HOUR($A12541)</f>
        <v/>
      </c>
      <c r="D12541" s="15">
        <f>IF(AND($A12541&gt;=Instellingen!$B$6,$A12541&lt;Instellingen!$B$7),1,0)</f>
        <v/>
      </c>
      <c r="E12541" s="15">
        <f>COUNTIF(tData[BezoekStart],"&lt;"&amp;($A12541+1/24))-COUNTIF(tData[BezoekEind],"&lt;="&amp;$A12541)</f>
        <v/>
      </c>
      <c r="F12541" s="15">
        <f>COUNTIF(tData[BezoekLangStart],"&lt;"&amp;($A12541+1/24))-COUNTIF(tData[BezoekLangEind],"&lt;="&amp;$A12541)</f>
        <v/>
      </c>
      <c r="G12541" s="15">
        <f>IF($D12541=1,$B12541*100+$C12541,-1)</f>
        <v/>
      </c>
      <c r="H12541" s="15">
        <f>IF($D12541=1,$B12541,-1)</f>
        <v/>
      </c>
      <c r="I12541" s="15">
        <f>IF($D12541=1,$C12541,-1)</f>
        <v/>
      </c>
    </row>
    <row r="12542">
      <c r="A12542" s="33" t="n">
        <v>45814.45833333334</v>
      </c>
      <c r="B12542" s="15">
        <f>WEEKDAY($A12542,2)</f>
        <v/>
      </c>
      <c r="C12542" s="15">
        <f>HOUR($A12542)</f>
        <v/>
      </c>
      <c r="D12542" s="15">
        <f>IF(AND($A12542&gt;=Instellingen!$B$6,$A12542&lt;Instellingen!$B$7),1,0)</f>
        <v/>
      </c>
      <c r="E12542" s="15">
        <f>COUNTIF(tData[BezoekStart],"&lt;"&amp;($A12542+1/24))-COUNTIF(tData[BezoekEind],"&lt;="&amp;$A12542)</f>
        <v/>
      </c>
      <c r="F12542" s="15">
        <f>COUNTIF(tData[BezoekLangStart],"&lt;"&amp;($A12542+1/24))-COUNTIF(tData[BezoekLangEind],"&lt;="&amp;$A12542)</f>
        <v/>
      </c>
      <c r="G12542" s="15">
        <f>IF($D12542=1,$B12542*100+$C12542,-1)</f>
        <v/>
      </c>
      <c r="H12542" s="15">
        <f>IF($D12542=1,$B12542,-1)</f>
        <v/>
      </c>
      <c r="I12542" s="15">
        <f>IF($D12542=1,$C12542,-1)</f>
        <v/>
      </c>
    </row>
    <row r="12543">
      <c r="A12543" s="33" t="n">
        <v>45814.5</v>
      </c>
      <c r="B12543" s="15">
        <f>WEEKDAY($A12543,2)</f>
        <v/>
      </c>
      <c r="C12543" s="15">
        <f>HOUR($A12543)</f>
        <v/>
      </c>
      <c r="D12543" s="15">
        <f>IF(AND($A12543&gt;=Instellingen!$B$6,$A12543&lt;Instellingen!$B$7),1,0)</f>
        <v/>
      </c>
      <c r="E12543" s="15">
        <f>COUNTIF(tData[BezoekStart],"&lt;"&amp;($A12543+1/24))-COUNTIF(tData[BezoekEind],"&lt;="&amp;$A12543)</f>
        <v/>
      </c>
      <c r="F12543" s="15">
        <f>COUNTIF(tData[BezoekLangStart],"&lt;"&amp;($A12543+1/24))-COUNTIF(tData[BezoekLangEind],"&lt;="&amp;$A12543)</f>
        <v/>
      </c>
      <c r="G12543" s="15">
        <f>IF($D12543=1,$B12543*100+$C12543,-1)</f>
        <v/>
      </c>
      <c r="H12543" s="15">
        <f>IF($D12543=1,$B12543,-1)</f>
        <v/>
      </c>
      <c r="I12543" s="15">
        <f>IF($D12543=1,$C12543,-1)</f>
        <v/>
      </c>
    </row>
    <row r="12544">
      <c r="A12544" s="33" t="n">
        <v>45814.54166666666</v>
      </c>
      <c r="B12544" s="15">
        <f>WEEKDAY($A12544,2)</f>
        <v/>
      </c>
      <c r="C12544" s="15">
        <f>HOUR($A12544)</f>
        <v/>
      </c>
      <c r="D12544" s="15">
        <f>IF(AND($A12544&gt;=Instellingen!$B$6,$A12544&lt;Instellingen!$B$7),1,0)</f>
        <v/>
      </c>
      <c r="E12544" s="15">
        <f>COUNTIF(tData[BezoekStart],"&lt;"&amp;($A12544+1/24))-COUNTIF(tData[BezoekEind],"&lt;="&amp;$A12544)</f>
        <v/>
      </c>
      <c r="F12544" s="15">
        <f>COUNTIF(tData[BezoekLangStart],"&lt;"&amp;($A12544+1/24))-COUNTIF(tData[BezoekLangEind],"&lt;="&amp;$A12544)</f>
        <v/>
      </c>
      <c r="G12544" s="15">
        <f>IF($D12544=1,$B12544*100+$C12544,-1)</f>
        <v/>
      </c>
      <c r="H12544" s="15">
        <f>IF($D12544=1,$B12544,-1)</f>
        <v/>
      </c>
      <c r="I12544" s="15">
        <f>IF($D12544=1,$C12544,-1)</f>
        <v/>
      </c>
    </row>
    <row r="12545">
      <c r="A12545" s="33" t="n">
        <v>45814.58333333334</v>
      </c>
      <c r="B12545" s="15">
        <f>WEEKDAY($A12545,2)</f>
        <v/>
      </c>
      <c r="C12545" s="15">
        <f>HOUR($A12545)</f>
        <v/>
      </c>
      <c r="D12545" s="15">
        <f>IF(AND($A12545&gt;=Instellingen!$B$6,$A12545&lt;Instellingen!$B$7),1,0)</f>
        <v/>
      </c>
      <c r="E12545" s="15">
        <f>COUNTIF(tData[BezoekStart],"&lt;"&amp;($A12545+1/24))-COUNTIF(tData[BezoekEind],"&lt;="&amp;$A12545)</f>
        <v/>
      </c>
      <c r="F12545" s="15">
        <f>COUNTIF(tData[BezoekLangStart],"&lt;"&amp;($A12545+1/24))-COUNTIF(tData[BezoekLangEind],"&lt;="&amp;$A12545)</f>
        <v/>
      </c>
      <c r="G12545" s="15">
        <f>IF($D12545=1,$B12545*100+$C12545,-1)</f>
        <v/>
      </c>
      <c r="H12545" s="15">
        <f>IF($D12545=1,$B12545,-1)</f>
        <v/>
      </c>
      <c r="I12545" s="15">
        <f>IF($D12545=1,$C12545,-1)</f>
        <v/>
      </c>
    </row>
    <row r="12546">
      <c r="A12546" s="33" t="n">
        <v>45814.625</v>
      </c>
      <c r="B12546" s="15">
        <f>WEEKDAY($A12546,2)</f>
        <v/>
      </c>
      <c r="C12546" s="15">
        <f>HOUR($A12546)</f>
        <v/>
      </c>
      <c r="D12546" s="15">
        <f>IF(AND($A12546&gt;=Instellingen!$B$6,$A12546&lt;Instellingen!$B$7),1,0)</f>
        <v/>
      </c>
      <c r="E12546" s="15">
        <f>COUNTIF(tData[BezoekStart],"&lt;"&amp;($A12546+1/24))-COUNTIF(tData[BezoekEind],"&lt;="&amp;$A12546)</f>
        <v/>
      </c>
      <c r="F12546" s="15">
        <f>COUNTIF(tData[BezoekLangStart],"&lt;"&amp;($A12546+1/24))-COUNTIF(tData[BezoekLangEind],"&lt;="&amp;$A12546)</f>
        <v/>
      </c>
      <c r="G12546" s="15">
        <f>IF($D12546=1,$B12546*100+$C12546,-1)</f>
        <v/>
      </c>
      <c r="H12546" s="15">
        <f>IF($D12546=1,$B12546,-1)</f>
        <v/>
      </c>
      <c r="I12546" s="15">
        <f>IF($D12546=1,$C12546,-1)</f>
        <v/>
      </c>
    </row>
    <row r="12547">
      <c r="A12547" s="33" t="n">
        <v>45814.66666666666</v>
      </c>
      <c r="B12547" s="15">
        <f>WEEKDAY($A12547,2)</f>
        <v/>
      </c>
      <c r="C12547" s="15">
        <f>HOUR($A12547)</f>
        <v/>
      </c>
      <c r="D12547" s="15">
        <f>IF(AND($A12547&gt;=Instellingen!$B$6,$A12547&lt;Instellingen!$B$7),1,0)</f>
        <v/>
      </c>
      <c r="E12547" s="15">
        <f>COUNTIF(tData[BezoekStart],"&lt;"&amp;($A12547+1/24))-COUNTIF(tData[BezoekEind],"&lt;="&amp;$A12547)</f>
        <v/>
      </c>
      <c r="F12547" s="15">
        <f>COUNTIF(tData[BezoekLangStart],"&lt;"&amp;($A12547+1/24))-COUNTIF(tData[BezoekLangEind],"&lt;="&amp;$A12547)</f>
        <v/>
      </c>
      <c r="G12547" s="15">
        <f>IF($D12547=1,$B12547*100+$C12547,-1)</f>
        <v/>
      </c>
      <c r="H12547" s="15">
        <f>IF($D12547=1,$B12547,-1)</f>
        <v/>
      </c>
      <c r="I12547" s="15">
        <f>IF($D12547=1,$C12547,-1)</f>
        <v/>
      </c>
    </row>
    <row r="12548">
      <c r="A12548" s="33" t="n">
        <v>45814.70833333334</v>
      </c>
      <c r="B12548" s="15">
        <f>WEEKDAY($A12548,2)</f>
        <v/>
      </c>
      <c r="C12548" s="15">
        <f>HOUR($A12548)</f>
        <v/>
      </c>
      <c r="D12548" s="15">
        <f>IF(AND($A12548&gt;=Instellingen!$B$6,$A12548&lt;Instellingen!$B$7),1,0)</f>
        <v/>
      </c>
      <c r="E12548" s="15">
        <f>COUNTIF(tData[BezoekStart],"&lt;"&amp;($A12548+1/24))-COUNTIF(tData[BezoekEind],"&lt;="&amp;$A12548)</f>
        <v/>
      </c>
      <c r="F12548" s="15">
        <f>COUNTIF(tData[BezoekLangStart],"&lt;"&amp;($A12548+1/24))-COUNTIF(tData[BezoekLangEind],"&lt;="&amp;$A12548)</f>
        <v/>
      </c>
      <c r="G12548" s="15">
        <f>IF($D12548=1,$B12548*100+$C12548,-1)</f>
        <v/>
      </c>
      <c r="H12548" s="15">
        <f>IF($D12548=1,$B12548,-1)</f>
        <v/>
      </c>
      <c r="I12548" s="15">
        <f>IF($D12548=1,$C12548,-1)</f>
        <v/>
      </c>
    </row>
    <row r="12549">
      <c r="A12549" s="33" t="n">
        <v>45814.75</v>
      </c>
      <c r="B12549" s="15">
        <f>WEEKDAY($A12549,2)</f>
        <v/>
      </c>
      <c r="C12549" s="15">
        <f>HOUR($A12549)</f>
        <v/>
      </c>
      <c r="D12549" s="15">
        <f>IF(AND($A12549&gt;=Instellingen!$B$6,$A12549&lt;Instellingen!$B$7),1,0)</f>
        <v/>
      </c>
      <c r="E12549" s="15">
        <f>COUNTIF(tData[BezoekStart],"&lt;"&amp;($A12549+1/24))-COUNTIF(tData[BezoekEind],"&lt;="&amp;$A12549)</f>
        <v/>
      </c>
      <c r="F12549" s="15">
        <f>COUNTIF(tData[BezoekLangStart],"&lt;"&amp;($A12549+1/24))-COUNTIF(tData[BezoekLangEind],"&lt;="&amp;$A12549)</f>
        <v/>
      </c>
      <c r="G12549" s="15">
        <f>IF($D12549=1,$B12549*100+$C12549,-1)</f>
        <v/>
      </c>
      <c r="H12549" s="15">
        <f>IF($D12549=1,$B12549,-1)</f>
        <v/>
      </c>
      <c r="I12549" s="15">
        <f>IF($D12549=1,$C12549,-1)</f>
        <v/>
      </c>
    </row>
    <row r="12550">
      <c r="A12550" s="33" t="n">
        <v>45814.79166666666</v>
      </c>
      <c r="B12550" s="15">
        <f>WEEKDAY($A12550,2)</f>
        <v/>
      </c>
      <c r="C12550" s="15">
        <f>HOUR($A12550)</f>
        <v/>
      </c>
      <c r="D12550" s="15">
        <f>IF(AND($A12550&gt;=Instellingen!$B$6,$A12550&lt;Instellingen!$B$7),1,0)</f>
        <v/>
      </c>
      <c r="E12550" s="15">
        <f>COUNTIF(tData[BezoekStart],"&lt;"&amp;($A12550+1/24))-COUNTIF(tData[BezoekEind],"&lt;="&amp;$A12550)</f>
        <v/>
      </c>
      <c r="F12550" s="15">
        <f>COUNTIF(tData[BezoekLangStart],"&lt;"&amp;($A12550+1/24))-COUNTIF(tData[BezoekLangEind],"&lt;="&amp;$A12550)</f>
        <v/>
      </c>
      <c r="G12550" s="15">
        <f>IF($D12550=1,$B12550*100+$C12550,-1)</f>
        <v/>
      </c>
      <c r="H12550" s="15">
        <f>IF($D12550=1,$B12550,-1)</f>
        <v/>
      </c>
      <c r="I12550" s="15">
        <f>IF($D12550=1,$C12550,-1)</f>
        <v/>
      </c>
    </row>
    <row r="12551">
      <c r="A12551" s="33" t="n">
        <v>45814.83333333334</v>
      </c>
      <c r="B12551" s="15">
        <f>WEEKDAY($A12551,2)</f>
        <v/>
      </c>
      <c r="C12551" s="15">
        <f>HOUR($A12551)</f>
        <v/>
      </c>
      <c r="D12551" s="15">
        <f>IF(AND($A12551&gt;=Instellingen!$B$6,$A12551&lt;Instellingen!$B$7),1,0)</f>
        <v/>
      </c>
      <c r="E12551" s="15">
        <f>COUNTIF(tData[BezoekStart],"&lt;"&amp;($A12551+1/24))-COUNTIF(tData[BezoekEind],"&lt;="&amp;$A12551)</f>
        <v/>
      </c>
      <c r="F12551" s="15">
        <f>COUNTIF(tData[BezoekLangStart],"&lt;"&amp;($A12551+1/24))-COUNTIF(tData[BezoekLangEind],"&lt;="&amp;$A12551)</f>
        <v/>
      </c>
      <c r="G12551" s="15">
        <f>IF($D12551=1,$B12551*100+$C12551,-1)</f>
        <v/>
      </c>
      <c r="H12551" s="15">
        <f>IF($D12551=1,$B12551,-1)</f>
        <v/>
      </c>
      <c r="I12551" s="15">
        <f>IF($D12551=1,$C12551,-1)</f>
        <v/>
      </c>
    </row>
    <row r="12552">
      <c r="A12552" s="33" t="n">
        <v>45814.875</v>
      </c>
      <c r="B12552" s="15">
        <f>WEEKDAY($A12552,2)</f>
        <v/>
      </c>
      <c r="C12552" s="15">
        <f>HOUR($A12552)</f>
        <v/>
      </c>
      <c r="D12552" s="15">
        <f>IF(AND($A12552&gt;=Instellingen!$B$6,$A12552&lt;Instellingen!$B$7),1,0)</f>
        <v/>
      </c>
      <c r="E12552" s="15">
        <f>COUNTIF(tData[BezoekStart],"&lt;"&amp;($A12552+1/24))-COUNTIF(tData[BezoekEind],"&lt;="&amp;$A12552)</f>
        <v/>
      </c>
      <c r="F12552" s="15">
        <f>COUNTIF(tData[BezoekLangStart],"&lt;"&amp;($A12552+1/24))-COUNTIF(tData[BezoekLangEind],"&lt;="&amp;$A12552)</f>
        <v/>
      </c>
      <c r="G12552" s="15">
        <f>IF($D12552=1,$B12552*100+$C12552,-1)</f>
        <v/>
      </c>
      <c r="H12552" s="15">
        <f>IF($D12552=1,$B12552,-1)</f>
        <v/>
      </c>
      <c r="I12552" s="15">
        <f>IF($D12552=1,$C12552,-1)</f>
        <v/>
      </c>
    </row>
    <row r="12553">
      <c r="A12553" s="33" t="n">
        <v>45814.91666666666</v>
      </c>
      <c r="B12553" s="15">
        <f>WEEKDAY($A12553,2)</f>
        <v/>
      </c>
      <c r="C12553" s="15">
        <f>HOUR($A12553)</f>
        <v/>
      </c>
      <c r="D12553" s="15">
        <f>IF(AND($A12553&gt;=Instellingen!$B$6,$A12553&lt;Instellingen!$B$7),1,0)</f>
        <v/>
      </c>
      <c r="E12553" s="15">
        <f>COUNTIF(tData[BezoekStart],"&lt;"&amp;($A12553+1/24))-COUNTIF(tData[BezoekEind],"&lt;="&amp;$A12553)</f>
        <v/>
      </c>
      <c r="F12553" s="15">
        <f>COUNTIF(tData[BezoekLangStart],"&lt;"&amp;($A12553+1/24))-COUNTIF(tData[BezoekLangEind],"&lt;="&amp;$A12553)</f>
        <v/>
      </c>
      <c r="G12553" s="15">
        <f>IF($D12553=1,$B12553*100+$C12553,-1)</f>
        <v/>
      </c>
      <c r="H12553" s="15">
        <f>IF($D12553=1,$B12553,-1)</f>
        <v/>
      </c>
      <c r="I12553" s="15">
        <f>IF($D12553=1,$C12553,-1)</f>
        <v/>
      </c>
    </row>
    <row r="12554">
      <c r="A12554" s="33" t="n">
        <v>45814.95833333334</v>
      </c>
      <c r="B12554" s="15">
        <f>WEEKDAY($A12554,2)</f>
        <v/>
      </c>
      <c r="C12554" s="15">
        <f>HOUR($A12554)</f>
        <v/>
      </c>
      <c r="D12554" s="15">
        <f>IF(AND($A12554&gt;=Instellingen!$B$6,$A12554&lt;Instellingen!$B$7),1,0)</f>
        <v/>
      </c>
      <c r="E12554" s="15">
        <f>COUNTIF(tData[BezoekStart],"&lt;"&amp;($A12554+1/24))-COUNTIF(tData[BezoekEind],"&lt;="&amp;$A12554)</f>
        <v/>
      </c>
      <c r="F12554" s="15">
        <f>COUNTIF(tData[BezoekLangStart],"&lt;"&amp;($A12554+1/24))-COUNTIF(tData[BezoekLangEind],"&lt;="&amp;$A12554)</f>
        <v/>
      </c>
      <c r="G12554" s="15">
        <f>IF($D12554=1,$B12554*100+$C12554,-1)</f>
        <v/>
      </c>
      <c r="H12554" s="15">
        <f>IF($D12554=1,$B12554,-1)</f>
        <v/>
      </c>
      <c r="I12554" s="15">
        <f>IF($D12554=1,$C12554,-1)</f>
        <v/>
      </c>
    </row>
    <row r="12555">
      <c r="A12555" s="33" t="n">
        <v>45815</v>
      </c>
      <c r="B12555" s="15">
        <f>WEEKDAY($A12555,2)</f>
        <v/>
      </c>
      <c r="C12555" s="15">
        <f>HOUR($A12555)</f>
        <v/>
      </c>
      <c r="D12555" s="15">
        <f>IF(AND($A12555&gt;=Instellingen!$B$6,$A12555&lt;Instellingen!$B$7),1,0)</f>
        <v/>
      </c>
      <c r="E12555" s="15">
        <f>COUNTIF(tData[BezoekStart],"&lt;"&amp;($A12555+1/24))-COUNTIF(tData[BezoekEind],"&lt;="&amp;$A12555)</f>
        <v/>
      </c>
      <c r="F12555" s="15">
        <f>COUNTIF(tData[BezoekLangStart],"&lt;"&amp;($A12555+1/24))-COUNTIF(tData[BezoekLangEind],"&lt;="&amp;$A12555)</f>
        <v/>
      </c>
      <c r="G12555" s="15">
        <f>IF($D12555=1,$B12555*100+$C12555,-1)</f>
        <v/>
      </c>
      <c r="H12555" s="15">
        <f>IF($D12555=1,$B12555,-1)</f>
        <v/>
      </c>
      <c r="I12555" s="15">
        <f>IF($D12555=1,$C12555,-1)</f>
        <v/>
      </c>
    </row>
    <row r="12556">
      <c r="A12556" s="33" t="n">
        <v>45815.04166666666</v>
      </c>
      <c r="B12556" s="15">
        <f>WEEKDAY($A12556,2)</f>
        <v/>
      </c>
      <c r="C12556" s="15">
        <f>HOUR($A12556)</f>
        <v/>
      </c>
      <c r="D12556" s="15">
        <f>IF(AND($A12556&gt;=Instellingen!$B$6,$A12556&lt;Instellingen!$B$7),1,0)</f>
        <v/>
      </c>
      <c r="E12556" s="15">
        <f>COUNTIF(tData[BezoekStart],"&lt;"&amp;($A12556+1/24))-COUNTIF(tData[BezoekEind],"&lt;="&amp;$A12556)</f>
        <v/>
      </c>
      <c r="F12556" s="15">
        <f>COUNTIF(tData[BezoekLangStart],"&lt;"&amp;($A12556+1/24))-COUNTIF(tData[BezoekLangEind],"&lt;="&amp;$A12556)</f>
        <v/>
      </c>
      <c r="G12556" s="15">
        <f>IF($D12556=1,$B12556*100+$C12556,-1)</f>
        <v/>
      </c>
      <c r="H12556" s="15">
        <f>IF($D12556=1,$B12556,-1)</f>
        <v/>
      </c>
      <c r="I12556" s="15">
        <f>IF($D12556=1,$C12556,-1)</f>
        <v/>
      </c>
    </row>
    <row r="12557">
      <c r="A12557" s="33" t="n">
        <v>45815.08333333334</v>
      </c>
      <c r="B12557" s="15">
        <f>WEEKDAY($A12557,2)</f>
        <v/>
      </c>
      <c r="C12557" s="15">
        <f>HOUR($A12557)</f>
        <v/>
      </c>
      <c r="D12557" s="15">
        <f>IF(AND($A12557&gt;=Instellingen!$B$6,$A12557&lt;Instellingen!$B$7),1,0)</f>
        <v/>
      </c>
      <c r="E12557" s="15">
        <f>COUNTIF(tData[BezoekStart],"&lt;"&amp;($A12557+1/24))-COUNTIF(tData[BezoekEind],"&lt;="&amp;$A12557)</f>
        <v/>
      </c>
      <c r="F12557" s="15">
        <f>COUNTIF(tData[BezoekLangStart],"&lt;"&amp;($A12557+1/24))-COUNTIF(tData[BezoekLangEind],"&lt;="&amp;$A12557)</f>
        <v/>
      </c>
      <c r="G12557" s="15">
        <f>IF($D12557=1,$B12557*100+$C12557,-1)</f>
        <v/>
      </c>
      <c r="H12557" s="15">
        <f>IF($D12557=1,$B12557,-1)</f>
        <v/>
      </c>
      <c r="I12557" s="15">
        <f>IF($D12557=1,$C12557,-1)</f>
        <v/>
      </c>
    </row>
    <row r="12558">
      <c r="A12558" s="33" t="n">
        <v>45815.125</v>
      </c>
      <c r="B12558" s="15">
        <f>WEEKDAY($A12558,2)</f>
        <v/>
      </c>
      <c r="C12558" s="15">
        <f>HOUR($A12558)</f>
        <v/>
      </c>
      <c r="D12558" s="15">
        <f>IF(AND($A12558&gt;=Instellingen!$B$6,$A12558&lt;Instellingen!$B$7),1,0)</f>
        <v/>
      </c>
      <c r="E12558" s="15">
        <f>COUNTIF(tData[BezoekStart],"&lt;"&amp;($A12558+1/24))-COUNTIF(tData[BezoekEind],"&lt;="&amp;$A12558)</f>
        <v/>
      </c>
      <c r="F12558" s="15">
        <f>COUNTIF(tData[BezoekLangStart],"&lt;"&amp;($A12558+1/24))-COUNTIF(tData[BezoekLangEind],"&lt;="&amp;$A12558)</f>
        <v/>
      </c>
      <c r="G12558" s="15">
        <f>IF($D12558=1,$B12558*100+$C12558,-1)</f>
        <v/>
      </c>
      <c r="H12558" s="15">
        <f>IF($D12558=1,$B12558,-1)</f>
        <v/>
      </c>
      <c r="I12558" s="15">
        <f>IF($D12558=1,$C12558,-1)</f>
        <v/>
      </c>
    </row>
    <row r="12559">
      <c r="A12559" s="33" t="n">
        <v>45815.16666666666</v>
      </c>
      <c r="B12559" s="15">
        <f>WEEKDAY($A12559,2)</f>
        <v/>
      </c>
      <c r="C12559" s="15">
        <f>HOUR($A12559)</f>
        <v/>
      </c>
      <c r="D12559" s="15">
        <f>IF(AND($A12559&gt;=Instellingen!$B$6,$A12559&lt;Instellingen!$B$7),1,0)</f>
        <v/>
      </c>
      <c r="E12559" s="15">
        <f>COUNTIF(tData[BezoekStart],"&lt;"&amp;($A12559+1/24))-COUNTIF(tData[BezoekEind],"&lt;="&amp;$A12559)</f>
        <v/>
      </c>
      <c r="F12559" s="15">
        <f>COUNTIF(tData[BezoekLangStart],"&lt;"&amp;($A12559+1/24))-COUNTIF(tData[BezoekLangEind],"&lt;="&amp;$A12559)</f>
        <v/>
      </c>
      <c r="G12559" s="15">
        <f>IF($D12559=1,$B12559*100+$C12559,-1)</f>
        <v/>
      </c>
      <c r="H12559" s="15">
        <f>IF($D12559=1,$B12559,-1)</f>
        <v/>
      </c>
      <c r="I12559" s="15">
        <f>IF($D12559=1,$C12559,-1)</f>
        <v/>
      </c>
    </row>
    <row r="12560">
      <c r="A12560" s="33" t="n">
        <v>45815.20833333334</v>
      </c>
      <c r="B12560" s="15">
        <f>WEEKDAY($A12560,2)</f>
        <v/>
      </c>
      <c r="C12560" s="15">
        <f>HOUR($A12560)</f>
        <v/>
      </c>
      <c r="D12560" s="15">
        <f>IF(AND($A12560&gt;=Instellingen!$B$6,$A12560&lt;Instellingen!$B$7),1,0)</f>
        <v/>
      </c>
      <c r="E12560" s="15">
        <f>COUNTIF(tData[BezoekStart],"&lt;"&amp;($A12560+1/24))-COUNTIF(tData[BezoekEind],"&lt;="&amp;$A12560)</f>
        <v/>
      </c>
      <c r="F12560" s="15">
        <f>COUNTIF(tData[BezoekLangStart],"&lt;"&amp;($A12560+1/24))-COUNTIF(tData[BezoekLangEind],"&lt;="&amp;$A12560)</f>
        <v/>
      </c>
      <c r="G12560" s="15">
        <f>IF($D12560=1,$B12560*100+$C12560,-1)</f>
        <v/>
      </c>
      <c r="H12560" s="15">
        <f>IF($D12560=1,$B12560,-1)</f>
        <v/>
      </c>
      <c r="I12560" s="15">
        <f>IF($D12560=1,$C12560,-1)</f>
        <v/>
      </c>
    </row>
    <row r="12561">
      <c r="A12561" s="33" t="n">
        <v>45815.25</v>
      </c>
      <c r="B12561" s="15">
        <f>WEEKDAY($A12561,2)</f>
        <v/>
      </c>
      <c r="C12561" s="15">
        <f>HOUR($A12561)</f>
        <v/>
      </c>
      <c r="D12561" s="15">
        <f>IF(AND($A12561&gt;=Instellingen!$B$6,$A12561&lt;Instellingen!$B$7),1,0)</f>
        <v/>
      </c>
      <c r="E12561" s="15">
        <f>COUNTIF(tData[BezoekStart],"&lt;"&amp;($A12561+1/24))-COUNTIF(tData[BezoekEind],"&lt;="&amp;$A12561)</f>
        <v/>
      </c>
      <c r="F12561" s="15">
        <f>COUNTIF(tData[BezoekLangStart],"&lt;"&amp;($A12561+1/24))-COUNTIF(tData[BezoekLangEind],"&lt;="&amp;$A12561)</f>
        <v/>
      </c>
      <c r="G12561" s="15">
        <f>IF($D12561=1,$B12561*100+$C12561,-1)</f>
        <v/>
      </c>
      <c r="H12561" s="15">
        <f>IF($D12561=1,$B12561,-1)</f>
        <v/>
      </c>
      <c r="I12561" s="15">
        <f>IF($D12561=1,$C12561,-1)</f>
        <v/>
      </c>
    </row>
    <row r="12562">
      <c r="A12562" s="33" t="n">
        <v>45815.29166666666</v>
      </c>
      <c r="B12562" s="15">
        <f>WEEKDAY($A12562,2)</f>
        <v/>
      </c>
      <c r="C12562" s="15">
        <f>HOUR($A12562)</f>
        <v/>
      </c>
      <c r="D12562" s="15">
        <f>IF(AND($A12562&gt;=Instellingen!$B$6,$A12562&lt;Instellingen!$B$7),1,0)</f>
        <v/>
      </c>
      <c r="E12562" s="15">
        <f>COUNTIF(tData[BezoekStart],"&lt;"&amp;($A12562+1/24))-COUNTIF(tData[BezoekEind],"&lt;="&amp;$A12562)</f>
        <v/>
      </c>
      <c r="F12562" s="15">
        <f>COUNTIF(tData[BezoekLangStart],"&lt;"&amp;($A12562+1/24))-COUNTIF(tData[BezoekLangEind],"&lt;="&amp;$A12562)</f>
        <v/>
      </c>
      <c r="G12562" s="15">
        <f>IF($D12562=1,$B12562*100+$C12562,-1)</f>
        <v/>
      </c>
      <c r="H12562" s="15">
        <f>IF($D12562=1,$B12562,-1)</f>
        <v/>
      </c>
      <c r="I12562" s="15">
        <f>IF($D12562=1,$C12562,-1)</f>
        <v/>
      </c>
    </row>
    <row r="12563">
      <c r="A12563" s="33" t="n">
        <v>45815.33333333334</v>
      </c>
      <c r="B12563" s="15">
        <f>WEEKDAY($A12563,2)</f>
        <v/>
      </c>
      <c r="C12563" s="15">
        <f>HOUR($A12563)</f>
        <v/>
      </c>
      <c r="D12563" s="15">
        <f>IF(AND($A12563&gt;=Instellingen!$B$6,$A12563&lt;Instellingen!$B$7),1,0)</f>
        <v/>
      </c>
      <c r="E12563" s="15">
        <f>COUNTIF(tData[BezoekStart],"&lt;"&amp;($A12563+1/24))-COUNTIF(tData[BezoekEind],"&lt;="&amp;$A12563)</f>
        <v/>
      </c>
      <c r="F12563" s="15">
        <f>COUNTIF(tData[BezoekLangStart],"&lt;"&amp;($A12563+1/24))-COUNTIF(tData[BezoekLangEind],"&lt;="&amp;$A12563)</f>
        <v/>
      </c>
      <c r="G12563" s="15">
        <f>IF($D12563=1,$B12563*100+$C12563,-1)</f>
        <v/>
      </c>
      <c r="H12563" s="15">
        <f>IF($D12563=1,$B12563,-1)</f>
        <v/>
      </c>
      <c r="I12563" s="15">
        <f>IF($D12563=1,$C12563,-1)</f>
        <v/>
      </c>
    </row>
    <row r="12564">
      <c r="A12564" s="33" t="n">
        <v>45815.375</v>
      </c>
      <c r="B12564" s="15">
        <f>WEEKDAY($A12564,2)</f>
        <v/>
      </c>
      <c r="C12564" s="15">
        <f>HOUR($A12564)</f>
        <v/>
      </c>
      <c r="D12564" s="15">
        <f>IF(AND($A12564&gt;=Instellingen!$B$6,$A12564&lt;Instellingen!$B$7),1,0)</f>
        <v/>
      </c>
      <c r="E12564" s="15">
        <f>COUNTIF(tData[BezoekStart],"&lt;"&amp;($A12564+1/24))-COUNTIF(tData[BezoekEind],"&lt;="&amp;$A12564)</f>
        <v/>
      </c>
      <c r="F12564" s="15">
        <f>COUNTIF(tData[BezoekLangStart],"&lt;"&amp;($A12564+1/24))-COUNTIF(tData[BezoekLangEind],"&lt;="&amp;$A12564)</f>
        <v/>
      </c>
      <c r="G12564" s="15">
        <f>IF($D12564=1,$B12564*100+$C12564,-1)</f>
        <v/>
      </c>
      <c r="H12564" s="15">
        <f>IF($D12564=1,$B12564,-1)</f>
        <v/>
      </c>
      <c r="I12564" s="15">
        <f>IF($D12564=1,$C12564,-1)</f>
        <v/>
      </c>
    </row>
    <row r="12565">
      <c r="A12565" s="33" t="n">
        <v>45815.41666666666</v>
      </c>
      <c r="B12565" s="15">
        <f>WEEKDAY($A12565,2)</f>
        <v/>
      </c>
      <c r="C12565" s="15">
        <f>HOUR($A12565)</f>
        <v/>
      </c>
      <c r="D12565" s="15">
        <f>IF(AND($A12565&gt;=Instellingen!$B$6,$A12565&lt;Instellingen!$B$7),1,0)</f>
        <v/>
      </c>
      <c r="E12565" s="15">
        <f>COUNTIF(tData[BezoekStart],"&lt;"&amp;($A12565+1/24))-COUNTIF(tData[BezoekEind],"&lt;="&amp;$A12565)</f>
        <v/>
      </c>
      <c r="F12565" s="15">
        <f>COUNTIF(tData[BezoekLangStart],"&lt;"&amp;($A12565+1/24))-COUNTIF(tData[BezoekLangEind],"&lt;="&amp;$A12565)</f>
        <v/>
      </c>
      <c r="G12565" s="15">
        <f>IF($D12565=1,$B12565*100+$C12565,-1)</f>
        <v/>
      </c>
      <c r="H12565" s="15">
        <f>IF($D12565=1,$B12565,-1)</f>
        <v/>
      </c>
      <c r="I12565" s="15">
        <f>IF($D12565=1,$C12565,-1)</f>
        <v/>
      </c>
    </row>
    <row r="12566">
      <c r="A12566" s="33" t="n">
        <v>45815.45833333334</v>
      </c>
      <c r="B12566" s="15">
        <f>WEEKDAY($A12566,2)</f>
        <v/>
      </c>
      <c r="C12566" s="15">
        <f>HOUR($A12566)</f>
        <v/>
      </c>
      <c r="D12566" s="15">
        <f>IF(AND($A12566&gt;=Instellingen!$B$6,$A12566&lt;Instellingen!$B$7),1,0)</f>
        <v/>
      </c>
      <c r="E12566" s="15">
        <f>COUNTIF(tData[BezoekStart],"&lt;"&amp;($A12566+1/24))-COUNTIF(tData[BezoekEind],"&lt;="&amp;$A12566)</f>
        <v/>
      </c>
      <c r="F12566" s="15">
        <f>COUNTIF(tData[BezoekLangStart],"&lt;"&amp;($A12566+1/24))-COUNTIF(tData[BezoekLangEind],"&lt;="&amp;$A12566)</f>
        <v/>
      </c>
      <c r="G12566" s="15">
        <f>IF($D12566=1,$B12566*100+$C12566,-1)</f>
        <v/>
      </c>
      <c r="H12566" s="15">
        <f>IF($D12566=1,$B12566,-1)</f>
        <v/>
      </c>
      <c r="I12566" s="15">
        <f>IF($D12566=1,$C12566,-1)</f>
        <v/>
      </c>
    </row>
    <row r="12567">
      <c r="A12567" s="33" t="n">
        <v>45815.5</v>
      </c>
      <c r="B12567" s="15">
        <f>WEEKDAY($A12567,2)</f>
        <v/>
      </c>
      <c r="C12567" s="15">
        <f>HOUR($A12567)</f>
        <v/>
      </c>
      <c r="D12567" s="15">
        <f>IF(AND($A12567&gt;=Instellingen!$B$6,$A12567&lt;Instellingen!$B$7),1,0)</f>
        <v/>
      </c>
      <c r="E12567" s="15">
        <f>COUNTIF(tData[BezoekStart],"&lt;"&amp;($A12567+1/24))-COUNTIF(tData[BezoekEind],"&lt;="&amp;$A12567)</f>
        <v/>
      </c>
      <c r="F12567" s="15">
        <f>COUNTIF(tData[BezoekLangStart],"&lt;"&amp;($A12567+1/24))-COUNTIF(tData[BezoekLangEind],"&lt;="&amp;$A12567)</f>
        <v/>
      </c>
      <c r="G12567" s="15">
        <f>IF($D12567=1,$B12567*100+$C12567,-1)</f>
        <v/>
      </c>
      <c r="H12567" s="15">
        <f>IF($D12567=1,$B12567,-1)</f>
        <v/>
      </c>
      <c r="I12567" s="15">
        <f>IF($D12567=1,$C12567,-1)</f>
        <v/>
      </c>
    </row>
    <row r="12568">
      <c r="A12568" s="33" t="n">
        <v>45815.54166666666</v>
      </c>
      <c r="B12568" s="15">
        <f>WEEKDAY($A12568,2)</f>
        <v/>
      </c>
      <c r="C12568" s="15">
        <f>HOUR($A12568)</f>
        <v/>
      </c>
      <c r="D12568" s="15">
        <f>IF(AND($A12568&gt;=Instellingen!$B$6,$A12568&lt;Instellingen!$B$7),1,0)</f>
        <v/>
      </c>
      <c r="E12568" s="15">
        <f>COUNTIF(tData[BezoekStart],"&lt;"&amp;($A12568+1/24))-COUNTIF(tData[BezoekEind],"&lt;="&amp;$A12568)</f>
        <v/>
      </c>
      <c r="F12568" s="15">
        <f>COUNTIF(tData[BezoekLangStart],"&lt;"&amp;($A12568+1/24))-COUNTIF(tData[BezoekLangEind],"&lt;="&amp;$A12568)</f>
        <v/>
      </c>
      <c r="G12568" s="15">
        <f>IF($D12568=1,$B12568*100+$C12568,-1)</f>
        <v/>
      </c>
      <c r="H12568" s="15">
        <f>IF($D12568=1,$B12568,-1)</f>
        <v/>
      </c>
      <c r="I12568" s="15">
        <f>IF($D12568=1,$C12568,-1)</f>
        <v/>
      </c>
    </row>
    <row r="12569">
      <c r="A12569" s="33" t="n">
        <v>45815.58333333334</v>
      </c>
      <c r="B12569" s="15">
        <f>WEEKDAY($A12569,2)</f>
        <v/>
      </c>
      <c r="C12569" s="15">
        <f>HOUR($A12569)</f>
        <v/>
      </c>
      <c r="D12569" s="15">
        <f>IF(AND($A12569&gt;=Instellingen!$B$6,$A12569&lt;Instellingen!$B$7),1,0)</f>
        <v/>
      </c>
      <c r="E12569" s="15">
        <f>COUNTIF(tData[BezoekStart],"&lt;"&amp;($A12569+1/24))-COUNTIF(tData[BezoekEind],"&lt;="&amp;$A12569)</f>
        <v/>
      </c>
      <c r="F12569" s="15">
        <f>COUNTIF(tData[BezoekLangStart],"&lt;"&amp;($A12569+1/24))-COUNTIF(tData[BezoekLangEind],"&lt;="&amp;$A12569)</f>
        <v/>
      </c>
      <c r="G12569" s="15">
        <f>IF($D12569=1,$B12569*100+$C12569,-1)</f>
        <v/>
      </c>
      <c r="H12569" s="15">
        <f>IF($D12569=1,$B12569,-1)</f>
        <v/>
      </c>
      <c r="I12569" s="15">
        <f>IF($D12569=1,$C12569,-1)</f>
        <v/>
      </c>
    </row>
    <row r="12570">
      <c r="A12570" s="33" t="n">
        <v>45815.625</v>
      </c>
      <c r="B12570" s="15">
        <f>WEEKDAY($A12570,2)</f>
        <v/>
      </c>
      <c r="C12570" s="15">
        <f>HOUR($A12570)</f>
        <v/>
      </c>
      <c r="D12570" s="15">
        <f>IF(AND($A12570&gt;=Instellingen!$B$6,$A12570&lt;Instellingen!$B$7),1,0)</f>
        <v/>
      </c>
      <c r="E12570" s="15">
        <f>COUNTIF(tData[BezoekStart],"&lt;"&amp;($A12570+1/24))-COUNTIF(tData[BezoekEind],"&lt;="&amp;$A12570)</f>
        <v/>
      </c>
      <c r="F12570" s="15">
        <f>COUNTIF(tData[BezoekLangStart],"&lt;"&amp;($A12570+1/24))-COUNTIF(tData[BezoekLangEind],"&lt;="&amp;$A12570)</f>
        <v/>
      </c>
      <c r="G12570" s="15">
        <f>IF($D12570=1,$B12570*100+$C12570,-1)</f>
        <v/>
      </c>
      <c r="H12570" s="15">
        <f>IF($D12570=1,$B12570,-1)</f>
        <v/>
      </c>
      <c r="I12570" s="15">
        <f>IF($D12570=1,$C12570,-1)</f>
        <v/>
      </c>
    </row>
    <row r="12571">
      <c r="A12571" s="33" t="n">
        <v>45815.66666666666</v>
      </c>
      <c r="B12571" s="15">
        <f>WEEKDAY($A12571,2)</f>
        <v/>
      </c>
      <c r="C12571" s="15">
        <f>HOUR($A12571)</f>
        <v/>
      </c>
      <c r="D12571" s="15">
        <f>IF(AND($A12571&gt;=Instellingen!$B$6,$A12571&lt;Instellingen!$B$7),1,0)</f>
        <v/>
      </c>
      <c r="E12571" s="15">
        <f>COUNTIF(tData[BezoekStart],"&lt;"&amp;($A12571+1/24))-COUNTIF(tData[BezoekEind],"&lt;="&amp;$A12571)</f>
        <v/>
      </c>
      <c r="F12571" s="15">
        <f>COUNTIF(tData[BezoekLangStart],"&lt;"&amp;($A12571+1/24))-COUNTIF(tData[BezoekLangEind],"&lt;="&amp;$A12571)</f>
        <v/>
      </c>
      <c r="G12571" s="15">
        <f>IF($D12571=1,$B12571*100+$C12571,-1)</f>
        <v/>
      </c>
      <c r="H12571" s="15">
        <f>IF($D12571=1,$B12571,-1)</f>
        <v/>
      </c>
      <c r="I12571" s="15">
        <f>IF($D12571=1,$C12571,-1)</f>
        <v/>
      </c>
    </row>
    <row r="12572">
      <c r="A12572" s="33" t="n">
        <v>45815.70833333334</v>
      </c>
      <c r="B12572" s="15">
        <f>WEEKDAY($A12572,2)</f>
        <v/>
      </c>
      <c r="C12572" s="15">
        <f>HOUR($A12572)</f>
        <v/>
      </c>
      <c r="D12572" s="15">
        <f>IF(AND($A12572&gt;=Instellingen!$B$6,$A12572&lt;Instellingen!$B$7),1,0)</f>
        <v/>
      </c>
      <c r="E12572" s="15">
        <f>COUNTIF(tData[BezoekStart],"&lt;"&amp;($A12572+1/24))-COUNTIF(tData[BezoekEind],"&lt;="&amp;$A12572)</f>
        <v/>
      </c>
      <c r="F12572" s="15">
        <f>COUNTIF(tData[BezoekLangStart],"&lt;"&amp;($A12572+1/24))-COUNTIF(tData[BezoekLangEind],"&lt;="&amp;$A12572)</f>
        <v/>
      </c>
      <c r="G12572" s="15">
        <f>IF($D12572=1,$B12572*100+$C12572,-1)</f>
        <v/>
      </c>
      <c r="H12572" s="15">
        <f>IF($D12572=1,$B12572,-1)</f>
        <v/>
      </c>
      <c r="I12572" s="15">
        <f>IF($D12572=1,$C12572,-1)</f>
        <v/>
      </c>
    </row>
    <row r="12573">
      <c r="A12573" s="33" t="n">
        <v>45815.75</v>
      </c>
      <c r="B12573" s="15">
        <f>WEEKDAY($A12573,2)</f>
        <v/>
      </c>
      <c r="C12573" s="15">
        <f>HOUR($A12573)</f>
        <v/>
      </c>
      <c r="D12573" s="15">
        <f>IF(AND($A12573&gt;=Instellingen!$B$6,$A12573&lt;Instellingen!$B$7),1,0)</f>
        <v/>
      </c>
      <c r="E12573" s="15">
        <f>COUNTIF(tData[BezoekStart],"&lt;"&amp;($A12573+1/24))-COUNTIF(tData[BezoekEind],"&lt;="&amp;$A12573)</f>
        <v/>
      </c>
      <c r="F12573" s="15">
        <f>COUNTIF(tData[BezoekLangStart],"&lt;"&amp;($A12573+1/24))-COUNTIF(tData[BezoekLangEind],"&lt;="&amp;$A12573)</f>
        <v/>
      </c>
      <c r="G12573" s="15">
        <f>IF($D12573=1,$B12573*100+$C12573,-1)</f>
        <v/>
      </c>
      <c r="H12573" s="15">
        <f>IF($D12573=1,$B12573,-1)</f>
        <v/>
      </c>
      <c r="I12573" s="15">
        <f>IF($D12573=1,$C12573,-1)</f>
        <v/>
      </c>
    </row>
    <row r="12574">
      <c r="A12574" s="33" t="n">
        <v>45815.79166666666</v>
      </c>
      <c r="B12574" s="15">
        <f>WEEKDAY($A12574,2)</f>
        <v/>
      </c>
      <c r="C12574" s="15">
        <f>HOUR($A12574)</f>
        <v/>
      </c>
      <c r="D12574" s="15">
        <f>IF(AND($A12574&gt;=Instellingen!$B$6,$A12574&lt;Instellingen!$B$7),1,0)</f>
        <v/>
      </c>
      <c r="E12574" s="15">
        <f>COUNTIF(tData[BezoekStart],"&lt;"&amp;($A12574+1/24))-COUNTIF(tData[BezoekEind],"&lt;="&amp;$A12574)</f>
        <v/>
      </c>
      <c r="F12574" s="15">
        <f>COUNTIF(tData[BezoekLangStart],"&lt;"&amp;($A12574+1/24))-COUNTIF(tData[BezoekLangEind],"&lt;="&amp;$A12574)</f>
        <v/>
      </c>
      <c r="G12574" s="15">
        <f>IF($D12574=1,$B12574*100+$C12574,-1)</f>
        <v/>
      </c>
      <c r="H12574" s="15">
        <f>IF($D12574=1,$B12574,-1)</f>
        <v/>
      </c>
      <c r="I12574" s="15">
        <f>IF($D12574=1,$C12574,-1)</f>
        <v/>
      </c>
    </row>
    <row r="12575">
      <c r="A12575" s="33" t="n">
        <v>45815.83333333334</v>
      </c>
      <c r="B12575" s="15">
        <f>WEEKDAY($A12575,2)</f>
        <v/>
      </c>
      <c r="C12575" s="15">
        <f>HOUR($A12575)</f>
        <v/>
      </c>
      <c r="D12575" s="15">
        <f>IF(AND($A12575&gt;=Instellingen!$B$6,$A12575&lt;Instellingen!$B$7),1,0)</f>
        <v/>
      </c>
      <c r="E12575" s="15">
        <f>COUNTIF(tData[BezoekStart],"&lt;"&amp;($A12575+1/24))-COUNTIF(tData[BezoekEind],"&lt;="&amp;$A12575)</f>
        <v/>
      </c>
      <c r="F12575" s="15">
        <f>COUNTIF(tData[BezoekLangStart],"&lt;"&amp;($A12575+1/24))-COUNTIF(tData[BezoekLangEind],"&lt;="&amp;$A12575)</f>
        <v/>
      </c>
      <c r="G12575" s="15">
        <f>IF($D12575=1,$B12575*100+$C12575,-1)</f>
        <v/>
      </c>
      <c r="H12575" s="15">
        <f>IF($D12575=1,$B12575,-1)</f>
        <v/>
      </c>
      <c r="I12575" s="15">
        <f>IF($D12575=1,$C12575,-1)</f>
        <v/>
      </c>
    </row>
    <row r="12576">
      <c r="A12576" s="33" t="n">
        <v>45815.875</v>
      </c>
      <c r="B12576" s="15">
        <f>WEEKDAY($A12576,2)</f>
        <v/>
      </c>
      <c r="C12576" s="15">
        <f>HOUR($A12576)</f>
        <v/>
      </c>
      <c r="D12576" s="15">
        <f>IF(AND($A12576&gt;=Instellingen!$B$6,$A12576&lt;Instellingen!$B$7),1,0)</f>
        <v/>
      </c>
      <c r="E12576" s="15">
        <f>COUNTIF(tData[BezoekStart],"&lt;"&amp;($A12576+1/24))-COUNTIF(tData[BezoekEind],"&lt;="&amp;$A12576)</f>
        <v/>
      </c>
      <c r="F12576" s="15">
        <f>COUNTIF(tData[BezoekLangStart],"&lt;"&amp;($A12576+1/24))-COUNTIF(tData[BezoekLangEind],"&lt;="&amp;$A12576)</f>
        <v/>
      </c>
      <c r="G12576" s="15">
        <f>IF($D12576=1,$B12576*100+$C12576,-1)</f>
        <v/>
      </c>
      <c r="H12576" s="15">
        <f>IF($D12576=1,$B12576,-1)</f>
        <v/>
      </c>
      <c r="I12576" s="15">
        <f>IF($D12576=1,$C12576,-1)</f>
        <v/>
      </c>
    </row>
    <row r="12577">
      <c r="A12577" s="33" t="n">
        <v>45815.91666666666</v>
      </c>
      <c r="B12577" s="15">
        <f>WEEKDAY($A12577,2)</f>
        <v/>
      </c>
      <c r="C12577" s="15">
        <f>HOUR($A12577)</f>
        <v/>
      </c>
      <c r="D12577" s="15">
        <f>IF(AND($A12577&gt;=Instellingen!$B$6,$A12577&lt;Instellingen!$B$7),1,0)</f>
        <v/>
      </c>
      <c r="E12577" s="15">
        <f>COUNTIF(tData[BezoekStart],"&lt;"&amp;($A12577+1/24))-COUNTIF(tData[BezoekEind],"&lt;="&amp;$A12577)</f>
        <v/>
      </c>
      <c r="F12577" s="15">
        <f>COUNTIF(tData[BezoekLangStart],"&lt;"&amp;($A12577+1/24))-COUNTIF(tData[BezoekLangEind],"&lt;="&amp;$A12577)</f>
        <v/>
      </c>
      <c r="G12577" s="15">
        <f>IF($D12577=1,$B12577*100+$C12577,-1)</f>
        <v/>
      </c>
      <c r="H12577" s="15">
        <f>IF($D12577=1,$B12577,-1)</f>
        <v/>
      </c>
      <c r="I12577" s="15">
        <f>IF($D12577=1,$C12577,-1)</f>
        <v/>
      </c>
    </row>
    <row r="12578">
      <c r="A12578" s="33" t="n">
        <v>45815.95833333334</v>
      </c>
      <c r="B12578" s="15">
        <f>WEEKDAY($A12578,2)</f>
        <v/>
      </c>
      <c r="C12578" s="15">
        <f>HOUR($A12578)</f>
        <v/>
      </c>
      <c r="D12578" s="15">
        <f>IF(AND($A12578&gt;=Instellingen!$B$6,$A12578&lt;Instellingen!$B$7),1,0)</f>
        <v/>
      </c>
      <c r="E12578" s="15">
        <f>COUNTIF(tData[BezoekStart],"&lt;"&amp;($A12578+1/24))-COUNTIF(tData[BezoekEind],"&lt;="&amp;$A12578)</f>
        <v/>
      </c>
      <c r="F12578" s="15">
        <f>COUNTIF(tData[BezoekLangStart],"&lt;"&amp;($A12578+1/24))-COUNTIF(tData[BezoekLangEind],"&lt;="&amp;$A12578)</f>
        <v/>
      </c>
      <c r="G12578" s="15">
        <f>IF($D12578=1,$B12578*100+$C12578,-1)</f>
        <v/>
      </c>
      <c r="H12578" s="15">
        <f>IF($D12578=1,$B12578,-1)</f>
        <v/>
      </c>
      <c r="I12578" s="15">
        <f>IF($D12578=1,$C12578,-1)</f>
        <v/>
      </c>
    </row>
    <row r="12579">
      <c r="A12579" s="33" t="n">
        <v>45816</v>
      </c>
      <c r="B12579" s="15">
        <f>WEEKDAY($A12579,2)</f>
        <v/>
      </c>
      <c r="C12579" s="15">
        <f>HOUR($A12579)</f>
        <v/>
      </c>
      <c r="D12579" s="15">
        <f>IF(AND($A12579&gt;=Instellingen!$B$6,$A12579&lt;Instellingen!$B$7),1,0)</f>
        <v/>
      </c>
      <c r="E12579" s="15">
        <f>COUNTIF(tData[BezoekStart],"&lt;"&amp;($A12579+1/24))-COUNTIF(tData[BezoekEind],"&lt;="&amp;$A12579)</f>
        <v/>
      </c>
      <c r="F12579" s="15">
        <f>COUNTIF(tData[BezoekLangStart],"&lt;"&amp;($A12579+1/24))-COUNTIF(tData[BezoekLangEind],"&lt;="&amp;$A12579)</f>
        <v/>
      </c>
      <c r="G12579" s="15">
        <f>IF($D12579=1,$B12579*100+$C12579,-1)</f>
        <v/>
      </c>
      <c r="H12579" s="15">
        <f>IF($D12579=1,$B12579,-1)</f>
        <v/>
      </c>
      <c r="I12579" s="15">
        <f>IF($D12579=1,$C12579,-1)</f>
        <v/>
      </c>
    </row>
    <row r="12580">
      <c r="A12580" s="33" t="n">
        <v>45816.04166666666</v>
      </c>
      <c r="B12580" s="15">
        <f>WEEKDAY($A12580,2)</f>
        <v/>
      </c>
      <c r="C12580" s="15">
        <f>HOUR($A12580)</f>
        <v/>
      </c>
      <c r="D12580" s="15">
        <f>IF(AND($A12580&gt;=Instellingen!$B$6,$A12580&lt;Instellingen!$B$7),1,0)</f>
        <v/>
      </c>
      <c r="E12580" s="15">
        <f>COUNTIF(tData[BezoekStart],"&lt;"&amp;($A12580+1/24))-COUNTIF(tData[BezoekEind],"&lt;="&amp;$A12580)</f>
        <v/>
      </c>
      <c r="F12580" s="15">
        <f>COUNTIF(tData[BezoekLangStart],"&lt;"&amp;($A12580+1/24))-COUNTIF(tData[BezoekLangEind],"&lt;="&amp;$A12580)</f>
        <v/>
      </c>
      <c r="G12580" s="15">
        <f>IF($D12580=1,$B12580*100+$C12580,-1)</f>
        <v/>
      </c>
      <c r="H12580" s="15">
        <f>IF($D12580=1,$B12580,-1)</f>
        <v/>
      </c>
      <c r="I12580" s="15">
        <f>IF($D12580=1,$C12580,-1)</f>
        <v/>
      </c>
    </row>
    <row r="12581">
      <c r="A12581" s="33" t="n">
        <v>45816.08333333334</v>
      </c>
      <c r="B12581" s="15">
        <f>WEEKDAY($A12581,2)</f>
        <v/>
      </c>
      <c r="C12581" s="15">
        <f>HOUR($A12581)</f>
        <v/>
      </c>
      <c r="D12581" s="15">
        <f>IF(AND($A12581&gt;=Instellingen!$B$6,$A12581&lt;Instellingen!$B$7),1,0)</f>
        <v/>
      </c>
      <c r="E12581" s="15">
        <f>COUNTIF(tData[BezoekStart],"&lt;"&amp;($A12581+1/24))-COUNTIF(tData[BezoekEind],"&lt;="&amp;$A12581)</f>
        <v/>
      </c>
      <c r="F12581" s="15">
        <f>COUNTIF(tData[BezoekLangStart],"&lt;"&amp;($A12581+1/24))-COUNTIF(tData[BezoekLangEind],"&lt;="&amp;$A12581)</f>
        <v/>
      </c>
      <c r="G12581" s="15">
        <f>IF($D12581=1,$B12581*100+$C12581,-1)</f>
        <v/>
      </c>
      <c r="H12581" s="15">
        <f>IF($D12581=1,$B12581,-1)</f>
        <v/>
      </c>
      <c r="I12581" s="15">
        <f>IF($D12581=1,$C12581,-1)</f>
        <v/>
      </c>
    </row>
    <row r="12582">
      <c r="A12582" s="33" t="n">
        <v>45816.125</v>
      </c>
      <c r="B12582" s="15">
        <f>WEEKDAY($A12582,2)</f>
        <v/>
      </c>
      <c r="C12582" s="15">
        <f>HOUR($A12582)</f>
        <v/>
      </c>
      <c r="D12582" s="15">
        <f>IF(AND($A12582&gt;=Instellingen!$B$6,$A12582&lt;Instellingen!$B$7),1,0)</f>
        <v/>
      </c>
      <c r="E12582" s="15">
        <f>COUNTIF(tData[BezoekStart],"&lt;"&amp;($A12582+1/24))-COUNTIF(tData[BezoekEind],"&lt;="&amp;$A12582)</f>
        <v/>
      </c>
      <c r="F12582" s="15">
        <f>COUNTIF(tData[BezoekLangStart],"&lt;"&amp;($A12582+1/24))-COUNTIF(tData[BezoekLangEind],"&lt;="&amp;$A12582)</f>
        <v/>
      </c>
      <c r="G12582" s="15">
        <f>IF($D12582=1,$B12582*100+$C12582,-1)</f>
        <v/>
      </c>
      <c r="H12582" s="15">
        <f>IF($D12582=1,$B12582,-1)</f>
        <v/>
      </c>
      <c r="I12582" s="15">
        <f>IF($D12582=1,$C12582,-1)</f>
        <v/>
      </c>
    </row>
    <row r="12583">
      <c r="A12583" s="33" t="n">
        <v>45816.16666666666</v>
      </c>
      <c r="B12583" s="15">
        <f>WEEKDAY($A12583,2)</f>
        <v/>
      </c>
      <c r="C12583" s="15">
        <f>HOUR($A12583)</f>
        <v/>
      </c>
      <c r="D12583" s="15">
        <f>IF(AND($A12583&gt;=Instellingen!$B$6,$A12583&lt;Instellingen!$B$7),1,0)</f>
        <v/>
      </c>
      <c r="E12583" s="15">
        <f>COUNTIF(tData[BezoekStart],"&lt;"&amp;($A12583+1/24))-COUNTIF(tData[BezoekEind],"&lt;="&amp;$A12583)</f>
        <v/>
      </c>
      <c r="F12583" s="15">
        <f>COUNTIF(tData[BezoekLangStart],"&lt;"&amp;($A12583+1/24))-COUNTIF(tData[BezoekLangEind],"&lt;="&amp;$A12583)</f>
        <v/>
      </c>
      <c r="G12583" s="15">
        <f>IF($D12583=1,$B12583*100+$C12583,-1)</f>
        <v/>
      </c>
      <c r="H12583" s="15">
        <f>IF($D12583=1,$B12583,-1)</f>
        <v/>
      </c>
      <c r="I12583" s="15">
        <f>IF($D12583=1,$C12583,-1)</f>
        <v/>
      </c>
    </row>
    <row r="12584">
      <c r="A12584" s="33" t="n">
        <v>45816.20833333334</v>
      </c>
      <c r="B12584" s="15">
        <f>WEEKDAY($A12584,2)</f>
        <v/>
      </c>
      <c r="C12584" s="15">
        <f>HOUR($A12584)</f>
        <v/>
      </c>
      <c r="D12584" s="15">
        <f>IF(AND($A12584&gt;=Instellingen!$B$6,$A12584&lt;Instellingen!$B$7),1,0)</f>
        <v/>
      </c>
      <c r="E12584" s="15">
        <f>COUNTIF(tData[BezoekStart],"&lt;"&amp;($A12584+1/24))-COUNTIF(tData[BezoekEind],"&lt;="&amp;$A12584)</f>
        <v/>
      </c>
      <c r="F12584" s="15">
        <f>COUNTIF(tData[BezoekLangStart],"&lt;"&amp;($A12584+1/24))-COUNTIF(tData[BezoekLangEind],"&lt;="&amp;$A12584)</f>
        <v/>
      </c>
      <c r="G12584" s="15">
        <f>IF($D12584=1,$B12584*100+$C12584,-1)</f>
        <v/>
      </c>
      <c r="H12584" s="15">
        <f>IF($D12584=1,$B12584,-1)</f>
        <v/>
      </c>
      <c r="I12584" s="15">
        <f>IF($D12584=1,$C12584,-1)</f>
        <v/>
      </c>
    </row>
    <row r="12585">
      <c r="A12585" s="33" t="n">
        <v>45816.25</v>
      </c>
      <c r="B12585" s="15">
        <f>WEEKDAY($A12585,2)</f>
        <v/>
      </c>
      <c r="C12585" s="15">
        <f>HOUR($A12585)</f>
        <v/>
      </c>
      <c r="D12585" s="15">
        <f>IF(AND($A12585&gt;=Instellingen!$B$6,$A12585&lt;Instellingen!$B$7),1,0)</f>
        <v/>
      </c>
      <c r="E12585" s="15">
        <f>COUNTIF(tData[BezoekStart],"&lt;"&amp;($A12585+1/24))-COUNTIF(tData[BezoekEind],"&lt;="&amp;$A12585)</f>
        <v/>
      </c>
      <c r="F12585" s="15">
        <f>COUNTIF(tData[BezoekLangStart],"&lt;"&amp;($A12585+1/24))-COUNTIF(tData[BezoekLangEind],"&lt;="&amp;$A12585)</f>
        <v/>
      </c>
      <c r="G12585" s="15">
        <f>IF($D12585=1,$B12585*100+$C12585,-1)</f>
        <v/>
      </c>
      <c r="H12585" s="15">
        <f>IF($D12585=1,$B12585,-1)</f>
        <v/>
      </c>
      <c r="I12585" s="15">
        <f>IF($D12585=1,$C12585,-1)</f>
        <v/>
      </c>
    </row>
    <row r="12586">
      <c r="A12586" s="33" t="n">
        <v>45816.29166666666</v>
      </c>
      <c r="B12586" s="15">
        <f>WEEKDAY($A12586,2)</f>
        <v/>
      </c>
      <c r="C12586" s="15">
        <f>HOUR($A12586)</f>
        <v/>
      </c>
      <c r="D12586" s="15">
        <f>IF(AND($A12586&gt;=Instellingen!$B$6,$A12586&lt;Instellingen!$B$7),1,0)</f>
        <v/>
      </c>
      <c r="E12586" s="15">
        <f>COUNTIF(tData[BezoekStart],"&lt;"&amp;($A12586+1/24))-COUNTIF(tData[BezoekEind],"&lt;="&amp;$A12586)</f>
        <v/>
      </c>
      <c r="F12586" s="15">
        <f>COUNTIF(tData[BezoekLangStart],"&lt;"&amp;($A12586+1/24))-COUNTIF(tData[BezoekLangEind],"&lt;="&amp;$A12586)</f>
        <v/>
      </c>
      <c r="G12586" s="15">
        <f>IF($D12586=1,$B12586*100+$C12586,-1)</f>
        <v/>
      </c>
      <c r="H12586" s="15">
        <f>IF($D12586=1,$B12586,-1)</f>
        <v/>
      </c>
      <c r="I12586" s="15">
        <f>IF($D12586=1,$C12586,-1)</f>
        <v/>
      </c>
    </row>
    <row r="12587">
      <c r="A12587" s="33" t="n">
        <v>45816.33333333334</v>
      </c>
      <c r="B12587" s="15">
        <f>WEEKDAY($A12587,2)</f>
        <v/>
      </c>
      <c r="C12587" s="15">
        <f>HOUR($A12587)</f>
        <v/>
      </c>
      <c r="D12587" s="15">
        <f>IF(AND($A12587&gt;=Instellingen!$B$6,$A12587&lt;Instellingen!$B$7),1,0)</f>
        <v/>
      </c>
      <c r="E12587" s="15">
        <f>COUNTIF(tData[BezoekStart],"&lt;"&amp;($A12587+1/24))-COUNTIF(tData[BezoekEind],"&lt;="&amp;$A12587)</f>
        <v/>
      </c>
      <c r="F12587" s="15">
        <f>COUNTIF(tData[BezoekLangStart],"&lt;"&amp;($A12587+1/24))-COUNTIF(tData[BezoekLangEind],"&lt;="&amp;$A12587)</f>
        <v/>
      </c>
      <c r="G12587" s="15">
        <f>IF($D12587=1,$B12587*100+$C12587,-1)</f>
        <v/>
      </c>
      <c r="H12587" s="15">
        <f>IF($D12587=1,$B12587,-1)</f>
        <v/>
      </c>
      <c r="I12587" s="15">
        <f>IF($D12587=1,$C12587,-1)</f>
        <v/>
      </c>
    </row>
    <row r="12588">
      <c r="A12588" s="33" t="n">
        <v>45816.375</v>
      </c>
      <c r="B12588" s="15">
        <f>WEEKDAY($A12588,2)</f>
        <v/>
      </c>
      <c r="C12588" s="15">
        <f>HOUR($A12588)</f>
        <v/>
      </c>
      <c r="D12588" s="15">
        <f>IF(AND($A12588&gt;=Instellingen!$B$6,$A12588&lt;Instellingen!$B$7),1,0)</f>
        <v/>
      </c>
      <c r="E12588" s="15">
        <f>COUNTIF(tData[BezoekStart],"&lt;"&amp;($A12588+1/24))-COUNTIF(tData[BezoekEind],"&lt;="&amp;$A12588)</f>
        <v/>
      </c>
      <c r="F12588" s="15">
        <f>COUNTIF(tData[BezoekLangStart],"&lt;"&amp;($A12588+1/24))-COUNTIF(tData[BezoekLangEind],"&lt;="&amp;$A12588)</f>
        <v/>
      </c>
      <c r="G12588" s="15">
        <f>IF($D12588=1,$B12588*100+$C12588,-1)</f>
        <v/>
      </c>
      <c r="H12588" s="15">
        <f>IF($D12588=1,$B12588,-1)</f>
        <v/>
      </c>
      <c r="I12588" s="15">
        <f>IF($D12588=1,$C12588,-1)</f>
        <v/>
      </c>
    </row>
    <row r="12589">
      <c r="A12589" s="33" t="n">
        <v>45816.41666666666</v>
      </c>
      <c r="B12589" s="15">
        <f>WEEKDAY($A12589,2)</f>
        <v/>
      </c>
      <c r="C12589" s="15">
        <f>HOUR($A12589)</f>
        <v/>
      </c>
      <c r="D12589" s="15">
        <f>IF(AND($A12589&gt;=Instellingen!$B$6,$A12589&lt;Instellingen!$B$7),1,0)</f>
        <v/>
      </c>
      <c r="E12589" s="15">
        <f>COUNTIF(tData[BezoekStart],"&lt;"&amp;($A12589+1/24))-COUNTIF(tData[BezoekEind],"&lt;="&amp;$A12589)</f>
        <v/>
      </c>
      <c r="F12589" s="15">
        <f>COUNTIF(tData[BezoekLangStart],"&lt;"&amp;($A12589+1/24))-COUNTIF(tData[BezoekLangEind],"&lt;="&amp;$A12589)</f>
        <v/>
      </c>
      <c r="G12589" s="15">
        <f>IF($D12589=1,$B12589*100+$C12589,-1)</f>
        <v/>
      </c>
      <c r="H12589" s="15">
        <f>IF($D12589=1,$B12589,-1)</f>
        <v/>
      </c>
      <c r="I12589" s="15">
        <f>IF($D12589=1,$C12589,-1)</f>
        <v/>
      </c>
    </row>
    <row r="12590">
      <c r="A12590" s="33" t="n">
        <v>45816.45833333334</v>
      </c>
      <c r="B12590" s="15">
        <f>WEEKDAY($A12590,2)</f>
        <v/>
      </c>
      <c r="C12590" s="15">
        <f>HOUR($A12590)</f>
        <v/>
      </c>
      <c r="D12590" s="15">
        <f>IF(AND($A12590&gt;=Instellingen!$B$6,$A12590&lt;Instellingen!$B$7),1,0)</f>
        <v/>
      </c>
      <c r="E12590" s="15">
        <f>COUNTIF(tData[BezoekStart],"&lt;"&amp;($A12590+1/24))-COUNTIF(tData[BezoekEind],"&lt;="&amp;$A12590)</f>
        <v/>
      </c>
      <c r="F12590" s="15">
        <f>COUNTIF(tData[BezoekLangStart],"&lt;"&amp;($A12590+1/24))-COUNTIF(tData[BezoekLangEind],"&lt;="&amp;$A12590)</f>
        <v/>
      </c>
      <c r="G12590" s="15">
        <f>IF($D12590=1,$B12590*100+$C12590,-1)</f>
        <v/>
      </c>
      <c r="H12590" s="15">
        <f>IF($D12590=1,$B12590,-1)</f>
        <v/>
      </c>
      <c r="I12590" s="15">
        <f>IF($D12590=1,$C12590,-1)</f>
        <v/>
      </c>
    </row>
    <row r="12591">
      <c r="A12591" s="33" t="n">
        <v>45816.5</v>
      </c>
      <c r="B12591" s="15">
        <f>WEEKDAY($A12591,2)</f>
        <v/>
      </c>
      <c r="C12591" s="15">
        <f>HOUR($A12591)</f>
        <v/>
      </c>
      <c r="D12591" s="15">
        <f>IF(AND($A12591&gt;=Instellingen!$B$6,$A12591&lt;Instellingen!$B$7),1,0)</f>
        <v/>
      </c>
      <c r="E12591" s="15">
        <f>COUNTIF(tData[BezoekStart],"&lt;"&amp;($A12591+1/24))-COUNTIF(tData[BezoekEind],"&lt;="&amp;$A12591)</f>
        <v/>
      </c>
      <c r="F12591" s="15">
        <f>COUNTIF(tData[BezoekLangStart],"&lt;"&amp;($A12591+1/24))-COUNTIF(tData[BezoekLangEind],"&lt;="&amp;$A12591)</f>
        <v/>
      </c>
      <c r="G12591" s="15">
        <f>IF($D12591=1,$B12591*100+$C12591,-1)</f>
        <v/>
      </c>
      <c r="H12591" s="15">
        <f>IF($D12591=1,$B12591,-1)</f>
        <v/>
      </c>
      <c r="I12591" s="15">
        <f>IF($D12591=1,$C12591,-1)</f>
        <v/>
      </c>
    </row>
    <row r="12592">
      <c r="A12592" s="33" t="n">
        <v>45816.54166666666</v>
      </c>
      <c r="B12592" s="15">
        <f>WEEKDAY($A12592,2)</f>
        <v/>
      </c>
      <c r="C12592" s="15">
        <f>HOUR($A12592)</f>
        <v/>
      </c>
      <c r="D12592" s="15">
        <f>IF(AND($A12592&gt;=Instellingen!$B$6,$A12592&lt;Instellingen!$B$7),1,0)</f>
        <v/>
      </c>
      <c r="E12592" s="15">
        <f>COUNTIF(tData[BezoekStart],"&lt;"&amp;($A12592+1/24))-COUNTIF(tData[BezoekEind],"&lt;="&amp;$A12592)</f>
        <v/>
      </c>
      <c r="F12592" s="15">
        <f>COUNTIF(tData[BezoekLangStart],"&lt;"&amp;($A12592+1/24))-COUNTIF(tData[BezoekLangEind],"&lt;="&amp;$A12592)</f>
        <v/>
      </c>
      <c r="G12592" s="15">
        <f>IF($D12592=1,$B12592*100+$C12592,-1)</f>
        <v/>
      </c>
      <c r="H12592" s="15">
        <f>IF($D12592=1,$B12592,-1)</f>
        <v/>
      </c>
      <c r="I12592" s="15">
        <f>IF($D12592=1,$C12592,-1)</f>
        <v/>
      </c>
    </row>
    <row r="12593">
      <c r="A12593" s="33" t="n">
        <v>45816.58333333334</v>
      </c>
      <c r="B12593" s="15">
        <f>WEEKDAY($A12593,2)</f>
        <v/>
      </c>
      <c r="C12593" s="15">
        <f>HOUR($A12593)</f>
        <v/>
      </c>
      <c r="D12593" s="15">
        <f>IF(AND($A12593&gt;=Instellingen!$B$6,$A12593&lt;Instellingen!$B$7),1,0)</f>
        <v/>
      </c>
      <c r="E12593" s="15">
        <f>COUNTIF(tData[BezoekStart],"&lt;"&amp;($A12593+1/24))-COUNTIF(tData[BezoekEind],"&lt;="&amp;$A12593)</f>
        <v/>
      </c>
      <c r="F12593" s="15">
        <f>COUNTIF(tData[BezoekLangStart],"&lt;"&amp;($A12593+1/24))-COUNTIF(tData[BezoekLangEind],"&lt;="&amp;$A12593)</f>
        <v/>
      </c>
      <c r="G12593" s="15">
        <f>IF($D12593=1,$B12593*100+$C12593,-1)</f>
        <v/>
      </c>
      <c r="H12593" s="15">
        <f>IF($D12593=1,$B12593,-1)</f>
        <v/>
      </c>
      <c r="I12593" s="15">
        <f>IF($D12593=1,$C12593,-1)</f>
        <v/>
      </c>
    </row>
    <row r="12594">
      <c r="A12594" s="33" t="n">
        <v>45816.625</v>
      </c>
      <c r="B12594" s="15">
        <f>WEEKDAY($A12594,2)</f>
        <v/>
      </c>
      <c r="C12594" s="15">
        <f>HOUR($A12594)</f>
        <v/>
      </c>
      <c r="D12594" s="15">
        <f>IF(AND($A12594&gt;=Instellingen!$B$6,$A12594&lt;Instellingen!$B$7),1,0)</f>
        <v/>
      </c>
      <c r="E12594" s="15">
        <f>COUNTIF(tData[BezoekStart],"&lt;"&amp;($A12594+1/24))-COUNTIF(tData[BezoekEind],"&lt;="&amp;$A12594)</f>
        <v/>
      </c>
      <c r="F12594" s="15">
        <f>COUNTIF(tData[BezoekLangStart],"&lt;"&amp;($A12594+1/24))-COUNTIF(tData[BezoekLangEind],"&lt;="&amp;$A12594)</f>
        <v/>
      </c>
      <c r="G12594" s="15">
        <f>IF($D12594=1,$B12594*100+$C12594,-1)</f>
        <v/>
      </c>
      <c r="H12594" s="15">
        <f>IF($D12594=1,$B12594,-1)</f>
        <v/>
      </c>
      <c r="I12594" s="15">
        <f>IF($D12594=1,$C12594,-1)</f>
        <v/>
      </c>
    </row>
    <row r="12595">
      <c r="A12595" s="33" t="n">
        <v>45816.66666666666</v>
      </c>
      <c r="B12595" s="15">
        <f>WEEKDAY($A12595,2)</f>
        <v/>
      </c>
      <c r="C12595" s="15">
        <f>HOUR($A12595)</f>
        <v/>
      </c>
      <c r="D12595" s="15">
        <f>IF(AND($A12595&gt;=Instellingen!$B$6,$A12595&lt;Instellingen!$B$7),1,0)</f>
        <v/>
      </c>
      <c r="E12595" s="15">
        <f>COUNTIF(tData[BezoekStart],"&lt;"&amp;($A12595+1/24))-COUNTIF(tData[BezoekEind],"&lt;="&amp;$A12595)</f>
        <v/>
      </c>
      <c r="F12595" s="15">
        <f>COUNTIF(tData[BezoekLangStart],"&lt;"&amp;($A12595+1/24))-COUNTIF(tData[BezoekLangEind],"&lt;="&amp;$A12595)</f>
        <v/>
      </c>
      <c r="G12595" s="15">
        <f>IF($D12595=1,$B12595*100+$C12595,-1)</f>
        <v/>
      </c>
      <c r="H12595" s="15">
        <f>IF($D12595=1,$B12595,-1)</f>
        <v/>
      </c>
      <c r="I12595" s="15">
        <f>IF($D12595=1,$C12595,-1)</f>
        <v/>
      </c>
    </row>
    <row r="12596">
      <c r="A12596" s="33" t="n">
        <v>45816.70833333334</v>
      </c>
      <c r="B12596" s="15">
        <f>WEEKDAY($A12596,2)</f>
        <v/>
      </c>
      <c r="C12596" s="15">
        <f>HOUR($A12596)</f>
        <v/>
      </c>
      <c r="D12596" s="15">
        <f>IF(AND($A12596&gt;=Instellingen!$B$6,$A12596&lt;Instellingen!$B$7),1,0)</f>
        <v/>
      </c>
      <c r="E12596" s="15">
        <f>COUNTIF(tData[BezoekStart],"&lt;"&amp;($A12596+1/24))-COUNTIF(tData[BezoekEind],"&lt;="&amp;$A12596)</f>
        <v/>
      </c>
      <c r="F12596" s="15">
        <f>COUNTIF(tData[BezoekLangStart],"&lt;"&amp;($A12596+1/24))-COUNTIF(tData[BezoekLangEind],"&lt;="&amp;$A12596)</f>
        <v/>
      </c>
      <c r="G12596" s="15">
        <f>IF($D12596=1,$B12596*100+$C12596,-1)</f>
        <v/>
      </c>
      <c r="H12596" s="15">
        <f>IF($D12596=1,$B12596,-1)</f>
        <v/>
      </c>
      <c r="I12596" s="15">
        <f>IF($D12596=1,$C12596,-1)</f>
        <v/>
      </c>
    </row>
    <row r="12597">
      <c r="A12597" s="33" t="n">
        <v>45816.75</v>
      </c>
      <c r="B12597" s="15">
        <f>WEEKDAY($A12597,2)</f>
        <v/>
      </c>
      <c r="C12597" s="15">
        <f>HOUR($A12597)</f>
        <v/>
      </c>
      <c r="D12597" s="15">
        <f>IF(AND($A12597&gt;=Instellingen!$B$6,$A12597&lt;Instellingen!$B$7),1,0)</f>
        <v/>
      </c>
      <c r="E12597" s="15">
        <f>COUNTIF(tData[BezoekStart],"&lt;"&amp;($A12597+1/24))-COUNTIF(tData[BezoekEind],"&lt;="&amp;$A12597)</f>
        <v/>
      </c>
      <c r="F12597" s="15">
        <f>COUNTIF(tData[BezoekLangStart],"&lt;"&amp;($A12597+1/24))-COUNTIF(tData[BezoekLangEind],"&lt;="&amp;$A12597)</f>
        <v/>
      </c>
      <c r="G12597" s="15">
        <f>IF($D12597=1,$B12597*100+$C12597,-1)</f>
        <v/>
      </c>
      <c r="H12597" s="15">
        <f>IF($D12597=1,$B12597,-1)</f>
        <v/>
      </c>
      <c r="I12597" s="15">
        <f>IF($D12597=1,$C12597,-1)</f>
        <v/>
      </c>
    </row>
    <row r="12598">
      <c r="A12598" s="33" t="n">
        <v>45816.79166666666</v>
      </c>
      <c r="B12598" s="15">
        <f>WEEKDAY($A12598,2)</f>
        <v/>
      </c>
      <c r="C12598" s="15">
        <f>HOUR($A12598)</f>
        <v/>
      </c>
      <c r="D12598" s="15">
        <f>IF(AND($A12598&gt;=Instellingen!$B$6,$A12598&lt;Instellingen!$B$7),1,0)</f>
        <v/>
      </c>
      <c r="E12598" s="15">
        <f>COUNTIF(tData[BezoekStart],"&lt;"&amp;($A12598+1/24))-COUNTIF(tData[BezoekEind],"&lt;="&amp;$A12598)</f>
        <v/>
      </c>
      <c r="F12598" s="15">
        <f>COUNTIF(tData[BezoekLangStart],"&lt;"&amp;($A12598+1/24))-COUNTIF(tData[BezoekLangEind],"&lt;="&amp;$A12598)</f>
        <v/>
      </c>
      <c r="G12598" s="15">
        <f>IF($D12598=1,$B12598*100+$C12598,-1)</f>
        <v/>
      </c>
      <c r="H12598" s="15">
        <f>IF($D12598=1,$B12598,-1)</f>
        <v/>
      </c>
      <c r="I12598" s="15">
        <f>IF($D12598=1,$C12598,-1)</f>
        <v/>
      </c>
    </row>
    <row r="12599">
      <c r="A12599" s="33" t="n">
        <v>45816.83333333334</v>
      </c>
      <c r="B12599" s="15">
        <f>WEEKDAY($A12599,2)</f>
        <v/>
      </c>
      <c r="C12599" s="15">
        <f>HOUR($A12599)</f>
        <v/>
      </c>
      <c r="D12599" s="15">
        <f>IF(AND($A12599&gt;=Instellingen!$B$6,$A12599&lt;Instellingen!$B$7),1,0)</f>
        <v/>
      </c>
      <c r="E12599" s="15">
        <f>COUNTIF(tData[BezoekStart],"&lt;"&amp;($A12599+1/24))-COUNTIF(tData[BezoekEind],"&lt;="&amp;$A12599)</f>
        <v/>
      </c>
      <c r="F12599" s="15">
        <f>COUNTIF(tData[BezoekLangStart],"&lt;"&amp;($A12599+1/24))-COUNTIF(tData[BezoekLangEind],"&lt;="&amp;$A12599)</f>
        <v/>
      </c>
      <c r="G12599" s="15">
        <f>IF($D12599=1,$B12599*100+$C12599,-1)</f>
        <v/>
      </c>
      <c r="H12599" s="15">
        <f>IF($D12599=1,$B12599,-1)</f>
        <v/>
      </c>
      <c r="I12599" s="15">
        <f>IF($D12599=1,$C12599,-1)</f>
        <v/>
      </c>
    </row>
    <row r="12600">
      <c r="A12600" s="33" t="n">
        <v>45816.875</v>
      </c>
      <c r="B12600" s="15">
        <f>WEEKDAY($A12600,2)</f>
        <v/>
      </c>
      <c r="C12600" s="15">
        <f>HOUR($A12600)</f>
        <v/>
      </c>
      <c r="D12600" s="15">
        <f>IF(AND($A12600&gt;=Instellingen!$B$6,$A12600&lt;Instellingen!$B$7),1,0)</f>
        <v/>
      </c>
      <c r="E12600" s="15">
        <f>COUNTIF(tData[BezoekStart],"&lt;"&amp;($A12600+1/24))-COUNTIF(tData[BezoekEind],"&lt;="&amp;$A12600)</f>
        <v/>
      </c>
      <c r="F12600" s="15">
        <f>COUNTIF(tData[BezoekLangStart],"&lt;"&amp;($A12600+1/24))-COUNTIF(tData[BezoekLangEind],"&lt;="&amp;$A12600)</f>
        <v/>
      </c>
      <c r="G12600" s="15">
        <f>IF($D12600=1,$B12600*100+$C12600,-1)</f>
        <v/>
      </c>
      <c r="H12600" s="15">
        <f>IF($D12600=1,$B12600,-1)</f>
        <v/>
      </c>
      <c r="I12600" s="15">
        <f>IF($D12600=1,$C12600,-1)</f>
        <v/>
      </c>
    </row>
    <row r="12601">
      <c r="A12601" s="33" t="n">
        <v>45816.91666666666</v>
      </c>
      <c r="B12601" s="15">
        <f>WEEKDAY($A12601,2)</f>
        <v/>
      </c>
      <c r="C12601" s="15">
        <f>HOUR($A12601)</f>
        <v/>
      </c>
      <c r="D12601" s="15">
        <f>IF(AND($A12601&gt;=Instellingen!$B$6,$A12601&lt;Instellingen!$B$7),1,0)</f>
        <v/>
      </c>
      <c r="E12601" s="15">
        <f>COUNTIF(tData[BezoekStart],"&lt;"&amp;($A12601+1/24))-COUNTIF(tData[BezoekEind],"&lt;="&amp;$A12601)</f>
        <v/>
      </c>
      <c r="F12601" s="15">
        <f>COUNTIF(tData[BezoekLangStart],"&lt;"&amp;($A12601+1/24))-COUNTIF(tData[BezoekLangEind],"&lt;="&amp;$A12601)</f>
        <v/>
      </c>
      <c r="G12601" s="15">
        <f>IF($D12601=1,$B12601*100+$C12601,-1)</f>
        <v/>
      </c>
      <c r="H12601" s="15">
        <f>IF($D12601=1,$B12601,-1)</f>
        <v/>
      </c>
      <c r="I12601" s="15">
        <f>IF($D12601=1,$C12601,-1)</f>
        <v/>
      </c>
    </row>
    <row r="12602">
      <c r="A12602" s="33" t="n">
        <v>45816.95833333334</v>
      </c>
      <c r="B12602" s="15">
        <f>WEEKDAY($A12602,2)</f>
        <v/>
      </c>
      <c r="C12602" s="15">
        <f>HOUR($A12602)</f>
        <v/>
      </c>
      <c r="D12602" s="15">
        <f>IF(AND($A12602&gt;=Instellingen!$B$6,$A12602&lt;Instellingen!$B$7),1,0)</f>
        <v/>
      </c>
      <c r="E12602" s="15">
        <f>COUNTIF(tData[BezoekStart],"&lt;"&amp;($A12602+1/24))-COUNTIF(tData[BezoekEind],"&lt;="&amp;$A12602)</f>
        <v/>
      </c>
      <c r="F12602" s="15">
        <f>COUNTIF(tData[BezoekLangStart],"&lt;"&amp;($A12602+1/24))-COUNTIF(tData[BezoekLangEind],"&lt;="&amp;$A12602)</f>
        <v/>
      </c>
      <c r="G12602" s="15">
        <f>IF($D12602=1,$B12602*100+$C12602,-1)</f>
        <v/>
      </c>
      <c r="H12602" s="15">
        <f>IF($D12602=1,$B12602,-1)</f>
        <v/>
      </c>
      <c r="I12602" s="15">
        <f>IF($D12602=1,$C12602,-1)</f>
        <v/>
      </c>
    </row>
    <row r="12603">
      <c r="A12603" s="33" t="n">
        <v>45817</v>
      </c>
      <c r="B12603" s="15">
        <f>WEEKDAY($A12603,2)</f>
        <v/>
      </c>
      <c r="C12603" s="15">
        <f>HOUR($A12603)</f>
        <v/>
      </c>
      <c r="D12603" s="15">
        <f>IF(AND($A12603&gt;=Instellingen!$B$6,$A12603&lt;Instellingen!$B$7),1,0)</f>
        <v/>
      </c>
      <c r="E12603" s="15">
        <f>COUNTIF(tData[BezoekStart],"&lt;"&amp;($A12603+1/24))-COUNTIF(tData[BezoekEind],"&lt;="&amp;$A12603)</f>
        <v/>
      </c>
      <c r="F12603" s="15">
        <f>COUNTIF(tData[BezoekLangStart],"&lt;"&amp;($A12603+1/24))-COUNTIF(tData[BezoekLangEind],"&lt;="&amp;$A12603)</f>
        <v/>
      </c>
      <c r="G12603" s="15">
        <f>IF($D12603=1,$B12603*100+$C12603,-1)</f>
        <v/>
      </c>
      <c r="H12603" s="15">
        <f>IF($D12603=1,$B12603,-1)</f>
        <v/>
      </c>
      <c r="I12603" s="15">
        <f>IF($D12603=1,$C12603,-1)</f>
        <v/>
      </c>
    </row>
    <row r="12604">
      <c r="A12604" s="33" t="n">
        <v>45817.04166666666</v>
      </c>
      <c r="B12604" s="15">
        <f>WEEKDAY($A12604,2)</f>
        <v/>
      </c>
      <c r="C12604" s="15">
        <f>HOUR($A12604)</f>
        <v/>
      </c>
      <c r="D12604" s="15">
        <f>IF(AND($A12604&gt;=Instellingen!$B$6,$A12604&lt;Instellingen!$B$7),1,0)</f>
        <v/>
      </c>
      <c r="E12604" s="15">
        <f>COUNTIF(tData[BezoekStart],"&lt;"&amp;($A12604+1/24))-COUNTIF(tData[BezoekEind],"&lt;="&amp;$A12604)</f>
        <v/>
      </c>
      <c r="F12604" s="15">
        <f>COUNTIF(tData[BezoekLangStart],"&lt;"&amp;($A12604+1/24))-COUNTIF(tData[BezoekLangEind],"&lt;="&amp;$A12604)</f>
        <v/>
      </c>
      <c r="G12604" s="15">
        <f>IF($D12604=1,$B12604*100+$C12604,-1)</f>
        <v/>
      </c>
      <c r="H12604" s="15">
        <f>IF($D12604=1,$B12604,-1)</f>
        <v/>
      </c>
      <c r="I12604" s="15">
        <f>IF($D12604=1,$C12604,-1)</f>
        <v/>
      </c>
    </row>
    <row r="12605">
      <c r="A12605" s="33" t="n">
        <v>45817.08333333334</v>
      </c>
      <c r="B12605" s="15">
        <f>WEEKDAY($A12605,2)</f>
        <v/>
      </c>
      <c r="C12605" s="15">
        <f>HOUR($A12605)</f>
        <v/>
      </c>
      <c r="D12605" s="15">
        <f>IF(AND($A12605&gt;=Instellingen!$B$6,$A12605&lt;Instellingen!$B$7),1,0)</f>
        <v/>
      </c>
      <c r="E12605" s="15">
        <f>COUNTIF(tData[BezoekStart],"&lt;"&amp;($A12605+1/24))-COUNTIF(tData[BezoekEind],"&lt;="&amp;$A12605)</f>
        <v/>
      </c>
      <c r="F12605" s="15">
        <f>COUNTIF(tData[BezoekLangStart],"&lt;"&amp;($A12605+1/24))-COUNTIF(tData[BezoekLangEind],"&lt;="&amp;$A12605)</f>
        <v/>
      </c>
      <c r="G12605" s="15">
        <f>IF($D12605=1,$B12605*100+$C12605,-1)</f>
        <v/>
      </c>
      <c r="H12605" s="15">
        <f>IF($D12605=1,$B12605,-1)</f>
        <v/>
      </c>
      <c r="I12605" s="15">
        <f>IF($D12605=1,$C12605,-1)</f>
        <v/>
      </c>
    </row>
    <row r="12606">
      <c r="A12606" s="33" t="n">
        <v>45817.125</v>
      </c>
      <c r="B12606" s="15">
        <f>WEEKDAY($A12606,2)</f>
        <v/>
      </c>
      <c r="C12606" s="15">
        <f>HOUR($A12606)</f>
        <v/>
      </c>
      <c r="D12606" s="15">
        <f>IF(AND($A12606&gt;=Instellingen!$B$6,$A12606&lt;Instellingen!$B$7),1,0)</f>
        <v/>
      </c>
      <c r="E12606" s="15">
        <f>COUNTIF(tData[BezoekStart],"&lt;"&amp;($A12606+1/24))-COUNTIF(tData[BezoekEind],"&lt;="&amp;$A12606)</f>
        <v/>
      </c>
      <c r="F12606" s="15">
        <f>COUNTIF(tData[BezoekLangStart],"&lt;"&amp;($A12606+1/24))-COUNTIF(tData[BezoekLangEind],"&lt;="&amp;$A12606)</f>
        <v/>
      </c>
      <c r="G12606" s="15">
        <f>IF($D12606=1,$B12606*100+$C12606,-1)</f>
        <v/>
      </c>
      <c r="H12606" s="15">
        <f>IF($D12606=1,$B12606,-1)</f>
        <v/>
      </c>
      <c r="I12606" s="15">
        <f>IF($D12606=1,$C12606,-1)</f>
        <v/>
      </c>
    </row>
    <row r="12607">
      <c r="A12607" s="33" t="n">
        <v>45817.16666666666</v>
      </c>
      <c r="B12607" s="15">
        <f>WEEKDAY($A12607,2)</f>
        <v/>
      </c>
      <c r="C12607" s="15">
        <f>HOUR($A12607)</f>
        <v/>
      </c>
      <c r="D12607" s="15">
        <f>IF(AND($A12607&gt;=Instellingen!$B$6,$A12607&lt;Instellingen!$B$7),1,0)</f>
        <v/>
      </c>
      <c r="E12607" s="15">
        <f>COUNTIF(tData[BezoekStart],"&lt;"&amp;($A12607+1/24))-COUNTIF(tData[BezoekEind],"&lt;="&amp;$A12607)</f>
        <v/>
      </c>
      <c r="F12607" s="15">
        <f>COUNTIF(tData[BezoekLangStart],"&lt;"&amp;($A12607+1/24))-COUNTIF(tData[BezoekLangEind],"&lt;="&amp;$A12607)</f>
        <v/>
      </c>
      <c r="G12607" s="15">
        <f>IF($D12607=1,$B12607*100+$C12607,-1)</f>
        <v/>
      </c>
      <c r="H12607" s="15">
        <f>IF($D12607=1,$B12607,-1)</f>
        <v/>
      </c>
      <c r="I12607" s="15">
        <f>IF($D12607=1,$C12607,-1)</f>
        <v/>
      </c>
    </row>
    <row r="12608">
      <c r="A12608" s="33" t="n">
        <v>45817.20833333334</v>
      </c>
      <c r="B12608" s="15">
        <f>WEEKDAY($A12608,2)</f>
        <v/>
      </c>
      <c r="C12608" s="15">
        <f>HOUR($A12608)</f>
        <v/>
      </c>
      <c r="D12608" s="15">
        <f>IF(AND($A12608&gt;=Instellingen!$B$6,$A12608&lt;Instellingen!$B$7),1,0)</f>
        <v/>
      </c>
      <c r="E12608" s="15">
        <f>COUNTIF(tData[BezoekStart],"&lt;"&amp;($A12608+1/24))-COUNTIF(tData[BezoekEind],"&lt;="&amp;$A12608)</f>
        <v/>
      </c>
      <c r="F12608" s="15">
        <f>COUNTIF(tData[BezoekLangStart],"&lt;"&amp;($A12608+1/24))-COUNTIF(tData[BezoekLangEind],"&lt;="&amp;$A12608)</f>
        <v/>
      </c>
      <c r="G12608" s="15">
        <f>IF($D12608=1,$B12608*100+$C12608,-1)</f>
        <v/>
      </c>
      <c r="H12608" s="15">
        <f>IF($D12608=1,$B12608,-1)</f>
        <v/>
      </c>
      <c r="I12608" s="15">
        <f>IF($D12608=1,$C12608,-1)</f>
        <v/>
      </c>
    </row>
    <row r="12609">
      <c r="A12609" s="33" t="n">
        <v>45817.25</v>
      </c>
      <c r="B12609" s="15">
        <f>WEEKDAY($A12609,2)</f>
        <v/>
      </c>
      <c r="C12609" s="15">
        <f>HOUR($A12609)</f>
        <v/>
      </c>
      <c r="D12609" s="15">
        <f>IF(AND($A12609&gt;=Instellingen!$B$6,$A12609&lt;Instellingen!$B$7),1,0)</f>
        <v/>
      </c>
      <c r="E12609" s="15">
        <f>COUNTIF(tData[BezoekStart],"&lt;"&amp;($A12609+1/24))-COUNTIF(tData[BezoekEind],"&lt;="&amp;$A12609)</f>
        <v/>
      </c>
      <c r="F12609" s="15">
        <f>COUNTIF(tData[BezoekLangStart],"&lt;"&amp;($A12609+1/24))-COUNTIF(tData[BezoekLangEind],"&lt;="&amp;$A12609)</f>
        <v/>
      </c>
      <c r="G12609" s="15">
        <f>IF($D12609=1,$B12609*100+$C12609,-1)</f>
        <v/>
      </c>
      <c r="H12609" s="15">
        <f>IF($D12609=1,$B12609,-1)</f>
        <v/>
      </c>
      <c r="I12609" s="15">
        <f>IF($D12609=1,$C12609,-1)</f>
        <v/>
      </c>
    </row>
    <row r="12610">
      <c r="A12610" s="33" t="n">
        <v>45817.29166666666</v>
      </c>
      <c r="B12610" s="15">
        <f>WEEKDAY($A12610,2)</f>
        <v/>
      </c>
      <c r="C12610" s="15">
        <f>HOUR($A12610)</f>
        <v/>
      </c>
      <c r="D12610" s="15">
        <f>IF(AND($A12610&gt;=Instellingen!$B$6,$A12610&lt;Instellingen!$B$7),1,0)</f>
        <v/>
      </c>
      <c r="E12610" s="15">
        <f>COUNTIF(tData[BezoekStart],"&lt;"&amp;($A12610+1/24))-COUNTIF(tData[BezoekEind],"&lt;="&amp;$A12610)</f>
        <v/>
      </c>
      <c r="F12610" s="15">
        <f>COUNTIF(tData[BezoekLangStart],"&lt;"&amp;($A12610+1/24))-COUNTIF(tData[BezoekLangEind],"&lt;="&amp;$A12610)</f>
        <v/>
      </c>
      <c r="G12610" s="15">
        <f>IF($D12610=1,$B12610*100+$C12610,-1)</f>
        <v/>
      </c>
      <c r="H12610" s="15">
        <f>IF($D12610=1,$B12610,-1)</f>
        <v/>
      </c>
      <c r="I12610" s="15">
        <f>IF($D12610=1,$C12610,-1)</f>
        <v/>
      </c>
    </row>
    <row r="12611">
      <c r="A12611" s="33" t="n">
        <v>45817.33333333334</v>
      </c>
      <c r="B12611" s="15">
        <f>WEEKDAY($A12611,2)</f>
        <v/>
      </c>
      <c r="C12611" s="15">
        <f>HOUR($A12611)</f>
        <v/>
      </c>
      <c r="D12611" s="15">
        <f>IF(AND($A12611&gt;=Instellingen!$B$6,$A12611&lt;Instellingen!$B$7),1,0)</f>
        <v/>
      </c>
      <c r="E12611" s="15">
        <f>COUNTIF(tData[BezoekStart],"&lt;"&amp;($A12611+1/24))-COUNTIF(tData[BezoekEind],"&lt;="&amp;$A12611)</f>
        <v/>
      </c>
      <c r="F12611" s="15">
        <f>COUNTIF(tData[BezoekLangStart],"&lt;"&amp;($A12611+1/24))-COUNTIF(tData[BezoekLangEind],"&lt;="&amp;$A12611)</f>
        <v/>
      </c>
      <c r="G12611" s="15">
        <f>IF($D12611=1,$B12611*100+$C12611,-1)</f>
        <v/>
      </c>
      <c r="H12611" s="15">
        <f>IF($D12611=1,$B12611,-1)</f>
        <v/>
      </c>
      <c r="I12611" s="15">
        <f>IF($D12611=1,$C12611,-1)</f>
        <v/>
      </c>
    </row>
    <row r="12612">
      <c r="A12612" s="33" t="n">
        <v>45817.375</v>
      </c>
      <c r="B12612" s="15">
        <f>WEEKDAY($A12612,2)</f>
        <v/>
      </c>
      <c r="C12612" s="15">
        <f>HOUR($A12612)</f>
        <v/>
      </c>
      <c r="D12612" s="15">
        <f>IF(AND($A12612&gt;=Instellingen!$B$6,$A12612&lt;Instellingen!$B$7),1,0)</f>
        <v/>
      </c>
      <c r="E12612" s="15">
        <f>COUNTIF(tData[BezoekStart],"&lt;"&amp;($A12612+1/24))-COUNTIF(tData[BezoekEind],"&lt;="&amp;$A12612)</f>
        <v/>
      </c>
      <c r="F12612" s="15">
        <f>COUNTIF(tData[BezoekLangStart],"&lt;"&amp;($A12612+1/24))-COUNTIF(tData[BezoekLangEind],"&lt;="&amp;$A12612)</f>
        <v/>
      </c>
      <c r="G12612" s="15">
        <f>IF($D12612=1,$B12612*100+$C12612,-1)</f>
        <v/>
      </c>
      <c r="H12612" s="15">
        <f>IF($D12612=1,$B12612,-1)</f>
        <v/>
      </c>
      <c r="I12612" s="15">
        <f>IF($D12612=1,$C12612,-1)</f>
        <v/>
      </c>
    </row>
    <row r="12613">
      <c r="A12613" s="33" t="n">
        <v>45817.41666666666</v>
      </c>
      <c r="B12613" s="15">
        <f>WEEKDAY($A12613,2)</f>
        <v/>
      </c>
      <c r="C12613" s="15">
        <f>HOUR($A12613)</f>
        <v/>
      </c>
      <c r="D12613" s="15">
        <f>IF(AND($A12613&gt;=Instellingen!$B$6,$A12613&lt;Instellingen!$B$7),1,0)</f>
        <v/>
      </c>
      <c r="E12613" s="15">
        <f>COUNTIF(tData[BezoekStart],"&lt;"&amp;($A12613+1/24))-COUNTIF(tData[BezoekEind],"&lt;="&amp;$A12613)</f>
        <v/>
      </c>
      <c r="F12613" s="15">
        <f>COUNTIF(tData[BezoekLangStart],"&lt;"&amp;($A12613+1/24))-COUNTIF(tData[BezoekLangEind],"&lt;="&amp;$A12613)</f>
        <v/>
      </c>
      <c r="G12613" s="15">
        <f>IF($D12613=1,$B12613*100+$C12613,-1)</f>
        <v/>
      </c>
      <c r="H12613" s="15">
        <f>IF($D12613=1,$B12613,-1)</f>
        <v/>
      </c>
      <c r="I12613" s="15">
        <f>IF($D12613=1,$C12613,-1)</f>
        <v/>
      </c>
    </row>
    <row r="12614">
      <c r="A12614" s="33" t="n">
        <v>45817.45833333334</v>
      </c>
      <c r="B12614" s="15">
        <f>WEEKDAY($A12614,2)</f>
        <v/>
      </c>
      <c r="C12614" s="15">
        <f>HOUR($A12614)</f>
        <v/>
      </c>
      <c r="D12614" s="15">
        <f>IF(AND($A12614&gt;=Instellingen!$B$6,$A12614&lt;Instellingen!$B$7),1,0)</f>
        <v/>
      </c>
      <c r="E12614" s="15">
        <f>COUNTIF(tData[BezoekStart],"&lt;"&amp;($A12614+1/24))-COUNTIF(tData[BezoekEind],"&lt;="&amp;$A12614)</f>
        <v/>
      </c>
      <c r="F12614" s="15">
        <f>COUNTIF(tData[BezoekLangStart],"&lt;"&amp;($A12614+1/24))-COUNTIF(tData[BezoekLangEind],"&lt;="&amp;$A12614)</f>
        <v/>
      </c>
      <c r="G12614" s="15">
        <f>IF($D12614=1,$B12614*100+$C12614,-1)</f>
        <v/>
      </c>
      <c r="H12614" s="15">
        <f>IF($D12614=1,$B12614,-1)</f>
        <v/>
      </c>
      <c r="I12614" s="15">
        <f>IF($D12614=1,$C12614,-1)</f>
        <v/>
      </c>
    </row>
    <row r="12615">
      <c r="A12615" s="33" t="n">
        <v>45817.5</v>
      </c>
      <c r="B12615" s="15">
        <f>WEEKDAY($A12615,2)</f>
        <v/>
      </c>
      <c r="C12615" s="15">
        <f>HOUR($A12615)</f>
        <v/>
      </c>
      <c r="D12615" s="15">
        <f>IF(AND($A12615&gt;=Instellingen!$B$6,$A12615&lt;Instellingen!$B$7),1,0)</f>
        <v/>
      </c>
      <c r="E12615" s="15">
        <f>COUNTIF(tData[BezoekStart],"&lt;"&amp;($A12615+1/24))-COUNTIF(tData[BezoekEind],"&lt;="&amp;$A12615)</f>
        <v/>
      </c>
      <c r="F12615" s="15">
        <f>COUNTIF(tData[BezoekLangStart],"&lt;"&amp;($A12615+1/24))-COUNTIF(tData[BezoekLangEind],"&lt;="&amp;$A12615)</f>
        <v/>
      </c>
      <c r="G12615" s="15">
        <f>IF($D12615=1,$B12615*100+$C12615,-1)</f>
        <v/>
      </c>
      <c r="H12615" s="15">
        <f>IF($D12615=1,$B12615,-1)</f>
        <v/>
      </c>
      <c r="I12615" s="15">
        <f>IF($D12615=1,$C12615,-1)</f>
        <v/>
      </c>
    </row>
    <row r="12616">
      <c r="A12616" s="33" t="n">
        <v>45817.54166666666</v>
      </c>
      <c r="B12616" s="15">
        <f>WEEKDAY($A12616,2)</f>
        <v/>
      </c>
      <c r="C12616" s="15">
        <f>HOUR($A12616)</f>
        <v/>
      </c>
      <c r="D12616" s="15">
        <f>IF(AND($A12616&gt;=Instellingen!$B$6,$A12616&lt;Instellingen!$B$7),1,0)</f>
        <v/>
      </c>
      <c r="E12616" s="15">
        <f>COUNTIF(tData[BezoekStart],"&lt;"&amp;($A12616+1/24))-COUNTIF(tData[BezoekEind],"&lt;="&amp;$A12616)</f>
        <v/>
      </c>
      <c r="F12616" s="15">
        <f>COUNTIF(tData[BezoekLangStart],"&lt;"&amp;($A12616+1/24))-COUNTIF(tData[BezoekLangEind],"&lt;="&amp;$A12616)</f>
        <v/>
      </c>
      <c r="G12616" s="15">
        <f>IF($D12616=1,$B12616*100+$C12616,-1)</f>
        <v/>
      </c>
      <c r="H12616" s="15">
        <f>IF($D12616=1,$B12616,-1)</f>
        <v/>
      </c>
      <c r="I12616" s="15">
        <f>IF($D12616=1,$C12616,-1)</f>
        <v/>
      </c>
    </row>
    <row r="12617">
      <c r="A12617" s="33" t="n">
        <v>45817.58333333334</v>
      </c>
      <c r="B12617" s="15">
        <f>WEEKDAY($A12617,2)</f>
        <v/>
      </c>
      <c r="C12617" s="15">
        <f>HOUR($A12617)</f>
        <v/>
      </c>
      <c r="D12617" s="15">
        <f>IF(AND($A12617&gt;=Instellingen!$B$6,$A12617&lt;Instellingen!$B$7),1,0)</f>
        <v/>
      </c>
      <c r="E12617" s="15">
        <f>COUNTIF(tData[BezoekStart],"&lt;"&amp;($A12617+1/24))-COUNTIF(tData[BezoekEind],"&lt;="&amp;$A12617)</f>
        <v/>
      </c>
      <c r="F12617" s="15">
        <f>COUNTIF(tData[BezoekLangStart],"&lt;"&amp;($A12617+1/24))-COUNTIF(tData[BezoekLangEind],"&lt;="&amp;$A12617)</f>
        <v/>
      </c>
      <c r="G12617" s="15">
        <f>IF($D12617=1,$B12617*100+$C12617,-1)</f>
        <v/>
      </c>
      <c r="H12617" s="15">
        <f>IF($D12617=1,$B12617,-1)</f>
        <v/>
      </c>
      <c r="I12617" s="15">
        <f>IF($D12617=1,$C12617,-1)</f>
        <v/>
      </c>
    </row>
    <row r="12618">
      <c r="A12618" s="33" t="n">
        <v>45817.625</v>
      </c>
      <c r="B12618" s="15">
        <f>WEEKDAY($A12618,2)</f>
        <v/>
      </c>
      <c r="C12618" s="15">
        <f>HOUR($A12618)</f>
        <v/>
      </c>
      <c r="D12618" s="15">
        <f>IF(AND($A12618&gt;=Instellingen!$B$6,$A12618&lt;Instellingen!$B$7),1,0)</f>
        <v/>
      </c>
      <c r="E12618" s="15">
        <f>COUNTIF(tData[BezoekStart],"&lt;"&amp;($A12618+1/24))-COUNTIF(tData[BezoekEind],"&lt;="&amp;$A12618)</f>
        <v/>
      </c>
      <c r="F12618" s="15">
        <f>COUNTIF(tData[BezoekLangStart],"&lt;"&amp;($A12618+1/24))-COUNTIF(tData[BezoekLangEind],"&lt;="&amp;$A12618)</f>
        <v/>
      </c>
      <c r="G12618" s="15">
        <f>IF($D12618=1,$B12618*100+$C12618,-1)</f>
        <v/>
      </c>
      <c r="H12618" s="15">
        <f>IF($D12618=1,$B12618,-1)</f>
        <v/>
      </c>
      <c r="I12618" s="15">
        <f>IF($D12618=1,$C12618,-1)</f>
        <v/>
      </c>
    </row>
    <row r="12619">
      <c r="A12619" s="33" t="n">
        <v>45817.66666666666</v>
      </c>
      <c r="B12619" s="15">
        <f>WEEKDAY($A12619,2)</f>
        <v/>
      </c>
      <c r="C12619" s="15">
        <f>HOUR($A12619)</f>
        <v/>
      </c>
      <c r="D12619" s="15">
        <f>IF(AND($A12619&gt;=Instellingen!$B$6,$A12619&lt;Instellingen!$B$7),1,0)</f>
        <v/>
      </c>
      <c r="E12619" s="15">
        <f>COUNTIF(tData[BezoekStart],"&lt;"&amp;($A12619+1/24))-COUNTIF(tData[BezoekEind],"&lt;="&amp;$A12619)</f>
        <v/>
      </c>
      <c r="F12619" s="15">
        <f>COUNTIF(tData[BezoekLangStart],"&lt;"&amp;($A12619+1/24))-COUNTIF(tData[BezoekLangEind],"&lt;="&amp;$A12619)</f>
        <v/>
      </c>
      <c r="G12619" s="15">
        <f>IF($D12619=1,$B12619*100+$C12619,-1)</f>
        <v/>
      </c>
      <c r="H12619" s="15">
        <f>IF($D12619=1,$B12619,-1)</f>
        <v/>
      </c>
      <c r="I12619" s="15">
        <f>IF($D12619=1,$C12619,-1)</f>
        <v/>
      </c>
    </row>
    <row r="12620">
      <c r="A12620" s="33" t="n">
        <v>45817.70833333334</v>
      </c>
      <c r="B12620" s="15">
        <f>WEEKDAY($A12620,2)</f>
        <v/>
      </c>
      <c r="C12620" s="15">
        <f>HOUR($A12620)</f>
        <v/>
      </c>
      <c r="D12620" s="15">
        <f>IF(AND($A12620&gt;=Instellingen!$B$6,$A12620&lt;Instellingen!$B$7),1,0)</f>
        <v/>
      </c>
      <c r="E12620" s="15">
        <f>COUNTIF(tData[BezoekStart],"&lt;"&amp;($A12620+1/24))-COUNTIF(tData[BezoekEind],"&lt;="&amp;$A12620)</f>
        <v/>
      </c>
      <c r="F12620" s="15">
        <f>COUNTIF(tData[BezoekLangStart],"&lt;"&amp;($A12620+1/24))-COUNTIF(tData[BezoekLangEind],"&lt;="&amp;$A12620)</f>
        <v/>
      </c>
      <c r="G12620" s="15">
        <f>IF($D12620=1,$B12620*100+$C12620,-1)</f>
        <v/>
      </c>
      <c r="H12620" s="15">
        <f>IF($D12620=1,$B12620,-1)</f>
        <v/>
      </c>
      <c r="I12620" s="15">
        <f>IF($D12620=1,$C12620,-1)</f>
        <v/>
      </c>
    </row>
    <row r="12621">
      <c r="A12621" s="33" t="n">
        <v>45817.75</v>
      </c>
      <c r="B12621" s="15">
        <f>WEEKDAY($A12621,2)</f>
        <v/>
      </c>
      <c r="C12621" s="15">
        <f>HOUR($A12621)</f>
        <v/>
      </c>
      <c r="D12621" s="15">
        <f>IF(AND($A12621&gt;=Instellingen!$B$6,$A12621&lt;Instellingen!$B$7),1,0)</f>
        <v/>
      </c>
      <c r="E12621" s="15">
        <f>COUNTIF(tData[BezoekStart],"&lt;"&amp;($A12621+1/24))-COUNTIF(tData[BezoekEind],"&lt;="&amp;$A12621)</f>
        <v/>
      </c>
      <c r="F12621" s="15">
        <f>COUNTIF(tData[BezoekLangStart],"&lt;"&amp;($A12621+1/24))-COUNTIF(tData[BezoekLangEind],"&lt;="&amp;$A12621)</f>
        <v/>
      </c>
      <c r="G12621" s="15">
        <f>IF($D12621=1,$B12621*100+$C12621,-1)</f>
        <v/>
      </c>
      <c r="H12621" s="15">
        <f>IF($D12621=1,$B12621,-1)</f>
        <v/>
      </c>
      <c r="I12621" s="15">
        <f>IF($D12621=1,$C12621,-1)</f>
        <v/>
      </c>
    </row>
    <row r="12622">
      <c r="A12622" s="33" t="n">
        <v>45817.79166666666</v>
      </c>
      <c r="B12622" s="15">
        <f>WEEKDAY($A12622,2)</f>
        <v/>
      </c>
      <c r="C12622" s="15">
        <f>HOUR($A12622)</f>
        <v/>
      </c>
      <c r="D12622" s="15">
        <f>IF(AND($A12622&gt;=Instellingen!$B$6,$A12622&lt;Instellingen!$B$7),1,0)</f>
        <v/>
      </c>
      <c r="E12622" s="15">
        <f>COUNTIF(tData[BezoekStart],"&lt;"&amp;($A12622+1/24))-COUNTIF(tData[BezoekEind],"&lt;="&amp;$A12622)</f>
        <v/>
      </c>
      <c r="F12622" s="15">
        <f>COUNTIF(tData[BezoekLangStart],"&lt;"&amp;($A12622+1/24))-COUNTIF(tData[BezoekLangEind],"&lt;="&amp;$A12622)</f>
        <v/>
      </c>
      <c r="G12622" s="15">
        <f>IF($D12622=1,$B12622*100+$C12622,-1)</f>
        <v/>
      </c>
      <c r="H12622" s="15">
        <f>IF($D12622=1,$B12622,-1)</f>
        <v/>
      </c>
      <c r="I12622" s="15">
        <f>IF($D12622=1,$C12622,-1)</f>
        <v/>
      </c>
    </row>
    <row r="12623">
      <c r="A12623" s="33" t="n">
        <v>45817.83333333334</v>
      </c>
      <c r="B12623" s="15">
        <f>WEEKDAY($A12623,2)</f>
        <v/>
      </c>
      <c r="C12623" s="15">
        <f>HOUR($A12623)</f>
        <v/>
      </c>
      <c r="D12623" s="15">
        <f>IF(AND($A12623&gt;=Instellingen!$B$6,$A12623&lt;Instellingen!$B$7),1,0)</f>
        <v/>
      </c>
      <c r="E12623" s="15">
        <f>COUNTIF(tData[BezoekStart],"&lt;"&amp;($A12623+1/24))-COUNTIF(tData[BezoekEind],"&lt;="&amp;$A12623)</f>
        <v/>
      </c>
      <c r="F12623" s="15">
        <f>COUNTIF(tData[BezoekLangStart],"&lt;"&amp;($A12623+1/24))-COUNTIF(tData[BezoekLangEind],"&lt;="&amp;$A12623)</f>
        <v/>
      </c>
      <c r="G12623" s="15">
        <f>IF($D12623=1,$B12623*100+$C12623,-1)</f>
        <v/>
      </c>
      <c r="H12623" s="15">
        <f>IF($D12623=1,$B12623,-1)</f>
        <v/>
      </c>
      <c r="I12623" s="15">
        <f>IF($D12623=1,$C12623,-1)</f>
        <v/>
      </c>
    </row>
    <row r="12624">
      <c r="A12624" s="33" t="n">
        <v>45817.875</v>
      </c>
      <c r="B12624" s="15">
        <f>WEEKDAY($A12624,2)</f>
        <v/>
      </c>
      <c r="C12624" s="15">
        <f>HOUR($A12624)</f>
        <v/>
      </c>
      <c r="D12624" s="15">
        <f>IF(AND($A12624&gt;=Instellingen!$B$6,$A12624&lt;Instellingen!$B$7),1,0)</f>
        <v/>
      </c>
      <c r="E12624" s="15">
        <f>COUNTIF(tData[BezoekStart],"&lt;"&amp;($A12624+1/24))-COUNTIF(tData[BezoekEind],"&lt;="&amp;$A12624)</f>
        <v/>
      </c>
      <c r="F12624" s="15">
        <f>COUNTIF(tData[BezoekLangStart],"&lt;"&amp;($A12624+1/24))-COUNTIF(tData[BezoekLangEind],"&lt;="&amp;$A12624)</f>
        <v/>
      </c>
      <c r="G12624" s="15">
        <f>IF($D12624=1,$B12624*100+$C12624,-1)</f>
        <v/>
      </c>
      <c r="H12624" s="15">
        <f>IF($D12624=1,$B12624,-1)</f>
        <v/>
      </c>
      <c r="I12624" s="15">
        <f>IF($D12624=1,$C12624,-1)</f>
        <v/>
      </c>
    </row>
    <row r="12625">
      <c r="A12625" s="33" t="n">
        <v>45817.91666666666</v>
      </c>
      <c r="B12625" s="15">
        <f>WEEKDAY($A12625,2)</f>
        <v/>
      </c>
      <c r="C12625" s="15">
        <f>HOUR($A12625)</f>
        <v/>
      </c>
      <c r="D12625" s="15">
        <f>IF(AND($A12625&gt;=Instellingen!$B$6,$A12625&lt;Instellingen!$B$7),1,0)</f>
        <v/>
      </c>
      <c r="E12625" s="15">
        <f>COUNTIF(tData[BezoekStart],"&lt;"&amp;($A12625+1/24))-COUNTIF(tData[BezoekEind],"&lt;="&amp;$A12625)</f>
        <v/>
      </c>
      <c r="F12625" s="15">
        <f>COUNTIF(tData[BezoekLangStart],"&lt;"&amp;($A12625+1/24))-COUNTIF(tData[BezoekLangEind],"&lt;="&amp;$A12625)</f>
        <v/>
      </c>
      <c r="G12625" s="15">
        <f>IF($D12625=1,$B12625*100+$C12625,-1)</f>
        <v/>
      </c>
      <c r="H12625" s="15">
        <f>IF($D12625=1,$B12625,-1)</f>
        <v/>
      </c>
      <c r="I12625" s="15">
        <f>IF($D12625=1,$C12625,-1)</f>
        <v/>
      </c>
    </row>
    <row r="12626">
      <c r="A12626" s="33" t="n">
        <v>45817.95833333334</v>
      </c>
      <c r="B12626" s="15">
        <f>WEEKDAY($A12626,2)</f>
        <v/>
      </c>
      <c r="C12626" s="15">
        <f>HOUR($A12626)</f>
        <v/>
      </c>
      <c r="D12626" s="15">
        <f>IF(AND($A12626&gt;=Instellingen!$B$6,$A12626&lt;Instellingen!$B$7),1,0)</f>
        <v/>
      </c>
      <c r="E12626" s="15">
        <f>COUNTIF(tData[BezoekStart],"&lt;"&amp;($A12626+1/24))-COUNTIF(tData[BezoekEind],"&lt;="&amp;$A12626)</f>
        <v/>
      </c>
      <c r="F12626" s="15">
        <f>COUNTIF(tData[BezoekLangStart],"&lt;"&amp;($A12626+1/24))-COUNTIF(tData[BezoekLangEind],"&lt;="&amp;$A12626)</f>
        <v/>
      </c>
      <c r="G12626" s="15">
        <f>IF($D12626=1,$B12626*100+$C12626,-1)</f>
        <v/>
      </c>
      <c r="H12626" s="15">
        <f>IF($D12626=1,$B12626,-1)</f>
        <v/>
      </c>
      <c r="I12626" s="15">
        <f>IF($D12626=1,$C12626,-1)</f>
        <v/>
      </c>
    </row>
    <row r="12627">
      <c r="A12627" s="33" t="n">
        <v>45818</v>
      </c>
      <c r="B12627" s="15">
        <f>WEEKDAY($A12627,2)</f>
        <v/>
      </c>
      <c r="C12627" s="15">
        <f>HOUR($A12627)</f>
        <v/>
      </c>
      <c r="D12627" s="15">
        <f>IF(AND($A12627&gt;=Instellingen!$B$6,$A12627&lt;Instellingen!$B$7),1,0)</f>
        <v/>
      </c>
      <c r="E12627" s="15">
        <f>COUNTIF(tData[BezoekStart],"&lt;"&amp;($A12627+1/24))-COUNTIF(tData[BezoekEind],"&lt;="&amp;$A12627)</f>
        <v/>
      </c>
      <c r="F12627" s="15">
        <f>COUNTIF(tData[BezoekLangStart],"&lt;"&amp;($A12627+1/24))-COUNTIF(tData[BezoekLangEind],"&lt;="&amp;$A12627)</f>
        <v/>
      </c>
      <c r="G12627" s="15">
        <f>IF($D12627=1,$B12627*100+$C12627,-1)</f>
        <v/>
      </c>
      <c r="H12627" s="15">
        <f>IF($D12627=1,$B12627,-1)</f>
        <v/>
      </c>
      <c r="I12627" s="15">
        <f>IF($D12627=1,$C12627,-1)</f>
        <v/>
      </c>
    </row>
    <row r="12628">
      <c r="A12628" s="33" t="n">
        <v>45818.04166666666</v>
      </c>
      <c r="B12628" s="15">
        <f>WEEKDAY($A12628,2)</f>
        <v/>
      </c>
      <c r="C12628" s="15">
        <f>HOUR($A12628)</f>
        <v/>
      </c>
      <c r="D12628" s="15">
        <f>IF(AND($A12628&gt;=Instellingen!$B$6,$A12628&lt;Instellingen!$B$7),1,0)</f>
        <v/>
      </c>
      <c r="E12628" s="15">
        <f>COUNTIF(tData[BezoekStart],"&lt;"&amp;($A12628+1/24))-COUNTIF(tData[BezoekEind],"&lt;="&amp;$A12628)</f>
        <v/>
      </c>
      <c r="F12628" s="15">
        <f>COUNTIF(tData[BezoekLangStart],"&lt;"&amp;($A12628+1/24))-COUNTIF(tData[BezoekLangEind],"&lt;="&amp;$A12628)</f>
        <v/>
      </c>
      <c r="G12628" s="15">
        <f>IF($D12628=1,$B12628*100+$C12628,-1)</f>
        <v/>
      </c>
      <c r="H12628" s="15">
        <f>IF($D12628=1,$B12628,-1)</f>
        <v/>
      </c>
      <c r="I12628" s="15">
        <f>IF($D12628=1,$C12628,-1)</f>
        <v/>
      </c>
    </row>
    <row r="12629">
      <c r="A12629" s="33" t="n">
        <v>45818.08333333334</v>
      </c>
      <c r="B12629" s="15">
        <f>WEEKDAY($A12629,2)</f>
        <v/>
      </c>
      <c r="C12629" s="15">
        <f>HOUR($A12629)</f>
        <v/>
      </c>
      <c r="D12629" s="15">
        <f>IF(AND($A12629&gt;=Instellingen!$B$6,$A12629&lt;Instellingen!$B$7),1,0)</f>
        <v/>
      </c>
      <c r="E12629" s="15">
        <f>COUNTIF(tData[BezoekStart],"&lt;"&amp;($A12629+1/24))-COUNTIF(tData[BezoekEind],"&lt;="&amp;$A12629)</f>
        <v/>
      </c>
      <c r="F12629" s="15">
        <f>COUNTIF(tData[BezoekLangStart],"&lt;"&amp;($A12629+1/24))-COUNTIF(tData[BezoekLangEind],"&lt;="&amp;$A12629)</f>
        <v/>
      </c>
      <c r="G12629" s="15">
        <f>IF($D12629=1,$B12629*100+$C12629,-1)</f>
        <v/>
      </c>
      <c r="H12629" s="15">
        <f>IF($D12629=1,$B12629,-1)</f>
        <v/>
      </c>
      <c r="I12629" s="15">
        <f>IF($D12629=1,$C12629,-1)</f>
        <v/>
      </c>
    </row>
    <row r="12630">
      <c r="A12630" s="33" t="n">
        <v>45818.125</v>
      </c>
      <c r="B12630" s="15">
        <f>WEEKDAY($A12630,2)</f>
        <v/>
      </c>
      <c r="C12630" s="15">
        <f>HOUR($A12630)</f>
        <v/>
      </c>
      <c r="D12630" s="15">
        <f>IF(AND($A12630&gt;=Instellingen!$B$6,$A12630&lt;Instellingen!$B$7),1,0)</f>
        <v/>
      </c>
      <c r="E12630" s="15">
        <f>COUNTIF(tData[BezoekStart],"&lt;"&amp;($A12630+1/24))-COUNTIF(tData[BezoekEind],"&lt;="&amp;$A12630)</f>
        <v/>
      </c>
      <c r="F12630" s="15">
        <f>COUNTIF(tData[BezoekLangStart],"&lt;"&amp;($A12630+1/24))-COUNTIF(tData[BezoekLangEind],"&lt;="&amp;$A12630)</f>
        <v/>
      </c>
      <c r="G12630" s="15">
        <f>IF($D12630=1,$B12630*100+$C12630,-1)</f>
        <v/>
      </c>
      <c r="H12630" s="15">
        <f>IF($D12630=1,$B12630,-1)</f>
        <v/>
      </c>
      <c r="I12630" s="15">
        <f>IF($D12630=1,$C12630,-1)</f>
        <v/>
      </c>
    </row>
    <row r="12631">
      <c r="A12631" s="33" t="n">
        <v>45818.16666666666</v>
      </c>
      <c r="B12631" s="15">
        <f>WEEKDAY($A12631,2)</f>
        <v/>
      </c>
      <c r="C12631" s="15">
        <f>HOUR($A12631)</f>
        <v/>
      </c>
      <c r="D12631" s="15">
        <f>IF(AND($A12631&gt;=Instellingen!$B$6,$A12631&lt;Instellingen!$B$7),1,0)</f>
        <v/>
      </c>
      <c r="E12631" s="15">
        <f>COUNTIF(tData[BezoekStart],"&lt;"&amp;($A12631+1/24))-COUNTIF(tData[BezoekEind],"&lt;="&amp;$A12631)</f>
        <v/>
      </c>
      <c r="F12631" s="15">
        <f>COUNTIF(tData[BezoekLangStart],"&lt;"&amp;($A12631+1/24))-COUNTIF(tData[BezoekLangEind],"&lt;="&amp;$A12631)</f>
        <v/>
      </c>
      <c r="G12631" s="15">
        <f>IF($D12631=1,$B12631*100+$C12631,-1)</f>
        <v/>
      </c>
      <c r="H12631" s="15">
        <f>IF($D12631=1,$B12631,-1)</f>
        <v/>
      </c>
      <c r="I12631" s="15">
        <f>IF($D12631=1,$C12631,-1)</f>
        <v/>
      </c>
    </row>
    <row r="12632">
      <c r="A12632" s="33" t="n">
        <v>45818.20833333334</v>
      </c>
      <c r="B12632" s="15">
        <f>WEEKDAY($A12632,2)</f>
        <v/>
      </c>
      <c r="C12632" s="15">
        <f>HOUR($A12632)</f>
        <v/>
      </c>
      <c r="D12632" s="15">
        <f>IF(AND($A12632&gt;=Instellingen!$B$6,$A12632&lt;Instellingen!$B$7),1,0)</f>
        <v/>
      </c>
      <c r="E12632" s="15">
        <f>COUNTIF(tData[BezoekStart],"&lt;"&amp;($A12632+1/24))-COUNTIF(tData[BezoekEind],"&lt;="&amp;$A12632)</f>
        <v/>
      </c>
      <c r="F12632" s="15">
        <f>COUNTIF(tData[BezoekLangStart],"&lt;"&amp;($A12632+1/24))-COUNTIF(tData[BezoekLangEind],"&lt;="&amp;$A12632)</f>
        <v/>
      </c>
      <c r="G12632" s="15">
        <f>IF($D12632=1,$B12632*100+$C12632,-1)</f>
        <v/>
      </c>
      <c r="H12632" s="15">
        <f>IF($D12632=1,$B12632,-1)</f>
        <v/>
      </c>
      <c r="I12632" s="15">
        <f>IF($D12632=1,$C12632,-1)</f>
        <v/>
      </c>
    </row>
    <row r="12633">
      <c r="A12633" s="33" t="n">
        <v>45818.25</v>
      </c>
      <c r="B12633" s="15">
        <f>WEEKDAY($A12633,2)</f>
        <v/>
      </c>
      <c r="C12633" s="15">
        <f>HOUR($A12633)</f>
        <v/>
      </c>
      <c r="D12633" s="15">
        <f>IF(AND($A12633&gt;=Instellingen!$B$6,$A12633&lt;Instellingen!$B$7),1,0)</f>
        <v/>
      </c>
      <c r="E12633" s="15">
        <f>COUNTIF(tData[BezoekStart],"&lt;"&amp;($A12633+1/24))-COUNTIF(tData[BezoekEind],"&lt;="&amp;$A12633)</f>
        <v/>
      </c>
      <c r="F12633" s="15">
        <f>COUNTIF(tData[BezoekLangStart],"&lt;"&amp;($A12633+1/24))-COUNTIF(tData[BezoekLangEind],"&lt;="&amp;$A12633)</f>
        <v/>
      </c>
      <c r="G12633" s="15">
        <f>IF($D12633=1,$B12633*100+$C12633,-1)</f>
        <v/>
      </c>
      <c r="H12633" s="15">
        <f>IF($D12633=1,$B12633,-1)</f>
        <v/>
      </c>
      <c r="I12633" s="15">
        <f>IF($D12633=1,$C12633,-1)</f>
        <v/>
      </c>
    </row>
    <row r="12634">
      <c r="A12634" s="33" t="n">
        <v>45818.29166666666</v>
      </c>
      <c r="B12634" s="15">
        <f>WEEKDAY($A12634,2)</f>
        <v/>
      </c>
      <c r="C12634" s="15">
        <f>HOUR($A12634)</f>
        <v/>
      </c>
      <c r="D12634" s="15">
        <f>IF(AND($A12634&gt;=Instellingen!$B$6,$A12634&lt;Instellingen!$B$7),1,0)</f>
        <v/>
      </c>
      <c r="E12634" s="15">
        <f>COUNTIF(tData[BezoekStart],"&lt;"&amp;($A12634+1/24))-COUNTIF(tData[BezoekEind],"&lt;="&amp;$A12634)</f>
        <v/>
      </c>
      <c r="F12634" s="15">
        <f>COUNTIF(tData[BezoekLangStart],"&lt;"&amp;($A12634+1/24))-COUNTIF(tData[BezoekLangEind],"&lt;="&amp;$A12634)</f>
        <v/>
      </c>
      <c r="G12634" s="15">
        <f>IF($D12634=1,$B12634*100+$C12634,-1)</f>
        <v/>
      </c>
      <c r="H12634" s="15">
        <f>IF($D12634=1,$B12634,-1)</f>
        <v/>
      </c>
      <c r="I12634" s="15">
        <f>IF($D12634=1,$C12634,-1)</f>
        <v/>
      </c>
    </row>
    <row r="12635">
      <c r="A12635" s="33" t="n">
        <v>45818.33333333334</v>
      </c>
      <c r="B12635" s="15">
        <f>WEEKDAY($A12635,2)</f>
        <v/>
      </c>
      <c r="C12635" s="15">
        <f>HOUR($A12635)</f>
        <v/>
      </c>
      <c r="D12635" s="15">
        <f>IF(AND($A12635&gt;=Instellingen!$B$6,$A12635&lt;Instellingen!$B$7),1,0)</f>
        <v/>
      </c>
      <c r="E12635" s="15">
        <f>COUNTIF(tData[BezoekStart],"&lt;"&amp;($A12635+1/24))-COUNTIF(tData[BezoekEind],"&lt;="&amp;$A12635)</f>
        <v/>
      </c>
      <c r="F12635" s="15">
        <f>COUNTIF(tData[BezoekLangStart],"&lt;"&amp;($A12635+1/24))-COUNTIF(tData[BezoekLangEind],"&lt;="&amp;$A12635)</f>
        <v/>
      </c>
      <c r="G12635" s="15">
        <f>IF($D12635=1,$B12635*100+$C12635,-1)</f>
        <v/>
      </c>
      <c r="H12635" s="15">
        <f>IF($D12635=1,$B12635,-1)</f>
        <v/>
      </c>
      <c r="I12635" s="15">
        <f>IF($D12635=1,$C12635,-1)</f>
        <v/>
      </c>
    </row>
    <row r="12636">
      <c r="A12636" s="33" t="n">
        <v>45818.375</v>
      </c>
      <c r="B12636" s="15">
        <f>WEEKDAY($A12636,2)</f>
        <v/>
      </c>
      <c r="C12636" s="15">
        <f>HOUR($A12636)</f>
        <v/>
      </c>
      <c r="D12636" s="15">
        <f>IF(AND($A12636&gt;=Instellingen!$B$6,$A12636&lt;Instellingen!$B$7),1,0)</f>
        <v/>
      </c>
      <c r="E12636" s="15">
        <f>COUNTIF(tData[BezoekStart],"&lt;"&amp;($A12636+1/24))-COUNTIF(tData[BezoekEind],"&lt;="&amp;$A12636)</f>
        <v/>
      </c>
      <c r="F12636" s="15">
        <f>COUNTIF(tData[BezoekLangStart],"&lt;"&amp;($A12636+1/24))-COUNTIF(tData[BezoekLangEind],"&lt;="&amp;$A12636)</f>
        <v/>
      </c>
      <c r="G12636" s="15">
        <f>IF($D12636=1,$B12636*100+$C12636,-1)</f>
        <v/>
      </c>
      <c r="H12636" s="15">
        <f>IF($D12636=1,$B12636,-1)</f>
        <v/>
      </c>
      <c r="I12636" s="15">
        <f>IF($D12636=1,$C12636,-1)</f>
        <v/>
      </c>
    </row>
    <row r="12637">
      <c r="A12637" s="33" t="n">
        <v>45818.41666666666</v>
      </c>
      <c r="B12637" s="15">
        <f>WEEKDAY($A12637,2)</f>
        <v/>
      </c>
      <c r="C12637" s="15">
        <f>HOUR($A12637)</f>
        <v/>
      </c>
      <c r="D12637" s="15">
        <f>IF(AND($A12637&gt;=Instellingen!$B$6,$A12637&lt;Instellingen!$B$7),1,0)</f>
        <v/>
      </c>
      <c r="E12637" s="15">
        <f>COUNTIF(tData[BezoekStart],"&lt;"&amp;($A12637+1/24))-COUNTIF(tData[BezoekEind],"&lt;="&amp;$A12637)</f>
        <v/>
      </c>
      <c r="F12637" s="15">
        <f>COUNTIF(tData[BezoekLangStart],"&lt;"&amp;($A12637+1/24))-COUNTIF(tData[BezoekLangEind],"&lt;="&amp;$A12637)</f>
        <v/>
      </c>
      <c r="G12637" s="15">
        <f>IF($D12637=1,$B12637*100+$C12637,-1)</f>
        <v/>
      </c>
      <c r="H12637" s="15">
        <f>IF($D12637=1,$B12637,-1)</f>
        <v/>
      </c>
      <c r="I12637" s="15">
        <f>IF($D12637=1,$C12637,-1)</f>
        <v/>
      </c>
    </row>
    <row r="12638">
      <c r="A12638" s="33" t="n">
        <v>45818.45833333334</v>
      </c>
      <c r="B12638" s="15">
        <f>WEEKDAY($A12638,2)</f>
        <v/>
      </c>
      <c r="C12638" s="15">
        <f>HOUR($A12638)</f>
        <v/>
      </c>
      <c r="D12638" s="15">
        <f>IF(AND($A12638&gt;=Instellingen!$B$6,$A12638&lt;Instellingen!$B$7),1,0)</f>
        <v/>
      </c>
      <c r="E12638" s="15">
        <f>COUNTIF(tData[BezoekStart],"&lt;"&amp;($A12638+1/24))-COUNTIF(tData[BezoekEind],"&lt;="&amp;$A12638)</f>
        <v/>
      </c>
      <c r="F12638" s="15">
        <f>COUNTIF(tData[BezoekLangStart],"&lt;"&amp;($A12638+1/24))-COUNTIF(tData[BezoekLangEind],"&lt;="&amp;$A12638)</f>
        <v/>
      </c>
      <c r="G12638" s="15">
        <f>IF($D12638=1,$B12638*100+$C12638,-1)</f>
        <v/>
      </c>
      <c r="H12638" s="15">
        <f>IF($D12638=1,$B12638,-1)</f>
        <v/>
      </c>
      <c r="I12638" s="15">
        <f>IF($D12638=1,$C12638,-1)</f>
        <v/>
      </c>
    </row>
    <row r="12639">
      <c r="A12639" s="33" t="n">
        <v>45818.5</v>
      </c>
      <c r="B12639" s="15">
        <f>WEEKDAY($A12639,2)</f>
        <v/>
      </c>
      <c r="C12639" s="15">
        <f>HOUR($A12639)</f>
        <v/>
      </c>
      <c r="D12639" s="15">
        <f>IF(AND($A12639&gt;=Instellingen!$B$6,$A12639&lt;Instellingen!$B$7),1,0)</f>
        <v/>
      </c>
      <c r="E12639" s="15">
        <f>COUNTIF(tData[BezoekStart],"&lt;"&amp;($A12639+1/24))-COUNTIF(tData[BezoekEind],"&lt;="&amp;$A12639)</f>
        <v/>
      </c>
      <c r="F12639" s="15">
        <f>COUNTIF(tData[BezoekLangStart],"&lt;"&amp;($A12639+1/24))-COUNTIF(tData[BezoekLangEind],"&lt;="&amp;$A12639)</f>
        <v/>
      </c>
      <c r="G12639" s="15">
        <f>IF($D12639=1,$B12639*100+$C12639,-1)</f>
        <v/>
      </c>
      <c r="H12639" s="15">
        <f>IF($D12639=1,$B12639,-1)</f>
        <v/>
      </c>
      <c r="I12639" s="15">
        <f>IF($D12639=1,$C12639,-1)</f>
        <v/>
      </c>
    </row>
    <row r="12640">
      <c r="A12640" s="33" t="n">
        <v>45818.54166666666</v>
      </c>
      <c r="B12640" s="15">
        <f>WEEKDAY($A12640,2)</f>
        <v/>
      </c>
      <c r="C12640" s="15">
        <f>HOUR($A12640)</f>
        <v/>
      </c>
      <c r="D12640" s="15">
        <f>IF(AND($A12640&gt;=Instellingen!$B$6,$A12640&lt;Instellingen!$B$7),1,0)</f>
        <v/>
      </c>
      <c r="E12640" s="15">
        <f>COUNTIF(tData[BezoekStart],"&lt;"&amp;($A12640+1/24))-COUNTIF(tData[BezoekEind],"&lt;="&amp;$A12640)</f>
        <v/>
      </c>
      <c r="F12640" s="15">
        <f>COUNTIF(tData[BezoekLangStart],"&lt;"&amp;($A12640+1/24))-COUNTIF(tData[BezoekLangEind],"&lt;="&amp;$A12640)</f>
        <v/>
      </c>
      <c r="G12640" s="15">
        <f>IF($D12640=1,$B12640*100+$C12640,-1)</f>
        <v/>
      </c>
      <c r="H12640" s="15">
        <f>IF($D12640=1,$B12640,-1)</f>
        <v/>
      </c>
      <c r="I12640" s="15">
        <f>IF($D12640=1,$C12640,-1)</f>
        <v/>
      </c>
    </row>
    <row r="12641">
      <c r="A12641" s="33" t="n">
        <v>45818.58333333334</v>
      </c>
      <c r="B12641" s="15">
        <f>WEEKDAY($A12641,2)</f>
        <v/>
      </c>
      <c r="C12641" s="15">
        <f>HOUR($A12641)</f>
        <v/>
      </c>
      <c r="D12641" s="15">
        <f>IF(AND($A12641&gt;=Instellingen!$B$6,$A12641&lt;Instellingen!$B$7),1,0)</f>
        <v/>
      </c>
      <c r="E12641" s="15">
        <f>COUNTIF(tData[BezoekStart],"&lt;"&amp;($A12641+1/24))-COUNTIF(tData[BezoekEind],"&lt;="&amp;$A12641)</f>
        <v/>
      </c>
      <c r="F12641" s="15">
        <f>COUNTIF(tData[BezoekLangStart],"&lt;"&amp;($A12641+1/24))-COUNTIF(tData[BezoekLangEind],"&lt;="&amp;$A12641)</f>
        <v/>
      </c>
      <c r="G12641" s="15">
        <f>IF($D12641=1,$B12641*100+$C12641,-1)</f>
        <v/>
      </c>
      <c r="H12641" s="15">
        <f>IF($D12641=1,$B12641,-1)</f>
        <v/>
      </c>
      <c r="I12641" s="15">
        <f>IF($D12641=1,$C12641,-1)</f>
        <v/>
      </c>
    </row>
    <row r="12642">
      <c r="A12642" s="33" t="n">
        <v>45818.625</v>
      </c>
      <c r="B12642" s="15">
        <f>WEEKDAY($A12642,2)</f>
        <v/>
      </c>
      <c r="C12642" s="15">
        <f>HOUR($A12642)</f>
        <v/>
      </c>
      <c r="D12642" s="15">
        <f>IF(AND($A12642&gt;=Instellingen!$B$6,$A12642&lt;Instellingen!$B$7),1,0)</f>
        <v/>
      </c>
      <c r="E12642" s="15">
        <f>COUNTIF(tData[BezoekStart],"&lt;"&amp;($A12642+1/24))-COUNTIF(tData[BezoekEind],"&lt;="&amp;$A12642)</f>
        <v/>
      </c>
      <c r="F12642" s="15">
        <f>COUNTIF(tData[BezoekLangStart],"&lt;"&amp;($A12642+1/24))-COUNTIF(tData[BezoekLangEind],"&lt;="&amp;$A12642)</f>
        <v/>
      </c>
      <c r="G12642" s="15">
        <f>IF($D12642=1,$B12642*100+$C12642,-1)</f>
        <v/>
      </c>
      <c r="H12642" s="15">
        <f>IF($D12642=1,$B12642,-1)</f>
        <v/>
      </c>
      <c r="I12642" s="15">
        <f>IF($D12642=1,$C12642,-1)</f>
        <v/>
      </c>
    </row>
    <row r="12643">
      <c r="A12643" s="33" t="n">
        <v>45818.66666666666</v>
      </c>
      <c r="B12643" s="15">
        <f>WEEKDAY($A12643,2)</f>
        <v/>
      </c>
      <c r="C12643" s="15">
        <f>HOUR($A12643)</f>
        <v/>
      </c>
      <c r="D12643" s="15">
        <f>IF(AND($A12643&gt;=Instellingen!$B$6,$A12643&lt;Instellingen!$B$7),1,0)</f>
        <v/>
      </c>
      <c r="E12643" s="15">
        <f>COUNTIF(tData[BezoekStart],"&lt;"&amp;($A12643+1/24))-COUNTIF(tData[BezoekEind],"&lt;="&amp;$A12643)</f>
        <v/>
      </c>
      <c r="F12643" s="15">
        <f>COUNTIF(tData[BezoekLangStart],"&lt;"&amp;($A12643+1/24))-COUNTIF(tData[BezoekLangEind],"&lt;="&amp;$A12643)</f>
        <v/>
      </c>
      <c r="G12643" s="15">
        <f>IF($D12643=1,$B12643*100+$C12643,-1)</f>
        <v/>
      </c>
      <c r="H12643" s="15">
        <f>IF($D12643=1,$B12643,-1)</f>
        <v/>
      </c>
      <c r="I12643" s="15">
        <f>IF($D12643=1,$C12643,-1)</f>
        <v/>
      </c>
    </row>
    <row r="12644">
      <c r="A12644" s="33" t="n">
        <v>45818.70833333334</v>
      </c>
      <c r="B12644" s="15">
        <f>WEEKDAY($A12644,2)</f>
        <v/>
      </c>
      <c r="C12644" s="15">
        <f>HOUR($A12644)</f>
        <v/>
      </c>
      <c r="D12644" s="15">
        <f>IF(AND($A12644&gt;=Instellingen!$B$6,$A12644&lt;Instellingen!$B$7),1,0)</f>
        <v/>
      </c>
      <c r="E12644" s="15">
        <f>COUNTIF(tData[BezoekStart],"&lt;"&amp;($A12644+1/24))-COUNTIF(tData[BezoekEind],"&lt;="&amp;$A12644)</f>
        <v/>
      </c>
      <c r="F12644" s="15">
        <f>COUNTIF(tData[BezoekLangStart],"&lt;"&amp;($A12644+1/24))-COUNTIF(tData[BezoekLangEind],"&lt;="&amp;$A12644)</f>
        <v/>
      </c>
      <c r="G12644" s="15">
        <f>IF($D12644=1,$B12644*100+$C12644,-1)</f>
        <v/>
      </c>
      <c r="H12644" s="15">
        <f>IF($D12644=1,$B12644,-1)</f>
        <v/>
      </c>
      <c r="I12644" s="15">
        <f>IF($D12644=1,$C12644,-1)</f>
        <v/>
      </c>
    </row>
    <row r="12645">
      <c r="A12645" s="33" t="n">
        <v>45818.75</v>
      </c>
      <c r="B12645" s="15">
        <f>WEEKDAY($A12645,2)</f>
        <v/>
      </c>
      <c r="C12645" s="15">
        <f>HOUR($A12645)</f>
        <v/>
      </c>
      <c r="D12645" s="15">
        <f>IF(AND($A12645&gt;=Instellingen!$B$6,$A12645&lt;Instellingen!$B$7),1,0)</f>
        <v/>
      </c>
      <c r="E12645" s="15">
        <f>COUNTIF(tData[BezoekStart],"&lt;"&amp;($A12645+1/24))-COUNTIF(tData[BezoekEind],"&lt;="&amp;$A12645)</f>
        <v/>
      </c>
      <c r="F12645" s="15">
        <f>COUNTIF(tData[BezoekLangStart],"&lt;"&amp;($A12645+1/24))-COUNTIF(tData[BezoekLangEind],"&lt;="&amp;$A12645)</f>
        <v/>
      </c>
      <c r="G12645" s="15">
        <f>IF($D12645=1,$B12645*100+$C12645,-1)</f>
        <v/>
      </c>
      <c r="H12645" s="15">
        <f>IF($D12645=1,$B12645,-1)</f>
        <v/>
      </c>
      <c r="I12645" s="15">
        <f>IF($D12645=1,$C12645,-1)</f>
        <v/>
      </c>
    </row>
    <row r="12646">
      <c r="A12646" s="33" t="n">
        <v>45818.79166666666</v>
      </c>
      <c r="B12646" s="15">
        <f>WEEKDAY($A12646,2)</f>
        <v/>
      </c>
      <c r="C12646" s="15">
        <f>HOUR($A12646)</f>
        <v/>
      </c>
      <c r="D12646" s="15">
        <f>IF(AND($A12646&gt;=Instellingen!$B$6,$A12646&lt;Instellingen!$B$7),1,0)</f>
        <v/>
      </c>
      <c r="E12646" s="15">
        <f>COUNTIF(tData[BezoekStart],"&lt;"&amp;($A12646+1/24))-COUNTIF(tData[BezoekEind],"&lt;="&amp;$A12646)</f>
        <v/>
      </c>
      <c r="F12646" s="15">
        <f>COUNTIF(tData[BezoekLangStart],"&lt;"&amp;($A12646+1/24))-COUNTIF(tData[BezoekLangEind],"&lt;="&amp;$A12646)</f>
        <v/>
      </c>
      <c r="G12646" s="15">
        <f>IF($D12646=1,$B12646*100+$C12646,-1)</f>
        <v/>
      </c>
      <c r="H12646" s="15">
        <f>IF($D12646=1,$B12646,-1)</f>
        <v/>
      </c>
      <c r="I12646" s="15">
        <f>IF($D12646=1,$C12646,-1)</f>
        <v/>
      </c>
    </row>
    <row r="12647">
      <c r="A12647" s="33" t="n">
        <v>45818.83333333334</v>
      </c>
      <c r="B12647" s="15">
        <f>WEEKDAY($A12647,2)</f>
        <v/>
      </c>
      <c r="C12647" s="15">
        <f>HOUR($A12647)</f>
        <v/>
      </c>
      <c r="D12647" s="15">
        <f>IF(AND($A12647&gt;=Instellingen!$B$6,$A12647&lt;Instellingen!$B$7),1,0)</f>
        <v/>
      </c>
      <c r="E12647" s="15">
        <f>COUNTIF(tData[BezoekStart],"&lt;"&amp;($A12647+1/24))-COUNTIF(tData[BezoekEind],"&lt;="&amp;$A12647)</f>
        <v/>
      </c>
      <c r="F12647" s="15">
        <f>COUNTIF(tData[BezoekLangStart],"&lt;"&amp;($A12647+1/24))-COUNTIF(tData[BezoekLangEind],"&lt;="&amp;$A12647)</f>
        <v/>
      </c>
      <c r="G12647" s="15">
        <f>IF($D12647=1,$B12647*100+$C12647,-1)</f>
        <v/>
      </c>
      <c r="H12647" s="15">
        <f>IF($D12647=1,$B12647,-1)</f>
        <v/>
      </c>
      <c r="I12647" s="15">
        <f>IF($D12647=1,$C12647,-1)</f>
        <v/>
      </c>
    </row>
    <row r="12648">
      <c r="A12648" s="33" t="n">
        <v>45818.875</v>
      </c>
      <c r="B12648" s="15">
        <f>WEEKDAY($A12648,2)</f>
        <v/>
      </c>
      <c r="C12648" s="15">
        <f>HOUR($A12648)</f>
        <v/>
      </c>
      <c r="D12648" s="15">
        <f>IF(AND($A12648&gt;=Instellingen!$B$6,$A12648&lt;Instellingen!$B$7),1,0)</f>
        <v/>
      </c>
      <c r="E12648" s="15">
        <f>COUNTIF(tData[BezoekStart],"&lt;"&amp;($A12648+1/24))-COUNTIF(tData[BezoekEind],"&lt;="&amp;$A12648)</f>
        <v/>
      </c>
      <c r="F12648" s="15">
        <f>COUNTIF(tData[BezoekLangStart],"&lt;"&amp;($A12648+1/24))-COUNTIF(tData[BezoekLangEind],"&lt;="&amp;$A12648)</f>
        <v/>
      </c>
      <c r="G12648" s="15">
        <f>IF($D12648=1,$B12648*100+$C12648,-1)</f>
        <v/>
      </c>
      <c r="H12648" s="15">
        <f>IF($D12648=1,$B12648,-1)</f>
        <v/>
      </c>
      <c r="I12648" s="15">
        <f>IF($D12648=1,$C12648,-1)</f>
        <v/>
      </c>
    </row>
    <row r="12649">
      <c r="A12649" s="33" t="n">
        <v>45818.91666666666</v>
      </c>
      <c r="B12649" s="15">
        <f>WEEKDAY($A12649,2)</f>
        <v/>
      </c>
      <c r="C12649" s="15">
        <f>HOUR($A12649)</f>
        <v/>
      </c>
      <c r="D12649" s="15">
        <f>IF(AND($A12649&gt;=Instellingen!$B$6,$A12649&lt;Instellingen!$B$7),1,0)</f>
        <v/>
      </c>
      <c r="E12649" s="15">
        <f>COUNTIF(tData[BezoekStart],"&lt;"&amp;($A12649+1/24))-COUNTIF(tData[BezoekEind],"&lt;="&amp;$A12649)</f>
        <v/>
      </c>
      <c r="F12649" s="15">
        <f>COUNTIF(tData[BezoekLangStart],"&lt;"&amp;($A12649+1/24))-COUNTIF(tData[BezoekLangEind],"&lt;="&amp;$A12649)</f>
        <v/>
      </c>
      <c r="G12649" s="15">
        <f>IF($D12649=1,$B12649*100+$C12649,-1)</f>
        <v/>
      </c>
      <c r="H12649" s="15">
        <f>IF($D12649=1,$B12649,-1)</f>
        <v/>
      </c>
      <c r="I12649" s="15">
        <f>IF($D12649=1,$C12649,-1)</f>
        <v/>
      </c>
    </row>
    <row r="12650">
      <c r="A12650" s="33" t="n">
        <v>45818.95833333334</v>
      </c>
      <c r="B12650" s="15">
        <f>WEEKDAY($A12650,2)</f>
        <v/>
      </c>
      <c r="C12650" s="15">
        <f>HOUR($A12650)</f>
        <v/>
      </c>
      <c r="D12650" s="15">
        <f>IF(AND($A12650&gt;=Instellingen!$B$6,$A12650&lt;Instellingen!$B$7),1,0)</f>
        <v/>
      </c>
      <c r="E12650" s="15">
        <f>COUNTIF(tData[BezoekStart],"&lt;"&amp;($A12650+1/24))-COUNTIF(tData[BezoekEind],"&lt;="&amp;$A12650)</f>
        <v/>
      </c>
      <c r="F12650" s="15">
        <f>COUNTIF(tData[BezoekLangStart],"&lt;"&amp;($A12650+1/24))-COUNTIF(tData[BezoekLangEind],"&lt;="&amp;$A12650)</f>
        <v/>
      </c>
      <c r="G12650" s="15">
        <f>IF($D12650=1,$B12650*100+$C12650,-1)</f>
        <v/>
      </c>
      <c r="H12650" s="15">
        <f>IF($D12650=1,$B12650,-1)</f>
        <v/>
      </c>
      <c r="I12650" s="15">
        <f>IF($D12650=1,$C12650,-1)</f>
        <v/>
      </c>
    </row>
    <row r="12651">
      <c r="A12651" s="33" t="n">
        <v>45819</v>
      </c>
      <c r="B12651" s="15">
        <f>WEEKDAY($A12651,2)</f>
        <v/>
      </c>
      <c r="C12651" s="15">
        <f>HOUR($A12651)</f>
        <v/>
      </c>
      <c r="D12651" s="15">
        <f>IF(AND($A12651&gt;=Instellingen!$B$6,$A12651&lt;Instellingen!$B$7),1,0)</f>
        <v/>
      </c>
      <c r="E12651" s="15">
        <f>COUNTIF(tData[BezoekStart],"&lt;"&amp;($A12651+1/24))-COUNTIF(tData[BezoekEind],"&lt;="&amp;$A12651)</f>
        <v/>
      </c>
      <c r="F12651" s="15">
        <f>COUNTIF(tData[BezoekLangStart],"&lt;"&amp;($A12651+1/24))-COUNTIF(tData[BezoekLangEind],"&lt;="&amp;$A12651)</f>
        <v/>
      </c>
      <c r="G12651" s="15">
        <f>IF($D12651=1,$B12651*100+$C12651,-1)</f>
        <v/>
      </c>
      <c r="H12651" s="15">
        <f>IF($D12651=1,$B12651,-1)</f>
        <v/>
      </c>
      <c r="I12651" s="15">
        <f>IF($D12651=1,$C12651,-1)</f>
        <v/>
      </c>
    </row>
    <row r="12652">
      <c r="A12652" s="33" t="n">
        <v>45819.04166666666</v>
      </c>
      <c r="B12652" s="15">
        <f>WEEKDAY($A12652,2)</f>
        <v/>
      </c>
      <c r="C12652" s="15">
        <f>HOUR($A12652)</f>
        <v/>
      </c>
      <c r="D12652" s="15">
        <f>IF(AND($A12652&gt;=Instellingen!$B$6,$A12652&lt;Instellingen!$B$7),1,0)</f>
        <v/>
      </c>
      <c r="E12652" s="15">
        <f>COUNTIF(tData[BezoekStart],"&lt;"&amp;($A12652+1/24))-COUNTIF(tData[BezoekEind],"&lt;="&amp;$A12652)</f>
        <v/>
      </c>
      <c r="F12652" s="15">
        <f>COUNTIF(tData[BezoekLangStart],"&lt;"&amp;($A12652+1/24))-COUNTIF(tData[BezoekLangEind],"&lt;="&amp;$A12652)</f>
        <v/>
      </c>
      <c r="G12652" s="15">
        <f>IF($D12652=1,$B12652*100+$C12652,-1)</f>
        <v/>
      </c>
      <c r="H12652" s="15">
        <f>IF($D12652=1,$B12652,-1)</f>
        <v/>
      </c>
      <c r="I12652" s="15">
        <f>IF($D12652=1,$C12652,-1)</f>
        <v/>
      </c>
    </row>
    <row r="12653">
      <c r="A12653" s="33" t="n">
        <v>45819.08333333334</v>
      </c>
      <c r="B12653" s="15">
        <f>WEEKDAY($A12653,2)</f>
        <v/>
      </c>
      <c r="C12653" s="15">
        <f>HOUR($A12653)</f>
        <v/>
      </c>
      <c r="D12653" s="15">
        <f>IF(AND($A12653&gt;=Instellingen!$B$6,$A12653&lt;Instellingen!$B$7),1,0)</f>
        <v/>
      </c>
      <c r="E12653" s="15">
        <f>COUNTIF(tData[BezoekStart],"&lt;"&amp;($A12653+1/24))-COUNTIF(tData[BezoekEind],"&lt;="&amp;$A12653)</f>
        <v/>
      </c>
      <c r="F12653" s="15">
        <f>COUNTIF(tData[BezoekLangStart],"&lt;"&amp;($A12653+1/24))-COUNTIF(tData[BezoekLangEind],"&lt;="&amp;$A12653)</f>
        <v/>
      </c>
      <c r="G12653" s="15">
        <f>IF($D12653=1,$B12653*100+$C12653,-1)</f>
        <v/>
      </c>
      <c r="H12653" s="15">
        <f>IF($D12653=1,$B12653,-1)</f>
        <v/>
      </c>
      <c r="I12653" s="15">
        <f>IF($D12653=1,$C12653,-1)</f>
        <v/>
      </c>
    </row>
    <row r="12654">
      <c r="A12654" s="33" t="n">
        <v>45819.125</v>
      </c>
      <c r="B12654" s="15">
        <f>WEEKDAY($A12654,2)</f>
        <v/>
      </c>
      <c r="C12654" s="15">
        <f>HOUR($A12654)</f>
        <v/>
      </c>
      <c r="D12654" s="15">
        <f>IF(AND($A12654&gt;=Instellingen!$B$6,$A12654&lt;Instellingen!$B$7),1,0)</f>
        <v/>
      </c>
      <c r="E12654" s="15">
        <f>COUNTIF(tData[BezoekStart],"&lt;"&amp;($A12654+1/24))-COUNTIF(tData[BezoekEind],"&lt;="&amp;$A12654)</f>
        <v/>
      </c>
      <c r="F12654" s="15">
        <f>COUNTIF(tData[BezoekLangStart],"&lt;"&amp;($A12654+1/24))-COUNTIF(tData[BezoekLangEind],"&lt;="&amp;$A12654)</f>
        <v/>
      </c>
      <c r="G12654" s="15">
        <f>IF($D12654=1,$B12654*100+$C12654,-1)</f>
        <v/>
      </c>
      <c r="H12654" s="15">
        <f>IF($D12654=1,$B12654,-1)</f>
        <v/>
      </c>
      <c r="I12654" s="15">
        <f>IF($D12654=1,$C12654,-1)</f>
        <v/>
      </c>
    </row>
    <row r="12655">
      <c r="A12655" s="33" t="n">
        <v>45819.16666666666</v>
      </c>
      <c r="B12655" s="15">
        <f>WEEKDAY($A12655,2)</f>
        <v/>
      </c>
      <c r="C12655" s="15">
        <f>HOUR($A12655)</f>
        <v/>
      </c>
      <c r="D12655" s="15">
        <f>IF(AND($A12655&gt;=Instellingen!$B$6,$A12655&lt;Instellingen!$B$7),1,0)</f>
        <v/>
      </c>
      <c r="E12655" s="15">
        <f>COUNTIF(tData[BezoekStart],"&lt;"&amp;($A12655+1/24))-COUNTIF(tData[BezoekEind],"&lt;="&amp;$A12655)</f>
        <v/>
      </c>
      <c r="F12655" s="15">
        <f>COUNTIF(tData[BezoekLangStart],"&lt;"&amp;($A12655+1/24))-COUNTIF(tData[BezoekLangEind],"&lt;="&amp;$A12655)</f>
        <v/>
      </c>
      <c r="G12655" s="15">
        <f>IF($D12655=1,$B12655*100+$C12655,-1)</f>
        <v/>
      </c>
      <c r="H12655" s="15">
        <f>IF($D12655=1,$B12655,-1)</f>
        <v/>
      </c>
      <c r="I12655" s="15">
        <f>IF($D12655=1,$C12655,-1)</f>
        <v/>
      </c>
    </row>
    <row r="12656">
      <c r="A12656" s="33" t="n">
        <v>45819.20833333334</v>
      </c>
      <c r="B12656" s="15">
        <f>WEEKDAY($A12656,2)</f>
        <v/>
      </c>
      <c r="C12656" s="15">
        <f>HOUR($A12656)</f>
        <v/>
      </c>
      <c r="D12656" s="15">
        <f>IF(AND($A12656&gt;=Instellingen!$B$6,$A12656&lt;Instellingen!$B$7),1,0)</f>
        <v/>
      </c>
      <c r="E12656" s="15">
        <f>COUNTIF(tData[BezoekStart],"&lt;"&amp;($A12656+1/24))-COUNTIF(tData[BezoekEind],"&lt;="&amp;$A12656)</f>
        <v/>
      </c>
      <c r="F12656" s="15">
        <f>COUNTIF(tData[BezoekLangStart],"&lt;"&amp;($A12656+1/24))-COUNTIF(tData[BezoekLangEind],"&lt;="&amp;$A12656)</f>
        <v/>
      </c>
      <c r="G12656" s="15">
        <f>IF($D12656=1,$B12656*100+$C12656,-1)</f>
        <v/>
      </c>
      <c r="H12656" s="15">
        <f>IF($D12656=1,$B12656,-1)</f>
        <v/>
      </c>
      <c r="I12656" s="15">
        <f>IF($D12656=1,$C12656,-1)</f>
        <v/>
      </c>
    </row>
    <row r="12657">
      <c r="A12657" s="33" t="n">
        <v>45819.25</v>
      </c>
      <c r="B12657" s="15">
        <f>WEEKDAY($A12657,2)</f>
        <v/>
      </c>
      <c r="C12657" s="15">
        <f>HOUR($A12657)</f>
        <v/>
      </c>
      <c r="D12657" s="15">
        <f>IF(AND($A12657&gt;=Instellingen!$B$6,$A12657&lt;Instellingen!$B$7),1,0)</f>
        <v/>
      </c>
      <c r="E12657" s="15">
        <f>COUNTIF(tData[BezoekStart],"&lt;"&amp;($A12657+1/24))-COUNTIF(tData[BezoekEind],"&lt;="&amp;$A12657)</f>
        <v/>
      </c>
      <c r="F12657" s="15">
        <f>COUNTIF(tData[BezoekLangStart],"&lt;"&amp;($A12657+1/24))-COUNTIF(tData[BezoekLangEind],"&lt;="&amp;$A12657)</f>
        <v/>
      </c>
      <c r="G12657" s="15">
        <f>IF($D12657=1,$B12657*100+$C12657,-1)</f>
        <v/>
      </c>
      <c r="H12657" s="15">
        <f>IF($D12657=1,$B12657,-1)</f>
        <v/>
      </c>
      <c r="I12657" s="15">
        <f>IF($D12657=1,$C12657,-1)</f>
        <v/>
      </c>
    </row>
    <row r="12658">
      <c r="A12658" s="33" t="n">
        <v>45819.29166666666</v>
      </c>
      <c r="B12658" s="15">
        <f>WEEKDAY($A12658,2)</f>
        <v/>
      </c>
      <c r="C12658" s="15">
        <f>HOUR($A12658)</f>
        <v/>
      </c>
      <c r="D12658" s="15">
        <f>IF(AND($A12658&gt;=Instellingen!$B$6,$A12658&lt;Instellingen!$B$7),1,0)</f>
        <v/>
      </c>
      <c r="E12658" s="15">
        <f>COUNTIF(tData[BezoekStart],"&lt;"&amp;($A12658+1/24))-COUNTIF(tData[BezoekEind],"&lt;="&amp;$A12658)</f>
        <v/>
      </c>
      <c r="F12658" s="15">
        <f>COUNTIF(tData[BezoekLangStart],"&lt;"&amp;($A12658+1/24))-COUNTIF(tData[BezoekLangEind],"&lt;="&amp;$A12658)</f>
        <v/>
      </c>
      <c r="G12658" s="15">
        <f>IF($D12658=1,$B12658*100+$C12658,-1)</f>
        <v/>
      </c>
      <c r="H12658" s="15">
        <f>IF($D12658=1,$B12658,-1)</f>
        <v/>
      </c>
      <c r="I12658" s="15">
        <f>IF($D12658=1,$C12658,-1)</f>
        <v/>
      </c>
    </row>
    <row r="12659">
      <c r="A12659" s="33" t="n">
        <v>45819.33333333334</v>
      </c>
      <c r="B12659" s="15">
        <f>WEEKDAY($A12659,2)</f>
        <v/>
      </c>
      <c r="C12659" s="15">
        <f>HOUR($A12659)</f>
        <v/>
      </c>
      <c r="D12659" s="15">
        <f>IF(AND($A12659&gt;=Instellingen!$B$6,$A12659&lt;Instellingen!$B$7),1,0)</f>
        <v/>
      </c>
      <c r="E12659" s="15">
        <f>COUNTIF(tData[BezoekStart],"&lt;"&amp;($A12659+1/24))-COUNTIF(tData[BezoekEind],"&lt;="&amp;$A12659)</f>
        <v/>
      </c>
      <c r="F12659" s="15">
        <f>COUNTIF(tData[BezoekLangStart],"&lt;"&amp;($A12659+1/24))-COUNTIF(tData[BezoekLangEind],"&lt;="&amp;$A12659)</f>
        <v/>
      </c>
      <c r="G12659" s="15">
        <f>IF($D12659=1,$B12659*100+$C12659,-1)</f>
        <v/>
      </c>
      <c r="H12659" s="15">
        <f>IF($D12659=1,$B12659,-1)</f>
        <v/>
      </c>
      <c r="I12659" s="15">
        <f>IF($D12659=1,$C12659,-1)</f>
        <v/>
      </c>
    </row>
    <row r="12660">
      <c r="A12660" s="33" t="n">
        <v>45819.375</v>
      </c>
      <c r="B12660" s="15">
        <f>WEEKDAY($A12660,2)</f>
        <v/>
      </c>
      <c r="C12660" s="15">
        <f>HOUR($A12660)</f>
        <v/>
      </c>
      <c r="D12660" s="15">
        <f>IF(AND($A12660&gt;=Instellingen!$B$6,$A12660&lt;Instellingen!$B$7),1,0)</f>
        <v/>
      </c>
      <c r="E12660" s="15">
        <f>COUNTIF(tData[BezoekStart],"&lt;"&amp;($A12660+1/24))-COUNTIF(tData[BezoekEind],"&lt;="&amp;$A12660)</f>
        <v/>
      </c>
      <c r="F12660" s="15">
        <f>COUNTIF(tData[BezoekLangStart],"&lt;"&amp;($A12660+1/24))-COUNTIF(tData[BezoekLangEind],"&lt;="&amp;$A12660)</f>
        <v/>
      </c>
      <c r="G12660" s="15">
        <f>IF($D12660=1,$B12660*100+$C12660,-1)</f>
        <v/>
      </c>
      <c r="H12660" s="15">
        <f>IF($D12660=1,$B12660,-1)</f>
        <v/>
      </c>
      <c r="I12660" s="15">
        <f>IF($D12660=1,$C12660,-1)</f>
        <v/>
      </c>
    </row>
    <row r="12661">
      <c r="A12661" s="33" t="n">
        <v>45819.41666666666</v>
      </c>
      <c r="B12661" s="15">
        <f>WEEKDAY($A12661,2)</f>
        <v/>
      </c>
      <c r="C12661" s="15">
        <f>HOUR($A12661)</f>
        <v/>
      </c>
      <c r="D12661" s="15">
        <f>IF(AND($A12661&gt;=Instellingen!$B$6,$A12661&lt;Instellingen!$B$7),1,0)</f>
        <v/>
      </c>
      <c r="E12661" s="15">
        <f>COUNTIF(tData[BezoekStart],"&lt;"&amp;($A12661+1/24))-COUNTIF(tData[BezoekEind],"&lt;="&amp;$A12661)</f>
        <v/>
      </c>
      <c r="F12661" s="15">
        <f>COUNTIF(tData[BezoekLangStart],"&lt;"&amp;($A12661+1/24))-COUNTIF(tData[BezoekLangEind],"&lt;="&amp;$A12661)</f>
        <v/>
      </c>
      <c r="G12661" s="15">
        <f>IF($D12661=1,$B12661*100+$C12661,-1)</f>
        <v/>
      </c>
      <c r="H12661" s="15">
        <f>IF($D12661=1,$B12661,-1)</f>
        <v/>
      </c>
      <c r="I12661" s="15">
        <f>IF($D12661=1,$C12661,-1)</f>
        <v/>
      </c>
    </row>
    <row r="12662">
      <c r="A12662" s="33" t="n">
        <v>45819.45833333334</v>
      </c>
      <c r="B12662" s="15">
        <f>WEEKDAY($A12662,2)</f>
        <v/>
      </c>
      <c r="C12662" s="15">
        <f>HOUR($A12662)</f>
        <v/>
      </c>
      <c r="D12662" s="15">
        <f>IF(AND($A12662&gt;=Instellingen!$B$6,$A12662&lt;Instellingen!$B$7),1,0)</f>
        <v/>
      </c>
      <c r="E12662" s="15">
        <f>COUNTIF(tData[BezoekStart],"&lt;"&amp;($A12662+1/24))-COUNTIF(tData[BezoekEind],"&lt;="&amp;$A12662)</f>
        <v/>
      </c>
      <c r="F12662" s="15">
        <f>COUNTIF(tData[BezoekLangStart],"&lt;"&amp;($A12662+1/24))-COUNTIF(tData[BezoekLangEind],"&lt;="&amp;$A12662)</f>
        <v/>
      </c>
      <c r="G12662" s="15">
        <f>IF($D12662=1,$B12662*100+$C12662,-1)</f>
        <v/>
      </c>
      <c r="H12662" s="15">
        <f>IF($D12662=1,$B12662,-1)</f>
        <v/>
      </c>
      <c r="I12662" s="15">
        <f>IF($D12662=1,$C12662,-1)</f>
        <v/>
      </c>
    </row>
    <row r="12663">
      <c r="A12663" s="33" t="n">
        <v>45819.5</v>
      </c>
      <c r="B12663" s="15">
        <f>WEEKDAY($A12663,2)</f>
        <v/>
      </c>
      <c r="C12663" s="15">
        <f>HOUR($A12663)</f>
        <v/>
      </c>
      <c r="D12663" s="15">
        <f>IF(AND($A12663&gt;=Instellingen!$B$6,$A12663&lt;Instellingen!$B$7),1,0)</f>
        <v/>
      </c>
      <c r="E12663" s="15">
        <f>COUNTIF(tData[BezoekStart],"&lt;"&amp;($A12663+1/24))-COUNTIF(tData[BezoekEind],"&lt;="&amp;$A12663)</f>
        <v/>
      </c>
      <c r="F12663" s="15">
        <f>COUNTIF(tData[BezoekLangStart],"&lt;"&amp;($A12663+1/24))-COUNTIF(tData[BezoekLangEind],"&lt;="&amp;$A12663)</f>
        <v/>
      </c>
      <c r="G12663" s="15">
        <f>IF($D12663=1,$B12663*100+$C12663,-1)</f>
        <v/>
      </c>
      <c r="H12663" s="15">
        <f>IF($D12663=1,$B12663,-1)</f>
        <v/>
      </c>
      <c r="I12663" s="15">
        <f>IF($D12663=1,$C12663,-1)</f>
        <v/>
      </c>
    </row>
    <row r="12664">
      <c r="A12664" s="33" t="n">
        <v>45819.54166666666</v>
      </c>
      <c r="B12664" s="15">
        <f>WEEKDAY($A12664,2)</f>
        <v/>
      </c>
      <c r="C12664" s="15">
        <f>HOUR($A12664)</f>
        <v/>
      </c>
      <c r="D12664" s="15">
        <f>IF(AND($A12664&gt;=Instellingen!$B$6,$A12664&lt;Instellingen!$B$7),1,0)</f>
        <v/>
      </c>
      <c r="E12664" s="15">
        <f>COUNTIF(tData[BezoekStart],"&lt;"&amp;($A12664+1/24))-COUNTIF(tData[BezoekEind],"&lt;="&amp;$A12664)</f>
        <v/>
      </c>
      <c r="F12664" s="15">
        <f>COUNTIF(tData[BezoekLangStart],"&lt;"&amp;($A12664+1/24))-COUNTIF(tData[BezoekLangEind],"&lt;="&amp;$A12664)</f>
        <v/>
      </c>
      <c r="G12664" s="15">
        <f>IF($D12664=1,$B12664*100+$C12664,-1)</f>
        <v/>
      </c>
      <c r="H12664" s="15">
        <f>IF($D12664=1,$B12664,-1)</f>
        <v/>
      </c>
      <c r="I12664" s="15">
        <f>IF($D12664=1,$C12664,-1)</f>
        <v/>
      </c>
    </row>
    <row r="12665">
      <c r="A12665" s="33" t="n">
        <v>45819.58333333334</v>
      </c>
      <c r="B12665" s="15">
        <f>WEEKDAY($A12665,2)</f>
        <v/>
      </c>
      <c r="C12665" s="15">
        <f>HOUR($A12665)</f>
        <v/>
      </c>
      <c r="D12665" s="15">
        <f>IF(AND($A12665&gt;=Instellingen!$B$6,$A12665&lt;Instellingen!$B$7),1,0)</f>
        <v/>
      </c>
      <c r="E12665" s="15">
        <f>COUNTIF(tData[BezoekStart],"&lt;"&amp;($A12665+1/24))-COUNTIF(tData[BezoekEind],"&lt;="&amp;$A12665)</f>
        <v/>
      </c>
      <c r="F12665" s="15">
        <f>COUNTIF(tData[BezoekLangStart],"&lt;"&amp;($A12665+1/24))-COUNTIF(tData[BezoekLangEind],"&lt;="&amp;$A12665)</f>
        <v/>
      </c>
      <c r="G12665" s="15">
        <f>IF($D12665=1,$B12665*100+$C12665,-1)</f>
        <v/>
      </c>
      <c r="H12665" s="15">
        <f>IF($D12665=1,$B12665,-1)</f>
        <v/>
      </c>
      <c r="I12665" s="15">
        <f>IF($D12665=1,$C12665,-1)</f>
        <v/>
      </c>
    </row>
    <row r="12666">
      <c r="A12666" s="33" t="n">
        <v>45819.625</v>
      </c>
      <c r="B12666" s="15">
        <f>WEEKDAY($A12666,2)</f>
        <v/>
      </c>
      <c r="C12666" s="15">
        <f>HOUR($A12666)</f>
        <v/>
      </c>
      <c r="D12666" s="15">
        <f>IF(AND($A12666&gt;=Instellingen!$B$6,$A12666&lt;Instellingen!$B$7),1,0)</f>
        <v/>
      </c>
      <c r="E12666" s="15">
        <f>COUNTIF(tData[BezoekStart],"&lt;"&amp;($A12666+1/24))-COUNTIF(tData[BezoekEind],"&lt;="&amp;$A12666)</f>
        <v/>
      </c>
      <c r="F12666" s="15">
        <f>COUNTIF(tData[BezoekLangStart],"&lt;"&amp;($A12666+1/24))-COUNTIF(tData[BezoekLangEind],"&lt;="&amp;$A12666)</f>
        <v/>
      </c>
      <c r="G12666" s="15">
        <f>IF($D12666=1,$B12666*100+$C12666,-1)</f>
        <v/>
      </c>
      <c r="H12666" s="15">
        <f>IF($D12666=1,$B12666,-1)</f>
        <v/>
      </c>
      <c r="I12666" s="15">
        <f>IF($D12666=1,$C12666,-1)</f>
        <v/>
      </c>
    </row>
    <row r="12667">
      <c r="A12667" s="33" t="n">
        <v>45819.66666666666</v>
      </c>
      <c r="B12667" s="15">
        <f>WEEKDAY($A12667,2)</f>
        <v/>
      </c>
      <c r="C12667" s="15">
        <f>HOUR($A12667)</f>
        <v/>
      </c>
      <c r="D12667" s="15">
        <f>IF(AND($A12667&gt;=Instellingen!$B$6,$A12667&lt;Instellingen!$B$7),1,0)</f>
        <v/>
      </c>
      <c r="E12667" s="15">
        <f>COUNTIF(tData[BezoekStart],"&lt;"&amp;($A12667+1/24))-COUNTIF(tData[BezoekEind],"&lt;="&amp;$A12667)</f>
        <v/>
      </c>
      <c r="F12667" s="15">
        <f>COUNTIF(tData[BezoekLangStart],"&lt;"&amp;($A12667+1/24))-COUNTIF(tData[BezoekLangEind],"&lt;="&amp;$A12667)</f>
        <v/>
      </c>
      <c r="G12667" s="15">
        <f>IF($D12667=1,$B12667*100+$C12667,-1)</f>
        <v/>
      </c>
      <c r="H12667" s="15">
        <f>IF($D12667=1,$B12667,-1)</f>
        <v/>
      </c>
      <c r="I12667" s="15">
        <f>IF($D12667=1,$C12667,-1)</f>
        <v/>
      </c>
    </row>
    <row r="12668">
      <c r="A12668" s="33" t="n">
        <v>45819.70833333334</v>
      </c>
      <c r="B12668" s="15">
        <f>WEEKDAY($A12668,2)</f>
        <v/>
      </c>
      <c r="C12668" s="15">
        <f>HOUR($A12668)</f>
        <v/>
      </c>
      <c r="D12668" s="15">
        <f>IF(AND($A12668&gt;=Instellingen!$B$6,$A12668&lt;Instellingen!$B$7),1,0)</f>
        <v/>
      </c>
      <c r="E12668" s="15">
        <f>COUNTIF(tData[BezoekStart],"&lt;"&amp;($A12668+1/24))-COUNTIF(tData[BezoekEind],"&lt;="&amp;$A12668)</f>
        <v/>
      </c>
      <c r="F12668" s="15">
        <f>COUNTIF(tData[BezoekLangStart],"&lt;"&amp;($A12668+1/24))-COUNTIF(tData[BezoekLangEind],"&lt;="&amp;$A12668)</f>
        <v/>
      </c>
      <c r="G12668" s="15">
        <f>IF($D12668=1,$B12668*100+$C12668,-1)</f>
        <v/>
      </c>
      <c r="H12668" s="15">
        <f>IF($D12668=1,$B12668,-1)</f>
        <v/>
      </c>
      <c r="I12668" s="15">
        <f>IF($D12668=1,$C12668,-1)</f>
        <v/>
      </c>
    </row>
    <row r="12669">
      <c r="A12669" s="33" t="n">
        <v>45819.75</v>
      </c>
      <c r="B12669" s="15">
        <f>WEEKDAY($A12669,2)</f>
        <v/>
      </c>
      <c r="C12669" s="15">
        <f>HOUR($A12669)</f>
        <v/>
      </c>
      <c r="D12669" s="15">
        <f>IF(AND($A12669&gt;=Instellingen!$B$6,$A12669&lt;Instellingen!$B$7),1,0)</f>
        <v/>
      </c>
      <c r="E12669" s="15">
        <f>COUNTIF(tData[BezoekStart],"&lt;"&amp;($A12669+1/24))-COUNTIF(tData[BezoekEind],"&lt;="&amp;$A12669)</f>
        <v/>
      </c>
      <c r="F12669" s="15">
        <f>COUNTIF(tData[BezoekLangStart],"&lt;"&amp;($A12669+1/24))-COUNTIF(tData[BezoekLangEind],"&lt;="&amp;$A12669)</f>
        <v/>
      </c>
      <c r="G12669" s="15">
        <f>IF($D12669=1,$B12669*100+$C12669,-1)</f>
        <v/>
      </c>
      <c r="H12669" s="15">
        <f>IF($D12669=1,$B12669,-1)</f>
        <v/>
      </c>
      <c r="I12669" s="15">
        <f>IF($D12669=1,$C12669,-1)</f>
        <v/>
      </c>
    </row>
    <row r="12670">
      <c r="A12670" s="33" t="n">
        <v>45819.79166666666</v>
      </c>
      <c r="B12670" s="15">
        <f>WEEKDAY($A12670,2)</f>
        <v/>
      </c>
      <c r="C12670" s="15">
        <f>HOUR($A12670)</f>
        <v/>
      </c>
      <c r="D12670" s="15">
        <f>IF(AND($A12670&gt;=Instellingen!$B$6,$A12670&lt;Instellingen!$B$7),1,0)</f>
        <v/>
      </c>
      <c r="E12670" s="15">
        <f>COUNTIF(tData[BezoekStart],"&lt;"&amp;($A12670+1/24))-COUNTIF(tData[BezoekEind],"&lt;="&amp;$A12670)</f>
        <v/>
      </c>
      <c r="F12670" s="15">
        <f>COUNTIF(tData[BezoekLangStart],"&lt;"&amp;($A12670+1/24))-COUNTIF(tData[BezoekLangEind],"&lt;="&amp;$A12670)</f>
        <v/>
      </c>
      <c r="G12670" s="15">
        <f>IF($D12670=1,$B12670*100+$C12670,-1)</f>
        <v/>
      </c>
      <c r="H12670" s="15">
        <f>IF($D12670=1,$B12670,-1)</f>
        <v/>
      </c>
      <c r="I12670" s="15">
        <f>IF($D12670=1,$C12670,-1)</f>
        <v/>
      </c>
    </row>
    <row r="12671">
      <c r="A12671" s="33" t="n">
        <v>45819.83333333334</v>
      </c>
      <c r="B12671" s="15">
        <f>WEEKDAY($A12671,2)</f>
        <v/>
      </c>
      <c r="C12671" s="15">
        <f>HOUR($A12671)</f>
        <v/>
      </c>
      <c r="D12671" s="15">
        <f>IF(AND($A12671&gt;=Instellingen!$B$6,$A12671&lt;Instellingen!$B$7),1,0)</f>
        <v/>
      </c>
      <c r="E12671" s="15">
        <f>COUNTIF(tData[BezoekStart],"&lt;"&amp;($A12671+1/24))-COUNTIF(tData[BezoekEind],"&lt;="&amp;$A12671)</f>
        <v/>
      </c>
      <c r="F12671" s="15">
        <f>COUNTIF(tData[BezoekLangStart],"&lt;"&amp;($A12671+1/24))-COUNTIF(tData[BezoekLangEind],"&lt;="&amp;$A12671)</f>
        <v/>
      </c>
      <c r="G12671" s="15">
        <f>IF($D12671=1,$B12671*100+$C12671,-1)</f>
        <v/>
      </c>
      <c r="H12671" s="15">
        <f>IF($D12671=1,$B12671,-1)</f>
        <v/>
      </c>
      <c r="I12671" s="15">
        <f>IF($D12671=1,$C12671,-1)</f>
        <v/>
      </c>
    </row>
    <row r="12672">
      <c r="A12672" s="33" t="n">
        <v>45819.875</v>
      </c>
      <c r="B12672" s="15">
        <f>WEEKDAY($A12672,2)</f>
        <v/>
      </c>
      <c r="C12672" s="15">
        <f>HOUR($A12672)</f>
        <v/>
      </c>
      <c r="D12672" s="15">
        <f>IF(AND($A12672&gt;=Instellingen!$B$6,$A12672&lt;Instellingen!$B$7),1,0)</f>
        <v/>
      </c>
      <c r="E12672" s="15">
        <f>COUNTIF(tData[BezoekStart],"&lt;"&amp;($A12672+1/24))-COUNTIF(tData[BezoekEind],"&lt;="&amp;$A12672)</f>
        <v/>
      </c>
      <c r="F12672" s="15">
        <f>COUNTIF(tData[BezoekLangStart],"&lt;"&amp;($A12672+1/24))-COUNTIF(tData[BezoekLangEind],"&lt;="&amp;$A12672)</f>
        <v/>
      </c>
      <c r="G12672" s="15">
        <f>IF($D12672=1,$B12672*100+$C12672,-1)</f>
        <v/>
      </c>
      <c r="H12672" s="15">
        <f>IF($D12672=1,$B12672,-1)</f>
        <v/>
      </c>
      <c r="I12672" s="15">
        <f>IF($D12672=1,$C12672,-1)</f>
        <v/>
      </c>
    </row>
    <row r="12673">
      <c r="A12673" s="33" t="n">
        <v>45819.91666666666</v>
      </c>
      <c r="B12673" s="15">
        <f>WEEKDAY($A12673,2)</f>
        <v/>
      </c>
      <c r="C12673" s="15">
        <f>HOUR($A12673)</f>
        <v/>
      </c>
      <c r="D12673" s="15">
        <f>IF(AND($A12673&gt;=Instellingen!$B$6,$A12673&lt;Instellingen!$B$7),1,0)</f>
        <v/>
      </c>
      <c r="E12673" s="15">
        <f>COUNTIF(tData[BezoekStart],"&lt;"&amp;($A12673+1/24))-COUNTIF(tData[BezoekEind],"&lt;="&amp;$A12673)</f>
        <v/>
      </c>
      <c r="F12673" s="15">
        <f>COUNTIF(tData[BezoekLangStart],"&lt;"&amp;($A12673+1/24))-COUNTIF(tData[BezoekLangEind],"&lt;="&amp;$A12673)</f>
        <v/>
      </c>
      <c r="G12673" s="15">
        <f>IF($D12673=1,$B12673*100+$C12673,-1)</f>
        <v/>
      </c>
      <c r="H12673" s="15">
        <f>IF($D12673=1,$B12673,-1)</f>
        <v/>
      </c>
      <c r="I12673" s="15">
        <f>IF($D12673=1,$C12673,-1)</f>
        <v/>
      </c>
    </row>
    <row r="12674">
      <c r="A12674" s="33" t="n">
        <v>45819.95833333334</v>
      </c>
      <c r="B12674" s="15">
        <f>WEEKDAY($A12674,2)</f>
        <v/>
      </c>
      <c r="C12674" s="15">
        <f>HOUR($A12674)</f>
        <v/>
      </c>
      <c r="D12674" s="15">
        <f>IF(AND($A12674&gt;=Instellingen!$B$6,$A12674&lt;Instellingen!$B$7),1,0)</f>
        <v/>
      </c>
      <c r="E12674" s="15">
        <f>COUNTIF(tData[BezoekStart],"&lt;"&amp;($A12674+1/24))-COUNTIF(tData[BezoekEind],"&lt;="&amp;$A12674)</f>
        <v/>
      </c>
      <c r="F12674" s="15">
        <f>COUNTIF(tData[BezoekLangStart],"&lt;"&amp;($A12674+1/24))-COUNTIF(tData[BezoekLangEind],"&lt;="&amp;$A12674)</f>
        <v/>
      </c>
      <c r="G12674" s="15">
        <f>IF($D12674=1,$B12674*100+$C12674,-1)</f>
        <v/>
      </c>
      <c r="H12674" s="15">
        <f>IF($D12674=1,$B12674,-1)</f>
        <v/>
      </c>
      <c r="I12674" s="15">
        <f>IF($D12674=1,$C12674,-1)</f>
        <v/>
      </c>
    </row>
    <row r="12675">
      <c r="A12675" s="33" t="n">
        <v>45820</v>
      </c>
      <c r="B12675" s="15">
        <f>WEEKDAY($A12675,2)</f>
        <v/>
      </c>
      <c r="C12675" s="15">
        <f>HOUR($A12675)</f>
        <v/>
      </c>
      <c r="D12675" s="15">
        <f>IF(AND($A12675&gt;=Instellingen!$B$6,$A12675&lt;Instellingen!$B$7),1,0)</f>
        <v/>
      </c>
      <c r="E12675" s="15">
        <f>COUNTIF(tData[BezoekStart],"&lt;"&amp;($A12675+1/24))-COUNTIF(tData[BezoekEind],"&lt;="&amp;$A12675)</f>
        <v/>
      </c>
      <c r="F12675" s="15">
        <f>COUNTIF(tData[BezoekLangStart],"&lt;"&amp;($A12675+1/24))-COUNTIF(tData[BezoekLangEind],"&lt;="&amp;$A12675)</f>
        <v/>
      </c>
      <c r="G12675" s="15">
        <f>IF($D12675=1,$B12675*100+$C12675,-1)</f>
        <v/>
      </c>
      <c r="H12675" s="15">
        <f>IF($D12675=1,$B12675,-1)</f>
        <v/>
      </c>
      <c r="I12675" s="15">
        <f>IF($D12675=1,$C12675,-1)</f>
        <v/>
      </c>
    </row>
    <row r="12676">
      <c r="A12676" s="33" t="n">
        <v>45820.04166666666</v>
      </c>
      <c r="B12676" s="15">
        <f>WEEKDAY($A12676,2)</f>
        <v/>
      </c>
      <c r="C12676" s="15">
        <f>HOUR($A12676)</f>
        <v/>
      </c>
      <c r="D12676" s="15">
        <f>IF(AND($A12676&gt;=Instellingen!$B$6,$A12676&lt;Instellingen!$B$7),1,0)</f>
        <v/>
      </c>
      <c r="E12676" s="15">
        <f>COUNTIF(tData[BezoekStart],"&lt;"&amp;($A12676+1/24))-COUNTIF(tData[BezoekEind],"&lt;="&amp;$A12676)</f>
        <v/>
      </c>
      <c r="F12676" s="15">
        <f>COUNTIF(tData[BezoekLangStart],"&lt;"&amp;($A12676+1/24))-COUNTIF(tData[BezoekLangEind],"&lt;="&amp;$A12676)</f>
        <v/>
      </c>
      <c r="G12676" s="15">
        <f>IF($D12676=1,$B12676*100+$C12676,-1)</f>
        <v/>
      </c>
      <c r="H12676" s="15">
        <f>IF($D12676=1,$B12676,-1)</f>
        <v/>
      </c>
      <c r="I12676" s="15">
        <f>IF($D12676=1,$C12676,-1)</f>
        <v/>
      </c>
    </row>
    <row r="12677">
      <c r="A12677" s="33" t="n">
        <v>45820.08333333334</v>
      </c>
      <c r="B12677" s="15">
        <f>WEEKDAY($A12677,2)</f>
        <v/>
      </c>
      <c r="C12677" s="15">
        <f>HOUR($A12677)</f>
        <v/>
      </c>
      <c r="D12677" s="15">
        <f>IF(AND($A12677&gt;=Instellingen!$B$6,$A12677&lt;Instellingen!$B$7),1,0)</f>
        <v/>
      </c>
      <c r="E12677" s="15">
        <f>COUNTIF(tData[BezoekStart],"&lt;"&amp;($A12677+1/24))-COUNTIF(tData[BezoekEind],"&lt;="&amp;$A12677)</f>
        <v/>
      </c>
      <c r="F12677" s="15">
        <f>COUNTIF(tData[BezoekLangStart],"&lt;"&amp;($A12677+1/24))-COUNTIF(tData[BezoekLangEind],"&lt;="&amp;$A12677)</f>
        <v/>
      </c>
      <c r="G12677" s="15">
        <f>IF($D12677=1,$B12677*100+$C12677,-1)</f>
        <v/>
      </c>
      <c r="H12677" s="15">
        <f>IF($D12677=1,$B12677,-1)</f>
        <v/>
      </c>
      <c r="I12677" s="15">
        <f>IF($D12677=1,$C12677,-1)</f>
        <v/>
      </c>
    </row>
    <row r="12678">
      <c r="A12678" s="33" t="n">
        <v>45820.125</v>
      </c>
      <c r="B12678" s="15">
        <f>WEEKDAY($A12678,2)</f>
        <v/>
      </c>
      <c r="C12678" s="15">
        <f>HOUR($A12678)</f>
        <v/>
      </c>
      <c r="D12678" s="15">
        <f>IF(AND($A12678&gt;=Instellingen!$B$6,$A12678&lt;Instellingen!$B$7),1,0)</f>
        <v/>
      </c>
      <c r="E12678" s="15">
        <f>COUNTIF(tData[BezoekStart],"&lt;"&amp;($A12678+1/24))-COUNTIF(tData[BezoekEind],"&lt;="&amp;$A12678)</f>
        <v/>
      </c>
      <c r="F12678" s="15">
        <f>COUNTIF(tData[BezoekLangStart],"&lt;"&amp;($A12678+1/24))-COUNTIF(tData[BezoekLangEind],"&lt;="&amp;$A12678)</f>
        <v/>
      </c>
      <c r="G12678" s="15">
        <f>IF($D12678=1,$B12678*100+$C12678,-1)</f>
        <v/>
      </c>
      <c r="H12678" s="15">
        <f>IF($D12678=1,$B12678,-1)</f>
        <v/>
      </c>
      <c r="I12678" s="15">
        <f>IF($D12678=1,$C12678,-1)</f>
        <v/>
      </c>
    </row>
    <row r="12679">
      <c r="A12679" s="33" t="n">
        <v>45820.16666666666</v>
      </c>
      <c r="B12679" s="15">
        <f>WEEKDAY($A12679,2)</f>
        <v/>
      </c>
      <c r="C12679" s="15">
        <f>HOUR($A12679)</f>
        <v/>
      </c>
      <c r="D12679" s="15">
        <f>IF(AND($A12679&gt;=Instellingen!$B$6,$A12679&lt;Instellingen!$B$7),1,0)</f>
        <v/>
      </c>
      <c r="E12679" s="15">
        <f>COUNTIF(tData[BezoekStart],"&lt;"&amp;($A12679+1/24))-COUNTIF(tData[BezoekEind],"&lt;="&amp;$A12679)</f>
        <v/>
      </c>
      <c r="F12679" s="15">
        <f>COUNTIF(tData[BezoekLangStart],"&lt;"&amp;($A12679+1/24))-COUNTIF(tData[BezoekLangEind],"&lt;="&amp;$A12679)</f>
        <v/>
      </c>
      <c r="G12679" s="15">
        <f>IF($D12679=1,$B12679*100+$C12679,-1)</f>
        <v/>
      </c>
      <c r="H12679" s="15">
        <f>IF($D12679=1,$B12679,-1)</f>
        <v/>
      </c>
      <c r="I12679" s="15">
        <f>IF($D12679=1,$C12679,-1)</f>
        <v/>
      </c>
    </row>
    <row r="12680">
      <c r="A12680" s="33" t="n">
        <v>45820.20833333334</v>
      </c>
      <c r="B12680" s="15">
        <f>WEEKDAY($A12680,2)</f>
        <v/>
      </c>
      <c r="C12680" s="15">
        <f>HOUR($A12680)</f>
        <v/>
      </c>
      <c r="D12680" s="15">
        <f>IF(AND($A12680&gt;=Instellingen!$B$6,$A12680&lt;Instellingen!$B$7),1,0)</f>
        <v/>
      </c>
      <c r="E12680" s="15">
        <f>COUNTIF(tData[BezoekStart],"&lt;"&amp;($A12680+1/24))-COUNTIF(tData[BezoekEind],"&lt;="&amp;$A12680)</f>
        <v/>
      </c>
      <c r="F12680" s="15">
        <f>COUNTIF(tData[BezoekLangStart],"&lt;"&amp;($A12680+1/24))-COUNTIF(tData[BezoekLangEind],"&lt;="&amp;$A12680)</f>
        <v/>
      </c>
      <c r="G12680" s="15">
        <f>IF($D12680=1,$B12680*100+$C12680,-1)</f>
        <v/>
      </c>
      <c r="H12680" s="15">
        <f>IF($D12680=1,$B12680,-1)</f>
        <v/>
      </c>
      <c r="I12680" s="15">
        <f>IF($D12680=1,$C12680,-1)</f>
        <v/>
      </c>
    </row>
    <row r="12681">
      <c r="A12681" s="33" t="n">
        <v>45820.25</v>
      </c>
      <c r="B12681" s="15">
        <f>WEEKDAY($A12681,2)</f>
        <v/>
      </c>
      <c r="C12681" s="15">
        <f>HOUR($A12681)</f>
        <v/>
      </c>
      <c r="D12681" s="15">
        <f>IF(AND($A12681&gt;=Instellingen!$B$6,$A12681&lt;Instellingen!$B$7),1,0)</f>
        <v/>
      </c>
      <c r="E12681" s="15">
        <f>COUNTIF(tData[BezoekStart],"&lt;"&amp;($A12681+1/24))-COUNTIF(tData[BezoekEind],"&lt;="&amp;$A12681)</f>
        <v/>
      </c>
      <c r="F12681" s="15">
        <f>COUNTIF(tData[BezoekLangStart],"&lt;"&amp;($A12681+1/24))-COUNTIF(tData[BezoekLangEind],"&lt;="&amp;$A12681)</f>
        <v/>
      </c>
      <c r="G12681" s="15">
        <f>IF($D12681=1,$B12681*100+$C12681,-1)</f>
        <v/>
      </c>
      <c r="H12681" s="15">
        <f>IF($D12681=1,$B12681,-1)</f>
        <v/>
      </c>
      <c r="I12681" s="15">
        <f>IF($D12681=1,$C12681,-1)</f>
        <v/>
      </c>
    </row>
    <row r="12682">
      <c r="A12682" s="33" t="n">
        <v>45820.29166666666</v>
      </c>
      <c r="B12682" s="15">
        <f>WEEKDAY($A12682,2)</f>
        <v/>
      </c>
      <c r="C12682" s="15">
        <f>HOUR($A12682)</f>
        <v/>
      </c>
      <c r="D12682" s="15">
        <f>IF(AND($A12682&gt;=Instellingen!$B$6,$A12682&lt;Instellingen!$B$7),1,0)</f>
        <v/>
      </c>
      <c r="E12682" s="15">
        <f>COUNTIF(tData[BezoekStart],"&lt;"&amp;($A12682+1/24))-COUNTIF(tData[BezoekEind],"&lt;="&amp;$A12682)</f>
        <v/>
      </c>
      <c r="F12682" s="15">
        <f>COUNTIF(tData[BezoekLangStart],"&lt;"&amp;($A12682+1/24))-COUNTIF(tData[BezoekLangEind],"&lt;="&amp;$A12682)</f>
        <v/>
      </c>
      <c r="G12682" s="15">
        <f>IF($D12682=1,$B12682*100+$C12682,-1)</f>
        <v/>
      </c>
      <c r="H12682" s="15">
        <f>IF($D12682=1,$B12682,-1)</f>
        <v/>
      </c>
      <c r="I12682" s="15">
        <f>IF($D12682=1,$C12682,-1)</f>
        <v/>
      </c>
    </row>
    <row r="12683">
      <c r="A12683" s="33" t="n">
        <v>45820.33333333334</v>
      </c>
      <c r="B12683" s="15">
        <f>WEEKDAY($A12683,2)</f>
        <v/>
      </c>
      <c r="C12683" s="15">
        <f>HOUR($A12683)</f>
        <v/>
      </c>
      <c r="D12683" s="15">
        <f>IF(AND($A12683&gt;=Instellingen!$B$6,$A12683&lt;Instellingen!$B$7),1,0)</f>
        <v/>
      </c>
      <c r="E12683" s="15">
        <f>COUNTIF(tData[BezoekStart],"&lt;"&amp;($A12683+1/24))-COUNTIF(tData[BezoekEind],"&lt;="&amp;$A12683)</f>
        <v/>
      </c>
      <c r="F12683" s="15">
        <f>COUNTIF(tData[BezoekLangStart],"&lt;"&amp;($A12683+1/24))-COUNTIF(tData[BezoekLangEind],"&lt;="&amp;$A12683)</f>
        <v/>
      </c>
      <c r="G12683" s="15">
        <f>IF($D12683=1,$B12683*100+$C12683,-1)</f>
        <v/>
      </c>
      <c r="H12683" s="15">
        <f>IF($D12683=1,$B12683,-1)</f>
        <v/>
      </c>
      <c r="I12683" s="15">
        <f>IF($D12683=1,$C12683,-1)</f>
        <v/>
      </c>
    </row>
    <row r="12684">
      <c r="A12684" s="33" t="n">
        <v>45820.375</v>
      </c>
      <c r="B12684" s="15">
        <f>WEEKDAY($A12684,2)</f>
        <v/>
      </c>
      <c r="C12684" s="15">
        <f>HOUR($A12684)</f>
        <v/>
      </c>
      <c r="D12684" s="15">
        <f>IF(AND($A12684&gt;=Instellingen!$B$6,$A12684&lt;Instellingen!$B$7),1,0)</f>
        <v/>
      </c>
      <c r="E12684" s="15">
        <f>COUNTIF(tData[BezoekStart],"&lt;"&amp;($A12684+1/24))-COUNTIF(tData[BezoekEind],"&lt;="&amp;$A12684)</f>
        <v/>
      </c>
      <c r="F12684" s="15">
        <f>COUNTIF(tData[BezoekLangStart],"&lt;"&amp;($A12684+1/24))-COUNTIF(tData[BezoekLangEind],"&lt;="&amp;$A12684)</f>
        <v/>
      </c>
      <c r="G12684" s="15">
        <f>IF($D12684=1,$B12684*100+$C12684,-1)</f>
        <v/>
      </c>
      <c r="H12684" s="15">
        <f>IF($D12684=1,$B12684,-1)</f>
        <v/>
      </c>
      <c r="I12684" s="15">
        <f>IF($D12684=1,$C12684,-1)</f>
        <v/>
      </c>
    </row>
    <row r="12685">
      <c r="A12685" s="33" t="n">
        <v>45820.41666666666</v>
      </c>
      <c r="B12685" s="15">
        <f>WEEKDAY($A12685,2)</f>
        <v/>
      </c>
      <c r="C12685" s="15">
        <f>HOUR($A12685)</f>
        <v/>
      </c>
      <c r="D12685" s="15">
        <f>IF(AND($A12685&gt;=Instellingen!$B$6,$A12685&lt;Instellingen!$B$7),1,0)</f>
        <v/>
      </c>
      <c r="E12685" s="15">
        <f>COUNTIF(tData[BezoekStart],"&lt;"&amp;($A12685+1/24))-COUNTIF(tData[BezoekEind],"&lt;="&amp;$A12685)</f>
        <v/>
      </c>
      <c r="F12685" s="15">
        <f>COUNTIF(tData[BezoekLangStart],"&lt;"&amp;($A12685+1/24))-COUNTIF(tData[BezoekLangEind],"&lt;="&amp;$A12685)</f>
        <v/>
      </c>
      <c r="G12685" s="15">
        <f>IF($D12685=1,$B12685*100+$C12685,-1)</f>
        <v/>
      </c>
      <c r="H12685" s="15">
        <f>IF($D12685=1,$B12685,-1)</f>
        <v/>
      </c>
      <c r="I12685" s="15">
        <f>IF($D12685=1,$C12685,-1)</f>
        <v/>
      </c>
    </row>
    <row r="12686">
      <c r="A12686" s="33" t="n">
        <v>45820.45833333334</v>
      </c>
      <c r="B12686" s="15">
        <f>WEEKDAY($A12686,2)</f>
        <v/>
      </c>
      <c r="C12686" s="15">
        <f>HOUR($A12686)</f>
        <v/>
      </c>
      <c r="D12686" s="15">
        <f>IF(AND($A12686&gt;=Instellingen!$B$6,$A12686&lt;Instellingen!$B$7),1,0)</f>
        <v/>
      </c>
      <c r="E12686" s="15">
        <f>COUNTIF(tData[BezoekStart],"&lt;"&amp;($A12686+1/24))-COUNTIF(tData[BezoekEind],"&lt;="&amp;$A12686)</f>
        <v/>
      </c>
      <c r="F12686" s="15">
        <f>COUNTIF(tData[BezoekLangStart],"&lt;"&amp;($A12686+1/24))-COUNTIF(tData[BezoekLangEind],"&lt;="&amp;$A12686)</f>
        <v/>
      </c>
      <c r="G12686" s="15">
        <f>IF($D12686=1,$B12686*100+$C12686,-1)</f>
        <v/>
      </c>
      <c r="H12686" s="15">
        <f>IF($D12686=1,$B12686,-1)</f>
        <v/>
      </c>
      <c r="I12686" s="15">
        <f>IF($D12686=1,$C12686,-1)</f>
        <v/>
      </c>
    </row>
    <row r="12687">
      <c r="A12687" s="33" t="n">
        <v>45820.5</v>
      </c>
      <c r="B12687" s="15">
        <f>WEEKDAY($A12687,2)</f>
        <v/>
      </c>
      <c r="C12687" s="15">
        <f>HOUR($A12687)</f>
        <v/>
      </c>
      <c r="D12687" s="15">
        <f>IF(AND($A12687&gt;=Instellingen!$B$6,$A12687&lt;Instellingen!$B$7),1,0)</f>
        <v/>
      </c>
      <c r="E12687" s="15">
        <f>COUNTIF(tData[BezoekStart],"&lt;"&amp;($A12687+1/24))-COUNTIF(tData[BezoekEind],"&lt;="&amp;$A12687)</f>
        <v/>
      </c>
      <c r="F12687" s="15">
        <f>COUNTIF(tData[BezoekLangStart],"&lt;"&amp;($A12687+1/24))-COUNTIF(tData[BezoekLangEind],"&lt;="&amp;$A12687)</f>
        <v/>
      </c>
      <c r="G12687" s="15">
        <f>IF($D12687=1,$B12687*100+$C12687,-1)</f>
        <v/>
      </c>
      <c r="H12687" s="15">
        <f>IF($D12687=1,$B12687,-1)</f>
        <v/>
      </c>
      <c r="I12687" s="15">
        <f>IF($D12687=1,$C12687,-1)</f>
        <v/>
      </c>
    </row>
    <row r="12688">
      <c r="A12688" s="33" t="n">
        <v>45820.54166666666</v>
      </c>
      <c r="B12688" s="15">
        <f>WEEKDAY($A12688,2)</f>
        <v/>
      </c>
      <c r="C12688" s="15">
        <f>HOUR($A12688)</f>
        <v/>
      </c>
      <c r="D12688" s="15">
        <f>IF(AND($A12688&gt;=Instellingen!$B$6,$A12688&lt;Instellingen!$B$7),1,0)</f>
        <v/>
      </c>
      <c r="E12688" s="15">
        <f>COUNTIF(tData[BezoekStart],"&lt;"&amp;($A12688+1/24))-COUNTIF(tData[BezoekEind],"&lt;="&amp;$A12688)</f>
        <v/>
      </c>
      <c r="F12688" s="15">
        <f>COUNTIF(tData[BezoekLangStart],"&lt;"&amp;($A12688+1/24))-COUNTIF(tData[BezoekLangEind],"&lt;="&amp;$A12688)</f>
        <v/>
      </c>
      <c r="G12688" s="15">
        <f>IF($D12688=1,$B12688*100+$C12688,-1)</f>
        <v/>
      </c>
      <c r="H12688" s="15">
        <f>IF($D12688=1,$B12688,-1)</f>
        <v/>
      </c>
      <c r="I12688" s="15">
        <f>IF($D12688=1,$C12688,-1)</f>
        <v/>
      </c>
    </row>
    <row r="12689">
      <c r="A12689" s="33" t="n">
        <v>45820.58333333334</v>
      </c>
      <c r="B12689" s="15">
        <f>WEEKDAY($A12689,2)</f>
        <v/>
      </c>
      <c r="C12689" s="15">
        <f>HOUR($A12689)</f>
        <v/>
      </c>
      <c r="D12689" s="15">
        <f>IF(AND($A12689&gt;=Instellingen!$B$6,$A12689&lt;Instellingen!$B$7),1,0)</f>
        <v/>
      </c>
      <c r="E12689" s="15">
        <f>COUNTIF(tData[BezoekStart],"&lt;"&amp;($A12689+1/24))-COUNTIF(tData[BezoekEind],"&lt;="&amp;$A12689)</f>
        <v/>
      </c>
      <c r="F12689" s="15">
        <f>COUNTIF(tData[BezoekLangStart],"&lt;"&amp;($A12689+1/24))-COUNTIF(tData[BezoekLangEind],"&lt;="&amp;$A12689)</f>
        <v/>
      </c>
      <c r="G12689" s="15">
        <f>IF($D12689=1,$B12689*100+$C12689,-1)</f>
        <v/>
      </c>
      <c r="H12689" s="15">
        <f>IF($D12689=1,$B12689,-1)</f>
        <v/>
      </c>
      <c r="I12689" s="15">
        <f>IF($D12689=1,$C12689,-1)</f>
        <v/>
      </c>
    </row>
    <row r="12690">
      <c r="A12690" s="33" t="n">
        <v>45820.625</v>
      </c>
      <c r="B12690" s="15">
        <f>WEEKDAY($A12690,2)</f>
        <v/>
      </c>
      <c r="C12690" s="15">
        <f>HOUR($A12690)</f>
        <v/>
      </c>
      <c r="D12690" s="15">
        <f>IF(AND($A12690&gt;=Instellingen!$B$6,$A12690&lt;Instellingen!$B$7),1,0)</f>
        <v/>
      </c>
      <c r="E12690" s="15">
        <f>COUNTIF(tData[BezoekStart],"&lt;"&amp;($A12690+1/24))-COUNTIF(tData[BezoekEind],"&lt;="&amp;$A12690)</f>
        <v/>
      </c>
      <c r="F12690" s="15">
        <f>COUNTIF(tData[BezoekLangStart],"&lt;"&amp;($A12690+1/24))-COUNTIF(tData[BezoekLangEind],"&lt;="&amp;$A12690)</f>
        <v/>
      </c>
      <c r="G12690" s="15">
        <f>IF($D12690=1,$B12690*100+$C12690,-1)</f>
        <v/>
      </c>
      <c r="H12690" s="15">
        <f>IF($D12690=1,$B12690,-1)</f>
        <v/>
      </c>
      <c r="I12690" s="15">
        <f>IF($D12690=1,$C12690,-1)</f>
        <v/>
      </c>
    </row>
    <row r="12691">
      <c r="A12691" s="33" t="n">
        <v>45820.66666666666</v>
      </c>
      <c r="B12691" s="15">
        <f>WEEKDAY($A12691,2)</f>
        <v/>
      </c>
      <c r="C12691" s="15">
        <f>HOUR($A12691)</f>
        <v/>
      </c>
      <c r="D12691" s="15">
        <f>IF(AND($A12691&gt;=Instellingen!$B$6,$A12691&lt;Instellingen!$B$7),1,0)</f>
        <v/>
      </c>
      <c r="E12691" s="15">
        <f>COUNTIF(tData[BezoekStart],"&lt;"&amp;($A12691+1/24))-COUNTIF(tData[BezoekEind],"&lt;="&amp;$A12691)</f>
        <v/>
      </c>
      <c r="F12691" s="15">
        <f>COUNTIF(tData[BezoekLangStart],"&lt;"&amp;($A12691+1/24))-COUNTIF(tData[BezoekLangEind],"&lt;="&amp;$A12691)</f>
        <v/>
      </c>
      <c r="G12691" s="15">
        <f>IF($D12691=1,$B12691*100+$C12691,-1)</f>
        <v/>
      </c>
      <c r="H12691" s="15">
        <f>IF($D12691=1,$B12691,-1)</f>
        <v/>
      </c>
      <c r="I12691" s="15">
        <f>IF($D12691=1,$C12691,-1)</f>
        <v/>
      </c>
    </row>
    <row r="12692">
      <c r="A12692" s="33" t="n">
        <v>45820.70833333334</v>
      </c>
      <c r="B12692" s="15">
        <f>WEEKDAY($A12692,2)</f>
        <v/>
      </c>
      <c r="C12692" s="15">
        <f>HOUR($A12692)</f>
        <v/>
      </c>
      <c r="D12692" s="15">
        <f>IF(AND($A12692&gt;=Instellingen!$B$6,$A12692&lt;Instellingen!$B$7),1,0)</f>
        <v/>
      </c>
      <c r="E12692" s="15">
        <f>COUNTIF(tData[BezoekStart],"&lt;"&amp;($A12692+1/24))-COUNTIF(tData[BezoekEind],"&lt;="&amp;$A12692)</f>
        <v/>
      </c>
      <c r="F12692" s="15">
        <f>COUNTIF(tData[BezoekLangStart],"&lt;"&amp;($A12692+1/24))-COUNTIF(tData[BezoekLangEind],"&lt;="&amp;$A12692)</f>
        <v/>
      </c>
      <c r="G12692" s="15">
        <f>IF($D12692=1,$B12692*100+$C12692,-1)</f>
        <v/>
      </c>
      <c r="H12692" s="15">
        <f>IF($D12692=1,$B12692,-1)</f>
        <v/>
      </c>
      <c r="I12692" s="15">
        <f>IF($D12692=1,$C12692,-1)</f>
        <v/>
      </c>
    </row>
    <row r="12693">
      <c r="A12693" s="33" t="n">
        <v>45820.75</v>
      </c>
      <c r="B12693" s="15">
        <f>WEEKDAY($A12693,2)</f>
        <v/>
      </c>
      <c r="C12693" s="15">
        <f>HOUR($A12693)</f>
        <v/>
      </c>
      <c r="D12693" s="15">
        <f>IF(AND($A12693&gt;=Instellingen!$B$6,$A12693&lt;Instellingen!$B$7),1,0)</f>
        <v/>
      </c>
      <c r="E12693" s="15">
        <f>COUNTIF(tData[BezoekStart],"&lt;"&amp;($A12693+1/24))-COUNTIF(tData[BezoekEind],"&lt;="&amp;$A12693)</f>
        <v/>
      </c>
      <c r="F12693" s="15">
        <f>COUNTIF(tData[BezoekLangStart],"&lt;"&amp;($A12693+1/24))-COUNTIF(tData[BezoekLangEind],"&lt;="&amp;$A12693)</f>
        <v/>
      </c>
      <c r="G12693" s="15">
        <f>IF($D12693=1,$B12693*100+$C12693,-1)</f>
        <v/>
      </c>
      <c r="H12693" s="15">
        <f>IF($D12693=1,$B12693,-1)</f>
        <v/>
      </c>
      <c r="I12693" s="15">
        <f>IF($D12693=1,$C12693,-1)</f>
        <v/>
      </c>
    </row>
    <row r="12694">
      <c r="A12694" s="33" t="n">
        <v>45820.79166666666</v>
      </c>
      <c r="B12694" s="15">
        <f>WEEKDAY($A12694,2)</f>
        <v/>
      </c>
      <c r="C12694" s="15">
        <f>HOUR($A12694)</f>
        <v/>
      </c>
      <c r="D12694" s="15">
        <f>IF(AND($A12694&gt;=Instellingen!$B$6,$A12694&lt;Instellingen!$B$7),1,0)</f>
        <v/>
      </c>
      <c r="E12694" s="15">
        <f>COUNTIF(tData[BezoekStart],"&lt;"&amp;($A12694+1/24))-COUNTIF(tData[BezoekEind],"&lt;="&amp;$A12694)</f>
        <v/>
      </c>
      <c r="F12694" s="15">
        <f>COUNTIF(tData[BezoekLangStart],"&lt;"&amp;($A12694+1/24))-COUNTIF(tData[BezoekLangEind],"&lt;="&amp;$A12694)</f>
        <v/>
      </c>
      <c r="G12694" s="15">
        <f>IF($D12694=1,$B12694*100+$C12694,-1)</f>
        <v/>
      </c>
      <c r="H12694" s="15">
        <f>IF($D12694=1,$B12694,-1)</f>
        <v/>
      </c>
      <c r="I12694" s="15">
        <f>IF($D12694=1,$C12694,-1)</f>
        <v/>
      </c>
    </row>
    <row r="12695">
      <c r="A12695" s="33" t="n">
        <v>45820.83333333334</v>
      </c>
      <c r="B12695" s="15">
        <f>WEEKDAY($A12695,2)</f>
        <v/>
      </c>
      <c r="C12695" s="15">
        <f>HOUR($A12695)</f>
        <v/>
      </c>
      <c r="D12695" s="15">
        <f>IF(AND($A12695&gt;=Instellingen!$B$6,$A12695&lt;Instellingen!$B$7),1,0)</f>
        <v/>
      </c>
      <c r="E12695" s="15">
        <f>COUNTIF(tData[BezoekStart],"&lt;"&amp;($A12695+1/24))-COUNTIF(tData[BezoekEind],"&lt;="&amp;$A12695)</f>
        <v/>
      </c>
      <c r="F12695" s="15">
        <f>COUNTIF(tData[BezoekLangStart],"&lt;"&amp;($A12695+1/24))-COUNTIF(tData[BezoekLangEind],"&lt;="&amp;$A12695)</f>
        <v/>
      </c>
      <c r="G12695" s="15">
        <f>IF($D12695=1,$B12695*100+$C12695,-1)</f>
        <v/>
      </c>
      <c r="H12695" s="15">
        <f>IF($D12695=1,$B12695,-1)</f>
        <v/>
      </c>
      <c r="I12695" s="15">
        <f>IF($D12695=1,$C12695,-1)</f>
        <v/>
      </c>
    </row>
    <row r="12696">
      <c r="A12696" s="33" t="n">
        <v>45820.875</v>
      </c>
      <c r="B12696" s="15">
        <f>WEEKDAY($A12696,2)</f>
        <v/>
      </c>
      <c r="C12696" s="15">
        <f>HOUR($A12696)</f>
        <v/>
      </c>
      <c r="D12696" s="15">
        <f>IF(AND($A12696&gt;=Instellingen!$B$6,$A12696&lt;Instellingen!$B$7),1,0)</f>
        <v/>
      </c>
      <c r="E12696" s="15">
        <f>COUNTIF(tData[BezoekStart],"&lt;"&amp;($A12696+1/24))-COUNTIF(tData[BezoekEind],"&lt;="&amp;$A12696)</f>
        <v/>
      </c>
      <c r="F12696" s="15">
        <f>COUNTIF(tData[BezoekLangStart],"&lt;"&amp;($A12696+1/24))-COUNTIF(tData[BezoekLangEind],"&lt;="&amp;$A12696)</f>
        <v/>
      </c>
      <c r="G12696" s="15">
        <f>IF($D12696=1,$B12696*100+$C12696,-1)</f>
        <v/>
      </c>
      <c r="H12696" s="15">
        <f>IF($D12696=1,$B12696,-1)</f>
        <v/>
      </c>
      <c r="I12696" s="15">
        <f>IF($D12696=1,$C12696,-1)</f>
        <v/>
      </c>
    </row>
    <row r="12697">
      <c r="A12697" s="33" t="n">
        <v>45820.91666666666</v>
      </c>
      <c r="B12697" s="15">
        <f>WEEKDAY($A12697,2)</f>
        <v/>
      </c>
      <c r="C12697" s="15">
        <f>HOUR($A12697)</f>
        <v/>
      </c>
      <c r="D12697" s="15">
        <f>IF(AND($A12697&gt;=Instellingen!$B$6,$A12697&lt;Instellingen!$B$7),1,0)</f>
        <v/>
      </c>
      <c r="E12697" s="15">
        <f>COUNTIF(tData[BezoekStart],"&lt;"&amp;($A12697+1/24))-COUNTIF(tData[BezoekEind],"&lt;="&amp;$A12697)</f>
        <v/>
      </c>
      <c r="F12697" s="15">
        <f>COUNTIF(tData[BezoekLangStart],"&lt;"&amp;($A12697+1/24))-COUNTIF(tData[BezoekLangEind],"&lt;="&amp;$A12697)</f>
        <v/>
      </c>
      <c r="G12697" s="15">
        <f>IF($D12697=1,$B12697*100+$C12697,-1)</f>
        <v/>
      </c>
      <c r="H12697" s="15">
        <f>IF($D12697=1,$B12697,-1)</f>
        <v/>
      </c>
      <c r="I12697" s="15">
        <f>IF($D12697=1,$C12697,-1)</f>
        <v/>
      </c>
    </row>
    <row r="12698">
      <c r="A12698" s="33" t="n">
        <v>45820.95833333334</v>
      </c>
      <c r="B12698" s="15">
        <f>WEEKDAY($A12698,2)</f>
        <v/>
      </c>
      <c r="C12698" s="15">
        <f>HOUR($A12698)</f>
        <v/>
      </c>
      <c r="D12698" s="15">
        <f>IF(AND($A12698&gt;=Instellingen!$B$6,$A12698&lt;Instellingen!$B$7),1,0)</f>
        <v/>
      </c>
      <c r="E12698" s="15">
        <f>COUNTIF(tData[BezoekStart],"&lt;"&amp;($A12698+1/24))-COUNTIF(tData[BezoekEind],"&lt;="&amp;$A12698)</f>
        <v/>
      </c>
      <c r="F12698" s="15">
        <f>COUNTIF(tData[BezoekLangStart],"&lt;"&amp;($A12698+1/24))-COUNTIF(tData[BezoekLangEind],"&lt;="&amp;$A12698)</f>
        <v/>
      </c>
      <c r="G12698" s="15">
        <f>IF($D12698=1,$B12698*100+$C12698,-1)</f>
        <v/>
      </c>
      <c r="H12698" s="15">
        <f>IF($D12698=1,$B12698,-1)</f>
        <v/>
      </c>
      <c r="I12698" s="15">
        <f>IF($D12698=1,$C12698,-1)</f>
        <v/>
      </c>
    </row>
    <row r="12699">
      <c r="A12699" s="33" t="n">
        <v>45821</v>
      </c>
      <c r="B12699" s="15">
        <f>WEEKDAY($A12699,2)</f>
        <v/>
      </c>
      <c r="C12699" s="15">
        <f>HOUR($A12699)</f>
        <v/>
      </c>
      <c r="D12699" s="15">
        <f>IF(AND($A12699&gt;=Instellingen!$B$6,$A12699&lt;Instellingen!$B$7),1,0)</f>
        <v/>
      </c>
      <c r="E12699" s="15">
        <f>COUNTIF(tData[BezoekStart],"&lt;"&amp;($A12699+1/24))-COUNTIF(tData[BezoekEind],"&lt;="&amp;$A12699)</f>
        <v/>
      </c>
      <c r="F12699" s="15">
        <f>COUNTIF(tData[BezoekLangStart],"&lt;"&amp;($A12699+1/24))-COUNTIF(tData[BezoekLangEind],"&lt;="&amp;$A12699)</f>
        <v/>
      </c>
      <c r="G12699" s="15">
        <f>IF($D12699=1,$B12699*100+$C12699,-1)</f>
        <v/>
      </c>
      <c r="H12699" s="15">
        <f>IF($D12699=1,$B12699,-1)</f>
        <v/>
      </c>
      <c r="I12699" s="15">
        <f>IF($D12699=1,$C12699,-1)</f>
        <v/>
      </c>
    </row>
    <row r="12700">
      <c r="A12700" s="33" t="n">
        <v>45821.04166666666</v>
      </c>
      <c r="B12700" s="15">
        <f>WEEKDAY($A12700,2)</f>
        <v/>
      </c>
      <c r="C12700" s="15">
        <f>HOUR($A12700)</f>
        <v/>
      </c>
      <c r="D12700" s="15">
        <f>IF(AND($A12700&gt;=Instellingen!$B$6,$A12700&lt;Instellingen!$B$7),1,0)</f>
        <v/>
      </c>
      <c r="E12700" s="15">
        <f>COUNTIF(tData[BezoekStart],"&lt;"&amp;($A12700+1/24))-COUNTIF(tData[BezoekEind],"&lt;="&amp;$A12700)</f>
        <v/>
      </c>
      <c r="F12700" s="15">
        <f>COUNTIF(tData[BezoekLangStart],"&lt;"&amp;($A12700+1/24))-COUNTIF(tData[BezoekLangEind],"&lt;="&amp;$A12700)</f>
        <v/>
      </c>
      <c r="G12700" s="15">
        <f>IF($D12700=1,$B12700*100+$C12700,-1)</f>
        <v/>
      </c>
      <c r="H12700" s="15">
        <f>IF($D12700=1,$B12700,-1)</f>
        <v/>
      </c>
      <c r="I12700" s="15">
        <f>IF($D12700=1,$C12700,-1)</f>
        <v/>
      </c>
    </row>
    <row r="12701">
      <c r="A12701" s="33" t="n">
        <v>45821.08333333334</v>
      </c>
      <c r="B12701" s="15">
        <f>WEEKDAY($A12701,2)</f>
        <v/>
      </c>
      <c r="C12701" s="15">
        <f>HOUR($A12701)</f>
        <v/>
      </c>
      <c r="D12701" s="15">
        <f>IF(AND($A12701&gt;=Instellingen!$B$6,$A12701&lt;Instellingen!$B$7),1,0)</f>
        <v/>
      </c>
      <c r="E12701" s="15">
        <f>COUNTIF(tData[BezoekStart],"&lt;"&amp;($A12701+1/24))-COUNTIF(tData[BezoekEind],"&lt;="&amp;$A12701)</f>
        <v/>
      </c>
      <c r="F12701" s="15">
        <f>COUNTIF(tData[BezoekLangStart],"&lt;"&amp;($A12701+1/24))-COUNTIF(tData[BezoekLangEind],"&lt;="&amp;$A12701)</f>
        <v/>
      </c>
      <c r="G12701" s="15">
        <f>IF($D12701=1,$B12701*100+$C12701,-1)</f>
        <v/>
      </c>
      <c r="H12701" s="15">
        <f>IF($D12701=1,$B12701,-1)</f>
        <v/>
      </c>
      <c r="I12701" s="15">
        <f>IF($D12701=1,$C12701,-1)</f>
        <v/>
      </c>
    </row>
    <row r="12702">
      <c r="A12702" s="33" t="n">
        <v>45821.125</v>
      </c>
      <c r="B12702" s="15">
        <f>WEEKDAY($A12702,2)</f>
        <v/>
      </c>
      <c r="C12702" s="15">
        <f>HOUR($A12702)</f>
        <v/>
      </c>
      <c r="D12702" s="15">
        <f>IF(AND($A12702&gt;=Instellingen!$B$6,$A12702&lt;Instellingen!$B$7),1,0)</f>
        <v/>
      </c>
      <c r="E12702" s="15">
        <f>COUNTIF(tData[BezoekStart],"&lt;"&amp;($A12702+1/24))-COUNTIF(tData[BezoekEind],"&lt;="&amp;$A12702)</f>
        <v/>
      </c>
      <c r="F12702" s="15">
        <f>COUNTIF(tData[BezoekLangStart],"&lt;"&amp;($A12702+1/24))-COUNTIF(tData[BezoekLangEind],"&lt;="&amp;$A12702)</f>
        <v/>
      </c>
      <c r="G12702" s="15">
        <f>IF($D12702=1,$B12702*100+$C12702,-1)</f>
        <v/>
      </c>
      <c r="H12702" s="15">
        <f>IF($D12702=1,$B12702,-1)</f>
        <v/>
      </c>
      <c r="I12702" s="15">
        <f>IF($D12702=1,$C12702,-1)</f>
        <v/>
      </c>
    </row>
    <row r="12703">
      <c r="A12703" s="33" t="n">
        <v>45821.16666666666</v>
      </c>
      <c r="B12703" s="15">
        <f>WEEKDAY($A12703,2)</f>
        <v/>
      </c>
      <c r="C12703" s="15">
        <f>HOUR($A12703)</f>
        <v/>
      </c>
      <c r="D12703" s="15">
        <f>IF(AND($A12703&gt;=Instellingen!$B$6,$A12703&lt;Instellingen!$B$7),1,0)</f>
        <v/>
      </c>
      <c r="E12703" s="15">
        <f>COUNTIF(tData[BezoekStart],"&lt;"&amp;($A12703+1/24))-COUNTIF(tData[BezoekEind],"&lt;="&amp;$A12703)</f>
        <v/>
      </c>
      <c r="F12703" s="15">
        <f>COUNTIF(tData[BezoekLangStart],"&lt;"&amp;($A12703+1/24))-COUNTIF(tData[BezoekLangEind],"&lt;="&amp;$A12703)</f>
        <v/>
      </c>
      <c r="G12703" s="15">
        <f>IF($D12703=1,$B12703*100+$C12703,-1)</f>
        <v/>
      </c>
      <c r="H12703" s="15">
        <f>IF($D12703=1,$B12703,-1)</f>
        <v/>
      </c>
      <c r="I12703" s="15">
        <f>IF($D12703=1,$C12703,-1)</f>
        <v/>
      </c>
    </row>
    <row r="12704">
      <c r="A12704" s="33" t="n">
        <v>45821.20833333334</v>
      </c>
      <c r="B12704" s="15">
        <f>WEEKDAY($A12704,2)</f>
        <v/>
      </c>
      <c r="C12704" s="15">
        <f>HOUR($A12704)</f>
        <v/>
      </c>
      <c r="D12704" s="15">
        <f>IF(AND($A12704&gt;=Instellingen!$B$6,$A12704&lt;Instellingen!$B$7),1,0)</f>
        <v/>
      </c>
      <c r="E12704" s="15">
        <f>COUNTIF(tData[BezoekStart],"&lt;"&amp;($A12704+1/24))-COUNTIF(tData[BezoekEind],"&lt;="&amp;$A12704)</f>
        <v/>
      </c>
      <c r="F12704" s="15">
        <f>COUNTIF(tData[BezoekLangStart],"&lt;"&amp;($A12704+1/24))-COUNTIF(tData[BezoekLangEind],"&lt;="&amp;$A12704)</f>
        <v/>
      </c>
      <c r="G12704" s="15">
        <f>IF($D12704=1,$B12704*100+$C12704,-1)</f>
        <v/>
      </c>
      <c r="H12704" s="15">
        <f>IF($D12704=1,$B12704,-1)</f>
        <v/>
      </c>
      <c r="I12704" s="15">
        <f>IF($D12704=1,$C12704,-1)</f>
        <v/>
      </c>
    </row>
    <row r="12705">
      <c r="A12705" s="33" t="n">
        <v>45821.25</v>
      </c>
      <c r="B12705" s="15">
        <f>WEEKDAY($A12705,2)</f>
        <v/>
      </c>
      <c r="C12705" s="15">
        <f>HOUR($A12705)</f>
        <v/>
      </c>
      <c r="D12705" s="15">
        <f>IF(AND($A12705&gt;=Instellingen!$B$6,$A12705&lt;Instellingen!$B$7),1,0)</f>
        <v/>
      </c>
      <c r="E12705" s="15">
        <f>COUNTIF(tData[BezoekStart],"&lt;"&amp;($A12705+1/24))-COUNTIF(tData[BezoekEind],"&lt;="&amp;$A12705)</f>
        <v/>
      </c>
      <c r="F12705" s="15">
        <f>COUNTIF(tData[BezoekLangStart],"&lt;"&amp;($A12705+1/24))-COUNTIF(tData[BezoekLangEind],"&lt;="&amp;$A12705)</f>
        <v/>
      </c>
      <c r="G12705" s="15">
        <f>IF($D12705=1,$B12705*100+$C12705,-1)</f>
        <v/>
      </c>
      <c r="H12705" s="15">
        <f>IF($D12705=1,$B12705,-1)</f>
        <v/>
      </c>
      <c r="I12705" s="15">
        <f>IF($D12705=1,$C12705,-1)</f>
        <v/>
      </c>
    </row>
    <row r="12706">
      <c r="A12706" s="33" t="n">
        <v>45821.29166666666</v>
      </c>
      <c r="B12706" s="15">
        <f>WEEKDAY($A12706,2)</f>
        <v/>
      </c>
      <c r="C12706" s="15">
        <f>HOUR($A12706)</f>
        <v/>
      </c>
      <c r="D12706" s="15">
        <f>IF(AND($A12706&gt;=Instellingen!$B$6,$A12706&lt;Instellingen!$B$7),1,0)</f>
        <v/>
      </c>
      <c r="E12706" s="15">
        <f>COUNTIF(tData[BezoekStart],"&lt;"&amp;($A12706+1/24))-COUNTIF(tData[BezoekEind],"&lt;="&amp;$A12706)</f>
        <v/>
      </c>
      <c r="F12706" s="15">
        <f>COUNTIF(tData[BezoekLangStart],"&lt;"&amp;($A12706+1/24))-COUNTIF(tData[BezoekLangEind],"&lt;="&amp;$A12706)</f>
        <v/>
      </c>
      <c r="G12706" s="15">
        <f>IF($D12706=1,$B12706*100+$C12706,-1)</f>
        <v/>
      </c>
      <c r="H12706" s="15">
        <f>IF($D12706=1,$B12706,-1)</f>
        <v/>
      </c>
      <c r="I12706" s="15">
        <f>IF($D12706=1,$C12706,-1)</f>
        <v/>
      </c>
    </row>
    <row r="12707">
      <c r="A12707" s="33" t="n">
        <v>45821.33333333334</v>
      </c>
      <c r="B12707" s="15">
        <f>WEEKDAY($A12707,2)</f>
        <v/>
      </c>
      <c r="C12707" s="15">
        <f>HOUR($A12707)</f>
        <v/>
      </c>
      <c r="D12707" s="15">
        <f>IF(AND($A12707&gt;=Instellingen!$B$6,$A12707&lt;Instellingen!$B$7),1,0)</f>
        <v/>
      </c>
      <c r="E12707" s="15">
        <f>COUNTIF(tData[BezoekStart],"&lt;"&amp;($A12707+1/24))-COUNTIF(tData[BezoekEind],"&lt;="&amp;$A12707)</f>
        <v/>
      </c>
      <c r="F12707" s="15">
        <f>COUNTIF(tData[BezoekLangStart],"&lt;"&amp;($A12707+1/24))-COUNTIF(tData[BezoekLangEind],"&lt;="&amp;$A12707)</f>
        <v/>
      </c>
      <c r="G12707" s="15">
        <f>IF($D12707=1,$B12707*100+$C12707,-1)</f>
        <v/>
      </c>
      <c r="H12707" s="15">
        <f>IF($D12707=1,$B12707,-1)</f>
        <v/>
      </c>
      <c r="I12707" s="15">
        <f>IF($D12707=1,$C12707,-1)</f>
        <v/>
      </c>
    </row>
    <row r="12708">
      <c r="A12708" s="33" t="n">
        <v>45821.375</v>
      </c>
      <c r="B12708" s="15">
        <f>WEEKDAY($A12708,2)</f>
        <v/>
      </c>
      <c r="C12708" s="15">
        <f>HOUR($A12708)</f>
        <v/>
      </c>
      <c r="D12708" s="15">
        <f>IF(AND($A12708&gt;=Instellingen!$B$6,$A12708&lt;Instellingen!$B$7),1,0)</f>
        <v/>
      </c>
      <c r="E12708" s="15">
        <f>COUNTIF(tData[BezoekStart],"&lt;"&amp;($A12708+1/24))-COUNTIF(tData[BezoekEind],"&lt;="&amp;$A12708)</f>
        <v/>
      </c>
      <c r="F12708" s="15">
        <f>COUNTIF(tData[BezoekLangStart],"&lt;"&amp;($A12708+1/24))-COUNTIF(tData[BezoekLangEind],"&lt;="&amp;$A12708)</f>
        <v/>
      </c>
      <c r="G12708" s="15">
        <f>IF($D12708=1,$B12708*100+$C12708,-1)</f>
        <v/>
      </c>
      <c r="H12708" s="15">
        <f>IF($D12708=1,$B12708,-1)</f>
        <v/>
      </c>
      <c r="I12708" s="15">
        <f>IF($D12708=1,$C12708,-1)</f>
        <v/>
      </c>
    </row>
    <row r="12709">
      <c r="A12709" s="33" t="n">
        <v>45821.41666666666</v>
      </c>
      <c r="B12709" s="15">
        <f>WEEKDAY($A12709,2)</f>
        <v/>
      </c>
      <c r="C12709" s="15">
        <f>HOUR($A12709)</f>
        <v/>
      </c>
      <c r="D12709" s="15">
        <f>IF(AND($A12709&gt;=Instellingen!$B$6,$A12709&lt;Instellingen!$B$7),1,0)</f>
        <v/>
      </c>
      <c r="E12709" s="15">
        <f>COUNTIF(tData[BezoekStart],"&lt;"&amp;($A12709+1/24))-COUNTIF(tData[BezoekEind],"&lt;="&amp;$A12709)</f>
        <v/>
      </c>
      <c r="F12709" s="15">
        <f>COUNTIF(tData[BezoekLangStart],"&lt;"&amp;($A12709+1/24))-COUNTIF(tData[BezoekLangEind],"&lt;="&amp;$A12709)</f>
        <v/>
      </c>
      <c r="G12709" s="15">
        <f>IF($D12709=1,$B12709*100+$C12709,-1)</f>
        <v/>
      </c>
      <c r="H12709" s="15">
        <f>IF($D12709=1,$B12709,-1)</f>
        <v/>
      </c>
      <c r="I12709" s="15">
        <f>IF($D12709=1,$C12709,-1)</f>
        <v/>
      </c>
    </row>
    <row r="12710">
      <c r="A12710" s="33" t="n">
        <v>45821.45833333334</v>
      </c>
      <c r="B12710" s="15">
        <f>WEEKDAY($A12710,2)</f>
        <v/>
      </c>
      <c r="C12710" s="15">
        <f>HOUR($A12710)</f>
        <v/>
      </c>
      <c r="D12710" s="15">
        <f>IF(AND($A12710&gt;=Instellingen!$B$6,$A12710&lt;Instellingen!$B$7),1,0)</f>
        <v/>
      </c>
      <c r="E12710" s="15">
        <f>COUNTIF(tData[BezoekStart],"&lt;"&amp;($A12710+1/24))-COUNTIF(tData[BezoekEind],"&lt;="&amp;$A12710)</f>
        <v/>
      </c>
      <c r="F12710" s="15">
        <f>COUNTIF(tData[BezoekLangStart],"&lt;"&amp;($A12710+1/24))-COUNTIF(tData[BezoekLangEind],"&lt;="&amp;$A12710)</f>
        <v/>
      </c>
      <c r="G12710" s="15">
        <f>IF($D12710=1,$B12710*100+$C12710,-1)</f>
        <v/>
      </c>
      <c r="H12710" s="15">
        <f>IF($D12710=1,$B12710,-1)</f>
        <v/>
      </c>
      <c r="I12710" s="15">
        <f>IF($D12710=1,$C12710,-1)</f>
        <v/>
      </c>
    </row>
    <row r="12711">
      <c r="A12711" s="33" t="n">
        <v>45821.5</v>
      </c>
      <c r="B12711" s="15">
        <f>WEEKDAY($A12711,2)</f>
        <v/>
      </c>
      <c r="C12711" s="15">
        <f>HOUR($A12711)</f>
        <v/>
      </c>
      <c r="D12711" s="15">
        <f>IF(AND($A12711&gt;=Instellingen!$B$6,$A12711&lt;Instellingen!$B$7),1,0)</f>
        <v/>
      </c>
      <c r="E12711" s="15">
        <f>COUNTIF(tData[BezoekStart],"&lt;"&amp;($A12711+1/24))-COUNTIF(tData[BezoekEind],"&lt;="&amp;$A12711)</f>
        <v/>
      </c>
      <c r="F12711" s="15">
        <f>COUNTIF(tData[BezoekLangStart],"&lt;"&amp;($A12711+1/24))-COUNTIF(tData[BezoekLangEind],"&lt;="&amp;$A12711)</f>
        <v/>
      </c>
      <c r="G12711" s="15">
        <f>IF($D12711=1,$B12711*100+$C12711,-1)</f>
        <v/>
      </c>
      <c r="H12711" s="15">
        <f>IF($D12711=1,$B12711,-1)</f>
        <v/>
      </c>
      <c r="I12711" s="15">
        <f>IF($D12711=1,$C12711,-1)</f>
        <v/>
      </c>
    </row>
    <row r="12712">
      <c r="A12712" s="33" t="n">
        <v>45821.54166666666</v>
      </c>
      <c r="B12712" s="15">
        <f>WEEKDAY($A12712,2)</f>
        <v/>
      </c>
      <c r="C12712" s="15">
        <f>HOUR($A12712)</f>
        <v/>
      </c>
      <c r="D12712" s="15">
        <f>IF(AND($A12712&gt;=Instellingen!$B$6,$A12712&lt;Instellingen!$B$7),1,0)</f>
        <v/>
      </c>
      <c r="E12712" s="15">
        <f>COUNTIF(tData[BezoekStart],"&lt;"&amp;($A12712+1/24))-COUNTIF(tData[BezoekEind],"&lt;="&amp;$A12712)</f>
        <v/>
      </c>
      <c r="F12712" s="15">
        <f>COUNTIF(tData[BezoekLangStart],"&lt;"&amp;($A12712+1/24))-COUNTIF(tData[BezoekLangEind],"&lt;="&amp;$A12712)</f>
        <v/>
      </c>
      <c r="G12712" s="15">
        <f>IF($D12712=1,$B12712*100+$C12712,-1)</f>
        <v/>
      </c>
      <c r="H12712" s="15">
        <f>IF($D12712=1,$B12712,-1)</f>
        <v/>
      </c>
      <c r="I12712" s="15">
        <f>IF($D12712=1,$C12712,-1)</f>
        <v/>
      </c>
    </row>
    <row r="12713">
      <c r="A12713" s="33" t="n">
        <v>45821.58333333334</v>
      </c>
      <c r="B12713" s="15">
        <f>WEEKDAY($A12713,2)</f>
        <v/>
      </c>
      <c r="C12713" s="15">
        <f>HOUR($A12713)</f>
        <v/>
      </c>
      <c r="D12713" s="15">
        <f>IF(AND($A12713&gt;=Instellingen!$B$6,$A12713&lt;Instellingen!$B$7),1,0)</f>
        <v/>
      </c>
      <c r="E12713" s="15">
        <f>COUNTIF(tData[BezoekStart],"&lt;"&amp;($A12713+1/24))-COUNTIF(tData[BezoekEind],"&lt;="&amp;$A12713)</f>
        <v/>
      </c>
      <c r="F12713" s="15">
        <f>COUNTIF(tData[BezoekLangStart],"&lt;"&amp;($A12713+1/24))-COUNTIF(tData[BezoekLangEind],"&lt;="&amp;$A12713)</f>
        <v/>
      </c>
      <c r="G12713" s="15">
        <f>IF($D12713=1,$B12713*100+$C12713,-1)</f>
        <v/>
      </c>
      <c r="H12713" s="15">
        <f>IF($D12713=1,$B12713,-1)</f>
        <v/>
      </c>
      <c r="I12713" s="15">
        <f>IF($D12713=1,$C12713,-1)</f>
        <v/>
      </c>
    </row>
    <row r="12714">
      <c r="A12714" s="33" t="n">
        <v>45821.625</v>
      </c>
      <c r="B12714" s="15">
        <f>WEEKDAY($A12714,2)</f>
        <v/>
      </c>
      <c r="C12714" s="15">
        <f>HOUR($A12714)</f>
        <v/>
      </c>
      <c r="D12714" s="15">
        <f>IF(AND($A12714&gt;=Instellingen!$B$6,$A12714&lt;Instellingen!$B$7),1,0)</f>
        <v/>
      </c>
      <c r="E12714" s="15">
        <f>COUNTIF(tData[BezoekStart],"&lt;"&amp;($A12714+1/24))-COUNTIF(tData[BezoekEind],"&lt;="&amp;$A12714)</f>
        <v/>
      </c>
      <c r="F12714" s="15">
        <f>COUNTIF(tData[BezoekLangStart],"&lt;"&amp;($A12714+1/24))-COUNTIF(tData[BezoekLangEind],"&lt;="&amp;$A12714)</f>
        <v/>
      </c>
      <c r="G12714" s="15">
        <f>IF($D12714=1,$B12714*100+$C12714,-1)</f>
        <v/>
      </c>
      <c r="H12714" s="15">
        <f>IF($D12714=1,$B12714,-1)</f>
        <v/>
      </c>
      <c r="I12714" s="15">
        <f>IF($D12714=1,$C12714,-1)</f>
        <v/>
      </c>
    </row>
    <row r="12715">
      <c r="A12715" s="33" t="n">
        <v>45821.66666666666</v>
      </c>
      <c r="B12715" s="15">
        <f>WEEKDAY($A12715,2)</f>
        <v/>
      </c>
      <c r="C12715" s="15">
        <f>HOUR($A12715)</f>
        <v/>
      </c>
      <c r="D12715" s="15">
        <f>IF(AND($A12715&gt;=Instellingen!$B$6,$A12715&lt;Instellingen!$B$7),1,0)</f>
        <v/>
      </c>
      <c r="E12715" s="15">
        <f>COUNTIF(tData[BezoekStart],"&lt;"&amp;($A12715+1/24))-COUNTIF(tData[BezoekEind],"&lt;="&amp;$A12715)</f>
        <v/>
      </c>
      <c r="F12715" s="15">
        <f>COUNTIF(tData[BezoekLangStart],"&lt;"&amp;($A12715+1/24))-COUNTIF(tData[BezoekLangEind],"&lt;="&amp;$A12715)</f>
        <v/>
      </c>
      <c r="G12715" s="15">
        <f>IF($D12715=1,$B12715*100+$C12715,-1)</f>
        <v/>
      </c>
      <c r="H12715" s="15">
        <f>IF($D12715=1,$B12715,-1)</f>
        <v/>
      </c>
      <c r="I12715" s="15">
        <f>IF($D12715=1,$C12715,-1)</f>
        <v/>
      </c>
    </row>
    <row r="12716">
      <c r="A12716" s="33" t="n">
        <v>45821.70833333334</v>
      </c>
      <c r="B12716" s="15">
        <f>WEEKDAY($A12716,2)</f>
        <v/>
      </c>
      <c r="C12716" s="15">
        <f>HOUR($A12716)</f>
        <v/>
      </c>
      <c r="D12716" s="15">
        <f>IF(AND($A12716&gt;=Instellingen!$B$6,$A12716&lt;Instellingen!$B$7),1,0)</f>
        <v/>
      </c>
      <c r="E12716" s="15">
        <f>COUNTIF(tData[BezoekStart],"&lt;"&amp;($A12716+1/24))-COUNTIF(tData[BezoekEind],"&lt;="&amp;$A12716)</f>
        <v/>
      </c>
      <c r="F12716" s="15">
        <f>COUNTIF(tData[BezoekLangStart],"&lt;"&amp;($A12716+1/24))-COUNTIF(tData[BezoekLangEind],"&lt;="&amp;$A12716)</f>
        <v/>
      </c>
      <c r="G12716" s="15">
        <f>IF($D12716=1,$B12716*100+$C12716,-1)</f>
        <v/>
      </c>
      <c r="H12716" s="15">
        <f>IF($D12716=1,$B12716,-1)</f>
        <v/>
      </c>
      <c r="I12716" s="15">
        <f>IF($D12716=1,$C12716,-1)</f>
        <v/>
      </c>
    </row>
    <row r="12717">
      <c r="A12717" s="33" t="n">
        <v>45821.75</v>
      </c>
      <c r="B12717" s="15">
        <f>WEEKDAY($A12717,2)</f>
        <v/>
      </c>
      <c r="C12717" s="15">
        <f>HOUR($A12717)</f>
        <v/>
      </c>
      <c r="D12717" s="15">
        <f>IF(AND($A12717&gt;=Instellingen!$B$6,$A12717&lt;Instellingen!$B$7),1,0)</f>
        <v/>
      </c>
      <c r="E12717" s="15">
        <f>COUNTIF(tData[BezoekStart],"&lt;"&amp;($A12717+1/24))-COUNTIF(tData[BezoekEind],"&lt;="&amp;$A12717)</f>
        <v/>
      </c>
      <c r="F12717" s="15">
        <f>COUNTIF(tData[BezoekLangStart],"&lt;"&amp;($A12717+1/24))-COUNTIF(tData[BezoekLangEind],"&lt;="&amp;$A12717)</f>
        <v/>
      </c>
      <c r="G12717" s="15">
        <f>IF($D12717=1,$B12717*100+$C12717,-1)</f>
        <v/>
      </c>
      <c r="H12717" s="15">
        <f>IF($D12717=1,$B12717,-1)</f>
        <v/>
      </c>
      <c r="I12717" s="15">
        <f>IF($D12717=1,$C12717,-1)</f>
        <v/>
      </c>
    </row>
    <row r="12718">
      <c r="A12718" s="33" t="n">
        <v>45821.79166666666</v>
      </c>
      <c r="B12718" s="15">
        <f>WEEKDAY($A12718,2)</f>
        <v/>
      </c>
      <c r="C12718" s="15">
        <f>HOUR($A12718)</f>
        <v/>
      </c>
      <c r="D12718" s="15">
        <f>IF(AND($A12718&gt;=Instellingen!$B$6,$A12718&lt;Instellingen!$B$7),1,0)</f>
        <v/>
      </c>
      <c r="E12718" s="15">
        <f>COUNTIF(tData[BezoekStart],"&lt;"&amp;($A12718+1/24))-COUNTIF(tData[BezoekEind],"&lt;="&amp;$A12718)</f>
        <v/>
      </c>
      <c r="F12718" s="15">
        <f>COUNTIF(tData[BezoekLangStart],"&lt;"&amp;($A12718+1/24))-COUNTIF(tData[BezoekLangEind],"&lt;="&amp;$A12718)</f>
        <v/>
      </c>
      <c r="G12718" s="15">
        <f>IF($D12718=1,$B12718*100+$C12718,-1)</f>
        <v/>
      </c>
      <c r="H12718" s="15">
        <f>IF($D12718=1,$B12718,-1)</f>
        <v/>
      </c>
      <c r="I12718" s="15">
        <f>IF($D12718=1,$C12718,-1)</f>
        <v/>
      </c>
    </row>
    <row r="12719">
      <c r="A12719" s="33" t="n">
        <v>45821.83333333334</v>
      </c>
      <c r="B12719" s="15">
        <f>WEEKDAY($A12719,2)</f>
        <v/>
      </c>
      <c r="C12719" s="15">
        <f>HOUR($A12719)</f>
        <v/>
      </c>
      <c r="D12719" s="15">
        <f>IF(AND($A12719&gt;=Instellingen!$B$6,$A12719&lt;Instellingen!$B$7),1,0)</f>
        <v/>
      </c>
      <c r="E12719" s="15">
        <f>COUNTIF(tData[BezoekStart],"&lt;"&amp;($A12719+1/24))-COUNTIF(tData[BezoekEind],"&lt;="&amp;$A12719)</f>
        <v/>
      </c>
      <c r="F12719" s="15">
        <f>COUNTIF(tData[BezoekLangStart],"&lt;"&amp;($A12719+1/24))-COUNTIF(tData[BezoekLangEind],"&lt;="&amp;$A12719)</f>
        <v/>
      </c>
      <c r="G12719" s="15">
        <f>IF($D12719=1,$B12719*100+$C12719,-1)</f>
        <v/>
      </c>
      <c r="H12719" s="15">
        <f>IF($D12719=1,$B12719,-1)</f>
        <v/>
      </c>
      <c r="I12719" s="15">
        <f>IF($D12719=1,$C12719,-1)</f>
        <v/>
      </c>
    </row>
    <row r="12720">
      <c r="A12720" s="33" t="n">
        <v>45821.875</v>
      </c>
      <c r="B12720" s="15">
        <f>WEEKDAY($A12720,2)</f>
        <v/>
      </c>
      <c r="C12720" s="15">
        <f>HOUR($A12720)</f>
        <v/>
      </c>
      <c r="D12720" s="15">
        <f>IF(AND($A12720&gt;=Instellingen!$B$6,$A12720&lt;Instellingen!$B$7),1,0)</f>
        <v/>
      </c>
      <c r="E12720" s="15">
        <f>COUNTIF(tData[BezoekStart],"&lt;"&amp;($A12720+1/24))-COUNTIF(tData[BezoekEind],"&lt;="&amp;$A12720)</f>
        <v/>
      </c>
      <c r="F12720" s="15">
        <f>COUNTIF(tData[BezoekLangStart],"&lt;"&amp;($A12720+1/24))-COUNTIF(tData[BezoekLangEind],"&lt;="&amp;$A12720)</f>
        <v/>
      </c>
      <c r="G12720" s="15">
        <f>IF($D12720=1,$B12720*100+$C12720,-1)</f>
        <v/>
      </c>
      <c r="H12720" s="15">
        <f>IF($D12720=1,$B12720,-1)</f>
        <v/>
      </c>
      <c r="I12720" s="15">
        <f>IF($D12720=1,$C12720,-1)</f>
        <v/>
      </c>
    </row>
    <row r="12721">
      <c r="A12721" s="33" t="n">
        <v>45821.91666666666</v>
      </c>
      <c r="B12721" s="15">
        <f>WEEKDAY($A12721,2)</f>
        <v/>
      </c>
      <c r="C12721" s="15">
        <f>HOUR($A12721)</f>
        <v/>
      </c>
      <c r="D12721" s="15">
        <f>IF(AND($A12721&gt;=Instellingen!$B$6,$A12721&lt;Instellingen!$B$7),1,0)</f>
        <v/>
      </c>
      <c r="E12721" s="15">
        <f>COUNTIF(tData[BezoekStart],"&lt;"&amp;($A12721+1/24))-COUNTIF(tData[BezoekEind],"&lt;="&amp;$A12721)</f>
        <v/>
      </c>
      <c r="F12721" s="15">
        <f>COUNTIF(tData[BezoekLangStart],"&lt;"&amp;($A12721+1/24))-COUNTIF(tData[BezoekLangEind],"&lt;="&amp;$A12721)</f>
        <v/>
      </c>
      <c r="G12721" s="15">
        <f>IF($D12721=1,$B12721*100+$C12721,-1)</f>
        <v/>
      </c>
      <c r="H12721" s="15">
        <f>IF($D12721=1,$B12721,-1)</f>
        <v/>
      </c>
      <c r="I12721" s="15">
        <f>IF($D12721=1,$C12721,-1)</f>
        <v/>
      </c>
    </row>
    <row r="12722">
      <c r="A12722" s="33" t="n">
        <v>45821.95833333334</v>
      </c>
      <c r="B12722" s="15">
        <f>WEEKDAY($A12722,2)</f>
        <v/>
      </c>
      <c r="C12722" s="15">
        <f>HOUR($A12722)</f>
        <v/>
      </c>
      <c r="D12722" s="15">
        <f>IF(AND($A12722&gt;=Instellingen!$B$6,$A12722&lt;Instellingen!$B$7),1,0)</f>
        <v/>
      </c>
      <c r="E12722" s="15">
        <f>COUNTIF(tData[BezoekStart],"&lt;"&amp;($A12722+1/24))-COUNTIF(tData[BezoekEind],"&lt;="&amp;$A12722)</f>
        <v/>
      </c>
      <c r="F12722" s="15">
        <f>COUNTIF(tData[BezoekLangStart],"&lt;"&amp;($A12722+1/24))-COUNTIF(tData[BezoekLangEind],"&lt;="&amp;$A12722)</f>
        <v/>
      </c>
      <c r="G12722" s="15">
        <f>IF($D12722=1,$B12722*100+$C12722,-1)</f>
        <v/>
      </c>
      <c r="H12722" s="15">
        <f>IF($D12722=1,$B12722,-1)</f>
        <v/>
      </c>
      <c r="I12722" s="15">
        <f>IF($D12722=1,$C12722,-1)</f>
        <v/>
      </c>
    </row>
    <row r="12723">
      <c r="A12723" s="33" t="n">
        <v>45822</v>
      </c>
      <c r="B12723" s="15">
        <f>WEEKDAY($A12723,2)</f>
        <v/>
      </c>
      <c r="C12723" s="15">
        <f>HOUR($A12723)</f>
        <v/>
      </c>
      <c r="D12723" s="15">
        <f>IF(AND($A12723&gt;=Instellingen!$B$6,$A12723&lt;Instellingen!$B$7),1,0)</f>
        <v/>
      </c>
      <c r="E12723" s="15">
        <f>COUNTIF(tData[BezoekStart],"&lt;"&amp;($A12723+1/24))-COUNTIF(tData[BezoekEind],"&lt;="&amp;$A12723)</f>
        <v/>
      </c>
      <c r="F12723" s="15">
        <f>COUNTIF(tData[BezoekLangStart],"&lt;"&amp;($A12723+1/24))-COUNTIF(tData[BezoekLangEind],"&lt;="&amp;$A12723)</f>
        <v/>
      </c>
      <c r="G12723" s="15">
        <f>IF($D12723=1,$B12723*100+$C12723,-1)</f>
        <v/>
      </c>
      <c r="H12723" s="15">
        <f>IF($D12723=1,$B12723,-1)</f>
        <v/>
      </c>
      <c r="I12723" s="15">
        <f>IF($D12723=1,$C12723,-1)</f>
        <v/>
      </c>
    </row>
    <row r="12724">
      <c r="A12724" s="33" t="n">
        <v>45822.04166666666</v>
      </c>
      <c r="B12724" s="15">
        <f>WEEKDAY($A12724,2)</f>
        <v/>
      </c>
      <c r="C12724" s="15">
        <f>HOUR($A12724)</f>
        <v/>
      </c>
      <c r="D12724" s="15">
        <f>IF(AND($A12724&gt;=Instellingen!$B$6,$A12724&lt;Instellingen!$B$7),1,0)</f>
        <v/>
      </c>
      <c r="E12724" s="15">
        <f>COUNTIF(tData[BezoekStart],"&lt;"&amp;($A12724+1/24))-COUNTIF(tData[BezoekEind],"&lt;="&amp;$A12724)</f>
        <v/>
      </c>
      <c r="F12724" s="15">
        <f>COUNTIF(tData[BezoekLangStart],"&lt;"&amp;($A12724+1/24))-COUNTIF(tData[BezoekLangEind],"&lt;="&amp;$A12724)</f>
        <v/>
      </c>
      <c r="G12724" s="15">
        <f>IF($D12724=1,$B12724*100+$C12724,-1)</f>
        <v/>
      </c>
      <c r="H12724" s="15">
        <f>IF($D12724=1,$B12724,-1)</f>
        <v/>
      </c>
      <c r="I12724" s="15">
        <f>IF($D12724=1,$C12724,-1)</f>
        <v/>
      </c>
    </row>
    <row r="12725">
      <c r="A12725" s="33" t="n">
        <v>45822.08333333334</v>
      </c>
      <c r="B12725" s="15">
        <f>WEEKDAY($A12725,2)</f>
        <v/>
      </c>
      <c r="C12725" s="15">
        <f>HOUR($A12725)</f>
        <v/>
      </c>
      <c r="D12725" s="15">
        <f>IF(AND($A12725&gt;=Instellingen!$B$6,$A12725&lt;Instellingen!$B$7),1,0)</f>
        <v/>
      </c>
      <c r="E12725" s="15">
        <f>COUNTIF(tData[BezoekStart],"&lt;"&amp;($A12725+1/24))-COUNTIF(tData[BezoekEind],"&lt;="&amp;$A12725)</f>
        <v/>
      </c>
      <c r="F12725" s="15">
        <f>COUNTIF(tData[BezoekLangStart],"&lt;"&amp;($A12725+1/24))-COUNTIF(tData[BezoekLangEind],"&lt;="&amp;$A12725)</f>
        <v/>
      </c>
      <c r="G12725" s="15">
        <f>IF($D12725=1,$B12725*100+$C12725,-1)</f>
        <v/>
      </c>
      <c r="H12725" s="15">
        <f>IF($D12725=1,$B12725,-1)</f>
        <v/>
      </c>
      <c r="I12725" s="15">
        <f>IF($D12725=1,$C12725,-1)</f>
        <v/>
      </c>
    </row>
    <row r="12726">
      <c r="A12726" s="33" t="n">
        <v>45822.125</v>
      </c>
      <c r="B12726" s="15">
        <f>WEEKDAY($A12726,2)</f>
        <v/>
      </c>
      <c r="C12726" s="15">
        <f>HOUR($A12726)</f>
        <v/>
      </c>
      <c r="D12726" s="15">
        <f>IF(AND($A12726&gt;=Instellingen!$B$6,$A12726&lt;Instellingen!$B$7),1,0)</f>
        <v/>
      </c>
      <c r="E12726" s="15">
        <f>COUNTIF(tData[BezoekStart],"&lt;"&amp;($A12726+1/24))-COUNTIF(tData[BezoekEind],"&lt;="&amp;$A12726)</f>
        <v/>
      </c>
      <c r="F12726" s="15">
        <f>COUNTIF(tData[BezoekLangStart],"&lt;"&amp;($A12726+1/24))-COUNTIF(tData[BezoekLangEind],"&lt;="&amp;$A12726)</f>
        <v/>
      </c>
      <c r="G12726" s="15">
        <f>IF($D12726=1,$B12726*100+$C12726,-1)</f>
        <v/>
      </c>
      <c r="H12726" s="15">
        <f>IF($D12726=1,$B12726,-1)</f>
        <v/>
      </c>
      <c r="I12726" s="15">
        <f>IF($D12726=1,$C12726,-1)</f>
        <v/>
      </c>
    </row>
    <row r="12727">
      <c r="A12727" s="33" t="n">
        <v>45822.16666666666</v>
      </c>
      <c r="B12727" s="15">
        <f>WEEKDAY($A12727,2)</f>
        <v/>
      </c>
      <c r="C12727" s="15">
        <f>HOUR($A12727)</f>
        <v/>
      </c>
      <c r="D12727" s="15">
        <f>IF(AND($A12727&gt;=Instellingen!$B$6,$A12727&lt;Instellingen!$B$7),1,0)</f>
        <v/>
      </c>
      <c r="E12727" s="15">
        <f>COUNTIF(tData[BezoekStart],"&lt;"&amp;($A12727+1/24))-COUNTIF(tData[BezoekEind],"&lt;="&amp;$A12727)</f>
        <v/>
      </c>
      <c r="F12727" s="15">
        <f>COUNTIF(tData[BezoekLangStart],"&lt;"&amp;($A12727+1/24))-COUNTIF(tData[BezoekLangEind],"&lt;="&amp;$A12727)</f>
        <v/>
      </c>
      <c r="G12727" s="15">
        <f>IF($D12727=1,$B12727*100+$C12727,-1)</f>
        <v/>
      </c>
      <c r="H12727" s="15">
        <f>IF($D12727=1,$B12727,-1)</f>
        <v/>
      </c>
      <c r="I12727" s="15">
        <f>IF($D12727=1,$C12727,-1)</f>
        <v/>
      </c>
    </row>
    <row r="12728">
      <c r="A12728" s="33" t="n">
        <v>45822.20833333334</v>
      </c>
      <c r="B12728" s="15">
        <f>WEEKDAY($A12728,2)</f>
        <v/>
      </c>
      <c r="C12728" s="15">
        <f>HOUR($A12728)</f>
        <v/>
      </c>
      <c r="D12728" s="15">
        <f>IF(AND($A12728&gt;=Instellingen!$B$6,$A12728&lt;Instellingen!$B$7),1,0)</f>
        <v/>
      </c>
      <c r="E12728" s="15">
        <f>COUNTIF(tData[BezoekStart],"&lt;"&amp;($A12728+1/24))-COUNTIF(tData[BezoekEind],"&lt;="&amp;$A12728)</f>
        <v/>
      </c>
      <c r="F12728" s="15">
        <f>COUNTIF(tData[BezoekLangStart],"&lt;"&amp;($A12728+1/24))-COUNTIF(tData[BezoekLangEind],"&lt;="&amp;$A12728)</f>
        <v/>
      </c>
      <c r="G12728" s="15">
        <f>IF($D12728=1,$B12728*100+$C12728,-1)</f>
        <v/>
      </c>
      <c r="H12728" s="15">
        <f>IF($D12728=1,$B12728,-1)</f>
        <v/>
      </c>
      <c r="I12728" s="15">
        <f>IF($D12728=1,$C12728,-1)</f>
        <v/>
      </c>
    </row>
    <row r="12729">
      <c r="A12729" s="33" t="n">
        <v>45822.25</v>
      </c>
      <c r="B12729" s="15">
        <f>WEEKDAY($A12729,2)</f>
        <v/>
      </c>
      <c r="C12729" s="15">
        <f>HOUR($A12729)</f>
        <v/>
      </c>
      <c r="D12729" s="15">
        <f>IF(AND($A12729&gt;=Instellingen!$B$6,$A12729&lt;Instellingen!$B$7),1,0)</f>
        <v/>
      </c>
      <c r="E12729" s="15">
        <f>COUNTIF(tData[BezoekStart],"&lt;"&amp;($A12729+1/24))-COUNTIF(tData[BezoekEind],"&lt;="&amp;$A12729)</f>
        <v/>
      </c>
      <c r="F12729" s="15">
        <f>COUNTIF(tData[BezoekLangStart],"&lt;"&amp;($A12729+1/24))-COUNTIF(tData[BezoekLangEind],"&lt;="&amp;$A12729)</f>
        <v/>
      </c>
      <c r="G12729" s="15">
        <f>IF($D12729=1,$B12729*100+$C12729,-1)</f>
        <v/>
      </c>
      <c r="H12729" s="15">
        <f>IF($D12729=1,$B12729,-1)</f>
        <v/>
      </c>
      <c r="I12729" s="15">
        <f>IF($D12729=1,$C12729,-1)</f>
        <v/>
      </c>
    </row>
    <row r="12730">
      <c r="A12730" s="33" t="n">
        <v>45822.29166666666</v>
      </c>
      <c r="B12730" s="15">
        <f>WEEKDAY($A12730,2)</f>
        <v/>
      </c>
      <c r="C12730" s="15">
        <f>HOUR($A12730)</f>
        <v/>
      </c>
      <c r="D12730" s="15">
        <f>IF(AND($A12730&gt;=Instellingen!$B$6,$A12730&lt;Instellingen!$B$7),1,0)</f>
        <v/>
      </c>
      <c r="E12730" s="15">
        <f>COUNTIF(tData[BezoekStart],"&lt;"&amp;($A12730+1/24))-COUNTIF(tData[BezoekEind],"&lt;="&amp;$A12730)</f>
        <v/>
      </c>
      <c r="F12730" s="15">
        <f>COUNTIF(tData[BezoekLangStart],"&lt;"&amp;($A12730+1/24))-COUNTIF(tData[BezoekLangEind],"&lt;="&amp;$A12730)</f>
        <v/>
      </c>
      <c r="G12730" s="15">
        <f>IF($D12730=1,$B12730*100+$C12730,-1)</f>
        <v/>
      </c>
      <c r="H12730" s="15">
        <f>IF($D12730=1,$B12730,-1)</f>
        <v/>
      </c>
      <c r="I12730" s="15">
        <f>IF($D12730=1,$C12730,-1)</f>
        <v/>
      </c>
    </row>
    <row r="12731">
      <c r="A12731" s="33" t="n">
        <v>45822.33333333334</v>
      </c>
      <c r="B12731" s="15">
        <f>WEEKDAY($A12731,2)</f>
        <v/>
      </c>
      <c r="C12731" s="15">
        <f>HOUR($A12731)</f>
        <v/>
      </c>
      <c r="D12731" s="15">
        <f>IF(AND($A12731&gt;=Instellingen!$B$6,$A12731&lt;Instellingen!$B$7),1,0)</f>
        <v/>
      </c>
      <c r="E12731" s="15">
        <f>COUNTIF(tData[BezoekStart],"&lt;"&amp;($A12731+1/24))-COUNTIF(tData[BezoekEind],"&lt;="&amp;$A12731)</f>
        <v/>
      </c>
      <c r="F12731" s="15">
        <f>COUNTIF(tData[BezoekLangStart],"&lt;"&amp;($A12731+1/24))-COUNTIF(tData[BezoekLangEind],"&lt;="&amp;$A12731)</f>
        <v/>
      </c>
      <c r="G12731" s="15">
        <f>IF($D12731=1,$B12731*100+$C12731,-1)</f>
        <v/>
      </c>
      <c r="H12731" s="15">
        <f>IF($D12731=1,$B12731,-1)</f>
        <v/>
      </c>
      <c r="I12731" s="15">
        <f>IF($D12731=1,$C12731,-1)</f>
        <v/>
      </c>
    </row>
    <row r="12732">
      <c r="A12732" s="33" t="n">
        <v>45822.375</v>
      </c>
      <c r="B12732" s="15">
        <f>WEEKDAY($A12732,2)</f>
        <v/>
      </c>
      <c r="C12732" s="15">
        <f>HOUR($A12732)</f>
        <v/>
      </c>
      <c r="D12732" s="15">
        <f>IF(AND($A12732&gt;=Instellingen!$B$6,$A12732&lt;Instellingen!$B$7),1,0)</f>
        <v/>
      </c>
      <c r="E12732" s="15">
        <f>COUNTIF(tData[BezoekStart],"&lt;"&amp;($A12732+1/24))-COUNTIF(tData[BezoekEind],"&lt;="&amp;$A12732)</f>
        <v/>
      </c>
      <c r="F12732" s="15">
        <f>COUNTIF(tData[BezoekLangStart],"&lt;"&amp;($A12732+1/24))-COUNTIF(tData[BezoekLangEind],"&lt;="&amp;$A12732)</f>
        <v/>
      </c>
      <c r="G12732" s="15">
        <f>IF($D12732=1,$B12732*100+$C12732,-1)</f>
        <v/>
      </c>
      <c r="H12732" s="15">
        <f>IF($D12732=1,$B12732,-1)</f>
        <v/>
      </c>
      <c r="I12732" s="15">
        <f>IF($D12732=1,$C12732,-1)</f>
        <v/>
      </c>
    </row>
    <row r="12733">
      <c r="A12733" s="33" t="n">
        <v>45822.41666666666</v>
      </c>
      <c r="B12733" s="15">
        <f>WEEKDAY($A12733,2)</f>
        <v/>
      </c>
      <c r="C12733" s="15">
        <f>HOUR($A12733)</f>
        <v/>
      </c>
      <c r="D12733" s="15">
        <f>IF(AND($A12733&gt;=Instellingen!$B$6,$A12733&lt;Instellingen!$B$7),1,0)</f>
        <v/>
      </c>
      <c r="E12733" s="15">
        <f>COUNTIF(tData[BezoekStart],"&lt;"&amp;($A12733+1/24))-COUNTIF(tData[BezoekEind],"&lt;="&amp;$A12733)</f>
        <v/>
      </c>
      <c r="F12733" s="15">
        <f>COUNTIF(tData[BezoekLangStart],"&lt;"&amp;($A12733+1/24))-COUNTIF(tData[BezoekLangEind],"&lt;="&amp;$A12733)</f>
        <v/>
      </c>
      <c r="G12733" s="15">
        <f>IF($D12733=1,$B12733*100+$C12733,-1)</f>
        <v/>
      </c>
      <c r="H12733" s="15">
        <f>IF($D12733=1,$B12733,-1)</f>
        <v/>
      </c>
      <c r="I12733" s="15">
        <f>IF($D12733=1,$C12733,-1)</f>
        <v/>
      </c>
    </row>
    <row r="12734">
      <c r="A12734" s="33" t="n">
        <v>45822.45833333334</v>
      </c>
      <c r="B12734" s="15">
        <f>WEEKDAY($A12734,2)</f>
        <v/>
      </c>
      <c r="C12734" s="15">
        <f>HOUR($A12734)</f>
        <v/>
      </c>
      <c r="D12734" s="15">
        <f>IF(AND($A12734&gt;=Instellingen!$B$6,$A12734&lt;Instellingen!$B$7),1,0)</f>
        <v/>
      </c>
      <c r="E12734" s="15">
        <f>COUNTIF(tData[BezoekStart],"&lt;"&amp;($A12734+1/24))-COUNTIF(tData[BezoekEind],"&lt;="&amp;$A12734)</f>
        <v/>
      </c>
      <c r="F12734" s="15">
        <f>COUNTIF(tData[BezoekLangStart],"&lt;"&amp;($A12734+1/24))-COUNTIF(tData[BezoekLangEind],"&lt;="&amp;$A12734)</f>
        <v/>
      </c>
      <c r="G12734" s="15">
        <f>IF($D12734=1,$B12734*100+$C12734,-1)</f>
        <v/>
      </c>
      <c r="H12734" s="15">
        <f>IF($D12734=1,$B12734,-1)</f>
        <v/>
      </c>
      <c r="I12734" s="15">
        <f>IF($D12734=1,$C12734,-1)</f>
        <v/>
      </c>
    </row>
    <row r="12735">
      <c r="A12735" s="33" t="n">
        <v>45822.5</v>
      </c>
      <c r="B12735" s="15">
        <f>WEEKDAY($A12735,2)</f>
        <v/>
      </c>
      <c r="C12735" s="15">
        <f>HOUR($A12735)</f>
        <v/>
      </c>
      <c r="D12735" s="15">
        <f>IF(AND($A12735&gt;=Instellingen!$B$6,$A12735&lt;Instellingen!$B$7),1,0)</f>
        <v/>
      </c>
      <c r="E12735" s="15">
        <f>COUNTIF(tData[BezoekStart],"&lt;"&amp;($A12735+1/24))-COUNTIF(tData[BezoekEind],"&lt;="&amp;$A12735)</f>
        <v/>
      </c>
      <c r="F12735" s="15">
        <f>COUNTIF(tData[BezoekLangStart],"&lt;"&amp;($A12735+1/24))-COUNTIF(tData[BezoekLangEind],"&lt;="&amp;$A12735)</f>
        <v/>
      </c>
      <c r="G12735" s="15">
        <f>IF($D12735=1,$B12735*100+$C12735,-1)</f>
        <v/>
      </c>
      <c r="H12735" s="15">
        <f>IF($D12735=1,$B12735,-1)</f>
        <v/>
      </c>
      <c r="I12735" s="15">
        <f>IF($D12735=1,$C12735,-1)</f>
        <v/>
      </c>
    </row>
    <row r="12736">
      <c r="A12736" s="33" t="n">
        <v>45822.54166666666</v>
      </c>
      <c r="B12736" s="15">
        <f>WEEKDAY($A12736,2)</f>
        <v/>
      </c>
      <c r="C12736" s="15">
        <f>HOUR($A12736)</f>
        <v/>
      </c>
      <c r="D12736" s="15">
        <f>IF(AND($A12736&gt;=Instellingen!$B$6,$A12736&lt;Instellingen!$B$7),1,0)</f>
        <v/>
      </c>
      <c r="E12736" s="15">
        <f>COUNTIF(tData[BezoekStart],"&lt;"&amp;($A12736+1/24))-COUNTIF(tData[BezoekEind],"&lt;="&amp;$A12736)</f>
        <v/>
      </c>
      <c r="F12736" s="15">
        <f>COUNTIF(tData[BezoekLangStart],"&lt;"&amp;($A12736+1/24))-COUNTIF(tData[BezoekLangEind],"&lt;="&amp;$A12736)</f>
        <v/>
      </c>
      <c r="G12736" s="15">
        <f>IF($D12736=1,$B12736*100+$C12736,-1)</f>
        <v/>
      </c>
      <c r="H12736" s="15">
        <f>IF($D12736=1,$B12736,-1)</f>
        <v/>
      </c>
      <c r="I12736" s="15">
        <f>IF($D12736=1,$C12736,-1)</f>
        <v/>
      </c>
    </row>
    <row r="12737">
      <c r="A12737" s="33" t="n">
        <v>45822.58333333334</v>
      </c>
      <c r="B12737" s="15">
        <f>WEEKDAY($A12737,2)</f>
        <v/>
      </c>
      <c r="C12737" s="15">
        <f>HOUR($A12737)</f>
        <v/>
      </c>
      <c r="D12737" s="15">
        <f>IF(AND($A12737&gt;=Instellingen!$B$6,$A12737&lt;Instellingen!$B$7),1,0)</f>
        <v/>
      </c>
      <c r="E12737" s="15">
        <f>COUNTIF(tData[BezoekStart],"&lt;"&amp;($A12737+1/24))-COUNTIF(tData[BezoekEind],"&lt;="&amp;$A12737)</f>
        <v/>
      </c>
      <c r="F12737" s="15">
        <f>COUNTIF(tData[BezoekLangStart],"&lt;"&amp;($A12737+1/24))-COUNTIF(tData[BezoekLangEind],"&lt;="&amp;$A12737)</f>
        <v/>
      </c>
      <c r="G12737" s="15">
        <f>IF($D12737=1,$B12737*100+$C12737,-1)</f>
        <v/>
      </c>
      <c r="H12737" s="15">
        <f>IF($D12737=1,$B12737,-1)</f>
        <v/>
      </c>
      <c r="I12737" s="15">
        <f>IF($D12737=1,$C12737,-1)</f>
        <v/>
      </c>
    </row>
    <row r="12738">
      <c r="A12738" s="33" t="n">
        <v>45822.625</v>
      </c>
      <c r="B12738" s="15">
        <f>WEEKDAY($A12738,2)</f>
        <v/>
      </c>
      <c r="C12738" s="15">
        <f>HOUR($A12738)</f>
        <v/>
      </c>
      <c r="D12738" s="15">
        <f>IF(AND($A12738&gt;=Instellingen!$B$6,$A12738&lt;Instellingen!$B$7),1,0)</f>
        <v/>
      </c>
      <c r="E12738" s="15">
        <f>COUNTIF(tData[BezoekStart],"&lt;"&amp;($A12738+1/24))-COUNTIF(tData[BezoekEind],"&lt;="&amp;$A12738)</f>
        <v/>
      </c>
      <c r="F12738" s="15">
        <f>COUNTIF(tData[BezoekLangStart],"&lt;"&amp;($A12738+1/24))-COUNTIF(tData[BezoekLangEind],"&lt;="&amp;$A12738)</f>
        <v/>
      </c>
      <c r="G12738" s="15">
        <f>IF($D12738=1,$B12738*100+$C12738,-1)</f>
        <v/>
      </c>
      <c r="H12738" s="15">
        <f>IF($D12738=1,$B12738,-1)</f>
        <v/>
      </c>
      <c r="I12738" s="15">
        <f>IF($D12738=1,$C12738,-1)</f>
        <v/>
      </c>
    </row>
    <row r="12739">
      <c r="A12739" s="33" t="n">
        <v>45822.66666666666</v>
      </c>
      <c r="B12739" s="15">
        <f>WEEKDAY($A12739,2)</f>
        <v/>
      </c>
      <c r="C12739" s="15">
        <f>HOUR($A12739)</f>
        <v/>
      </c>
      <c r="D12739" s="15">
        <f>IF(AND($A12739&gt;=Instellingen!$B$6,$A12739&lt;Instellingen!$B$7),1,0)</f>
        <v/>
      </c>
      <c r="E12739" s="15">
        <f>COUNTIF(tData[BezoekStart],"&lt;"&amp;($A12739+1/24))-COUNTIF(tData[BezoekEind],"&lt;="&amp;$A12739)</f>
        <v/>
      </c>
      <c r="F12739" s="15">
        <f>COUNTIF(tData[BezoekLangStart],"&lt;"&amp;($A12739+1/24))-COUNTIF(tData[BezoekLangEind],"&lt;="&amp;$A12739)</f>
        <v/>
      </c>
      <c r="G12739" s="15">
        <f>IF($D12739=1,$B12739*100+$C12739,-1)</f>
        <v/>
      </c>
      <c r="H12739" s="15">
        <f>IF($D12739=1,$B12739,-1)</f>
        <v/>
      </c>
      <c r="I12739" s="15">
        <f>IF($D12739=1,$C12739,-1)</f>
        <v/>
      </c>
    </row>
    <row r="12740">
      <c r="A12740" s="33" t="n">
        <v>45822.70833333334</v>
      </c>
      <c r="B12740" s="15">
        <f>WEEKDAY($A12740,2)</f>
        <v/>
      </c>
      <c r="C12740" s="15">
        <f>HOUR($A12740)</f>
        <v/>
      </c>
      <c r="D12740" s="15">
        <f>IF(AND($A12740&gt;=Instellingen!$B$6,$A12740&lt;Instellingen!$B$7),1,0)</f>
        <v/>
      </c>
      <c r="E12740" s="15">
        <f>COUNTIF(tData[BezoekStart],"&lt;"&amp;($A12740+1/24))-COUNTIF(tData[BezoekEind],"&lt;="&amp;$A12740)</f>
        <v/>
      </c>
      <c r="F12740" s="15">
        <f>COUNTIF(tData[BezoekLangStart],"&lt;"&amp;($A12740+1/24))-COUNTIF(tData[BezoekLangEind],"&lt;="&amp;$A12740)</f>
        <v/>
      </c>
      <c r="G12740" s="15">
        <f>IF($D12740=1,$B12740*100+$C12740,-1)</f>
        <v/>
      </c>
      <c r="H12740" s="15">
        <f>IF($D12740=1,$B12740,-1)</f>
        <v/>
      </c>
      <c r="I12740" s="15">
        <f>IF($D12740=1,$C12740,-1)</f>
        <v/>
      </c>
    </row>
    <row r="12741">
      <c r="A12741" s="33" t="n">
        <v>45822.75</v>
      </c>
      <c r="B12741" s="15">
        <f>WEEKDAY($A12741,2)</f>
        <v/>
      </c>
      <c r="C12741" s="15">
        <f>HOUR($A12741)</f>
        <v/>
      </c>
      <c r="D12741" s="15">
        <f>IF(AND($A12741&gt;=Instellingen!$B$6,$A12741&lt;Instellingen!$B$7),1,0)</f>
        <v/>
      </c>
      <c r="E12741" s="15">
        <f>COUNTIF(tData[BezoekStart],"&lt;"&amp;($A12741+1/24))-COUNTIF(tData[BezoekEind],"&lt;="&amp;$A12741)</f>
        <v/>
      </c>
      <c r="F12741" s="15">
        <f>COUNTIF(tData[BezoekLangStart],"&lt;"&amp;($A12741+1/24))-COUNTIF(tData[BezoekLangEind],"&lt;="&amp;$A12741)</f>
        <v/>
      </c>
      <c r="G12741" s="15">
        <f>IF($D12741=1,$B12741*100+$C12741,-1)</f>
        <v/>
      </c>
      <c r="H12741" s="15">
        <f>IF($D12741=1,$B12741,-1)</f>
        <v/>
      </c>
      <c r="I12741" s="15">
        <f>IF($D12741=1,$C12741,-1)</f>
        <v/>
      </c>
    </row>
    <row r="12742">
      <c r="A12742" s="33" t="n">
        <v>45822.79166666666</v>
      </c>
      <c r="B12742" s="15">
        <f>WEEKDAY($A12742,2)</f>
        <v/>
      </c>
      <c r="C12742" s="15">
        <f>HOUR($A12742)</f>
        <v/>
      </c>
      <c r="D12742" s="15">
        <f>IF(AND($A12742&gt;=Instellingen!$B$6,$A12742&lt;Instellingen!$B$7),1,0)</f>
        <v/>
      </c>
      <c r="E12742" s="15">
        <f>COUNTIF(tData[BezoekStart],"&lt;"&amp;($A12742+1/24))-COUNTIF(tData[BezoekEind],"&lt;="&amp;$A12742)</f>
        <v/>
      </c>
      <c r="F12742" s="15">
        <f>COUNTIF(tData[BezoekLangStart],"&lt;"&amp;($A12742+1/24))-COUNTIF(tData[BezoekLangEind],"&lt;="&amp;$A12742)</f>
        <v/>
      </c>
      <c r="G12742" s="15">
        <f>IF($D12742=1,$B12742*100+$C12742,-1)</f>
        <v/>
      </c>
      <c r="H12742" s="15">
        <f>IF($D12742=1,$B12742,-1)</f>
        <v/>
      </c>
      <c r="I12742" s="15">
        <f>IF($D12742=1,$C12742,-1)</f>
        <v/>
      </c>
    </row>
    <row r="12743">
      <c r="A12743" s="33" t="n">
        <v>45822.83333333334</v>
      </c>
      <c r="B12743" s="15">
        <f>WEEKDAY($A12743,2)</f>
        <v/>
      </c>
      <c r="C12743" s="15">
        <f>HOUR($A12743)</f>
        <v/>
      </c>
      <c r="D12743" s="15">
        <f>IF(AND($A12743&gt;=Instellingen!$B$6,$A12743&lt;Instellingen!$B$7),1,0)</f>
        <v/>
      </c>
      <c r="E12743" s="15">
        <f>COUNTIF(tData[BezoekStart],"&lt;"&amp;($A12743+1/24))-COUNTIF(tData[BezoekEind],"&lt;="&amp;$A12743)</f>
        <v/>
      </c>
      <c r="F12743" s="15">
        <f>COUNTIF(tData[BezoekLangStart],"&lt;"&amp;($A12743+1/24))-COUNTIF(tData[BezoekLangEind],"&lt;="&amp;$A12743)</f>
        <v/>
      </c>
      <c r="G12743" s="15">
        <f>IF($D12743=1,$B12743*100+$C12743,-1)</f>
        <v/>
      </c>
      <c r="H12743" s="15">
        <f>IF($D12743=1,$B12743,-1)</f>
        <v/>
      </c>
      <c r="I12743" s="15">
        <f>IF($D12743=1,$C12743,-1)</f>
        <v/>
      </c>
    </row>
    <row r="12744">
      <c r="A12744" s="33" t="n">
        <v>45822.875</v>
      </c>
      <c r="B12744" s="15">
        <f>WEEKDAY($A12744,2)</f>
        <v/>
      </c>
      <c r="C12744" s="15">
        <f>HOUR($A12744)</f>
        <v/>
      </c>
      <c r="D12744" s="15">
        <f>IF(AND($A12744&gt;=Instellingen!$B$6,$A12744&lt;Instellingen!$B$7),1,0)</f>
        <v/>
      </c>
      <c r="E12744" s="15">
        <f>COUNTIF(tData[BezoekStart],"&lt;"&amp;($A12744+1/24))-COUNTIF(tData[BezoekEind],"&lt;="&amp;$A12744)</f>
        <v/>
      </c>
      <c r="F12744" s="15">
        <f>COUNTIF(tData[BezoekLangStart],"&lt;"&amp;($A12744+1/24))-COUNTIF(tData[BezoekLangEind],"&lt;="&amp;$A12744)</f>
        <v/>
      </c>
      <c r="G12744" s="15">
        <f>IF($D12744=1,$B12744*100+$C12744,-1)</f>
        <v/>
      </c>
      <c r="H12744" s="15">
        <f>IF($D12744=1,$B12744,-1)</f>
        <v/>
      </c>
      <c r="I12744" s="15">
        <f>IF($D12744=1,$C12744,-1)</f>
        <v/>
      </c>
    </row>
    <row r="12745">
      <c r="A12745" s="33" t="n">
        <v>45822.91666666666</v>
      </c>
      <c r="B12745" s="15">
        <f>WEEKDAY($A12745,2)</f>
        <v/>
      </c>
      <c r="C12745" s="15">
        <f>HOUR($A12745)</f>
        <v/>
      </c>
      <c r="D12745" s="15">
        <f>IF(AND($A12745&gt;=Instellingen!$B$6,$A12745&lt;Instellingen!$B$7),1,0)</f>
        <v/>
      </c>
      <c r="E12745" s="15">
        <f>COUNTIF(tData[BezoekStart],"&lt;"&amp;($A12745+1/24))-COUNTIF(tData[BezoekEind],"&lt;="&amp;$A12745)</f>
        <v/>
      </c>
      <c r="F12745" s="15">
        <f>COUNTIF(tData[BezoekLangStart],"&lt;"&amp;($A12745+1/24))-COUNTIF(tData[BezoekLangEind],"&lt;="&amp;$A12745)</f>
        <v/>
      </c>
      <c r="G12745" s="15">
        <f>IF($D12745=1,$B12745*100+$C12745,-1)</f>
        <v/>
      </c>
      <c r="H12745" s="15">
        <f>IF($D12745=1,$B12745,-1)</f>
        <v/>
      </c>
      <c r="I12745" s="15">
        <f>IF($D12745=1,$C12745,-1)</f>
        <v/>
      </c>
    </row>
    <row r="12746">
      <c r="A12746" s="33" t="n">
        <v>45822.95833333334</v>
      </c>
      <c r="B12746" s="15">
        <f>WEEKDAY($A12746,2)</f>
        <v/>
      </c>
      <c r="C12746" s="15">
        <f>HOUR($A12746)</f>
        <v/>
      </c>
      <c r="D12746" s="15">
        <f>IF(AND($A12746&gt;=Instellingen!$B$6,$A12746&lt;Instellingen!$B$7),1,0)</f>
        <v/>
      </c>
      <c r="E12746" s="15">
        <f>COUNTIF(tData[BezoekStart],"&lt;"&amp;($A12746+1/24))-COUNTIF(tData[BezoekEind],"&lt;="&amp;$A12746)</f>
        <v/>
      </c>
      <c r="F12746" s="15">
        <f>COUNTIF(tData[BezoekLangStart],"&lt;"&amp;($A12746+1/24))-COUNTIF(tData[BezoekLangEind],"&lt;="&amp;$A12746)</f>
        <v/>
      </c>
      <c r="G12746" s="15">
        <f>IF($D12746=1,$B12746*100+$C12746,-1)</f>
        <v/>
      </c>
      <c r="H12746" s="15">
        <f>IF($D12746=1,$B12746,-1)</f>
        <v/>
      </c>
      <c r="I12746" s="15">
        <f>IF($D12746=1,$C12746,-1)</f>
        <v/>
      </c>
    </row>
    <row r="12747">
      <c r="A12747" s="33" t="n">
        <v>45823</v>
      </c>
      <c r="B12747" s="15">
        <f>WEEKDAY($A12747,2)</f>
        <v/>
      </c>
      <c r="C12747" s="15">
        <f>HOUR($A12747)</f>
        <v/>
      </c>
      <c r="D12747" s="15">
        <f>IF(AND($A12747&gt;=Instellingen!$B$6,$A12747&lt;Instellingen!$B$7),1,0)</f>
        <v/>
      </c>
      <c r="E12747" s="15">
        <f>COUNTIF(tData[BezoekStart],"&lt;"&amp;($A12747+1/24))-COUNTIF(tData[BezoekEind],"&lt;="&amp;$A12747)</f>
        <v/>
      </c>
      <c r="F12747" s="15">
        <f>COUNTIF(tData[BezoekLangStart],"&lt;"&amp;($A12747+1/24))-COUNTIF(tData[BezoekLangEind],"&lt;="&amp;$A12747)</f>
        <v/>
      </c>
      <c r="G12747" s="15">
        <f>IF($D12747=1,$B12747*100+$C12747,-1)</f>
        <v/>
      </c>
      <c r="H12747" s="15">
        <f>IF($D12747=1,$B12747,-1)</f>
        <v/>
      </c>
      <c r="I12747" s="15">
        <f>IF($D12747=1,$C12747,-1)</f>
        <v/>
      </c>
    </row>
    <row r="12748">
      <c r="A12748" s="33" t="n">
        <v>45823.04166666666</v>
      </c>
      <c r="B12748" s="15">
        <f>WEEKDAY($A12748,2)</f>
        <v/>
      </c>
      <c r="C12748" s="15">
        <f>HOUR($A12748)</f>
        <v/>
      </c>
      <c r="D12748" s="15">
        <f>IF(AND($A12748&gt;=Instellingen!$B$6,$A12748&lt;Instellingen!$B$7),1,0)</f>
        <v/>
      </c>
      <c r="E12748" s="15">
        <f>COUNTIF(tData[BezoekStart],"&lt;"&amp;($A12748+1/24))-COUNTIF(tData[BezoekEind],"&lt;="&amp;$A12748)</f>
        <v/>
      </c>
      <c r="F12748" s="15">
        <f>COUNTIF(tData[BezoekLangStart],"&lt;"&amp;($A12748+1/24))-COUNTIF(tData[BezoekLangEind],"&lt;="&amp;$A12748)</f>
        <v/>
      </c>
      <c r="G12748" s="15">
        <f>IF($D12748=1,$B12748*100+$C12748,-1)</f>
        <v/>
      </c>
      <c r="H12748" s="15">
        <f>IF($D12748=1,$B12748,-1)</f>
        <v/>
      </c>
      <c r="I12748" s="15">
        <f>IF($D12748=1,$C12748,-1)</f>
        <v/>
      </c>
    </row>
    <row r="12749">
      <c r="A12749" s="33" t="n">
        <v>45823.08333333334</v>
      </c>
      <c r="B12749" s="15">
        <f>WEEKDAY($A12749,2)</f>
        <v/>
      </c>
      <c r="C12749" s="15">
        <f>HOUR($A12749)</f>
        <v/>
      </c>
      <c r="D12749" s="15">
        <f>IF(AND($A12749&gt;=Instellingen!$B$6,$A12749&lt;Instellingen!$B$7),1,0)</f>
        <v/>
      </c>
      <c r="E12749" s="15">
        <f>COUNTIF(tData[BezoekStart],"&lt;"&amp;($A12749+1/24))-COUNTIF(tData[BezoekEind],"&lt;="&amp;$A12749)</f>
        <v/>
      </c>
      <c r="F12749" s="15">
        <f>COUNTIF(tData[BezoekLangStart],"&lt;"&amp;($A12749+1/24))-COUNTIF(tData[BezoekLangEind],"&lt;="&amp;$A12749)</f>
        <v/>
      </c>
      <c r="G12749" s="15">
        <f>IF($D12749=1,$B12749*100+$C12749,-1)</f>
        <v/>
      </c>
      <c r="H12749" s="15">
        <f>IF($D12749=1,$B12749,-1)</f>
        <v/>
      </c>
      <c r="I12749" s="15">
        <f>IF($D12749=1,$C12749,-1)</f>
        <v/>
      </c>
    </row>
    <row r="12750">
      <c r="A12750" s="33" t="n">
        <v>45823.125</v>
      </c>
      <c r="B12750" s="15">
        <f>WEEKDAY($A12750,2)</f>
        <v/>
      </c>
      <c r="C12750" s="15">
        <f>HOUR($A12750)</f>
        <v/>
      </c>
      <c r="D12750" s="15">
        <f>IF(AND($A12750&gt;=Instellingen!$B$6,$A12750&lt;Instellingen!$B$7),1,0)</f>
        <v/>
      </c>
      <c r="E12750" s="15">
        <f>COUNTIF(tData[BezoekStart],"&lt;"&amp;($A12750+1/24))-COUNTIF(tData[BezoekEind],"&lt;="&amp;$A12750)</f>
        <v/>
      </c>
      <c r="F12750" s="15">
        <f>COUNTIF(tData[BezoekLangStart],"&lt;"&amp;($A12750+1/24))-COUNTIF(tData[BezoekLangEind],"&lt;="&amp;$A12750)</f>
        <v/>
      </c>
      <c r="G12750" s="15">
        <f>IF($D12750=1,$B12750*100+$C12750,-1)</f>
        <v/>
      </c>
      <c r="H12750" s="15">
        <f>IF($D12750=1,$B12750,-1)</f>
        <v/>
      </c>
      <c r="I12750" s="15">
        <f>IF($D12750=1,$C12750,-1)</f>
        <v/>
      </c>
    </row>
    <row r="12751">
      <c r="A12751" s="33" t="n">
        <v>45823.16666666666</v>
      </c>
      <c r="B12751" s="15">
        <f>WEEKDAY($A12751,2)</f>
        <v/>
      </c>
      <c r="C12751" s="15">
        <f>HOUR($A12751)</f>
        <v/>
      </c>
      <c r="D12751" s="15">
        <f>IF(AND($A12751&gt;=Instellingen!$B$6,$A12751&lt;Instellingen!$B$7),1,0)</f>
        <v/>
      </c>
      <c r="E12751" s="15">
        <f>COUNTIF(tData[BezoekStart],"&lt;"&amp;($A12751+1/24))-COUNTIF(tData[BezoekEind],"&lt;="&amp;$A12751)</f>
        <v/>
      </c>
      <c r="F12751" s="15">
        <f>COUNTIF(tData[BezoekLangStart],"&lt;"&amp;($A12751+1/24))-COUNTIF(tData[BezoekLangEind],"&lt;="&amp;$A12751)</f>
        <v/>
      </c>
      <c r="G12751" s="15">
        <f>IF($D12751=1,$B12751*100+$C12751,-1)</f>
        <v/>
      </c>
      <c r="H12751" s="15">
        <f>IF($D12751=1,$B12751,-1)</f>
        <v/>
      </c>
      <c r="I12751" s="15">
        <f>IF($D12751=1,$C12751,-1)</f>
        <v/>
      </c>
    </row>
    <row r="12752">
      <c r="A12752" s="33" t="n">
        <v>45823.20833333334</v>
      </c>
      <c r="B12752" s="15">
        <f>WEEKDAY($A12752,2)</f>
        <v/>
      </c>
      <c r="C12752" s="15">
        <f>HOUR($A12752)</f>
        <v/>
      </c>
      <c r="D12752" s="15">
        <f>IF(AND($A12752&gt;=Instellingen!$B$6,$A12752&lt;Instellingen!$B$7),1,0)</f>
        <v/>
      </c>
      <c r="E12752" s="15">
        <f>COUNTIF(tData[BezoekStart],"&lt;"&amp;($A12752+1/24))-COUNTIF(tData[BezoekEind],"&lt;="&amp;$A12752)</f>
        <v/>
      </c>
      <c r="F12752" s="15">
        <f>COUNTIF(tData[BezoekLangStart],"&lt;"&amp;($A12752+1/24))-COUNTIF(tData[BezoekLangEind],"&lt;="&amp;$A12752)</f>
        <v/>
      </c>
      <c r="G12752" s="15">
        <f>IF($D12752=1,$B12752*100+$C12752,-1)</f>
        <v/>
      </c>
      <c r="H12752" s="15">
        <f>IF($D12752=1,$B12752,-1)</f>
        <v/>
      </c>
      <c r="I12752" s="15">
        <f>IF($D12752=1,$C12752,-1)</f>
        <v/>
      </c>
    </row>
    <row r="12753">
      <c r="A12753" s="33" t="n">
        <v>45823.25</v>
      </c>
      <c r="B12753" s="15">
        <f>WEEKDAY($A12753,2)</f>
        <v/>
      </c>
      <c r="C12753" s="15">
        <f>HOUR($A12753)</f>
        <v/>
      </c>
      <c r="D12753" s="15">
        <f>IF(AND($A12753&gt;=Instellingen!$B$6,$A12753&lt;Instellingen!$B$7),1,0)</f>
        <v/>
      </c>
      <c r="E12753" s="15">
        <f>COUNTIF(tData[BezoekStart],"&lt;"&amp;($A12753+1/24))-COUNTIF(tData[BezoekEind],"&lt;="&amp;$A12753)</f>
        <v/>
      </c>
      <c r="F12753" s="15">
        <f>COUNTIF(tData[BezoekLangStart],"&lt;"&amp;($A12753+1/24))-COUNTIF(tData[BezoekLangEind],"&lt;="&amp;$A12753)</f>
        <v/>
      </c>
      <c r="G12753" s="15">
        <f>IF($D12753=1,$B12753*100+$C12753,-1)</f>
        <v/>
      </c>
      <c r="H12753" s="15">
        <f>IF($D12753=1,$B12753,-1)</f>
        <v/>
      </c>
      <c r="I12753" s="15">
        <f>IF($D12753=1,$C12753,-1)</f>
        <v/>
      </c>
    </row>
    <row r="12754">
      <c r="A12754" s="33" t="n">
        <v>45823.29166666666</v>
      </c>
      <c r="B12754" s="15">
        <f>WEEKDAY($A12754,2)</f>
        <v/>
      </c>
      <c r="C12754" s="15">
        <f>HOUR($A12754)</f>
        <v/>
      </c>
      <c r="D12754" s="15">
        <f>IF(AND($A12754&gt;=Instellingen!$B$6,$A12754&lt;Instellingen!$B$7),1,0)</f>
        <v/>
      </c>
      <c r="E12754" s="15">
        <f>COUNTIF(tData[BezoekStart],"&lt;"&amp;($A12754+1/24))-COUNTIF(tData[BezoekEind],"&lt;="&amp;$A12754)</f>
        <v/>
      </c>
      <c r="F12754" s="15">
        <f>COUNTIF(tData[BezoekLangStart],"&lt;"&amp;($A12754+1/24))-COUNTIF(tData[BezoekLangEind],"&lt;="&amp;$A12754)</f>
        <v/>
      </c>
      <c r="G12754" s="15">
        <f>IF($D12754=1,$B12754*100+$C12754,-1)</f>
        <v/>
      </c>
      <c r="H12754" s="15">
        <f>IF($D12754=1,$B12754,-1)</f>
        <v/>
      </c>
      <c r="I12754" s="15">
        <f>IF($D12754=1,$C12754,-1)</f>
        <v/>
      </c>
    </row>
    <row r="12755">
      <c r="A12755" s="33" t="n">
        <v>45823.33333333334</v>
      </c>
      <c r="B12755" s="15">
        <f>WEEKDAY($A12755,2)</f>
        <v/>
      </c>
      <c r="C12755" s="15">
        <f>HOUR($A12755)</f>
        <v/>
      </c>
      <c r="D12755" s="15">
        <f>IF(AND($A12755&gt;=Instellingen!$B$6,$A12755&lt;Instellingen!$B$7),1,0)</f>
        <v/>
      </c>
      <c r="E12755" s="15">
        <f>COUNTIF(tData[BezoekStart],"&lt;"&amp;($A12755+1/24))-COUNTIF(tData[BezoekEind],"&lt;="&amp;$A12755)</f>
        <v/>
      </c>
      <c r="F12755" s="15">
        <f>COUNTIF(tData[BezoekLangStart],"&lt;"&amp;($A12755+1/24))-COUNTIF(tData[BezoekLangEind],"&lt;="&amp;$A12755)</f>
        <v/>
      </c>
      <c r="G12755" s="15">
        <f>IF($D12755=1,$B12755*100+$C12755,-1)</f>
        <v/>
      </c>
      <c r="H12755" s="15">
        <f>IF($D12755=1,$B12755,-1)</f>
        <v/>
      </c>
      <c r="I12755" s="15">
        <f>IF($D12755=1,$C12755,-1)</f>
        <v/>
      </c>
    </row>
    <row r="12756">
      <c r="A12756" s="33" t="n">
        <v>45823.375</v>
      </c>
      <c r="B12756" s="15">
        <f>WEEKDAY($A12756,2)</f>
        <v/>
      </c>
      <c r="C12756" s="15">
        <f>HOUR($A12756)</f>
        <v/>
      </c>
      <c r="D12756" s="15">
        <f>IF(AND($A12756&gt;=Instellingen!$B$6,$A12756&lt;Instellingen!$B$7),1,0)</f>
        <v/>
      </c>
      <c r="E12756" s="15">
        <f>COUNTIF(tData[BezoekStart],"&lt;"&amp;($A12756+1/24))-COUNTIF(tData[BezoekEind],"&lt;="&amp;$A12756)</f>
        <v/>
      </c>
      <c r="F12756" s="15">
        <f>COUNTIF(tData[BezoekLangStart],"&lt;"&amp;($A12756+1/24))-COUNTIF(tData[BezoekLangEind],"&lt;="&amp;$A12756)</f>
        <v/>
      </c>
      <c r="G12756" s="15">
        <f>IF($D12756=1,$B12756*100+$C12756,-1)</f>
        <v/>
      </c>
      <c r="H12756" s="15">
        <f>IF($D12756=1,$B12756,-1)</f>
        <v/>
      </c>
      <c r="I12756" s="15">
        <f>IF($D12756=1,$C12756,-1)</f>
        <v/>
      </c>
    </row>
    <row r="12757">
      <c r="A12757" s="33" t="n">
        <v>45823.41666666666</v>
      </c>
      <c r="B12757" s="15">
        <f>WEEKDAY($A12757,2)</f>
        <v/>
      </c>
      <c r="C12757" s="15">
        <f>HOUR($A12757)</f>
        <v/>
      </c>
      <c r="D12757" s="15">
        <f>IF(AND($A12757&gt;=Instellingen!$B$6,$A12757&lt;Instellingen!$B$7),1,0)</f>
        <v/>
      </c>
      <c r="E12757" s="15">
        <f>COUNTIF(tData[BezoekStart],"&lt;"&amp;($A12757+1/24))-COUNTIF(tData[BezoekEind],"&lt;="&amp;$A12757)</f>
        <v/>
      </c>
      <c r="F12757" s="15">
        <f>COUNTIF(tData[BezoekLangStart],"&lt;"&amp;($A12757+1/24))-COUNTIF(tData[BezoekLangEind],"&lt;="&amp;$A12757)</f>
        <v/>
      </c>
      <c r="G12757" s="15">
        <f>IF($D12757=1,$B12757*100+$C12757,-1)</f>
        <v/>
      </c>
      <c r="H12757" s="15">
        <f>IF($D12757=1,$B12757,-1)</f>
        <v/>
      </c>
      <c r="I12757" s="15">
        <f>IF($D12757=1,$C12757,-1)</f>
        <v/>
      </c>
    </row>
    <row r="12758">
      <c r="A12758" s="33" t="n">
        <v>45823.45833333334</v>
      </c>
      <c r="B12758" s="15">
        <f>WEEKDAY($A12758,2)</f>
        <v/>
      </c>
      <c r="C12758" s="15">
        <f>HOUR($A12758)</f>
        <v/>
      </c>
      <c r="D12758" s="15">
        <f>IF(AND($A12758&gt;=Instellingen!$B$6,$A12758&lt;Instellingen!$B$7),1,0)</f>
        <v/>
      </c>
      <c r="E12758" s="15">
        <f>COUNTIF(tData[BezoekStart],"&lt;"&amp;($A12758+1/24))-COUNTIF(tData[BezoekEind],"&lt;="&amp;$A12758)</f>
        <v/>
      </c>
      <c r="F12758" s="15">
        <f>COUNTIF(tData[BezoekLangStart],"&lt;"&amp;($A12758+1/24))-COUNTIF(tData[BezoekLangEind],"&lt;="&amp;$A12758)</f>
        <v/>
      </c>
      <c r="G12758" s="15">
        <f>IF($D12758=1,$B12758*100+$C12758,-1)</f>
        <v/>
      </c>
      <c r="H12758" s="15">
        <f>IF($D12758=1,$B12758,-1)</f>
        <v/>
      </c>
      <c r="I12758" s="15">
        <f>IF($D12758=1,$C12758,-1)</f>
        <v/>
      </c>
    </row>
    <row r="12759">
      <c r="A12759" s="33" t="n">
        <v>45823.5</v>
      </c>
      <c r="B12759" s="15">
        <f>WEEKDAY($A12759,2)</f>
        <v/>
      </c>
      <c r="C12759" s="15">
        <f>HOUR($A12759)</f>
        <v/>
      </c>
      <c r="D12759" s="15">
        <f>IF(AND($A12759&gt;=Instellingen!$B$6,$A12759&lt;Instellingen!$B$7),1,0)</f>
        <v/>
      </c>
      <c r="E12759" s="15">
        <f>COUNTIF(tData[BezoekStart],"&lt;"&amp;($A12759+1/24))-COUNTIF(tData[BezoekEind],"&lt;="&amp;$A12759)</f>
        <v/>
      </c>
      <c r="F12759" s="15">
        <f>COUNTIF(tData[BezoekLangStart],"&lt;"&amp;($A12759+1/24))-COUNTIF(tData[BezoekLangEind],"&lt;="&amp;$A12759)</f>
        <v/>
      </c>
      <c r="G12759" s="15">
        <f>IF($D12759=1,$B12759*100+$C12759,-1)</f>
        <v/>
      </c>
      <c r="H12759" s="15">
        <f>IF($D12759=1,$B12759,-1)</f>
        <v/>
      </c>
      <c r="I12759" s="15">
        <f>IF($D12759=1,$C12759,-1)</f>
        <v/>
      </c>
    </row>
    <row r="12760">
      <c r="A12760" s="33" t="n">
        <v>45823.54166666666</v>
      </c>
      <c r="B12760" s="15">
        <f>WEEKDAY($A12760,2)</f>
        <v/>
      </c>
      <c r="C12760" s="15">
        <f>HOUR($A12760)</f>
        <v/>
      </c>
      <c r="D12760" s="15">
        <f>IF(AND($A12760&gt;=Instellingen!$B$6,$A12760&lt;Instellingen!$B$7),1,0)</f>
        <v/>
      </c>
      <c r="E12760" s="15">
        <f>COUNTIF(tData[BezoekStart],"&lt;"&amp;($A12760+1/24))-COUNTIF(tData[BezoekEind],"&lt;="&amp;$A12760)</f>
        <v/>
      </c>
      <c r="F12760" s="15">
        <f>COUNTIF(tData[BezoekLangStart],"&lt;"&amp;($A12760+1/24))-COUNTIF(tData[BezoekLangEind],"&lt;="&amp;$A12760)</f>
        <v/>
      </c>
      <c r="G12760" s="15">
        <f>IF($D12760=1,$B12760*100+$C12760,-1)</f>
        <v/>
      </c>
      <c r="H12760" s="15">
        <f>IF($D12760=1,$B12760,-1)</f>
        <v/>
      </c>
      <c r="I12760" s="15">
        <f>IF($D12760=1,$C12760,-1)</f>
        <v/>
      </c>
    </row>
    <row r="12761">
      <c r="A12761" s="33" t="n">
        <v>45823.58333333334</v>
      </c>
      <c r="B12761" s="15">
        <f>WEEKDAY($A12761,2)</f>
        <v/>
      </c>
      <c r="C12761" s="15">
        <f>HOUR($A12761)</f>
        <v/>
      </c>
      <c r="D12761" s="15">
        <f>IF(AND($A12761&gt;=Instellingen!$B$6,$A12761&lt;Instellingen!$B$7),1,0)</f>
        <v/>
      </c>
      <c r="E12761" s="15">
        <f>COUNTIF(tData[BezoekStart],"&lt;"&amp;($A12761+1/24))-COUNTIF(tData[BezoekEind],"&lt;="&amp;$A12761)</f>
        <v/>
      </c>
      <c r="F12761" s="15">
        <f>COUNTIF(tData[BezoekLangStart],"&lt;"&amp;($A12761+1/24))-COUNTIF(tData[BezoekLangEind],"&lt;="&amp;$A12761)</f>
        <v/>
      </c>
      <c r="G12761" s="15">
        <f>IF($D12761=1,$B12761*100+$C12761,-1)</f>
        <v/>
      </c>
      <c r="H12761" s="15">
        <f>IF($D12761=1,$B12761,-1)</f>
        <v/>
      </c>
      <c r="I12761" s="15">
        <f>IF($D12761=1,$C12761,-1)</f>
        <v/>
      </c>
    </row>
    <row r="12762">
      <c r="A12762" s="33" t="n">
        <v>45823.625</v>
      </c>
      <c r="B12762" s="15">
        <f>WEEKDAY($A12762,2)</f>
        <v/>
      </c>
      <c r="C12762" s="15">
        <f>HOUR($A12762)</f>
        <v/>
      </c>
      <c r="D12762" s="15">
        <f>IF(AND($A12762&gt;=Instellingen!$B$6,$A12762&lt;Instellingen!$B$7),1,0)</f>
        <v/>
      </c>
      <c r="E12762" s="15">
        <f>COUNTIF(tData[BezoekStart],"&lt;"&amp;($A12762+1/24))-COUNTIF(tData[BezoekEind],"&lt;="&amp;$A12762)</f>
        <v/>
      </c>
      <c r="F12762" s="15">
        <f>COUNTIF(tData[BezoekLangStart],"&lt;"&amp;($A12762+1/24))-COUNTIF(tData[BezoekLangEind],"&lt;="&amp;$A12762)</f>
        <v/>
      </c>
      <c r="G12762" s="15">
        <f>IF($D12762=1,$B12762*100+$C12762,-1)</f>
        <v/>
      </c>
      <c r="H12762" s="15">
        <f>IF($D12762=1,$B12762,-1)</f>
        <v/>
      </c>
      <c r="I12762" s="15">
        <f>IF($D12762=1,$C12762,-1)</f>
        <v/>
      </c>
    </row>
    <row r="12763">
      <c r="A12763" s="33" t="n">
        <v>45823.66666666666</v>
      </c>
      <c r="B12763" s="15">
        <f>WEEKDAY($A12763,2)</f>
        <v/>
      </c>
      <c r="C12763" s="15">
        <f>HOUR($A12763)</f>
        <v/>
      </c>
      <c r="D12763" s="15">
        <f>IF(AND($A12763&gt;=Instellingen!$B$6,$A12763&lt;Instellingen!$B$7),1,0)</f>
        <v/>
      </c>
      <c r="E12763" s="15">
        <f>COUNTIF(tData[BezoekStart],"&lt;"&amp;($A12763+1/24))-COUNTIF(tData[BezoekEind],"&lt;="&amp;$A12763)</f>
        <v/>
      </c>
      <c r="F12763" s="15">
        <f>COUNTIF(tData[BezoekLangStart],"&lt;"&amp;($A12763+1/24))-COUNTIF(tData[BezoekLangEind],"&lt;="&amp;$A12763)</f>
        <v/>
      </c>
      <c r="G12763" s="15">
        <f>IF($D12763=1,$B12763*100+$C12763,-1)</f>
        <v/>
      </c>
      <c r="H12763" s="15">
        <f>IF($D12763=1,$B12763,-1)</f>
        <v/>
      </c>
      <c r="I12763" s="15">
        <f>IF($D12763=1,$C12763,-1)</f>
        <v/>
      </c>
    </row>
    <row r="12764">
      <c r="A12764" s="33" t="n">
        <v>45823.70833333334</v>
      </c>
      <c r="B12764" s="15">
        <f>WEEKDAY($A12764,2)</f>
        <v/>
      </c>
      <c r="C12764" s="15">
        <f>HOUR($A12764)</f>
        <v/>
      </c>
      <c r="D12764" s="15">
        <f>IF(AND($A12764&gt;=Instellingen!$B$6,$A12764&lt;Instellingen!$B$7),1,0)</f>
        <v/>
      </c>
      <c r="E12764" s="15">
        <f>COUNTIF(tData[BezoekStart],"&lt;"&amp;($A12764+1/24))-COUNTIF(tData[BezoekEind],"&lt;="&amp;$A12764)</f>
        <v/>
      </c>
      <c r="F12764" s="15">
        <f>COUNTIF(tData[BezoekLangStart],"&lt;"&amp;($A12764+1/24))-COUNTIF(tData[BezoekLangEind],"&lt;="&amp;$A12764)</f>
        <v/>
      </c>
      <c r="G12764" s="15">
        <f>IF($D12764=1,$B12764*100+$C12764,-1)</f>
        <v/>
      </c>
      <c r="H12764" s="15">
        <f>IF($D12764=1,$B12764,-1)</f>
        <v/>
      </c>
      <c r="I12764" s="15">
        <f>IF($D12764=1,$C12764,-1)</f>
        <v/>
      </c>
    </row>
    <row r="12765">
      <c r="A12765" s="33" t="n">
        <v>45823.75</v>
      </c>
      <c r="B12765" s="15">
        <f>WEEKDAY($A12765,2)</f>
        <v/>
      </c>
      <c r="C12765" s="15">
        <f>HOUR($A12765)</f>
        <v/>
      </c>
      <c r="D12765" s="15">
        <f>IF(AND($A12765&gt;=Instellingen!$B$6,$A12765&lt;Instellingen!$B$7),1,0)</f>
        <v/>
      </c>
      <c r="E12765" s="15">
        <f>COUNTIF(tData[BezoekStart],"&lt;"&amp;($A12765+1/24))-COUNTIF(tData[BezoekEind],"&lt;="&amp;$A12765)</f>
        <v/>
      </c>
      <c r="F12765" s="15">
        <f>COUNTIF(tData[BezoekLangStart],"&lt;"&amp;($A12765+1/24))-COUNTIF(tData[BezoekLangEind],"&lt;="&amp;$A12765)</f>
        <v/>
      </c>
      <c r="G12765" s="15">
        <f>IF($D12765=1,$B12765*100+$C12765,-1)</f>
        <v/>
      </c>
      <c r="H12765" s="15">
        <f>IF($D12765=1,$B12765,-1)</f>
        <v/>
      </c>
      <c r="I12765" s="15">
        <f>IF($D12765=1,$C12765,-1)</f>
        <v/>
      </c>
    </row>
    <row r="12766">
      <c r="A12766" s="33" t="n">
        <v>45823.79166666666</v>
      </c>
      <c r="B12766" s="15">
        <f>WEEKDAY($A12766,2)</f>
        <v/>
      </c>
      <c r="C12766" s="15">
        <f>HOUR($A12766)</f>
        <v/>
      </c>
      <c r="D12766" s="15">
        <f>IF(AND($A12766&gt;=Instellingen!$B$6,$A12766&lt;Instellingen!$B$7),1,0)</f>
        <v/>
      </c>
      <c r="E12766" s="15">
        <f>COUNTIF(tData[BezoekStart],"&lt;"&amp;($A12766+1/24))-COUNTIF(tData[BezoekEind],"&lt;="&amp;$A12766)</f>
        <v/>
      </c>
      <c r="F12766" s="15">
        <f>COUNTIF(tData[BezoekLangStart],"&lt;"&amp;($A12766+1/24))-COUNTIF(tData[BezoekLangEind],"&lt;="&amp;$A12766)</f>
        <v/>
      </c>
      <c r="G12766" s="15">
        <f>IF($D12766=1,$B12766*100+$C12766,-1)</f>
        <v/>
      </c>
      <c r="H12766" s="15">
        <f>IF($D12766=1,$B12766,-1)</f>
        <v/>
      </c>
      <c r="I12766" s="15">
        <f>IF($D12766=1,$C12766,-1)</f>
        <v/>
      </c>
    </row>
    <row r="12767">
      <c r="A12767" s="33" t="n">
        <v>45823.83333333334</v>
      </c>
      <c r="B12767" s="15">
        <f>WEEKDAY($A12767,2)</f>
        <v/>
      </c>
      <c r="C12767" s="15">
        <f>HOUR($A12767)</f>
        <v/>
      </c>
      <c r="D12767" s="15">
        <f>IF(AND($A12767&gt;=Instellingen!$B$6,$A12767&lt;Instellingen!$B$7),1,0)</f>
        <v/>
      </c>
      <c r="E12767" s="15">
        <f>COUNTIF(tData[BezoekStart],"&lt;"&amp;($A12767+1/24))-COUNTIF(tData[BezoekEind],"&lt;="&amp;$A12767)</f>
        <v/>
      </c>
      <c r="F12767" s="15">
        <f>COUNTIF(tData[BezoekLangStart],"&lt;"&amp;($A12767+1/24))-COUNTIF(tData[BezoekLangEind],"&lt;="&amp;$A12767)</f>
        <v/>
      </c>
      <c r="G12767" s="15">
        <f>IF($D12767=1,$B12767*100+$C12767,-1)</f>
        <v/>
      </c>
      <c r="H12767" s="15">
        <f>IF($D12767=1,$B12767,-1)</f>
        <v/>
      </c>
      <c r="I12767" s="15">
        <f>IF($D12767=1,$C12767,-1)</f>
        <v/>
      </c>
    </row>
    <row r="12768">
      <c r="A12768" s="33" t="n">
        <v>45823.875</v>
      </c>
      <c r="B12768" s="15">
        <f>WEEKDAY($A12768,2)</f>
        <v/>
      </c>
      <c r="C12768" s="15">
        <f>HOUR($A12768)</f>
        <v/>
      </c>
      <c r="D12768" s="15">
        <f>IF(AND($A12768&gt;=Instellingen!$B$6,$A12768&lt;Instellingen!$B$7),1,0)</f>
        <v/>
      </c>
      <c r="E12768" s="15">
        <f>COUNTIF(tData[BezoekStart],"&lt;"&amp;($A12768+1/24))-COUNTIF(tData[BezoekEind],"&lt;="&amp;$A12768)</f>
        <v/>
      </c>
      <c r="F12768" s="15">
        <f>COUNTIF(tData[BezoekLangStart],"&lt;"&amp;($A12768+1/24))-COUNTIF(tData[BezoekLangEind],"&lt;="&amp;$A12768)</f>
        <v/>
      </c>
      <c r="G12768" s="15">
        <f>IF($D12768=1,$B12768*100+$C12768,-1)</f>
        <v/>
      </c>
      <c r="H12768" s="15">
        <f>IF($D12768=1,$B12768,-1)</f>
        <v/>
      </c>
      <c r="I12768" s="15">
        <f>IF($D12768=1,$C12768,-1)</f>
        <v/>
      </c>
    </row>
    <row r="12769">
      <c r="A12769" s="33" t="n">
        <v>45823.91666666666</v>
      </c>
      <c r="B12769" s="15">
        <f>WEEKDAY($A12769,2)</f>
        <v/>
      </c>
      <c r="C12769" s="15">
        <f>HOUR($A12769)</f>
        <v/>
      </c>
      <c r="D12769" s="15">
        <f>IF(AND($A12769&gt;=Instellingen!$B$6,$A12769&lt;Instellingen!$B$7),1,0)</f>
        <v/>
      </c>
      <c r="E12769" s="15">
        <f>COUNTIF(tData[BezoekStart],"&lt;"&amp;($A12769+1/24))-COUNTIF(tData[BezoekEind],"&lt;="&amp;$A12769)</f>
        <v/>
      </c>
      <c r="F12769" s="15">
        <f>COUNTIF(tData[BezoekLangStart],"&lt;"&amp;($A12769+1/24))-COUNTIF(tData[BezoekLangEind],"&lt;="&amp;$A12769)</f>
        <v/>
      </c>
      <c r="G12769" s="15">
        <f>IF($D12769=1,$B12769*100+$C12769,-1)</f>
        <v/>
      </c>
      <c r="H12769" s="15">
        <f>IF($D12769=1,$B12769,-1)</f>
        <v/>
      </c>
      <c r="I12769" s="15">
        <f>IF($D12769=1,$C12769,-1)</f>
        <v/>
      </c>
    </row>
    <row r="12770">
      <c r="A12770" s="33" t="n">
        <v>45823.95833333334</v>
      </c>
      <c r="B12770" s="15">
        <f>WEEKDAY($A12770,2)</f>
        <v/>
      </c>
      <c r="C12770" s="15">
        <f>HOUR($A12770)</f>
        <v/>
      </c>
      <c r="D12770" s="15">
        <f>IF(AND($A12770&gt;=Instellingen!$B$6,$A12770&lt;Instellingen!$B$7),1,0)</f>
        <v/>
      </c>
      <c r="E12770" s="15">
        <f>COUNTIF(tData[BezoekStart],"&lt;"&amp;($A12770+1/24))-COUNTIF(tData[BezoekEind],"&lt;="&amp;$A12770)</f>
        <v/>
      </c>
      <c r="F12770" s="15">
        <f>COUNTIF(tData[BezoekLangStart],"&lt;"&amp;($A12770+1/24))-COUNTIF(tData[BezoekLangEind],"&lt;="&amp;$A12770)</f>
        <v/>
      </c>
      <c r="G12770" s="15">
        <f>IF($D12770=1,$B12770*100+$C12770,-1)</f>
        <v/>
      </c>
      <c r="H12770" s="15">
        <f>IF($D12770=1,$B12770,-1)</f>
        <v/>
      </c>
      <c r="I12770" s="15">
        <f>IF($D12770=1,$C12770,-1)</f>
        <v/>
      </c>
    </row>
    <row r="12771">
      <c r="A12771" s="33" t="n">
        <v>45824</v>
      </c>
      <c r="B12771" s="15">
        <f>WEEKDAY($A12771,2)</f>
        <v/>
      </c>
      <c r="C12771" s="15">
        <f>HOUR($A12771)</f>
        <v/>
      </c>
      <c r="D12771" s="15">
        <f>IF(AND($A12771&gt;=Instellingen!$B$6,$A12771&lt;Instellingen!$B$7),1,0)</f>
        <v/>
      </c>
      <c r="E12771" s="15">
        <f>COUNTIF(tData[BezoekStart],"&lt;"&amp;($A12771+1/24))-COUNTIF(tData[BezoekEind],"&lt;="&amp;$A12771)</f>
        <v/>
      </c>
      <c r="F12771" s="15">
        <f>COUNTIF(tData[BezoekLangStart],"&lt;"&amp;($A12771+1/24))-COUNTIF(tData[BezoekLangEind],"&lt;="&amp;$A12771)</f>
        <v/>
      </c>
      <c r="G12771" s="15">
        <f>IF($D12771=1,$B12771*100+$C12771,-1)</f>
        <v/>
      </c>
      <c r="H12771" s="15">
        <f>IF($D12771=1,$B12771,-1)</f>
        <v/>
      </c>
      <c r="I12771" s="15">
        <f>IF($D12771=1,$C12771,-1)</f>
        <v/>
      </c>
    </row>
    <row r="12772">
      <c r="A12772" s="33" t="n">
        <v>45824.04166666666</v>
      </c>
      <c r="B12772" s="15">
        <f>WEEKDAY($A12772,2)</f>
        <v/>
      </c>
      <c r="C12772" s="15">
        <f>HOUR($A12772)</f>
        <v/>
      </c>
      <c r="D12772" s="15">
        <f>IF(AND($A12772&gt;=Instellingen!$B$6,$A12772&lt;Instellingen!$B$7),1,0)</f>
        <v/>
      </c>
      <c r="E12772" s="15">
        <f>COUNTIF(tData[BezoekStart],"&lt;"&amp;($A12772+1/24))-COUNTIF(tData[BezoekEind],"&lt;="&amp;$A12772)</f>
        <v/>
      </c>
      <c r="F12772" s="15">
        <f>COUNTIF(tData[BezoekLangStart],"&lt;"&amp;($A12772+1/24))-COUNTIF(tData[BezoekLangEind],"&lt;="&amp;$A12772)</f>
        <v/>
      </c>
      <c r="G12772" s="15">
        <f>IF($D12772=1,$B12772*100+$C12772,-1)</f>
        <v/>
      </c>
      <c r="H12772" s="15">
        <f>IF($D12772=1,$B12772,-1)</f>
        <v/>
      </c>
      <c r="I12772" s="15">
        <f>IF($D12772=1,$C12772,-1)</f>
        <v/>
      </c>
    </row>
    <row r="12773">
      <c r="A12773" s="33" t="n">
        <v>45824.08333333334</v>
      </c>
      <c r="B12773" s="15">
        <f>WEEKDAY($A12773,2)</f>
        <v/>
      </c>
      <c r="C12773" s="15">
        <f>HOUR($A12773)</f>
        <v/>
      </c>
      <c r="D12773" s="15">
        <f>IF(AND($A12773&gt;=Instellingen!$B$6,$A12773&lt;Instellingen!$B$7),1,0)</f>
        <v/>
      </c>
      <c r="E12773" s="15">
        <f>COUNTIF(tData[BezoekStart],"&lt;"&amp;($A12773+1/24))-COUNTIF(tData[BezoekEind],"&lt;="&amp;$A12773)</f>
        <v/>
      </c>
      <c r="F12773" s="15">
        <f>COUNTIF(tData[BezoekLangStart],"&lt;"&amp;($A12773+1/24))-COUNTIF(tData[BezoekLangEind],"&lt;="&amp;$A12773)</f>
        <v/>
      </c>
      <c r="G12773" s="15">
        <f>IF($D12773=1,$B12773*100+$C12773,-1)</f>
        <v/>
      </c>
      <c r="H12773" s="15">
        <f>IF($D12773=1,$B12773,-1)</f>
        <v/>
      </c>
      <c r="I12773" s="15">
        <f>IF($D12773=1,$C12773,-1)</f>
        <v/>
      </c>
    </row>
    <row r="12774">
      <c r="A12774" s="33" t="n">
        <v>45824.125</v>
      </c>
      <c r="B12774" s="15">
        <f>WEEKDAY($A12774,2)</f>
        <v/>
      </c>
      <c r="C12774" s="15">
        <f>HOUR($A12774)</f>
        <v/>
      </c>
      <c r="D12774" s="15">
        <f>IF(AND($A12774&gt;=Instellingen!$B$6,$A12774&lt;Instellingen!$B$7),1,0)</f>
        <v/>
      </c>
      <c r="E12774" s="15">
        <f>COUNTIF(tData[BezoekStart],"&lt;"&amp;($A12774+1/24))-COUNTIF(tData[BezoekEind],"&lt;="&amp;$A12774)</f>
        <v/>
      </c>
      <c r="F12774" s="15">
        <f>COUNTIF(tData[BezoekLangStart],"&lt;"&amp;($A12774+1/24))-COUNTIF(tData[BezoekLangEind],"&lt;="&amp;$A12774)</f>
        <v/>
      </c>
      <c r="G12774" s="15">
        <f>IF($D12774=1,$B12774*100+$C12774,-1)</f>
        <v/>
      </c>
      <c r="H12774" s="15">
        <f>IF($D12774=1,$B12774,-1)</f>
        <v/>
      </c>
      <c r="I12774" s="15">
        <f>IF($D12774=1,$C12774,-1)</f>
        <v/>
      </c>
    </row>
    <row r="12775">
      <c r="A12775" s="33" t="n">
        <v>45824.16666666666</v>
      </c>
      <c r="B12775" s="15">
        <f>WEEKDAY($A12775,2)</f>
        <v/>
      </c>
      <c r="C12775" s="15">
        <f>HOUR($A12775)</f>
        <v/>
      </c>
      <c r="D12775" s="15">
        <f>IF(AND($A12775&gt;=Instellingen!$B$6,$A12775&lt;Instellingen!$B$7),1,0)</f>
        <v/>
      </c>
      <c r="E12775" s="15">
        <f>COUNTIF(tData[BezoekStart],"&lt;"&amp;($A12775+1/24))-COUNTIF(tData[BezoekEind],"&lt;="&amp;$A12775)</f>
        <v/>
      </c>
      <c r="F12775" s="15">
        <f>COUNTIF(tData[BezoekLangStart],"&lt;"&amp;($A12775+1/24))-COUNTIF(tData[BezoekLangEind],"&lt;="&amp;$A12775)</f>
        <v/>
      </c>
      <c r="G12775" s="15">
        <f>IF($D12775=1,$B12775*100+$C12775,-1)</f>
        <v/>
      </c>
      <c r="H12775" s="15">
        <f>IF($D12775=1,$B12775,-1)</f>
        <v/>
      </c>
      <c r="I12775" s="15">
        <f>IF($D12775=1,$C12775,-1)</f>
        <v/>
      </c>
    </row>
    <row r="12776">
      <c r="A12776" s="33" t="n">
        <v>45824.20833333334</v>
      </c>
      <c r="B12776" s="15">
        <f>WEEKDAY($A12776,2)</f>
        <v/>
      </c>
      <c r="C12776" s="15">
        <f>HOUR($A12776)</f>
        <v/>
      </c>
      <c r="D12776" s="15">
        <f>IF(AND($A12776&gt;=Instellingen!$B$6,$A12776&lt;Instellingen!$B$7),1,0)</f>
        <v/>
      </c>
      <c r="E12776" s="15">
        <f>COUNTIF(tData[BezoekStart],"&lt;"&amp;($A12776+1/24))-COUNTIF(tData[BezoekEind],"&lt;="&amp;$A12776)</f>
        <v/>
      </c>
      <c r="F12776" s="15">
        <f>COUNTIF(tData[BezoekLangStart],"&lt;"&amp;($A12776+1/24))-COUNTIF(tData[BezoekLangEind],"&lt;="&amp;$A12776)</f>
        <v/>
      </c>
      <c r="G12776" s="15">
        <f>IF($D12776=1,$B12776*100+$C12776,-1)</f>
        <v/>
      </c>
      <c r="H12776" s="15">
        <f>IF($D12776=1,$B12776,-1)</f>
        <v/>
      </c>
      <c r="I12776" s="15">
        <f>IF($D12776=1,$C12776,-1)</f>
        <v/>
      </c>
    </row>
    <row r="12777">
      <c r="A12777" s="33" t="n">
        <v>45824.25</v>
      </c>
      <c r="B12777" s="15">
        <f>WEEKDAY($A12777,2)</f>
        <v/>
      </c>
      <c r="C12777" s="15">
        <f>HOUR($A12777)</f>
        <v/>
      </c>
      <c r="D12777" s="15">
        <f>IF(AND($A12777&gt;=Instellingen!$B$6,$A12777&lt;Instellingen!$B$7),1,0)</f>
        <v/>
      </c>
      <c r="E12777" s="15">
        <f>COUNTIF(tData[BezoekStart],"&lt;"&amp;($A12777+1/24))-COUNTIF(tData[BezoekEind],"&lt;="&amp;$A12777)</f>
        <v/>
      </c>
      <c r="F12777" s="15">
        <f>COUNTIF(tData[BezoekLangStart],"&lt;"&amp;($A12777+1/24))-COUNTIF(tData[BezoekLangEind],"&lt;="&amp;$A12777)</f>
        <v/>
      </c>
      <c r="G12777" s="15">
        <f>IF($D12777=1,$B12777*100+$C12777,-1)</f>
        <v/>
      </c>
      <c r="H12777" s="15">
        <f>IF($D12777=1,$B12777,-1)</f>
        <v/>
      </c>
      <c r="I12777" s="15">
        <f>IF($D12777=1,$C12777,-1)</f>
        <v/>
      </c>
    </row>
    <row r="12778">
      <c r="A12778" s="33" t="n">
        <v>45824.29166666666</v>
      </c>
      <c r="B12778" s="15">
        <f>WEEKDAY($A12778,2)</f>
        <v/>
      </c>
      <c r="C12778" s="15">
        <f>HOUR($A12778)</f>
        <v/>
      </c>
      <c r="D12778" s="15">
        <f>IF(AND($A12778&gt;=Instellingen!$B$6,$A12778&lt;Instellingen!$B$7),1,0)</f>
        <v/>
      </c>
      <c r="E12778" s="15">
        <f>COUNTIF(tData[BezoekStart],"&lt;"&amp;($A12778+1/24))-COUNTIF(tData[BezoekEind],"&lt;="&amp;$A12778)</f>
        <v/>
      </c>
      <c r="F12778" s="15">
        <f>COUNTIF(tData[BezoekLangStart],"&lt;"&amp;($A12778+1/24))-COUNTIF(tData[BezoekLangEind],"&lt;="&amp;$A12778)</f>
        <v/>
      </c>
      <c r="G12778" s="15">
        <f>IF($D12778=1,$B12778*100+$C12778,-1)</f>
        <v/>
      </c>
      <c r="H12778" s="15">
        <f>IF($D12778=1,$B12778,-1)</f>
        <v/>
      </c>
      <c r="I12778" s="15">
        <f>IF($D12778=1,$C12778,-1)</f>
        <v/>
      </c>
    </row>
    <row r="12779">
      <c r="A12779" s="33" t="n">
        <v>45824.33333333334</v>
      </c>
      <c r="B12779" s="15">
        <f>WEEKDAY($A12779,2)</f>
        <v/>
      </c>
      <c r="C12779" s="15">
        <f>HOUR($A12779)</f>
        <v/>
      </c>
      <c r="D12779" s="15">
        <f>IF(AND($A12779&gt;=Instellingen!$B$6,$A12779&lt;Instellingen!$B$7),1,0)</f>
        <v/>
      </c>
      <c r="E12779" s="15">
        <f>COUNTIF(tData[BezoekStart],"&lt;"&amp;($A12779+1/24))-COUNTIF(tData[BezoekEind],"&lt;="&amp;$A12779)</f>
        <v/>
      </c>
      <c r="F12779" s="15">
        <f>COUNTIF(tData[BezoekLangStart],"&lt;"&amp;($A12779+1/24))-COUNTIF(tData[BezoekLangEind],"&lt;="&amp;$A12779)</f>
        <v/>
      </c>
      <c r="G12779" s="15">
        <f>IF($D12779=1,$B12779*100+$C12779,-1)</f>
        <v/>
      </c>
      <c r="H12779" s="15">
        <f>IF($D12779=1,$B12779,-1)</f>
        <v/>
      </c>
      <c r="I12779" s="15">
        <f>IF($D12779=1,$C12779,-1)</f>
        <v/>
      </c>
    </row>
    <row r="12780">
      <c r="A12780" s="33" t="n">
        <v>45824.375</v>
      </c>
      <c r="B12780" s="15">
        <f>WEEKDAY($A12780,2)</f>
        <v/>
      </c>
      <c r="C12780" s="15">
        <f>HOUR($A12780)</f>
        <v/>
      </c>
      <c r="D12780" s="15">
        <f>IF(AND($A12780&gt;=Instellingen!$B$6,$A12780&lt;Instellingen!$B$7),1,0)</f>
        <v/>
      </c>
      <c r="E12780" s="15">
        <f>COUNTIF(tData[BezoekStart],"&lt;"&amp;($A12780+1/24))-COUNTIF(tData[BezoekEind],"&lt;="&amp;$A12780)</f>
        <v/>
      </c>
      <c r="F12780" s="15">
        <f>COUNTIF(tData[BezoekLangStart],"&lt;"&amp;($A12780+1/24))-COUNTIF(tData[BezoekLangEind],"&lt;="&amp;$A12780)</f>
        <v/>
      </c>
      <c r="G12780" s="15">
        <f>IF($D12780=1,$B12780*100+$C12780,-1)</f>
        <v/>
      </c>
      <c r="H12780" s="15">
        <f>IF($D12780=1,$B12780,-1)</f>
        <v/>
      </c>
      <c r="I12780" s="15">
        <f>IF($D12780=1,$C12780,-1)</f>
        <v/>
      </c>
    </row>
    <row r="12781">
      <c r="A12781" s="33" t="n">
        <v>45824.41666666666</v>
      </c>
      <c r="B12781" s="15">
        <f>WEEKDAY($A12781,2)</f>
        <v/>
      </c>
      <c r="C12781" s="15">
        <f>HOUR($A12781)</f>
        <v/>
      </c>
      <c r="D12781" s="15">
        <f>IF(AND($A12781&gt;=Instellingen!$B$6,$A12781&lt;Instellingen!$B$7),1,0)</f>
        <v/>
      </c>
      <c r="E12781" s="15">
        <f>COUNTIF(tData[BezoekStart],"&lt;"&amp;($A12781+1/24))-COUNTIF(tData[BezoekEind],"&lt;="&amp;$A12781)</f>
        <v/>
      </c>
      <c r="F12781" s="15">
        <f>COUNTIF(tData[BezoekLangStart],"&lt;"&amp;($A12781+1/24))-COUNTIF(tData[BezoekLangEind],"&lt;="&amp;$A12781)</f>
        <v/>
      </c>
      <c r="G12781" s="15">
        <f>IF($D12781=1,$B12781*100+$C12781,-1)</f>
        <v/>
      </c>
      <c r="H12781" s="15">
        <f>IF($D12781=1,$B12781,-1)</f>
        <v/>
      </c>
      <c r="I12781" s="15">
        <f>IF($D12781=1,$C12781,-1)</f>
        <v/>
      </c>
    </row>
    <row r="12782">
      <c r="A12782" s="33" t="n">
        <v>45824.45833333334</v>
      </c>
      <c r="B12782" s="15">
        <f>WEEKDAY($A12782,2)</f>
        <v/>
      </c>
      <c r="C12782" s="15">
        <f>HOUR($A12782)</f>
        <v/>
      </c>
      <c r="D12782" s="15">
        <f>IF(AND($A12782&gt;=Instellingen!$B$6,$A12782&lt;Instellingen!$B$7),1,0)</f>
        <v/>
      </c>
      <c r="E12782" s="15">
        <f>COUNTIF(tData[BezoekStart],"&lt;"&amp;($A12782+1/24))-COUNTIF(tData[BezoekEind],"&lt;="&amp;$A12782)</f>
        <v/>
      </c>
      <c r="F12782" s="15">
        <f>COUNTIF(tData[BezoekLangStart],"&lt;"&amp;($A12782+1/24))-COUNTIF(tData[BezoekLangEind],"&lt;="&amp;$A12782)</f>
        <v/>
      </c>
      <c r="G12782" s="15">
        <f>IF($D12782=1,$B12782*100+$C12782,-1)</f>
        <v/>
      </c>
      <c r="H12782" s="15">
        <f>IF($D12782=1,$B12782,-1)</f>
        <v/>
      </c>
      <c r="I12782" s="15">
        <f>IF($D12782=1,$C12782,-1)</f>
        <v/>
      </c>
    </row>
    <row r="12783">
      <c r="A12783" s="33" t="n">
        <v>45824.5</v>
      </c>
      <c r="B12783" s="15">
        <f>WEEKDAY($A12783,2)</f>
        <v/>
      </c>
      <c r="C12783" s="15">
        <f>HOUR($A12783)</f>
        <v/>
      </c>
      <c r="D12783" s="15">
        <f>IF(AND($A12783&gt;=Instellingen!$B$6,$A12783&lt;Instellingen!$B$7),1,0)</f>
        <v/>
      </c>
      <c r="E12783" s="15">
        <f>COUNTIF(tData[BezoekStart],"&lt;"&amp;($A12783+1/24))-COUNTIF(tData[BezoekEind],"&lt;="&amp;$A12783)</f>
        <v/>
      </c>
      <c r="F12783" s="15">
        <f>COUNTIF(tData[BezoekLangStart],"&lt;"&amp;($A12783+1/24))-COUNTIF(tData[BezoekLangEind],"&lt;="&amp;$A12783)</f>
        <v/>
      </c>
      <c r="G12783" s="15">
        <f>IF($D12783=1,$B12783*100+$C12783,-1)</f>
        <v/>
      </c>
      <c r="H12783" s="15">
        <f>IF($D12783=1,$B12783,-1)</f>
        <v/>
      </c>
      <c r="I12783" s="15">
        <f>IF($D12783=1,$C12783,-1)</f>
        <v/>
      </c>
    </row>
    <row r="12784">
      <c r="A12784" s="33" t="n">
        <v>45824.54166666666</v>
      </c>
      <c r="B12784" s="15">
        <f>WEEKDAY($A12784,2)</f>
        <v/>
      </c>
      <c r="C12784" s="15">
        <f>HOUR($A12784)</f>
        <v/>
      </c>
      <c r="D12784" s="15">
        <f>IF(AND($A12784&gt;=Instellingen!$B$6,$A12784&lt;Instellingen!$B$7),1,0)</f>
        <v/>
      </c>
      <c r="E12784" s="15">
        <f>COUNTIF(tData[BezoekStart],"&lt;"&amp;($A12784+1/24))-COUNTIF(tData[BezoekEind],"&lt;="&amp;$A12784)</f>
        <v/>
      </c>
      <c r="F12784" s="15">
        <f>COUNTIF(tData[BezoekLangStart],"&lt;"&amp;($A12784+1/24))-COUNTIF(tData[BezoekLangEind],"&lt;="&amp;$A12784)</f>
        <v/>
      </c>
      <c r="G12784" s="15">
        <f>IF($D12784=1,$B12784*100+$C12784,-1)</f>
        <v/>
      </c>
      <c r="H12784" s="15">
        <f>IF($D12784=1,$B12784,-1)</f>
        <v/>
      </c>
      <c r="I12784" s="15">
        <f>IF($D12784=1,$C12784,-1)</f>
        <v/>
      </c>
    </row>
    <row r="12785">
      <c r="A12785" s="33" t="n">
        <v>45824.58333333334</v>
      </c>
      <c r="B12785" s="15">
        <f>WEEKDAY($A12785,2)</f>
        <v/>
      </c>
      <c r="C12785" s="15">
        <f>HOUR($A12785)</f>
        <v/>
      </c>
      <c r="D12785" s="15">
        <f>IF(AND($A12785&gt;=Instellingen!$B$6,$A12785&lt;Instellingen!$B$7),1,0)</f>
        <v/>
      </c>
      <c r="E12785" s="15">
        <f>COUNTIF(tData[BezoekStart],"&lt;"&amp;($A12785+1/24))-COUNTIF(tData[BezoekEind],"&lt;="&amp;$A12785)</f>
        <v/>
      </c>
      <c r="F12785" s="15">
        <f>COUNTIF(tData[BezoekLangStart],"&lt;"&amp;($A12785+1/24))-COUNTIF(tData[BezoekLangEind],"&lt;="&amp;$A12785)</f>
        <v/>
      </c>
      <c r="G12785" s="15">
        <f>IF($D12785=1,$B12785*100+$C12785,-1)</f>
        <v/>
      </c>
      <c r="H12785" s="15">
        <f>IF($D12785=1,$B12785,-1)</f>
        <v/>
      </c>
      <c r="I12785" s="15">
        <f>IF($D12785=1,$C12785,-1)</f>
        <v/>
      </c>
    </row>
    <row r="12786">
      <c r="A12786" s="33" t="n">
        <v>45824.625</v>
      </c>
      <c r="B12786" s="15">
        <f>WEEKDAY($A12786,2)</f>
        <v/>
      </c>
      <c r="C12786" s="15">
        <f>HOUR($A12786)</f>
        <v/>
      </c>
      <c r="D12786" s="15">
        <f>IF(AND($A12786&gt;=Instellingen!$B$6,$A12786&lt;Instellingen!$B$7),1,0)</f>
        <v/>
      </c>
      <c r="E12786" s="15">
        <f>COUNTIF(tData[BezoekStart],"&lt;"&amp;($A12786+1/24))-COUNTIF(tData[BezoekEind],"&lt;="&amp;$A12786)</f>
        <v/>
      </c>
      <c r="F12786" s="15">
        <f>COUNTIF(tData[BezoekLangStart],"&lt;"&amp;($A12786+1/24))-COUNTIF(tData[BezoekLangEind],"&lt;="&amp;$A12786)</f>
        <v/>
      </c>
      <c r="G12786" s="15">
        <f>IF($D12786=1,$B12786*100+$C12786,-1)</f>
        <v/>
      </c>
      <c r="H12786" s="15">
        <f>IF($D12786=1,$B12786,-1)</f>
        <v/>
      </c>
      <c r="I12786" s="15">
        <f>IF($D12786=1,$C12786,-1)</f>
        <v/>
      </c>
    </row>
    <row r="12787">
      <c r="A12787" s="33" t="n">
        <v>45824.66666666666</v>
      </c>
      <c r="B12787" s="15">
        <f>WEEKDAY($A12787,2)</f>
        <v/>
      </c>
      <c r="C12787" s="15">
        <f>HOUR($A12787)</f>
        <v/>
      </c>
      <c r="D12787" s="15">
        <f>IF(AND($A12787&gt;=Instellingen!$B$6,$A12787&lt;Instellingen!$B$7),1,0)</f>
        <v/>
      </c>
      <c r="E12787" s="15">
        <f>COUNTIF(tData[BezoekStart],"&lt;"&amp;($A12787+1/24))-COUNTIF(tData[BezoekEind],"&lt;="&amp;$A12787)</f>
        <v/>
      </c>
      <c r="F12787" s="15">
        <f>COUNTIF(tData[BezoekLangStart],"&lt;"&amp;($A12787+1/24))-COUNTIF(tData[BezoekLangEind],"&lt;="&amp;$A12787)</f>
        <v/>
      </c>
      <c r="G12787" s="15">
        <f>IF($D12787=1,$B12787*100+$C12787,-1)</f>
        <v/>
      </c>
      <c r="H12787" s="15">
        <f>IF($D12787=1,$B12787,-1)</f>
        <v/>
      </c>
      <c r="I12787" s="15">
        <f>IF($D12787=1,$C12787,-1)</f>
        <v/>
      </c>
    </row>
    <row r="12788">
      <c r="A12788" s="33" t="n">
        <v>45824.70833333334</v>
      </c>
      <c r="B12788" s="15">
        <f>WEEKDAY($A12788,2)</f>
        <v/>
      </c>
      <c r="C12788" s="15">
        <f>HOUR($A12788)</f>
        <v/>
      </c>
      <c r="D12788" s="15">
        <f>IF(AND($A12788&gt;=Instellingen!$B$6,$A12788&lt;Instellingen!$B$7),1,0)</f>
        <v/>
      </c>
      <c r="E12788" s="15">
        <f>COUNTIF(tData[BezoekStart],"&lt;"&amp;($A12788+1/24))-COUNTIF(tData[BezoekEind],"&lt;="&amp;$A12788)</f>
        <v/>
      </c>
      <c r="F12788" s="15">
        <f>COUNTIF(tData[BezoekLangStart],"&lt;"&amp;($A12788+1/24))-COUNTIF(tData[BezoekLangEind],"&lt;="&amp;$A12788)</f>
        <v/>
      </c>
      <c r="G12788" s="15">
        <f>IF($D12788=1,$B12788*100+$C12788,-1)</f>
        <v/>
      </c>
      <c r="H12788" s="15">
        <f>IF($D12788=1,$B12788,-1)</f>
        <v/>
      </c>
      <c r="I12788" s="15">
        <f>IF($D12788=1,$C12788,-1)</f>
        <v/>
      </c>
    </row>
    <row r="12789">
      <c r="A12789" s="33" t="n">
        <v>45824.75</v>
      </c>
      <c r="B12789" s="15">
        <f>WEEKDAY($A12789,2)</f>
        <v/>
      </c>
      <c r="C12789" s="15">
        <f>HOUR($A12789)</f>
        <v/>
      </c>
      <c r="D12789" s="15">
        <f>IF(AND($A12789&gt;=Instellingen!$B$6,$A12789&lt;Instellingen!$B$7),1,0)</f>
        <v/>
      </c>
      <c r="E12789" s="15">
        <f>COUNTIF(tData[BezoekStart],"&lt;"&amp;($A12789+1/24))-COUNTIF(tData[BezoekEind],"&lt;="&amp;$A12789)</f>
        <v/>
      </c>
      <c r="F12789" s="15">
        <f>COUNTIF(tData[BezoekLangStart],"&lt;"&amp;($A12789+1/24))-COUNTIF(tData[BezoekLangEind],"&lt;="&amp;$A12789)</f>
        <v/>
      </c>
      <c r="G12789" s="15">
        <f>IF($D12789=1,$B12789*100+$C12789,-1)</f>
        <v/>
      </c>
      <c r="H12789" s="15">
        <f>IF($D12789=1,$B12789,-1)</f>
        <v/>
      </c>
      <c r="I12789" s="15">
        <f>IF($D12789=1,$C12789,-1)</f>
        <v/>
      </c>
    </row>
    <row r="12790">
      <c r="A12790" s="33" t="n">
        <v>45824.79166666666</v>
      </c>
      <c r="B12790" s="15">
        <f>WEEKDAY($A12790,2)</f>
        <v/>
      </c>
      <c r="C12790" s="15">
        <f>HOUR($A12790)</f>
        <v/>
      </c>
      <c r="D12790" s="15">
        <f>IF(AND($A12790&gt;=Instellingen!$B$6,$A12790&lt;Instellingen!$B$7),1,0)</f>
        <v/>
      </c>
      <c r="E12790" s="15">
        <f>COUNTIF(tData[BezoekStart],"&lt;"&amp;($A12790+1/24))-COUNTIF(tData[BezoekEind],"&lt;="&amp;$A12790)</f>
        <v/>
      </c>
      <c r="F12790" s="15">
        <f>COUNTIF(tData[BezoekLangStart],"&lt;"&amp;($A12790+1/24))-COUNTIF(tData[BezoekLangEind],"&lt;="&amp;$A12790)</f>
        <v/>
      </c>
      <c r="G12790" s="15">
        <f>IF($D12790=1,$B12790*100+$C12790,-1)</f>
        <v/>
      </c>
      <c r="H12790" s="15">
        <f>IF($D12790=1,$B12790,-1)</f>
        <v/>
      </c>
      <c r="I12790" s="15">
        <f>IF($D12790=1,$C12790,-1)</f>
        <v/>
      </c>
    </row>
    <row r="12791">
      <c r="A12791" s="33" t="n">
        <v>45824.83333333334</v>
      </c>
      <c r="B12791" s="15">
        <f>WEEKDAY($A12791,2)</f>
        <v/>
      </c>
      <c r="C12791" s="15">
        <f>HOUR($A12791)</f>
        <v/>
      </c>
      <c r="D12791" s="15">
        <f>IF(AND($A12791&gt;=Instellingen!$B$6,$A12791&lt;Instellingen!$B$7),1,0)</f>
        <v/>
      </c>
      <c r="E12791" s="15">
        <f>COUNTIF(tData[BezoekStart],"&lt;"&amp;($A12791+1/24))-COUNTIF(tData[BezoekEind],"&lt;="&amp;$A12791)</f>
        <v/>
      </c>
      <c r="F12791" s="15">
        <f>COUNTIF(tData[BezoekLangStart],"&lt;"&amp;($A12791+1/24))-COUNTIF(tData[BezoekLangEind],"&lt;="&amp;$A12791)</f>
        <v/>
      </c>
      <c r="G12791" s="15">
        <f>IF($D12791=1,$B12791*100+$C12791,-1)</f>
        <v/>
      </c>
      <c r="H12791" s="15">
        <f>IF($D12791=1,$B12791,-1)</f>
        <v/>
      </c>
      <c r="I12791" s="15">
        <f>IF($D12791=1,$C12791,-1)</f>
        <v/>
      </c>
    </row>
    <row r="12792">
      <c r="A12792" s="33" t="n">
        <v>45824.875</v>
      </c>
      <c r="B12792" s="15">
        <f>WEEKDAY($A12792,2)</f>
        <v/>
      </c>
      <c r="C12792" s="15">
        <f>HOUR($A12792)</f>
        <v/>
      </c>
      <c r="D12792" s="15">
        <f>IF(AND($A12792&gt;=Instellingen!$B$6,$A12792&lt;Instellingen!$B$7),1,0)</f>
        <v/>
      </c>
      <c r="E12792" s="15">
        <f>COUNTIF(tData[BezoekStart],"&lt;"&amp;($A12792+1/24))-COUNTIF(tData[BezoekEind],"&lt;="&amp;$A12792)</f>
        <v/>
      </c>
      <c r="F12792" s="15">
        <f>COUNTIF(tData[BezoekLangStart],"&lt;"&amp;($A12792+1/24))-COUNTIF(tData[BezoekLangEind],"&lt;="&amp;$A12792)</f>
        <v/>
      </c>
      <c r="G12792" s="15">
        <f>IF($D12792=1,$B12792*100+$C12792,-1)</f>
        <v/>
      </c>
      <c r="H12792" s="15">
        <f>IF($D12792=1,$B12792,-1)</f>
        <v/>
      </c>
      <c r="I12792" s="15">
        <f>IF($D12792=1,$C12792,-1)</f>
        <v/>
      </c>
    </row>
    <row r="12793">
      <c r="A12793" s="33" t="n">
        <v>45824.91666666666</v>
      </c>
      <c r="B12793" s="15">
        <f>WEEKDAY($A12793,2)</f>
        <v/>
      </c>
      <c r="C12793" s="15">
        <f>HOUR($A12793)</f>
        <v/>
      </c>
      <c r="D12793" s="15">
        <f>IF(AND($A12793&gt;=Instellingen!$B$6,$A12793&lt;Instellingen!$B$7),1,0)</f>
        <v/>
      </c>
      <c r="E12793" s="15">
        <f>COUNTIF(tData[BezoekStart],"&lt;"&amp;($A12793+1/24))-COUNTIF(tData[BezoekEind],"&lt;="&amp;$A12793)</f>
        <v/>
      </c>
      <c r="F12793" s="15">
        <f>COUNTIF(tData[BezoekLangStart],"&lt;"&amp;($A12793+1/24))-COUNTIF(tData[BezoekLangEind],"&lt;="&amp;$A12793)</f>
        <v/>
      </c>
      <c r="G12793" s="15">
        <f>IF($D12793=1,$B12793*100+$C12793,-1)</f>
        <v/>
      </c>
      <c r="H12793" s="15">
        <f>IF($D12793=1,$B12793,-1)</f>
        <v/>
      </c>
      <c r="I12793" s="15">
        <f>IF($D12793=1,$C12793,-1)</f>
        <v/>
      </c>
    </row>
    <row r="12794">
      <c r="A12794" s="33" t="n">
        <v>45824.95833333334</v>
      </c>
      <c r="B12794" s="15">
        <f>WEEKDAY($A12794,2)</f>
        <v/>
      </c>
      <c r="C12794" s="15">
        <f>HOUR($A12794)</f>
        <v/>
      </c>
      <c r="D12794" s="15">
        <f>IF(AND($A12794&gt;=Instellingen!$B$6,$A12794&lt;Instellingen!$B$7),1,0)</f>
        <v/>
      </c>
      <c r="E12794" s="15">
        <f>COUNTIF(tData[BezoekStart],"&lt;"&amp;($A12794+1/24))-COUNTIF(tData[BezoekEind],"&lt;="&amp;$A12794)</f>
        <v/>
      </c>
      <c r="F12794" s="15">
        <f>COUNTIF(tData[BezoekLangStart],"&lt;"&amp;($A12794+1/24))-COUNTIF(tData[BezoekLangEind],"&lt;="&amp;$A12794)</f>
        <v/>
      </c>
      <c r="G12794" s="15">
        <f>IF($D12794=1,$B12794*100+$C12794,-1)</f>
        <v/>
      </c>
      <c r="H12794" s="15">
        <f>IF($D12794=1,$B12794,-1)</f>
        <v/>
      </c>
      <c r="I12794" s="15">
        <f>IF($D12794=1,$C12794,-1)</f>
        <v/>
      </c>
    </row>
    <row r="12795">
      <c r="A12795" s="33" t="n">
        <v>45825</v>
      </c>
      <c r="B12795" s="15">
        <f>WEEKDAY($A12795,2)</f>
        <v/>
      </c>
      <c r="C12795" s="15">
        <f>HOUR($A12795)</f>
        <v/>
      </c>
      <c r="D12795" s="15">
        <f>IF(AND($A12795&gt;=Instellingen!$B$6,$A12795&lt;Instellingen!$B$7),1,0)</f>
        <v/>
      </c>
      <c r="E12795" s="15">
        <f>COUNTIF(tData[BezoekStart],"&lt;"&amp;($A12795+1/24))-COUNTIF(tData[BezoekEind],"&lt;="&amp;$A12795)</f>
        <v/>
      </c>
      <c r="F12795" s="15">
        <f>COUNTIF(tData[BezoekLangStart],"&lt;"&amp;($A12795+1/24))-COUNTIF(tData[BezoekLangEind],"&lt;="&amp;$A12795)</f>
        <v/>
      </c>
      <c r="G12795" s="15">
        <f>IF($D12795=1,$B12795*100+$C12795,-1)</f>
        <v/>
      </c>
      <c r="H12795" s="15">
        <f>IF($D12795=1,$B12795,-1)</f>
        <v/>
      </c>
      <c r="I12795" s="15">
        <f>IF($D12795=1,$C12795,-1)</f>
        <v/>
      </c>
    </row>
    <row r="12796">
      <c r="A12796" s="33" t="n">
        <v>45825.04166666666</v>
      </c>
      <c r="B12796" s="15">
        <f>WEEKDAY($A12796,2)</f>
        <v/>
      </c>
      <c r="C12796" s="15">
        <f>HOUR($A12796)</f>
        <v/>
      </c>
      <c r="D12796" s="15">
        <f>IF(AND($A12796&gt;=Instellingen!$B$6,$A12796&lt;Instellingen!$B$7),1,0)</f>
        <v/>
      </c>
      <c r="E12796" s="15">
        <f>COUNTIF(tData[BezoekStart],"&lt;"&amp;($A12796+1/24))-COUNTIF(tData[BezoekEind],"&lt;="&amp;$A12796)</f>
        <v/>
      </c>
      <c r="F12796" s="15">
        <f>COUNTIF(tData[BezoekLangStart],"&lt;"&amp;($A12796+1/24))-COUNTIF(tData[BezoekLangEind],"&lt;="&amp;$A12796)</f>
        <v/>
      </c>
      <c r="G12796" s="15">
        <f>IF($D12796=1,$B12796*100+$C12796,-1)</f>
        <v/>
      </c>
      <c r="H12796" s="15">
        <f>IF($D12796=1,$B12796,-1)</f>
        <v/>
      </c>
      <c r="I12796" s="15">
        <f>IF($D12796=1,$C12796,-1)</f>
        <v/>
      </c>
    </row>
    <row r="12797">
      <c r="A12797" s="33" t="n">
        <v>45825.08333333334</v>
      </c>
      <c r="B12797" s="15">
        <f>WEEKDAY($A12797,2)</f>
        <v/>
      </c>
      <c r="C12797" s="15">
        <f>HOUR($A12797)</f>
        <v/>
      </c>
      <c r="D12797" s="15">
        <f>IF(AND($A12797&gt;=Instellingen!$B$6,$A12797&lt;Instellingen!$B$7),1,0)</f>
        <v/>
      </c>
      <c r="E12797" s="15">
        <f>COUNTIF(tData[BezoekStart],"&lt;"&amp;($A12797+1/24))-COUNTIF(tData[BezoekEind],"&lt;="&amp;$A12797)</f>
        <v/>
      </c>
      <c r="F12797" s="15">
        <f>COUNTIF(tData[BezoekLangStart],"&lt;"&amp;($A12797+1/24))-COUNTIF(tData[BezoekLangEind],"&lt;="&amp;$A12797)</f>
        <v/>
      </c>
      <c r="G12797" s="15">
        <f>IF($D12797=1,$B12797*100+$C12797,-1)</f>
        <v/>
      </c>
      <c r="H12797" s="15">
        <f>IF($D12797=1,$B12797,-1)</f>
        <v/>
      </c>
      <c r="I12797" s="15">
        <f>IF($D12797=1,$C12797,-1)</f>
        <v/>
      </c>
    </row>
    <row r="12798">
      <c r="A12798" s="33" t="n">
        <v>45825.125</v>
      </c>
      <c r="B12798" s="15">
        <f>WEEKDAY($A12798,2)</f>
        <v/>
      </c>
      <c r="C12798" s="15">
        <f>HOUR($A12798)</f>
        <v/>
      </c>
      <c r="D12798" s="15">
        <f>IF(AND($A12798&gt;=Instellingen!$B$6,$A12798&lt;Instellingen!$B$7),1,0)</f>
        <v/>
      </c>
      <c r="E12798" s="15">
        <f>COUNTIF(tData[BezoekStart],"&lt;"&amp;($A12798+1/24))-COUNTIF(tData[BezoekEind],"&lt;="&amp;$A12798)</f>
        <v/>
      </c>
      <c r="F12798" s="15">
        <f>COUNTIF(tData[BezoekLangStart],"&lt;"&amp;($A12798+1/24))-COUNTIF(tData[BezoekLangEind],"&lt;="&amp;$A12798)</f>
        <v/>
      </c>
      <c r="G12798" s="15">
        <f>IF($D12798=1,$B12798*100+$C12798,-1)</f>
        <v/>
      </c>
      <c r="H12798" s="15">
        <f>IF($D12798=1,$B12798,-1)</f>
        <v/>
      </c>
      <c r="I12798" s="15">
        <f>IF($D12798=1,$C12798,-1)</f>
        <v/>
      </c>
    </row>
    <row r="12799">
      <c r="A12799" s="33" t="n">
        <v>45825.16666666666</v>
      </c>
      <c r="B12799" s="15">
        <f>WEEKDAY($A12799,2)</f>
        <v/>
      </c>
      <c r="C12799" s="15">
        <f>HOUR($A12799)</f>
        <v/>
      </c>
      <c r="D12799" s="15">
        <f>IF(AND($A12799&gt;=Instellingen!$B$6,$A12799&lt;Instellingen!$B$7),1,0)</f>
        <v/>
      </c>
      <c r="E12799" s="15">
        <f>COUNTIF(tData[BezoekStart],"&lt;"&amp;($A12799+1/24))-COUNTIF(tData[BezoekEind],"&lt;="&amp;$A12799)</f>
        <v/>
      </c>
      <c r="F12799" s="15">
        <f>COUNTIF(tData[BezoekLangStart],"&lt;"&amp;($A12799+1/24))-COUNTIF(tData[BezoekLangEind],"&lt;="&amp;$A12799)</f>
        <v/>
      </c>
      <c r="G12799" s="15">
        <f>IF($D12799=1,$B12799*100+$C12799,-1)</f>
        <v/>
      </c>
      <c r="H12799" s="15">
        <f>IF($D12799=1,$B12799,-1)</f>
        <v/>
      </c>
      <c r="I12799" s="15">
        <f>IF($D12799=1,$C12799,-1)</f>
        <v/>
      </c>
    </row>
    <row r="12800">
      <c r="A12800" s="33" t="n">
        <v>45825.20833333334</v>
      </c>
      <c r="B12800" s="15">
        <f>WEEKDAY($A12800,2)</f>
        <v/>
      </c>
      <c r="C12800" s="15">
        <f>HOUR($A12800)</f>
        <v/>
      </c>
      <c r="D12800" s="15">
        <f>IF(AND($A12800&gt;=Instellingen!$B$6,$A12800&lt;Instellingen!$B$7),1,0)</f>
        <v/>
      </c>
      <c r="E12800" s="15">
        <f>COUNTIF(tData[BezoekStart],"&lt;"&amp;($A12800+1/24))-COUNTIF(tData[BezoekEind],"&lt;="&amp;$A12800)</f>
        <v/>
      </c>
      <c r="F12800" s="15">
        <f>COUNTIF(tData[BezoekLangStart],"&lt;"&amp;($A12800+1/24))-COUNTIF(tData[BezoekLangEind],"&lt;="&amp;$A12800)</f>
        <v/>
      </c>
      <c r="G12800" s="15">
        <f>IF($D12800=1,$B12800*100+$C12800,-1)</f>
        <v/>
      </c>
      <c r="H12800" s="15">
        <f>IF($D12800=1,$B12800,-1)</f>
        <v/>
      </c>
      <c r="I12800" s="15">
        <f>IF($D12800=1,$C12800,-1)</f>
        <v/>
      </c>
    </row>
    <row r="12801">
      <c r="A12801" s="33" t="n">
        <v>45825.25</v>
      </c>
      <c r="B12801" s="15">
        <f>WEEKDAY($A12801,2)</f>
        <v/>
      </c>
      <c r="C12801" s="15">
        <f>HOUR($A12801)</f>
        <v/>
      </c>
      <c r="D12801" s="15">
        <f>IF(AND($A12801&gt;=Instellingen!$B$6,$A12801&lt;Instellingen!$B$7),1,0)</f>
        <v/>
      </c>
      <c r="E12801" s="15">
        <f>COUNTIF(tData[BezoekStart],"&lt;"&amp;($A12801+1/24))-COUNTIF(tData[BezoekEind],"&lt;="&amp;$A12801)</f>
        <v/>
      </c>
      <c r="F12801" s="15">
        <f>COUNTIF(tData[BezoekLangStart],"&lt;"&amp;($A12801+1/24))-COUNTIF(tData[BezoekLangEind],"&lt;="&amp;$A12801)</f>
        <v/>
      </c>
      <c r="G12801" s="15">
        <f>IF($D12801=1,$B12801*100+$C12801,-1)</f>
        <v/>
      </c>
      <c r="H12801" s="15">
        <f>IF($D12801=1,$B12801,-1)</f>
        <v/>
      </c>
      <c r="I12801" s="15">
        <f>IF($D12801=1,$C12801,-1)</f>
        <v/>
      </c>
    </row>
    <row r="12802">
      <c r="A12802" s="33" t="n">
        <v>45825.29166666666</v>
      </c>
      <c r="B12802" s="15">
        <f>WEEKDAY($A12802,2)</f>
        <v/>
      </c>
      <c r="C12802" s="15">
        <f>HOUR($A12802)</f>
        <v/>
      </c>
      <c r="D12802" s="15">
        <f>IF(AND($A12802&gt;=Instellingen!$B$6,$A12802&lt;Instellingen!$B$7),1,0)</f>
        <v/>
      </c>
      <c r="E12802" s="15">
        <f>COUNTIF(tData[BezoekStart],"&lt;"&amp;($A12802+1/24))-COUNTIF(tData[BezoekEind],"&lt;="&amp;$A12802)</f>
        <v/>
      </c>
      <c r="F12802" s="15">
        <f>COUNTIF(tData[BezoekLangStart],"&lt;"&amp;($A12802+1/24))-COUNTIF(tData[BezoekLangEind],"&lt;="&amp;$A12802)</f>
        <v/>
      </c>
      <c r="G12802" s="15">
        <f>IF($D12802=1,$B12802*100+$C12802,-1)</f>
        <v/>
      </c>
      <c r="H12802" s="15">
        <f>IF($D12802=1,$B12802,-1)</f>
        <v/>
      </c>
      <c r="I12802" s="15">
        <f>IF($D12802=1,$C12802,-1)</f>
        <v/>
      </c>
    </row>
    <row r="12803">
      <c r="A12803" s="33" t="n">
        <v>45825.33333333334</v>
      </c>
      <c r="B12803" s="15">
        <f>WEEKDAY($A12803,2)</f>
        <v/>
      </c>
      <c r="C12803" s="15">
        <f>HOUR($A12803)</f>
        <v/>
      </c>
      <c r="D12803" s="15">
        <f>IF(AND($A12803&gt;=Instellingen!$B$6,$A12803&lt;Instellingen!$B$7),1,0)</f>
        <v/>
      </c>
      <c r="E12803" s="15">
        <f>COUNTIF(tData[BezoekStart],"&lt;"&amp;($A12803+1/24))-COUNTIF(tData[BezoekEind],"&lt;="&amp;$A12803)</f>
        <v/>
      </c>
      <c r="F12803" s="15">
        <f>COUNTIF(tData[BezoekLangStart],"&lt;"&amp;($A12803+1/24))-COUNTIF(tData[BezoekLangEind],"&lt;="&amp;$A12803)</f>
        <v/>
      </c>
      <c r="G12803" s="15">
        <f>IF($D12803=1,$B12803*100+$C12803,-1)</f>
        <v/>
      </c>
      <c r="H12803" s="15">
        <f>IF($D12803=1,$B12803,-1)</f>
        <v/>
      </c>
      <c r="I12803" s="15">
        <f>IF($D12803=1,$C12803,-1)</f>
        <v/>
      </c>
    </row>
    <row r="12804">
      <c r="A12804" s="33" t="n">
        <v>45825.375</v>
      </c>
      <c r="B12804" s="15">
        <f>WEEKDAY($A12804,2)</f>
        <v/>
      </c>
      <c r="C12804" s="15">
        <f>HOUR($A12804)</f>
        <v/>
      </c>
      <c r="D12804" s="15">
        <f>IF(AND($A12804&gt;=Instellingen!$B$6,$A12804&lt;Instellingen!$B$7),1,0)</f>
        <v/>
      </c>
      <c r="E12804" s="15">
        <f>COUNTIF(tData[BezoekStart],"&lt;"&amp;($A12804+1/24))-COUNTIF(tData[BezoekEind],"&lt;="&amp;$A12804)</f>
        <v/>
      </c>
      <c r="F12804" s="15">
        <f>COUNTIF(tData[BezoekLangStart],"&lt;"&amp;($A12804+1/24))-COUNTIF(tData[BezoekLangEind],"&lt;="&amp;$A12804)</f>
        <v/>
      </c>
      <c r="G12804" s="15">
        <f>IF($D12804=1,$B12804*100+$C12804,-1)</f>
        <v/>
      </c>
      <c r="H12804" s="15">
        <f>IF($D12804=1,$B12804,-1)</f>
        <v/>
      </c>
      <c r="I12804" s="15">
        <f>IF($D12804=1,$C12804,-1)</f>
        <v/>
      </c>
    </row>
    <row r="12805">
      <c r="A12805" s="33" t="n">
        <v>45825.41666666666</v>
      </c>
      <c r="B12805" s="15">
        <f>WEEKDAY($A12805,2)</f>
        <v/>
      </c>
      <c r="C12805" s="15">
        <f>HOUR($A12805)</f>
        <v/>
      </c>
      <c r="D12805" s="15">
        <f>IF(AND($A12805&gt;=Instellingen!$B$6,$A12805&lt;Instellingen!$B$7),1,0)</f>
        <v/>
      </c>
      <c r="E12805" s="15">
        <f>COUNTIF(tData[BezoekStart],"&lt;"&amp;($A12805+1/24))-COUNTIF(tData[BezoekEind],"&lt;="&amp;$A12805)</f>
        <v/>
      </c>
      <c r="F12805" s="15">
        <f>COUNTIF(tData[BezoekLangStart],"&lt;"&amp;($A12805+1/24))-COUNTIF(tData[BezoekLangEind],"&lt;="&amp;$A12805)</f>
        <v/>
      </c>
      <c r="G12805" s="15">
        <f>IF($D12805=1,$B12805*100+$C12805,-1)</f>
        <v/>
      </c>
      <c r="H12805" s="15">
        <f>IF($D12805=1,$B12805,-1)</f>
        <v/>
      </c>
      <c r="I12805" s="15">
        <f>IF($D12805=1,$C12805,-1)</f>
        <v/>
      </c>
    </row>
    <row r="12806">
      <c r="A12806" s="33" t="n">
        <v>45825.45833333334</v>
      </c>
      <c r="B12806" s="15">
        <f>WEEKDAY($A12806,2)</f>
        <v/>
      </c>
      <c r="C12806" s="15">
        <f>HOUR($A12806)</f>
        <v/>
      </c>
      <c r="D12806" s="15">
        <f>IF(AND($A12806&gt;=Instellingen!$B$6,$A12806&lt;Instellingen!$B$7),1,0)</f>
        <v/>
      </c>
      <c r="E12806" s="15">
        <f>COUNTIF(tData[BezoekStart],"&lt;"&amp;($A12806+1/24))-COUNTIF(tData[BezoekEind],"&lt;="&amp;$A12806)</f>
        <v/>
      </c>
      <c r="F12806" s="15">
        <f>COUNTIF(tData[BezoekLangStart],"&lt;"&amp;($A12806+1/24))-COUNTIF(tData[BezoekLangEind],"&lt;="&amp;$A12806)</f>
        <v/>
      </c>
      <c r="G12806" s="15">
        <f>IF($D12806=1,$B12806*100+$C12806,-1)</f>
        <v/>
      </c>
      <c r="H12806" s="15">
        <f>IF($D12806=1,$B12806,-1)</f>
        <v/>
      </c>
      <c r="I12806" s="15">
        <f>IF($D12806=1,$C12806,-1)</f>
        <v/>
      </c>
    </row>
    <row r="12807">
      <c r="A12807" s="33" t="n">
        <v>45825.5</v>
      </c>
      <c r="B12807" s="15">
        <f>WEEKDAY($A12807,2)</f>
        <v/>
      </c>
      <c r="C12807" s="15">
        <f>HOUR($A12807)</f>
        <v/>
      </c>
      <c r="D12807" s="15">
        <f>IF(AND($A12807&gt;=Instellingen!$B$6,$A12807&lt;Instellingen!$B$7),1,0)</f>
        <v/>
      </c>
      <c r="E12807" s="15">
        <f>COUNTIF(tData[BezoekStart],"&lt;"&amp;($A12807+1/24))-COUNTIF(tData[BezoekEind],"&lt;="&amp;$A12807)</f>
        <v/>
      </c>
      <c r="F12807" s="15">
        <f>COUNTIF(tData[BezoekLangStart],"&lt;"&amp;($A12807+1/24))-COUNTIF(tData[BezoekLangEind],"&lt;="&amp;$A12807)</f>
        <v/>
      </c>
      <c r="G12807" s="15">
        <f>IF($D12807=1,$B12807*100+$C12807,-1)</f>
        <v/>
      </c>
      <c r="H12807" s="15">
        <f>IF($D12807=1,$B12807,-1)</f>
        <v/>
      </c>
      <c r="I12807" s="15">
        <f>IF($D12807=1,$C12807,-1)</f>
        <v/>
      </c>
    </row>
    <row r="12808">
      <c r="A12808" s="33" t="n">
        <v>45825.54166666666</v>
      </c>
      <c r="B12808" s="15">
        <f>WEEKDAY($A12808,2)</f>
        <v/>
      </c>
      <c r="C12808" s="15">
        <f>HOUR($A12808)</f>
        <v/>
      </c>
      <c r="D12808" s="15">
        <f>IF(AND($A12808&gt;=Instellingen!$B$6,$A12808&lt;Instellingen!$B$7),1,0)</f>
        <v/>
      </c>
      <c r="E12808" s="15">
        <f>COUNTIF(tData[BezoekStart],"&lt;"&amp;($A12808+1/24))-COUNTIF(tData[BezoekEind],"&lt;="&amp;$A12808)</f>
        <v/>
      </c>
      <c r="F12808" s="15">
        <f>COUNTIF(tData[BezoekLangStart],"&lt;"&amp;($A12808+1/24))-COUNTIF(tData[BezoekLangEind],"&lt;="&amp;$A12808)</f>
        <v/>
      </c>
      <c r="G12808" s="15">
        <f>IF($D12808=1,$B12808*100+$C12808,-1)</f>
        <v/>
      </c>
      <c r="H12808" s="15">
        <f>IF($D12808=1,$B12808,-1)</f>
        <v/>
      </c>
      <c r="I12808" s="15">
        <f>IF($D12808=1,$C12808,-1)</f>
        <v/>
      </c>
    </row>
    <row r="12809">
      <c r="A12809" s="33" t="n">
        <v>45825.58333333334</v>
      </c>
      <c r="B12809" s="15">
        <f>WEEKDAY($A12809,2)</f>
        <v/>
      </c>
      <c r="C12809" s="15">
        <f>HOUR($A12809)</f>
        <v/>
      </c>
      <c r="D12809" s="15">
        <f>IF(AND($A12809&gt;=Instellingen!$B$6,$A12809&lt;Instellingen!$B$7),1,0)</f>
        <v/>
      </c>
      <c r="E12809" s="15">
        <f>COUNTIF(tData[BezoekStart],"&lt;"&amp;($A12809+1/24))-COUNTIF(tData[BezoekEind],"&lt;="&amp;$A12809)</f>
        <v/>
      </c>
      <c r="F12809" s="15">
        <f>COUNTIF(tData[BezoekLangStart],"&lt;"&amp;($A12809+1/24))-COUNTIF(tData[BezoekLangEind],"&lt;="&amp;$A12809)</f>
        <v/>
      </c>
      <c r="G12809" s="15">
        <f>IF($D12809=1,$B12809*100+$C12809,-1)</f>
        <v/>
      </c>
      <c r="H12809" s="15">
        <f>IF($D12809=1,$B12809,-1)</f>
        <v/>
      </c>
      <c r="I12809" s="15">
        <f>IF($D12809=1,$C12809,-1)</f>
        <v/>
      </c>
    </row>
    <row r="12810">
      <c r="A12810" s="33" t="n">
        <v>45825.625</v>
      </c>
      <c r="B12810" s="15">
        <f>WEEKDAY($A12810,2)</f>
        <v/>
      </c>
      <c r="C12810" s="15">
        <f>HOUR($A12810)</f>
        <v/>
      </c>
      <c r="D12810" s="15">
        <f>IF(AND($A12810&gt;=Instellingen!$B$6,$A12810&lt;Instellingen!$B$7),1,0)</f>
        <v/>
      </c>
      <c r="E12810" s="15">
        <f>COUNTIF(tData[BezoekStart],"&lt;"&amp;($A12810+1/24))-COUNTIF(tData[BezoekEind],"&lt;="&amp;$A12810)</f>
        <v/>
      </c>
      <c r="F12810" s="15">
        <f>COUNTIF(tData[BezoekLangStart],"&lt;"&amp;($A12810+1/24))-COUNTIF(tData[BezoekLangEind],"&lt;="&amp;$A12810)</f>
        <v/>
      </c>
      <c r="G12810" s="15">
        <f>IF($D12810=1,$B12810*100+$C12810,-1)</f>
        <v/>
      </c>
      <c r="H12810" s="15">
        <f>IF($D12810=1,$B12810,-1)</f>
        <v/>
      </c>
      <c r="I12810" s="15">
        <f>IF($D12810=1,$C12810,-1)</f>
        <v/>
      </c>
    </row>
    <row r="12811">
      <c r="A12811" s="33" t="n">
        <v>45825.66666666666</v>
      </c>
      <c r="B12811" s="15">
        <f>WEEKDAY($A12811,2)</f>
        <v/>
      </c>
      <c r="C12811" s="15">
        <f>HOUR($A12811)</f>
        <v/>
      </c>
      <c r="D12811" s="15">
        <f>IF(AND($A12811&gt;=Instellingen!$B$6,$A12811&lt;Instellingen!$B$7),1,0)</f>
        <v/>
      </c>
      <c r="E12811" s="15">
        <f>COUNTIF(tData[BezoekStart],"&lt;"&amp;($A12811+1/24))-COUNTIF(tData[BezoekEind],"&lt;="&amp;$A12811)</f>
        <v/>
      </c>
      <c r="F12811" s="15">
        <f>COUNTIF(tData[BezoekLangStart],"&lt;"&amp;($A12811+1/24))-COUNTIF(tData[BezoekLangEind],"&lt;="&amp;$A12811)</f>
        <v/>
      </c>
      <c r="G12811" s="15">
        <f>IF($D12811=1,$B12811*100+$C12811,-1)</f>
        <v/>
      </c>
      <c r="H12811" s="15">
        <f>IF($D12811=1,$B12811,-1)</f>
        <v/>
      </c>
      <c r="I12811" s="15">
        <f>IF($D12811=1,$C12811,-1)</f>
        <v/>
      </c>
    </row>
    <row r="12812">
      <c r="A12812" s="33" t="n">
        <v>45825.70833333334</v>
      </c>
      <c r="B12812" s="15">
        <f>WEEKDAY($A12812,2)</f>
        <v/>
      </c>
      <c r="C12812" s="15">
        <f>HOUR($A12812)</f>
        <v/>
      </c>
      <c r="D12812" s="15">
        <f>IF(AND($A12812&gt;=Instellingen!$B$6,$A12812&lt;Instellingen!$B$7),1,0)</f>
        <v/>
      </c>
      <c r="E12812" s="15">
        <f>COUNTIF(tData[BezoekStart],"&lt;"&amp;($A12812+1/24))-COUNTIF(tData[BezoekEind],"&lt;="&amp;$A12812)</f>
        <v/>
      </c>
      <c r="F12812" s="15">
        <f>COUNTIF(tData[BezoekLangStart],"&lt;"&amp;($A12812+1/24))-COUNTIF(tData[BezoekLangEind],"&lt;="&amp;$A12812)</f>
        <v/>
      </c>
      <c r="G12812" s="15">
        <f>IF($D12812=1,$B12812*100+$C12812,-1)</f>
        <v/>
      </c>
      <c r="H12812" s="15">
        <f>IF($D12812=1,$B12812,-1)</f>
        <v/>
      </c>
      <c r="I12812" s="15">
        <f>IF($D12812=1,$C12812,-1)</f>
        <v/>
      </c>
    </row>
    <row r="12813">
      <c r="A12813" s="33" t="n">
        <v>45825.75</v>
      </c>
      <c r="B12813" s="15">
        <f>WEEKDAY($A12813,2)</f>
        <v/>
      </c>
      <c r="C12813" s="15">
        <f>HOUR($A12813)</f>
        <v/>
      </c>
      <c r="D12813" s="15">
        <f>IF(AND($A12813&gt;=Instellingen!$B$6,$A12813&lt;Instellingen!$B$7),1,0)</f>
        <v/>
      </c>
      <c r="E12813" s="15">
        <f>COUNTIF(tData[BezoekStart],"&lt;"&amp;($A12813+1/24))-COUNTIF(tData[BezoekEind],"&lt;="&amp;$A12813)</f>
        <v/>
      </c>
      <c r="F12813" s="15">
        <f>COUNTIF(tData[BezoekLangStart],"&lt;"&amp;($A12813+1/24))-COUNTIF(tData[BezoekLangEind],"&lt;="&amp;$A12813)</f>
        <v/>
      </c>
      <c r="G12813" s="15">
        <f>IF($D12813=1,$B12813*100+$C12813,-1)</f>
        <v/>
      </c>
      <c r="H12813" s="15">
        <f>IF($D12813=1,$B12813,-1)</f>
        <v/>
      </c>
      <c r="I12813" s="15">
        <f>IF($D12813=1,$C12813,-1)</f>
        <v/>
      </c>
    </row>
    <row r="12814">
      <c r="A12814" s="33" t="n">
        <v>45825.79166666666</v>
      </c>
      <c r="B12814" s="15">
        <f>WEEKDAY($A12814,2)</f>
        <v/>
      </c>
      <c r="C12814" s="15">
        <f>HOUR($A12814)</f>
        <v/>
      </c>
      <c r="D12814" s="15">
        <f>IF(AND($A12814&gt;=Instellingen!$B$6,$A12814&lt;Instellingen!$B$7),1,0)</f>
        <v/>
      </c>
      <c r="E12814" s="15">
        <f>COUNTIF(tData[BezoekStart],"&lt;"&amp;($A12814+1/24))-COUNTIF(tData[BezoekEind],"&lt;="&amp;$A12814)</f>
        <v/>
      </c>
      <c r="F12814" s="15">
        <f>COUNTIF(tData[BezoekLangStart],"&lt;"&amp;($A12814+1/24))-COUNTIF(tData[BezoekLangEind],"&lt;="&amp;$A12814)</f>
        <v/>
      </c>
      <c r="G12814" s="15">
        <f>IF($D12814=1,$B12814*100+$C12814,-1)</f>
        <v/>
      </c>
      <c r="H12814" s="15">
        <f>IF($D12814=1,$B12814,-1)</f>
        <v/>
      </c>
      <c r="I12814" s="15">
        <f>IF($D12814=1,$C12814,-1)</f>
        <v/>
      </c>
    </row>
    <row r="12815">
      <c r="A12815" s="33" t="n">
        <v>45825.83333333334</v>
      </c>
      <c r="B12815" s="15">
        <f>WEEKDAY($A12815,2)</f>
        <v/>
      </c>
      <c r="C12815" s="15">
        <f>HOUR($A12815)</f>
        <v/>
      </c>
      <c r="D12815" s="15">
        <f>IF(AND($A12815&gt;=Instellingen!$B$6,$A12815&lt;Instellingen!$B$7),1,0)</f>
        <v/>
      </c>
      <c r="E12815" s="15">
        <f>COUNTIF(tData[BezoekStart],"&lt;"&amp;($A12815+1/24))-COUNTIF(tData[BezoekEind],"&lt;="&amp;$A12815)</f>
        <v/>
      </c>
      <c r="F12815" s="15">
        <f>COUNTIF(tData[BezoekLangStart],"&lt;"&amp;($A12815+1/24))-COUNTIF(tData[BezoekLangEind],"&lt;="&amp;$A12815)</f>
        <v/>
      </c>
      <c r="G12815" s="15">
        <f>IF($D12815=1,$B12815*100+$C12815,-1)</f>
        <v/>
      </c>
      <c r="H12815" s="15">
        <f>IF($D12815=1,$B12815,-1)</f>
        <v/>
      </c>
      <c r="I12815" s="15">
        <f>IF($D12815=1,$C12815,-1)</f>
        <v/>
      </c>
    </row>
    <row r="12816">
      <c r="A12816" s="33" t="n">
        <v>45825.875</v>
      </c>
      <c r="B12816" s="15">
        <f>WEEKDAY($A12816,2)</f>
        <v/>
      </c>
      <c r="C12816" s="15">
        <f>HOUR($A12816)</f>
        <v/>
      </c>
      <c r="D12816" s="15">
        <f>IF(AND($A12816&gt;=Instellingen!$B$6,$A12816&lt;Instellingen!$B$7),1,0)</f>
        <v/>
      </c>
      <c r="E12816" s="15">
        <f>COUNTIF(tData[BezoekStart],"&lt;"&amp;($A12816+1/24))-COUNTIF(tData[BezoekEind],"&lt;="&amp;$A12816)</f>
        <v/>
      </c>
      <c r="F12816" s="15">
        <f>COUNTIF(tData[BezoekLangStart],"&lt;"&amp;($A12816+1/24))-COUNTIF(tData[BezoekLangEind],"&lt;="&amp;$A12816)</f>
        <v/>
      </c>
      <c r="G12816" s="15">
        <f>IF($D12816=1,$B12816*100+$C12816,-1)</f>
        <v/>
      </c>
      <c r="H12816" s="15">
        <f>IF($D12816=1,$B12816,-1)</f>
        <v/>
      </c>
      <c r="I12816" s="15">
        <f>IF($D12816=1,$C12816,-1)</f>
        <v/>
      </c>
    </row>
    <row r="12817">
      <c r="A12817" s="33" t="n">
        <v>45825.91666666666</v>
      </c>
      <c r="B12817" s="15">
        <f>WEEKDAY($A12817,2)</f>
        <v/>
      </c>
      <c r="C12817" s="15">
        <f>HOUR($A12817)</f>
        <v/>
      </c>
      <c r="D12817" s="15">
        <f>IF(AND($A12817&gt;=Instellingen!$B$6,$A12817&lt;Instellingen!$B$7),1,0)</f>
        <v/>
      </c>
      <c r="E12817" s="15">
        <f>COUNTIF(tData[BezoekStart],"&lt;"&amp;($A12817+1/24))-COUNTIF(tData[BezoekEind],"&lt;="&amp;$A12817)</f>
        <v/>
      </c>
      <c r="F12817" s="15">
        <f>COUNTIF(tData[BezoekLangStart],"&lt;"&amp;($A12817+1/24))-COUNTIF(tData[BezoekLangEind],"&lt;="&amp;$A12817)</f>
        <v/>
      </c>
      <c r="G12817" s="15">
        <f>IF($D12817=1,$B12817*100+$C12817,-1)</f>
        <v/>
      </c>
      <c r="H12817" s="15">
        <f>IF($D12817=1,$B12817,-1)</f>
        <v/>
      </c>
      <c r="I12817" s="15">
        <f>IF($D12817=1,$C12817,-1)</f>
        <v/>
      </c>
    </row>
    <row r="12818">
      <c r="A12818" s="33" t="n">
        <v>45825.95833333334</v>
      </c>
      <c r="B12818" s="15">
        <f>WEEKDAY($A12818,2)</f>
        <v/>
      </c>
      <c r="C12818" s="15">
        <f>HOUR($A12818)</f>
        <v/>
      </c>
      <c r="D12818" s="15">
        <f>IF(AND($A12818&gt;=Instellingen!$B$6,$A12818&lt;Instellingen!$B$7),1,0)</f>
        <v/>
      </c>
      <c r="E12818" s="15">
        <f>COUNTIF(tData[BezoekStart],"&lt;"&amp;($A12818+1/24))-COUNTIF(tData[BezoekEind],"&lt;="&amp;$A12818)</f>
        <v/>
      </c>
      <c r="F12818" s="15">
        <f>COUNTIF(tData[BezoekLangStart],"&lt;"&amp;($A12818+1/24))-COUNTIF(tData[BezoekLangEind],"&lt;="&amp;$A12818)</f>
        <v/>
      </c>
      <c r="G12818" s="15">
        <f>IF($D12818=1,$B12818*100+$C12818,-1)</f>
        <v/>
      </c>
      <c r="H12818" s="15">
        <f>IF($D12818=1,$B12818,-1)</f>
        <v/>
      </c>
      <c r="I12818" s="15">
        <f>IF($D12818=1,$C12818,-1)</f>
        <v/>
      </c>
    </row>
    <row r="12819">
      <c r="A12819" s="33" t="n">
        <v>45826</v>
      </c>
      <c r="B12819" s="15">
        <f>WEEKDAY($A12819,2)</f>
        <v/>
      </c>
      <c r="C12819" s="15">
        <f>HOUR($A12819)</f>
        <v/>
      </c>
      <c r="D12819" s="15">
        <f>IF(AND($A12819&gt;=Instellingen!$B$6,$A12819&lt;Instellingen!$B$7),1,0)</f>
        <v/>
      </c>
      <c r="E12819" s="15">
        <f>COUNTIF(tData[BezoekStart],"&lt;"&amp;($A12819+1/24))-COUNTIF(tData[BezoekEind],"&lt;="&amp;$A12819)</f>
        <v/>
      </c>
      <c r="F12819" s="15">
        <f>COUNTIF(tData[BezoekLangStart],"&lt;"&amp;($A12819+1/24))-COUNTIF(tData[BezoekLangEind],"&lt;="&amp;$A12819)</f>
        <v/>
      </c>
      <c r="G12819" s="15">
        <f>IF($D12819=1,$B12819*100+$C12819,-1)</f>
        <v/>
      </c>
      <c r="H12819" s="15">
        <f>IF($D12819=1,$B12819,-1)</f>
        <v/>
      </c>
      <c r="I12819" s="15">
        <f>IF($D12819=1,$C12819,-1)</f>
        <v/>
      </c>
    </row>
    <row r="12820">
      <c r="A12820" s="33" t="n">
        <v>45826.04166666666</v>
      </c>
      <c r="B12820" s="15">
        <f>WEEKDAY($A12820,2)</f>
        <v/>
      </c>
      <c r="C12820" s="15">
        <f>HOUR($A12820)</f>
        <v/>
      </c>
      <c r="D12820" s="15">
        <f>IF(AND($A12820&gt;=Instellingen!$B$6,$A12820&lt;Instellingen!$B$7),1,0)</f>
        <v/>
      </c>
      <c r="E12820" s="15">
        <f>COUNTIF(tData[BezoekStart],"&lt;"&amp;($A12820+1/24))-COUNTIF(tData[BezoekEind],"&lt;="&amp;$A12820)</f>
        <v/>
      </c>
      <c r="F12820" s="15">
        <f>COUNTIF(tData[BezoekLangStart],"&lt;"&amp;($A12820+1/24))-COUNTIF(tData[BezoekLangEind],"&lt;="&amp;$A12820)</f>
        <v/>
      </c>
      <c r="G12820" s="15">
        <f>IF($D12820=1,$B12820*100+$C12820,-1)</f>
        <v/>
      </c>
      <c r="H12820" s="15">
        <f>IF($D12820=1,$B12820,-1)</f>
        <v/>
      </c>
      <c r="I12820" s="15">
        <f>IF($D12820=1,$C12820,-1)</f>
        <v/>
      </c>
    </row>
    <row r="12821">
      <c r="A12821" s="33" t="n">
        <v>45826.08333333334</v>
      </c>
      <c r="B12821" s="15">
        <f>WEEKDAY($A12821,2)</f>
        <v/>
      </c>
      <c r="C12821" s="15">
        <f>HOUR($A12821)</f>
        <v/>
      </c>
      <c r="D12821" s="15">
        <f>IF(AND($A12821&gt;=Instellingen!$B$6,$A12821&lt;Instellingen!$B$7),1,0)</f>
        <v/>
      </c>
      <c r="E12821" s="15">
        <f>COUNTIF(tData[BezoekStart],"&lt;"&amp;($A12821+1/24))-COUNTIF(tData[BezoekEind],"&lt;="&amp;$A12821)</f>
        <v/>
      </c>
      <c r="F12821" s="15">
        <f>COUNTIF(tData[BezoekLangStart],"&lt;"&amp;($A12821+1/24))-COUNTIF(tData[BezoekLangEind],"&lt;="&amp;$A12821)</f>
        <v/>
      </c>
      <c r="G12821" s="15">
        <f>IF($D12821=1,$B12821*100+$C12821,-1)</f>
        <v/>
      </c>
      <c r="H12821" s="15">
        <f>IF($D12821=1,$B12821,-1)</f>
        <v/>
      </c>
      <c r="I12821" s="15">
        <f>IF($D12821=1,$C12821,-1)</f>
        <v/>
      </c>
    </row>
    <row r="12822">
      <c r="A12822" s="33" t="n">
        <v>45826.125</v>
      </c>
      <c r="B12822" s="15">
        <f>WEEKDAY($A12822,2)</f>
        <v/>
      </c>
      <c r="C12822" s="15">
        <f>HOUR($A12822)</f>
        <v/>
      </c>
      <c r="D12822" s="15">
        <f>IF(AND($A12822&gt;=Instellingen!$B$6,$A12822&lt;Instellingen!$B$7),1,0)</f>
        <v/>
      </c>
      <c r="E12822" s="15">
        <f>COUNTIF(tData[BezoekStart],"&lt;"&amp;($A12822+1/24))-COUNTIF(tData[BezoekEind],"&lt;="&amp;$A12822)</f>
        <v/>
      </c>
      <c r="F12822" s="15">
        <f>COUNTIF(tData[BezoekLangStart],"&lt;"&amp;($A12822+1/24))-COUNTIF(tData[BezoekLangEind],"&lt;="&amp;$A12822)</f>
        <v/>
      </c>
      <c r="G12822" s="15">
        <f>IF($D12822=1,$B12822*100+$C12822,-1)</f>
        <v/>
      </c>
      <c r="H12822" s="15">
        <f>IF($D12822=1,$B12822,-1)</f>
        <v/>
      </c>
      <c r="I12822" s="15">
        <f>IF($D12822=1,$C12822,-1)</f>
        <v/>
      </c>
    </row>
    <row r="12823">
      <c r="A12823" s="33" t="n">
        <v>45826.16666666666</v>
      </c>
      <c r="B12823" s="15">
        <f>WEEKDAY($A12823,2)</f>
        <v/>
      </c>
      <c r="C12823" s="15">
        <f>HOUR($A12823)</f>
        <v/>
      </c>
      <c r="D12823" s="15">
        <f>IF(AND($A12823&gt;=Instellingen!$B$6,$A12823&lt;Instellingen!$B$7),1,0)</f>
        <v/>
      </c>
      <c r="E12823" s="15">
        <f>COUNTIF(tData[BezoekStart],"&lt;"&amp;($A12823+1/24))-COUNTIF(tData[BezoekEind],"&lt;="&amp;$A12823)</f>
        <v/>
      </c>
      <c r="F12823" s="15">
        <f>COUNTIF(tData[BezoekLangStart],"&lt;"&amp;($A12823+1/24))-COUNTIF(tData[BezoekLangEind],"&lt;="&amp;$A12823)</f>
        <v/>
      </c>
      <c r="G12823" s="15">
        <f>IF($D12823=1,$B12823*100+$C12823,-1)</f>
        <v/>
      </c>
      <c r="H12823" s="15">
        <f>IF($D12823=1,$B12823,-1)</f>
        <v/>
      </c>
      <c r="I12823" s="15">
        <f>IF($D12823=1,$C12823,-1)</f>
        <v/>
      </c>
    </row>
    <row r="12824">
      <c r="A12824" s="33" t="n">
        <v>45826.20833333334</v>
      </c>
      <c r="B12824" s="15">
        <f>WEEKDAY($A12824,2)</f>
        <v/>
      </c>
      <c r="C12824" s="15">
        <f>HOUR($A12824)</f>
        <v/>
      </c>
      <c r="D12824" s="15">
        <f>IF(AND($A12824&gt;=Instellingen!$B$6,$A12824&lt;Instellingen!$B$7),1,0)</f>
        <v/>
      </c>
      <c r="E12824" s="15">
        <f>COUNTIF(tData[BezoekStart],"&lt;"&amp;($A12824+1/24))-COUNTIF(tData[BezoekEind],"&lt;="&amp;$A12824)</f>
        <v/>
      </c>
      <c r="F12824" s="15">
        <f>COUNTIF(tData[BezoekLangStart],"&lt;"&amp;($A12824+1/24))-COUNTIF(tData[BezoekLangEind],"&lt;="&amp;$A12824)</f>
        <v/>
      </c>
      <c r="G12824" s="15">
        <f>IF($D12824=1,$B12824*100+$C12824,-1)</f>
        <v/>
      </c>
      <c r="H12824" s="15">
        <f>IF($D12824=1,$B12824,-1)</f>
        <v/>
      </c>
      <c r="I12824" s="15">
        <f>IF($D12824=1,$C12824,-1)</f>
        <v/>
      </c>
    </row>
    <row r="12825">
      <c r="A12825" s="33" t="n">
        <v>45826.25</v>
      </c>
      <c r="B12825" s="15">
        <f>WEEKDAY($A12825,2)</f>
        <v/>
      </c>
      <c r="C12825" s="15">
        <f>HOUR($A12825)</f>
        <v/>
      </c>
      <c r="D12825" s="15">
        <f>IF(AND($A12825&gt;=Instellingen!$B$6,$A12825&lt;Instellingen!$B$7),1,0)</f>
        <v/>
      </c>
      <c r="E12825" s="15">
        <f>COUNTIF(tData[BezoekStart],"&lt;"&amp;($A12825+1/24))-COUNTIF(tData[BezoekEind],"&lt;="&amp;$A12825)</f>
        <v/>
      </c>
      <c r="F12825" s="15">
        <f>COUNTIF(tData[BezoekLangStart],"&lt;"&amp;($A12825+1/24))-COUNTIF(tData[BezoekLangEind],"&lt;="&amp;$A12825)</f>
        <v/>
      </c>
      <c r="G12825" s="15">
        <f>IF($D12825=1,$B12825*100+$C12825,-1)</f>
        <v/>
      </c>
      <c r="H12825" s="15">
        <f>IF($D12825=1,$B12825,-1)</f>
        <v/>
      </c>
      <c r="I12825" s="15">
        <f>IF($D12825=1,$C12825,-1)</f>
        <v/>
      </c>
    </row>
    <row r="12826">
      <c r="A12826" s="33" t="n">
        <v>45826.29166666666</v>
      </c>
      <c r="B12826" s="15">
        <f>WEEKDAY($A12826,2)</f>
        <v/>
      </c>
      <c r="C12826" s="15">
        <f>HOUR($A12826)</f>
        <v/>
      </c>
      <c r="D12826" s="15">
        <f>IF(AND($A12826&gt;=Instellingen!$B$6,$A12826&lt;Instellingen!$B$7),1,0)</f>
        <v/>
      </c>
      <c r="E12826" s="15">
        <f>COUNTIF(tData[BezoekStart],"&lt;"&amp;($A12826+1/24))-COUNTIF(tData[BezoekEind],"&lt;="&amp;$A12826)</f>
        <v/>
      </c>
      <c r="F12826" s="15">
        <f>COUNTIF(tData[BezoekLangStart],"&lt;"&amp;($A12826+1/24))-COUNTIF(tData[BezoekLangEind],"&lt;="&amp;$A12826)</f>
        <v/>
      </c>
      <c r="G12826" s="15">
        <f>IF($D12826=1,$B12826*100+$C12826,-1)</f>
        <v/>
      </c>
      <c r="H12826" s="15">
        <f>IF($D12826=1,$B12826,-1)</f>
        <v/>
      </c>
      <c r="I12826" s="15">
        <f>IF($D12826=1,$C12826,-1)</f>
        <v/>
      </c>
    </row>
    <row r="12827">
      <c r="A12827" s="33" t="n">
        <v>45826.33333333334</v>
      </c>
      <c r="B12827" s="15">
        <f>WEEKDAY($A12827,2)</f>
        <v/>
      </c>
      <c r="C12827" s="15">
        <f>HOUR($A12827)</f>
        <v/>
      </c>
      <c r="D12827" s="15">
        <f>IF(AND($A12827&gt;=Instellingen!$B$6,$A12827&lt;Instellingen!$B$7),1,0)</f>
        <v/>
      </c>
      <c r="E12827" s="15">
        <f>COUNTIF(tData[BezoekStart],"&lt;"&amp;($A12827+1/24))-COUNTIF(tData[BezoekEind],"&lt;="&amp;$A12827)</f>
        <v/>
      </c>
      <c r="F12827" s="15">
        <f>COUNTIF(tData[BezoekLangStart],"&lt;"&amp;($A12827+1/24))-COUNTIF(tData[BezoekLangEind],"&lt;="&amp;$A12827)</f>
        <v/>
      </c>
      <c r="G12827" s="15">
        <f>IF($D12827=1,$B12827*100+$C12827,-1)</f>
        <v/>
      </c>
      <c r="H12827" s="15">
        <f>IF($D12827=1,$B12827,-1)</f>
        <v/>
      </c>
      <c r="I12827" s="15">
        <f>IF($D12827=1,$C12827,-1)</f>
        <v/>
      </c>
    </row>
    <row r="12828">
      <c r="A12828" s="33" t="n">
        <v>45826.375</v>
      </c>
      <c r="B12828" s="15">
        <f>WEEKDAY($A12828,2)</f>
        <v/>
      </c>
      <c r="C12828" s="15">
        <f>HOUR($A12828)</f>
        <v/>
      </c>
      <c r="D12828" s="15">
        <f>IF(AND($A12828&gt;=Instellingen!$B$6,$A12828&lt;Instellingen!$B$7),1,0)</f>
        <v/>
      </c>
      <c r="E12828" s="15">
        <f>COUNTIF(tData[BezoekStart],"&lt;"&amp;($A12828+1/24))-COUNTIF(tData[BezoekEind],"&lt;="&amp;$A12828)</f>
        <v/>
      </c>
      <c r="F12828" s="15">
        <f>COUNTIF(tData[BezoekLangStart],"&lt;"&amp;($A12828+1/24))-COUNTIF(tData[BezoekLangEind],"&lt;="&amp;$A12828)</f>
        <v/>
      </c>
      <c r="G12828" s="15">
        <f>IF($D12828=1,$B12828*100+$C12828,-1)</f>
        <v/>
      </c>
      <c r="H12828" s="15">
        <f>IF($D12828=1,$B12828,-1)</f>
        <v/>
      </c>
      <c r="I12828" s="15">
        <f>IF($D12828=1,$C12828,-1)</f>
        <v/>
      </c>
    </row>
    <row r="12829">
      <c r="A12829" s="33" t="n">
        <v>45826.41666666666</v>
      </c>
      <c r="B12829" s="15">
        <f>WEEKDAY($A12829,2)</f>
        <v/>
      </c>
      <c r="C12829" s="15">
        <f>HOUR($A12829)</f>
        <v/>
      </c>
      <c r="D12829" s="15">
        <f>IF(AND($A12829&gt;=Instellingen!$B$6,$A12829&lt;Instellingen!$B$7),1,0)</f>
        <v/>
      </c>
      <c r="E12829" s="15">
        <f>COUNTIF(tData[BezoekStart],"&lt;"&amp;($A12829+1/24))-COUNTIF(tData[BezoekEind],"&lt;="&amp;$A12829)</f>
        <v/>
      </c>
      <c r="F12829" s="15">
        <f>COUNTIF(tData[BezoekLangStart],"&lt;"&amp;($A12829+1/24))-COUNTIF(tData[BezoekLangEind],"&lt;="&amp;$A12829)</f>
        <v/>
      </c>
      <c r="G12829" s="15">
        <f>IF($D12829=1,$B12829*100+$C12829,-1)</f>
        <v/>
      </c>
      <c r="H12829" s="15">
        <f>IF($D12829=1,$B12829,-1)</f>
        <v/>
      </c>
      <c r="I12829" s="15">
        <f>IF($D12829=1,$C12829,-1)</f>
        <v/>
      </c>
    </row>
    <row r="12830">
      <c r="A12830" s="33" t="n">
        <v>45826.45833333334</v>
      </c>
      <c r="B12830" s="15">
        <f>WEEKDAY($A12830,2)</f>
        <v/>
      </c>
      <c r="C12830" s="15">
        <f>HOUR($A12830)</f>
        <v/>
      </c>
      <c r="D12830" s="15">
        <f>IF(AND($A12830&gt;=Instellingen!$B$6,$A12830&lt;Instellingen!$B$7),1,0)</f>
        <v/>
      </c>
      <c r="E12830" s="15">
        <f>COUNTIF(tData[BezoekStart],"&lt;"&amp;($A12830+1/24))-COUNTIF(tData[BezoekEind],"&lt;="&amp;$A12830)</f>
        <v/>
      </c>
      <c r="F12830" s="15">
        <f>COUNTIF(tData[BezoekLangStart],"&lt;"&amp;($A12830+1/24))-COUNTIF(tData[BezoekLangEind],"&lt;="&amp;$A12830)</f>
        <v/>
      </c>
      <c r="G12830" s="15">
        <f>IF($D12830=1,$B12830*100+$C12830,-1)</f>
        <v/>
      </c>
      <c r="H12830" s="15">
        <f>IF($D12830=1,$B12830,-1)</f>
        <v/>
      </c>
      <c r="I12830" s="15">
        <f>IF($D12830=1,$C12830,-1)</f>
        <v/>
      </c>
    </row>
    <row r="12831">
      <c r="A12831" s="33" t="n">
        <v>45826.5</v>
      </c>
      <c r="B12831" s="15">
        <f>WEEKDAY($A12831,2)</f>
        <v/>
      </c>
      <c r="C12831" s="15">
        <f>HOUR($A12831)</f>
        <v/>
      </c>
      <c r="D12831" s="15">
        <f>IF(AND($A12831&gt;=Instellingen!$B$6,$A12831&lt;Instellingen!$B$7),1,0)</f>
        <v/>
      </c>
      <c r="E12831" s="15">
        <f>COUNTIF(tData[BezoekStart],"&lt;"&amp;($A12831+1/24))-COUNTIF(tData[BezoekEind],"&lt;="&amp;$A12831)</f>
        <v/>
      </c>
      <c r="F12831" s="15">
        <f>COUNTIF(tData[BezoekLangStart],"&lt;"&amp;($A12831+1/24))-COUNTIF(tData[BezoekLangEind],"&lt;="&amp;$A12831)</f>
        <v/>
      </c>
      <c r="G12831" s="15">
        <f>IF($D12831=1,$B12831*100+$C12831,-1)</f>
        <v/>
      </c>
      <c r="H12831" s="15">
        <f>IF($D12831=1,$B12831,-1)</f>
        <v/>
      </c>
      <c r="I12831" s="15">
        <f>IF($D12831=1,$C12831,-1)</f>
        <v/>
      </c>
    </row>
    <row r="12832">
      <c r="A12832" s="33" t="n">
        <v>45826.54166666666</v>
      </c>
      <c r="B12832" s="15">
        <f>WEEKDAY($A12832,2)</f>
        <v/>
      </c>
      <c r="C12832" s="15">
        <f>HOUR($A12832)</f>
        <v/>
      </c>
      <c r="D12832" s="15">
        <f>IF(AND($A12832&gt;=Instellingen!$B$6,$A12832&lt;Instellingen!$B$7),1,0)</f>
        <v/>
      </c>
      <c r="E12832" s="15">
        <f>COUNTIF(tData[BezoekStart],"&lt;"&amp;($A12832+1/24))-COUNTIF(tData[BezoekEind],"&lt;="&amp;$A12832)</f>
        <v/>
      </c>
      <c r="F12832" s="15">
        <f>COUNTIF(tData[BezoekLangStart],"&lt;"&amp;($A12832+1/24))-COUNTIF(tData[BezoekLangEind],"&lt;="&amp;$A12832)</f>
        <v/>
      </c>
      <c r="G12832" s="15">
        <f>IF($D12832=1,$B12832*100+$C12832,-1)</f>
        <v/>
      </c>
      <c r="H12832" s="15">
        <f>IF($D12832=1,$B12832,-1)</f>
        <v/>
      </c>
      <c r="I12832" s="15">
        <f>IF($D12832=1,$C12832,-1)</f>
        <v/>
      </c>
    </row>
    <row r="12833">
      <c r="A12833" s="33" t="n">
        <v>45826.58333333334</v>
      </c>
      <c r="B12833" s="15">
        <f>WEEKDAY($A12833,2)</f>
        <v/>
      </c>
      <c r="C12833" s="15">
        <f>HOUR($A12833)</f>
        <v/>
      </c>
      <c r="D12833" s="15">
        <f>IF(AND($A12833&gt;=Instellingen!$B$6,$A12833&lt;Instellingen!$B$7),1,0)</f>
        <v/>
      </c>
      <c r="E12833" s="15">
        <f>COUNTIF(tData[BezoekStart],"&lt;"&amp;($A12833+1/24))-COUNTIF(tData[BezoekEind],"&lt;="&amp;$A12833)</f>
        <v/>
      </c>
      <c r="F12833" s="15">
        <f>COUNTIF(tData[BezoekLangStart],"&lt;"&amp;($A12833+1/24))-COUNTIF(tData[BezoekLangEind],"&lt;="&amp;$A12833)</f>
        <v/>
      </c>
      <c r="G12833" s="15">
        <f>IF($D12833=1,$B12833*100+$C12833,-1)</f>
        <v/>
      </c>
      <c r="H12833" s="15">
        <f>IF($D12833=1,$B12833,-1)</f>
        <v/>
      </c>
      <c r="I12833" s="15">
        <f>IF($D12833=1,$C12833,-1)</f>
        <v/>
      </c>
    </row>
    <row r="12834">
      <c r="A12834" s="33" t="n">
        <v>45826.625</v>
      </c>
      <c r="B12834" s="15">
        <f>WEEKDAY($A12834,2)</f>
        <v/>
      </c>
      <c r="C12834" s="15">
        <f>HOUR($A12834)</f>
        <v/>
      </c>
      <c r="D12834" s="15">
        <f>IF(AND($A12834&gt;=Instellingen!$B$6,$A12834&lt;Instellingen!$B$7),1,0)</f>
        <v/>
      </c>
      <c r="E12834" s="15">
        <f>COUNTIF(tData[BezoekStart],"&lt;"&amp;($A12834+1/24))-COUNTIF(tData[BezoekEind],"&lt;="&amp;$A12834)</f>
        <v/>
      </c>
      <c r="F12834" s="15">
        <f>COUNTIF(tData[BezoekLangStart],"&lt;"&amp;($A12834+1/24))-COUNTIF(tData[BezoekLangEind],"&lt;="&amp;$A12834)</f>
        <v/>
      </c>
      <c r="G12834" s="15">
        <f>IF($D12834=1,$B12834*100+$C12834,-1)</f>
        <v/>
      </c>
      <c r="H12834" s="15">
        <f>IF($D12834=1,$B12834,-1)</f>
        <v/>
      </c>
      <c r="I12834" s="15">
        <f>IF($D12834=1,$C12834,-1)</f>
        <v/>
      </c>
    </row>
    <row r="12835">
      <c r="A12835" s="33" t="n">
        <v>45826.66666666666</v>
      </c>
      <c r="B12835" s="15">
        <f>WEEKDAY($A12835,2)</f>
        <v/>
      </c>
      <c r="C12835" s="15">
        <f>HOUR($A12835)</f>
        <v/>
      </c>
      <c r="D12835" s="15">
        <f>IF(AND($A12835&gt;=Instellingen!$B$6,$A12835&lt;Instellingen!$B$7),1,0)</f>
        <v/>
      </c>
      <c r="E12835" s="15">
        <f>COUNTIF(tData[BezoekStart],"&lt;"&amp;($A12835+1/24))-COUNTIF(tData[BezoekEind],"&lt;="&amp;$A12835)</f>
        <v/>
      </c>
      <c r="F12835" s="15">
        <f>COUNTIF(tData[BezoekLangStart],"&lt;"&amp;($A12835+1/24))-COUNTIF(tData[BezoekLangEind],"&lt;="&amp;$A12835)</f>
        <v/>
      </c>
      <c r="G12835" s="15">
        <f>IF($D12835=1,$B12835*100+$C12835,-1)</f>
        <v/>
      </c>
      <c r="H12835" s="15">
        <f>IF($D12835=1,$B12835,-1)</f>
        <v/>
      </c>
      <c r="I12835" s="15">
        <f>IF($D12835=1,$C12835,-1)</f>
        <v/>
      </c>
    </row>
    <row r="12836">
      <c r="A12836" s="33" t="n">
        <v>45826.70833333334</v>
      </c>
      <c r="B12836" s="15">
        <f>WEEKDAY($A12836,2)</f>
        <v/>
      </c>
      <c r="C12836" s="15">
        <f>HOUR($A12836)</f>
        <v/>
      </c>
      <c r="D12836" s="15">
        <f>IF(AND($A12836&gt;=Instellingen!$B$6,$A12836&lt;Instellingen!$B$7),1,0)</f>
        <v/>
      </c>
      <c r="E12836" s="15">
        <f>COUNTIF(tData[BezoekStart],"&lt;"&amp;($A12836+1/24))-COUNTIF(tData[BezoekEind],"&lt;="&amp;$A12836)</f>
        <v/>
      </c>
      <c r="F12836" s="15">
        <f>COUNTIF(tData[BezoekLangStart],"&lt;"&amp;($A12836+1/24))-COUNTIF(tData[BezoekLangEind],"&lt;="&amp;$A12836)</f>
        <v/>
      </c>
      <c r="G12836" s="15">
        <f>IF($D12836=1,$B12836*100+$C12836,-1)</f>
        <v/>
      </c>
      <c r="H12836" s="15">
        <f>IF($D12836=1,$B12836,-1)</f>
        <v/>
      </c>
      <c r="I12836" s="15">
        <f>IF($D12836=1,$C12836,-1)</f>
        <v/>
      </c>
    </row>
    <row r="12837">
      <c r="A12837" s="33" t="n">
        <v>45826.75</v>
      </c>
      <c r="B12837" s="15">
        <f>WEEKDAY($A12837,2)</f>
        <v/>
      </c>
      <c r="C12837" s="15">
        <f>HOUR($A12837)</f>
        <v/>
      </c>
      <c r="D12837" s="15">
        <f>IF(AND($A12837&gt;=Instellingen!$B$6,$A12837&lt;Instellingen!$B$7),1,0)</f>
        <v/>
      </c>
      <c r="E12837" s="15">
        <f>COUNTIF(tData[BezoekStart],"&lt;"&amp;($A12837+1/24))-COUNTIF(tData[BezoekEind],"&lt;="&amp;$A12837)</f>
        <v/>
      </c>
      <c r="F12837" s="15">
        <f>COUNTIF(tData[BezoekLangStart],"&lt;"&amp;($A12837+1/24))-COUNTIF(tData[BezoekLangEind],"&lt;="&amp;$A12837)</f>
        <v/>
      </c>
      <c r="G12837" s="15">
        <f>IF($D12837=1,$B12837*100+$C12837,-1)</f>
        <v/>
      </c>
      <c r="H12837" s="15">
        <f>IF($D12837=1,$B12837,-1)</f>
        <v/>
      </c>
      <c r="I12837" s="15">
        <f>IF($D12837=1,$C12837,-1)</f>
        <v/>
      </c>
    </row>
    <row r="12838">
      <c r="A12838" s="33" t="n">
        <v>45826.79166666666</v>
      </c>
      <c r="B12838" s="15">
        <f>WEEKDAY($A12838,2)</f>
        <v/>
      </c>
      <c r="C12838" s="15">
        <f>HOUR($A12838)</f>
        <v/>
      </c>
      <c r="D12838" s="15">
        <f>IF(AND($A12838&gt;=Instellingen!$B$6,$A12838&lt;Instellingen!$B$7),1,0)</f>
        <v/>
      </c>
      <c r="E12838" s="15">
        <f>COUNTIF(tData[BezoekStart],"&lt;"&amp;($A12838+1/24))-COUNTIF(tData[BezoekEind],"&lt;="&amp;$A12838)</f>
        <v/>
      </c>
      <c r="F12838" s="15">
        <f>COUNTIF(tData[BezoekLangStart],"&lt;"&amp;($A12838+1/24))-COUNTIF(tData[BezoekLangEind],"&lt;="&amp;$A12838)</f>
        <v/>
      </c>
      <c r="G12838" s="15">
        <f>IF($D12838=1,$B12838*100+$C12838,-1)</f>
        <v/>
      </c>
      <c r="H12838" s="15">
        <f>IF($D12838=1,$B12838,-1)</f>
        <v/>
      </c>
      <c r="I12838" s="15">
        <f>IF($D12838=1,$C12838,-1)</f>
        <v/>
      </c>
    </row>
    <row r="12839">
      <c r="A12839" s="33" t="n">
        <v>45826.83333333334</v>
      </c>
      <c r="B12839" s="15">
        <f>WEEKDAY($A12839,2)</f>
        <v/>
      </c>
      <c r="C12839" s="15">
        <f>HOUR($A12839)</f>
        <v/>
      </c>
      <c r="D12839" s="15">
        <f>IF(AND($A12839&gt;=Instellingen!$B$6,$A12839&lt;Instellingen!$B$7),1,0)</f>
        <v/>
      </c>
      <c r="E12839" s="15">
        <f>COUNTIF(tData[BezoekStart],"&lt;"&amp;($A12839+1/24))-COUNTIF(tData[BezoekEind],"&lt;="&amp;$A12839)</f>
        <v/>
      </c>
      <c r="F12839" s="15">
        <f>COUNTIF(tData[BezoekLangStart],"&lt;"&amp;($A12839+1/24))-COUNTIF(tData[BezoekLangEind],"&lt;="&amp;$A12839)</f>
        <v/>
      </c>
      <c r="G12839" s="15">
        <f>IF($D12839=1,$B12839*100+$C12839,-1)</f>
        <v/>
      </c>
      <c r="H12839" s="15">
        <f>IF($D12839=1,$B12839,-1)</f>
        <v/>
      </c>
      <c r="I12839" s="15">
        <f>IF($D12839=1,$C12839,-1)</f>
        <v/>
      </c>
    </row>
    <row r="12840">
      <c r="A12840" s="33" t="n">
        <v>45826.875</v>
      </c>
      <c r="B12840" s="15">
        <f>WEEKDAY($A12840,2)</f>
        <v/>
      </c>
      <c r="C12840" s="15">
        <f>HOUR($A12840)</f>
        <v/>
      </c>
      <c r="D12840" s="15">
        <f>IF(AND($A12840&gt;=Instellingen!$B$6,$A12840&lt;Instellingen!$B$7),1,0)</f>
        <v/>
      </c>
      <c r="E12840" s="15">
        <f>COUNTIF(tData[BezoekStart],"&lt;"&amp;($A12840+1/24))-COUNTIF(tData[BezoekEind],"&lt;="&amp;$A12840)</f>
        <v/>
      </c>
      <c r="F12840" s="15">
        <f>COUNTIF(tData[BezoekLangStart],"&lt;"&amp;($A12840+1/24))-COUNTIF(tData[BezoekLangEind],"&lt;="&amp;$A12840)</f>
        <v/>
      </c>
      <c r="G12840" s="15">
        <f>IF($D12840=1,$B12840*100+$C12840,-1)</f>
        <v/>
      </c>
      <c r="H12840" s="15">
        <f>IF($D12840=1,$B12840,-1)</f>
        <v/>
      </c>
      <c r="I12840" s="15">
        <f>IF($D12840=1,$C12840,-1)</f>
        <v/>
      </c>
    </row>
    <row r="12841">
      <c r="A12841" s="33" t="n">
        <v>45826.91666666666</v>
      </c>
      <c r="B12841" s="15">
        <f>WEEKDAY($A12841,2)</f>
        <v/>
      </c>
      <c r="C12841" s="15">
        <f>HOUR($A12841)</f>
        <v/>
      </c>
      <c r="D12841" s="15">
        <f>IF(AND($A12841&gt;=Instellingen!$B$6,$A12841&lt;Instellingen!$B$7),1,0)</f>
        <v/>
      </c>
      <c r="E12841" s="15">
        <f>COUNTIF(tData[BezoekStart],"&lt;"&amp;($A12841+1/24))-COUNTIF(tData[BezoekEind],"&lt;="&amp;$A12841)</f>
        <v/>
      </c>
      <c r="F12841" s="15">
        <f>COUNTIF(tData[BezoekLangStart],"&lt;"&amp;($A12841+1/24))-COUNTIF(tData[BezoekLangEind],"&lt;="&amp;$A12841)</f>
        <v/>
      </c>
      <c r="G12841" s="15">
        <f>IF($D12841=1,$B12841*100+$C12841,-1)</f>
        <v/>
      </c>
      <c r="H12841" s="15">
        <f>IF($D12841=1,$B12841,-1)</f>
        <v/>
      </c>
      <c r="I12841" s="15">
        <f>IF($D12841=1,$C12841,-1)</f>
        <v/>
      </c>
    </row>
    <row r="12842">
      <c r="A12842" s="33" t="n">
        <v>45826.95833333334</v>
      </c>
      <c r="B12842" s="15">
        <f>WEEKDAY($A12842,2)</f>
        <v/>
      </c>
      <c r="C12842" s="15">
        <f>HOUR($A12842)</f>
        <v/>
      </c>
      <c r="D12842" s="15">
        <f>IF(AND($A12842&gt;=Instellingen!$B$6,$A12842&lt;Instellingen!$B$7),1,0)</f>
        <v/>
      </c>
      <c r="E12842" s="15">
        <f>COUNTIF(tData[BezoekStart],"&lt;"&amp;($A12842+1/24))-COUNTIF(tData[BezoekEind],"&lt;="&amp;$A12842)</f>
        <v/>
      </c>
      <c r="F12842" s="15">
        <f>COUNTIF(tData[BezoekLangStart],"&lt;"&amp;($A12842+1/24))-COUNTIF(tData[BezoekLangEind],"&lt;="&amp;$A12842)</f>
        <v/>
      </c>
      <c r="G12842" s="15">
        <f>IF($D12842=1,$B12842*100+$C12842,-1)</f>
        <v/>
      </c>
      <c r="H12842" s="15">
        <f>IF($D12842=1,$B12842,-1)</f>
        <v/>
      </c>
      <c r="I12842" s="15">
        <f>IF($D12842=1,$C12842,-1)</f>
        <v/>
      </c>
    </row>
    <row r="12843">
      <c r="A12843" s="33" t="n">
        <v>45827</v>
      </c>
      <c r="B12843" s="15">
        <f>WEEKDAY($A12843,2)</f>
        <v/>
      </c>
      <c r="C12843" s="15">
        <f>HOUR($A12843)</f>
        <v/>
      </c>
      <c r="D12843" s="15">
        <f>IF(AND($A12843&gt;=Instellingen!$B$6,$A12843&lt;Instellingen!$B$7),1,0)</f>
        <v/>
      </c>
      <c r="E12843" s="15">
        <f>COUNTIF(tData[BezoekStart],"&lt;"&amp;($A12843+1/24))-COUNTIF(tData[BezoekEind],"&lt;="&amp;$A12843)</f>
        <v/>
      </c>
      <c r="F12843" s="15">
        <f>COUNTIF(tData[BezoekLangStart],"&lt;"&amp;($A12843+1/24))-COUNTIF(tData[BezoekLangEind],"&lt;="&amp;$A12843)</f>
        <v/>
      </c>
      <c r="G12843" s="15">
        <f>IF($D12843=1,$B12843*100+$C12843,-1)</f>
        <v/>
      </c>
      <c r="H12843" s="15">
        <f>IF($D12843=1,$B12843,-1)</f>
        <v/>
      </c>
      <c r="I12843" s="15">
        <f>IF($D12843=1,$C12843,-1)</f>
        <v/>
      </c>
    </row>
    <row r="12844">
      <c r="A12844" s="33" t="n">
        <v>45827.04166666666</v>
      </c>
      <c r="B12844" s="15">
        <f>WEEKDAY($A12844,2)</f>
        <v/>
      </c>
      <c r="C12844" s="15">
        <f>HOUR($A12844)</f>
        <v/>
      </c>
      <c r="D12844" s="15">
        <f>IF(AND($A12844&gt;=Instellingen!$B$6,$A12844&lt;Instellingen!$B$7),1,0)</f>
        <v/>
      </c>
      <c r="E12844" s="15">
        <f>COUNTIF(tData[BezoekStart],"&lt;"&amp;($A12844+1/24))-COUNTIF(tData[BezoekEind],"&lt;="&amp;$A12844)</f>
        <v/>
      </c>
      <c r="F12844" s="15">
        <f>COUNTIF(tData[BezoekLangStart],"&lt;"&amp;($A12844+1/24))-COUNTIF(tData[BezoekLangEind],"&lt;="&amp;$A12844)</f>
        <v/>
      </c>
      <c r="G12844" s="15">
        <f>IF($D12844=1,$B12844*100+$C12844,-1)</f>
        <v/>
      </c>
      <c r="H12844" s="15">
        <f>IF($D12844=1,$B12844,-1)</f>
        <v/>
      </c>
      <c r="I12844" s="15">
        <f>IF($D12844=1,$C12844,-1)</f>
        <v/>
      </c>
    </row>
    <row r="12845">
      <c r="A12845" s="33" t="n">
        <v>45827.08333333334</v>
      </c>
      <c r="B12845" s="15">
        <f>WEEKDAY($A12845,2)</f>
        <v/>
      </c>
      <c r="C12845" s="15">
        <f>HOUR($A12845)</f>
        <v/>
      </c>
      <c r="D12845" s="15">
        <f>IF(AND($A12845&gt;=Instellingen!$B$6,$A12845&lt;Instellingen!$B$7),1,0)</f>
        <v/>
      </c>
      <c r="E12845" s="15">
        <f>COUNTIF(tData[BezoekStart],"&lt;"&amp;($A12845+1/24))-COUNTIF(tData[BezoekEind],"&lt;="&amp;$A12845)</f>
        <v/>
      </c>
      <c r="F12845" s="15">
        <f>COUNTIF(tData[BezoekLangStart],"&lt;"&amp;($A12845+1/24))-COUNTIF(tData[BezoekLangEind],"&lt;="&amp;$A12845)</f>
        <v/>
      </c>
      <c r="G12845" s="15">
        <f>IF($D12845=1,$B12845*100+$C12845,-1)</f>
        <v/>
      </c>
      <c r="H12845" s="15">
        <f>IF($D12845=1,$B12845,-1)</f>
        <v/>
      </c>
      <c r="I12845" s="15">
        <f>IF($D12845=1,$C12845,-1)</f>
        <v/>
      </c>
    </row>
    <row r="12846">
      <c r="A12846" s="33" t="n">
        <v>45827.125</v>
      </c>
      <c r="B12846" s="15">
        <f>WEEKDAY($A12846,2)</f>
        <v/>
      </c>
      <c r="C12846" s="15">
        <f>HOUR($A12846)</f>
        <v/>
      </c>
      <c r="D12846" s="15">
        <f>IF(AND($A12846&gt;=Instellingen!$B$6,$A12846&lt;Instellingen!$B$7),1,0)</f>
        <v/>
      </c>
      <c r="E12846" s="15">
        <f>COUNTIF(tData[BezoekStart],"&lt;"&amp;($A12846+1/24))-COUNTIF(tData[BezoekEind],"&lt;="&amp;$A12846)</f>
        <v/>
      </c>
      <c r="F12846" s="15">
        <f>COUNTIF(tData[BezoekLangStart],"&lt;"&amp;($A12846+1/24))-COUNTIF(tData[BezoekLangEind],"&lt;="&amp;$A12846)</f>
        <v/>
      </c>
      <c r="G12846" s="15">
        <f>IF($D12846=1,$B12846*100+$C12846,-1)</f>
        <v/>
      </c>
      <c r="H12846" s="15">
        <f>IF($D12846=1,$B12846,-1)</f>
        <v/>
      </c>
      <c r="I12846" s="15">
        <f>IF($D12846=1,$C12846,-1)</f>
        <v/>
      </c>
    </row>
    <row r="12847">
      <c r="A12847" s="33" t="n">
        <v>45827.16666666666</v>
      </c>
      <c r="B12847" s="15">
        <f>WEEKDAY($A12847,2)</f>
        <v/>
      </c>
      <c r="C12847" s="15">
        <f>HOUR($A12847)</f>
        <v/>
      </c>
      <c r="D12847" s="15">
        <f>IF(AND($A12847&gt;=Instellingen!$B$6,$A12847&lt;Instellingen!$B$7),1,0)</f>
        <v/>
      </c>
      <c r="E12847" s="15">
        <f>COUNTIF(tData[BezoekStart],"&lt;"&amp;($A12847+1/24))-COUNTIF(tData[BezoekEind],"&lt;="&amp;$A12847)</f>
        <v/>
      </c>
      <c r="F12847" s="15">
        <f>COUNTIF(tData[BezoekLangStart],"&lt;"&amp;($A12847+1/24))-COUNTIF(tData[BezoekLangEind],"&lt;="&amp;$A12847)</f>
        <v/>
      </c>
      <c r="G12847" s="15">
        <f>IF($D12847=1,$B12847*100+$C12847,-1)</f>
        <v/>
      </c>
      <c r="H12847" s="15">
        <f>IF($D12847=1,$B12847,-1)</f>
        <v/>
      </c>
      <c r="I12847" s="15">
        <f>IF($D12847=1,$C12847,-1)</f>
        <v/>
      </c>
    </row>
    <row r="12848">
      <c r="A12848" s="33" t="n">
        <v>45827.20833333334</v>
      </c>
      <c r="B12848" s="15">
        <f>WEEKDAY($A12848,2)</f>
        <v/>
      </c>
      <c r="C12848" s="15">
        <f>HOUR($A12848)</f>
        <v/>
      </c>
      <c r="D12848" s="15">
        <f>IF(AND($A12848&gt;=Instellingen!$B$6,$A12848&lt;Instellingen!$B$7),1,0)</f>
        <v/>
      </c>
      <c r="E12848" s="15">
        <f>COUNTIF(tData[BezoekStart],"&lt;"&amp;($A12848+1/24))-COUNTIF(tData[BezoekEind],"&lt;="&amp;$A12848)</f>
        <v/>
      </c>
      <c r="F12848" s="15">
        <f>COUNTIF(tData[BezoekLangStart],"&lt;"&amp;($A12848+1/24))-COUNTIF(tData[BezoekLangEind],"&lt;="&amp;$A12848)</f>
        <v/>
      </c>
      <c r="G12848" s="15">
        <f>IF($D12848=1,$B12848*100+$C12848,-1)</f>
        <v/>
      </c>
      <c r="H12848" s="15">
        <f>IF($D12848=1,$B12848,-1)</f>
        <v/>
      </c>
      <c r="I12848" s="15">
        <f>IF($D12848=1,$C12848,-1)</f>
        <v/>
      </c>
    </row>
    <row r="12849">
      <c r="A12849" s="33" t="n">
        <v>45827.25</v>
      </c>
      <c r="B12849" s="15">
        <f>WEEKDAY($A12849,2)</f>
        <v/>
      </c>
      <c r="C12849" s="15">
        <f>HOUR($A12849)</f>
        <v/>
      </c>
      <c r="D12849" s="15">
        <f>IF(AND($A12849&gt;=Instellingen!$B$6,$A12849&lt;Instellingen!$B$7),1,0)</f>
        <v/>
      </c>
      <c r="E12849" s="15">
        <f>COUNTIF(tData[BezoekStart],"&lt;"&amp;($A12849+1/24))-COUNTIF(tData[BezoekEind],"&lt;="&amp;$A12849)</f>
        <v/>
      </c>
      <c r="F12849" s="15">
        <f>COUNTIF(tData[BezoekLangStart],"&lt;"&amp;($A12849+1/24))-COUNTIF(tData[BezoekLangEind],"&lt;="&amp;$A12849)</f>
        <v/>
      </c>
      <c r="G12849" s="15">
        <f>IF($D12849=1,$B12849*100+$C12849,-1)</f>
        <v/>
      </c>
      <c r="H12849" s="15">
        <f>IF($D12849=1,$B12849,-1)</f>
        <v/>
      </c>
      <c r="I12849" s="15">
        <f>IF($D12849=1,$C12849,-1)</f>
        <v/>
      </c>
    </row>
    <row r="12850">
      <c r="A12850" s="33" t="n">
        <v>45827.29166666666</v>
      </c>
      <c r="B12850" s="15">
        <f>WEEKDAY($A12850,2)</f>
        <v/>
      </c>
      <c r="C12850" s="15">
        <f>HOUR($A12850)</f>
        <v/>
      </c>
      <c r="D12850" s="15">
        <f>IF(AND($A12850&gt;=Instellingen!$B$6,$A12850&lt;Instellingen!$B$7),1,0)</f>
        <v/>
      </c>
      <c r="E12850" s="15">
        <f>COUNTIF(tData[BezoekStart],"&lt;"&amp;($A12850+1/24))-COUNTIF(tData[BezoekEind],"&lt;="&amp;$A12850)</f>
        <v/>
      </c>
      <c r="F12850" s="15">
        <f>COUNTIF(tData[BezoekLangStart],"&lt;"&amp;($A12850+1/24))-COUNTIF(tData[BezoekLangEind],"&lt;="&amp;$A12850)</f>
        <v/>
      </c>
      <c r="G12850" s="15">
        <f>IF($D12850=1,$B12850*100+$C12850,-1)</f>
        <v/>
      </c>
      <c r="H12850" s="15">
        <f>IF($D12850=1,$B12850,-1)</f>
        <v/>
      </c>
      <c r="I12850" s="15">
        <f>IF($D12850=1,$C12850,-1)</f>
        <v/>
      </c>
    </row>
    <row r="12851">
      <c r="A12851" s="33" t="n">
        <v>45827.33333333334</v>
      </c>
      <c r="B12851" s="15">
        <f>WEEKDAY($A12851,2)</f>
        <v/>
      </c>
      <c r="C12851" s="15">
        <f>HOUR($A12851)</f>
        <v/>
      </c>
      <c r="D12851" s="15">
        <f>IF(AND($A12851&gt;=Instellingen!$B$6,$A12851&lt;Instellingen!$B$7),1,0)</f>
        <v/>
      </c>
      <c r="E12851" s="15">
        <f>COUNTIF(tData[BezoekStart],"&lt;"&amp;($A12851+1/24))-COUNTIF(tData[BezoekEind],"&lt;="&amp;$A12851)</f>
        <v/>
      </c>
      <c r="F12851" s="15">
        <f>COUNTIF(tData[BezoekLangStart],"&lt;"&amp;($A12851+1/24))-COUNTIF(tData[BezoekLangEind],"&lt;="&amp;$A12851)</f>
        <v/>
      </c>
      <c r="G12851" s="15">
        <f>IF($D12851=1,$B12851*100+$C12851,-1)</f>
        <v/>
      </c>
      <c r="H12851" s="15">
        <f>IF($D12851=1,$B12851,-1)</f>
        <v/>
      </c>
      <c r="I12851" s="15">
        <f>IF($D12851=1,$C12851,-1)</f>
        <v/>
      </c>
    </row>
    <row r="12852">
      <c r="A12852" s="33" t="n">
        <v>45827.375</v>
      </c>
      <c r="B12852" s="15">
        <f>WEEKDAY($A12852,2)</f>
        <v/>
      </c>
      <c r="C12852" s="15">
        <f>HOUR($A12852)</f>
        <v/>
      </c>
      <c r="D12852" s="15">
        <f>IF(AND($A12852&gt;=Instellingen!$B$6,$A12852&lt;Instellingen!$B$7),1,0)</f>
        <v/>
      </c>
      <c r="E12852" s="15">
        <f>COUNTIF(tData[BezoekStart],"&lt;"&amp;($A12852+1/24))-COUNTIF(tData[BezoekEind],"&lt;="&amp;$A12852)</f>
        <v/>
      </c>
      <c r="F12852" s="15">
        <f>COUNTIF(tData[BezoekLangStart],"&lt;"&amp;($A12852+1/24))-COUNTIF(tData[BezoekLangEind],"&lt;="&amp;$A12852)</f>
        <v/>
      </c>
      <c r="G12852" s="15">
        <f>IF($D12852=1,$B12852*100+$C12852,-1)</f>
        <v/>
      </c>
      <c r="H12852" s="15">
        <f>IF($D12852=1,$B12852,-1)</f>
        <v/>
      </c>
      <c r="I12852" s="15">
        <f>IF($D12852=1,$C12852,-1)</f>
        <v/>
      </c>
    </row>
    <row r="12853">
      <c r="A12853" s="33" t="n">
        <v>45827.41666666666</v>
      </c>
      <c r="B12853" s="15">
        <f>WEEKDAY($A12853,2)</f>
        <v/>
      </c>
      <c r="C12853" s="15">
        <f>HOUR($A12853)</f>
        <v/>
      </c>
      <c r="D12853" s="15">
        <f>IF(AND($A12853&gt;=Instellingen!$B$6,$A12853&lt;Instellingen!$B$7),1,0)</f>
        <v/>
      </c>
      <c r="E12853" s="15">
        <f>COUNTIF(tData[BezoekStart],"&lt;"&amp;($A12853+1/24))-COUNTIF(tData[BezoekEind],"&lt;="&amp;$A12853)</f>
        <v/>
      </c>
      <c r="F12853" s="15">
        <f>COUNTIF(tData[BezoekLangStart],"&lt;"&amp;($A12853+1/24))-COUNTIF(tData[BezoekLangEind],"&lt;="&amp;$A12853)</f>
        <v/>
      </c>
      <c r="G12853" s="15">
        <f>IF($D12853=1,$B12853*100+$C12853,-1)</f>
        <v/>
      </c>
      <c r="H12853" s="15">
        <f>IF($D12853=1,$B12853,-1)</f>
        <v/>
      </c>
      <c r="I12853" s="15">
        <f>IF($D12853=1,$C12853,-1)</f>
        <v/>
      </c>
    </row>
    <row r="12854">
      <c r="A12854" s="33" t="n">
        <v>45827.45833333334</v>
      </c>
      <c r="B12854" s="15">
        <f>WEEKDAY($A12854,2)</f>
        <v/>
      </c>
      <c r="C12854" s="15">
        <f>HOUR($A12854)</f>
        <v/>
      </c>
      <c r="D12854" s="15">
        <f>IF(AND($A12854&gt;=Instellingen!$B$6,$A12854&lt;Instellingen!$B$7),1,0)</f>
        <v/>
      </c>
      <c r="E12854" s="15">
        <f>COUNTIF(tData[BezoekStart],"&lt;"&amp;($A12854+1/24))-COUNTIF(tData[BezoekEind],"&lt;="&amp;$A12854)</f>
        <v/>
      </c>
      <c r="F12854" s="15">
        <f>COUNTIF(tData[BezoekLangStart],"&lt;"&amp;($A12854+1/24))-COUNTIF(tData[BezoekLangEind],"&lt;="&amp;$A12854)</f>
        <v/>
      </c>
      <c r="G12854" s="15">
        <f>IF($D12854=1,$B12854*100+$C12854,-1)</f>
        <v/>
      </c>
      <c r="H12854" s="15">
        <f>IF($D12854=1,$B12854,-1)</f>
        <v/>
      </c>
      <c r="I12854" s="15">
        <f>IF($D12854=1,$C12854,-1)</f>
        <v/>
      </c>
    </row>
    <row r="12855">
      <c r="A12855" s="33" t="n">
        <v>45827.5</v>
      </c>
      <c r="B12855" s="15">
        <f>WEEKDAY($A12855,2)</f>
        <v/>
      </c>
      <c r="C12855" s="15">
        <f>HOUR($A12855)</f>
        <v/>
      </c>
      <c r="D12855" s="15">
        <f>IF(AND($A12855&gt;=Instellingen!$B$6,$A12855&lt;Instellingen!$B$7),1,0)</f>
        <v/>
      </c>
      <c r="E12855" s="15">
        <f>COUNTIF(tData[BezoekStart],"&lt;"&amp;($A12855+1/24))-COUNTIF(tData[BezoekEind],"&lt;="&amp;$A12855)</f>
        <v/>
      </c>
      <c r="F12855" s="15">
        <f>COUNTIF(tData[BezoekLangStart],"&lt;"&amp;($A12855+1/24))-COUNTIF(tData[BezoekLangEind],"&lt;="&amp;$A12855)</f>
        <v/>
      </c>
      <c r="G12855" s="15">
        <f>IF($D12855=1,$B12855*100+$C12855,-1)</f>
        <v/>
      </c>
      <c r="H12855" s="15">
        <f>IF($D12855=1,$B12855,-1)</f>
        <v/>
      </c>
      <c r="I12855" s="15">
        <f>IF($D12855=1,$C12855,-1)</f>
        <v/>
      </c>
    </row>
    <row r="12856">
      <c r="A12856" s="33" t="n">
        <v>45827.54166666666</v>
      </c>
      <c r="B12856" s="15">
        <f>WEEKDAY($A12856,2)</f>
        <v/>
      </c>
      <c r="C12856" s="15">
        <f>HOUR($A12856)</f>
        <v/>
      </c>
      <c r="D12856" s="15">
        <f>IF(AND($A12856&gt;=Instellingen!$B$6,$A12856&lt;Instellingen!$B$7),1,0)</f>
        <v/>
      </c>
      <c r="E12856" s="15">
        <f>COUNTIF(tData[BezoekStart],"&lt;"&amp;($A12856+1/24))-COUNTIF(tData[BezoekEind],"&lt;="&amp;$A12856)</f>
        <v/>
      </c>
      <c r="F12856" s="15">
        <f>COUNTIF(tData[BezoekLangStart],"&lt;"&amp;($A12856+1/24))-COUNTIF(tData[BezoekLangEind],"&lt;="&amp;$A12856)</f>
        <v/>
      </c>
      <c r="G12856" s="15">
        <f>IF($D12856=1,$B12856*100+$C12856,-1)</f>
        <v/>
      </c>
      <c r="H12856" s="15">
        <f>IF($D12856=1,$B12856,-1)</f>
        <v/>
      </c>
      <c r="I12856" s="15">
        <f>IF($D12856=1,$C12856,-1)</f>
        <v/>
      </c>
    </row>
    <row r="12857">
      <c r="A12857" s="33" t="n">
        <v>45827.58333333334</v>
      </c>
      <c r="B12857" s="15">
        <f>WEEKDAY($A12857,2)</f>
        <v/>
      </c>
      <c r="C12857" s="15">
        <f>HOUR($A12857)</f>
        <v/>
      </c>
      <c r="D12857" s="15">
        <f>IF(AND($A12857&gt;=Instellingen!$B$6,$A12857&lt;Instellingen!$B$7),1,0)</f>
        <v/>
      </c>
      <c r="E12857" s="15">
        <f>COUNTIF(tData[BezoekStart],"&lt;"&amp;($A12857+1/24))-COUNTIF(tData[BezoekEind],"&lt;="&amp;$A12857)</f>
        <v/>
      </c>
      <c r="F12857" s="15">
        <f>COUNTIF(tData[BezoekLangStart],"&lt;"&amp;($A12857+1/24))-COUNTIF(tData[BezoekLangEind],"&lt;="&amp;$A12857)</f>
        <v/>
      </c>
      <c r="G12857" s="15">
        <f>IF($D12857=1,$B12857*100+$C12857,-1)</f>
        <v/>
      </c>
      <c r="H12857" s="15">
        <f>IF($D12857=1,$B12857,-1)</f>
        <v/>
      </c>
      <c r="I12857" s="15">
        <f>IF($D12857=1,$C12857,-1)</f>
        <v/>
      </c>
    </row>
    <row r="12858">
      <c r="A12858" s="33" t="n">
        <v>45827.625</v>
      </c>
      <c r="B12858" s="15">
        <f>WEEKDAY($A12858,2)</f>
        <v/>
      </c>
      <c r="C12858" s="15">
        <f>HOUR($A12858)</f>
        <v/>
      </c>
      <c r="D12858" s="15">
        <f>IF(AND($A12858&gt;=Instellingen!$B$6,$A12858&lt;Instellingen!$B$7),1,0)</f>
        <v/>
      </c>
      <c r="E12858" s="15">
        <f>COUNTIF(tData[BezoekStart],"&lt;"&amp;($A12858+1/24))-COUNTIF(tData[BezoekEind],"&lt;="&amp;$A12858)</f>
        <v/>
      </c>
      <c r="F12858" s="15">
        <f>COUNTIF(tData[BezoekLangStart],"&lt;"&amp;($A12858+1/24))-COUNTIF(tData[BezoekLangEind],"&lt;="&amp;$A12858)</f>
        <v/>
      </c>
      <c r="G12858" s="15">
        <f>IF($D12858=1,$B12858*100+$C12858,-1)</f>
        <v/>
      </c>
      <c r="H12858" s="15">
        <f>IF($D12858=1,$B12858,-1)</f>
        <v/>
      </c>
      <c r="I12858" s="15">
        <f>IF($D12858=1,$C12858,-1)</f>
        <v/>
      </c>
    </row>
    <row r="12859">
      <c r="A12859" s="33" t="n">
        <v>45827.66666666666</v>
      </c>
      <c r="B12859" s="15">
        <f>WEEKDAY($A12859,2)</f>
        <v/>
      </c>
      <c r="C12859" s="15">
        <f>HOUR($A12859)</f>
        <v/>
      </c>
      <c r="D12859" s="15">
        <f>IF(AND($A12859&gt;=Instellingen!$B$6,$A12859&lt;Instellingen!$B$7),1,0)</f>
        <v/>
      </c>
      <c r="E12859" s="15">
        <f>COUNTIF(tData[BezoekStart],"&lt;"&amp;($A12859+1/24))-COUNTIF(tData[BezoekEind],"&lt;="&amp;$A12859)</f>
        <v/>
      </c>
      <c r="F12859" s="15">
        <f>COUNTIF(tData[BezoekLangStart],"&lt;"&amp;($A12859+1/24))-COUNTIF(tData[BezoekLangEind],"&lt;="&amp;$A12859)</f>
        <v/>
      </c>
      <c r="G12859" s="15">
        <f>IF($D12859=1,$B12859*100+$C12859,-1)</f>
        <v/>
      </c>
      <c r="H12859" s="15">
        <f>IF($D12859=1,$B12859,-1)</f>
        <v/>
      </c>
      <c r="I12859" s="15">
        <f>IF($D12859=1,$C12859,-1)</f>
        <v/>
      </c>
    </row>
    <row r="12860">
      <c r="A12860" s="33" t="n">
        <v>45827.70833333334</v>
      </c>
      <c r="B12860" s="15">
        <f>WEEKDAY($A12860,2)</f>
        <v/>
      </c>
      <c r="C12860" s="15">
        <f>HOUR($A12860)</f>
        <v/>
      </c>
      <c r="D12860" s="15">
        <f>IF(AND($A12860&gt;=Instellingen!$B$6,$A12860&lt;Instellingen!$B$7),1,0)</f>
        <v/>
      </c>
      <c r="E12860" s="15">
        <f>COUNTIF(tData[BezoekStart],"&lt;"&amp;($A12860+1/24))-COUNTIF(tData[BezoekEind],"&lt;="&amp;$A12860)</f>
        <v/>
      </c>
      <c r="F12860" s="15">
        <f>COUNTIF(tData[BezoekLangStart],"&lt;"&amp;($A12860+1/24))-COUNTIF(tData[BezoekLangEind],"&lt;="&amp;$A12860)</f>
        <v/>
      </c>
      <c r="G12860" s="15">
        <f>IF($D12860=1,$B12860*100+$C12860,-1)</f>
        <v/>
      </c>
      <c r="H12860" s="15">
        <f>IF($D12860=1,$B12860,-1)</f>
        <v/>
      </c>
      <c r="I12860" s="15">
        <f>IF($D12860=1,$C12860,-1)</f>
        <v/>
      </c>
    </row>
    <row r="12861">
      <c r="A12861" s="33" t="n">
        <v>45827.75</v>
      </c>
      <c r="B12861" s="15">
        <f>WEEKDAY($A12861,2)</f>
        <v/>
      </c>
      <c r="C12861" s="15">
        <f>HOUR($A12861)</f>
        <v/>
      </c>
      <c r="D12861" s="15">
        <f>IF(AND($A12861&gt;=Instellingen!$B$6,$A12861&lt;Instellingen!$B$7),1,0)</f>
        <v/>
      </c>
      <c r="E12861" s="15">
        <f>COUNTIF(tData[BezoekStart],"&lt;"&amp;($A12861+1/24))-COUNTIF(tData[BezoekEind],"&lt;="&amp;$A12861)</f>
        <v/>
      </c>
      <c r="F12861" s="15">
        <f>COUNTIF(tData[BezoekLangStart],"&lt;"&amp;($A12861+1/24))-COUNTIF(tData[BezoekLangEind],"&lt;="&amp;$A12861)</f>
        <v/>
      </c>
      <c r="G12861" s="15">
        <f>IF($D12861=1,$B12861*100+$C12861,-1)</f>
        <v/>
      </c>
      <c r="H12861" s="15">
        <f>IF($D12861=1,$B12861,-1)</f>
        <v/>
      </c>
      <c r="I12861" s="15">
        <f>IF($D12861=1,$C12861,-1)</f>
        <v/>
      </c>
    </row>
    <row r="12862">
      <c r="A12862" s="33" t="n">
        <v>45827.79166666666</v>
      </c>
      <c r="B12862" s="15">
        <f>WEEKDAY($A12862,2)</f>
        <v/>
      </c>
      <c r="C12862" s="15">
        <f>HOUR($A12862)</f>
        <v/>
      </c>
      <c r="D12862" s="15">
        <f>IF(AND($A12862&gt;=Instellingen!$B$6,$A12862&lt;Instellingen!$B$7),1,0)</f>
        <v/>
      </c>
      <c r="E12862" s="15">
        <f>COUNTIF(tData[BezoekStart],"&lt;"&amp;($A12862+1/24))-COUNTIF(tData[BezoekEind],"&lt;="&amp;$A12862)</f>
        <v/>
      </c>
      <c r="F12862" s="15">
        <f>COUNTIF(tData[BezoekLangStart],"&lt;"&amp;($A12862+1/24))-COUNTIF(tData[BezoekLangEind],"&lt;="&amp;$A12862)</f>
        <v/>
      </c>
      <c r="G12862" s="15">
        <f>IF($D12862=1,$B12862*100+$C12862,-1)</f>
        <v/>
      </c>
      <c r="H12862" s="15">
        <f>IF($D12862=1,$B12862,-1)</f>
        <v/>
      </c>
      <c r="I12862" s="15">
        <f>IF($D12862=1,$C12862,-1)</f>
        <v/>
      </c>
    </row>
    <row r="12863">
      <c r="A12863" s="33" t="n">
        <v>45827.83333333334</v>
      </c>
      <c r="B12863" s="15">
        <f>WEEKDAY($A12863,2)</f>
        <v/>
      </c>
      <c r="C12863" s="15">
        <f>HOUR($A12863)</f>
        <v/>
      </c>
      <c r="D12863" s="15">
        <f>IF(AND($A12863&gt;=Instellingen!$B$6,$A12863&lt;Instellingen!$B$7),1,0)</f>
        <v/>
      </c>
      <c r="E12863" s="15">
        <f>COUNTIF(tData[BezoekStart],"&lt;"&amp;($A12863+1/24))-COUNTIF(tData[BezoekEind],"&lt;="&amp;$A12863)</f>
        <v/>
      </c>
      <c r="F12863" s="15">
        <f>COUNTIF(tData[BezoekLangStart],"&lt;"&amp;($A12863+1/24))-COUNTIF(tData[BezoekLangEind],"&lt;="&amp;$A12863)</f>
        <v/>
      </c>
      <c r="G12863" s="15">
        <f>IF($D12863=1,$B12863*100+$C12863,-1)</f>
        <v/>
      </c>
      <c r="H12863" s="15">
        <f>IF($D12863=1,$B12863,-1)</f>
        <v/>
      </c>
      <c r="I12863" s="15">
        <f>IF($D12863=1,$C12863,-1)</f>
        <v/>
      </c>
    </row>
    <row r="12864">
      <c r="A12864" s="33" t="n">
        <v>45827.875</v>
      </c>
      <c r="B12864" s="15">
        <f>WEEKDAY($A12864,2)</f>
        <v/>
      </c>
      <c r="C12864" s="15">
        <f>HOUR($A12864)</f>
        <v/>
      </c>
      <c r="D12864" s="15">
        <f>IF(AND($A12864&gt;=Instellingen!$B$6,$A12864&lt;Instellingen!$B$7),1,0)</f>
        <v/>
      </c>
      <c r="E12864" s="15">
        <f>COUNTIF(tData[BezoekStart],"&lt;"&amp;($A12864+1/24))-COUNTIF(tData[BezoekEind],"&lt;="&amp;$A12864)</f>
        <v/>
      </c>
      <c r="F12864" s="15">
        <f>COUNTIF(tData[BezoekLangStart],"&lt;"&amp;($A12864+1/24))-COUNTIF(tData[BezoekLangEind],"&lt;="&amp;$A12864)</f>
        <v/>
      </c>
      <c r="G12864" s="15">
        <f>IF($D12864=1,$B12864*100+$C12864,-1)</f>
        <v/>
      </c>
      <c r="H12864" s="15">
        <f>IF($D12864=1,$B12864,-1)</f>
        <v/>
      </c>
      <c r="I12864" s="15">
        <f>IF($D12864=1,$C12864,-1)</f>
        <v/>
      </c>
    </row>
    <row r="12865">
      <c r="A12865" s="33" t="n">
        <v>45827.91666666666</v>
      </c>
      <c r="B12865" s="15">
        <f>WEEKDAY($A12865,2)</f>
        <v/>
      </c>
      <c r="C12865" s="15">
        <f>HOUR($A12865)</f>
        <v/>
      </c>
      <c r="D12865" s="15">
        <f>IF(AND($A12865&gt;=Instellingen!$B$6,$A12865&lt;Instellingen!$B$7),1,0)</f>
        <v/>
      </c>
      <c r="E12865" s="15">
        <f>COUNTIF(tData[BezoekStart],"&lt;"&amp;($A12865+1/24))-COUNTIF(tData[BezoekEind],"&lt;="&amp;$A12865)</f>
        <v/>
      </c>
      <c r="F12865" s="15">
        <f>COUNTIF(tData[BezoekLangStart],"&lt;"&amp;($A12865+1/24))-COUNTIF(tData[BezoekLangEind],"&lt;="&amp;$A12865)</f>
        <v/>
      </c>
      <c r="G12865" s="15">
        <f>IF($D12865=1,$B12865*100+$C12865,-1)</f>
        <v/>
      </c>
      <c r="H12865" s="15">
        <f>IF($D12865=1,$B12865,-1)</f>
        <v/>
      </c>
      <c r="I12865" s="15">
        <f>IF($D12865=1,$C12865,-1)</f>
        <v/>
      </c>
    </row>
    <row r="12866">
      <c r="A12866" s="33" t="n">
        <v>45827.95833333334</v>
      </c>
      <c r="B12866" s="15">
        <f>WEEKDAY($A12866,2)</f>
        <v/>
      </c>
      <c r="C12866" s="15">
        <f>HOUR($A12866)</f>
        <v/>
      </c>
      <c r="D12866" s="15">
        <f>IF(AND($A12866&gt;=Instellingen!$B$6,$A12866&lt;Instellingen!$B$7),1,0)</f>
        <v/>
      </c>
      <c r="E12866" s="15">
        <f>COUNTIF(tData[BezoekStart],"&lt;"&amp;($A12866+1/24))-COUNTIF(tData[BezoekEind],"&lt;="&amp;$A12866)</f>
        <v/>
      </c>
      <c r="F12866" s="15">
        <f>COUNTIF(tData[BezoekLangStart],"&lt;"&amp;($A12866+1/24))-COUNTIF(tData[BezoekLangEind],"&lt;="&amp;$A12866)</f>
        <v/>
      </c>
      <c r="G12866" s="15">
        <f>IF($D12866=1,$B12866*100+$C12866,-1)</f>
        <v/>
      </c>
      <c r="H12866" s="15">
        <f>IF($D12866=1,$B12866,-1)</f>
        <v/>
      </c>
      <c r="I12866" s="15">
        <f>IF($D12866=1,$C12866,-1)</f>
        <v/>
      </c>
    </row>
    <row r="12867">
      <c r="A12867" s="33" t="n">
        <v>45828</v>
      </c>
      <c r="B12867" s="15">
        <f>WEEKDAY($A12867,2)</f>
        <v/>
      </c>
      <c r="C12867" s="15">
        <f>HOUR($A12867)</f>
        <v/>
      </c>
      <c r="D12867" s="15">
        <f>IF(AND($A12867&gt;=Instellingen!$B$6,$A12867&lt;Instellingen!$B$7),1,0)</f>
        <v/>
      </c>
      <c r="E12867" s="15">
        <f>COUNTIF(tData[BezoekStart],"&lt;"&amp;($A12867+1/24))-COUNTIF(tData[BezoekEind],"&lt;="&amp;$A12867)</f>
        <v/>
      </c>
      <c r="F12867" s="15">
        <f>COUNTIF(tData[BezoekLangStart],"&lt;"&amp;($A12867+1/24))-COUNTIF(tData[BezoekLangEind],"&lt;="&amp;$A12867)</f>
        <v/>
      </c>
      <c r="G12867" s="15">
        <f>IF($D12867=1,$B12867*100+$C12867,-1)</f>
        <v/>
      </c>
      <c r="H12867" s="15">
        <f>IF($D12867=1,$B12867,-1)</f>
        <v/>
      </c>
      <c r="I12867" s="15">
        <f>IF($D12867=1,$C12867,-1)</f>
        <v/>
      </c>
    </row>
    <row r="12868">
      <c r="A12868" s="33" t="n">
        <v>45828.04166666666</v>
      </c>
      <c r="B12868" s="15">
        <f>WEEKDAY($A12868,2)</f>
        <v/>
      </c>
      <c r="C12868" s="15">
        <f>HOUR($A12868)</f>
        <v/>
      </c>
      <c r="D12868" s="15">
        <f>IF(AND($A12868&gt;=Instellingen!$B$6,$A12868&lt;Instellingen!$B$7),1,0)</f>
        <v/>
      </c>
      <c r="E12868" s="15">
        <f>COUNTIF(tData[BezoekStart],"&lt;"&amp;($A12868+1/24))-COUNTIF(tData[BezoekEind],"&lt;="&amp;$A12868)</f>
        <v/>
      </c>
      <c r="F12868" s="15">
        <f>COUNTIF(tData[BezoekLangStart],"&lt;"&amp;($A12868+1/24))-COUNTIF(tData[BezoekLangEind],"&lt;="&amp;$A12868)</f>
        <v/>
      </c>
      <c r="G12868" s="15">
        <f>IF($D12868=1,$B12868*100+$C12868,-1)</f>
        <v/>
      </c>
      <c r="H12868" s="15">
        <f>IF($D12868=1,$B12868,-1)</f>
        <v/>
      </c>
      <c r="I12868" s="15">
        <f>IF($D12868=1,$C12868,-1)</f>
        <v/>
      </c>
    </row>
    <row r="12869">
      <c r="A12869" s="33" t="n">
        <v>45828.08333333334</v>
      </c>
      <c r="B12869" s="15">
        <f>WEEKDAY($A12869,2)</f>
        <v/>
      </c>
      <c r="C12869" s="15">
        <f>HOUR($A12869)</f>
        <v/>
      </c>
      <c r="D12869" s="15">
        <f>IF(AND($A12869&gt;=Instellingen!$B$6,$A12869&lt;Instellingen!$B$7),1,0)</f>
        <v/>
      </c>
      <c r="E12869" s="15">
        <f>COUNTIF(tData[BezoekStart],"&lt;"&amp;($A12869+1/24))-COUNTIF(tData[BezoekEind],"&lt;="&amp;$A12869)</f>
        <v/>
      </c>
      <c r="F12869" s="15">
        <f>COUNTIF(tData[BezoekLangStart],"&lt;"&amp;($A12869+1/24))-COUNTIF(tData[BezoekLangEind],"&lt;="&amp;$A12869)</f>
        <v/>
      </c>
      <c r="G12869" s="15">
        <f>IF($D12869=1,$B12869*100+$C12869,-1)</f>
        <v/>
      </c>
      <c r="H12869" s="15">
        <f>IF($D12869=1,$B12869,-1)</f>
        <v/>
      </c>
      <c r="I12869" s="15">
        <f>IF($D12869=1,$C12869,-1)</f>
        <v/>
      </c>
    </row>
    <row r="12870">
      <c r="A12870" s="33" t="n">
        <v>45828.125</v>
      </c>
      <c r="B12870" s="15">
        <f>WEEKDAY($A12870,2)</f>
        <v/>
      </c>
      <c r="C12870" s="15">
        <f>HOUR($A12870)</f>
        <v/>
      </c>
      <c r="D12870" s="15">
        <f>IF(AND($A12870&gt;=Instellingen!$B$6,$A12870&lt;Instellingen!$B$7),1,0)</f>
        <v/>
      </c>
      <c r="E12870" s="15">
        <f>COUNTIF(tData[BezoekStart],"&lt;"&amp;($A12870+1/24))-COUNTIF(tData[BezoekEind],"&lt;="&amp;$A12870)</f>
        <v/>
      </c>
      <c r="F12870" s="15">
        <f>COUNTIF(tData[BezoekLangStart],"&lt;"&amp;($A12870+1/24))-COUNTIF(tData[BezoekLangEind],"&lt;="&amp;$A12870)</f>
        <v/>
      </c>
      <c r="G12870" s="15">
        <f>IF($D12870=1,$B12870*100+$C12870,-1)</f>
        <v/>
      </c>
      <c r="H12870" s="15">
        <f>IF($D12870=1,$B12870,-1)</f>
        <v/>
      </c>
      <c r="I12870" s="15">
        <f>IF($D12870=1,$C12870,-1)</f>
        <v/>
      </c>
    </row>
    <row r="12871">
      <c r="A12871" s="33" t="n">
        <v>45828.16666666666</v>
      </c>
      <c r="B12871" s="15">
        <f>WEEKDAY($A12871,2)</f>
        <v/>
      </c>
      <c r="C12871" s="15">
        <f>HOUR($A12871)</f>
        <v/>
      </c>
      <c r="D12871" s="15">
        <f>IF(AND($A12871&gt;=Instellingen!$B$6,$A12871&lt;Instellingen!$B$7),1,0)</f>
        <v/>
      </c>
      <c r="E12871" s="15">
        <f>COUNTIF(tData[BezoekStart],"&lt;"&amp;($A12871+1/24))-COUNTIF(tData[BezoekEind],"&lt;="&amp;$A12871)</f>
        <v/>
      </c>
      <c r="F12871" s="15">
        <f>COUNTIF(tData[BezoekLangStart],"&lt;"&amp;($A12871+1/24))-COUNTIF(tData[BezoekLangEind],"&lt;="&amp;$A12871)</f>
        <v/>
      </c>
      <c r="G12871" s="15">
        <f>IF($D12871=1,$B12871*100+$C12871,-1)</f>
        <v/>
      </c>
      <c r="H12871" s="15">
        <f>IF($D12871=1,$B12871,-1)</f>
        <v/>
      </c>
      <c r="I12871" s="15">
        <f>IF($D12871=1,$C12871,-1)</f>
        <v/>
      </c>
    </row>
    <row r="12872">
      <c r="A12872" s="33" t="n">
        <v>45828.20833333334</v>
      </c>
      <c r="B12872" s="15">
        <f>WEEKDAY($A12872,2)</f>
        <v/>
      </c>
      <c r="C12872" s="15">
        <f>HOUR($A12872)</f>
        <v/>
      </c>
      <c r="D12872" s="15">
        <f>IF(AND($A12872&gt;=Instellingen!$B$6,$A12872&lt;Instellingen!$B$7),1,0)</f>
        <v/>
      </c>
      <c r="E12872" s="15">
        <f>COUNTIF(tData[BezoekStart],"&lt;"&amp;($A12872+1/24))-COUNTIF(tData[BezoekEind],"&lt;="&amp;$A12872)</f>
        <v/>
      </c>
      <c r="F12872" s="15">
        <f>COUNTIF(tData[BezoekLangStart],"&lt;"&amp;($A12872+1/24))-COUNTIF(tData[BezoekLangEind],"&lt;="&amp;$A12872)</f>
        <v/>
      </c>
      <c r="G12872" s="15">
        <f>IF($D12872=1,$B12872*100+$C12872,-1)</f>
        <v/>
      </c>
      <c r="H12872" s="15">
        <f>IF($D12872=1,$B12872,-1)</f>
        <v/>
      </c>
      <c r="I12872" s="15">
        <f>IF($D12872=1,$C12872,-1)</f>
        <v/>
      </c>
    </row>
    <row r="12873">
      <c r="A12873" s="33" t="n">
        <v>45828.25</v>
      </c>
      <c r="B12873" s="15">
        <f>WEEKDAY($A12873,2)</f>
        <v/>
      </c>
      <c r="C12873" s="15">
        <f>HOUR($A12873)</f>
        <v/>
      </c>
      <c r="D12873" s="15">
        <f>IF(AND($A12873&gt;=Instellingen!$B$6,$A12873&lt;Instellingen!$B$7),1,0)</f>
        <v/>
      </c>
      <c r="E12873" s="15">
        <f>COUNTIF(tData[BezoekStart],"&lt;"&amp;($A12873+1/24))-COUNTIF(tData[BezoekEind],"&lt;="&amp;$A12873)</f>
        <v/>
      </c>
      <c r="F12873" s="15">
        <f>COUNTIF(tData[BezoekLangStart],"&lt;"&amp;($A12873+1/24))-COUNTIF(tData[BezoekLangEind],"&lt;="&amp;$A12873)</f>
        <v/>
      </c>
      <c r="G12873" s="15">
        <f>IF($D12873=1,$B12873*100+$C12873,-1)</f>
        <v/>
      </c>
      <c r="H12873" s="15">
        <f>IF($D12873=1,$B12873,-1)</f>
        <v/>
      </c>
      <c r="I12873" s="15">
        <f>IF($D12873=1,$C12873,-1)</f>
        <v/>
      </c>
    </row>
    <row r="12874">
      <c r="A12874" s="33" t="n">
        <v>45828.29166666666</v>
      </c>
      <c r="B12874" s="15">
        <f>WEEKDAY($A12874,2)</f>
        <v/>
      </c>
      <c r="C12874" s="15">
        <f>HOUR($A12874)</f>
        <v/>
      </c>
      <c r="D12874" s="15">
        <f>IF(AND($A12874&gt;=Instellingen!$B$6,$A12874&lt;Instellingen!$B$7),1,0)</f>
        <v/>
      </c>
      <c r="E12874" s="15">
        <f>COUNTIF(tData[BezoekStart],"&lt;"&amp;($A12874+1/24))-COUNTIF(tData[BezoekEind],"&lt;="&amp;$A12874)</f>
        <v/>
      </c>
      <c r="F12874" s="15">
        <f>COUNTIF(tData[BezoekLangStart],"&lt;"&amp;($A12874+1/24))-COUNTIF(tData[BezoekLangEind],"&lt;="&amp;$A12874)</f>
        <v/>
      </c>
      <c r="G12874" s="15">
        <f>IF($D12874=1,$B12874*100+$C12874,-1)</f>
        <v/>
      </c>
      <c r="H12874" s="15">
        <f>IF($D12874=1,$B12874,-1)</f>
        <v/>
      </c>
      <c r="I12874" s="15">
        <f>IF($D12874=1,$C12874,-1)</f>
        <v/>
      </c>
    </row>
    <row r="12875">
      <c r="A12875" s="33" t="n">
        <v>45828.33333333334</v>
      </c>
      <c r="B12875" s="15">
        <f>WEEKDAY($A12875,2)</f>
        <v/>
      </c>
      <c r="C12875" s="15">
        <f>HOUR($A12875)</f>
        <v/>
      </c>
      <c r="D12875" s="15">
        <f>IF(AND($A12875&gt;=Instellingen!$B$6,$A12875&lt;Instellingen!$B$7),1,0)</f>
        <v/>
      </c>
      <c r="E12875" s="15">
        <f>COUNTIF(tData[BezoekStart],"&lt;"&amp;($A12875+1/24))-COUNTIF(tData[BezoekEind],"&lt;="&amp;$A12875)</f>
        <v/>
      </c>
      <c r="F12875" s="15">
        <f>COUNTIF(tData[BezoekLangStart],"&lt;"&amp;($A12875+1/24))-COUNTIF(tData[BezoekLangEind],"&lt;="&amp;$A12875)</f>
        <v/>
      </c>
      <c r="G12875" s="15">
        <f>IF($D12875=1,$B12875*100+$C12875,-1)</f>
        <v/>
      </c>
      <c r="H12875" s="15">
        <f>IF($D12875=1,$B12875,-1)</f>
        <v/>
      </c>
      <c r="I12875" s="15">
        <f>IF($D12875=1,$C12875,-1)</f>
        <v/>
      </c>
    </row>
    <row r="12876">
      <c r="A12876" s="33" t="n">
        <v>45828.375</v>
      </c>
      <c r="B12876" s="15">
        <f>WEEKDAY($A12876,2)</f>
        <v/>
      </c>
      <c r="C12876" s="15">
        <f>HOUR($A12876)</f>
        <v/>
      </c>
      <c r="D12876" s="15">
        <f>IF(AND($A12876&gt;=Instellingen!$B$6,$A12876&lt;Instellingen!$B$7),1,0)</f>
        <v/>
      </c>
      <c r="E12876" s="15">
        <f>COUNTIF(tData[BezoekStart],"&lt;"&amp;($A12876+1/24))-COUNTIF(tData[BezoekEind],"&lt;="&amp;$A12876)</f>
        <v/>
      </c>
      <c r="F12876" s="15">
        <f>COUNTIF(tData[BezoekLangStart],"&lt;"&amp;($A12876+1/24))-COUNTIF(tData[BezoekLangEind],"&lt;="&amp;$A12876)</f>
        <v/>
      </c>
      <c r="G12876" s="15">
        <f>IF($D12876=1,$B12876*100+$C12876,-1)</f>
        <v/>
      </c>
      <c r="H12876" s="15">
        <f>IF($D12876=1,$B12876,-1)</f>
        <v/>
      </c>
      <c r="I12876" s="15">
        <f>IF($D12876=1,$C12876,-1)</f>
        <v/>
      </c>
    </row>
    <row r="12877">
      <c r="A12877" s="33" t="n">
        <v>45828.41666666666</v>
      </c>
      <c r="B12877" s="15">
        <f>WEEKDAY($A12877,2)</f>
        <v/>
      </c>
      <c r="C12877" s="15">
        <f>HOUR($A12877)</f>
        <v/>
      </c>
      <c r="D12877" s="15">
        <f>IF(AND($A12877&gt;=Instellingen!$B$6,$A12877&lt;Instellingen!$B$7),1,0)</f>
        <v/>
      </c>
      <c r="E12877" s="15">
        <f>COUNTIF(tData[BezoekStart],"&lt;"&amp;($A12877+1/24))-COUNTIF(tData[BezoekEind],"&lt;="&amp;$A12877)</f>
        <v/>
      </c>
      <c r="F12877" s="15">
        <f>COUNTIF(tData[BezoekLangStart],"&lt;"&amp;($A12877+1/24))-COUNTIF(tData[BezoekLangEind],"&lt;="&amp;$A12877)</f>
        <v/>
      </c>
      <c r="G12877" s="15">
        <f>IF($D12877=1,$B12877*100+$C12877,-1)</f>
        <v/>
      </c>
      <c r="H12877" s="15">
        <f>IF($D12877=1,$B12877,-1)</f>
        <v/>
      </c>
      <c r="I12877" s="15">
        <f>IF($D12877=1,$C12877,-1)</f>
        <v/>
      </c>
    </row>
    <row r="12878">
      <c r="A12878" s="33" t="n">
        <v>45828.45833333334</v>
      </c>
      <c r="B12878" s="15">
        <f>WEEKDAY($A12878,2)</f>
        <v/>
      </c>
      <c r="C12878" s="15">
        <f>HOUR($A12878)</f>
        <v/>
      </c>
      <c r="D12878" s="15">
        <f>IF(AND($A12878&gt;=Instellingen!$B$6,$A12878&lt;Instellingen!$B$7),1,0)</f>
        <v/>
      </c>
      <c r="E12878" s="15">
        <f>COUNTIF(tData[BezoekStart],"&lt;"&amp;($A12878+1/24))-COUNTIF(tData[BezoekEind],"&lt;="&amp;$A12878)</f>
        <v/>
      </c>
      <c r="F12878" s="15">
        <f>COUNTIF(tData[BezoekLangStart],"&lt;"&amp;($A12878+1/24))-COUNTIF(tData[BezoekLangEind],"&lt;="&amp;$A12878)</f>
        <v/>
      </c>
      <c r="G12878" s="15">
        <f>IF($D12878=1,$B12878*100+$C12878,-1)</f>
        <v/>
      </c>
      <c r="H12878" s="15">
        <f>IF($D12878=1,$B12878,-1)</f>
        <v/>
      </c>
      <c r="I12878" s="15">
        <f>IF($D12878=1,$C12878,-1)</f>
        <v/>
      </c>
    </row>
    <row r="12879">
      <c r="A12879" s="33" t="n">
        <v>45828.5</v>
      </c>
      <c r="B12879" s="15">
        <f>WEEKDAY($A12879,2)</f>
        <v/>
      </c>
      <c r="C12879" s="15">
        <f>HOUR($A12879)</f>
        <v/>
      </c>
      <c r="D12879" s="15">
        <f>IF(AND($A12879&gt;=Instellingen!$B$6,$A12879&lt;Instellingen!$B$7),1,0)</f>
        <v/>
      </c>
      <c r="E12879" s="15">
        <f>COUNTIF(tData[BezoekStart],"&lt;"&amp;($A12879+1/24))-COUNTIF(tData[BezoekEind],"&lt;="&amp;$A12879)</f>
        <v/>
      </c>
      <c r="F12879" s="15">
        <f>COUNTIF(tData[BezoekLangStart],"&lt;"&amp;($A12879+1/24))-COUNTIF(tData[BezoekLangEind],"&lt;="&amp;$A12879)</f>
        <v/>
      </c>
      <c r="G12879" s="15">
        <f>IF($D12879=1,$B12879*100+$C12879,-1)</f>
        <v/>
      </c>
      <c r="H12879" s="15">
        <f>IF($D12879=1,$B12879,-1)</f>
        <v/>
      </c>
      <c r="I12879" s="15">
        <f>IF($D12879=1,$C12879,-1)</f>
        <v/>
      </c>
    </row>
    <row r="12880">
      <c r="A12880" s="33" t="n">
        <v>45828.54166666666</v>
      </c>
      <c r="B12880" s="15">
        <f>WEEKDAY($A12880,2)</f>
        <v/>
      </c>
      <c r="C12880" s="15">
        <f>HOUR($A12880)</f>
        <v/>
      </c>
      <c r="D12880" s="15">
        <f>IF(AND($A12880&gt;=Instellingen!$B$6,$A12880&lt;Instellingen!$B$7),1,0)</f>
        <v/>
      </c>
      <c r="E12880" s="15">
        <f>COUNTIF(tData[BezoekStart],"&lt;"&amp;($A12880+1/24))-COUNTIF(tData[BezoekEind],"&lt;="&amp;$A12880)</f>
        <v/>
      </c>
      <c r="F12880" s="15">
        <f>COUNTIF(tData[BezoekLangStart],"&lt;"&amp;($A12880+1/24))-COUNTIF(tData[BezoekLangEind],"&lt;="&amp;$A12880)</f>
        <v/>
      </c>
      <c r="G12880" s="15">
        <f>IF($D12880=1,$B12880*100+$C12880,-1)</f>
        <v/>
      </c>
      <c r="H12880" s="15">
        <f>IF($D12880=1,$B12880,-1)</f>
        <v/>
      </c>
      <c r="I12880" s="15">
        <f>IF($D12880=1,$C12880,-1)</f>
        <v/>
      </c>
    </row>
    <row r="12881">
      <c r="A12881" s="33" t="n">
        <v>45828.58333333334</v>
      </c>
      <c r="B12881" s="15">
        <f>WEEKDAY($A12881,2)</f>
        <v/>
      </c>
      <c r="C12881" s="15">
        <f>HOUR($A12881)</f>
        <v/>
      </c>
      <c r="D12881" s="15">
        <f>IF(AND($A12881&gt;=Instellingen!$B$6,$A12881&lt;Instellingen!$B$7),1,0)</f>
        <v/>
      </c>
      <c r="E12881" s="15">
        <f>COUNTIF(tData[BezoekStart],"&lt;"&amp;($A12881+1/24))-COUNTIF(tData[BezoekEind],"&lt;="&amp;$A12881)</f>
        <v/>
      </c>
      <c r="F12881" s="15">
        <f>COUNTIF(tData[BezoekLangStart],"&lt;"&amp;($A12881+1/24))-COUNTIF(tData[BezoekLangEind],"&lt;="&amp;$A12881)</f>
        <v/>
      </c>
      <c r="G12881" s="15">
        <f>IF($D12881=1,$B12881*100+$C12881,-1)</f>
        <v/>
      </c>
      <c r="H12881" s="15">
        <f>IF($D12881=1,$B12881,-1)</f>
        <v/>
      </c>
      <c r="I12881" s="15">
        <f>IF($D12881=1,$C12881,-1)</f>
        <v/>
      </c>
    </row>
    <row r="12882">
      <c r="A12882" s="33" t="n">
        <v>45828.625</v>
      </c>
      <c r="B12882" s="15">
        <f>WEEKDAY($A12882,2)</f>
        <v/>
      </c>
      <c r="C12882" s="15">
        <f>HOUR($A12882)</f>
        <v/>
      </c>
      <c r="D12882" s="15">
        <f>IF(AND($A12882&gt;=Instellingen!$B$6,$A12882&lt;Instellingen!$B$7),1,0)</f>
        <v/>
      </c>
      <c r="E12882" s="15">
        <f>COUNTIF(tData[BezoekStart],"&lt;"&amp;($A12882+1/24))-COUNTIF(tData[BezoekEind],"&lt;="&amp;$A12882)</f>
        <v/>
      </c>
      <c r="F12882" s="15">
        <f>COUNTIF(tData[BezoekLangStart],"&lt;"&amp;($A12882+1/24))-COUNTIF(tData[BezoekLangEind],"&lt;="&amp;$A12882)</f>
        <v/>
      </c>
      <c r="G12882" s="15">
        <f>IF($D12882=1,$B12882*100+$C12882,-1)</f>
        <v/>
      </c>
      <c r="H12882" s="15">
        <f>IF($D12882=1,$B12882,-1)</f>
        <v/>
      </c>
      <c r="I12882" s="15">
        <f>IF($D12882=1,$C12882,-1)</f>
        <v/>
      </c>
    </row>
    <row r="12883">
      <c r="A12883" s="33" t="n">
        <v>45828.66666666666</v>
      </c>
      <c r="B12883" s="15">
        <f>WEEKDAY($A12883,2)</f>
        <v/>
      </c>
      <c r="C12883" s="15">
        <f>HOUR($A12883)</f>
        <v/>
      </c>
      <c r="D12883" s="15">
        <f>IF(AND($A12883&gt;=Instellingen!$B$6,$A12883&lt;Instellingen!$B$7),1,0)</f>
        <v/>
      </c>
      <c r="E12883" s="15">
        <f>COUNTIF(tData[BezoekStart],"&lt;"&amp;($A12883+1/24))-COUNTIF(tData[BezoekEind],"&lt;="&amp;$A12883)</f>
        <v/>
      </c>
      <c r="F12883" s="15">
        <f>COUNTIF(tData[BezoekLangStart],"&lt;"&amp;($A12883+1/24))-COUNTIF(tData[BezoekLangEind],"&lt;="&amp;$A12883)</f>
        <v/>
      </c>
      <c r="G12883" s="15">
        <f>IF($D12883=1,$B12883*100+$C12883,-1)</f>
        <v/>
      </c>
      <c r="H12883" s="15">
        <f>IF($D12883=1,$B12883,-1)</f>
        <v/>
      </c>
      <c r="I12883" s="15">
        <f>IF($D12883=1,$C12883,-1)</f>
        <v/>
      </c>
    </row>
    <row r="12884">
      <c r="A12884" s="33" t="n">
        <v>45828.70833333334</v>
      </c>
      <c r="B12884" s="15">
        <f>WEEKDAY($A12884,2)</f>
        <v/>
      </c>
      <c r="C12884" s="15">
        <f>HOUR($A12884)</f>
        <v/>
      </c>
      <c r="D12884" s="15">
        <f>IF(AND($A12884&gt;=Instellingen!$B$6,$A12884&lt;Instellingen!$B$7),1,0)</f>
        <v/>
      </c>
      <c r="E12884" s="15">
        <f>COUNTIF(tData[BezoekStart],"&lt;"&amp;($A12884+1/24))-COUNTIF(tData[BezoekEind],"&lt;="&amp;$A12884)</f>
        <v/>
      </c>
      <c r="F12884" s="15">
        <f>COUNTIF(tData[BezoekLangStart],"&lt;"&amp;($A12884+1/24))-COUNTIF(tData[BezoekLangEind],"&lt;="&amp;$A12884)</f>
        <v/>
      </c>
      <c r="G12884" s="15">
        <f>IF($D12884=1,$B12884*100+$C12884,-1)</f>
        <v/>
      </c>
      <c r="H12884" s="15">
        <f>IF($D12884=1,$B12884,-1)</f>
        <v/>
      </c>
      <c r="I12884" s="15">
        <f>IF($D12884=1,$C12884,-1)</f>
        <v/>
      </c>
    </row>
    <row r="12885">
      <c r="A12885" s="33" t="n">
        <v>45828.75</v>
      </c>
      <c r="B12885" s="15">
        <f>WEEKDAY($A12885,2)</f>
        <v/>
      </c>
      <c r="C12885" s="15">
        <f>HOUR($A12885)</f>
        <v/>
      </c>
      <c r="D12885" s="15">
        <f>IF(AND($A12885&gt;=Instellingen!$B$6,$A12885&lt;Instellingen!$B$7),1,0)</f>
        <v/>
      </c>
      <c r="E12885" s="15">
        <f>COUNTIF(tData[BezoekStart],"&lt;"&amp;($A12885+1/24))-COUNTIF(tData[BezoekEind],"&lt;="&amp;$A12885)</f>
        <v/>
      </c>
      <c r="F12885" s="15">
        <f>COUNTIF(tData[BezoekLangStart],"&lt;"&amp;($A12885+1/24))-COUNTIF(tData[BezoekLangEind],"&lt;="&amp;$A12885)</f>
        <v/>
      </c>
      <c r="G12885" s="15">
        <f>IF($D12885=1,$B12885*100+$C12885,-1)</f>
        <v/>
      </c>
      <c r="H12885" s="15">
        <f>IF($D12885=1,$B12885,-1)</f>
        <v/>
      </c>
      <c r="I12885" s="15">
        <f>IF($D12885=1,$C12885,-1)</f>
        <v/>
      </c>
    </row>
    <row r="12886">
      <c r="A12886" s="33" t="n">
        <v>45828.79166666666</v>
      </c>
      <c r="B12886" s="15">
        <f>WEEKDAY($A12886,2)</f>
        <v/>
      </c>
      <c r="C12886" s="15">
        <f>HOUR($A12886)</f>
        <v/>
      </c>
      <c r="D12886" s="15">
        <f>IF(AND($A12886&gt;=Instellingen!$B$6,$A12886&lt;Instellingen!$B$7),1,0)</f>
        <v/>
      </c>
      <c r="E12886" s="15">
        <f>COUNTIF(tData[BezoekStart],"&lt;"&amp;($A12886+1/24))-COUNTIF(tData[BezoekEind],"&lt;="&amp;$A12886)</f>
        <v/>
      </c>
      <c r="F12886" s="15">
        <f>COUNTIF(tData[BezoekLangStart],"&lt;"&amp;($A12886+1/24))-COUNTIF(tData[BezoekLangEind],"&lt;="&amp;$A12886)</f>
        <v/>
      </c>
      <c r="G12886" s="15">
        <f>IF($D12886=1,$B12886*100+$C12886,-1)</f>
        <v/>
      </c>
      <c r="H12886" s="15">
        <f>IF($D12886=1,$B12886,-1)</f>
        <v/>
      </c>
      <c r="I12886" s="15">
        <f>IF($D12886=1,$C12886,-1)</f>
        <v/>
      </c>
    </row>
    <row r="12887">
      <c r="A12887" s="33" t="n">
        <v>45828.83333333334</v>
      </c>
      <c r="B12887" s="15">
        <f>WEEKDAY($A12887,2)</f>
        <v/>
      </c>
      <c r="C12887" s="15">
        <f>HOUR($A12887)</f>
        <v/>
      </c>
      <c r="D12887" s="15">
        <f>IF(AND($A12887&gt;=Instellingen!$B$6,$A12887&lt;Instellingen!$B$7),1,0)</f>
        <v/>
      </c>
      <c r="E12887" s="15">
        <f>COUNTIF(tData[BezoekStart],"&lt;"&amp;($A12887+1/24))-COUNTIF(tData[BezoekEind],"&lt;="&amp;$A12887)</f>
        <v/>
      </c>
      <c r="F12887" s="15">
        <f>COUNTIF(tData[BezoekLangStart],"&lt;"&amp;($A12887+1/24))-COUNTIF(tData[BezoekLangEind],"&lt;="&amp;$A12887)</f>
        <v/>
      </c>
      <c r="G12887" s="15">
        <f>IF($D12887=1,$B12887*100+$C12887,-1)</f>
        <v/>
      </c>
      <c r="H12887" s="15">
        <f>IF($D12887=1,$B12887,-1)</f>
        <v/>
      </c>
      <c r="I12887" s="15">
        <f>IF($D12887=1,$C12887,-1)</f>
        <v/>
      </c>
    </row>
    <row r="12888">
      <c r="A12888" s="33" t="n">
        <v>45828.875</v>
      </c>
      <c r="B12888" s="15">
        <f>WEEKDAY($A12888,2)</f>
        <v/>
      </c>
      <c r="C12888" s="15">
        <f>HOUR($A12888)</f>
        <v/>
      </c>
      <c r="D12888" s="15">
        <f>IF(AND($A12888&gt;=Instellingen!$B$6,$A12888&lt;Instellingen!$B$7),1,0)</f>
        <v/>
      </c>
      <c r="E12888" s="15">
        <f>COUNTIF(tData[BezoekStart],"&lt;"&amp;($A12888+1/24))-COUNTIF(tData[BezoekEind],"&lt;="&amp;$A12888)</f>
        <v/>
      </c>
      <c r="F12888" s="15">
        <f>COUNTIF(tData[BezoekLangStart],"&lt;"&amp;($A12888+1/24))-COUNTIF(tData[BezoekLangEind],"&lt;="&amp;$A12888)</f>
        <v/>
      </c>
      <c r="G12888" s="15">
        <f>IF($D12888=1,$B12888*100+$C12888,-1)</f>
        <v/>
      </c>
      <c r="H12888" s="15">
        <f>IF($D12888=1,$B12888,-1)</f>
        <v/>
      </c>
      <c r="I12888" s="15">
        <f>IF($D12888=1,$C12888,-1)</f>
        <v/>
      </c>
    </row>
    <row r="12889">
      <c r="A12889" s="33" t="n">
        <v>45828.91666666666</v>
      </c>
      <c r="B12889" s="15">
        <f>WEEKDAY($A12889,2)</f>
        <v/>
      </c>
      <c r="C12889" s="15">
        <f>HOUR($A12889)</f>
        <v/>
      </c>
      <c r="D12889" s="15">
        <f>IF(AND($A12889&gt;=Instellingen!$B$6,$A12889&lt;Instellingen!$B$7),1,0)</f>
        <v/>
      </c>
      <c r="E12889" s="15">
        <f>COUNTIF(tData[BezoekStart],"&lt;"&amp;($A12889+1/24))-COUNTIF(tData[BezoekEind],"&lt;="&amp;$A12889)</f>
        <v/>
      </c>
      <c r="F12889" s="15">
        <f>COUNTIF(tData[BezoekLangStart],"&lt;"&amp;($A12889+1/24))-COUNTIF(tData[BezoekLangEind],"&lt;="&amp;$A12889)</f>
        <v/>
      </c>
      <c r="G12889" s="15">
        <f>IF($D12889=1,$B12889*100+$C12889,-1)</f>
        <v/>
      </c>
      <c r="H12889" s="15">
        <f>IF($D12889=1,$B12889,-1)</f>
        <v/>
      </c>
      <c r="I12889" s="15">
        <f>IF($D12889=1,$C12889,-1)</f>
        <v/>
      </c>
    </row>
    <row r="12890">
      <c r="A12890" s="33" t="n">
        <v>45828.95833333334</v>
      </c>
      <c r="B12890" s="15">
        <f>WEEKDAY($A12890,2)</f>
        <v/>
      </c>
      <c r="C12890" s="15">
        <f>HOUR($A12890)</f>
        <v/>
      </c>
      <c r="D12890" s="15">
        <f>IF(AND($A12890&gt;=Instellingen!$B$6,$A12890&lt;Instellingen!$B$7),1,0)</f>
        <v/>
      </c>
      <c r="E12890" s="15">
        <f>COUNTIF(tData[BezoekStart],"&lt;"&amp;($A12890+1/24))-COUNTIF(tData[BezoekEind],"&lt;="&amp;$A12890)</f>
        <v/>
      </c>
      <c r="F12890" s="15">
        <f>COUNTIF(tData[BezoekLangStart],"&lt;"&amp;($A12890+1/24))-COUNTIF(tData[BezoekLangEind],"&lt;="&amp;$A12890)</f>
        <v/>
      </c>
      <c r="G12890" s="15">
        <f>IF($D12890=1,$B12890*100+$C12890,-1)</f>
        <v/>
      </c>
      <c r="H12890" s="15">
        <f>IF($D12890=1,$B12890,-1)</f>
        <v/>
      </c>
      <c r="I12890" s="15">
        <f>IF($D12890=1,$C12890,-1)</f>
        <v/>
      </c>
    </row>
    <row r="12891">
      <c r="A12891" s="33" t="n">
        <v>45829</v>
      </c>
      <c r="B12891" s="15">
        <f>WEEKDAY($A12891,2)</f>
        <v/>
      </c>
      <c r="C12891" s="15">
        <f>HOUR($A12891)</f>
        <v/>
      </c>
      <c r="D12891" s="15">
        <f>IF(AND($A12891&gt;=Instellingen!$B$6,$A12891&lt;Instellingen!$B$7),1,0)</f>
        <v/>
      </c>
      <c r="E12891" s="15">
        <f>COUNTIF(tData[BezoekStart],"&lt;"&amp;($A12891+1/24))-COUNTIF(tData[BezoekEind],"&lt;="&amp;$A12891)</f>
        <v/>
      </c>
      <c r="F12891" s="15">
        <f>COUNTIF(tData[BezoekLangStart],"&lt;"&amp;($A12891+1/24))-COUNTIF(tData[BezoekLangEind],"&lt;="&amp;$A12891)</f>
        <v/>
      </c>
      <c r="G12891" s="15">
        <f>IF($D12891=1,$B12891*100+$C12891,-1)</f>
        <v/>
      </c>
      <c r="H12891" s="15">
        <f>IF($D12891=1,$B12891,-1)</f>
        <v/>
      </c>
      <c r="I12891" s="15">
        <f>IF($D12891=1,$C12891,-1)</f>
        <v/>
      </c>
    </row>
    <row r="12892">
      <c r="A12892" s="33" t="n">
        <v>45829.04166666666</v>
      </c>
      <c r="B12892" s="15">
        <f>WEEKDAY($A12892,2)</f>
        <v/>
      </c>
      <c r="C12892" s="15">
        <f>HOUR($A12892)</f>
        <v/>
      </c>
      <c r="D12892" s="15">
        <f>IF(AND($A12892&gt;=Instellingen!$B$6,$A12892&lt;Instellingen!$B$7),1,0)</f>
        <v/>
      </c>
      <c r="E12892" s="15">
        <f>COUNTIF(tData[BezoekStart],"&lt;"&amp;($A12892+1/24))-COUNTIF(tData[BezoekEind],"&lt;="&amp;$A12892)</f>
        <v/>
      </c>
      <c r="F12892" s="15">
        <f>COUNTIF(tData[BezoekLangStart],"&lt;"&amp;($A12892+1/24))-COUNTIF(tData[BezoekLangEind],"&lt;="&amp;$A12892)</f>
        <v/>
      </c>
      <c r="G12892" s="15">
        <f>IF($D12892=1,$B12892*100+$C12892,-1)</f>
        <v/>
      </c>
      <c r="H12892" s="15">
        <f>IF($D12892=1,$B12892,-1)</f>
        <v/>
      </c>
      <c r="I12892" s="15">
        <f>IF($D12892=1,$C12892,-1)</f>
        <v/>
      </c>
    </row>
    <row r="12893">
      <c r="A12893" s="33" t="n">
        <v>45829.08333333334</v>
      </c>
      <c r="B12893" s="15">
        <f>WEEKDAY($A12893,2)</f>
        <v/>
      </c>
      <c r="C12893" s="15">
        <f>HOUR($A12893)</f>
        <v/>
      </c>
      <c r="D12893" s="15">
        <f>IF(AND($A12893&gt;=Instellingen!$B$6,$A12893&lt;Instellingen!$B$7),1,0)</f>
        <v/>
      </c>
      <c r="E12893" s="15">
        <f>COUNTIF(tData[BezoekStart],"&lt;"&amp;($A12893+1/24))-COUNTIF(tData[BezoekEind],"&lt;="&amp;$A12893)</f>
        <v/>
      </c>
      <c r="F12893" s="15">
        <f>COUNTIF(tData[BezoekLangStart],"&lt;"&amp;($A12893+1/24))-COUNTIF(tData[BezoekLangEind],"&lt;="&amp;$A12893)</f>
        <v/>
      </c>
      <c r="G12893" s="15">
        <f>IF($D12893=1,$B12893*100+$C12893,-1)</f>
        <v/>
      </c>
      <c r="H12893" s="15">
        <f>IF($D12893=1,$B12893,-1)</f>
        <v/>
      </c>
      <c r="I12893" s="15">
        <f>IF($D12893=1,$C12893,-1)</f>
        <v/>
      </c>
    </row>
    <row r="12894">
      <c r="A12894" s="33" t="n">
        <v>45829.125</v>
      </c>
      <c r="B12894" s="15">
        <f>WEEKDAY($A12894,2)</f>
        <v/>
      </c>
      <c r="C12894" s="15">
        <f>HOUR($A12894)</f>
        <v/>
      </c>
      <c r="D12894" s="15">
        <f>IF(AND($A12894&gt;=Instellingen!$B$6,$A12894&lt;Instellingen!$B$7),1,0)</f>
        <v/>
      </c>
      <c r="E12894" s="15">
        <f>COUNTIF(tData[BezoekStart],"&lt;"&amp;($A12894+1/24))-COUNTIF(tData[BezoekEind],"&lt;="&amp;$A12894)</f>
        <v/>
      </c>
      <c r="F12894" s="15">
        <f>COUNTIF(tData[BezoekLangStart],"&lt;"&amp;($A12894+1/24))-COUNTIF(tData[BezoekLangEind],"&lt;="&amp;$A12894)</f>
        <v/>
      </c>
      <c r="G12894" s="15">
        <f>IF($D12894=1,$B12894*100+$C12894,-1)</f>
        <v/>
      </c>
      <c r="H12894" s="15">
        <f>IF($D12894=1,$B12894,-1)</f>
        <v/>
      </c>
      <c r="I12894" s="15">
        <f>IF($D12894=1,$C12894,-1)</f>
        <v/>
      </c>
    </row>
    <row r="12895">
      <c r="A12895" s="33" t="n">
        <v>45829.16666666666</v>
      </c>
      <c r="B12895" s="15">
        <f>WEEKDAY($A12895,2)</f>
        <v/>
      </c>
      <c r="C12895" s="15">
        <f>HOUR($A12895)</f>
        <v/>
      </c>
      <c r="D12895" s="15">
        <f>IF(AND($A12895&gt;=Instellingen!$B$6,$A12895&lt;Instellingen!$B$7),1,0)</f>
        <v/>
      </c>
      <c r="E12895" s="15">
        <f>COUNTIF(tData[BezoekStart],"&lt;"&amp;($A12895+1/24))-COUNTIF(tData[BezoekEind],"&lt;="&amp;$A12895)</f>
        <v/>
      </c>
      <c r="F12895" s="15">
        <f>COUNTIF(tData[BezoekLangStart],"&lt;"&amp;($A12895+1/24))-COUNTIF(tData[BezoekLangEind],"&lt;="&amp;$A12895)</f>
        <v/>
      </c>
      <c r="G12895" s="15">
        <f>IF($D12895=1,$B12895*100+$C12895,-1)</f>
        <v/>
      </c>
      <c r="H12895" s="15">
        <f>IF($D12895=1,$B12895,-1)</f>
        <v/>
      </c>
      <c r="I12895" s="15">
        <f>IF($D12895=1,$C12895,-1)</f>
        <v/>
      </c>
    </row>
    <row r="12896">
      <c r="A12896" s="33" t="n">
        <v>45829.20833333334</v>
      </c>
      <c r="B12896" s="15">
        <f>WEEKDAY($A12896,2)</f>
        <v/>
      </c>
      <c r="C12896" s="15">
        <f>HOUR($A12896)</f>
        <v/>
      </c>
      <c r="D12896" s="15">
        <f>IF(AND($A12896&gt;=Instellingen!$B$6,$A12896&lt;Instellingen!$B$7),1,0)</f>
        <v/>
      </c>
      <c r="E12896" s="15">
        <f>COUNTIF(tData[BezoekStart],"&lt;"&amp;($A12896+1/24))-COUNTIF(tData[BezoekEind],"&lt;="&amp;$A12896)</f>
        <v/>
      </c>
      <c r="F12896" s="15">
        <f>COUNTIF(tData[BezoekLangStart],"&lt;"&amp;($A12896+1/24))-COUNTIF(tData[BezoekLangEind],"&lt;="&amp;$A12896)</f>
        <v/>
      </c>
      <c r="G12896" s="15">
        <f>IF($D12896=1,$B12896*100+$C12896,-1)</f>
        <v/>
      </c>
      <c r="H12896" s="15">
        <f>IF($D12896=1,$B12896,-1)</f>
        <v/>
      </c>
      <c r="I12896" s="15">
        <f>IF($D12896=1,$C12896,-1)</f>
        <v/>
      </c>
    </row>
    <row r="12897">
      <c r="A12897" s="33" t="n">
        <v>45829.25</v>
      </c>
      <c r="B12897" s="15">
        <f>WEEKDAY($A12897,2)</f>
        <v/>
      </c>
      <c r="C12897" s="15">
        <f>HOUR($A12897)</f>
        <v/>
      </c>
      <c r="D12897" s="15">
        <f>IF(AND($A12897&gt;=Instellingen!$B$6,$A12897&lt;Instellingen!$B$7),1,0)</f>
        <v/>
      </c>
      <c r="E12897" s="15">
        <f>COUNTIF(tData[BezoekStart],"&lt;"&amp;($A12897+1/24))-COUNTIF(tData[BezoekEind],"&lt;="&amp;$A12897)</f>
        <v/>
      </c>
      <c r="F12897" s="15">
        <f>COUNTIF(tData[BezoekLangStart],"&lt;"&amp;($A12897+1/24))-COUNTIF(tData[BezoekLangEind],"&lt;="&amp;$A12897)</f>
        <v/>
      </c>
      <c r="G12897" s="15">
        <f>IF($D12897=1,$B12897*100+$C12897,-1)</f>
        <v/>
      </c>
      <c r="H12897" s="15">
        <f>IF($D12897=1,$B12897,-1)</f>
        <v/>
      </c>
      <c r="I12897" s="15">
        <f>IF($D12897=1,$C12897,-1)</f>
        <v/>
      </c>
    </row>
    <row r="12898">
      <c r="A12898" s="33" t="n">
        <v>45829.29166666666</v>
      </c>
      <c r="B12898" s="15">
        <f>WEEKDAY($A12898,2)</f>
        <v/>
      </c>
      <c r="C12898" s="15">
        <f>HOUR($A12898)</f>
        <v/>
      </c>
      <c r="D12898" s="15">
        <f>IF(AND($A12898&gt;=Instellingen!$B$6,$A12898&lt;Instellingen!$B$7),1,0)</f>
        <v/>
      </c>
      <c r="E12898" s="15">
        <f>COUNTIF(tData[BezoekStart],"&lt;"&amp;($A12898+1/24))-COUNTIF(tData[BezoekEind],"&lt;="&amp;$A12898)</f>
        <v/>
      </c>
      <c r="F12898" s="15">
        <f>COUNTIF(tData[BezoekLangStart],"&lt;"&amp;($A12898+1/24))-COUNTIF(tData[BezoekLangEind],"&lt;="&amp;$A12898)</f>
        <v/>
      </c>
      <c r="G12898" s="15">
        <f>IF($D12898=1,$B12898*100+$C12898,-1)</f>
        <v/>
      </c>
      <c r="H12898" s="15">
        <f>IF($D12898=1,$B12898,-1)</f>
        <v/>
      </c>
      <c r="I12898" s="15">
        <f>IF($D12898=1,$C12898,-1)</f>
        <v/>
      </c>
    </row>
    <row r="12899">
      <c r="A12899" s="33" t="n">
        <v>45829.33333333334</v>
      </c>
      <c r="B12899" s="15">
        <f>WEEKDAY($A12899,2)</f>
        <v/>
      </c>
      <c r="C12899" s="15">
        <f>HOUR($A12899)</f>
        <v/>
      </c>
      <c r="D12899" s="15">
        <f>IF(AND($A12899&gt;=Instellingen!$B$6,$A12899&lt;Instellingen!$B$7),1,0)</f>
        <v/>
      </c>
      <c r="E12899" s="15">
        <f>COUNTIF(tData[BezoekStart],"&lt;"&amp;($A12899+1/24))-COUNTIF(tData[BezoekEind],"&lt;="&amp;$A12899)</f>
        <v/>
      </c>
      <c r="F12899" s="15">
        <f>COUNTIF(tData[BezoekLangStart],"&lt;"&amp;($A12899+1/24))-COUNTIF(tData[BezoekLangEind],"&lt;="&amp;$A12899)</f>
        <v/>
      </c>
      <c r="G12899" s="15">
        <f>IF($D12899=1,$B12899*100+$C12899,-1)</f>
        <v/>
      </c>
      <c r="H12899" s="15">
        <f>IF($D12899=1,$B12899,-1)</f>
        <v/>
      </c>
      <c r="I12899" s="15">
        <f>IF($D12899=1,$C12899,-1)</f>
        <v/>
      </c>
    </row>
    <row r="12900">
      <c r="A12900" s="33" t="n">
        <v>45829.375</v>
      </c>
      <c r="B12900" s="15">
        <f>WEEKDAY($A12900,2)</f>
        <v/>
      </c>
      <c r="C12900" s="15">
        <f>HOUR($A12900)</f>
        <v/>
      </c>
      <c r="D12900" s="15">
        <f>IF(AND($A12900&gt;=Instellingen!$B$6,$A12900&lt;Instellingen!$B$7),1,0)</f>
        <v/>
      </c>
      <c r="E12900" s="15">
        <f>COUNTIF(tData[BezoekStart],"&lt;"&amp;($A12900+1/24))-COUNTIF(tData[BezoekEind],"&lt;="&amp;$A12900)</f>
        <v/>
      </c>
      <c r="F12900" s="15">
        <f>COUNTIF(tData[BezoekLangStart],"&lt;"&amp;($A12900+1/24))-COUNTIF(tData[BezoekLangEind],"&lt;="&amp;$A12900)</f>
        <v/>
      </c>
      <c r="G12900" s="15">
        <f>IF($D12900=1,$B12900*100+$C12900,-1)</f>
        <v/>
      </c>
      <c r="H12900" s="15">
        <f>IF($D12900=1,$B12900,-1)</f>
        <v/>
      </c>
      <c r="I12900" s="15">
        <f>IF($D12900=1,$C12900,-1)</f>
        <v/>
      </c>
    </row>
    <row r="12901">
      <c r="A12901" s="33" t="n">
        <v>45829.41666666666</v>
      </c>
      <c r="B12901" s="15">
        <f>WEEKDAY($A12901,2)</f>
        <v/>
      </c>
      <c r="C12901" s="15">
        <f>HOUR($A12901)</f>
        <v/>
      </c>
      <c r="D12901" s="15">
        <f>IF(AND($A12901&gt;=Instellingen!$B$6,$A12901&lt;Instellingen!$B$7),1,0)</f>
        <v/>
      </c>
      <c r="E12901" s="15">
        <f>COUNTIF(tData[BezoekStart],"&lt;"&amp;($A12901+1/24))-COUNTIF(tData[BezoekEind],"&lt;="&amp;$A12901)</f>
        <v/>
      </c>
      <c r="F12901" s="15">
        <f>COUNTIF(tData[BezoekLangStart],"&lt;"&amp;($A12901+1/24))-COUNTIF(tData[BezoekLangEind],"&lt;="&amp;$A12901)</f>
        <v/>
      </c>
      <c r="G12901" s="15">
        <f>IF($D12901=1,$B12901*100+$C12901,-1)</f>
        <v/>
      </c>
      <c r="H12901" s="15">
        <f>IF($D12901=1,$B12901,-1)</f>
        <v/>
      </c>
      <c r="I12901" s="15">
        <f>IF($D12901=1,$C12901,-1)</f>
        <v/>
      </c>
    </row>
    <row r="12902">
      <c r="A12902" s="33" t="n">
        <v>45829.45833333334</v>
      </c>
      <c r="B12902" s="15">
        <f>WEEKDAY($A12902,2)</f>
        <v/>
      </c>
      <c r="C12902" s="15">
        <f>HOUR($A12902)</f>
        <v/>
      </c>
      <c r="D12902" s="15">
        <f>IF(AND($A12902&gt;=Instellingen!$B$6,$A12902&lt;Instellingen!$B$7),1,0)</f>
        <v/>
      </c>
      <c r="E12902" s="15">
        <f>COUNTIF(tData[BezoekStart],"&lt;"&amp;($A12902+1/24))-COUNTIF(tData[BezoekEind],"&lt;="&amp;$A12902)</f>
        <v/>
      </c>
      <c r="F12902" s="15">
        <f>COUNTIF(tData[BezoekLangStart],"&lt;"&amp;($A12902+1/24))-COUNTIF(tData[BezoekLangEind],"&lt;="&amp;$A12902)</f>
        <v/>
      </c>
      <c r="G12902" s="15">
        <f>IF($D12902=1,$B12902*100+$C12902,-1)</f>
        <v/>
      </c>
      <c r="H12902" s="15">
        <f>IF($D12902=1,$B12902,-1)</f>
        <v/>
      </c>
      <c r="I12902" s="15">
        <f>IF($D12902=1,$C12902,-1)</f>
        <v/>
      </c>
    </row>
    <row r="12903">
      <c r="A12903" s="33" t="n">
        <v>45829.5</v>
      </c>
      <c r="B12903" s="15">
        <f>WEEKDAY($A12903,2)</f>
        <v/>
      </c>
      <c r="C12903" s="15">
        <f>HOUR($A12903)</f>
        <v/>
      </c>
      <c r="D12903" s="15">
        <f>IF(AND($A12903&gt;=Instellingen!$B$6,$A12903&lt;Instellingen!$B$7),1,0)</f>
        <v/>
      </c>
      <c r="E12903" s="15">
        <f>COUNTIF(tData[BezoekStart],"&lt;"&amp;($A12903+1/24))-COUNTIF(tData[BezoekEind],"&lt;="&amp;$A12903)</f>
        <v/>
      </c>
      <c r="F12903" s="15">
        <f>COUNTIF(tData[BezoekLangStart],"&lt;"&amp;($A12903+1/24))-COUNTIF(tData[BezoekLangEind],"&lt;="&amp;$A12903)</f>
        <v/>
      </c>
      <c r="G12903" s="15">
        <f>IF($D12903=1,$B12903*100+$C12903,-1)</f>
        <v/>
      </c>
      <c r="H12903" s="15">
        <f>IF($D12903=1,$B12903,-1)</f>
        <v/>
      </c>
      <c r="I12903" s="15">
        <f>IF($D12903=1,$C12903,-1)</f>
        <v/>
      </c>
    </row>
    <row r="12904">
      <c r="A12904" s="33" t="n">
        <v>45829.54166666666</v>
      </c>
      <c r="B12904" s="15">
        <f>WEEKDAY($A12904,2)</f>
        <v/>
      </c>
      <c r="C12904" s="15">
        <f>HOUR($A12904)</f>
        <v/>
      </c>
      <c r="D12904" s="15">
        <f>IF(AND($A12904&gt;=Instellingen!$B$6,$A12904&lt;Instellingen!$B$7),1,0)</f>
        <v/>
      </c>
      <c r="E12904" s="15">
        <f>COUNTIF(tData[BezoekStart],"&lt;"&amp;($A12904+1/24))-COUNTIF(tData[BezoekEind],"&lt;="&amp;$A12904)</f>
        <v/>
      </c>
      <c r="F12904" s="15">
        <f>COUNTIF(tData[BezoekLangStart],"&lt;"&amp;($A12904+1/24))-COUNTIF(tData[BezoekLangEind],"&lt;="&amp;$A12904)</f>
        <v/>
      </c>
      <c r="G12904" s="15">
        <f>IF($D12904=1,$B12904*100+$C12904,-1)</f>
        <v/>
      </c>
      <c r="H12904" s="15">
        <f>IF($D12904=1,$B12904,-1)</f>
        <v/>
      </c>
      <c r="I12904" s="15">
        <f>IF($D12904=1,$C12904,-1)</f>
        <v/>
      </c>
    </row>
    <row r="12905">
      <c r="A12905" s="33" t="n">
        <v>45829.58333333334</v>
      </c>
      <c r="B12905" s="15">
        <f>WEEKDAY($A12905,2)</f>
        <v/>
      </c>
      <c r="C12905" s="15">
        <f>HOUR($A12905)</f>
        <v/>
      </c>
      <c r="D12905" s="15">
        <f>IF(AND($A12905&gt;=Instellingen!$B$6,$A12905&lt;Instellingen!$B$7),1,0)</f>
        <v/>
      </c>
      <c r="E12905" s="15">
        <f>COUNTIF(tData[BezoekStart],"&lt;"&amp;($A12905+1/24))-COUNTIF(tData[BezoekEind],"&lt;="&amp;$A12905)</f>
        <v/>
      </c>
      <c r="F12905" s="15">
        <f>COUNTIF(tData[BezoekLangStart],"&lt;"&amp;($A12905+1/24))-COUNTIF(tData[BezoekLangEind],"&lt;="&amp;$A12905)</f>
        <v/>
      </c>
      <c r="G12905" s="15">
        <f>IF($D12905=1,$B12905*100+$C12905,-1)</f>
        <v/>
      </c>
      <c r="H12905" s="15">
        <f>IF($D12905=1,$B12905,-1)</f>
        <v/>
      </c>
      <c r="I12905" s="15">
        <f>IF($D12905=1,$C12905,-1)</f>
        <v/>
      </c>
    </row>
    <row r="12906">
      <c r="A12906" s="33" t="n">
        <v>45829.625</v>
      </c>
      <c r="B12906" s="15">
        <f>WEEKDAY($A12906,2)</f>
        <v/>
      </c>
      <c r="C12906" s="15">
        <f>HOUR($A12906)</f>
        <v/>
      </c>
      <c r="D12906" s="15">
        <f>IF(AND($A12906&gt;=Instellingen!$B$6,$A12906&lt;Instellingen!$B$7),1,0)</f>
        <v/>
      </c>
      <c r="E12906" s="15">
        <f>COUNTIF(tData[BezoekStart],"&lt;"&amp;($A12906+1/24))-COUNTIF(tData[BezoekEind],"&lt;="&amp;$A12906)</f>
        <v/>
      </c>
      <c r="F12906" s="15">
        <f>COUNTIF(tData[BezoekLangStart],"&lt;"&amp;($A12906+1/24))-COUNTIF(tData[BezoekLangEind],"&lt;="&amp;$A12906)</f>
        <v/>
      </c>
      <c r="G12906" s="15">
        <f>IF($D12906=1,$B12906*100+$C12906,-1)</f>
        <v/>
      </c>
      <c r="H12906" s="15">
        <f>IF($D12906=1,$B12906,-1)</f>
        <v/>
      </c>
      <c r="I12906" s="15">
        <f>IF($D12906=1,$C12906,-1)</f>
        <v/>
      </c>
    </row>
    <row r="12907">
      <c r="A12907" s="33" t="n">
        <v>45829.66666666666</v>
      </c>
      <c r="B12907" s="15">
        <f>WEEKDAY($A12907,2)</f>
        <v/>
      </c>
      <c r="C12907" s="15">
        <f>HOUR($A12907)</f>
        <v/>
      </c>
      <c r="D12907" s="15">
        <f>IF(AND($A12907&gt;=Instellingen!$B$6,$A12907&lt;Instellingen!$B$7),1,0)</f>
        <v/>
      </c>
      <c r="E12907" s="15">
        <f>COUNTIF(tData[BezoekStart],"&lt;"&amp;($A12907+1/24))-COUNTIF(tData[BezoekEind],"&lt;="&amp;$A12907)</f>
        <v/>
      </c>
      <c r="F12907" s="15">
        <f>COUNTIF(tData[BezoekLangStart],"&lt;"&amp;($A12907+1/24))-COUNTIF(tData[BezoekLangEind],"&lt;="&amp;$A12907)</f>
        <v/>
      </c>
      <c r="G12907" s="15">
        <f>IF($D12907=1,$B12907*100+$C12907,-1)</f>
        <v/>
      </c>
      <c r="H12907" s="15">
        <f>IF($D12907=1,$B12907,-1)</f>
        <v/>
      </c>
      <c r="I12907" s="15">
        <f>IF($D12907=1,$C12907,-1)</f>
        <v/>
      </c>
    </row>
    <row r="12908">
      <c r="A12908" s="33" t="n">
        <v>45829.70833333334</v>
      </c>
      <c r="B12908" s="15">
        <f>WEEKDAY($A12908,2)</f>
        <v/>
      </c>
      <c r="C12908" s="15">
        <f>HOUR($A12908)</f>
        <v/>
      </c>
      <c r="D12908" s="15">
        <f>IF(AND($A12908&gt;=Instellingen!$B$6,$A12908&lt;Instellingen!$B$7),1,0)</f>
        <v/>
      </c>
      <c r="E12908" s="15">
        <f>COUNTIF(tData[BezoekStart],"&lt;"&amp;($A12908+1/24))-COUNTIF(tData[BezoekEind],"&lt;="&amp;$A12908)</f>
        <v/>
      </c>
      <c r="F12908" s="15">
        <f>COUNTIF(tData[BezoekLangStart],"&lt;"&amp;($A12908+1/24))-COUNTIF(tData[BezoekLangEind],"&lt;="&amp;$A12908)</f>
        <v/>
      </c>
      <c r="G12908" s="15">
        <f>IF($D12908=1,$B12908*100+$C12908,-1)</f>
        <v/>
      </c>
      <c r="H12908" s="15">
        <f>IF($D12908=1,$B12908,-1)</f>
        <v/>
      </c>
      <c r="I12908" s="15">
        <f>IF($D12908=1,$C12908,-1)</f>
        <v/>
      </c>
    </row>
    <row r="12909">
      <c r="A12909" s="33" t="n">
        <v>45829.75</v>
      </c>
      <c r="B12909" s="15">
        <f>WEEKDAY($A12909,2)</f>
        <v/>
      </c>
      <c r="C12909" s="15">
        <f>HOUR($A12909)</f>
        <v/>
      </c>
      <c r="D12909" s="15">
        <f>IF(AND($A12909&gt;=Instellingen!$B$6,$A12909&lt;Instellingen!$B$7),1,0)</f>
        <v/>
      </c>
      <c r="E12909" s="15">
        <f>COUNTIF(tData[BezoekStart],"&lt;"&amp;($A12909+1/24))-COUNTIF(tData[BezoekEind],"&lt;="&amp;$A12909)</f>
        <v/>
      </c>
      <c r="F12909" s="15">
        <f>COUNTIF(tData[BezoekLangStart],"&lt;"&amp;($A12909+1/24))-COUNTIF(tData[BezoekLangEind],"&lt;="&amp;$A12909)</f>
        <v/>
      </c>
      <c r="G12909" s="15">
        <f>IF($D12909=1,$B12909*100+$C12909,-1)</f>
        <v/>
      </c>
      <c r="H12909" s="15">
        <f>IF($D12909=1,$B12909,-1)</f>
        <v/>
      </c>
      <c r="I12909" s="15">
        <f>IF($D12909=1,$C12909,-1)</f>
        <v/>
      </c>
    </row>
    <row r="12910">
      <c r="A12910" s="33" t="n">
        <v>45829.79166666666</v>
      </c>
      <c r="B12910" s="15">
        <f>WEEKDAY($A12910,2)</f>
        <v/>
      </c>
      <c r="C12910" s="15">
        <f>HOUR($A12910)</f>
        <v/>
      </c>
      <c r="D12910" s="15">
        <f>IF(AND($A12910&gt;=Instellingen!$B$6,$A12910&lt;Instellingen!$B$7),1,0)</f>
        <v/>
      </c>
      <c r="E12910" s="15">
        <f>COUNTIF(tData[BezoekStart],"&lt;"&amp;($A12910+1/24))-COUNTIF(tData[BezoekEind],"&lt;="&amp;$A12910)</f>
        <v/>
      </c>
      <c r="F12910" s="15">
        <f>COUNTIF(tData[BezoekLangStart],"&lt;"&amp;($A12910+1/24))-COUNTIF(tData[BezoekLangEind],"&lt;="&amp;$A12910)</f>
        <v/>
      </c>
      <c r="G12910" s="15">
        <f>IF($D12910=1,$B12910*100+$C12910,-1)</f>
        <v/>
      </c>
      <c r="H12910" s="15">
        <f>IF($D12910=1,$B12910,-1)</f>
        <v/>
      </c>
      <c r="I12910" s="15">
        <f>IF($D12910=1,$C12910,-1)</f>
        <v/>
      </c>
    </row>
    <row r="12911">
      <c r="A12911" s="33" t="n">
        <v>45829.83333333334</v>
      </c>
      <c r="B12911" s="15">
        <f>WEEKDAY($A12911,2)</f>
        <v/>
      </c>
      <c r="C12911" s="15">
        <f>HOUR($A12911)</f>
        <v/>
      </c>
      <c r="D12911" s="15">
        <f>IF(AND($A12911&gt;=Instellingen!$B$6,$A12911&lt;Instellingen!$B$7),1,0)</f>
        <v/>
      </c>
      <c r="E12911" s="15">
        <f>COUNTIF(tData[BezoekStart],"&lt;"&amp;($A12911+1/24))-COUNTIF(tData[BezoekEind],"&lt;="&amp;$A12911)</f>
        <v/>
      </c>
      <c r="F12911" s="15">
        <f>COUNTIF(tData[BezoekLangStart],"&lt;"&amp;($A12911+1/24))-COUNTIF(tData[BezoekLangEind],"&lt;="&amp;$A12911)</f>
        <v/>
      </c>
      <c r="G12911" s="15">
        <f>IF($D12911=1,$B12911*100+$C12911,-1)</f>
        <v/>
      </c>
      <c r="H12911" s="15">
        <f>IF($D12911=1,$B12911,-1)</f>
        <v/>
      </c>
      <c r="I12911" s="15">
        <f>IF($D12911=1,$C12911,-1)</f>
        <v/>
      </c>
    </row>
    <row r="12912">
      <c r="A12912" s="33" t="n">
        <v>45829.875</v>
      </c>
      <c r="B12912" s="15">
        <f>WEEKDAY($A12912,2)</f>
        <v/>
      </c>
      <c r="C12912" s="15">
        <f>HOUR($A12912)</f>
        <v/>
      </c>
      <c r="D12912" s="15">
        <f>IF(AND($A12912&gt;=Instellingen!$B$6,$A12912&lt;Instellingen!$B$7),1,0)</f>
        <v/>
      </c>
      <c r="E12912" s="15">
        <f>COUNTIF(tData[BezoekStart],"&lt;"&amp;($A12912+1/24))-COUNTIF(tData[BezoekEind],"&lt;="&amp;$A12912)</f>
        <v/>
      </c>
      <c r="F12912" s="15">
        <f>COUNTIF(tData[BezoekLangStart],"&lt;"&amp;($A12912+1/24))-COUNTIF(tData[BezoekLangEind],"&lt;="&amp;$A12912)</f>
        <v/>
      </c>
      <c r="G12912" s="15">
        <f>IF($D12912=1,$B12912*100+$C12912,-1)</f>
        <v/>
      </c>
      <c r="H12912" s="15">
        <f>IF($D12912=1,$B12912,-1)</f>
        <v/>
      </c>
      <c r="I12912" s="15">
        <f>IF($D12912=1,$C12912,-1)</f>
        <v/>
      </c>
    </row>
    <row r="12913">
      <c r="A12913" s="33" t="n">
        <v>45829.91666666666</v>
      </c>
      <c r="B12913" s="15">
        <f>WEEKDAY($A12913,2)</f>
        <v/>
      </c>
      <c r="C12913" s="15">
        <f>HOUR($A12913)</f>
        <v/>
      </c>
      <c r="D12913" s="15">
        <f>IF(AND($A12913&gt;=Instellingen!$B$6,$A12913&lt;Instellingen!$B$7),1,0)</f>
        <v/>
      </c>
      <c r="E12913" s="15">
        <f>COUNTIF(tData[BezoekStart],"&lt;"&amp;($A12913+1/24))-COUNTIF(tData[BezoekEind],"&lt;="&amp;$A12913)</f>
        <v/>
      </c>
      <c r="F12913" s="15">
        <f>COUNTIF(tData[BezoekLangStart],"&lt;"&amp;($A12913+1/24))-COUNTIF(tData[BezoekLangEind],"&lt;="&amp;$A12913)</f>
        <v/>
      </c>
      <c r="G12913" s="15">
        <f>IF($D12913=1,$B12913*100+$C12913,-1)</f>
        <v/>
      </c>
      <c r="H12913" s="15">
        <f>IF($D12913=1,$B12913,-1)</f>
        <v/>
      </c>
      <c r="I12913" s="15">
        <f>IF($D12913=1,$C12913,-1)</f>
        <v/>
      </c>
    </row>
    <row r="12914">
      <c r="A12914" s="33" t="n">
        <v>45829.95833333334</v>
      </c>
      <c r="B12914" s="15">
        <f>WEEKDAY($A12914,2)</f>
        <v/>
      </c>
      <c r="C12914" s="15">
        <f>HOUR($A12914)</f>
        <v/>
      </c>
      <c r="D12914" s="15">
        <f>IF(AND($A12914&gt;=Instellingen!$B$6,$A12914&lt;Instellingen!$B$7),1,0)</f>
        <v/>
      </c>
      <c r="E12914" s="15">
        <f>COUNTIF(tData[BezoekStart],"&lt;"&amp;($A12914+1/24))-COUNTIF(tData[BezoekEind],"&lt;="&amp;$A12914)</f>
        <v/>
      </c>
      <c r="F12914" s="15">
        <f>COUNTIF(tData[BezoekLangStart],"&lt;"&amp;($A12914+1/24))-COUNTIF(tData[BezoekLangEind],"&lt;="&amp;$A12914)</f>
        <v/>
      </c>
      <c r="G12914" s="15">
        <f>IF($D12914=1,$B12914*100+$C12914,-1)</f>
        <v/>
      </c>
      <c r="H12914" s="15">
        <f>IF($D12914=1,$B12914,-1)</f>
        <v/>
      </c>
      <c r="I12914" s="15">
        <f>IF($D12914=1,$C12914,-1)</f>
        <v/>
      </c>
    </row>
    <row r="12915">
      <c r="A12915" s="33" t="n">
        <v>45830</v>
      </c>
      <c r="B12915" s="15">
        <f>WEEKDAY($A12915,2)</f>
        <v/>
      </c>
      <c r="C12915" s="15">
        <f>HOUR($A12915)</f>
        <v/>
      </c>
      <c r="D12915" s="15">
        <f>IF(AND($A12915&gt;=Instellingen!$B$6,$A12915&lt;Instellingen!$B$7),1,0)</f>
        <v/>
      </c>
      <c r="E12915" s="15">
        <f>COUNTIF(tData[BezoekStart],"&lt;"&amp;($A12915+1/24))-COUNTIF(tData[BezoekEind],"&lt;="&amp;$A12915)</f>
        <v/>
      </c>
      <c r="F12915" s="15">
        <f>COUNTIF(tData[BezoekLangStart],"&lt;"&amp;($A12915+1/24))-COUNTIF(tData[BezoekLangEind],"&lt;="&amp;$A12915)</f>
        <v/>
      </c>
      <c r="G12915" s="15">
        <f>IF($D12915=1,$B12915*100+$C12915,-1)</f>
        <v/>
      </c>
      <c r="H12915" s="15">
        <f>IF($D12915=1,$B12915,-1)</f>
        <v/>
      </c>
      <c r="I12915" s="15">
        <f>IF($D12915=1,$C12915,-1)</f>
        <v/>
      </c>
    </row>
    <row r="12916">
      <c r="A12916" s="33" t="n">
        <v>45830.04166666666</v>
      </c>
      <c r="B12916" s="15">
        <f>WEEKDAY($A12916,2)</f>
        <v/>
      </c>
      <c r="C12916" s="15">
        <f>HOUR($A12916)</f>
        <v/>
      </c>
      <c r="D12916" s="15">
        <f>IF(AND($A12916&gt;=Instellingen!$B$6,$A12916&lt;Instellingen!$B$7),1,0)</f>
        <v/>
      </c>
      <c r="E12916" s="15">
        <f>COUNTIF(tData[BezoekStart],"&lt;"&amp;($A12916+1/24))-COUNTIF(tData[BezoekEind],"&lt;="&amp;$A12916)</f>
        <v/>
      </c>
      <c r="F12916" s="15">
        <f>COUNTIF(tData[BezoekLangStart],"&lt;"&amp;($A12916+1/24))-COUNTIF(tData[BezoekLangEind],"&lt;="&amp;$A12916)</f>
        <v/>
      </c>
      <c r="G12916" s="15">
        <f>IF($D12916=1,$B12916*100+$C12916,-1)</f>
        <v/>
      </c>
      <c r="H12916" s="15">
        <f>IF($D12916=1,$B12916,-1)</f>
        <v/>
      </c>
      <c r="I12916" s="15">
        <f>IF($D12916=1,$C12916,-1)</f>
        <v/>
      </c>
    </row>
    <row r="12917">
      <c r="A12917" s="33" t="n">
        <v>45830.08333333334</v>
      </c>
      <c r="B12917" s="15">
        <f>WEEKDAY($A12917,2)</f>
        <v/>
      </c>
      <c r="C12917" s="15">
        <f>HOUR($A12917)</f>
        <v/>
      </c>
      <c r="D12917" s="15">
        <f>IF(AND($A12917&gt;=Instellingen!$B$6,$A12917&lt;Instellingen!$B$7),1,0)</f>
        <v/>
      </c>
      <c r="E12917" s="15">
        <f>COUNTIF(tData[BezoekStart],"&lt;"&amp;($A12917+1/24))-COUNTIF(tData[BezoekEind],"&lt;="&amp;$A12917)</f>
        <v/>
      </c>
      <c r="F12917" s="15">
        <f>COUNTIF(tData[BezoekLangStart],"&lt;"&amp;($A12917+1/24))-COUNTIF(tData[BezoekLangEind],"&lt;="&amp;$A12917)</f>
        <v/>
      </c>
      <c r="G12917" s="15">
        <f>IF($D12917=1,$B12917*100+$C12917,-1)</f>
        <v/>
      </c>
      <c r="H12917" s="15">
        <f>IF($D12917=1,$B12917,-1)</f>
        <v/>
      </c>
      <c r="I12917" s="15">
        <f>IF($D12917=1,$C12917,-1)</f>
        <v/>
      </c>
    </row>
    <row r="12918">
      <c r="A12918" s="33" t="n">
        <v>45830.125</v>
      </c>
      <c r="B12918" s="15">
        <f>WEEKDAY($A12918,2)</f>
        <v/>
      </c>
      <c r="C12918" s="15">
        <f>HOUR($A12918)</f>
        <v/>
      </c>
      <c r="D12918" s="15">
        <f>IF(AND($A12918&gt;=Instellingen!$B$6,$A12918&lt;Instellingen!$B$7),1,0)</f>
        <v/>
      </c>
      <c r="E12918" s="15">
        <f>COUNTIF(tData[BezoekStart],"&lt;"&amp;($A12918+1/24))-COUNTIF(tData[BezoekEind],"&lt;="&amp;$A12918)</f>
        <v/>
      </c>
      <c r="F12918" s="15">
        <f>COUNTIF(tData[BezoekLangStart],"&lt;"&amp;($A12918+1/24))-COUNTIF(tData[BezoekLangEind],"&lt;="&amp;$A12918)</f>
        <v/>
      </c>
      <c r="G12918" s="15">
        <f>IF($D12918=1,$B12918*100+$C12918,-1)</f>
        <v/>
      </c>
      <c r="H12918" s="15">
        <f>IF($D12918=1,$B12918,-1)</f>
        <v/>
      </c>
      <c r="I12918" s="15">
        <f>IF($D12918=1,$C12918,-1)</f>
        <v/>
      </c>
    </row>
    <row r="12919">
      <c r="A12919" s="33" t="n">
        <v>45830.16666666666</v>
      </c>
      <c r="B12919" s="15">
        <f>WEEKDAY($A12919,2)</f>
        <v/>
      </c>
      <c r="C12919" s="15">
        <f>HOUR($A12919)</f>
        <v/>
      </c>
      <c r="D12919" s="15">
        <f>IF(AND($A12919&gt;=Instellingen!$B$6,$A12919&lt;Instellingen!$B$7),1,0)</f>
        <v/>
      </c>
      <c r="E12919" s="15">
        <f>COUNTIF(tData[BezoekStart],"&lt;"&amp;($A12919+1/24))-COUNTIF(tData[BezoekEind],"&lt;="&amp;$A12919)</f>
        <v/>
      </c>
      <c r="F12919" s="15">
        <f>COUNTIF(tData[BezoekLangStart],"&lt;"&amp;($A12919+1/24))-COUNTIF(tData[BezoekLangEind],"&lt;="&amp;$A12919)</f>
        <v/>
      </c>
      <c r="G12919" s="15">
        <f>IF($D12919=1,$B12919*100+$C12919,-1)</f>
        <v/>
      </c>
      <c r="H12919" s="15">
        <f>IF($D12919=1,$B12919,-1)</f>
        <v/>
      </c>
      <c r="I12919" s="15">
        <f>IF($D12919=1,$C12919,-1)</f>
        <v/>
      </c>
    </row>
    <row r="12920">
      <c r="A12920" s="33" t="n">
        <v>45830.20833333334</v>
      </c>
      <c r="B12920" s="15">
        <f>WEEKDAY($A12920,2)</f>
        <v/>
      </c>
      <c r="C12920" s="15">
        <f>HOUR($A12920)</f>
        <v/>
      </c>
      <c r="D12920" s="15">
        <f>IF(AND($A12920&gt;=Instellingen!$B$6,$A12920&lt;Instellingen!$B$7),1,0)</f>
        <v/>
      </c>
      <c r="E12920" s="15">
        <f>COUNTIF(tData[BezoekStart],"&lt;"&amp;($A12920+1/24))-COUNTIF(tData[BezoekEind],"&lt;="&amp;$A12920)</f>
        <v/>
      </c>
      <c r="F12920" s="15">
        <f>COUNTIF(tData[BezoekLangStart],"&lt;"&amp;($A12920+1/24))-COUNTIF(tData[BezoekLangEind],"&lt;="&amp;$A12920)</f>
        <v/>
      </c>
      <c r="G12920" s="15">
        <f>IF($D12920=1,$B12920*100+$C12920,-1)</f>
        <v/>
      </c>
      <c r="H12920" s="15">
        <f>IF($D12920=1,$B12920,-1)</f>
        <v/>
      </c>
      <c r="I12920" s="15">
        <f>IF($D12920=1,$C12920,-1)</f>
        <v/>
      </c>
    </row>
    <row r="12921">
      <c r="A12921" s="33" t="n">
        <v>45830.25</v>
      </c>
      <c r="B12921" s="15">
        <f>WEEKDAY($A12921,2)</f>
        <v/>
      </c>
      <c r="C12921" s="15">
        <f>HOUR($A12921)</f>
        <v/>
      </c>
      <c r="D12921" s="15">
        <f>IF(AND($A12921&gt;=Instellingen!$B$6,$A12921&lt;Instellingen!$B$7),1,0)</f>
        <v/>
      </c>
      <c r="E12921" s="15">
        <f>COUNTIF(tData[BezoekStart],"&lt;"&amp;($A12921+1/24))-COUNTIF(tData[BezoekEind],"&lt;="&amp;$A12921)</f>
        <v/>
      </c>
      <c r="F12921" s="15">
        <f>COUNTIF(tData[BezoekLangStart],"&lt;"&amp;($A12921+1/24))-COUNTIF(tData[BezoekLangEind],"&lt;="&amp;$A12921)</f>
        <v/>
      </c>
      <c r="G12921" s="15">
        <f>IF($D12921=1,$B12921*100+$C12921,-1)</f>
        <v/>
      </c>
      <c r="H12921" s="15">
        <f>IF($D12921=1,$B12921,-1)</f>
        <v/>
      </c>
      <c r="I12921" s="15">
        <f>IF($D12921=1,$C12921,-1)</f>
        <v/>
      </c>
    </row>
    <row r="12922">
      <c r="A12922" s="33" t="n">
        <v>45830.29166666666</v>
      </c>
      <c r="B12922" s="15">
        <f>WEEKDAY($A12922,2)</f>
        <v/>
      </c>
      <c r="C12922" s="15">
        <f>HOUR($A12922)</f>
        <v/>
      </c>
      <c r="D12922" s="15">
        <f>IF(AND($A12922&gt;=Instellingen!$B$6,$A12922&lt;Instellingen!$B$7),1,0)</f>
        <v/>
      </c>
      <c r="E12922" s="15">
        <f>COUNTIF(tData[BezoekStart],"&lt;"&amp;($A12922+1/24))-COUNTIF(tData[BezoekEind],"&lt;="&amp;$A12922)</f>
        <v/>
      </c>
      <c r="F12922" s="15">
        <f>COUNTIF(tData[BezoekLangStart],"&lt;"&amp;($A12922+1/24))-COUNTIF(tData[BezoekLangEind],"&lt;="&amp;$A12922)</f>
        <v/>
      </c>
      <c r="G12922" s="15">
        <f>IF($D12922=1,$B12922*100+$C12922,-1)</f>
        <v/>
      </c>
      <c r="H12922" s="15">
        <f>IF($D12922=1,$B12922,-1)</f>
        <v/>
      </c>
      <c r="I12922" s="15">
        <f>IF($D12922=1,$C12922,-1)</f>
        <v/>
      </c>
    </row>
    <row r="12923">
      <c r="A12923" s="33" t="n">
        <v>45830.33333333334</v>
      </c>
      <c r="B12923" s="15">
        <f>WEEKDAY($A12923,2)</f>
        <v/>
      </c>
      <c r="C12923" s="15">
        <f>HOUR($A12923)</f>
        <v/>
      </c>
      <c r="D12923" s="15">
        <f>IF(AND($A12923&gt;=Instellingen!$B$6,$A12923&lt;Instellingen!$B$7),1,0)</f>
        <v/>
      </c>
      <c r="E12923" s="15">
        <f>COUNTIF(tData[BezoekStart],"&lt;"&amp;($A12923+1/24))-COUNTIF(tData[BezoekEind],"&lt;="&amp;$A12923)</f>
        <v/>
      </c>
      <c r="F12923" s="15">
        <f>COUNTIF(tData[BezoekLangStart],"&lt;"&amp;($A12923+1/24))-COUNTIF(tData[BezoekLangEind],"&lt;="&amp;$A12923)</f>
        <v/>
      </c>
      <c r="G12923" s="15">
        <f>IF($D12923=1,$B12923*100+$C12923,-1)</f>
        <v/>
      </c>
      <c r="H12923" s="15">
        <f>IF($D12923=1,$B12923,-1)</f>
        <v/>
      </c>
      <c r="I12923" s="15">
        <f>IF($D12923=1,$C12923,-1)</f>
        <v/>
      </c>
    </row>
    <row r="12924">
      <c r="A12924" s="33" t="n">
        <v>45830.375</v>
      </c>
      <c r="B12924" s="15">
        <f>WEEKDAY($A12924,2)</f>
        <v/>
      </c>
      <c r="C12924" s="15">
        <f>HOUR($A12924)</f>
        <v/>
      </c>
      <c r="D12924" s="15">
        <f>IF(AND($A12924&gt;=Instellingen!$B$6,$A12924&lt;Instellingen!$B$7),1,0)</f>
        <v/>
      </c>
      <c r="E12924" s="15">
        <f>COUNTIF(tData[BezoekStart],"&lt;"&amp;($A12924+1/24))-COUNTIF(tData[BezoekEind],"&lt;="&amp;$A12924)</f>
        <v/>
      </c>
      <c r="F12924" s="15">
        <f>COUNTIF(tData[BezoekLangStart],"&lt;"&amp;($A12924+1/24))-COUNTIF(tData[BezoekLangEind],"&lt;="&amp;$A12924)</f>
        <v/>
      </c>
      <c r="G12924" s="15">
        <f>IF($D12924=1,$B12924*100+$C12924,-1)</f>
        <v/>
      </c>
      <c r="H12924" s="15">
        <f>IF($D12924=1,$B12924,-1)</f>
        <v/>
      </c>
      <c r="I12924" s="15">
        <f>IF($D12924=1,$C12924,-1)</f>
        <v/>
      </c>
    </row>
    <row r="12925">
      <c r="A12925" s="33" t="n">
        <v>45830.41666666666</v>
      </c>
      <c r="B12925" s="15">
        <f>WEEKDAY($A12925,2)</f>
        <v/>
      </c>
      <c r="C12925" s="15">
        <f>HOUR($A12925)</f>
        <v/>
      </c>
      <c r="D12925" s="15">
        <f>IF(AND($A12925&gt;=Instellingen!$B$6,$A12925&lt;Instellingen!$B$7),1,0)</f>
        <v/>
      </c>
      <c r="E12925" s="15">
        <f>COUNTIF(tData[BezoekStart],"&lt;"&amp;($A12925+1/24))-COUNTIF(tData[BezoekEind],"&lt;="&amp;$A12925)</f>
        <v/>
      </c>
      <c r="F12925" s="15">
        <f>COUNTIF(tData[BezoekLangStart],"&lt;"&amp;($A12925+1/24))-COUNTIF(tData[BezoekLangEind],"&lt;="&amp;$A12925)</f>
        <v/>
      </c>
      <c r="G12925" s="15">
        <f>IF($D12925=1,$B12925*100+$C12925,-1)</f>
        <v/>
      </c>
      <c r="H12925" s="15">
        <f>IF($D12925=1,$B12925,-1)</f>
        <v/>
      </c>
      <c r="I12925" s="15">
        <f>IF($D12925=1,$C12925,-1)</f>
        <v/>
      </c>
    </row>
    <row r="12926">
      <c r="A12926" s="33" t="n">
        <v>45830.45833333334</v>
      </c>
      <c r="B12926" s="15">
        <f>WEEKDAY($A12926,2)</f>
        <v/>
      </c>
      <c r="C12926" s="15">
        <f>HOUR($A12926)</f>
        <v/>
      </c>
      <c r="D12926" s="15">
        <f>IF(AND($A12926&gt;=Instellingen!$B$6,$A12926&lt;Instellingen!$B$7),1,0)</f>
        <v/>
      </c>
      <c r="E12926" s="15">
        <f>COUNTIF(tData[BezoekStart],"&lt;"&amp;($A12926+1/24))-COUNTIF(tData[BezoekEind],"&lt;="&amp;$A12926)</f>
        <v/>
      </c>
      <c r="F12926" s="15">
        <f>COUNTIF(tData[BezoekLangStart],"&lt;"&amp;($A12926+1/24))-COUNTIF(tData[BezoekLangEind],"&lt;="&amp;$A12926)</f>
        <v/>
      </c>
      <c r="G12926" s="15">
        <f>IF($D12926=1,$B12926*100+$C12926,-1)</f>
        <v/>
      </c>
      <c r="H12926" s="15">
        <f>IF($D12926=1,$B12926,-1)</f>
        <v/>
      </c>
      <c r="I12926" s="15">
        <f>IF($D12926=1,$C12926,-1)</f>
        <v/>
      </c>
    </row>
    <row r="12927">
      <c r="A12927" s="33" t="n">
        <v>45830.5</v>
      </c>
      <c r="B12927" s="15">
        <f>WEEKDAY($A12927,2)</f>
        <v/>
      </c>
      <c r="C12927" s="15">
        <f>HOUR($A12927)</f>
        <v/>
      </c>
      <c r="D12927" s="15">
        <f>IF(AND($A12927&gt;=Instellingen!$B$6,$A12927&lt;Instellingen!$B$7),1,0)</f>
        <v/>
      </c>
      <c r="E12927" s="15">
        <f>COUNTIF(tData[BezoekStart],"&lt;"&amp;($A12927+1/24))-COUNTIF(tData[BezoekEind],"&lt;="&amp;$A12927)</f>
        <v/>
      </c>
      <c r="F12927" s="15">
        <f>COUNTIF(tData[BezoekLangStart],"&lt;"&amp;($A12927+1/24))-COUNTIF(tData[BezoekLangEind],"&lt;="&amp;$A12927)</f>
        <v/>
      </c>
      <c r="G12927" s="15">
        <f>IF($D12927=1,$B12927*100+$C12927,-1)</f>
        <v/>
      </c>
      <c r="H12927" s="15">
        <f>IF($D12927=1,$B12927,-1)</f>
        <v/>
      </c>
      <c r="I12927" s="15">
        <f>IF($D12927=1,$C12927,-1)</f>
        <v/>
      </c>
    </row>
    <row r="12928">
      <c r="A12928" s="33" t="n">
        <v>45830.54166666666</v>
      </c>
      <c r="B12928" s="15">
        <f>WEEKDAY($A12928,2)</f>
        <v/>
      </c>
      <c r="C12928" s="15">
        <f>HOUR($A12928)</f>
        <v/>
      </c>
      <c r="D12928" s="15">
        <f>IF(AND($A12928&gt;=Instellingen!$B$6,$A12928&lt;Instellingen!$B$7),1,0)</f>
        <v/>
      </c>
      <c r="E12928" s="15">
        <f>COUNTIF(tData[BezoekStart],"&lt;"&amp;($A12928+1/24))-COUNTIF(tData[BezoekEind],"&lt;="&amp;$A12928)</f>
        <v/>
      </c>
      <c r="F12928" s="15">
        <f>COUNTIF(tData[BezoekLangStart],"&lt;"&amp;($A12928+1/24))-COUNTIF(tData[BezoekLangEind],"&lt;="&amp;$A12928)</f>
        <v/>
      </c>
      <c r="G12928" s="15">
        <f>IF($D12928=1,$B12928*100+$C12928,-1)</f>
        <v/>
      </c>
      <c r="H12928" s="15">
        <f>IF($D12928=1,$B12928,-1)</f>
        <v/>
      </c>
      <c r="I12928" s="15">
        <f>IF($D12928=1,$C12928,-1)</f>
        <v/>
      </c>
    </row>
    <row r="12929">
      <c r="A12929" s="33" t="n">
        <v>45830.58333333334</v>
      </c>
      <c r="B12929" s="15">
        <f>WEEKDAY($A12929,2)</f>
        <v/>
      </c>
      <c r="C12929" s="15">
        <f>HOUR($A12929)</f>
        <v/>
      </c>
      <c r="D12929" s="15">
        <f>IF(AND($A12929&gt;=Instellingen!$B$6,$A12929&lt;Instellingen!$B$7),1,0)</f>
        <v/>
      </c>
      <c r="E12929" s="15">
        <f>COUNTIF(tData[BezoekStart],"&lt;"&amp;($A12929+1/24))-COUNTIF(tData[BezoekEind],"&lt;="&amp;$A12929)</f>
        <v/>
      </c>
      <c r="F12929" s="15">
        <f>COUNTIF(tData[BezoekLangStart],"&lt;"&amp;($A12929+1/24))-COUNTIF(tData[BezoekLangEind],"&lt;="&amp;$A12929)</f>
        <v/>
      </c>
      <c r="G12929" s="15">
        <f>IF($D12929=1,$B12929*100+$C12929,-1)</f>
        <v/>
      </c>
      <c r="H12929" s="15">
        <f>IF($D12929=1,$B12929,-1)</f>
        <v/>
      </c>
      <c r="I12929" s="15">
        <f>IF($D12929=1,$C12929,-1)</f>
        <v/>
      </c>
    </row>
    <row r="12930">
      <c r="A12930" s="33" t="n">
        <v>45830.625</v>
      </c>
      <c r="B12930" s="15">
        <f>WEEKDAY($A12930,2)</f>
        <v/>
      </c>
      <c r="C12930" s="15">
        <f>HOUR($A12930)</f>
        <v/>
      </c>
      <c r="D12930" s="15">
        <f>IF(AND($A12930&gt;=Instellingen!$B$6,$A12930&lt;Instellingen!$B$7),1,0)</f>
        <v/>
      </c>
      <c r="E12930" s="15">
        <f>COUNTIF(tData[BezoekStart],"&lt;"&amp;($A12930+1/24))-COUNTIF(tData[BezoekEind],"&lt;="&amp;$A12930)</f>
        <v/>
      </c>
      <c r="F12930" s="15">
        <f>COUNTIF(tData[BezoekLangStart],"&lt;"&amp;($A12930+1/24))-COUNTIF(tData[BezoekLangEind],"&lt;="&amp;$A12930)</f>
        <v/>
      </c>
      <c r="G12930" s="15">
        <f>IF($D12930=1,$B12930*100+$C12930,-1)</f>
        <v/>
      </c>
      <c r="H12930" s="15">
        <f>IF($D12930=1,$B12930,-1)</f>
        <v/>
      </c>
      <c r="I12930" s="15">
        <f>IF($D12930=1,$C12930,-1)</f>
        <v/>
      </c>
    </row>
    <row r="12931">
      <c r="A12931" s="33" t="n">
        <v>45830.66666666666</v>
      </c>
      <c r="B12931" s="15">
        <f>WEEKDAY($A12931,2)</f>
        <v/>
      </c>
      <c r="C12931" s="15">
        <f>HOUR($A12931)</f>
        <v/>
      </c>
      <c r="D12931" s="15">
        <f>IF(AND($A12931&gt;=Instellingen!$B$6,$A12931&lt;Instellingen!$B$7),1,0)</f>
        <v/>
      </c>
      <c r="E12931" s="15">
        <f>COUNTIF(tData[BezoekStart],"&lt;"&amp;($A12931+1/24))-COUNTIF(tData[BezoekEind],"&lt;="&amp;$A12931)</f>
        <v/>
      </c>
      <c r="F12931" s="15">
        <f>COUNTIF(tData[BezoekLangStart],"&lt;"&amp;($A12931+1/24))-COUNTIF(tData[BezoekLangEind],"&lt;="&amp;$A12931)</f>
        <v/>
      </c>
      <c r="G12931" s="15">
        <f>IF($D12931=1,$B12931*100+$C12931,-1)</f>
        <v/>
      </c>
      <c r="H12931" s="15">
        <f>IF($D12931=1,$B12931,-1)</f>
        <v/>
      </c>
      <c r="I12931" s="15">
        <f>IF($D12931=1,$C12931,-1)</f>
        <v/>
      </c>
    </row>
    <row r="12932">
      <c r="A12932" s="33" t="n">
        <v>45830.70833333334</v>
      </c>
      <c r="B12932" s="15">
        <f>WEEKDAY($A12932,2)</f>
        <v/>
      </c>
      <c r="C12932" s="15">
        <f>HOUR($A12932)</f>
        <v/>
      </c>
      <c r="D12932" s="15">
        <f>IF(AND($A12932&gt;=Instellingen!$B$6,$A12932&lt;Instellingen!$B$7),1,0)</f>
        <v/>
      </c>
      <c r="E12932" s="15">
        <f>COUNTIF(tData[BezoekStart],"&lt;"&amp;($A12932+1/24))-COUNTIF(tData[BezoekEind],"&lt;="&amp;$A12932)</f>
        <v/>
      </c>
      <c r="F12932" s="15">
        <f>COUNTIF(tData[BezoekLangStart],"&lt;"&amp;($A12932+1/24))-COUNTIF(tData[BezoekLangEind],"&lt;="&amp;$A12932)</f>
        <v/>
      </c>
      <c r="G12932" s="15">
        <f>IF($D12932=1,$B12932*100+$C12932,-1)</f>
        <v/>
      </c>
      <c r="H12932" s="15">
        <f>IF($D12932=1,$B12932,-1)</f>
        <v/>
      </c>
      <c r="I12932" s="15">
        <f>IF($D12932=1,$C12932,-1)</f>
        <v/>
      </c>
    </row>
    <row r="12933">
      <c r="A12933" s="33" t="n">
        <v>45830.75</v>
      </c>
      <c r="B12933" s="15">
        <f>WEEKDAY($A12933,2)</f>
        <v/>
      </c>
      <c r="C12933" s="15">
        <f>HOUR($A12933)</f>
        <v/>
      </c>
      <c r="D12933" s="15">
        <f>IF(AND($A12933&gt;=Instellingen!$B$6,$A12933&lt;Instellingen!$B$7),1,0)</f>
        <v/>
      </c>
      <c r="E12933" s="15">
        <f>COUNTIF(tData[BezoekStart],"&lt;"&amp;($A12933+1/24))-COUNTIF(tData[BezoekEind],"&lt;="&amp;$A12933)</f>
        <v/>
      </c>
      <c r="F12933" s="15">
        <f>COUNTIF(tData[BezoekLangStart],"&lt;"&amp;($A12933+1/24))-COUNTIF(tData[BezoekLangEind],"&lt;="&amp;$A12933)</f>
        <v/>
      </c>
      <c r="G12933" s="15">
        <f>IF($D12933=1,$B12933*100+$C12933,-1)</f>
        <v/>
      </c>
      <c r="H12933" s="15">
        <f>IF($D12933=1,$B12933,-1)</f>
        <v/>
      </c>
      <c r="I12933" s="15">
        <f>IF($D12933=1,$C12933,-1)</f>
        <v/>
      </c>
    </row>
    <row r="12934">
      <c r="A12934" s="33" t="n">
        <v>45830.79166666666</v>
      </c>
      <c r="B12934" s="15">
        <f>WEEKDAY($A12934,2)</f>
        <v/>
      </c>
      <c r="C12934" s="15">
        <f>HOUR($A12934)</f>
        <v/>
      </c>
      <c r="D12934" s="15">
        <f>IF(AND($A12934&gt;=Instellingen!$B$6,$A12934&lt;Instellingen!$B$7),1,0)</f>
        <v/>
      </c>
      <c r="E12934" s="15">
        <f>COUNTIF(tData[BezoekStart],"&lt;"&amp;($A12934+1/24))-COUNTIF(tData[BezoekEind],"&lt;="&amp;$A12934)</f>
        <v/>
      </c>
      <c r="F12934" s="15">
        <f>COUNTIF(tData[BezoekLangStart],"&lt;"&amp;($A12934+1/24))-COUNTIF(tData[BezoekLangEind],"&lt;="&amp;$A12934)</f>
        <v/>
      </c>
      <c r="G12934" s="15">
        <f>IF($D12934=1,$B12934*100+$C12934,-1)</f>
        <v/>
      </c>
      <c r="H12934" s="15">
        <f>IF($D12934=1,$B12934,-1)</f>
        <v/>
      </c>
      <c r="I12934" s="15">
        <f>IF($D12934=1,$C12934,-1)</f>
        <v/>
      </c>
    </row>
    <row r="12935">
      <c r="A12935" s="33" t="n">
        <v>45830.83333333334</v>
      </c>
      <c r="B12935" s="15">
        <f>WEEKDAY($A12935,2)</f>
        <v/>
      </c>
      <c r="C12935" s="15">
        <f>HOUR($A12935)</f>
        <v/>
      </c>
      <c r="D12935" s="15">
        <f>IF(AND($A12935&gt;=Instellingen!$B$6,$A12935&lt;Instellingen!$B$7),1,0)</f>
        <v/>
      </c>
      <c r="E12935" s="15">
        <f>COUNTIF(tData[BezoekStart],"&lt;"&amp;($A12935+1/24))-COUNTIF(tData[BezoekEind],"&lt;="&amp;$A12935)</f>
        <v/>
      </c>
      <c r="F12935" s="15">
        <f>COUNTIF(tData[BezoekLangStart],"&lt;"&amp;($A12935+1/24))-COUNTIF(tData[BezoekLangEind],"&lt;="&amp;$A12935)</f>
        <v/>
      </c>
      <c r="G12935" s="15">
        <f>IF($D12935=1,$B12935*100+$C12935,-1)</f>
        <v/>
      </c>
      <c r="H12935" s="15">
        <f>IF($D12935=1,$B12935,-1)</f>
        <v/>
      </c>
      <c r="I12935" s="15">
        <f>IF($D12935=1,$C12935,-1)</f>
        <v/>
      </c>
    </row>
    <row r="12936">
      <c r="A12936" s="33" t="n">
        <v>45830.875</v>
      </c>
      <c r="B12936" s="15">
        <f>WEEKDAY($A12936,2)</f>
        <v/>
      </c>
      <c r="C12936" s="15">
        <f>HOUR($A12936)</f>
        <v/>
      </c>
      <c r="D12936" s="15">
        <f>IF(AND($A12936&gt;=Instellingen!$B$6,$A12936&lt;Instellingen!$B$7),1,0)</f>
        <v/>
      </c>
      <c r="E12936" s="15">
        <f>COUNTIF(tData[BezoekStart],"&lt;"&amp;($A12936+1/24))-COUNTIF(tData[BezoekEind],"&lt;="&amp;$A12936)</f>
        <v/>
      </c>
      <c r="F12936" s="15">
        <f>COUNTIF(tData[BezoekLangStart],"&lt;"&amp;($A12936+1/24))-COUNTIF(tData[BezoekLangEind],"&lt;="&amp;$A12936)</f>
        <v/>
      </c>
      <c r="G12936" s="15">
        <f>IF($D12936=1,$B12936*100+$C12936,-1)</f>
        <v/>
      </c>
      <c r="H12936" s="15">
        <f>IF($D12936=1,$B12936,-1)</f>
        <v/>
      </c>
      <c r="I12936" s="15">
        <f>IF($D12936=1,$C12936,-1)</f>
        <v/>
      </c>
    </row>
    <row r="12937">
      <c r="A12937" s="33" t="n">
        <v>45830.91666666666</v>
      </c>
      <c r="B12937" s="15">
        <f>WEEKDAY($A12937,2)</f>
        <v/>
      </c>
      <c r="C12937" s="15">
        <f>HOUR($A12937)</f>
        <v/>
      </c>
      <c r="D12937" s="15">
        <f>IF(AND($A12937&gt;=Instellingen!$B$6,$A12937&lt;Instellingen!$B$7),1,0)</f>
        <v/>
      </c>
      <c r="E12937" s="15">
        <f>COUNTIF(tData[BezoekStart],"&lt;"&amp;($A12937+1/24))-COUNTIF(tData[BezoekEind],"&lt;="&amp;$A12937)</f>
        <v/>
      </c>
      <c r="F12937" s="15">
        <f>COUNTIF(tData[BezoekLangStart],"&lt;"&amp;($A12937+1/24))-COUNTIF(tData[BezoekLangEind],"&lt;="&amp;$A12937)</f>
        <v/>
      </c>
      <c r="G12937" s="15">
        <f>IF($D12937=1,$B12937*100+$C12937,-1)</f>
        <v/>
      </c>
      <c r="H12937" s="15">
        <f>IF($D12937=1,$B12937,-1)</f>
        <v/>
      </c>
      <c r="I12937" s="15">
        <f>IF($D12937=1,$C12937,-1)</f>
        <v/>
      </c>
    </row>
    <row r="12938">
      <c r="A12938" s="33" t="n">
        <v>45830.95833333334</v>
      </c>
      <c r="B12938" s="15">
        <f>WEEKDAY($A12938,2)</f>
        <v/>
      </c>
      <c r="C12938" s="15">
        <f>HOUR($A12938)</f>
        <v/>
      </c>
      <c r="D12938" s="15">
        <f>IF(AND($A12938&gt;=Instellingen!$B$6,$A12938&lt;Instellingen!$B$7),1,0)</f>
        <v/>
      </c>
      <c r="E12938" s="15">
        <f>COUNTIF(tData[BezoekStart],"&lt;"&amp;($A12938+1/24))-COUNTIF(tData[BezoekEind],"&lt;="&amp;$A12938)</f>
        <v/>
      </c>
      <c r="F12938" s="15">
        <f>COUNTIF(tData[BezoekLangStart],"&lt;"&amp;($A12938+1/24))-COUNTIF(tData[BezoekLangEind],"&lt;="&amp;$A12938)</f>
        <v/>
      </c>
      <c r="G12938" s="15">
        <f>IF($D12938=1,$B12938*100+$C12938,-1)</f>
        <v/>
      </c>
      <c r="H12938" s="15">
        <f>IF($D12938=1,$B12938,-1)</f>
        <v/>
      </c>
      <c r="I12938" s="15">
        <f>IF($D12938=1,$C12938,-1)</f>
        <v/>
      </c>
    </row>
    <row r="12939">
      <c r="A12939" s="33" t="n">
        <v>45831</v>
      </c>
      <c r="B12939" s="15">
        <f>WEEKDAY($A12939,2)</f>
        <v/>
      </c>
      <c r="C12939" s="15">
        <f>HOUR($A12939)</f>
        <v/>
      </c>
      <c r="D12939" s="15">
        <f>IF(AND($A12939&gt;=Instellingen!$B$6,$A12939&lt;Instellingen!$B$7),1,0)</f>
        <v/>
      </c>
      <c r="E12939" s="15">
        <f>COUNTIF(tData[BezoekStart],"&lt;"&amp;($A12939+1/24))-COUNTIF(tData[BezoekEind],"&lt;="&amp;$A12939)</f>
        <v/>
      </c>
      <c r="F12939" s="15">
        <f>COUNTIF(tData[BezoekLangStart],"&lt;"&amp;($A12939+1/24))-COUNTIF(tData[BezoekLangEind],"&lt;="&amp;$A12939)</f>
        <v/>
      </c>
      <c r="G12939" s="15">
        <f>IF($D12939=1,$B12939*100+$C12939,-1)</f>
        <v/>
      </c>
      <c r="H12939" s="15">
        <f>IF($D12939=1,$B12939,-1)</f>
        <v/>
      </c>
      <c r="I12939" s="15">
        <f>IF($D12939=1,$C12939,-1)</f>
        <v/>
      </c>
    </row>
    <row r="12940">
      <c r="A12940" s="33" t="n">
        <v>45831.04166666666</v>
      </c>
      <c r="B12940" s="15">
        <f>WEEKDAY($A12940,2)</f>
        <v/>
      </c>
      <c r="C12940" s="15">
        <f>HOUR($A12940)</f>
        <v/>
      </c>
      <c r="D12940" s="15">
        <f>IF(AND($A12940&gt;=Instellingen!$B$6,$A12940&lt;Instellingen!$B$7),1,0)</f>
        <v/>
      </c>
      <c r="E12940" s="15">
        <f>COUNTIF(tData[BezoekStart],"&lt;"&amp;($A12940+1/24))-COUNTIF(tData[BezoekEind],"&lt;="&amp;$A12940)</f>
        <v/>
      </c>
      <c r="F12940" s="15">
        <f>COUNTIF(tData[BezoekLangStart],"&lt;"&amp;($A12940+1/24))-COUNTIF(tData[BezoekLangEind],"&lt;="&amp;$A12940)</f>
        <v/>
      </c>
      <c r="G12940" s="15">
        <f>IF($D12940=1,$B12940*100+$C12940,-1)</f>
        <v/>
      </c>
      <c r="H12940" s="15">
        <f>IF($D12940=1,$B12940,-1)</f>
        <v/>
      </c>
      <c r="I12940" s="15">
        <f>IF($D12940=1,$C12940,-1)</f>
        <v/>
      </c>
    </row>
    <row r="12941">
      <c r="A12941" s="33" t="n">
        <v>45831.08333333334</v>
      </c>
      <c r="B12941" s="15">
        <f>WEEKDAY($A12941,2)</f>
        <v/>
      </c>
      <c r="C12941" s="15">
        <f>HOUR($A12941)</f>
        <v/>
      </c>
      <c r="D12941" s="15">
        <f>IF(AND($A12941&gt;=Instellingen!$B$6,$A12941&lt;Instellingen!$B$7),1,0)</f>
        <v/>
      </c>
      <c r="E12941" s="15">
        <f>COUNTIF(tData[BezoekStart],"&lt;"&amp;($A12941+1/24))-COUNTIF(tData[BezoekEind],"&lt;="&amp;$A12941)</f>
        <v/>
      </c>
      <c r="F12941" s="15">
        <f>COUNTIF(tData[BezoekLangStart],"&lt;"&amp;($A12941+1/24))-COUNTIF(tData[BezoekLangEind],"&lt;="&amp;$A12941)</f>
        <v/>
      </c>
      <c r="G12941" s="15">
        <f>IF($D12941=1,$B12941*100+$C12941,-1)</f>
        <v/>
      </c>
      <c r="H12941" s="15">
        <f>IF($D12941=1,$B12941,-1)</f>
        <v/>
      </c>
      <c r="I12941" s="15">
        <f>IF($D12941=1,$C12941,-1)</f>
        <v/>
      </c>
    </row>
    <row r="12942">
      <c r="A12942" s="33" t="n">
        <v>45831.125</v>
      </c>
      <c r="B12942" s="15">
        <f>WEEKDAY($A12942,2)</f>
        <v/>
      </c>
      <c r="C12942" s="15">
        <f>HOUR($A12942)</f>
        <v/>
      </c>
      <c r="D12942" s="15">
        <f>IF(AND($A12942&gt;=Instellingen!$B$6,$A12942&lt;Instellingen!$B$7),1,0)</f>
        <v/>
      </c>
      <c r="E12942" s="15">
        <f>COUNTIF(tData[BezoekStart],"&lt;"&amp;($A12942+1/24))-COUNTIF(tData[BezoekEind],"&lt;="&amp;$A12942)</f>
        <v/>
      </c>
      <c r="F12942" s="15">
        <f>COUNTIF(tData[BezoekLangStart],"&lt;"&amp;($A12942+1/24))-COUNTIF(tData[BezoekLangEind],"&lt;="&amp;$A12942)</f>
        <v/>
      </c>
      <c r="G12942" s="15">
        <f>IF($D12942=1,$B12942*100+$C12942,-1)</f>
        <v/>
      </c>
      <c r="H12942" s="15">
        <f>IF($D12942=1,$B12942,-1)</f>
        <v/>
      </c>
      <c r="I12942" s="15">
        <f>IF($D12942=1,$C12942,-1)</f>
        <v/>
      </c>
    </row>
    <row r="12943">
      <c r="A12943" s="33" t="n">
        <v>45831.16666666666</v>
      </c>
      <c r="B12943" s="15">
        <f>WEEKDAY($A12943,2)</f>
        <v/>
      </c>
      <c r="C12943" s="15">
        <f>HOUR($A12943)</f>
        <v/>
      </c>
      <c r="D12943" s="15">
        <f>IF(AND($A12943&gt;=Instellingen!$B$6,$A12943&lt;Instellingen!$B$7),1,0)</f>
        <v/>
      </c>
      <c r="E12943" s="15">
        <f>COUNTIF(tData[BezoekStart],"&lt;"&amp;($A12943+1/24))-COUNTIF(tData[BezoekEind],"&lt;="&amp;$A12943)</f>
        <v/>
      </c>
      <c r="F12943" s="15">
        <f>COUNTIF(tData[BezoekLangStart],"&lt;"&amp;($A12943+1/24))-COUNTIF(tData[BezoekLangEind],"&lt;="&amp;$A12943)</f>
        <v/>
      </c>
      <c r="G12943" s="15">
        <f>IF($D12943=1,$B12943*100+$C12943,-1)</f>
        <v/>
      </c>
      <c r="H12943" s="15">
        <f>IF($D12943=1,$B12943,-1)</f>
        <v/>
      </c>
      <c r="I12943" s="15">
        <f>IF($D12943=1,$C12943,-1)</f>
        <v/>
      </c>
    </row>
    <row r="12944">
      <c r="A12944" s="33" t="n">
        <v>45831.20833333334</v>
      </c>
      <c r="B12944" s="15">
        <f>WEEKDAY($A12944,2)</f>
        <v/>
      </c>
      <c r="C12944" s="15">
        <f>HOUR($A12944)</f>
        <v/>
      </c>
      <c r="D12944" s="15">
        <f>IF(AND($A12944&gt;=Instellingen!$B$6,$A12944&lt;Instellingen!$B$7),1,0)</f>
        <v/>
      </c>
      <c r="E12944" s="15">
        <f>COUNTIF(tData[BezoekStart],"&lt;"&amp;($A12944+1/24))-COUNTIF(tData[BezoekEind],"&lt;="&amp;$A12944)</f>
        <v/>
      </c>
      <c r="F12944" s="15">
        <f>COUNTIF(tData[BezoekLangStart],"&lt;"&amp;($A12944+1/24))-COUNTIF(tData[BezoekLangEind],"&lt;="&amp;$A12944)</f>
        <v/>
      </c>
      <c r="G12944" s="15">
        <f>IF($D12944=1,$B12944*100+$C12944,-1)</f>
        <v/>
      </c>
      <c r="H12944" s="15">
        <f>IF($D12944=1,$B12944,-1)</f>
        <v/>
      </c>
      <c r="I12944" s="15">
        <f>IF($D12944=1,$C12944,-1)</f>
        <v/>
      </c>
    </row>
    <row r="12945">
      <c r="A12945" s="33" t="n">
        <v>45831.25</v>
      </c>
      <c r="B12945" s="15">
        <f>WEEKDAY($A12945,2)</f>
        <v/>
      </c>
      <c r="C12945" s="15">
        <f>HOUR($A12945)</f>
        <v/>
      </c>
      <c r="D12945" s="15">
        <f>IF(AND($A12945&gt;=Instellingen!$B$6,$A12945&lt;Instellingen!$B$7),1,0)</f>
        <v/>
      </c>
      <c r="E12945" s="15">
        <f>COUNTIF(tData[BezoekStart],"&lt;"&amp;($A12945+1/24))-COUNTIF(tData[BezoekEind],"&lt;="&amp;$A12945)</f>
        <v/>
      </c>
      <c r="F12945" s="15">
        <f>COUNTIF(tData[BezoekLangStart],"&lt;"&amp;($A12945+1/24))-COUNTIF(tData[BezoekLangEind],"&lt;="&amp;$A12945)</f>
        <v/>
      </c>
      <c r="G12945" s="15">
        <f>IF($D12945=1,$B12945*100+$C12945,-1)</f>
        <v/>
      </c>
      <c r="H12945" s="15">
        <f>IF($D12945=1,$B12945,-1)</f>
        <v/>
      </c>
      <c r="I12945" s="15">
        <f>IF($D12945=1,$C12945,-1)</f>
        <v/>
      </c>
    </row>
    <row r="12946">
      <c r="A12946" s="33" t="n">
        <v>45831.29166666666</v>
      </c>
      <c r="B12946" s="15">
        <f>WEEKDAY($A12946,2)</f>
        <v/>
      </c>
      <c r="C12946" s="15">
        <f>HOUR($A12946)</f>
        <v/>
      </c>
      <c r="D12946" s="15">
        <f>IF(AND($A12946&gt;=Instellingen!$B$6,$A12946&lt;Instellingen!$B$7),1,0)</f>
        <v/>
      </c>
      <c r="E12946" s="15">
        <f>COUNTIF(tData[BezoekStart],"&lt;"&amp;($A12946+1/24))-COUNTIF(tData[BezoekEind],"&lt;="&amp;$A12946)</f>
        <v/>
      </c>
      <c r="F12946" s="15">
        <f>COUNTIF(tData[BezoekLangStart],"&lt;"&amp;($A12946+1/24))-COUNTIF(tData[BezoekLangEind],"&lt;="&amp;$A12946)</f>
        <v/>
      </c>
      <c r="G12946" s="15">
        <f>IF($D12946=1,$B12946*100+$C12946,-1)</f>
        <v/>
      </c>
      <c r="H12946" s="15">
        <f>IF($D12946=1,$B12946,-1)</f>
        <v/>
      </c>
      <c r="I12946" s="15">
        <f>IF($D12946=1,$C12946,-1)</f>
        <v/>
      </c>
    </row>
    <row r="12947">
      <c r="A12947" s="33" t="n">
        <v>45831.33333333334</v>
      </c>
      <c r="B12947" s="15">
        <f>WEEKDAY($A12947,2)</f>
        <v/>
      </c>
      <c r="C12947" s="15">
        <f>HOUR($A12947)</f>
        <v/>
      </c>
      <c r="D12947" s="15">
        <f>IF(AND($A12947&gt;=Instellingen!$B$6,$A12947&lt;Instellingen!$B$7),1,0)</f>
        <v/>
      </c>
      <c r="E12947" s="15">
        <f>COUNTIF(tData[BezoekStart],"&lt;"&amp;($A12947+1/24))-COUNTIF(tData[BezoekEind],"&lt;="&amp;$A12947)</f>
        <v/>
      </c>
      <c r="F12947" s="15">
        <f>COUNTIF(tData[BezoekLangStart],"&lt;"&amp;($A12947+1/24))-COUNTIF(tData[BezoekLangEind],"&lt;="&amp;$A12947)</f>
        <v/>
      </c>
      <c r="G12947" s="15">
        <f>IF($D12947=1,$B12947*100+$C12947,-1)</f>
        <v/>
      </c>
      <c r="H12947" s="15">
        <f>IF($D12947=1,$B12947,-1)</f>
        <v/>
      </c>
      <c r="I12947" s="15">
        <f>IF($D12947=1,$C12947,-1)</f>
        <v/>
      </c>
    </row>
    <row r="12948">
      <c r="A12948" s="33" t="n">
        <v>45831.375</v>
      </c>
      <c r="B12948" s="15">
        <f>WEEKDAY($A12948,2)</f>
        <v/>
      </c>
      <c r="C12948" s="15">
        <f>HOUR($A12948)</f>
        <v/>
      </c>
      <c r="D12948" s="15">
        <f>IF(AND($A12948&gt;=Instellingen!$B$6,$A12948&lt;Instellingen!$B$7),1,0)</f>
        <v/>
      </c>
      <c r="E12948" s="15">
        <f>COUNTIF(tData[BezoekStart],"&lt;"&amp;($A12948+1/24))-COUNTIF(tData[BezoekEind],"&lt;="&amp;$A12948)</f>
        <v/>
      </c>
      <c r="F12948" s="15">
        <f>COUNTIF(tData[BezoekLangStart],"&lt;"&amp;($A12948+1/24))-COUNTIF(tData[BezoekLangEind],"&lt;="&amp;$A12948)</f>
        <v/>
      </c>
      <c r="G12948" s="15">
        <f>IF($D12948=1,$B12948*100+$C12948,-1)</f>
        <v/>
      </c>
      <c r="H12948" s="15">
        <f>IF($D12948=1,$B12948,-1)</f>
        <v/>
      </c>
      <c r="I12948" s="15">
        <f>IF($D12948=1,$C12948,-1)</f>
        <v/>
      </c>
    </row>
    <row r="12949">
      <c r="A12949" s="33" t="n">
        <v>45831.41666666666</v>
      </c>
      <c r="B12949" s="15">
        <f>WEEKDAY($A12949,2)</f>
        <v/>
      </c>
      <c r="C12949" s="15">
        <f>HOUR($A12949)</f>
        <v/>
      </c>
      <c r="D12949" s="15">
        <f>IF(AND($A12949&gt;=Instellingen!$B$6,$A12949&lt;Instellingen!$B$7),1,0)</f>
        <v/>
      </c>
      <c r="E12949" s="15">
        <f>COUNTIF(tData[BezoekStart],"&lt;"&amp;($A12949+1/24))-COUNTIF(tData[BezoekEind],"&lt;="&amp;$A12949)</f>
        <v/>
      </c>
      <c r="F12949" s="15">
        <f>COUNTIF(tData[BezoekLangStart],"&lt;"&amp;($A12949+1/24))-COUNTIF(tData[BezoekLangEind],"&lt;="&amp;$A12949)</f>
        <v/>
      </c>
      <c r="G12949" s="15">
        <f>IF($D12949=1,$B12949*100+$C12949,-1)</f>
        <v/>
      </c>
      <c r="H12949" s="15">
        <f>IF($D12949=1,$B12949,-1)</f>
        <v/>
      </c>
      <c r="I12949" s="15">
        <f>IF($D12949=1,$C12949,-1)</f>
        <v/>
      </c>
    </row>
    <row r="12950">
      <c r="A12950" s="33" t="n">
        <v>45831.45833333334</v>
      </c>
      <c r="B12950" s="15">
        <f>WEEKDAY($A12950,2)</f>
        <v/>
      </c>
      <c r="C12950" s="15">
        <f>HOUR($A12950)</f>
        <v/>
      </c>
      <c r="D12950" s="15">
        <f>IF(AND($A12950&gt;=Instellingen!$B$6,$A12950&lt;Instellingen!$B$7),1,0)</f>
        <v/>
      </c>
      <c r="E12950" s="15">
        <f>COUNTIF(tData[BezoekStart],"&lt;"&amp;($A12950+1/24))-COUNTIF(tData[BezoekEind],"&lt;="&amp;$A12950)</f>
        <v/>
      </c>
      <c r="F12950" s="15">
        <f>COUNTIF(tData[BezoekLangStart],"&lt;"&amp;($A12950+1/24))-COUNTIF(tData[BezoekLangEind],"&lt;="&amp;$A12950)</f>
        <v/>
      </c>
      <c r="G12950" s="15">
        <f>IF($D12950=1,$B12950*100+$C12950,-1)</f>
        <v/>
      </c>
      <c r="H12950" s="15">
        <f>IF($D12950=1,$B12950,-1)</f>
        <v/>
      </c>
      <c r="I12950" s="15">
        <f>IF($D12950=1,$C12950,-1)</f>
        <v/>
      </c>
    </row>
    <row r="12951">
      <c r="A12951" s="33" t="n">
        <v>45831.5</v>
      </c>
      <c r="B12951" s="15">
        <f>WEEKDAY($A12951,2)</f>
        <v/>
      </c>
      <c r="C12951" s="15">
        <f>HOUR($A12951)</f>
        <v/>
      </c>
      <c r="D12951" s="15">
        <f>IF(AND($A12951&gt;=Instellingen!$B$6,$A12951&lt;Instellingen!$B$7),1,0)</f>
        <v/>
      </c>
      <c r="E12951" s="15">
        <f>COUNTIF(tData[BezoekStart],"&lt;"&amp;($A12951+1/24))-COUNTIF(tData[BezoekEind],"&lt;="&amp;$A12951)</f>
        <v/>
      </c>
      <c r="F12951" s="15">
        <f>COUNTIF(tData[BezoekLangStart],"&lt;"&amp;($A12951+1/24))-COUNTIF(tData[BezoekLangEind],"&lt;="&amp;$A12951)</f>
        <v/>
      </c>
      <c r="G12951" s="15">
        <f>IF($D12951=1,$B12951*100+$C12951,-1)</f>
        <v/>
      </c>
      <c r="H12951" s="15">
        <f>IF($D12951=1,$B12951,-1)</f>
        <v/>
      </c>
      <c r="I12951" s="15">
        <f>IF($D12951=1,$C12951,-1)</f>
        <v/>
      </c>
    </row>
    <row r="12952">
      <c r="A12952" s="33" t="n">
        <v>45831.54166666666</v>
      </c>
      <c r="B12952" s="15">
        <f>WEEKDAY($A12952,2)</f>
        <v/>
      </c>
      <c r="C12952" s="15">
        <f>HOUR($A12952)</f>
        <v/>
      </c>
      <c r="D12952" s="15">
        <f>IF(AND($A12952&gt;=Instellingen!$B$6,$A12952&lt;Instellingen!$B$7),1,0)</f>
        <v/>
      </c>
      <c r="E12952" s="15">
        <f>COUNTIF(tData[BezoekStart],"&lt;"&amp;($A12952+1/24))-COUNTIF(tData[BezoekEind],"&lt;="&amp;$A12952)</f>
        <v/>
      </c>
      <c r="F12952" s="15">
        <f>COUNTIF(tData[BezoekLangStart],"&lt;"&amp;($A12952+1/24))-COUNTIF(tData[BezoekLangEind],"&lt;="&amp;$A12952)</f>
        <v/>
      </c>
      <c r="G12952" s="15">
        <f>IF($D12952=1,$B12952*100+$C12952,-1)</f>
        <v/>
      </c>
      <c r="H12952" s="15">
        <f>IF($D12952=1,$B12952,-1)</f>
        <v/>
      </c>
      <c r="I12952" s="15">
        <f>IF($D12952=1,$C12952,-1)</f>
        <v/>
      </c>
    </row>
    <row r="12953">
      <c r="A12953" s="33" t="n">
        <v>45831.58333333334</v>
      </c>
      <c r="B12953" s="15">
        <f>WEEKDAY($A12953,2)</f>
        <v/>
      </c>
      <c r="C12953" s="15">
        <f>HOUR($A12953)</f>
        <v/>
      </c>
      <c r="D12953" s="15">
        <f>IF(AND($A12953&gt;=Instellingen!$B$6,$A12953&lt;Instellingen!$B$7),1,0)</f>
        <v/>
      </c>
      <c r="E12953" s="15">
        <f>COUNTIF(tData[BezoekStart],"&lt;"&amp;($A12953+1/24))-COUNTIF(tData[BezoekEind],"&lt;="&amp;$A12953)</f>
        <v/>
      </c>
      <c r="F12953" s="15">
        <f>COUNTIF(tData[BezoekLangStart],"&lt;"&amp;($A12953+1/24))-COUNTIF(tData[BezoekLangEind],"&lt;="&amp;$A12953)</f>
        <v/>
      </c>
      <c r="G12953" s="15">
        <f>IF($D12953=1,$B12953*100+$C12953,-1)</f>
        <v/>
      </c>
      <c r="H12953" s="15">
        <f>IF($D12953=1,$B12953,-1)</f>
        <v/>
      </c>
      <c r="I12953" s="15">
        <f>IF($D12953=1,$C12953,-1)</f>
        <v/>
      </c>
    </row>
    <row r="12954">
      <c r="A12954" s="33" t="n">
        <v>45831.625</v>
      </c>
      <c r="B12954" s="15">
        <f>WEEKDAY($A12954,2)</f>
        <v/>
      </c>
      <c r="C12954" s="15">
        <f>HOUR($A12954)</f>
        <v/>
      </c>
      <c r="D12954" s="15">
        <f>IF(AND($A12954&gt;=Instellingen!$B$6,$A12954&lt;Instellingen!$B$7),1,0)</f>
        <v/>
      </c>
      <c r="E12954" s="15">
        <f>COUNTIF(tData[BezoekStart],"&lt;"&amp;($A12954+1/24))-COUNTIF(tData[BezoekEind],"&lt;="&amp;$A12954)</f>
        <v/>
      </c>
      <c r="F12954" s="15">
        <f>COUNTIF(tData[BezoekLangStart],"&lt;"&amp;($A12954+1/24))-COUNTIF(tData[BezoekLangEind],"&lt;="&amp;$A12954)</f>
        <v/>
      </c>
      <c r="G12954" s="15">
        <f>IF($D12954=1,$B12954*100+$C12954,-1)</f>
        <v/>
      </c>
      <c r="H12954" s="15">
        <f>IF($D12954=1,$B12954,-1)</f>
        <v/>
      </c>
      <c r="I12954" s="15">
        <f>IF($D12954=1,$C12954,-1)</f>
        <v/>
      </c>
    </row>
    <row r="12955">
      <c r="A12955" s="33" t="n">
        <v>45831.66666666666</v>
      </c>
      <c r="B12955" s="15">
        <f>WEEKDAY($A12955,2)</f>
        <v/>
      </c>
      <c r="C12955" s="15">
        <f>HOUR($A12955)</f>
        <v/>
      </c>
      <c r="D12955" s="15">
        <f>IF(AND($A12955&gt;=Instellingen!$B$6,$A12955&lt;Instellingen!$B$7),1,0)</f>
        <v/>
      </c>
      <c r="E12955" s="15">
        <f>COUNTIF(tData[BezoekStart],"&lt;"&amp;($A12955+1/24))-COUNTIF(tData[BezoekEind],"&lt;="&amp;$A12955)</f>
        <v/>
      </c>
      <c r="F12955" s="15">
        <f>COUNTIF(tData[BezoekLangStart],"&lt;"&amp;($A12955+1/24))-COUNTIF(tData[BezoekLangEind],"&lt;="&amp;$A12955)</f>
        <v/>
      </c>
      <c r="G12955" s="15">
        <f>IF($D12955=1,$B12955*100+$C12955,-1)</f>
        <v/>
      </c>
      <c r="H12955" s="15">
        <f>IF($D12955=1,$B12955,-1)</f>
        <v/>
      </c>
      <c r="I12955" s="15">
        <f>IF($D12955=1,$C12955,-1)</f>
        <v/>
      </c>
    </row>
    <row r="12956">
      <c r="A12956" s="33" t="n">
        <v>45831.70833333334</v>
      </c>
      <c r="B12956" s="15">
        <f>WEEKDAY($A12956,2)</f>
        <v/>
      </c>
      <c r="C12956" s="15">
        <f>HOUR($A12956)</f>
        <v/>
      </c>
      <c r="D12956" s="15">
        <f>IF(AND($A12956&gt;=Instellingen!$B$6,$A12956&lt;Instellingen!$B$7),1,0)</f>
        <v/>
      </c>
      <c r="E12956" s="15">
        <f>COUNTIF(tData[BezoekStart],"&lt;"&amp;($A12956+1/24))-COUNTIF(tData[BezoekEind],"&lt;="&amp;$A12956)</f>
        <v/>
      </c>
      <c r="F12956" s="15">
        <f>COUNTIF(tData[BezoekLangStart],"&lt;"&amp;($A12956+1/24))-COUNTIF(tData[BezoekLangEind],"&lt;="&amp;$A12956)</f>
        <v/>
      </c>
      <c r="G12956" s="15">
        <f>IF($D12956=1,$B12956*100+$C12956,-1)</f>
        <v/>
      </c>
      <c r="H12956" s="15">
        <f>IF($D12956=1,$B12956,-1)</f>
        <v/>
      </c>
      <c r="I12956" s="15">
        <f>IF($D12956=1,$C12956,-1)</f>
        <v/>
      </c>
    </row>
    <row r="12957">
      <c r="A12957" s="33" t="n">
        <v>45831.75</v>
      </c>
      <c r="B12957" s="15">
        <f>WEEKDAY($A12957,2)</f>
        <v/>
      </c>
      <c r="C12957" s="15">
        <f>HOUR($A12957)</f>
        <v/>
      </c>
      <c r="D12957" s="15">
        <f>IF(AND($A12957&gt;=Instellingen!$B$6,$A12957&lt;Instellingen!$B$7),1,0)</f>
        <v/>
      </c>
      <c r="E12957" s="15">
        <f>COUNTIF(tData[BezoekStart],"&lt;"&amp;($A12957+1/24))-COUNTIF(tData[BezoekEind],"&lt;="&amp;$A12957)</f>
        <v/>
      </c>
      <c r="F12957" s="15">
        <f>COUNTIF(tData[BezoekLangStart],"&lt;"&amp;($A12957+1/24))-COUNTIF(tData[BezoekLangEind],"&lt;="&amp;$A12957)</f>
        <v/>
      </c>
      <c r="G12957" s="15">
        <f>IF($D12957=1,$B12957*100+$C12957,-1)</f>
        <v/>
      </c>
      <c r="H12957" s="15">
        <f>IF($D12957=1,$B12957,-1)</f>
        <v/>
      </c>
      <c r="I12957" s="15">
        <f>IF($D12957=1,$C12957,-1)</f>
        <v/>
      </c>
    </row>
    <row r="12958">
      <c r="A12958" s="33" t="n">
        <v>45831.79166666666</v>
      </c>
      <c r="B12958" s="15">
        <f>WEEKDAY($A12958,2)</f>
        <v/>
      </c>
      <c r="C12958" s="15">
        <f>HOUR($A12958)</f>
        <v/>
      </c>
      <c r="D12958" s="15">
        <f>IF(AND($A12958&gt;=Instellingen!$B$6,$A12958&lt;Instellingen!$B$7),1,0)</f>
        <v/>
      </c>
      <c r="E12958" s="15">
        <f>COUNTIF(tData[BezoekStart],"&lt;"&amp;($A12958+1/24))-COUNTIF(tData[BezoekEind],"&lt;="&amp;$A12958)</f>
        <v/>
      </c>
      <c r="F12958" s="15">
        <f>COUNTIF(tData[BezoekLangStart],"&lt;"&amp;($A12958+1/24))-COUNTIF(tData[BezoekLangEind],"&lt;="&amp;$A12958)</f>
        <v/>
      </c>
      <c r="G12958" s="15">
        <f>IF($D12958=1,$B12958*100+$C12958,-1)</f>
        <v/>
      </c>
      <c r="H12958" s="15">
        <f>IF($D12958=1,$B12958,-1)</f>
        <v/>
      </c>
      <c r="I12958" s="15">
        <f>IF($D12958=1,$C12958,-1)</f>
        <v/>
      </c>
    </row>
    <row r="12959">
      <c r="A12959" s="33" t="n">
        <v>45831.83333333334</v>
      </c>
      <c r="B12959" s="15">
        <f>WEEKDAY($A12959,2)</f>
        <v/>
      </c>
      <c r="C12959" s="15">
        <f>HOUR($A12959)</f>
        <v/>
      </c>
      <c r="D12959" s="15">
        <f>IF(AND($A12959&gt;=Instellingen!$B$6,$A12959&lt;Instellingen!$B$7),1,0)</f>
        <v/>
      </c>
      <c r="E12959" s="15">
        <f>COUNTIF(tData[BezoekStart],"&lt;"&amp;($A12959+1/24))-COUNTIF(tData[BezoekEind],"&lt;="&amp;$A12959)</f>
        <v/>
      </c>
      <c r="F12959" s="15">
        <f>COUNTIF(tData[BezoekLangStart],"&lt;"&amp;($A12959+1/24))-COUNTIF(tData[BezoekLangEind],"&lt;="&amp;$A12959)</f>
        <v/>
      </c>
      <c r="G12959" s="15">
        <f>IF($D12959=1,$B12959*100+$C12959,-1)</f>
        <v/>
      </c>
      <c r="H12959" s="15">
        <f>IF($D12959=1,$B12959,-1)</f>
        <v/>
      </c>
      <c r="I12959" s="15">
        <f>IF($D12959=1,$C12959,-1)</f>
        <v/>
      </c>
    </row>
    <row r="12960">
      <c r="A12960" s="33" t="n">
        <v>45831.875</v>
      </c>
      <c r="B12960" s="15">
        <f>WEEKDAY($A12960,2)</f>
        <v/>
      </c>
      <c r="C12960" s="15">
        <f>HOUR($A12960)</f>
        <v/>
      </c>
      <c r="D12960" s="15">
        <f>IF(AND($A12960&gt;=Instellingen!$B$6,$A12960&lt;Instellingen!$B$7),1,0)</f>
        <v/>
      </c>
      <c r="E12960" s="15">
        <f>COUNTIF(tData[BezoekStart],"&lt;"&amp;($A12960+1/24))-COUNTIF(tData[BezoekEind],"&lt;="&amp;$A12960)</f>
        <v/>
      </c>
      <c r="F12960" s="15">
        <f>COUNTIF(tData[BezoekLangStart],"&lt;"&amp;($A12960+1/24))-COUNTIF(tData[BezoekLangEind],"&lt;="&amp;$A12960)</f>
        <v/>
      </c>
      <c r="G12960" s="15">
        <f>IF($D12960=1,$B12960*100+$C12960,-1)</f>
        <v/>
      </c>
      <c r="H12960" s="15">
        <f>IF($D12960=1,$B12960,-1)</f>
        <v/>
      </c>
      <c r="I12960" s="15">
        <f>IF($D12960=1,$C12960,-1)</f>
        <v/>
      </c>
    </row>
    <row r="12961">
      <c r="A12961" s="33" t="n">
        <v>45831.91666666666</v>
      </c>
      <c r="B12961" s="15">
        <f>WEEKDAY($A12961,2)</f>
        <v/>
      </c>
      <c r="C12961" s="15">
        <f>HOUR($A12961)</f>
        <v/>
      </c>
      <c r="D12961" s="15">
        <f>IF(AND($A12961&gt;=Instellingen!$B$6,$A12961&lt;Instellingen!$B$7),1,0)</f>
        <v/>
      </c>
      <c r="E12961" s="15">
        <f>COUNTIF(tData[BezoekStart],"&lt;"&amp;($A12961+1/24))-COUNTIF(tData[BezoekEind],"&lt;="&amp;$A12961)</f>
        <v/>
      </c>
      <c r="F12961" s="15">
        <f>COUNTIF(tData[BezoekLangStart],"&lt;"&amp;($A12961+1/24))-COUNTIF(tData[BezoekLangEind],"&lt;="&amp;$A12961)</f>
        <v/>
      </c>
      <c r="G12961" s="15">
        <f>IF($D12961=1,$B12961*100+$C12961,-1)</f>
        <v/>
      </c>
      <c r="H12961" s="15">
        <f>IF($D12961=1,$B12961,-1)</f>
        <v/>
      </c>
      <c r="I12961" s="15">
        <f>IF($D12961=1,$C12961,-1)</f>
        <v/>
      </c>
    </row>
    <row r="12962">
      <c r="A12962" s="33" t="n">
        <v>45831.95833333334</v>
      </c>
      <c r="B12962" s="15">
        <f>WEEKDAY($A12962,2)</f>
        <v/>
      </c>
      <c r="C12962" s="15">
        <f>HOUR($A12962)</f>
        <v/>
      </c>
      <c r="D12962" s="15">
        <f>IF(AND($A12962&gt;=Instellingen!$B$6,$A12962&lt;Instellingen!$B$7),1,0)</f>
        <v/>
      </c>
      <c r="E12962" s="15">
        <f>COUNTIF(tData[BezoekStart],"&lt;"&amp;($A12962+1/24))-COUNTIF(tData[BezoekEind],"&lt;="&amp;$A12962)</f>
        <v/>
      </c>
      <c r="F12962" s="15">
        <f>COUNTIF(tData[BezoekLangStart],"&lt;"&amp;($A12962+1/24))-COUNTIF(tData[BezoekLangEind],"&lt;="&amp;$A12962)</f>
        <v/>
      </c>
      <c r="G12962" s="15">
        <f>IF($D12962=1,$B12962*100+$C12962,-1)</f>
        <v/>
      </c>
      <c r="H12962" s="15">
        <f>IF($D12962=1,$B12962,-1)</f>
        <v/>
      </c>
      <c r="I12962" s="15">
        <f>IF($D12962=1,$C12962,-1)</f>
        <v/>
      </c>
    </row>
    <row r="12963">
      <c r="A12963" s="33" t="n">
        <v>45832</v>
      </c>
      <c r="B12963" s="15">
        <f>WEEKDAY($A12963,2)</f>
        <v/>
      </c>
      <c r="C12963" s="15">
        <f>HOUR($A12963)</f>
        <v/>
      </c>
      <c r="D12963" s="15">
        <f>IF(AND($A12963&gt;=Instellingen!$B$6,$A12963&lt;Instellingen!$B$7),1,0)</f>
        <v/>
      </c>
      <c r="E12963" s="15">
        <f>COUNTIF(tData[BezoekStart],"&lt;"&amp;($A12963+1/24))-COUNTIF(tData[BezoekEind],"&lt;="&amp;$A12963)</f>
        <v/>
      </c>
      <c r="F12963" s="15">
        <f>COUNTIF(tData[BezoekLangStart],"&lt;"&amp;($A12963+1/24))-COUNTIF(tData[BezoekLangEind],"&lt;="&amp;$A12963)</f>
        <v/>
      </c>
      <c r="G12963" s="15">
        <f>IF($D12963=1,$B12963*100+$C12963,-1)</f>
        <v/>
      </c>
      <c r="H12963" s="15">
        <f>IF($D12963=1,$B12963,-1)</f>
        <v/>
      </c>
      <c r="I12963" s="15">
        <f>IF($D12963=1,$C12963,-1)</f>
        <v/>
      </c>
    </row>
    <row r="12964">
      <c r="A12964" s="33" t="n">
        <v>45832.04166666666</v>
      </c>
      <c r="B12964" s="15">
        <f>WEEKDAY($A12964,2)</f>
        <v/>
      </c>
      <c r="C12964" s="15">
        <f>HOUR($A12964)</f>
        <v/>
      </c>
      <c r="D12964" s="15">
        <f>IF(AND($A12964&gt;=Instellingen!$B$6,$A12964&lt;Instellingen!$B$7),1,0)</f>
        <v/>
      </c>
      <c r="E12964" s="15">
        <f>COUNTIF(tData[BezoekStart],"&lt;"&amp;($A12964+1/24))-COUNTIF(tData[BezoekEind],"&lt;="&amp;$A12964)</f>
        <v/>
      </c>
      <c r="F12964" s="15">
        <f>COUNTIF(tData[BezoekLangStart],"&lt;"&amp;($A12964+1/24))-COUNTIF(tData[BezoekLangEind],"&lt;="&amp;$A12964)</f>
        <v/>
      </c>
      <c r="G12964" s="15">
        <f>IF($D12964=1,$B12964*100+$C12964,-1)</f>
        <v/>
      </c>
      <c r="H12964" s="15">
        <f>IF($D12964=1,$B12964,-1)</f>
        <v/>
      </c>
      <c r="I12964" s="15">
        <f>IF($D12964=1,$C12964,-1)</f>
        <v/>
      </c>
    </row>
    <row r="12965">
      <c r="A12965" s="33" t="n">
        <v>45832.08333333334</v>
      </c>
      <c r="B12965" s="15">
        <f>WEEKDAY($A12965,2)</f>
        <v/>
      </c>
      <c r="C12965" s="15">
        <f>HOUR($A12965)</f>
        <v/>
      </c>
      <c r="D12965" s="15">
        <f>IF(AND($A12965&gt;=Instellingen!$B$6,$A12965&lt;Instellingen!$B$7),1,0)</f>
        <v/>
      </c>
      <c r="E12965" s="15">
        <f>COUNTIF(tData[BezoekStart],"&lt;"&amp;($A12965+1/24))-COUNTIF(tData[BezoekEind],"&lt;="&amp;$A12965)</f>
        <v/>
      </c>
      <c r="F12965" s="15">
        <f>COUNTIF(tData[BezoekLangStart],"&lt;"&amp;($A12965+1/24))-COUNTIF(tData[BezoekLangEind],"&lt;="&amp;$A12965)</f>
        <v/>
      </c>
      <c r="G12965" s="15">
        <f>IF($D12965=1,$B12965*100+$C12965,-1)</f>
        <v/>
      </c>
      <c r="H12965" s="15">
        <f>IF($D12965=1,$B12965,-1)</f>
        <v/>
      </c>
      <c r="I12965" s="15">
        <f>IF($D12965=1,$C12965,-1)</f>
        <v/>
      </c>
    </row>
    <row r="12966">
      <c r="A12966" s="33" t="n">
        <v>45832.125</v>
      </c>
      <c r="B12966" s="15">
        <f>WEEKDAY($A12966,2)</f>
        <v/>
      </c>
      <c r="C12966" s="15">
        <f>HOUR($A12966)</f>
        <v/>
      </c>
      <c r="D12966" s="15">
        <f>IF(AND($A12966&gt;=Instellingen!$B$6,$A12966&lt;Instellingen!$B$7),1,0)</f>
        <v/>
      </c>
      <c r="E12966" s="15">
        <f>COUNTIF(tData[BezoekStart],"&lt;"&amp;($A12966+1/24))-COUNTIF(tData[BezoekEind],"&lt;="&amp;$A12966)</f>
        <v/>
      </c>
      <c r="F12966" s="15">
        <f>COUNTIF(tData[BezoekLangStart],"&lt;"&amp;($A12966+1/24))-COUNTIF(tData[BezoekLangEind],"&lt;="&amp;$A12966)</f>
        <v/>
      </c>
      <c r="G12966" s="15">
        <f>IF($D12966=1,$B12966*100+$C12966,-1)</f>
        <v/>
      </c>
      <c r="H12966" s="15">
        <f>IF($D12966=1,$B12966,-1)</f>
        <v/>
      </c>
      <c r="I12966" s="15">
        <f>IF($D12966=1,$C12966,-1)</f>
        <v/>
      </c>
    </row>
    <row r="12967">
      <c r="A12967" s="33" t="n">
        <v>45832.16666666666</v>
      </c>
      <c r="B12967" s="15">
        <f>WEEKDAY($A12967,2)</f>
        <v/>
      </c>
      <c r="C12967" s="15">
        <f>HOUR($A12967)</f>
        <v/>
      </c>
      <c r="D12967" s="15">
        <f>IF(AND($A12967&gt;=Instellingen!$B$6,$A12967&lt;Instellingen!$B$7),1,0)</f>
        <v/>
      </c>
      <c r="E12967" s="15">
        <f>COUNTIF(tData[BezoekStart],"&lt;"&amp;($A12967+1/24))-COUNTIF(tData[BezoekEind],"&lt;="&amp;$A12967)</f>
        <v/>
      </c>
      <c r="F12967" s="15">
        <f>COUNTIF(tData[BezoekLangStart],"&lt;"&amp;($A12967+1/24))-COUNTIF(tData[BezoekLangEind],"&lt;="&amp;$A12967)</f>
        <v/>
      </c>
      <c r="G12967" s="15">
        <f>IF($D12967=1,$B12967*100+$C12967,-1)</f>
        <v/>
      </c>
      <c r="H12967" s="15">
        <f>IF($D12967=1,$B12967,-1)</f>
        <v/>
      </c>
      <c r="I12967" s="15">
        <f>IF($D12967=1,$C12967,-1)</f>
        <v/>
      </c>
    </row>
    <row r="12968">
      <c r="A12968" s="33" t="n">
        <v>45832.20833333334</v>
      </c>
      <c r="B12968" s="15">
        <f>WEEKDAY($A12968,2)</f>
        <v/>
      </c>
      <c r="C12968" s="15">
        <f>HOUR($A12968)</f>
        <v/>
      </c>
      <c r="D12968" s="15">
        <f>IF(AND($A12968&gt;=Instellingen!$B$6,$A12968&lt;Instellingen!$B$7),1,0)</f>
        <v/>
      </c>
      <c r="E12968" s="15">
        <f>COUNTIF(tData[BezoekStart],"&lt;"&amp;($A12968+1/24))-COUNTIF(tData[BezoekEind],"&lt;="&amp;$A12968)</f>
        <v/>
      </c>
      <c r="F12968" s="15">
        <f>COUNTIF(tData[BezoekLangStart],"&lt;"&amp;($A12968+1/24))-COUNTIF(tData[BezoekLangEind],"&lt;="&amp;$A12968)</f>
        <v/>
      </c>
      <c r="G12968" s="15">
        <f>IF($D12968=1,$B12968*100+$C12968,-1)</f>
        <v/>
      </c>
      <c r="H12968" s="15">
        <f>IF($D12968=1,$B12968,-1)</f>
        <v/>
      </c>
      <c r="I12968" s="15">
        <f>IF($D12968=1,$C12968,-1)</f>
        <v/>
      </c>
    </row>
    <row r="12969">
      <c r="A12969" s="33" t="n">
        <v>45832.25</v>
      </c>
      <c r="B12969" s="15">
        <f>WEEKDAY($A12969,2)</f>
        <v/>
      </c>
      <c r="C12969" s="15">
        <f>HOUR($A12969)</f>
        <v/>
      </c>
      <c r="D12969" s="15">
        <f>IF(AND($A12969&gt;=Instellingen!$B$6,$A12969&lt;Instellingen!$B$7),1,0)</f>
        <v/>
      </c>
      <c r="E12969" s="15">
        <f>COUNTIF(tData[BezoekStart],"&lt;"&amp;($A12969+1/24))-COUNTIF(tData[BezoekEind],"&lt;="&amp;$A12969)</f>
        <v/>
      </c>
      <c r="F12969" s="15">
        <f>COUNTIF(tData[BezoekLangStart],"&lt;"&amp;($A12969+1/24))-COUNTIF(tData[BezoekLangEind],"&lt;="&amp;$A12969)</f>
        <v/>
      </c>
      <c r="G12969" s="15">
        <f>IF($D12969=1,$B12969*100+$C12969,-1)</f>
        <v/>
      </c>
      <c r="H12969" s="15">
        <f>IF($D12969=1,$B12969,-1)</f>
        <v/>
      </c>
      <c r="I12969" s="15">
        <f>IF($D12969=1,$C12969,-1)</f>
        <v/>
      </c>
    </row>
    <row r="12970">
      <c r="A12970" s="33" t="n">
        <v>45832.29166666666</v>
      </c>
      <c r="B12970" s="15">
        <f>WEEKDAY($A12970,2)</f>
        <v/>
      </c>
      <c r="C12970" s="15">
        <f>HOUR($A12970)</f>
        <v/>
      </c>
      <c r="D12970" s="15">
        <f>IF(AND($A12970&gt;=Instellingen!$B$6,$A12970&lt;Instellingen!$B$7),1,0)</f>
        <v/>
      </c>
      <c r="E12970" s="15">
        <f>COUNTIF(tData[BezoekStart],"&lt;"&amp;($A12970+1/24))-COUNTIF(tData[BezoekEind],"&lt;="&amp;$A12970)</f>
        <v/>
      </c>
      <c r="F12970" s="15">
        <f>COUNTIF(tData[BezoekLangStart],"&lt;"&amp;($A12970+1/24))-COUNTIF(tData[BezoekLangEind],"&lt;="&amp;$A12970)</f>
        <v/>
      </c>
      <c r="G12970" s="15">
        <f>IF($D12970=1,$B12970*100+$C12970,-1)</f>
        <v/>
      </c>
      <c r="H12970" s="15">
        <f>IF($D12970=1,$B12970,-1)</f>
        <v/>
      </c>
      <c r="I12970" s="15">
        <f>IF($D12970=1,$C12970,-1)</f>
        <v/>
      </c>
    </row>
    <row r="12971">
      <c r="A12971" s="33" t="n">
        <v>45832.33333333334</v>
      </c>
      <c r="B12971" s="15">
        <f>WEEKDAY($A12971,2)</f>
        <v/>
      </c>
      <c r="C12971" s="15">
        <f>HOUR($A12971)</f>
        <v/>
      </c>
      <c r="D12971" s="15">
        <f>IF(AND($A12971&gt;=Instellingen!$B$6,$A12971&lt;Instellingen!$B$7),1,0)</f>
        <v/>
      </c>
      <c r="E12971" s="15">
        <f>COUNTIF(tData[BezoekStart],"&lt;"&amp;($A12971+1/24))-COUNTIF(tData[BezoekEind],"&lt;="&amp;$A12971)</f>
        <v/>
      </c>
      <c r="F12971" s="15">
        <f>COUNTIF(tData[BezoekLangStart],"&lt;"&amp;($A12971+1/24))-COUNTIF(tData[BezoekLangEind],"&lt;="&amp;$A12971)</f>
        <v/>
      </c>
      <c r="G12971" s="15">
        <f>IF($D12971=1,$B12971*100+$C12971,-1)</f>
        <v/>
      </c>
      <c r="H12971" s="15">
        <f>IF($D12971=1,$B12971,-1)</f>
        <v/>
      </c>
      <c r="I12971" s="15">
        <f>IF($D12971=1,$C12971,-1)</f>
        <v/>
      </c>
    </row>
    <row r="12972">
      <c r="A12972" s="33" t="n">
        <v>45832.375</v>
      </c>
      <c r="B12972" s="15">
        <f>WEEKDAY($A12972,2)</f>
        <v/>
      </c>
      <c r="C12972" s="15">
        <f>HOUR($A12972)</f>
        <v/>
      </c>
      <c r="D12972" s="15">
        <f>IF(AND($A12972&gt;=Instellingen!$B$6,$A12972&lt;Instellingen!$B$7),1,0)</f>
        <v/>
      </c>
      <c r="E12972" s="15">
        <f>COUNTIF(tData[BezoekStart],"&lt;"&amp;($A12972+1/24))-COUNTIF(tData[BezoekEind],"&lt;="&amp;$A12972)</f>
        <v/>
      </c>
      <c r="F12972" s="15">
        <f>COUNTIF(tData[BezoekLangStart],"&lt;"&amp;($A12972+1/24))-COUNTIF(tData[BezoekLangEind],"&lt;="&amp;$A12972)</f>
        <v/>
      </c>
      <c r="G12972" s="15">
        <f>IF($D12972=1,$B12972*100+$C12972,-1)</f>
        <v/>
      </c>
      <c r="H12972" s="15">
        <f>IF($D12972=1,$B12972,-1)</f>
        <v/>
      </c>
      <c r="I12972" s="15">
        <f>IF($D12972=1,$C12972,-1)</f>
        <v/>
      </c>
    </row>
    <row r="12973">
      <c r="A12973" s="33" t="n">
        <v>45832.41666666666</v>
      </c>
      <c r="B12973" s="15">
        <f>WEEKDAY($A12973,2)</f>
        <v/>
      </c>
      <c r="C12973" s="15">
        <f>HOUR($A12973)</f>
        <v/>
      </c>
      <c r="D12973" s="15">
        <f>IF(AND($A12973&gt;=Instellingen!$B$6,$A12973&lt;Instellingen!$B$7),1,0)</f>
        <v/>
      </c>
      <c r="E12973" s="15">
        <f>COUNTIF(tData[BezoekStart],"&lt;"&amp;($A12973+1/24))-COUNTIF(tData[BezoekEind],"&lt;="&amp;$A12973)</f>
        <v/>
      </c>
      <c r="F12973" s="15">
        <f>COUNTIF(tData[BezoekLangStart],"&lt;"&amp;($A12973+1/24))-COUNTIF(tData[BezoekLangEind],"&lt;="&amp;$A12973)</f>
        <v/>
      </c>
      <c r="G12973" s="15">
        <f>IF($D12973=1,$B12973*100+$C12973,-1)</f>
        <v/>
      </c>
      <c r="H12973" s="15">
        <f>IF($D12973=1,$B12973,-1)</f>
        <v/>
      </c>
      <c r="I12973" s="15">
        <f>IF($D12973=1,$C12973,-1)</f>
        <v/>
      </c>
    </row>
    <row r="12974">
      <c r="A12974" s="33" t="n">
        <v>45832.45833333334</v>
      </c>
      <c r="B12974" s="15">
        <f>WEEKDAY($A12974,2)</f>
        <v/>
      </c>
      <c r="C12974" s="15">
        <f>HOUR($A12974)</f>
        <v/>
      </c>
      <c r="D12974" s="15">
        <f>IF(AND($A12974&gt;=Instellingen!$B$6,$A12974&lt;Instellingen!$B$7),1,0)</f>
        <v/>
      </c>
      <c r="E12974" s="15">
        <f>COUNTIF(tData[BezoekStart],"&lt;"&amp;($A12974+1/24))-COUNTIF(tData[BezoekEind],"&lt;="&amp;$A12974)</f>
        <v/>
      </c>
      <c r="F12974" s="15">
        <f>COUNTIF(tData[BezoekLangStart],"&lt;"&amp;($A12974+1/24))-COUNTIF(tData[BezoekLangEind],"&lt;="&amp;$A12974)</f>
        <v/>
      </c>
      <c r="G12974" s="15">
        <f>IF($D12974=1,$B12974*100+$C12974,-1)</f>
        <v/>
      </c>
      <c r="H12974" s="15">
        <f>IF($D12974=1,$B12974,-1)</f>
        <v/>
      </c>
      <c r="I12974" s="15">
        <f>IF($D12974=1,$C12974,-1)</f>
        <v/>
      </c>
    </row>
    <row r="12975">
      <c r="A12975" s="33" t="n">
        <v>45832.5</v>
      </c>
      <c r="B12975" s="15">
        <f>WEEKDAY($A12975,2)</f>
        <v/>
      </c>
      <c r="C12975" s="15">
        <f>HOUR($A12975)</f>
        <v/>
      </c>
      <c r="D12975" s="15">
        <f>IF(AND($A12975&gt;=Instellingen!$B$6,$A12975&lt;Instellingen!$B$7),1,0)</f>
        <v/>
      </c>
      <c r="E12975" s="15">
        <f>COUNTIF(tData[BezoekStart],"&lt;"&amp;($A12975+1/24))-COUNTIF(tData[BezoekEind],"&lt;="&amp;$A12975)</f>
        <v/>
      </c>
      <c r="F12975" s="15">
        <f>COUNTIF(tData[BezoekLangStart],"&lt;"&amp;($A12975+1/24))-COUNTIF(tData[BezoekLangEind],"&lt;="&amp;$A12975)</f>
        <v/>
      </c>
      <c r="G12975" s="15">
        <f>IF($D12975=1,$B12975*100+$C12975,-1)</f>
        <v/>
      </c>
      <c r="H12975" s="15">
        <f>IF($D12975=1,$B12975,-1)</f>
        <v/>
      </c>
      <c r="I12975" s="15">
        <f>IF($D12975=1,$C12975,-1)</f>
        <v/>
      </c>
    </row>
    <row r="12976">
      <c r="A12976" s="33" t="n">
        <v>45832.54166666666</v>
      </c>
      <c r="B12976" s="15">
        <f>WEEKDAY($A12976,2)</f>
        <v/>
      </c>
      <c r="C12976" s="15">
        <f>HOUR($A12976)</f>
        <v/>
      </c>
      <c r="D12976" s="15">
        <f>IF(AND($A12976&gt;=Instellingen!$B$6,$A12976&lt;Instellingen!$B$7),1,0)</f>
        <v/>
      </c>
      <c r="E12976" s="15">
        <f>COUNTIF(tData[BezoekStart],"&lt;"&amp;($A12976+1/24))-COUNTIF(tData[BezoekEind],"&lt;="&amp;$A12976)</f>
        <v/>
      </c>
      <c r="F12976" s="15">
        <f>COUNTIF(tData[BezoekLangStart],"&lt;"&amp;($A12976+1/24))-COUNTIF(tData[BezoekLangEind],"&lt;="&amp;$A12976)</f>
        <v/>
      </c>
      <c r="G12976" s="15">
        <f>IF($D12976=1,$B12976*100+$C12976,-1)</f>
        <v/>
      </c>
      <c r="H12976" s="15">
        <f>IF($D12976=1,$B12976,-1)</f>
        <v/>
      </c>
      <c r="I12976" s="15">
        <f>IF($D12976=1,$C12976,-1)</f>
        <v/>
      </c>
    </row>
    <row r="12977">
      <c r="A12977" s="33" t="n">
        <v>45832.58333333334</v>
      </c>
      <c r="B12977" s="15">
        <f>WEEKDAY($A12977,2)</f>
        <v/>
      </c>
      <c r="C12977" s="15">
        <f>HOUR($A12977)</f>
        <v/>
      </c>
      <c r="D12977" s="15">
        <f>IF(AND($A12977&gt;=Instellingen!$B$6,$A12977&lt;Instellingen!$B$7),1,0)</f>
        <v/>
      </c>
      <c r="E12977" s="15">
        <f>COUNTIF(tData[BezoekStart],"&lt;"&amp;($A12977+1/24))-COUNTIF(tData[BezoekEind],"&lt;="&amp;$A12977)</f>
        <v/>
      </c>
      <c r="F12977" s="15">
        <f>COUNTIF(tData[BezoekLangStart],"&lt;"&amp;($A12977+1/24))-COUNTIF(tData[BezoekLangEind],"&lt;="&amp;$A12977)</f>
        <v/>
      </c>
      <c r="G12977" s="15">
        <f>IF($D12977=1,$B12977*100+$C12977,-1)</f>
        <v/>
      </c>
      <c r="H12977" s="15">
        <f>IF($D12977=1,$B12977,-1)</f>
        <v/>
      </c>
      <c r="I12977" s="15">
        <f>IF($D12977=1,$C12977,-1)</f>
        <v/>
      </c>
    </row>
    <row r="12978">
      <c r="A12978" s="33" t="n">
        <v>45832.625</v>
      </c>
      <c r="B12978" s="15">
        <f>WEEKDAY($A12978,2)</f>
        <v/>
      </c>
      <c r="C12978" s="15">
        <f>HOUR($A12978)</f>
        <v/>
      </c>
      <c r="D12978" s="15">
        <f>IF(AND($A12978&gt;=Instellingen!$B$6,$A12978&lt;Instellingen!$B$7),1,0)</f>
        <v/>
      </c>
      <c r="E12978" s="15">
        <f>COUNTIF(tData[BezoekStart],"&lt;"&amp;($A12978+1/24))-COUNTIF(tData[BezoekEind],"&lt;="&amp;$A12978)</f>
        <v/>
      </c>
      <c r="F12978" s="15">
        <f>COUNTIF(tData[BezoekLangStart],"&lt;"&amp;($A12978+1/24))-COUNTIF(tData[BezoekLangEind],"&lt;="&amp;$A12978)</f>
        <v/>
      </c>
      <c r="G12978" s="15">
        <f>IF($D12978=1,$B12978*100+$C12978,-1)</f>
        <v/>
      </c>
      <c r="H12978" s="15">
        <f>IF($D12978=1,$B12978,-1)</f>
        <v/>
      </c>
      <c r="I12978" s="15">
        <f>IF($D12978=1,$C12978,-1)</f>
        <v/>
      </c>
    </row>
    <row r="12979">
      <c r="A12979" s="33" t="n">
        <v>45832.66666666666</v>
      </c>
      <c r="B12979" s="15">
        <f>WEEKDAY($A12979,2)</f>
        <v/>
      </c>
      <c r="C12979" s="15">
        <f>HOUR($A12979)</f>
        <v/>
      </c>
      <c r="D12979" s="15">
        <f>IF(AND($A12979&gt;=Instellingen!$B$6,$A12979&lt;Instellingen!$B$7),1,0)</f>
        <v/>
      </c>
      <c r="E12979" s="15">
        <f>COUNTIF(tData[BezoekStart],"&lt;"&amp;($A12979+1/24))-COUNTIF(tData[BezoekEind],"&lt;="&amp;$A12979)</f>
        <v/>
      </c>
      <c r="F12979" s="15">
        <f>COUNTIF(tData[BezoekLangStart],"&lt;"&amp;($A12979+1/24))-COUNTIF(tData[BezoekLangEind],"&lt;="&amp;$A12979)</f>
        <v/>
      </c>
      <c r="G12979" s="15">
        <f>IF($D12979=1,$B12979*100+$C12979,-1)</f>
        <v/>
      </c>
      <c r="H12979" s="15">
        <f>IF($D12979=1,$B12979,-1)</f>
        <v/>
      </c>
      <c r="I12979" s="15">
        <f>IF($D12979=1,$C12979,-1)</f>
        <v/>
      </c>
    </row>
    <row r="12980">
      <c r="A12980" s="33" t="n">
        <v>45832.70833333334</v>
      </c>
      <c r="B12980" s="15">
        <f>WEEKDAY($A12980,2)</f>
        <v/>
      </c>
      <c r="C12980" s="15">
        <f>HOUR($A12980)</f>
        <v/>
      </c>
      <c r="D12980" s="15">
        <f>IF(AND($A12980&gt;=Instellingen!$B$6,$A12980&lt;Instellingen!$B$7),1,0)</f>
        <v/>
      </c>
      <c r="E12980" s="15">
        <f>COUNTIF(tData[BezoekStart],"&lt;"&amp;($A12980+1/24))-COUNTIF(tData[BezoekEind],"&lt;="&amp;$A12980)</f>
        <v/>
      </c>
      <c r="F12980" s="15">
        <f>COUNTIF(tData[BezoekLangStart],"&lt;"&amp;($A12980+1/24))-COUNTIF(tData[BezoekLangEind],"&lt;="&amp;$A12980)</f>
        <v/>
      </c>
      <c r="G12980" s="15">
        <f>IF($D12980=1,$B12980*100+$C12980,-1)</f>
        <v/>
      </c>
      <c r="H12980" s="15">
        <f>IF($D12980=1,$B12980,-1)</f>
        <v/>
      </c>
      <c r="I12980" s="15">
        <f>IF($D12980=1,$C12980,-1)</f>
        <v/>
      </c>
    </row>
    <row r="12981">
      <c r="A12981" s="33" t="n">
        <v>45832.75</v>
      </c>
      <c r="B12981" s="15">
        <f>WEEKDAY($A12981,2)</f>
        <v/>
      </c>
      <c r="C12981" s="15">
        <f>HOUR($A12981)</f>
        <v/>
      </c>
      <c r="D12981" s="15">
        <f>IF(AND($A12981&gt;=Instellingen!$B$6,$A12981&lt;Instellingen!$B$7),1,0)</f>
        <v/>
      </c>
      <c r="E12981" s="15">
        <f>COUNTIF(tData[BezoekStart],"&lt;"&amp;($A12981+1/24))-COUNTIF(tData[BezoekEind],"&lt;="&amp;$A12981)</f>
        <v/>
      </c>
      <c r="F12981" s="15">
        <f>COUNTIF(tData[BezoekLangStart],"&lt;"&amp;($A12981+1/24))-COUNTIF(tData[BezoekLangEind],"&lt;="&amp;$A12981)</f>
        <v/>
      </c>
      <c r="G12981" s="15">
        <f>IF($D12981=1,$B12981*100+$C12981,-1)</f>
        <v/>
      </c>
      <c r="H12981" s="15">
        <f>IF($D12981=1,$B12981,-1)</f>
        <v/>
      </c>
      <c r="I12981" s="15">
        <f>IF($D12981=1,$C12981,-1)</f>
        <v/>
      </c>
    </row>
    <row r="12982">
      <c r="A12982" s="33" t="n">
        <v>45832.79166666666</v>
      </c>
      <c r="B12982" s="15">
        <f>WEEKDAY($A12982,2)</f>
        <v/>
      </c>
      <c r="C12982" s="15">
        <f>HOUR($A12982)</f>
        <v/>
      </c>
      <c r="D12982" s="15">
        <f>IF(AND($A12982&gt;=Instellingen!$B$6,$A12982&lt;Instellingen!$B$7),1,0)</f>
        <v/>
      </c>
      <c r="E12982" s="15">
        <f>COUNTIF(tData[BezoekStart],"&lt;"&amp;($A12982+1/24))-COUNTIF(tData[BezoekEind],"&lt;="&amp;$A12982)</f>
        <v/>
      </c>
      <c r="F12982" s="15">
        <f>COUNTIF(tData[BezoekLangStart],"&lt;"&amp;($A12982+1/24))-COUNTIF(tData[BezoekLangEind],"&lt;="&amp;$A12982)</f>
        <v/>
      </c>
      <c r="G12982" s="15">
        <f>IF($D12982=1,$B12982*100+$C12982,-1)</f>
        <v/>
      </c>
      <c r="H12982" s="15">
        <f>IF($D12982=1,$B12982,-1)</f>
        <v/>
      </c>
      <c r="I12982" s="15">
        <f>IF($D12982=1,$C12982,-1)</f>
        <v/>
      </c>
    </row>
    <row r="12983">
      <c r="A12983" s="33" t="n">
        <v>45832.83333333334</v>
      </c>
      <c r="B12983" s="15">
        <f>WEEKDAY($A12983,2)</f>
        <v/>
      </c>
      <c r="C12983" s="15">
        <f>HOUR($A12983)</f>
        <v/>
      </c>
      <c r="D12983" s="15">
        <f>IF(AND($A12983&gt;=Instellingen!$B$6,$A12983&lt;Instellingen!$B$7),1,0)</f>
        <v/>
      </c>
      <c r="E12983" s="15">
        <f>COUNTIF(tData[BezoekStart],"&lt;"&amp;($A12983+1/24))-COUNTIF(tData[BezoekEind],"&lt;="&amp;$A12983)</f>
        <v/>
      </c>
      <c r="F12983" s="15">
        <f>COUNTIF(tData[BezoekLangStart],"&lt;"&amp;($A12983+1/24))-COUNTIF(tData[BezoekLangEind],"&lt;="&amp;$A12983)</f>
        <v/>
      </c>
      <c r="G12983" s="15">
        <f>IF($D12983=1,$B12983*100+$C12983,-1)</f>
        <v/>
      </c>
      <c r="H12983" s="15">
        <f>IF($D12983=1,$B12983,-1)</f>
        <v/>
      </c>
      <c r="I12983" s="15">
        <f>IF($D12983=1,$C12983,-1)</f>
        <v/>
      </c>
    </row>
    <row r="12984">
      <c r="A12984" s="33" t="n">
        <v>45832.875</v>
      </c>
      <c r="B12984" s="15">
        <f>WEEKDAY($A12984,2)</f>
        <v/>
      </c>
      <c r="C12984" s="15">
        <f>HOUR($A12984)</f>
        <v/>
      </c>
      <c r="D12984" s="15">
        <f>IF(AND($A12984&gt;=Instellingen!$B$6,$A12984&lt;Instellingen!$B$7),1,0)</f>
        <v/>
      </c>
      <c r="E12984" s="15">
        <f>COUNTIF(tData[BezoekStart],"&lt;"&amp;($A12984+1/24))-COUNTIF(tData[BezoekEind],"&lt;="&amp;$A12984)</f>
        <v/>
      </c>
      <c r="F12984" s="15">
        <f>COUNTIF(tData[BezoekLangStart],"&lt;"&amp;($A12984+1/24))-COUNTIF(tData[BezoekLangEind],"&lt;="&amp;$A12984)</f>
        <v/>
      </c>
      <c r="G12984" s="15">
        <f>IF($D12984=1,$B12984*100+$C12984,-1)</f>
        <v/>
      </c>
      <c r="H12984" s="15">
        <f>IF($D12984=1,$B12984,-1)</f>
        <v/>
      </c>
      <c r="I12984" s="15">
        <f>IF($D12984=1,$C12984,-1)</f>
        <v/>
      </c>
    </row>
    <row r="12985">
      <c r="A12985" s="33" t="n">
        <v>45832.91666666666</v>
      </c>
      <c r="B12985" s="15">
        <f>WEEKDAY($A12985,2)</f>
        <v/>
      </c>
      <c r="C12985" s="15">
        <f>HOUR($A12985)</f>
        <v/>
      </c>
      <c r="D12985" s="15">
        <f>IF(AND($A12985&gt;=Instellingen!$B$6,$A12985&lt;Instellingen!$B$7),1,0)</f>
        <v/>
      </c>
      <c r="E12985" s="15">
        <f>COUNTIF(tData[BezoekStart],"&lt;"&amp;($A12985+1/24))-COUNTIF(tData[BezoekEind],"&lt;="&amp;$A12985)</f>
        <v/>
      </c>
      <c r="F12985" s="15">
        <f>COUNTIF(tData[BezoekLangStart],"&lt;"&amp;($A12985+1/24))-COUNTIF(tData[BezoekLangEind],"&lt;="&amp;$A12985)</f>
        <v/>
      </c>
      <c r="G12985" s="15">
        <f>IF($D12985=1,$B12985*100+$C12985,-1)</f>
        <v/>
      </c>
      <c r="H12985" s="15">
        <f>IF($D12985=1,$B12985,-1)</f>
        <v/>
      </c>
      <c r="I12985" s="15">
        <f>IF($D12985=1,$C12985,-1)</f>
        <v/>
      </c>
    </row>
    <row r="12986">
      <c r="A12986" s="33" t="n">
        <v>45832.95833333334</v>
      </c>
      <c r="B12986" s="15">
        <f>WEEKDAY($A12986,2)</f>
        <v/>
      </c>
      <c r="C12986" s="15">
        <f>HOUR($A12986)</f>
        <v/>
      </c>
      <c r="D12986" s="15">
        <f>IF(AND($A12986&gt;=Instellingen!$B$6,$A12986&lt;Instellingen!$B$7),1,0)</f>
        <v/>
      </c>
      <c r="E12986" s="15">
        <f>COUNTIF(tData[BezoekStart],"&lt;"&amp;($A12986+1/24))-COUNTIF(tData[BezoekEind],"&lt;="&amp;$A12986)</f>
        <v/>
      </c>
      <c r="F12986" s="15">
        <f>COUNTIF(tData[BezoekLangStart],"&lt;"&amp;($A12986+1/24))-COUNTIF(tData[BezoekLangEind],"&lt;="&amp;$A12986)</f>
        <v/>
      </c>
      <c r="G12986" s="15">
        <f>IF($D12986=1,$B12986*100+$C12986,-1)</f>
        <v/>
      </c>
      <c r="H12986" s="15">
        <f>IF($D12986=1,$B12986,-1)</f>
        <v/>
      </c>
      <c r="I12986" s="15">
        <f>IF($D12986=1,$C12986,-1)</f>
        <v/>
      </c>
    </row>
    <row r="12987">
      <c r="A12987" s="33" t="n">
        <v>45833</v>
      </c>
      <c r="B12987" s="15">
        <f>WEEKDAY($A12987,2)</f>
        <v/>
      </c>
      <c r="C12987" s="15">
        <f>HOUR($A12987)</f>
        <v/>
      </c>
      <c r="D12987" s="15">
        <f>IF(AND($A12987&gt;=Instellingen!$B$6,$A12987&lt;Instellingen!$B$7),1,0)</f>
        <v/>
      </c>
      <c r="E12987" s="15">
        <f>COUNTIF(tData[BezoekStart],"&lt;"&amp;($A12987+1/24))-COUNTIF(tData[BezoekEind],"&lt;="&amp;$A12987)</f>
        <v/>
      </c>
      <c r="F12987" s="15">
        <f>COUNTIF(tData[BezoekLangStart],"&lt;"&amp;($A12987+1/24))-COUNTIF(tData[BezoekLangEind],"&lt;="&amp;$A12987)</f>
        <v/>
      </c>
      <c r="G12987" s="15">
        <f>IF($D12987=1,$B12987*100+$C12987,-1)</f>
        <v/>
      </c>
      <c r="H12987" s="15">
        <f>IF($D12987=1,$B12987,-1)</f>
        <v/>
      </c>
      <c r="I12987" s="15">
        <f>IF($D12987=1,$C12987,-1)</f>
        <v/>
      </c>
    </row>
    <row r="12988">
      <c r="A12988" s="33" t="n">
        <v>45833.04166666666</v>
      </c>
      <c r="B12988" s="15">
        <f>WEEKDAY($A12988,2)</f>
        <v/>
      </c>
      <c r="C12988" s="15">
        <f>HOUR($A12988)</f>
        <v/>
      </c>
      <c r="D12988" s="15">
        <f>IF(AND($A12988&gt;=Instellingen!$B$6,$A12988&lt;Instellingen!$B$7),1,0)</f>
        <v/>
      </c>
      <c r="E12988" s="15">
        <f>COUNTIF(tData[BezoekStart],"&lt;"&amp;($A12988+1/24))-COUNTIF(tData[BezoekEind],"&lt;="&amp;$A12988)</f>
        <v/>
      </c>
      <c r="F12988" s="15">
        <f>COUNTIF(tData[BezoekLangStart],"&lt;"&amp;($A12988+1/24))-COUNTIF(tData[BezoekLangEind],"&lt;="&amp;$A12988)</f>
        <v/>
      </c>
      <c r="G12988" s="15">
        <f>IF($D12988=1,$B12988*100+$C12988,-1)</f>
        <v/>
      </c>
      <c r="H12988" s="15">
        <f>IF($D12988=1,$B12988,-1)</f>
        <v/>
      </c>
      <c r="I12988" s="15">
        <f>IF($D12988=1,$C12988,-1)</f>
        <v/>
      </c>
    </row>
    <row r="12989">
      <c r="A12989" s="33" t="n">
        <v>45833.08333333334</v>
      </c>
      <c r="B12989" s="15">
        <f>WEEKDAY($A12989,2)</f>
        <v/>
      </c>
      <c r="C12989" s="15">
        <f>HOUR($A12989)</f>
        <v/>
      </c>
      <c r="D12989" s="15">
        <f>IF(AND($A12989&gt;=Instellingen!$B$6,$A12989&lt;Instellingen!$B$7),1,0)</f>
        <v/>
      </c>
      <c r="E12989" s="15">
        <f>COUNTIF(tData[BezoekStart],"&lt;"&amp;($A12989+1/24))-COUNTIF(tData[BezoekEind],"&lt;="&amp;$A12989)</f>
        <v/>
      </c>
      <c r="F12989" s="15">
        <f>COUNTIF(tData[BezoekLangStart],"&lt;"&amp;($A12989+1/24))-COUNTIF(tData[BezoekLangEind],"&lt;="&amp;$A12989)</f>
        <v/>
      </c>
      <c r="G12989" s="15">
        <f>IF($D12989=1,$B12989*100+$C12989,-1)</f>
        <v/>
      </c>
      <c r="H12989" s="15">
        <f>IF($D12989=1,$B12989,-1)</f>
        <v/>
      </c>
      <c r="I12989" s="15">
        <f>IF($D12989=1,$C12989,-1)</f>
        <v/>
      </c>
    </row>
    <row r="12990">
      <c r="A12990" s="33" t="n">
        <v>45833.125</v>
      </c>
      <c r="B12990" s="15">
        <f>WEEKDAY($A12990,2)</f>
        <v/>
      </c>
      <c r="C12990" s="15">
        <f>HOUR($A12990)</f>
        <v/>
      </c>
      <c r="D12990" s="15">
        <f>IF(AND($A12990&gt;=Instellingen!$B$6,$A12990&lt;Instellingen!$B$7),1,0)</f>
        <v/>
      </c>
      <c r="E12990" s="15">
        <f>COUNTIF(tData[BezoekStart],"&lt;"&amp;($A12990+1/24))-COUNTIF(tData[BezoekEind],"&lt;="&amp;$A12990)</f>
        <v/>
      </c>
      <c r="F12990" s="15">
        <f>COUNTIF(tData[BezoekLangStart],"&lt;"&amp;($A12990+1/24))-COUNTIF(tData[BezoekLangEind],"&lt;="&amp;$A12990)</f>
        <v/>
      </c>
      <c r="G12990" s="15">
        <f>IF($D12990=1,$B12990*100+$C12990,-1)</f>
        <v/>
      </c>
      <c r="H12990" s="15">
        <f>IF($D12990=1,$B12990,-1)</f>
        <v/>
      </c>
      <c r="I12990" s="15">
        <f>IF($D12990=1,$C12990,-1)</f>
        <v/>
      </c>
    </row>
    <row r="12991">
      <c r="A12991" s="33" t="n">
        <v>45833.16666666666</v>
      </c>
      <c r="B12991" s="15">
        <f>WEEKDAY($A12991,2)</f>
        <v/>
      </c>
      <c r="C12991" s="15">
        <f>HOUR($A12991)</f>
        <v/>
      </c>
      <c r="D12991" s="15">
        <f>IF(AND($A12991&gt;=Instellingen!$B$6,$A12991&lt;Instellingen!$B$7),1,0)</f>
        <v/>
      </c>
      <c r="E12991" s="15">
        <f>COUNTIF(tData[BezoekStart],"&lt;"&amp;($A12991+1/24))-COUNTIF(tData[BezoekEind],"&lt;="&amp;$A12991)</f>
        <v/>
      </c>
      <c r="F12991" s="15">
        <f>COUNTIF(tData[BezoekLangStart],"&lt;"&amp;($A12991+1/24))-COUNTIF(tData[BezoekLangEind],"&lt;="&amp;$A12991)</f>
        <v/>
      </c>
      <c r="G12991" s="15">
        <f>IF($D12991=1,$B12991*100+$C12991,-1)</f>
        <v/>
      </c>
      <c r="H12991" s="15">
        <f>IF($D12991=1,$B12991,-1)</f>
        <v/>
      </c>
      <c r="I12991" s="15">
        <f>IF($D12991=1,$C12991,-1)</f>
        <v/>
      </c>
    </row>
    <row r="12992">
      <c r="A12992" s="33" t="n">
        <v>45833.20833333334</v>
      </c>
      <c r="B12992" s="15">
        <f>WEEKDAY($A12992,2)</f>
        <v/>
      </c>
      <c r="C12992" s="15">
        <f>HOUR($A12992)</f>
        <v/>
      </c>
      <c r="D12992" s="15">
        <f>IF(AND($A12992&gt;=Instellingen!$B$6,$A12992&lt;Instellingen!$B$7),1,0)</f>
        <v/>
      </c>
      <c r="E12992" s="15">
        <f>COUNTIF(tData[BezoekStart],"&lt;"&amp;($A12992+1/24))-COUNTIF(tData[BezoekEind],"&lt;="&amp;$A12992)</f>
        <v/>
      </c>
      <c r="F12992" s="15">
        <f>COUNTIF(tData[BezoekLangStart],"&lt;"&amp;($A12992+1/24))-COUNTIF(tData[BezoekLangEind],"&lt;="&amp;$A12992)</f>
        <v/>
      </c>
      <c r="G12992" s="15">
        <f>IF($D12992=1,$B12992*100+$C12992,-1)</f>
        <v/>
      </c>
      <c r="H12992" s="15">
        <f>IF($D12992=1,$B12992,-1)</f>
        <v/>
      </c>
      <c r="I12992" s="15">
        <f>IF($D12992=1,$C12992,-1)</f>
        <v/>
      </c>
    </row>
    <row r="12993">
      <c r="A12993" s="33" t="n">
        <v>45833.25</v>
      </c>
      <c r="B12993" s="15">
        <f>WEEKDAY($A12993,2)</f>
        <v/>
      </c>
      <c r="C12993" s="15">
        <f>HOUR($A12993)</f>
        <v/>
      </c>
      <c r="D12993" s="15">
        <f>IF(AND($A12993&gt;=Instellingen!$B$6,$A12993&lt;Instellingen!$B$7),1,0)</f>
        <v/>
      </c>
      <c r="E12993" s="15">
        <f>COUNTIF(tData[BezoekStart],"&lt;"&amp;($A12993+1/24))-COUNTIF(tData[BezoekEind],"&lt;="&amp;$A12993)</f>
        <v/>
      </c>
      <c r="F12993" s="15">
        <f>COUNTIF(tData[BezoekLangStart],"&lt;"&amp;($A12993+1/24))-COUNTIF(tData[BezoekLangEind],"&lt;="&amp;$A12993)</f>
        <v/>
      </c>
      <c r="G12993" s="15">
        <f>IF($D12993=1,$B12993*100+$C12993,-1)</f>
        <v/>
      </c>
      <c r="H12993" s="15">
        <f>IF($D12993=1,$B12993,-1)</f>
        <v/>
      </c>
      <c r="I12993" s="15">
        <f>IF($D12993=1,$C12993,-1)</f>
        <v/>
      </c>
    </row>
    <row r="12994">
      <c r="A12994" s="33" t="n">
        <v>45833.29166666666</v>
      </c>
      <c r="B12994" s="15">
        <f>WEEKDAY($A12994,2)</f>
        <v/>
      </c>
      <c r="C12994" s="15">
        <f>HOUR($A12994)</f>
        <v/>
      </c>
      <c r="D12994" s="15">
        <f>IF(AND($A12994&gt;=Instellingen!$B$6,$A12994&lt;Instellingen!$B$7),1,0)</f>
        <v/>
      </c>
      <c r="E12994" s="15">
        <f>COUNTIF(tData[BezoekStart],"&lt;"&amp;($A12994+1/24))-COUNTIF(tData[BezoekEind],"&lt;="&amp;$A12994)</f>
        <v/>
      </c>
      <c r="F12994" s="15">
        <f>COUNTIF(tData[BezoekLangStart],"&lt;"&amp;($A12994+1/24))-COUNTIF(tData[BezoekLangEind],"&lt;="&amp;$A12994)</f>
        <v/>
      </c>
      <c r="G12994" s="15">
        <f>IF($D12994=1,$B12994*100+$C12994,-1)</f>
        <v/>
      </c>
      <c r="H12994" s="15">
        <f>IF($D12994=1,$B12994,-1)</f>
        <v/>
      </c>
      <c r="I12994" s="15">
        <f>IF($D12994=1,$C12994,-1)</f>
        <v/>
      </c>
    </row>
    <row r="12995">
      <c r="A12995" s="33" t="n">
        <v>45833.33333333334</v>
      </c>
      <c r="B12995" s="15">
        <f>WEEKDAY($A12995,2)</f>
        <v/>
      </c>
      <c r="C12995" s="15">
        <f>HOUR($A12995)</f>
        <v/>
      </c>
      <c r="D12995" s="15">
        <f>IF(AND($A12995&gt;=Instellingen!$B$6,$A12995&lt;Instellingen!$B$7),1,0)</f>
        <v/>
      </c>
      <c r="E12995" s="15">
        <f>COUNTIF(tData[BezoekStart],"&lt;"&amp;($A12995+1/24))-COUNTIF(tData[BezoekEind],"&lt;="&amp;$A12995)</f>
        <v/>
      </c>
      <c r="F12995" s="15">
        <f>COUNTIF(tData[BezoekLangStart],"&lt;"&amp;($A12995+1/24))-COUNTIF(tData[BezoekLangEind],"&lt;="&amp;$A12995)</f>
        <v/>
      </c>
      <c r="G12995" s="15">
        <f>IF($D12995=1,$B12995*100+$C12995,-1)</f>
        <v/>
      </c>
      <c r="H12995" s="15">
        <f>IF($D12995=1,$B12995,-1)</f>
        <v/>
      </c>
      <c r="I12995" s="15">
        <f>IF($D12995=1,$C12995,-1)</f>
        <v/>
      </c>
    </row>
    <row r="12996">
      <c r="A12996" s="33" t="n">
        <v>45833.375</v>
      </c>
      <c r="B12996" s="15">
        <f>WEEKDAY($A12996,2)</f>
        <v/>
      </c>
      <c r="C12996" s="15">
        <f>HOUR($A12996)</f>
        <v/>
      </c>
      <c r="D12996" s="15">
        <f>IF(AND($A12996&gt;=Instellingen!$B$6,$A12996&lt;Instellingen!$B$7),1,0)</f>
        <v/>
      </c>
      <c r="E12996" s="15">
        <f>COUNTIF(tData[BezoekStart],"&lt;"&amp;($A12996+1/24))-COUNTIF(tData[BezoekEind],"&lt;="&amp;$A12996)</f>
        <v/>
      </c>
      <c r="F12996" s="15">
        <f>COUNTIF(tData[BezoekLangStart],"&lt;"&amp;($A12996+1/24))-COUNTIF(tData[BezoekLangEind],"&lt;="&amp;$A12996)</f>
        <v/>
      </c>
      <c r="G12996" s="15">
        <f>IF($D12996=1,$B12996*100+$C12996,-1)</f>
        <v/>
      </c>
      <c r="H12996" s="15">
        <f>IF($D12996=1,$B12996,-1)</f>
        <v/>
      </c>
      <c r="I12996" s="15">
        <f>IF($D12996=1,$C12996,-1)</f>
        <v/>
      </c>
    </row>
    <row r="12997">
      <c r="A12997" s="33" t="n">
        <v>45833.41666666666</v>
      </c>
      <c r="B12997" s="15">
        <f>WEEKDAY($A12997,2)</f>
        <v/>
      </c>
      <c r="C12997" s="15">
        <f>HOUR($A12997)</f>
        <v/>
      </c>
      <c r="D12997" s="15">
        <f>IF(AND($A12997&gt;=Instellingen!$B$6,$A12997&lt;Instellingen!$B$7),1,0)</f>
        <v/>
      </c>
      <c r="E12997" s="15">
        <f>COUNTIF(tData[BezoekStart],"&lt;"&amp;($A12997+1/24))-COUNTIF(tData[BezoekEind],"&lt;="&amp;$A12997)</f>
        <v/>
      </c>
      <c r="F12997" s="15">
        <f>COUNTIF(tData[BezoekLangStart],"&lt;"&amp;($A12997+1/24))-COUNTIF(tData[BezoekLangEind],"&lt;="&amp;$A12997)</f>
        <v/>
      </c>
      <c r="G12997" s="15">
        <f>IF($D12997=1,$B12997*100+$C12997,-1)</f>
        <v/>
      </c>
      <c r="H12997" s="15">
        <f>IF($D12997=1,$B12997,-1)</f>
        <v/>
      </c>
      <c r="I12997" s="15">
        <f>IF($D12997=1,$C12997,-1)</f>
        <v/>
      </c>
    </row>
    <row r="12998">
      <c r="A12998" s="33" t="n">
        <v>45833.45833333334</v>
      </c>
      <c r="B12998" s="15">
        <f>WEEKDAY($A12998,2)</f>
        <v/>
      </c>
      <c r="C12998" s="15">
        <f>HOUR($A12998)</f>
        <v/>
      </c>
      <c r="D12998" s="15">
        <f>IF(AND($A12998&gt;=Instellingen!$B$6,$A12998&lt;Instellingen!$B$7),1,0)</f>
        <v/>
      </c>
      <c r="E12998" s="15">
        <f>COUNTIF(tData[BezoekStart],"&lt;"&amp;($A12998+1/24))-COUNTIF(tData[BezoekEind],"&lt;="&amp;$A12998)</f>
        <v/>
      </c>
      <c r="F12998" s="15">
        <f>COUNTIF(tData[BezoekLangStart],"&lt;"&amp;($A12998+1/24))-COUNTIF(tData[BezoekLangEind],"&lt;="&amp;$A12998)</f>
        <v/>
      </c>
      <c r="G12998" s="15">
        <f>IF($D12998=1,$B12998*100+$C12998,-1)</f>
        <v/>
      </c>
      <c r="H12998" s="15">
        <f>IF($D12998=1,$B12998,-1)</f>
        <v/>
      </c>
      <c r="I12998" s="15">
        <f>IF($D12998=1,$C12998,-1)</f>
        <v/>
      </c>
    </row>
    <row r="12999">
      <c r="A12999" s="33" t="n">
        <v>45833.5</v>
      </c>
      <c r="B12999" s="15">
        <f>WEEKDAY($A12999,2)</f>
        <v/>
      </c>
      <c r="C12999" s="15">
        <f>HOUR($A12999)</f>
        <v/>
      </c>
      <c r="D12999" s="15">
        <f>IF(AND($A12999&gt;=Instellingen!$B$6,$A12999&lt;Instellingen!$B$7),1,0)</f>
        <v/>
      </c>
      <c r="E12999" s="15">
        <f>COUNTIF(tData[BezoekStart],"&lt;"&amp;($A12999+1/24))-COUNTIF(tData[BezoekEind],"&lt;="&amp;$A12999)</f>
        <v/>
      </c>
      <c r="F12999" s="15">
        <f>COUNTIF(tData[BezoekLangStart],"&lt;"&amp;($A12999+1/24))-COUNTIF(tData[BezoekLangEind],"&lt;="&amp;$A12999)</f>
        <v/>
      </c>
      <c r="G12999" s="15">
        <f>IF($D12999=1,$B12999*100+$C12999,-1)</f>
        <v/>
      </c>
      <c r="H12999" s="15">
        <f>IF($D12999=1,$B12999,-1)</f>
        <v/>
      </c>
      <c r="I12999" s="15">
        <f>IF($D12999=1,$C12999,-1)</f>
        <v/>
      </c>
    </row>
    <row r="13000">
      <c r="A13000" s="33" t="n">
        <v>45833.54166666666</v>
      </c>
      <c r="B13000" s="15">
        <f>WEEKDAY($A13000,2)</f>
        <v/>
      </c>
      <c r="C13000" s="15">
        <f>HOUR($A13000)</f>
        <v/>
      </c>
      <c r="D13000" s="15">
        <f>IF(AND($A13000&gt;=Instellingen!$B$6,$A13000&lt;Instellingen!$B$7),1,0)</f>
        <v/>
      </c>
      <c r="E13000" s="15">
        <f>COUNTIF(tData[BezoekStart],"&lt;"&amp;($A13000+1/24))-COUNTIF(tData[BezoekEind],"&lt;="&amp;$A13000)</f>
        <v/>
      </c>
      <c r="F13000" s="15">
        <f>COUNTIF(tData[BezoekLangStart],"&lt;"&amp;($A13000+1/24))-COUNTIF(tData[BezoekLangEind],"&lt;="&amp;$A13000)</f>
        <v/>
      </c>
      <c r="G13000" s="15">
        <f>IF($D13000=1,$B13000*100+$C13000,-1)</f>
        <v/>
      </c>
      <c r="H13000" s="15">
        <f>IF($D13000=1,$B13000,-1)</f>
        <v/>
      </c>
      <c r="I13000" s="15">
        <f>IF($D13000=1,$C13000,-1)</f>
        <v/>
      </c>
    </row>
    <row r="13001">
      <c r="A13001" s="33" t="n">
        <v>45833.58333333334</v>
      </c>
      <c r="B13001" s="15">
        <f>WEEKDAY($A13001,2)</f>
        <v/>
      </c>
      <c r="C13001" s="15">
        <f>HOUR($A13001)</f>
        <v/>
      </c>
      <c r="D13001" s="15">
        <f>IF(AND($A13001&gt;=Instellingen!$B$6,$A13001&lt;Instellingen!$B$7),1,0)</f>
        <v/>
      </c>
      <c r="E13001" s="15">
        <f>COUNTIF(tData[BezoekStart],"&lt;"&amp;($A13001+1/24))-COUNTIF(tData[BezoekEind],"&lt;="&amp;$A13001)</f>
        <v/>
      </c>
      <c r="F13001" s="15">
        <f>COUNTIF(tData[BezoekLangStart],"&lt;"&amp;($A13001+1/24))-COUNTIF(tData[BezoekLangEind],"&lt;="&amp;$A13001)</f>
        <v/>
      </c>
      <c r="G13001" s="15">
        <f>IF($D13001=1,$B13001*100+$C13001,-1)</f>
        <v/>
      </c>
      <c r="H13001" s="15">
        <f>IF($D13001=1,$B13001,-1)</f>
        <v/>
      </c>
      <c r="I13001" s="15">
        <f>IF($D13001=1,$C13001,-1)</f>
        <v/>
      </c>
    </row>
    <row r="13002">
      <c r="A13002" s="33" t="n">
        <v>45833.625</v>
      </c>
      <c r="B13002" s="15">
        <f>WEEKDAY($A13002,2)</f>
        <v/>
      </c>
      <c r="C13002" s="15">
        <f>HOUR($A13002)</f>
        <v/>
      </c>
      <c r="D13002" s="15">
        <f>IF(AND($A13002&gt;=Instellingen!$B$6,$A13002&lt;Instellingen!$B$7),1,0)</f>
        <v/>
      </c>
      <c r="E13002" s="15">
        <f>COUNTIF(tData[BezoekStart],"&lt;"&amp;($A13002+1/24))-COUNTIF(tData[BezoekEind],"&lt;="&amp;$A13002)</f>
        <v/>
      </c>
      <c r="F13002" s="15">
        <f>COUNTIF(tData[BezoekLangStart],"&lt;"&amp;($A13002+1/24))-COUNTIF(tData[BezoekLangEind],"&lt;="&amp;$A13002)</f>
        <v/>
      </c>
      <c r="G13002" s="15">
        <f>IF($D13002=1,$B13002*100+$C13002,-1)</f>
        <v/>
      </c>
      <c r="H13002" s="15">
        <f>IF($D13002=1,$B13002,-1)</f>
        <v/>
      </c>
      <c r="I13002" s="15">
        <f>IF($D13002=1,$C13002,-1)</f>
        <v/>
      </c>
    </row>
    <row r="13003">
      <c r="A13003" s="33" t="n">
        <v>45833.66666666666</v>
      </c>
      <c r="B13003" s="15">
        <f>WEEKDAY($A13003,2)</f>
        <v/>
      </c>
      <c r="C13003" s="15">
        <f>HOUR($A13003)</f>
        <v/>
      </c>
      <c r="D13003" s="15">
        <f>IF(AND($A13003&gt;=Instellingen!$B$6,$A13003&lt;Instellingen!$B$7),1,0)</f>
        <v/>
      </c>
      <c r="E13003" s="15">
        <f>COUNTIF(tData[BezoekStart],"&lt;"&amp;($A13003+1/24))-COUNTIF(tData[BezoekEind],"&lt;="&amp;$A13003)</f>
        <v/>
      </c>
      <c r="F13003" s="15">
        <f>COUNTIF(tData[BezoekLangStart],"&lt;"&amp;($A13003+1/24))-COUNTIF(tData[BezoekLangEind],"&lt;="&amp;$A13003)</f>
        <v/>
      </c>
      <c r="G13003" s="15">
        <f>IF($D13003=1,$B13003*100+$C13003,-1)</f>
        <v/>
      </c>
      <c r="H13003" s="15">
        <f>IF($D13003=1,$B13003,-1)</f>
        <v/>
      </c>
      <c r="I13003" s="15">
        <f>IF($D13003=1,$C13003,-1)</f>
        <v/>
      </c>
    </row>
    <row r="13004">
      <c r="A13004" s="33" t="n">
        <v>45833.70833333334</v>
      </c>
      <c r="B13004" s="15">
        <f>WEEKDAY($A13004,2)</f>
        <v/>
      </c>
      <c r="C13004" s="15">
        <f>HOUR($A13004)</f>
        <v/>
      </c>
      <c r="D13004" s="15">
        <f>IF(AND($A13004&gt;=Instellingen!$B$6,$A13004&lt;Instellingen!$B$7),1,0)</f>
        <v/>
      </c>
      <c r="E13004" s="15">
        <f>COUNTIF(tData[BezoekStart],"&lt;"&amp;($A13004+1/24))-COUNTIF(tData[BezoekEind],"&lt;="&amp;$A13004)</f>
        <v/>
      </c>
      <c r="F13004" s="15">
        <f>COUNTIF(tData[BezoekLangStart],"&lt;"&amp;($A13004+1/24))-COUNTIF(tData[BezoekLangEind],"&lt;="&amp;$A13004)</f>
        <v/>
      </c>
      <c r="G13004" s="15">
        <f>IF($D13004=1,$B13004*100+$C13004,-1)</f>
        <v/>
      </c>
      <c r="H13004" s="15">
        <f>IF($D13004=1,$B13004,-1)</f>
        <v/>
      </c>
      <c r="I13004" s="15">
        <f>IF($D13004=1,$C13004,-1)</f>
        <v/>
      </c>
    </row>
    <row r="13005">
      <c r="A13005" s="33" t="n">
        <v>45833.75</v>
      </c>
      <c r="B13005" s="15">
        <f>WEEKDAY($A13005,2)</f>
        <v/>
      </c>
      <c r="C13005" s="15">
        <f>HOUR($A13005)</f>
        <v/>
      </c>
      <c r="D13005" s="15">
        <f>IF(AND($A13005&gt;=Instellingen!$B$6,$A13005&lt;Instellingen!$B$7),1,0)</f>
        <v/>
      </c>
      <c r="E13005" s="15">
        <f>COUNTIF(tData[BezoekStart],"&lt;"&amp;($A13005+1/24))-COUNTIF(tData[BezoekEind],"&lt;="&amp;$A13005)</f>
        <v/>
      </c>
      <c r="F13005" s="15">
        <f>COUNTIF(tData[BezoekLangStart],"&lt;"&amp;($A13005+1/24))-COUNTIF(tData[BezoekLangEind],"&lt;="&amp;$A13005)</f>
        <v/>
      </c>
      <c r="G13005" s="15">
        <f>IF($D13005=1,$B13005*100+$C13005,-1)</f>
        <v/>
      </c>
      <c r="H13005" s="15">
        <f>IF($D13005=1,$B13005,-1)</f>
        <v/>
      </c>
      <c r="I13005" s="15">
        <f>IF($D13005=1,$C13005,-1)</f>
        <v/>
      </c>
    </row>
    <row r="13006">
      <c r="A13006" s="33" t="n">
        <v>45833.79166666666</v>
      </c>
      <c r="B13006" s="15">
        <f>WEEKDAY($A13006,2)</f>
        <v/>
      </c>
      <c r="C13006" s="15">
        <f>HOUR($A13006)</f>
        <v/>
      </c>
      <c r="D13006" s="15">
        <f>IF(AND($A13006&gt;=Instellingen!$B$6,$A13006&lt;Instellingen!$B$7),1,0)</f>
        <v/>
      </c>
      <c r="E13006" s="15">
        <f>COUNTIF(tData[BezoekStart],"&lt;"&amp;($A13006+1/24))-COUNTIF(tData[BezoekEind],"&lt;="&amp;$A13006)</f>
        <v/>
      </c>
      <c r="F13006" s="15">
        <f>COUNTIF(tData[BezoekLangStart],"&lt;"&amp;($A13006+1/24))-COUNTIF(tData[BezoekLangEind],"&lt;="&amp;$A13006)</f>
        <v/>
      </c>
      <c r="G13006" s="15">
        <f>IF($D13006=1,$B13006*100+$C13006,-1)</f>
        <v/>
      </c>
      <c r="H13006" s="15">
        <f>IF($D13006=1,$B13006,-1)</f>
        <v/>
      </c>
      <c r="I13006" s="15">
        <f>IF($D13006=1,$C13006,-1)</f>
        <v/>
      </c>
    </row>
    <row r="13007">
      <c r="A13007" s="33" t="n">
        <v>45833.83333333334</v>
      </c>
      <c r="B13007" s="15">
        <f>WEEKDAY($A13007,2)</f>
        <v/>
      </c>
      <c r="C13007" s="15">
        <f>HOUR($A13007)</f>
        <v/>
      </c>
      <c r="D13007" s="15">
        <f>IF(AND($A13007&gt;=Instellingen!$B$6,$A13007&lt;Instellingen!$B$7),1,0)</f>
        <v/>
      </c>
      <c r="E13007" s="15">
        <f>COUNTIF(tData[BezoekStart],"&lt;"&amp;($A13007+1/24))-COUNTIF(tData[BezoekEind],"&lt;="&amp;$A13007)</f>
        <v/>
      </c>
      <c r="F13007" s="15">
        <f>COUNTIF(tData[BezoekLangStart],"&lt;"&amp;($A13007+1/24))-COUNTIF(tData[BezoekLangEind],"&lt;="&amp;$A13007)</f>
        <v/>
      </c>
      <c r="G13007" s="15">
        <f>IF($D13007=1,$B13007*100+$C13007,-1)</f>
        <v/>
      </c>
      <c r="H13007" s="15">
        <f>IF($D13007=1,$B13007,-1)</f>
        <v/>
      </c>
      <c r="I13007" s="15">
        <f>IF($D13007=1,$C13007,-1)</f>
        <v/>
      </c>
    </row>
    <row r="13008">
      <c r="A13008" s="33" t="n">
        <v>45833.875</v>
      </c>
      <c r="B13008" s="15">
        <f>WEEKDAY($A13008,2)</f>
        <v/>
      </c>
      <c r="C13008" s="15">
        <f>HOUR($A13008)</f>
        <v/>
      </c>
      <c r="D13008" s="15">
        <f>IF(AND($A13008&gt;=Instellingen!$B$6,$A13008&lt;Instellingen!$B$7),1,0)</f>
        <v/>
      </c>
      <c r="E13008" s="15">
        <f>COUNTIF(tData[BezoekStart],"&lt;"&amp;($A13008+1/24))-COUNTIF(tData[BezoekEind],"&lt;="&amp;$A13008)</f>
        <v/>
      </c>
      <c r="F13008" s="15">
        <f>COUNTIF(tData[BezoekLangStart],"&lt;"&amp;($A13008+1/24))-COUNTIF(tData[BezoekLangEind],"&lt;="&amp;$A13008)</f>
        <v/>
      </c>
      <c r="G13008" s="15">
        <f>IF($D13008=1,$B13008*100+$C13008,-1)</f>
        <v/>
      </c>
      <c r="H13008" s="15">
        <f>IF($D13008=1,$B13008,-1)</f>
        <v/>
      </c>
      <c r="I13008" s="15">
        <f>IF($D13008=1,$C13008,-1)</f>
        <v/>
      </c>
    </row>
    <row r="13009">
      <c r="A13009" s="33" t="n">
        <v>45833.91666666666</v>
      </c>
      <c r="B13009" s="15">
        <f>WEEKDAY($A13009,2)</f>
        <v/>
      </c>
      <c r="C13009" s="15">
        <f>HOUR($A13009)</f>
        <v/>
      </c>
      <c r="D13009" s="15">
        <f>IF(AND($A13009&gt;=Instellingen!$B$6,$A13009&lt;Instellingen!$B$7),1,0)</f>
        <v/>
      </c>
      <c r="E13009" s="15">
        <f>COUNTIF(tData[BezoekStart],"&lt;"&amp;($A13009+1/24))-COUNTIF(tData[BezoekEind],"&lt;="&amp;$A13009)</f>
        <v/>
      </c>
      <c r="F13009" s="15">
        <f>COUNTIF(tData[BezoekLangStart],"&lt;"&amp;($A13009+1/24))-COUNTIF(tData[BezoekLangEind],"&lt;="&amp;$A13009)</f>
        <v/>
      </c>
      <c r="G13009" s="15">
        <f>IF($D13009=1,$B13009*100+$C13009,-1)</f>
        <v/>
      </c>
      <c r="H13009" s="15">
        <f>IF($D13009=1,$B13009,-1)</f>
        <v/>
      </c>
      <c r="I13009" s="15">
        <f>IF($D13009=1,$C13009,-1)</f>
        <v/>
      </c>
    </row>
    <row r="13010">
      <c r="A13010" s="33" t="n">
        <v>45833.95833333334</v>
      </c>
      <c r="B13010" s="15">
        <f>WEEKDAY($A13010,2)</f>
        <v/>
      </c>
      <c r="C13010" s="15">
        <f>HOUR($A13010)</f>
        <v/>
      </c>
      <c r="D13010" s="15">
        <f>IF(AND($A13010&gt;=Instellingen!$B$6,$A13010&lt;Instellingen!$B$7),1,0)</f>
        <v/>
      </c>
      <c r="E13010" s="15">
        <f>COUNTIF(tData[BezoekStart],"&lt;"&amp;($A13010+1/24))-COUNTIF(tData[BezoekEind],"&lt;="&amp;$A13010)</f>
        <v/>
      </c>
      <c r="F13010" s="15">
        <f>COUNTIF(tData[BezoekLangStart],"&lt;"&amp;($A13010+1/24))-COUNTIF(tData[BezoekLangEind],"&lt;="&amp;$A13010)</f>
        <v/>
      </c>
      <c r="G13010" s="15">
        <f>IF($D13010=1,$B13010*100+$C13010,-1)</f>
        <v/>
      </c>
      <c r="H13010" s="15">
        <f>IF($D13010=1,$B13010,-1)</f>
        <v/>
      </c>
      <c r="I13010" s="15">
        <f>IF($D13010=1,$C13010,-1)</f>
        <v/>
      </c>
    </row>
    <row r="13011">
      <c r="A13011" s="33" t="n">
        <v>45834</v>
      </c>
      <c r="B13011" s="15">
        <f>WEEKDAY($A13011,2)</f>
        <v/>
      </c>
      <c r="C13011" s="15">
        <f>HOUR($A13011)</f>
        <v/>
      </c>
      <c r="D13011" s="15">
        <f>IF(AND($A13011&gt;=Instellingen!$B$6,$A13011&lt;Instellingen!$B$7),1,0)</f>
        <v/>
      </c>
      <c r="E13011" s="15">
        <f>COUNTIF(tData[BezoekStart],"&lt;"&amp;($A13011+1/24))-COUNTIF(tData[BezoekEind],"&lt;="&amp;$A13011)</f>
        <v/>
      </c>
      <c r="F13011" s="15">
        <f>COUNTIF(tData[BezoekLangStart],"&lt;"&amp;($A13011+1/24))-COUNTIF(tData[BezoekLangEind],"&lt;="&amp;$A13011)</f>
        <v/>
      </c>
      <c r="G13011" s="15">
        <f>IF($D13011=1,$B13011*100+$C13011,-1)</f>
        <v/>
      </c>
      <c r="H13011" s="15">
        <f>IF($D13011=1,$B13011,-1)</f>
        <v/>
      </c>
      <c r="I13011" s="15">
        <f>IF($D13011=1,$C13011,-1)</f>
        <v/>
      </c>
    </row>
    <row r="13012">
      <c r="A13012" s="33" t="n">
        <v>45834.04166666666</v>
      </c>
      <c r="B13012" s="15">
        <f>WEEKDAY($A13012,2)</f>
        <v/>
      </c>
      <c r="C13012" s="15">
        <f>HOUR($A13012)</f>
        <v/>
      </c>
      <c r="D13012" s="15">
        <f>IF(AND($A13012&gt;=Instellingen!$B$6,$A13012&lt;Instellingen!$B$7),1,0)</f>
        <v/>
      </c>
      <c r="E13012" s="15">
        <f>COUNTIF(tData[BezoekStart],"&lt;"&amp;($A13012+1/24))-COUNTIF(tData[BezoekEind],"&lt;="&amp;$A13012)</f>
        <v/>
      </c>
      <c r="F13012" s="15">
        <f>COUNTIF(tData[BezoekLangStart],"&lt;"&amp;($A13012+1/24))-COUNTIF(tData[BezoekLangEind],"&lt;="&amp;$A13012)</f>
        <v/>
      </c>
      <c r="G13012" s="15">
        <f>IF($D13012=1,$B13012*100+$C13012,-1)</f>
        <v/>
      </c>
      <c r="H13012" s="15">
        <f>IF($D13012=1,$B13012,-1)</f>
        <v/>
      </c>
      <c r="I13012" s="15">
        <f>IF($D13012=1,$C13012,-1)</f>
        <v/>
      </c>
    </row>
    <row r="13013">
      <c r="A13013" s="33" t="n">
        <v>45834.08333333334</v>
      </c>
      <c r="B13013" s="15">
        <f>WEEKDAY($A13013,2)</f>
        <v/>
      </c>
      <c r="C13013" s="15">
        <f>HOUR($A13013)</f>
        <v/>
      </c>
      <c r="D13013" s="15">
        <f>IF(AND($A13013&gt;=Instellingen!$B$6,$A13013&lt;Instellingen!$B$7),1,0)</f>
        <v/>
      </c>
      <c r="E13013" s="15">
        <f>COUNTIF(tData[BezoekStart],"&lt;"&amp;($A13013+1/24))-COUNTIF(tData[BezoekEind],"&lt;="&amp;$A13013)</f>
        <v/>
      </c>
      <c r="F13013" s="15">
        <f>COUNTIF(tData[BezoekLangStart],"&lt;"&amp;($A13013+1/24))-COUNTIF(tData[BezoekLangEind],"&lt;="&amp;$A13013)</f>
        <v/>
      </c>
      <c r="G13013" s="15">
        <f>IF($D13013=1,$B13013*100+$C13013,-1)</f>
        <v/>
      </c>
      <c r="H13013" s="15">
        <f>IF($D13013=1,$B13013,-1)</f>
        <v/>
      </c>
      <c r="I13013" s="15">
        <f>IF($D13013=1,$C13013,-1)</f>
        <v/>
      </c>
    </row>
    <row r="13014">
      <c r="A13014" s="33" t="n">
        <v>45834.125</v>
      </c>
      <c r="B13014" s="15">
        <f>WEEKDAY($A13014,2)</f>
        <v/>
      </c>
      <c r="C13014" s="15">
        <f>HOUR($A13014)</f>
        <v/>
      </c>
      <c r="D13014" s="15">
        <f>IF(AND($A13014&gt;=Instellingen!$B$6,$A13014&lt;Instellingen!$B$7),1,0)</f>
        <v/>
      </c>
      <c r="E13014" s="15">
        <f>COUNTIF(tData[BezoekStart],"&lt;"&amp;($A13014+1/24))-COUNTIF(tData[BezoekEind],"&lt;="&amp;$A13014)</f>
        <v/>
      </c>
      <c r="F13014" s="15">
        <f>COUNTIF(tData[BezoekLangStart],"&lt;"&amp;($A13014+1/24))-COUNTIF(tData[BezoekLangEind],"&lt;="&amp;$A13014)</f>
        <v/>
      </c>
      <c r="G13014" s="15">
        <f>IF($D13014=1,$B13014*100+$C13014,-1)</f>
        <v/>
      </c>
      <c r="H13014" s="15">
        <f>IF($D13014=1,$B13014,-1)</f>
        <v/>
      </c>
      <c r="I13014" s="15">
        <f>IF($D13014=1,$C13014,-1)</f>
        <v/>
      </c>
    </row>
    <row r="13015">
      <c r="A13015" s="33" t="n">
        <v>45834.16666666666</v>
      </c>
      <c r="B13015" s="15">
        <f>WEEKDAY($A13015,2)</f>
        <v/>
      </c>
      <c r="C13015" s="15">
        <f>HOUR($A13015)</f>
        <v/>
      </c>
      <c r="D13015" s="15">
        <f>IF(AND($A13015&gt;=Instellingen!$B$6,$A13015&lt;Instellingen!$B$7),1,0)</f>
        <v/>
      </c>
      <c r="E13015" s="15">
        <f>COUNTIF(tData[BezoekStart],"&lt;"&amp;($A13015+1/24))-COUNTIF(tData[BezoekEind],"&lt;="&amp;$A13015)</f>
        <v/>
      </c>
      <c r="F13015" s="15">
        <f>COUNTIF(tData[BezoekLangStart],"&lt;"&amp;($A13015+1/24))-COUNTIF(tData[BezoekLangEind],"&lt;="&amp;$A13015)</f>
        <v/>
      </c>
      <c r="G13015" s="15">
        <f>IF($D13015=1,$B13015*100+$C13015,-1)</f>
        <v/>
      </c>
      <c r="H13015" s="15">
        <f>IF($D13015=1,$B13015,-1)</f>
        <v/>
      </c>
      <c r="I13015" s="15">
        <f>IF($D13015=1,$C13015,-1)</f>
        <v/>
      </c>
    </row>
    <row r="13016">
      <c r="A13016" s="33" t="n">
        <v>45834.20833333334</v>
      </c>
      <c r="B13016" s="15">
        <f>WEEKDAY($A13016,2)</f>
        <v/>
      </c>
      <c r="C13016" s="15">
        <f>HOUR($A13016)</f>
        <v/>
      </c>
      <c r="D13016" s="15">
        <f>IF(AND($A13016&gt;=Instellingen!$B$6,$A13016&lt;Instellingen!$B$7),1,0)</f>
        <v/>
      </c>
      <c r="E13016" s="15">
        <f>COUNTIF(tData[BezoekStart],"&lt;"&amp;($A13016+1/24))-COUNTIF(tData[BezoekEind],"&lt;="&amp;$A13016)</f>
        <v/>
      </c>
      <c r="F13016" s="15">
        <f>COUNTIF(tData[BezoekLangStart],"&lt;"&amp;($A13016+1/24))-COUNTIF(tData[BezoekLangEind],"&lt;="&amp;$A13016)</f>
        <v/>
      </c>
      <c r="G13016" s="15">
        <f>IF($D13016=1,$B13016*100+$C13016,-1)</f>
        <v/>
      </c>
      <c r="H13016" s="15">
        <f>IF($D13016=1,$B13016,-1)</f>
        <v/>
      </c>
      <c r="I13016" s="15">
        <f>IF($D13016=1,$C13016,-1)</f>
        <v/>
      </c>
    </row>
    <row r="13017">
      <c r="A13017" s="33" t="n">
        <v>45834.25</v>
      </c>
      <c r="B13017" s="15">
        <f>WEEKDAY($A13017,2)</f>
        <v/>
      </c>
      <c r="C13017" s="15">
        <f>HOUR($A13017)</f>
        <v/>
      </c>
      <c r="D13017" s="15">
        <f>IF(AND($A13017&gt;=Instellingen!$B$6,$A13017&lt;Instellingen!$B$7),1,0)</f>
        <v/>
      </c>
      <c r="E13017" s="15">
        <f>COUNTIF(tData[BezoekStart],"&lt;"&amp;($A13017+1/24))-COUNTIF(tData[BezoekEind],"&lt;="&amp;$A13017)</f>
        <v/>
      </c>
      <c r="F13017" s="15">
        <f>COUNTIF(tData[BezoekLangStart],"&lt;"&amp;($A13017+1/24))-COUNTIF(tData[BezoekLangEind],"&lt;="&amp;$A13017)</f>
        <v/>
      </c>
      <c r="G13017" s="15">
        <f>IF($D13017=1,$B13017*100+$C13017,-1)</f>
        <v/>
      </c>
      <c r="H13017" s="15">
        <f>IF($D13017=1,$B13017,-1)</f>
        <v/>
      </c>
      <c r="I13017" s="15">
        <f>IF($D13017=1,$C13017,-1)</f>
        <v/>
      </c>
    </row>
    <row r="13018">
      <c r="A13018" s="33" t="n">
        <v>45834.29166666666</v>
      </c>
      <c r="B13018" s="15">
        <f>WEEKDAY($A13018,2)</f>
        <v/>
      </c>
      <c r="C13018" s="15">
        <f>HOUR($A13018)</f>
        <v/>
      </c>
      <c r="D13018" s="15">
        <f>IF(AND($A13018&gt;=Instellingen!$B$6,$A13018&lt;Instellingen!$B$7),1,0)</f>
        <v/>
      </c>
      <c r="E13018" s="15">
        <f>COUNTIF(tData[BezoekStart],"&lt;"&amp;($A13018+1/24))-COUNTIF(tData[BezoekEind],"&lt;="&amp;$A13018)</f>
        <v/>
      </c>
      <c r="F13018" s="15">
        <f>COUNTIF(tData[BezoekLangStart],"&lt;"&amp;($A13018+1/24))-COUNTIF(tData[BezoekLangEind],"&lt;="&amp;$A13018)</f>
        <v/>
      </c>
      <c r="G13018" s="15">
        <f>IF($D13018=1,$B13018*100+$C13018,-1)</f>
        <v/>
      </c>
      <c r="H13018" s="15">
        <f>IF($D13018=1,$B13018,-1)</f>
        <v/>
      </c>
      <c r="I13018" s="15">
        <f>IF($D13018=1,$C13018,-1)</f>
        <v/>
      </c>
    </row>
    <row r="13019">
      <c r="A13019" s="33" t="n">
        <v>45834.33333333334</v>
      </c>
      <c r="B13019" s="15">
        <f>WEEKDAY($A13019,2)</f>
        <v/>
      </c>
      <c r="C13019" s="15">
        <f>HOUR($A13019)</f>
        <v/>
      </c>
      <c r="D13019" s="15">
        <f>IF(AND($A13019&gt;=Instellingen!$B$6,$A13019&lt;Instellingen!$B$7),1,0)</f>
        <v/>
      </c>
      <c r="E13019" s="15">
        <f>COUNTIF(tData[BezoekStart],"&lt;"&amp;($A13019+1/24))-COUNTIF(tData[BezoekEind],"&lt;="&amp;$A13019)</f>
        <v/>
      </c>
      <c r="F13019" s="15">
        <f>COUNTIF(tData[BezoekLangStart],"&lt;"&amp;($A13019+1/24))-COUNTIF(tData[BezoekLangEind],"&lt;="&amp;$A13019)</f>
        <v/>
      </c>
      <c r="G13019" s="15">
        <f>IF($D13019=1,$B13019*100+$C13019,-1)</f>
        <v/>
      </c>
      <c r="H13019" s="15">
        <f>IF($D13019=1,$B13019,-1)</f>
        <v/>
      </c>
      <c r="I13019" s="15">
        <f>IF($D13019=1,$C13019,-1)</f>
        <v/>
      </c>
    </row>
    <row r="13020">
      <c r="A13020" s="33" t="n">
        <v>45834.375</v>
      </c>
      <c r="B13020" s="15">
        <f>WEEKDAY($A13020,2)</f>
        <v/>
      </c>
      <c r="C13020" s="15">
        <f>HOUR($A13020)</f>
        <v/>
      </c>
      <c r="D13020" s="15">
        <f>IF(AND($A13020&gt;=Instellingen!$B$6,$A13020&lt;Instellingen!$B$7),1,0)</f>
        <v/>
      </c>
      <c r="E13020" s="15">
        <f>COUNTIF(tData[BezoekStart],"&lt;"&amp;($A13020+1/24))-COUNTIF(tData[BezoekEind],"&lt;="&amp;$A13020)</f>
        <v/>
      </c>
      <c r="F13020" s="15">
        <f>COUNTIF(tData[BezoekLangStart],"&lt;"&amp;($A13020+1/24))-COUNTIF(tData[BezoekLangEind],"&lt;="&amp;$A13020)</f>
        <v/>
      </c>
      <c r="G13020" s="15">
        <f>IF($D13020=1,$B13020*100+$C13020,-1)</f>
        <v/>
      </c>
      <c r="H13020" s="15">
        <f>IF($D13020=1,$B13020,-1)</f>
        <v/>
      </c>
      <c r="I13020" s="15">
        <f>IF($D13020=1,$C13020,-1)</f>
        <v/>
      </c>
    </row>
    <row r="13021">
      <c r="A13021" s="33" t="n">
        <v>45834.41666666666</v>
      </c>
      <c r="B13021" s="15">
        <f>WEEKDAY($A13021,2)</f>
        <v/>
      </c>
      <c r="C13021" s="15">
        <f>HOUR($A13021)</f>
        <v/>
      </c>
      <c r="D13021" s="15">
        <f>IF(AND($A13021&gt;=Instellingen!$B$6,$A13021&lt;Instellingen!$B$7),1,0)</f>
        <v/>
      </c>
      <c r="E13021" s="15">
        <f>COUNTIF(tData[BezoekStart],"&lt;"&amp;($A13021+1/24))-COUNTIF(tData[BezoekEind],"&lt;="&amp;$A13021)</f>
        <v/>
      </c>
      <c r="F13021" s="15">
        <f>COUNTIF(tData[BezoekLangStart],"&lt;"&amp;($A13021+1/24))-COUNTIF(tData[BezoekLangEind],"&lt;="&amp;$A13021)</f>
        <v/>
      </c>
      <c r="G13021" s="15">
        <f>IF($D13021=1,$B13021*100+$C13021,-1)</f>
        <v/>
      </c>
      <c r="H13021" s="15">
        <f>IF($D13021=1,$B13021,-1)</f>
        <v/>
      </c>
      <c r="I13021" s="15">
        <f>IF($D13021=1,$C13021,-1)</f>
        <v/>
      </c>
    </row>
    <row r="13022">
      <c r="A13022" s="33" t="n">
        <v>45834.45833333334</v>
      </c>
      <c r="B13022" s="15">
        <f>WEEKDAY($A13022,2)</f>
        <v/>
      </c>
      <c r="C13022" s="15">
        <f>HOUR($A13022)</f>
        <v/>
      </c>
      <c r="D13022" s="15">
        <f>IF(AND($A13022&gt;=Instellingen!$B$6,$A13022&lt;Instellingen!$B$7),1,0)</f>
        <v/>
      </c>
      <c r="E13022" s="15">
        <f>COUNTIF(tData[BezoekStart],"&lt;"&amp;($A13022+1/24))-COUNTIF(tData[BezoekEind],"&lt;="&amp;$A13022)</f>
        <v/>
      </c>
      <c r="F13022" s="15">
        <f>COUNTIF(tData[BezoekLangStart],"&lt;"&amp;($A13022+1/24))-COUNTIF(tData[BezoekLangEind],"&lt;="&amp;$A13022)</f>
        <v/>
      </c>
      <c r="G13022" s="15">
        <f>IF($D13022=1,$B13022*100+$C13022,-1)</f>
        <v/>
      </c>
      <c r="H13022" s="15">
        <f>IF($D13022=1,$B13022,-1)</f>
        <v/>
      </c>
      <c r="I13022" s="15">
        <f>IF($D13022=1,$C13022,-1)</f>
        <v/>
      </c>
    </row>
    <row r="13023">
      <c r="A13023" s="33" t="n">
        <v>45834.5</v>
      </c>
      <c r="B13023" s="15">
        <f>WEEKDAY($A13023,2)</f>
        <v/>
      </c>
      <c r="C13023" s="15">
        <f>HOUR($A13023)</f>
        <v/>
      </c>
      <c r="D13023" s="15">
        <f>IF(AND($A13023&gt;=Instellingen!$B$6,$A13023&lt;Instellingen!$B$7),1,0)</f>
        <v/>
      </c>
      <c r="E13023" s="15">
        <f>COUNTIF(tData[BezoekStart],"&lt;"&amp;($A13023+1/24))-COUNTIF(tData[BezoekEind],"&lt;="&amp;$A13023)</f>
        <v/>
      </c>
      <c r="F13023" s="15">
        <f>COUNTIF(tData[BezoekLangStart],"&lt;"&amp;($A13023+1/24))-COUNTIF(tData[BezoekLangEind],"&lt;="&amp;$A13023)</f>
        <v/>
      </c>
      <c r="G13023" s="15">
        <f>IF($D13023=1,$B13023*100+$C13023,-1)</f>
        <v/>
      </c>
      <c r="H13023" s="15">
        <f>IF($D13023=1,$B13023,-1)</f>
        <v/>
      </c>
      <c r="I13023" s="15">
        <f>IF($D13023=1,$C13023,-1)</f>
        <v/>
      </c>
    </row>
    <row r="13024">
      <c r="A13024" s="33" t="n">
        <v>45834.54166666666</v>
      </c>
      <c r="B13024" s="15">
        <f>WEEKDAY($A13024,2)</f>
        <v/>
      </c>
      <c r="C13024" s="15">
        <f>HOUR($A13024)</f>
        <v/>
      </c>
      <c r="D13024" s="15">
        <f>IF(AND($A13024&gt;=Instellingen!$B$6,$A13024&lt;Instellingen!$B$7),1,0)</f>
        <v/>
      </c>
      <c r="E13024" s="15">
        <f>COUNTIF(tData[BezoekStart],"&lt;"&amp;($A13024+1/24))-COUNTIF(tData[BezoekEind],"&lt;="&amp;$A13024)</f>
        <v/>
      </c>
      <c r="F13024" s="15">
        <f>COUNTIF(tData[BezoekLangStart],"&lt;"&amp;($A13024+1/24))-COUNTIF(tData[BezoekLangEind],"&lt;="&amp;$A13024)</f>
        <v/>
      </c>
      <c r="G13024" s="15">
        <f>IF($D13024=1,$B13024*100+$C13024,-1)</f>
        <v/>
      </c>
      <c r="H13024" s="15">
        <f>IF($D13024=1,$B13024,-1)</f>
        <v/>
      </c>
      <c r="I13024" s="15">
        <f>IF($D13024=1,$C13024,-1)</f>
        <v/>
      </c>
    </row>
    <row r="13025">
      <c r="A13025" s="33" t="n">
        <v>45834.58333333334</v>
      </c>
      <c r="B13025" s="15">
        <f>WEEKDAY($A13025,2)</f>
        <v/>
      </c>
      <c r="C13025" s="15">
        <f>HOUR($A13025)</f>
        <v/>
      </c>
      <c r="D13025" s="15">
        <f>IF(AND($A13025&gt;=Instellingen!$B$6,$A13025&lt;Instellingen!$B$7),1,0)</f>
        <v/>
      </c>
      <c r="E13025" s="15">
        <f>COUNTIF(tData[BezoekStart],"&lt;"&amp;($A13025+1/24))-COUNTIF(tData[BezoekEind],"&lt;="&amp;$A13025)</f>
        <v/>
      </c>
      <c r="F13025" s="15">
        <f>COUNTIF(tData[BezoekLangStart],"&lt;"&amp;($A13025+1/24))-COUNTIF(tData[BezoekLangEind],"&lt;="&amp;$A13025)</f>
        <v/>
      </c>
      <c r="G13025" s="15">
        <f>IF($D13025=1,$B13025*100+$C13025,-1)</f>
        <v/>
      </c>
      <c r="H13025" s="15">
        <f>IF($D13025=1,$B13025,-1)</f>
        <v/>
      </c>
      <c r="I13025" s="15">
        <f>IF($D13025=1,$C13025,-1)</f>
        <v/>
      </c>
    </row>
    <row r="13026">
      <c r="A13026" s="33" t="n">
        <v>45834.625</v>
      </c>
      <c r="B13026" s="15">
        <f>WEEKDAY($A13026,2)</f>
        <v/>
      </c>
      <c r="C13026" s="15">
        <f>HOUR($A13026)</f>
        <v/>
      </c>
      <c r="D13026" s="15">
        <f>IF(AND($A13026&gt;=Instellingen!$B$6,$A13026&lt;Instellingen!$B$7),1,0)</f>
        <v/>
      </c>
      <c r="E13026" s="15">
        <f>COUNTIF(tData[BezoekStart],"&lt;"&amp;($A13026+1/24))-COUNTIF(tData[BezoekEind],"&lt;="&amp;$A13026)</f>
        <v/>
      </c>
      <c r="F13026" s="15">
        <f>COUNTIF(tData[BezoekLangStart],"&lt;"&amp;($A13026+1/24))-COUNTIF(tData[BezoekLangEind],"&lt;="&amp;$A13026)</f>
        <v/>
      </c>
      <c r="G13026" s="15">
        <f>IF($D13026=1,$B13026*100+$C13026,-1)</f>
        <v/>
      </c>
      <c r="H13026" s="15">
        <f>IF($D13026=1,$B13026,-1)</f>
        <v/>
      </c>
      <c r="I13026" s="15">
        <f>IF($D13026=1,$C13026,-1)</f>
        <v/>
      </c>
    </row>
    <row r="13027">
      <c r="A13027" s="33" t="n">
        <v>45834.66666666666</v>
      </c>
      <c r="B13027" s="15">
        <f>WEEKDAY($A13027,2)</f>
        <v/>
      </c>
      <c r="C13027" s="15">
        <f>HOUR($A13027)</f>
        <v/>
      </c>
      <c r="D13027" s="15">
        <f>IF(AND($A13027&gt;=Instellingen!$B$6,$A13027&lt;Instellingen!$B$7),1,0)</f>
        <v/>
      </c>
      <c r="E13027" s="15">
        <f>COUNTIF(tData[BezoekStart],"&lt;"&amp;($A13027+1/24))-COUNTIF(tData[BezoekEind],"&lt;="&amp;$A13027)</f>
        <v/>
      </c>
      <c r="F13027" s="15">
        <f>COUNTIF(tData[BezoekLangStart],"&lt;"&amp;($A13027+1/24))-COUNTIF(tData[BezoekLangEind],"&lt;="&amp;$A13027)</f>
        <v/>
      </c>
      <c r="G13027" s="15">
        <f>IF($D13027=1,$B13027*100+$C13027,-1)</f>
        <v/>
      </c>
      <c r="H13027" s="15">
        <f>IF($D13027=1,$B13027,-1)</f>
        <v/>
      </c>
      <c r="I13027" s="15">
        <f>IF($D13027=1,$C13027,-1)</f>
        <v/>
      </c>
    </row>
    <row r="13028">
      <c r="A13028" s="33" t="n">
        <v>45834.70833333334</v>
      </c>
      <c r="B13028" s="15">
        <f>WEEKDAY($A13028,2)</f>
        <v/>
      </c>
      <c r="C13028" s="15">
        <f>HOUR($A13028)</f>
        <v/>
      </c>
      <c r="D13028" s="15">
        <f>IF(AND($A13028&gt;=Instellingen!$B$6,$A13028&lt;Instellingen!$B$7),1,0)</f>
        <v/>
      </c>
      <c r="E13028" s="15">
        <f>COUNTIF(tData[BezoekStart],"&lt;"&amp;($A13028+1/24))-COUNTIF(tData[BezoekEind],"&lt;="&amp;$A13028)</f>
        <v/>
      </c>
      <c r="F13028" s="15">
        <f>COUNTIF(tData[BezoekLangStart],"&lt;"&amp;($A13028+1/24))-COUNTIF(tData[BezoekLangEind],"&lt;="&amp;$A13028)</f>
        <v/>
      </c>
      <c r="G13028" s="15">
        <f>IF($D13028=1,$B13028*100+$C13028,-1)</f>
        <v/>
      </c>
      <c r="H13028" s="15">
        <f>IF($D13028=1,$B13028,-1)</f>
        <v/>
      </c>
      <c r="I13028" s="15">
        <f>IF($D13028=1,$C13028,-1)</f>
        <v/>
      </c>
    </row>
    <row r="13029">
      <c r="A13029" s="33" t="n">
        <v>45834.75</v>
      </c>
      <c r="B13029" s="15">
        <f>WEEKDAY($A13029,2)</f>
        <v/>
      </c>
      <c r="C13029" s="15">
        <f>HOUR($A13029)</f>
        <v/>
      </c>
      <c r="D13029" s="15">
        <f>IF(AND($A13029&gt;=Instellingen!$B$6,$A13029&lt;Instellingen!$B$7),1,0)</f>
        <v/>
      </c>
      <c r="E13029" s="15">
        <f>COUNTIF(tData[BezoekStart],"&lt;"&amp;($A13029+1/24))-COUNTIF(tData[BezoekEind],"&lt;="&amp;$A13029)</f>
        <v/>
      </c>
      <c r="F13029" s="15">
        <f>COUNTIF(tData[BezoekLangStart],"&lt;"&amp;($A13029+1/24))-COUNTIF(tData[BezoekLangEind],"&lt;="&amp;$A13029)</f>
        <v/>
      </c>
      <c r="G13029" s="15">
        <f>IF($D13029=1,$B13029*100+$C13029,-1)</f>
        <v/>
      </c>
      <c r="H13029" s="15">
        <f>IF($D13029=1,$B13029,-1)</f>
        <v/>
      </c>
      <c r="I13029" s="15">
        <f>IF($D13029=1,$C13029,-1)</f>
        <v/>
      </c>
    </row>
    <row r="13030">
      <c r="A13030" s="33" t="n">
        <v>45834.79166666666</v>
      </c>
      <c r="B13030" s="15">
        <f>WEEKDAY($A13030,2)</f>
        <v/>
      </c>
      <c r="C13030" s="15">
        <f>HOUR($A13030)</f>
        <v/>
      </c>
      <c r="D13030" s="15">
        <f>IF(AND($A13030&gt;=Instellingen!$B$6,$A13030&lt;Instellingen!$B$7),1,0)</f>
        <v/>
      </c>
      <c r="E13030" s="15">
        <f>COUNTIF(tData[BezoekStart],"&lt;"&amp;($A13030+1/24))-COUNTIF(tData[BezoekEind],"&lt;="&amp;$A13030)</f>
        <v/>
      </c>
      <c r="F13030" s="15">
        <f>COUNTIF(tData[BezoekLangStart],"&lt;"&amp;($A13030+1/24))-COUNTIF(tData[BezoekLangEind],"&lt;="&amp;$A13030)</f>
        <v/>
      </c>
      <c r="G13030" s="15">
        <f>IF($D13030=1,$B13030*100+$C13030,-1)</f>
        <v/>
      </c>
      <c r="H13030" s="15">
        <f>IF($D13030=1,$B13030,-1)</f>
        <v/>
      </c>
      <c r="I13030" s="15">
        <f>IF($D13030=1,$C13030,-1)</f>
        <v/>
      </c>
    </row>
    <row r="13031">
      <c r="A13031" s="33" t="n">
        <v>45834.83333333334</v>
      </c>
      <c r="B13031" s="15">
        <f>WEEKDAY($A13031,2)</f>
        <v/>
      </c>
      <c r="C13031" s="15">
        <f>HOUR($A13031)</f>
        <v/>
      </c>
      <c r="D13031" s="15">
        <f>IF(AND($A13031&gt;=Instellingen!$B$6,$A13031&lt;Instellingen!$B$7),1,0)</f>
        <v/>
      </c>
      <c r="E13031" s="15">
        <f>COUNTIF(tData[BezoekStart],"&lt;"&amp;($A13031+1/24))-COUNTIF(tData[BezoekEind],"&lt;="&amp;$A13031)</f>
        <v/>
      </c>
      <c r="F13031" s="15">
        <f>COUNTIF(tData[BezoekLangStart],"&lt;"&amp;($A13031+1/24))-COUNTIF(tData[BezoekLangEind],"&lt;="&amp;$A13031)</f>
        <v/>
      </c>
      <c r="G13031" s="15">
        <f>IF($D13031=1,$B13031*100+$C13031,-1)</f>
        <v/>
      </c>
      <c r="H13031" s="15">
        <f>IF($D13031=1,$B13031,-1)</f>
        <v/>
      </c>
      <c r="I13031" s="15">
        <f>IF($D13031=1,$C13031,-1)</f>
        <v/>
      </c>
    </row>
    <row r="13032">
      <c r="A13032" s="33" t="n">
        <v>45834.875</v>
      </c>
      <c r="B13032" s="15">
        <f>WEEKDAY($A13032,2)</f>
        <v/>
      </c>
      <c r="C13032" s="15">
        <f>HOUR($A13032)</f>
        <v/>
      </c>
      <c r="D13032" s="15">
        <f>IF(AND($A13032&gt;=Instellingen!$B$6,$A13032&lt;Instellingen!$B$7),1,0)</f>
        <v/>
      </c>
      <c r="E13032" s="15">
        <f>COUNTIF(tData[BezoekStart],"&lt;"&amp;($A13032+1/24))-COUNTIF(tData[BezoekEind],"&lt;="&amp;$A13032)</f>
        <v/>
      </c>
      <c r="F13032" s="15">
        <f>COUNTIF(tData[BezoekLangStart],"&lt;"&amp;($A13032+1/24))-COUNTIF(tData[BezoekLangEind],"&lt;="&amp;$A13032)</f>
        <v/>
      </c>
      <c r="G13032" s="15">
        <f>IF($D13032=1,$B13032*100+$C13032,-1)</f>
        <v/>
      </c>
      <c r="H13032" s="15">
        <f>IF($D13032=1,$B13032,-1)</f>
        <v/>
      </c>
      <c r="I13032" s="15">
        <f>IF($D13032=1,$C13032,-1)</f>
        <v/>
      </c>
    </row>
    <row r="13033">
      <c r="A13033" s="33" t="n">
        <v>45834.91666666666</v>
      </c>
      <c r="B13033" s="15">
        <f>WEEKDAY($A13033,2)</f>
        <v/>
      </c>
      <c r="C13033" s="15">
        <f>HOUR($A13033)</f>
        <v/>
      </c>
      <c r="D13033" s="15">
        <f>IF(AND($A13033&gt;=Instellingen!$B$6,$A13033&lt;Instellingen!$B$7),1,0)</f>
        <v/>
      </c>
      <c r="E13033" s="15">
        <f>COUNTIF(tData[BezoekStart],"&lt;"&amp;($A13033+1/24))-COUNTIF(tData[BezoekEind],"&lt;="&amp;$A13033)</f>
        <v/>
      </c>
      <c r="F13033" s="15">
        <f>COUNTIF(tData[BezoekLangStart],"&lt;"&amp;($A13033+1/24))-COUNTIF(tData[BezoekLangEind],"&lt;="&amp;$A13033)</f>
        <v/>
      </c>
      <c r="G13033" s="15">
        <f>IF($D13033=1,$B13033*100+$C13033,-1)</f>
        <v/>
      </c>
      <c r="H13033" s="15">
        <f>IF($D13033=1,$B13033,-1)</f>
        <v/>
      </c>
      <c r="I13033" s="15">
        <f>IF($D13033=1,$C13033,-1)</f>
        <v/>
      </c>
    </row>
    <row r="13034">
      <c r="A13034" s="33" t="n">
        <v>45834.95833333334</v>
      </c>
      <c r="B13034" s="15">
        <f>WEEKDAY($A13034,2)</f>
        <v/>
      </c>
      <c r="C13034" s="15">
        <f>HOUR($A13034)</f>
        <v/>
      </c>
      <c r="D13034" s="15">
        <f>IF(AND($A13034&gt;=Instellingen!$B$6,$A13034&lt;Instellingen!$B$7),1,0)</f>
        <v/>
      </c>
      <c r="E13034" s="15">
        <f>COUNTIF(tData[BezoekStart],"&lt;"&amp;($A13034+1/24))-COUNTIF(tData[BezoekEind],"&lt;="&amp;$A13034)</f>
        <v/>
      </c>
      <c r="F13034" s="15">
        <f>COUNTIF(tData[BezoekLangStart],"&lt;"&amp;($A13034+1/24))-COUNTIF(tData[BezoekLangEind],"&lt;="&amp;$A13034)</f>
        <v/>
      </c>
      <c r="G13034" s="15">
        <f>IF($D13034=1,$B13034*100+$C13034,-1)</f>
        <v/>
      </c>
      <c r="H13034" s="15">
        <f>IF($D13034=1,$B13034,-1)</f>
        <v/>
      </c>
      <c r="I13034" s="15">
        <f>IF($D13034=1,$C13034,-1)</f>
        <v/>
      </c>
    </row>
    <row r="13035">
      <c r="A13035" s="33" t="n">
        <v>45835</v>
      </c>
      <c r="B13035" s="15">
        <f>WEEKDAY($A13035,2)</f>
        <v/>
      </c>
      <c r="C13035" s="15">
        <f>HOUR($A13035)</f>
        <v/>
      </c>
      <c r="D13035" s="15">
        <f>IF(AND($A13035&gt;=Instellingen!$B$6,$A13035&lt;Instellingen!$B$7),1,0)</f>
        <v/>
      </c>
      <c r="E13035" s="15">
        <f>COUNTIF(tData[BezoekStart],"&lt;"&amp;($A13035+1/24))-COUNTIF(tData[BezoekEind],"&lt;="&amp;$A13035)</f>
        <v/>
      </c>
      <c r="F13035" s="15">
        <f>COUNTIF(tData[BezoekLangStart],"&lt;"&amp;($A13035+1/24))-COUNTIF(tData[BezoekLangEind],"&lt;="&amp;$A13035)</f>
        <v/>
      </c>
      <c r="G13035" s="15">
        <f>IF($D13035=1,$B13035*100+$C13035,-1)</f>
        <v/>
      </c>
      <c r="H13035" s="15">
        <f>IF($D13035=1,$B13035,-1)</f>
        <v/>
      </c>
      <c r="I13035" s="15">
        <f>IF($D13035=1,$C13035,-1)</f>
        <v/>
      </c>
    </row>
    <row r="13036">
      <c r="A13036" s="33" t="n">
        <v>45835.04166666666</v>
      </c>
      <c r="B13036" s="15">
        <f>WEEKDAY($A13036,2)</f>
        <v/>
      </c>
      <c r="C13036" s="15">
        <f>HOUR($A13036)</f>
        <v/>
      </c>
      <c r="D13036" s="15">
        <f>IF(AND($A13036&gt;=Instellingen!$B$6,$A13036&lt;Instellingen!$B$7),1,0)</f>
        <v/>
      </c>
      <c r="E13036" s="15">
        <f>COUNTIF(tData[BezoekStart],"&lt;"&amp;($A13036+1/24))-COUNTIF(tData[BezoekEind],"&lt;="&amp;$A13036)</f>
        <v/>
      </c>
      <c r="F13036" s="15">
        <f>COUNTIF(tData[BezoekLangStart],"&lt;"&amp;($A13036+1/24))-COUNTIF(tData[BezoekLangEind],"&lt;="&amp;$A13036)</f>
        <v/>
      </c>
      <c r="G13036" s="15">
        <f>IF($D13036=1,$B13036*100+$C13036,-1)</f>
        <v/>
      </c>
      <c r="H13036" s="15">
        <f>IF($D13036=1,$B13036,-1)</f>
        <v/>
      </c>
      <c r="I13036" s="15">
        <f>IF($D13036=1,$C13036,-1)</f>
        <v/>
      </c>
    </row>
    <row r="13037">
      <c r="A13037" s="33" t="n">
        <v>45835.08333333334</v>
      </c>
      <c r="B13037" s="15">
        <f>WEEKDAY($A13037,2)</f>
        <v/>
      </c>
      <c r="C13037" s="15">
        <f>HOUR($A13037)</f>
        <v/>
      </c>
      <c r="D13037" s="15">
        <f>IF(AND($A13037&gt;=Instellingen!$B$6,$A13037&lt;Instellingen!$B$7),1,0)</f>
        <v/>
      </c>
      <c r="E13037" s="15">
        <f>COUNTIF(tData[BezoekStart],"&lt;"&amp;($A13037+1/24))-COUNTIF(tData[BezoekEind],"&lt;="&amp;$A13037)</f>
        <v/>
      </c>
      <c r="F13037" s="15">
        <f>COUNTIF(tData[BezoekLangStart],"&lt;"&amp;($A13037+1/24))-COUNTIF(tData[BezoekLangEind],"&lt;="&amp;$A13037)</f>
        <v/>
      </c>
      <c r="G13037" s="15">
        <f>IF($D13037=1,$B13037*100+$C13037,-1)</f>
        <v/>
      </c>
      <c r="H13037" s="15">
        <f>IF($D13037=1,$B13037,-1)</f>
        <v/>
      </c>
      <c r="I13037" s="15">
        <f>IF($D13037=1,$C13037,-1)</f>
        <v/>
      </c>
    </row>
    <row r="13038">
      <c r="A13038" s="33" t="n">
        <v>45835.125</v>
      </c>
      <c r="B13038" s="15">
        <f>WEEKDAY($A13038,2)</f>
        <v/>
      </c>
      <c r="C13038" s="15">
        <f>HOUR($A13038)</f>
        <v/>
      </c>
      <c r="D13038" s="15">
        <f>IF(AND($A13038&gt;=Instellingen!$B$6,$A13038&lt;Instellingen!$B$7),1,0)</f>
        <v/>
      </c>
      <c r="E13038" s="15">
        <f>COUNTIF(tData[BezoekStart],"&lt;"&amp;($A13038+1/24))-COUNTIF(tData[BezoekEind],"&lt;="&amp;$A13038)</f>
        <v/>
      </c>
      <c r="F13038" s="15">
        <f>COUNTIF(tData[BezoekLangStart],"&lt;"&amp;($A13038+1/24))-COUNTIF(tData[BezoekLangEind],"&lt;="&amp;$A13038)</f>
        <v/>
      </c>
      <c r="G13038" s="15">
        <f>IF($D13038=1,$B13038*100+$C13038,-1)</f>
        <v/>
      </c>
      <c r="H13038" s="15">
        <f>IF($D13038=1,$B13038,-1)</f>
        <v/>
      </c>
      <c r="I13038" s="15">
        <f>IF($D13038=1,$C13038,-1)</f>
        <v/>
      </c>
    </row>
    <row r="13039">
      <c r="A13039" s="33" t="n">
        <v>45835.16666666666</v>
      </c>
      <c r="B13039" s="15">
        <f>WEEKDAY($A13039,2)</f>
        <v/>
      </c>
      <c r="C13039" s="15">
        <f>HOUR($A13039)</f>
        <v/>
      </c>
      <c r="D13039" s="15">
        <f>IF(AND($A13039&gt;=Instellingen!$B$6,$A13039&lt;Instellingen!$B$7),1,0)</f>
        <v/>
      </c>
      <c r="E13039" s="15">
        <f>COUNTIF(tData[BezoekStart],"&lt;"&amp;($A13039+1/24))-COUNTIF(tData[BezoekEind],"&lt;="&amp;$A13039)</f>
        <v/>
      </c>
      <c r="F13039" s="15">
        <f>COUNTIF(tData[BezoekLangStart],"&lt;"&amp;($A13039+1/24))-COUNTIF(tData[BezoekLangEind],"&lt;="&amp;$A13039)</f>
        <v/>
      </c>
      <c r="G13039" s="15">
        <f>IF($D13039=1,$B13039*100+$C13039,-1)</f>
        <v/>
      </c>
      <c r="H13039" s="15">
        <f>IF($D13039=1,$B13039,-1)</f>
        <v/>
      </c>
      <c r="I13039" s="15">
        <f>IF($D13039=1,$C13039,-1)</f>
        <v/>
      </c>
    </row>
    <row r="13040">
      <c r="A13040" s="33" t="n">
        <v>45835.20833333334</v>
      </c>
      <c r="B13040" s="15">
        <f>WEEKDAY($A13040,2)</f>
        <v/>
      </c>
      <c r="C13040" s="15">
        <f>HOUR($A13040)</f>
        <v/>
      </c>
      <c r="D13040" s="15">
        <f>IF(AND($A13040&gt;=Instellingen!$B$6,$A13040&lt;Instellingen!$B$7),1,0)</f>
        <v/>
      </c>
      <c r="E13040" s="15">
        <f>COUNTIF(tData[BezoekStart],"&lt;"&amp;($A13040+1/24))-COUNTIF(tData[BezoekEind],"&lt;="&amp;$A13040)</f>
        <v/>
      </c>
      <c r="F13040" s="15">
        <f>COUNTIF(tData[BezoekLangStart],"&lt;"&amp;($A13040+1/24))-COUNTIF(tData[BezoekLangEind],"&lt;="&amp;$A13040)</f>
        <v/>
      </c>
      <c r="G13040" s="15">
        <f>IF($D13040=1,$B13040*100+$C13040,-1)</f>
        <v/>
      </c>
      <c r="H13040" s="15">
        <f>IF($D13040=1,$B13040,-1)</f>
        <v/>
      </c>
      <c r="I13040" s="15">
        <f>IF($D13040=1,$C13040,-1)</f>
        <v/>
      </c>
    </row>
    <row r="13041">
      <c r="A13041" s="33" t="n">
        <v>45835.25</v>
      </c>
      <c r="B13041" s="15">
        <f>WEEKDAY($A13041,2)</f>
        <v/>
      </c>
      <c r="C13041" s="15">
        <f>HOUR($A13041)</f>
        <v/>
      </c>
      <c r="D13041" s="15">
        <f>IF(AND($A13041&gt;=Instellingen!$B$6,$A13041&lt;Instellingen!$B$7),1,0)</f>
        <v/>
      </c>
      <c r="E13041" s="15">
        <f>COUNTIF(tData[BezoekStart],"&lt;"&amp;($A13041+1/24))-COUNTIF(tData[BezoekEind],"&lt;="&amp;$A13041)</f>
        <v/>
      </c>
      <c r="F13041" s="15">
        <f>COUNTIF(tData[BezoekLangStart],"&lt;"&amp;($A13041+1/24))-COUNTIF(tData[BezoekLangEind],"&lt;="&amp;$A13041)</f>
        <v/>
      </c>
      <c r="G13041" s="15">
        <f>IF($D13041=1,$B13041*100+$C13041,-1)</f>
        <v/>
      </c>
      <c r="H13041" s="15">
        <f>IF($D13041=1,$B13041,-1)</f>
        <v/>
      </c>
      <c r="I13041" s="15">
        <f>IF($D13041=1,$C13041,-1)</f>
        <v/>
      </c>
    </row>
    <row r="13042">
      <c r="A13042" s="33" t="n">
        <v>45835.29166666666</v>
      </c>
      <c r="B13042" s="15">
        <f>WEEKDAY($A13042,2)</f>
        <v/>
      </c>
      <c r="C13042" s="15">
        <f>HOUR($A13042)</f>
        <v/>
      </c>
      <c r="D13042" s="15">
        <f>IF(AND($A13042&gt;=Instellingen!$B$6,$A13042&lt;Instellingen!$B$7),1,0)</f>
        <v/>
      </c>
      <c r="E13042" s="15">
        <f>COUNTIF(tData[BezoekStart],"&lt;"&amp;($A13042+1/24))-COUNTIF(tData[BezoekEind],"&lt;="&amp;$A13042)</f>
        <v/>
      </c>
      <c r="F13042" s="15">
        <f>COUNTIF(tData[BezoekLangStart],"&lt;"&amp;($A13042+1/24))-COUNTIF(tData[BezoekLangEind],"&lt;="&amp;$A13042)</f>
        <v/>
      </c>
      <c r="G13042" s="15">
        <f>IF($D13042=1,$B13042*100+$C13042,-1)</f>
        <v/>
      </c>
      <c r="H13042" s="15">
        <f>IF($D13042=1,$B13042,-1)</f>
        <v/>
      </c>
      <c r="I13042" s="15">
        <f>IF($D13042=1,$C13042,-1)</f>
        <v/>
      </c>
    </row>
    <row r="13043">
      <c r="A13043" s="33" t="n">
        <v>45835.33333333334</v>
      </c>
      <c r="B13043" s="15">
        <f>WEEKDAY($A13043,2)</f>
        <v/>
      </c>
      <c r="C13043" s="15">
        <f>HOUR($A13043)</f>
        <v/>
      </c>
      <c r="D13043" s="15">
        <f>IF(AND($A13043&gt;=Instellingen!$B$6,$A13043&lt;Instellingen!$B$7),1,0)</f>
        <v/>
      </c>
      <c r="E13043" s="15">
        <f>COUNTIF(tData[BezoekStart],"&lt;"&amp;($A13043+1/24))-COUNTIF(tData[BezoekEind],"&lt;="&amp;$A13043)</f>
        <v/>
      </c>
      <c r="F13043" s="15">
        <f>COUNTIF(tData[BezoekLangStart],"&lt;"&amp;($A13043+1/24))-COUNTIF(tData[BezoekLangEind],"&lt;="&amp;$A13043)</f>
        <v/>
      </c>
      <c r="G13043" s="15">
        <f>IF($D13043=1,$B13043*100+$C13043,-1)</f>
        <v/>
      </c>
      <c r="H13043" s="15">
        <f>IF($D13043=1,$B13043,-1)</f>
        <v/>
      </c>
      <c r="I13043" s="15">
        <f>IF($D13043=1,$C13043,-1)</f>
        <v/>
      </c>
    </row>
    <row r="13044">
      <c r="A13044" s="33" t="n">
        <v>45835.375</v>
      </c>
      <c r="B13044" s="15">
        <f>WEEKDAY($A13044,2)</f>
        <v/>
      </c>
      <c r="C13044" s="15">
        <f>HOUR($A13044)</f>
        <v/>
      </c>
      <c r="D13044" s="15">
        <f>IF(AND($A13044&gt;=Instellingen!$B$6,$A13044&lt;Instellingen!$B$7),1,0)</f>
        <v/>
      </c>
      <c r="E13044" s="15">
        <f>COUNTIF(tData[BezoekStart],"&lt;"&amp;($A13044+1/24))-COUNTIF(tData[BezoekEind],"&lt;="&amp;$A13044)</f>
        <v/>
      </c>
      <c r="F13044" s="15">
        <f>COUNTIF(tData[BezoekLangStart],"&lt;"&amp;($A13044+1/24))-COUNTIF(tData[BezoekLangEind],"&lt;="&amp;$A13044)</f>
        <v/>
      </c>
      <c r="G13044" s="15">
        <f>IF($D13044=1,$B13044*100+$C13044,-1)</f>
        <v/>
      </c>
      <c r="H13044" s="15">
        <f>IF($D13044=1,$B13044,-1)</f>
        <v/>
      </c>
      <c r="I13044" s="15">
        <f>IF($D13044=1,$C13044,-1)</f>
        <v/>
      </c>
    </row>
    <row r="13045">
      <c r="A13045" s="33" t="n">
        <v>45835.41666666666</v>
      </c>
      <c r="B13045" s="15">
        <f>WEEKDAY($A13045,2)</f>
        <v/>
      </c>
      <c r="C13045" s="15">
        <f>HOUR($A13045)</f>
        <v/>
      </c>
      <c r="D13045" s="15">
        <f>IF(AND($A13045&gt;=Instellingen!$B$6,$A13045&lt;Instellingen!$B$7),1,0)</f>
        <v/>
      </c>
      <c r="E13045" s="15">
        <f>COUNTIF(tData[BezoekStart],"&lt;"&amp;($A13045+1/24))-COUNTIF(tData[BezoekEind],"&lt;="&amp;$A13045)</f>
        <v/>
      </c>
      <c r="F13045" s="15">
        <f>COUNTIF(tData[BezoekLangStart],"&lt;"&amp;($A13045+1/24))-COUNTIF(tData[BezoekLangEind],"&lt;="&amp;$A13045)</f>
        <v/>
      </c>
      <c r="G13045" s="15">
        <f>IF($D13045=1,$B13045*100+$C13045,-1)</f>
        <v/>
      </c>
      <c r="H13045" s="15">
        <f>IF($D13045=1,$B13045,-1)</f>
        <v/>
      </c>
      <c r="I13045" s="15">
        <f>IF($D13045=1,$C13045,-1)</f>
        <v/>
      </c>
    </row>
    <row r="13046">
      <c r="A13046" s="33" t="n">
        <v>45835.45833333334</v>
      </c>
      <c r="B13046" s="15">
        <f>WEEKDAY($A13046,2)</f>
        <v/>
      </c>
      <c r="C13046" s="15">
        <f>HOUR($A13046)</f>
        <v/>
      </c>
      <c r="D13046" s="15">
        <f>IF(AND($A13046&gt;=Instellingen!$B$6,$A13046&lt;Instellingen!$B$7),1,0)</f>
        <v/>
      </c>
      <c r="E13046" s="15">
        <f>COUNTIF(tData[BezoekStart],"&lt;"&amp;($A13046+1/24))-COUNTIF(tData[BezoekEind],"&lt;="&amp;$A13046)</f>
        <v/>
      </c>
      <c r="F13046" s="15">
        <f>COUNTIF(tData[BezoekLangStart],"&lt;"&amp;($A13046+1/24))-COUNTIF(tData[BezoekLangEind],"&lt;="&amp;$A13046)</f>
        <v/>
      </c>
      <c r="G13046" s="15">
        <f>IF($D13046=1,$B13046*100+$C13046,-1)</f>
        <v/>
      </c>
      <c r="H13046" s="15">
        <f>IF($D13046=1,$B13046,-1)</f>
        <v/>
      </c>
      <c r="I13046" s="15">
        <f>IF($D13046=1,$C13046,-1)</f>
        <v/>
      </c>
    </row>
    <row r="13047">
      <c r="A13047" s="33" t="n">
        <v>45835.5</v>
      </c>
      <c r="B13047" s="15">
        <f>WEEKDAY($A13047,2)</f>
        <v/>
      </c>
      <c r="C13047" s="15">
        <f>HOUR($A13047)</f>
        <v/>
      </c>
      <c r="D13047" s="15">
        <f>IF(AND($A13047&gt;=Instellingen!$B$6,$A13047&lt;Instellingen!$B$7),1,0)</f>
        <v/>
      </c>
      <c r="E13047" s="15">
        <f>COUNTIF(tData[BezoekStart],"&lt;"&amp;($A13047+1/24))-COUNTIF(tData[BezoekEind],"&lt;="&amp;$A13047)</f>
        <v/>
      </c>
      <c r="F13047" s="15">
        <f>COUNTIF(tData[BezoekLangStart],"&lt;"&amp;($A13047+1/24))-COUNTIF(tData[BezoekLangEind],"&lt;="&amp;$A13047)</f>
        <v/>
      </c>
      <c r="G13047" s="15">
        <f>IF($D13047=1,$B13047*100+$C13047,-1)</f>
        <v/>
      </c>
      <c r="H13047" s="15">
        <f>IF($D13047=1,$B13047,-1)</f>
        <v/>
      </c>
      <c r="I13047" s="15">
        <f>IF($D13047=1,$C13047,-1)</f>
        <v/>
      </c>
    </row>
    <row r="13048">
      <c r="A13048" s="33" t="n">
        <v>45835.54166666666</v>
      </c>
      <c r="B13048" s="15">
        <f>WEEKDAY($A13048,2)</f>
        <v/>
      </c>
      <c r="C13048" s="15">
        <f>HOUR($A13048)</f>
        <v/>
      </c>
      <c r="D13048" s="15">
        <f>IF(AND($A13048&gt;=Instellingen!$B$6,$A13048&lt;Instellingen!$B$7),1,0)</f>
        <v/>
      </c>
      <c r="E13048" s="15">
        <f>COUNTIF(tData[BezoekStart],"&lt;"&amp;($A13048+1/24))-COUNTIF(tData[BezoekEind],"&lt;="&amp;$A13048)</f>
        <v/>
      </c>
      <c r="F13048" s="15">
        <f>COUNTIF(tData[BezoekLangStart],"&lt;"&amp;($A13048+1/24))-COUNTIF(tData[BezoekLangEind],"&lt;="&amp;$A13048)</f>
        <v/>
      </c>
      <c r="G13048" s="15">
        <f>IF($D13048=1,$B13048*100+$C13048,-1)</f>
        <v/>
      </c>
      <c r="H13048" s="15">
        <f>IF($D13048=1,$B13048,-1)</f>
        <v/>
      </c>
      <c r="I13048" s="15">
        <f>IF($D13048=1,$C13048,-1)</f>
        <v/>
      </c>
    </row>
    <row r="13049">
      <c r="A13049" s="33" t="n">
        <v>45835.58333333334</v>
      </c>
      <c r="B13049" s="15">
        <f>WEEKDAY($A13049,2)</f>
        <v/>
      </c>
      <c r="C13049" s="15">
        <f>HOUR($A13049)</f>
        <v/>
      </c>
      <c r="D13049" s="15">
        <f>IF(AND($A13049&gt;=Instellingen!$B$6,$A13049&lt;Instellingen!$B$7),1,0)</f>
        <v/>
      </c>
      <c r="E13049" s="15">
        <f>COUNTIF(tData[BezoekStart],"&lt;"&amp;($A13049+1/24))-COUNTIF(tData[BezoekEind],"&lt;="&amp;$A13049)</f>
        <v/>
      </c>
      <c r="F13049" s="15">
        <f>COUNTIF(tData[BezoekLangStart],"&lt;"&amp;($A13049+1/24))-COUNTIF(tData[BezoekLangEind],"&lt;="&amp;$A13049)</f>
        <v/>
      </c>
      <c r="G13049" s="15">
        <f>IF($D13049=1,$B13049*100+$C13049,-1)</f>
        <v/>
      </c>
      <c r="H13049" s="15">
        <f>IF($D13049=1,$B13049,-1)</f>
        <v/>
      </c>
      <c r="I13049" s="15">
        <f>IF($D13049=1,$C13049,-1)</f>
        <v/>
      </c>
    </row>
    <row r="13050">
      <c r="A13050" s="33" t="n">
        <v>45835.625</v>
      </c>
      <c r="B13050" s="15">
        <f>WEEKDAY($A13050,2)</f>
        <v/>
      </c>
      <c r="C13050" s="15">
        <f>HOUR($A13050)</f>
        <v/>
      </c>
      <c r="D13050" s="15">
        <f>IF(AND($A13050&gt;=Instellingen!$B$6,$A13050&lt;Instellingen!$B$7),1,0)</f>
        <v/>
      </c>
      <c r="E13050" s="15">
        <f>COUNTIF(tData[BezoekStart],"&lt;"&amp;($A13050+1/24))-COUNTIF(tData[BezoekEind],"&lt;="&amp;$A13050)</f>
        <v/>
      </c>
      <c r="F13050" s="15">
        <f>COUNTIF(tData[BezoekLangStart],"&lt;"&amp;($A13050+1/24))-COUNTIF(tData[BezoekLangEind],"&lt;="&amp;$A13050)</f>
        <v/>
      </c>
      <c r="G13050" s="15">
        <f>IF($D13050=1,$B13050*100+$C13050,-1)</f>
        <v/>
      </c>
      <c r="H13050" s="15">
        <f>IF($D13050=1,$B13050,-1)</f>
        <v/>
      </c>
      <c r="I13050" s="15">
        <f>IF($D13050=1,$C13050,-1)</f>
        <v/>
      </c>
    </row>
    <row r="13051">
      <c r="A13051" s="33" t="n">
        <v>45835.66666666666</v>
      </c>
      <c r="B13051" s="15">
        <f>WEEKDAY($A13051,2)</f>
        <v/>
      </c>
      <c r="C13051" s="15">
        <f>HOUR($A13051)</f>
        <v/>
      </c>
      <c r="D13051" s="15">
        <f>IF(AND($A13051&gt;=Instellingen!$B$6,$A13051&lt;Instellingen!$B$7),1,0)</f>
        <v/>
      </c>
      <c r="E13051" s="15">
        <f>COUNTIF(tData[BezoekStart],"&lt;"&amp;($A13051+1/24))-COUNTIF(tData[BezoekEind],"&lt;="&amp;$A13051)</f>
        <v/>
      </c>
      <c r="F13051" s="15">
        <f>COUNTIF(tData[BezoekLangStart],"&lt;"&amp;($A13051+1/24))-COUNTIF(tData[BezoekLangEind],"&lt;="&amp;$A13051)</f>
        <v/>
      </c>
      <c r="G13051" s="15">
        <f>IF($D13051=1,$B13051*100+$C13051,-1)</f>
        <v/>
      </c>
      <c r="H13051" s="15">
        <f>IF($D13051=1,$B13051,-1)</f>
        <v/>
      </c>
      <c r="I13051" s="15">
        <f>IF($D13051=1,$C13051,-1)</f>
        <v/>
      </c>
    </row>
    <row r="13052">
      <c r="A13052" s="33" t="n">
        <v>45835.70833333334</v>
      </c>
      <c r="B13052" s="15">
        <f>WEEKDAY($A13052,2)</f>
        <v/>
      </c>
      <c r="C13052" s="15">
        <f>HOUR($A13052)</f>
        <v/>
      </c>
      <c r="D13052" s="15">
        <f>IF(AND($A13052&gt;=Instellingen!$B$6,$A13052&lt;Instellingen!$B$7),1,0)</f>
        <v/>
      </c>
      <c r="E13052" s="15">
        <f>COUNTIF(tData[BezoekStart],"&lt;"&amp;($A13052+1/24))-COUNTIF(tData[BezoekEind],"&lt;="&amp;$A13052)</f>
        <v/>
      </c>
      <c r="F13052" s="15">
        <f>COUNTIF(tData[BezoekLangStart],"&lt;"&amp;($A13052+1/24))-COUNTIF(tData[BezoekLangEind],"&lt;="&amp;$A13052)</f>
        <v/>
      </c>
      <c r="G13052" s="15">
        <f>IF($D13052=1,$B13052*100+$C13052,-1)</f>
        <v/>
      </c>
      <c r="H13052" s="15">
        <f>IF($D13052=1,$B13052,-1)</f>
        <v/>
      </c>
      <c r="I13052" s="15">
        <f>IF($D13052=1,$C13052,-1)</f>
        <v/>
      </c>
    </row>
    <row r="13053">
      <c r="A13053" s="33" t="n">
        <v>45835.75</v>
      </c>
      <c r="B13053" s="15">
        <f>WEEKDAY($A13053,2)</f>
        <v/>
      </c>
      <c r="C13053" s="15">
        <f>HOUR($A13053)</f>
        <v/>
      </c>
      <c r="D13053" s="15">
        <f>IF(AND($A13053&gt;=Instellingen!$B$6,$A13053&lt;Instellingen!$B$7),1,0)</f>
        <v/>
      </c>
      <c r="E13053" s="15">
        <f>COUNTIF(tData[BezoekStart],"&lt;"&amp;($A13053+1/24))-COUNTIF(tData[BezoekEind],"&lt;="&amp;$A13053)</f>
        <v/>
      </c>
      <c r="F13053" s="15">
        <f>COUNTIF(tData[BezoekLangStart],"&lt;"&amp;($A13053+1/24))-COUNTIF(tData[BezoekLangEind],"&lt;="&amp;$A13053)</f>
        <v/>
      </c>
      <c r="G13053" s="15">
        <f>IF($D13053=1,$B13053*100+$C13053,-1)</f>
        <v/>
      </c>
      <c r="H13053" s="15">
        <f>IF($D13053=1,$B13053,-1)</f>
        <v/>
      </c>
      <c r="I13053" s="15">
        <f>IF($D13053=1,$C13053,-1)</f>
        <v/>
      </c>
    </row>
    <row r="13054">
      <c r="A13054" s="33" t="n">
        <v>45835.79166666666</v>
      </c>
      <c r="B13054" s="15">
        <f>WEEKDAY($A13054,2)</f>
        <v/>
      </c>
      <c r="C13054" s="15">
        <f>HOUR($A13054)</f>
        <v/>
      </c>
      <c r="D13054" s="15">
        <f>IF(AND($A13054&gt;=Instellingen!$B$6,$A13054&lt;Instellingen!$B$7),1,0)</f>
        <v/>
      </c>
      <c r="E13054" s="15">
        <f>COUNTIF(tData[BezoekStart],"&lt;"&amp;($A13054+1/24))-COUNTIF(tData[BezoekEind],"&lt;="&amp;$A13054)</f>
        <v/>
      </c>
      <c r="F13054" s="15">
        <f>COUNTIF(tData[BezoekLangStart],"&lt;"&amp;($A13054+1/24))-COUNTIF(tData[BezoekLangEind],"&lt;="&amp;$A13054)</f>
        <v/>
      </c>
      <c r="G13054" s="15">
        <f>IF($D13054=1,$B13054*100+$C13054,-1)</f>
        <v/>
      </c>
      <c r="H13054" s="15">
        <f>IF($D13054=1,$B13054,-1)</f>
        <v/>
      </c>
      <c r="I13054" s="15">
        <f>IF($D13054=1,$C13054,-1)</f>
        <v/>
      </c>
    </row>
    <row r="13055">
      <c r="A13055" s="33" t="n">
        <v>45835.83333333334</v>
      </c>
      <c r="B13055" s="15">
        <f>WEEKDAY($A13055,2)</f>
        <v/>
      </c>
      <c r="C13055" s="15">
        <f>HOUR($A13055)</f>
        <v/>
      </c>
      <c r="D13055" s="15">
        <f>IF(AND($A13055&gt;=Instellingen!$B$6,$A13055&lt;Instellingen!$B$7),1,0)</f>
        <v/>
      </c>
      <c r="E13055" s="15">
        <f>COUNTIF(tData[BezoekStart],"&lt;"&amp;($A13055+1/24))-COUNTIF(tData[BezoekEind],"&lt;="&amp;$A13055)</f>
        <v/>
      </c>
      <c r="F13055" s="15">
        <f>COUNTIF(tData[BezoekLangStart],"&lt;"&amp;($A13055+1/24))-COUNTIF(tData[BezoekLangEind],"&lt;="&amp;$A13055)</f>
        <v/>
      </c>
      <c r="G13055" s="15">
        <f>IF($D13055=1,$B13055*100+$C13055,-1)</f>
        <v/>
      </c>
      <c r="H13055" s="15">
        <f>IF($D13055=1,$B13055,-1)</f>
        <v/>
      </c>
      <c r="I13055" s="15">
        <f>IF($D13055=1,$C13055,-1)</f>
        <v/>
      </c>
    </row>
    <row r="13056">
      <c r="A13056" s="33" t="n">
        <v>45835.875</v>
      </c>
      <c r="B13056" s="15">
        <f>WEEKDAY($A13056,2)</f>
        <v/>
      </c>
      <c r="C13056" s="15">
        <f>HOUR($A13056)</f>
        <v/>
      </c>
      <c r="D13056" s="15">
        <f>IF(AND($A13056&gt;=Instellingen!$B$6,$A13056&lt;Instellingen!$B$7),1,0)</f>
        <v/>
      </c>
      <c r="E13056" s="15">
        <f>COUNTIF(tData[BezoekStart],"&lt;"&amp;($A13056+1/24))-COUNTIF(tData[BezoekEind],"&lt;="&amp;$A13056)</f>
        <v/>
      </c>
      <c r="F13056" s="15">
        <f>COUNTIF(tData[BezoekLangStart],"&lt;"&amp;($A13056+1/24))-COUNTIF(tData[BezoekLangEind],"&lt;="&amp;$A13056)</f>
        <v/>
      </c>
      <c r="G13056" s="15">
        <f>IF($D13056=1,$B13056*100+$C13056,-1)</f>
        <v/>
      </c>
      <c r="H13056" s="15">
        <f>IF($D13056=1,$B13056,-1)</f>
        <v/>
      </c>
      <c r="I13056" s="15">
        <f>IF($D13056=1,$C13056,-1)</f>
        <v/>
      </c>
    </row>
    <row r="13057">
      <c r="A13057" s="33" t="n">
        <v>45835.91666666666</v>
      </c>
      <c r="B13057" s="15">
        <f>WEEKDAY($A13057,2)</f>
        <v/>
      </c>
      <c r="C13057" s="15">
        <f>HOUR($A13057)</f>
        <v/>
      </c>
      <c r="D13057" s="15">
        <f>IF(AND($A13057&gt;=Instellingen!$B$6,$A13057&lt;Instellingen!$B$7),1,0)</f>
        <v/>
      </c>
      <c r="E13057" s="15">
        <f>COUNTIF(tData[BezoekStart],"&lt;"&amp;($A13057+1/24))-COUNTIF(tData[BezoekEind],"&lt;="&amp;$A13057)</f>
        <v/>
      </c>
      <c r="F13057" s="15">
        <f>COUNTIF(tData[BezoekLangStart],"&lt;"&amp;($A13057+1/24))-COUNTIF(tData[BezoekLangEind],"&lt;="&amp;$A13057)</f>
        <v/>
      </c>
      <c r="G13057" s="15">
        <f>IF($D13057=1,$B13057*100+$C13057,-1)</f>
        <v/>
      </c>
      <c r="H13057" s="15">
        <f>IF($D13057=1,$B13057,-1)</f>
        <v/>
      </c>
      <c r="I13057" s="15">
        <f>IF($D13057=1,$C13057,-1)</f>
        <v/>
      </c>
    </row>
    <row r="13058">
      <c r="A13058" s="33" t="n">
        <v>45835.95833333334</v>
      </c>
      <c r="B13058" s="15">
        <f>WEEKDAY($A13058,2)</f>
        <v/>
      </c>
      <c r="C13058" s="15">
        <f>HOUR($A13058)</f>
        <v/>
      </c>
      <c r="D13058" s="15">
        <f>IF(AND($A13058&gt;=Instellingen!$B$6,$A13058&lt;Instellingen!$B$7),1,0)</f>
        <v/>
      </c>
      <c r="E13058" s="15">
        <f>COUNTIF(tData[BezoekStart],"&lt;"&amp;($A13058+1/24))-COUNTIF(tData[BezoekEind],"&lt;="&amp;$A13058)</f>
        <v/>
      </c>
      <c r="F13058" s="15">
        <f>COUNTIF(tData[BezoekLangStart],"&lt;"&amp;($A13058+1/24))-COUNTIF(tData[BezoekLangEind],"&lt;="&amp;$A13058)</f>
        <v/>
      </c>
      <c r="G13058" s="15">
        <f>IF($D13058=1,$B13058*100+$C13058,-1)</f>
        <v/>
      </c>
      <c r="H13058" s="15">
        <f>IF($D13058=1,$B13058,-1)</f>
        <v/>
      </c>
      <c r="I13058" s="15">
        <f>IF($D13058=1,$C13058,-1)</f>
        <v/>
      </c>
    </row>
    <row r="13059">
      <c r="A13059" s="33" t="n">
        <v>45836</v>
      </c>
      <c r="B13059" s="15">
        <f>WEEKDAY($A13059,2)</f>
        <v/>
      </c>
      <c r="C13059" s="15">
        <f>HOUR($A13059)</f>
        <v/>
      </c>
      <c r="D13059" s="15">
        <f>IF(AND($A13059&gt;=Instellingen!$B$6,$A13059&lt;Instellingen!$B$7),1,0)</f>
        <v/>
      </c>
      <c r="E13059" s="15">
        <f>COUNTIF(tData[BezoekStart],"&lt;"&amp;($A13059+1/24))-COUNTIF(tData[BezoekEind],"&lt;="&amp;$A13059)</f>
        <v/>
      </c>
      <c r="F13059" s="15">
        <f>COUNTIF(tData[BezoekLangStart],"&lt;"&amp;($A13059+1/24))-COUNTIF(tData[BezoekLangEind],"&lt;="&amp;$A13059)</f>
        <v/>
      </c>
      <c r="G13059" s="15">
        <f>IF($D13059=1,$B13059*100+$C13059,-1)</f>
        <v/>
      </c>
      <c r="H13059" s="15">
        <f>IF($D13059=1,$B13059,-1)</f>
        <v/>
      </c>
      <c r="I13059" s="15">
        <f>IF($D13059=1,$C13059,-1)</f>
        <v/>
      </c>
    </row>
    <row r="13060">
      <c r="A13060" s="33" t="n">
        <v>45836.04166666666</v>
      </c>
      <c r="B13060" s="15">
        <f>WEEKDAY($A13060,2)</f>
        <v/>
      </c>
      <c r="C13060" s="15">
        <f>HOUR($A13060)</f>
        <v/>
      </c>
      <c r="D13060" s="15">
        <f>IF(AND($A13060&gt;=Instellingen!$B$6,$A13060&lt;Instellingen!$B$7),1,0)</f>
        <v/>
      </c>
      <c r="E13060" s="15">
        <f>COUNTIF(tData[BezoekStart],"&lt;"&amp;($A13060+1/24))-COUNTIF(tData[BezoekEind],"&lt;="&amp;$A13060)</f>
        <v/>
      </c>
      <c r="F13060" s="15">
        <f>COUNTIF(tData[BezoekLangStart],"&lt;"&amp;($A13060+1/24))-COUNTIF(tData[BezoekLangEind],"&lt;="&amp;$A13060)</f>
        <v/>
      </c>
      <c r="G13060" s="15">
        <f>IF($D13060=1,$B13060*100+$C13060,-1)</f>
        <v/>
      </c>
      <c r="H13060" s="15">
        <f>IF($D13060=1,$B13060,-1)</f>
        <v/>
      </c>
      <c r="I13060" s="15">
        <f>IF($D13060=1,$C13060,-1)</f>
        <v/>
      </c>
    </row>
    <row r="13061">
      <c r="A13061" s="33" t="n">
        <v>45836.08333333334</v>
      </c>
      <c r="B13061" s="15">
        <f>WEEKDAY($A13061,2)</f>
        <v/>
      </c>
      <c r="C13061" s="15">
        <f>HOUR($A13061)</f>
        <v/>
      </c>
      <c r="D13061" s="15">
        <f>IF(AND($A13061&gt;=Instellingen!$B$6,$A13061&lt;Instellingen!$B$7),1,0)</f>
        <v/>
      </c>
      <c r="E13061" s="15">
        <f>COUNTIF(tData[BezoekStart],"&lt;"&amp;($A13061+1/24))-COUNTIF(tData[BezoekEind],"&lt;="&amp;$A13061)</f>
        <v/>
      </c>
      <c r="F13061" s="15">
        <f>COUNTIF(tData[BezoekLangStart],"&lt;"&amp;($A13061+1/24))-COUNTIF(tData[BezoekLangEind],"&lt;="&amp;$A13061)</f>
        <v/>
      </c>
      <c r="G13061" s="15">
        <f>IF($D13061=1,$B13061*100+$C13061,-1)</f>
        <v/>
      </c>
      <c r="H13061" s="15">
        <f>IF($D13061=1,$B13061,-1)</f>
        <v/>
      </c>
      <c r="I13061" s="15">
        <f>IF($D13061=1,$C13061,-1)</f>
        <v/>
      </c>
    </row>
    <row r="13062">
      <c r="A13062" s="33" t="n">
        <v>45836.125</v>
      </c>
      <c r="B13062" s="15">
        <f>WEEKDAY($A13062,2)</f>
        <v/>
      </c>
      <c r="C13062" s="15">
        <f>HOUR($A13062)</f>
        <v/>
      </c>
      <c r="D13062" s="15">
        <f>IF(AND($A13062&gt;=Instellingen!$B$6,$A13062&lt;Instellingen!$B$7),1,0)</f>
        <v/>
      </c>
      <c r="E13062" s="15">
        <f>COUNTIF(tData[BezoekStart],"&lt;"&amp;($A13062+1/24))-COUNTIF(tData[BezoekEind],"&lt;="&amp;$A13062)</f>
        <v/>
      </c>
      <c r="F13062" s="15">
        <f>COUNTIF(tData[BezoekLangStart],"&lt;"&amp;($A13062+1/24))-COUNTIF(tData[BezoekLangEind],"&lt;="&amp;$A13062)</f>
        <v/>
      </c>
      <c r="G13062" s="15">
        <f>IF($D13062=1,$B13062*100+$C13062,-1)</f>
        <v/>
      </c>
      <c r="H13062" s="15">
        <f>IF($D13062=1,$B13062,-1)</f>
        <v/>
      </c>
      <c r="I13062" s="15">
        <f>IF($D13062=1,$C13062,-1)</f>
        <v/>
      </c>
    </row>
    <row r="13063">
      <c r="A13063" s="33" t="n">
        <v>45836.16666666666</v>
      </c>
      <c r="B13063" s="15">
        <f>WEEKDAY($A13063,2)</f>
        <v/>
      </c>
      <c r="C13063" s="15">
        <f>HOUR($A13063)</f>
        <v/>
      </c>
      <c r="D13063" s="15">
        <f>IF(AND($A13063&gt;=Instellingen!$B$6,$A13063&lt;Instellingen!$B$7),1,0)</f>
        <v/>
      </c>
      <c r="E13063" s="15">
        <f>COUNTIF(tData[BezoekStart],"&lt;"&amp;($A13063+1/24))-COUNTIF(tData[BezoekEind],"&lt;="&amp;$A13063)</f>
        <v/>
      </c>
      <c r="F13063" s="15">
        <f>COUNTIF(tData[BezoekLangStart],"&lt;"&amp;($A13063+1/24))-COUNTIF(tData[BezoekLangEind],"&lt;="&amp;$A13063)</f>
        <v/>
      </c>
      <c r="G13063" s="15">
        <f>IF($D13063=1,$B13063*100+$C13063,-1)</f>
        <v/>
      </c>
      <c r="H13063" s="15">
        <f>IF($D13063=1,$B13063,-1)</f>
        <v/>
      </c>
      <c r="I13063" s="15">
        <f>IF($D13063=1,$C13063,-1)</f>
        <v/>
      </c>
    </row>
    <row r="13064">
      <c r="A13064" s="33" t="n">
        <v>45836.20833333334</v>
      </c>
      <c r="B13064" s="15">
        <f>WEEKDAY($A13064,2)</f>
        <v/>
      </c>
      <c r="C13064" s="15">
        <f>HOUR($A13064)</f>
        <v/>
      </c>
      <c r="D13064" s="15">
        <f>IF(AND($A13064&gt;=Instellingen!$B$6,$A13064&lt;Instellingen!$B$7),1,0)</f>
        <v/>
      </c>
      <c r="E13064" s="15">
        <f>COUNTIF(tData[BezoekStart],"&lt;"&amp;($A13064+1/24))-COUNTIF(tData[BezoekEind],"&lt;="&amp;$A13064)</f>
        <v/>
      </c>
      <c r="F13064" s="15">
        <f>COUNTIF(tData[BezoekLangStart],"&lt;"&amp;($A13064+1/24))-COUNTIF(tData[BezoekLangEind],"&lt;="&amp;$A13064)</f>
        <v/>
      </c>
      <c r="G13064" s="15">
        <f>IF($D13064=1,$B13064*100+$C13064,-1)</f>
        <v/>
      </c>
      <c r="H13064" s="15">
        <f>IF($D13064=1,$B13064,-1)</f>
        <v/>
      </c>
      <c r="I13064" s="15">
        <f>IF($D13064=1,$C13064,-1)</f>
        <v/>
      </c>
    </row>
    <row r="13065">
      <c r="A13065" s="33" t="n">
        <v>45836.25</v>
      </c>
      <c r="B13065" s="15">
        <f>WEEKDAY($A13065,2)</f>
        <v/>
      </c>
      <c r="C13065" s="15">
        <f>HOUR($A13065)</f>
        <v/>
      </c>
      <c r="D13065" s="15">
        <f>IF(AND($A13065&gt;=Instellingen!$B$6,$A13065&lt;Instellingen!$B$7),1,0)</f>
        <v/>
      </c>
      <c r="E13065" s="15">
        <f>COUNTIF(tData[BezoekStart],"&lt;"&amp;($A13065+1/24))-COUNTIF(tData[BezoekEind],"&lt;="&amp;$A13065)</f>
        <v/>
      </c>
      <c r="F13065" s="15">
        <f>COUNTIF(tData[BezoekLangStart],"&lt;"&amp;($A13065+1/24))-COUNTIF(tData[BezoekLangEind],"&lt;="&amp;$A13065)</f>
        <v/>
      </c>
      <c r="G13065" s="15">
        <f>IF($D13065=1,$B13065*100+$C13065,-1)</f>
        <v/>
      </c>
      <c r="H13065" s="15">
        <f>IF($D13065=1,$B13065,-1)</f>
        <v/>
      </c>
      <c r="I13065" s="15">
        <f>IF($D13065=1,$C13065,-1)</f>
        <v/>
      </c>
    </row>
    <row r="13066">
      <c r="A13066" s="33" t="n">
        <v>45836.29166666666</v>
      </c>
      <c r="B13066" s="15">
        <f>WEEKDAY($A13066,2)</f>
        <v/>
      </c>
      <c r="C13066" s="15">
        <f>HOUR($A13066)</f>
        <v/>
      </c>
      <c r="D13066" s="15">
        <f>IF(AND($A13066&gt;=Instellingen!$B$6,$A13066&lt;Instellingen!$B$7),1,0)</f>
        <v/>
      </c>
      <c r="E13066" s="15">
        <f>COUNTIF(tData[BezoekStart],"&lt;"&amp;($A13066+1/24))-COUNTIF(tData[BezoekEind],"&lt;="&amp;$A13066)</f>
        <v/>
      </c>
      <c r="F13066" s="15">
        <f>COUNTIF(tData[BezoekLangStart],"&lt;"&amp;($A13066+1/24))-COUNTIF(tData[BezoekLangEind],"&lt;="&amp;$A13066)</f>
        <v/>
      </c>
      <c r="G13066" s="15">
        <f>IF($D13066=1,$B13066*100+$C13066,-1)</f>
        <v/>
      </c>
      <c r="H13066" s="15">
        <f>IF($D13066=1,$B13066,-1)</f>
        <v/>
      </c>
      <c r="I13066" s="15">
        <f>IF($D13066=1,$C13066,-1)</f>
        <v/>
      </c>
    </row>
    <row r="13067">
      <c r="A13067" s="33" t="n">
        <v>45836.33333333334</v>
      </c>
      <c r="B13067" s="15">
        <f>WEEKDAY($A13067,2)</f>
        <v/>
      </c>
      <c r="C13067" s="15">
        <f>HOUR($A13067)</f>
        <v/>
      </c>
      <c r="D13067" s="15">
        <f>IF(AND($A13067&gt;=Instellingen!$B$6,$A13067&lt;Instellingen!$B$7),1,0)</f>
        <v/>
      </c>
      <c r="E13067" s="15">
        <f>COUNTIF(tData[BezoekStart],"&lt;"&amp;($A13067+1/24))-COUNTIF(tData[BezoekEind],"&lt;="&amp;$A13067)</f>
        <v/>
      </c>
      <c r="F13067" s="15">
        <f>COUNTIF(tData[BezoekLangStart],"&lt;"&amp;($A13067+1/24))-COUNTIF(tData[BezoekLangEind],"&lt;="&amp;$A13067)</f>
        <v/>
      </c>
      <c r="G13067" s="15">
        <f>IF($D13067=1,$B13067*100+$C13067,-1)</f>
        <v/>
      </c>
      <c r="H13067" s="15">
        <f>IF($D13067=1,$B13067,-1)</f>
        <v/>
      </c>
      <c r="I13067" s="15">
        <f>IF($D13067=1,$C13067,-1)</f>
        <v/>
      </c>
    </row>
    <row r="13068">
      <c r="A13068" s="33" t="n">
        <v>45836.375</v>
      </c>
      <c r="B13068" s="15">
        <f>WEEKDAY($A13068,2)</f>
        <v/>
      </c>
      <c r="C13068" s="15">
        <f>HOUR($A13068)</f>
        <v/>
      </c>
      <c r="D13068" s="15">
        <f>IF(AND($A13068&gt;=Instellingen!$B$6,$A13068&lt;Instellingen!$B$7),1,0)</f>
        <v/>
      </c>
      <c r="E13068" s="15">
        <f>COUNTIF(tData[BezoekStart],"&lt;"&amp;($A13068+1/24))-COUNTIF(tData[BezoekEind],"&lt;="&amp;$A13068)</f>
        <v/>
      </c>
      <c r="F13068" s="15">
        <f>COUNTIF(tData[BezoekLangStart],"&lt;"&amp;($A13068+1/24))-COUNTIF(tData[BezoekLangEind],"&lt;="&amp;$A13068)</f>
        <v/>
      </c>
      <c r="G13068" s="15">
        <f>IF($D13068=1,$B13068*100+$C13068,-1)</f>
        <v/>
      </c>
      <c r="H13068" s="15">
        <f>IF($D13068=1,$B13068,-1)</f>
        <v/>
      </c>
      <c r="I13068" s="15">
        <f>IF($D13068=1,$C13068,-1)</f>
        <v/>
      </c>
    </row>
    <row r="13069">
      <c r="A13069" s="33" t="n">
        <v>45836.41666666666</v>
      </c>
      <c r="B13069" s="15">
        <f>WEEKDAY($A13069,2)</f>
        <v/>
      </c>
      <c r="C13069" s="15">
        <f>HOUR($A13069)</f>
        <v/>
      </c>
      <c r="D13069" s="15">
        <f>IF(AND($A13069&gt;=Instellingen!$B$6,$A13069&lt;Instellingen!$B$7),1,0)</f>
        <v/>
      </c>
      <c r="E13069" s="15">
        <f>COUNTIF(tData[BezoekStart],"&lt;"&amp;($A13069+1/24))-COUNTIF(tData[BezoekEind],"&lt;="&amp;$A13069)</f>
        <v/>
      </c>
      <c r="F13069" s="15">
        <f>COUNTIF(tData[BezoekLangStart],"&lt;"&amp;($A13069+1/24))-COUNTIF(tData[BezoekLangEind],"&lt;="&amp;$A13069)</f>
        <v/>
      </c>
      <c r="G13069" s="15">
        <f>IF($D13069=1,$B13069*100+$C13069,-1)</f>
        <v/>
      </c>
      <c r="H13069" s="15">
        <f>IF($D13069=1,$B13069,-1)</f>
        <v/>
      </c>
      <c r="I13069" s="15">
        <f>IF($D13069=1,$C13069,-1)</f>
        <v/>
      </c>
    </row>
    <row r="13070">
      <c r="A13070" s="33" t="n">
        <v>45836.45833333334</v>
      </c>
      <c r="B13070" s="15">
        <f>WEEKDAY($A13070,2)</f>
        <v/>
      </c>
      <c r="C13070" s="15">
        <f>HOUR($A13070)</f>
        <v/>
      </c>
      <c r="D13070" s="15">
        <f>IF(AND($A13070&gt;=Instellingen!$B$6,$A13070&lt;Instellingen!$B$7),1,0)</f>
        <v/>
      </c>
      <c r="E13070" s="15">
        <f>COUNTIF(tData[BezoekStart],"&lt;"&amp;($A13070+1/24))-COUNTIF(tData[BezoekEind],"&lt;="&amp;$A13070)</f>
        <v/>
      </c>
      <c r="F13070" s="15">
        <f>COUNTIF(tData[BezoekLangStart],"&lt;"&amp;($A13070+1/24))-COUNTIF(tData[BezoekLangEind],"&lt;="&amp;$A13070)</f>
        <v/>
      </c>
      <c r="G13070" s="15">
        <f>IF($D13070=1,$B13070*100+$C13070,-1)</f>
        <v/>
      </c>
      <c r="H13070" s="15">
        <f>IF($D13070=1,$B13070,-1)</f>
        <v/>
      </c>
      <c r="I13070" s="15">
        <f>IF($D13070=1,$C13070,-1)</f>
        <v/>
      </c>
    </row>
    <row r="13071">
      <c r="A13071" s="33" t="n">
        <v>45836.5</v>
      </c>
      <c r="B13071" s="15">
        <f>WEEKDAY($A13071,2)</f>
        <v/>
      </c>
      <c r="C13071" s="15">
        <f>HOUR($A13071)</f>
        <v/>
      </c>
      <c r="D13071" s="15">
        <f>IF(AND($A13071&gt;=Instellingen!$B$6,$A13071&lt;Instellingen!$B$7),1,0)</f>
        <v/>
      </c>
      <c r="E13071" s="15">
        <f>COUNTIF(tData[BezoekStart],"&lt;"&amp;($A13071+1/24))-COUNTIF(tData[BezoekEind],"&lt;="&amp;$A13071)</f>
        <v/>
      </c>
      <c r="F13071" s="15">
        <f>COUNTIF(tData[BezoekLangStart],"&lt;"&amp;($A13071+1/24))-COUNTIF(tData[BezoekLangEind],"&lt;="&amp;$A13071)</f>
        <v/>
      </c>
      <c r="G13071" s="15">
        <f>IF($D13071=1,$B13071*100+$C13071,-1)</f>
        <v/>
      </c>
      <c r="H13071" s="15">
        <f>IF($D13071=1,$B13071,-1)</f>
        <v/>
      </c>
      <c r="I13071" s="15">
        <f>IF($D13071=1,$C13071,-1)</f>
        <v/>
      </c>
    </row>
    <row r="13072">
      <c r="A13072" s="33" t="n">
        <v>45836.54166666666</v>
      </c>
      <c r="B13072" s="15">
        <f>WEEKDAY($A13072,2)</f>
        <v/>
      </c>
      <c r="C13072" s="15">
        <f>HOUR($A13072)</f>
        <v/>
      </c>
      <c r="D13072" s="15">
        <f>IF(AND($A13072&gt;=Instellingen!$B$6,$A13072&lt;Instellingen!$B$7),1,0)</f>
        <v/>
      </c>
      <c r="E13072" s="15">
        <f>COUNTIF(tData[BezoekStart],"&lt;"&amp;($A13072+1/24))-COUNTIF(tData[BezoekEind],"&lt;="&amp;$A13072)</f>
        <v/>
      </c>
      <c r="F13072" s="15">
        <f>COUNTIF(tData[BezoekLangStart],"&lt;"&amp;($A13072+1/24))-COUNTIF(tData[BezoekLangEind],"&lt;="&amp;$A13072)</f>
        <v/>
      </c>
      <c r="G13072" s="15">
        <f>IF($D13072=1,$B13072*100+$C13072,-1)</f>
        <v/>
      </c>
      <c r="H13072" s="15">
        <f>IF($D13072=1,$B13072,-1)</f>
        <v/>
      </c>
      <c r="I13072" s="15">
        <f>IF($D13072=1,$C13072,-1)</f>
        <v/>
      </c>
    </row>
    <row r="13073">
      <c r="A13073" s="33" t="n">
        <v>45836.58333333334</v>
      </c>
      <c r="B13073" s="15">
        <f>WEEKDAY($A13073,2)</f>
        <v/>
      </c>
      <c r="C13073" s="15">
        <f>HOUR($A13073)</f>
        <v/>
      </c>
      <c r="D13073" s="15">
        <f>IF(AND($A13073&gt;=Instellingen!$B$6,$A13073&lt;Instellingen!$B$7),1,0)</f>
        <v/>
      </c>
      <c r="E13073" s="15">
        <f>COUNTIF(tData[BezoekStart],"&lt;"&amp;($A13073+1/24))-COUNTIF(tData[BezoekEind],"&lt;="&amp;$A13073)</f>
        <v/>
      </c>
      <c r="F13073" s="15">
        <f>COUNTIF(tData[BezoekLangStart],"&lt;"&amp;($A13073+1/24))-COUNTIF(tData[BezoekLangEind],"&lt;="&amp;$A13073)</f>
        <v/>
      </c>
      <c r="G13073" s="15">
        <f>IF($D13073=1,$B13073*100+$C13073,-1)</f>
        <v/>
      </c>
      <c r="H13073" s="15">
        <f>IF($D13073=1,$B13073,-1)</f>
        <v/>
      </c>
      <c r="I13073" s="15">
        <f>IF($D13073=1,$C13073,-1)</f>
        <v/>
      </c>
    </row>
    <row r="13074">
      <c r="A13074" s="33" t="n">
        <v>45836.625</v>
      </c>
      <c r="B13074" s="15">
        <f>WEEKDAY($A13074,2)</f>
        <v/>
      </c>
      <c r="C13074" s="15">
        <f>HOUR($A13074)</f>
        <v/>
      </c>
      <c r="D13074" s="15">
        <f>IF(AND($A13074&gt;=Instellingen!$B$6,$A13074&lt;Instellingen!$B$7),1,0)</f>
        <v/>
      </c>
      <c r="E13074" s="15">
        <f>COUNTIF(tData[BezoekStart],"&lt;"&amp;($A13074+1/24))-COUNTIF(tData[BezoekEind],"&lt;="&amp;$A13074)</f>
        <v/>
      </c>
      <c r="F13074" s="15">
        <f>COUNTIF(tData[BezoekLangStart],"&lt;"&amp;($A13074+1/24))-COUNTIF(tData[BezoekLangEind],"&lt;="&amp;$A13074)</f>
        <v/>
      </c>
      <c r="G13074" s="15">
        <f>IF($D13074=1,$B13074*100+$C13074,-1)</f>
        <v/>
      </c>
      <c r="H13074" s="15">
        <f>IF($D13074=1,$B13074,-1)</f>
        <v/>
      </c>
      <c r="I13074" s="15">
        <f>IF($D13074=1,$C13074,-1)</f>
        <v/>
      </c>
    </row>
    <row r="13075">
      <c r="A13075" s="33" t="n">
        <v>45836.66666666666</v>
      </c>
      <c r="B13075" s="15">
        <f>WEEKDAY($A13075,2)</f>
        <v/>
      </c>
      <c r="C13075" s="15">
        <f>HOUR($A13075)</f>
        <v/>
      </c>
      <c r="D13075" s="15">
        <f>IF(AND($A13075&gt;=Instellingen!$B$6,$A13075&lt;Instellingen!$B$7),1,0)</f>
        <v/>
      </c>
      <c r="E13075" s="15">
        <f>COUNTIF(tData[BezoekStart],"&lt;"&amp;($A13075+1/24))-COUNTIF(tData[BezoekEind],"&lt;="&amp;$A13075)</f>
        <v/>
      </c>
      <c r="F13075" s="15">
        <f>COUNTIF(tData[BezoekLangStart],"&lt;"&amp;($A13075+1/24))-COUNTIF(tData[BezoekLangEind],"&lt;="&amp;$A13075)</f>
        <v/>
      </c>
      <c r="G13075" s="15">
        <f>IF($D13075=1,$B13075*100+$C13075,-1)</f>
        <v/>
      </c>
      <c r="H13075" s="15">
        <f>IF($D13075=1,$B13075,-1)</f>
        <v/>
      </c>
      <c r="I13075" s="15">
        <f>IF($D13075=1,$C13075,-1)</f>
        <v/>
      </c>
    </row>
    <row r="13076">
      <c r="A13076" s="33" t="n">
        <v>45836.70833333334</v>
      </c>
      <c r="B13076" s="15">
        <f>WEEKDAY($A13076,2)</f>
        <v/>
      </c>
      <c r="C13076" s="15">
        <f>HOUR($A13076)</f>
        <v/>
      </c>
      <c r="D13076" s="15">
        <f>IF(AND($A13076&gt;=Instellingen!$B$6,$A13076&lt;Instellingen!$B$7),1,0)</f>
        <v/>
      </c>
      <c r="E13076" s="15">
        <f>COUNTIF(tData[BezoekStart],"&lt;"&amp;($A13076+1/24))-COUNTIF(tData[BezoekEind],"&lt;="&amp;$A13076)</f>
        <v/>
      </c>
      <c r="F13076" s="15">
        <f>COUNTIF(tData[BezoekLangStart],"&lt;"&amp;($A13076+1/24))-COUNTIF(tData[BezoekLangEind],"&lt;="&amp;$A13076)</f>
        <v/>
      </c>
      <c r="G13076" s="15">
        <f>IF($D13076=1,$B13076*100+$C13076,-1)</f>
        <v/>
      </c>
      <c r="H13076" s="15">
        <f>IF($D13076=1,$B13076,-1)</f>
        <v/>
      </c>
      <c r="I13076" s="15">
        <f>IF($D13076=1,$C13076,-1)</f>
        <v/>
      </c>
    </row>
    <row r="13077">
      <c r="A13077" s="33" t="n">
        <v>45836.75</v>
      </c>
      <c r="B13077" s="15">
        <f>WEEKDAY($A13077,2)</f>
        <v/>
      </c>
      <c r="C13077" s="15">
        <f>HOUR($A13077)</f>
        <v/>
      </c>
      <c r="D13077" s="15">
        <f>IF(AND($A13077&gt;=Instellingen!$B$6,$A13077&lt;Instellingen!$B$7),1,0)</f>
        <v/>
      </c>
      <c r="E13077" s="15">
        <f>COUNTIF(tData[BezoekStart],"&lt;"&amp;($A13077+1/24))-COUNTIF(tData[BezoekEind],"&lt;="&amp;$A13077)</f>
        <v/>
      </c>
      <c r="F13077" s="15">
        <f>COUNTIF(tData[BezoekLangStart],"&lt;"&amp;($A13077+1/24))-COUNTIF(tData[BezoekLangEind],"&lt;="&amp;$A13077)</f>
        <v/>
      </c>
      <c r="G13077" s="15">
        <f>IF($D13077=1,$B13077*100+$C13077,-1)</f>
        <v/>
      </c>
      <c r="H13077" s="15">
        <f>IF($D13077=1,$B13077,-1)</f>
        <v/>
      </c>
      <c r="I13077" s="15">
        <f>IF($D13077=1,$C13077,-1)</f>
        <v/>
      </c>
    </row>
    <row r="13078">
      <c r="A13078" s="33" t="n">
        <v>45836.79166666666</v>
      </c>
      <c r="B13078" s="15">
        <f>WEEKDAY($A13078,2)</f>
        <v/>
      </c>
      <c r="C13078" s="15">
        <f>HOUR($A13078)</f>
        <v/>
      </c>
      <c r="D13078" s="15">
        <f>IF(AND($A13078&gt;=Instellingen!$B$6,$A13078&lt;Instellingen!$B$7),1,0)</f>
        <v/>
      </c>
      <c r="E13078" s="15">
        <f>COUNTIF(tData[BezoekStart],"&lt;"&amp;($A13078+1/24))-COUNTIF(tData[BezoekEind],"&lt;="&amp;$A13078)</f>
        <v/>
      </c>
      <c r="F13078" s="15">
        <f>COUNTIF(tData[BezoekLangStart],"&lt;"&amp;($A13078+1/24))-COUNTIF(tData[BezoekLangEind],"&lt;="&amp;$A13078)</f>
        <v/>
      </c>
      <c r="G13078" s="15">
        <f>IF($D13078=1,$B13078*100+$C13078,-1)</f>
        <v/>
      </c>
      <c r="H13078" s="15">
        <f>IF($D13078=1,$B13078,-1)</f>
        <v/>
      </c>
      <c r="I13078" s="15">
        <f>IF($D13078=1,$C13078,-1)</f>
        <v/>
      </c>
    </row>
    <row r="13079">
      <c r="A13079" s="33" t="n">
        <v>45836.83333333334</v>
      </c>
      <c r="B13079" s="15">
        <f>WEEKDAY($A13079,2)</f>
        <v/>
      </c>
      <c r="C13079" s="15">
        <f>HOUR($A13079)</f>
        <v/>
      </c>
      <c r="D13079" s="15">
        <f>IF(AND($A13079&gt;=Instellingen!$B$6,$A13079&lt;Instellingen!$B$7),1,0)</f>
        <v/>
      </c>
      <c r="E13079" s="15">
        <f>COUNTIF(tData[BezoekStart],"&lt;"&amp;($A13079+1/24))-COUNTIF(tData[BezoekEind],"&lt;="&amp;$A13079)</f>
        <v/>
      </c>
      <c r="F13079" s="15">
        <f>COUNTIF(tData[BezoekLangStart],"&lt;"&amp;($A13079+1/24))-COUNTIF(tData[BezoekLangEind],"&lt;="&amp;$A13079)</f>
        <v/>
      </c>
      <c r="G13079" s="15">
        <f>IF($D13079=1,$B13079*100+$C13079,-1)</f>
        <v/>
      </c>
      <c r="H13079" s="15">
        <f>IF($D13079=1,$B13079,-1)</f>
        <v/>
      </c>
      <c r="I13079" s="15">
        <f>IF($D13079=1,$C13079,-1)</f>
        <v/>
      </c>
    </row>
    <row r="13080">
      <c r="A13080" s="33" t="n">
        <v>45836.875</v>
      </c>
      <c r="B13080" s="15">
        <f>WEEKDAY($A13080,2)</f>
        <v/>
      </c>
      <c r="C13080" s="15">
        <f>HOUR($A13080)</f>
        <v/>
      </c>
      <c r="D13080" s="15">
        <f>IF(AND($A13080&gt;=Instellingen!$B$6,$A13080&lt;Instellingen!$B$7),1,0)</f>
        <v/>
      </c>
      <c r="E13080" s="15">
        <f>COUNTIF(tData[BezoekStart],"&lt;"&amp;($A13080+1/24))-COUNTIF(tData[BezoekEind],"&lt;="&amp;$A13080)</f>
        <v/>
      </c>
      <c r="F13080" s="15">
        <f>COUNTIF(tData[BezoekLangStart],"&lt;"&amp;($A13080+1/24))-COUNTIF(tData[BezoekLangEind],"&lt;="&amp;$A13080)</f>
        <v/>
      </c>
      <c r="G13080" s="15">
        <f>IF($D13080=1,$B13080*100+$C13080,-1)</f>
        <v/>
      </c>
      <c r="H13080" s="15">
        <f>IF($D13080=1,$B13080,-1)</f>
        <v/>
      </c>
      <c r="I13080" s="15">
        <f>IF($D13080=1,$C13080,-1)</f>
        <v/>
      </c>
    </row>
    <row r="13081">
      <c r="A13081" s="33" t="n">
        <v>45836.91666666666</v>
      </c>
      <c r="B13081" s="15">
        <f>WEEKDAY($A13081,2)</f>
        <v/>
      </c>
      <c r="C13081" s="15">
        <f>HOUR($A13081)</f>
        <v/>
      </c>
      <c r="D13081" s="15">
        <f>IF(AND($A13081&gt;=Instellingen!$B$6,$A13081&lt;Instellingen!$B$7),1,0)</f>
        <v/>
      </c>
      <c r="E13081" s="15">
        <f>COUNTIF(tData[BezoekStart],"&lt;"&amp;($A13081+1/24))-COUNTIF(tData[BezoekEind],"&lt;="&amp;$A13081)</f>
        <v/>
      </c>
      <c r="F13081" s="15">
        <f>COUNTIF(tData[BezoekLangStart],"&lt;"&amp;($A13081+1/24))-COUNTIF(tData[BezoekLangEind],"&lt;="&amp;$A13081)</f>
        <v/>
      </c>
      <c r="G13081" s="15">
        <f>IF($D13081=1,$B13081*100+$C13081,-1)</f>
        <v/>
      </c>
      <c r="H13081" s="15">
        <f>IF($D13081=1,$B13081,-1)</f>
        <v/>
      </c>
      <c r="I13081" s="15">
        <f>IF($D13081=1,$C13081,-1)</f>
        <v/>
      </c>
    </row>
    <row r="13082">
      <c r="A13082" s="33" t="n">
        <v>45836.95833333334</v>
      </c>
      <c r="B13082" s="15">
        <f>WEEKDAY($A13082,2)</f>
        <v/>
      </c>
      <c r="C13082" s="15">
        <f>HOUR($A13082)</f>
        <v/>
      </c>
      <c r="D13082" s="15">
        <f>IF(AND($A13082&gt;=Instellingen!$B$6,$A13082&lt;Instellingen!$B$7),1,0)</f>
        <v/>
      </c>
      <c r="E13082" s="15">
        <f>COUNTIF(tData[BezoekStart],"&lt;"&amp;($A13082+1/24))-COUNTIF(tData[BezoekEind],"&lt;="&amp;$A13082)</f>
        <v/>
      </c>
      <c r="F13082" s="15">
        <f>COUNTIF(tData[BezoekLangStart],"&lt;"&amp;($A13082+1/24))-COUNTIF(tData[BezoekLangEind],"&lt;="&amp;$A13082)</f>
        <v/>
      </c>
      <c r="G13082" s="15">
        <f>IF($D13082=1,$B13082*100+$C13082,-1)</f>
        <v/>
      </c>
      <c r="H13082" s="15">
        <f>IF($D13082=1,$B13082,-1)</f>
        <v/>
      </c>
      <c r="I13082" s="15">
        <f>IF($D13082=1,$C13082,-1)</f>
        <v/>
      </c>
    </row>
    <row r="13083">
      <c r="A13083" s="33" t="n">
        <v>45837</v>
      </c>
      <c r="B13083" s="15">
        <f>WEEKDAY($A13083,2)</f>
        <v/>
      </c>
      <c r="C13083" s="15">
        <f>HOUR($A13083)</f>
        <v/>
      </c>
      <c r="D13083" s="15">
        <f>IF(AND($A13083&gt;=Instellingen!$B$6,$A13083&lt;Instellingen!$B$7),1,0)</f>
        <v/>
      </c>
      <c r="E13083" s="15">
        <f>COUNTIF(tData[BezoekStart],"&lt;"&amp;($A13083+1/24))-COUNTIF(tData[BezoekEind],"&lt;="&amp;$A13083)</f>
        <v/>
      </c>
      <c r="F13083" s="15">
        <f>COUNTIF(tData[BezoekLangStart],"&lt;"&amp;($A13083+1/24))-COUNTIF(tData[BezoekLangEind],"&lt;="&amp;$A13083)</f>
        <v/>
      </c>
      <c r="G13083" s="15">
        <f>IF($D13083=1,$B13083*100+$C13083,-1)</f>
        <v/>
      </c>
      <c r="H13083" s="15">
        <f>IF($D13083=1,$B13083,-1)</f>
        <v/>
      </c>
      <c r="I13083" s="15">
        <f>IF($D13083=1,$C13083,-1)</f>
        <v/>
      </c>
    </row>
    <row r="13084">
      <c r="A13084" s="33" t="n">
        <v>45837.04166666666</v>
      </c>
      <c r="B13084" s="15">
        <f>WEEKDAY($A13084,2)</f>
        <v/>
      </c>
      <c r="C13084" s="15">
        <f>HOUR($A13084)</f>
        <v/>
      </c>
      <c r="D13084" s="15">
        <f>IF(AND($A13084&gt;=Instellingen!$B$6,$A13084&lt;Instellingen!$B$7),1,0)</f>
        <v/>
      </c>
      <c r="E13084" s="15">
        <f>COUNTIF(tData[BezoekStart],"&lt;"&amp;($A13084+1/24))-COUNTIF(tData[BezoekEind],"&lt;="&amp;$A13084)</f>
        <v/>
      </c>
      <c r="F13084" s="15">
        <f>COUNTIF(tData[BezoekLangStart],"&lt;"&amp;($A13084+1/24))-COUNTIF(tData[BezoekLangEind],"&lt;="&amp;$A13084)</f>
        <v/>
      </c>
      <c r="G13084" s="15">
        <f>IF($D13084=1,$B13084*100+$C13084,-1)</f>
        <v/>
      </c>
      <c r="H13084" s="15">
        <f>IF($D13084=1,$B13084,-1)</f>
        <v/>
      </c>
      <c r="I13084" s="15">
        <f>IF($D13084=1,$C13084,-1)</f>
        <v/>
      </c>
    </row>
    <row r="13085">
      <c r="A13085" s="33" t="n">
        <v>45837.08333333334</v>
      </c>
      <c r="B13085" s="15">
        <f>WEEKDAY($A13085,2)</f>
        <v/>
      </c>
      <c r="C13085" s="15">
        <f>HOUR($A13085)</f>
        <v/>
      </c>
      <c r="D13085" s="15">
        <f>IF(AND($A13085&gt;=Instellingen!$B$6,$A13085&lt;Instellingen!$B$7),1,0)</f>
        <v/>
      </c>
      <c r="E13085" s="15">
        <f>COUNTIF(tData[BezoekStart],"&lt;"&amp;($A13085+1/24))-COUNTIF(tData[BezoekEind],"&lt;="&amp;$A13085)</f>
        <v/>
      </c>
      <c r="F13085" s="15">
        <f>COUNTIF(tData[BezoekLangStart],"&lt;"&amp;($A13085+1/24))-COUNTIF(tData[BezoekLangEind],"&lt;="&amp;$A13085)</f>
        <v/>
      </c>
      <c r="G13085" s="15">
        <f>IF($D13085=1,$B13085*100+$C13085,-1)</f>
        <v/>
      </c>
      <c r="H13085" s="15">
        <f>IF($D13085=1,$B13085,-1)</f>
        <v/>
      </c>
      <c r="I13085" s="15">
        <f>IF($D13085=1,$C13085,-1)</f>
        <v/>
      </c>
    </row>
    <row r="13086">
      <c r="A13086" s="33" t="n">
        <v>45837.125</v>
      </c>
      <c r="B13086" s="15">
        <f>WEEKDAY($A13086,2)</f>
        <v/>
      </c>
      <c r="C13086" s="15">
        <f>HOUR($A13086)</f>
        <v/>
      </c>
      <c r="D13086" s="15">
        <f>IF(AND($A13086&gt;=Instellingen!$B$6,$A13086&lt;Instellingen!$B$7),1,0)</f>
        <v/>
      </c>
      <c r="E13086" s="15">
        <f>COUNTIF(tData[BezoekStart],"&lt;"&amp;($A13086+1/24))-COUNTIF(tData[BezoekEind],"&lt;="&amp;$A13086)</f>
        <v/>
      </c>
      <c r="F13086" s="15">
        <f>COUNTIF(tData[BezoekLangStart],"&lt;"&amp;($A13086+1/24))-COUNTIF(tData[BezoekLangEind],"&lt;="&amp;$A13086)</f>
        <v/>
      </c>
      <c r="G13086" s="15">
        <f>IF($D13086=1,$B13086*100+$C13086,-1)</f>
        <v/>
      </c>
      <c r="H13086" s="15">
        <f>IF($D13086=1,$B13086,-1)</f>
        <v/>
      </c>
      <c r="I13086" s="15">
        <f>IF($D13086=1,$C13086,-1)</f>
        <v/>
      </c>
    </row>
    <row r="13087">
      <c r="A13087" s="33" t="n">
        <v>45837.16666666666</v>
      </c>
      <c r="B13087" s="15">
        <f>WEEKDAY($A13087,2)</f>
        <v/>
      </c>
      <c r="C13087" s="15">
        <f>HOUR($A13087)</f>
        <v/>
      </c>
      <c r="D13087" s="15">
        <f>IF(AND($A13087&gt;=Instellingen!$B$6,$A13087&lt;Instellingen!$B$7),1,0)</f>
        <v/>
      </c>
      <c r="E13087" s="15">
        <f>COUNTIF(tData[BezoekStart],"&lt;"&amp;($A13087+1/24))-COUNTIF(tData[BezoekEind],"&lt;="&amp;$A13087)</f>
        <v/>
      </c>
      <c r="F13087" s="15">
        <f>COUNTIF(tData[BezoekLangStart],"&lt;"&amp;($A13087+1/24))-COUNTIF(tData[BezoekLangEind],"&lt;="&amp;$A13087)</f>
        <v/>
      </c>
      <c r="G13087" s="15">
        <f>IF($D13087=1,$B13087*100+$C13087,-1)</f>
        <v/>
      </c>
      <c r="H13087" s="15">
        <f>IF($D13087=1,$B13087,-1)</f>
        <v/>
      </c>
      <c r="I13087" s="15">
        <f>IF($D13087=1,$C13087,-1)</f>
        <v/>
      </c>
    </row>
    <row r="13088">
      <c r="A13088" s="33" t="n">
        <v>45837.20833333334</v>
      </c>
      <c r="B13088" s="15">
        <f>WEEKDAY($A13088,2)</f>
        <v/>
      </c>
      <c r="C13088" s="15">
        <f>HOUR($A13088)</f>
        <v/>
      </c>
      <c r="D13088" s="15">
        <f>IF(AND($A13088&gt;=Instellingen!$B$6,$A13088&lt;Instellingen!$B$7),1,0)</f>
        <v/>
      </c>
      <c r="E13088" s="15">
        <f>COUNTIF(tData[BezoekStart],"&lt;"&amp;($A13088+1/24))-COUNTIF(tData[BezoekEind],"&lt;="&amp;$A13088)</f>
        <v/>
      </c>
      <c r="F13088" s="15">
        <f>COUNTIF(tData[BezoekLangStart],"&lt;"&amp;($A13088+1/24))-COUNTIF(tData[BezoekLangEind],"&lt;="&amp;$A13088)</f>
        <v/>
      </c>
      <c r="G13088" s="15">
        <f>IF($D13088=1,$B13088*100+$C13088,-1)</f>
        <v/>
      </c>
      <c r="H13088" s="15">
        <f>IF($D13088=1,$B13088,-1)</f>
        <v/>
      </c>
      <c r="I13088" s="15">
        <f>IF($D13088=1,$C13088,-1)</f>
        <v/>
      </c>
    </row>
    <row r="13089">
      <c r="A13089" s="33" t="n">
        <v>45837.25</v>
      </c>
      <c r="B13089" s="15">
        <f>WEEKDAY($A13089,2)</f>
        <v/>
      </c>
      <c r="C13089" s="15">
        <f>HOUR($A13089)</f>
        <v/>
      </c>
      <c r="D13089" s="15">
        <f>IF(AND($A13089&gt;=Instellingen!$B$6,$A13089&lt;Instellingen!$B$7),1,0)</f>
        <v/>
      </c>
      <c r="E13089" s="15">
        <f>COUNTIF(tData[BezoekStart],"&lt;"&amp;($A13089+1/24))-COUNTIF(tData[BezoekEind],"&lt;="&amp;$A13089)</f>
        <v/>
      </c>
      <c r="F13089" s="15">
        <f>COUNTIF(tData[BezoekLangStart],"&lt;"&amp;($A13089+1/24))-COUNTIF(tData[BezoekLangEind],"&lt;="&amp;$A13089)</f>
        <v/>
      </c>
      <c r="G13089" s="15">
        <f>IF($D13089=1,$B13089*100+$C13089,-1)</f>
        <v/>
      </c>
      <c r="H13089" s="15">
        <f>IF($D13089=1,$B13089,-1)</f>
        <v/>
      </c>
      <c r="I13089" s="15">
        <f>IF($D13089=1,$C13089,-1)</f>
        <v/>
      </c>
    </row>
    <row r="13090">
      <c r="A13090" s="33" t="n">
        <v>45837.29166666666</v>
      </c>
      <c r="B13090" s="15">
        <f>WEEKDAY($A13090,2)</f>
        <v/>
      </c>
      <c r="C13090" s="15">
        <f>HOUR($A13090)</f>
        <v/>
      </c>
      <c r="D13090" s="15">
        <f>IF(AND($A13090&gt;=Instellingen!$B$6,$A13090&lt;Instellingen!$B$7),1,0)</f>
        <v/>
      </c>
      <c r="E13090" s="15">
        <f>COUNTIF(tData[BezoekStart],"&lt;"&amp;($A13090+1/24))-COUNTIF(tData[BezoekEind],"&lt;="&amp;$A13090)</f>
        <v/>
      </c>
      <c r="F13090" s="15">
        <f>COUNTIF(tData[BezoekLangStart],"&lt;"&amp;($A13090+1/24))-COUNTIF(tData[BezoekLangEind],"&lt;="&amp;$A13090)</f>
        <v/>
      </c>
      <c r="G13090" s="15">
        <f>IF($D13090=1,$B13090*100+$C13090,-1)</f>
        <v/>
      </c>
      <c r="H13090" s="15">
        <f>IF($D13090=1,$B13090,-1)</f>
        <v/>
      </c>
      <c r="I13090" s="15">
        <f>IF($D13090=1,$C13090,-1)</f>
        <v/>
      </c>
    </row>
    <row r="13091">
      <c r="A13091" s="33" t="n">
        <v>45837.33333333334</v>
      </c>
      <c r="B13091" s="15">
        <f>WEEKDAY($A13091,2)</f>
        <v/>
      </c>
      <c r="C13091" s="15">
        <f>HOUR($A13091)</f>
        <v/>
      </c>
      <c r="D13091" s="15">
        <f>IF(AND($A13091&gt;=Instellingen!$B$6,$A13091&lt;Instellingen!$B$7),1,0)</f>
        <v/>
      </c>
      <c r="E13091" s="15">
        <f>COUNTIF(tData[BezoekStart],"&lt;"&amp;($A13091+1/24))-COUNTIF(tData[BezoekEind],"&lt;="&amp;$A13091)</f>
        <v/>
      </c>
      <c r="F13091" s="15">
        <f>COUNTIF(tData[BezoekLangStart],"&lt;"&amp;($A13091+1/24))-COUNTIF(tData[BezoekLangEind],"&lt;="&amp;$A13091)</f>
        <v/>
      </c>
      <c r="G13091" s="15">
        <f>IF($D13091=1,$B13091*100+$C13091,-1)</f>
        <v/>
      </c>
      <c r="H13091" s="15">
        <f>IF($D13091=1,$B13091,-1)</f>
        <v/>
      </c>
      <c r="I13091" s="15">
        <f>IF($D13091=1,$C13091,-1)</f>
        <v/>
      </c>
    </row>
    <row r="13092">
      <c r="A13092" s="33" t="n">
        <v>45837.375</v>
      </c>
      <c r="B13092" s="15">
        <f>WEEKDAY($A13092,2)</f>
        <v/>
      </c>
      <c r="C13092" s="15">
        <f>HOUR($A13092)</f>
        <v/>
      </c>
      <c r="D13092" s="15">
        <f>IF(AND($A13092&gt;=Instellingen!$B$6,$A13092&lt;Instellingen!$B$7),1,0)</f>
        <v/>
      </c>
      <c r="E13092" s="15">
        <f>COUNTIF(tData[BezoekStart],"&lt;"&amp;($A13092+1/24))-COUNTIF(tData[BezoekEind],"&lt;="&amp;$A13092)</f>
        <v/>
      </c>
      <c r="F13092" s="15">
        <f>COUNTIF(tData[BezoekLangStart],"&lt;"&amp;($A13092+1/24))-COUNTIF(tData[BezoekLangEind],"&lt;="&amp;$A13092)</f>
        <v/>
      </c>
      <c r="G13092" s="15">
        <f>IF($D13092=1,$B13092*100+$C13092,-1)</f>
        <v/>
      </c>
      <c r="H13092" s="15">
        <f>IF($D13092=1,$B13092,-1)</f>
        <v/>
      </c>
      <c r="I13092" s="15">
        <f>IF($D13092=1,$C13092,-1)</f>
        <v/>
      </c>
    </row>
    <row r="13093">
      <c r="A13093" s="33" t="n">
        <v>45837.41666666666</v>
      </c>
      <c r="B13093" s="15">
        <f>WEEKDAY($A13093,2)</f>
        <v/>
      </c>
      <c r="C13093" s="15">
        <f>HOUR($A13093)</f>
        <v/>
      </c>
      <c r="D13093" s="15">
        <f>IF(AND($A13093&gt;=Instellingen!$B$6,$A13093&lt;Instellingen!$B$7),1,0)</f>
        <v/>
      </c>
      <c r="E13093" s="15">
        <f>COUNTIF(tData[BezoekStart],"&lt;"&amp;($A13093+1/24))-COUNTIF(tData[BezoekEind],"&lt;="&amp;$A13093)</f>
        <v/>
      </c>
      <c r="F13093" s="15">
        <f>COUNTIF(tData[BezoekLangStart],"&lt;"&amp;($A13093+1/24))-COUNTIF(tData[BezoekLangEind],"&lt;="&amp;$A13093)</f>
        <v/>
      </c>
      <c r="G13093" s="15">
        <f>IF($D13093=1,$B13093*100+$C13093,-1)</f>
        <v/>
      </c>
      <c r="H13093" s="15">
        <f>IF($D13093=1,$B13093,-1)</f>
        <v/>
      </c>
      <c r="I13093" s="15">
        <f>IF($D13093=1,$C13093,-1)</f>
        <v/>
      </c>
    </row>
    <row r="13094">
      <c r="A13094" s="33" t="n">
        <v>45837.45833333334</v>
      </c>
      <c r="B13094" s="15">
        <f>WEEKDAY($A13094,2)</f>
        <v/>
      </c>
      <c r="C13094" s="15">
        <f>HOUR($A13094)</f>
        <v/>
      </c>
      <c r="D13094" s="15">
        <f>IF(AND($A13094&gt;=Instellingen!$B$6,$A13094&lt;Instellingen!$B$7),1,0)</f>
        <v/>
      </c>
      <c r="E13094" s="15">
        <f>COUNTIF(tData[BezoekStart],"&lt;"&amp;($A13094+1/24))-COUNTIF(tData[BezoekEind],"&lt;="&amp;$A13094)</f>
        <v/>
      </c>
      <c r="F13094" s="15">
        <f>COUNTIF(tData[BezoekLangStart],"&lt;"&amp;($A13094+1/24))-COUNTIF(tData[BezoekLangEind],"&lt;="&amp;$A13094)</f>
        <v/>
      </c>
      <c r="G13094" s="15">
        <f>IF($D13094=1,$B13094*100+$C13094,-1)</f>
        <v/>
      </c>
      <c r="H13094" s="15">
        <f>IF($D13094=1,$B13094,-1)</f>
        <v/>
      </c>
      <c r="I13094" s="15">
        <f>IF($D13094=1,$C13094,-1)</f>
        <v/>
      </c>
    </row>
    <row r="13095">
      <c r="A13095" s="33" t="n">
        <v>45837.5</v>
      </c>
      <c r="B13095" s="15">
        <f>WEEKDAY($A13095,2)</f>
        <v/>
      </c>
      <c r="C13095" s="15">
        <f>HOUR($A13095)</f>
        <v/>
      </c>
      <c r="D13095" s="15">
        <f>IF(AND($A13095&gt;=Instellingen!$B$6,$A13095&lt;Instellingen!$B$7),1,0)</f>
        <v/>
      </c>
      <c r="E13095" s="15">
        <f>COUNTIF(tData[BezoekStart],"&lt;"&amp;($A13095+1/24))-COUNTIF(tData[BezoekEind],"&lt;="&amp;$A13095)</f>
        <v/>
      </c>
      <c r="F13095" s="15">
        <f>COUNTIF(tData[BezoekLangStart],"&lt;"&amp;($A13095+1/24))-COUNTIF(tData[BezoekLangEind],"&lt;="&amp;$A13095)</f>
        <v/>
      </c>
      <c r="G13095" s="15">
        <f>IF($D13095=1,$B13095*100+$C13095,-1)</f>
        <v/>
      </c>
      <c r="H13095" s="15">
        <f>IF($D13095=1,$B13095,-1)</f>
        <v/>
      </c>
      <c r="I13095" s="15">
        <f>IF($D13095=1,$C13095,-1)</f>
        <v/>
      </c>
    </row>
    <row r="13096">
      <c r="A13096" s="33" t="n">
        <v>45837.54166666666</v>
      </c>
      <c r="B13096" s="15">
        <f>WEEKDAY($A13096,2)</f>
        <v/>
      </c>
      <c r="C13096" s="15">
        <f>HOUR($A13096)</f>
        <v/>
      </c>
      <c r="D13096" s="15">
        <f>IF(AND($A13096&gt;=Instellingen!$B$6,$A13096&lt;Instellingen!$B$7),1,0)</f>
        <v/>
      </c>
      <c r="E13096" s="15">
        <f>COUNTIF(tData[BezoekStart],"&lt;"&amp;($A13096+1/24))-COUNTIF(tData[BezoekEind],"&lt;="&amp;$A13096)</f>
        <v/>
      </c>
      <c r="F13096" s="15">
        <f>COUNTIF(tData[BezoekLangStart],"&lt;"&amp;($A13096+1/24))-COUNTIF(tData[BezoekLangEind],"&lt;="&amp;$A13096)</f>
        <v/>
      </c>
      <c r="G13096" s="15">
        <f>IF($D13096=1,$B13096*100+$C13096,-1)</f>
        <v/>
      </c>
      <c r="H13096" s="15">
        <f>IF($D13096=1,$B13096,-1)</f>
        <v/>
      </c>
      <c r="I13096" s="15">
        <f>IF($D13096=1,$C13096,-1)</f>
        <v/>
      </c>
    </row>
    <row r="13097">
      <c r="A13097" s="33" t="n">
        <v>45837.58333333334</v>
      </c>
      <c r="B13097" s="15">
        <f>WEEKDAY($A13097,2)</f>
        <v/>
      </c>
      <c r="C13097" s="15">
        <f>HOUR($A13097)</f>
        <v/>
      </c>
      <c r="D13097" s="15">
        <f>IF(AND($A13097&gt;=Instellingen!$B$6,$A13097&lt;Instellingen!$B$7),1,0)</f>
        <v/>
      </c>
      <c r="E13097" s="15">
        <f>COUNTIF(tData[BezoekStart],"&lt;"&amp;($A13097+1/24))-COUNTIF(tData[BezoekEind],"&lt;="&amp;$A13097)</f>
        <v/>
      </c>
      <c r="F13097" s="15">
        <f>COUNTIF(tData[BezoekLangStart],"&lt;"&amp;($A13097+1/24))-COUNTIF(tData[BezoekLangEind],"&lt;="&amp;$A13097)</f>
        <v/>
      </c>
      <c r="G13097" s="15">
        <f>IF($D13097=1,$B13097*100+$C13097,-1)</f>
        <v/>
      </c>
      <c r="H13097" s="15">
        <f>IF($D13097=1,$B13097,-1)</f>
        <v/>
      </c>
      <c r="I13097" s="15">
        <f>IF($D13097=1,$C13097,-1)</f>
        <v/>
      </c>
    </row>
    <row r="13098">
      <c r="A13098" s="33" t="n">
        <v>45837.625</v>
      </c>
      <c r="B13098" s="15">
        <f>WEEKDAY($A13098,2)</f>
        <v/>
      </c>
      <c r="C13098" s="15">
        <f>HOUR($A13098)</f>
        <v/>
      </c>
      <c r="D13098" s="15">
        <f>IF(AND($A13098&gt;=Instellingen!$B$6,$A13098&lt;Instellingen!$B$7),1,0)</f>
        <v/>
      </c>
      <c r="E13098" s="15">
        <f>COUNTIF(tData[BezoekStart],"&lt;"&amp;($A13098+1/24))-COUNTIF(tData[BezoekEind],"&lt;="&amp;$A13098)</f>
        <v/>
      </c>
      <c r="F13098" s="15">
        <f>COUNTIF(tData[BezoekLangStart],"&lt;"&amp;($A13098+1/24))-COUNTIF(tData[BezoekLangEind],"&lt;="&amp;$A13098)</f>
        <v/>
      </c>
      <c r="G13098" s="15">
        <f>IF($D13098=1,$B13098*100+$C13098,-1)</f>
        <v/>
      </c>
      <c r="H13098" s="15">
        <f>IF($D13098=1,$B13098,-1)</f>
        <v/>
      </c>
      <c r="I13098" s="15">
        <f>IF($D13098=1,$C13098,-1)</f>
        <v/>
      </c>
    </row>
    <row r="13099">
      <c r="A13099" s="33" t="n">
        <v>45837.66666666666</v>
      </c>
      <c r="B13099" s="15">
        <f>WEEKDAY($A13099,2)</f>
        <v/>
      </c>
      <c r="C13099" s="15">
        <f>HOUR($A13099)</f>
        <v/>
      </c>
      <c r="D13099" s="15">
        <f>IF(AND($A13099&gt;=Instellingen!$B$6,$A13099&lt;Instellingen!$B$7),1,0)</f>
        <v/>
      </c>
      <c r="E13099" s="15">
        <f>COUNTIF(tData[BezoekStart],"&lt;"&amp;($A13099+1/24))-COUNTIF(tData[BezoekEind],"&lt;="&amp;$A13099)</f>
        <v/>
      </c>
      <c r="F13099" s="15">
        <f>COUNTIF(tData[BezoekLangStart],"&lt;"&amp;($A13099+1/24))-COUNTIF(tData[BezoekLangEind],"&lt;="&amp;$A13099)</f>
        <v/>
      </c>
      <c r="G13099" s="15">
        <f>IF($D13099=1,$B13099*100+$C13099,-1)</f>
        <v/>
      </c>
      <c r="H13099" s="15">
        <f>IF($D13099=1,$B13099,-1)</f>
        <v/>
      </c>
      <c r="I13099" s="15">
        <f>IF($D13099=1,$C13099,-1)</f>
        <v/>
      </c>
    </row>
    <row r="13100">
      <c r="A13100" s="33" t="n">
        <v>45837.70833333334</v>
      </c>
      <c r="B13100" s="15">
        <f>WEEKDAY($A13100,2)</f>
        <v/>
      </c>
      <c r="C13100" s="15">
        <f>HOUR($A13100)</f>
        <v/>
      </c>
      <c r="D13100" s="15">
        <f>IF(AND($A13100&gt;=Instellingen!$B$6,$A13100&lt;Instellingen!$B$7),1,0)</f>
        <v/>
      </c>
      <c r="E13100" s="15">
        <f>COUNTIF(tData[BezoekStart],"&lt;"&amp;($A13100+1/24))-COUNTIF(tData[BezoekEind],"&lt;="&amp;$A13100)</f>
        <v/>
      </c>
      <c r="F13100" s="15">
        <f>COUNTIF(tData[BezoekLangStart],"&lt;"&amp;($A13100+1/24))-COUNTIF(tData[BezoekLangEind],"&lt;="&amp;$A13100)</f>
        <v/>
      </c>
      <c r="G13100" s="15">
        <f>IF($D13100=1,$B13100*100+$C13100,-1)</f>
        <v/>
      </c>
      <c r="H13100" s="15">
        <f>IF($D13100=1,$B13100,-1)</f>
        <v/>
      </c>
      <c r="I13100" s="15">
        <f>IF($D13100=1,$C13100,-1)</f>
        <v/>
      </c>
    </row>
    <row r="13101">
      <c r="A13101" s="33" t="n">
        <v>45837.75</v>
      </c>
      <c r="B13101" s="15">
        <f>WEEKDAY($A13101,2)</f>
        <v/>
      </c>
      <c r="C13101" s="15">
        <f>HOUR($A13101)</f>
        <v/>
      </c>
      <c r="D13101" s="15">
        <f>IF(AND($A13101&gt;=Instellingen!$B$6,$A13101&lt;Instellingen!$B$7),1,0)</f>
        <v/>
      </c>
      <c r="E13101" s="15">
        <f>COUNTIF(tData[BezoekStart],"&lt;"&amp;($A13101+1/24))-COUNTIF(tData[BezoekEind],"&lt;="&amp;$A13101)</f>
        <v/>
      </c>
      <c r="F13101" s="15">
        <f>COUNTIF(tData[BezoekLangStart],"&lt;"&amp;($A13101+1/24))-COUNTIF(tData[BezoekLangEind],"&lt;="&amp;$A13101)</f>
        <v/>
      </c>
      <c r="G13101" s="15">
        <f>IF($D13101=1,$B13101*100+$C13101,-1)</f>
        <v/>
      </c>
      <c r="H13101" s="15">
        <f>IF($D13101=1,$B13101,-1)</f>
        <v/>
      </c>
      <c r="I13101" s="15">
        <f>IF($D13101=1,$C13101,-1)</f>
        <v/>
      </c>
    </row>
    <row r="13102">
      <c r="A13102" s="33" t="n">
        <v>45837.79166666666</v>
      </c>
      <c r="B13102" s="15">
        <f>WEEKDAY($A13102,2)</f>
        <v/>
      </c>
      <c r="C13102" s="15">
        <f>HOUR($A13102)</f>
        <v/>
      </c>
      <c r="D13102" s="15">
        <f>IF(AND($A13102&gt;=Instellingen!$B$6,$A13102&lt;Instellingen!$B$7),1,0)</f>
        <v/>
      </c>
      <c r="E13102" s="15">
        <f>COUNTIF(tData[BezoekStart],"&lt;"&amp;($A13102+1/24))-COUNTIF(tData[BezoekEind],"&lt;="&amp;$A13102)</f>
        <v/>
      </c>
      <c r="F13102" s="15">
        <f>COUNTIF(tData[BezoekLangStart],"&lt;"&amp;($A13102+1/24))-COUNTIF(tData[BezoekLangEind],"&lt;="&amp;$A13102)</f>
        <v/>
      </c>
      <c r="G13102" s="15">
        <f>IF($D13102=1,$B13102*100+$C13102,-1)</f>
        <v/>
      </c>
      <c r="H13102" s="15">
        <f>IF($D13102=1,$B13102,-1)</f>
        <v/>
      </c>
      <c r="I13102" s="15">
        <f>IF($D13102=1,$C13102,-1)</f>
        <v/>
      </c>
    </row>
    <row r="13103">
      <c r="A13103" s="33" t="n">
        <v>45837.83333333334</v>
      </c>
      <c r="B13103" s="15">
        <f>WEEKDAY($A13103,2)</f>
        <v/>
      </c>
      <c r="C13103" s="15">
        <f>HOUR($A13103)</f>
        <v/>
      </c>
      <c r="D13103" s="15">
        <f>IF(AND($A13103&gt;=Instellingen!$B$6,$A13103&lt;Instellingen!$B$7),1,0)</f>
        <v/>
      </c>
      <c r="E13103" s="15">
        <f>COUNTIF(tData[BezoekStart],"&lt;"&amp;($A13103+1/24))-COUNTIF(tData[BezoekEind],"&lt;="&amp;$A13103)</f>
        <v/>
      </c>
      <c r="F13103" s="15">
        <f>COUNTIF(tData[BezoekLangStart],"&lt;"&amp;($A13103+1/24))-COUNTIF(tData[BezoekLangEind],"&lt;="&amp;$A13103)</f>
        <v/>
      </c>
      <c r="G13103" s="15">
        <f>IF($D13103=1,$B13103*100+$C13103,-1)</f>
        <v/>
      </c>
      <c r="H13103" s="15">
        <f>IF($D13103=1,$B13103,-1)</f>
        <v/>
      </c>
      <c r="I13103" s="15">
        <f>IF($D13103=1,$C13103,-1)</f>
        <v/>
      </c>
    </row>
    <row r="13104">
      <c r="A13104" s="33" t="n">
        <v>45837.875</v>
      </c>
      <c r="B13104" s="15">
        <f>WEEKDAY($A13104,2)</f>
        <v/>
      </c>
      <c r="C13104" s="15">
        <f>HOUR($A13104)</f>
        <v/>
      </c>
      <c r="D13104" s="15">
        <f>IF(AND($A13104&gt;=Instellingen!$B$6,$A13104&lt;Instellingen!$B$7),1,0)</f>
        <v/>
      </c>
      <c r="E13104" s="15">
        <f>COUNTIF(tData[BezoekStart],"&lt;"&amp;($A13104+1/24))-COUNTIF(tData[BezoekEind],"&lt;="&amp;$A13104)</f>
        <v/>
      </c>
      <c r="F13104" s="15">
        <f>COUNTIF(tData[BezoekLangStart],"&lt;"&amp;($A13104+1/24))-COUNTIF(tData[BezoekLangEind],"&lt;="&amp;$A13104)</f>
        <v/>
      </c>
      <c r="G13104" s="15">
        <f>IF($D13104=1,$B13104*100+$C13104,-1)</f>
        <v/>
      </c>
      <c r="H13104" s="15">
        <f>IF($D13104=1,$B13104,-1)</f>
        <v/>
      </c>
      <c r="I13104" s="15">
        <f>IF($D13104=1,$C13104,-1)</f>
        <v/>
      </c>
    </row>
    <row r="13105">
      <c r="A13105" s="33" t="n">
        <v>45837.91666666666</v>
      </c>
      <c r="B13105" s="15">
        <f>WEEKDAY($A13105,2)</f>
        <v/>
      </c>
      <c r="C13105" s="15">
        <f>HOUR($A13105)</f>
        <v/>
      </c>
      <c r="D13105" s="15">
        <f>IF(AND($A13105&gt;=Instellingen!$B$6,$A13105&lt;Instellingen!$B$7),1,0)</f>
        <v/>
      </c>
      <c r="E13105" s="15">
        <f>COUNTIF(tData[BezoekStart],"&lt;"&amp;($A13105+1/24))-COUNTIF(tData[BezoekEind],"&lt;="&amp;$A13105)</f>
        <v/>
      </c>
      <c r="F13105" s="15">
        <f>COUNTIF(tData[BezoekLangStart],"&lt;"&amp;($A13105+1/24))-COUNTIF(tData[BezoekLangEind],"&lt;="&amp;$A13105)</f>
        <v/>
      </c>
      <c r="G13105" s="15">
        <f>IF($D13105=1,$B13105*100+$C13105,-1)</f>
        <v/>
      </c>
      <c r="H13105" s="15">
        <f>IF($D13105=1,$B13105,-1)</f>
        <v/>
      </c>
      <c r="I13105" s="15">
        <f>IF($D13105=1,$C13105,-1)</f>
        <v/>
      </c>
    </row>
    <row r="13106">
      <c r="A13106" s="33" t="n">
        <v>45837.95833333334</v>
      </c>
      <c r="B13106" s="15">
        <f>WEEKDAY($A13106,2)</f>
        <v/>
      </c>
      <c r="C13106" s="15">
        <f>HOUR($A13106)</f>
        <v/>
      </c>
      <c r="D13106" s="15">
        <f>IF(AND($A13106&gt;=Instellingen!$B$6,$A13106&lt;Instellingen!$B$7),1,0)</f>
        <v/>
      </c>
      <c r="E13106" s="15">
        <f>COUNTIF(tData[BezoekStart],"&lt;"&amp;($A13106+1/24))-COUNTIF(tData[BezoekEind],"&lt;="&amp;$A13106)</f>
        <v/>
      </c>
      <c r="F13106" s="15">
        <f>COUNTIF(tData[BezoekLangStart],"&lt;"&amp;($A13106+1/24))-COUNTIF(tData[BezoekLangEind],"&lt;="&amp;$A13106)</f>
        <v/>
      </c>
      <c r="G13106" s="15">
        <f>IF($D13106=1,$B13106*100+$C13106,-1)</f>
        <v/>
      </c>
      <c r="H13106" s="15">
        <f>IF($D13106=1,$B13106,-1)</f>
        <v/>
      </c>
      <c r="I13106" s="15">
        <f>IF($D13106=1,$C13106,-1)</f>
        <v/>
      </c>
    </row>
    <row r="13107">
      <c r="A13107" s="33" t="n">
        <v>45838</v>
      </c>
      <c r="B13107" s="15">
        <f>WEEKDAY($A13107,2)</f>
        <v/>
      </c>
      <c r="C13107" s="15">
        <f>HOUR($A13107)</f>
        <v/>
      </c>
      <c r="D13107" s="15">
        <f>IF(AND($A13107&gt;=Instellingen!$B$6,$A13107&lt;Instellingen!$B$7),1,0)</f>
        <v/>
      </c>
      <c r="E13107" s="15">
        <f>COUNTIF(tData[BezoekStart],"&lt;"&amp;($A13107+1/24))-COUNTIF(tData[BezoekEind],"&lt;="&amp;$A13107)</f>
        <v/>
      </c>
      <c r="F13107" s="15">
        <f>COUNTIF(tData[BezoekLangStart],"&lt;"&amp;($A13107+1/24))-COUNTIF(tData[BezoekLangEind],"&lt;="&amp;$A13107)</f>
        <v/>
      </c>
      <c r="G13107" s="15">
        <f>IF($D13107=1,$B13107*100+$C13107,-1)</f>
        <v/>
      </c>
      <c r="H13107" s="15">
        <f>IF($D13107=1,$B13107,-1)</f>
        <v/>
      </c>
      <c r="I13107" s="15">
        <f>IF($D13107=1,$C13107,-1)</f>
        <v/>
      </c>
    </row>
    <row r="13108">
      <c r="A13108" s="33" t="n">
        <v>45838.04166666666</v>
      </c>
      <c r="B13108" s="15">
        <f>WEEKDAY($A13108,2)</f>
        <v/>
      </c>
      <c r="C13108" s="15">
        <f>HOUR($A13108)</f>
        <v/>
      </c>
      <c r="D13108" s="15">
        <f>IF(AND($A13108&gt;=Instellingen!$B$6,$A13108&lt;Instellingen!$B$7),1,0)</f>
        <v/>
      </c>
      <c r="E13108" s="15">
        <f>COUNTIF(tData[BezoekStart],"&lt;"&amp;($A13108+1/24))-COUNTIF(tData[BezoekEind],"&lt;="&amp;$A13108)</f>
        <v/>
      </c>
      <c r="F13108" s="15">
        <f>COUNTIF(tData[BezoekLangStart],"&lt;"&amp;($A13108+1/24))-COUNTIF(tData[BezoekLangEind],"&lt;="&amp;$A13108)</f>
        <v/>
      </c>
      <c r="G13108" s="15">
        <f>IF($D13108=1,$B13108*100+$C13108,-1)</f>
        <v/>
      </c>
      <c r="H13108" s="15">
        <f>IF($D13108=1,$B13108,-1)</f>
        <v/>
      </c>
      <c r="I13108" s="15">
        <f>IF($D13108=1,$C13108,-1)</f>
        <v/>
      </c>
    </row>
    <row r="13109">
      <c r="A13109" s="33" t="n">
        <v>45838.08333333334</v>
      </c>
      <c r="B13109" s="15">
        <f>WEEKDAY($A13109,2)</f>
        <v/>
      </c>
      <c r="C13109" s="15">
        <f>HOUR($A13109)</f>
        <v/>
      </c>
      <c r="D13109" s="15">
        <f>IF(AND($A13109&gt;=Instellingen!$B$6,$A13109&lt;Instellingen!$B$7),1,0)</f>
        <v/>
      </c>
      <c r="E13109" s="15">
        <f>COUNTIF(tData[BezoekStart],"&lt;"&amp;($A13109+1/24))-COUNTIF(tData[BezoekEind],"&lt;="&amp;$A13109)</f>
        <v/>
      </c>
      <c r="F13109" s="15">
        <f>COUNTIF(tData[BezoekLangStart],"&lt;"&amp;($A13109+1/24))-COUNTIF(tData[BezoekLangEind],"&lt;="&amp;$A13109)</f>
        <v/>
      </c>
      <c r="G13109" s="15">
        <f>IF($D13109=1,$B13109*100+$C13109,-1)</f>
        <v/>
      </c>
      <c r="H13109" s="15">
        <f>IF($D13109=1,$B13109,-1)</f>
        <v/>
      </c>
      <c r="I13109" s="15">
        <f>IF($D13109=1,$C13109,-1)</f>
        <v/>
      </c>
    </row>
    <row r="13110">
      <c r="A13110" s="33" t="n">
        <v>45838.125</v>
      </c>
      <c r="B13110" s="15">
        <f>WEEKDAY($A13110,2)</f>
        <v/>
      </c>
      <c r="C13110" s="15">
        <f>HOUR($A13110)</f>
        <v/>
      </c>
      <c r="D13110" s="15">
        <f>IF(AND($A13110&gt;=Instellingen!$B$6,$A13110&lt;Instellingen!$B$7),1,0)</f>
        <v/>
      </c>
      <c r="E13110" s="15">
        <f>COUNTIF(tData[BezoekStart],"&lt;"&amp;($A13110+1/24))-COUNTIF(tData[BezoekEind],"&lt;="&amp;$A13110)</f>
        <v/>
      </c>
      <c r="F13110" s="15">
        <f>COUNTIF(tData[BezoekLangStart],"&lt;"&amp;($A13110+1/24))-COUNTIF(tData[BezoekLangEind],"&lt;="&amp;$A13110)</f>
        <v/>
      </c>
      <c r="G13110" s="15">
        <f>IF($D13110=1,$B13110*100+$C13110,-1)</f>
        <v/>
      </c>
      <c r="H13110" s="15">
        <f>IF($D13110=1,$B13110,-1)</f>
        <v/>
      </c>
      <c r="I13110" s="15">
        <f>IF($D13110=1,$C13110,-1)</f>
        <v/>
      </c>
    </row>
    <row r="13111">
      <c r="A13111" s="33" t="n">
        <v>45838.16666666666</v>
      </c>
      <c r="B13111" s="15">
        <f>WEEKDAY($A13111,2)</f>
        <v/>
      </c>
      <c r="C13111" s="15">
        <f>HOUR($A13111)</f>
        <v/>
      </c>
      <c r="D13111" s="15">
        <f>IF(AND($A13111&gt;=Instellingen!$B$6,$A13111&lt;Instellingen!$B$7),1,0)</f>
        <v/>
      </c>
      <c r="E13111" s="15">
        <f>COUNTIF(tData[BezoekStart],"&lt;"&amp;($A13111+1/24))-COUNTIF(tData[BezoekEind],"&lt;="&amp;$A13111)</f>
        <v/>
      </c>
      <c r="F13111" s="15">
        <f>COUNTIF(tData[BezoekLangStart],"&lt;"&amp;($A13111+1/24))-COUNTIF(tData[BezoekLangEind],"&lt;="&amp;$A13111)</f>
        <v/>
      </c>
      <c r="G13111" s="15">
        <f>IF($D13111=1,$B13111*100+$C13111,-1)</f>
        <v/>
      </c>
      <c r="H13111" s="15">
        <f>IF($D13111=1,$B13111,-1)</f>
        <v/>
      </c>
      <c r="I13111" s="15">
        <f>IF($D13111=1,$C13111,-1)</f>
        <v/>
      </c>
    </row>
    <row r="13112">
      <c r="A13112" s="33" t="n">
        <v>45838.20833333334</v>
      </c>
      <c r="B13112" s="15">
        <f>WEEKDAY($A13112,2)</f>
        <v/>
      </c>
      <c r="C13112" s="15">
        <f>HOUR($A13112)</f>
        <v/>
      </c>
      <c r="D13112" s="15">
        <f>IF(AND($A13112&gt;=Instellingen!$B$6,$A13112&lt;Instellingen!$B$7),1,0)</f>
        <v/>
      </c>
      <c r="E13112" s="15">
        <f>COUNTIF(tData[BezoekStart],"&lt;"&amp;($A13112+1/24))-COUNTIF(tData[BezoekEind],"&lt;="&amp;$A13112)</f>
        <v/>
      </c>
      <c r="F13112" s="15">
        <f>COUNTIF(tData[BezoekLangStart],"&lt;"&amp;($A13112+1/24))-COUNTIF(tData[BezoekLangEind],"&lt;="&amp;$A13112)</f>
        <v/>
      </c>
      <c r="G13112" s="15">
        <f>IF($D13112=1,$B13112*100+$C13112,-1)</f>
        <v/>
      </c>
      <c r="H13112" s="15">
        <f>IF($D13112=1,$B13112,-1)</f>
        <v/>
      </c>
      <c r="I13112" s="15">
        <f>IF($D13112=1,$C13112,-1)</f>
        <v/>
      </c>
    </row>
    <row r="13113">
      <c r="A13113" s="33" t="n">
        <v>45838.25</v>
      </c>
      <c r="B13113" s="15">
        <f>WEEKDAY($A13113,2)</f>
        <v/>
      </c>
      <c r="C13113" s="15">
        <f>HOUR($A13113)</f>
        <v/>
      </c>
      <c r="D13113" s="15">
        <f>IF(AND($A13113&gt;=Instellingen!$B$6,$A13113&lt;Instellingen!$B$7),1,0)</f>
        <v/>
      </c>
      <c r="E13113" s="15">
        <f>COUNTIF(tData[BezoekStart],"&lt;"&amp;($A13113+1/24))-COUNTIF(tData[BezoekEind],"&lt;="&amp;$A13113)</f>
        <v/>
      </c>
      <c r="F13113" s="15">
        <f>COUNTIF(tData[BezoekLangStart],"&lt;"&amp;($A13113+1/24))-COUNTIF(tData[BezoekLangEind],"&lt;="&amp;$A13113)</f>
        <v/>
      </c>
      <c r="G13113" s="15">
        <f>IF($D13113=1,$B13113*100+$C13113,-1)</f>
        <v/>
      </c>
      <c r="H13113" s="15">
        <f>IF($D13113=1,$B13113,-1)</f>
        <v/>
      </c>
      <c r="I13113" s="15">
        <f>IF($D13113=1,$C13113,-1)</f>
        <v/>
      </c>
    </row>
    <row r="13114">
      <c r="A13114" s="33" t="n">
        <v>45838.29166666666</v>
      </c>
      <c r="B13114" s="15">
        <f>WEEKDAY($A13114,2)</f>
        <v/>
      </c>
      <c r="C13114" s="15">
        <f>HOUR($A13114)</f>
        <v/>
      </c>
      <c r="D13114" s="15">
        <f>IF(AND($A13114&gt;=Instellingen!$B$6,$A13114&lt;Instellingen!$B$7),1,0)</f>
        <v/>
      </c>
      <c r="E13114" s="15">
        <f>COUNTIF(tData[BezoekStart],"&lt;"&amp;($A13114+1/24))-COUNTIF(tData[BezoekEind],"&lt;="&amp;$A13114)</f>
        <v/>
      </c>
      <c r="F13114" s="15">
        <f>COUNTIF(tData[BezoekLangStart],"&lt;"&amp;($A13114+1/24))-COUNTIF(tData[BezoekLangEind],"&lt;="&amp;$A13114)</f>
        <v/>
      </c>
      <c r="G13114" s="15">
        <f>IF($D13114=1,$B13114*100+$C13114,-1)</f>
        <v/>
      </c>
      <c r="H13114" s="15">
        <f>IF($D13114=1,$B13114,-1)</f>
        <v/>
      </c>
      <c r="I13114" s="15">
        <f>IF($D13114=1,$C13114,-1)</f>
        <v/>
      </c>
    </row>
    <row r="13115">
      <c r="A13115" s="33" t="n">
        <v>45838.33333333334</v>
      </c>
      <c r="B13115" s="15">
        <f>WEEKDAY($A13115,2)</f>
        <v/>
      </c>
      <c r="C13115" s="15">
        <f>HOUR($A13115)</f>
        <v/>
      </c>
      <c r="D13115" s="15">
        <f>IF(AND($A13115&gt;=Instellingen!$B$6,$A13115&lt;Instellingen!$B$7),1,0)</f>
        <v/>
      </c>
      <c r="E13115" s="15">
        <f>COUNTIF(tData[BezoekStart],"&lt;"&amp;($A13115+1/24))-COUNTIF(tData[BezoekEind],"&lt;="&amp;$A13115)</f>
        <v/>
      </c>
      <c r="F13115" s="15">
        <f>COUNTIF(tData[BezoekLangStart],"&lt;"&amp;($A13115+1/24))-COUNTIF(tData[BezoekLangEind],"&lt;="&amp;$A13115)</f>
        <v/>
      </c>
      <c r="G13115" s="15">
        <f>IF($D13115=1,$B13115*100+$C13115,-1)</f>
        <v/>
      </c>
      <c r="H13115" s="15">
        <f>IF($D13115=1,$B13115,-1)</f>
        <v/>
      </c>
      <c r="I13115" s="15">
        <f>IF($D13115=1,$C13115,-1)</f>
        <v/>
      </c>
    </row>
    <row r="13116">
      <c r="A13116" s="33" t="n">
        <v>45838.375</v>
      </c>
      <c r="B13116" s="15">
        <f>WEEKDAY($A13116,2)</f>
        <v/>
      </c>
      <c r="C13116" s="15">
        <f>HOUR($A13116)</f>
        <v/>
      </c>
      <c r="D13116" s="15">
        <f>IF(AND($A13116&gt;=Instellingen!$B$6,$A13116&lt;Instellingen!$B$7),1,0)</f>
        <v/>
      </c>
      <c r="E13116" s="15">
        <f>COUNTIF(tData[BezoekStart],"&lt;"&amp;($A13116+1/24))-COUNTIF(tData[BezoekEind],"&lt;="&amp;$A13116)</f>
        <v/>
      </c>
      <c r="F13116" s="15">
        <f>COUNTIF(tData[BezoekLangStart],"&lt;"&amp;($A13116+1/24))-COUNTIF(tData[BezoekLangEind],"&lt;="&amp;$A13116)</f>
        <v/>
      </c>
      <c r="G13116" s="15">
        <f>IF($D13116=1,$B13116*100+$C13116,-1)</f>
        <v/>
      </c>
      <c r="H13116" s="15">
        <f>IF($D13116=1,$B13116,-1)</f>
        <v/>
      </c>
      <c r="I13116" s="15">
        <f>IF($D13116=1,$C13116,-1)</f>
        <v/>
      </c>
    </row>
    <row r="13117">
      <c r="A13117" s="33" t="n">
        <v>45838.41666666666</v>
      </c>
      <c r="B13117" s="15">
        <f>WEEKDAY($A13117,2)</f>
        <v/>
      </c>
      <c r="C13117" s="15">
        <f>HOUR($A13117)</f>
        <v/>
      </c>
      <c r="D13117" s="15">
        <f>IF(AND($A13117&gt;=Instellingen!$B$6,$A13117&lt;Instellingen!$B$7),1,0)</f>
        <v/>
      </c>
      <c r="E13117" s="15">
        <f>COUNTIF(tData[BezoekStart],"&lt;"&amp;($A13117+1/24))-COUNTIF(tData[BezoekEind],"&lt;="&amp;$A13117)</f>
        <v/>
      </c>
      <c r="F13117" s="15">
        <f>COUNTIF(tData[BezoekLangStart],"&lt;"&amp;($A13117+1/24))-COUNTIF(tData[BezoekLangEind],"&lt;="&amp;$A13117)</f>
        <v/>
      </c>
      <c r="G13117" s="15">
        <f>IF($D13117=1,$B13117*100+$C13117,-1)</f>
        <v/>
      </c>
      <c r="H13117" s="15">
        <f>IF($D13117=1,$B13117,-1)</f>
        <v/>
      </c>
      <c r="I13117" s="15">
        <f>IF($D13117=1,$C13117,-1)</f>
        <v/>
      </c>
    </row>
    <row r="13118">
      <c r="A13118" s="33" t="n">
        <v>45838.45833333334</v>
      </c>
      <c r="B13118" s="15">
        <f>WEEKDAY($A13118,2)</f>
        <v/>
      </c>
      <c r="C13118" s="15">
        <f>HOUR($A13118)</f>
        <v/>
      </c>
      <c r="D13118" s="15">
        <f>IF(AND($A13118&gt;=Instellingen!$B$6,$A13118&lt;Instellingen!$B$7),1,0)</f>
        <v/>
      </c>
      <c r="E13118" s="15">
        <f>COUNTIF(tData[BezoekStart],"&lt;"&amp;($A13118+1/24))-COUNTIF(tData[BezoekEind],"&lt;="&amp;$A13118)</f>
        <v/>
      </c>
      <c r="F13118" s="15">
        <f>COUNTIF(tData[BezoekLangStart],"&lt;"&amp;($A13118+1/24))-COUNTIF(tData[BezoekLangEind],"&lt;="&amp;$A13118)</f>
        <v/>
      </c>
      <c r="G13118" s="15">
        <f>IF($D13118=1,$B13118*100+$C13118,-1)</f>
        <v/>
      </c>
      <c r="H13118" s="15">
        <f>IF($D13118=1,$B13118,-1)</f>
        <v/>
      </c>
      <c r="I13118" s="15">
        <f>IF($D13118=1,$C13118,-1)</f>
        <v/>
      </c>
    </row>
    <row r="13119">
      <c r="A13119" s="33" t="n">
        <v>45838.5</v>
      </c>
      <c r="B13119" s="15">
        <f>WEEKDAY($A13119,2)</f>
        <v/>
      </c>
      <c r="C13119" s="15">
        <f>HOUR($A13119)</f>
        <v/>
      </c>
      <c r="D13119" s="15">
        <f>IF(AND($A13119&gt;=Instellingen!$B$6,$A13119&lt;Instellingen!$B$7),1,0)</f>
        <v/>
      </c>
      <c r="E13119" s="15">
        <f>COUNTIF(tData[BezoekStart],"&lt;"&amp;($A13119+1/24))-COUNTIF(tData[BezoekEind],"&lt;="&amp;$A13119)</f>
        <v/>
      </c>
      <c r="F13119" s="15">
        <f>COUNTIF(tData[BezoekLangStart],"&lt;"&amp;($A13119+1/24))-COUNTIF(tData[BezoekLangEind],"&lt;="&amp;$A13119)</f>
        <v/>
      </c>
      <c r="G13119" s="15">
        <f>IF($D13119=1,$B13119*100+$C13119,-1)</f>
        <v/>
      </c>
      <c r="H13119" s="15">
        <f>IF($D13119=1,$B13119,-1)</f>
        <v/>
      </c>
      <c r="I13119" s="15">
        <f>IF($D13119=1,$C13119,-1)</f>
        <v/>
      </c>
    </row>
    <row r="13120">
      <c r="A13120" s="33" t="n">
        <v>45838.54166666666</v>
      </c>
      <c r="B13120" s="15">
        <f>WEEKDAY($A13120,2)</f>
        <v/>
      </c>
      <c r="C13120" s="15">
        <f>HOUR($A13120)</f>
        <v/>
      </c>
      <c r="D13120" s="15">
        <f>IF(AND($A13120&gt;=Instellingen!$B$6,$A13120&lt;Instellingen!$B$7),1,0)</f>
        <v/>
      </c>
      <c r="E13120" s="15">
        <f>COUNTIF(tData[BezoekStart],"&lt;"&amp;($A13120+1/24))-COUNTIF(tData[BezoekEind],"&lt;="&amp;$A13120)</f>
        <v/>
      </c>
      <c r="F13120" s="15">
        <f>COUNTIF(tData[BezoekLangStart],"&lt;"&amp;($A13120+1/24))-COUNTIF(tData[BezoekLangEind],"&lt;="&amp;$A13120)</f>
        <v/>
      </c>
      <c r="G13120" s="15">
        <f>IF($D13120=1,$B13120*100+$C13120,-1)</f>
        <v/>
      </c>
      <c r="H13120" s="15">
        <f>IF($D13120=1,$B13120,-1)</f>
        <v/>
      </c>
      <c r="I13120" s="15">
        <f>IF($D13120=1,$C13120,-1)</f>
        <v/>
      </c>
    </row>
    <row r="13121">
      <c r="A13121" s="33" t="n">
        <v>45838.58333333334</v>
      </c>
      <c r="B13121" s="15">
        <f>WEEKDAY($A13121,2)</f>
        <v/>
      </c>
      <c r="C13121" s="15">
        <f>HOUR($A13121)</f>
        <v/>
      </c>
      <c r="D13121" s="15">
        <f>IF(AND($A13121&gt;=Instellingen!$B$6,$A13121&lt;Instellingen!$B$7),1,0)</f>
        <v/>
      </c>
      <c r="E13121" s="15">
        <f>COUNTIF(tData[BezoekStart],"&lt;"&amp;($A13121+1/24))-COUNTIF(tData[BezoekEind],"&lt;="&amp;$A13121)</f>
        <v/>
      </c>
      <c r="F13121" s="15">
        <f>COUNTIF(tData[BezoekLangStart],"&lt;"&amp;($A13121+1/24))-COUNTIF(tData[BezoekLangEind],"&lt;="&amp;$A13121)</f>
        <v/>
      </c>
      <c r="G13121" s="15">
        <f>IF($D13121=1,$B13121*100+$C13121,-1)</f>
        <v/>
      </c>
      <c r="H13121" s="15">
        <f>IF($D13121=1,$B13121,-1)</f>
        <v/>
      </c>
      <c r="I13121" s="15">
        <f>IF($D13121=1,$C13121,-1)</f>
        <v/>
      </c>
    </row>
    <row r="13122">
      <c r="A13122" s="33" t="n">
        <v>45838.625</v>
      </c>
      <c r="B13122" s="15">
        <f>WEEKDAY($A13122,2)</f>
        <v/>
      </c>
      <c r="C13122" s="15">
        <f>HOUR($A13122)</f>
        <v/>
      </c>
      <c r="D13122" s="15">
        <f>IF(AND($A13122&gt;=Instellingen!$B$6,$A13122&lt;Instellingen!$B$7),1,0)</f>
        <v/>
      </c>
      <c r="E13122" s="15">
        <f>COUNTIF(tData[BezoekStart],"&lt;"&amp;($A13122+1/24))-COUNTIF(tData[BezoekEind],"&lt;="&amp;$A13122)</f>
        <v/>
      </c>
      <c r="F13122" s="15">
        <f>COUNTIF(tData[BezoekLangStart],"&lt;"&amp;($A13122+1/24))-COUNTIF(tData[BezoekLangEind],"&lt;="&amp;$A13122)</f>
        <v/>
      </c>
      <c r="G13122" s="15">
        <f>IF($D13122=1,$B13122*100+$C13122,-1)</f>
        <v/>
      </c>
      <c r="H13122" s="15">
        <f>IF($D13122=1,$B13122,-1)</f>
        <v/>
      </c>
      <c r="I13122" s="15">
        <f>IF($D13122=1,$C13122,-1)</f>
        <v/>
      </c>
    </row>
    <row r="13123">
      <c r="A13123" s="33" t="n">
        <v>45838.66666666666</v>
      </c>
      <c r="B13123" s="15">
        <f>WEEKDAY($A13123,2)</f>
        <v/>
      </c>
      <c r="C13123" s="15">
        <f>HOUR($A13123)</f>
        <v/>
      </c>
      <c r="D13123" s="15">
        <f>IF(AND($A13123&gt;=Instellingen!$B$6,$A13123&lt;Instellingen!$B$7),1,0)</f>
        <v/>
      </c>
      <c r="E13123" s="15">
        <f>COUNTIF(tData[BezoekStart],"&lt;"&amp;($A13123+1/24))-COUNTIF(tData[BezoekEind],"&lt;="&amp;$A13123)</f>
        <v/>
      </c>
      <c r="F13123" s="15">
        <f>COUNTIF(tData[BezoekLangStart],"&lt;"&amp;($A13123+1/24))-COUNTIF(tData[BezoekLangEind],"&lt;="&amp;$A13123)</f>
        <v/>
      </c>
      <c r="G13123" s="15">
        <f>IF($D13123=1,$B13123*100+$C13123,-1)</f>
        <v/>
      </c>
      <c r="H13123" s="15">
        <f>IF($D13123=1,$B13123,-1)</f>
        <v/>
      </c>
      <c r="I13123" s="15">
        <f>IF($D13123=1,$C13123,-1)</f>
        <v/>
      </c>
    </row>
    <row r="13124">
      <c r="A13124" s="33" t="n">
        <v>45838.70833333334</v>
      </c>
      <c r="B13124" s="15">
        <f>WEEKDAY($A13124,2)</f>
        <v/>
      </c>
      <c r="C13124" s="15">
        <f>HOUR($A13124)</f>
        <v/>
      </c>
      <c r="D13124" s="15">
        <f>IF(AND($A13124&gt;=Instellingen!$B$6,$A13124&lt;Instellingen!$B$7),1,0)</f>
        <v/>
      </c>
      <c r="E13124" s="15">
        <f>COUNTIF(tData[BezoekStart],"&lt;"&amp;($A13124+1/24))-COUNTIF(tData[BezoekEind],"&lt;="&amp;$A13124)</f>
        <v/>
      </c>
      <c r="F13124" s="15">
        <f>COUNTIF(tData[BezoekLangStart],"&lt;"&amp;($A13124+1/24))-COUNTIF(tData[BezoekLangEind],"&lt;="&amp;$A13124)</f>
        <v/>
      </c>
      <c r="G13124" s="15">
        <f>IF($D13124=1,$B13124*100+$C13124,-1)</f>
        <v/>
      </c>
      <c r="H13124" s="15">
        <f>IF($D13124=1,$B13124,-1)</f>
        <v/>
      </c>
      <c r="I13124" s="15">
        <f>IF($D13124=1,$C13124,-1)</f>
        <v/>
      </c>
    </row>
    <row r="13125">
      <c r="A13125" s="33" t="n">
        <v>45838.75</v>
      </c>
      <c r="B13125" s="15">
        <f>WEEKDAY($A13125,2)</f>
        <v/>
      </c>
      <c r="C13125" s="15">
        <f>HOUR($A13125)</f>
        <v/>
      </c>
      <c r="D13125" s="15">
        <f>IF(AND($A13125&gt;=Instellingen!$B$6,$A13125&lt;Instellingen!$B$7),1,0)</f>
        <v/>
      </c>
      <c r="E13125" s="15">
        <f>COUNTIF(tData[BezoekStart],"&lt;"&amp;($A13125+1/24))-COUNTIF(tData[BezoekEind],"&lt;="&amp;$A13125)</f>
        <v/>
      </c>
      <c r="F13125" s="15">
        <f>COUNTIF(tData[BezoekLangStart],"&lt;"&amp;($A13125+1/24))-COUNTIF(tData[BezoekLangEind],"&lt;="&amp;$A13125)</f>
        <v/>
      </c>
      <c r="G13125" s="15">
        <f>IF($D13125=1,$B13125*100+$C13125,-1)</f>
        <v/>
      </c>
      <c r="H13125" s="15">
        <f>IF($D13125=1,$B13125,-1)</f>
        <v/>
      </c>
      <c r="I13125" s="15">
        <f>IF($D13125=1,$C13125,-1)</f>
        <v/>
      </c>
    </row>
    <row r="13126">
      <c r="A13126" s="33" t="n">
        <v>45838.79166666666</v>
      </c>
      <c r="B13126" s="15">
        <f>WEEKDAY($A13126,2)</f>
        <v/>
      </c>
      <c r="C13126" s="15">
        <f>HOUR($A13126)</f>
        <v/>
      </c>
      <c r="D13126" s="15">
        <f>IF(AND($A13126&gt;=Instellingen!$B$6,$A13126&lt;Instellingen!$B$7),1,0)</f>
        <v/>
      </c>
      <c r="E13126" s="15">
        <f>COUNTIF(tData[BezoekStart],"&lt;"&amp;($A13126+1/24))-COUNTIF(tData[BezoekEind],"&lt;="&amp;$A13126)</f>
        <v/>
      </c>
      <c r="F13126" s="15">
        <f>COUNTIF(tData[BezoekLangStart],"&lt;"&amp;($A13126+1/24))-COUNTIF(tData[BezoekLangEind],"&lt;="&amp;$A13126)</f>
        <v/>
      </c>
      <c r="G13126" s="15">
        <f>IF($D13126=1,$B13126*100+$C13126,-1)</f>
        <v/>
      </c>
      <c r="H13126" s="15">
        <f>IF($D13126=1,$B13126,-1)</f>
        <v/>
      </c>
      <c r="I13126" s="15">
        <f>IF($D13126=1,$C13126,-1)</f>
        <v/>
      </c>
    </row>
    <row r="13127">
      <c r="A13127" s="33" t="n">
        <v>45838.83333333334</v>
      </c>
      <c r="B13127" s="15">
        <f>WEEKDAY($A13127,2)</f>
        <v/>
      </c>
      <c r="C13127" s="15">
        <f>HOUR($A13127)</f>
        <v/>
      </c>
      <c r="D13127" s="15">
        <f>IF(AND($A13127&gt;=Instellingen!$B$6,$A13127&lt;Instellingen!$B$7),1,0)</f>
        <v/>
      </c>
      <c r="E13127" s="15">
        <f>COUNTIF(tData[BezoekStart],"&lt;"&amp;($A13127+1/24))-COUNTIF(tData[BezoekEind],"&lt;="&amp;$A13127)</f>
        <v/>
      </c>
      <c r="F13127" s="15">
        <f>COUNTIF(tData[BezoekLangStart],"&lt;"&amp;($A13127+1/24))-COUNTIF(tData[BezoekLangEind],"&lt;="&amp;$A13127)</f>
        <v/>
      </c>
      <c r="G13127" s="15">
        <f>IF($D13127=1,$B13127*100+$C13127,-1)</f>
        <v/>
      </c>
      <c r="H13127" s="15">
        <f>IF($D13127=1,$B13127,-1)</f>
        <v/>
      </c>
      <c r="I13127" s="15">
        <f>IF($D13127=1,$C13127,-1)</f>
        <v/>
      </c>
    </row>
    <row r="13128">
      <c r="A13128" s="33" t="n">
        <v>45838.875</v>
      </c>
      <c r="B13128" s="15">
        <f>WEEKDAY($A13128,2)</f>
        <v/>
      </c>
      <c r="C13128" s="15">
        <f>HOUR($A13128)</f>
        <v/>
      </c>
      <c r="D13128" s="15">
        <f>IF(AND($A13128&gt;=Instellingen!$B$6,$A13128&lt;Instellingen!$B$7),1,0)</f>
        <v/>
      </c>
      <c r="E13128" s="15">
        <f>COUNTIF(tData[BezoekStart],"&lt;"&amp;($A13128+1/24))-COUNTIF(tData[BezoekEind],"&lt;="&amp;$A13128)</f>
        <v/>
      </c>
      <c r="F13128" s="15">
        <f>COUNTIF(tData[BezoekLangStart],"&lt;"&amp;($A13128+1/24))-COUNTIF(tData[BezoekLangEind],"&lt;="&amp;$A13128)</f>
        <v/>
      </c>
      <c r="G13128" s="15">
        <f>IF($D13128=1,$B13128*100+$C13128,-1)</f>
        <v/>
      </c>
      <c r="H13128" s="15">
        <f>IF($D13128=1,$B13128,-1)</f>
        <v/>
      </c>
      <c r="I13128" s="15">
        <f>IF($D13128=1,$C13128,-1)</f>
        <v/>
      </c>
    </row>
    <row r="13129">
      <c r="A13129" s="33" t="n">
        <v>45838.91666666666</v>
      </c>
      <c r="B13129" s="15">
        <f>WEEKDAY($A13129,2)</f>
        <v/>
      </c>
      <c r="C13129" s="15">
        <f>HOUR($A13129)</f>
        <v/>
      </c>
      <c r="D13129" s="15">
        <f>IF(AND($A13129&gt;=Instellingen!$B$6,$A13129&lt;Instellingen!$B$7),1,0)</f>
        <v/>
      </c>
      <c r="E13129" s="15">
        <f>COUNTIF(tData[BezoekStart],"&lt;"&amp;($A13129+1/24))-COUNTIF(tData[BezoekEind],"&lt;="&amp;$A13129)</f>
        <v/>
      </c>
      <c r="F13129" s="15">
        <f>COUNTIF(tData[BezoekLangStart],"&lt;"&amp;($A13129+1/24))-COUNTIF(tData[BezoekLangEind],"&lt;="&amp;$A13129)</f>
        <v/>
      </c>
      <c r="G13129" s="15">
        <f>IF($D13129=1,$B13129*100+$C13129,-1)</f>
        <v/>
      </c>
      <c r="H13129" s="15">
        <f>IF($D13129=1,$B13129,-1)</f>
        <v/>
      </c>
      <c r="I13129" s="15">
        <f>IF($D13129=1,$C13129,-1)</f>
        <v/>
      </c>
    </row>
    <row r="13130">
      <c r="A13130" s="33" t="n">
        <v>45838.95833333334</v>
      </c>
      <c r="B13130" s="15">
        <f>WEEKDAY($A13130,2)</f>
        <v/>
      </c>
      <c r="C13130" s="15">
        <f>HOUR($A13130)</f>
        <v/>
      </c>
      <c r="D13130" s="15">
        <f>IF(AND($A13130&gt;=Instellingen!$B$6,$A13130&lt;Instellingen!$B$7),1,0)</f>
        <v/>
      </c>
      <c r="E13130" s="15">
        <f>COUNTIF(tData[BezoekStart],"&lt;"&amp;($A13130+1/24))-COUNTIF(tData[BezoekEind],"&lt;="&amp;$A13130)</f>
        <v/>
      </c>
      <c r="F13130" s="15">
        <f>COUNTIF(tData[BezoekLangStart],"&lt;"&amp;($A13130+1/24))-COUNTIF(tData[BezoekLangEind],"&lt;="&amp;$A13130)</f>
        <v/>
      </c>
      <c r="G13130" s="15">
        <f>IF($D13130=1,$B13130*100+$C13130,-1)</f>
        <v/>
      </c>
      <c r="H13130" s="15">
        <f>IF($D13130=1,$B13130,-1)</f>
        <v/>
      </c>
      <c r="I13130" s="15">
        <f>IF($D13130=1,$C13130,-1)</f>
        <v/>
      </c>
    </row>
    <row r="13131">
      <c r="A13131" s="33" t="n">
        <v>45839</v>
      </c>
      <c r="B13131" s="15">
        <f>WEEKDAY($A13131,2)</f>
        <v/>
      </c>
      <c r="C13131" s="15">
        <f>HOUR($A13131)</f>
        <v/>
      </c>
      <c r="D13131" s="15">
        <f>IF(AND($A13131&gt;=Instellingen!$B$6,$A13131&lt;Instellingen!$B$7),1,0)</f>
        <v/>
      </c>
      <c r="E13131" s="15">
        <f>COUNTIF(tData[BezoekStart],"&lt;"&amp;($A13131+1/24))-COUNTIF(tData[BezoekEind],"&lt;="&amp;$A13131)</f>
        <v/>
      </c>
      <c r="F13131" s="15">
        <f>COUNTIF(tData[BezoekLangStart],"&lt;"&amp;($A13131+1/24))-COUNTIF(tData[BezoekLangEind],"&lt;="&amp;$A13131)</f>
        <v/>
      </c>
      <c r="G13131" s="15">
        <f>IF($D13131=1,$B13131*100+$C13131,-1)</f>
        <v/>
      </c>
      <c r="H13131" s="15">
        <f>IF($D13131=1,$B13131,-1)</f>
        <v/>
      </c>
      <c r="I13131" s="15">
        <f>IF($D13131=1,$C13131,-1)</f>
        <v/>
      </c>
    </row>
    <row r="13132">
      <c r="A13132" s="33" t="n">
        <v>45839.04166666666</v>
      </c>
      <c r="B13132" s="15">
        <f>WEEKDAY($A13132,2)</f>
        <v/>
      </c>
      <c r="C13132" s="15">
        <f>HOUR($A13132)</f>
        <v/>
      </c>
      <c r="D13132" s="15">
        <f>IF(AND($A13132&gt;=Instellingen!$B$6,$A13132&lt;Instellingen!$B$7),1,0)</f>
        <v/>
      </c>
      <c r="E13132" s="15">
        <f>COUNTIF(tData[BezoekStart],"&lt;"&amp;($A13132+1/24))-COUNTIF(tData[BezoekEind],"&lt;="&amp;$A13132)</f>
        <v/>
      </c>
      <c r="F13132" s="15">
        <f>COUNTIF(tData[BezoekLangStart],"&lt;"&amp;($A13132+1/24))-COUNTIF(tData[BezoekLangEind],"&lt;="&amp;$A13132)</f>
        <v/>
      </c>
      <c r="G13132" s="15">
        <f>IF($D13132=1,$B13132*100+$C13132,-1)</f>
        <v/>
      </c>
      <c r="H13132" s="15">
        <f>IF($D13132=1,$B13132,-1)</f>
        <v/>
      </c>
      <c r="I13132" s="15">
        <f>IF($D13132=1,$C13132,-1)</f>
        <v/>
      </c>
    </row>
    <row r="13133">
      <c r="A13133" s="33" t="n">
        <v>45839.08333333334</v>
      </c>
      <c r="B13133" s="15">
        <f>WEEKDAY($A13133,2)</f>
        <v/>
      </c>
      <c r="C13133" s="15">
        <f>HOUR($A13133)</f>
        <v/>
      </c>
      <c r="D13133" s="15">
        <f>IF(AND($A13133&gt;=Instellingen!$B$6,$A13133&lt;Instellingen!$B$7),1,0)</f>
        <v/>
      </c>
      <c r="E13133" s="15">
        <f>COUNTIF(tData[BezoekStart],"&lt;"&amp;($A13133+1/24))-COUNTIF(tData[BezoekEind],"&lt;="&amp;$A13133)</f>
        <v/>
      </c>
      <c r="F13133" s="15">
        <f>COUNTIF(tData[BezoekLangStart],"&lt;"&amp;($A13133+1/24))-COUNTIF(tData[BezoekLangEind],"&lt;="&amp;$A13133)</f>
        <v/>
      </c>
      <c r="G13133" s="15">
        <f>IF($D13133=1,$B13133*100+$C13133,-1)</f>
        <v/>
      </c>
      <c r="H13133" s="15">
        <f>IF($D13133=1,$B13133,-1)</f>
        <v/>
      </c>
      <c r="I13133" s="15">
        <f>IF($D13133=1,$C13133,-1)</f>
        <v/>
      </c>
    </row>
    <row r="13134">
      <c r="A13134" s="33" t="n">
        <v>45839.125</v>
      </c>
      <c r="B13134" s="15">
        <f>WEEKDAY($A13134,2)</f>
        <v/>
      </c>
      <c r="C13134" s="15">
        <f>HOUR($A13134)</f>
        <v/>
      </c>
      <c r="D13134" s="15">
        <f>IF(AND($A13134&gt;=Instellingen!$B$6,$A13134&lt;Instellingen!$B$7),1,0)</f>
        <v/>
      </c>
      <c r="E13134" s="15">
        <f>COUNTIF(tData[BezoekStart],"&lt;"&amp;($A13134+1/24))-COUNTIF(tData[BezoekEind],"&lt;="&amp;$A13134)</f>
        <v/>
      </c>
      <c r="F13134" s="15">
        <f>COUNTIF(tData[BezoekLangStart],"&lt;"&amp;($A13134+1/24))-COUNTIF(tData[BezoekLangEind],"&lt;="&amp;$A13134)</f>
        <v/>
      </c>
      <c r="G13134" s="15">
        <f>IF($D13134=1,$B13134*100+$C13134,-1)</f>
        <v/>
      </c>
      <c r="H13134" s="15">
        <f>IF($D13134=1,$B13134,-1)</f>
        <v/>
      </c>
      <c r="I13134" s="15">
        <f>IF($D13134=1,$C13134,-1)</f>
        <v/>
      </c>
    </row>
    <row r="13135">
      <c r="A13135" s="33" t="n">
        <v>45839.16666666666</v>
      </c>
      <c r="B13135" s="15">
        <f>WEEKDAY($A13135,2)</f>
        <v/>
      </c>
      <c r="C13135" s="15">
        <f>HOUR($A13135)</f>
        <v/>
      </c>
      <c r="D13135" s="15">
        <f>IF(AND($A13135&gt;=Instellingen!$B$6,$A13135&lt;Instellingen!$B$7),1,0)</f>
        <v/>
      </c>
      <c r="E13135" s="15">
        <f>COUNTIF(tData[BezoekStart],"&lt;"&amp;($A13135+1/24))-COUNTIF(tData[BezoekEind],"&lt;="&amp;$A13135)</f>
        <v/>
      </c>
      <c r="F13135" s="15">
        <f>COUNTIF(tData[BezoekLangStart],"&lt;"&amp;($A13135+1/24))-COUNTIF(tData[BezoekLangEind],"&lt;="&amp;$A13135)</f>
        <v/>
      </c>
      <c r="G13135" s="15">
        <f>IF($D13135=1,$B13135*100+$C13135,-1)</f>
        <v/>
      </c>
      <c r="H13135" s="15">
        <f>IF($D13135=1,$B13135,-1)</f>
        <v/>
      </c>
      <c r="I13135" s="15">
        <f>IF($D13135=1,$C13135,-1)</f>
        <v/>
      </c>
    </row>
    <row r="13136">
      <c r="A13136" s="33" t="n">
        <v>45839.20833333334</v>
      </c>
      <c r="B13136" s="15">
        <f>WEEKDAY($A13136,2)</f>
        <v/>
      </c>
      <c r="C13136" s="15">
        <f>HOUR($A13136)</f>
        <v/>
      </c>
      <c r="D13136" s="15">
        <f>IF(AND($A13136&gt;=Instellingen!$B$6,$A13136&lt;Instellingen!$B$7),1,0)</f>
        <v/>
      </c>
      <c r="E13136" s="15">
        <f>COUNTIF(tData[BezoekStart],"&lt;"&amp;($A13136+1/24))-COUNTIF(tData[BezoekEind],"&lt;="&amp;$A13136)</f>
        <v/>
      </c>
      <c r="F13136" s="15">
        <f>COUNTIF(tData[BezoekLangStart],"&lt;"&amp;($A13136+1/24))-COUNTIF(tData[BezoekLangEind],"&lt;="&amp;$A13136)</f>
        <v/>
      </c>
      <c r="G13136" s="15">
        <f>IF($D13136=1,$B13136*100+$C13136,-1)</f>
        <v/>
      </c>
      <c r="H13136" s="15">
        <f>IF($D13136=1,$B13136,-1)</f>
        <v/>
      </c>
      <c r="I13136" s="15">
        <f>IF($D13136=1,$C13136,-1)</f>
        <v/>
      </c>
    </row>
    <row r="13137">
      <c r="A13137" s="33" t="n">
        <v>45839.25</v>
      </c>
      <c r="B13137" s="15">
        <f>WEEKDAY($A13137,2)</f>
        <v/>
      </c>
      <c r="C13137" s="15">
        <f>HOUR($A13137)</f>
        <v/>
      </c>
      <c r="D13137" s="15">
        <f>IF(AND($A13137&gt;=Instellingen!$B$6,$A13137&lt;Instellingen!$B$7),1,0)</f>
        <v/>
      </c>
      <c r="E13137" s="15">
        <f>COUNTIF(tData[BezoekStart],"&lt;"&amp;($A13137+1/24))-COUNTIF(tData[BezoekEind],"&lt;="&amp;$A13137)</f>
        <v/>
      </c>
      <c r="F13137" s="15">
        <f>COUNTIF(tData[BezoekLangStart],"&lt;"&amp;($A13137+1/24))-COUNTIF(tData[BezoekLangEind],"&lt;="&amp;$A13137)</f>
        <v/>
      </c>
      <c r="G13137" s="15">
        <f>IF($D13137=1,$B13137*100+$C13137,-1)</f>
        <v/>
      </c>
      <c r="H13137" s="15">
        <f>IF($D13137=1,$B13137,-1)</f>
        <v/>
      </c>
      <c r="I13137" s="15">
        <f>IF($D13137=1,$C13137,-1)</f>
        <v/>
      </c>
    </row>
    <row r="13138">
      <c r="A13138" s="33" t="n">
        <v>45839.29166666666</v>
      </c>
      <c r="B13138" s="15">
        <f>WEEKDAY($A13138,2)</f>
        <v/>
      </c>
      <c r="C13138" s="15">
        <f>HOUR($A13138)</f>
        <v/>
      </c>
      <c r="D13138" s="15">
        <f>IF(AND($A13138&gt;=Instellingen!$B$6,$A13138&lt;Instellingen!$B$7),1,0)</f>
        <v/>
      </c>
      <c r="E13138" s="15">
        <f>COUNTIF(tData[BezoekStart],"&lt;"&amp;($A13138+1/24))-COUNTIF(tData[BezoekEind],"&lt;="&amp;$A13138)</f>
        <v/>
      </c>
      <c r="F13138" s="15">
        <f>COUNTIF(tData[BezoekLangStart],"&lt;"&amp;($A13138+1/24))-COUNTIF(tData[BezoekLangEind],"&lt;="&amp;$A13138)</f>
        <v/>
      </c>
      <c r="G13138" s="15">
        <f>IF($D13138=1,$B13138*100+$C13138,-1)</f>
        <v/>
      </c>
      <c r="H13138" s="15">
        <f>IF($D13138=1,$B13138,-1)</f>
        <v/>
      </c>
      <c r="I13138" s="15">
        <f>IF($D13138=1,$C13138,-1)</f>
        <v/>
      </c>
    </row>
    <row r="13139">
      <c r="A13139" s="33" t="n">
        <v>45839.33333333334</v>
      </c>
      <c r="B13139" s="15">
        <f>WEEKDAY($A13139,2)</f>
        <v/>
      </c>
      <c r="C13139" s="15">
        <f>HOUR($A13139)</f>
        <v/>
      </c>
      <c r="D13139" s="15">
        <f>IF(AND($A13139&gt;=Instellingen!$B$6,$A13139&lt;Instellingen!$B$7),1,0)</f>
        <v/>
      </c>
      <c r="E13139" s="15">
        <f>COUNTIF(tData[BezoekStart],"&lt;"&amp;($A13139+1/24))-COUNTIF(tData[BezoekEind],"&lt;="&amp;$A13139)</f>
        <v/>
      </c>
      <c r="F13139" s="15">
        <f>COUNTIF(tData[BezoekLangStart],"&lt;"&amp;($A13139+1/24))-COUNTIF(tData[BezoekLangEind],"&lt;="&amp;$A13139)</f>
        <v/>
      </c>
      <c r="G13139" s="15">
        <f>IF($D13139=1,$B13139*100+$C13139,-1)</f>
        <v/>
      </c>
      <c r="H13139" s="15">
        <f>IF($D13139=1,$B13139,-1)</f>
        <v/>
      </c>
      <c r="I13139" s="15">
        <f>IF($D13139=1,$C13139,-1)</f>
        <v/>
      </c>
    </row>
    <row r="13140">
      <c r="A13140" s="33" t="n">
        <v>45839.375</v>
      </c>
      <c r="B13140" s="15">
        <f>WEEKDAY($A13140,2)</f>
        <v/>
      </c>
      <c r="C13140" s="15">
        <f>HOUR($A13140)</f>
        <v/>
      </c>
      <c r="D13140" s="15">
        <f>IF(AND($A13140&gt;=Instellingen!$B$6,$A13140&lt;Instellingen!$B$7),1,0)</f>
        <v/>
      </c>
      <c r="E13140" s="15">
        <f>COUNTIF(tData[BezoekStart],"&lt;"&amp;($A13140+1/24))-COUNTIF(tData[BezoekEind],"&lt;="&amp;$A13140)</f>
        <v/>
      </c>
      <c r="F13140" s="15">
        <f>COUNTIF(tData[BezoekLangStart],"&lt;"&amp;($A13140+1/24))-COUNTIF(tData[BezoekLangEind],"&lt;="&amp;$A13140)</f>
        <v/>
      </c>
      <c r="G13140" s="15">
        <f>IF($D13140=1,$B13140*100+$C13140,-1)</f>
        <v/>
      </c>
      <c r="H13140" s="15">
        <f>IF($D13140=1,$B13140,-1)</f>
        <v/>
      </c>
      <c r="I13140" s="15">
        <f>IF($D13140=1,$C13140,-1)</f>
        <v/>
      </c>
    </row>
    <row r="13141">
      <c r="A13141" s="33" t="n">
        <v>45839.41666666666</v>
      </c>
      <c r="B13141" s="15">
        <f>WEEKDAY($A13141,2)</f>
        <v/>
      </c>
      <c r="C13141" s="15">
        <f>HOUR($A13141)</f>
        <v/>
      </c>
      <c r="D13141" s="15">
        <f>IF(AND($A13141&gt;=Instellingen!$B$6,$A13141&lt;Instellingen!$B$7),1,0)</f>
        <v/>
      </c>
      <c r="E13141" s="15">
        <f>COUNTIF(tData[BezoekStart],"&lt;"&amp;($A13141+1/24))-COUNTIF(tData[BezoekEind],"&lt;="&amp;$A13141)</f>
        <v/>
      </c>
      <c r="F13141" s="15">
        <f>COUNTIF(tData[BezoekLangStart],"&lt;"&amp;($A13141+1/24))-COUNTIF(tData[BezoekLangEind],"&lt;="&amp;$A13141)</f>
        <v/>
      </c>
      <c r="G13141" s="15">
        <f>IF($D13141=1,$B13141*100+$C13141,-1)</f>
        <v/>
      </c>
      <c r="H13141" s="15">
        <f>IF($D13141=1,$B13141,-1)</f>
        <v/>
      </c>
      <c r="I13141" s="15">
        <f>IF($D13141=1,$C13141,-1)</f>
        <v/>
      </c>
    </row>
    <row r="13142">
      <c r="A13142" s="33" t="n">
        <v>45839.45833333334</v>
      </c>
      <c r="B13142" s="15">
        <f>WEEKDAY($A13142,2)</f>
        <v/>
      </c>
      <c r="C13142" s="15">
        <f>HOUR($A13142)</f>
        <v/>
      </c>
      <c r="D13142" s="15">
        <f>IF(AND($A13142&gt;=Instellingen!$B$6,$A13142&lt;Instellingen!$B$7),1,0)</f>
        <v/>
      </c>
      <c r="E13142" s="15">
        <f>COUNTIF(tData[BezoekStart],"&lt;"&amp;($A13142+1/24))-COUNTIF(tData[BezoekEind],"&lt;="&amp;$A13142)</f>
        <v/>
      </c>
      <c r="F13142" s="15">
        <f>COUNTIF(tData[BezoekLangStart],"&lt;"&amp;($A13142+1/24))-COUNTIF(tData[BezoekLangEind],"&lt;="&amp;$A13142)</f>
        <v/>
      </c>
      <c r="G13142" s="15">
        <f>IF($D13142=1,$B13142*100+$C13142,-1)</f>
        <v/>
      </c>
      <c r="H13142" s="15">
        <f>IF($D13142=1,$B13142,-1)</f>
        <v/>
      </c>
      <c r="I13142" s="15">
        <f>IF($D13142=1,$C13142,-1)</f>
        <v/>
      </c>
    </row>
    <row r="13143">
      <c r="A13143" s="33" t="n">
        <v>45839.5</v>
      </c>
      <c r="B13143" s="15">
        <f>WEEKDAY($A13143,2)</f>
        <v/>
      </c>
      <c r="C13143" s="15">
        <f>HOUR($A13143)</f>
        <v/>
      </c>
      <c r="D13143" s="15">
        <f>IF(AND($A13143&gt;=Instellingen!$B$6,$A13143&lt;Instellingen!$B$7),1,0)</f>
        <v/>
      </c>
      <c r="E13143" s="15">
        <f>COUNTIF(tData[BezoekStart],"&lt;"&amp;($A13143+1/24))-COUNTIF(tData[BezoekEind],"&lt;="&amp;$A13143)</f>
        <v/>
      </c>
      <c r="F13143" s="15">
        <f>COUNTIF(tData[BezoekLangStart],"&lt;"&amp;($A13143+1/24))-COUNTIF(tData[BezoekLangEind],"&lt;="&amp;$A13143)</f>
        <v/>
      </c>
      <c r="G13143" s="15">
        <f>IF($D13143=1,$B13143*100+$C13143,-1)</f>
        <v/>
      </c>
      <c r="H13143" s="15">
        <f>IF($D13143=1,$B13143,-1)</f>
        <v/>
      </c>
      <c r="I13143" s="15">
        <f>IF($D13143=1,$C13143,-1)</f>
        <v/>
      </c>
    </row>
    <row r="13144">
      <c r="A13144" s="33" t="n">
        <v>45839.54166666666</v>
      </c>
      <c r="B13144" s="15">
        <f>WEEKDAY($A13144,2)</f>
        <v/>
      </c>
      <c r="C13144" s="15">
        <f>HOUR($A13144)</f>
        <v/>
      </c>
      <c r="D13144" s="15">
        <f>IF(AND($A13144&gt;=Instellingen!$B$6,$A13144&lt;Instellingen!$B$7),1,0)</f>
        <v/>
      </c>
      <c r="E13144" s="15">
        <f>COUNTIF(tData[BezoekStart],"&lt;"&amp;($A13144+1/24))-COUNTIF(tData[BezoekEind],"&lt;="&amp;$A13144)</f>
        <v/>
      </c>
      <c r="F13144" s="15">
        <f>COUNTIF(tData[BezoekLangStart],"&lt;"&amp;($A13144+1/24))-COUNTIF(tData[BezoekLangEind],"&lt;="&amp;$A13144)</f>
        <v/>
      </c>
      <c r="G13144" s="15">
        <f>IF($D13144=1,$B13144*100+$C13144,-1)</f>
        <v/>
      </c>
      <c r="H13144" s="15">
        <f>IF($D13144=1,$B13144,-1)</f>
        <v/>
      </c>
      <c r="I13144" s="15">
        <f>IF($D13144=1,$C13144,-1)</f>
        <v/>
      </c>
    </row>
    <row r="13145">
      <c r="A13145" s="33" t="n">
        <v>45839.58333333334</v>
      </c>
      <c r="B13145" s="15">
        <f>WEEKDAY($A13145,2)</f>
        <v/>
      </c>
      <c r="C13145" s="15">
        <f>HOUR($A13145)</f>
        <v/>
      </c>
      <c r="D13145" s="15">
        <f>IF(AND($A13145&gt;=Instellingen!$B$6,$A13145&lt;Instellingen!$B$7),1,0)</f>
        <v/>
      </c>
      <c r="E13145" s="15">
        <f>COUNTIF(tData[BezoekStart],"&lt;"&amp;($A13145+1/24))-COUNTIF(tData[BezoekEind],"&lt;="&amp;$A13145)</f>
        <v/>
      </c>
      <c r="F13145" s="15">
        <f>COUNTIF(tData[BezoekLangStart],"&lt;"&amp;($A13145+1/24))-COUNTIF(tData[BezoekLangEind],"&lt;="&amp;$A13145)</f>
        <v/>
      </c>
      <c r="G13145" s="15">
        <f>IF($D13145=1,$B13145*100+$C13145,-1)</f>
        <v/>
      </c>
      <c r="H13145" s="15">
        <f>IF($D13145=1,$B13145,-1)</f>
        <v/>
      </c>
      <c r="I13145" s="15">
        <f>IF($D13145=1,$C13145,-1)</f>
        <v/>
      </c>
    </row>
    <row r="13146">
      <c r="A13146" s="33" t="n">
        <v>45839.625</v>
      </c>
      <c r="B13146" s="15">
        <f>WEEKDAY($A13146,2)</f>
        <v/>
      </c>
      <c r="C13146" s="15">
        <f>HOUR($A13146)</f>
        <v/>
      </c>
      <c r="D13146" s="15">
        <f>IF(AND($A13146&gt;=Instellingen!$B$6,$A13146&lt;Instellingen!$B$7),1,0)</f>
        <v/>
      </c>
      <c r="E13146" s="15">
        <f>COUNTIF(tData[BezoekStart],"&lt;"&amp;($A13146+1/24))-COUNTIF(tData[BezoekEind],"&lt;="&amp;$A13146)</f>
        <v/>
      </c>
      <c r="F13146" s="15">
        <f>COUNTIF(tData[BezoekLangStart],"&lt;"&amp;($A13146+1/24))-COUNTIF(tData[BezoekLangEind],"&lt;="&amp;$A13146)</f>
        <v/>
      </c>
      <c r="G13146" s="15">
        <f>IF($D13146=1,$B13146*100+$C13146,-1)</f>
        <v/>
      </c>
      <c r="H13146" s="15">
        <f>IF($D13146=1,$B13146,-1)</f>
        <v/>
      </c>
      <c r="I13146" s="15">
        <f>IF($D13146=1,$C13146,-1)</f>
        <v/>
      </c>
    </row>
    <row r="13147">
      <c r="A13147" s="33" t="n">
        <v>45839.66666666666</v>
      </c>
      <c r="B13147" s="15">
        <f>WEEKDAY($A13147,2)</f>
        <v/>
      </c>
      <c r="C13147" s="15">
        <f>HOUR($A13147)</f>
        <v/>
      </c>
      <c r="D13147" s="15">
        <f>IF(AND($A13147&gt;=Instellingen!$B$6,$A13147&lt;Instellingen!$B$7),1,0)</f>
        <v/>
      </c>
      <c r="E13147" s="15">
        <f>COUNTIF(tData[BezoekStart],"&lt;"&amp;($A13147+1/24))-COUNTIF(tData[BezoekEind],"&lt;="&amp;$A13147)</f>
        <v/>
      </c>
      <c r="F13147" s="15">
        <f>COUNTIF(tData[BezoekLangStart],"&lt;"&amp;($A13147+1/24))-COUNTIF(tData[BezoekLangEind],"&lt;="&amp;$A13147)</f>
        <v/>
      </c>
      <c r="G13147" s="15">
        <f>IF($D13147=1,$B13147*100+$C13147,-1)</f>
        <v/>
      </c>
      <c r="H13147" s="15">
        <f>IF($D13147=1,$B13147,-1)</f>
        <v/>
      </c>
      <c r="I13147" s="15">
        <f>IF($D13147=1,$C13147,-1)</f>
        <v/>
      </c>
    </row>
    <row r="13148">
      <c r="A13148" s="33" t="n">
        <v>45839.70833333334</v>
      </c>
      <c r="B13148" s="15">
        <f>WEEKDAY($A13148,2)</f>
        <v/>
      </c>
      <c r="C13148" s="15">
        <f>HOUR($A13148)</f>
        <v/>
      </c>
      <c r="D13148" s="15">
        <f>IF(AND($A13148&gt;=Instellingen!$B$6,$A13148&lt;Instellingen!$B$7),1,0)</f>
        <v/>
      </c>
      <c r="E13148" s="15">
        <f>COUNTIF(tData[BezoekStart],"&lt;"&amp;($A13148+1/24))-COUNTIF(tData[BezoekEind],"&lt;="&amp;$A13148)</f>
        <v/>
      </c>
      <c r="F13148" s="15">
        <f>COUNTIF(tData[BezoekLangStart],"&lt;"&amp;($A13148+1/24))-COUNTIF(tData[BezoekLangEind],"&lt;="&amp;$A13148)</f>
        <v/>
      </c>
      <c r="G13148" s="15">
        <f>IF($D13148=1,$B13148*100+$C13148,-1)</f>
        <v/>
      </c>
      <c r="H13148" s="15">
        <f>IF($D13148=1,$B13148,-1)</f>
        <v/>
      </c>
      <c r="I13148" s="15">
        <f>IF($D13148=1,$C13148,-1)</f>
        <v/>
      </c>
    </row>
    <row r="13149">
      <c r="A13149" s="33" t="n">
        <v>45839.75</v>
      </c>
      <c r="B13149" s="15">
        <f>WEEKDAY($A13149,2)</f>
        <v/>
      </c>
      <c r="C13149" s="15">
        <f>HOUR($A13149)</f>
        <v/>
      </c>
      <c r="D13149" s="15">
        <f>IF(AND($A13149&gt;=Instellingen!$B$6,$A13149&lt;Instellingen!$B$7),1,0)</f>
        <v/>
      </c>
      <c r="E13149" s="15">
        <f>COUNTIF(tData[BezoekStart],"&lt;"&amp;($A13149+1/24))-COUNTIF(tData[BezoekEind],"&lt;="&amp;$A13149)</f>
        <v/>
      </c>
      <c r="F13149" s="15">
        <f>COUNTIF(tData[BezoekLangStart],"&lt;"&amp;($A13149+1/24))-COUNTIF(tData[BezoekLangEind],"&lt;="&amp;$A13149)</f>
        <v/>
      </c>
      <c r="G13149" s="15">
        <f>IF($D13149=1,$B13149*100+$C13149,-1)</f>
        <v/>
      </c>
      <c r="H13149" s="15">
        <f>IF($D13149=1,$B13149,-1)</f>
        <v/>
      </c>
      <c r="I13149" s="15">
        <f>IF($D13149=1,$C13149,-1)</f>
        <v/>
      </c>
    </row>
    <row r="13150">
      <c r="A13150" s="33" t="n">
        <v>45839.79166666666</v>
      </c>
      <c r="B13150" s="15">
        <f>WEEKDAY($A13150,2)</f>
        <v/>
      </c>
      <c r="C13150" s="15">
        <f>HOUR($A13150)</f>
        <v/>
      </c>
      <c r="D13150" s="15">
        <f>IF(AND($A13150&gt;=Instellingen!$B$6,$A13150&lt;Instellingen!$B$7),1,0)</f>
        <v/>
      </c>
      <c r="E13150" s="15">
        <f>COUNTIF(tData[BezoekStart],"&lt;"&amp;($A13150+1/24))-COUNTIF(tData[BezoekEind],"&lt;="&amp;$A13150)</f>
        <v/>
      </c>
      <c r="F13150" s="15">
        <f>COUNTIF(tData[BezoekLangStart],"&lt;"&amp;($A13150+1/24))-COUNTIF(tData[BezoekLangEind],"&lt;="&amp;$A13150)</f>
        <v/>
      </c>
      <c r="G13150" s="15">
        <f>IF($D13150=1,$B13150*100+$C13150,-1)</f>
        <v/>
      </c>
      <c r="H13150" s="15">
        <f>IF($D13150=1,$B13150,-1)</f>
        <v/>
      </c>
      <c r="I13150" s="15">
        <f>IF($D13150=1,$C13150,-1)</f>
        <v/>
      </c>
    </row>
    <row r="13151">
      <c r="A13151" s="33" t="n">
        <v>45839.83333333334</v>
      </c>
      <c r="B13151" s="15">
        <f>WEEKDAY($A13151,2)</f>
        <v/>
      </c>
      <c r="C13151" s="15">
        <f>HOUR($A13151)</f>
        <v/>
      </c>
      <c r="D13151" s="15">
        <f>IF(AND($A13151&gt;=Instellingen!$B$6,$A13151&lt;Instellingen!$B$7),1,0)</f>
        <v/>
      </c>
      <c r="E13151" s="15">
        <f>COUNTIF(tData[BezoekStart],"&lt;"&amp;($A13151+1/24))-COUNTIF(tData[BezoekEind],"&lt;="&amp;$A13151)</f>
        <v/>
      </c>
      <c r="F13151" s="15">
        <f>COUNTIF(tData[BezoekLangStart],"&lt;"&amp;($A13151+1/24))-COUNTIF(tData[BezoekLangEind],"&lt;="&amp;$A13151)</f>
        <v/>
      </c>
      <c r="G13151" s="15">
        <f>IF($D13151=1,$B13151*100+$C13151,-1)</f>
        <v/>
      </c>
      <c r="H13151" s="15">
        <f>IF($D13151=1,$B13151,-1)</f>
        <v/>
      </c>
      <c r="I13151" s="15">
        <f>IF($D13151=1,$C13151,-1)</f>
        <v/>
      </c>
    </row>
    <row r="13152">
      <c r="A13152" s="33" t="n">
        <v>45839.875</v>
      </c>
      <c r="B13152" s="15">
        <f>WEEKDAY($A13152,2)</f>
        <v/>
      </c>
      <c r="C13152" s="15">
        <f>HOUR($A13152)</f>
        <v/>
      </c>
      <c r="D13152" s="15">
        <f>IF(AND($A13152&gt;=Instellingen!$B$6,$A13152&lt;Instellingen!$B$7),1,0)</f>
        <v/>
      </c>
      <c r="E13152" s="15">
        <f>COUNTIF(tData[BezoekStart],"&lt;"&amp;($A13152+1/24))-COUNTIF(tData[BezoekEind],"&lt;="&amp;$A13152)</f>
        <v/>
      </c>
      <c r="F13152" s="15">
        <f>COUNTIF(tData[BezoekLangStart],"&lt;"&amp;($A13152+1/24))-COUNTIF(tData[BezoekLangEind],"&lt;="&amp;$A13152)</f>
        <v/>
      </c>
      <c r="G13152" s="15">
        <f>IF($D13152=1,$B13152*100+$C13152,-1)</f>
        <v/>
      </c>
      <c r="H13152" s="15">
        <f>IF($D13152=1,$B13152,-1)</f>
        <v/>
      </c>
      <c r="I13152" s="15">
        <f>IF($D13152=1,$C13152,-1)</f>
        <v/>
      </c>
    </row>
    <row r="13153">
      <c r="A13153" s="33" t="n">
        <v>45839.91666666666</v>
      </c>
      <c r="B13153" s="15">
        <f>WEEKDAY($A13153,2)</f>
        <v/>
      </c>
      <c r="C13153" s="15">
        <f>HOUR($A13153)</f>
        <v/>
      </c>
      <c r="D13153" s="15">
        <f>IF(AND($A13153&gt;=Instellingen!$B$6,$A13153&lt;Instellingen!$B$7),1,0)</f>
        <v/>
      </c>
      <c r="E13153" s="15">
        <f>COUNTIF(tData[BezoekStart],"&lt;"&amp;($A13153+1/24))-COUNTIF(tData[BezoekEind],"&lt;="&amp;$A13153)</f>
        <v/>
      </c>
      <c r="F13153" s="15">
        <f>COUNTIF(tData[BezoekLangStart],"&lt;"&amp;($A13153+1/24))-COUNTIF(tData[BezoekLangEind],"&lt;="&amp;$A13153)</f>
        <v/>
      </c>
      <c r="G13153" s="15">
        <f>IF($D13153=1,$B13153*100+$C13153,-1)</f>
        <v/>
      </c>
      <c r="H13153" s="15">
        <f>IF($D13153=1,$B13153,-1)</f>
        <v/>
      </c>
      <c r="I13153" s="15">
        <f>IF($D13153=1,$C13153,-1)</f>
        <v/>
      </c>
    </row>
    <row r="13154">
      <c r="A13154" s="33" t="n">
        <v>45839.95833333334</v>
      </c>
      <c r="B13154" s="15">
        <f>WEEKDAY($A13154,2)</f>
        <v/>
      </c>
      <c r="C13154" s="15">
        <f>HOUR($A13154)</f>
        <v/>
      </c>
      <c r="D13154" s="15">
        <f>IF(AND($A13154&gt;=Instellingen!$B$6,$A13154&lt;Instellingen!$B$7),1,0)</f>
        <v/>
      </c>
      <c r="E13154" s="15">
        <f>COUNTIF(tData[BezoekStart],"&lt;"&amp;($A13154+1/24))-COUNTIF(tData[BezoekEind],"&lt;="&amp;$A13154)</f>
        <v/>
      </c>
      <c r="F13154" s="15">
        <f>COUNTIF(tData[BezoekLangStart],"&lt;"&amp;($A13154+1/24))-COUNTIF(tData[BezoekLangEind],"&lt;="&amp;$A13154)</f>
        <v/>
      </c>
      <c r="G13154" s="15">
        <f>IF($D13154=1,$B13154*100+$C13154,-1)</f>
        <v/>
      </c>
      <c r="H13154" s="15">
        <f>IF($D13154=1,$B13154,-1)</f>
        <v/>
      </c>
      <c r="I13154" s="15">
        <f>IF($D13154=1,$C13154,-1)</f>
        <v/>
      </c>
    </row>
    <row r="13155">
      <c r="A13155" s="33" t="n">
        <v>45840</v>
      </c>
      <c r="B13155" s="15">
        <f>WEEKDAY($A13155,2)</f>
        <v/>
      </c>
      <c r="C13155" s="15">
        <f>HOUR($A13155)</f>
        <v/>
      </c>
      <c r="D13155" s="15">
        <f>IF(AND($A13155&gt;=Instellingen!$B$6,$A13155&lt;Instellingen!$B$7),1,0)</f>
        <v/>
      </c>
      <c r="E13155" s="15">
        <f>COUNTIF(tData[BezoekStart],"&lt;"&amp;($A13155+1/24))-COUNTIF(tData[BezoekEind],"&lt;="&amp;$A13155)</f>
        <v/>
      </c>
      <c r="F13155" s="15">
        <f>COUNTIF(tData[BezoekLangStart],"&lt;"&amp;($A13155+1/24))-COUNTIF(tData[BezoekLangEind],"&lt;="&amp;$A13155)</f>
        <v/>
      </c>
      <c r="G13155" s="15">
        <f>IF($D13155=1,$B13155*100+$C13155,-1)</f>
        <v/>
      </c>
      <c r="H13155" s="15">
        <f>IF($D13155=1,$B13155,-1)</f>
        <v/>
      </c>
      <c r="I13155" s="15">
        <f>IF($D13155=1,$C13155,-1)</f>
        <v/>
      </c>
    </row>
    <row r="13156">
      <c r="A13156" s="33" t="n">
        <v>45840.04166666666</v>
      </c>
      <c r="B13156" s="15">
        <f>WEEKDAY($A13156,2)</f>
        <v/>
      </c>
      <c r="C13156" s="15">
        <f>HOUR($A13156)</f>
        <v/>
      </c>
      <c r="D13156" s="15">
        <f>IF(AND($A13156&gt;=Instellingen!$B$6,$A13156&lt;Instellingen!$B$7),1,0)</f>
        <v/>
      </c>
      <c r="E13156" s="15">
        <f>COUNTIF(tData[BezoekStart],"&lt;"&amp;($A13156+1/24))-COUNTIF(tData[BezoekEind],"&lt;="&amp;$A13156)</f>
        <v/>
      </c>
      <c r="F13156" s="15">
        <f>COUNTIF(tData[BezoekLangStart],"&lt;"&amp;($A13156+1/24))-COUNTIF(tData[BezoekLangEind],"&lt;="&amp;$A13156)</f>
        <v/>
      </c>
      <c r="G13156" s="15">
        <f>IF($D13156=1,$B13156*100+$C13156,-1)</f>
        <v/>
      </c>
      <c r="H13156" s="15">
        <f>IF($D13156=1,$B13156,-1)</f>
        <v/>
      </c>
      <c r="I13156" s="15">
        <f>IF($D13156=1,$C13156,-1)</f>
        <v/>
      </c>
    </row>
    <row r="13157">
      <c r="A13157" s="33" t="n">
        <v>45840.08333333334</v>
      </c>
      <c r="B13157" s="15">
        <f>WEEKDAY($A13157,2)</f>
        <v/>
      </c>
      <c r="C13157" s="15">
        <f>HOUR($A13157)</f>
        <v/>
      </c>
      <c r="D13157" s="15">
        <f>IF(AND($A13157&gt;=Instellingen!$B$6,$A13157&lt;Instellingen!$B$7),1,0)</f>
        <v/>
      </c>
      <c r="E13157" s="15">
        <f>COUNTIF(tData[BezoekStart],"&lt;"&amp;($A13157+1/24))-COUNTIF(tData[BezoekEind],"&lt;="&amp;$A13157)</f>
        <v/>
      </c>
      <c r="F13157" s="15">
        <f>COUNTIF(tData[BezoekLangStart],"&lt;"&amp;($A13157+1/24))-COUNTIF(tData[BezoekLangEind],"&lt;="&amp;$A13157)</f>
        <v/>
      </c>
      <c r="G13157" s="15">
        <f>IF($D13157=1,$B13157*100+$C13157,-1)</f>
        <v/>
      </c>
      <c r="H13157" s="15">
        <f>IF($D13157=1,$B13157,-1)</f>
        <v/>
      </c>
      <c r="I13157" s="15">
        <f>IF($D13157=1,$C13157,-1)</f>
        <v/>
      </c>
    </row>
    <row r="13158">
      <c r="A13158" s="33" t="n">
        <v>45840.125</v>
      </c>
      <c r="B13158" s="15">
        <f>WEEKDAY($A13158,2)</f>
        <v/>
      </c>
      <c r="C13158" s="15">
        <f>HOUR($A13158)</f>
        <v/>
      </c>
      <c r="D13158" s="15">
        <f>IF(AND($A13158&gt;=Instellingen!$B$6,$A13158&lt;Instellingen!$B$7),1,0)</f>
        <v/>
      </c>
      <c r="E13158" s="15">
        <f>COUNTIF(tData[BezoekStart],"&lt;"&amp;($A13158+1/24))-COUNTIF(tData[BezoekEind],"&lt;="&amp;$A13158)</f>
        <v/>
      </c>
      <c r="F13158" s="15">
        <f>COUNTIF(tData[BezoekLangStart],"&lt;"&amp;($A13158+1/24))-COUNTIF(tData[BezoekLangEind],"&lt;="&amp;$A13158)</f>
        <v/>
      </c>
      <c r="G13158" s="15">
        <f>IF($D13158=1,$B13158*100+$C13158,-1)</f>
        <v/>
      </c>
      <c r="H13158" s="15">
        <f>IF($D13158=1,$B13158,-1)</f>
        <v/>
      </c>
      <c r="I13158" s="15">
        <f>IF($D13158=1,$C13158,-1)</f>
        <v/>
      </c>
    </row>
    <row r="13159">
      <c r="A13159" s="33" t="n">
        <v>45840.16666666666</v>
      </c>
      <c r="B13159" s="15">
        <f>WEEKDAY($A13159,2)</f>
        <v/>
      </c>
      <c r="C13159" s="15">
        <f>HOUR($A13159)</f>
        <v/>
      </c>
      <c r="D13159" s="15">
        <f>IF(AND($A13159&gt;=Instellingen!$B$6,$A13159&lt;Instellingen!$B$7),1,0)</f>
        <v/>
      </c>
      <c r="E13159" s="15">
        <f>COUNTIF(tData[BezoekStart],"&lt;"&amp;($A13159+1/24))-COUNTIF(tData[BezoekEind],"&lt;="&amp;$A13159)</f>
        <v/>
      </c>
      <c r="F13159" s="15">
        <f>COUNTIF(tData[BezoekLangStart],"&lt;"&amp;($A13159+1/24))-COUNTIF(tData[BezoekLangEind],"&lt;="&amp;$A13159)</f>
        <v/>
      </c>
      <c r="G13159" s="15">
        <f>IF($D13159=1,$B13159*100+$C13159,-1)</f>
        <v/>
      </c>
      <c r="H13159" s="15">
        <f>IF($D13159=1,$B13159,-1)</f>
        <v/>
      </c>
      <c r="I13159" s="15">
        <f>IF($D13159=1,$C13159,-1)</f>
        <v/>
      </c>
    </row>
    <row r="13160">
      <c r="A13160" s="33" t="n">
        <v>45840.20833333334</v>
      </c>
      <c r="B13160" s="15">
        <f>WEEKDAY($A13160,2)</f>
        <v/>
      </c>
      <c r="C13160" s="15">
        <f>HOUR($A13160)</f>
        <v/>
      </c>
      <c r="D13160" s="15">
        <f>IF(AND($A13160&gt;=Instellingen!$B$6,$A13160&lt;Instellingen!$B$7),1,0)</f>
        <v/>
      </c>
      <c r="E13160" s="15">
        <f>COUNTIF(tData[BezoekStart],"&lt;"&amp;($A13160+1/24))-COUNTIF(tData[BezoekEind],"&lt;="&amp;$A13160)</f>
        <v/>
      </c>
      <c r="F13160" s="15">
        <f>COUNTIF(tData[BezoekLangStart],"&lt;"&amp;($A13160+1/24))-COUNTIF(tData[BezoekLangEind],"&lt;="&amp;$A13160)</f>
        <v/>
      </c>
      <c r="G13160" s="15">
        <f>IF($D13160=1,$B13160*100+$C13160,-1)</f>
        <v/>
      </c>
      <c r="H13160" s="15">
        <f>IF($D13160=1,$B13160,-1)</f>
        <v/>
      </c>
      <c r="I13160" s="15">
        <f>IF($D13160=1,$C13160,-1)</f>
        <v/>
      </c>
    </row>
    <row r="13161">
      <c r="A13161" s="33" t="n">
        <v>45840.25</v>
      </c>
      <c r="B13161" s="15">
        <f>WEEKDAY($A13161,2)</f>
        <v/>
      </c>
      <c r="C13161" s="15">
        <f>HOUR($A13161)</f>
        <v/>
      </c>
      <c r="D13161" s="15">
        <f>IF(AND($A13161&gt;=Instellingen!$B$6,$A13161&lt;Instellingen!$B$7),1,0)</f>
        <v/>
      </c>
      <c r="E13161" s="15">
        <f>COUNTIF(tData[BezoekStart],"&lt;"&amp;($A13161+1/24))-COUNTIF(tData[BezoekEind],"&lt;="&amp;$A13161)</f>
        <v/>
      </c>
      <c r="F13161" s="15">
        <f>COUNTIF(tData[BezoekLangStart],"&lt;"&amp;($A13161+1/24))-COUNTIF(tData[BezoekLangEind],"&lt;="&amp;$A13161)</f>
        <v/>
      </c>
      <c r="G13161" s="15">
        <f>IF($D13161=1,$B13161*100+$C13161,-1)</f>
        <v/>
      </c>
      <c r="H13161" s="15">
        <f>IF($D13161=1,$B13161,-1)</f>
        <v/>
      </c>
      <c r="I13161" s="15">
        <f>IF($D13161=1,$C13161,-1)</f>
        <v/>
      </c>
    </row>
    <row r="13162">
      <c r="A13162" s="33" t="n">
        <v>45840.29166666666</v>
      </c>
      <c r="B13162" s="15">
        <f>WEEKDAY($A13162,2)</f>
        <v/>
      </c>
      <c r="C13162" s="15">
        <f>HOUR($A13162)</f>
        <v/>
      </c>
      <c r="D13162" s="15">
        <f>IF(AND($A13162&gt;=Instellingen!$B$6,$A13162&lt;Instellingen!$B$7),1,0)</f>
        <v/>
      </c>
      <c r="E13162" s="15">
        <f>COUNTIF(tData[BezoekStart],"&lt;"&amp;($A13162+1/24))-COUNTIF(tData[BezoekEind],"&lt;="&amp;$A13162)</f>
        <v/>
      </c>
      <c r="F13162" s="15">
        <f>COUNTIF(tData[BezoekLangStart],"&lt;"&amp;($A13162+1/24))-COUNTIF(tData[BezoekLangEind],"&lt;="&amp;$A13162)</f>
        <v/>
      </c>
      <c r="G13162" s="15">
        <f>IF($D13162=1,$B13162*100+$C13162,-1)</f>
        <v/>
      </c>
      <c r="H13162" s="15">
        <f>IF($D13162=1,$B13162,-1)</f>
        <v/>
      </c>
      <c r="I13162" s="15">
        <f>IF($D13162=1,$C13162,-1)</f>
        <v/>
      </c>
    </row>
    <row r="13163">
      <c r="A13163" s="33" t="n">
        <v>45840.33333333334</v>
      </c>
      <c r="B13163" s="15">
        <f>WEEKDAY($A13163,2)</f>
        <v/>
      </c>
      <c r="C13163" s="15">
        <f>HOUR($A13163)</f>
        <v/>
      </c>
      <c r="D13163" s="15">
        <f>IF(AND($A13163&gt;=Instellingen!$B$6,$A13163&lt;Instellingen!$B$7),1,0)</f>
        <v/>
      </c>
      <c r="E13163" s="15">
        <f>COUNTIF(tData[BezoekStart],"&lt;"&amp;($A13163+1/24))-COUNTIF(tData[BezoekEind],"&lt;="&amp;$A13163)</f>
        <v/>
      </c>
      <c r="F13163" s="15">
        <f>COUNTIF(tData[BezoekLangStart],"&lt;"&amp;($A13163+1/24))-COUNTIF(tData[BezoekLangEind],"&lt;="&amp;$A13163)</f>
        <v/>
      </c>
      <c r="G13163" s="15">
        <f>IF($D13163=1,$B13163*100+$C13163,-1)</f>
        <v/>
      </c>
      <c r="H13163" s="15">
        <f>IF($D13163=1,$B13163,-1)</f>
        <v/>
      </c>
      <c r="I13163" s="15">
        <f>IF($D13163=1,$C13163,-1)</f>
        <v/>
      </c>
    </row>
    <row r="13164">
      <c r="A13164" s="33" t="n">
        <v>45840.375</v>
      </c>
      <c r="B13164" s="15">
        <f>WEEKDAY($A13164,2)</f>
        <v/>
      </c>
      <c r="C13164" s="15">
        <f>HOUR($A13164)</f>
        <v/>
      </c>
      <c r="D13164" s="15">
        <f>IF(AND($A13164&gt;=Instellingen!$B$6,$A13164&lt;Instellingen!$B$7),1,0)</f>
        <v/>
      </c>
      <c r="E13164" s="15">
        <f>COUNTIF(tData[BezoekStart],"&lt;"&amp;($A13164+1/24))-COUNTIF(tData[BezoekEind],"&lt;="&amp;$A13164)</f>
        <v/>
      </c>
      <c r="F13164" s="15">
        <f>COUNTIF(tData[BezoekLangStart],"&lt;"&amp;($A13164+1/24))-COUNTIF(tData[BezoekLangEind],"&lt;="&amp;$A13164)</f>
        <v/>
      </c>
      <c r="G13164" s="15">
        <f>IF($D13164=1,$B13164*100+$C13164,-1)</f>
        <v/>
      </c>
      <c r="H13164" s="15">
        <f>IF($D13164=1,$B13164,-1)</f>
        <v/>
      </c>
      <c r="I13164" s="15">
        <f>IF($D13164=1,$C13164,-1)</f>
        <v/>
      </c>
    </row>
    <row r="13165">
      <c r="A13165" s="33" t="n">
        <v>45840.41666666666</v>
      </c>
      <c r="B13165" s="15">
        <f>WEEKDAY($A13165,2)</f>
        <v/>
      </c>
      <c r="C13165" s="15">
        <f>HOUR($A13165)</f>
        <v/>
      </c>
      <c r="D13165" s="15">
        <f>IF(AND($A13165&gt;=Instellingen!$B$6,$A13165&lt;Instellingen!$B$7),1,0)</f>
        <v/>
      </c>
      <c r="E13165" s="15">
        <f>COUNTIF(tData[BezoekStart],"&lt;"&amp;($A13165+1/24))-COUNTIF(tData[BezoekEind],"&lt;="&amp;$A13165)</f>
        <v/>
      </c>
      <c r="F13165" s="15">
        <f>COUNTIF(tData[BezoekLangStart],"&lt;"&amp;($A13165+1/24))-COUNTIF(tData[BezoekLangEind],"&lt;="&amp;$A13165)</f>
        <v/>
      </c>
      <c r="G13165" s="15">
        <f>IF($D13165=1,$B13165*100+$C13165,-1)</f>
        <v/>
      </c>
      <c r="H13165" s="15">
        <f>IF($D13165=1,$B13165,-1)</f>
        <v/>
      </c>
      <c r="I13165" s="15">
        <f>IF($D13165=1,$C13165,-1)</f>
        <v/>
      </c>
    </row>
    <row r="13166">
      <c r="A13166" s="33" t="n">
        <v>45840.45833333334</v>
      </c>
      <c r="B13166" s="15">
        <f>WEEKDAY($A13166,2)</f>
        <v/>
      </c>
      <c r="C13166" s="15">
        <f>HOUR($A13166)</f>
        <v/>
      </c>
      <c r="D13166" s="15">
        <f>IF(AND($A13166&gt;=Instellingen!$B$6,$A13166&lt;Instellingen!$B$7),1,0)</f>
        <v/>
      </c>
      <c r="E13166" s="15">
        <f>COUNTIF(tData[BezoekStart],"&lt;"&amp;($A13166+1/24))-COUNTIF(tData[BezoekEind],"&lt;="&amp;$A13166)</f>
        <v/>
      </c>
      <c r="F13166" s="15">
        <f>COUNTIF(tData[BezoekLangStart],"&lt;"&amp;($A13166+1/24))-COUNTIF(tData[BezoekLangEind],"&lt;="&amp;$A13166)</f>
        <v/>
      </c>
      <c r="G13166" s="15">
        <f>IF($D13166=1,$B13166*100+$C13166,-1)</f>
        <v/>
      </c>
      <c r="H13166" s="15">
        <f>IF($D13166=1,$B13166,-1)</f>
        <v/>
      </c>
      <c r="I13166" s="15">
        <f>IF($D13166=1,$C13166,-1)</f>
        <v/>
      </c>
    </row>
    <row r="13167">
      <c r="A13167" s="33" t="n">
        <v>45840.5</v>
      </c>
      <c r="B13167" s="15">
        <f>WEEKDAY($A13167,2)</f>
        <v/>
      </c>
      <c r="C13167" s="15">
        <f>HOUR($A13167)</f>
        <v/>
      </c>
      <c r="D13167" s="15">
        <f>IF(AND($A13167&gt;=Instellingen!$B$6,$A13167&lt;Instellingen!$B$7),1,0)</f>
        <v/>
      </c>
      <c r="E13167" s="15">
        <f>COUNTIF(tData[BezoekStart],"&lt;"&amp;($A13167+1/24))-COUNTIF(tData[BezoekEind],"&lt;="&amp;$A13167)</f>
        <v/>
      </c>
      <c r="F13167" s="15">
        <f>COUNTIF(tData[BezoekLangStart],"&lt;"&amp;($A13167+1/24))-COUNTIF(tData[BezoekLangEind],"&lt;="&amp;$A13167)</f>
        <v/>
      </c>
      <c r="G13167" s="15">
        <f>IF($D13167=1,$B13167*100+$C13167,-1)</f>
        <v/>
      </c>
      <c r="H13167" s="15">
        <f>IF($D13167=1,$B13167,-1)</f>
        <v/>
      </c>
      <c r="I13167" s="15">
        <f>IF($D13167=1,$C13167,-1)</f>
        <v/>
      </c>
    </row>
    <row r="13168">
      <c r="A13168" s="33" t="n">
        <v>45840.54166666666</v>
      </c>
      <c r="B13168" s="15">
        <f>WEEKDAY($A13168,2)</f>
        <v/>
      </c>
      <c r="C13168" s="15">
        <f>HOUR($A13168)</f>
        <v/>
      </c>
      <c r="D13168" s="15">
        <f>IF(AND($A13168&gt;=Instellingen!$B$6,$A13168&lt;Instellingen!$B$7),1,0)</f>
        <v/>
      </c>
      <c r="E13168" s="15">
        <f>COUNTIF(tData[BezoekStart],"&lt;"&amp;($A13168+1/24))-COUNTIF(tData[BezoekEind],"&lt;="&amp;$A13168)</f>
        <v/>
      </c>
      <c r="F13168" s="15">
        <f>COUNTIF(tData[BezoekLangStart],"&lt;"&amp;($A13168+1/24))-COUNTIF(tData[BezoekLangEind],"&lt;="&amp;$A13168)</f>
        <v/>
      </c>
      <c r="G13168" s="15">
        <f>IF($D13168=1,$B13168*100+$C13168,-1)</f>
        <v/>
      </c>
      <c r="H13168" s="15">
        <f>IF($D13168=1,$B13168,-1)</f>
        <v/>
      </c>
      <c r="I13168" s="15">
        <f>IF($D13168=1,$C13168,-1)</f>
        <v/>
      </c>
    </row>
    <row r="13169">
      <c r="A13169" s="33" t="n">
        <v>45840.58333333334</v>
      </c>
      <c r="B13169" s="15">
        <f>WEEKDAY($A13169,2)</f>
        <v/>
      </c>
      <c r="C13169" s="15">
        <f>HOUR($A13169)</f>
        <v/>
      </c>
      <c r="D13169" s="15">
        <f>IF(AND($A13169&gt;=Instellingen!$B$6,$A13169&lt;Instellingen!$B$7),1,0)</f>
        <v/>
      </c>
      <c r="E13169" s="15">
        <f>COUNTIF(tData[BezoekStart],"&lt;"&amp;($A13169+1/24))-COUNTIF(tData[BezoekEind],"&lt;="&amp;$A13169)</f>
        <v/>
      </c>
      <c r="F13169" s="15">
        <f>COUNTIF(tData[BezoekLangStart],"&lt;"&amp;($A13169+1/24))-COUNTIF(tData[BezoekLangEind],"&lt;="&amp;$A13169)</f>
        <v/>
      </c>
      <c r="G13169" s="15">
        <f>IF($D13169=1,$B13169*100+$C13169,-1)</f>
        <v/>
      </c>
      <c r="H13169" s="15">
        <f>IF($D13169=1,$B13169,-1)</f>
        <v/>
      </c>
      <c r="I13169" s="15">
        <f>IF($D13169=1,$C13169,-1)</f>
        <v/>
      </c>
    </row>
    <row r="13170">
      <c r="A13170" s="33" t="n">
        <v>45840.625</v>
      </c>
      <c r="B13170" s="15">
        <f>WEEKDAY($A13170,2)</f>
        <v/>
      </c>
      <c r="C13170" s="15">
        <f>HOUR($A13170)</f>
        <v/>
      </c>
      <c r="D13170" s="15">
        <f>IF(AND($A13170&gt;=Instellingen!$B$6,$A13170&lt;Instellingen!$B$7),1,0)</f>
        <v/>
      </c>
      <c r="E13170" s="15">
        <f>COUNTIF(tData[BezoekStart],"&lt;"&amp;($A13170+1/24))-COUNTIF(tData[BezoekEind],"&lt;="&amp;$A13170)</f>
        <v/>
      </c>
      <c r="F13170" s="15">
        <f>COUNTIF(tData[BezoekLangStart],"&lt;"&amp;($A13170+1/24))-COUNTIF(tData[BezoekLangEind],"&lt;="&amp;$A13170)</f>
        <v/>
      </c>
      <c r="G13170" s="15">
        <f>IF($D13170=1,$B13170*100+$C13170,-1)</f>
        <v/>
      </c>
      <c r="H13170" s="15">
        <f>IF($D13170=1,$B13170,-1)</f>
        <v/>
      </c>
      <c r="I13170" s="15">
        <f>IF($D13170=1,$C13170,-1)</f>
        <v/>
      </c>
    </row>
    <row r="13171">
      <c r="A13171" s="33" t="n">
        <v>45840.66666666666</v>
      </c>
      <c r="B13171" s="15">
        <f>WEEKDAY($A13171,2)</f>
        <v/>
      </c>
      <c r="C13171" s="15">
        <f>HOUR($A13171)</f>
        <v/>
      </c>
      <c r="D13171" s="15">
        <f>IF(AND($A13171&gt;=Instellingen!$B$6,$A13171&lt;Instellingen!$B$7),1,0)</f>
        <v/>
      </c>
      <c r="E13171" s="15">
        <f>COUNTIF(tData[BezoekStart],"&lt;"&amp;($A13171+1/24))-COUNTIF(tData[BezoekEind],"&lt;="&amp;$A13171)</f>
        <v/>
      </c>
      <c r="F13171" s="15">
        <f>COUNTIF(tData[BezoekLangStart],"&lt;"&amp;($A13171+1/24))-COUNTIF(tData[BezoekLangEind],"&lt;="&amp;$A13171)</f>
        <v/>
      </c>
      <c r="G13171" s="15">
        <f>IF($D13171=1,$B13171*100+$C13171,-1)</f>
        <v/>
      </c>
      <c r="H13171" s="15">
        <f>IF($D13171=1,$B13171,-1)</f>
        <v/>
      </c>
      <c r="I13171" s="15">
        <f>IF($D13171=1,$C13171,-1)</f>
        <v/>
      </c>
    </row>
    <row r="13172">
      <c r="A13172" s="33" t="n">
        <v>45840.70833333334</v>
      </c>
      <c r="B13172" s="15">
        <f>WEEKDAY($A13172,2)</f>
        <v/>
      </c>
      <c r="C13172" s="15">
        <f>HOUR($A13172)</f>
        <v/>
      </c>
      <c r="D13172" s="15">
        <f>IF(AND($A13172&gt;=Instellingen!$B$6,$A13172&lt;Instellingen!$B$7),1,0)</f>
        <v/>
      </c>
      <c r="E13172" s="15">
        <f>COUNTIF(tData[BezoekStart],"&lt;"&amp;($A13172+1/24))-COUNTIF(tData[BezoekEind],"&lt;="&amp;$A13172)</f>
        <v/>
      </c>
      <c r="F13172" s="15">
        <f>COUNTIF(tData[BezoekLangStart],"&lt;"&amp;($A13172+1/24))-COUNTIF(tData[BezoekLangEind],"&lt;="&amp;$A13172)</f>
        <v/>
      </c>
      <c r="G13172" s="15">
        <f>IF($D13172=1,$B13172*100+$C13172,-1)</f>
        <v/>
      </c>
      <c r="H13172" s="15">
        <f>IF($D13172=1,$B13172,-1)</f>
        <v/>
      </c>
      <c r="I13172" s="15">
        <f>IF($D13172=1,$C13172,-1)</f>
        <v/>
      </c>
    </row>
    <row r="13173">
      <c r="A13173" s="33" t="n">
        <v>45840.75</v>
      </c>
      <c r="B13173" s="15">
        <f>WEEKDAY($A13173,2)</f>
        <v/>
      </c>
      <c r="C13173" s="15">
        <f>HOUR($A13173)</f>
        <v/>
      </c>
      <c r="D13173" s="15">
        <f>IF(AND($A13173&gt;=Instellingen!$B$6,$A13173&lt;Instellingen!$B$7),1,0)</f>
        <v/>
      </c>
      <c r="E13173" s="15">
        <f>COUNTIF(tData[BezoekStart],"&lt;"&amp;($A13173+1/24))-COUNTIF(tData[BezoekEind],"&lt;="&amp;$A13173)</f>
        <v/>
      </c>
      <c r="F13173" s="15">
        <f>COUNTIF(tData[BezoekLangStart],"&lt;"&amp;($A13173+1/24))-COUNTIF(tData[BezoekLangEind],"&lt;="&amp;$A13173)</f>
        <v/>
      </c>
      <c r="G13173" s="15">
        <f>IF($D13173=1,$B13173*100+$C13173,-1)</f>
        <v/>
      </c>
      <c r="H13173" s="15">
        <f>IF($D13173=1,$B13173,-1)</f>
        <v/>
      </c>
      <c r="I13173" s="15">
        <f>IF($D13173=1,$C13173,-1)</f>
        <v/>
      </c>
    </row>
    <row r="13174">
      <c r="A13174" s="33" t="n">
        <v>45840.79166666666</v>
      </c>
      <c r="B13174" s="15">
        <f>WEEKDAY($A13174,2)</f>
        <v/>
      </c>
      <c r="C13174" s="15">
        <f>HOUR($A13174)</f>
        <v/>
      </c>
      <c r="D13174" s="15">
        <f>IF(AND($A13174&gt;=Instellingen!$B$6,$A13174&lt;Instellingen!$B$7),1,0)</f>
        <v/>
      </c>
      <c r="E13174" s="15">
        <f>COUNTIF(tData[BezoekStart],"&lt;"&amp;($A13174+1/24))-COUNTIF(tData[BezoekEind],"&lt;="&amp;$A13174)</f>
        <v/>
      </c>
      <c r="F13174" s="15">
        <f>COUNTIF(tData[BezoekLangStart],"&lt;"&amp;($A13174+1/24))-COUNTIF(tData[BezoekLangEind],"&lt;="&amp;$A13174)</f>
        <v/>
      </c>
      <c r="G13174" s="15">
        <f>IF($D13174=1,$B13174*100+$C13174,-1)</f>
        <v/>
      </c>
      <c r="H13174" s="15">
        <f>IF($D13174=1,$B13174,-1)</f>
        <v/>
      </c>
      <c r="I13174" s="15">
        <f>IF($D13174=1,$C13174,-1)</f>
        <v/>
      </c>
    </row>
    <row r="13175">
      <c r="A13175" s="33" t="n">
        <v>45840.83333333334</v>
      </c>
      <c r="B13175" s="15">
        <f>WEEKDAY($A13175,2)</f>
        <v/>
      </c>
      <c r="C13175" s="15">
        <f>HOUR($A13175)</f>
        <v/>
      </c>
      <c r="D13175" s="15">
        <f>IF(AND($A13175&gt;=Instellingen!$B$6,$A13175&lt;Instellingen!$B$7),1,0)</f>
        <v/>
      </c>
      <c r="E13175" s="15">
        <f>COUNTIF(tData[BezoekStart],"&lt;"&amp;($A13175+1/24))-COUNTIF(tData[BezoekEind],"&lt;="&amp;$A13175)</f>
        <v/>
      </c>
      <c r="F13175" s="15">
        <f>COUNTIF(tData[BezoekLangStart],"&lt;"&amp;($A13175+1/24))-COUNTIF(tData[BezoekLangEind],"&lt;="&amp;$A13175)</f>
        <v/>
      </c>
      <c r="G13175" s="15">
        <f>IF($D13175=1,$B13175*100+$C13175,-1)</f>
        <v/>
      </c>
      <c r="H13175" s="15">
        <f>IF($D13175=1,$B13175,-1)</f>
        <v/>
      </c>
      <c r="I13175" s="15">
        <f>IF($D13175=1,$C13175,-1)</f>
        <v/>
      </c>
    </row>
    <row r="13176">
      <c r="A13176" s="33" t="n">
        <v>45840.875</v>
      </c>
      <c r="B13176" s="15">
        <f>WEEKDAY($A13176,2)</f>
        <v/>
      </c>
      <c r="C13176" s="15">
        <f>HOUR($A13176)</f>
        <v/>
      </c>
      <c r="D13176" s="15">
        <f>IF(AND($A13176&gt;=Instellingen!$B$6,$A13176&lt;Instellingen!$B$7),1,0)</f>
        <v/>
      </c>
      <c r="E13176" s="15">
        <f>COUNTIF(tData[BezoekStart],"&lt;"&amp;($A13176+1/24))-COUNTIF(tData[BezoekEind],"&lt;="&amp;$A13176)</f>
        <v/>
      </c>
      <c r="F13176" s="15">
        <f>COUNTIF(tData[BezoekLangStart],"&lt;"&amp;($A13176+1/24))-COUNTIF(tData[BezoekLangEind],"&lt;="&amp;$A13176)</f>
        <v/>
      </c>
      <c r="G13176" s="15">
        <f>IF($D13176=1,$B13176*100+$C13176,-1)</f>
        <v/>
      </c>
      <c r="H13176" s="15">
        <f>IF($D13176=1,$B13176,-1)</f>
        <v/>
      </c>
      <c r="I13176" s="15">
        <f>IF($D13176=1,$C13176,-1)</f>
        <v/>
      </c>
    </row>
    <row r="13177">
      <c r="A13177" s="33" t="n">
        <v>45840.91666666666</v>
      </c>
      <c r="B13177" s="15">
        <f>WEEKDAY($A13177,2)</f>
        <v/>
      </c>
      <c r="C13177" s="15">
        <f>HOUR($A13177)</f>
        <v/>
      </c>
      <c r="D13177" s="15">
        <f>IF(AND($A13177&gt;=Instellingen!$B$6,$A13177&lt;Instellingen!$B$7),1,0)</f>
        <v/>
      </c>
      <c r="E13177" s="15">
        <f>COUNTIF(tData[BezoekStart],"&lt;"&amp;($A13177+1/24))-COUNTIF(tData[BezoekEind],"&lt;="&amp;$A13177)</f>
        <v/>
      </c>
      <c r="F13177" s="15">
        <f>COUNTIF(tData[BezoekLangStart],"&lt;"&amp;($A13177+1/24))-COUNTIF(tData[BezoekLangEind],"&lt;="&amp;$A13177)</f>
        <v/>
      </c>
      <c r="G13177" s="15">
        <f>IF($D13177=1,$B13177*100+$C13177,-1)</f>
        <v/>
      </c>
      <c r="H13177" s="15">
        <f>IF($D13177=1,$B13177,-1)</f>
        <v/>
      </c>
      <c r="I13177" s="15">
        <f>IF($D13177=1,$C13177,-1)</f>
        <v/>
      </c>
    </row>
    <row r="13178">
      <c r="A13178" s="33" t="n">
        <v>45840.95833333334</v>
      </c>
      <c r="B13178" s="15">
        <f>WEEKDAY($A13178,2)</f>
        <v/>
      </c>
      <c r="C13178" s="15">
        <f>HOUR($A13178)</f>
        <v/>
      </c>
      <c r="D13178" s="15">
        <f>IF(AND($A13178&gt;=Instellingen!$B$6,$A13178&lt;Instellingen!$B$7),1,0)</f>
        <v/>
      </c>
      <c r="E13178" s="15">
        <f>COUNTIF(tData[BezoekStart],"&lt;"&amp;($A13178+1/24))-COUNTIF(tData[BezoekEind],"&lt;="&amp;$A13178)</f>
        <v/>
      </c>
      <c r="F13178" s="15">
        <f>COUNTIF(tData[BezoekLangStart],"&lt;"&amp;($A13178+1/24))-COUNTIF(tData[BezoekLangEind],"&lt;="&amp;$A13178)</f>
        <v/>
      </c>
      <c r="G13178" s="15">
        <f>IF($D13178=1,$B13178*100+$C13178,-1)</f>
        <v/>
      </c>
      <c r="H13178" s="15">
        <f>IF($D13178=1,$B13178,-1)</f>
        <v/>
      </c>
      <c r="I13178" s="15">
        <f>IF($D13178=1,$C13178,-1)</f>
        <v/>
      </c>
    </row>
    <row r="13179">
      <c r="A13179" s="33" t="n">
        <v>45841</v>
      </c>
      <c r="B13179" s="15">
        <f>WEEKDAY($A13179,2)</f>
        <v/>
      </c>
      <c r="C13179" s="15">
        <f>HOUR($A13179)</f>
        <v/>
      </c>
      <c r="D13179" s="15">
        <f>IF(AND($A13179&gt;=Instellingen!$B$6,$A13179&lt;Instellingen!$B$7),1,0)</f>
        <v/>
      </c>
      <c r="E13179" s="15">
        <f>COUNTIF(tData[BezoekStart],"&lt;"&amp;($A13179+1/24))-COUNTIF(tData[BezoekEind],"&lt;="&amp;$A13179)</f>
        <v/>
      </c>
      <c r="F13179" s="15">
        <f>COUNTIF(tData[BezoekLangStart],"&lt;"&amp;($A13179+1/24))-COUNTIF(tData[BezoekLangEind],"&lt;="&amp;$A13179)</f>
        <v/>
      </c>
      <c r="G13179" s="15">
        <f>IF($D13179=1,$B13179*100+$C13179,-1)</f>
        <v/>
      </c>
      <c r="H13179" s="15">
        <f>IF($D13179=1,$B13179,-1)</f>
        <v/>
      </c>
      <c r="I13179" s="15">
        <f>IF($D13179=1,$C13179,-1)</f>
        <v/>
      </c>
    </row>
    <row r="13180">
      <c r="A13180" s="33" t="n">
        <v>45841.04166666666</v>
      </c>
      <c r="B13180" s="15">
        <f>WEEKDAY($A13180,2)</f>
        <v/>
      </c>
      <c r="C13180" s="15">
        <f>HOUR($A13180)</f>
        <v/>
      </c>
      <c r="D13180" s="15">
        <f>IF(AND($A13180&gt;=Instellingen!$B$6,$A13180&lt;Instellingen!$B$7),1,0)</f>
        <v/>
      </c>
      <c r="E13180" s="15">
        <f>COUNTIF(tData[BezoekStart],"&lt;"&amp;($A13180+1/24))-COUNTIF(tData[BezoekEind],"&lt;="&amp;$A13180)</f>
        <v/>
      </c>
      <c r="F13180" s="15">
        <f>COUNTIF(tData[BezoekLangStart],"&lt;"&amp;($A13180+1/24))-COUNTIF(tData[BezoekLangEind],"&lt;="&amp;$A13180)</f>
        <v/>
      </c>
      <c r="G13180" s="15">
        <f>IF($D13180=1,$B13180*100+$C13180,-1)</f>
        <v/>
      </c>
      <c r="H13180" s="15">
        <f>IF($D13180=1,$B13180,-1)</f>
        <v/>
      </c>
      <c r="I13180" s="15">
        <f>IF($D13180=1,$C13180,-1)</f>
        <v/>
      </c>
    </row>
    <row r="13181">
      <c r="A13181" s="33" t="n">
        <v>45841.08333333334</v>
      </c>
      <c r="B13181" s="15">
        <f>WEEKDAY($A13181,2)</f>
        <v/>
      </c>
      <c r="C13181" s="15">
        <f>HOUR($A13181)</f>
        <v/>
      </c>
      <c r="D13181" s="15">
        <f>IF(AND($A13181&gt;=Instellingen!$B$6,$A13181&lt;Instellingen!$B$7),1,0)</f>
        <v/>
      </c>
      <c r="E13181" s="15">
        <f>COUNTIF(tData[BezoekStart],"&lt;"&amp;($A13181+1/24))-COUNTIF(tData[BezoekEind],"&lt;="&amp;$A13181)</f>
        <v/>
      </c>
      <c r="F13181" s="15">
        <f>COUNTIF(tData[BezoekLangStart],"&lt;"&amp;($A13181+1/24))-COUNTIF(tData[BezoekLangEind],"&lt;="&amp;$A13181)</f>
        <v/>
      </c>
      <c r="G13181" s="15">
        <f>IF($D13181=1,$B13181*100+$C13181,-1)</f>
        <v/>
      </c>
      <c r="H13181" s="15">
        <f>IF($D13181=1,$B13181,-1)</f>
        <v/>
      </c>
      <c r="I13181" s="15">
        <f>IF($D13181=1,$C13181,-1)</f>
        <v/>
      </c>
    </row>
    <row r="13182">
      <c r="A13182" s="33" t="n">
        <v>45841.125</v>
      </c>
      <c r="B13182" s="15">
        <f>WEEKDAY($A13182,2)</f>
        <v/>
      </c>
      <c r="C13182" s="15">
        <f>HOUR($A13182)</f>
        <v/>
      </c>
      <c r="D13182" s="15">
        <f>IF(AND($A13182&gt;=Instellingen!$B$6,$A13182&lt;Instellingen!$B$7),1,0)</f>
        <v/>
      </c>
      <c r="E13182" s="15">
        <f>COUNTIF(tData[BezoekStart],"&lt;"&amp;($A13182+1/24))-COUNTIF(tData[BezoekEind],"&lt;="&amp;$A13182)</f>
        <v/>
      </c>
      <c r="F13182" s="15">
        <f>COUNTIF(tData[BezoekLangStart],"&lt;"&amp;($A13182+1/24))-COUNTIF(tData[BezoekLangEind],"&lt;="&amp;$A13182)</f>
        <v/>
      </c>
      <c r="G13182" s="15">
        <f>IF($D13182=1,$B13182*100+$C13182,-1)</f>
        <v/>
      </c>
      <c r="H13182" s="15">
        <f>IF($D13182=1,$B13182,-1)</f>
        <v/>
      </c>
      <c r="I13182" s="15">
        <f>IF($D13182=1,$C13182,-1)</f>
        <v/>
      </c>
    </row>
    <row r="13183">
      <c r="A13183" s="33" t="n">
        <v>45841.16666666666</v>
      </c>
      <c r="B13183" s="15">
        <f>WEEKDAY($A13183,2)</f>
        <v/>
      </c>
      <c r="C13183" s="15">
        <f>HOUR($A13183)</f>
        <v/>
      </c>
      <c r="D13183" s="15">
        <f>IF(AND($A13183&gt;=Instellingen!$B$6,$A13183&lt;Instellingen!$B$7),1,0)</f>
        <v/>
      </c>
      <c r="E13183" s="15">
        <f>COUNTIF(tData[BezoekStart],"&lt;"&amp;($A13183+1/24))-COUNTIF(tData[BezoekEind],"&lt;="&amp;$A13183)</f>
        <v/>
      </c>
      <c r="F13183" s="15">
        <f>COUNTIF(tData[BezoekLangStart],"&lt;"&amp;($A13183+1/24))-COUNTIF(tData[BezoekLangEind],"&lt;="&amp;$A13183)</f>
        <v/>
      </c>
      <c r="G13183" s="15">
        <f>IF($D13183=1,$B13183*100+$C13183,-1)</f>
        <v/>
      </c>
      <c r="H13183" s="15">
        <f>IF($D13183=1,$B13183,-1)</f>
        <v/>
      </c>
      <c r="I13183" s="15">
        <f>IF($D13183=1,$C13183,-1)</f>
        <v/>
      </c>
    </row>
    <row r="13184">
      <c r="A13184" s="33" t="n">
        <v>45841.20833333334</v>
      </c>
      <c r="B13184" s="15">
        <f>WEEKDAY($A13184,2)</f>
        <v/>
      </c>
      <c r="C13184" s="15">
        <f>HOUR($A13184)</f>
        <v/>
      </c>
      <c r="D13184" s="15">
        <f>IF(AND($A13184&gt;=Instellingen!$B$6,$A13184&lt;Instellingen!$B$7),1,0)</f>
        <v/>
      </c>
      <c r="E13184" s="15">
        <f>COUNTIF(tData[BezoekStart],"&lt;"&amp;($A13184+1/24))-COUNTIF(tData[BezoekEind],"&lt;="&amp;$A13184)</f>
        <v/>
      </c>
      <c r="F13184" s="15">
        <f>COUNTIF(tData[BezoekLangStart],"&lt;"&amp;($A13184+1/24))-COUNTIF(tData[BezoekLangEind],"&lt;="&amp;$A13184)</f>
        <v/>
      </c>
      <c r="G13184" s="15">
        <f>IF($D13184=1,$B13184*100+$C13184,-1)</f>
        <v/>
      </c>
      <c r="H13184" s="15">
        <f>IF($D13184=1,$B13184,-1)</f>
        <v/>
      </c>
      <c r="I13184" s="15">
        <f>IF($D13184=1,$C13184,-1)</f>
        <v/>
      </c>
    </row>
    <row r="13185">
      <c r="A13185" s="33" t="n">
        <v>45841.25</v>
      </c>
      <c r="B13185" s="15">
        <f>WEEKDAY($A13185,2)</f>
        <v/>
      </c>
      <c r="C13185" s="15">
        <f>HOUR($A13185)</f>
        <v/>
      </c>
      <c r="D13185" s="15">
        <f>IF(AND($A13185&gt;=Instellingen!$B$6,$A13185&lt;Instellingen!$B$7),1,0)</f>
        <v/>
      </c>
      <c r="E13185" s="15">
        <f>COUNTIF(tData[BezoekStart],"&lt;"&amp;($A13185+1/24))-COUNTIF(tData[BezoekEind],"&lt;="&amp;$A13185)</f>
        <v/>
      </c>
      <c r="F13185" s="15">
        <f>COUNTIF(tData[BezoekLangStart],"&lt;"&amp;($A13185+1/24))-COUNTIF(tData[BezoekLangEind],"&lt;="&amp;$A13185)</f>
        <v/>
      </c>
      <c r="G13185" s="15">
        <f>IF($D13185=1,$B13185*100+$C13185,-1)</f>
        <v/>
      </c>
      <c r="H13185" s="15">
        <f>IF($D13185=1,$B13185,-1)</f>
        <v/>
      </c>
      <c r="I13185" s="15">
        <f>IF($D13185=1,$C13185,-1)</f>
        <v/>
      </c>
    </row>
    <row r="13186">
      <c r="A13186" s="33" t="n">
        <v>45841.29166666666</v>
      </c>
      <c r="B13186" s="15">
        <f>WEEKDAY($A13186,2)</f>
        <v/>
      </c>
      <c r="C13186" s="15">
        <f>HOUR($A13186)</f>
        <v/>
      </c>
      <c r="D13186" s="15">
        <f>IF(AND($A13186&gt;=Instellingen!$B$6,$A13186&lt;Instellingen!$B$7),1,0)</f>
        <v/>
      </c>
      <c r="E13186" s="15">
        <f>COUNTIF(tData[BezoekStart],"&lt;"&amp;($A13186+1/24))-COUNTIF(tData[BezoekEind],"&lt;="&amp;$A13186)</f>
        <v/>
      </c>
      <c r="F13186" s="15">
        <f>COUNTIF(tData[BezoekLangStart],"&lt;"&amp;($A13186+1/24))-COUNTIF(tData[BezoekLangEind],"&lt;="&amp;$A13186)</f>
        <v/>
      </c>
      <c r="G13186" s="15">
        <f>IF($D13186=1,$B13186*100+$C13186,-1)</f>
        <v/>
      </c>
      <c r="H13186" s="15">
        <f>IF($D13186=1,$B13186,-1)</f>
        <v/>
      </c>
      <c r="I13186" s="15">
        <f>IF($D13186=1,$C13186,-1)</f>
        <v/>
      </c>
    </row>
    <row r="13187">
      <c r="A13187" s="33" t="n">
        <v>45841.33333333334</v>
      </c>
      <c r="B13187" s="15">
        <f>WEEKDAY($A13187,2)</f>
        <v/>
      </c>
      <c r="C13187" s="15">
        <f>HOUR($A13187)</f>
        <v/>
      </c>
      <c r="D13187" s="15">
        <f>IF(AND($A13187&gt;=Instellingen!$B$6,$A13187&lt;Instellingen!$B$7),1,0)</f>
        <v/>
      </c>
      <c r="E13187" s="15">
        <f>COUNTIF(tData[BezoekStart],"&lt;"&amp;($A13187+1/24))-COUNTIF(tData[BezoekEind],"&lt;="&amp;$A13187)</f>
        <v/>
      </c>
      <c r="F13187" s="15">
        <f>COUNTIF(tData[BezoekLangStart],"&lt;"&amp;($A13187+1/24))-COUNTIF(tData[BezoekLangEind],"&lt;="&amp;$A13187)</f>
        <v/>
      </c>
      <c r="G13187" s="15">
        <f>IF($D13187=1,$B13187*100+$C13187,-1)</f>
        <v/>
      </c>
      <c r="H13187" s="15">
        <f>IF($D13187=1,$B13187,-1)</f>
        <v/>
      </c>
      <c r="I13187" s="15">
        <f>IF($D13187=1,$C13187,-1)</f>
        <v/>
      </c>
    </row>
    <row r="13188">
      <c r="A13188" s="33" t="n">
        <v>45841.375</v>
      </c>
      <c r="B13188" s="15">
        <f>WEEKDAY($A13188,2)</f>
        <v/>
      </c>
      <c r="C13188" s="15">
        <f>HOUR($A13188)</f>
        <v/>
      </c>
      <c r="D13188" s="15">
        <f>IF(AND($A13188&gt;=Instellingen!$B$6,$A13188&lt;Instellingen!$B$7),1,0)</f>
        <v/>
      </c>
      <c r="E13188" s="15">
        <f>COUNTIF(tData[BezoekStart],"&lt;"&amp;($A13188+1/24))-COUNTIF(tData[BezoekEind],"&lt;="&amp;$A13188)</f>
        <v/>
      </c>
      <c r="F13188" s="15">
        <f>COUNTIF(tData[BezoekLangStart],"&lt;"&amp;($A13188+1/24))-COUNTIF(tData[BezoekLangEind],"&lt;="&amp;$A13188)</f>
        <v/>
      </c>
      <c r="G13188" s="15">
        <f>IF($D13188=1,$B13188*100+$C13188,-1)</f>
        <v/>
      </c>
      <c r="H13188" s="15">
        <f>IF($D13188=1,$B13188,-1)</f>
        <v/>
      </c>
      <c r="I13188" s="15">
        <f>IF($D13188=1,$C13188,-1)</f>
        <v/>
      </c>
    </row>
    <row r="13189">
      <c r="A13189" s="33" t="n">
        <v>45841.41666666666</v>
      </c>
      <c r="B13189" s="15">
        <f>WEEKDAY($A13189,2)</f>
        <v/>
      </c>
      <c r="C13189" s="15">
        <f>HOUR($A13189)</f>
        <v/>
      </c>
      <c r="D13189" s="15">
        <f>IF(AND($A13189&gt;=Instellingen!$B$6,$A13189&lt;Instellingen!$B$7),1,0)</f>
        <v/>
      </c>
      <c r="E13189" s="15">
        <f>COUNTIF(tData[BezoekStart],"&lt;"&amp;($A13189+1/24))-COUNTIF(tData[BezoekEind],"&lt;="&amp;$A13189)</f>
        <v/>
      </c>
      <c r="F13189" s="15">
        <f>COUNTIF(tData[BezoekLangStart],"&lt;"&amp;($A13189+1/24))-COUNTIF(tData[BezoekLangEind],"&lt;="&amp;$A13189)</f>
        <v/>
      </c>
      <c r="G13189" s="15">
        <f>IF($D13189=1,$B13189*100+$C13189,-1)</f>
        <v/>
      </c>
      <c r="H13189" s="15">
        <f>IF($D13189=1,$B13189,-1)</f>
        <v/>
      </c>
      <c r="I13189" s="15">
        <f>IF($D13189=1,$C13189,-1)</f>
        <v/>
      </c>
    </row>
    <row r="13190">
      <c r="A13190" s="33" t="n">
        <v>45841.45833333334</v>
      </c>
      <c r="B13190" s="15">
        <f>WEEKDAY($A13190,2)</f>
        <v/>
      </c>
      <c r="C13190" s="15">
        <f>HOUR($A13190)</f>
        <v/>
      </c>
      <c r="D13190" s="15">
        <f>IF(AND($A13190&gt;=Instellingen!$B$6,$A13190&lt;Instellingen!$B$7),1,0)</f>
        <v/>
      </c>
      <c r="E13190" s="15">
        <f>COUNTIF(tData[BezoekStart],"&lt;"&amp;($A13190+1/24))-COUNTIF(tData[BezoekEind],"&lt;="&amp;$A13190)</f>
        <v/>
      </c>
      <c r="F13190" s="15">
        <f>COUNTIF(tData[BezoekLangStart],"&lt;"&amp;($A13190+1/24))-COUNTIF(tData[BezoekLangEind],"&lt;="&amp;$A13190)</f>
        <v/>
      </c>
      <c r="G13190" s="15">
        <f>IF($D13190=1,$B13190*100+$C13190,-1)</f>
        <v/>
      </c>
      <c r="H13190" s="15">
        <f>IF($D13190=1,$B13190,-1)</f>
        <v/>
      </c>
      <c r="I13190" s="15">
        <f>IF($D13190=1,$C13190,-1)</f>
        <v/>
      </c>
    </row>
    <row r="13191">
      <c r="A13191" s="33" t="n">
        <v>45841.5</v>
      </c>
      <c r="B13191" s="15">
        <f>WEEKDAY($A13191,2)</f>
        <v/>
      </c>
      <c r="C13191" s="15">
        <f>HOUR($A13191)</f>
        <v/>
      </c>
      <c r="D13191" s="15">
        <f>IF(AND($A13191&gt;=Instellingen!$B$6,$A13191&lt;Instellingen!$B$7),1,0)</f>
        <v/>
      </c>
      <c r="E13191" s="15">
        <f>COUNTIF(tData[BezoekStart],"&lt;"&amp;($A13191+1/24))-COUNTIF(tData[BezoekEind],"&lt;="&amp;$A13191)</f>
        <v/>
      </c>
      <c r="F13191" s="15">
        <f>COUNTIF(tData[BezoekLangStart],"&lt;"&amp;($A13191+1/24))-COUNTIF(tData[BezoekLangEind],"&lt;="&amp;$A13191)</f>
        <v/>
      </c>
      <c r="G13191" s="15">
        <f>IF($D13191=1,$B13191*100+$C13191,-1)</f>
        <v/>
      </c>
      <c r="H13191" s="15">
        <f>IF($D13191=1,$B13191,-1)</f>
        <v/>
      </c>
      <c r="I13191" s="15">
        <f>IF($D13191=1,$C13191,-1)</f>
        <v/>
      </c>
    </row>
    <row r="13192">
      <c r="A13192" s="33" t="n">
        <v>45841.54166666666</v>
      </c>
      <c r="B13192" s="15">
        <f>WEEKDAY($A13192,2)</f>
        <v/>
      </c>
      <c r="C13192" s="15">
        <f>HOUR($A13192)</f>
        <v/>
      </c>
      <c r="D13192" s="15">
        <f>IF(AND($A13192&gt;=Instellingen!$B$6,$A13192&lt;Instellingen!$B$7),1,0)</f>
        <v/>
      </c>
      <c r="E13192" s="15">
        <f>COUNTIF(tData[BezoekStart],"&lt;"&amp;($A13192+1/24))-COUNTIF(tData[BezoekEind],"&lt;="&amp;$A13192)</f>
        <v/>
      </c>
      <c r="F13192" s="15">
        <f>COUNTIF(tData[BezoekLangStart],"&lt;"&amp;($A13192+1/24))-COUNTIF(tData[BezoekLangEind],"&lt;="&amp;$A13192)</f>
        <v/>
      </c>
      <c r="G13192" s="15">
        <f>IF($D13192=1,$B13192*100+$C13192,-1)</f>
        <v/>
      </c>
      <c r="H13192" s="15">
        <f>IF($D13192=1,$B13192,-1)</f>
        <v/>
      </c>
      <c r="I13192" s="15">
        <f>IF($D13192=1,$C13192,-1)</f>
        <v/>
      </c>
    </row>
    <row r="13193">
      <c r="A13193" s="33" t="n">
        <v>45841.58333333334</v>
      </c>
      <c r="B13193" s="15">
        <f>WEEKDAY($A13193,2)</f>
        <v/>
      </c>
      <c r="C13193" s="15">
        <f>HOUR($A13193)</f>
        <v/>
      </c>
      <c r="D13193" s="15">
        <f>IF(AND($A13193&gt;=Instellingen!$B$6,$A13193&lt;Instellingen!$B$7),1,0)</f>
        <v/>
      </c>
      <c r="E13193" s="15">
        <f>COUNTIF(tData[BezoekStart],"&lt;"&amp;($A13193+1/24))-COUNTIF(tData[BezoekEind],"&lt;="&amp;$A13193)</f>
        <v/>
      </c>
      <c r="F13193" s="15">
        <f>COUNTIF(tData[BezoekLangStart],"&lt;"&amp;($A13193+1/24))-COUNTIF(tData[BezoekLangEind],"&lt;="&amp;$A13193)</f>
        <v/>
      </c>
      <c r="G13193" s="15">
        <f>IF($D13193=1,$B13193*100+$C13193,-1)</f>
        <v/>
      </c>
      <c r="H13193" s="15">
        <f>IF($D13193=1,$B13193,-1)</f>
        <v/>
      </c>
      <c r="I13193" s="15">
        <f>IF($D13193=1,$C13193,-1)</f>
        <v/>
      </c>
    </row>
    <row r="13194">
      <c r="A13194" s="33" t="n">
        <v>45841.625</v>
      </c>
      <c r="B13194" s="15">
        <f>WEEKDAY($A13194,2)</f>
        <v/>
      </c>
      <c r="C13194" s="15">
        <f>HOUR($A13194)</f>
        <v/>
      </c>
      <c r="D13194" s="15">
        <f>IF(AND($A13194&gt;=Instellingen!$B$6,$A13194&lt;Instellingen!$B$7),1,0)</f>
        <v/>
      </c>
      <c r="E13194" s="15">
        <f>COUNTIF(tData[BezoekStart],"&lt;"&amp;($A13194+1/24))-COUNTIF(tData[BezoekEind],"&lt;="&amp;$A13194)</f>
        <v/>
      </c>
      <c r="F13194" s="15">
        <f>COUNTIF(tData[BezoekLangStart],"&lt;"&amp;($A13194+1/24))-COUNTIF(tData[BezoekLangEind],"&lt;="&amp;$A13194)</f>
        <v/>
      </c>
      <c r="G13194" s="15">
        <f>IF($D13194=1,$B13194*100+$C13194,-1)</f>
        <v/>
      </c>
      <c r="H13194" s="15">
        <f>IF($D13194=1,$B13194,-1)</f>
        <v/>
      </c>
      <c r="I13194" s="15">
        <f>IF($D13194=1,$C13194,-1)</f>
        <v/>
      </c>
    </row>
    <row r="13195">
      <c r="A13195" s="33" t="n">
        <v>45841.66666666666</v>
      </c>
      <c r="B13195" s="15">
        <f>WEEKDAY($A13195,2)</f>
        <v/>
      </c>
      <c r="C13195" s="15">
        <f>HOUR($A13195)</f>
        <v/>
      </c>
      <c r="D13195" s="15">
        <f>IF(AND($A13195&gt;=Instellingen!$B$6,$A13195&lt;Instellingen!$B$7),1,0)</f>
        <v/>
      </c>
      <c r="E13195" s="15">
        <f>COUNTIF(tData[BezoekStart],"&lt;"&amp;($A13195+1/24))-COUNTIF(tData[BezoekEind],"&lt;="&amp;$A13195)</f>
        <v/>
      </c>
      <c r="F13195" s="15">
        <f>COUNTIF(tData[BezoekLangStart],"&lt;"&amp;($A13195+1/24))-COUNTIF(tData[BezoekLangEind],"&lt;="&amp;$A13195)</f>
        <v/>
      </c>
      <c r="G13195" s="15">
        <f>IF($D13195=1,$B13195*100+$C13195,-1)</f>
        <v/>
      </c>
      <c r="H13195" s="15">
        <f>IF($D13195=1,$B13195,-1)</f>
        <v/>
      </c>
      <c r="I13195" s="15">
        <f>IF($D13195=1,$C13195,-1)</f>
        <v/>
      </c>
    </row>
    <row r="13196">
      <c r="A13196" s="33" t="n">
        <v>45841.70833333334</v>
      </c>
      <c r="B13196" s="15">
        <f>WEEKDAY($A13196,2)</f>
        <v/>
      </c>
      <c r="C13196" s="15">
        <f>HOUR($A13196)</f>
        <v/>
      </c>
      <c r="D13196" s="15">
        <f>IF(AND($A13196&gt;=Instellingen!$B$6,$A13196&lt;Instellingen!$B$7),1,0)</f>
        <v/>
      </c>
      <c r="E13196" s="15">
        <f>COUNTIF(tData[BezoekStart],"&lt;"&amp;($A13196+1/24))-COUNTIF(tData[BezoekEind],"&lt;="&amp;$A13196)</f>
        <v/>
      </c>
      <c r="F13196" s="15">
        <f>COUNTIF(tData[BezoekLangStart],"&lt;"&amp;($A13196+1/24))-COUNTIF(tData[BezoekLangEind],"&lt;="&amp;$A13196)</f>
        <v/>
      </c>
      <c r="G13196" s="15">
        <f>IF($D13196=1,$B13196*100+$C13196,-1)</f>
        <v/>
      </c>
      <c r="H13196" s="15">
        <f>IF($D13196=1,$B13196,-1)</f>
        <v/>
      </c>
      <c r="I13196" s="15">
        <f>IF($D13196=1,$C13196,-1)</f>
        <v/>
      </c>
    </row>
    <row r="13197">
      <c r="A13197" s="33" t="n">
        <v>45841.75</v>
      </c>
      <c r="B13197" s="15">
        <f>WEEKDAY($A13197,2)</f>
        <v/>
      </c>
      <c r="C13197" s="15">
        <f>HOUR($A13197)</f>
        <v/>
      </c>
      <c r="D13197" s="15">
        <f>IF(AND($A13197&gt;=Instellingen!$B$6,$A13197&lt;Instellingen!$B$7),1,0)</f>
        <v/>
      </c>
      <c r="E13197" s="15">
        <f>COUNTIF(tData[BezoekStart],"&lt;"&amp;($A13197+1/24))-COUNTIF(tData[BezoekEind],"&lt;="&amp;$A13197)</f>
        <v/>
      </c>
      <c r="F13197" s="15">
        <f>COUNTIF(tData[BezoekLangStart],"&lt;"&amp;($A13197+1/24))-COUNTIF(tData[BezoekLangEind],"&lt;="&amp;$A13197)</f>
        <v/>
      </c>
      <c r="G13197" s="15">
        <f>IF($D13197=1,$B13197*100+$C13197,-1)</f>
        <v/>
      </c>
      <c r="H13197" s="15">
        <f>IF($D13197=1,$B13197,-1)</f>
        <v/>
      </c>
      <c r="I13197" s="15">
        <f>IF($D13197=1,$C13197,-1)</f>
        <v/>
      </c>
    </row>
    <row r="13198">
      <c r="A13198" s="33" t="n">
        <v>45841.79166666666</v>
      </c>
      <c r="B13198" s="15">
        <f>WEEKDAY($A13198,2)</f>
        <v/>
      </c>
      <c r="C13198" s="15">
        <f>HOUR($A13198)</f>
        <v/>
      </c>
      <c r="D13198" s="15">
        <f>IF(AND($A13198&gt;=Instellingen!$B$6,$A13198&lt;Instellingen!$B$7),1,0)</f>
        <v/>
      </c>
      <c r="E13198" s="15">
        <f>COUNTIF(tData[BezoekStart],"&lt;"&amp;($A13198+1/24))-COUNTIF(tData[BezoekEind],"&lt;="&amp;$A13198)</f>
        <v/>
      </c>
      <c r="F13198" s="15">
        <f>COUNTIF(tData[BezoekLangStart],"&lt;"&amp;($A13198+1/24))-COUNTIF(tData[BezoekLangEind],"&lt;="&amp;$A13198)</f>
        <v/>
      </c>
      <c r="G13198" s="15">
        <f>IF($D13198=1,$B13198*100+$C13198,-1)</f>
        <v/>
      </c>
      <c r="H13198" s="15">
        <f>IF($D13198=1,$B13198,-1)</f>
        <v/>
      </c>
      <c r="I13198" s="15">
        <f>IF($D13198=1,$C13198,-1)</f>
        <v/>
      </c>
    </row>
    <row r="13199">
      <c r="A13199" s="33" t="n">
        <v>45841.83333333334</v>
      </c>
      <c r="B13199" s="15">
        <f>WEEKDAY($A13199,2)</f>
        <v/>
      </c>
      <c r="C13199" s="15">
        <f>HOUR($A13199)</f>
        <v/>
      </c>
      <c r="D13199" s="15">
        <f>IF(AND($A13199&gt;=Instellingen!$B$6,$A13199&lt;Instellingen!$B$7),1,0)</f>
        <v/>
      </c>
      <c r="E13199" s="15">
        <f>COUNTIF(tData[BezoekStart],"&lt;"&amp;($A13199+1/24))-COUNTIF(tData[BezoekEind],"&lt;="&amp;$A13199)</f>
        <v/>
      </c>
      <c r="F13199" s="15">
        <f>COUNTIF(tData[BezoekLangStart],"&lt;"&amp;($A13199+1/24))-COUNTIF(tData[BezoekLangEind],"&lt;="&amp;$A13199)</f>
        <v/>
      </c>
      <c r="G13199" s="15">
        <f>IF($D13199=1,$B13199*100+$C13199,-1)</f>
        <v/>
      </c>
      <c r="H13199" s="15">
        <f>IF($D13199=1,$B13199,-1)</f>
        <v/>
      </c>
      <c r="I13199" s="15">
        <f>IF($D13199=1,$C13199,-1)</f>
        <v/>
      </c>
    </row>
    <row r="13200">
      <c r="A13200" s="33" t="n">
        <v>45841.875</v>
      </c>
      <c r="B13200" s="15">
        <f>WEEKDAY($A13200,2)</f>
        <v/>
      </c>
      <c r="C13200" s="15">
        <f>HOUR($A13200)</f>
        <v/>
      </c>
      <c r="D13200" s="15">
        <f>IF(AND($A13200&gt;=Instellingen!$B$6,$A13200&lt;Instellingen!$B$7),1,0)</f>
        <v/>
      </c>
      <c r="E13200" s="15">
        <f>COUNTIF(tData[BezoekStart],"&lt;"&amp;($A13200+1/24))-COUNTIF(tData[BezoekEind],"&lt;="&amp;$A13200)</f>
        <v/>
      </c>
      <c r="F13200" s="15">
        <f>COUNTIF(tData[BezoekLangStart],"&lt;"&amp;($A13200+1/24))-COUNTIF(tData[BezoekLangEind],"&lt;="&amp;$A13200)</f>
        <v/>
      </c>
      <c r="G13200" s="15">
        <f>IF($D13200=1,$B13200*100+$C13200,-1)</f>
        <v/>
      </c>
      <c r="H13200" s="15">
        <f>IF($D13200=1,$B13200,-1)</f>
        <v/>
      </c>
      <c r="I13200" s="15">
        <f>IF($D13200=1,$C13200,-1)</f>
        <v/>
      </c>
    </row>
    <row r="13201">
      <c r="A13201" s="33" t="n">
        <v>45841.91666666666</v>
      </c>
      <c r="B13201" s="15">
        <f>WEEKDAY($A13201,2)</f>
        <v/>
      </c>
      <c r="C13201" s="15">
        <f>HOUR($A13201)</f>
        <v/>
      </c>
      <c r="D13201" s="15">
        <f>IF(AND($A13201&gt;=Instellingen!$B$6,$A13201&lt;Instellingen!$B$7),1,0)</f>
        <v/>
      </c>
      <c r="E13201" s="15">
        <f>COUNTIF(tData[BezoekStart],"&lt;"&amp;($A13201+1/24))-COUNTIF(tData[BezoekEind],"&lt;="&amp;$A13201)</f>
        <v/>
      </c>
      <c r="F13201" s="15">
        <f>COUNTIF(tData[BezoekLangStart],"&lt;"&amp;($A13201+1/24))-COUNTIF(tData[BezoekLangEind],"&lt;="&amp;$A13201)</f>
        <v/>
      </c>
      <c r="G13201" s="15">
        <f>IF($D13201=1,$B13201*100+$C13201,-1)</f>
        <v/>
      </c>
      <c r="H13201" s="15">
        <f>IF($D13201=1,$B13201,-1)</f>
        <v/>
      </c>
      <c r="I13201" s="15">
        <f>IF($D13201=1,$C13201,-1)</f>
        <v/>
      </c>
    </row>
    <row r="13202">
      <c r="A13202" s="33" t="n">
        <v>45841.95833333334</v>
      </c>
      <c r="B13202" s="15">
        <f>WEEKDAY($A13202,2)</f>
        <v/>
      </c>
      <c r="C13202" s="15">
        <f>HOUR($A13202)</f>
        <v/>
      </c>
      <c r="D13202" s="15">
        <f>IF(AND($A13202&gt;=Instellingen!$B$6,$A13202&lt;Instellingen!$B$7),1,0)</f>
        <v/>
      </c>
      <c r="E13202" s="15">
        <f>COUNTIF(tData[BezoekStart],"&lt;"&amp;($A13202+1/24))-COUNTIF(tData[BezoekEind],"&lt;="&amp;$A13202)</f>
        <v/>
      </c>
      <c r="F13202" s="15">
        <f>COUNTIF(tData[BezoekLangStart],"&lt;"&amp;($A13202+1/24))-COUNTIF(tData[BezoekLangEind],"&lt;="&amp;$A13202)</f>
        <v/>
      </c>
      <c r="G13202" s="15">
        <f>IF($D13202=1,$B13202*100+$C13202,-1)</f>
        <v/>
      </c>
      <c r="H13202" s="15">
        <f>IF($D13202=1,$B13202,-1)</f>
        <v/>
      </c>
      <c r="I13202" s="15">
        <f>IF($D13202=1,$C13202,-1)</f>
        <v/>
      </c>
    </row>
    <row r="13203">
      <c r="A13203" s="33" t="n">
        <v>45842</v>
      </c>
      <c r="B13203" s="15">
        <f>WEEKDAY($A13203,2)</f>
        <v/>
      </c>
      <c r="C13203" s="15">
        <f>HOUR($A13203)</f>
        <v/>
      </c>
      <c r="D13203" s="15">
        <f>IF(AND($A13203&gt;=Instellingen!$B$6,$A13203&lt;Instellingen!$B$7),1,0)</f>
        <v/>
      </c>
      <c r="E13203" s="15">
        <f>COUNTIF(tData[BezoekStart],"&lt;"&amp;($A13203+1/24))-COUNTIF(tData[BezoekEind],"&lt;="&amp;$A13203)</f>
        <v/>
      </c>
      <c r="F13203" s="15">
        <f>COUNTIF(tData[BezoekLangStart],"&lt;"&amp;($A13203+1/24))-COUNTIF(tData[BezoekLangEind],"&lt;="&amp;$A13203)</f>
        <v/>
      </c>
      <c r="G13203" s="15">
        <f>IF($D13203=1,$B13203*100+$C13203,-1)</f>
        <v/>
      </c>
      <c r="H13203" s="15">
        <f>IF($D13203=1,$B13203,-1)</f>
        <v/>
      </c>
      <c r="I13203" s="15">
        <f>IF($D13203=1,$C13203,-1)</f>
        <v/>
      </c>
    </row>
    <row r="13204">
      <c r="A13204" s="33" t="n">
        <v>45842.04166666666</v>
      </c>
      <c r="B13204" s="15">
        <f>WEEKDAY($A13204,2)</f>
        <v/>
      </c>
      <c r="C13204" s="15">
        <f>HOUR($A13204)</f>
        <v/>
      </c>
      <c r="D13204" s="15">
        <f>IF(AND($A13204&gt;=Instellingen!$B$6,$A13204&lt;Instellingen!$B$7),1,0)</f>
        <v/>
      </c>
      <c r="E13204" s="15">
        <f>COUNTIF(tData[BezoekStart],"&lt;"&amp;($A13204+1/24))-COUNTIF(tData[BezoekEind],"&lt;="&amp;$A13204)</f>
        <v/>
      </c>
      <c r="F13204" s="15">
        <f>COUNTIF(tData[BezoekLangStart],"&lt;"&amp;($A13204+1/24))-COUNTIF(tData[BezoekLangEind],"&lt;="&amp;$A13204)</f>
        <v/>
      </c>
      <c r="G13204" s="15">
        <f>IF($D13204=1,$B13204*100+$C13204,-1)</f>
        <v/>
      </c>
      <c r="H13204" s="15">
        <f>IF($D13204=1,$B13204,-1)</f>
        <v/>
      </c>
      <c r="I13204" s="15">
        <f>IF($D13204=1,$C13204,-1)</f>
        <v/>
      </c>
    </row>
    <row r="13205">
      <c r="A13205" s="33" t="n">
        <v>45842.08333333334</v>
      </c>
      <c r="B13205" s="15">
        <f>WEEKDAY($A13205,2)</f>
        <v/>
      </c>
      <c r="C13205" s="15">
        <f>HOUR($A13205)</f>
        <v/>
      </c>
      <c r="D13205" s="15">
        <f>IF(AND($A13205&gt;=Instellingen!$B$6,$A13205&lt;Instellingen!$B$7),1,0)</f>
        <v/>
      </c>
      <c r="E13205" s="15">
        <f>COUNTIF(tData[BezoekStart],"&lt;"&amp;($A13205+1/24))-COUNTIF(tData[BezoekEind],"&lt;="&amp;$A13205)</f>
        <v/>
      </c>
      <c r="F13205" s="15">
        <f>COUNTIF(tData[BezoekLangStart],"&lt;"&amp;($A13205+1/24))-COUNTIF(tData[BezoekLangEind],"&lt;="&amp;$A13205)</f>
        <v/>
      </c>
      <c r="G13205" s="15">
        <f>IF($D13205=1,$B13205*100+$C13205,-1)</f>
        <v/>
      </c>
      <c r="H13205" s="15">
        <f>IF($D13205=1,$B13205,-1)</f>
        <v/>
      </c>
      <c r="I13205" s="15">
        <f>IF($D13205=1,$C13205,-1)</f>
        <v/>
      </c>
    </row>
    <row r="13206">
      <c r="A13206" s="33" t="n">
        <v>45842.125</v>
      </c>
      <c r="B13206" s="15">
        <f>WEEKDAY($A13206,2)</f>
        <v/>
      </c>
      <c r="C13206" s="15">
        <f>HOUR($A13206)</f>
        <v/>
      </c>
      <c r="D13206" s="15">
        <f>IF(AND($A13206&gt;=Instellingen!$B$6,$A13206&lt;Instellingen!$B$7),1,0)</f>
        <v/>
      </c>
      <c r="E13206" s="15">
        <f>COUNTIF(tData[BezoekStart],"&lt;"&amp;($A13206+1/24))-COUNTIF(tData[BezoekEind],"&lt;="&amp;$A13206)</f>
        <v/>
      </c>
      <c r="F13206" s="15">
        <f>COUNTIF(tData[BezoekLangStart],"&lt;"&amp;($A13206+1/24))-COUNTIF(tData[BezoekLangEind],"&lt;="&amp;$A13206)</f>
        <v/>
      </c>
      <c r="G13206" s="15">
        <f>IF($D13206=1,$B13206*100+$C13206,-1)</f>
        <v/>
      </c>
      <c r="H13206" s="15">
        <f>IF($D13206=1,$B13206,-1)</f>
        <v/>
      </c>
      <c r="I13206" s="15">
        <f>IF($D13206=1,$C13206,-1)</f>
        <v/>
      </c>
    </row>
    <row r="13207">
      <c r="A13207" s="33" t="n">
        <v>45842.16666666666</v>
      </c>
      <c r="B13207" s="15">
        <f>WEEKDAY($A13207,2)</f>
        <v/>
      </c>
      <c r="C13207" s="15">
        <f>HOUR($A13207)</f>
        <v/>
      </c>
      <c r="D13207" s="15">
        <f>IF(AND($A13207&gt;=Instellingen!$B$6,$A13207&lt;Instellingen!$B$7),1,0)</f>
        <v/>
      </c>
      <c r="E13207" s="15">
        <f>COUNTIF(tData[BezoekStart],"&lt;"&amp;($A13207+1/24))-COUNTIF(tData[BezoekEind],"&lt;="&amp;$A13207)</f>
        <v/>
      </c>
      <c r="F13207" s="15">
        <f>COUNTIF(tData[BezoekLangStart],"&lt;"&amp;($A13207+1/24))-COUNTIF(tData[BezoekLangEind],"&lt;="&amp;$A13207)</f>
        <v/>
      </c>
      <c r="G13207" s="15">
        <f>IF($D13207=1,$B13207*100+$C13207,-1)</f>
        <v/>
      </c>
      <c r="H13207" s="15">
        <f>IF($D13207=1,$B13207,-1)</f>
        <v/>
      </c>
      <c r="I13207" s="15">
        <f>IF($D13207=1,$C13207,-1)</f>
        <v/>
      </c>
    </row>
    <row r="13208">
      <c r="A13208" s="33" t="n">
        <v>45842.20833333334</v>
      </c>
      <c r="B13208" s="15">
        <f>WEEKDAY($A13208,2)</f>
        <v/>
      </c>
      <c r="C13208" s="15">
        <f>HOUR($A13208)</f>
        <v/>
      </c>
      <c r="D13208" s="15">
        <f>IF(AND($A13208&gt;=Instellingen!$B$6,$A13208&lt;Instellingen!$B$7),1,0)</f>
        <v/>
      </c>
      <c r="E13208" s="15">
        <f>COUNTIF(tData[BezoekStart],"&lt;"&amp;($A13208+1/24))-COUNTIF(tData[BezoekEind],"&lt;="&amp;$A13208)</f>
        <v/>
      </c>
      <c r="F13208" s="15">
        <f>COUNTIF(tData[BezoekLangStart],"&lt;"&amp;($A13208+1/24))-COUNTIF(tData[BezoekLangEind],"&lt;="&amp;$A13208)</f>
        <v/>
      </c>
      <c r="G13208" s="15">
        <f>IF($D13208=1,$B13208*100+$C13208,-1)</f>
        <v/>
      </c>
      <c r="H13208" s="15">
        <f>IF($D13208=1,$B13208,-1)</f>
        <v/>
      </c>
      <c r="I13208" s="15">
        <f>IF($D13208=1,$C13208,-1)</f>
        <v/>
      </c>
    </row>
    <row r="13209">
      <c r="A13209" s="33" t="n">
        <v>45842.25</v>
      </c>
      <c r="B13209" s="15">
        <f>WEEKDAY($A13209,2)</f>
        <v/>
      </c>
      <c r="C13209" s="15">
        <f>HOUR($A13209)</f>
        <v/>
      </c>
      <c r="D13209" s="15">
        <f>IF(AND($A13209&gt;=Instellingen!$B$6,$A13209&lt;Instellingen!$B$7),1,0)</f>
        <v/>
      </c>
      <c r="E13209" s="15">
        <f>COUNTIF(tData[BezoekStart],"&lt;"&amp;($A13209+1/24))-COUNTIF(tData[BezoekEind],"&lt;="&amp;$A13209)</f>
        <v/>
      </c>
      <c r="F13209" s="15">
        <f>COUNTIF(tData[BezoekLangStart],"&lt;"&amp;($A13209+1/24))-COUNTIF(tData[BezoekLangEind],"&lt;="&amp;$A13209)</f>
        <v/>
      </c>
      <c r="G13209" s="15">
        <f>IF($D13209=1,$B13209*100+$C13209,-1)</f>
        <v/>
      </c>
      <c r="H13209" s="15">
        <f>IF($D13209=1,$B13209,-1)</f>
        <v/>
      </c>
      <c r="I13209" s="15">
        <f>IF($D13209=1,$C13209,-1)</f>
        <v/>
      </c>
    </row>
    <row r="13210">
      <c r="A13210" s="33" t="n">
        <v>45842.29166666666</v>
      </c>
      <c r="B13210" s="15">
        <f>WEEKDAY($A13210,2)</f>
        <v/>
      </c>
      <c r="C13210" s="15">
        <f>HOUR($A13210)</f>
        <v/>
      </c>
      <c r="D13210" s="15">
        <f>IF(AND($A13210&gt;=Instellingen!$B$6,$A13210&lt;Instellingen!$B$7),1,0)</f>
        <v/>
      </c>
      <c r="E13210" s="15">
        <f>COUNTIF(tData[BezoekStart],"&lt;"&amp;($A13210+1/24))-COUNTIF(tData[BezoekEind],"&lt;="&amp;$A13210)</f>
        <v/>
      </c>
      <c r="F13210" s="15">
        <f>COUNTIF(tData[BezoekLangStart],"&lt;"&amp;($A13210+1/24))-COUNTIF(tData[BezoekLangEind],"&lt;="&amp;$A13210)</f>
        <v/>
      </c>
      <c r="G13210" s="15">
        <f>IF($D13210=1,$B13210*100+$C13210,-1)</f>
        <v/>
      </c>
      <c r="H13210" s="15">
        <f>IF($D13210=1,$B13210,-1)</f>
        <v/>
      </c>
      <c r="I13210" s="15">
        <f>IF($D13210=1,$C13210,-1)</f>
        <v/>
      </c>
    </row>
    <row r="13211">
      <c r="A13211" s="33" t="n">
        <v>45842.33333333334</v>
      </c>
      <c r="B13211" s="15">
        <f>WEEKDAY($A13211,2)</f>
        <v/>
      </c>
      <c r="C13211" s="15">
        <f>HOUR($A13211)</f>
        <v/>
      </c>
      <c r="D13211" s="15">
        <f>IF(AND($A13211&gt;=Instellingen!$B$6,$A13211&lt;Instellingen!$B$7),1,0)</f>
        <v/>
      </c>
      <c r="E13211" s="15">
        <f>COUNTIF(tData[BezoekStart],"&lt;"&amp;($A13211+1/24))-COUNTIF(tData[BezoekEind],"&lt;="&amp;$A13211)</f>
        <v/>
      </c>
      <c r="F13211" s="15">
        <f>COUNTIF(tData[BezoekLangStart],"&lt;"&amp;($A13211+1/24))-COUNTIF(tData[BezoekLangEind],"&lt;="&amp;$A13211)</f>
        <v/>
      </c>
      <c r="G13211" s="15">
        <f>IF($D13211=1,$B13211*100+$C13211,-1)</f>
        <v/>
      </c>
      <c r="H13211" s="15">
        <f>IF($D13211=1,$B13211,-1)</f>
        <v/>
      </c>
      <c r="I13211" s="15">
        <f>IF($D13211=1,$C13211,-1)</f>
        <v/>
      </c>
    </row>
    <row r="13212">
      <c r="A13212" s="33" t="n">
        <v>45842.375</v>
      </c>
      <c r="B13212" s="15">
        <f>WEEKDAY($A13212,2)</f>
        <v/>
      </c>
      <c r="C13212" s="15">
        <f>HOUR($A13212)</f>
        <v/>
      </c>
      <c r="D13212" s="15">
        <f>IF(AND($A13212&gt;=Instellingen!$B$6,$A13212&lt;Instellingen!$B$7),1,0)</f>
        <v/>
      </c>
      <c r="E13212" s="15">
        <f>COUNTIF(tData[BezoekStart],"&lt;"&amp;($A13212+1/24))-COUNTIF(tData[BezoekEind],"&lt;="&amp;$A13212)</f>
        <v/>
      </c>
      <c r="F13212" s="15">
        <f>COUNTIF(tData[BezoekLangStart],"&lt;"&amp;($A13212+1/24))-COUNTIF(tData[BezoekLangEind],"&lt;="&amp;$A13212)</f>
        <v/>
      </c>
      <c r="G13212" s="15">
        <f>IF($D13212=1,$B13212*100+$C13212,-1)</f>
        <v/>
      </c>
      <c r="H13212" s="15">
        <f>IF($D13212=1,$B13212,-1)</f>
        <v/>
      </c>
      <c r="I13212" s="15">
        <f>IF($D13212=1,$C13212,-1)</f>
        <v/>
      </c>
    </row>
    <row r="13213">
      <c r="A13213" s="33" t="n">
        <v>45842.41666666666</v>
      </c>
      <c r="B13213" s="15">
        <f>WEEKDAY($A13213,2)</f>
        <v/>
      </c>
      <c r="C13213" s="15">
        <f>HOUR($A13213)</f>
        <v/>
      </c>
      <c r="D13213" s="15">
        <f>IF(AND($A13213&gt;=Instellingen!$B$6,$A13213&lt;Instellingen!$B$7),1,0)</f>
        <v/>
      </c>
      <c r="E13213" s="15">
        <f>COUNTIF(tData[BezoekStart],"&lt;"&amp;($A13213+1/24))-COUNTIF(tData[BezoekEind],"&lt;="&amp;$A13213)</f>
        <v/>
      </c>
      <c r="F13213" s="15">
        <f>COUNTIF(tData[BezoekLangStart],"&lt;"&amp;($A13213+1/24))-COUNTIF(tData[BezoekLangEind],"&lt;="&amp;$A13213)</f>
        <v/>
      </c>
      <c r="G13213" s="15">
        <f>IF($D13213=1,$B13213*100+$C13213,-1)</f>
        <v/>
      </c>
      <c r="H13213" s="15">
        <f>IF($D13213=1,$B13213,-1)</f>
        <v/>
      </c>
      <c r="I13213" s="15">
        <f>IF($D13213=1,$C13213,-1)</f>
        <v/>
      </c>
    </row>
    <row r="13214">
      <c r="A13214" s="33" t="n">
        <v>45842.45833333334</v>
      </c>
      <c r="B13214" s="15">
        <f>WEEKDAY($A13214,2)</f>
        <v/>
      </c>
      <c r="C13214" s="15">
        <f>HOUR($A13214)</f>
        <v/>
      </c>
      <c r="D13214" s="15">
        <f>IF(AND($A13214&gt;=Instellingen!$B$6,$A13214&lt;Instellingen!$B$7),1,0)</f>
        <v/>
      </c>
      <c r="E13214" s="15">
        <f>COUNTIF(tData[BezoekStart],"&lt;"&amp;($A13214+1/24))-COUNTIF(tData[BezoekEind],"&lt;="&amp;$A13214)</f>
        <v/>
      </c>
      <c r="F13214" s="15">
        <f>COUNTIF(tData[BezoekLangStart],"&lt;"&amp;($A13214+1/24))-COUNTIF(tData[BezoekLangEind],"&lt;="&amp;$A13214)</f>
        <v/>
      </c>
      <c r="G13214" s="15">
        <f>IF($D13214=1,$B13214*100+$C13214,-1)</f>
        <v/>
      </c>
      <c r="H13214" s="15">
        <f>IF($D13214=1,$B13214,-1)</f>
        <v/>
      </c>
      <c r="I13214" s="15">
        <f>IF($D13214=1,$C13214,-1)</f>
        <v/>
      </c>
    </row>
    <row r="13215">
      <c r="A13215" s="33" t="n">
        <v>45842.5</v>
      </c>
      <c r="B13215" s="15">
        <f>WEEKDAY($A13215,2)</f>
        <v/>
      </c>
      <c r="C13215" s="15">
        <f>HOUR($A13215)</f>
        <v/>
      </c>
      <c r="D13215" s="15">
        <f>IF(AND($A13215&gt;=Instellingen!$B$6,$A13215&lt;Instellingen!$B$7),1,0)</f>
        <v/>
      </c>
      <c r="E13215" s="15">
        <f>COUNTIF(tData[BezoekStart],"&lt;"&amp;($A13215+1/24))-COUNTIF(tData[BezoekEind],"&lt;="&amp;$A13215)</f>
        <v/>
      </c>
      <c r="F13215" s="15">
        <f>COUNTIF(tData[BezoekLangStart],"&lt;"&amp;($A13215+1/24))-COUNTIF(tData[BezoekLangEind],"&lt;="&amp;$A13215)</f>
        <v/>
      </c>
      <c r="G13215" s="15">
        <f>IF($D13215=1,$B13215*100+$C13215,-1)</f>
        <v/>
      </c>
      <c r="H13215" s="15">
        <f>IF($D13215=1,$B13215,-1)</f>
        <v/>
      </c>
      <c r="I13215" s="15">
        <f>IF($D13215=1,$C13215,-1)</f>
        <v/>
      </c>
    </row>
    <row r="13216">
      <c r="A13216" s="33" t="n">
        <v>45842.54166666666</v>
      </c>
      <c r="B13216" s="15">
        <f>WEEKDAY($A13216,2)</f>
        <v/>
      </c>
      <c r="C13216" s="15">
        <f>HOUR($A13216)</f>
        <v/>
      </c>
      <c r="D13216" s="15">
        <f>IF(AND($A13216&gt;=Instellingen!$B$6,$A13216&lt;Instellingen!$B$7),1,0)</f>
        <v/>
      </c>
      <c r="E13216" s="15">
        <f>COUNTIF(tData[BezoekStart],"&lt;"&amp;($A13216+1/24))-COUNTIF(tData[BezoekEind],"&lt;="&amp;$A13216)</f>
        <v/>
      </c>
      <c r="F13216" s="15">
        <f>COUNTIF(tData[BezoekLangStart],"&lt;"&amp;($A13216+1/24))-COUNTIF(tData[BezoekLangEind],"&lt;="&amp;$A13216)</f>
        <v/>
      </c>
      <c r="G13216" s="15">
        <f>IF($D13216=1,$B13216*100+$C13216,-1)</f>
        <v/>
      </c>
      <c r="H13216" s="15">
        <f>IF($D13216=1,$B13216,-1)</f>
        <v/>
      </c>
      <c r="I13216" s="15">
        <f>IF($D13216=1,$C13216,-1)</f>
        <v/>
      </c>
    </row>
    <row r="13217">
      <c r="A13217" s="33" t="n">
        <v>45842.58333333334</v>
      </c>
      <c r="B13217" s="15">
        <f>WEEKDAY($A13217,2)</f>
        <v/>
      </c>
      <c r="C13217" s="15">
        <f>HOUR($A13217)</f>
        <v/>
      </c>
      <c r="D13217" s="15">
        <f>IF(AND($A13217&gt;=Instellingen!$B$6,$A13217&lt;Instellingen!$B$7),1,0)</f>
        <v/>
      </c>
      <c r="E13217" s="15">
        <f>COUNTIF(tData[BezoekStart],"&lt;"&amp;($A13217+1/24))-COUNTIF(tData[BezoekEind],"&lt;="&amp;$A13217)</f>
        <v/>
      </c>
      <c r="F13217" s="15">
        <f>COUNTIF(tData[BezoekLangStart],"&lt;"&amp;($A13217+1/24))-COUNTIF(tData[BezoekLangEind],"&lt;="&amp;$A13217)</f>
        <v/>
      </c>
      <c r="G13217" s="15">
        <f>IF($D13217=1,$B13217*100+$C13217,-1)</f>
        <v/>
      </c>
      <c r="H13217" s="15">
        <f>IF($D13217=1,$B13217,-1)</f>
        <v/>
      </c>
      <c r="I13217" s="15">
        <f>IF($D13217=1,$C13217,-1)</f>
        <v/>
      </c>
    </row>
    <row r="13218">
      <c r="A13218" s="33" t="n">
        <v>45842.625</v>
      </c>
      <c r="B13218" s="15">
        <f>WEEKDAY($A13218,2)</f>
        <v/>
      </c>
      <c r="C13218" s="15">
        <f>HOUR($A13218)</f>
        <v/>
      </c>
      <c r="D13218" s="15">
        <f>IF(AND($A13218&gt;=Instellingen!$B$6,$A13218&lt;Instellingen!$B$7),1,0)</f>
        <v/>
      </c>
      <c r="E13218" s="15">
        <f>COUNTIF(tData[BezoekStart],"&lt;"&amp;($A13218+1/24))-COUNTIF(tData[BezoekEind],"&lt;="&amp;$A13218)</f>
        <v/>
      </c>
      <c r="F13218" s="15">
        <f>COUNTIF(tData[BezoekLangStart],"&lt;"&amp;($A13218+1/24))-COUNTIF(tData[BezoekLangEind],"&lt;="&amp;$A13218)</f>
        <v/>
      </c>
      <c r="G13218" s="15">
        <f>IF($D13218=1,$B13218*100+$C13218,-1)</f>
        <v/>
      </c>
      <c r="H13218" s="15">
        <f>IF($D13218=1,$B13218,-1)</f>
        <v/>
      </c>
      <c r="I13218" s="15">
        <f>IF($D13218=1,$C13218,-1)</f>
        <v/>
      </c>
    </row>
    <row r="13219">
      <c r="A13219" s="33" t="n">
        <v>45842.66666666666</v>
      </c>
      <c r="B13219" s="15">
        <f>WEEKDAY($A13219,2)</f>
        <v/>
      </c>
      <c r="C13219" s="15">
        <f>HOUR($A13219)</f>
        <v/>
      </c>
      <c r="D13219" s="15">
        <f>IF(AND($A13219&gt;=Instellingen!$B$6,$A13219&lt;Instellingen!$B$7),1,0)</f>
        <v/>
      </c>
      <c r="E13219" s="15">
        <f>COUNTIF(tData[BezoekStart],"&lt;"&amp;($A13219+1/24))-COUNTIF(tData[BezoekEind],"&lt;="&amp;$A13219)</f>
        <v/>
      </c>
      <c r="F13219" s="15">
        <f>COUNTIF(tData[BezoekLangStart],"&lt;"&amp;($A13219+1/24))-COUNTIF(tData[BezoekLangEind],"&lt;="&amp;$A13219)</f>
        <v/>
      </c>
      <c r="G13219" s="15">
        <f>IF($D13219=1,$B13219*100+$C13219,-1)</f>
        <v/>
      </c>
      <c r="H13219" s="15">
        <f>IF($D13219=1,$B13219,-1)</f>
        <v/>
      </c>
      <c r="I13219" s="15">
        <f>IF($D13219=1,$C13219,-1)</f>
        <v/>
      </c>
    </row>
    <row r="13220">
      <c r="A13220" s="33" t="n">
        <v>45842.70833333334</v>
      </c>
      <c r="B13220" s="15">
        <f>WEEKDAY($A13220,2)</f>
        <v/>
      </c>
      <c r="C13220" s="15">
        <f>HOUR($A13220)</f>
        <v/>
      </c>
      <c r="D13220" s="15">
        <f>IF(AND($A13220&gt;=Instellingen!$B$6,$A13220&lt;Instellingen!$B$7),1,0)</f>
        <v/>
      </c>
      <c r="E13220" s="15">
        <f>COUNTIF(tData[BezoekStart],"&lt;"&amp;($A13220+1/24))-COUNTIF(tData[BezoekEind],"&lt;="&amp;$A13220)</f>
        <v/>
      </c>
      <c r="F13220" s="15">
        <f>COUNTIF(tData[BezoekLangStart],"&lt;"&amp;($A13220+1/24))-COUNTIF(tData[BezoekLangEind],"&lt;="&amp;$A13220)</f>
        <v/>
      </c>
      <c r="G13220" s="15">
        <f>IF($D13220=1,$B13220*100+$C13220,-1)</f>
        <v/>
      </c>
      <c r="H13220" s="15">
        <f>IF($D13220=1,$B13220,-1)</f>
        <v/>
      </c>
      <c r="I13220" s="15">
        <f>IF($D13220=1,$C13220,-1)</f>
        <v/>
      </c>
    </row>
    <row r="13221">
      <c r="A13221" s="33" t="n">
        <v>45842.75</v>
      </c>
      <c r="B13221" s="15">
        <f>WEEKDAY($A13221,2)</f>
        <v/>
      </c>
      <c r="C13221" s="15">
        <f>HOUR($A13221)</f>
        <v/>
      </c>
      <c r="D13221" s="15">
        <f>IF(AND($A13221&gt;=Instellingen!$B$6,$A13221&lt;Instellingen!$B$7),1,0)</f>
        <v/>
      </c>
      <c r="E13221" s="15">
        <f>COUNTIF(tData[BezoekStart],"&lt;"&amp;($A13221+1/24))-COUNTIF(tData[BezoekEind],"&lt;="&amp;$A13221)</f>
        <v/>
      </c>
      <c r="F13221" s="15">
        <f>COUNTIF(tData[BezoekLangStart],"&lt;"&amp;($A13221+1/24))-COUNTIF(tData[BezoekLangEind],"&lt;="&amp;$A13221)</f>
        <v/>
      </c>
      <c r="G13221" s="15">
        <f>IF($D13221=1,$B13221*100+$C13221,-1)</f>
        <v/>
      </c>
      <c r="H13221" s="15">
        <f>IF($D13221=1,$B13221,-1)</f>
        <v/>
      </c>
      <c r="I13221" s="15">
        <f>IF($D13221=1,$C13221,-1)</f>
        <v/>
      </c>
    </row>
    <row r="13222">
      <c r="A13222" s="33" t="n">
        <v>45842.79166666666</v>
      </c>
      <c r="B13222" s="15">
        <f>WEEKDAY($A13222,2)</f>
        <v/>
      </c>
      <c r="C13222" s="15">
        <f>HOUR($A13222)</f>
        <v/>
      </c>
      <c r="D13222" s="15">
        <f>IF(AND($A13222&gt;=Instellingen!$B$6,$A13222&lt;Instellingen!$B$7),1,0)</f>
        <v/>
      </c>
      <c r="E13222" s="15">
        <f>COUNTIF(tData[BezoekStart],"&lt;"&amp;($A13222+1/24))-COUNTIF(tData[BezoekEind],"&lt;="&amp;$A13222)</f>
        <v/>
      </c>
      <c r="F13222" s="15">
        <f>COUNTIF(tData[BezoekLangStart],"&lt;"&amp;($A13222+1/24))-COUNTIF(tData[BezoekLangEind],"&lt;="&amp;$A13222)</f>
        <v/>
      </c>
      <c r="G13222" s="15">
        <f>IF($D13222=1,$B13222*100+$C13222,-1)</f>
        <v/>
      </c>
      <c r="H13222" s="15">
        <f>IF($D13222=1,$B13222,-1)</f>
        <v/>
      </c>
      <c r="I13222" s="15">
        <f>IF($D13222=1,$C13222,-1)</f>
        <v/>
      </c>
    </row>
    <row r="13223">
      <c r="A13223" s="33" t="n">
        <v>45842.83333333334</v>
      </c>
      <c r="B13223" s="15">
        <f>WEEKDAY($A13223,2)</f>
        <v/>
      </c>
      <c r="C13223" s="15">
        <f>HOUR($A13223)</f>
        <v/>
      </c>
      <c r="D13223" s="15">
        <f>IF(AND($A13223&gt;=Instellingen!$B$6,$A13223&lt;Instellingen!$B$7),1,0)</f>
        <v/>
      </c>
      <c r="E13223" s="15">
        <f>COUNTIF(tData[BezoekStart],"&lt;"&amp;($A13223+1/24))-COUNTIF(tData[BezoekEind],"&lt;="&amp;$A13223)</f>
        <v/>
      </c>
      <c r="F13223" s="15">
        <f>COUNTIF(tData[BezoekLangStart],"&lt;"&amp;($A13223+1/24))-COUNTIF(tData[BezoekLangEind],"&lt;="&amp;$A13223)</f>
        <v/>
      </c>
      <c r="G13223" s="15">
        <f>IF($D13223=1,$B13223*100+$C13223,-1)</f>
        <v/>
      </c>
      <c r="H13223" s="15">
        <f>IF($D13223=1,$B13223,-1)</f>
        <v/>
      </c>
      <c r="I13223" s="15">
        <f>IF($D13223=1,$C13223,-1)</f>
        <v/>
      </c>
    </row>
    <row r="13224">
      <c r="A13224" s="33" t="n">
        <v>45842.875</v>
      </c>
      <c r="B13224" s="15">
        <f>WEEKDAY($A13224,2)</f>
        <v/>
      </c>
      <c r="C13224" s="15">
        <f>HOUR($A13224)</f>
        <v/>
      </c>
      <c r="D13224" s="15">
        <f>IF(AND($A13224&gt;=Instellingen!$B$6,$A13224&lt;Instellingen!$B$7),1,0)</f>
        <v/>
      </c>
      <c r="E13224" s="15">
        <f>COUNTIF(tData[BezoekStart],"&lt;"&amp;($A13224+1/24))-COUNTIF(tData[BezoekEind],"&lt;="&amp;$A13224)</f>
        <v/>
      </c>
      <c r="F13224" s="15">
        <f>COUNTIF(tData[BezoekLangStart],"&lt;"&amp;($A13224+1/24))-COUNTIF(tData[BezoekLangEind],"&lt;="&amp;$A13224)</f>
        <v/>
      </c>
      <c r="G13224" s="15">
        <f>IF($D13224=1,$B13224*100+$C13224,-1)</f>
        <v/>
      </c>
      <c r="H13224" s="15">
        <f>IF($D13224=1,$B13224,-1)</f>
        <v/>
      </c>
      <c r="I13224" s="15">
        <f>IF($D13224=1,$C13224,-1)</f>
        <v/>
      </c>
    </row>
    <row r="13225">
      <c r="A13225" s="33" t="n">
        <v>45842.91666666666</v>
      </c>
      <c r="B13225" s="15">
        <f>WEEKDAY($A13225,2)</f>
        <v/>
      </c>
      <c r="C13225" s="15">
        <f>HOUR($A13225)</f>
        <v/>
      </c>
      <c r="D13225" s="15">
        <f>IF(AND($A13225&gt;=Instellingen!$B$6,$A13225&lt;Instellingen!$B$7),1,0)</f>
        <v/>
      </c>
      <c r="E13225" s="15">
        <f>COUNTIF(tData[BezoekStart],"&lt;"&amp;($A13225+1/24))-COUNTIF(tData[BezoekEind],"&lt;="&amp;$A13225)</f>
        <v/>
      </c>
      <c r="F13225" s="15">
        <f>COUNTIF(tData[BezoekLangStart],"&lt;"&amp;($A13225+1/24))-COUNTIF(tData[BezoekLangEind],"&lt;="&amp;$A13225)</f>
        <v/>
      </c>
      <c r="G13225" s="15">
        <f>IF($D13225=1,$B13225*100+$C13225,-1)</f>
        <v/>
      </c>
      <c r="H13225" s="15">
        <f>IF($D13225=1,$B13225,-1)</f>
        <v/>
      </c>
      <c r="I13225" s="15">
        <f>IF($D13225=1,$C13225,-1)</f>
        <v/>
      </c>
    </row>
    <row r="13226">
      <c r="A13226" s="33" t="n">
        <v>45842.95833333334</v>
      </c>
      <c r="B13226" s="15">
        <f>WEEKDAY($A13226,2)</f>
        <v/>
      </c>
      <c r="C13226" s="15">
        <f>HOUR($A13226)</f>
        <v/>
      </c>
      <c r="D13226" s="15">
        <f>IF(AND($A13226&gt;=Instellingen!$B$6,$A13226&lt;Instellingen!$B$7),1,0)</f>
        <v/>
      </c>
      <c r="E13226" s="15">
        <f>COUNTIF(tData[BezoekStart],"&lt;"&amp;($A13226+1/24))-COUNTIF(tData[BezoekEind],"&lt;="&amp;$A13226)</f>
        <v/>
      </c>
      <c r="F13226" s="15">
        <f>COUNTIF(tData[BezoekLangStart],"&lt;"&amp;($A13226+1/24))-COUNTIF(tData[BezoekLangEind],"&lt;="&amp;$A13226)</f>
        <v/>
      </c>
      <c r="G13226" s="15">
        <f>IF($D13226=1,$B13226*100+$C13226,-1)</f>
        <v/>
      </c>
      <c r="H13226" s="15">
        <f>IF($D13226=1,$B13226,-1)</f>
        <v/>
      </c>
      <c r="I13226" s="15">
        <f>IF($D13226=1,$C13226,-1)</f>
        <v/>
      </c>
    </row>
    <row r="13227">
      <c r="A13227" s="33" t="n">
        <v>45843</v>
      </c>
      <c r="B13227" s="15">
        <f>WEEKDAY($A13227,2)</f>
        <v/>
      </c>
      <c r="C13227" s="15">
        <f>HOUR($A13227)</f>
        <v/>
      </c>
      <c r="D13227" s="15">
        <f>IF(AND($A13227&gt;=Instellingen!$B$6,$A13227&lt;Instellingen!$B$7),1,0)</f>
        <v/>
      </c>
      <c r="E13227" s="15">
        <f>COUNTIF(tData[BezoekStart],"&lt;"&amp;($A13227+1/24))-COUNTIF(tData[BezoekEind],"&lt;="&amp;$A13227)</f>
        <v/>
      </c>
      <c r="F13227" s="15">
        <f>COUNTIF(tData[BezoekLangStart],"&lt;"&amp;($A13227+1/24))-COUNTIF(tData[BezoekLangEind],"&lt;="&amp;$A13227)</f>
        <v/>
      </c>
      <c r="G13227" s="15">
        <f>IF($D13227=1,$B13227*100+$C13227,-1)</f>
        <v/>
      </c>
      <c r="H13227" s="15">
        <f>IF($D13227=1,$B13227,-1)</f>
        <v/>
      </c>
      <c r="I13227" s="15">
        <f>IF($D13227=1,$C13227,-1)</f>
        <v/>
      </c>
    </row>
    <row r="13228">
      <c r="A13228" s="33" t="n">
        <v>45843.04166666666</v>
      </c>
      <c r="B13228" s="15">
        <f>WEEKDAY($A13228,2)</f>
        <v/>
      </c>
      <c r="C13228" s="15">
        <f>HOUR($A13228)</f>
        <v/>
      </c>
      <c r="D13228" s="15">
        <f>IF(AND($A13228&gt;=Instellingen!$B$6,$A13228&lt;Instellingen!$B$7),1,0)</f>
        <v/>
      </c>
      <c r="E13228" s="15">
        <f>COUNTIF(tData[BezoekStart],"&lt;"&amp;($A13228+1/24))-COUNTIF(tData[BezoekEind],"&lt;="&amp;$A13228)</f>
        <v/>
      </c>
      <c r="F13228" s="15">
        <f>COUNTIF(tData[BezoekLangStart],"&lt;"&amp;($A13228+1/24))-COUNTIF(tData[BezoekLangEind],"&lt;="&amp;$A13228)</f>
        <v/>
      </c>
      <c r="G13228" s="15">
        <f>IF($D13228=1,$B13228*100+$C13228,-1)</f>
        <v/>
      </c>
      <c r="H13228" s="15">
        <f>IF($D13228=1,$B13228,-1)</f>
        <v/>
      </c>
      <c r="I13228" s="15">
        <f>IF($D13228=1,$C13228,-1)</f>
        <v/>
      </c>
    </row>
    <row r="13229">
      <c r="A13229" s="33" t="n">
        <v>45843.08333333334</v>
      </c>
      <c r="B13229" s="15">
        <f>WEEKDAY($A13229,2)</f>
        <v/>
      </c>
      <c r="C13229" s="15">
        <f>HOUR($A13229)</f>
        <v/>
      </c>
      <c r="D13229" s="15">
        <f>IF(AND($A13229&gt;=Instellingen!$B$6,$A13229&lt;Instellingen!$B$7),1,0)</f>
        <v/>
      </c>
      <c r="E13229" s="15">
        <f>COUNTIF(tData[BezoekStart],"&lt;"&amp;($A13229+1/24))-COUNTIF(tData[BezoekEind],"&lt;="&amp;$A13229)</f>
        <v/>
      </c>
      <c r="F13229" s="15">
        <f>COUNTIF(tData[BezoekLangStart],"&lt;"&amp;($A13229+1/24))-COUNTIF(tData[BezoekLangEind],"&lt;="&amp;$A13229)</f>
        <v/>
      </c>
      <c r="G13229" s="15">
        <f>IF($D13229=1,$B13229*100+$C13229,-1)</f>
        <v/>
      </c>
      <c r="H13229" s="15">
        <f>IF($D13229=1,$B13229,-1)</f>
        <v/>
      </c>
      <c r="I13229" s="15">
        <f>IF($D13229=1,$C13229,-1)</f>
        <v/>
      </c>
    </row>
    <row r="13230">
      <c r="A13230" s="33" t="n">
        <v>45843.125</v>
      </c>
      <c r="B13230" s="15">
        <f>WEEKDAY($A13230,2)</f>
        <v/>
      </c>
      <c r="C13230" s="15">
        <f>HOUR($A13230)</f>
        <v/>
      </c>
      <c r="D13230" s="15">
        <f>IF(AND($A13230&gt;=Instellingen!$B$6,$A13230&lt;Instellingen!$B$7),1,0)</f>
        <v/>
      </c>
      <c r="E13230" s="15">
        <f>COUNTIF(tData[BezoekStart],"&lt;"&amp;($A13230+1/24))-COUNTIF(tData[BezoekEind],"&lt;="&amp;$A13230)</f>
        <v/>
      </c>
      <c r="F13230" s="15">
        <f>COUNTIF(tData[BezoekLangStart],"&lt;"&amp;($A13230+1/24))-COUNTIF(tData[BezoekLangEind],"&lt;="&amp;$A13230)</f>
        <v/>
      </c>
      <c r="G13230" s="15">
        <f>IF($D13230=1,$B13230*100+$C13230,-1)</f>
        <v/>
      </c>
      <c r="H13230" s="15">
        <f>IF($D13230=1,$B13230,-1)</f>
        <v/>
      </c>
      <c r="I13230" s="15">
        <f>IF($D13230=1,$C13230,-1)</f>
        <v/>
      </c>
    </row>
    <row r="13231">
      <c r="A13231" s="33" t="n">
        <v>45843.16666666666</v>
      </c>
      <c r="B13231" s="15">
        <f>WEEKDAY($A13231,2)</f>
        <v/>
      </c>
      <c r="C13231" s="15">
        <f>HOUR($A13231)</f>
        <v/>
      </c>
      <c r="D13231" s="15">
        <f>IF(AND($A13231&gt;=Instellingen!$B$6,$A13231&lt;Instellingen!$B$7),1,0)</f>
        <v/>
      </c>
      <c r="E13231" s="15">
        <f>COUNTIF(tData[BezoekStart],"&lt;"&amp;($A13231+1/24))-COUNTIF(tData[BezoekEind],"&lt;="&amp;$A13231)</f>
        <v/>
      </c>
      <c r="F13231" s="15">
        <f>COUNTIF(tData[BezoekLangStart],"&lt;"&amp;($A13231+1/24))-COUNTIF(tData[BezoekLangEind],"&lt;="&amp;$A13231)</f>
        <v/>
      </c>
      <c r="G13231" s="15">
        <f>IF($D13231=1,$B13231*100+$C13231,-1)</f>
        <v/>
      </c>
      <c r="H13231" s="15">
        <f>IF($D13231=1,$B13231,-1)</f>
        <v/>
      </c>
      <c r="I13231" s="15">
        <f>IF($D13231=1,$C13231,-1)</f>
        <v/>
      </c>
    </row>
    <row r="13232">
      <c r="A13232" s="33" t="n">
        <v>45843.20833333334</v>
      </c>
      <c r="B13232" s="15">
        <f>WEEKDAY($A13232,2)</f>
        <v/>
      </c>
      <c r="C13232" s="15">
        <f>HOUR($A13232)</f>
        <v/>
      </c>
      <c r="D13232" s="15">
        <f>IF(AND($A13232&gt;=Instellingen!$B$6,$A13232&lt;Instellingen!$B$7),1,0)</f>
        <v/>
      </c>
      <c r="E13232" s="15">
        <f>COUNTIF(tData[BezoekStart],"&lt;"&amp;($A13232+1/24))-COUNTIF(tData[BezoekEind],"&lt;="&amp;$A13232)</f>
        <v/>
      </c>
      <c r="F13232" s="15">
        <f>COUNTIF(tData[BezoekLangStart],"&lt;"&amp;($A13232+1/24))-COUNTIF(tData[BezoekLangEind],"&lt;="&amp;$A13232)</f>
        <v/>
      </c>
      <c r="G13232" s="15">
        <f>IF($D13232=1,$B13232*100+$C13232,-1)</f>
        <v/>
      </c>
      <c r="H13232" s="15">
        <f>IF($D13232=1,$B13232,-1)</f>
        <v/>
      </c>
      <c r="I13232" s="15">
        <f>IF($D13232=1,$C13232,-1)</f>
        <v/>
      </c>
    </row>
    <row r="13233">
      <c r="A13233" s="33" t="n">
        <v>45843.25</v>
      </c>
      <c r="B13233" s="15">
        <f>WEEKDAY($A13233,2)</f>
        <v/>
      </c>
      <c r="C13233" s="15">
        <f>HOUR($A13233)</f>
        <v/>
      </c>
      <c r="D13233" s="15">
        <f>IF(AND($A13233&gt;=Instellingen!$B$6,$A13233&lt;Instellingen!$B$7),1,0)</f>
        <v/>
      </c>
      <c r="E13233" s="15">
        <f>COUNTIF(tData[BezoekStart],"&lt;"&amp;($A13233+1/24))-COUNTIF(tData[BezoekEind],"&lt;="&amp;$A13233)</f>
        <v/>
      </c>
      <c r="F13233" s="15">
        <f>COUNTIF(tData[BezoekLangStart],"&lt;"&amp;($A13233+1/24))-COUNTIF(tData[BezoekLangEind],"&lt;="&amp;$A13233)</f>
        <v/>
      </c>
      <c r="G13233" s="15">
        <f>IF($D13233=1,$B13233*100+$C13233,-1)</f>
        <v/>
      </c>
      <c r="H13233" s="15">
        <f>IF($D13233=1,$B13233,-1)</f>
        <v/>
      </c>
      <c r="I13233" s="15">
        <f>IF($D13233=1,$C13233,-1)</f>
        <v/>
      </c>
    </row>
    <row r="13234">
      <c r="A13234" s="33" t="n">
        <v>45843.29166666666</v>
      </c>
      <c r="B13234" s="15">
        <f>WEEKDAY($A13234,2)</f>
        <v/>
      </c>
      <c r="C13234" s="15">
        <f>HOUR($A13234)</f>
        <v/>
      </c>
      <c r="D13234" s="15">
        <f>IF(AND($A13234&gt;=Instellingen!$B$6,$A13234&lt;Instellingen!$B$7),1,0)</f>
        <v/>
      </c>
      <c r="E13234" s="15">
        <f>COUNTIF(tData[BezoekStart],"&lt;"&amp;($A13234+1/24))-COUNTIF(tData[BezoekEind],"&lt;="&amp;$A13234)</f>
        <v/>
      </c>
      <c r="F13234" s="15">
        <f>COUNTIF(tData[BezoekLangStart],"&lt;"&amp;($A13234+1/24))-COUNTIF(tData[BezoekLangEind],"&lt;="&amp;$A13234)</f>
        <v/>
      </c>
      <c r="G13234" s="15">
        <f>IF($D13234=1,$B13234*100+$C13234,-1)</f>
        <v/>
      </c>
      <c r="H13234" s="15">
        <f>IF($D13234=1,$B13234,-1)</f>
        <v/>
      </c>
      <c r="I13234" s="15">
        <f>IF($D13234=1,$C13234,-1)</f>
        <v/>
      </c>
    </row>
    <row r="13235">
      <c r="A13235" s="33" t="n">
        <v>45843.33333333334</v>
      </c>
      <c r="B13235" s="15">
        <f>WEEKDAY($A13235,2)</f>
        <v/>
      </c>
      <c r="C13235" s="15">
        <f>HOUR($A13235)</f>
        <v/>
      </c>
      <c r="D13235" s="15">
        <f>IF(AND($A13235&gt;=Instellingen!$B$6,$A13235&lt;Instellingen!$B$7),1,0)</f>
        <v/>
      </c>
      <c r="E13235" s="15">
        <f>COUNTIF(tData[BezoekStart],"&lt;"&amp;($A13235+1/24))-COUNTIF(tData[BezoekEind],"&lt;="&amp;$A13235)</f>
        <v/>
      </c>
      <c r="F13235" s="15">
        <f>COUNTIF(tData[BezoekLangStart],"&lt;"&amp;($A13235+1/24))-COUNTIF(tData[BezoekLangEind],"&lt;="&amp;$A13235)</f>
        <v/>
      </c>
      <c r="G13235" s="15">
        <f>IF($D13235=1,$B13235*100+$C13235,-1)</f>
        <v/>
      </c>
      <c r="H13235" s="15">
        <f>IF($D13235=1,$B13235,-1)</f>
        <v/>
      </c>
      <c r="I13235" s="15">
        <f>IF($D13235=1,$C13235,-1)</f>
        <v/>
      </c>
    </row>
    <row r="13236">
      <c r="A13236" s="33" t="n">
        <v>45843.375</v>
      </c>
      <c r="B13236" s="15">
        <f>WEEKDAY($A13236,2)</f>
        <v/>
      </c>
      <c r="C13236" s="15">
        <f>HOUR($A13236)</f>
        <v/>
      </c>
      <c r="D13236" s="15">
        <f>IF(AND($A13236&gt;=Instellingen!$B$6,$A13236&lt;Instellingen!$B$7),1,0)</f>
        <v/>
      </c>
      <c r="E13236" s="15">
        <f>COUNTIF(tData[BezoekStart],"&lt;"&amp;($A13236+1/24))-COUNTIF(tData[BezoekEind],"&lt;="&amp;$A13236)</f>
        <v/>
      </c>
      <c r="F13236" s="15">
        <f>COUNTIF(tData[BezoekLangStart],"&lt;"&amp;($A13236+1/24))-COUNTIF(tData[BezoekLangEind],"&lt;="&amp;$A13236)</f>
        <v/>
      </c>
      <c r="G13236" s="15">
        <f>IF($D13236=1,$B13236*100+$C13236,-1)</f>
        <v/>
      </c>
      <c r="H13236" s="15">
        <f>IF($D13236=1,$B13236,-1)</f>
        <v/>
      </c>
      <c r="I13236" s="15">
        <f>IF($D13236=1,$C13236,-1)</f>
        <v/>
      </c>
    </row>
    <row r="13237">
      <c r="A13237" s="33" t="n">
        <v>45843.41666666666</v>
      </c>
      <c r="B13237" s="15">
        <f>WEEKDAY($A13237,2)</f>
        <v/>
      </c>
      <c r="C13237" s="15">
        <f>HOUR($A13237)</f>
        <v/>
      </c>
      <c r="D13237" s="15">
        <f>IF(AND($A13237&gt;=Instellingen!$B$6,$A13237&lt;Instellingen!$B$7),1,0)</f>
        <v/>
      </c>
      <c r="E13237" s="15">
        <f>COUNTIF(tData[BezoekStart],"&lt;"&amp;($A13237+1/24))-COUNTIF(tData[BezoekEind],"&lt;="&amp;$A13237)</f>
        <v/>
      </c>
      <c r="F13237" s="15">
        <f>COUNTIF(tData[BezoekLangStart],"&lt;"&amp;($A13237+1/24))-COUNTIF(tData[BezoekLangEind],"&lt;="&amp;$A13237)</f>
        <v/>
      </c>
      <c r="G13237" s="15">
        <f>IF($D13237=1,$B13237*100+$C13237,-1)</f>
        <v/>
      </c>
      <c r="H13237" s="15">
        <f>IF($D13237=1,$B13237,-1)</f>
        <v/>
      </c>
      <c r="I13237" s="15">
        <f>IF($D13237=1,$C13237,-1)</f>
        <v/>
      </c>
    </row>
    <row r="13238">
      <c r="A13238" s="33" t="n">
        <v>45843.45833333334</v>
      </c>
      <c r="B13238" s="15">
        <f>WEEKDAY($A13238,2)</f>
        <v/>
      </c>
      <c r="C13238" s="15">
        <f>HOUR($A13238)</f>
        <v/>
      </c>
      <c r="D13238" s="15">
        <f>IF(AND($A13238&gt;=Instellingen!$B$6,$A13238&lt;Instellingen!$B$7),1,0)</f>
        <v/>
      </c>
      <c r="E13238" s="15">
        <f>COUNTIF(tData[BezoekStart],"&lt;"&amp;($A13238+1/24))-COUNTIF(tData[BezoekEind],"&lt;="&amp;$A13238)</f>
        <v/>
      </c>
      <c r="F13238" s="15">
        <f>COUNTIF(tData[BezoekLangStart],"&lt;"&amp;($A13238+1/24))-COUNTIF(tData[BezoekLangEind],"&lt;="&amp;$A13238)</f>
        <v/>
      </c>
      <c r="G13238" s="15">
        <f>IF($D13238=1,$B13238*100+$C13238,-1)</f>
        <v/>
      </c>
      <c r="H13238" s="15">
        <f>IF($D13238=1,$B13238,-1)</f>
        <v/>
      </c>
      <c r="I13238" s="15">
        <f>IF($D13238=1,$C13238,-1)</f>
        <v/>
      </c>
    </row>
    <row r="13239">
      <c r="A13239" s="33" t="n">
        <v>45843.5</v>
      </c>
      <c r="B13239" s="15">
        <f>WEEKDAY($A13239,2)</f>
        <v/>
      </c>
      <c r="C13239" s="15">
        <f>HOUR($A13239)</f>
        <v/>
      </c>
      <c r="D13239" s="15">
        <f>IF(AND($A13239&gt;=Instellingen!$B$6,$A13239&lt;Instellingen!$B$7),1,0)</f>
        <v/>
      </c>
      <c r="E13239" s="15">
        <f>COUNTIF(tData[BezoekStart],"&lt;"&amp;($A13239+1/24))-COUNTIF(tData[BezoekEind],"&lt;="&amp;$A13239)</f>
        <v/>
      </c>
      <c r="F13239" s="15">
        <f>COUNTIF(tData[BezoekLangStart],"&lt;"&amp;($A13239+1/24))-COUNTIF(tData[BezoekLangEind],"&lt;="&amp;$A13239)</f>
        <v/>
      </c>
      <c r="G13239" s="15">
        <f>IF($D13239=1,$B13239*100+$C13239,-1)</f>
        <v/>
      </c>
      <c r="H13239" s="15">
        <f>IF($D13239=1,$B13239,-1)</f>
        <v/>
      </c>
      <c r="I13239" s="15">
        <f>IF($D13239=1,$C13239,-1)</f>
        <v/>
      </c>
    </row>
    <row r="13240">
      <c r="A13240" s="33" t="n">
        <v>45843.54166666666</v>
      </c>
      <c r="B13240" s="15">
        <f>WEEKDAY($A13240,2)</f>
        <v/>
      </c>
      <c r="C13240" s="15">
        <f>HOUR($A13240)</f>
        <v/>
      </c>
      <c r="D13240" s="15">
        <f>IF(AND($A13240&gt;=Instellingen!$B$6,$A13240&lt;Instellingen!$B$7),1,0)</f>
        <v/>
      </c>
      <c r="E13240" s="15">
        <f>COUNTIF(tData[BezoekStart],"&lt;"&amp;($A13240+1/24))-COUNTIF(tData[BezoekEind],"&lt;="&amp;$A13240)</f>
        <v/>
      </c>
      <c r="F13240" s="15">
        <f>COUNTIF(tData[BezoekLangStart],"&lt;"&amp;($A13240+1/24))-COUNTIF(tData[BezoekLangEind],"&lt;="&amp;$A13240)</f>
        <v/>
      </c>
      <c r="G13240" s="15">
        <f>IF($D13240=1,$B13240*100+$C13240,-1)</f>
        <v/>
      </c>
      <c r="H13240" s="15">
        <f>IF($D13240=1,$B13240,-1)</f>
        <v/>
      </c>
      <c r="I13240" s="15">
        <f>IF($D13240=1,$C13240,-1)</f>
        <v/>
      </c>
    </row>
    <row r="13241">
      <c r="A13241" s="33" t="n">
        <v>45843.58333333334</v>
      </c>
      <c r="B13241" s="15">
        <f>WEEKDAY($A13241,2)</f>
        <v/>
      </c>
      <c r="C13241" s="15">
        <f>HOUR($A13241)</f>
        <v/>
      </c>
      <c r="D13241" s="15">
        <f>IF(AND($A13241&gt;=Instellingen!$B$6,$A13241&lt;Instellingen!$B$7),1,0)</f>
        <v/>
      </c>
      <c r="E13241" s="15">
        <f>COUNTIF(tData[BezoekStart],"&lt;"&amp;($A13241+1/24))-COUNTIF(tData[BezoekEind],"&lt;="&amp;$A13241)</f>
        <v/>
      </c>
      <c r="F13241" s="15">
        <f>COUNTIF(tData[BezoekLangStart],"&lt;"&amp;($A13241+1/24))-COUNTIF(tData[BezoekLangEind],"&lt;="&amp;$A13241)</f>
        <v/>
      </c>
      <c r="G13241" s="15">
        <f>IF($D13241=1,$B13241*100+$C13241,-1)</f>
        <v/>
      </c>
      <c r="H13241" s="15">
        <f>IF($D13241=1,$B13241,-1)</f>
        <v/>
      </c>
      <c r="I13241" s="15">
        <f>IF($D13241=1,$C13241,-1)</f>
        <v/>
      </c>
    </row>
    <row r="13242">
      <c r="A13242" s="33" t="n">
        <v>45843.625</v>
      </c>
      <c r="B13242" s="15">
        <f>WEEKDAY($A13242,2)</f>
        <v/>
      </c>
      <c r="C13242" s="15">
        <f>HOUR($A13242)</f>
        <v/>
      </c>
      <c r="D13242" s="15">
        <f>IF(AND($A13242&gt;=Instellingen!$B$6,$A13242&lt;Instellingen!$B$7),1,0)</f>
        <v/>
      </c>
      <c r="E13242" s="15">
        <f>COUNTIF(tData[BezoekStart],"&lt;"&amp;($A13242+1/24))-COUNTIF(tData[BezoekEind],"&lt;="&amp;$A13242)</f>
        <v/>
      </c>
      <c r="F13242" s="15">
        <f>COUNTIF(tData[BezoekLangStart],"&lt;"&amp;($A13242+1/24))-COUNTIF(tData[BezoekLangEind],"&lt;="&amp;$A13242)</f>
        <v/>
      </c>
      <c r="G13242" s="15">
        <f>IF($D13242=1,$B13242*100+$C13242,-1)</f>
        <v/>
      </c>
      <c r="H13242" s="15">
        <f>IF($D13242=1,$B13242,-1)</f>
        <v/>
      </c>
      <c r="I13242" s="15">
        <f>IF($D13242=1,$C13242,-1)</f>
        <v/>
      </c>
    </row>
    <row r="13243">
      <c r="A13243" s="33" t="n">
        <v>45843.66666666666</v>
      </c>
      <c r="B13243" s="15">
        <f>WEEKDAY($A13243,2)</f>
        <v/>
      </c>
      <c r="C13243" s="15">
        <f>HOUR($A13243)</f>
        <v/>
      </c>
      <c r="D13243" s="15">
        <f>IF(AND($A13243&gt;=Instellingen!$B$6,$A13243&lt;Instellingen!$B$7),1,0)</f>
        <v/>
      </c>
      <c r="E13243" s="15">
        <f>COUNTIF(tData[BezoekStart],"&lt;"&amp;($A13243+1/24))-COUNTIF(tData[BezoekEind],"&lt;="&amp;$A13243)</f>
        <v/>
      </c>
      <c r="F13243" s="15">
        <f>COUNTIF(tData[BezoekLangStart],"&lt;"&amp;($A13243+1/24))-COUNTIF(tData[BezoekLangEind],"&lt;="&amp;$A13243)</f>
        <v/>
      </c>
      <c r="G13243" s="15">
        <f>IF($D13243=1,$B13243*100+$C13243,-1)</f>
        <v/>
      </c>
      <c r="H13243" s="15">
        <f>IF($D13243=1,$B13243,-1)</f>
        <v/>
      </c>
      <c r="I13243" s="15">
        <f>IF($D13243=1,$C13243,-1)</f>
        <v/>
      </c>
    </row>
    <row r="13244">
      <c r="A13244" s="33" t="n">
        <v>45843.70833333334</v>
      </c>
      <c r="B13244" s="15">
        <f>WEEKDAY($A13244,2)</f>
        <v/>
      </c>
      <c r="C13244" s="15">
        <f>HOUR($A13244)</f>
        <v/>
      </c>
      <c r="D13244" s="15">
        <f>IF(AND($A13244&gt;=Instellingen!$B$6,$A13244&lt;Instellingen!$B$7),1,0)</f>
        <v/>
      </c>
      <c r="E13244" s="15">
        <f>COUNTIF(tData[BezoekStart],"&lt;"&amp;($A13244+1/24))-COUNTIF(tData[BezoekEind],"&lt;="&amp;$A13244)</f>
        <v/>
      </c>
      <c r="F13244" s="15">
        <f>COUNTIF(tData[BezoekLangStart],"&lt;"&amp;($A13244+1/24))-COUNTIF(tData[BezoekLangEind],"&lt;="&amp;$A13244)</f>
        <v/>
      </c>
      <c r="G13244" s="15">
        <f>IF($D13244=1,$B13244*100+$C13244,-1)</f>
        <v/>
      </c>
      <c r="H13244" s="15">
        <f>IF($D13244=1,$B13244,-1)</f>
        <v/>
      </c>
      <c r="I13244" s="15">
        <f>IF($D13244=1,$C13244,-1)</f>
        <v/>
      </c>
    </row>
    <row r="13245">
      <c r="A13245" s="33" t="n">
        <v>45843.75</v>
      </c>
      <c r="B13245" s="15">
        <f>WEEKDAY($A13245,2)</f>
        <v/>
      </c>
      <c r="C13245" s="15">
        <f>HOUR($A13245)</f>
        <v/>
      </c>
      <c r="D13245" s="15">
        <f>IF(AND($A13245&gt;=Instellingen!$B$6,$A13245&lt;Instellingen!$B$7),1,0)</f>
        <v/>
      </c>
      <c r="E13245" s="15">
        <f>COUNTIF(tData[BezoekStart],"&lt;"&amp;($A13245+1/24))-COUNTIF(tData[BezoekEind],"&lt;="&amp;$A13245)</f>
        <v/>
      </c>
      <c r="F13245" s="15">
        <f>COUNTIF(tData[BezoekLangStart],"&lt;"&amp;($A13245+1/24))-COUNTIF(tData[BezoekLangEind],"&lt;="&amp;$A13245)</f>
        <v/>
      </c>
      <c r="G13245" s="15">
        <f>IF($D13245=1,$B13245*100+$C13245,-1)</f>
        <v/>
      </c>
      <c r="H13245" s="15">
        <f>IF($D13245=1,$B13245,-1)</f>
        <v/>
      </c>
      <c r="I13245" s="15">
        <f>IF($D13245=1,$C13245,-1)</f>
        <v/>
      </c>
    </row>
    <row r="13246">
      <c r="A13246" s="33" t="n">
        <v>45843.79166666666</v>
      </c>
      <c r="B13246" s="15">
        <f>WEEKDAY($A13246,2)</f>
        <v/>
      </c>
      <c r="C13246" s="15">
        <f>HOUR($A13246)</f>
        <v/>
      </c>
      <c r="D13246" s="15">
        <f>IF(AND($A13246&gt;=Instellingen!$B$6,$A13246&lt;Instellingen!$B$7),1,0)</f>
        <v/>
      </c>
      <c r="E13246" s="15">
        <f>COUNTIF(tData[BezoekStart],"&lt;"&amp;($A13246+1/24))-COUNTIF(tData[BezoekEind],"&lt;="&amp;$A13246)</f>
        <v/>
      </c>
      <c r="F13246" s="15">
        <f>COUNTIF(tData[BezoekLangStart],"&lt;"&amp;($A13246+1/24))-COUNTIF(tData[BezoekLangEind],"&lt;="&amp;$A13246)</f>
        <v/>
      </c>
      <c r="G13246" s="15">
        <f>IF($D13246=1,$B13246*100+$C13246,-1)</f>
        <v/>
      </c>
      <c r="H13246" s="15">
        <f>IF($D13246=1,$B13246,-1)</f>
        <v/>
      </c>
      <c r="I13246" s="15">
        <f>IF($D13246=1,$C13246,-1)</f>
        <v/>
      </c>
    </row>
    <row r="13247">
      <c r="A13247" s="33" t="n">
        <v>45843.83333333334</v>
      </c>
      <c r="B13247" s="15">
        <f>WEEKDAY($A13247,2)</f>
        <v/>
      </c>
      <c r="C13247" s="15">
        <f>HOUR($A13247)</f>
        <v/>
      </c>
      <c r="D13247" s="15">
        <f>IF(AND($A13247&gt;=Instellingen!$B$6,$A13247&lt;Instellingen!$B$7),1,0)</f>
        <v/>
      </c>
      <c r="E13247" s="15">
        <f>COUNTIF(tData[BezoekStart],"&lt;"&amp;($A13247+1/24))-COUNTIF(tData[BezoekEind],"&lt;="&amp;$A13247)</f>
        <v/>
      </c>
      <c r="F13247" s="15">
        <f>COUNTIF(tData[BezoekLangStart],"&lt;"&amp;($A13247+1/24))-COUNTIF(tData[BezoekLangEind],"&lt;="&amp;$A13247)</f>
        <v/>
      </c>
      <c r="G13247" s="15">
        <f>IF($D13247=1,$B13247*100+$C13247,-1)</f>
        <v/>
      </c>
      <c r="H13247" s="15">
        <f>IF($D13247=1,$B13247,-1)</f>
        <v/>
      </c>
      <c r="I13247" s="15">
        <f>IF($D13247=1,$C13247,-1)</f>
        <v/>
      </c>
    </row>
    <row r="13248">
      <c r="A13248" s="33" t="n">
        <v>45843.875</v>
      </c>
      <c r="B13248" s="15">
        <f>WEEKDAY($A13248,2)</f>
        <v/>
      </c>
      <c r="C13248" s="15">
        <f>HOUR($A13248)</f>
        <v/>
      </c>
      <c r="D13248" s="15">
        <f>IF(AND($A13248&gt;=Instellingen!$B$6,$A13248&lt;Instellingen!$B$7),1,0)</f>
        <v/>
      </c>
      <c r="E13248" s="15">
        <f>COUNTIF(tData[BezoekStart],"&lt;"&amp;($A13248+1/24))-COUNTIF(tData[BezoekEind],"&lt;="&amp;$A13248)</f>
        <v/>
      </c>
      <c r="F13248" s="15">
        <f>COUNTIF(tData[BezoekLangStart],"&lt;"&amp;($A13248+1/24))-COUNTIF(tData[BezoekLangEind],"&lt;="&amp;$A13248)</f>
        <v/>
      </c>
      <c r="G13248" s="15">
        <f>IF($D13248=1,$B13248*100+$C13248,-1)</f>
        <v/>
      </c>
      <c r="H13248" s="15">
        <f>IF($D13248=1,$B13248,-1)</f>
        <v/>
      </c>
      <c r="I13248" s="15">
        <f>IF($D13248=1,$C13248,-1)</f>
        <v/>
      </c>
    </row>
    <row r="13249">
      <c r="A13249" s="33" t="n">
        <v>45843.91666666666</v>
      </c>
      <c r="B13249" s="15">
        <f>WEEKDAY($A13249,2)</f>
        <v/>
      </c>
      <c r="C13249" s="15">
        <f>HOUR($A13249)</f>
        <v/>
      </c>
      <c r="D13249" s="15">
        <f>IF(AND($A13249&gt;=Instellingen!$B$6,$A13249&lt;Instellingen!$B$7),1,0)</f>
        <v/>
      </c>
      <c r="E13249" s="15">
        <f>COUNTIF(tData[BezoekStart],"&lt;"&amp;($A13249+1/24))-COUNTIF(tData[BezoekEind],"&lt;="&amp;$A13249)</f>
        <v/>
      </c>
      <c r="F13249" s="15">
        <f>COUNTIF(tData[BezoekLangStart],"&lt;"&amp;($A13249+1/24))-COUNTIF(tData[BezoekLangEind],"&lt;="&amp;$A13249)</f>
        <v/>
      </c>
      <c r="G13249" s="15">
        <f>IF($D13249=1,$B13249*100+$C13249,-1)</f>
        <v/>
      </c>
      <c r="H13249" s="15">
        <f>IF($D13249=1,$B13249,-1)</f>
        <v/>
      </c>
      <c r="I13249" s="15">
        <f>IF($D13249=1,$C13249,-1)</f>
        <v/>
      </c>
    </row>
    <row r="13250">
      <c r="A13250" s="33" t="n">
        <v>45843.95833333334</v>
      </c>
      <c r="B13250" s="15">
        <f>WEEKDAY($A13250,2)</f>
        <v/>
      </c>
      <c r="C13250" s="15">
        <f>HOUR($A13250)</f>
        <v/>
      </c>
      <c r="D13250" s="15">
        <f>IF(AND($A13250&gt;=Instellingen!$B$6,$A13250&lt;Instellingen!$B$7),1,0)</f>
        <v/>
      </c>
      <c r="E13250" s="15">
        <f>COUNTIF(tData[BezoekStart],"&lt;"&amp;($A13250+1/24))-COUNTIF(tData[BezoekEind],"&lt;="&amp;$A13250)</f>
        <v/>
      </c>
      <c r="F13250" s="15">
        <f>COUNTIF(tData[BezoekLangStart],"&lt;"&amp;($A13250+1/24))-COUNTIF(tData[BezoekLangEind],"&lt;="&amp;$A13250)</f>
        <v/>
      </c>
      <c r="G13250" s="15">
        <f>IF($D13250=1,$B13250*100+$C13250,-1)</f>
        <v/>
      </c>
      <c r="H13250" s="15">
        <f>IF($D13250=1,$B13250,-1)</f>
        <v/>
      </c>
      <c r="I13250" s="15">
        <f>IF($D13250=1,$C13250,-1)</f>
        <v/>
      </c>
    </row>
    <row r="13251">
      <c r="A13251" s="33" t="n">
        <v>45844</v>
      </c>
      <c r="B13251" s="15">
        <f>WEEKDAY($A13251,2)</f>
        <v/>
      </c>
      <c r="C13251" s="15">
        <f>HOUR($A13251)</f>
        <v/>
      </c>
      <c r="D13251" s="15">
        <f>IF(AND($A13251&gt;=Instellingen!$B$6,$A13251&lt;Instellingen!$B$7),1,0)</f>
        <v/>
      </c>
      <c r="E13251" s="15">
        <f>COUNTIF(tData[BezoekStart],"&lt;"&amp;($A13251+1/24))-COUNTIF(tData[BezoekEind],"&lt;="&amp;$A13251)</f>
        <v/>
      </c>
      <c r="F13251" s="15">
        <f>COUNTIF(tData[BezoekLangStart],"&lt;"&amp;($A13251+1/24))-COUNTIF(tData[BezoekLangEind],"&lt;="&amp;$A13251)</f>
        <v/>
      </c>
      <c r="G13251" s="15">
        <f>IF($D13251=1,$B13251*100+$C13251,-1)</f>
        <v/>
      </c>
      <c r="H13251" s="15">
        <f>IF($D13251=1,$B13251,-1)</f>
        <v/>
      </c>
      <c r="I13251" s="15">
        <f>IF($D13251=1,$C13251,-1)</f>
        <v/>
      </c>
    </row>
    <row r="13252">
      <c r="A13252" s="33" t="n">
        <v>45844.04166666666</v>
      </c>
      <c r="B13252" s="15">
        <f>WEEKDAY($A13252,2)</f>
        <v/>
      </c>
      <c r="C13252" s="15">
        <f>HOUR($A13252)</f>
        <v/>
      </c>
      <c r="D13252" s="15">
        <f>IF(AND($A13252&gt;=Instellingen!$B$6,$A13252&lt;Instellingen!$B$7),1,0)</f>
        <v/>
      </c>
      <c r="E13252" s="15">
        <f>COUNTIF(tData[BezoekStart],"&lt;"&amp;($A13252+1/24))-COUNTIF(tData[BezoekEind],"&lt;="&amp;$A13252)</f>
        <v/>
      </c>
      <c r="F13252" s="15">
        <f>COUNTIF(tData[BezoekLangStart],"&lt;"&amp;($A13252+1/24))-COUNTIF(tData[BezoekLangEind],"&lt;="&amp;$A13252)</f>
        <v/>
      </c>
      <c r="G13252" s="15">
        <f>IF($D13252=1,$B13252*100+$C13252,-1)</f>
        <v/>
      </c>
      <c r="H13252" s="15">
        <f>IF($D13252=1,$B13252,-1)</f>
        <v/>
      </c>
      <c r="I13252" s="15">
        <f>IF($D13252=1,$C13252,-1)</f>
        <v/>
      </c>
    </row>
    <row r="13253">
      <c r="A13253" s="33" t="n">
        <v>45844.08333333334</v>
      </c>
      <c r="B13253" s="15">
        <f>WEEKDAY($A13253,2)</f>
        <v/>
      </c>
      <c r="C13253" s="15">
        <f>HOUR($A13253)</f>
        <v/>
      </c>
      <c r="D13253" s="15">
        <f>IF(AND($A13253&gt;=Instellingen!$B$6,$A13253&lt;Instellingen!$B$7),1,0)</f>
        <v/>
      </c>
      <c r="E13253" s="15">
        <f>COUNTIF(tData[BezoekStart],"&lt;"&amp;($A13253+1/24))-COUNTIF(tData[BezoekEind],"&lt;="&amp;$A13253)</f>
        <v/>
      </c>
      <c r="F13253" s="15">
        <f>COUNTIF(tData[BezoekLangStart],"&lt;"&amp;($A13253+1/24))-COUNTIF(tData[BezoekLangEind],"&lt;="&amp;$A13253)</f>
        <v/>
      </c>
      <c r="G13253" s="15">
        <f>IF($D13253=1,$B13253*100+$C13253,-1)</f>
        <v/>
      </c>
      <c r="H13253" s="15">
        <f>IF($D13253=1,$B13253,-1)</f>
        <v/>
      </c>
      <c r="I13253" s="15">
        <f>IF($D13253=1,$C13253,-1)</f>
        <v/>
      </c>
    </row>
    <row r="13254">
      <c r="A13254" s="33" t="n">
        <v>45844.125</v>
      </c>
      <c r="B13254" s="15">
        <f>WEEKDAY($A13254,2)</f>
        <v/>
      </c>
      <c r="C13254" s="15">
        <f>HOUR($A13254)</f>
        <v/>
      </c>
      <c r="D13254" s="15">
        <f>IF(AND($A13254&gt;=Instellingen!$B$6,$A13254&lt;Instellingen!$B$7),1,0)</f>
        <v/>
      </c>
      <c r="E13254" s="15">
        <f>COUNTIF(tData[BezoekStart],"&lt;"&amp;($A13254+1/24))-COUNTIF(tData[BezoekEind],"&lt;="&amp;$A13254)</f>
        <v/>
      </c>
      <c r="F13254" s="15">
        <f>COUNTIF(tData[BezoekLangStart],"&lt;"&amp;($A13254+1/24))-COUNTIF(tData[BezoekLangEind],"&lt;="&amp;$A13254)</f>
        <v/>
      </c>
      <c r="G13254" s="15">
        <f>IF($D13254=1,$B13254*100+$C13254,-1)</f>
        <v/>
      </c>
      <c r="H13254" s="15">
        <f>IF($D13254=1,$B13254,-1)</f>
        <v/>
      </c>
      <c r="I13254" s="15">
        <f>IF($D13254=1,$C13254,-1)</f>
        <v/>
      </c>
    </row>
    <row r="13255">
      <c r="A13255" s="33" t="n">
        <v>45844.16666666666</v>
      </c>
      <c r="B13255" s="15">
        <f>WEEKDAY($A13255,2)</f>
        <v/>
      </c>
      <c r="C13255" s="15">
        <f>HOUR($A13255)</f>
        <v/>
      </c>
      <c r="D13255" s="15">
        <f>IF(AND($A13255&gt;=Instellingen!$B$6,$A13255&lt;Instellingen!$B$7),1,0)</f>
        <v/>
      </c>
      <c r="E13255" s="15">
        <f>COUNTIF(tData[BezoekStart],"&lt;"&amp;($A13255+1/24))-COUNTIF(tData[BezoekEind],"&lt;="&amp;$A13255)</f>
        <v/>
      </c>
      <c r="F13255" s="15">
        <f>COUNTIF(tData[BezoekLangStart],"&lt;"&amp;($A13255+1/24))-COUNTIF(tData[BezoekLangEind],"&lt;="&amp;$A13255)</f>
        <v/>
      </c>
      <c r="G13255" s="15">
        <f>IF($D13255=1,$B13255*100+$C13255,-1)</f>
        <v/>
      </c>
      <c r="H13255" s="15">
        <f>IF($D13255=1,$B13255,-1)</f>
        <v/>
      </c>
      <c r="I13255" s="15">
        <f>IF($D13255=1,$C13255,-1)</f>
        <v/>
      </c>
    </row>
    <row r="13256">
      <c r="A13256" s="33" t="n">
        <v>45844.20833333334</v>
      </c>
      <c r="B13256" s="15">
        <f>WEEKDAY($A13256,2)</f>
        <v/>
      </c>
      <c r="C13256" s="15">
        <f>HOUR($A13256)</f>
        <v/>
      </c>
      <c r="D13256" s="15">
        <f>IF(AND($A13256&gt;=Instellingen!$B$6,$A13256&lt;Instellingen!$B$7),1,0)</f>
        <v/>
      </c>
      <c r="E13256" s="15">
        <f>COUNTIF(tData[BezoekStart],"&lt;"&amp;($A13256+1/24))-COUNTIF(tData[BezoekEind],"&lt;="&amp;$A13256)</f>
        <v/>
      </c>
      <c r="F13256" s="15">
        <f>COUNTIF(tData[BezoekLangStart],"&lt;"&amp;($A13256+1/24))-COUNTIF(tData[BezoekLangEind],"&lt;="&amp;$A13256)</f>
        <v/>
      </c>
      <c r="G13256" s="15">
        <f>IF($D13256=1,$B13256*100+$C13256,-1)</f>
        <v/>
      </c>
      <c r="H13256" s="15">
        <f>IF($D13256=1,$B13256,-1)</f>
        <v/>
      </c>
      <c r="I13256" s="15">
        <f>IF($D13256=1,$C13256,-1)</f>
        <v/>
      </c>
    </row>
    <row r="13257">
      <c r="A13257" s="33" t="n">
        <v>45844.25</v>
      </c>
      <c r="B13257" s="15">
        <f>WEEKDAY($A13257,2)</f>
        <v/>
      </c>
      <c r="C13257" s="15">
        <f>HOUR($A13257)</f>
        <v/>
      </c>
      <c r="D13257" s="15">
        <f>IF(AND($A13257&gt;=Instellingen!$B$6,$A13257&lt;Instellingen!$B$7),1,0)</f>
        <v/>
      </c>
      <c r="E13257" s="15">
        <f>COUNTIF(tData[BezoekStart],"&lt;"&amp;($A13257+1/24))-COUNTIF(tData[BezoekEind],"&lt;="&amp;$A13257)</f>
        <v/>
      </c>
      <c r="F13257" s="15">
        <f>COUNTIF(tData[BezoekLangStart],"&lt;"&amp;($A13257+1/24))-COUNTIF(tData[BezoekLangEind],"&lt;="&amp;$A13257)</f>
        <v/>
      </c>
      <c r="G13257" s="15">
        <f>IF($D13257=1,$B13257*100+$C13257,-1)</f>
        <v/>
      </c>
      <c r="H13257" s="15">
        <f>IF($D13257=1,$B13257,-1)</f>
        <v/>
      </c>
      <c r="I13257" s="15">
        <f>IF($D13257=1,$C13257,-1)</f>
        <v/>
      </c>
    </row>
    <row r="13258">
      <c r="A13258" s="33" t="n">
        <v>45844.29166666666</v>
      </c>
      <c r="B13258" s="15">
        <f>WEEKDAY($A13258,2)</f>
        <v/>
      </c>
      <c r="C13258" s="15">
        <f>HOUR($A13258)</f>
        <v/>
      </c>
      <c r="D13258" s="15">
        <f>IF(AND($A13258&gt;=Instellingen!$B$6,$A13258&lt;Instellingen!$B$7),1,0)</f>
        <v/>
      </c>
      <c r="E13258" s="15">
        <f>COUNTIF(tData[BezoekStart],"&lt;"&amp;($A13258+1/24))-COUNTIF(tData[BezoekEind],"&lt;="&amp;$A13258)</f>
        <v/>
      </c>
      <c r="F13258" s="15">
        <f>COUNTIF(tData[BezoekLangStart],"&lt;"&amp;($A13258+1/24))-COUNTIF(tData[BezoekLangEind],"&lt;="&amp;$A13258)</f>
        <v/>
      </c>
      <c r="G13258" s="15">
        <f>IF($D13258=1,$B13258*100+$C13258,-1)</f>
        <v/>
      </c>
      <c r="H13258" s="15">
        <f>IF($D13258=1,$B13258,-1)</f>
        <v/>
      </c>
      <c r="I13258" s="15">
        <f>IF($D13258=1,$C13258,-1)</f>
        <v/>
      </c>
    </row>
    <row r="13259">
      <c r="A13259" s="33" t="n">
        <v>45844.33333333334</v>
      </c>
      <c r="B13259" s="15">
        <f>WEEKDAY($A13259,2)</f>
        <v/>
      </c>
      <c r="C13259" s="15">
        <f>HOUR($A13259)</f>
        <v/>
      </c>
      <c r="D13259" s="15">
        <f>IF(AND($A13259&gt;=Instellingen!$B$6,$A13259&lt;Instellingen!$B$7),1,0)</f>
        <v/>
      </c>
      <c r="E13259" s="15">
        <f>COUNTIF(tData[BezoekStart],"&lt;"&amp;($A13259+1/24))-COUNTIF(tData[BezoekEind],"&lt;="&amp;$A13259)</f>
        <v/>
      </c>
      <c r="F13259" s="15">
        <f>COUNTIF(tData[BezoekLangStart],"&lt;"&amp;($A13259+1/24))-COUNTIF(tData[BezoekLangEind],"&lt;="&amp;$A13259)</f>
        <v/>
      </c>
      <c r="G13259" s="15">
        <f>IF($D13259=1,$B13259*100+$C13259,-1)</f>
        <v/>
      </c>
      <c r="H13259" s="15">
        <f>IF($D13259=1,$B13259,-1)</f>
        <v/>
      </c>
      <c r="I13259" s="15">
        <f>IF($D13259=1,$C13259,-1)</f>
        <v/>
      </c>
    </row>
    <row r="13260">
      <c r="A13260" s="33" t="n">
        <v>45844.375</v>
      </c>
      <c r="B13260" s="15">
        <f>WEEKDAY($A13260,2)</f>
        <v/>
      </c>
      <c r="C13260" s="15">
        <f>HOUR($A13260)</f>
        <v/>
      </c>
      <c r="D13260" s="15">
        <f>IF(AND($A13260&gt;=Instellingen!$B$6,$A13260&lt;Instellingen!$B$7),1,0)</f>
        <v/>
      </c>
      <c r="E13260" s="15">
        <f>COUNTIF(tData[BezoekStart],"&lt;"&amp;($A13260+1/24))-COUNTIF(tData[BezoekEind],"&lt;="&amp;$A13260)</f>
        <v/>
      </c>
      <c r="F13260" s="15">
        <f>COUNTIF(tData[BezoekLangStart],"&lt;"&amp;($A13260+1/24))-COUNTIF(tData[BezoekLangEind],"&lt;="&amp;$A13260)</f>
        <v/>
      </c>
      <c r="G13260" s="15">
        <f>IF($D13260=1,$B13260*100+$C13260,-1)</f>
        <v/>
      </c>
      <c r="H13260" s="15">
        <f>IF($D13260=1,$B13260,-1)</f>
        <v/>
      </c>
      <c r="I13260" s="15">
        <f>IF($D13260=1,$C13260,-1)</f>
        <v/>
      </c>
    </row>
    <row r="13261">
      <c r="A13261" s="33" t="n">
        <v>45844.41666666666</v>
      </c>
      <c r="B13261" s="15">
        <f>WEEKDAY($A13261,2)</f>
        <v/>
      </c>
      <c r="C13261" s="15">
        <f>HOUR($A13261)</f>
        <v/>
      </c>
      <c r="D13261" s="15">
        <f>IF(AND($A13261&gt;=Instellingen!$B$6,$A13261&lt;Instellingen!$B$7),1,0)</f>
        <v/>
      </c>
      <c r="E13261" s="15">
        <f>COUNTIF(tData[BezoekStart],"&lt;"&amp;($A13261+1/24))-COUNTIF(tData[BezoekEind],"&lt;="&amp;$A13261)</f>
        <v/>
      </c>
      <c r="F13261" s="15">
        <f>COUNTIF(tData[BezoekLangStart],"&lt;"&amp;($A13261+1/24))-COUNTIF(tData[BezoekLangEind],"&lt;="&amp;$A13261)</f>
        <v/>
      </c>
      <c r="G13261" s="15">
        <f>IF($D13261=1,$B13261*100+$C13261,-1)</f>
        <v/>
      </c>
      <c r="H13261" s="15">
        <f>IF($D13261=1,$B13261,-1)</f>
        <v/>
      </c>
      <c r="I13261" s="15">
        <f>IF($D13261=1,$C13261,-1)</f>
        <v/>
      </c>
    </row>
    <row r="13262">
      <c r="A13262" s="33" t="n">
        <v>45844.45833333334</v>
      </c>
      <c r="B13262" s="15">
        <f>WEEKDAY($A13262,2)</f>
        <v/>
      </c>
      <c r="C13262" s="15">
        <f>HOUR($A13262)</f>
        <v/>
      </c>
      <c r="D13262" s="15">
        <f>IF(AND($A13262&gt;=Instellingen!$B$6,$A13262&lt;Instellingen!$B$7),1,0)</f>
        <v/>
      </c>
      <c r="E13262" s="15">
        <f>COUNTIF(tData[BezoekStart],"&lt;"&amp;($A13262+1/24))-COUNTIF(tData[BezoekEind],"&lt;="&amp;$A13262)</f>
        <v/>
      </c>
      <c r="F13262" s="15">
        <f>COUNTIF(tData[BezoekLangStart],"&lt;"&amp;($A13262+1/24))-COUNTIF(tData[BezoekLangEind],"&lt;="&amp;$A13262)</f>
        <v/>
      </c>
      <c r="G13262" s="15">
        <f>IF($D13262=1,$B13262*100+$C13262,-1)</f>
        <v/>
      </c>
      <c r="H13262" s="15">
        <f>IF($D13262=1,$B13262,-1)</f>
        <v/>
      </c>
      <c r="I13262" s="15">
        <f>IF($D13262=1,$C13262,-1)</f>
        <v/>
      </c>
    </row>
    <row r="13263">
      <c r="A13263" s="33" t="n">
        <v>45844.5</v>
      </c>
      <c r="B13263" s="15">
        <f>WEEKDAY($A13263,2)</f>
        <v/>
      </c>
      <c r="C13263" s="15">
        <f>HOUR($A13263)</f>
        <v/>
      </c>
      <c r="D13263" s="15">
        <f>IF(AND($A13263&gt;=Instellingen!$B$6,$A13263&lt;Instellingen!$B$7),1,0)</f>
        <v/>
      </c>
      <c r="E13263" s="15">
        <f>COUNTIF(tData[BezoekStart],"&lt;"&amp;($A13263+1/24))-COUNTIF(tData[BezoekEind],"&lt;="&amp;$A13263)</f>
        <v/>
      </c>
      <c r="F13263" s="15">
        <f>COUNTIF(tData[BezoekLangStart],"&lt;"&amp;($A13263+1/24))-COUNTIF(tData[BezoekLangEind],"&lt;="&amp;$A13263)</f>
        <v/>
      </c>
      <c r="G13263" s="15">
        <f>IF($D13263=1,$B13263*100+$C13263,-1)</f>
        <v/>
      </c>
      <c r="H13263" s="15">
        <f>IF($D13263=1,$B13263,-1)</f>
        <v/>
      </c>
      <c r="I13263" s="15">
        <f>IF($D13263=1,$C13263,-1)</f>
        <v/>
      </c>
    </row>
    <row r="13264">
      <c r="A13264" s="33" t="n">
        <v>45844.54166666666</v>
      </c>
      <c r="B13264" s="15">
        <f>WEEKDAY($A13264,2)</f>
        <v/>
      </c>
      <c r="C13264" s="15">
        <f>HOUR($A13264)</f>
        <v/>
      </c>
      <c r="D13264" s="15">
        <f>IF(AND($A13264&gt;=Instellingen!$B$6,$A13264&lt;Instellingen!$B$7),1,0)</f>
        <v/>
      </c>
      <c r="E13264" s="15">
        <f>COUNTIF(tData[BezoekStart],"&lt;"&amp;($A13264+1/24))-COUNTIF(tData[BezoekEind],"&lt;="&amp;$A13264)</f>
        <v/>
      </c>
      <c r="F13264" s="15">
        <f>COUNTIF(tData[BezoekLangStart],"&lt;"&amp;($A13264+1/24))-COUNTIF(tData[BezoekLangEind],"&lt;="&amp;$A13264)</f>
        <v/>
      </c>
      <c r="G13264" s="15">
        <f>IF($D13264=1,$B13264*100+$C13264,-1)</f>
        <v/>
      </c>
      <c r="H13264" s="15">
        <f>IF($D13264=1,$B13264,-1)</f>
        <v/>
      </c>
      <c r="I13264" s="15">
        <f>IF($D13264=1,$C13264,-1)</f>
        <v/>
      </c>
    </row>
    <row r="13265">
      <c r="A13265" s="33" t="n">
        <v>45844.58333333334</v>
      </c>
      <c r="B13265" s="15">
        <f>WEEKDAY($A13265,2)</f>
        <v/>
      </c>
      <c r="C13265" s="15">
        <f>HOUR($A13265)</f>
        <v/>
      </c>
      <c r="D13265" s="15">
        <f>IF(AND($A13265&gt;=Instellingen!$B$6,$A13265&lt;Instellingen!$B$7),1,0)</f>
        <v/>
      </c>
      <c r="E13265" s="15">
        <f>COUNTIF(tData[BezoekStart],"&lt;"&amp;($A13265+1/24))-COUNTIF(tData[BezoekEind],"&lt;="&amp;$A13265)</f>
        <v/>
      </c>
      <c r="F13265" s="15">
        <f>COUNTIF(tData[BezoekLangStart],"&lt;"&amp;($A13265+1/24))-COUNTIF(tData[BezoekLangEind],"&lt;="&amp;$A13265)</f>
        <v/>
      </c>
      <c r="G13265" s="15">
        <f>IF($D13265=1,$B13265*100+$C13265,-1)</f>
        <v/>
      </c>
      <c r="H13265" s="15">
        <f>IF($D13265=1,$B13265,-1)</f>
        <v/>
      </c>
      <c r="I13265" s="15">
        <f>IF($D13265=1,$C13265,-1)</f>
        <v/>
      </c>
    </row>
    <row r="13266">
      <c r="A13266" s="33" t="n">
        <v>45844.625</v>
      </c>
      <c r="B13266" s="15">
        <f>WEEKDAY($A13266,2)</f>
        <v/>
      </c>
      <c r="C13266" s="15">
        <f>HOUR($A13266)</f>
        <v/>
      </c>
      <c r="D13266" s="15">
        <f>IF(AND($A13266&gt;=Instellingen!$B$6,$A13266&lt;Instellingen!$B$7),1,0)</f>
        <v/>
      </c>
      <c r="E13266" s="15">
        <f>COUNTIF(tData[BezoekStart],"&lt;"&amp;($A13266+1/24))-COUNTIF(tData[BezoekEind],"&lt;="&amp;$A13266)</f>
        <v/>
      </c>
      <c r="F13266" s="15">
        <f>COUNTIF(tData[BezoekLangStart],"&lt;"&amp;($A13266+1/24))-COUNTIF(tData[BezoekLangEind],"&lt;="&amp;$A13266)</f>
        <v/>
      </c>
      <c r="G13266" s="15">
        <f>IF($D13266=1,$B13266*100+$C13266,-1)</f>
        <v/>
      </c>
      <c r="H13266" s="15">
        <f>IF($D13266=1,$B13266,-1)</f>
        <v/>
      </c>
      <c r="I13266" s="15">
        <f>IF($D13266=1,$C13266,-1)</f>
        <v/>
      </c>
    </row>
    <row r="13267">
      <c r="A13267" s="33" t="n">
        <v>45844.66666666666</v>
      </c>
      <c r="B13267" s="15">
        <f>WEEKDAY($A13267,2)</f>
        <v/>
      </c>
      <c r="C13267" s="15">
        <f>HOUR($A13267)</f>
        <v/>
      </c>
      <c r="D13267" s="15">
        <f>IF(AND($A13267&gt;=Instellingen!$B$6,$A13267&lt;Instellingen!$B$7),1,0)</f>
        <v/>
      </c>
      <c r="E13267" s="15">
        <f>COUNTIF(tData[BezoekStart],"&lt;"&amp;($A13267+1/24))-COUNTIF(tData[BezoekEind],"&lt;="&amp;$A13267)</f>
        <v/>
      </c>
      <c r="F13267" s="15">
        <f>COUNTIF(tData[BezoekLangStart],"&lt;"&amp;($A13267+1/24))-COUNTIF(tData[BezoekLangEind],"&lt;="&amp;$A13267)</f>
        <v/>
      </c>
      <c r="G13267" s="15">
        <f>IF($D13267=1,$B13267*100+$C13267,-1)</f>
        <v/>
      </c>
      <c r="H13267" s="15">
        <f>IF($D13267=1,$B13267,-1)</f>
        <v/>
      </c>
      <c r="I13267" s="15">
        <f>IF($D13267=1,$C13267,-1)</f>
        <v/>
      </c>
    </row>
    <row r="13268">
      <c r="A13268" s="33" t="n">
        <v>45844.70833333334</v>
      </c>
      <c r="B13268" s="15">
        <f>WEEKDAY($A13268,2)</f>
        <v/>
      </c>
      <c r="C13268" s="15">
        <f>HOUR($A13268)</f>
        <v/>
      </c>
      <c r="D13268" s="15">
        <f>IF(AND($A13268&gt;=Instellingen!$B$6,$A13268&lt;Instellingen!$B$7),1,0)</f>
        <v/>
      </c>
      <c r="E13268" s="15">
        <f>COUNTIF(tData[BezoekStart],"&lt;"&amp;($A13268+1/24))-COUNTIF(tData[BezoekEind],"&lt;="&amp;$A13268)</f>
        <v/>
      </c>
      <c r="F13268" s="15">
        <f>COUNTIF(tData[BezoekLangStart],"&lt;"&amp;($A13268+1/24))-COUNTIF(tData[BezoekLangEind],"&lt;="&amp;$A13268)</f>
        <v/>
      </c>
      <c r="G13268" s="15">
        <f>IF($D13268=1,$B13268*100+$C13268,-1)</f>
        <v/>
      </c>
      <c r="H13268" s="15">
        <f>IF($D13268=1,$B13268,-1)</f>
        <v/>
      </c>
      <c r="I13268" s="15">
        <f>IF($D13268=1,$C13268,-1)</f>
        <v/>
      </c>
    </row>
    <row r="13269">
      <c r="A13269" s="33" t="n">
        <v>45844.75</v>
      </c>
      <c r="B13269" s="15">
        <f>WEEKDAY($A13269,2)</f>
        <v/>
      </c>
      <c r="C13269" s="15">
        <f>HOUR($A13269)</f>
        <v/>
      </c>
      <c r="D13269" s="15">
        <f>IF(AND($A13269&gt;=Instellingen!$B$6,$A13269&lt;Instellingen!$B$7),1,0)</f>
        <v/>
      </c>
      <c r="E13269" s="15">
        <f>COUNTIF(tData[BezoekStart],"&lt;"&amp;($A13269+1/24))-COUNTIF(tData[BezoekEind],"&lt;="&amp;$A13269)</f>
        <v/>
      </c>
      <c r="F13269" s="15">
        <f>COUNTIF(tData[BezoekLangStart],"&lt;"&amp;($A13269+1/24))-COUNTIF(tData[BezoekLangEind],"&lt;="&amp;$A13269)</f>
        <v/>
      </c>
      <c r="G13269" s="15">
        <f>IF($D13269=1,$B13269*100+$C13269,-1)</f>
        <v/>
      </c>
      <c r="H13269" s="15">
        <f>IF($D13269=1,$B13269,-1)</f>
        <v/>
      </c>
      <c r="I13269" s="15">
        <f>IF($D13269=1,$C13269,-1)</f>
        <v/>
      </c>
    </row>
    <row r="13270">
      <c r="A13270" s="33" t="n">
        <v>45844.79166666666</v>
      </c>
      <c r="B13270" s="15">
        <f>WEEKDAY($A13270,2)</f>
        <v/>
      </c>
      <c r="C13270" s="15">
        <f>HOUR($A13270)</f>
        <v/>
      </c>
      <c r="D13270" s="15">
        <f>IF(AND($A13270&gt;=Instellingen!$B$6,$A13270&lt;Instellingen!$B$7),1,0)</f>
        <v/>
      </c>
      <c r="E13270" s="15">
        <f>COUNTIF(tData[BezoekStart],"&lt;"&amp;($A13270+1/24))-COUNTIF(tData[BezoekEind],"&lt;="&amp;$A13270)</f>
        <v/>
      </c>
      <c r="F13270" s="15">
        <f>COUNTIF(tData[BezoekLangStart],"&lt;"&amp;($A13270+1/24))-COUNTIF(tData[BezoekLangEind],"&lt;="&amp;$A13270)</f>
        <v/>
      </c>
      <c r="G13270" s="15">
        <f>IF($D13270=1,$B13270*100+$C13270,-1)</f>
        <v/>
      </c>
      <c r="H13270" s="15">
        <f>IF($D13270=1,$B13270,-1)</f>
        <v/>
      </c>
      <c r="I13270" s="15">
        <f>IF($D13270=1,$C13270,-1)</f>
        <v/>
      </c>
    </row>
    <row r="13271">
      <c r="A13271" s="33" t="n">
        <v>45844.83333333334</v>
      </c>
      <c r="B13271" s="15">
        <f>WEEKDAY($A13271,2)</f>
        <v/>
      </c>
      <c r="C13271" s="15">
        <f>HOUR($A13271)</f>
        <v/>
      </c>
      <c r="D13271" s="15">
        <f>IF(AND($A13271&gt;=Instellingen!$B$6,$A13271&lt;Instellingen!$B$7),1,0)</f>
        <v/>
      </c>
      <c r="E13271" s="15">
        <f>COUNTIF(tData[BezoekStart],"&lt;"&amp;($A13271+1/24))-COUNTIF(tData[BezoekEind],"&lt;="&amp;$A13271)</f>
        <v/>
      </c>
      <c r="F13271" s="15">
        <f>COUNTIF(tData[BezoekLangStart],"&lt;"&amp;($A13271+1/24))-COUNTIF(tData[BezoekLangEind],"&lt;="&amp;$A13271)</f>
        <v/>
      </c>
      <c r="G13271" s="15">
        <f>IF($D13271=1,$B13271*100+$C13271,-1)</f>
        <v/>
      </c>
      <c r="H13271" s="15">
        <f>IF($D13271=1,$B13271,-1)</f>
        <v/>
      </c>
      <c r="I13271" s="15">
        <f>IF($D13271=1,$C13271,-1)</f>
        <v/>
      </c>
    </row>
    <row r="13272">
      <c r="A13272" s="33" t="n">
        <v>45844.875</v>
      </c>
      <c r="B13272" s="15">
        <f>WEEKDAY($A13272,2)</f>
        <v/>
      </c>
      <c r="C13272" s="15">
        <f>HOUR($A13272)</f>
        <v/>
      </c>
      <c r="D13272" s="15">
        <f>IF(AND($A13272&gt;=Instellingen!$B$6,$A13272&lt;Instellingen!$B$7),1,0)</f>
        <v/>
      </c>
      <c r="E13272" s="15">
        <f>COUNTIF(tData[BezoekStart],"&lt;"&amp;($A13272+1/24))-COUNTIF(tData[BezoekEind],"&lt;="&amp;$A13272)</f>
        <v/>
      </c>
      <c r="F13272" s="15">
        <f>COUNTIF(tData[BezoekLangStart],"&lt;"&amp;($A13272+1/24))-COUNTIF(tData[BezoekLangEind],"&lt;="&amp;$A13272)</f>
        <v/>
      </c>
      <c r="G13272" s="15">
        <f>IF($D13272=1,$B13272*100+$C13272,-1)</f>
        <v/>
      </c>
      <c r="H13272" s="15">
        <f>IF($D13272=1,$B13272,-1)</f>
        <v/>
      </c>
      <c r="I13272" s="15">
        <f>IF($D13272=1,$C13272,-1)</f>
        <v/>
      </c>
    </row>
    <row r="13273">
      <c r="A13273" s="33" t="n">
        <v>45844.91666666666</v>
      </c>
      <c r="B13273" s="15">
        <f>WEEKDAY($A13273,2)</f>
        <v/>
      </c>
      <c r="C13273" s="15">
        <f>HOUR($A13273)</f>
        <v/>
      </c>
      <c r="D13273" s="15">
        <f>IF(AND($A13273&gt;=Instellingen!$B$6,$A13273&lt;Instellingen!$B$7),1,0)</f>
        <v/>
      </c>
      <c r="E13273" s="15">
        <f>COUNTIF(tData[BezoekStart],"&lt;"&amp;($A13273+1/24))-COUNTIF(tData[BezoekEind],"&lt;="&amp;$A13273)</f>
        <v/>
      </c>
      <c r="F13273" s="15">
        <f>COUNTIF(tData[BezoekLangStart],"&lt;"&amp;($A13273+1/24))-COUNTIF(tData[BezoekLangEind],"&lt;="&amp;$A13273)</f>
        <v/>
      </c>
      <c r="G13273" s="15">
        <f>IF($D13273=1,$B13273*100+$C13273,-1)</f>
        <v/>
      </c>
      <c r="H13273" s="15">
        <f>IF($D13273=1,$B13273,-1)</f>
        <v/>
      </c>
      <c r="I13273" s="15">
        <f>IF($D13273=1,$C13273,-1)</f>
        <v/>
      </c>
    </row>
    <row r="13274">
      <c r="A13274" s="33" t="n">
        <v>45844.95833333334</v>
      </c>
      <c r="B13274" s="15">
        <f>WEEKDAY($A13274,2)</f>
        <v/>
      </c>
      <c r="C13274" s="15">
        <f>HOUR($A13274)</f>
        <v/>
      </c>
      <c r="D13274" s="15">
        <f>IF(AND($A13274&gt;=Instellingen!$B$6,$A13274&lt;Instellingen!$B$7),1,0)</f>
        <v/>
      </c>
      <c r="E13274" s="15">
        <f>COUNTIF(tData[BezoekStart],"&lt;"&amp;($A13274+1/24))-COUNTIF(tData[BezoekEind],"&lt;="&amp;$A13274)</f>
        <v/>
      </c>
      <c r="F13274" s="15">
        <f>COUNTIF(tData[BezoekLangStart],"&lt;"&amp;($A13274+1/24))-COUNTIF(tData[BezoekLangEind],"&lt;="&amp;$A13274)</f>
        <v/>
      </c>
      <c r="G13274" s="15">
        <f>IF($D13274=1,$B13274*100+$C13274,-1)</f>
        <v/>
      </c>
      <c r="H13274" s="15">
        <f>IF($D13274=1,$B13274,-1)</f>
        <v/>
      </c>
      <c r="I13274" s="15">
        <f>IF($D13274=1,$C13274,-1)</f>
        <v/>
      </c>
    </row>
    <row r="13275">
      <c r="A13275" s="33" t="n">
        <v>45845</v>
      </c>
      <c r="B13275" s="15">
        <f>WEEKDAY($A13275,2)</f>
        <v/>
      </c>
      <c r="C13275" s="15">
        <f>HOUR($A13275)</f>
        <v/>
      </c>
      <c r="D13275" s="15">
        <f>IF(AND($A13275&gt;=Instellingen!$B$6,$A13275&lt;Instellingen!$B$7),1,0)</f>
        <v/>
      </c>
      <c r="E13275" s="15">
        <f>COUNTIF(tData[BezoekStart],"&lt;"&amp;($A13275+1/24))-COUNTIF(tData[BezoekEind],"&lt;="&amp;$A13275)</f>
        <v/>
      </c>
      <c r="F13275" s="15">
        <f>COUNTIF(tData[BezoekLangStart],"&lt;"&amp;($A13275+1/24))-COUNTIF(tData[BezoekLangEind],"&lt;="&amp;$A13275)</f>
        <v/>
      </c>
      <c r="G13275" s="15">
        <f>IF($D13275=1,$B13275*100+$C13275,-1)</f>
        <v/>
      </c>
      <c r="H13275" s="15">
        <f>IF($D13275=1,$B13275,-1)</f>
        <v/>
      </c>
      <c r="I13275" s="15">
        <f>IF($D13275=1,$C13275,-1)</f>
        <v/>
      </c>
    </row>
    <row r="13276">
      <c r="A13276" s="33" t="n">
        <v>45845.04166666666</v>
      </c>
      <c r="B13276" s="15">
        <f>WEEKDAY($A13276,2)</f>
        <v/>
      </c>
      <c r="C13276" s="15">
        <f>HOUR($A13276)</f>
        <v/>
      </c>
      <c r="D13276" s="15">
        <f>IF(AND($A13276&gt;=Instellingen!$B$6,$A13276&lt;Instellingen!$B$7),1,0)</f>
        <v/>
      </c>
      <c r="E13276" s="15">
        <f>COUNTIF(tData[BezoekStart],"&lt;"&amp;($A13276+1/24))-COUNTIF(tData[BezoekEind],"&lt;="&amp;$A13276)</f>
        <v/>
      </c>
      <c r="F13276" s="15">
        <f>COUNTIF(tData[BezoekLangStart],"&lt;"&amp;($A13276+1/24))-COUNTIF(tData[BezoekLangEind],"&lt;="&amp;$A13276)</f>
        <v/>
      </c>
      <c r="G13276" s="15">
        <f>IF($D13276=1,$B13276*100+$C13276,-1)</f>
        <v/>
      </c>
      <c r="H13276" s="15">
        <f>IF($D13276=1,$B13276,-1)</f>
        <v/>
      </c>
      <c r="I13276" s="15">
        <f>IF($D13276=1,$C13276,-1)</f>
        <v/>
      </c>
    </row>
    <row r="13277">
      <c r="A13277" s="33" t="n">
        <v>45845.08333333334</v>
      </c>
      <c r="B13277" s="15">
        <f>WEEKDAY($A13277,2)</f>
        <v/>
      </c>
      <c r="C13277" s="15">
        <f>HOUR($A13277)</f>
        <v/>
      </c>
      <c r="D13277" s="15">
        <f>IF(AND($A13277&gt;=Instellingen!$B$6,$A13277&lt;Instellingen!$B$7),1,0)</f>
        <v/>
      </c>
      <c r="E13277" s="15">
        <f>COUNTIF(tData[BezoekStart],"&lt;"&amp;($A13277+1/24))-COUNTIF(tData[BezoekEind],"&lt;="&amp;$A13277)</f>
        <v/>
      </c>
      <c r="F13277" s="15">
        <f>COUNTIF(tData[BezoekLangStart],"&lt;"&amp;($A13277+1/24))-COUNTIF(tData[BezoekLangEind],"&lt;="&amp;$A13277)</f>
        <v/>
      </c>
      <c r="G13277" s="15">
        <f>IF($D13277=1,$B13277*100+$C13277,-1)</f>
        <v/>
      </c>
      <c r="H13277" s="15">
        <f>IF($D13277=1,$B13277,-1)</f>
        <v/>
      </c>
      <c r="I13277" s="15">
        <f>IF($D13277=1,$C13277,-1)</f>
        <v/>
      </c>
    </row>
    <row r="13278">
      <c r="A13278" s="33" t="n">
        <v>45845.125</v>
      </c>
      <c r="B13278" s="15">
        <f>WEEKDAY($A13278,2)</f>
        <v/>
      </c>
      <c r="C13278" s="15">
        <f>HOUR($A13278)</f>
        <v/>
      </c>
      <c r="D13278" s="15">
        <f>IF(AND($A13278&gt;=Instellingen!$B$6,$A13278&lt;Instellingen!$B$7),1,0)</f>
        <v/>
      </c>
      <c r="E13278" s="15">
        <f>COUNTIF(tData[BezoekStart],"&lt;"&amp;($A13278+1/24))-COUNTIF(tData[BezoekEind],"&lt;="&amp;$A13278)</f>
        <v/>
      </c>
      <c r="F13278" s="15">
        <f>COUNTIF(tData[BezoekLangStart],"&lt;"&amp;($A13278+1/24))-COUNTIF(tData[BezoekLangEind],"&lt;="&amp;$A13278)</f>
        <v/>
      </c>
      <c r="G13278" s="15">
        <f>IF($D13278=1,$B13278*100+$C13278,-1)</f>
        <v/>
      </c>
      <c r="H13278" s="15">
        <f>IF($D13278=1,$B13278,-1)</f>
        <v/>
      </c>
      <c r="I13278" s="15">
        <f>IF($D13278=1,$C13278,-1)</f>
        <v/>
      </c>
    </row>
    <row r="13279">
      <c r="A13279" s="33" t="n">
        <v>45845.16666666666</v>
      </c>
      <c r="B13279" s="15">
        <f>WEEKDAY($A13279,2)</f>
        <v/>
      </c>
      <c r="C13279" s="15">
        <f>HOUR($A13279)</f>
        <v/>
      </c>
      <c r="D13279" s="15">
        <f>IF(AND($A13279&gt;=Instellingen!$B$6,$A13279&lt;Instellingen!$B$7),1,0)</f>
        <v/>
      </c>
      <c r="E13279" s="15">
        <f>COUNTIF(tData[BezoekStart],"&lt;"&amp;($A13279+1/24))-COUNTIF(tData[BezoekEind],"&lt;="&amp;$A13279)</f>
        <v/>
      </c>
      <c r="F13279" s="15">
        <f>COUNTIF(tData[BezoekLangStart],"&lt;"&amp;($A13279+1/24))-COUNTIF(tData[BezoekLangEind],"&lt;="&amp;$A13279)</f>
        <v/>
      </c>
      <c r="G13279" s="15">
        <f>IF($D13279=1,$B13279*100+$C13279,-1)</f>
        <v/>
      </c>
      <c r="H13279" s="15">
        <f>IF($D13279=1,$B13279,-1)</f>
        <v/>
      </c>
      <c r="I13279" s="15">
        <f>IF($D13279=1,$C13279,-1)</f>
        <v/>
      </c>
    </row>
    <row r="13280">
      <c r="A13280" s="33" t="n">
        <v>45845.20833333334</v>
      </c>
      <c r="B13280" s="15">
        <f>WEEKDAY($A13280,2)</f>
        <v/>
      </c>
      <c r="C13280" s="15">
        <f>HOUR($A13280)</f>
        <v/>
      </c>
      <c r="D13280" s="15">
        <f>IF(AND($A13280&gt;=Instellingen!$B$6,$A13280&lt;Instellingen!$B$7),1,0)</f>
        <v/>
      </c>
      <c r="E13280" s="15">
        <f>COUNTIF(tData[BezoekStart],"&lt;"&amp;($A13280+1/24))-COUNTIF(tData[BezoekEind],"&lt;="&amp;$A13280)</f>
        <v/>
      </c>
      <c r="F13280" s="15">
        <f>COUNTIF(tData[BezoekLangStart],"&lt;"&amp;($A13280+1/24))-COUNTIF(tData[BezoekLangEind],"&lt;="&amp;$A13280)</f>
        <v/>
      </c>
      <c r="G13280" s="15">
        <f>IF($D13280=1,$B13280*100+$C13280,-1)</f>
        <v/>
      </c>
      <c r="H13280" s="15">
        <f>IF($D13280=1,$B13280,-1)</f>
        <v/>
      </c>
      <c r="I13280" s="15">
        <f>IF($D13280=1,$C13280,-1)</f>
        <v/>
      </c>
    </row>
    <row r="13281">
      <c r="A13281" s="33" t="n">
        <v>45845.25</v>
      </c>
      <c r="B13281" s="15">
        <f>WEEKDAY($A13281,2)</f>
        <v/>
      </c>
      <c r="C13281" s="15">
        <f>HOUR($A13281)</f>
        <v/>
      </c>
      <c r="D13281" s="15">
        <f>IF(AND($A13281&gt;=Instellingen!$B$6,$A13281&lt;Instellingen!$B$7),1,0)</f>
        <v/>
      </c>
      <c r="E13281" s="15">
        <f>COUNTIF(tData[BezoekStart],"&lt;"&amp;($A13281+1/24))-COUNTIF(tData[BezoekEind],"&lt;="&amp;$A13281)</f>
        <v/>
      </c>
      <c r="F13281" s="15">
        <f>COUNTIF(tData[BezoekLangStart],"&lt;"&amp;($A13281+1/24))-COUNTIF(tData[BezoekLangEind],"&lt;="&amp;$A13281)</f>
        <v/>
      </c>
      <c r="G13281" s="15">
        <f>IF($D13281=1,$B13281*100+$C13281,-1)</f>
        <v/>
      </c>
      <c r="H13281" s="15">
        <f>IF($D13281=1,$B13281,-1)</f>
        <v/>
      </c>
      <c r="I13281" s="15">
        <f>IF($D13281=1,$C13281,-1)</f>
        <v/>
      </c>
    </row>
    <row r="13282">
      <c r="A13282" s="33" t="n">
        <v>45845.29166666666</v>
      </c>
      <c r="B13282" s="15">
        <f>WEEKDAY($A13282,2)</f>
        <v/>
      </c>
      <c r="C13282" s="15">
        <f>HOUR($A13282)</f>
        <v/>
      </c>
      <c r="D13282" s="15">
        <f>IF(AND($A13282&gt;=Instellingen!$B$6,$A13282&lt;Instellingen!$B$7),1,0)</f>
        <v/>
      </c>
      <c r="E13282" s="15">
        <f>COUNTIF(tData[BezoekStart],"&lt;"&amp;($A13282+1/24))-COUNTIF(tData[BezoekEind],"&lt;="&amp;$A13282)</f>
        <v/>
      </c>
      <c r="F13282" s="15">
        <f>COUNTIF(tData[BezoekLangStart],"&lt;"&amp;($A13282+1/24))-COUNTIF(tData[BezoekLangEind],"&lt;="&amp;$A13282)</f>
        <v/>
      </c>
      <c r="G13282" s="15">
        <f>IF($D13282=1,$B13282*100+$C13282,-1)</f>
        <v/>
      </c>
      <c r="H13282" s="15">
        <f>IF($D13282=1,$B13282,-1)</f>
        <v/>
      </c>
      <c r="I13282" s="15">
        <f>IF($D13282=1,$C13282,-1)</f>
        <v/>
      </c>
    </row>
    <row r="13283">
      <c r="A13283" s="33" t="n">
        <v>45845.33333333334</v>
      </c>
      <c r="B13283" s="15">
        <f>WEEKDAY($A13283,2)</f>
        <v/>
      </c>
      <c r="C13283" s="15">
        <f>HOUR($A13283)</f>
        <v/>
      </c>
      <c r="D13283" s="15">
        <f>IF(AND($A13283&gt;=Instellingen!$B$6,$A13283&lt;Instellingen!$B$7),1,0)</f>
        <v/>
      </c>
      <c r="E13283" s="15">
        <f>COUNTIF(tData[BezoekStart],"&lt;"&amp;($A13283+1/24))-COUNTIF(tData[BezoekEind],"&lt;="&amp;$A13283)</f>
        <v/>
      </c>
      <c r="F13283" s="15">
        <f>COUNTIF(tData[BezoekLangStart],"&lt;"&amp;($A13283+1/24))-COUNTIF(tData[BezoekLangEind],"&lt;="&amp;$A13283)</f>
        <v/>
      </c>
      <c r="G13283" s="15">
        <f>IF($D13283=1,$B13283*100+$C13283,-1)</f>
        <v/>
      </c>
      <c r="H13283" s="15">
        <f>IF($D13283=1,$B13283,-1)</f>
        <v/>
      </c>
      <c r="I13283" s="15">
        <f>IF($D13283=1,$C13283,-1)</f>
        <v/>
      </c>
    </row>
    <row r="13284">
      <c r="A13284" s="33" t="n">
        <v>45845.375</v>
      </c>
      <c r="B13284" s="15">
        <f>WEEKDAY($A13284,2)</f>
        <v/>
      </c>
      <c r="C13284" s="15">
        <f>HOUR($A13284)</f>
        <v/>
      </c>
      <c r="D13284" s="15">
        <f>IF(AND($A13284&gt;=Instellingen!$B$6,$A13284&lt;Instellingen!$B$7),1,0)</f>
        <v/>
      </c>
      <c r="E13284" s="15">
        <f>COUNTIF(tData[BezoekStart],"&lt;"&amp;($A13284+1/24))-COUNTIF(tData[BezoekEind],"&lt;="&amp;$A13284)</f>
        <v/>
      </c>
      <c r="F13284" s="15">
        <f>COUNTIF(tData[BezoekLangStart],"&lt;"&amp;($A13284+1/24))-COUNTIF(tData[BezoekLangEind],"&lt;="&amp;$A13284)</f>
        <v/>
      </c>
      <c r="G13284" s="15">
        <f>IF($D13284=1,$B13284*100+$C13284,-1)</f>
        <v/>
      </c>
      <c r="H13284" s="15">
        <f>IF($D13284=1,$B13284,-1)</f>
        <v/>
      </c>
      <c r="I13284" s="15">
        <f>IF($D13284=1,$C13284,-1)</f>
        <v/>
      </c>
    </row>
    <row r="13285">
      <c r="A13285" s="33" t="n">
        <v>45845.41666666666</v>
      </c>
      <c r="B13285" s="15">
        <f>WEEKDAY($A13285,2)</f>
        <v/>
      </c>
      <c r="C13285" s="15">
        <f>HOUR($A13285)</f>
        <v/>
      </c>
      <c r="D13285" s="15">
        <f>IF(AND($A13285&gt;=Instellingen!$B$6,$A13285&lt;Instellingen!$B$7),1,0)</f>
        <v/>
      </c>
      <c r="E13285" s="15">
        <f>COUNTIF(tData[BezoekStart],"&lt;"&amp;($A13285+1/24))-COUNTIF(tData[BezoekEind],"&lt;="&amp;$A13285)</f>
        <v/>
      </c>
      <c r="F13285" s="15">
        <f>COUNTIF(tData[BezoekLangStart],"&lt;"&amp;($A13285+1/24))-COUNTIF(tData[BezoekLangEind],"&lt;="&amp;$A13285)</f>
        <v/>
      </c>
      <c r="G13285" s="15">
        <f>IF($D13285=1,$B13285*100+$C13285,-1)</f>
        <v/>
      </c>
      <c r="H13285" s="15">
        <f>IF($D13285=1,$B13285,-1)</f>
        <v/>
      </c>
      <c r="I13285" s="15">
        <f>IF($D13285=1,$C13285,-1)</f>
        <v/>
      </c>
    </row>
    <row r="13286">
      <c r="A13286" s="33" t="n">
        <v>45845.45833333334</v>
      </c>
      <c r="B13286" s="15">
        <f>WEEKDAY($A13286,2)</f>
        <v/>
      </c>
      <c r="C13286" s="15">
        <f>HOUR($A13286)</f>
        <v/>
      </c>
      <c r="D13286" s="15">
        <f>IF(AND($A13286&gt;=Instellingen!$B$6,$A13286&lt;Instellingen!$B$7),1,0)</f>
        <v/>
      </c>
      <c r="E13286" s="15">
        <f>COUNTIF(tData[BezoekStart],"&lt;"&amp;($A13286+1/24))-COUNTIF(tData[BezoekEind],"&lt;="&amp;$A13286)</f>
        <v/>
      </c>
      <c r="F13286" s="15">
        <f>COUNTIF(tData[BezoekLangStart],"&lt;"&amp;($A13286+1/24))-COUNTIF(tData[BezoekLangEind],"&lt;="&amp;$A13286)</f>
        <v/>
      </c>
      <c r="G13286" s="15">
        <f>IF($D13286=1,$B13286*100+$C13286,-1)</f>
        <v/>
      </c>
      <c r="H13286" s="15">
        <f>IF($D13286=1,$B13286,-1)</f>
        <v/>
      </c>
      <c r="I13286" s="15">
        <f>IF($D13286=1,$C13286,-1)</f>
        <v/>
      </c>
    </row>
    <row r="13287">
      <c r="A13287" s="33" t="n">
        <v>45845.5</v>
      </c>
      <c r="B13287" s="15">
        <f>WEEKDAY($A13287,2)</f>
        <v/>
      </c>
      <c r="C13287" s="15">
        <f>HOUR($A13287)</f>
        <v/>
      </c>
      <c r="D13287" s="15">
        <f>IF(AND($A13287&gt;=Instellingen!$B$6,$A13287&lt;Instellingen!$B$7),1,0)</f>
        <v/>
      </c>
      <c r="E13287" s="15">
        <f>COUNTIF(tData[BezoekStart],"&lt;"&amp;($A13287+1/24))-COUNTIF(tData[BezoekEind],"&lt;="&amp;$A13287)</f>
        <v/>
      </c>
      <c r="F13287" s="15">
        <f>COUNTIF(tData[BezoekLangStart],"&lt;"&amp;($A13287+1/24))-COUNTIF(tData[BezoekLangEind],"&lt;="&amp;$A13287)</f>
        <v/>
      </c>
      <c r="G13287" s="15">
        <f>IF($D13287=1,$B13287*100+$C13287,-1)</f>
        <v/>
      </c>
      <c r="H13287" s="15">
        <f>IF($D13287=1,$B13287,-1)</f>
        <v/>
      </c>
      <c r="I13287" s="15">
        <f>IF($D13287=1,$C13287,-1)</f>
        <v/>
      </c>
    </row>
    <row r="13288">
      <c r="A13288" s="33" t="n">
        <v>45845.54166666666</v>
      </c>
      <c r="B13288" s="15">
        <f>WEEKDAY($A13288,2)</f>
        <v/>
      </c>
      <c r="C13288" s="15">
        <f>HOUR($A13288)</f>
        <v/>
      </c>
      <c r="D13288" s="15">
        <f>IF(AND($A13288&gt;=Instellingen!$B$6,$A13288&lt;Instellingen!$B$7),1,0)</f>
        <v/>
      </c>
      <c r="E13288" s="15">
        <f>COUNTIF(tData[BezoekStart],"&lt;"&amp;($A13288+1/24))-COUNTIF(tData[BezoekEind],"&lt;="&amp;$A13288)</f>
        <v/>
      </c>
      <c r="F13288" s="15">
        <f>COUNTIF(tData[BezoekLangStart],"&lt;"&amp;($A13288+1/24))-COUNTIF(tData[BezoekLangEind],"&lt;="&amp;$A13288)</f>
        <v/>
      </c>
      <c r="G13288" s="15">
        <f>IF($D13288=1,$B13288*100+$C13288,-1)</f>
        <v/>
      </c>
      <c r="H13288" s="15">
        <f>IF($D13288=1,$B13288,-1)</f>
        <v/>
      </c>
      <c r="I13288" s="15">
        <f>IF($D13288=1,$C13288,-1)</f>
        <v/>
      </c>
    </row>
    <row r="13289">
      <c r="A13289" s="33" t="n">
        <v>45845.58333333334</v>
      </c>
      <c r="B13289" s="15">
        <f>WEEKDAY($A13289,2)</f>
        <v/>
      </c>
      <c r="C13289" s="15">
        <f>HOUR($A13289)</f>
        <v/>
      </c>
      <c r="D13289" s="15">
        <f>IF(AND($A13289&gt;=Instellingen!$B$6,$A13289&lt;Instellingen!$B$7),1,0)</f>
        <v/>
      </c>
      <c r="E13289" s="15">
        <f>COUNTIF(tData[BezoekStart],"&lt;"&amp;($A13289+1/24))-COUNTIF(tData[BezoekEind],"&lt;="&amp;$A13289)</f>
        <v/>
      </c>
      <c r="F13289" s="15">
        <f>COUNTIF(tData[BezoekLangStart],"&lt;"&amp;($A13289+1/24))-COUNTIF(tData[BezoekLangEind],"&lt;="&amp;$A13289)</f>
        <v/>
      </c>
      <c r="G13289" s="15">
        <f>IF($D13289=1,$B13289*100+$C13289,-1)</f>
        <v/>
      </c>
      <c r="H13289" s="15">
        <f>IF($D13289=1,$B13289,-1)</f>
        <v/>
      </c>
      <c r="I13289" s="15">
        <f>IF($D13289=1,$C13289,-1)</f>
        <v/>
      </c>
    </row>
    <row r="13290">
      <c r="A13290" s="33" t="n">
        <v>45845.625</v>
      </c>
      <c r="B13290" s="15">
        <f>WEEKDAY($A13290,2)</f>
        <v/>
      </c>
      <c r="C13290" s="15">
        <f>HOUR($A13290)</f>
        <v/>
      </c>
      <c r="D13290" s="15">
        <f>IF(AND($A13290&gt;=Instellingen!$B$6,$A13290&lt;Instellingen!$B$7),1,0)</f>
        <v/>
      </c>
      <c r="E13290" s="15">
        <f>COUNTIF(tData[BezoekStart],"&lt;"&amp;($A13290+1/24))-COUNTIF(tData[BezoekEind],"&lt;="&amp;$A13290)</f>
        <v/>
      </c>
      <c r="F13290" s="15">
        <f>COUNTIF(tData[BezoekLangStart],"&lt;"&amp;($A13290+1/24))-COUNTIF(tData[BezoekLangEind],"&lt;="&amp;$A13290)</f>
        <v/>
      </c>
      <c r="G13290" s="15">
        <f>IF($D13290=1,$B13290*100+$C13290,-1)</f>
        <v/>
      </c>
      <c r="H13290" s="15">
        <f>IF($D13290=1,$B13290,-1)</f>
        <v/>
      </c>
      <c r="I13290" s="15">
        <f>IF($D13290=1,$C13290,-1)</f>
        <v/>
      </c>
    </row>
    <row r="13291">
      <c r="A13291" s="33" t="n">
        <v>45845.66666666666</v>
      </c>
      <c r="B13291" s="15">
        <f>WEEKDAY($A13291,2)</f>
        <v/>
      </c>
      <c r="C13291" s="15">
        <f>HOUR($A13291)</f>
        <v/>
      </c>
      <c r="D13291" s="15">
        <f>IF(AND($A13291&gt;=Instellingen!$B$6,$A13291&lt;Instellingen!$B$7),1,0)</f>
        <v/>
      </c>
      <c r="E13291" s="15">
        <f>COUNTIF(tData[BezoekStart],"&lt;"&amp;($A13291+1/24))-COUNTIF(tData[BezoekEind],"&lt;="&amp;$A13291)</f>
        <v/>
      </c>
      <c r="F13291" s="15">
        <f>COUNTIF(tData[BezoekLangStart],"&lt;"&amp;($A13291+1/24))-COUNTIF(tData[BezoekLangEind],"&lt;="&amp;$A13291)</f>
        <v/>
      </c>
      <c r="G13291" s="15">
        <f>IF($D13291=1,$B13291*100+$C13291,-1)</f>
        <v/>
      </c>
      <c r="H13291" s="15">
        <f>IF($D13291=1,$B13291,-1)</f>
        <v/>
      </c>
      <c r="I13291" s="15">
        <f>IF($D13291=1,$C13291,-1)</f>
        <v/>
      </c>
    </row>
    <row r="13292">
      <c r="A13292" s="33" t="n">
        <v>45845.70833333334</v>
      </c>
      <c r="B13292" s="15">
        <f>WEEKDAY($A13292,2)</f>
        <v/>
      </c>
      <c r="C13292" s="15">
        <f>HOUR($A13292)</f>
        <v/>
      </c>
      <c r="D13292" s="15">
        <f>IF(AND($A13292&gt;=Instellingen!$B$6,$A13292&lt;Instellingen!$B$7),1,0)</f>
        <v/>
      </c>
      <c r="E13292" s="15">
        <f>COUNTIF(tData[BezoekStart],"&lt;"&amp;($A13292+1/24))-COUNTIF(tData[BezoekEind],"&lt;="&amp;$A13292)</f>
        <v/>
      </c>
      <c r="F13292" s="15">
        <f>COUNTIF(tData[BezoekLangStart],"&lt;"&amp;($A13292+1/24))-COUNTIF(tData[BezoekLangEind],"&lt;="&amp;$A13292)</f>
        <v/>
      </c>
      <c r="G13292" s="15">
        <f>IF($D13292=1,$B13292*100+$C13292,-1)</f>
        <v/>
      </c>
      <c r="H13292" s="15">
        <f>IF($D13292=1,$B13292,-1)</f>
        <v/>
      </c>
      <c r="I13292" s="15">
        <f>IF($D13292=1,$C13292,-1)</f>
        <v/>
      </c>
    </row>
    <row r="13293">
      <c r="A13293" s="33" t="n">
        <v>45845.75</v>
      </c>
      <c r="B13293" s="15">
        <f>WEEKDAY($A13293,2)</f>
        <v/>
      </c>
      <c r="C13293" s="15">
        <f>HOUR($A13293)</f>
        <v/>
      </c>
      <c r="D13293" s="15">
        <f>IF(AND($A13293&gt;=Instellingen!$B$6,$A13293&lt;Instellingen!$B$7),1,0)</f>
        <v/>
      </c>
      <c r="E13293" s="15">
        <f>COUNTIF(tData[BezoekStart],"&lt;"&amp;($A13293+1/24))-COUNTIF(tData[BezoekEind],"&lt;="&amp;$A13293)</f>
        <v/>
      </c>
      <c r="F13293" s="15">
        <f>COUNTIF(tData[BezoekLangStart],"&lt;"&amp;($A13293+1/24))-COUNTIF(tData[BezoekLangEind],"&lt;="&amp;$A13293)</f>
        <v/>
      </c>
      <c r="G13293" s="15">
        <f>IF($D13293=1,$B13293*100+$C13293,-1)</f>
        <v/>
      </c>
      <c r="H13293" s="15">
        <f>IF($D13293=1,$B13293,-1)</f>
        <v/>
      </c>
      <c r="I13293" s="15">
        <f>IF($D13293=1,$C13293,-1)</f>
        <v/>
      </c>
    </row>
    <row r="13294">
      <c r="A13294" s="33" t="n">
        <v>45845.79166666666</v>
      </c>
      <c r="B13294" s="15">
        <f>WEEKDAY($A13294,2)</f>
        <v/>
      </c>
      <c r="C13294" s="15">
        <f>HOUR($A13294)</f>
        <v/>
      </c>
      <c r="D13294" s="15">
        <f>IF(AND($A13294&gt;=Instellingen!$B$6,$A13294&lt;Instellingen!$B$7),1,0)</f>
        <v/>
      </c>
      <c r="E13294" s="15">
        <f>COUNTIF(tData[BezoekStart],"&lt;"&amp;($A13294+1/24))-COUNTIF(tData[BezoekEind],"&lt;="&amp;$A13294)</f>
        <v/>
      </c>
      <c r="F13294" s="15">
        <f>COUNTIF(tData[BezoekLangStart],"&lt;"&amp;($A13294+1/24))-COUNTIF(tData[BezoekLangEind],"&lt;="&amp;$A13294)</f>
        <v/>
      </c>
      <c r="G13294" s="15">
        <f>IF($D13294=1,$B13294*100+$C13294,-1)</f>
        <v/>
      </c>
      <c r="H13294" s="15">
        <f>IF($D13294=1,$B13294,-1)</f>
        <v/>
      </c>
      <c r="I13294" s="15">
        <f>IF($D13294=1,$C13294,-1)</f>
        <v/>
      </c>
    </row>
    <row r="13295">
      <c r="A13295" s="33" t="n">
        <v>45845.83333333334</v>
      </c>
      <c r="B13295" s="15">
        <f>WEEKDAY($A13295,2)</f>
        <v/>
      </c>
      <c r="C13295" s="15">
        <f>HOUR($A13295)</f>
        <v/>
      </c>
      <c r="D13295" s="15">
        <f>IF(AND($A13295&gt;=Instellingen!$B$6,$A13295&lt;Instellingen!$B$7),1,0)</f>
        <v/>
      </c>
      <c r="E13295" s="15">
        <f>COUNTIF(tData[BezoekStart],"&lt;"&amp;($A13295+1/24))-COUNTIF(tData[BezoekEind],"&lt;="&amp;$A13295)</f>
        <v/>
      </c>
      <c r="F13295" s="15">
        <f>COUNTIF(tData[BezoekLangStart],"&lt;"&amp;($A13295+1/24))-COUNTIF(tData[BezoekLangEind],"&lt;="&amp;$A13295)</f>
        <v/>
      </c>
      <c r="G13295" s="15">
        <f>IF($D13295=1,$B13295*100+$C13295,-1)</f>
        <v/>
      </c>
      <c r="H13295" s="15">
        <f>IF($D13295=1,$B13295,-1)</f>
        <v/>
      </c>
      <c r="I13295" s="15">
        <f>IF($D13295=1,$C13295,-1)</f>
        <v/>
      </c>
    </row>
    <row r="13296">
      <c r="A13296" s="33" t="n">
        <v>45845.875</v>
      </c>
      <c r="B13296" s="15">
        <f>WEEKDAY($A13296,2)</f>
        <v/>
      </c>
      <c r="C13296" s="15">
        <f>HOUR($A13296)</f>
        <v/>
      </c>
      <c r="D13296" s="15">
        <f>IF(AND($A13296&gt;=Instellingen!$B$6,$A13296&lt;Instellingen!$B$7),1,0)</f>
        <v/>
      </c>
      <c r="E13296" s="15">
        <f>COUNTIF(tData[BezoekStart],"&lt;"&amp;($A13296+1/24))-COUNTIF(tData[BezoekEind],"&lt;="&amp;$A13296)</f>
        <v/>
      </c>
      <c r="F13296" s="15">
        <f>COUNTIF(tData[BezoekLangStart],"&lt;"&amp;($A13296+1/24))-COUNTIF(tData[BezoekLangEind],"&lt;="&amp;$A13296)</f>
        <v/>
      </c>
      <c r="G13296" s="15">
        <f>IF($D13296=1,$B13296*100+$C13296,-1)</f>
        <v/>
      </c>
      <c r="H13296" s="15">
        <f>IF($D13296=1,$B13296,-1)</f>
        <v/>
      </c>
      <c r="I13296" s="15">
        <f>IF($D13296=1,$C13296,-1)</f>
        <v/>
      </c>
    </row>
    <row r="13297">
      <c r="A13297" s="33" t="n">
        <v>45845.91666666666</v>
      </c>
      <c r="B13297" s="15">
        <f>WEEKDAY($A13297,2)</f>
        <v/>
      </c>
      <c r="C13297" s="15">
        <f>HOUR($A13297)</f>
        <v/>
      </c>
      <c r="D13297" s="15">
        <f>IF(AND($A13297&gt;=Instellingen!$B$6,$A13297&lt;Instellingen!$B$7),1,0)</f>
        <v/>
      </c>
      <c r="E13297" s="15">
        <f>COUNTIF(tData[BezoekStart],"&lt;"&amp;($A13297+1/24))-COUNTIF(tData[BezoekEind],"&lt;="&amp;$A13297)</f>
        <v/>
      </c>
      <c r="F13297" s="15">
        <f>COUNTIF(tData[BezoekLangStart],"&lt;"&amp;($A13297+1/24))-COUNTIF(tData[BezoekLangEind],"&lt;="&amp;$A13297)</f>
        <v/>
      </c>
      <c r="G13297" s="15">
        <f>IF($D13297=1,$B13297*100+$C13297,-1)</f>
        <v/>
      </c>
      <c r="H13297" s="15">
        <f>IF($D13297=1,$B13297,-1)</f>
        <v/>
      </c>
      <c r="I13297" s="15">
        <f>IF($D13297=1,$C13297,-1)</f>
        <v/>
      </c>
    </row>
    <row r="13298">
      <c r="A13298" s="33" t="n">
        <v>45845.95833333334</v>
      </c>
      <c r="B13298" s="15">
        <f>WEEKDAY($A13298,2)</f>
        <v/>
      </c>
      <c r="C13298" s="15">
        <f>HOUR($A13298)</f>
        <v/>
      </c>
      <c r="D13298" s="15">
        <f>IF(AND($A13298&gt;=Instellingen!$B$6,$A13298&lt;Instellingen!$B$7),1,0)</f>
        <v/>
      </c>
      <c r="E13298" s="15">
        <f>COUNTIF(tData[BezoekStart],"&lt;"&amp;($A13298+1/24))-COUNTIF(tData[BezoekEind],"&lt;="&amp;$A13298)</f>
        <v/>
      </c>
      <c r="F13298" s="15">
        <f>COUNTIF(tData[BezoekLangStart],"&lt;"&amp;($A13298+1/24))-COUNTIF(tData[BezoekLangEind],"&lt;="&amp;$A13298)</f>
        <v/>
      </c>
      <c r="G13298" s="15">
        <f>IF($D13298=1,$B13298*100+$C13298,-1)</f>
        <v/>
      </c>
      <c r="H13298" s="15">
        <f>IF($D13298=1,$B13298,-1)</f>
        <v/>
      </c>
      <c r="I13298" s="15">
        <f>IF($D13298=1,$C13298,-1)</f>
        <v/>
      </c>
    </row>
    <row r="13299">
      <c r="A13299" s="33" t="n">
        <v>45846</v>
      </c>
      <c r="B13299" s="15">
        <f>WEEKDAY($A13299,2)</f>
        <v/>
      </c>
      <c r="C13299" s="15">
        <f>HOUR($A13299)</f>
        <v/>
      </c>
      <c r="D13299" s="15">
        <f>IF(AND($A13299&gt;=Instellingen!$B$6,$A13299&lt;Instellingen!$B$7),1,0)</f>
        <v/>
      </c>
      <c r="E13299" s="15">
        <f>COUNTIF(tData[BezoekStart],"&lt;"&amp;($A13299+1/24))-COUNTIF(tData[BezoekEind],"&lt;="&amp;$A13299)</f>
        <v/>
      </c>
      <c r="F13299" s="15">
        <f>COUNTIF(tData[BezoekLangStart],"&lt;"&amp;($A13299+1/24))-COUNTIF(tData[BezoekLangEind],"&lt;="&amp;$A13299)</f>
        <v/>
      </c>
      <c r="G13299" s="15">
        <f>IF($D13299=1,$B13299*100+$C13299,-1)</f>
        <v/>
      </c>
      <c r="H13299" s="15">
        <f>IF($D13299=1,$B13299,-1)</f>
        <v/>
      </c>
      <c r="I13299" s="15">
        <f>IF($D13299=1,$C13299,-1)</f>
        <v/>
      </c>
    </row>
    <row r="13300">
      <c r="A13300" s="33" t="n">
        <v>45846.04166666666</v>
      </c>
      <c r="B13300" s="15">
        <f>WEEKDAY($A13300,2)</f>
        <v/>
      </c>
      <c r="C13300" s="15">
        <f>HOUR($A13300)</f>
        <v/>
      </c>
      <c r="D13300" s="15">
        <f>IF(AND($A13300&gt;=Instellingen!$B$6,$A13300&lt;Instellingen!$B$7),1,0)</f>
        <v/>
      </c>
      <c r="E13300" s="15">
        <f>COUNTIF(tData[BezoekStart],"&lt;"&amp;($A13300+1/24))-COUNTIF(tData[BezoekEind],"&lt;="&amp;$A13300)</f>
        <v/>
      </c>
      <c r="F13300" s="15">
        <f>COUNTIF(tData[BezoekLangStart],"&lt;"&amp;($A13300+1/24))-COUNTIF(tData[BezoekLangEind],"&lt;="&amp;$A13300)</f>
        <v/>
      </c>
      <c r="G13300" s="15">
        <f>IF($D13300=1,$B13300*100+$C13300,-1)</f>
        <v/>
      </c>
      <c r="H13300" s="15">
        <f>IF($D13300=1,$B13300,-1)</f>
        <v/>
      </c>
      <c r="I13300" s="15">
        <f>IF($D13300=1,$C13300,-1)</f>
        <v/>
      </c>
    </row>
    <row r="13301">
      <c r="A13301" s="33" t="n">
        <v>45846.08333333334</v>
      </c>
      <c r="B13301" s="15">
        <f>WEEKDAY($A13301,2)</f>
        <v/>
      </c>
      <c r="C13301" s="15">
        <f>HOUR($A13301)</f>
        <v/>
      </c>
      <c r="D13301" s="15">
        <f>IF(AND($A13301&gt;=Instellingen!$B$6,$A13301&lt;Instellingen!$B$7),1,0)</f>
        <v/>
      </c>
      <c r="E13301" s="15">
        <f>COUNTIF(tData[BezoekStart],"&lt;"&amp;($A13301+1/24))-COUNTIF(tData[BezoekEind],"&lt;="&amp;$A13301)</f>
        <v/>
      </c>
      <c r="F13301" s="15">
        <f>COUNTIF(tData[BezoekLangStart],"&lt;"&amp;($A13301+1/24))-COUNTIF(tData[BezoekLangEind],"&lt;="&amp;$A13301)</f>
        <v/>
      </c>
      <c r="G13301" s="15">
        <f>IF($D13301=1,$B13301*100+$C13301,-1)</f>
        <v/>
      </c>
      <c r="H13301" s="15">
        <f>IF($D13301=1,$B13301,-1)</f>
        <v/>
      </c>
      <c r="I13301" s="15">
        <f>IF($D13301=1,$C13301,-1)</f>
        <v/>
      </c>
    </row>
    <row r="13302">
      <c r="A13302" s="33" t="n">
        <v>45846.125</v>
      </c>
      <c r="B13302" s="15">
        <f>WEEKDAY($A13302,2)</f>
        <v/>
      </c>
      <c r="C13302" s="15">
        <f>HOUR($A13302)</f>
        <v/>
      </c>
      <c r="D13302" s="15">
        <f>IF(AND($A13302&gt;=Instellingen!$B$6,$A13302&lt;Instellingen!$B$7),1,0)</f>
        <v/>
      </c>
      <c r="E13302" s="15">
        <f>COUNTIF(tData[BezoekStart],"&lt;"&amp;($A13302+1/24))-COUNTIF(tData[BezoekEind],"&lt;="&amp;$A13302)</f>
        <v/>
      </c>
      <c r="F13302" s="15">
        <f>COUNTIF(tData[BezoekLangStart],"&lt;"&amp;($A13302+1/24))-COUNTIF(tData[BezoekLangEind],"&lt;="&amp;$A13302)</f>
        <v/>
      </c>
      <c r="G13302" s="15">
        <f>IF($D13302=1,$B13302*100+$C13302,-1)</f>
        <v/>
      </c>
      <c r="H13302" s="15">
        <f>IF($D13302=1,$B13302,-1)</f>
        <v/>
      </c>
      <c r="I13302" s="15">
        <f>IF($D13302=1,$C13302,-1)</f>
        <v/>
      </c>
    </row>
    <row r="13303">
      <c r="A13303" s="33" t="n">
        <v>45846.16666666666</v>
      </c>
      <c r="B13303" s="15">
        <f>WEEKDAY($A13303,2)</f>
        <v/>
      </c>
      <c r="C13303" s="15">
        <f>HOUR($A13303)</f>
        <v/>
      </c>
      <c r="D13303" s="15">
        <f>IF(AND($A13303&gt;=Instellingen!$B$6,$A13303&lt;Instellingen!$B$7),1,0)</f>
        <v/>
      </c>
      <c r="E13303" s="15">
        <f>COUNTIF(tData[BezoekStart],"&lt;"&amp;($A13303+1/24))-COUNTIF(tData[BezoekEind],"&lt;="&amp;$A13303)</f>
        <v/>
      </c>
      <c r="F13303" s="15">
        <f>COUNTIF(tData[BezoekLangStart],"&lt;"&amp;($A13303+1/24))-COUNTIF(tData[BezoekLangEind],"&lt;="&amp;$A13303)</f>
        <v/>
      </c>
      <c r="G13303" s="15">
        <f>IF($D13303=1,$B13303*100+$C13303,-1)</f>
        <v/>
      </c>
      <c r="H13303" s="15">
        <f>IF($D13303=1,$B13303,-1)</f>
        <v/>
      </c>
      <c r="I13303" s="15">
        <f>IF($D13303=1,$C13303,-1)</f>
        <v/>
      </c>
    </row>
    <row r="13304">
      <c r="A13304" s="33" t="n">
        <v>45846.20833333334</v>
      </c>
      <c r="B13304" s="15">
        <f>WEEKDAY($A13304,2)</f>
        <v/>
      </c>
      <c r="C13304" s="15">
        <f>HOUR($A13304)</f>
        <v/>
      </c>
      <c r="D13304" s="15">
        <f>IF(AND($A13304&gt;=Instellingen!$B$6,$A13304&lt;Instellingen!$B$7),1,0)</f>
        <v/>
      </c>
      <c r="E13304" s="15">
        <f>COUNTIF(tData[BezoekStart],"&lt;"&amp;($A13304+1/24))-COUNTIF(tData[BezoekEind],"&lt;="&amp;$A13304)</f>
        <v/>
      </c>
      <c r="F13304" s="15">
        <f>COUNTIF(tData[BezoekLangStart],"&lt;"&amp;($A13304+1/24))-COUNTIF(tData[BezoekLangEind],"&lt;="&amp;$A13304)</f>
        <v/>
      </c>
      <c r="G13304" s="15">
        <f>IF($D13304=1,$B13304*100+$C13304,-1)</f>
        <v/>
      </c>
      <c r="H13304" s="15">
        <f>IF($D13304=1,$B13304,-1)</f>
        <v/>
      </c>
      <c r="I13304" s="15">
        <f>IF($D13304=1,$C13304,-1)</f>
        <v/>
      </c>
    </row>
    <row r="13305">
      <c r="A13305" s="33" t="n">
        <v>45846.25</v>
      </c>
      <c r="B13305" s="15">
        <f>WEEKDAY($A13305,2)</f>
        <v/>
      </c>
      <c r="C13305" s="15">
        <f>HOUR($A13305)</f>
        <v/>
      </c>
      <c r="D13305" s="15">
        <f>IF(AND($A13305&gt;=Instellingen!$B$6,$A13305&lt;Instellingen!$B$7),1,0)</f>
        <v/>
      </c>
      <c r="E13305" s="15">
        <f>COUNTIF(tData[BezoekStart],"&lt;"&amp;($A13305+1/24))-COUNTIF(tData[BezoekEind],"&lt;="&amp;$A13305)</f>
        <v/>
      </c>
      <c r="F13305" s="15">
        <f>COUNTIF(tData[BezoekLangStart],"&lt;"&amp;($A13305+1/24))-COUNTIF(tData[BezoekLangEind],"&lt;="&amp;$A13305)</f>
        <v/>
      </c>
      <c r="G13305" s="15">
        <f>IF($D13305=1,$B13305*100+$C13305,-1)</f>
        <v/>
      </c>
      <c r="H13305" s="15">
        <f>IF($D13305=1,$B13305,-1)</f>
        <v/>
      </c>
      <c r="I13305" s="15">
        <f>IF($D13305=1,$C13305,-1)</f>
        <v/>
      </c>
    </row>
    <row r="13306">
      <c r="A13306" s="33" t="n">
        <v>45846.29166666666</v>
      </c>
      <c r="B13306" s="15">
        <f>WEEKDAY($A13306,2)</f>
        <v/>
      </c>
      <c r="C13306" s="15">
        <f>HOUR($A13306)</f>
        <v/>
      </c>
      <c r="D13306" s="15">
        <f>IF(AND($A13306&gt;=Instellingen!$B$6,$A13306&lt;Instellingen!$B$7),1,0)</f>
        <v/>
      </c>
      <c r="E13306" s="15">
        <f>COUNTIF(tData[BezoekStart],"&lt;"&amp;($A13306+1/24))-COUNTIF(tData[BezoekEind],"&lt;="&amp;$A13306)</f>
        <v/>
      </c>
      <c r="F13306" s="15">
        <f>COUNTIF(tData[BezoekLangStart],"&lt;"&amp;($A13306+1/24))-COUNTIF(tData[BezoekLangEind],"&lt;="&amp;$A13306)</f>
        <v/>
      </c>
      <c r="G13306" s="15">
        <f>IF($D13306=1,$B13306*100+$C13306,-1)</f>
        <v/>
      </c>
      <c r="H13306" s="15">
        <f>IF($D13306=1,$B13306,-1)</f>
        <v/>
      </c>
      <c r="I13306" s="15">
        <f>IF($D13306=1,$C13306,-1)</f>
        <v/>
      </c>
    </row>
    <row r="13307">
      <c r="A13307" s="33" t="n">
        <v>45846.33333333334</v>
      </c>
      <c r="B13307" s="15">
        <f>WEEKDAY($A13307,2)</f>
        <v/>
      </c>
      <c r="C13307" s="15">
        <f>HOUR($A13307)</f>
        <v/>
      </c>
      <c r="D13307" s="15">
        <f>IF(AND($A13307&gt;=Instellingen!$B$6,$A13307&lt;Instellingen!$B$7),1,0)</f>
        <v/>
      </c>
      <c r="E13307" s="15">
        <f>COUNTIF(tData[BezoekStart],"&lt;"&amp;($A13307+1/24))-COUNTIF(tData[BezoekEind],"&lt;="&amp;$A13307)</f>
        <v/>
      </c>
      <c r="F13307" s="15">
        <f>COUNTIF(tData[BezoekLangStart],"&lt;"&amp;($A13307+1/24))-COUNTIF(tData[BezoekLangEind],"&lt;="&amp;$A13307)</f>
        <v/>
      </c>
      <c r="G13307" s="15">
        <f>IF($D13307=1,$B13307*100+$C13307,-1)</f>
        <v/>
      </c>
      <c r="H13307" s="15">
        <f>IF($D13307=1,$B13307,-1)</f>
        <v/>
      </c>
      <c r="I13307" s="15">
        <f>IF($D13307=1,$C13307,-1)</f>
        <v/>
      </c>
    </row>
    <row r="13308">
      <c r="A13308" s="33" t="n">
        <v>45846.375</v>
      </c>
      <c r="B13308" s="15">
        <f>WEEKDAY($A13308,2)</f>
        <v/>
      </c>
      <c r="C13308" s="15">
        <f>HOUR($A13308)</f>
        <v/>
      </c>
      <c r="D13308" s="15">
        <f>IF(AND($A13308&gt;=Instellingen!$B$6,$A13308&lt;Instellingen!$B$7),1,0)</f>
        <v/>
      </c>
      <c r="E13308" s="15">
        <f>COUNTIF(tData[BezoekStart],"&lt;"&amp;($A13308+1/24))-COUNTIF(tData[BezoekEind],"&lt;="&amp;$A13308)</f>
        <v/>
      </c>
      <c r="F13308" s="15">
        <f>COUNTIF(tData[BezoekLangStart],"&lt;"&amp;($A13308+1/24))-COUNTIF(tData[BezoekLangEind],"&lt;="&amp;$A13308)</f>
        <v/>
      </c>
      <c r="G13308" s="15">
        <f>IF($D13308=1,$B13308*100+$C13308,-1)</f>
        <v/>
      </c>
      <c r="H13308" s="15">
        <f>IF($D13308=1,$B13308,-1)</f>
        <v/>
      </c>
      <c r="I13308" s="15">
        <f>IF($D13308=1,$C13308,-1)</f>
        <v/>
      </c>
    </row>
    <row r="13309">
      <c r="A13309" s="33" t="n">
        <v>45846.41666666666</v>
      </c>
      <c r="B13309" s="15">
        <f>WEEKDAY($A13309,2)</f>
        <v/>
      </c>
      <c r="C13309" s="15">
        <f>HOUR($A13309)</f>
        <v/>
      </c>
      <c r="D13309" s="15">
        <f>IF(AND($A13309&gt;=Instellingen!$B$6,$A13309&lt;Instellingen!$B$7),1,0)</f>
        <v/>
      </c>
      <c r="E13309" s="15">
        <f>COUNTIF(tData[BezoekStart],"&lt;"&amp;($A13309+1/24))-COUNTIF(tData[BezoekEind],"&lt;="&amp;$A13309)</f>
        <v/>
      </c>
      <c r="F13309" s="15">
        <f>COUNTIF(tData[BezoekLangStart],"&lt;"&amp;($A13309+1/24))-COUNTIF(tData[BezoekLangEind],"&lt;="&amp;$A13309)</f>
        <v/>
      </c>
      <c r="G13309" s="15">
        <f>IF($D13309=1,$B13309*100+$C13309,-1)</f>
        <v/>
      </c>
      <c r="H13309" s="15">
        <f>IF($D13309=1,$B13309,-1)</f>
        <v/>
      </c>
      <c r="I13309" s="15">
        <f>IF($D13309=1,$C13309,-1)</f>
        <v/>
      </c>
    </row>
    <row r="13310">
      <c r="A13310" s="33" t="n">
        <v>45846.45833333334</v>
      </c>
      <c r="B13310" s="15">
        <f>WEEKDAY($A13310,2)</f>
        <v/>
      </c>
      <c r="C13310" s="15">
        <f>HOUR($A13310)</f>
        <v/>
      </c>
      <c r="D13310" s="15">
        <f>IF(AND($A13310&gt;=Instellingen!$B$6,$A13310&lt;Instellingen!$B$7),1,0)</f>
        <v/>
      </c>
      <c r="E13310" s="15">
        <f>COUNTIF(tData[BezoekStart],"&lt;"&amp;($A13310+1/24))-COUNTIF(tData[BezoekEind],"&lt;="&amp;$A13310)</f>
        <v/>
      </c>
      <c r="F13310" s="15">
        <f>COUNTIF(tData[BezoekLangStart],"&lt;"&amp;($A13310+1/24))-COUNTIF(tData[BezoekLangEind],"&lt;="&amp;$A13310)</f>
        <v/>
      </c>
      <c r="G13310" s="15">
        <f>IF($D13310=1,$B13310*100+$C13310,-1)</f>
        <v/>
      </c>
      <c r="H13310" s="15">
        <f>IF($D13310=1,$B13310,-1)</f>
        <v/>
      </c>
      <c r="I13310" s="15">
        <f>IF($D13310=1,$C13310,-1)</f>
        <v/>
      </c>
    </row>
    <row r="13311">
      <c r="A13311" s="33" t="n">
        <v>45846.5</v>
      </c>
      <c r="B13311" s="15">
        <f>WEEKDAY($A13311,2)</f>
        <v/>
      </c>
      <c r="C13311" s="15">
        <f>HOUR($A13311)</f>
        <v/>
      </c>
      <c r="D13311" s="15">
        <f>IF(AND($A13311&gt;=Instellingen!$B$6,$A13311&lt;Instellingen!$B$7),1,0)</f>
        <v/>
      </c>
      <c r="E13311" s="15">
        <f>COUNTIF(tData[BezoekStart],"&lt;"&amp;($A13311+1/24))-COUNTIF(tData[BezoekEind],"&lt;="&amp;$A13311)</f>
        <v/>
      </c>
      <c r="F13311" s="15">
        <f>COUNTIF(tData[BezoekLangStart],"&lt;"&amp;($A13311+1/24))-COUNTIF(tData[BezoekLangEind],"&lt;="&amp;$A13311)</f>
        <v/>
      </c>
      <c r="G13311" s="15">
        <f>IF($D13311=1,$B13311*100+$C13311,-1)</f>
        <v/>
      </c>
      <c r="H13311" s="15">
        <f>IF($D13311=1,$B13311,-1)</f>
        <v/>
      </c>
      <c r="I13311" s="15">
        <f>IF($D13311=1,$C13311,-1)</f>
        <v/>
      </c>
    </row>
    <row r="13312">
      <c r="A13312" s="33" t="n">
        <v>45846.54166666666</v>
      </c>
      <c r="B13312" s="15">
        <f>WEEKDAY($A13312,2)</f>
        <v/>
      </c>
      <c r="C13312" s="15">
        <f>HOUR($A13312)</f>
        <v/>
      </c>
      <c r="D13312" s="15">
        <f>IF(AND($A13312&gt;=Instellingen!$B$6,$A13312&lt;Instellingen!$B$7),1,0)</f>
        <v/>
      </c>
      <c r="E13312" s="15">
        <f>COUNTIF(tData[BezoekStart],"&lt;"&amp;($A13312+1/24))-COUNTIF(tData[BezoekEind],"&lt;="&amp;$A13312)</f>
        <v/>
      </c>
      <c r="F13312" s="15">
        <f>COUNTIF(tData[BezoekLangStart],"&lt;"&amp;($A13312+1/24))-COUNTIF(tData[BezoekLangEind],"&lt;="&amp;$A13312)</f>
        <v/>
      </c>
      <c r="G13312" s="15">
        <f>IF($D13312=1,$B13312*100+$C13312,-1)</f>
        <v/>
      </c>
      <c r="H13312" s="15">
        <f>IF($D13312=1,$B13312,-1)</f>
        <v/>
      </c>
      <c r="I13312" s="15">
        <f>IF($D13312=1,$C13312,-1)</f>
        <v/>
      </c>
    </row>
    <row r="13313">
      <c r="A13313" s="33" t="n">
        <v>45846.58333333334</v>
      </c>
      <c r="B13313" s="15">
        <f>WEEKDAY($A13313,2)</f>
        <v/>
      </c>
      <c r="C13313" s="15">
        <f>HOUR($A13313)</f>
        <v/>
      </c>
      <c r="D13313" s="15">
        <f>IF(AND($A13313&gt;=Instellingen!$B$6,$A13313&lt;Instellingen!$B$7),1,0)</f>
        <v/>
      </c>
      <c r="E13313" s="15">
        <f>COUNTIF(tData[BezoekStart],"&lt;"&amp;($A13313+1/24))-COUNTIF(tData[BezoekEind],"&lt;="&amp;$A13313)</f>
        <v/>
      </c>
      <c r="F13313" s="15">
        <f>COUNTIF(tData[BezoekLangStart],"&lt;"&amp;($A13313+1/24))-COUNTIF(tData[BezoekLangEind],"&lt;="&amp;$A13313)</f>
        <v/>
      </c>
      <c r="G13313" s="15">
        <f>IF($D13313=1,$B13313*100+$C13313,-1)</f>
        <v/>
      </c>
      <c r="H13313" s="15">
        <f>IF($D13313=1,$B13313,-1)</f>
        <v/>
      </c>
      <c r="I13313" s="15">
        <f>IF($D13313=1,$C13313,-1)</f>
        <v/>
      </c>
    </row>
    <row r="13314">
      <c r="A13314" s="33" t="n">
        <v>45846.625</v>
      </c>
      <c r="B13314" s="15">
        <f>WEEKDAY($A13314,2)</f>
        <v/>
      </c>
      <c r="C13314" s="15">
        <f>HOUR($A13314)</f>
        <v/>
      </c>
      <c r="D13314" s="15">
        <f>IF(AND($A13314&gt;=Instellingen!$B$6,$A13314&lt;Instellingen!$B$7),1,0)</f>
        <v/>
      </c>
      <c r="E13314" s="15">
        <f>COUNTIF(tData[BezoekStart],"&lt;"&amp;($A13314+1/24))-COUNTIF(tData[BezoekEind],"&lt;="&amp;$A13314)</f>
        <v/>
      </c>
      <c r="F13314" s="15">
        <f>COUNTIF(tData[BezoekLangStart],"&lt;"&amp;($A13314+1/24))-COUNTIF(tData[BezoekLangEind],"&lt;="&amp;$A13314)</f>
        <v/>
      </c>
      <c r="G13314" s="15">
        <f>IF($D13314=1,$B13314*100+$C13314,-1)</f>
        <v/>
      </c>
      <c r="H13314" s="15">
        <f>IF($D13314=1,$B13314,-1)</f>
        <v/>
      </c>
      <c r="I13314" s="15">
        <f>IF($D13314=1,$C13314,-1)</f>
        <v/>
      </c>
    </row>
    <row r="13315">
      <c r="A13315" s="33" t="n">
        <v>45846.66666666666</v>
      </c>
      <c r="B13315" s="15">
        <f>WEEKDAY($A13315,2)</f>
        <v/>
      </c>
      <c r="C13315" s="15">
        <f>HOUR($A13315)</f>
        <v/>
      </c>
      <c r="D13315" s="15">
        <f>IF(AND($A13315&gt;=Instellingen!$B$6,$A13315&lt;Instellingen!$B$7),1,0)</f>
        <v/>
      </c>
      <c r="E13315" s="15">
        <f>COUNTIF(tData[BezoekStart],"&lt;"&amp;($A13315+1/24))-COUNTIF(tData[BezoekEind],"&lt;="&amp;$A13315)</f>
        <v/>
      </c>
      <c r="F13315" s="15">
        <f>COUNTIF(tData[BezoekLangStart],"&lt;"&amp;($A13315+1/24))-COUNTIF(tData[BezoekLangEind],"&lt;="&amp;$A13315)</f>
        <v/>
      </c>
      <c r="G13315" s="15">
        <f>IF($D13315=1,$B13315*100+$C13315,-1)</f>
        <v/>
      </c>
      <c r="H13315" s="15">
        <f>IF($D13315=1,$B13315,-1)</f>
        <v/>
      </c>
      <c r="I13315" s="15">
        <f>IF($D13315=1,$C13315,-1)</f>
        <v/>
      </c>
    </row>
    <row r="13316">
      <c r="A13316" s="33" t="n">
        <v>45846.70833333334</v>
      </c>
      <c r="B13316" s="15">
        <f>WEEKDAY($A13316,2)</f>
        <v/>
      </c>
      <c r="C13316" s="15">
        <f>HOUR($A13316)</f>
        <v/>
      </c>
      <c r="D13316" s="15">
        <f>IF(AND($A13316&gt;=Instellingen!$B$6,$A13316&lt;Instellingen!$B$7),1,0)</f>
        <v/>
      </c>
      <c r="E13316" s="15">
        <f>COUNTIF(tData[BezoekStart],"&lt;"&amp;($A13316+1/24))-COUNTIF(tData[BezoekEind],"&lt;="&amp;$A13316)</f>
        <v/>
      </c>
      <c r="F13316" s="15">
        <f>COUNTIF(tData[BezoekLangStart],"&lt;"&amp;($A13316+1/24))-COUNTIF(tData[BezoekLangEind],"&lt;="&amp;$A13316)</f>
        <v/>
      </c>
      <c r="G13316" s="15">
        <f>IF($D13316=1,$B13316*100+$C13316,-1)</f>
        <v/>
      </c>
      <c r="H13316" s="15">
        <f>IF($D13316=1,$B13316,-1)</f>
        <v/>
      </c>
      <c r="I13316" s="15">
        <f>IF($D13316=1,$C13316,-1)</f>
        <v/>
      </c>
    </row>
    <row r="13317">
      <c r="A13317" s="33" t="n">
        <v>45846.75</v>
      </c>
      <c r="B13317" s="15">
        <f>WEEKDAY($A13317,2)</f>
        <v/>
      </c>
      <c r="C13317" s="15">
        <f>HOUR($A13317)</f>
        <v/>
      </c>
      <c r="D13317" s="15">
        <f>IF(AND($A13317&gt;=Instellingen!$B$6,$A13317&lt;Instellingen!$B$7),1,0)</f>
        <v/>
      </c>
      <c r="E13317" s="15">
        <f>COUNTIF(tData[BezoekStart],"&lt;"&amp;($A13317+1/24))-COUNTIF(tData[BezoekEind],"&lt;="&amp;$A13317)</f>
        <v/>
      </c>
      <c r="F13317" s="15">
        <f>COUNTIF(tData[BezoekLangStart],"&lt;"&amp;($A13317+1/24))-COUNTIF(tData[BezoekLangEind],"&lt;="&amp;$A13317)</f>
        <v/>
      </c>
      <c r="G13317" s="15">
        <f>IF($D13317=1,$B13317*100+$C13317,-1)</f>
        <v/>
      </c>
      <c r="H13317" s="15">
        <f>IF($D13317=1,$B13317,-1)</f>
        <v/>
      </c>
      <c r="I13317" s="15">
        <f>IF($D13317=1,$C13317,-1)</f>
        <v/>
      </c>
    </row>
    <row r="13318">
      <c r="A13318" s="33" t="n">
        <v>45846.79166666666</v>
      </c>
      <c r="B13318" s="15">
        <f>WEEKDAY($A13318,2)</f>
        <v/>
      </c>
      <c r="C13318" s="15">
        <f>HOUR($A13318)</f>
        <v/>
      </c>
      <c r="D13318" s="15">
        <f>IF(AND($A13318&gt;=Instellingen!$B$6,$A13318&lt;Instellingen!$B$7),1,0)</f>
        <v/>
      </c>
      <c r="E13318" s="15">
        <f>COUNTIF(tData[BezoekStart],"&lt;"&amp;($A13318+1/24))-COUNTIF(tData[BezoekEind],"&lt;="&amp;$A13318)</f>
        <v/>
      </c>
      <c r="F13318" s="15">
        <f>COUNTIF(tData[BezoekLangStart],"&lt;"&amp;($A13318+1/24))-COUNTIF(tData[BezoekLangEind],"&lt;="&amp;$A13318)</f>
        <v/>
      </c>
      <c r="G13318" s="15">
        <f>IF($D13318=1,$B13318*100+$C13318,-1)</f>
        <v/>
      </c>
      <c r="H13318" s="15">
        <f>IF($D13318=1,$B13318,-1)</f>
        <v/>
      </c>
      <c r="I13318" s="15">
        <f>IF($D13318=1,$C13318,-1)</f>
        <v/>
      </c>
    </row>
    <row r="13319">
      <c r="A13319" s="33" t="n">
        <v>45846.83333333334</v>
      </c>
      <c r="B13319" s="15">
        <f>WEEKDAY($A13319,2)</f>
        <v/>
      </c>
      <c r="C13319" s="15">
        <f>HOUR($A13319)</f>
        <v/>
      </c>
      <c r="D13319" s="15">
        <f>IF(AND($A13319&gt;=Instellingen!$B$6,$A13319&lt;Instellingen!$B$7),1,0)</f>
        <v/>
      </c>
      <c r="E13319" s="15">
        <f>COUNTIF(tData[BezoekStart],"&lt;"&amp;($A13319+1/24))-COUNTIF(tData[BezoekEind],"&lt;="&amp;$A13319)</f>
        <v/>
      </c>
      <c r="F13319" s="15">
        <f>COUNTIF(tData[BezoekLangStart],"&lt;"&amp;($A13319+1/24))-COUNTIF(tData[BezoekLangEind],"&lt;="&amp;$A13319)</f>
        <v/>
      </c>
      <c r="G13319" s="15">
        <f>IF($D13319=1,$B13319*100+$C13319,-1)</f>
        <v/>
      </c>
      <c r="H13319" s="15">
        <f>IF($D13319=1,$B13319,-1)</f>
        <v/>
      </c>
      <c r="I13319" s="15">
        <f>IF($D13319=1,$C13319,-1)</f>
        <v/>
      </c>
    </row>
    <row r="13320">
      <c r="A13320" s="33" t="n">
        <v>45846.875</v>
      </c>
      <c r="B13320" s="15">
        <f>WEEKDAY($A13320,2)</f>
        <v/>
      </c>
      <c r="C13320" s="15">
        <f>HOUR($A13320)</f>
        <v/>
      </c>
      <c r="D13320" s="15">
        <f>IF(AND($A13320&gt;=Instellingen!$B$6,$A13320&lt;Instellingen!$B$7),1,0)</f>
        <v/>
      </c>
      <c r="E13320" s="15">
        <f>COUNTIF(tData[BezoekStart],"&lt;"&amp;($A13320+1/24))-COUNTIF(tData[BezoekEind],"&lt;="&amp;$A13320)</f>
        <v/>
      </c>
      <c r="F13320" s="15">
        <f>COUNTIF(tData[BezoekLangStart],"&lt;"&amp;($A13320+1/24))-COUNTIF(tData[BezoekLangEind],"&lt;="&amp;$A13320)</f>
        <v/>
      </c>
      <c r="G13320" s="15">
        <f>IF($D13320=1,$B13320*100+$C13320,-1)</f>
        <v/>
      </c>
      <c r="H13320" s="15">
        <f>IF($D13320=1,$B13320,-1)</f>
        <v/>
      </c>
      <c r="I13320" s="15">
        <f>IF($D13320=1,$C13320,-1)</f>
        <v/>
      </c>
    </row>
    <row r="13321">
      <c r="A13321" s="33" t="n">
        <v>45846.91666666666</v>
      </c>
      <c r="B13321" s="15">
        <f>WEEKDAY($A13321,2)</f>
        <v/>
      </c>
      <c r="C13321" s="15">
        <f>HOUR($A13321)</f>
        <v/>
      </c>
      <c r="D13321" s="15">
        <f>IF(AND($A13321&gt;=Instellingen!$B$6,$A13321&lt;Instellingen!$B$7),1,0)</f>
        <v/>
      </c>
      <c r="E13321" s="15">
        <f>COUNTIF(tData[BezoekStart],"&lt;"&amp;($A13321+1/24))-COUNTIF(tData[BezoekEind],"&lt;="&amp;$A13321)</f>
        <v/>
      </c>
      <c r="F13321" s="15">
        <f>COUNTIF(tData[BezoekLangStart],"&lt;"&amp;($A13321+1/24))-COUNTIF(tData[BezoekLangEind],"&lt;="&amp;$A13321)</f>
        <v/>
      </c>
      <c r="G13321" s="15">
        <f>IF($D13321=1,$B13321*100+$C13321,-1)</f>
        <v/>
      </c>
      <c r="H13321" s="15">
        <f>IF($D13321=1,$B13321,-1)</f>
        <v/>
      </c>
      <c r="I13321" s="15">
        <f>IF($D13321=1,$C13321,-1)</f>
        <v/>
      </c>
    </row>
    <row r="13322">
      <c r="A13322" s="33" t="n">
        <v>45846.95833333334</v>
      </c>
      <c r="B13322" s="15">
        <f>WEEKDAY($A13322,2)</f>
        <v/>
      </c>
      <c r="C13322" s="15">
        <f>HOUR($A13322)</f>
        <v/>
      </c>
      <c r="D13322" s="15">
        <f>IF(AND($A13322&gt;=Instellingen!$B$6,$A13322&lt;Instellingen!$B$7),1,0)</f>
        <v/>
      </c>
      <c r="E13322" s="15">
        <f>COUNTIF(tData[BezoekStart],"&lt;"&amp;($A13322+1/24))-COUNTIF(tData[BezoekEind],"&lt;="&amp;$A13322)</f>
        <v/>
      </c>
      <c r="F13322" s="15">
        <f>COUNTIF(tData[BezoekLangStart],"&lt;"&amp;($A13322+1/24))-COUNTIF(tData[BezoekLangEind],"&lt;="&amp;$A13322)</f>
        <v/>
      </c>
      <c r="G13322" s="15">
        <f>IF($D13322=1,$B13322*100+$C13322,-1)</f>
        <v/>
      </c>
      <c r="H13322" s="15">
        <f>IF($D13322=1,$B13322,-1)</f>
        <v/>
      </c>
      <c r="I13322" s="15">
        <f>IF($D13322=1,$C13322,-1)</f>
        <v/>
      </c>
    </row>
    <row r="13323">
      <c r="A13323" s="33" t="n">
        <v>45847</v>
      </c>
      <c r="B13323" s="15">
        <f>WEEKDAY($A13323,2)</f>
        <v/>
      </c>
      <c r="C13323" s="15">
        <f>HOUR($A13323)</f>
        <v/>
      </c>
      <c r="D13323" s="15">
        <f>IF(AND($A13323&gt;=Instellingen!$B$6,$A13323&lt;Instellingen!$B$7),1,0)</f>
        <v/>
      </c>
      <c r="E13323" s="15">
        <f>COUNTIF(tData[BezoekStart],"&lt;"&amp;($A13323+1/24))-COUNTIF(tData[BezoekEind],"&lt;="&amp;$A13323)</f>
        <v/>
      </c>
      <c r="F13323" s="15">
        <f>COUNTIF(tData[BezoekLangStart],"&lt;"&amp;($A13323+1/24))-COUNTIF(tData[BezoekLangEind],"&lt;="&amp;$A13323)</f>
        <v/>
      </c>
      <c r="G13323" s="15">
        <f>IF($D13323=1,$B13323*100+$C13323,-1)</f>
        <v/>
      </c>
      <c r="H13323" s="15">
        <f>IF($D13323=1,$B13323,-1)</f>
        <v/>
      </c>
      <c r="I13323" s="15">
        <f>IF($D13323=1,$C13323,-1)</f>
        <v/>
      </c>
    </row>
    <row r="13324">
      <c r="A13324" s="33" t="n">
        <v>45847.04166666666</v>
      </c>
      <c r="B13324" s="15">
        <f>WEEKDAY($A13324,2)</f>
        <v/>
      </c>
      <c r="C13324" s="15">
        <f>HOUR($A13324)</f>
        <v/>
      </c>
      <c r="D13324" s="15">
        <f>IF(AND($A13324&gt;=Instellingen!$B$6,$A13324&lt;Instellingen!$B$7),1,0)</f>
        <v/>
      </c>
      <c r="E13324" s="15">
        <f>COUNTIF(tData[BezoekStart],"&lt;"&amp;($A13324+1/24))-COUNTIF(tData[BezoekEind],"&lt;="&amp;$A13324)</f>
        <v/>
      </c>
      <c r="F13324" s="15">
        <f>COUNTIF(tData[BezoekLangStart],"&lt;"&amp;($A13324+1/24))-COUNTIF(tData[BezoekLangEind],"&lt;="&amp;$A13324)</f>
        <v/>
      </c>
      <c r="G13324" s="15">
        <f>IF($D13324=1,$B13324*100+$C13324,-1)</f>
        <v/>
      </c>
      <c r="H13324" s="15">
        <f>IF($D13324=1,$B13324,-1)</f>
        <v/>
      </c>
      <c r="I13324" s="15">
        <f>IF($D13324=1,$C13324,-1)</f>
        <v/>
      </c>
    </row>
    <row r="13325">
      <c r="A13325" s="33" t="n">
        <v>45847.08333333334</v>
      </c>
      <c r="B13325" s="15">
        <f>WEEKDAY($A13325,2)</f>
        <v/>
      </c>
      <c r="C13325" s="15">
        <f>HOUR($A13325)</f>
        <v/>
      </c>
      <c r="D13325" s="15">
        <f>IF(AND($A13325&gt;=Instellingen!$B$6,$A13325&lt;Instellingen!$B$7),1,0)</f>
        <v/>
      </c>
      <c r="E13325" s="15">
        <f>COUNTIF(tData[BezoekStart],"&lt;"&amp;($A13325+1/24))-COUNTIF(tData[BezoekEind],"&lt;="&amp;$A13325)</f>
        <v/>
      </c>
      <c r="F13325" s="15">
        <f>COUNTIF(tData[BezoekLangStart],"&lt;"&amp;($A13325+1/24))-COUNTIF(tData[BezoekLangEind],"&lt;="&amp;$A13325)</f>
        <v/>
      </c>
      <c r="G13325" s="15">
        <f>IF($D13325=1,$B13325*100+$C13325,-1)</f>
        <v/>
      </c>
      <c r="H13325" s="15">
        <f>IF($D13325=1,$B13325,-1)</f>
        <v/>
      </c>
      <c r="I13325" s="15">
        <f>IF($D13325=1,$C13325,-1)</f>
        <v/>
      </c>
    </row>
    <row r="13326">
      <c r="A13326" s="33" t="n">
        <v>45847.125</v>
      </c>
      <c r="B13326" s="15">
        <f>WEEKDAY($A13326,2)</f>
        <v/>
      </c>
      <c r="C13326" s="15">
        <f>HOUR($A13326)</f>
        <v/>
      </c>
      <c r="D13326" s="15">
        <f>IF(AND($A13326&gt;=Instellingen!$B$6,$A13326&lt;Instellingen!$B$7),1,0)</f>
        <v/>
      </c>
      <c r="E13326" s="15">
        <f>COUNTIF(tData[BezoekStart],"&lt;"&amp;($A13326+1/24))-COUNTIF(tData[BezoekEind],"&lt;="&amp;$A13326)</f>
        <v/>
      </c>
      <c r="F13326" s="15">
        <f>COUNTIF(tData[BezoekLangStart],"&lt;"&amp;($A13326+1/24))-COUNTIF(tData[BezoekLangEind],"&lt;="&amp;$A13326)</f>
        <v/>
      </c>
      <c r="G13326" s="15">
        <f>IF($D13326=1,$B13326*100+$C13326,-1)</f>
        <v/>
      </c>
      <c r="H13326" s="15">
        <f>IF($D13326=1,$B13326,-1)</f>
        <v/>
      </c>
      <c r="I13326" s="15">
        <f>IF($D13326=1,$C13326,-1)</f>
        <v/>
      </c>
    </row>
    <row r="13327">
      <c r="A13327" s="33" t="n">
        <v>45847.16666666666</v>
      </c>
      <c r="B13327" s="15">
        <f>WEEKDAY($A13327,2)</f>
        <v/>
      </c>
      <c r="C13327" s="15">
        <f>HOUR($A13327)</f>
        <v/>
      </c>
      <c r="D13327" s="15">
        <f>IF(AND($A13327&gt;=Instellingen!$B$6,$A13327&lt;Instellingen!$B$7),1,0)</f>
        <v/>
      </c>
      <c r="E13327" s="15">
        <f>COUNTIF(tData[BezoekStart],"&lt;"&amp;($A13327+1/24))-COUNTIF(tData[BezoekEind],"&lt;="&amp;$A13327)</f>
        <v/>
      </c>
      <c r="F13327" s="15">
        <f>COUNTIF(tData[BezoekLangStart],"&lt;"&amp;($A13327+1/24))-COUNTIF(tData[BezoekLangEind],"&lt;="&amp;$A13327)</f>
        <v/>
      </c>
      <c r="G13327" s="15">
        <f>IF($D13327=1,$B13327*100+$C13327,-1)</f>
        <v/>
      </c>
      <c r="H13327" s="15">
        <f>IF($D13327=1,$B13327,-1)</f>
        <v/>
      </c>
      <c r="I13327" s="15">
        <f>IF($D13327=1,$C13327,-1)</f>
        <v/>
      </c>
    </row>
    <row r="13328">
      <c r="A13328" s="33" t="n">
        <v>45847.20833333334</v>
      </c>
      <c r="B13328" s="15">
        <f>WEEKDAY($A13328,2)</f>
        <v/>
      </c>
      <c r="C13328" s="15">
        <f>HOUR($A13328)</f>
        <v/>
      </c>
      <c r="D13328" s="15">
        <f>IF(AND($A13328&gt;=Instellingen!$B$6,$A13328&lt;Instellingen!$B$7),1,0)</f>
        <v/>
      </c>
      <c r="E13328" s="15">
        <f>COUNTIF(tData[BezoekStart],"&lt;"&amp;($A13328+1/24))-COUNTIF(tData[BezoekEind],"&lt;="&amp;$A13328)</f>
        <v/>
      </c>
      <c r="F13328" s="15">
        <f>COUNTIF(tData[BezoekLangStart],"&lt;"&amp;($A13328+1/24))-COUNTIF(tData[BezoekLangEind],"&lt;="&amp;$A13328)</f>
        <v/>
      </c>
      <c r="G13328" s="15">
        <f>IF($D13328=1,$B13328*100+$C13328,-1)</f>
        <v/>
      </c>
      <c r="H13328" s="15">
        <f>IF($D13328=1,$B13328,-1)</f>
        <v/>
      </c>
      <c r="I13328" s="15">
        <f>IF($D13328=1,$C13328,-1)</f>
        <v/>
      </c>
    </row>
    <row r="13329">
      <c r="A13329" s="33" t="n">
        <v>45847.25</v>
      </c>
      <c r="B13329" s="15">
        <f>WEEKDAY($A13329,2)</f>
        <v/>
      </c>
      <c r="C13329" s="15">
        <f>HOUR($A13329)</f>
        <v/>
      </c>
      <c r="D13329" s="15">
        <f>IF(AND($A13329&gt;=Instellingen!$B$6,$A13329&lt;Instellingen!$B$7),1,0)</f>
        <v/>
      </c>
      <c r="E13329" s="15">
        <f>COUNTIF(tData[BezoekStart],"&lt;"&amp;($A13329+1/24))-COUNTIF(tData[BezoekEind],"&lt;="&amp;$A13329)</f>
        <v/>
      </c>
      <c r="F13329" s="15">
        <f>COUNTIF(tData[BezoekLangStart],"&lt;"&amp;($A13329+1/24))-COUNTIF(tData[BezoekLangEind],"&lt;="&amp;$A13329)</f>
        <v/>
      </c>
      <c r="G13329" s="15">
        <f>IF($D13329=1,$B13329*100+$C13329,-1)</f>
        <v/>
      </c>
      <c r="H13329" s="15">
        <f>IF($D13329=1,$B13329,-1)</f>
        <v/>
      </c>
      <c r="I13329" s="15">
        <f>IF($D13329=1,$C13329,-1)</f>
        <v/>
      </c>
    </row>
    <row r="13330">
      <c r="A13330" s="33" t="n">
        <v>45847.29166666666</v>
      </c>
      <c r="B13330" s="15">
        <f>WEEKDAY($A13330,2)</f>
        <v/>
      </c>
      <c r="C13330" s="15">
        <f>HOUR($A13330)</f>
        <v/>
      </c>
      <c r="D13330" s="15">
        <f>IF(AND($A13330&gt;=Instellingen!$B$6,$A13330&lt;Instellingen!$B$7),1,0)</f>
        <v/>
      </c>
      <c r="E13330" s="15">
        <f>COUNTIF(tData[BezoekStart],"&lt;"&amp;($A13330+1/24))-COUNTIF(tData[BezoekEind],"&lt;="&amp;$A13330)</f>
        <v/>
      </c>
      <c r="F13330" s="15">
        <f>COUNTIF(tData[BezoekLangStart],"&lt;"&amp;($A13330+1/24))-COUNTIF(tData[BezoekLangEind],"&lt;="&amp;$A13330)</f>
        <v/>
      </c>
      <c r="G13330" s="15">
        <f>IF($D13330=1,$B13330*100+$C13330,-1)</f>
        <v/>
      </c>
      <c r="H13330" s="15">
        <f>IF($D13330=1,$B13330,-1)</f>
        <v/>
      </c>
      <c r="I13330" s="15">
        <f>IF($D13330=1,$C13330,-1)</f>
        <v/>
      </c>
    </row>
    <row r="13331">
      <c r="A13331" s="33" t="n">
        <v>45847.33333333334</v>
      </c>
      <c r="B13331" s="15">
        <f>WEEKDAY($A13331,2)</f>
        <v/>
      </c>
      <c r="C13331" s="15">
        <f>HOUR($A13331)</f>
        <v/>
      </c>
      <c r="D13331" s="15">
        <f>IF(AND($A13331&gt;=Instellingen!$B$6,$A13331&lt;Instellingen!$B$7),1,0)</f>
        <v/>
      </c>
      <c r="E13331" s="15">
        <f>COUNTIF(tData[BezoekStart],"&lt;"&amp;($A13331+1/24))-COUNTIF(tData[BezoekEind],"&lt;="&amp;$A13331)</f>
        <v/>
      </c>
      <c r="F13331" s="15">
        <f>COUNTIF(tData[BezoekLangStart],"&lt;"&amp;($A13331+1/24))-COUNTIF(tData[BezoekLangEind],"&lt;="&amp;$A13331)</f>
        <v/>
      </c>
      <c r="G13331" s="15">
        <f>IF($D13331=1,$B13331*100+$C13331,-1)</f>
        <v/>
      </c>
      <c r="H13331" s="15">
        <f>IF($D13331=1,$B13331,-1)</f>
        <v/>
      </c>
      <c r="I13331" s="15">
        <f>IF($D13331=1,$C13331,-1)</f>
        <v/>
      </c>
    </row>
    <row r="13332">
      <c r="A13332" s="33" t="n">
        <v>45847.375</v>
      </c>
      <c r="B13332" s="15">
        <f>WEEKDAY($A13332,2)</f>
        <v/>
      </c>
      <c r="C13332" s="15">
        <f>HOUR($A13332)</f>
        <v/>
      </c>
      <c r="D13332" s="15">
        <f>IF(AND($A13332&gt;=Instellingen!$B$6,$A13332&lt;Instellingen!$B$7),1,0)</f>
        <v/>
      </c>
      <c r="E13332" s="15">
        <f>COUNTIF(tData[BezoekStart],"&lt;"&amp;($A13332+1/24))-COUNTIF(tData[BezoekEind],"&lt;="&amp;$A13332)</f>
        <v/>
      </c>
      <c r="F13332" s="15">
        <f>COUNTIF(tData[BezoekLangStart],"&lt;"&amp;($A13332+1/24))-COUNTIF(tData[BezoekLangEind],"&lt;="&amp;$A13332)</f>
        <v/>
      </c>
      <c r="G13332" s="15">
        <f>IF($D13332=1,$B13332*100+$C13332,-1)</f>
        <v/>
      </c>
      <c r="H13332" s="15">
        <f>IF($D13332=1,$B13332,-1)</f>
        <v/>
      </c>
      <c r="I13332" s="15">
        <f>IF($D13332=1,$C13332,-1)</f>
        <v/>
      </c>
    </row>
    <row r="13333">
      <c r="A13333" s="33" t="n">
        <v>45847.41666666666</v>
      </c>
      <c r="B13333" s="15">
        <f>WEEKDAY($A13333,2)</f>
        <v/>
      </c>
      <c r="C13333" s="15">
        <f>HOUR($A13333)</f>
        <v/>
      </c>
      <c r="D13333" s="15">
        <f>IF(AND($A13333&gt;=Instellingen!$B$6,$A13333&lt;Instellingen!$B$7),1,0)</f>
        <v/>
      </c>
      <c r="E13333" s="15">
        <f>COUNTIF(tData[BezoekStart],"&lt;"&amp;($A13333+1/24))-COUNTIF(tData[BezoekEind],"&lt;="&amp;$A13333)</f>
        <v/>
      </c>
      <c r="F13333" s="15">
        <f>COUNTIF(tData[BezoekLangStart],"&lt;"&amp;($A13333+1/24))-COUNTIF(tData[BezoekLangEind],"&lt;="&amp;$A13333)</f>
        <v/>
      </c>
      <c r="G13333" s="15">
        <f>IF($D13333=1,$B13333*100+$C13333,-1)</f>
        <v/>
      </c>
      <c r="H13333" s="15">
        <f>IF($D13333=1,$B13333,-1)</f>
        <v/>
      </c>
      <c r="I13333" s="15">
        <f>IF($D13333=1,$C13333,-1)</f>
        <v/>
      </c>
    </row>
    <row r="13334">
      <c r="A13334" s="33" t="n">
        <v>45847.45833333334</v>
      </c>
      <c r="B13334" s="15">
        <f>WEEKDAY($A13334,2)</f>
        <v/>
      </c>
      <c r="C13334" s="15">
        <f>HOUR($A13334)</f>
        <v/>
      </c>
      <c r="D13334" s="15">
        <f>IF(AND($A13334&gt;=Instellingen!$B$6,$A13334&lt;Instellingen!$B$7),1,0)</f>
        <v/>
      </c>
      <c r="E13334" s="15">
        <f>COUNTIF(tData[BezoekStart],"&lt;"&amp;($A13334+1/24))-COUNTIF(tData[BezoekEind],"&lt;="&amp;$A13334)</f>
        <v/>
      </c>
      <c r="F13334" s="15">
        <f>COUNTIF(tData[BezoekLangStart],"&lt;"&amp;($A13334+1/24))-COUNTIF(tData[BezoekLangEind],"&lt;="&amp;$A13334)</f>
        <v/>
      </c>
      <c r="G13334" s="15">
        <f>IF($D13334=1,$B13334*100+$C13334,-1)</f>
        <v/>
      </c>
      <c r="H13334" s="15">
        <f>IF($D13334=1,$B13334,-1)</f>
        <v/>
      </c>
      <c r="I13334" s="15">
        <f>IF($D13334=1,$C13334,-1)</f>
        <v/>
      </c>
    </row>
    <row r="13335">
      <c r="A13335" s="33" t="n">
        <v>45847.5</v>
      </c>
      <c r="B13335" s="15">
        <f>WEEKDAY($A13335,2)</f>
        <v/>
      </c>
      <c r="C13335" s="15">
        <f>HOUR($A13335)</f>
        <v/>
      </c>
      <c r="D13335" s="15">
        <f>IF(AND($A13335&gt;=Instellingen!$B$6,$A13335&lt;Instellingen!$B$7),1,0)</f>
        <v/>
      </c>
      <c r="E13335" s="15">
        <f>COUNTIF(tData[BezoekStart],"&lt;"&amp;($A13335+1/24))-COUNTIF(tData[BezoekEind],"&lt;="&amp;$A13335)</f>
        <v/>
      </c>
      <c r="F13335" s="15">
        <f>COUNTIF(tData[BezoekLangStart],"&lt;"&amp;($A13335+1/24))-COUNTIF(tData[BezoekLangEind],"&lt;="&amp;$A13335)</f>
        <v/>
      </c>
      <c r="G13335" s="15">
        <f>IF($D13335=1,$B13335*100+$C13335,-1)</f>
        <v/>
      </c>
      <c r="H13335" s="15">
        <f>IF($D13335=1,$B13335,-1)</f>
        <v/>
      </c>
      <c r="I13335" s="15">
        <f>IF($D13335=1,$C13335,-1)</f>
        <v/>
      </c>
    </row>
    <row r="13336">
      <c r="A13336" s="33" t="n">
        <v>45847.54166666666</v>
      </c>
      <c r="B13336" s="15">
        <f>WEEKDAY($A13336,2)</f>
        <v/>
      </c>
      <c r="C13336" s="15">
        <f>HOUR($A13336)</f>
        <v/>
      </c>
      <c r="D13336" s="15">
        <f>IF(AND($A13336&gt;=Instellingen!$B$6,$A13336&lt;Instellingen!$B$7),1,0)</f>
        <v/>
      </c>
      <c r="E13336" s="15">
        <f>COUNTIF(tData[BezoekStart],"&lt;"&amp;($A13336+1/24))-COUNTIF(tData[BezoekEind],"&lt;="&amp;$A13336)</f>
        <v/>
      </c>
      <c r="F13336" s="15">
        <f>COUNTIF(tData[BezoekLangStart],"&lt;"&amp;($A13336+1/24))-COUNTIF(tData[BezoekLangEind],"&lt;="&amp;$A13336)</f>
        <v/>
      </c>
      <c r="G13336" s="15">
        <f>IF($D13336=1,$B13336*100+$C13336,-1)</f>
        <v/>
      </c>
      <c r="H13336" s="15">
        <f>IF($D13336=1,$B13336,-1)</f>
        <v/>
      </c>
      <c r="I13336" s="15">
        <f>IF($D13336=1,$C13336,-1)</f>
        <v/>
      </c>
    </row>
    <row r="13337">
      <c r="A13337" s="33" t="n">
        <v>45847.58333333334</v>
      </c>
      <c r="B13337" s="15">
        <f>WEEKDAY($A13337,2)</f>
        <v/>
      </c>
      <c r="C13337" s="15">
        <f>HOUR($A13337)</f>
        <v/>
      </c>
      <c r="D13337" s="15">
        <f>IF(AND($A13337&gt;=Instellingen!$B$6,$A13337&lt;Instellingen!$B$7),1,0)</f>
        <v/>
      </c>
      <c r="E13337" s="15">
        <f>COUNTIF(tData[BezoekStart],"&lt;"&amp;($A13337+1/24))-COUNTIF(tData[BezoekEind],"&lt;="&amp;$A13337)</f>
        <v/>
      </c>
      <c r="F13337" s="15">
        <f>COUNTIF(tData[BezoekLangStart],"&lt;"&amp;($A13337+1/24))-COUNTIF(tData[BezoekLangEind],"&lt;="&amp;$A13337)</f>
        <v/>
      </c>
      <c r="G13337" s="15">
        <f>IF($D13337=1,$B13337*100+$C13337,-1)</f>
        <v/>
      </c>
      <c r="H13337" s="15">
        <f>IF($D13337=1,$B13337,-1)</f>
        <v/>
      </c>
      <c r="I13337" s="15">
        <f>IF($D13337=1,$C13337,-1)</f>
        <v/>
      </c>
    </row>
    <row r="13338">
      <c r="A13338" s="33" t="n">
        <v>45847.625</v>
      </c>
      <c r="B13338" s="15">
        <f>WEEKDAY($A13338,2)</f>
        <v/>
      </c>
      <c r="C13338" s="15">
        <f>HOUR($A13338)</f>
        <v/>
      </c>
      <c r="D13338" s="15">
        <f>IF(AND($A13338&gt;=Instellingen!$B$6,$A13338&lt;Instellingen!$B$7),1,0)</f>
        <v/>
      </c>
      <c r="E13338" s="15">
        <f>COUNTIF(tData[BezoekStart],"&lt;"&amp;($A13338+1/24))-COUNTIF(tData[BezoekEind],"&lt;="&amp;$A13338)</f>
        <v/>
      </c>
      <c r="F13338" s="15">
        <f>COUNTIF(tData[BezoekLangStart],"&lt;"&amp;($A13338+1/24))-COUNTIF(tData[BezoekLangEind],"&lt;="&amp;$A13338)</f>
        <v/>
      </c>
      <c r="G13338" s="15">
        <f>IF($D13338=1,$B13338*100+$C13338,-1)</f>
        <v/>
      </c>
      <c r="H13338" s="15">
        <f>IF($D13338=1,$B13338,-1)</f>
        <v/>
      </c>
      <c r="I13338" s="15">
        <f>IF($D13338=1,$C13338,-1)</f>
        <v/>
      </c>
    </row>
    <row r="13339">
      <c r="A13339" s="33" t="n">
        <v>45847.66666666666</v>
      </c>
      <c r="B13339" s="15">
        <f>WEEKDAY($A13339,2)</f>
        <v/>
      </c>
      <c r="C13339" s="15">
        <f>HOUR($A13339)</f>
        <v/>
      </c>
      <c r="D13339" s="15">
        <f>IF(AND($A13339&gt;=Instellingen!$B$6,$A13339&lt;Instellingen!$B$7),1,0)</f>
        <v/>
      </c>
      <c r="E13339" s="15">
        <f>COUNTIF(tData[BezoekStart],"&lt;"&amp;($A13339+1/24))-COUNTIF(tData[BezoekEind],"&lt;="&amp;$A13339)</f>
        <v/>
      </c>
      <c r="F13339" s="15">
        <f>COUNTIF(tData[BezoekLangStart],"&lt;"&amp;($A13339+1/24))-COUNTIF(tData[BezoekLangEind],"&lt;="&amp;$A13339)</f>
        <v/>
      </c>
      <c r="G13339" s="15">
        <f>IF($D13339=1,$B13339*100+$C13339,-1)</f>
        <v/>
      </c>
      <c r="H13339" s="15">
        <f>IF($D13339=1,$B13339,-1)</f>
        <v/>
      </c>
      <c r="I13339" s="15">
        <f>IF($D13339=1,$C13339,-1)</f>
        <v/>
      </c>
    </row>
    <row r="13340">
      <c r="A13340" s="33" t="n">
        <v>45847.70833333334</v>
      </c>
      <c r="B13340" s="15">
        <f>WEEKDAY($A13340,2)</f>
        <v/>
      </c>
      <c r="C13340" s="15">
        <f>HOUR($A13340)</f>
        <v/>
      </c>
      <c r="D13340" s="15">
        <f>IF(AND($A13340&gt;=Instellingen!$B$6,$A13340&lt;Instellingen!$B$7),1,0)</f>
        <v/>
      </c>
      <c r="E13340" s="15">
        <f>COUNTIF(tData[BezoekStart],"&lt;"&amp;($A13340+1/24))-COUNTIF(tData[BezoekEind],"&lt;="&amp;$A13340)</f>
        <v/>
      </c>
      <c r="F13340" s="15">
        <f>COUNTIF(tData[BezoekLangStart],"&lt;"&amp;($A13340+1/24))-COUNTIF(tData[BezoekLangEind],"&lt;="&amp;$A13340)</f>
        <v/>
      </c>
      <c r="G13340" s="15">
        <f>IF($D13340=1,$B13340*100+$C13340,-1)</f>
        <v/>
      </c>
      <c r="H13340" s="15">
        <f>IF($D13340=1,$B13340,-1)</f>
        <v/>
      </c>
      <c r="I13340" s="15">
        <f>IF($D13340=1,$C13340,-1)</f>
        <v/>
      </c>
    </row>
    <row r="13341">
      <c r="A13341" s="33" t="n">
        <v>45847.75</v>
      </c>
      <c r="B13341" s="15">
        <f>WEEKDAY($A13341,2)</f>
        <v/>
      </c>
      <c r="C13341" s="15">
        <f>HOUR($A13341)</f>
        <v/>
      </c>
      <c r="D13341" s="15">
        <f>IF(AND($A13341&gt;=Instellingen!$B$6,$A13341&lt;Instellingen!$B$7),1,0)</f>
        <v/>
      </c>
      <c r="E13341" s="15">
        <f>COUNTIF(tData[BezoekStart],"&lt;"&amp;($A13341+1/24))-COUNTIF(tData[BezoekEind],"&lt;="&amp;$A13341)</f>
        <v/>
      </c>
      <c r="F13341" s="15">
        <f>COUNTIF(tData[BezoekLangStart],"&lt;"&amp;($A13341+1/24))-COUNTIF(tData[BezoekLangEind],"&lt;="&amp;$A13341)</f>
        <v/>
      </c>
      <c r="G13341" s="15">
        <f>IF($D13341=1,$B13341*100+$C13341,-1)</f>
        <v/>
      </c>
      <c r="H13341" s="15">
        <f>IF($D13341=1,$B13341,-1)</f>
        <v/>
      </c>
      <c r="I13341" s="15">
        <f>IF($D13341=1,$C13341,-1)</f>
        <v/>
      </c>
    </row>
    <row r="13342">
      <c r="A13342" s="33" t="n">
        <v>45847.79166666666</v>
      </c>
      <c r="B13342" s="15">
        <f>WEEKDAY($A13342,2)</f>
        <v/>
      </c>
      <c r="C13342" s="15">
        <f>HOUR($A13342)</f>
        <v/>
      </c>
      <c r="D13342" s="15">
        <f>IF(AND($A13342&gt;=Instellingen!$B$6,$A13342&lt;Instellingen!$B$7),1,0)</f>
        <v/>
      </c>
      <c r="E13342" s="15">
        <f>COUNTIF(tData[BezoekStart],"&lt;"&amp;($A13342+1/24))-COUNTIF(tData[BezoekEind],"&lt;="&amp;$A13342)</f>
        <v/>
      </c>
      <c r="F13342" s="15">
        <f>COUNTIF(tData[BezoekLangStart],"&lt;"&amp;($A13342+1/24))-COUNTIF(tData[BezoekLangEind],"&lt;="&amp;$A13342)</f>
        <v/>
      </c>
      <c r="G13342" s="15">
        <f>IF($D13342=1,$B13342*100+$C13342,-1)</f>
        <v/>
      </c>
      <c r="H13342" s="15">
        <f>IF($D13342=1,$B13342,-1)</f>
        <v/>
      </c>
      <c r="I13342" s="15">
        <f>IF($D13342=1,$C13342,-1)</f>
        <v/>
      </c>
    </row>
    <row r="13343">
      <c r="A13343" s="33" t="n">
        <v>45847.83333333334</v>
      </c>
      <c r="B13343" s="15">
        <f>WEEKDAY($A13343,2)</f>
        <v/>
      </c>
      <c r="C13343" s="15">
        <f>HOUR($A13343)</f>
        <v/>
      </c>
      <c r="D13343" s="15">
        <f>IF(AND($A13343&gt;=Instellingen!$B$6,$A13343&lt;Instellingen!$B$7),1,0)</f>
        <v/>
      </c>
      <c r="E13343" s="15">
        <f>COUNTIF(tData[BezoekStart],"&lt;"&amp;($A13343+1/24))-COUNTIF(tData[BezoekEind],"&lt;="&amp;$A13343)</f>
        <v/>
      </c>
      <c r="F13343" s="15">
        <f>COUNTIF(tData[BezoekLangStart],"&lt;"&amp;($A13343+1/24))-COUNTIF(tData[BezoekLangEind],"&lt;="&amp;$A13343)</f>
        <v/>
      </c>
      <c r="G13343" s="15">
        <f>IF($D13343=1,$B13343*100+$C13343,-1)</f>
        <v/>
      </c>
      <c r="H13343" s="15">
        <f>IF($D13343=1,$B13343,-1)</f>
        <v/>
      </c>
      <c r="I13343" s="15">
        <f>IF($D13343=1,$C13343,-1)</f>
        <v/>
      </c>
    </row>
    <row r="13344">
      <c r="A13344" s="33" t="n">
        <v>45847.875</v>
      </c>
      <c r="B13344" s="15">
        <f>WEEKDAY($A13344,2)</f>
        <v/>
      </c>
      <c r="C13344" s="15">
        <f>HOUR($A13344)</f>
        <v/>
      </c>
      <c r="D13344" s="15">
        <f>IF(AND($A13344&gt;=Instellingen!$B$6,$A13344&lt;Instellingen!$B$7),1,0)</f>
        <v/>
      </c>
      <c r="E13344" s="15">
        <f>COUNTIF(tData[BezoekStart],"&lt;"&amp;($A13344+1/24))-COUNTIF(tData[BezoekEind],"&lt;="&amp;$A13344)</f>
        <v/>
      </c>
      <c r="F13344" s="15">
        <f>COUNTIF(tData[BezoekLangStart],"&lt;"&amp;($A13344+1/24))-COUNTIF(tData[BezoekLangEind],"&lt;="&amp;$A13344)</f>
        <v/>
      </c>
      <c r="G13344" s="15">
        <f>IF($D13344=1,$B13344*100+$C13344,-1)</f>
        <v/>
      </c>
      <c r="H13344" s="15">
        <f>IF($D13344=1,$B13344,-1)</f>
        <v/>
      </c>
      <c r="I13344" s="15">
        <f>IF($D13344=1,$C13344,-1)</f>
        <v/>
      </c>
    </row>
    <row r="13345">
      <c r="A13345" s="33" t="n">
        <v>45847.91666666666</v>
      </c>
      <c r="B13345" s="15">
        <f>WEEKDAY($A13345,2)</f>
        <v/>
      </c>
      <c r="C13345" s="15">
        <f>HOUR($A13345)</f>
        <v/>
      </c>
      <c r="D13345" s="15">
        <f>IF(AND($A13345&gt;=Instellingen!$B$6,$A13345&lt;Instellingen!$B$7),1,0)</f>
        <v/>
      </c>
      <c r="E13345" s="15">
        <f>COUNTIF(tData[BezoekStart],"&lt;"&amp;($A13345+1/24))-COUNTIF(tData[BezoekEind],"&lt;="&amp;$A13345)</f>
        <v/>
      </c>
      <c r="F13345" s="15">
        <f>COUNTIF(tData[BezoekLangStart],"&lt;"&amp;($A13345+1/24))-COUNTIF(tData[BezoekLangEind],"&lt;="&amp;$A13345)</f>
        <v/>
      </c>
      <c r="G13345" s="15">
        <f>IF($D13345=1,$B13345*100+$C13345,-1)</f>
        <v/>
      </c>
      <c r="H13345" s="15">
        <f>IF($D13345=1,$B13345,-1)</f>
        <v/>
      </c>
      <c r="I13345" s="15">
        <f>IF($D13345=1,$C13345,-1)</f>
        <v/>
      </c>
    </row>
    <row r="13346">
      <c r="A13346" s="33" t="n">
        <v>45847.95833333334</v>
      </c>
      <c r="B13346" s="15">
        <f>WEEKDAY($A13346,2)</f>
        <v/>
      </c>
      <c r="C13346" s="15">
        <f>HOUR($A13346)</f>
        <v/>
      </c>
      <c r="D13346" s="15">
        <f>IF(AND($A13346&gt;=Instellingen!$B$6,$A13346&lt;Instellingen!$B$7),1,0)</f>
        <v/>
      </c>
      <c r="E13346" s="15">
        <f>COUNTIF(tData[BezoekStart],"&lt;"&amp;($A13346+1/24))-COUNTIF(tData[BezoekEind],"&lt;="&amp;$A13346)</f>
        <v/>
      </c>
      <c r="F13346" s="15">
        <f>COUNTIF(tData[BezoekLangStart],"&lt;"&amp;($A13346+1/24))-COUNTIF(tData[BezoekLangEind],"&lt;="&amp;$A13346)</f>
        <v/>
      </c>
      <c r="G13346" s="15">
        <f>IF($D13346=1,$B13346*100+$C13346,-1)</f>
        <v/>
      </c>
      <c r="H13346" s="15">
        <f>IF($D13346=1,$B13346,-1)</f>
        <v/>
      </c>
      <c r="I13346" s="15">
        <f>IF($D13346=1,$C13346,-1)</f>
        <v/>
      </c>
    </row>
    <row r="13347">
      <c r="A13347" s="33" t="n">
        <v>45848</v>
      </c>
      <c r="B13347" s="15">
        <f>WEEKDAY($A13347,2)</f>
        <v/>
      </c>
      <c r="C13347" s="15">
        <f>HOUR($A13347)</f>
        <v/>
      </c>
      <c r="D13347" s="15">
        <f>IF(AND($A13347&gt;=Instellingen!$B$6,$A13347&lt;Instellingen!$B$7),1,0)</f>
        <v/>
      </c>
      <c r="E13347" s="15">
        <f>COUNTIF(tData[BezoekStart],"&lt;"&amp;($A13347+1/24))-COUNTIF(tData[BezoekEind],"&lt;="&amp;$A13347)</f>
        <v/>
      </c>
      <c r="F13347" s="15">
        <f>COUNTIF(tData[BezoekLangStart],"&lt;"&amp;($A13347+1/24))-COUNTIF(tData[BezoekLangEind],"&lt;="&amp;$A13347)</f>
        <v/>
      </c>
      <c r="G13347" s="15">
        <f>IF($D13347=1,$B13347*100+$C13347,-1)</f>
        <v/>
      </c>
      <c r="H13347" s="15">
        <f>IF($D13347=1,$B13347,-1)</f>
        <v/>
      </c>
      <c r="I13347" s="15">
        <f>IF($D13347=1,$C13347,-1)</f>
        <v/>
      </c>
    </row>
    <row r="13348">
      <c r="A13348" s="33" t="n">
        <v>45848.04166666666</v>
      </c>
      <c r="B13348" s="15">
        <f>WEEKDAY($A13348,2)</f>
        <v/>
      </c>
      <c r="C13348" s="15">
        <f>HOUR($A13348)</f>
        <v/>
      </c>
      <c r="D13348" s="15">
        <f>IF(AND($A13348&gt;=Instellingen!$B$6,$A13348&lt;Instellingen!$B$7),1,0)</f>
        <v/>
      </c>
      <c r="E13348" s="15">
        <f>COUNTIF(tData[BezoekStart],"&lt;"&amp;($A13348+1/24))-COUNTIF(tData[BezoekEind],"&lt;="&amp;$A13348)</f>
        <v/>
      </c>
      <c r="F13348" s="15">
        <f>COUNTIF(tData[BezoekLangStart],"&lt;"&amp;($A13348+1/24))-COUNTIF(tData[BezoekLangEind],"&lt;="&amp;$A13348)</f>
        <v/>
      </c>
      <c r="G13348" s="15">
        <f>IF($D13348=1,$B13348*100+$C13348,-1)</f>
        <v/>
      </c>
      <c r="H13348" s="15">
        <f>IF($D13348=1,$B13348,-1)</f>
        <v/>
      </c>
      <c r="I13348" s="15">
        <f>IF($D13348=1,$C13348,-1)</f>
        <v/>
      </c>
    </row>
    <row r="13349">
      <c r="A13349" s="33" t="n">
        <v>45848.08333333334</v>
      </c>
      <c r="B13349" s="15">
        <f>WEEKDAY($A13349,2)</f>
        <v/>
      </c>
      <c r="C13349" s="15">
        <f>HOUR($A13349)</f>
        <v/>
      </c>
      <c r="D13349" s="15">
        <f>IF(AND($A13349&gt;=Instellingen!$B$6,$A13349&lt;Instellingen!$B$7),1,0)</f>
        <v/>
      </c>
      <c r="E13349" s="15">
        <f>COUNTIF(tData[BezoekStart],"&lt;"&amp;($A13349+1/24))-COUNTIF(tData[BezoekEind],"&lt;="&amp;$A13349)</f>
        <v/>
      </c>
      <c r="F13349" s="15">
        <f>COUNTIF(tData[BezoekLangStart],"&lt;"&amp;($A13349+1/24))-COUNTIF(tData[BezoekLangEind],"&lt;="&amp;$A13349)</f>
        <v/>
      </c>
      <c r="G13349" s="15">
        <f>IF($D13349=1,$B13349*100+$C13349,-1)</f>
        <v/>
      </c>
      <c r="H13349" s="15">
        <f>IF($D13349=1,$B13349,-1)</f>
        <v/>
      </c>
      <c r="I13349" s="15">
        <f>IF($D13349=1,$C13349,-1)</f>
        <v/>
      </c>
    </row>
    <row r="13350">
      <c r="A13350" s="33" t="n">
        <v>45848.125</v>
      </c>
      <c r="B13350" s="15">
        <f>WEEKDAY($A13350,2)</f>
        <v/>
      </c>
      <c r="C13350" s="15">
        <f>HOUR($A13350)</f>
        <v/>
      </c>
      <c r="D13350" s="15">
        <f>IF(AND($A13350&gt;=Instellingen!$B$6,$A13350&lt;Instellingen!$B$7),1,0)</f>
        <v/>
      </c>
      <c r="E13350" s="15">
        <f>COUNTIF(tData[BezoekStart],"&lt;"&amp;($A13350+1/24))-COUNTIF(tData[BezoekEind],"&lt;="&amp;$A13350)</f>
        <v/>
      </c>
      <c r="F13350" s="15">
        <f>COUNTIF(tData[BezoekLangStart],"&lt;"&amp;($A13350+1/24))-COUNTIF(tData[BezoekLangEind],"&lt;="&amp;$A13350)</f>
        <v/>
      </c>
      <c r="G13350" s="15">
        <f>IF($D13350=1,$B13350*100+$C13350,-1)</f>
        <v/>
      </c>
      <c r="H13350" s="15">
        <f>IF($D13350=1,$B13350,-1)</f>
        <v/>
      </c>
      <c r="I13350" s="15">
        <f>IF($D13350=1,$C13350,-1)</f>
        <v/>
      </c>
    </row>
    <row r="13351">
      <c r="A13351" s="33" t="n">
        <v>45848.16666666666</v>
      </c>
      <c r="B13351" s="15">
        <f>WEEKDAY($A13351,2)</f>
        <v/>
      </c>
      <c r="C13351" s="15">
        <f>HOUR($A13351)</f>
        <v/>
      </c>
      <c r="D13351" s="15">
        <f>IF(AND($A13351&gt;=Instellingen!$B$6,$A13351&lt;Instellingen!$B$7),1,0)</f>
        <v/>
      </c>
      <c r="E13351" s="15">
        <f>COUNTIF(tData[BezoekStart],"&lt;"&amp;($A13351+1/24))-COUNTIF(tData[BezoekEind],"&lt;="&amp;$A13351)</f>
        <v/>
      </c>
      <c r="F13351" s="15">
        <f>COUNTIF(tData[BezoekLangStart],"&lt;"&amp;($A13351+1/24))-COUNTIF(tData[BezoekLangEind],"&lt;="&amp;$A13351)</f>
        <v/>
      </c>
      <c r="G13351" s="15">
        <f>IF($D13351=1,$B13351*100+$C13351,-1)</f>
        <v/>
      </c>
      <c r="H13351" s="15">
        <f>IF($D13351=1,$B13351,-1)</f>
        <v/>
      </c>
      <c r="I13351" s="15">
        <f>IF($D13351=1,$C13351,-1)</f>
        <v/>
      </c>
    </row>
    <row r="13352">
      <c r="A13352" s="33" t="n">
        <v>45848.20833333334</v>
      </c>
      <c r="B13352" s="15">
        <f>WEEKDAY($A13352,2)</f>
        <v/>
      </c>
      <c r="C13352" s="15">
        <f>HOUR($A13352)</f>
        <v/>
      </c>
      <c r="D13352" s="15">
        <f>IF(AND($A13352&gt;=Instellingen!$B$6,$A13352&lt;Instellingen!$B$7),1,0)</f>
        <v/>
      </c>
      <c r="E13352" s="15">
        <f>COUNTIF(tData[BezoekStart],"&lt;"&amp;($A13352+1/24))-COUNTIF(tData[BezoekEind],"&lt;="&amp;$A13352)</f>
        <v/>
      </c>
      <c r="F13352" s="15">
        <f>COUNTIF(tData[BezoekLangStart],"&lt;"&amp;($A13352+1/24))-COUNTIF(tData[BezoekLangEind],"&lt;="&amp;$A13352)</f>
        <v/>
      </c>
      <c r="G13352" s="15">
        <f>IF($D13352=1,$B13352*100+$C13352,-1)</f>
        <v/>
      </c>
      <c r="H13352" s="15">
        <f>IF($D13352=1,$B13352,-1)</f>
        <v/>
      </c>
      <c r="I13352" s="15">
        <f>IF($D13352=1,$C13352,-1)</f>
        <v/>
      </c>
    </row>
    <row r="13353">
      <c r="A13353" s="33" t="n">
        <v>45848.25</v>
      </c>
      <c r="B13353" s="15">
        <f>WEEKDAY($A13353,2)</f>
        <v/>
      </c>
      <c r="C13353" s="15">
        <f>HOUR($A13353)</f>
        <v/>
      </c>
      <c r="D13353" s="15">
        <f>IF(AND($A13353&gt;=Instellingen!$B$6,$A13353&lt;Instellingen!$B$7),1,0)</f>
        <v/>
      </c>
      <c r="E13353" s="15">
        <f>COUNTIF(tData[BezoekStart],"&lt;"&amp;($A13353+1/24))-COUNTIF(tData[BezoekEind],"&lt;="&amp;$A13353)</f>
        <v/>
      </c>
      <c r="F13353" s="15">
        <f>COUNTIF(tData[BezoekLangStart],"&lt;"&amp;($A13353+1/24))-COUNTIF(tData[BezoekLangEind],"&lt;="&amp;$A13353)</f>
        <v/>
      </c>
      <c r="G13353" s="15">
        <f>IF($D13353=1,$B13353*100+$C13353,-1)</f>
        <v/>
      </c>
      <c r="H13353" s="15">
        <f>IF($D13353=1,$B13353,-1)</f>
        <v/>
      </c>
      <c r="I13353" s="15">
        <f>IF($D13353=1,$C13353,-1)</f>
        <v/>
      </c>
    </row>
    <row r="13354">
      <c r="A13354" s="33" t="n">
        <v>45848.29166666666</v>
      </c>
      <c r="B13354" s="15">
        <f>WEEKDAY($A13354,2)</f>
        <v/>
      </c>
      <c r="C13354" s="15">
        <f>HOUR($A13354)</f>
        <v/>
      </c>
      <c r="D13354" s="15">
        <f>IF(AND($A13354&gt;=Instellingen!$B$6,$A13354&lt;Instellingen!$B$7),1,0)</f>
        <v/>
      </c>
      <c r="E13354" s="15">
        <f>COUNTIF(tData[BezoekStart],"&lt;"&amp;($A13354+1/24))-COUNTIF(tData[BezoekEind],"&lt;="&amp;$A13354)</f>
        <v/>
      </c>
      <c r="F13354" s="15">
        <f>COUNTIF(tData[BezoekLangStart],"&lt;"&amp;($A13354+1/24))-COUNTIF(tData[BezoekLangEind],"&lt;="&amp;$A13354)</f>
        <v/>
      </c>
      <c r="G13354" s="15">
        <f>IF($D13354=1,$B13354*100+$C13354,-1)</f>
        <v/>
      </c>
      <c r="H13354" s="15">
        <f>IF($D13354=1,$B13354,-1)</f>
        <v/>
      </c>
      <c r="I13354" s="15">
        <f>IF($D13354=1,$C13354,-1)</f>
        <v/>
      </c>
    </row>
    <row r="13355">
      <c r="A13355" s="33" t="n">
        <v>45848.33333333334</v>
      </c>
      <c r="B13355" s="15">
        <f>WEEKDAY($A13355,2)</f>
        <v/>
      </c>
      <c r="C13355" s="15">
        <f>HOUR($A13355)</f>
        <v/>
      </c>
      <c r="D13355" s="15">
        <f>IF(AND($A13355&gt;=Instellingen!$B$6,$A13355&lt;Instellingen!$B$7),1,0)</f>
        <v/>
      </c>
      <c r="E13355" s="15">
        <f>COUNTIF(tData[BezoekStart],"&lt;"&amp;($A13355+1/24))-COUNTIF(tData[BezoekEind],"&lt;="&amp;$A13355)</f>
        <v/>
      </c>
      <c r="F13355" s="15">
        <f>COUNTIF(tData[BezoekLangStart],"&lt;"&amp;($A13355+1/24))-COUNTIF(tData[BezoekLangEind],"&lt;="&amp;$A13355)</f>
        <v/>
      </c>
      <c r="G13355" s="15">
        <f>IF($D13355=1,$B13355*100+$C13355,-1)</f>
        <v/>
      </c>
      <c r="H13355" s="15">
        <f>IF($D13355=1,$B13355,-1)</f>
        <v/>
      </c>
      <c r="I13355" s="15">
        <f>IF($D13355=1,$C13355,-1)</f>
        <v/>
      </c>
    </row>
    <row r="13356">
      <c r="A13356" s="33" t="n">
        <v>45848.375</v>
      </c>
      <c r="B13356" s="15">
        <f>WEEKDAY($A13356,2)</f>
        <v/>
      </c>
      <c r="C13356" s="15">
        <f>HOUR($A13356)</f>
        <v/>
      </c>
      <c r="D13356" s="15">
        <f>IF(AND($A13356&gt;=Instellingen!$B$6,$A13356&lt;Instellingen!$B$7),1,0)</f>
        <v/>
      </c>
      <c r="E13356" s="15">
        <f>COUNTIF(tData[BezoekStart],"&lt;"&amp;($A13356+1/24))-COUNTIF(tData[BezoekEind],"&lt;="&amp;$A13356)</f>
        <v/>
      </c>
      <c r="F13356" s="15">
        <f>COUNTIF(tData[BezoekLangStart],"&lt;"&amp;($A13356+1/24))-COUNTIF(tData[BezoekLangEind],"&lt;="&amp;$A13356)</f>
        <v/>
      </c>
      <c r="G13356" s="15">
        <f>IF($D13356=1,$B13356*100+$C13356,-1)</f>
        <v/>
      </c>
      <c r="H13356" s="15">
        <f>IF($D13356=1,$B13356,-1)</f>
        <v/>
      </c>
      <c r="I13356" s="15">
        <f>IF($D13356=1,$C13356,-1)</f>
        <v/>
      </c>
    </row>
    <row r="13357">
      <c r="A13357" s="33" t="n">
        <v>45848.41666666666</v>
      </c>
      <c r="B13357" s="15">
        <f>WEEKDAY($A13357,2)</f>
        <v/>
      </c>
      <c r="C13357" s="15">
        <f>HOUR($A13357)</f>
        <v/>
      </c>
      <c r="D13357" s="15">
        <f>IF(AND($A13357&gt;=Instellingen!$B$6,$A13357&lt;Instellingen!$B$7),1,0)</f>
        <v/>
      </c>
      <c r="E13357" s="15">
        <f>COUNTIF(tData[BezoekStart],"&lt;"&amp;($A13357+1/24))-COUNTIF(tData[BezoekEind],"&lt;="&amp;$A13357)</f>
        <v/>
      </c>
      <c r="F13357" s="15">
        <f>COUNTIF(tData[BezoekLangStart],"&lt;"&amp;($A13357+1/24))-COUNTIF(tData[BezoekLangEind],"&lt;="&amp;$A13357)</f>
        <v/>
      </c>
      <c r="G13357" s="15">
        <f>IF($D13357=1,$B13357*100+$C13357,-1)</f>
        <v/>
      </c>
      <c r="H13357" s="15">
        <f>IF($D13357=1,$B13357,-1)</f>
        <v/>
      </c>
      <c r="I13357" s="15">
        <f>IF($D13357=1,$C13357,-1)</f>
        <v/>
      </c>
    </row>
    <row r="13358">
      <c r="A13358" s="33" t="n">
        <v>45848.45833333334</v>
      </c>
      <c r="B13358" s="15">
        <f>WEEKDAY($A13358,2)</f>
        <v/>
      </c>
      <c r="C13358" s="15">
        <f>HOUR($A13358)</f>
        <v/>
      </c>
      <c r="D13358" s="15">
        <f>IF(AND($A13358&gt;=Instellingen!$B$6,$A13358&lt;Instellingen!$B$7),1,0)</f>
        <v/>
      </c>
      <c r="E13358" s="15">
        <f>COUNTIF(tData[BezoekStart],"&lt;"&amp;($A13358+1/24))-COUNTIF(tData[BezoekEind],"&lt;="&amp;$A13358)</f>
        <v/>
      </c>
      <c r="F13358" s="15">
        <f>COUNTIF(tData[BezoekLangStart],"&lt;"&amp;($A13358+1/24))-COUNTIF(tData[BezoekLangEind],"&lt;="&amp;$A13358)</f>
        <v/>
      </c>
      <c r="G13358" s="15">
        <f>IF($D13358=1,$B13358*100+$C13358,-1)</f>
        <v/>
      </c>
      <c r="H13358" s="15">
        <f>IF($D13358=1,$B13358,-1)</f>
        <v/>
      </c>
      <c r="I13358" s="15">
        <f>IF($D13358=1,$C13358,-1)</f>
        <v/>
      </c>
    </row>
    <row r="13359">
      <c r="A13359" s="33" t="n">
        <v>45848.5</v>
      </c>
      <c r="B13359" s="15">
        <f>WEEKDAY($A13359,2)</f>
        <v/>
      </c>
      <c r="C13359" s="15">
        <f>HOUR($A13359)</f>
        <v/>
      </c>
      <c r="D13359" s="15">
        <f>IF(AND($A13359&gt;=Instellingen!$B$6,$A13359&lt;Instellingen!$B$7),1,0)</f>
        <v/>
      </c>
      <c r="E13359" s="15">
        <f>COUNTIF(tData[BezoekStart],"&lt;"&amp;($A13359+1/24))-COUNTIF(tData[BezoekEind],"&lt;="&amp;$A13359)</f>
        <v/>
      </c>
      <c r="F13359" s="15">
        <f>COUNTIF(tData[BezoekLangStart],"&lt;"&amp;($A13359+1/24))-COUNTIF(tData[BezoekLangEind],"&lt;="&amp;$A13359)</f>
        <v/>
      </c>
      <c r="G13359" s="15">
        <f>IF($D13359=1,$B13359*100+$C13359,-1)</f>
        <v/>
      </c>
      <c r="H13359" s="15">
        <f>IF($D13359=1,$B13359,-1)</f>
        <v/>
      </c>
      <c r="I13359" s="15">
        <f>IF($D13359=1,$C13359,-1)</f>
        <v/>
      </c>
    </row>
    <row r="13360">
      <c r="A13360" s="33" t="n">
        <v>45848.54166666666</v>
      </c>
      <c r="B13360" s="15">
        <f>WEEKDAY($A13360,2)</f>
        <v/>
      </c>
      <c r="C13360" s="15">
        <f>HOUR($A13360)</f>
        <v/>
      </c>
      <c r="D13360" s="15">
        <f>IF(AND($A13360&gt;=Instellingen!$B$6,$A13360&lt;Instellingen!$B$7),1,0)</f>
        <v/>
      </c>
      <c r="E13360" s="15">
        <f>COUNTIF(tData[BezoekStart],"&lt;"&amp;($A13360+1/24))-COUNTIF(tData[BezoekEind],"&lt;="&amp;$A13360)</f>
        <v/>
      </c>
      <c r="F13360" s="15">
        <f>COUNTIF(tData[BezoekLangStart],"&lt;"&amp;($A13360+1/24))-COUNTIF(tData[BezoekLangEind],"&lt;="&amp;$A13360)</f>
        <v/>
      </c>
      <c r="G13360" s="15">
        <f>IF($D13360=1,$B13360*100+$C13360,-1)</f>
        <v/>
      </c>
      <c r="H13360" s="15">
        <f>IF($D13360=1,$B13360,-1)</f>
        <v/>
      </c>
      <c r="I13360" s="15">
        <f>IF($D13360=1,$C13360,-1)</f>
        <v/>
      </c>
    </row>
    <row r="13361">
      <c r="A13361" s="33" t="n">
        <v>45848.58333333334</v>
      </c>
      <c r="B13361" s="15">
        <f>WEEKDAY($A13361,2)</f>
        <v/>
      </c>
      <c r="C13361" s="15">
        <f>HOUR($A13361)</f>
        <v/>
      </c>
      <c r="D13361" s="15">
        <f>IF(AND($A13361&gt;=Instellingen!$B$6,$A13361&lt;Instellingen!$B$7),1,0)</f>
        <v/>
      </c>
      <c r="E13361" s="15">
        <f>COUNTIF(tData[BezoekStart],"&lt;"&amp;($A13361+1/24))-COUNTIF(tData[BezoekEind],"&lt;="&amp;$A13361)</f>
        <v/>
      </c>
      <c r="F13361" s="15">
        <f>COUNTIF(tData[BezoekLangStart],"&lt;"&amp;($A13361+1/24))-COUNTIF(tData[BezoekLangEind],"&lt;="&amp;$A13361)</f>
        <v/>
      </c>
      <c r="G13361" s="15">
        <f>IF($D13361=1,$B13361*100+$C13361,-1)</f>
        <v/>
      </c>
      <c r="H13361" s="15">
        <f>IF($D13361=1,$B13361,-1)</f>
        <v/>
      </c>
      <c r="I13361" s="15">
        <f>IF($D13361=1,$C13361,-1)</f>
        <v/>
      </c>
    </row>
    <row r="13362">
      <c r="A13362" s="33" t="n">
        <v>45848.625</v>
      </c>
      <c r="B13362" s="15">
        <f>WEEKDAY($A13362,2)</f>
        <v/>
      </c>
      <c r="C13362" s="15">
        <f>HOUR($A13362)</f>
        <v/>
      </c>
      <c r="D13362" s="15">
        <f>IF(AND($A13362&gt;=Instellingen!$B$6,$A13362&lt;Instellingen!$B$7),1,0)</f>
        <v/>
      </c>
      <c r="E13362" s="15">
        <f>COUNTIF(tData[BezoekStart],"&lt;"&amp;($A13362+1/24))-COUNTIF(tData[BezoekEind],"&lt;="&amp;$A13362)</f>
        <v/>
      </c>
      <c r="F13362" s="15">
        <f>COUNTIF(tData[BezoekLangStart],"&lt;"&amp;($A13362+1/24))-COUNTIF(tData[BezoekLangEind],"&lt;="&amp;$A13362)</f>
        <v/>
      </c>
      <c r="G13362" s="15">
        <f>IF($D13362=1,$B13362*100+$C13362,-1)</f>
        <v/>
      </c>
      <c r="H13362" s="15">
        <f>IF($D13362=1,$B13362,-1)</f>
        <v/>
      </c>
      <c r="I13362" s="15">
        <f>IF($D13362=1,$C13362,-1)</f>
        <v/>
      </c>
    </row>
    <row r="13363">
      <c r="A13363" s="33" t="n">
        <v>45848.66666666666</v>
      </c>
      <c r="B13363" s="15">
        <f>WEEKDAY($A13363,2)</f>
        <v/>
      </c>
      <c r="C13363" s="15">
        <f>HOUR($A13363)</f>
        <v/>
      </c>
      <c r="D13363" s="15">
        <f>IF(AND($A13363&gt;=Instellingen!$B$6,$A13363&lt;Instellingen!$B$7),1,0)</f>
        <v/>
      </c>
      <c r="E13363" s="15">
        <f>COUNTIF(tData[BezoekStart],"&lt;"&amp;($A13363+1/24))-COUNTIF(tData[BezoekEind],"&lt;="&amp;$A13363)</f>
        <v/>
      </c>
      <c r="F13363" s="15">
        <f>COUNTIF(tData[BezoekLangStart],"&lt;"&amp;($A13363+1/24))-COUNTIF(tData[BezoekLangEind],"&lt;="&amp;$A13363)</f>
        <v/>
      </c>
      <c r="G13363" s="15">
        <f>IF($D13363=1,$B13363*100+$C13363,-1)</f>
        <v/>
      </c>
      <c r="H13363" s="15">
        <f>IF($D13363=1,$B13363,-1)</f>
        <v/>
      </c>
      <c r="I13363" s="15">
        <f>IF($D13363=1,$C13363,-1)</f>
        <v/>
      </c>
    </row>
    <row r="13364">
      <c r="A13364" s="33" t="n">
        <v>45848.70833333334</v>
      </c>
      <c r="B13364" s="15">
        <f>WEEKDAY($A13364,2)</f>
        <v/>
      </c>
      <c r="C13364" s="15">
        <f>HOUR($A13364)</f>
        <v/>
      </c>
      <c r="D13364" s="15">
        <f>IF(AND($A13364&gt;=Instellingen!$B$6,$A13364&lt;Instellingen!$B$7),1,0)</f>
        <v/>
      </c>
      <c r="E13364" s="15">
        <f>COUNTIF(tData[BezoekStart],"&lt;"&amp;($A13364+1/24))-COUNTIF(tData[BezoekEind],"&lt;="&amp;$A13364)</f>
        <v/>
      </c>
      <c r="F13364" s="15">
        <f>COUNTIF(tData[BezoekLangStart],"&lt;"&amp;($A13364+1/24))-COUNTIF(tData[BezoekLangEind],"&lt;="&amp;$A13364)</f>
        <v/>
      </c>
      <c r="G13364" s="15">
        <f>IF($D13364=1,$B13364*100+$C13364,-1)</f>
        <v/>
      </c>
      <c r="H13364" s="15">
        <f>IF($D13364=1,$B13364,-1)</f>
        <v/>
      </c>
      <c r="I13364" s="15">
        <f>IF($D13364=1,$C13364,-1)</f>
        <v/>
      </c>
    </row>
    <row r="13365">
      <c r="A13365" s="33" t="n">
        <v>45848.75</v>
      </c>
      <c r="B13365" s="15">
        <f>WEEKDAY($A13365,2)</f>
        <v/>
      </c>
      <c r="C13365" s="15">
        <f>HOUR($A13365)</f>
        <v/>
      </c>
      <c r="D13365" s="15">
        <f>IF(AND($A13365&gt;=Instellingen!$B$6,$A13365&lt;Instellingen!$B$7),1,0)</f>
        <v/>
      </c>
      <c r="E13365" s="15">
        <f>COUNTIF(tData[BezoekStart],"&lt;"&amp;($A13365+1/24))-COUNTIF(tData[BezoekEind],"&lt;="&amp;$A13365)</f>
        <v/>
      </c>
      <c r="F13365" s="15">
        <f>COUNTIF(tData[BezoekLangStart],"&lt;"&amp;($A13365+1/24))-COUNTIF(tData[BezoekLangEind],"&lt;="&amp;$A13365)</f>
        <v/>
      </c>
      <c r="G13365" s="15">
        <f>IF($D13365=1,$B13365*100+$C13365,-1)</f>
        <v/>
      </c>
      <c r="H13365" s="15">
        <f>IF($D13365=1,$B13365,-1)</f>
        <v/>
      </c>
      <c r="I13365" s="15">
        <f>IF($D13365=1,$C13365,-1)</f>
        <v/>
      </c>
    </row>
    <row r="13366">
      <c r="A13366" s="33" t="n">
        <v>45848.79166666666</v>
      </c>
      <c r="B13366" s="15">
        <f>WEEKDAY($A13366,2)</f>
        <v/>
      </c>
      <c r="C13366" s="15">
        <f>HOUR($A13366)</f>
        <v/>
      </c>
      <c r="D13366" s="15">
        <f>IF(AND($A13366&gt;=Instellingen!$B$6,$A13366&lt;Instellingen!$B$7),1,0)</f>
        <v/>
      </c>
      <c r="E13366" s="15">
        <f>COUNTIF(tData[BezoekStart],"&lt;"&amp;($A13366+1/24))-COUNTIF(tData[BezoekEind],"&lt;="&amp;$A13366)</f>
        <v/>
      </c>
      <c r="F13366" s="15">
        <f>COUNTIF(tData[BezoekLangStart],"&lt;"&amp;($A13366+1/24))-COUNTIF(tData[BezoekLangEind],"&lt;="&amp;$A13366)</f>
        <v/>
      </c>
      <c r="G13366" s="15">
        <f>IF($D13366=1,$B13366*100+$C13366,-1)</f>
        <v/>
      </c>
      <c r="H13366" s="15">
        <f>IF($D13366=1,$B13366,-1)</f>
        <v/>
      </c>
      <c r="I13366" s="15">
        <f>IF($D13366=1,$C13366,-1)</f>
        <v/>
      </c>
    </row>
    <row r="13367">
      <c r="A13367" s="33" t="n">
        <v>45848.83333333334</v>
      </c>
      <c r="B13367" s="15">
        <f>WEEKDAY($A13367,2)</f>
        <v/>
      </c>
      <c r="C13367" s="15">
        <f>HOUR($A13367)</f>
        <v/>
      </c>
      <c r="D13367" s="15">
        <f>IF(AND($A13367&gt;=Instellingen!$B$6,$A13367&lt;Instellingen!$B$7),1,0)</f>
        <v/>
      </c>
      <c r="E13367" s="15">
        <f>COUNTIF(tData[BezoekStart],"&lt;"&amp;($A13367+1/24))-COUNTIF(tData[BezoekEind],"&lt;="&amp;$A13367)</f>
        <v/>
      </c>
      <c r="F13367" s="15">
        <f>COUNTIF(tData[BezoekLangStart],"&lt;"&amp;($A13367+1/24))-COUNTIF(tData[BezoekLangEind],"&lt;="&amp;$A13367)</f>
        <v/>
      </c>
      <c r="G13367" s="15">
        <f>IF($D13367=1,$B13367*100+$C13367,-1)</f>
        <v/>
      </c>
      <c r="H13367" s="15">
        <f>IF($D13367=1,$B13367,-1)</f>
        <v/>
      </c>
      <c r="I13367" s="15">
        <f>IF($D13367=1,$C13367,-1)</f>
        <v/>
      </c>
    </row>
    <row r="13368">
      <c r="A13368" s="33" t="n">
        <v>45848.875</v>
      </c>
      <c r="B13368" s="15">
        <f>WEEKDAY($A13368,2)</f>
        <v/>
      </c>
      <c r="C13368" s="15">
        <f>HOUR($A13368)</f>
        <v/>
      </c>
      <c r="D13368" s="15">
        <f>IF(AND($A13368&gt;=Instellingen!$B$6,$A13368&lt;Instellingen!$B$7),1,0)</f>
        <v/>
      </c>
      <c r="E13368" s="15">
        <f>COUNTIF(tData[BezoekStart],"&lt;"&amp;($A13368+1/24))-COUNTIF(tData[BezoekEind],"&lt;="&amp;$A13368)</f>
        <v/>
      </c>
      <c r="F13368" s="15">
        <f>COUNTIF(tData[BezoekLangStart],"&lt;"&amp;($A13368+1/24))-COUNTIF(tData[BezoekLangEind],"&lt;="&amp;$A13368)</f>
        <v/>
      </c>
      <c r="G13368" s="15">
        <f>IF($D13368=1,$B13368*100+$C13368,-1)</f>
        <v/>
      </c>
      <c r="H13368" s="15">
        <f>IF($D13368=1,$B13368,-1)</f>
        <v/>
      </c>
      <c r="I13368" s="15">
        <f>IF($D13368=1,$C13368,-1)</f>
        <v/>
      </c>
    </row>
    <row r="13369">
      <c r="A13369" s="33" t="n">
        <v>45848.91666666666</v>
      </c>
      <c r="B13369" s="15">
        <f>WEEKDAY($A13369,2)</f>
        <v/>
      </c>
      <c r="C13369" s="15">
        <f>HOUR($A13369)</f>
        <v/>
      </c>
      <c r="D13369" s="15">
        <f>IF(AND($A13369&gt;=Instellingen!$B$6,$A13369&lt;Instellingen!$B$7),1,0)</f>
        <v/>
      </c>
      <c r="E13369" s="15">
        <f>COUNTIF(tData[BezoekStart],"&lt;"&amp;($A13369+1/24))-COUNTIF(tData[BezoekEind],"&lt;="&amp;$A13369)</f>
        <v/>
      </c>
      <c r="F13369" s="15">
        <f>COUNTIF(tData[BezoekLangStart],"&lt;"&amp;($A13369+1/24))-COUNTIF(tData[BezoekLangEind],"&lt;="&amp;$A13369)</f>
        <v/>
      </c>
      <c r="G13369" s="15">
        <f>IF($D13369=1,$B13369*100+$C13369,-1)</f>
        <v/>
      </c>
      <c r="H13369" s="15">
        <f>IF($D13369=1,$B13369,-1)</f>
        <v/>
      </c>
      <c r="I13369" s="15">
        <f>IF($D13369=1,$C13369,-1)</f>
        <v/>
      </c>
    </row>
    <row r="13370">
      <c r="A13370" s="33" t="n">
        <v>45848.95833333334</v>
      </c>
      <c r="B13370" s="15">
        <f>WEEKDAY($A13370,2)</f>
        <v/>
      </c>
      <c r="C13370" s="15">
        <f>HOUR($A13370)</f>
        <v/>
      </c>
      <c r="D13370" s="15">
        <f>IF(AND($A13370&gt;=Instellingen!$B$6,$A13370&lt;Instellingen!$B$7),1,0)</f>
        <v/>
      </c>
      <c r="E13370" s="15">
        <f>COUNTIF(tData[BezoekStart],"&lt;"&amp;($A13370+1/24))-COUNTIF(tData[BezoekEind],"&lt;="&amp;$A13370)</f>
        <v/>
      </c>
      <c r="F13370" s="15">
        <f>COUNTIF(tData[BezoekLangStart],"&lt;"&amp;($A13370+1/24))-COUNTIF(tData[BezoekLangEind],"&lt;="&amp;$A13370)</f>
        <v/>
      </c>
      <c r="G13370" s="15">
        <f>IF($D13370=1,$B13370*100+$C13370,-1)</f>
        <v/>
      </c>
      <c r="H13370" s="15">
        <f>IF($D13370=1,$B13370,-1)</f>
        <v/>
      </c>
      <c r="I13370" s="15">
        <f>IF($D13370=1,$C13370,-1)</f>
        <v/>
      </c>
    </row>
    <row r="13371">
      <c r="A13371" s="33" t="n">
        <v>45849</v>
      </c>
      <c r="B13371" s="15">
        <f>WEEKDAY($A13371,2)</f>
        <v/>
      </c>
      <c r="C13371" s="15">
        <f>HOUR($A13371)</f>
        <v/>
      </c>
      <c r="D13371" s="15">
        <f>IF(AND($A13371&gt;=Instellingen!$B$6,$A13371&lt;Instellingen!$B$7),1,0)</f>
        <v/>
      </c>
      <c r="E13371" s="15">
        <f>COUNTIF(tData[BezoekStart],"&lt;"&amp;($A13371+1/24))-COUNTIF(tData[BezoekEind],"&lt;="&amp;$A13371)</f>
        <v/>
      </c>
      <c r="F13371" s="15">
        <f>COUNTIF(tData[BezoekLangStart],"&lt;"&amp;($A13371+1/24))-COUNTIF(tData[BezoekLangEind],"&lt;="&amp;$A13371)</f>
        <v/>
      </c>
      <c r="G13371" s="15">
        <f>IF($D13371=1,$B13371*100+$C13371,-1)</f>
        <v/>
      </c>
      <c r="H13371" s="15">
        <f>IF($D13371=1,$B13371,-1)</f>
        <v/>
      </c>
      <c r="I13371" s="15">
        <f>IF($D13371=1,$C13371,-1)</f>
        <v/>
      </c>
    </row>
    <row r="13372">
      <c r="A13372" s="33" t="n">
        <v>45849.04166666666</v>
      </c>
      <c r="B13372" s="15">
        <f>WEEKDAY($A13372,2)</f>
        <v/>
      </c>
      <c r="C13372" s="15">
        <f>HOUR($A13372)</f>
        <v/>
      </c>
      <c r="D13372" s="15">
        <f>IF(AND($A13372&gt;=Instellingen!$B$6,$A13372&lt;Instellingen!$B$7),1,0)</f>
        <v/>
      </c>
      <c r="E13372" s="15">
        <f>COUNTIF(tData[BezoekStart],"&lt;"&amp;($A13372+1/24))-COUNTIF(tData[BezoekEind],"&lt;="&amp;$A13372)</f>
        <v/>
      </c>
      <c r="F13372" s="15">
        <f>COUNTIF(tData[BezoekLangStart],"&lt;"&amp;($A13372+1/24))-COUNTIF(tData[BezoekLangEind],"&lt;="&amp;$A13372)</f>
        <v/>
      </c>
      <c r="G13372" s="15">
        <f>IF($D13372=1,$B13372*100+$C13372,-1)</f>
        <v/>
      </c>
      <c r="H13372" s="15">
        <f>IF($D13372=1,$B13372,-1)</f>
        <v/>
      </c>
      <c r="I13372" s="15">
        <f>IF($D13372=1,$C13372,-1)</f>
        <v/>
      </c>
    </row>
    <row r="13373">
      <c r="A13373" s="33" t="n">
        <v>45849.08333333334</v>
      </c>
      <c r="B13373" s="15">
        <f>WEEKDAY($A13373,2)</f>
        <v/>
      </c>
      <c r="C13373" s="15">
        <f>HOUR($A13373)</f>
        <v/>
      </c>
      <c r="D13373" s="15">
        <f>IF(AND($A13373&gt;=Instellingen!$B$6,$A13373&lt;Instellingen!$B$7),1,0)</f>
        <v/>
      </c>
      <c r="E13373" s="15">
        <f>COUNTIF(tData[BezoekStart],"&lt;"&amp;($A13373+1/24))-COUNTIF(tData[BezoekEind],"&lt;="&amp;$A13373)</f>
        <v/>
      </c>
      <c r="F13373" s="15">
        <f>COUNTIF(tData[BezoekLangStart],"&lt;"&amp;($A13373+1/24))-COUNTIF(tData[BezoekLangEind],"&lt;="&amp;$A13373)</f>
        <v/>
      </c>
      <c r="G13373" s="15">
        <f>IF($D13373=1,$B13373*100+$C13373,-1)</f>
        <v/>
      </c>
      <c r="H13373" s="15">
        <f>IF($D13373=1,$B13373,-1)</f>
        <v/>
      </c>
      <c r="I13373" s="15">
        <f>IF($D13373=1,$C13373,-1)</f>
        <v/>
      </c>
    </row>
    <row r="13374">
      <c r="A13374" s="33" t="n">
        <v>45849.125</v>
      </c>
      <c r="B13374" s="15">
        <f>WEEKDAY($A13374,2)</f>
        <v/>
      </c>
      <c r="C13374" s="15">
        <f>HOUR($A13374)</f>
        <v/>
      </c>
      <c r="D13374" s="15">
        <f>IF(AND($A13374&gt;=Instellingen!$B$6,$A13374&lt;Instellingen!$B$7),1,0)</f>
        <v/>
      </c>
      <c r="E13374" s="15">
        <f>COUNTIF(tData[BezoekStart],"&lt;"&amp;($A13374+1/24))-COUNTIF(tData[BezoekEind],"&lt;="&amp;$A13374)</f>
        <v/>
      </c>
      <c r="F13374" s="15">
        <f>COUNTIF(tData[BezoekLangStart],"&lt;"&amp;($A13374+1/24))-COUNTIF(tData[BezoekLangEind],"&lt;="&amp;$A13374)</f>
        <v/>
      </c>
      <c r="G13374" s="15">
        <f>IF($D13374=1,$B13374*100+$C13374,-1)</f>
        <v/>
      </c>
      <c r="H13374" s="15">
        <f>IF($D13374=1,$B13374,-1)</f>
        <v/>
      </c>
      <c r="I13374" s="15">
        <f>IF($D13374=1,$C13374,-1)</f>
        <v/>
      </c>
    </row>
    <row r="13375">
      <c r="A13375" s="33" t="n">
        <v>45849.16666666666</v>
      </c>
      <c r="B13375" s="15">
        <f>WEEKDAY($A13375,2)</f>
        <v/>
      </c>
      <c r="C13375" s="15">
        <f>HOUR($A13375)</f>
        <v/>
      </c>
      <c r="D13375" s="15">
        <f>IF(AND($A13375&gt;=Instellingen!$B$6,$A13375&lt;Instellingen!$B$7),1,0)</f>
        <v/>
      </c>
      <c r="E13375" s="15">
        <f>COUNTIF(tData[BezoekStart],"&lt;"&amp;($A13375+1/24))-COUNTIF(tData[BezoekEind],"&lt;="&amp;$A13375)</f>
        <v/>
      </c>
      <c r="F13375" s="15">
        <f>COUNTIF(tData[BezoekLangStart],"&lt;"&amp;($A13375+1/24))-COUNTIF(tData[BezoekLangEind],"&lt;="&amp;$A13375)</f>
        <v/>
      </c>
      <c r="G13375" s="15">
        <f>IF($D13375=1,$B13375*100+$C13375,-1)</f>
        <v/>
      </c>
      <c r="H13375" s="15">
        <f>IF($D13375=1,$B13375,-1)</f>
        <v/>
      </c>
      <c r="I13375" s="15">
        <f>IF($D13375=1,$C13375,-1)</f>
        <v/>
      </c>
    </row>
    <row r="13376">
      <c r="A13376" s="33" t="n">
        <v>45849.20833333334</v>
      </c>
      <c r="B13376" s="15">
        <f>WEEKDAY($A13376,2)</f>
        <v/>
      </c>
      <c r="C13376" s="15">
        <f>HOUR($A13376)</f>
        <v/>
      </c>
      <c r="D13376" s="15">
        <f>IF(AND($A13376&gt;=Instellingen!$B$6,$A13376&lt;Instellingen!$B$7),1,0)</f>
        <v/>
      </c>
      <c r="E13376" s="15">
        <f>COUNTIF(tData[BezoekStart],"&lt;"&amp;($A13376+1/24))-COUNTIF(tData[BezoekEind],"&lt;="&amp;$A13376)</f>
        <v/>
      </c>
      <c r="F13376" s="15">
        <f>COUNTIF(tData[BezoekLangStart],"&lt;"&amp;($A13376+1/24))-COUNTIF(tData[BezoekLangEind],"&lt;="&amp;$A13376)</f>
        <v/>
      </c>
      <c r="G13376" s="15">
        <f>IF($D13376=1,$B13376*100+$C13376,-1)</f>
        <v/>
      </c>
      <c r="H13376" s="15">
        <f>IF($D13376=1,$B13376,-1)</f>
        <v/>
      </c>
      <c r="I13376" s="15">
        <f>IF($D13376=1,$C13376,-1)</f>
        <v/>
      </c>
    </row>
    <row r="13377">
      <c r="A13377" s="33" t="n">
        <v>45849.25</v>
      </c>
      <c r="B13377" s="15">
        <f>WEEKDAY($A13377,2)</f>
        <v/>
      </c>
      <c r="C13377" s="15">
        <f>HOUR($A13377)</f>
        <v/>
      </c>
      <c r="D13377" s="15">
        <f>IF(AND($A13377&gt;=Instellingen!$B$6,$A13377&lt;Instellingen!$B$7),1,0)</f>
        <v/>
      </c>
      <c r="E13377" s="15">
        <f>COUNTIF(tData[BezoekStart],"&lt;"&amp;($A13377+1/24))-COUNTIF(tData[BezoekEind],"&lt;="&amp;$A13377)</f>
        <v/>
      </c>
      <c r="F13377" s="15">
        <f>COUNTIF(tData[BezoekLangStart],"&lt;"&amp;($A13377+1/24))-COUNTIF(tData[BezoekLangEind],"&lt;="&amp;$A13377)</f>
        <v/>
      </c>
      <c r="G13377" s="15">
        <f>IF($D13377=1,$B13377*100+$C13377,-1)</f>
        <v/>
      </c>
      <c r="H13377" s="15">
        <f>IF($D13377=1,$B13377,-1)</f>
        <v/>
      </c>
      <c r="I13377" s="15">
        <f>IF($D13377=1,$C13377,-1)</f>
        <v/>
      </c>
    </row>
    <row r="13378">
      <c r="A13378" s="33" t="n">
        <v>45849.29166666666</v>
      </c>
      <c r="B13378" s="15">
        <f>WEEKDAY($A13378,2)</f>
        <v/>
      </c>
      <c r="C13378" s="15">
        <f>HOUR($A13378)</f>
        <v/>
      </c>
      <c r="D13378" s="15">
        <f>IF(AND($A13378&gt;=Instellingen!$B$6,$A13378&lt;Instellingen!$B$7),1,0)</f>
        <v/>
      </c>
      <c r="E13378" s="15">
        <f>COUNTIF(tData[BezoekStart],"&lt;"&amp;($A13378+1/24))-COUNTIF(tData[BezoekEind],"&lt;="&amp;$A13378)</f>
        <v/>
      </c>
      <c r="F13378" s="15">
        <f>COUNTIF(tData[BezoekLangStart],"&lt;"&amp;($A13378+1/24))-COUNTIF(tData[BezoekLangEind],"&lt;="&amp;$A13378)</f>
        <v/>
      </c>
      <c r="G13378" s="15">
        <f>IF($D13378=1,$B13378*100+$C13378,-1)</f>
        <v/>
      </c>
      <c r="H13378" s="15">
        <f>IF($D13378=1,$B13378,-1)</f>
        <v/>
      </c>
      <c r="I13378" s="15">
        <f>IF($D13378=1,$C13378,-1)</f>
        <v/>
      </c>
    </row>
    <row r="13379">
      <c r="A13379" s="33" t="n">
        <v>45849.33333333334</v>
      </c>
      <c r="B13379" s="15">
        <f>WEEKDAY($A13379,2)</f>
        <v/>
      </c>
      <c r="C13379" s="15">
        <f>HOUR($A13379)</f>
        <v/>
      </c>
      <c r="D13379" s="15">
        <f>IF(AND($A13379&gt;=Instellingen!$B$6,$A13379&lt;Instellingen!$B$7),1,0)</f>
        <v/>
      </c>
      <c r="E13379" s="15">
        <f>COUNTIF(tData[BezoekStart],"&lt;"&amp;($A13379+1/24))-COUNTIF(tData[BezoekEind],"&lt;="&amp;$A13379)</f>
        <v/>
      </c>
      <c r="F13379" s="15">
        <f>COUNTIF(tData[BezoekLangStart],"&lt;"&amp;($A13379+1/24))-COUNTIF(tData[BezoekLangEind],"&lt;="&amp;$A13379)</f>
        <v/>
      </c>
      <c r="G13379" s="15">
        <f>IF($D13379=1,$B13379*100+$C13379,-1)</f>
        <v/>
      </c>
      <c r="H13379" s="15">
        <f>IF($D13379=1,$B13379,-1)</f>
        <v/>
      </c>
      <c r="I13379" s="15">
        <f>IF($D13379=1,$C13379,-1)</f>
        <v/>
      </c>
    </row>
    <row r="13380">
      <c r="A13380" s="33" t="n">
        <v>45849.375</v>
      </c>
      <c r="B13380" s="15">
        <f>WEEKDAY($A13380,2)</f>
        <v/>
      </c>
      <c r="C13380" s="15">
        <f>HOUR($A13380)</f>
        <v/>
      </c>
      <c r="D13380" s="15">
        <f>IF(AND($A13380&gt;=Instellingen!$B$6,$A13380&lt;Instellingen!$B$7),1,0)</f>
        <v/>
      </c>
      <c r="E13380" s="15">
        <f>COUNTIF(tData[BezoekStart],"&lt;"&amp;($A13380+1/24))-COUNTIF(tData[BezoekEind],"&lt;="&amp;$A13380)</f>
        <v/>
      </c>
      <c r="F13380" s="15">
        <f>COUNTIF(tData[BezoekLangStart],"&lt;"&amp;($A13380+1/24))-COUNTIF(tData[BezoekLangEind],"&lt;="&amp;$A13380)</f>
        <v/>
      </c>
      <c r="G13380" s="15">
        <f>IF($D13380=1,$B13380*100+$C13380,-1)</f>
        <v/>
      </c>
      <c r="H13380" s="15">
        <f>IF($D13380=1,$B13380,-1)</f>
        <v/>
      </c>
      <c r="I13380" s="15">
        <f>IF($D13380=1,$C13380,-1)</f>
        <v/>
      </c>
    </row>
    <row r="13381">
      <c r="A13381" s="33" t="n">
        <v>45849.41666666666</v>
      </c>
      <c r="B13381" s="15">
        <f>WEEKDAY($A13381,2)</f>
        <v/>
      </c>
      <c r="C13381" s="15">
        <f>HOUR($A13381)</f>
        <v/>
      </c>
      <c r="D13381" s="15">
        <f>IF(AND($A13381&gt;=Instellingen!$B$6,$A13381&lt;Instellingen!$B$7),1,0)</f>
        <v/>
      </c>
      <c r="E13381" s="15">
        <f>COUNTIF(tData[BezoekStart],"&lt;"&amp;($A13381+1/24))-COUNTIF(tData[BezoekEind],"&lt;="&amp;$A13381)</f>
        <v/>
      </c>
      <c r="F13381" s="15">
        <f>COUNTIF(tData[BezoekLangStart],"&lt;"&amp;($A13381+1/24))-COUNTIF(tData[BezoekLangEind],"&lt;="&amp;$A13381)</f>
        <v/>
      </c>
      <c r="G13381" s="15">
        <f>IF($D13381=1,$B13381*100+$C13381,-1)</f>
        <v/>
      </c>
      <c r="H13381" s="15">
        <f>IF($D13381=1,$B13381,-1)</f>
        <v/>
      </c>
      <c r="I13381" s="15">
        <f>IF($D13381=1,$C13381,-1)</f>
        <v/>
      </c>
    </row>
    <row r="13382">
      <c r="A13382" s="33" t="n">
        <v>45849.45833333334</v>
      </c>
      <c r="B13382" s="15">
        <f>WEEKDAY($A13382,2)</f>
        <v/>
      </c>
      <c r="C13382" s="15">
        <f>HOUR($A13382)</f>
        <v/>
      </c>
      <c r="D13382" s="15">
        <f>IF(AND($A13382&gt;=Instellingen!$B$6,$A13382&lt;Instellingen!$B$7),1,0)</f>
        <v/>
      </c>
      <c r="E13382" s="15">
        <f>COUNTIF(tData[BezoekStart],"&lt;"&amp;($A13382+1/24))-COUNTIF(tData[BezoekEind],"&lt;="&amp;$A13382)</f>
        <v/>
      </c>
      <c r="F13382" s="15">
        <f>COUNTIF(tData[BezoekLangStart],"&lt;"&amp;($A13382+1/24))-COUNTIF(tData[BezoekLangEind],"&lt;="&amp;$A13382)</f>
        <v/>
      </c>
      <c r="G13382" s="15">
        <f>IF($D13382=1,$B13382*100+$C13382,-1)</f>
        <v/>
      </c>
      <c r="H13382" s="15">
        <f>IF($D13382=1,$B13382,-1)</f>
        <v/>
      </c>
      <c r="I13382" s="15">
        <f>IF($D13382=1,$C13382,-1)</f>
        <v/>
      </c>
    </row>
    <row r="13383">
      <c r="A13383" s="33" t="n">
        <v>45849.5</v>
      </c>
      <c r="B13383" s="15">
        <f>WEEKDAY($A13383,2)</f>
        <v/>
      </c>
      <c r="C13383" s="15">
        <f>HOUR($A13383)</f>
        <v/>
      </c>
      <c r="D13383" s="15">
        <f>IF(AND($A13383&gt;=Instellingen!$B$6,$A13383&lt;Instellingen!$B$7),1,0)</f>
        <v/>
      </c>
      <c r="E13383" s="15">
        <f>COUNTIF(tData[BezoekStart],"&lt;"&amp;($A13383+1/24))-COUNTIF(tData[BezoekEind],"&lt;="&amp;$A13383)</f>
        <v/>
      </c>
      <c r="F13383" s="15">
        <f>COUNTIF(tData[BezoekLangStart],"&lt;"&amp;($A13383+1/24))-COUNTIF(tData[BezoekLangEind],"&lt;="&amp;$A13383)</f>
        <v/>
      </c>
      <c r="G13383" s="15">
        <f>IF($D13383=1,$B13383*100+$C13383,-1)</f>
        <v/>
      </c>
      <c r="H13383" s="15">
        <f>IF($D13383=1,$B13383,-1)</f>
        <v/>
      </c>
      <c r="I13383" s="15">
        <f>IF($D13383=1,$C13383,-1)</f>
        <v/>
      </c>
    </row>
    <row r="13384">
      <c r="A13384" s="33" t="n">
        <v>45849.54166666666</v>
      </c>
      <c r="B13384" s="15">
        <f>WEEKDAY($A13384,2)</f>
        <v/>
      </c>
      <c r="C13384" s="15">
        <f>HOUR($A13384)</f>
        <v/>
      </c>
      <c r="D13384" s="15">
        <f>IF(AND($A13384&gt;=Instellingen!$B$6,$A13384&lt;Instellingen!$B$7),1,0)</f>
        <v/>
      </c>
      <c r="E13384" s="15">
        <f>COUNTIF(tData[BezoekStart],"&lt;"&amp;($A13384+1/24))-COUNTIF(tData[BezoekEind],"&lt;="&amp;$A13384)</f>
        <v/>
      </c>
      <c r="F13384" s="15">
        <f>COUNTIF(tData[BezoekLangStart],"&lt;"&amp;($A13384+1/24))-COUNTIF(tData[BezoekLangEind],"&lt;="&amp;$A13384)</f>
        <v/>
      </c>
      <c r="G13384" s="15">
        <f>IF($D13384=1,$B13384*100+$C13384,-1)</f>
        <v/>
      </c>
      <c r="H13384" s="15">
        <f>IF($D13384=1,$B13384,-1)</f>
        <v/>
      </c>
      <c r="I13384" s="15">
        <f>IF($D13384=1,$C13384,-1)</f>
        <v/>
      </c>
    </row>
    <row r="13385">
      <c r="A13385" s="33" t="n">
        <v>45849.58333333334</v>
      </c>
      <c r="B13385" s="15">
        <f>WEEKDAY($A13385,2)</f>
        <v/>
      </c>
      <c r="C13385" s="15">
        <f>HOUR($A13385)</f>
        <v/>
      </c>
      <c r="D13385" s="15">
        <f>IF(AND($A13385&gt;=Instellingen!$B$6,$A13385&lt;Instellingen!$B$7),1,0)</f>
        <v/>
      </c>
      <c r="E13385" s="15">
        <f>COUNTIF(tData[BezoekStart],"&lt;"&amp;($A13385+1/24))-COUNTIF(tData[BezoekEind],"&lt;="&amp;$A13385)</f>
        <v/>
      </c>
      <c r="F13385" s="15">
        <f>COUNTIF(tData[BezoekLangStart],"&lt;"&amp;($A13385+1/24))-COUNTIF(tData[BezoekLangEind],"&lt;="&amp;$A13385)</f>
        <v/>
      </c>
      <c r="G13385" s="15">
        <f>IF($D13385=1,$B13385*100+$C13385,-1)</f>
        <v/>
      </c>
      <c r="H13385" s="15">
        <f>IF($D13385=1,$B13385,-1)</f>
        <v/>
      </c>
      <c r="I13385" s="15">
        <f>IF($D13385=1,$C13385,-1)</f>
        <v/>
      </c>
    </row>
    <row r="13386">
      <c r="A13386" s="33" t="n">
        <v>45849.625</v>
      </c>
      <c r="B13386" s="15">
        <f>WEEKDAY($A13386,2)</f>
        <v/>
      </c>
      <c r="C13386" s="15">
        <f>HOUR($A13386)</f>
        <v/>
      </c>
      <c r="D13386" s="15">
        <f>IF(AND($A13386&gt;=Instellingen!$B$6,$A13386&lt;Instellingen!$B$7),1,0)</f>
        <v/>
      </c>
      <c r="E13386" s="15">
        <f>COUNTIF(tData[BezoekStart],"&lt;"&amp;($A13386+1/24))-COUNTIF(tData[BezoekEind],"&lt;="&amp;$A13386)</f>
        <v/>
      </c>
      <c r="F13386" s="15">
        <f>COUNTIF(tData[BezoekLangStart],"&lt;"&amp;($A13386+1/24))-COUNTIF(tData[BezoekLangEind],"&lt;="&amp;$A13386)</f>
        <v/>
      </c>
      <c r="G13386" s="15">
        <f>IF($D13386=1,$B13386*100+$C13386,-1)</f>
        <v/>
      </c>
      <c r="H13386" s="15">
        <f>IF($D13386=1,$B13386,-1)</f>
        <v/>
      </c>
      <c r="I13386" s="15">
        <f>IF($D13386=1,$C13386,-1)</f>
        <v/>
      </c>
    </row>
    <row r="13387">
      <c r="A13387" s="33" t="n">
        <v>45849.66666666666</v>
      </c>
      <c r="B13387" s="15">
        <f>WEEKDAY($A13387,2)</f>
        <v/>
      </c>
      <c r="C13387" s="15">
        <f>HOUR($A13387)</f>
        <v/>
      </c>
      <c r="D13387" s="15">
        <f>IF(AND($A13387&gt;=Instellingen!$B$6,$A13387&lt;Instellingen!$B$7),1,0)</f>
        <v/>
      </c>
      <c r="E13387" s="15">
        <f>COUNTIF(tData[BezoekStart],"&lt;"&amp;($A13387+1/24))-COUNTIF(tData[BezoekEind],"&lt;="&amp;$A13387)</f>
        <v/>
      </c>
      <c r="F13387" s="15">
        <f>COUNTIF(tData[BezoekLangStart],"&lt;"&amp;($A13387+1/24))-COUNTIF(tData[BezoekLangEind],"&lt;="&amp;$A13387)</f>
        <v/>
      </c>
      <c r="G13387" s="15">
        <f>IF($D13387=1,$B13387*100+$C13387,-1)</f>
        <v/>
      </c>
      <c r="H13387" s="15">
        <f>IF($D13387=1,$B13387,-1)</f>
        <v/>
      </c>
      <c r="I13387" s="15">
        <f>IF($D13387=1,$C13387,-1)</f>
        <v/>
      </c>
    </row>
    <row r="13388">
      <c r="A13388" s="33" t="n">
        <v>45849.70833333334</v>
      </c>
      <c r="B13388" s="15">
        <f>WEEKDAY($A13388,2)</f>
        <v/>
      </c>
      <c r="C13388" s="15">
        <f>HOUR($A13388)</f>
        <v/>
      </c>
      <c r="D13388" s="15">
        <f>IF(AND($A13388&gt;=Instellingen!$B$6,$A13388&lt;Instellingen!$B$7),1,0)</f>
        <v/>
      </c>
      <c r="E13388" s="15">
        <f>COUNTIF(tData[BezoekStart],"&lt;"&amp;($A13388+1/24))-COUNTIF(tData[BezoekEind],"&lt;="&amp;$A13388)</f>
        <v/>
      </c>
      <c r="F13388" s="15">
        <f>COUNTIF(tData[BezoekLangStart],"&lt;"&amp;($A13388+1/24))-COUNTIF(tData[BezoekLangEind],"&lt;="&amp;$A13388)</f>
        <v/>
      </c>
      <c r="G13388" s="15">
        <f>IF($D13388=1,$B13388*100+$C13388,-1)</f>
        <v/>
      </c>
      <c r="H13388" s="15">
        <f>IF($D13388=1,$B13388,-1)</f>
        <v/>
      </c>
      <c r="I13388" s="15">
        <f>IF($D13388=1,$C13388,-1)</f>
        <v/>
      </c>
    </row>
    <row r="13389">
      <c r="A13389" s="33" t="n">
        <v>45849.75</v>
      </c>
      <c r="B13389" s="15">
        <f>WEEKDAY($A13389,2)</f>
        <v/>
      </c>
      <c r="C13389" s="15">
        <f>HOUR($A13389)</f>
        <v/>
      </c>
      <c r="D13389" s="15">
        <f>IF(AND($A13389&gt;=Instellingen!$B$6,$A13389&lt;Instellingen!$B$7),1,0)</f>
        <v/>
      </c>
      <c r="E13389" s="15">
        <f>COUNTIF(tData[BezoekStart],"&lt;"&amp;($A13389+1/24))-COUNTIF(tData[BezoekEind],"&lt;="&amp;$A13389)</f>
        <v/>
      </c>
      <c r="F13389" s="15">
        <f>COUNTIF(tData[BezoekLangStart],"&lt;"&amp;($A13389+1/24))-COUNTIF(tData[BezoekLangEind],"&lt;="&amp;$A13389)</f>
        <v/>
      </c>
      <c r="G13389" s="15">
        <f>IF($D13389=1,$B13389*100+$C13389,-1)</f>
        <v/>
      </c>
      <c r="H13389" s="15">
        <f>IF($D13389=1,$B13389,-1)</f>
        <v/>
      </c>
      <c r="I13389" s="15">
        <f>IF($D13389=1,$C13389,-1)</f>
        <v/>
      </c>
    </row>
    <row r="13390">
      <c r="A13390" s="33" t="n">
        <v>45849.79166666666</v>
      </c>
      <c r="B13390" s="15">
        <f>WEEKDAY($A13390,2)</f>
        <v/>
      </c>
      <c r="C13390" s="15">
        <f>HOUR($A13390)</f>
        <v/>
      </c>
      <c r="D13390" s="15">
        <f>IF(AND($A13390&gt;=Instellingen!$B$6,$A13390&lt;Instellingen!$B$7),1,0)</f>
        <v/>
      </c>
      <c r="E13390" s="15">
        <f>COUNTIF(tData[BezoekStart],"&lt;"&amp;($A13390+1/24))-COUNTIF(tData[BezoekEind],"&lt;="&amp;$A13390)</f>
        <v/>
      </c>
      <c r="F13390" s="15">
        <f>COUNTIF(tData[BezoekLangStart],"&lt;"&amp;($A13390+1/24))-COUNTIF(tData[BezoekLangEind],"&lt;="&amp;$A13390)</f>
        <v/>
      </c>
      <c r="G13390" s="15">
        <f>IF($D13390=1,$B13390*100+$C13390,-1)</f>
        <v/>
      </c>
      <c r="H13390" s="15">
        <f>IF($D13390=1,$B13390,-1)</f>
        <v/>
      </c>
      <c r="I13390" s="15">
        <f>IF($D13390=1,$C13390,-1)</f>
        <v/>
      </c>
    </row>
    <row r="13391">
      <c r="A13391" s="33" t="n">
        <v>45849.83333333334</v>
      </c>
      <c r="B13391" s="15">
        <f>WEEKDAY($A13391,2)</f>
        <v/>
      </c>
      <c r="C13391" s="15">
        <f>HOUR($A13391)</f>
        <v/>
      </c>
      <c r="D13391" s="15">
        <f>IF(AND($A13391&gt;=Instellingen!$B$6,$A13391&lt;Instellingen!$B$7),1,0)</f>
        <v/>
      </c>
      <c r="E13391" s="15">
        <f>COUNTIF(tData[BezoekStart],"&lt;"&amp;($A13391+1/24))-COUNTIF(tData[BezoekEind],"&lt;="&amp;$A13391)</f>
        <v/>
      </c>
      <c r="F13391" s="15">
        <f>COUNTIF(tData[BezoekLangStart],"&lt;"&amp;($A13391+1/24))-COUNTIF(tData[BezoekLangEind],"&lt;="&amp;$A13391)</f>
        <v/>
      </c>
      <c r="G13391" s="15">
        <f>IF($D13391=1,$B13391*100+$C13391,-1)</f>
        <v/>
      </c>
      <c r="H13391" s="15">
        <f>IF($D13391=1,$B13391,-1)</f>
        <v/>
      </c>
      <c r="I13391" s="15">
        <f>IF($D13391=1,$C13391,-1)</f>
        <v/>
      </c>
    </row>
    <row r="13392">
      <c r="A13392" s="33" t="n">
        <v>45849.875</v>
      </c>
      <c r="B13392" s="15">
        <f>WEEKDAY($A13392,2)</f>
        <v/>
      </c>
      <c r="C13392" s="15">
        <f>HOUR($A13392)</f>
        <v/>
      </c>
      <c r="D13392" s="15">
        <f>IF(AND($A13392&gt;=Instellingen!$B$6,$A13392&lt;Instellingen!$B$7),1,0)</f>
        <v/>
      </c>
      <c r="E13392" s="15">
        <f>COUNTIF(tData[BezoekStart],"&lt;"&amp;($A13392+1/24))-COUNTIF(tData[BezoekEind],"&lt;="&amp;$A13392)</f>
        <v/>
      </c>
      <c r="F13392" s="15">
        <f>COUNTIF(tData[BezoekLangStart],"&lt;"&amp;($A13392+1/24))-COUNTIF(tData[BezoekLangEind],"&lt;="&amp;$A13392)</f>
        <v/>
      </c>
      <c r="G13392" s="15">
        <f>IF($D13392=1,$B13392*100+$C13392,-1)</f>
        <v/>
      </c>
      <c r="H13392" s="15">
        <f>IF($D13392=1,$B13392,-1)</f>
        <v/>
      </c>
      <c r="I13392" s="15">
        <f>IF($D13392=1,$C13392,-1)</f>
        <v/>
      </c>
    </row>
    <row r="13393">
      <c r="A13393" s="33" t="n">
        <v>45849.91666666666</v>
      </c>
      <c r="B13393" s="15">
        <f>WEEKDAY($A13393,2)</f>
        <v/>
      </c>
      <c r="C13393" s="15">
        <f>HOUR($A13393)</f>
        <v/>
      </c>
      <c r="D13393" s="15">
        <f>IF(AND($A13393&gt;=Instellingen!$B$6,$A13393&lt;Instellingen!$B$7),1,0)</f>
        <v/>
      </c>
      <c r="E13393" s="15">
        <f>COUNTIF(tData[BezoekStart],"&lt;"&amp;($A13393+1/24))-COUNTIF(tData[BezoekEind],"&lt;="&amp;$A13393)</f>
        <v/>
      </c>
      <c r="F13393" s="15">
        <f>COUNTIF(tData[BezoekLangStart],"&lt;"&amp;($A13393+1/24))-COUNTIF(tData[BezoekLangEind],"&lt;="&amp;$A13393)</f>
        <v/>
      </c>
      <c r="G13393" s="15">
        <f>IF($D13393=1,$B13393*100+$C13393,-1)</f>
        <v/>
      </c>
      <c r="H13393" s="15">
        <f>IF($D13393=1,$B13393,-1)</f>
        <v/>
      </c>
      <c r="I13393" s="15">
        <f>IF($D13393=1,$C13393,-1)</f>
        <v/>
      </c>
    </row>
    <row r="13394">
      <c r="A13394" s="33" t="n">
        <v>45849.95833333334</v>
      </c>
      <c r="B13394" s="15">
        <f>WEEKDAY($A13394,2)</f>
        <v/>
      </c>
      <c r="C13394" s="15">
        <f>HOUR($A13394)</f>
        <v/>
      </c>
      <c r="D13394" s="15">
        <f>IF(AND($A13394&gt;=Instellingen!$B$6,$A13394&lt;Instellingen!$B$7),1,0)</f>
        <v/>
      </c>
      <c r="E13394" s="15">
        <f>COUNTIF(tData[BezoekStart],"&lt;"&amp;($A13394+1/24))-COUNTIF(tData[BezoekEind],"&lt;="&amp;$A13394)</f>
        <v/>
      </c>
      <c r="F13394" s="15">
        <f>COUNTIF(tData[BezoekLangStart],"&lt;"&amp;($A13394+1/24))-COUNTIF(tData[BezoekLangEind],"&lt;="&amp;$A13394)</f>
        <v/>
      </c>
      <c r="G13394" s="15">
        <f>IF($D13394=1,$B13394*100+$C13394,-1)</f>
        <v/>
      </c>
      <c r="H13394" s="15">
        <f>IF($D13394=1,$B13394,-1)</f>
        <v/>
      </c>
      <c r="I13394" s="15">
        <f>IF($D13394=1,$C13394,-1)</f>
        <v/>
      </c>
    </row>
    <row r="13395">
      <c r="A13395" s="33" t="n">
        <v>45850</v>
      </c>
      <c r="B13395" s="15">
        <f>WEEKDAY($A13395,2)</f>
        <v/>
      </c>
      <c r="C13395" s="15">
        <f>HOUR($A13395)</f>
        <v/>
      </c>
      <c r="D13395" s="15">
        <f>IF(AND($A13395&gt;=Instellingen!$B$6,$A13395&lt;Instellingen!$B$7),1,0)</f>
        <v/>
      </c>
      <c r="E13395" s="15">
        <f>COUNTIF(tData[BezoekStart],"&lt;"&amp;($A13395+1/24))-COUNTIF(tData[BezoekEind],"&lt;="&amp;$A13395)</f>
        <v/>
      </c>
      <c r="F13395" s="15">
        <f>COUNTIF(tData[BezoekLangStart],"&lt;"&amp;($A13395+1/24))-COUNTIF(tData[BezoekLangEind],"&lt;="&amp;$A13395)</f>
        <v/>
      </c>
      <c r="G13395" s="15">
        <f>IF($D13395=1,$B13395*100+$C13395,-1)</f>
        <v/>
      </c>
      <c r="H13395" s="15">
        <f>IF($D13395=1,$B13395,-1)</f>
        <v/>
      </c>
      <c r="I13395" s="15">
        <f>IF($D13395=1,$C13395,-1)</f>
        <v/>
      </c>
    </row>
    <row r="13396">
      <c r="A13396" s="33" t="n">
        <v>45850.04166666666</v>
      </c>
      <c r="B13396" s="15">
        <f>WEEKDAY($A13396,2)</f>
        <v/>
      </c>
      <c r="C13396" s="15">
        <f>HOUR($A13396)</f>
        <v/>
      </c>
      <c r="D13396" s="15">
        <f>IF(AND($A13396&gt;=Instellingen!$B$6,$A13396&lt;Instellingen!$B$7),1,0)</f>
        <v/>
      </c>
      <c r="E13396" s="15">
        <f>COUNTIF(tData[BezoekStart],"&lt;"&amp;($A13396+1/24))-COUNTIF(tData[BezoekEind],"&lt;="&amp;$A13396)</f>
        <v/>
      </c>
      <c r="F13396" s="15">
        <f>COUNTIF(tData[BezoekLangStart],"&lt;"&amp;($A13396+1/24))-COUNTIF(tData[BezoekLangEind],"&lt;="&amp;$A13396)</f>
        <v/>
      </c>
      <c r="G13396" s="15">
        <f>IF($D13396=1,$B13396*100+$C13396,-1)</f>
        <v/>
      </c>
      <c r="H13396" s="15">
        <f>IF($D13396=1,$B13396,-1)</f>
        <v/>
      </c>
      <c r="I13396" s="15">
        <f>IF($D13396=1,$C13396,-1)</f>
        <v/>
      </c>
    </row>
    <row r="13397">
      <c r="A13397" s="33" t="n">
        <v>45850.08333333334</v>
      </c>
      <c r="B13397" s="15">
        <f>WEEKDAY($A13397,2)</f>
        <v/>
      </c>
      <c r="C13397" s="15">
        <f>HOUR($A13397)</f>
        <v/>
      </c>
      <c r="D13397" s="15">
        <f>IF(AND($A13397&gt;=Instellingen!$B$6,$A13397&lt;Instellingen!$B$7),1,0)</f>
        <v/>
      </c>
      <c r="E13397" s="15">
        <f>COUNTIF(tData[BezoekStart],"&lt;"&amp;($A13397+1/24))-COUNTIF(tData[BezoekEind],"&lt;="&amp;$A13397)</f>
        <v/>
      </c>
      <c r="F13397" s="15">
        <f>COUNTIF(tData[BezoekLangStart],"&lt;"&amp;($A13397+1/24))-COUNTIF(tData[BezoekLangEind],"&lt;="&amp;$A13397)</f>
        <v/>
      </c>
      <c r="G13397" s="15">
        <f>IF($D13397=1,$B13397*100+$C13397,-1)</f>
        <v/>
      </c>
      <c r="H13397" s="15">
        <f>IF($D13397=1,$B13397,-1)</f>
        <v/>
      </c>
      <c r="I13397" s="15">
        <f>IF($D13397=1,$C13397,-1)</f>
        <v/>
      </c>
    </row>
    <row r="13398">
      <c r="A13398" s="33" t="n">
        <v>45850.125</v>
      </c>
      <c r="B13398" s="15">
        <f>WEEKDAY($A13398,2)</f>
        <v/>
      </c>
      <c r="C13398" s="15">
        <f>HOUR($A13398)</f>
        <v/>
      </c>
      <c r="D13398" s="15">
        <f>IF(AND($A13398&gt;=Instellingen!$B$6,$A13398&lt;Instellingen!$B$7),1,0)</f>
        <v/>
      </c>
      <c r="E13398" s="15">
        <f>COUNTIF(tData[BezoekStart],"&lt;"&amp;($A13398+1/24))-COUNTIF(tData[BezoekEind],"&lt;="&amp;$A13398)</f>
        <v/>
      </c>
      <c r="F13398" s="15">
        <f>COUNTIF(tData[BezoekLangStart],"&lt;"&amp;($A13398+1/24))-COUNTIF(tData[BezoekLangEind],"&lt;="&amp;$A13398)</f>
        <v/>
      </c>
      <c r="G13398" s="15">
        <f>IF($D13398=1,$B13398*100+$C13398,-1)</f>
        <v/>
      </c>
      <c r="H13398" s="15">
        <f>IF($D13398=1,$B13398,-1)</f>
        <v/>
      </c>
      <c r="I13398" s="15">
        <f>IF($D13398=1,$C13398,-1)</f>
        <v/>
      </c>
    </row>
    <row r="13399">
      <c r="A13399" s="33" t="n">
        <v>45850.16666666666</v>
      </c>
      <c r="B13399" s="15">
        <f>WEEKDAY($A13399,2)</f>
        <v/>
      </c>
      <c r="C13399" s="15">
        <f>HOUR($A13399)</f>
        <v/>
      </c>
      <c r="D13399" s="15">
        <f>IF(AND($A13399&gt;=Instellingen!$B$6,$A13399&lt;Instellingen!$B$7),1,0)</f>
        <v/>
      </c>
      <c r="E13399" s="15">
        <f>COUNTIF(tData[BezoekStart],"&lt;"&amp;($A13399+1/24))-COUNTIF(tData[BezoekEind],"&lt;="&amp;$A13399)</f>
        <v/>
      </c>
      <c r="F13399" s="15">
        <f>COUNTIF(tData[BezoekLangStart],"&lt;"&amp;($A13399+1/24))-COUNTIF(tData[BezoekLangEind],"&lt;="&amp;$A13399)</f>
        <v/>
      </c>
      <c r="G13399" s="15">
        <f>IF($D13399=1,$B13399*100+$C13399,-1)</f>
        <v/>
      </c>
      <c r="H13399" s="15">
        <f>IF($D13399=1,$B13399,-1)</f>
        <v/>
      </c>
      <c r="I13399" s="15">
        <f>IF($D13399=1,$C13399,-1)</f>
        <v/>
      </c>
    </row>
    <row r="13400">
      <c r="A13400" s="33" t="n">
        <v>45850.20833333334</v>
      </c>
      <c r="B13400" s="15">
        <f>WEEKDAY($A13400,2)</f>
        <v/>
      </c>
      <c r="C13400" s="15">
        <f>HOUR($A13400)</f>
        <v/>
      </c>
      <c r="D13400" s="15">
        <f>IF(AND($A13400&gt;=Instellingen!$B$6,$A13400&lt;Instellingen!$B$7),1,0)</f>
        <v/>
      </c>
      <c r="E13400" s="15">
        <f>COUNTIF(tData[BezoekStart],"&lt;"&amp;($A13400+1/24))-COUNTIF(tData[BezoekEind],"&lt;="&amp;$A13400)</f>
        <v/>
      </c>
      <c r="F13400" s="15">
        <f>COUNTIF(tData[BezoekLangStart],"&lt;"&amp;($A13400+1/24))-COUNTIF(tData[BezoekLangEind],"&lt;="&amp;$A13400)</f>
        <v/>
      </c>
      <c r="G13400" s="15">
        <f>IF($D13400=1,$B13400*100+$C13400,-1)</f>
        <v/>
      </c>
      <c r="H13400" s="15">
        <f>IF($D13400=1,$B13400,-1)</f>
        <v/>
      </c>
      <c r="I13400" s="15">
        <f>IF($D13400=1,$C13400,-1)</f>
        <v/>
      </c>
    </row>
    <row r="13401">
      <c r="A13401" s="33" t="n">
        <v>45850.25</v>
      </c>
      <c r="B13401" s="15">
        <f>WEEKDAY($A13401,2)</f>
        <v/>
      </c>
      <c r="C13401" s="15">
        <f>HOUR($A13401)</f>
        <v/>
      </c>
      <c r="D13401" s="15">
        <f>IF(AND($A13401&gt;=Instellingen!$B$6,$A13401&lt;Instellingen!$B$7),1,0)</f>
        <v/>
      </c>
      <c r="E13401" s="15">
        <f>COUNTIF(tData[BezoekStart],"&lt;"&amp;($A13401+1/24))-COUNTIF(tData[BezoekEind],"&lt;="&amp;$A13401)</f>
        <v/>
      </c>
      <c r="F13401" s="15">
        <f>COUNTIF(tData[BezoekLangStart],"&lt;"&amp;($A13401+1/24))-COUNTIF(tData[BezoekLangEind],"&lt;="&amp;$A13401)</f>
        <v/>
      </c>
      <c r="G13401" s="15">
        <f>IF($D13401=1,$B13401*100+$C13401,-1)</f>
        <v/>
      </c>
      <c r="H13401" s="15">
        <f>IF($D13401=1,$B13401,-1)</f>
        <v/>
      </c>
      <c r="I13401" s="15">
        <f>IF($D13401=1,$C13401,-1)</f>
        <v/>
      </c>
    </row>
    <row r="13402">
      <c r="A13402" s="33" t="n">
        <v>45850.29166666666</v>
      </c>
      <c r="B13402" s="15">
        <f>WEEKDAY($A13402,2)</f>
        <v/>
      </c>
      <c r="C13402" s="15">
        <f>HOUR($A13402)</f>
        <v/>
      </c>
      <c r="D13402" s="15">
        <f>IF(AND($A13402&gt;=Instellingen!$B$6,$A13402&lt;Instellingen!$B$7),1,0)</f>
        <v/>
      </c>
      <c r="E13402" s="15">
        <f>COUNTIF(tData[BezoekStart],"&lt;"&amp;($A13402+1/24))-COUNTIF(tData[BezoekEind],"&lt;="&amp;$A13402)</f>
        <v/>
      </c>
      <c r="F13402" s="15">
        <f>COUNTIF(tData[BezoekLangStart],"&lt;"&amp;($A13402+1/24))-COUNTIF(tData[BezoekLangEind],"&lt;="&amp;$A13402)</f>
        <v/>
      </c>
      <c r="G13402" s="15">
        <f>IF($D13402=1,$B13402*100+$C13402,-1)</f>
        <v/>
      </c>
      <c r="H13402" s="15">
        <f>IF($D13402=1,$B13402,-1)</f>
        <v/>
      </c>
      <c r="I13402" s="15">
        <f>IF($D13402=1,$C13402,-1)</f>
        <v/>
      </c>
    </row>
    <row r="13403">
      <c r="A13403" s="33" t="n">
        <v>45850.33333333334</v>
      </c>
      <c r="B13403" s="15">
        <f>WEEKDAY($A13403,2)</f>
        <v/>
      </c>
      <c r="C13403" s="15">
        <f>HOUR($A13403)</f>
        <v/>
      </c>
      <c r="D13403" s="15">
        <f>IF(AND($A13403&gt;=Instellingen!$B$6,$A13403&lt;Instellingen!$B$7),1,0)</f>
        <v/>
      </c>
      <c r="E13403" s="15">
        <f>COUNTIF(tData[BezoekStart],"&lt;"&amp;($A13403+1/24))-COUNTIF(tData[BezoekEind],"&lt;="&amp;$A13403)</f>
        <v/>
      </c>
      <c r="F13403" s="15">
        <f>COUNTIF(tData[BezoekLangStart],"&lt;"&amp;($A13403+1/24))-COUNTIF(tData[BezoekLangEind],"&lt;="&amp;$A13403)</f>
        <v/>
      </c>
      <c r="G13403" s="15">
        <f>IF($D13403=1,$B13403*100+$C13403,-1)</f>
        <v/>
      </c>
      <c r="H13403" s="15">
        <f>IF($D13403=1,$B13403,-1)</f>
        <v/>
      </c>
      <c r="I13403" s="15">
        <f>IF($D13403=1,$C13403,-1)</f>
        <v/>
      </c>
    </row>
    <row r="13404">
      <c r="A13404" s="33" t="n">
        <v>45850.375</v>
      </c>
      <c r="B13404" s="15">
        <f>WEEKDAY($A13404,2)</f>
        <v/>
      </c>
      <c r="C13404" s="15">
        <f>HOUR($A13404)</f>
        <v/>
      </c>
      <c r="D13404" s="15">
        <f>IF(AND($A13404&gt;=Instellingen!$B$6,$A13404&lt;Instellingen!$B$7),1,0)</f>
        <v/>
      </c>
      <c r="E13404" s="15">
        <f>COUNTIF(tData[BezoekStart],"&lt;"&amp;($A13404+1/24))-COUNTIF(tData[BezoekEind],"&lt;="&amp;$A13404)</f>
        <v/>
      </c>
      <c r="F13404" s="15">
        <f>COUNTIF(tData[BezoekLangStart],"&lt;"&amp;($A13404+1/24))-COUNTIF(tData[BezoekLangEind],"&lt;="&amp;$A13404)</f>
        <v/>
      </c>
      <c r="G13404" s="15">
        <f>IF($D13404=1,$B13404*100+$C13404,-1)</f>
        <v/>
      </c>
      <c r="H13404" s="15">
        <f>IF($D13404=1,$B13404,-1)</f>
        <v/>
      </c>
      <c r="I13404" s="15">
        <f>IF($D13404=1,$C13404,-1)</f>
        <v/>
      </c>
    </row>
    <row r="13405">
      <c r="A13405" s="33" t="n">
        <v>45850.41666666666</v>
      </c>
      <c r="B13405" s="15">
        <f>WEEKDAY($A13405,2)</f>
        <v/>
      </c>
      <c r="C13405" s="15">
        <f>HOUR($A13405)</f>
        <v/>
      </c>
      <c r="D13405" s="15">
        <f>IF(AND($A13405&gt;=Instellingen!$B$6,$A13405&lt;Instellingen!$B$7),1,0)</f>
        <v/>
      </c>
      <c r="E13405" s="15">
        <f>COUNTIF(tData[BezoekStart],"&lt;"&amp;($A13405+1/24))-COUNTIF(tData[BezoekEind],"&lt;="&amp;$A13405)</f>
        <v/>
      </c>
      <c r="F13405" s="15">
        <f>COUNTIF(tData[BezoekLangStart],"&lt;"&amp;($A13405+1/24))-COUNTIF(tData[BezoekLangEind],"&lt;="&amp;$A13405)</f>
        <v/>
      </c>
      <c r="G13405" s="15">
        <f>IF($D13405=1,$B13405*100+$C13405,-1)</f>
        <v/>
      </c>
      <c r="H13405" s="15">
        <f>IF($D13405=1,$B13405,-1)</f>
        <v/>
      </c>
      <c r="I13405" s="15">
        <f>IF($D13405=1,$C13405,-1)</f>
        <v/>
      </c>
    </row>
    <row r="13406">
      <c r="A13406" s="33" t="n">
        <v>45850.45833333334</v>
      </c>
      <c r="B13406" s="15">
        <f>WEEKDAY($A13406,2)</f>
        <v/>
      </c>
      <c r="C13406" s="15">
        <f>HOUR($A13406)</f>
        <v/>
      </c>
      <c r="D13406" s="15">
        <f>IF(AND($A13406&gt;=Instellingen!$B$6,$A13406&lt;Instellingen!$B$7),1,0)</f>
        <v/>
      </c>
      <c r="E13406" s="15">
        <f>COUNTIF(tData[BezoekStart],"&lt;"&amp;($A13406+1/24))-COUNTIF(tData[BezoekEind],"&lt;="&amp;$A13406)</f>
        <v/>
      </c>
      <c r="F13406" s="15">
        <f>COUNTIF(tData[BezoekLangStart],"&lt;"&amp;($A13406+1/24))-COUNTIF(tData[BezoekLangEind],"&lt;="&amp;$A13406)</f>
        <v/>
      </c>
      <c r="G13406" s="15">
        <f>IF($D13406=1,$B13406*100+$C13406,-1)</f>
        <v/>
      </c>
      <c r="H13406" s="15">
        <f>IF($D13406=1,$B13406,-1)</f>
        <v/>
      </c>
      <c r="I13406" s="15">
        <f>IF($D13406=1,$C13406,-1)</f>
        <v/>
      </c>
    </row>
    <row r="13407">
      <c r="A13407" s="33" t="n">
        <v>45850.5</v>
      </c>
      <c r="B13407" s="15">
        <f>WEEKDAY($A13407,2)</f>
        <v/>
      </c>
      <c r="C13407" s="15">
        <f>HOUR($A13407)</f>
        <v/>
      </c>
      <c r="D13407" s="15">
        <f>IF(AND($A13407&gt;=Instellingen!$B$6,$A13407&lt;Instellingen!$B$7),1,0)</f>
        <v/>
      </c>
      <c r="E13407" s="15">
        <f>COUNTIF(tData[BezoekStart],"&lt;"&amp;($A13407+1/24))-COUNTIF(tData[BezoekEind],"&lt;="&amp;$A13407)</f>
        <v/>
      </c>
      <c r="F13407" s="15">
        <f>COUNTIF(tData[BezoekLangStart],"&lt;"&amp;($A13407+1/24))-COUNTIF(tData[BezoekLangEind],"&lt;="&amp;$A13407)</f>
        <v/>
      </c>
      <c r="G13407" s="15">
        <f>IF($D13407=1,$B13407*100+$C13407,-1)</f>
        <v/>
      </c>
      <c r="H13407" s="15">
        <f>IF($D13407=1,$B13407,-1)</f>
        <v/>
      </c>
      <c r="I13407" s="15">
        <f>IF($D13407=1,$C13407,-1)</f>
        <v/>
      </c>
    </row>
    <row r="13408">
      <c r="A13408" s="33" t="n">
        <v>45850.54166666666</v>
      </c>
      <c r="B13408" s="15">
        <f>WEEKDAY($A13408,2)</f>
        <v/>
      </c>
      <c r="C13408" s="15">
        <f>HOUR($A13408)</f>
        <v/>
      </c>
      <c r="D13408" s="15">
        <f>IF(AND($A13408&gt;=Instellingen!$B$6,$A13408&lt;Instellingen!$B$7),1,0)</f>
        <v/>
      </c>
      <c r="E13408" s="15">
        <f>COUNTIF(tData[BezoekStart],"&lt;"&amp;($A13408+1/24))-COUNTIF(tData[BezoekEind],"&lt;="&amp;$A13408)</f>
        <v/>
      </c>
      <c r="F13408" s="15">
        <f>COUNTIF(tData[BezoekLangStart],"&lt;"&amp;($A13408+1/24))-COUNTIF(tData[BezoekLangEind],"&lt;="&amp;$A13408)</f>
        <v/>
      </c>
      <c r="G13408" s="15">
        <f>IF($D13408=1,$B13408*100+$C13408,-1)</f>
        <v/>
      </c>
      <c r="H13408" s="15">
        <f>IF($D13408=1,$B13408,-1)</f>
        <v/>
      </c>
      <c r="I13408" s="15">
        <f>IF($D13408=1,$C13408,-1)</f>
        <v/>
      </c>
    </row>
    <row r="13409">
      <c r="A13409" s="33" t="n">
        <v>45850.58333333334</v>
      </c>
      <c r="B13409" s="15">
        <f>WEEKDAY($A13409,2)</f>
        <v/>
      </c>
      <c r="C13409" s="15">
        <f>HOUR($A13409)</f>
        <v/>
      </c>
      <c r="D13409" s="15">
        <f>IF(AND($A13409&gt;=Instellingen!$B$6,$A13409&lt;Instellingen!$B$7),1,0)</f>
        <v/>
      </c>
      <c r="E13409" s="15">
        <f>COUNTIF(tData[BezoekStart],"&lt;"&amp;($A13409+1/24))-COUNTIF(tData[BezoekEind],"&lt;="&amp;$A13409)</f>
        <v/>
      </c>
      <c r="F13409" s="15">
        <f>COUNTIF(tData[BezoekLangStart],"&lt;"&amp;($A13409+1/24))-COUNTIF(tData[BezoekLangEind],"&lt;="&amp;$A13409)</f>
        <v/>
      </c>
      <c r="G13409" s="15">
        <f>IF($D13409=1,$B13409*100+$C13409,-1)</f>
        <v/>
      </c>
      <c r="H13409" s="15">
        <f>IF($D13409=1,$B13409,-1)</f>
        <v/>
      </c>
      <c r="I13409" s="15">
        <f>IF($D13409=1,$C13409,-1)</f>
        <v/>
      </c>
    </row>
    <row r="13410">
      <c r="A13410" s="33" t="n">
        <v>45850.625</v>
      </c>
      <c r="B13410" s="15">
        <f>WEEKDAY($A13410,2)</f>
        <v/>
      </c>
      <c r="C13410" s="15">
        <f>HOUR($A13410)</f>
        <v/>
      </c>
      <c r="D13410" s="15">
        <f>IF(AND($A13410&gt;=Instellingen!$B$6,$A13410&lt;Instellingen!$B$7),1,0)</f>
        <v/>
      </c>
      <c r="E13410" s="15">
        <f>COUNTIF(tData[BezoekStart],"&lt;"&amp;($A13410+1/24))-COUNTIF(tData[BezoekEind],"&lt;="&amp;$A13410)</f>
        <v/>
      </c>
      <c r="F13410" s="15">
        <f>COUNTIF(tData[BezoekLangStart],"&lt;"&amp;($A13410+1/24))-COUNTIF(tData[BezoekLangEind],"&lt;="&amp;$A13410)</f>
        <v/>
      </c>
      <c r="G13410" s="15">
        <f>IF($D13410=1,$B13410*100+$C13410,-1)</f>
        <v/>
      </c>
      <c r="H13410" s="15">
        <f>IF($D13410=1,$B13410,-1)</f>
        <v/>
      </c>
      <c r="I13410" s="15">
        <f>IF($D13410=1,$C13410,-1)</f>
        <v/>
      </c>
    </row>
    <row r="13411">
      <c r="A13411" s="33" t="n">
        <v>45850.66666666666</v>
      </c>
      <c r="B13411" s="15">
        <f>WEEKDAY($A13411,2)</f>
        <v/>
      </c>
      <c r="C13411" s="15">
        <f>HOUR($A13411)</f>
        <v/>
      </c>
      <c r="D13411" s="15">
        <f>IF(AND($A13411&gt;=Instellingen!$B$6,$A13411&lt;Instellingen!$B$7),1,0)</f>
        <v/>
      </c>
      <c r="E13411" s="15">
        <f>COUNTIF(tData[BezoekStart],"&lt;"&amp;($A13411+1/24))-COUNTIF(tData[BezoekEind],"&lt;="&amp;$A13411)</f>
        <v/>
      </c>
      <c r="F13411" s="15">
        <f>COUNTIF(tData[BezoekLangStart],"&lt;"&amp;($A13411+1/24))-COUNTIF(tData[BezoekLangEind],"&lt;="&amp;$A13411)</f>
        <v/>
      </c>
      <c r="G13411" s="15">
        <f>IF($D13411=1,$B13411*100+$C13411,-1)</f>
        <v/>
      </c>
      <c r="H13411" s="15">
        <f>IF($D13411=1,$B13411,-1)</f>
        <v/>
      </c>
      <c r="I13411" s="15">
        <f>IF($D13411=1,$C13411,-1)</f>
        <v/>
      </c>
    </row>
    <row r="13412">
      <c r="A13412" s="33" t="n">
        <v>45850.70833333334</v>
      </c>
      <c r="B13412" s="15">
        <f>WEEKDAY($A13412,2)</f>
        <v/>
      </c>
      <c r="C13412" s="15">
        <f>HOUR($A13412)</f>
        <v/>
      </c>
      <c r="D13412" s="15">
        <f>IF(AND($A13412&gt;=Instellingen!$B$6,$A13412&lt;Instellingen!$B$7),1,0)</f>
        <v/>
      </c>
      <c r="E13412" s="15">
        <f>COUNTIF(tData[BezoekStart],"&lt;"&amp;($A13412+1/24))-COUNTIF(tData[BezoekEind],"&lt;="&amp;$A13412)</f>
        <v/>
      </c>
      <c r="F13412" s="15">
        <f>COUNTIF(tData[BezoekLangStart],"&lt;"&amp;($A13412+1/24))-COUNTIF(tData[BezoekLangEind],"&lt;="&amp;$A13412)</f>
        <v/>
      </c>
      <c r="G13412" s="15">
        <f>IF($D13412=1,$B13412*100+$C13412,-1)</f>
        <v/>
      </c>
      <c r="H13412" s="15">
        <f>IF($D13412=1,$B13412,-1)</f>
        <v/>
      </c>
      <c r="I13412" s="15">
        <f>IF($D13412=1,$C13412,-1)</f>
        <v/>
      </c>
    </row>
    <row r="13413">
      <c r="A13413" s="33" t="n">
        <v>45850.75</v>
      </c>
      <c r="B13413" s="15">
        <f>WEEKDAY($A13413,2)</f>
        <v/>
      </c>
      <c r="C13413" s="15">
        <f>HOUR($A13413)</f>
        <v/>
      </c>
      <c r="D13413" s="15">
        <f>IF(AND($A13413&gt;=Instellingen!$B$6,$A13413&lt;Instellingen!$B$7),1,0)</f>
        <v/>
      </c>
      <c r="E13413" s="15">
        <f>COUNTIF(tData[BezoekStart],"&lt;"&amp;($A13413+1/24))-COUNTIF(tData[BezoekEind],"&lt;="&amp;$A13413)</f>
        <v/>
      </c>
      <c r="F13413" s="15">
        <f>COUNTIF(tData[BezoekLangStart],"&lt;"&amp;($A13413+1/24))-COUNTIF(tData[BezoekLangEind],"&lt;="&amp;$A13413)</f>
        <v/>
      </c>
      <c r="G13413" s="15">
        <f>IF($D13413=1,$B13413*100+$C13413,-1)</f>
        <v/>
      </c>
      <c r="H13413" s="15">
        <f>IF($D13413=1,$B13413,-1)</f>
        <v/>
      </c>
      <c r="I13413" s="15">
        <f>IF($D13413=1,$C13413,-1)</f>
        <v/>
      </c>
    </row>
    <row r="13414">
      <c r="A13414" s="33" t="n">
        <v>45850.79166666666</v>
      </c>
      <c r="B13414" s="15">
        <f>WEEKDAY($A13414,2)</f>
        <v/>
      </c>
      <c r="C13414" s="15">
        <f>HOUR($A13414)</f>
        <v/>
      </c>
      <c r="D13414" s="15">
        <f>IF(AND($A13414&gt;=Instellingen!$B$6,$A13414&lt;Instellingen!$B$7),1,0)</f>
        <v/>
      </c>
      <c r="E13414" s="15">
        <f>COUNTIF(tData[BezoekStart],"&lt;"&amp;($A13414+1/24))-COUNTIF(tData[BezoekEind],"&lt;="&amp;$A13414)</f>
        <v/>
      </c>
      <c r="F13414" s="15">
        <f>COUNTIF(tData[BezoekLangStart],"&lt;"&amp;($A13414+1/24))-COUNTIF(tData[BezoekLangEind],"&lt;="&amp;$A13414)</f>
        <v/>
      </c>
      <c r="G13414" s="15">
        <f>IF($D13414=1,$B13414*100+$C13414,-1)</f>
        <v/>
      </c>
      <c r="H13414" s="15">
        <f>IF($D13414=1,$B13414,-1)</f>
        <v/>
      </c>
      <c r="I13414" s="15">
        <f>IF($D13414=1,$C13414,-1)</f>
        <v/>
      </c>
    </row>
    <row r="13415">
      <c r="A13415" s="33" t="n">
        <v>45850.83333333334</v>
      </c>
      <c r="B13415" s="15">
        <f>WEEKDAY($A13415,2)</f>
        <v/>
      </c>
      <c r="C13415" s="15">
        <f>HOUR($A13415)</f>
        <v/>
      </c>
      <c r="D13415" s="15">
        <f>IF(AND($A13415&gt;=Instellingen!$B$6,$A13415&lt;Instellingen!$B$7),1,0)</f>
        <v/>
      </c>
      <c r="E13415" s="15">
        <f>COUNTIF(tData[BezoekStart],"&lt;"&amp;($A13415+1/24))-COUNTIF(tData[BezoekEind],"&lt;="&amp;$A13415)</f>
        <v/>
      </c>
      <c r="F13415" s="15">
        <f>COUNTIF(tData[BezoekLangStart],"&lt;"&amp;($A13415+1/24))-COUNTIF(tData[BezoekLangEind],"&lt;="&amp;$A13415)</f>
        <v/>
      </c>
      <c r="G13415" s="15">
        <f>IF($D13415=1,$B13415*100+$C13415,-1)</f>
        <v/>
      </c>
      <c r="H13415" s="15">
        <f>IF($D13415=1,$B13415,-1)</f>
        <v/>
      </c>
      <c r="I13415" s="15">
        <f>IF($D13415=1,$C13415,-1)</f>
        <v/>
      </c>
    </row>
    <row r="13416">
      <c r="A13416" s="33" t="n">
        <v>45850.875</v>
      </c>
      <c r="B13416" s="15">
        <f>WEEKDAY($A13416,2)</f>
        <v/>
      </c>
      <c r="C13416" s="15">
        <f>HOUR($A13416)</f>
        <v/>
      </c>
      <c r="D13416" s="15">
        <f>IF(AND($A13416&gt;=Instellingen!$B$6,$A13416&lt;Instellingen!$B$7),1,0)</f>
        <v/>
      </c>
      <c r="E13416" s="15">
        <f>COUNTIF(tData[BezoekStart],"&lt;"&amp;($A13416+1/24))-COUNTIF(tData[BezoekEind],"&lt;="&amp;$A13416)</f>
        <v/>
      </c>
      <c r="F13416" s="15">
        <f>COUNTIF(tData[BezoekLangStart],"&lt;"&amp;($A13416+1/24))-COUNTIF(tData[BezoekLangEind],"&lt;="&amp;$A13416)</f>
        <v/>
      </c>
      <c r="G13416" s="15">
        <f>IF($D13416=1,$B13416*100+$C13416,-1)</f>
        <v/>
      </c>
      <c r="H13416" s="15">
        <f>IF($D13416=1,$B13416,-1)</f>
        <v/>
      </c>
      <c r="I13416" s="15">
        <f>IF($D13416=1,$C13416,-1)</f>
        <v/>
      </c>
    </row>
    <row r="13417">
      <c r="A13417" s="33" t="n">
        <v>45850.91666666666</v>
      </c>
      <c r="B13417" s="15">
        <f>WEEKDAY($A13417,2)</f>
        <v/>
      </c>
      <c r="C13417" s="15">
        <f>HOUR($A13417)</f>
        <v/>
      </c>
      <c r="D13417" s="15">
        <f>IF(AND($A13417&gt;=Instellingen!$B$6,$A13417&lt;Instellingen!$B$7),1,0)</f>
        <v/>
      </c>
      <c r="E13417" s="15">
        <f>COUNTIF(tData[BezoekStart],"&lt;"&amp;($A13417+1/24))-COUNTIF(tData[BezoekEind],"&lt;="&amp;$A13417)</f>
        <v/>
      </c>
      <c r="F13417" s="15">
        <f>COUNTIF(tData[BezoekLangStart],"&lt;"&amp;($A13417+1/24))-COUNTIF(tData[BezoekLangEind],"&lt;="&amp;$A13417)</f>
        <v/>
      </c>
      <c r="G13417" s="15">
        <f>IF($D13417=1,$B13417*100+$C13417,-1)</f>
        <v/>
      </c>
      <c r="H13417" s="15">
        <f>IF($D13417=1,$B13417,-1)</f>
        <v/>
      </c>
      <c r="I13417" s="15">
        <f>IF($D13417=1,$C13417,-1)</f>
        <v/>
      </c>
    </row>
    <row r="13418">
      <c r="A13418" s="33" t="n">
        <v>45850.95833333334</v>
      </c>
      <c r="B13418" s="15">
        <f>WEEKDAY($A13418,2)</f>
        <v/>
      </c>
      <c r="C13418" s="15">
        <f>HOUR($A13418)</f>
        <v/>
      </c>
      <c r="D13418" s="15">
        <f>IF(AND($A13418&gt;=Instellingen!$B$6,$A13418&lt;Instellingen!$B$7),1,0)</f>
        <v/>
      </c>
      <c r="E13418" s="15">
        <f>COUNTIF(tData[BezoekStart],"&lt;"&amp;($A13418+1/24))-COUNTIF(tData[BezoekEind],"&lt;="&amp;$A13418)</f>
        <v/>
      </c>
      <c r="F13418" s="15">
        <f>COUNTIF(tData[BezoekLangStart],"&lt;"&amp;($A13418+1/24))-COUNTIF(tData[BezoekLangEind],"&lt;="&amp;$A13418)</f>
        <v/>
      </c>
      <c r="G13418" s="15">
        <f>IF($D13418=1,$B13418*100+$C13418,-1)</f>
        <v/>
      </c>
      <c r="H13418" s="15">
        <f>IF($D13418=1,$B13418,-1)</f>
        <v/>
      </c>
      <c r="I13418" s="15">
        <f>IF($D13418=1,$C13418,-1)</f>
        <v/>
      </c>
    </row>
    <row r="13419">
      <c r="A13419" s="33" t="n">
        <v>45851</v>
      </c>
      <c r="B13419" s="15">
        <f>WEEKDAY($A13419,2)</f>
        <v/>
      </c>
      <c r="C13419" s="15">
        <f>HOUR($A13419)</f>
        <v/>
      </c>
      <c r="D13419" s="15">
        <f>IF(AND($A13419&gt;=Instellingen!$B$6,$A13419&lt;Instellingen!$B$7),1,0)</f>
        <v/>
      </c>
      <c r="E13419" s="15">
        <f>COUNTIF(tData[BezoekStart],"&lt;"&amp;($A13419+1/24))-COUNTIF(tData[BezoekEind],"&lt;="&amp;$A13419)</f>
        <v/>
      </c>
      <c r="F13419" s="15">
        <f>COUNTIF(tData[BezoekLangStart],"&lt;"&amp;($A13419+1/24))-COUNTIF(tData[BezoekLangEind],"&lt;="&amp;$A13419)</f>
        <v/>
      </c>
      <c r="G13419" s="15">
        <f>IF($D13419=1,$B13419*100+$C13419,-1)</f>
        <v/>
      </c>
      <c r="H13419" s="15">
        <f>IF($D13419=1,$B13419,-1)</f>
        <v/>
      </c>
      <c r="I13419" s="15">
        <f>IF($D13419=1,$C13419,-1)</f>
        <v/>
      </c>
    </row>
    <row r="13420">
      <c r="A13420" s="33" t="n">
        <v>45851.04166666666</v>
      </c>
      <c r="B13420" s="15">
        <f>WEEKDAY($A13420,2)</f>
        <v/>
      </c>
      <c r="C13420" s="15">
        <f>HOUR($A13420)</f>
        <v/>
      </c>
      <c r="D13420" s="15">
        <f>IF(AND($A13420&gt;=Instellingen!$B$6,$A13420&lt;Instellingen!$B$7),1,0)</f>
        <v/>
      </c>
      <c r="E13420" s="15">
        <f>COUNTIF(tData[BezoekStart],"&lt;"&amp;($A13420+1/24))-COUNTIF(tData[BezoekEind],"&lt;="&amp;$A13420)</f>
        <v/>
      </c>
      <c r="F13420" s="15">
        <f>COUNTIF(tData[BezoekLangStart],"&lt;"&amp;($A13420+1/24))-COUNTIF(tData[BezoekLangEind],"&lt;="&amp;$A13420)</f>
        <v/>
      </c>
      <c r="G13420" s="15">
        <f>IF($D13420=1,$B13420*100+$C13420,-1)</f>
        <v/>
      </c>
      <c r="H13420" s="15">
        <f>IF($D13420=1,$B13420,-1)</f>
        <v/>
      </c>
      <c r="I13420" s="15">
        <f>IF($D13420=1,$C13420,-1)</f>
        <v/>
      </c>
    </row>
    <row r="13421">
      <c r="A13421" s="33" t="n">
        <v>45851.08333333334</v>
      </c>
      <c r="B13421" s="15">
        <f>WEEKDAY($A13421,2)</f>
        <v/>
      </c>
      <c r="C13421" s="15">
        <f>HOUR($A13421)</f>
        <v/>
      </c>
      <c r="D13421" s="15">
        <f>IF(AND($A13421&gt;=Instellingen!$B$6,$A13421&lt;Instellingen!$B$7),1,0)</f>
        <v/>
      </c>
      <c r="E13421" s="15">
        <f>COUNTIF(tData[BezoekStart],"&lt;"&amp;($A13421+1/24))-COUNTIF(tData[BezoekEind],"&lt;="&amp;$A13421)</f>
        <v/>
      </c>
      <c r="F13421" s="15">
        <f>COUNTIF(tData[BezoekLangStart],"&lt;"&amp;($A13421+1/24))-COUNTIF(tData[BezoekLangEind],"&lt;="&amp;$A13421)</f>
        <v/>
      </c>
      <c r="G13421" s="15">
        <f>IF($D13421=1,$B13421*100+$C13421,-1)</f>
        <v/>
      </c>
      <c r="H13421" s="15">
        <f>IF($D13421=1,$B13421,-1)</f>
        <v/>
      </c>
      <c r="I13421" s="15">
        <f>IF($D13421=1,$C13421,-1)</f>
        <v/>
      </c>
    </row>
    <row r="13422">
      <c r="A13422" s="33" t="n">
        <v>45851.125</v>
      </c>
      <c r="B13422" s="15">
        <f>WEEKDAY($A13422,2)</f>
        <v/>
      </c>
      <c r="C13422" s="15">
        <f>HOUR($A13422)</f>
        <v/>
      </c>
      <c r="D13422" s="15">
        <f>IF(AND($A13422&gt;=Instellingen!$B$6,$A13422&lt;Instellingen!$B$7),1,0)</f>
        <v/>
      </c>
      <c r="E13422" s="15">
        <f>COUNTIF(tData[BezoekStart],"&lt;"&amp;($A13422+1/24))-COUNTIF(tData[BezoekEind],"&lt;="&amp;$A13422)</f>
        <v/>
      </c>
      <c r="F13422" s="15">
        <f>COUNTIF(tData[BezoekLangStart],"&lt;"&amp;($A13422+1/24))-COUNTIF(tData[BezoekLangEind],"&lt;="&amp;$A13422)</f>
        <v/>
      </c>
      <c r="G13422" s="15">
        <f>IF($D13422=1,$B13422*100+$C13422,-1)</f>
        <v/>
      </c>
      <c r="H13422" s="15">
        <f>IF($D13422=1,$B13422,-1)</f>
        <v/>
      </c>
      <c r="I13422" s="15">
        <f>IF($D13422=1,$C13422,-1)</f>
        <v/>
      </c>
    </row>
    <row r="13423">
      <c r="A13423" s="33" t="n">
        <v>45851.16666666666</v>
      </c>
      <c r="B13423" s="15">
        <f>WEEKDAY($A13423,2)</f>
        <v/>
      </c>
      <c r="C13423" s="15">
        <f>HOUR($A13423)</f>
        <v/>
      </c>
      <c r="D13423" s="15">
        <f>IF(AND($A13423&gt;=Instellingen!$B$6,$A13423&lt;Instellingen!$B$7),1,0)</f>
        <v/>
      </c>
      <c r="E13423" s="15">
        <f>COUNTIF(tData[BezoekStart],"&lt;"&amp;($A13423+1/24))-COUNTIF(tData[BezoekEind],"&lt;="&amp;$A13423)</f>
        <v/>
      </c>
      <c r="F13423" s="15">
        <f>COUNTIF(tData[BezoekLangStart],"&lt;"&amp;($A13423+1/24))-COUNTIF(tData[BezoekLangEind],"&lt;="&amp;$A13423)</f>
        <v/>
      </c>
      <c r="G13423" s="15">
        <f>IF($D13423=1,$B13423*100+$C13423,-1)</f>
        <v/>
      </c>
      <c r="H13423" s="15">
        <f>IF($D13423=1,$B13423,-1)</f>
        <v/>
      </c>
      <c r="I13423" s="15">
        <f>IF($D13423=1,$C13423,-1)</f>
        <v/>
      </c>
    </row>
    <row r="13424">
      <c r="A13424" s="33" t="n">
        <v>45851.20833333334</v>
      </c>
      <c r="B13424" s="15">
        <f>WEEKDAY($A13424,2)</f>
        <v/>
      </c>
      <c r="C13424" s="15">
        <f>HOUR($A13424)</f>
        <v/>
      </c>
      <c r="D13424" s="15">
        <f>IF(AND($A13424&gt;=Instellingen!$B$6,$A13424&lt;Instellingen!$B$7),1,0)</f>
        <v/>
      </c>
      <c r="E13424" s="15">
        <f>COUNTIF(tData[BezoekStart],"&lt;"&amp;($A13424+1/24))-COUNTIF(tData[BezoekEind],"&lt;="&amp;$A13424)</f>
        <v/>
      </c>
      <c r="F13424" s="15">
        <f>COUNTIF(tData[BezoekLangStart],"&lt;"&amp;($A13424+1/24))-COUNTIF(tData[BezoekLangEind],"&lt;="&amp;$A13424)</f>
        <v/>
      </c>
      <c r="G13424" s="15">
        <f>IF($D13424=1,$B13424*100+$C13424,-1)</f>
        <v/>
      </c>
      <c r="H13424" s="15">
        <f>IF($D13424=1,$B13424,-1)</f>
        <v/>
      </c>
      <c r="I13424" s="15">
        <f>IF($D13424=1,$C13424,-1)</f>
        <v/>
      </c>
    </row>
    <row r="13425">
      <c r="A13425" s="33" t="n">
        <v>45851.25</v>
      </c>
      <c r="B13425" s="15">
        <f>WEEKDAY($A13425,2)</f>
        <v/>
      </c>
      <c r="C13425" s="15">
        <f>HOUR($A13425)</f>
        <v/>
      </c>
      <c r="D13425" s="15">
        <f>IF(AND($A13425&gt;=Instellingen!$B$6,$A13425&lt;Instellingen!$B$7),1,0)</f>
        <v/>
      </c>
      <c r="E13425" s="15">
        <f>COUNTIF(tData[BezoekStart],"&lt;"&amp;($A13425+1/24))-COUNTIF(tData[BezoekEind],"&lt;="&amp;$A13425)</f>
        <v/>
      </c>
      <c r="F13425" s="15">
        <f>COUNTIF(tData[BezoekLangStart],"&lt;"&amp;($A13425+1/24))-COUNTIF(tData[BezoekLangEind],"&lt;="&amp;$A13425)</f>
        <v/>
      </c>
      <c r="G13425" s="15">
        <f>IF($D13425=1,$B13425*100+$C13425,-1)</f>
        <v/>
      </c>
      <c r="H13425" s="15">
        <f>IF($D13425=1,$B13425,-1)</f>
        <v/>
      </c>
      <c r="I13425" s="15">
        <f>IF($D13425=1,$C13425,-1)</f>
        <v/>
      </c>
    </row>
    <row r="13426">
      <c r="A13426" s="33" t="n">
        <v>45851.29166666666</v>
      </c>
      <c r="B13426" s="15">
        <f>WEEKDAY($A13426,2)</f>
        <v/>
      </c>
      <c r="C13426" s="15">
        <f>HOUR($A13426)</f>
        <v/>
      </c>
      <c r="D13426" s="15">
        <f>IF(AND($A13426&gt;=Instellingen!$B$6,$A13426&lt;Instellingen!$B$7),1,0)</f>
        <v/>
      </c>
      <c r="E13426" s="15">
        <f>COUNTIF(tData[BezoekStart],"&lt;"&amp;($A13426+1/24))-COUNTIF(tData[BezoekEind],"&lt;="&amp;$A13426)</f>
        <v/>
      </c>
      <c r="F13426" s="15">
        <f>COUNTIF(tData[BezoekLangStart],"&lt;"&amp;($A13426+1/24))-COUNTIF(tData[BezoekLangEind],"&lt;="&amp;$A13426)</f>
        <v/>
      </c>
      <c r="G13426" s="15">
        <f>IF($D13426=1,$B13426*100+$C13426,-1)</f>
        <v/>
      </c>
      <c r="H13426" s="15">
        <f>IF($D13426=1,$B13426,-1)</f>
        <v/>
      </c>
      <c r="I13426" s="15">
        <f>IF($D13426=1,$C13426,-1)</f>
        <v/>
      </c>
    </row>
    <row r="13427">
      <c r="A13427" s="33" t="n">
        <v>45851.33333333334</v>
      </c>
      <c r="B13427" s="15">
        <f>WEEKDAY($A13427,2)</f>
        <v/>
      </c>
      <c r="C13427" s="15">
        <f>HOUR($A13427)</f>
        <v/>
      </c>
      <c r="D13427" s="15">
        <f>IF(AND($A13427&gt;=Instellingen!$B$6,$A13427&lt;Instellingen!$B$7),1,0)</f>
        <v/>
      </c>
      <c r="E13427" s="15">
        <f>COUNTIF(tData[BezoekStart],"&lt;"&amp;($A13427+1/24))-COUNTIF(tData[BezoekEind],"&lt;="&amp;$A13427)</f>
        <v/>
      </c>
      <c r="F13427" s="15">
        <f>COUNTIF(tData[BezoekLangStart],"&lt;"&amp;($A13427+1/24))-COUNTIF(tData[BezoekLangEind],"&lt;="&amp;$A13427)</f>
        <v/>
      </c>
      <c r="G13427" s="15">
        <f>IF($D13427=1,$B13427*100+$C13427,-1)</f>
        <v/>
      </c>
      <c r="H13427" s="15">
        <f>IF($D13427=1,$B13427,-1)</f>
        <v/>
      </c>
      <c r="I13427" s="15">
        <f>IF($D13427=1,$C13427,-1)</f>
        <v/>
      </c>
    </row>
    <row r="13428">
      <c r="A13428" s="33" t="n">
        <v>45851.375</v>
      </c>
      <c r="B13428" s="15">
        <f>WEEKDAY($A13428,2)</f>
        <v/>
      </c>
      <c r="C13428" s="15">
        <f>HOUR($A13428)</f>
        <v/>
      </c>
      <c r="D13428" s="15">
        <f>IF(AND($A13428&gt;=Instellingen!$B$6,$A13428&lt;Instellingen!$B$7),1,0)</f>
        <v/>
      </c>
      <c r="E13428" s="15">
        <f>COUNTIF(tData[BezoekStart],"&lt;"&amp;($A13428+1/24))-COUNTIF(tData[BezoekEind],"&lt;="&amp;$A13428)</f>
        <v/>
      </c>
      <c r="F13428" s="15">
        <f>COUNTIF(tData[BezoekLangStart],"&lt;"&amp;($A13428+1/24))-COUNTIF(tData[BezoekLangEind],"&lt;="&amp;$A13428)</f>
        <v/>
      </c>
      <c r="G13428" s="15">
        <f>IF($D13428=1,$B13428*100+$C13428,-1)</f>
        <v/>
      </c>
      <c r="H13428" s="15">
        <f>IF($D13428=1,$B13428,-1)</f>
        <v/>
      </c>
      <c r="I13428" s="15">
        <f>IF($D13428=1,$C13428,-1)</f>
        <v/>
      </c>
    </row>
    <row r="13429">
      <c r="A13429" s="33" t="n">
        <v>45851.41666666666</v>
      </c>
      <c r="B13429" s="15">
        <f>WEEKDAY($A13429,2)</f>
        <v/>
      </c>
      <c r="C13429" s="15">
        <f>HOUR($A13429)</f>
        <v/>
      </c>
      <c r="D13429" s="15">
        <f>IF(AND($A13429&gt;=Instellingen!$B$6,$A13429&lt;Instellingen!$B$7),1,0)</f>
        <v/>
      </c>
      <c r="E13429" s="15">
        <f>COUNTIF(tData[BezoekStart],"&lt;"&amp;($A13429+1/24))-COUNTIF(tData[BezoekEind],"&lt;="&amp;$A13429)</f>
        <v/>
      </c>
      <c r="F13429" s="15">
        <f>COUNTIF(tData[BezoekLangStart],"&lt;"&amp;($A13429+1/24))-COUNTIF(tData[BezoekLangEind],"&lt;="&amp;$A13429)</f>
        <v/>
      </c>
      <c r="G13429" s="15">
        <f>IF($D13429=1,$B13429*100+$C13429,-1)</f>
        <v/>
      </c>
      <c r="H13429" s="15">
        <f>IF($D13429=1,$B13429,-1)</f>
        <v/>
      </c>
      <c r="I13429" s="15">
        <f>IF($D13429=1,$C13429,-1)</f>
        <v/>
      </c>
    </row>
    <row r="13430">
      <c r="A13430" s="33" t="n">
        <v>45851.45833333334</v>
      </c>
      <c r="B13430" s="15">
        <f>WEEKDAY($A13430,2)</f>
        <v/>
      </c>
      <c r="C13430" s="15">
        <f>HOUR($A13430)</f>
        <v/>
      </c>
      <c r="D13430" s="15">
        <f>IF(AND($A13430&gt;=Instellingen!$B$6,$A13430&lt;Instellingen!$B$7),1,0)</f>
        <v/>
      </c>
      <c r="E13430" s="15">
        <f>COUNTIF(tData[BezoekStart],"&lt;"&amp;($A13430+1/24))-COUNTIF(tData[BezoekEind],"&lt;="&amp;$A13430)</f>
        <v/>
      </c>
      <c r="F13430" s="15">
        <f>COUNTIF(tData[BezoekLangStart],"&lt;"&amp;($A13430+1/24))-COUNTIF(tData[BezoekLangEind],"&lt;="&amp;$A13430)</f>
        <v/>
      </c>
      <c r="G13430" s="15">
        <f>IF($D13430=1,$B13430*100+$C13430,-1)</f>
        <v/>
      </c>
      <c r="H13430" s="15">
        <f>IF($D13430=1,$B13430,-1)</f>
        <v/>
      </c>
      <c r="I13430" s="15">
        <f>IF($D13430=1,$C13430,-1)</f>
        <v/>
      </c>
    </row>
    <row r="13431">
      <c r="A13431" s="33" t="n">
        <v>45851.5</v>
      </c>
      <c r="B13431" s="15">
        <f>WEEKDAY($A13431,2)</f>
        <v/>
      </c>
      <c r="C13431" s="15">
        <f>HOUR($A13431)</f>
        <v/>
      </c>
      <c r="D13431" s="15">
        <f>IF(AND($A13431&gt;=Instellingen!$B$6,$A13431&lt;Instellingen!$B$7),1,0)</f>
        <v/>
      </c>
      <c r="E13431" s="15">
        <f>COUNTIF(tData[BezoekStart],"&lt;"&amp;($A13431+1/24))-COUNTIF(tData[BezoekEind],"&lt;="&amp;$A13431)</f>
        <v/>
      </c>
      <c r="F13431" s="15">
        <f>COUNTIF(tData[BezoekLangStart],"&lt;"&amp;($A13431+1/24))-COUNTIF(tData[BezoekLangEind],"&lt;="&amp;$A13431)</f>
        <v/>
      </c>
      <c r="G13431" s="15">
        <f>IF($D13431=1,$B13431*100+$C13431,-1)</f>
        <v/>
      </c>
      <c r="H13431" s="15">
        <f>IF($D13431=1,$B13431,-1)</f>
        <v/>
      </c>
      <c r="I13431" s="15">
        <f>IF($D13431=1,$C13431,-1)</f>
        <v/>
      </c>
    </row>
    <row r="13432">
      <c r="A13432" s="33" t="n">
        <v>45851.54166666666</v>
      </c>
      <c r="B13432" s="15">
        <f>WEEKDAY($A13432,2)</f>
        <v/>
      </c>
      <c r="C13432" s="15">
        <f>HOUR($A13432)</f>
        <v/>
      </c>
      <c r="D13432" s="15">
        <f>IF(AND($A13432&gt;=Instellingen!$B$6,$A13432&lt;Instellingen!$B$7),1,0)</f>
        <v/>
      </c>
      <c r="E13432" s="15">
        <f>COUNTIF(tData[BezoekStart],"&lt;"&amp;($A13432+1/24))-COUNTIF(tData[BezoekEind],"&lt;="&amp;$A13432)</f>
        <v/>
      </c>
      <c r="F13432" s="15">
        <f>COUNTIF(tData[BezoekLangStart],"&lt;"&amp;($A13432+1/24))-COUNTIF(tData[BezoekLangEind],"&lt;="&amp;$A13432)</f>
        <v/>
      </c>
      <c r="G13432" s="15">
        <f>IF($D13432=1,$B13432*100+$C13432,-1)</f>
        <v/>
      </c>
      <c r="H13432" s="15">
        <f>IF($D13432=1,$B13432,-1)</f>
        <v/>
      </c>
      <c r="I13432" s="15">
        <f>IF($D13432=1,$C13432,-1)</f>
        <v/>
      </c>
    </row>
    <row r="13433">
      <c r="A13433" s="33" t="n">
        <v>45851.58333333334</v>
      </c>
      <c r="B13433" s="15">
        <f>WEEKDAY($A13433,2)</f>
        <v/>
      </c>
      <c r="C13433" s="15">
        <f>HOUR($A13433)</f>
        <v/>
      </c>
      <c r="D13433" s="15">
        <f>IF(AND($A13433&gt;=Instellingen!$B$6,$A13433&lt;Instellingen!$B$7),1,0)</f>
        <v/>
      </c>
      <c r="E13433" s="15">
        <f>COUNTIF(tData[BezoekStart],"&lt;"&amp;($A13433+1/24))-COUNTIF(tData[BezoekEind],"&lt;="&amp;$A13433)</f>
        <v/>
      </c>
      <c r="F13433" s="15">
        <f>COUNTIF(tData[BezoekLangStart],"&lt;"&amp;($A13433+1/24))-COUNTIF(tData[BezoekLangEind],"&lt;="&amp;$A13433)</f>
        <v/>
      </c>
      <c r="G13433" s="15">
        <f>IF($D13433=1,$B13433*100+$C13433,-1)</f>
        <v/>
      </c>
      <c r="H13433" s="15">
        <f>IF($D13433=1,$B13433,-1)</f>
        <v/>
      </c>
      <c r="I13433" s="15">
        <f>IF($D13433=1,$C13433,-1)</f>
        <v/>
      </c>
    </row>
    <row r="13434">
      <c r="A13434" s="33" t="n">
        <v>45851.625</v>
      </c>
      <c r="B13434" s="15">
        <f>WEEKDAY($A13434,2)</f>
        <v/>
      </c>
      <c r="C13434" s="15">
        <f>HOUR($A13434)</f>
        <v/>
      </c>
      <c r="D13434" s="15">
        <f>IF(AND($A13434&gt;=Instellingen!$B$6,$A13434&lt;Instellingen!$B$7),1,0)</f>
        <v/>
      </c>
      <c r="E13434" s="15">
        <f>COUNTIF(tData[BezoekStart],"&lt;"&amp;($A13434+1/24))-COUNTIF(tData[BezoekEind],"&lt;="&amp;$A13434)</f>
        <v/>
      </c>
      <c r="F13434" s="15">
        <f>COUNTIF(tData[BezoekLangStart],"&lt;"&amp;($A13434+1/24))-COUNTIF(tData[BezoekLangEind],"&lt;="&amp;$A13434)</f>
        <v/>
      </c>
      <c r="G13434" s="15">
        <f>IF($D13434=1,$B13434*100+$C13434,-1)</f>
        <v/>
      </c>
      <c r="H13434" s="15">
        <f>IF($D13434=1,$B13434,-1)</f>
        <v/>
      </c>
      <c r="I13434" s="15">
        <f>IF($D13434=1,$C13434,-1)</f>
        <v/>
      </c>
    </row>
    <row r="13435">
      <c r="A13435" s="33" t="n">
        <v>45851.66666666666</v>
      </c>
      <c r="B13435" s="15">
        <f>WEEKDAY($A13435,2)</f>
        <v/>
      </c>
      <c r="C13435" s="15">
        <f>HOUR($A13435)</f>
        <v/>
      </c>
      <c r="D13435" s="15">
        <f>IF(AND($A13435&gt;=Instellingen!$B$6,$A13435&lt;Instellingen!$B$7),1,0)</f>
        <v/>
      </c>
      <c r="E13435" s="15">
        <f>COUNTIF(tData[BezoekStart],"&lt;"&amp;($A13435+1/24))-COUNTIF(tData[BezoekEind],"&lt;="&amp;$A13435)</f>
        <v/>
      </c>
      <c r="F13435" s="15">
        <f>COUNTIF(tData[BezoekLangStart],"&lt;"&amp;($A13435+1/24))-COUNTIF(tData[BezoekLangEind],"&lt;="&amp;$A13435)</f>
        <v/>
      </c>
      <c r="G13435" s="15">
        <f>IF($D13435=1,$B13435*100+$C13435,-1)</f>
        <v/>
      </c>
      <c r="H13435" s="15">
        <f>IF($D13435=1,$B13435,-1)</f>
        <v/>
      </c>
      <c r="I13435" s="15">
        <f>IF($D13435=1,$C13435,-1)</f>
        <v/>
      </c>
    </row>
    <row r="13436">
      <c r="A13436" s="33" t="n">
        <v>45851.70833333334</v>
      </c>
      <c r="B13436" s="15">
        <f>WEEKDAY($A13436,2)</f>
        <v/>
      </c>
      <c r="C13436" s="15">
        <f>HOUR($A13436)</f>
        <v/>
      </c>
      <c r="D13436" s="15">
        <f>IF(AND($A13436&gt;=Instellingen!$B$6,$A13436&lt;Instellingen!$B$7),1,0)</f>
        <v/>
      </c>
      <c r="E13436" s="15">
        <f>COUNTIF(tData[BezoekStart],"&lt;"&amp;($A13436+1/24))-COUNTIF(tData[BezoekEind],"&lt;="&amp;$A13436)</f>
        <v/>
      </c>
      <c r="F13436" s="15">
        <f>COUNTIF(tData[BezoekLangStart],"&lt;"&amp;($A13436+1/24))-COUNTIF(tData[BezoekLangEind],"&lt;="&amp;$A13436)</f>
        <v/>
      </c>
      <c r="G13436" s="15">
        <f>IF($D13436=1,$B13436*100+$C13436,-1)</f>
        <v/>
      </c>
      <c r="H13436" s="15">
        <f>IF($D13436=1,$B13436,-1)</f>
        <v/>
      </c>
      <c r="I13436" s="15">
        <f>IF($D13436=1,$C13436,-1)</f>
        <v/>
      </c>
    </row>
    <row r="13437">
      <c r="A13437" s="33" t="n">
        <v>45851.75</v>
      </c>
      <c r="B13437" s="15">
        <f>WEEKDAY($A13437,2)</f>
        <v/>
      </c>
      <c r="C13437" s="15">
        <f>HOUR($A13437)</f>
        <v/>
      </c>
      <c r="D13437" s="15">
        <f>IF(AND($A13437&gt;=Instellingen!$B$6,$A13437&lt;Instellingen!$B$7),1,0)</f>
        <v/>
      </c>
      <c r="E13437" s="15">
        <f>COUNTIF(tData[BezoekStart],"&lt;"&amp;($A13437+1/24))-COUNTIF(tData[BezoekEind],"&lt;="&amp;$A13437)</f>
        <v/>
      </c>
      <c r="F13437" s="15">
        <f>COUNTIF(tData[BezoekLangStart],"&lt;"&amp;($A13437+1/24))-COUNTIF(tData[BezoekLangEind],"&lt;="&amp;$A13437)</f>
        <v/>
      </c>
      <c r="G13437" s="15">
        <f>IF($D13437=1,$B13437*100+$C13437,-1)</f>
        <v/>
      </c>
      <c r="H13437" s="15">
        <f>IF($D13437=1,$B13437,-1)</f>
        <v/>
      </c>
      <c r="I13437" s="15">
        <f>IF($D13437=1,$C13437,-1)</f>
        <v/>
      </c>
    </row>
    <row r="13438">
      <c r="A13438" s="33" t="n">
        <v>45851.79166666666</v>
      </c>
      <c r="B13438" s="15">
        <f>WEEKDAY($A13438,2)</f>
        <v/>
      </c>
      <c r="C13438" s="15">
        <f>HOUR($A13438)</f>
        <v/>
      </c>
      <c r="D13438" s="15">
        <f>IF(AND($A13438&gt;=Instellingen!$B$6,$A13438&lt;Instellingen!$B$7),1,0)</f>
        <v/>
      </c>
      <c r="E13438" s="15">
        <f>COUNTIF(tData[BezoekStart],"&lt;"&amp;($A13438+1/24))-COUNTIF(tData[BezoekEind],"&lt;="&amp;$A13438)</f>
        <v/>
      </c>
      <c r="F13438" s="15">
        <f>COUNTIF(tData[BezoekLangStart],"&lt;"&amp;($A13438+1/24))-COUNTIF(tData[BezoekLangEind],"&lt;="&amp;$A13438)</f>
        <v/>
      </c>
      <c r="G13438" s="15">
        <f>IF($D13438=1,$B13438*100+$C13438,-1)</f>
        <v/>
      </c>
      <c r="H13438" s="15">
        <f>IF($D13438=1,$B13438,-1)</f>
        <v/>
      </c>
      <c r="I13438" s="15">
        <f>IF($D13438=1,$C13438,-1)</f>
        <v/>
      </c>
    </row>
    <row r="13439">
      <c r="A13439" s="33" t="n">
        <v>45851.83333333334</v>
      </c>
      <c r="B13439" s="15">
        <f>WEEKDAY($A13439,2)</f>
        <v/>
      </c>
      <c r="C13439" s="15">
        <f>HOUR($A13439)</f>
        <v/>
      </c>
      <c r="D13439" s="15">
        <f>IF(AND($A13439&gt;=Instellingen!$B$6,$A13439&lt;Instellingen!$B$7),1,0)</f>
        <v/>
      </c>
      <c r="E13439" s="15">
        <f>COUNTIF(tData[BezoekStart],"&lt;"&amp;($A13439+1/24))-COUNTIF(tData[BezoekEind],"&lt;="&amp;$A13439)</f>
        <v/>
      </c>
      <c r="F13439" s="15">
        <f>COUNTIF(tData[BezoekLangStart],"&lt;"&amp;($A13439+1/24))-COUNTIF(tData[BezoekLangEind],"&lt;="&amp;$A13439)</f>
        <v/>
      </c>
      <c r="G13439" s="15">
        <f>IF($D13439=1,$B13439*100+$C13439,-1)</f>
        <v/>
      </c>
      <c r="H13439" s="15">
        <f>IF($D13439=1,$B13439,-1)</f>
        <v/>
      </c>
      <c r="I13439" s="15">
        <f>IF($D13439=1,$C13439,-1)</f>
        <v/>
      </c>
    </row>
    <row r="13440">
      <c r="A13440" s="33" t="n">
        <v>45851.875</v>
      </c>
      <c r="B13440" s="15">
        <f>WEEKDAY($A13440,2)</f>
        <v/>
      </c>
      <c r="C13440" s="15">
        <f>HOUR($A13440)</f>
        <v/>
      </c>
      <c r="D13440" s="15">
        <f>IF(AND($A13440&gt;=Instellingen!$B$6,$A13440&lt;Instellingen!$B$7),1,0)</f>
        <v/>
      </c>
      <c r="E13440" s="15">
        <f>COUNTIF(tData[BezoekStart],"&lt;"&amp;($A13440+1/24))-COUNTIF(tData[BezoekEind],"&lt;="&amp;$A13440)</f>
        <v/>
      </c>
      <c r="F13440" s="15">
        <f>COUNTIF(tData[BezoekLangStart],"&lt;"&amp;($A13440+1/24))-COUNTIF(tData[BezoekLangEind],"&lt;="&amp;$A13440)</f>
        <v/>
      </c>
      <c r="G13440" s="15">
        <f>IF($D13440=1,$B13440*100+$C13440,-1)</f>
        <v/>
      </c>
      <c r="H13440" s="15">
        <f>IF($D13440=1,$B13440,-1)</f>
        <v/>
      </c>
      <c r="I13440" s="15">
        <f>IF($D13440=1,$C13440,-1)</f>
        <v/>
      </c>
    </row>
    <row r="13441">
      <c r="A13441" s="33" t="n">
        <v>45851.91666666666</v>
      </c>
      <c r="B13441" s="15">
        <f>WEEKDAY($A13441,2)</f>
        <v/>
      </c>
      <c r="C13441" s="15">
        <f>HOUR($A13441)</f>
        <v/>
      </c>
      <c r="D13441" s="15">
        <f>IF(AND($A13441&gt;=Instellingen!$B$6,$A13441&lt;Instellingen!$B$7),1,0)</f>
        <v/>
      </c>
      <c r="E13441" s="15">
        <f>COUNTIF(tData[BezoekStart],"&lt;"&amp;($A13441+1/24))-COUNTIF(tData[BezoekEind],"&lt;="&amp;$A13441)</f>
        <v/>
      </c>
      <c r="F13441" s="15">
        <f>COUNTIF(tData[BezoekLangStart],"&lt;"&amp;($A13441+1/24))-COUNTIF(tData[BezoekLangEind],"&lt;="&amp;$A13441)</f>
        <v/>
      </c>
      <c r="G13441" s="15">
        <f>IF($D13441=1,$B13441*100+$C13441,-1)</f>
        <v/>
      </c>
      <c r="H13441" s="15">
        <f>IF($D13441=1,$B13441,-1)</f>
        <v/>
      </c>
      <c r="I13441" s="15">
        <f>IF($D13441=1,$C13441,-1)</f>
        <v/>
      </c>
    </row>
    <row r="13442">
      <c r="A13442" s="33" t="n">
        <v>45851.95833333334</v>
      </c>
      <c r="B13442" s="15">
        <f>WEEKDAY($A13442,2)</f>
        <v/>
      </c>
      <c r="C13442" s="15">
        <f>HOUR($A13442)</f>
        <v/>
      </c>
      <c r="D13442" s="15">
        <f>IF(AND($A13442&gt;=Instellingen!$B$6,$A13442&lt;Instellingen!$B$7),1,0)</f>
        <v/>
      </c>
      <c r="E13442" s="15">
        <f>COUNTIF(tData[BezoekStart],"&lt;"&amp;($A13442+1/24))-COUNTIF(tData[BezoekEind],"&lt;="&amp;$A13442)</f>
        <v/>
      </c>
      <c r="F13442" s="15">
        <f>COUNTIF(tData[BezoekLangStart],"&lt;"&amp;($A13442+1/24))-COUNTIF(tData[BezoekLangEind],"&lt;="&amp;$A13442)</f>
        <v/>
      </c>
      <c r="G13442" s="15">
        <f>IF($D13442=1,$B13442*100+$C13442,-1)</f>
        <v/>
      </c>
      <c r="H13442" s="15">
        <f>IF($D13442=1,$B13442,-1)</f>
        <v/>
      </c>
      <c r="I13442" s="15">
        <f>IF($D13442=1,$C13442,-1)</f>
        <v/>
      </c>
    </row>
    <row r="13443">
      <c r="A13443" s="33" t="n">
        <v>45852</v>
      </c>
      <c r="B13443" s="15">
        <f>WEEKDAY($A13443,2)</f>
        <v/>
      </c>
      <c r="C13443" s="15">
        <f>HOUR($A13443)</f>
        <v/>
      </c>
      <c r="D13443" s="15">
        <f>IF(AND($A13443&gt;=Instellingen!$B$6,$A13443&lt;Instellingen!$B$7),1,0)</f>
        <v/>
      </c>
      <c r="E13443" s="15">
        <f>COUNTIF(tData[BezoekStart],"&lt;"&amp;($A13443+1/24))-COUNTIF(tData[BezoekEind],"&lt;="&amp;$A13443)</f>
        <v/>
      </c>
      <c r="F13443" s="15">
        <f>COUNTIF(tData[BezoekLangStart],"&lt;"&amp;($A13443+1/24))-COUNTIF(tData[BezoekLangEind],"&lt;="&amp;$A13443)</f>
        <v/>
      </c>
      <c r="G13443" s="15">
        <f>IF($D13443=1,$B13443*100+$C13443,-1)</f>
        <v/>
      </c>
      <c r="H13443" s="15">
        <f>IF($D13443=1,$B13443,-1)</f>
        <v/>
      </c>
      <c r="I13443" s="15">
        <f>IF($D13443=1,$C13443,-1)</f>
        <v/>
      </c>
    </row>
    <row r="13444">
      <c r="A13444" s="33" t="n">
        <v>45852.04166666666</v>
      </c>
      <c r="B13444" s="15">
        <f>WEEKDAY($A13444,2)</f>
        <v/>
      </c>
      <c r="C13444" s="15">
        <f>HOUR($A13444)</f>
        <v/>
      </c>
      <c r="D13444" s="15">
        <f>IF(AND($A13444&gt;=Instellingen!$B$6,$A13444&lt;Instellingen!$B$7),1,0)</f>
        <v/>
      </c>
      <c r="E13444" s="15">
        <f>COUNTIF(tData[BezoekStart],"&lt;"&amp;($A13444+1/24))-COUNTIF(tData[BezoekEind],"&lt;="&amp;$A13444)</f>
        <v/>
      </c>
      <c r="F13444" s="15">
        <f>COUNTIF(tData[BezoekLangStart],"&lt;"&amp;($A13444+1/24))-COUNTIF(tData[BezoekLangEind],"&lt;="&amp;$A13444)</f>
        <v/>
      </c>
      <c r="G13444" s="15">
        <f>IF($D13444=1,$B13444*100+$C13444,-1)</f>
        <v/>
      </c>
      <c r="H13444" s="15">
        <f>IF($D13444=1,$B13444,-1)</f>
        <v/>
      </c>
      <c r="I13444" s="15">
        <f>IF($D13444=1,$C13444,-1)</f>
        <v/>
      </c>
    </row>
    <row r="13445">
      <c r="A13445" s="33" t="n">
        <v>45852.08333333334</v>
      </c>
      <c r="B13445" s="15">
        <f>WEEKDAY($A13445,2)</f>
        <v/>
      </c>
      <c r="C13445" s="15">
        <f>HOUR($A13445)</f>
        <v/>
      </c>
      <c r="D13445" s="15">
        <f>IF(AND($A13445&gt;=Instellingen!$B$6,$A13445&lt;Instellingen!$B$7),1,0)</f>
        <v/>
      </c>
      <c r="E13445" s="15">
        <f>COUNTIF(tData[BezoekStart],"&lt;"&amp;($A13445+1/24))-COUNTIF(tData[BezoekEind],"&lt;="&amp;$A13445)</f>
        <v/>
      </c>
      <c r="F13445" s="15">
        <f>COUNTIF(tData[BezoekLangStart],"&lt;"&amp;($A13445+1/24))-COUNTIF(tData[BezoekLangEind],"&lt;="&amp;$A13445)</f>
        <v/>
      </c>
      <c r="G13445" s="15">
        <f>IF($D13445=1,$B13445*100+$C13445,-1)</f>
        <v/>
      </c>
      <c r="H13445" s="15">
        <f>IF($D13445=1,$B13445,-1)</f>
        <v/>
      </c>
      <c r="I13445" s="15">
        <f>IF($D13445=1,$C13445,-1)</f>
        <v/>
      </c>
    </row>
    <row r="13446">
      <c r="A13446" s="33" t="n">
        <v>45852.125</v>
      </c>
      <c r="B13446" s="15">
        <f>WEEKDAY($A13446,2)</f>
        <v/>
      </c>
      <c r="C13446" s="15">
        <f>HOUR($A13446)</f>
        <v/>
      </c>
      <c r="D13446" s="15">
        <f>IF(AND($A13446&gt;=Instellingen!$B$6,$A13446&lt;Instellingen!$B$7),1,0)</f>
        <v/>
      </c>
      <c r="E13446" s="15">
        <f>COUNTIF(tData[BezoekStart],"&lt;"&amp;($A13446+1/24))-COUNTIF(tData[BezoekEind],"&lt;="&amp;$A13446)</f>
        <v/>
      </c>
      <c r="F13446" s="15">
        <f>COUNTIF(tData[BezoekLangStart],"&lt;"&amp;($A13446+1/24))-COUNTIF(tData[BezoekLangEind],"&lt;="&amp;$A13446)</f>
        <v/>
      </c>
      <c r="G13446" s="15">
        <f>IF($D13446=1,$B13446*100+$C13446,-1)</f>
        <v/>
      </c>
      <c r="H13446" s="15">
        <f>IF($D13446=1,$B13446,-1)</f>
        <v/>
      </c>
      <c r="I13446" s="15">
        <f>IF($D13446=1,$C13446,-1)</f>
        <v/>
      </c>
    </row>
    <row r="13447">
      <c r="A13447" s="33" t="n">
        <v>45852.16666666666</v>
      </c>
      <c r="B13447" s="15">
        <f>WEEKDAY($A13447,2)</f>
        <v/>
      </c>
      <c r="C13447" s="15">
        <f>HOUR($A13447)</f>
        <v/>
      </c>
      <c r="D13447" s="15">
        <f>IF(AND($A13447&gt;=Instellingen!$B$6,$A13447&lt;Instellingen!$B$7),1,0)</f>
        <v/>
      </c>
      <c r="E13447" s="15">
        <f>COUNTIF(tData[BezoekStart],"&lt;"&amp;($A13447+1/24))-COUNTIF(tData[BezoekEind],"&lt;="&amp;$A13447)</f>
        <v/>
      </c>
      <c r="F13447" s="15">
        <f>COUNTIF(tData[BezoekLangStart],"&lt;"&amp;($A13447+1/24))-COUNTIF(tData[BezoekLangEind],"&lt;="&amp;$A13447)</f>
        <v/>
      </c>
      <c r="G13447" s="15">
        <f>IF($D13447=1,$B13447*100+$C13447,-1)</f>
        <v/>
      </c>
      <c r="H13447" s="15">
        <f>IF($D13447=1,$B13447,-1)</f>
        <v/>
      </c>
      <c r="I13447" s="15">
        <f>IF($D13447=1,$C13447,-1)</f>
        <v/>
      </c>
    </row>
    <row r="13448">
      <c r="A13448" s="33" t="n">
        <v>45852.20833333334</v>
      </c>
      <c r="B13448" s="15">
        <f>WEEKDAY($A13448,2)</f>
        <v/>
      </c>
      <c r="C13448" s="15">
        <f>HOUR($A13448)</f>
        <v/>
      </c>
      <c r="D13448" s="15">
        <f>IF(AND($A13448&gt;=Instellingen!$B$6,$A13448&lt;Instellingen!$B$7),1,0)</f>
        <v/>
      </c>
      <c r="E13448" s="15">
        <f>COUNTIF(tData[BezoekStart],"&lt;"&amp;($A13448+1/24))-COUNTIF(tData[BezoekEind],"&lt;="&amp;$A13448)</f>
        <v/>
      </c>
      <c r="F13448" s="15">
        <f>COUNTIF(tData[BezoekLangStart],"&lt;"&amp;($A13448+1/24))-COUNTIF(tData[BezoekLangEind],"&lt;="&amp;$A13448)</f>
        <v/>
      </c>
      <c r="G13448" s="15">
        <f>IF($D13448=1,$B13448*100+$C13448,-1)</f>
        <v/>
      </c>
      <c r="H13448" s="15">
        <f>IF($D13448=1,$B13448,-1)</f>
        <v/>
      </c>
      <c r="I13448" s="15">
        <f>IF($D13448=1,$C13448,-1)</f>
        <v/>
      </c>
    </row>
    <row r="13449">
      <c r="A13449" s="33" t="n">
        <v>45852.25</v>
      </c>
      <c r="B13449" s="15">
        <f>WEEKDAY($A13449,2)</f>
        <v/>
      </c>
      <c r="C13449" s="15">
        <f>HOUR($A13449)</f>
        <v/>
      </c>
      <c r="D13449" s="15">
        <f>IF(AND($A13449&gt;=Instellingen!$B$6,$A13449&lt;Instellingen!$B$7),1,0)</f>
        <v/>
      </c>
      <c r="E13449" s="15">
        <f>COUNTIF(tData[BezoekStart],"&lt;"&amp;($A13449+1/24))-COUNTIF(tData[BezoekEind],"&lt;="&amp;$A13449)</f>
        <v/>
      </c>
      <c r="F13449" s="15">
        <f>COUNTIF(tData[BezoekLangStart],"&lt;"&amp;($A13449+1/24))-COUNTIF(tData[BezoekLangEind],"&lt;="&amp;$A13449)</f>
        <v/>
      </c>
      <c r="G13449" s="15">
        <f>IF($D13449=1,$B13449*100+$C13449,-1)</f>
        <v/>
      </c>
      <c r="H13449" s="15">
        <f>IF($D13449=1,$B13449,-1)</f>
        <v/>
      </c>
      <c r="I13449" s="15">
        <f>IF($D13449=1,$C13449,-1)</f>
        <v/>
      </c>
    </row>
    <row r="13450">
      <c r="A13450" s="33" t="n">
        <v>45852.29166666666</v>
      </c>
      <c r="B13450" s="15">
        <f>WEEKDAY($A13450,2)</f>
        <v/>
      </c>
      <c r="C13450" s="15">
        <f>HOUR($A13450)</f>
        <v/>
      </c>
      <c r="D13450" s="15">
        <f>IF(AND($A13450&gt;=Instellingen!$B$6,$A13450&lt;Instellingen!$B$7),1,0)</f>
        <v/>
      </c>
      <c r="E13450" s="15">
        <f>COUNTIF(tData[BezoekStart],"&lt;"&amp;($A13450+1/24))-COUNTIF(tData[BezoekEind],"&lt;="&amp;$A13450)</f>
        <v/>
      </c>
      <c r="F13450" s="15">
        <f>COUNTIF(tData[BezoekLangStart],"&lt;"&amp;($A13450+1/24))-COUNTIF(tData[BezoekLangEind],"&lt;="&amp;$A13450)</f>
        <v/>
      </c>
      <c r="G13450" s="15">
        <f>IF($D13450=1,$B13450*100+$C13450,-1)</f>
        <v/>
      </c>
      <c r="H13450" s="15">
        <f>IF($D13450=1,$B13450,-1)</f>
        <v/>
      </c>
      <c r="I13450" s="15">
        <f>IF($D13450=1,$C13450,-1)</f>
        <v/>
      </c>
    </row>
    <row r="13451">
      <c r="A13451" s="33" t="n">
        <v>45852.33333333334</v>
      </c>
      <c r="B13451" s="15">
        <f>WEEKDAY($A13451,2)</f>
        <v/>
      </c>
      <c r="C13451" s="15">
        <f>HOUR($A13451)</f>
        <v/>
      </c>
      <c r="D13451" s="15">
        <f>IF(AND($A13451&gt;=Instellingen!$B$6,$A13451&lt;Instellingen!$B$7),1,0)</f>
        <v/>
      </c>
      <c r="E13451" s="15">
        <f>COUNTIF(tData[BezoekStart],"&lt;"&amp;($A13451+1/24))-COUNTIF(tData[BezoekEind],"&lt;="&amp;$A13451)</f>
        <v/>
      </c>
      <c r="F13451" s="15">
        <f>COUNTIF(tData[BezoekLangStart],"&lt;"&amp;($A13451+1/24))-COUNTIF(tData[BezoekLangEind],"&lt;="&amp;$A13451)</f>
        <v/>
      </c>
      <c r="G13451" s="15">
        <f>IF($D13451=1,$B13451*100+$C13451,-1)</f>
        <v/>
      </c>
      <c r="H13451" s="15">
        <f>IF($D13451=1,$B13451,-1)</f>
        <v/>
      </c>
      <c r="I13451" s="15">
        <f>IF($D13451=1,$C13451,-1)</f>
        <v/>
      </c>
    </row>
    <row r="13452">
      <c r="A13452" s="33" t="n">
        <v>45852.375</v>
      </c>
      <c r="B13452" s="15">
        <f>WEEKDAY($A13452,2)</f>
        <v/>
      </c>
      <c r="C13452" s="15">
        <f>HOUR($A13452)</f>
        <v/>
      </c>
      <c r="D13452" s="15">
        <f>IF(AND($A13452&gt;=Instellingen!$B$6,$A13452&lt;Instellingen!$B$7),1,0)</f>
        <v/>
      </c>
      <c r="E13452" s="15">
        <f>COUNTIF(tData[BezoekStart],"&lt;"&amp;($A13452+1/24))-COUNTIF(tData[BezoekEind],"&lt;="&amp;$A13452)</f>
        <v/>
      </c>
      <c r="F13452" s="15">
        <f>COUNTIF(tData[BezoekLangStart],"&lt;"&amp;($A13452+1/24))-COUNTIF(tData[BezoekLangEind],"&lt;="&amp;$A13452)</f>
        <v/>
      </c>
      <c r="G13452" s="15">
        <f>IF($D13452=1,$B13452*100+$C13452,-1)</f>
        <v/>
      </c>
      <c r="H13452" s="15">
        <f>IF($D13452=1,$B13452,-1)</f>
        <v/>
      </c>
      <c r="I13452" s="15">
        <f>IF($D13452=1,$C13452,-1)</f>
        <v/>
      </c>
    </row>
    <row r="13453">
      <c r="A13453" s="33" t="n">
        <v>45852.41666666666</v>
      </c>
      <c r="B13453" s="15">
        <f>WEEKDAY($A13453,2)</f>
        <v/>
      </c>
      <c r="C13453" s="15">
        <f>HOUR($A13453)</f>
        <v/>
      </c>
      <c r="D13453" s="15">
        <f>IF(AND($A13453&gt;=Instellingen!$B$6,$A13453&lt;Instellingen!$B$7),1,0)</f>
        <v/>
      </c>
      <c r="E13453" s="15">
        <f>COUNTIF(tData[BezoekStart],"&lt;"&amp;($A13453+1/24))-COUNTIF(tData[BezoekEind],"&lt;="&amp;$A13453)</f>
        <v/>
      </c>
      <c r="F13453" s="15">
        <f>COUNTIF(tData[BezoekLangStart],"&lt;"&amp;($A13453+1/24))-COUNTIF(tData[BezoekLangEind],"&lt;="&amp;$A13453)</f>
        <v/>
      </c>
      <c r="G13453" s="15">
        <f>IF($D13453=1,$B13453*100+$C13453,-1)</f>
        <v/>
      </c>
      <c r="H13453" s="15">
        <f>IF($D13453=1,$B13453,-1)</f>
        <v/>
      </c>
      <c r="I13453" s="15">
        <f>IF($D13453=1,$C13453,-1)</f>
        <v/>
      </c>
    </row>
    <row r="13454">
      <c r="A13454" s="33" t="n">
        <v>45852.45833333334</v>
      </c>
      <c r="B13454" s="15">
        <f>WEEKDAY($A13454,2)</f>
        <v/>
      </c>
      <c r="C13454" s="15">
        <f>HOUR($A13454)</f>
        <v/>
      </c>
      <c r="D13454" s="15">
        <f>IF(AND($A13454&gt;=Instellingen!$B$6,$A13454&lt;Instellingen!$B$7),1,0)</f>
        <v/>
      </c>
      <c r="E13454" s="15">
        <f>COUNTIF(tData[BezoekStart],"&lt;"&amp;($A13454+1/24))-COUNTIF(tData[BezoekEind],"&lt;="&amp;$A13454)</f>
        <v/>
      </c>
      <c r="F13454" s="15">
        <f>COUNTIF(tData[BezoekLangStart],"&lt;"&amp;($A13454+1/24))-COUNTIF(tData[BezoekLangEind],"&lt;="&amp;$A13454)</f>
        <v/>
      </c>
      <c r="G13454" s="15">
        <f>IF($D13454=1,$B13454*100+$C13454,-1)</f>
        <v/>
      </c>
      <c r="H13454" s="15">
        <f>IF($D13454=1,$B13454,-1)</f>
        <v/>
      </c>
      <c r="I13454" s="15">
        <f>IF($D13454=1,$C13454,-1)</f>
        <v/>
      </c>
    </row>
    <row r="13455">
      <c r="A13455" s="33" t="n">
        <v>45852.5</v>
      </c>
      <c r="B13455" s="15">
        <f>WEEKDAY($A13455,2)</f>
        <v/>
      </c>
      <c r="C13455" s="15">
        <f>HOUR($A13455)</f>
        <v/>
      </c>
      <c r="D13455" s="15">
        <f>IF(AND($A13455&gt;=Instellingen!$B$6,$A13455&lt;Instellingen!$B$7),1,0)</f>
        <v/>
      </c>
      <c r="E13455" s="15">
        <f>COUNTIF(tData[BezoekStart],"&lt;"&amp;($A13455+1/24))-COUNTIF(tData[BezoekEind],"&lt;="&amp;$A13455)</f>
        <v/>
      </c>
      <c r="F13455" s="15">
        <f>COUNTIF(tData[BezoekLangStart],"&lt;"&amp;($A13455+1/24))-COUNTIF(tData[BezoekLangEind],"&lt;="&amp;$A13455)</f>
        <v/>
      </c>
      <c r="G13455" s="15">
        <f>IF($D13455=1,$B13455*100+$C13455,-1)</f>
        <v/>
      </c>
      <c r="H13455" s="15">
        <f>IF($D13455=1,$B13455,-1)</f>
        <v/>
      </c>
      <c r="I13455" s="15">
        <f>IF($D13455=1,$C13455,-1)</f>
        <v/>
      </c>
    </row>
    <row r="13456">
      <c r="A13456" s="33" t="n">
        <v>45852.54166666666</v>
      </c>
      <c r="B13456" s="15">
        <f>WEEKDAY($A13456,2)</f>
        <v/>
      </c>
      <c r="C13456" s="15">
        <f>HOUR($A13456)</f>
        <v/>
      </c>
      <c r="D13456" s="15">
        <f>IF(AND($A13456&gt;=Instellingen!$B$6,$A13456&lt;Instellingen!$B$7),1,0)</f>
        <v/>
      </c>
      <c r="E13456" s="15">
        <f>COUNTIF(tData[BezoekStart],"&lt;"&amp;($A13456+1/24))-COUNTIF(tData[BezoekEind],"&lt;="&amp;$A13456)</f>
        <v/>
      </c>
      <c r="F13456" s="15">
        <f>COUNTIF(tData[BezoekLangStart],"&lt;"&amp;($A13456+1/24))-COUNTIF(tData[BezoekLangEind],"&lt;="&amp;$A13456)</f>
        <v/>
      </c>
      <c r="G13456" s="15">
        <f>IF($D13456=1,$B13456*100+$C13456,-1)</f>
        <v/>
      </c>
      <c r="H13456" s="15">
        <f>IF($D13456=1,$B13456,-1)</f>
        <v/>
      </c>
      <c r="I13456" s="15">
        <f>IF($D13456=1,$C13456,-1)</f>
        <v/>
      </c>
    </row>
    <row r="13457">
      <c r="A13457" s="33" t="n">
        <v>45852.58333333334</v>
      </c>
      <c r="B13457" s="15">
        <f>WEEKDAY($A13457,2)</f>
        <v/>
      </c>
      <c r="C13457" s="15">
        <f>HOUR($A13457)</f>
        <v/>
      </c>
      <c r="D13457" s="15">
        <f>IF(AND($A13457&gt;=Instellingen!$B$6,$A13457&lt;Instellingen!$B$7),1,0)</f>
        <v/>
      </c>
      <c r="E13457" s="15">
        <f>COUNTIF(tData[BezoekStart],"&lt;"&amp;($A13457+1/24))-COUNTIF(tData[BezoekEind],"&lt;="&amp;$A13457)</f>
        <v/>
      </c>
      <c r="F13457" s="15">
        <f>COUNTIF(tData[BezoekLangStart],"&lt;"&amp;($A13457+1/24))-COUNTIF(tData[BezoekLangEind],"&lt;="&amp;$A13457)</f>
        <v/>
      </c>
      <c r="G13457" s="15">
        <f>IF($D13457=1,$B13457*100+$C13457,-1)</f>
        <v/>
      </c>
      <c r="H13457" s="15">
        <f>IF($D13457=1,$B13457,-1)</f>
        <v/>
      </c>
      <c r="I13457" s="15">
        <f>IF($D13457=1,$C13457,-1)</f>
        <v/>
      </c>
    </row>
    <row r="13458">
      <c r="A13458" s="33" t="n">
        <v>45852.625</v>
      </c>
      <c r="B13458" s="15">
        <f>WEEKDAY($A13458,2)</f>
        <v/>
      </c>
      <c r="C13458" s="15">
        <f>HOUR($A13458)</f>
        <v/>
      </c>
      <c r="D13458" s="15">
        <f>IF(AND($A13458&gt;=Instellingen!$B$6,$A13458&lt;Instellingen!$B$7),1,0)</f>
        <v/>
      </c>
      <c r="E13458" s="15">
        <f>COUNTIF(tData[BezoekStart],"&lt;"&amp;($A13458+1/24))-COUNTIF(tData[BezoekEind],"&lt;="&amp;$A13458)</f>
        <v/>
      </c>
      <c r="F13458" s="15">
        <f>COUNTIF(tData[BezoekLangStart],"&lt;"&amp;($A13458+1/24))-COUNTIF(tData[BezoekLangEind],"&lt;="&amp;$A13458)</f>
        <v/>
      </c>
      <c r="G13458" s="15">
        <f>IF($D13458=1,$B13458*100+$C13458,-1)</f>
        <v/>
      </c>
      <c r="H13458" s="15">
        <f>IF($D13458=1,$B13458,-1)</f>
        <v/>
      </c>
      <c r="I13458" s="15">
        <f>IF($D13458=1,$C13458,-1)</f>
        <v/>
      </c>
    </row>
    <row r="13459">
      <c r="A13459" s="33" t="n">
        <v>45852.66666666666</v>
      </c>
      <c r="B13459" s="15">
        <f>WEEKDAY($A13459,2)</f>
        <v/>
      </c>
      <c r="C13459" s="15">
        <f>HOUR($A13459)</f>
        <v/>
      </c>
      <c r="D13459" s="15">
        <f>IF(AND($A13459&gt;=Instellingen!$B$6,$A13459&lt;Instellingen!$B$7),1,0)</f>
        <v/>
      </c>
      <c r="E13459" s="15">
        <f>COUNTIF(tData[BezoekStart],"&lt;"&amp;($A13459+1/24))-COUNTIF(tData[BezoekEind],"&lt;="&amp;$A13459)</f>
        <v/>
      </c>
      <c r="F13459" s="15">
        <f>COUNTIF(tData[BezoekLangStart],"&lt;"&amp;($A13459+1/24))-COUNTIF(tData[BezoekLangEind],"&lt;="&amp;$A13459)</f>
        <v/>
      </c>
      <c r="G13459" s="15">
        <f>IF($D13459=1,$B13459*100+$C13459,-1)</f>
        <v/>
      </c>
      <c r="H13459" s="15">
        <f>IF($D13459=1,$B13459,-1)</f>
        <v/>
      </c>
      <c r="I13459" s="15">
        <f>IF($D13459=1,$C13459,-1)</f>
        <v/>
      </c>
    </row>
    <row r="13460">
      <c r="A13460" s="33" t="n">
        <v>45852.70833333334</v>
      </c>
      <c r="B13460" s="15">
        <f>WEEKDAY($A13460,2)</f>
        <v/>
      </c>
      <c r="C13460" s="15">
        <f>HOUR($A13460)</f>
        <v/>
      </c>
      <c r="D13460" s="15">
        <f>IF(AND($A13460&gt;=Instellingen!$B$6,$A13460&lt;Instellingen!$B$7),1,0)</f>
        <v/>
      </c>
      <c r="E13460" s="15">
        <f>COUNTIF(tData[BezoekStart],"&lt;"&amp;($A13460+1/24))-COUNTIF(tData[BezoekEind],"&lt;="&amp;$A13460)</f>
        <v/>
      </c>
      <c r="F13460" s="15">
        <f>COUNTIF(tData[BezoekLangStart],"&lt;"&amp;($A13460+1/24))-COUNTIF(tData[BezoekLangEind],"&lt;="&amp;$A13460)</f>
        <v/>
      </c>
      <c r="G13460" s="15">
        <f>IF($D13460=1,$B13460*100+$C13460,-1)</f>
        <v/>
      </c>
      <c r="H13460" s="15">
        <f>IF($D13460=1,$B13460,-1)</f>
        <v/>
      </c>
      <c r="I13460" s="15">
        <f>IF($D13460=1,$C13460,-1)</f>
        <v/>
      </c>
    </row>
    <row r="13461">
      <c r="A13461" s="33" t="n">
        <v>45852.75</v>
      </c>
      <c r="B13461" s="15">
        <f>WEEKDAY($A13461,2)</f>
        <v/>
      </c>
      <c r="C13461" s="15">
        <f>HOUR($A13461)</f>
        <v/>
      </c>
      <c r="D13461" s="15">
        <f>IF(AND($A13461&gt;=Instellingen!$B$6,$A13461&lt;Instellingen!$B$7),1,0)</f>
        <v/>
      </c>
      <c r="E13461" s="15">
        <f>COUNTIF(tData[BezoekStart],"&lt;"&amp;($A13461+1/24))-COUNTIF(tData[BezoekEind],"&lt;="&amp;$A13461)</f>
        <v/>
      </c>
      <c r="F13461" s="15">
        <f>COUNTIF(tData[BezoekLangStart],"&lt;"&amp;($A13461+1/24))-COUNTIF(tData[BezoekLangEind],"&lt;="&amp;$A13461)</f>
        <v/>
      </c>
      <c r="G13461" s="15">
        <f>IF($D13461=1,$B13461*100+$C13461,-1)</f>
        <v/>
      </c>
      <c r="H13461" s="15">
        <f>IF($D13461=1,$B13461,-1)</f>
        <v/>
      </c>
      <c r="I13461" s="15">
        <f>IF($D13461=1,$C13461,-1)</f>
        <v/>
      </c>
    </row>
    <row r="13462">
      <c r="A13462" s="33" t="n">
        <v>45852.79166666666</v>
      </c>
      <c r="B13462" s="15">
        <f>WEEKDAY($A13462,2)</f>
        <v/>
      </c>
      <c r="C13462" s="15">
        <f>HOUR($A13462)</f>
        <v/>
      </c>
      <c r="D13462" s="15">
        <f>IF(AND($A13462&gt;=Instellingen!$B$6,$A13462&lt;Instellingen!$B$7),1,0)</f>
        <v/>
      </c>
      <c r="E13462" s="15">
        <f>COUNTIF(tData[BezoekStart],"&lt;"&amp;($A13462+1/24))-COUNTIF(tData[BezoekEind],"&lt;="&amp;$A13462)</f>
        <v/>
      </c>
      <c r="F13462" s="15">
        <f>COUNTIF(tData[BezoekLangStart],"&lt;"&amp;($A13462+1/24))-COUNTIF(tData[BezoekLangEind],"&lt;="&amp;$A13462)</f>
        <v/>
      </c>
      <c r="G13462" s="15">
        <f>IF($D13462=1,$B13462*100+$C13462,-1)</f>
        <v/>
      </c>
      <c r="H13462" s="15">
        <f>IF($D13462=1,$B13462,-1)</f>
        <v/>
      </c>
      <c r="I13462" s="15">
        <f>IF($D13462=1,$C13462,-1)</f>
        <v/>
      </c>
    </row>
    <row r="13463">
      <c r="A13463" s="33" t="n">
        <v>45852.83333333334</v>
      </c>
      <c r="B13463" s="15">
        <f>WEEKDAY($A13463,2)</f>
        <v/>
      </c>
      <c r="C13463" s="15">
        <f>HOUR($A13463)</f>
        <v/>
      </c>
      <c r="D13463" s="15">
        <f>IF(AND($A13463&gt;=Instellingen!$B$6,$A13463&lt;Instellingen!$B$7),1,0)</f>
        <v/>
      </c>
      <c r="E13463" s="15">
        <f>COUNTIF(tData[BezoekStart],"&lt;"&amp;($A13463+1/24))-COUNTIF(tData[BezoekEind],"&lt;="&amp;$A13463)</f>
        <v/>
      </c>
      <c r="F13463" s="15">
        <f>COUNTIF(tData[BezoekLangStart],"&lt;"&amp;($A13463+1/24))-COUNTIF(tData[BezoekLangEind],"&lt;="&amp;$A13463)</f>
        <v/>
      </c>
      <c r="G13463" s="15">
        <f>IF($D13463=1,$B13463*100+$C13463,-1)</f>
        <v/>
      </c>
      <c r="H13463" s="15">
        <f>IF($D13463=1,$B13463,-1)</f>
        <v/>
      </c>
      <c r="I13463" s="15">
        <f>IF($D13463=1,$C13463,-1)</f>
        <v/>
      </c>
    </row>
    <row r="13464">
      <c r="A13464" s="33" t="n">
        <v>45852.875</v>
      </c>
      <c r="B13464" s="15">
        <f>WEEKDAY($A13464,2)</f>
        <v/>
      </c>
      <c r="C13464" s="15">
        <f>HOUR($A13464)</f>
        <v/>
      </c>
      <c r="D13464" s="15">
        <f>IF(AND($A13464&gt;=Instellingen!$B$6,$A13464&lt;Instellingen!$B$7),1,0)</f>
        <v/>
      </c>
      <c r="E13464" s="15">
        <f>COUNTIF(tData[BezoekStart],"&lt;"&amp;($A13464+1/24))-COUNTIF(tData[BezoekEind],"&lt;="&amp;$A13464)</f>
        <v/>
      </c>
      <c r="F13464" s="15">
        <f>COUNTIF(tData[BezoekLangStart],"&lt;"&amp;($A13464+1/24))-COUNTIF(tData[BezoekLangEind],"&lt;="&amp;$A13464)</f>
        <v/>
      </c>
      <c r="G13464" s="15">
        <f>IF($D13464=1,$B13464*100+$C13464,-1)</f>
        <v/>
      </c>
      <c r="H13464" s="15">
        <f>IF($D13464=1,$B13464,-1)</f>
        <v/>
      </c>
      <c r="I13464" s="15">
        <f>IF($D13464=1,$C13464,-1)</f>
        <v/>
      </c>
    </row>
    <row r="13465">
      <c r="A13465" s="33" t="n">
        <v>45852.91666666666</v>
      </c>
      <c r="B13465" s="15">
        <f>WEEKDAY($A13465,2)</f>
        <v/>
      </c>
      <c r="C13465" s="15">
        <f>HOUR($A13465)</f>
        <v/>
      </c>
      <c r="D13465" s="15">
        <f>IF(AND($A13465&gt;=Instellingen!$B$6,$A13465&lt;Instellingen!$B$7),1,0)</f>
        <v/>
      </c>
      <c r="E13465" s="15">
        <f>COUNTIF(tData[BezoekStart],"&lt;"&amp;($A13465+1/24))-COUNTIF(tData[BezoekEind],"&lt;="&amp;$A13465)</f>
        <v/>
      </c>
      <c r="F13465" s="15">
        <f>COUNTIF(tData[BezoekLangStart],"&lt;"&amp;($A13465+1/24))-COUNTIF(tData[BezoekLangEind],"&lt;="&amp;$A13465)</f>
        <v/>
      </c>
      <c r="G13465" s="15">
        <f>IF($D13465=1,$B13465*100+$C13465,-1)</f>
        <v/>
      </c>
      <c r="H13465" s="15">
        <f>IF($D13465=1,$B13465,-1)</f>
        <v/>
      </c>
      <c r="I13465" s="15">
        <f>IF($D13465=1,$C13465,-1)</f>
        <v/>
      </c>
    </row>
    <row r="13466">
      <c r="A13466" s="33" t="n">
        <v>45852.95833333334</v>
      </c>
      <c r="B13466" s="15">
        <f>WEEKDAY($A13466,2)</f>
        <v/>
      </c>
      <c r="C13466" s="15">
        <f>HOUR($A13466)</f>
        <v/>
      </c>
      <c r="D13466" s="15">
        <f>IF(AND($A13466&gt;=Instellingen!$B$6,$A13466&lt;Instellingen!$B$7),1,0)</f>
        <v/>
      </c>
      <c r="E13466" s="15">
        <f>COUNTIF(tData[BezoekStart],"&lt;"&amp;($A13466+1/24))-COUNTIF(tData[BezoekEind],"&lt;="&amp;$A13466)</f>
        <v/>
      </c>
      <c r="F13466" s="15">
        <f>COUNTIF(tData[BezoekLangStart],"&lt;"&amp;($A13466+1/24))-COUNTIF(tData[BezoekLangEind],"&lt;="&amp;$A13466)</f>
        <v/>
      </c>
      <c r="G13466" s="15">
        <f>IF($D13466=1,$B13466*100+$C13466,-1)</f>
        <v/>
      </c>
      <c r="H13466" s="15">
        <f>IF($D13466=1,$B13466,-1)</f>
        <v/>
      </c>
      <c r="I13466" s="15">
        <f>IF($D13466=1,$C13466,-1)</f>
        <v/>
      </c>
    </row>
    <row r="13467">
      <c r="A13467" s="33" t="n">
        <v>45853</v>
      </c>
      <c r="B13467" s="15">
        <f>WEEKDAY($A13467,2)</f>
        <v/>
      </c>
      <c r="C13467" s="15">
        <f>HOUR($A13467)</f>
        <v/>
      </c>
      <c r="D13467" s="15">
        <f>IF(AND($A13467&gt;=Instellingen!$B$6,$A13467&lt;Instellingen!$B$7),1,0)</f>
        <v/>
      </c>
      <c r="E13467" s="15">
        <f>COUNTIF(tData[BezoekStart],"&lt;"&amp;($A13467+1/24))-COUNTIF(tData[BezoekEind],"&lt;="&amp;$A13467)</f>
        <v/>
      </c>
      <c r="F13467" s="15">
        <f>COUNTIF(tData[BezoekLangStart],"&lt;"&amp;($A13467+1/24))-COUNTIF(tData[BezoekLangEind],"&lt;="&amp;$A13467)</f>
        <v/>
      </c>
      <c r="G13467" s="15">
        <f>IF($D13467=1,$B13467*100+$C13467,-1)</f>
        <v/>
      </c>
      <c r="H13467" s="15">
        <f>IF($D13467=1,$B13467,-1)</f>
        <v/>
      </c>
      <c r="I13467" s="15">
        <f>IF($D13467=1,$C13467,-1)</f>
        <v/>
      </c>
    </row>
    <row r="13468">
      <c r="A13468" s="33" t="n">
        <v>45853.04166666666</v>
      </c>
      <c r="B13468" s="15">
        <f>WEEKDAY($A13468,2)</f>
        <v/>
      </c>
      <c r="C13468" s="15">
        <f>HOUR($A13468)</f>
        <v/>
      </c>
      <c r="D13468" s="15">
        <f>IF(AND($A13468&gt;=Instellingen!$B$6,$A13468&lt;Instellingen!$B$7),1,0)</f>
        <v/>
      </c>
      <c r="E13468" s="15">
        <f>COUNTIF(tData[BezoekStart],"&lt;"&amp;($A13468+1/24))-COUNTIF(tData[BezoekEind],"&lt;="&amp;$A13468)</f>
        <v/>
      </c>
      <c r="F13468" s="15">
        <f>COUNTIF(tData[BezoekLangStart],"&lt;"&amp;($A13468+1/24))-COUNTIF(tData[BezoekLangEind],"&lt;="&amp;$A13468)</f>
        <v/>
      </c>
      <c r="G13468" s="15">
        <f>IF($D13468=1,$B13468*100+$C13468,-1)</f>
        <v/>
      </c>
      <c r="H13468" s="15">
        <f>IF($D13468=1,$B13468,-1)</f>
        <v/>
      </c>
      <c r="I13468" s="15">
        <f>IF($D13468=1,$C13468,-1)</f>
        <v/>
      </c>
    </row>
    <row r="13469">
      <c r="A13469" s="33" t="n">
        <v>45853.08333333334</v>
      </c>
      <c r="B13469" s="15">
        <f>WEEKDAY($A13469,2)</f>
        <v/>
      </c>
      <c r="C13469" s="15">
        <f>HOUR($A13469)</f>
        <v/>
      </c>
      <c r="D13469" s="15">
        <f>IF(AND($A13469&gt;=Instellingen!$B$6,$A13469&lt;Instellingen!$B$7),1,0)</f>
        <v/>
      </c>
      <c r="E13469" s="15">
        <f>COUNTIF(tData[BezoekStart],"&lt;"&amp;($A13469+1/24))-COUNTIF(tData[BezoekEind],"&lt;="&amp;$A13469)</f>
        <v/>
      </c>
      <c r="F13469" s="15">
        <f>COUNTIF(tData[BezoekLangStart],"&lt;"&amp;($A13469+1/24))-COUNTIF(tData[BezoekLangEind],"&lt;="&amp;$A13469)</f>
        <v/>
      </c>
      <c r="G13469" s="15">
        <f>IF($D13469=1,$B13469*100+$C13469,-1)</f>
        <v/>
      </c>
      <c r="H13469" s="15">
        <f>IF($D13469=1,$B13469,-1)</f>
        <v/>
      </c>
      <c r="I13469" s="15">
        <f>IF($D13469=1,$C13469,-1)</f>
        <v/>
      </c>
    </row>
    <row r="13470">
      <c r="A13470" s="33" t="n">
        <v>45853.125</v>
      </c>
      <c r="B13470" s="15">
        <f>WEEKDAY($A13470,2)</f>
        <v/>
      </c>
      <c r="C13470" s="15">
        <f>HOUR($A13470)</f>
        <v/>
      </c>
      <c r="D13470" s="15">
        <f>IF(AND($A13470&gt;=Instellingen!$B$6,$A13470&lt;Instellingen!$B$7),1,0)</f>
        <v/>
      </c>
      <c r="E13470" s="15">
        <f>COUNTIF(tData[BezoekStart],"&lt;"&amp;($A13470+1/24))-COUNTIF(tData[BezoekEind],"&lt;="&amp;$A13470)</f>
        <v/>
      </c>
      <c r="F13470" s="15">
        <f>COUNTIF(tData[BezoekLangStart],"&lt;"&amp;($A13470+1/24))-COUNTIF(tData[BezoekLangEind],"&lt;="&amp;$A13470)</f>
        <v/>
      </c>
      <c r="G13470" s="15">
        <f>IF($D13470=1,$B13470*100+$C13470,-1)</f>
        <v/>
      </c>
      <c r="H13470" s="15">
        <f>IF($D13470=1,$B13470,-1)</f>
        <v/>
      </c>
      <c r="I13470" s="15">
        <f>IF($D13470=1,$C13470,-1)</f>
        <v/>
      </c>
    </row>
    <row r="13471">
      <c r="A13471" s="33" t="n">
        <v>45853.16666666666</v>
      </c>
      <c r="B13471" s="15">
        <f>WEEKDAY($A13471,2)</f>
        <v/>
      </c>
      <c r="C13471" s="15">
        <f>HOUR($A13471)</f>
        <v/>
      </c>
      <c r="D13471" s="15">
        <f>IF(AND($A13471&gt;=Instellingen!$B$6,$A13471&lt;Instellingen!$B$7),1,0)</f>
        <v/>
      </c>
      <c r="E13471" s="15">
        <f>COUNTIF(tData[BezoekStart],"&lt;"&amp;($A13471+1/24))-COUNTIF(tData[BezoekEind],"&lt;="&amp;$A13471)</f>
        <v/>
      </c>
      <c r="F13471" s="15">
        <f>COUNTIF(tData[BezoekLangStart],"&lt;"&amp;($A13471+1/24))-COUNTIF(tData[BezoekLangEind],"&lt;="&amp;$A13471)</f>
        <v/>
      </c>
      <c r="G13471" s="15">
        <f>IF($D13471=1,$B13471*100+$C13471,-1)</f>
        <v/>
      </c>
      <c r="H13471" s="15">
        <f>IF($D13471=1,$B13471,-1)</f>
        <v/>
      </c>
      <c r="I13471" s="15">
        <f>IF($D13471=1,$C13471,-1)</f>
        <v/>
      </c>
    </row>
    <row r="13472">
      <c r="A13472" s="33" t="n">
        <v>45853.20833333334</v>
      </c>
      <c r="B13472" s="15">
        <f>WEEKDAY($A13472,2)</f>
        <v/>
      </c>
      <c r="C13472" s="15">
        <f>HOUR($A13472)</f>
        <v/>
      </c>
      <c r="D13472" s="15">
        <f>IF(AND($A13472&gt;=Instellingen!$B$6,$A13472&lt;Instellingen!$B$7),1,0)</f>
        <v/>
      </c>
      <c r="E13472" s="15">
        <f>COUNTIF(tData[BezoekStart],"&lt;"&amp;($A13472+1/24))-COUNTIF(tData[BezoekEind],"&lt;="&amp;$A13472)</f>
        <v/>
      </c>
      <c r="F13472" s="15">
        <f>COUNTIF(tData[BezoekLangStart],"&lt;"&amp;($A13472+1/24))-COUNTIF(tData[BezoekLangEind],"&lt;="&amp;$A13472)</f>
        <v/>
      </c>
      <c r="G13472" s="15">
        <f>IF($D13472=1,$B13472*100+$C13472,-1)</f>
        <v/>
      </c>
      <c r="H13472" s="15">
        <f>IF($D13472=1,$B13472,-1)</f>
        <v/>
      </c>
      <c r="I13472" s="15">
        <f>IF($D13472=1,$C13472,-1)</f>
        <v/>
      </c>
    </row>
    <row r="13473">
      <c r="A13473" s="33" t="n">
        <v>45853.25</v>
      </c>
      <c r="B13473" s="15">
        <f>WEEKDAY($A13473,2)</f>
        <v/>
      </c>
      <c r="C13473" s="15">
        <f>HOUR($A13473)</f>
        <v/>
      </c>
      <c r="D13473" s="15">
        <f>IF(AND($A13473&gt;=Instellingen!$B$6,$A13473&lt;Instellingen!$B$7),1,0)</f>
        <v/>
      </c>
      <c r="E13473" s="15">
        <f>COUNTIF(tData[BezoekStart],"&lt;"&amp;($A13473+1/24))-COUNTIF(tData[BezoekEind],"&lt;="&amp;$A13473)</f>
        <v/>
      </c>
      <c r="F13473" s="15">
        <f>COUNTIF(tData[BezoekLangStart],"&lt;"&amp;($A13473+1/24))-COUNTIF(tData[BezoekLangEind],"&lt;="&amp;$A13473)</f>
        <v/>
      </c>
      <c r="G13473" s="15">
        <f>IF($D13473=1,$B13473*100+$C13473,-1)</f>
        <v/>
      </c>
      <c r="H13473" s="15">
        <f>IF($D13473=1,$B13473,-1)</f>
        <v/>
      </c>
      <c r="I13473" s="15">
        <f>IF($D13473=1,$C13473,-1)</f>
        <v/>
      </c>
    </row>
    <row r="13474">
      <c r="A13474" s="33" t="n">
        <v>45853.29166666666</v>
      </c>
      <c r="B13474" s="15">
        <f>WEEKDAY($A13474,2)</f>
        <v/>
      </c>
      <c r="C13474" s="15">
        <f>HOUR($A13474)</f>
        <v/>
      </c>
      <c r="D13474" s="15">
        <f>IF(AND($A13474&gt;=Instellingen!$B$6,$A13474&lt;Instellingen!$B$7),1,0)</f>
        <v/>
      </c>
      <c r="E13474" s="15">
        <f>COUNTIF(tData[BezoekStart],"&lt;"&amp;($A13474+1/24))-COUNTIF(tData[BezoekEind],"&lt;="&amp;$A13474)</f>
        <v/>
      </c>
      <c r="F13474" s="15">
        <f>COUNTIF(tData[BezoekLangStart],"&lt;"&amp;($A13474+1/24))-COUNTIF(tData[BezoekLangEind],"&lt;="&amp;$A13474)</f>
        <v/>
      </c>
      <c r="G13474" s="15">
        <f>IF($D13474=1,$B13474*100+$C13474,-1)</f>
        <v/>
      </c>
      <c r="H13474" s="15">
        <f>IF($D13474=1,$B13474,-1)</f>
        <v/>
      </c>
      <c r="I13474" s="15">
        <f>IF($D13474=1,$C13474,-1)</f>
        <v/>
      </c>
    </row>
    <row r="13475">
      <c r="A13475" s="33" t="n">
        <v>45853.33333333334</v>
      </c>
      <c r="B13475" s="15">
        <f>WEEKDAY($A13475,2)</f>
        <v/>
      </c>
      <c r="C13475" s="15">
        <f>HOUR($A13475)</f>
        <v/>
      </c>
      <c r="D13475" s="15">
        <f>IF(AND($A13475&gt;=Instellingen!$B$6,$A13475&lt;Instellingen!$B$7),1,0)</f>
        <v/>
      </c>
      <c r="E13475" s="15">
        <f>COUNTIF(tData[BezoekStart],"&lt;"&amp;($A13475+1/24))-COUNTIF(tData[BezoekEind],"&lt;="&amp;$A13475)</f>
        <v/>
      </c>
      <c r="F13475" s="15">
        <f>COUNTIF(tData[BezoekLangStart],"&lt;"&amp;($A13475+1/24))-COUNTIF(tData[BezoekLangEind],"&lt;="&amp;$A13475)</f>
        <v/>
      </c>
      <c r="G13475" s="15">
        <f>IF($D13475=1,$B13475*100+$C13475,-1)</f>
        <v/>
      </c>
      <c r="H13475" s="15">
        <f>IF($D13475=1,$B13475,-1)</f>
        <v/>
      </c>
      <c r="I13475" s="15">
        <f>IF($D13475=1,$C13475,-1)</f>
        <v/>
      </c>
    </row>
    <row r="13476">
      <c r="A13476" s="33" t="n">
        <v>45853.375</v>
      </c>
      <c r="B13476" s="15">
        <f>WEEKDAY($A13476,2)</f>
        <v/>
      </c>
      <c r="C13476" s="15">
        <f>HOUR($A13476)</f>
        <v/>
      </c>
      <c r="D13476" s="15">
        <f>IF(AND($A13476&gt;=Instellingen!$B$6,$A13476&lt;Instellingen!$B$7),1,0)</f>
        <v/>
      </c>
      <c r="E13476" s="15">
        <f>COUNTIF(tData[BezoekStart],"&lt;"&amp;($A13476+1/24))-COUNTIF(tData[BezoekEind],"&lt;="&amp;$A13476)</f>
        <v/>
      </c>
      <c r="F13476" s="15">
        <f>COUNTIF(tData[BezoekLangStart],"&lt;"&amp;($A13476+1/24))-COUNTIF(tData[BezoekLangEind],"&lt;="&amp;$A13476)</f>
        <v/>
      </c>
      <c r="G13476" s="15">
        <f>IF($D13476=1,$B13476*100+$C13476,-1)</f>
        <v/>
      </c>
      <c r="H13476" s="15">
        <f>IF($D13476=1,$B13476,-1)</f>
        <v/>
      </c>
      <c r="I13476" s="15">
        <f>IF($D13476=1,$C13476,-1)</f>
        <v/>
      </c>
    </row>
    <row r="13477">
      <c r="A13477" s="33" t="n">
        <v>45853.41666666666</v>
      </c>
      <c r="B13477" s="15">
        <f>WEEKDAY($A13477,2)</f>
        <v/>
      </c>
      <c r="C13477" s="15">
        <f>HOUR($A13477)</f>
        <v/>
      </c>
      <c r="D13477" s="15">
        <f>IF(AND($A13477&gt;=Instellingen!$B$6,$A13477&lt;Instellingen!$B$7),1,0)</f>
        <v/>
      </c>
      <c r="E13477" s="15">
        <f>COUNTIF(tData[BezoekStart],"&lt;"&amp;($A13477+1/24))-COUNTIF(tData[BezoekEind],"&lt;="&amp;$A13477)</f>
        <v/>
      </c>
      <c r="F13477" s="15">
        <f>COUNTIF(tData[BezoekLangStart],"&lt;"&amp;($A13477+1/24))-COUNTIF(tData[BezoekLangEind],"&lt;="&amp;$A13477)</f>
        <v/>
      </c>
      <c r="G13477" s="15">
        <f>IF($D13477=1,$B13477*100+$C13477,-1)</f>
        <v/>
      </c>
      <c r="H13477" s="15">
        <f>IF($D13477=1,$B13477,-1)</f>
        <v/>
      </c>
      <c r="I13477" s="15">
        <f>IF($D13477=1,$C13477,-1)</f>
        <v/>
      </c>
    </row>
    <row r="13478">
      <c r="A13478" s="33" t="n">
        <v>45853.45833333334</v>
      </c>
      <c r="B13478" s="15">
        <f>WEEKDAY($A13478,2)</f>
        <v/>
      </c>
      <c r="C13478" s="15">
        <f>HOUR($A13478)</f>
        <v/>
      </c>
      <c r="D13478" s="15">
        <f>IF(AND($A13478&gt;=Instellingen!$B$6,$A13478&lt;Instellingen!$B$7),1,0)</f>
        <v/>
      </c>
      <c r="E13478" s="15">
        <f>COUNTIF(tData[BezoekStart],"&lt;"&amp;($A13478+1/24))-COUNTIF(tData[BezoekEind],"&lt;="&amp;$A13478)</f>
        <v/>
      </c>
      <c r="F13478" s="15">
        <f>COUNTIF(tData[BezoekLangStart],"&lt;"&amp;($A13478+1/24))-COUNTIF(tData[BezoekLangEind],"&lt;="&amp;$A13478)</f>
        <v/>
      </c>
      <c r="G13478" s="15">
        <f>IF($D13478=1,$B13478*100+$C13478,-1)</f>
        <v/>
      </c>
      <c r="H13478" s="15">
        <f>IF($D13478=1,$B13478,-1)</f>
        <v/>
      </c>
      <c r="I13478" s="15">
        <f>IF($D13478=1,$C13478,-1)</f>
        <v/>
      </c>
    </row>
    <row r="13479">
      <c r="A13479" s="33" t="n">
        <v>45853.5</v>
      </c>
      <c r="B13479" s="15">
        <f>WEEKDAY($A13479,2)</f>
        <v/>
      </c>
      <c r="C13479" s="15">
        <f>HOUR($A13479)</f>
        <v/>
      </c>
      <c r="D13479" s="15">
        <f>IF(AND($A13479&gt;=Instellingen!$B$6,$A13479&lt;Instellingen!$B$7),1,0)</f>
        <v/>
      </c>
      <c r="E13479" s="15">
        <f>COUNTIF(tData[BezoekStart],"&lt;"&amp;($A13479+1/24))-COUNTIF(tData[BezoekEind],"&lt;="&amp;$A13479)</f>
        <v/>
      </c>
      <c r="F13479" s="15">
        <f>COUNTIF(tData[BezoekLangStart],"&lt;"&amp;($A13479+1/24))-COUNTIF(tData[BezoekLangEind],"&lt;="&amp;$A13479)</f>
        <v/>
      </c>
      <c r="G13479" s="15">
        <f>IF($D13479=1,$B13479*100+$C13479,-1)</f>
        <v/>
      </c>
      <c r="H13479" s="15">
        <f>IF($D13479=1,$B13479,-1)</f>
        <v/>
      </c>
      <c r="I13479" s="15">
        <f>IF($D13479=1,$C13479,-1)</f>
        <v/>
      </c>
    </row>
    <row r="13480">
      <c r="A13480" s="33" t="n">
        <v>45853.54166666666</v>
      </c>
      <c r="B13480" s="15">
        <f>WEEKDAY($A13480,2)</f>
        <v/>
      </c>
      <c r="C13480" s="15">
        <f>HOUR($A13480)</f>
        <v/>
      </c>
      <c r="D13480" s="15">
        <f>IF(AND($A13480&gt;=Instellingen!$B$6,$A13480&lt;Instellingen!$B$7),1,0)</f>
        <v/>
      </c>
      <c r="E13480" s="15">
        <f>COUNTIF(tData[BezoekStart],"&lt;"&amp;($A13480+1/24))-COUNTIF(tData[BezoekEind],"&lt;="&amp;$A13480)</f>
        <v/>
      </c>
      <c r="F13480" s="15">
        <f>COUNTIF(tData[BezoekLangStart],"&lt;"&amp;($A13480+1/24))-COUNTIF(tData[BezoekLangEind],"&lt;="&amp;$A13480)</f>
        <v/>
      </c>
      <c r="G13480" s="15">
        <f>IF($D13480=1,$B13480*100+$C13480,-1)</f>
        <v/>
      </c>
      <c r="H13480" s="15">
        <f>IF($D13480=1,$B13480,-1)</f>
        <v/>
      </c>
      <c r="I13480" s="15">
        <f>IF($D13480=1,$C13480,-1)</f>
        <v/>
      </c>
    </row>
    <row r="13481">
      <c r="A13481" s="33" t="n">
        <v>45853.58333333334</v>
      </c>
      <c r="B13481" s="15">
        <f>WEEKDAY($A13481,2)</f>
        <v/>
      </c>
      <c r="C13481" s="15">
        <f>HOUR($A13481)</f>
        <v/>
      </c>
      <c r="D13481" s="15">
        <f>IF(AND($A13481&gt;=Instellingen!$B$6,$A13481&lt;Instellingen!$B$7),1,0)</f>
        <v/>
      </c>
      <c r="E13481" s="15">
        <f>COUNTIF(tData[BezoekStart],"&lt;"&amp;($A13481+1/24))-COUNTIF(tData[BezoekEind],"&lt;="&amp;$A13481)</f>
        <v/>
      </c>
      <c r="F13481" s="15">
        <f>COUNTIF(tData[BezoekLangStart],"&lt;"&amp;($A13481+1/24))-COUNTIF(tData[BezoekLangEind],"&lt;="&amp;$A13481)</f>
        <v/>
      </c>
      <c r="G13481" s="15">
        <f>IF($D13481=1,$B13481*100+$C13481,-1)</f>
        <v/>
      </c>
      <c r="H13481" s="15">
        <f>IF($D13481=1,$B13481,-1)</f>
        <v/>
      </c>
      <c r="I13481" s="15">
        <f>IF($D13481=1,$C13481,-1)</f>
        <v/>
      </c>
    </row>
    <row r="13482">
      <c r="A13482" s="33" t="n">
        <v>45853.625</v>
      </c>
      <c r="B13482" s="15">
        <f>WEEKDAY($A13482,2)</f>
        <v/>
      </c>
      <c r="C13482" s="15">
        <f>HOUR($A13482)</f>
        <v/>
      </c>
      <c r="D13482" s="15">
        <f>IF(AND($A13482&gt;=Instellingen!$B$6,$A13482&lt;Instellingen!$B$7),1,0)</f>
        <v/>
      </c>
      <c r="E13482" s="15">
        <f>COUNTIF(tData[BezoekStart],"&lt;"&amp;($A13482+1/24))-COUNTIF(tData[BezoekEind],"&lt;="&amp;$A13482)</f>
        <v/>
      </c>
      <c r="F13482" s="15">
        <f>COUNTIF(tData[BezoekLangStart],"&lt;"&amp;($A13482+1/24))-COUNTIF(tData[BezoekLangEind],"&lt;="&amp;$A13482)</f>
        <v/>
      </c>
      <c r="G13482" s="15">
        <f>IF($D13482=1,$B13482*100+$C13482,-1)</f>
        <v/>
      </c>
      <c r="H13482" s="15">
        <f>IF($D13482=1,$B13482,-1)</f>
        <v/>
      </c>
      <c r="I13482" s="15">
        <f>IF($D13482=1,$C13482,-1)</f>
        <v/>
      </c>
    </row>
    <row r="13483">
      <c r="A13483" s="33" t="n">
        <v>45853.66666666666</v>
      </c>
      <c r="B13483" s="15">
        <f>WEEKDAY($A13483,2)</f>
        <v/>
      </c>
      <c r="C13483" s="15">
        <f>HOUR($A13483)</f>
        <v/>
      </c>
      <c r="D13483" s="15">
        <f>IF(AND($A13483&gt;=Instellingen!$B$6,$A13483&lt;Instellingen!$B$7),1,0)</f>
        <v/>
      </c>
      <c r="E13483" s="15">
        <f>COUNTIF(tData[BezoekStart],"&lt;"&amp;($A13483+1/24))-COUNTIF(tData[BezoekEind],"&lt;="&amp;$A13483)</f>
        <v/>
      </c>
      <c r="F13483" s="15">
        <f>COUNTIF(tData[BezoekLangStart],"&lt;"&amp;($A13483+1/24))-COUNTIF(tData[BezoekLangEind],"&lt;="&amp;$A13483)</f>
        <v/>
      </c>
      <c r="G13483" s="15">
        <f>IF($D13483=1,$B13483*100+$C13483,-1)</f>
        <v/>
      </c>
      <c r="H13483" s="15">
        <f>IF($D13483=1,$B13483,-1)</f>
        <v/>
      </c>
      <c r="I13483" s="15">
        <f>IF($D13483=1,$C13483,-1)</f>
        <v/>
      </c>
    </row>
    <row r="13484">
      <c r="A13484" s="33" t="n">
        <v>45853.70833333334</v>
      </c>
      <c r="B13484" s="15">
        <f>WEEKDAY($A13484,2)</f>
        <v/>
      </c>
      <c r="C13484" s="15">
        <f>HOUR($A13484)</f>
        <v/>
      </c>
      <c r="D13484" s="15">
        <f>IF(AND($A13484&gt;=Instellingen!$B$6,$A13484&lt;Instellingen!$B$7),1,0)</f>
        <v/>
      </c>
      <c r="E13484" s="15">
        <f>COUNTIF(tData[BezoekStart],"&lt;"&amp;($A13484+1/24))-COUNTIF(tData[BezoekEind],"&lt;="&amp;$A13484)</f>
        <v/>
      </c>
      <c r="F13484" s="15">
        <f>COUNTIF(tData[BezoekLangStart],"&lt;"&amp;($A13484+1/24))-COUNTIF(tData[BezoekLangEind],"&lt;="&amp;$A13484)</f>
        <v/>
      </c>
      <c r="G13484" s="15">
        <f>IF($D13484=1,$B13484*100+$C13484,-1)</f>
        <v/>
      </c>
      <c r="H13484" s="15">
        <f>IF($D13484=1,$B13484,-1)</f>
        <v/>
      </c>
      <c r="I13484" s="15">
        <f>IF($D13484=1,$C13484,-1)</f>
        <v/>
      </c>
    </row>
    <row r="13485">
      <c r="A13485" s="33" t="n">
        <v>45853.75</v>
      </c>
      <c r="B13485" s="15">
        <f>WEEKDAY($A13485,2)</f>
        <v/>
      </c>
      <c r="C13485" s="15">
        <f>HOUR($A13485)</f>
        <v/>
      </c>
      <c r="D13485" s="15">
        <f>IF(AND($A13485&gt;=Instellingen!$B$6,$A13485&lt;Instellingen!$B$7),1,0)</f>
        <v/>
      </c>
      <c r="E13485" s="15">
        <f>COUNTIF(tData[BezoekStart],"&lt;"&amp;($A13485+1/24))-COUNTIF(tData[BezoekEind],"&lt;="&amp;$A13485)</f>
        <v/>
      </c>
      <c r="F13485" s="15">
        <f>COUNTIF(tData[BezoekLangStart],"&lt;"&amp;($A13485+1/24))-COUNTIF(tData[BezoekLangEind],"&lt;="&amp;$A13485)</f>
        <v/>
      </c>
      <c r="G13485" s="15">
        <f>IF($D13485=1,$B13485*100+$C13485,-1)</f>
        <v/>
      </c>
      <c r="H13485" s="15">
        <f>IF($D13485=1,$B13485,-1)</f>
        <v/>
      </c>
      <c r="I13485" s="15">
        <f>IF($D13485=1,$C13485,-1)</f>
        <v/>
      </c>
    </row>
    <row r="13486">
      <c r="A13486" s="33" t="n">
        <v>45853.79166666666</v>
      </c>
      <c r="B13486" s="15">
        <f>WEEKDAY($A13486,2)</f>
        <v/>
      </c>
      <c r="C13486" s="15">
        <f>HOUR($A13486)</f>
        <v/>
      </c>
      <c r="D13486" s="15">
        <f>IF(AND($A13486&gt;=Instellingen!$B$6,$A13486&lt;Instellingen!$B$7),1,0)</f>
        <v/>
      </c>
      <c r="E13486" s="15">
        <f>COUNTIF(tData[BezoekStart],"&lt;"&amp;($A13486+1/24))-COUNTIF(tData[BezoekEind],"&lt;="&amp;$A13486)</f>
        <v/>
      </c>
      <c r="F13486" s="15">
        <f>COUNTIF(tData[BezoekLangStart],"&lt;"&amp;($A13486+1/24))-COUNTIF(tData[BezoekLangEind],"&lt;="&amp;$A13486)</f>
        <v/>
      </c>
      <c r="G13486" s="15">
        <f>IF($D13486=1,$B13486*100+$C13486,-1)</f>
        <v/>
      </c>
      <c r="H13486" s="15">
        <f>IF($D13486=1,$B13486,-1)</f>
        <v/>
      </c>
      <c r="I13486" s="15">
        <f>IF($D13486=1,$C13486,-1)</f>
        <v/>
      </c>
    </row>
    <row r="13487">
      <c r="A13487" s="33" t="n">
        <v>45853.83333333334</v>
      </c>
      <c r="B13487" s="15">
        <f>WEEKDAY($A13487,2)</f>
        <v/>
      </c>
      <c r="C13487" s="15">
        <f>HOUR($A13487)</f>
        <v/>
      </c>
      <c r="D13487" s="15">
        <f>IF(AND($A13487&gt;=Instellingen!$B$6,$A13487&lt;Instellingen!$B$7),1,0)</f>
        <v/>
      </c>
      <c r="E13487" s="15">
        <f>COUNTIF(tData[BezoekStart],"&lt;"&amp;($A13487+1/24))-COUNTIF(tData[BezoekEind],"&lt;="&amp;$A13487)</f>
        <v/>
      </c>
      <c r="F13487" s="15">
        <f>COUNTIF(tData[BezoekLangStart],"&lt;"&amp;($A13487+1/24))-COUNTIF(tData[BezoekLangEind],"&lt;="&amp;$A13487)</f>
        <v/>
      </c>
      <c r="G13487" s="15">
        <f>IF($D13487=1,$B13487*100+$C13487,-1)</f>
        <v/>
      </c>
      <c r="H13487" s="15">
        <f>IF($D13487=1,$B13487,-1)</f>
        <v/>
      </c>
      <c r="I13487" s="15">
        <f>IF($D13487=1,$C13487,-1)</f>
        <v/>
      </c>
    </row>
    <row r="13488">
      <c r="A13488" s="33" t="n">
        <v>45853.875</v>
      </c>
      <c r="B13488" s="15">
        <f>WEEKDAY($A13488,2)</f>
        <v/>
      </c>
      <c r="C13488" s="15">
        <f>HOUR($A13488)</f>
        <v/>
      </c>
      <c r="D13488" s="15">
        <f>IF(AND($A13488&gt;=Instellingen!$B$6,$A13488&lt;Instellingen!$B$7),1,0)</f>
        <v/>
      </c>
      <c r="E13488" s="15">
        <f>COUNTIF(tData[BezoekStart],"&lt;"&amp;($A13488+1/24))-COUNTIF(tData[BezoekEind],"&lt;="&amp;$A13488)</f>
        <v/>
      </c>
      <c r="F13488" s="15">
        <f>COUNTIF(tData[BezoekLangStart],"&lt;"&amp;($A13488+1/24))-COUNTIF(tData[BezoekLangEind],"&lt;="&amp;$A13488)</f>
        <v/>
      </c>
      <c r="G13488" s="15">
        <f>IF($D13488=1,$B13488*100+$C13488,-1)</f>
        <v/>
      </c>
      <c r="H13488" s="15">
        <f>IF($D13488=1,$B13488,-1)</f>
        <v/>
      </c>
      <c r="I13488" s="15">
        <f>IF($D13488=1,$C13488,-1)</f>
        <v/>
      </c>
    </row>
    <row r="13489">
      <c r="A13489" s="33" t="n">
        <v>45853.91666666666</v>
      </c>
      <c r="B13489" s="15">
        <f>WEEKDAY($A13489,2)</f>
        <v/>
      </c>
      <c r="C13489" s="15">
        <f>HOUR($A13489)</f>
        <v/>
      </c>
      <c r="D13489" s="15">
        <f>IF(AND($A13489&gt;=Instellingen!$B$6,$A13489&lt;Instellingen!$B$7),1,0)</f>
        <v/>
      </c>
      <c r="E13489" s="15">
        <f>COUNTIF(tData[BezoekStart],"&lt;"&amp;($A13489+1/24))-COUNTIF(tData[BezoekEind],"&lt;="&amp;$A13489)</f>
        <v/>
      </c>
      <c r="F13489" s="15">
        <f>COUNTIF(tData[BezoekLangStart],"&lt;"&amp;($A13489+1/24))-COUNTIF(tData[BezoekLangEind],"&lt;="&amp;$A13489)</f>
        <v/>
      </c>
      <c r="G13489" s="15">
        <f>IF($D13489=1,$B13489*100+$C13489,-1)</f>
        <v/>
      </c>
      <c r="H13489" s="15">
        <f>IF($D13489=1,$B13489,-1)</f>
        <v/>
      </c>
      <c r="I13489" s="15">
        <f>IF($D13489=1,$C13489,-1)</f>
        <v/>
      </c>
    </row>
    <row r="13490">
      <c r="A13490" s="33" t="n">
        <v>45853.95833333334</v>
      </c>
      <c r="B13490" s="15">
        <f>WEEKDAY($A13490,2)</f>
        <v/>
      </c>
      <c r="C13490" s="15">
        <f>HOUR($A13490)</f>
        <v/>
      </c>
      <c r="D13490" s="15">
        <f>IF(AND($A13490&gt;=Instellingen!$B$6,$A13490&lt;Instellingen!$B$7),1,0)</f>
        <v/>
      </c>
      <c r="E13490" s="15">
        <f>COUNTIF(tData[BezoekStart],"&lt;"&amp;($A13490+1/24))-COUNTIF(tData[BezoekEind],"&lt;="&amp;$A13490)</f>
        <v/>
      </c>
      <c r="F13490" s="15">
        <f>COUNTIF(tData[BezoekLangStart],"&lt;"&amp;($A13490+1/24))-COUNTIF(tData[BezoekLangEind],"&lt;="&amp;$A13490)</f>
        <v/>
      </c>
      <c r="G13490" s="15">
        <f>IF($D13490=1,$B13490*100+$C13490,-1)</f>
        <v/>
      </c>
      <c r="H13490" s="15">
        <f>IF($D13490=1,$B13490,-1)</f>
        <v/>
      </c>
      <c r="I13490" s="15">
        <f>IF($D13490=1,$C13490,-1)</f>
        <v/>
      </c>
    </row>
    <row r="13491">
      <c r="A13491" s="33" t="n">
        <v>45854</v>
      </c>
      <c r="B13491" s="15">
        <f>WEEKDAY($A13491,2)</f>
        <v/>
      </c>
      <c r="C13491" s="15">
        <f>HOUR($A13491)</f>
        <v/>
      </c>
      <c r="D13491" s="15">
        <f>IF(AND($A13491&gt;=Instellingen!$B$6,$A13491&lt;Instellingen!$B$7),1,0)</f>
        <v/>
      </c>
      <c r="E13491" s="15">
        <f>COUNTIF(tData[BezoekStart],"&lt;"&amp;($A13491+1/24))-COUNTIF(tData[BezoekEind],"&lt;="&amp;$A13491)</f>
        <v/>
      </c>
      <c r="F13491" s="15">
        <f>COUNTIF(tData[BezoekLangStart],"&lt;"&amp;($A13491+1/24))-COUNTIF(tData[BezoekLangEind],"&lt;="&amp;$A13491)</f>
        <v/>
      </c>
      <c r="G13491" s="15">
        <f>IF($D13491=1,$B13491*100+$C13491,-1)</f>
        <v/>
      </c>
      <c r="H13491" s="15">
        <f>IF($D13491=1,$B13491,-1)</f>
        <v/>
      </c>
      <c r="I13491" s="15">
        <f>IF($D13491=1,$C13491,-1)</f>
        <v/>
      </c>
    </row>
    <row r="13492">
      <c r="A13492" s="33" t="n">
        <v>45854.04166666666</v>
      </c>
      <c r="B13492" s="15">
        <f>WEEKDAY($A13492,2)</f>
        <v/>
      </c>
      <c r="C13492" s="15">
        <f>HOUR($A13492)</f>
        <v/>
      </c>
      <c r="D13492" s="15">
        <f>IF(AND($A13492&gt;=Instellingen!$B$6,$A13492&lt;Instellingen!$B$7),1,0)</f>
        <v/>
      </c>
      <c r="E13492" s="15">
        <f>COUNTIF(tData[BezoekStart],"&lt;"&amp;($A13492+1/24))-COUNTIF(tData[BezoekEind],"&lt;="&amp;$A13492)</f>
        <v/>
      </c>
      <c r="F13492" s="15">
        <f>COUNTIF(tData[BezoekLangStart],"&lt;"&amp;($A13492+1/24))-COUNTIF(tData[BezoekLangEind],"&lt;="&amp;$A13492)</f>
        <v/>
      </c>
      <c r="G13492" s="15">
        <f>IF($D13492=1,$B13492*100+$C13492,-1)</f>
        <v/>
      </c>
      <c r="H13492" s="15">
        <f>IF($D13492=1,$B13492,-1)</f>
        <v/>
      </c>
      <c r="I13492" s="15">
        <f>IF($D13492=1,$C13492,-1)</f>
        <v/>
      </c>
    </row>
    <row r="13493">
      <c r="A13493" s="33" t="n">
        <v>45854.08333333334</v>
      </c>
      <c r="B13493" s="15">
        <f>WEEKDAY($A13493,2)</f>
        <v/>
      </c>
      <c r="C13493" s="15">
        <f>HOUR($A13493)</f>
        <v/>
      </c>
      <c r="D13493" s="15">
        <f>IF(AND($A13493&gt;=Instellingen!$B$6,$A13493&lt;Instellingen!$B$7),1,0)</f>
        <v/>
      </c>
      <c r="E13493" s="15">
        <f>COUNTIF(tData[BezoekStart],"&lt;"&amp;($A13493+1/24))-COUNTIF(tData[BezoekEind],"&lt;="&amp;$A13493)</f>
        <v/>
      </c>
      <c r="F13493" s="15">
        <f>COUNTIF(tData[BezoekLangStart],"&lt;"&amp;($A13493+1/24))-COUNTIF(tData[BezoekLangEind],"&lt;="&amp;$A13493)</f>
        <v/>
      </c>
      <c r="G13493" s="15">
        <f>IF($D13493=1,$B13493*100+$C13493,-1)</f>
        <v/>
      </c>
      <c r="H13493" s="15">
        <f>IF($D13493=1,$B13493,-1)</f>
        <v/>
      </c>
      <c r="I13493" s="15">
        <f>IF($D13493=1,$C13493,-1)</f>
        <v/>
      </c>
    </row>
    <row r="13494">
      <c r="A13494" s="33" t="n">
        <v>45854.125</v>
      </c>
      <c r="B13494" s="15">
        <f>WEEKDAY($A13494,2)</f>
        <v/>
      </c>
      <c r="C13494" s="15">
        <f>HOUR($A13494)</f>
        <v/>
      </c>
      <c r="D13494" s="15">
        <f>IF(AND($A13494&gt;=Instellingen!$B$6,$A13494&lt;Instellingen!$B$7),1,0)</f>
        <v/>
      </c>
      <c r="E13494" s="15">
        <f>COUNTIF(tData[BezoekStart],"&lt;"&amp;($A13494+1/24))-COUNTIF(tData[BezoekEind],"&lt;="&amp;$A13494)</f>
        <v/>
      </c>
      <c r="F13494" s="15">
        <f>COUNTIF(tData[BezoekLangStart],"&lt;"&amp;($A13494+1/24))-COUNTIF(tData[BezoekLangEind],"&lt;="&amp;$A13494)</f>
        <v/>
      </c>
      <c r="G13494" s="15">
        <f>IF($D13494=1,$B13494*100+$C13494,-1)</f>
        <v/>
      </c>
      <c r="H13494" s="15">
        <f>IF($D13494=1,$B13494,-1)</f>
        <v/>
      </c>
      <c r="I13494" s="15">
        <f>IF($D13494=1,$C13494,-1)</f>
        <v/>
      </c>
    </row>
    <row r="13495">
      <c r="A13495" s="33" t="n">
        <v>45854.16666666666</v>
      </c>
      <c r="B13495" s="15">
        <f>WEEKDAY($A13495,2)</f>
        <v/>
      </c>
      <c r="C13495" s="15">
        <f>HOUR($A13495)</f>
        <v/>
      </c>
      <c r="D13495" s="15">
        <f>IF(AND($A13495&gt;=Instellingen!$B$6,$A13495&lt;Instellingen!$B$7),1,0)</f>
        <v/>
      </c>
      <c r="E13495" s="15">
        <f>COUNTIF(tData[BezoekStart],"&lt;"&amp;($A13495+1/24))-COUNTIF(tData[BezoekEind],"&lt;="&amp;$A13495)</f>
        <v/>
      </c>
      <c r="F13495" s="15">
        <f>COUNTIF(tData[BezoekLangStart],"&lt;"&amp;($A13495+1/24))-COUNTIF(tData[BezoekLangEind],"&lt;="&amp;$A13495)</f>
        <v/>
      </c>
      <c r="G13495" s="15">
        <f>IF($D13495=1,$B13495*100+$C13495,-1)</f>
        <v/>
      </c>
      <c r="H13495" s="15">
        <f>IF($D13495=1,$B13495,-1)</f>
        <v/>
      </c>
      <c r="I13495" s="15">
        <f>IF($D13495=1,$C13495,-1)</f>
        <v/>
      </c>
    </row>
    <row r="13496">
      <c r="A13496" s="33" t="n">
        <v>45854.20833333334</v>
      </c>
      <c r="B13496" s="15">
        <f>WEEKDAY($A13496,2)</f>
        <v/>
      </c>
      <c r="C13496" s="15">
        <f>HOUR($A13496)</f>
        <v/>
      </c>
      <c r="D13496" s="15">
        <f>IF(AND($A13496&gt;=Instellingen!$B$6,$A13496&lt;Instellingen!$B$7),1,0)</f>
        <v/>
      </c>
      <c r="E13496" s="15">
        <f>COUNTIF(tData[BezoekStart],"&lt;"&amp;($A13496+1/24))-COUNTIF(tData[BezoekEind],"&lt;="&amp;$A13496)</f>
        <v/>
      </c>
      <c r="F13496" s="15">
        <f>COUNTIF(tData[BezoekLangStart],"&lt;"&amp;($A13496+1/24))-COUNTIF(tData[BezoekLangEind],"&lt;="&amp;$A13496)</f>
        <v/>
      </c>
      <c r="G13496" s="15">
        <f>IF($D13496=1,$B13496*100+$C13496,-1)</f>
        <v/>
      </c>
      <c r="H13496" s="15">
        <f>IF($D13496=1,$B13496,-1)</f>
        <v/>
      </c>
      <c r="I13496" s="15">
        <f>IF($D13496=1,$C13496,-1)</f>
        <v/>
      </c>
    </row>
    <row r="13497">
      <c r="A13497" s="33" t="n">
        <v>45854.25</v>
      </c>
      <c r="B13497" s="15">
        <f>WEEKDAY($A13497,2)</f>
        <v/>
      </c>
      <c r="C13497" s="15">
        <f>HOUR($A13497)</f>
        <v/>
      </c>
      <c r="D13497" s="15">
        <f>IF(AND($A13497&gt;=Instellingen!$B$6,$A13497&lt;Instellingen!$B$7),1,0)</f>
        <v/>
      </c>
      <c r="E13497" s="15">
        <f>COUNTIF(tData[BezoekStart],"&lt;"&amp;($A13497+1/24))-COUNTIF(tData[BezoekEind],"&lt;="&amp;$A13497)</f>
        <v/>
      </c>
      <c r="F13497" s="15">
        <f>COUNTIF(tData[BezoekLangStart],"&lt;"&amp;($A13497+1/24))-COUNTIF(tData[BezoekLangEind],"&lt;="&amp;$A13497)</f>
        <v/>
      </c>
      <c r="G13497" s="15">
        <f>IF($D13497=1,$B13497*100+$C13497,-1)</f>
        <v/>
      </c>
      <c r="H13497" s="15">
        <f>IF($D13497=1,$B13497,-1)</f>
        <v/>
      </c>
      <c r="I13497" s="15">
        <f>IF($D13497=1,$C13497,-1)</f>
        <v/>
      </c>
    </row>
    <row r="13498">
      <c r="A13498" s="33" t="n">
        <v>45854.29166666666</v>
      </c>
      <c r="B13498" s="15">
        <f>WEEKDAY($A13498,2)</f>
        <v/>
      </c>
      <c r="C13498" s="15">
        <f>HOUR($A13498)</f>
        <v/>
      </c>
      <c r="D13498" s="15">
        <f>IF(AND($A13498&gt;=Instellingen!$B$6,$A13498&lt;Instellingen!$B$7),1,0)</f>
        <v/>
      </c>
      <c r="E13498" s="15">
        <f>COUNTIF(tData[BezoekStart],"&lt;"&amp;($A13498+1/24))-COUNTIF(tData[BezoekEind],"&lt;="&amp;$A13498)</f>
        <v/>
      </c>
      <c r="F13498" s="15">
        <f>COUNTIF(tData[BezoekLangStart],"&lt;"&amp;($A13498+1/24))-COUNTIF(tData[BezoekLangEind],"&lt;="&amp;$A13498)</f>
        <v/>
      </c>
      <c r="G13498" s="15">
        <f>IF($D13498=1,$B13498*100+$C13498,-1)</f>
        <v/>
      </c>
      <c r="H13498" s="15">
        <f>IF($D13498=1,$B13498,-1)</f>
        <v/>
      </c>
      <c r="I13498" s="15">
        <f>IF($D13498=1,$C13498,-1)</f>
        <v/>
      </c>
    </row>
    <row r="13499">
      <c r="A13499" s="33" t="n">
        <v>45854.33333333334</v>
      </c>
      <c r="B13499" s="15">
        <f>WEEKDAY($A13499,2)</f>
        <v/>
      </c>
      <c r="C13499" s="15">
        <f>HOUR($A13499)</f>
        <v/>
      </c>
      <c r="D13499" s="15">
        <f>IF(AND($A13499&gt;=Instellingen!$B$6,$A13499&lt;Instellingen!$B$7),1,0)</f>
        <v/>
      </c>
      <c r="E13499" s="15">
        <f>COUNTIF(tData[BezoekStart],"&lt;"&amp;($A13499+1/24))-COUNTIF(tData[BezoekEind],"&lt;="&amp;$A13499)</f>
        <v/>
      </c>
      <c r="F13499" s="15">
        <f>COUNTIF(tData[BezoekLangStart],"&lt;"&amp;($A13499+1/24))-COUNTIF(tData[BezoekLangEind],"&lt;="&amp;$A13499)</f>
        <v/>
      </c>
      <c r="G13499" s="15">
        <f>IF($D13499=1,$B13499*100+$C13499,-1)</f>
        <v/>
      </c>
      <c r="H13499" s="15">
        <f>IF($D13499=1,$B13499,-1)</f>
        <v/>
      </c>
      <c r="I13499" s="15">
        <f>IF($D13499=1,$C13499,-1)</f>
        <v/>
      </c>
    </row>
    <row r="13500">
      <c r="A13500" s="33" t="n">
        <v>45854.375</v>
      </c>
      <c r="B13500" s="15">
        <f>WEEKDAY($A13500,2)</f>
        <v/>
      </c>
      <c r="C13500" s="15">
        <f>HOUR($A13500)</f>
        <v/>
      </c>
      <c r="D13500" s="15">
        <f>IF(AND($A13500&gt;=Instellingen!$B$6,$A13500&lt;Instellingen!$B$7),1,0)</f>
        <v/>
      </c>
      <c r="E13500" s="15">
        <f>COUNTIF(tData[BezoekStart],"&lt;"&amp;($A13500+1/24))-COUNTIF(tData[BezoekEind],"&lt;="&amp;$A13500)</f>
        <v/>
      </c>
      <c r="F13500" s="15">
        <f>COUNTIF(tData[BezoekLangStart],"&lt;"&amp;($A13500+1/24))-COUNTIF(tData[BezoekLangEind],"&lt;="&amp;$A13500)</f>
        <v/>
      </c>
      <c r="G13500" s="15">
        <f>IF($D13500=1,$B13500*100+$C13500,-1)</f>
        <v/>
      </c>
      <c r="H13500" s="15">
        <f>IF($D13500=1,$B13500,-1)</f>
        <v/>
      </c>
      <c r="I13500" s="15">
        <f>IF($D13500=1,$C13500,-1)</f>
        <v/>
      </c>
    </row>
    <row r="13501">
      <c r="A13501" s="33" t="n">
        <v>45854.41666666666</v>
      </c>
      <c r="B13501" s="15">
        <f>WEEKDAY($A13501,2)</f>
        <v/>
      </c>
      <c r="C13501" s="15">
        <f>HOUR($A13501)</f>
        <v/>
      </c>
      <c r="D13501" s="15">
        <f>IF(AND($A13501&gt;=Instellingen!$B$6,$A13501&lt;Instellingen!$B$7),1,0)</f>
        <v/>
      </c>
      <c r="E13501" s="15">
        <f>COUNTIF(tData[BezoekStart],"&lt;"&amp;($A13501+1/24))-COUNTIF(tData[BezoekEind],"&lt;="&amp;$A13501)</f>
        <v/>
      </c>
      <c r="F13501" s="15">
        <f>COUNTIF(tData[BezoekLangStart],"&lt;"&amp;($A13501+1/24))-COUNTIF(tData[BezoekLangEind],"&lt;="&amp;$A13501)</f>
        <v/>
      </c>
      <c r="G13501" s="15">
        <f>IF($D13501=1,$B13501*100+$C13501,-1)</f>
        <v/>
      </c>
      <c r="H13501" s="15">
        <f>IF($D13501=1,$B13501,-1)</f>
        <v/>
      </c>
      <c r="I13501" s="15">
        <f>IF($D13501=1,$C13501,-1)</f>
        <v/>
      </c>
    </row>
    <row r="13502">
      <c r="A13502" s="33" t="n">
        <v>45854.45833333334</v>
      </c>
      <c r="B13502" s="15">
        <f>WEEKDAY($A13502,2)</f>
        <v/>
      </c>
      <c r="C13502" s="15">
        <f>HOUR($A13502)</f>
        <v/>
      </c>
      <c r="D13502" s="15">
        <f>IF(AND($A13502&gt;=Instellingen!$B$6,$A13502&lt;Instellingen!$B$7),1,0)</f>
        <v/>
      </c>
      <c r="E13502" s="15">
        <f>COUNTIF(tData[BezoekStart],"&lt;"&amp;($A13502+1/24))-COUNTIF(tData[BezoekEind],"&lt;="&amp;$A13502)</f>
        <v/>
      </c>
      <c r="F13502" s="15">
        <f>COUNTIF(tData[BezoekLangStart],"&lt;"&amp;($A13502+1/24))-COUNTIF(tData[BezoekLangEind],"&lt;="&amp;$A13502)</f>
        <v/>
      </c>
      <c r="G13502" s="15">
        <f>IF($D13502=1,$B13502*100+$C13502,-1)</f>
        <v/>
      </c>
      <c r="H13502" s="15">
        <f>IF($D13502=1,$B13502,-1)</f>
        <v/>
      </c>
      <c r="I13502" s="15">
        <f>IF($D13502=1,$C13502,-1)</f>
        <v/>
      </c>
    </row>
    <row r="13503">
      <c r="A13503" s="33" t="n">
        <v>45854.5</v>
      </c>
      <c r="B13503" s="15">
        <f>WEEKDAY($A13503,2)</f>
        <v/>
      </c>
      <c r="C13503" s="15">
        <f>HOUR($A13503)</f>
        <v/>
      </c>
      <c r="D13503" s="15">
        <f>IF(AND($A13503&gt;=Instellingen!$B$6,$A13503&lt;Instellingen!$B$7),1,0)</f>
        <v/>
      </c>
      <c r="E13503" s="15">
        <f>COUNTIF(tData[BezoekStart],"&lt;"&amp;($A13503+1/24))-COUNTIF(tData[BezoekEind],"&lt;="&amp;$A13503)</f>
        <v/>
      </c>
      <c r="F13503" s="15">
        <f>COUNTIF(tData[BezoekLangStart],"&lt;"&amp;($A13503+1/24))-COUNTIF(tData[BezoekLangEind],"&lt;="&amp;$A13503)</f>
        <v/>
      </c>
      <c r="G13503" s="15">
        <f>IF($D13503=1,$B13503*100+$C13503,-1)</f>
        <v/>
      </c>
      <c r="H13503" s="15">
        <f>IF($D13503=1,$B13503,-1)</f>
        <v/>
      </c>
      <c r="I13503" s="15">
        <f>IF($D13503=1,$C13503,-1)</f>
        <v/>
      </c>
    </row>
    <row r="13504">
      <c r="A13504" s="33" t="n">
        <v>45854.54166666666</v>
      </c>
      <c r="B13504" s="15">
        <f>WEEKDAY($A13504,2)</f>
        <v/>
      </c>
      <c r="C13504" s="15">
        <f>HOUR($A13504)</f>
        <v/>
      </c>
      <c r="D13504" s="15">
        <f>IF(AND($A13504&gt;=Instellingen!$B$6,$A13504&lt;Instellingen!$B$7),1,0)</f>
        <v/>
      </c>
      <c r="E13504" s="15">
        <f>COUNTIF(tData[BezoekStart],"&lt;"&amp;($A13504+1/24))-COUNTIF(tData[BezoekEind],"&lt;="&amp;$A13504)</f>
        <v/>
      </c>
      <c r="F13504" s="15">
        <f>COUNTIF(tData[BezoekLangStart],"&lt;"&amp;($A13504+1/24))-COUNTIF(tData[BezoekLangEind],"&lt;="&amp;$A13504)</f>
        <v/>
      </c>
      <c r="G13504" s="15">
        <f>IF($D13504=1,$B13504*100+$C13504,-1)</f>
        <v/>
      </c>
      <c r="H13504" s="15">
        <f>IF($D13504=1,$B13504,-1)</f>
        <v/>
      </c>
      <c r="I13504" s="15">
        <f>IF($D13504=1,$C13504,-1)</f>
        <v/>
      </c>
    </row>
    <row r="13505">
      <c r="A13505" s="33" t="n">
        <v>45854.58333333334</v>
      </c>
      <c r="B13505" s="15">
        <f>WEEKDAY($A13505,2)</f>
        <v/>
      </c>
      <c r="C13505" s="15">
        <f>HOUR($A13505)</f>
        <v/>
      </c>
      <c r="D13505" s="15">
        <f>IF(AND($A13505&gt;=Instellingen!$B$6,$A13505&lt;Instellingen!$B$7),1,0)</f>
        <v/>
      </c>
      <c r="E13505" s="15">
        <f>COUNTIF(tData[BezoekStart],"&lt;"&amp;($A13505+1/24))-COUNTIF(tData[BezoekEind],"&lt;="&amp;$A13505)</f>
        <v/>
      </c>
      <c r="F13505" s="15">
        <f>COUNTIF(tData[BezoekLangStart],"&lt;"&amp;($A13505+1/24))-COUNTIF(tData[BezoekLangEind],"&lt;="&amp;$A13505)</f>
        <v/>
      </c>
      <c r="G13505" s="15">
        <f>IF($D13505=1,$B13505*100+$C13505,-1)</f>
        <v/>
      </c>
      <c r="H13505" s="15">
        <f>IF($D13505=1,$B13505,-1)</f>
        <v/>
      </c>
      <c r="I13505" s="15">
        <f>IF($D13505=1,$C13505,-1)</f>
        <v/>
      </c>
    </row>
    <row r="13506">
      <c r="A13506" s="33" t="n">
        <v>45854.625</v>
      </c>
      <c r="B13506" s="15">
        <f>WEEKDAY($A13506,2)</f>
        <v/>
      </c>
      <c r="C13506" s="15">
        <f>HOUR($A13506)</f>
        <v/>
      </c>
      <c r="D13506" s="15">
        <f>IF(AND($A13506&gt;=Instellingen!$B$6,$A13506&lt;Instellingen!$B$7),1,0)</f>
        <v/>
      </c>
      <c r="E13506" s="15">
        <f>COUNTIF(tData[BezoekStart],"&lt;"&amp;($A13506+1/24))-COUNTIF(tData[BezoekEind],"&lt;="&amp;$A13506)</f>
        <v/>
      </c>
      <c r="F13506" s="15">
        <f>COUNTIF(tData[BezoekLangStart],"&lt;"&amp;($A13506+1/24))-COUNTIF(tData[BezoekLangEind],"&lt;="&amp;$A13506)</f>
        <v/>
      </c>
      <c r="G13506" s="15">
        <f>IF($D13506=1,$B13506*100+$C13506,-1)</f>
        <v/>
      </c>
      <c r="H13506" s="15">
        <f>IF($D13506=1,$B13506,-1)</f>
        <v/>
      </c>
      <c r="I13506" s="15">
        <f>IF($D13506=1,$C13506,-1)</f>
        <v/>
      </c>
    </row>
    <row r="13507">
      <c r="A13507" s="33" t="n">
        <v>45854.66666666666</v>
      </c>
      <c r="B13507" s="15">
        <f>WEEKDAY($A13507,2)</f>
        <v/>
      </c>
      <c r="C13507" s="15">
        <f>HOUR($A13507)</f>
        <v/>
      </c>
      <c r="D13507" s="15">
        <f>IF(AND($A13507&gt;=Instellingen!$B$6,$A13507&lt;Instellingen!$B$7),1,0)</f>
        <v/>
      </c>
      <c r="E13507" s="15">
        <f>COUNTIF(tData[BezoekStart],"&lt;"&amp;($A13507+1/24))-COUNTIF(tData[BezoekEind],"&lt;="&amp;$A13507)</f>
        <v/>
      </c>
      <c r="F13507" s="15">
        <f>COUNTIF(tData[BezoekLangStart],"&lt;"&amp;($A13507+1/24))-COUNTIF(tData[BezoekLangEind],"&lt;="&amp;$A13507)</f>
        <v/>
      </c>
      <c r="G13507" s="15">
        <f>IF($D13507=1,$B13507*100+$C13507,-1)</f>
        <v/>
      </c>
      <c r="H13507" s="15">
        <f>IF($D13507=1,$B13507,-1)</f>
        <v/>
      </c>
      <c r="I13507" s="15">
        <f>IF($D13507=1,$C13507,-1)</f>
        <v/>
      </c>
    </row>
    <row r="13508">
      <c r="A13508" s="33" t="n">
        <v>45854.70833333334</v>
      </c>
      <c r="B13508" s="15">
        <f>WEEKDAY($A13508,2)</f>
        <v/>
      </c>
      <c r="C13508" s="15">
        <f>HOUR($A13508)</f>
        <v/>
      </c>
      <c r="D13508" s="15">
        <f>IF(AND($A13508&gt;=Instellingen!$B$6,$A13508&lt;Instellingen!$B$7),1,0)</f>
        <v/>
      </c>
      <c r="E13508" s="15">
        <f>COUNTIF(tData[BezoekStart],"&lt;"&amp;($A13508+1/24))-COUNTIF(tData[BezoekEind],"&lt;="&amp;$A13508)</f>
        <v/>
      </c>
      <c r="F13508" s="15">
        <f>COUNTIF(tData[BezoekLangStart],"&lt;"&amp;($A13508+1/24))-COUNTIF(tData[BezoekLangEind],"&lt;="&amp;$A13508)</f>
        <v/>
      </c>
      <c r="G13508" s="15">
        <f>IF($D13508=1,$B13508*100+$C13508,-1)</f>
        <v/>
      </c>
      <c r="H13508" s="15">
        <f>IF($D13508=1,$B13508,-1)</f>
        <v/>
      </c>
      <c r="I13508" s="15">
        <f>IF($D13508=1,$C13508,-1)</f>
        <v/>
      </c>
    </row>
    <row r="13509">
      <c r="A13509" s="33" t="n">
        <v>45854.75</v>
      </c>
      <c r="B13509" s="15">
        <f>WEEKDAY($A13509,2)</f>
        <v/>
      </c>
      <c r="C13509" s="15">
        <f>HOUR($A13509)</f>
        <v/>
      </c>
      <c r="D13509" s="15">
        <f>IF(AND($A13509&gt;=Instellingen!$B$6,$A13509&lt;Instellingen!$B$7),1,0)</f>
        <v/>
      </c>
      <c r="E13509" s="15">
        <f>COUNTIF(tData[BezoekStart],"&lt;"&amp;($A13509+1/24))-COUNTIF(tData[BezoekEind],"&lt;="&amp;$A13509)</f>
        <v/>
      </c>
      <c r="F13509" s="15">
        <f>COUNTIF(tData[BezoekLangStart],"&lt;"&amp;($A13509+1/24))-COUNTIF(tData[BezoekLangEind],"&lt;="&amp;$A13509)</f>
        <v/>
      </c>
      <c r="G13509" s="15">
        <f>IF($D13509=1,$B13509*100+$C13509,-1)</f>
        <v/>
      </c>
      <c r="H13509" s="15">
        <f>IF($D13509=1,$B13509,-1)</f>
        <v/>
      </c>
      <c r="I13509" s="15">
        <f>IF($D13509=1,$C13509,-1)</f>
        <v/>
      </c>
    </row>
    <row r="13510">
      <c r="A13510" s="33" t="n">
        <v>45854.79166666666</v>
      </c>
      <c r="B13510" s="15">
        <f>WEEKDAY($A13510,2)</f>
        <v/>
      </c>
      <c r="C13510" s="15">
        <f>HOUR($A13510)</f>
        <v/>
      </c>
      <c r="D13510" s="15">
        <f>IF(AND($A13510&gt;=Instellingen!$B$6,$A13510&lt;Instellingen!$B$7),1,0)</f>
        <v/>
      </c>
      <c r="E13510" s="15">
        <f>COUNTIF(tData[BezoekStart],"&lt;"&amp;($A13510+1/24))-COUNTIF(tData[BezoekEind],"&lt;="&amp;$A13510)</f>
        <v/>
      </c>
      <c r="F13510" s="15">
        <f>COUNTIF(tData[BezoekLangStart],"&lt;"&amp;($A13510+1/24))-COUNTIF(tData[BezoekLangEind],"&lt;="&amp;$A13510)</f>
        <v/>
      </c>
      <c r="G13510" s="15">
        <f>IF($D13510=1,$B13510*100+$C13510,-1)</f>
        <v/>
      </c>
      <c r="H13510" s="15">
        <f>IF($D13510=1,$B13510,-1)</f>
        <v/>
      </c>
      <c r="I13510" s="15">
        <f>IF($D13510=1,$C13510,-1)</f>
        <v/>
      </c>
    </row>
    <row r="13511">
      <c r="A13511" s="33" t="n">
        <v>45854.83333333334</v>
      </c>
      <c r="B13511" s="15">
        <f>WEEKDAY($A13511,2)</f>
        <v/>
      </c>
      <c r="C13511" s="15">
        <f>HOUR($A13511)</f>
        <v/>
      </c>
      <c r="D13511" s="15">
        <f>IF(AND($A13511&gt;=Instellingen!$B$6,$A13511&lt;Instellingen!$B$7),1,0)</f>
        <v/>
      </c>
      <c r="E13511" s="15">
        <f>COUNTIF(tData[BezoekStart],"&lt;"&amp;($A13511+1/24))-COUNTIF(tData[BezoekEind],"&lt;="&amp;$A13511)</f>
        <v/>
      </c>
      <c r="F13511" s="15">
        <f>COUNTIF(tData[BezoekLangStart],"&lt;"&amp;($A13511+1/24))-COUNTIF(tData[BezoekLangEind],"&lt;="&amp;$A13511)</f>
        <v/>
      </c>
      <c r="G13511" s="15">
        <f>IF($D13511=1,$B13511*100+$C13511,-1)</f>
        <v/>
      </c>
      <c r="H13511" s="15">
        <f>IF($D13511=1,$B13511,-1)</f>
        <v/>
      </c>
      <c r="I13511" s="15">
        <f>IF($D13511=1,$C13511,-1)</f>
        <v/>
      </c>
    </row>
    <row r="13512">
      <c r="A13512" s="33" t="n">
        <v>45854.875</v>
      </c>
      <c r="B13512" s="15">
        <f>WEEKDAY($A13512,2)</f>
        <v/>
      </c>
      <c r="C13512" s="15">
        <f>HOUR($A13512)</f>
        <v/>
      </c>
      <c r="D13512" s="15">
        <f>IF(AND($A13512&gt;=Instellingen!$B$6,$A13512&lt;Instellingen!$B$7),1,0)</f>
        <v/>
      </c>
      <c r="E13512" s="15">
        <f>COUNTIF(tData[BezoekStart],"&lt;"&amp;($A13512+1/24))-COUNTIF(tData[BezoekEind],"&lt;="&amp;$A13512)</f>
        <v/>
      </c>
      <c r="F13512" s="15">
        <f>COUNTIF(tData[BezoekLangStart],"&lt;"&amp;($A13512+1/24))-COUNTIF(tData[BezoekLangEind],"&lt;="&amp;$A13512)</f>
        <v/>
      </c>
      <c r="G13512" s="15">
        <f>IF($D13512=1,$B13512*100+$C13512,-1)</f>
        <v/>
      </c>
      <c r="H13512" s="15">
        <f>IF($D13512=1,$B13512,-1)</f>
        <v/>
      </c>
      <c r="I13512" s="15">
        <f>IF($D13512=1,$C13512,-1)</f>
        <v/>
      </c>
    </row>
    <row r="13513">
      <c r="A13513" s="33" t="n">
        <v>45854.91666666666</v>
      </c>
      <c r="B13513" s="15">
        <f>WEEKDAY($A13513,2)</f>
        <v/>
      </c>
      <c r="C13513" s="15">
        <f>HOUR($A13513)</f>
        <v/>
      </c>
      <c r="D13513" s="15">
        <f>IF(AND($A13513&gt;=Instellingen!$B$6,$A13513&lt;Instellingen!$B$7),1,0)</f>
        <v/>
      </c>
      <c r="E13513" s="15">
        <f>COUNTIF(tData[BezoekStart],"&lt;"&amp;($A13513+1/24))-COUNTIF(tData[BezoekEind],"&lt;="&amp;$A13513)</f>
        <v/>
      </c>
      <c r="F13513" s="15">
        <f>COUNTIF(tData[BezoekLangStart],"&lt;"&amp;($A13513+1/24))-COUNTIF(tData[BezoekLangEind],"&lt;="&amp;$A13513)</f>
        <v/>
      </c>
      <c r="G13513" s="15">
        <f>IF($D13513=1,$B13513*100+$C13513,-1)</f>
        <v/>
      </c>
      <c r="H13513" s="15">
        <f>IF($D13513=1,$B13513,-1)</f>
        <v/>
      </c>
      <c r="I13513" s="15">
        <f>IF($D13513=1,$C13513,-1)</f>
        <v/>
      </c>
    </row>
    <row r="13514">
      <c r="A13514" s="33" t="n">
        <v>45854.95833333334</v>
      </c>
      <c r="B13514" s="15">
        <f>WEEKDAY($A13514,2)</f>
        <v/>
      </c>
      <c r="C13514" s="15">
        <f>HOUR($A13514)</f>
        <v/>
      </c>
      <c r="D13514" s="15">
        <f>IF(AND($A13514&gt;=Instellingen!$B$6,$A13514&lt;Instellingen!$B$7),1,0)</f>
        <v/>
      </c>
      <c r="E13514" s="15">
        <f>COUNTIF(tData[BezoekStart],"&lt;"&amp;($A13514+1/24))-COUNTIF(tData[BezoekEind],"&lt;="&amp;$A13514)</f>
        <v/>
      </c>
      <c r="F13514" s="15">
        <f>COUNTIF(tData[BezoekLangStart],"&lt;"&amp;($A13514+1/24))-COUNTIF(tData[BezoekLangEind],"&lt;="&amp;$A13514)</f>
        <v/>
      </c>
      <c r="G13514" s="15">
        <f>IF($D13514=1,$B13514*100+$C13514,-1)</f>
        <v/>
      </c>
      <c r="H13514" s="15">
        <f>IF($D13514=1,$B13514,-1)</f>
        <v/>
      </c>
      <c r="I13514" s="15">
        <f>IF($D13514=1,$C13514,-1)</f>
        <v/>
      </c>
    </row>
    <row r="13515">
      <c r="A13515" s="33" t="n">
        <v>45855</v>
      </c>
      <c r="B13515" s="15">
        <f>WEEKDAY($A13515,2)</f>
        <v/>
      </c>
      <c r="C13515" s="15">
        <f>HOUR($A13515)</f>
        <v/>
      </c>
      <c r="D13515" s="15">
        <f>IF(AND($A13515&gt;=Instellingen!$B$6,$A13515&lt;Instellingen!$B$7),1,0)</f>
        <v/>
      </c>
      <c r="E13515" s="15">
        <f>COUNTIF(tData[BezoekStart],"&lt;"&amp;($A13515+1/24))-COUNTIF(tData[BezoekEind],"&lt;="&amp;$A13515)</f>
        <v/>
      </c>
      <c r="F13515" s="15">
        <f>COUNTIF(tData[BezoekLangStart],"&lt;"&amp;($A13515+1/24))-COUNTIF(tData[BezoekLangEind],"&lt;="&amp;$A13515)</f>
        <v/>
      </c>
      <c r="G13515" s="15">
        <f>IF($D13515=1,$B13515*100+$C13515,-1)</f>
        <v/>
      </c>
      <c r="H13515" s="15">
        <f>IF($D13515=1,$B13515,-1)</f>
        <v/>
      </c>
      <c r="I13515" s="15">
        <f>IF($D13515=1,$C13515,-1)</f>
        <v/>
      </c>
    </row>
    <row r="13516">
      <c r="A13516" s="33" t="n">
        <v>45855.04166666666</v>
      </c>
      <c r="B13516" s="15">
        <f>WEEKDAY($A13516,2)</f>
        <v/>
      </c>
      <c r="C13516" s="15">
        <f>HOUR($A13516)</f>
        <v/>
      </c>
      <c r="D13516" s="15">
        <f>IF(AND($A13516&gt;=Instellingen!$B$6,$A13516&lt;Instellingen!$B$7),1,0)</f>
        <v/>
      </c>
      <c r="E13516" s="15">
        <f>COUNTIF(tData[BezoekStart],"&lt;"&amp;($A13516+1/24))-COUNTIF(tData[BezoekEind],"&lt;="&amp;$A13516)</f>
        <v/>
      </c>
      <c r="F13516" s="15">
        <f>COUNTIF(tData[BezoekLangStart],"&lt;"&amp;($A13516+1/24))-COUNTIF(tData[BezoekLangEind],"&lt;="&amp;$A13516)</f>
        <v/>
      </c>
      <c r="G13516" s="15">
        <f>IF($D13516=1,$B13516*100+$C13516,-1)</f>
        <v/>
      </c>
      <c r="H13516" s="15">
        <f>IF($D13516=1,$B13516,-1)</f>
        <v/>
      </c>
      <c r="I13516" s="15">
        <f>IF($D13516=1,$C13516,-1)</f>
        <v/>
      </c>
    </row>
    <row r="13517">
      <c r="A13517" s="33" t="n">
        <v>45855.08333333334</v>
      </c>
      <c r="B13517" s="15">
        <f>WEEKDAY($A13517,2)</f>
        <v/>
      </c>
      <c r="C13517" s="15">
        <f>HOUR($A13517)</f>
        <v/>
      </c>
      <c r="D13517" s="15">
        <f>IF(AND($A13517&gt;=Instellingen!$B$6,$A13517&lt;Instellingen!$B$7),1,0)</f>
        <v/>
      </c>
      <c r="E13517" s="15">
        <f>COUNTIF(tData[BezoekStart],"&lt;"&amp;($A13517+1/24))-COUNTIF(tData[BezoekEind],"&lt;="&amp;$A13517)</f>
        <v/>
      </c>
      <c r="F13517" s="15">
        <f>COUNTIF(tData[BezoekLangStart],"&lt;"&amp;($A13517+1/24))-COUNTIF(tData[BezoekLangEind],"&lt;="&amp;$A13517)</f>
        <v/>
      </c>
      <c r="G13517" s="15">
        <f>IF($D13517=1,$B13517*100+$C13517,-1)</f>
        <v/>
      </c>
      <c r="H13517" s="15">
        <f>IF($D13517=1,$B13517,-1)</f>
        <v/>
      </c>
      <c r="I13517" s="15">
        <f>IF($D13517=1,$C13517,-1)</f>
        <v/>
      </c>
    </row>
    <row r="13518">
      <c r="A13518" s="33" t="n">
        <v>45855.125</v>
      </c>
      <c r="B13518" s="15">
        <f>WEEKDAY($A13518,2)</f>
        <v/>
      </c>
      <c r="C13518" s="15">
        <f>HOUR($A13518)</f>
        <v/>
      </c>
      <c r="D13518" s="15">
        <f>IF(AND($A13518&gt;=Instellingen!$B$6,$A13518&lt;Instellingen!$B$7),1,0)</f>
        <v/>
      </c>
      <c r="E13518" s="15">
        <f>COUNTIF(tData[BezoekStart],"&lt;"&amp;($A13518+1/24))-COUNTIF(tData[BezoekEind],"&lt;="&amp;$A13518)</f>
        <v/>
      </c>
      <c r="F13518" s="15">
        <f>COUNTIF(tData[BezoekLangStart],"&lt;"&amp;($A13518+1/24))-COUNTIF(tData[BezoekLangEind],"&lt;="&amp;$A13518)</f>
        <v/>
      </c>
      <c r="G13518" s="15">
        <f>IF($D13518=1,$B13518*100+$C13518,-1)</f>
        <v/>
      </c>
      <c r="H13518" s="15">
        <f>IF($D13518=1,$B13518,-1)</f>
        <v/>
      </c>
      <c r="I13518" s="15">
        <f>IF($D13518=1,$C13518,-1)</f>
        <v/>
      </c>
    </row>
    <row r="13519">
      <c r="A13519" s="33" t="n">
        <v>45855.16666666666</v>
      </c>
      <c r="B13519" s="15">
        <f>WEEKDAY($A13519,2)</f>
        <v/>
      </c>
      <c r="C13519" s="15">
        <f>HOUR($A13519)</f>
        <v/>
      </c>
      <c r="D13519" s="15">
        <f>IF(AND($A13519&gt;=Instellingen!$B$6,$A13519&lt;Instellingen!$B$7),1,0)</f>
        <v/>
      </c>
      <c r="E13519" s="15">
        <f>COUNTIF(tData[BezoekStart],"&lt;"&amp;($A13519+1/24))-COUNTIF(tData[BezoekEind],"&lt;="&amp;$A13519)</f>
        <v/>
      </c>
      <c r="F13519" s="15">
        <f>COUNTIF(tData[BezoekLangStart],"&lt;"&amp;($A13519+1/24))-COUNTIF(tData[BezoekLangEind],"&lt;="&amp;$A13519)</f>
        <v/>
      </c>
      <c r="G13519" s="15">
        <f>IF($D13519=1,$B13519*100+$C13519,-1)</f>
        <v/>
      </c>
      <c r="H13519" s="15">
        <f>IF($D13519=1,$B13519,-1)</f>
        <v/>
      </c>
      <c r="I13519" s="15">
        <f>IF($D13519=1,$C13519,-1)</f>
        <v/>
      </c>
    </row>
    <row r="13520">
      <c r="A13520" s="33" t="n">
        <v>45855.20833333334</v>
      </c>
      <c r="B13520" s="15">
        <f>WEEKDAY($A13520,2)</f>
        <v/>
      </c>
      <c r="C13520" s="15">
        <f>HOUR($A13520)</f>
        <v/>
      </c>
      <c r="D13520" s="15">
        <f>IF(AND($A13520&gt;=Instellingen!$B$6,$A13520&lt;Instellingen!$B$7),1,0)</f>
        <v/>
      </c>
      <c r="E13520" s="15">
        <f>COUNTIF(tData[BezoekStart],"&lt;"&amp;($A13520+1/24))-COUNTIF(tData[BezoekEind],"&lt;="&amp;$A13520)</f>
        <v/>
      </c>
      <c r="F13520" s="15">
        <f>COUNTIF(tData[BezoekLangStart],"&lt;"&amp;($A13520+1/24))-COUNTIF(tData[BezoekLangEind],"&lt;="&amp;$A13520)</f>
        <v/>
      </c>
      <c r="G13520" s="15">
        <f>IF($D13520=1,$B13520*100+$C13520,-1)</f>
        <v/>
      </c>
      <c r="H13520" s="15">
        <f>IF($D13520=1,$B13520,-1)</f>
        <v/>
      </c>
      <c r="I13520" s="15">
        <f>IF($D13520=1,$C13520,-1)</f>
        <v/>
      </c>
    </row>
    <row r="13521">
      <c r="A13521" s="33" t="n">
        <v>45855.25</v>
      </c>
      <c r="B13521" s="15">
        <f>WEEKDAY($A13521,2)</f>
        <v/>
      </c>
      <c r="C13521" s="15">
        <f>HOUR($A13521)</f>
        <v/>
      </c>
      <c r="D13521" s="15">
        <f>IF(AND($A13521&gt;=Instellingen!$B$6,$A13521&lt;Instellingen!$B$7),1,0)</f>
        <v/>
      </c>
      <c r="E13521" s="15">
        <f>COUNTIF(tData[BezoekStart],"&lt;"&amp;($A13521+1/24))-COUNTIF(tData[BezoekEind],"&lt;="&amp;$A13521)</f>
        <v/>
      </c>
      <c r="F13521" s="15">
        <f>COUNTIF(tData[BezoekLangStart],"&lt;"&amp;($A13521+1/24))-COUNTIF(tData[BezoekLangEind],"&lt;="&amp;$A13521)</f>
        <v/>
      </c>
      <c r="G13521" s="15">
        <f>IF($D13521=1,$B13521*100+$C13521,-1)</f>
        <v/>
      </c>
      <c r="H13521" s="15">
        <f>IF($D13521=1,$B13521,-1)</f>
        <v/>
      </c>
      <c r="I13521" s="15">
        <f>IF($D13521=1,$C13521,-1)</f>
        <v/>
      </c>
    </row>
    <row r="13522">
      <c r="A13522" s="33" t="n">
        <v>45855.29166666666</v>
      </c>
      <c r="B13522" s="15">
        <f>WEEKDAY($A13522,2)</f>
        <v/>
      </c>
      <c r="C13522" s="15">
        <f>HOUR($A13522)</f>
        <v/>
      </c>
      <c r="D13522" s="15">
        <f>IF(AND($A13522&gt;=Instellingen!$B$6,$A13522&lt;Instellingen!$B$7),1,0)</f>
        <v/>
      </c>
      <c r="E13522" s="15">
        <f>COUNTIF(tData[BezoekStart],"&lt;"&amp;($A13522+1/24))-COUNTIF(tData[BezoekEind],"&lt;="&amp;$A13522)</f>
        <v/>
      </c>
      <c r="F13522" s="15">
        <f>COUNTIF(tData[BezoekLangStart],"&lt;"&amp;($A13522+1/24))-COUNTIF(tData[BezoekLangEind],"&lt;="&amp;$A13522)</f>
        <v/>
      </c>
      <c r="G13522" s="15">
        <f>IF($D13522=1,$B13522*100+$C13522,-1)</f>
        <v/>
      </c>
      <c r="H13522" s="15">
        <f>IF($D13522=1,$B13522,-1)</f>
        <v/>
      </c>
      <c r="I13522" s="15">
        <f>IF($D13522=1,$C13522,-1)</f>
        <v/>
      </c>
    </row>
    <row r="13523">
      <c r="A13523" s="33" t="n">
        <v>45855.33333333334</v>
      </c>
      <c r="B13523" s="15">
        <f>WEEKDAY($A13523,2)</f>
        <v/>
      </c>
      <c r="C13523" s="15">
        <f>HOUR($A13523)</f>
        <v/>
      </c>
      <c r="D13523" s="15">
        <f>IF(AND($A13523&gt;=Instellingen!$B$6,$A13523&lt;Instellingen!$B$7),1,0)</f>
        <v/>
      </c>
      <c r="E13523" s="15">
        <f>COUNTIF(tData[BezoekStart],"&lt;"&amp;($A13523+1/24))-COUNTIF(tData[BezoekEind],"&lt;="&amp;$A13523)</f>
        <v/>
      </c>
      <c r="F13523" s="15">
        <f>COUNTIF(tData[BezoekLangStart],"&lt;"&amp;($A13523+1/24))-COUNTIF(tData[BezoekLangEind],"&lt;="&amp;$A13523)</f>
        <v/>
      </c>
      <c r="G13523" s="15">
        <f>IF($D13523=1,$B13523*100+$C13523,-1)</f>
        <v/>
      </c>
      <c r="H13523" s="15">
        <f>IF($D13523=1,$B13523,-1)</f>
        <v/>
      </c>
      <c r="I13523" s="15">
        <f>IF($D13523=1,$C13523,-1)</f>
        <v/>
      </c>
    </row>
    <row r="13524">
      <c r="A13524" s="33" t="n">
        <v>45855.375</v>
      </c>
      <c r="B13524" s="15">
        <f>WEEKDAY($A13524,2)</f>
        <v/>
      </c>
      <c r="C13524" s="15">
        <f>HOUR($A13524)</f>
        <v/>
      </c>
      <c r="D13524" s="15">
        <f>IF(AND($A13524&gt;=Instellingen!$B$6,$A13524&lt;Instellingen!$B$7),1,0)</f>
        <v/>
      </c>
      <c r="E13524" s="15">
        <f>COUNTIF(tData[BezoekStart],"&lt;"&amp;($A13524+1/24))-COUNTIF(tData[BezoekEind],"&lt;="&amp;$A13524)</f>
        <v/>
      </c>
      <c r="F13524" s="15">
        <f>COUNTIF(tData[BezoekLangStart],"&lt;"&amp;($A13524+1/24))-COUNTIF(tData[BezoekLangEind],"&lt;="&amp;$A13524)</f>
        <v/>
      </c>
      <c r="G13524" s="15">
        <f>IF($D13524=1,$B13524*100+$C13524,-1)</f>
        <v/>
      </c>
      <c r="H13524" s="15">
        <f>IF($D13524=1,$B13524,-1)</f>
        <v/>
      </c>
      <c r="I13524" s="15">
        <f>IF($D13524=1,$C13524,-1)</f>
        <v/>
      </c>
    </row>
    <row r="13525">
      <c r="A13525" s="33" t="n">
        <v>45855.41666666666</v>
      </c>
      <c r="B13525" s="15">
        <f>WEEKDAY($A13525,2)</f>
        <v/>
      </c>
      <c r="C13525" s="15">
        <f>HOUR($A13525)</f>
        <v/>
      </c>
      <c r="D13525" s="15">
        <f>IF(AND($A13525&gt;=Instellingen!$B$6,$A13525&lt;Instellingen!$B$7),1,0)</f>
        <v/>
      </c>
      <c r="E13525" s="15">
        <f>COUNTIF(tData[BezoekStart],"&lt;"&amp;($A13525+1/24))-COUNTIF(tData[BezoekEind],"&lt;="&amp;$A13525)</f>
        <v/>
      </c>
      <c r="F13525" s="15">
        <f>COUNTIF(tData[BezoekLangStart],"&lt;"&amp;($A13525+1/24))-COUNTIF(tData[BezoekLangEind],"&lt;="&amp;$A13525)</f>
        <v/>
      </c>
      <c r="G13525" s="15">
        <f>IF($D13525=1,$B13525*100+$C13525,-1)</f>
        <v/>
      </c>
      <c r="H13525" s="15">
        <f>IF($D13525=1,$B13525,-1)</f>
        <v/>
      </c>
      <c r="I13525" s="15">
        <f>IF($D13525=1,$C13525,-1)</f>
        <v/>
      </c>
    </row>
    <row r="13526">
      <c r="A13526" s="33" t="n">
        <v>45855.45833333334</v>
      </c>
      <c r="B13526" s="15">
        <f>WEEKDAY($A13526,2)</f>
        <v/>
      </c>
      <c r="C13526" s="15">
        <f>HOUR($A13526)</f>
        <v/>
      </c>
      <c r="D13526" s="15">
        <f>IF(AND($A13526&gt;=Instellingen!$B$6,$A13526&lt;Instellingen!$B$7),1,0)</f>
        <v/>
      </c>
      <c r="E13526" s="15">
        <f>COUNTIF(tData[BezoekStart],"&lt;"&amp;($A13526+1/24))-COUNTIF(tData[BezoekEind],"&lt;="&amp;$A13526)</f>
        <v/>
      </c>
      <c r="F13526" s="15">
        <f>COUNTIF(tData[BezoekLangStart],"&lt;"&amp;($A13526+1/24))-COUNTIF(tData[BezoekLangEind],"&lt;="&amp;$A13526)</f>
        <v/>
      </c>
      <c r="G13526" s="15">
        <f>IF($D13526=1,$B13526*100+$C13526,-1)</f>
        <v/>
      </c>
      <c r="H13526" s="15">
        <f>IF($D13526=1,$B13526,-1)</f>
        <v/>
      </c>
      <c r="I13526" s="15">
        <f>IF($D13526=1,$C13526,-1)</f>
        <v/>
      </c>
    </row>
    <row r="13527">
      <c r="A13527" s="33" t="n">
        <v>45855.5</v>
      </c>
      <c r="B13527" s="15">
        <f>WEEKDAY($A13527,2)</f>
        <v/>
      </c>
      <c r="C13527" s="15">
        <f>HOUR($A13527)</f>
        <v/>
      </c>
      <c r="D13527" s="15">
        <f>IF(AND($A13527&gt;=Instellingen!$B$6,$A13527&lt;Instellingen!$B$7),1,0)</f>
        <v/>
      </c>
      <c r="E13527" s="15">
        <f>COUNTIF(tData[BezoekStart],"&lt;"&amp;($A13527+1/24))-COUNTIF(tData[BezoekEind],"&lt;="&amp;$A13527)</f>
        <v/>
      </c>
      <c r="F13527" s="15">
        <f>COUNTIF(tData[BezoekLangStart],"&lt;"&amp;($A13527+1/24))-COUNTIF(tData[BezoekLangEind],"&lt;="&amp;$A13527)</f>
        <v/>
      </c>
      <c r="G13527" s="15">
        <f>IF($D13527=1,$B13527*100+$C13527,-1)</f>
        <v/>
      </c>
      <c r="H13527" s="15">
        <f>IF($D13527=1,$B13527,-1)</f>
        <v/>
      </c>
      <c r="I13527" s="15">
        <f>IF($D13527=1,$C13527,-1)</f>
        <v/>
      </c>
    </row>
    <row r="13528">
      <c r="A13528" s="33" t="n">
        <v>45855.54166666666</v>
      </c>
      <c r="B13528" s="15">
        <f>WEEKDAY($A13528,2)</f>
        <v/>
      </c>
      <c r="C13528" s="15">
        <f>HOUR($A13528)</f>
        <v/>
      </c>
      <c r="D13528" s="15">
        <f>IF(AND($A13528&gt;=Instellingen!$B$6,$A13528&lt;Instellingen!$B$7),1,0)</f>
        <v/>
      </c>
      <c r="E13528" s="15">
        <f>COUNTIF(tData[BezoekStart],"&lt;"&amp;($A13528+1/24))-COUNTIF(tData[BezoekEind],"&lt;="&amp;$A13528)</f>
        <v/>
      </c>
      <c r="F13528" s="15">
        <f>COUNTIF(tData[BezoekLangStart],"&lt;"&amp;($A13528+1/24))-COUNTIF(tData[BezoekLangEind],"&lt;="&amp;$A13528)</f>
        <v/>
      </c>
      <c r="G13528" s="15">
        <f>IF($D13528=1,$B13528*100+$C13528,-1)</f>
        <v/>
      </c>
      <c r="H13528" s="15">
        <f>IF($D13528=1,$B13528,-1)</f>
        <v/>
      </c>
      <c r="I13528" s="15">
        <f>IF($D13528=1,$C13528,-1)</f>
        <v/>
      </c>
    </row>
    <row r="13529">
      <c r="A13529" s="33" t="n">
        <v>45855.58333333334</v>
      </c>
      <c r="B13529" s="15">
        <f>WEEKDAY($A13529,2)</f>
        <v/>
      </c>
      <c r="C13529" s="15">
        <f>HOUR($A13529)</f>
        <v/>
      </c>
      <c r="D13529" s="15">
        <f>IF(AND($A13529&gt;=Instellingen!$B$6,$A13529&lt;Instellingen!$B$7),1,0)</f>
        <v/>
      </c>
      <c r="E13529" s="15">
        <f>COUNTIF(tData[BezoekStart],"&lt;"&amp;($A13529+1/24))-COUNTIF(tData[BezoekEind],"&lt;="&amp;$A13529)</f>
        <v/>
      </c>
      <c r="F13529" s="15">
        <f>COUNTIF(tData[BezoekLangStart],"&lt;"&amp;($A13529+1/24))-COUNTIF(tData[BezoekLangEind],"&lt;="&amp;$A13529)</f>
        <v/>
      </c>
      <c r="G13529" s="15">
        <f>IF($D13529=1,$B13529*100+$C13529,-1)</f>
        <v/>
      </c>
      <c r="H13529" s="15">
        <f>IF($D13529=1,$B13529,-1)</f>
        <v/>
      </c>
      <c r="I13529" s="15">
        <f>IF($D13529=1,$C13529,-1)</f>
        <v/>
      </c>
    </row>
    <row r="13530">
      <c r="A13530" s="33" t="n">
        <v>45855.625</v>
      </c>
      <c r="B13530" s="15">
        <f>WEEKDAY($A13530,2)</f>
        <v/>
      </c>
      <c r="C13530" s="15">
        <f>HOUR($A13530)</f>
        <v/>
      </c>
      <c r="D13530" s="15">
        <f>IF(AND($A13530&gt;=Instellingen!$B$6,$A13530&lt;Instellingen!$B$7),1,0)</f>
        <v/>
      </c>
      <c r="E13530" s="15">
        <f>COUNTIF(tData[BezoekStart],"&lt;"&amp;($A13530+1/24))-COUNTIF(tData[BezoekEind],"&lt;="&amp;$A13530)</f>
        <v/>
      </c>
      <c r="F13530" s="15">
        <f>COUNTIF(tData[BezoekLangStart],"&lt;"&amp;($A13530+1/24))-COUNTIF(tData[BezoekLangEind],"&lt;="&amp;$A13530)</f>
        <v/>
      </c>
      <c r="G13530" s="15">
        <f>IF($D13530=1,$B13530*100+$C13530,-1)</f>
        <v/>
      </c>
      <c r="H13530" s="15">
        <f>IF($D13530=1,$B13530,-1)</f>
        <v/>
      </c>
      <c r="I13530" s="15">
        <f>IF($D13530=1,$C13530,-1)</f>
        <v/>
      </c>
    </row>
    <row r="13531">
      <c r="A13531" s="33" t="n">
        <v>45855.66666666666</v>
      </c>
      <c r="B13531" s="15">
        <f>WEEKDAY($A13531,2)</f>
        <v/>
      </c>
      <c r="C13531" s="15">
        <f>HOUR($A13531)</f>
        <v/>
      </c>
      <c r="D13531" s="15">
        <f>IF(AND($A13531&gt;=Instellingen!$B$6,$A13531&lt;Instellingen!$B$7),1,0)</f>
        <v/>
      </c>
      <c r="E13531" s="15">
        <f>COUNTIF(tData[BezoekStart],"&lt;"&amp;($A13531+1/24))-COUNTIF(tData[BezoekEind],"&lt;="&amp;$A13531)</f>
        <v/>
      </c>
      <c r="F13531" s="15">
        <f>COUNTIF(tData[BezoekLangStart],"&lt;"&amp;($A13531+1/24))-COUNTIF(tData[BezoekLangEind],"&lt;="&amp;$A13531)</f>
        <v/>
      </c>
      <c r="G13531" s="15">
        <f>IF($D13531=1,$B13531*100+$C13531,-1)</f>
        <v/>
      </c>
      <c r="H13531" s="15">
        <f>IF($D13531=1,$B13531,-1)</f>
        <v/>
      </c>
      <c r="I13531" s="15">
        <f>IF($D13531=1,$C13531,-1)</f>
        <v/>
      </c>
    </row>
    <row r="13532">
      <c r="A13532" s="33" t="n">
        <v>45855.70833333334</v>
      </c>
      <c r="B13532" s="15">
        <f>WEEKDAY($A13532,2)</f>
        <v/>
      </c>
      <c r="C13532" s="15">
        <f>HOUR($A13532)</f>
        <v/>
      </c>
      <c r="D13532" s="15">
        <f>IF(AND($A13532&gt;=Instellingen!$B$6,$A13532&lt;Instellingen!$B$7),1,0)</f>
        <v/>
      </c>
      <c r="E13532" s="15">
        <f>COUNTIF(tData[BezoekStart],"&lt;"&amp;($A13532+1/24))-COUNTIF(tData[BezoekEind],"&lt;="&amp;$A13532)</f>
        <v/>
      </c>
      <c r="F13532" s="15">
        <f>COUNTIF(tData[BezoekLangStart],"&lt;"&amp;($A13532+1/24))-COUNTIF(tData[BezoekLangEind],"&lt;="&amp;$A13532)</f>
        <v/>
      </c>
      <c r="G13532" s="15">
        <f>IF($D13532=1,$B13532*100+$C13532,-1)</f>
        <v/>
      </c>
      <c r="H13532" s="15">
        <f>IF($D13532=1,$B13532,-1)</f>
        <v/>
      </c>
      <c r="I13532" s="15">
        <f>IF($D13532=1,$C13532,-1)</f>
        <v/>
      </c>
    </row>
    <row r="13533">
      <c r="A13533" s="33" t="n">
        <v>45855.75</v>
      </c>
      <c r="B13533" s="15">
        <f>WEEKDAY($A13533,2)</f>
        <v/>
      </c>
      <c r="C13533" s="15">
        <f>HOUR($A13533)</f>
        <v/>
      </c>
      <c r="D13533" s="15">
        <f>IF(AND($A13533&gt;=Instellingen!$B$6,$A13533&lt;Instellingen!$B$7),1,0)</f>
        <v/>
      </c>
      <c r="E13533" s="15">
        <f>COUNTIF(tData[BezoekStart],"&lt;"&amp;($A13533+1/24))-COUNTIF(tData[BezoekEind],"&lt;="&amp;$A13533)</f>
        <v/>
      </c>
      <c r="F13533" s="15">
        <f>COUNTIF(tData[BezoekLangStart],"&lt;"&amp;($A13533+1/24))-COUNTIF(tData[BezoekLangEind],"&lt;="&amp;$A13533)</f>
        <v/>
      </c>
      <c r="G13533" s="15">
        <f>IF($D13533=1,$B13533*100+$C13533,-1)</f>
        <v/>
      </c>
      <c r="H13533" s="15">
        <f>IF($D13533=1,$B13533,-1)</f>
        <v/>
      </c>
      <c r="I13533" s="15">
        <f>IF($D13533=1,$C13533,-1)</f>
        <v/>
      </c>
    </row>
    <row r="13534">
      <c r="A13534" s="33" t="n">
        <v>45855.79166666666</v>
      </c>
      <c r="B13534" s="15">
        <f>WEEKDAY($A13534,2)</f>
        <v/>
      </c>
      <c r="C13534" s="15">
        <f>HOUR($A13534)</f>
        <v/>
      </c>
      <c r="D13534" s="15">
        <f>IF(AND($A13534&gt;=Instellingen!$B$6,$A13534&lt;Instellingen!$B$7),1,0)</f>
        <v/>
      </c>
      <c r="E13534" s="15">
        <f>COUNTIF(tData[BezoekStart],"&lt;"&amp;($A13534+1/24))-COUNTIF(tData[BezoekEind],"&lt;="&amp;$A13534)</f>
        <v/>
      </c>
      <c r="F13534" s="15">
        <f>COUNTIF(tData[BezoekLangStart],"&lt;"&amp;($A13534+1/24))-COUNTIF(tData[BezoekLangEind],"&lt;="&amp;$A13534)</f>
        <v/>
      </c>
      <c r="G13534" s="15">
        <f>IF($D13534=1,$B13534*100+$C13534,-1)</f>
        <v/>
      </c>
      <c r="H13534" s="15">
        <f>IF($D13534=1,$B13534,-1)</f>
        <v/>
      </c>
      <c r="I13534" s="15">
        <f>IF($D13534=1,$C13534,-1)</f>
        <v/>
      </c>
    </row>
    <row r="13535">
      <c r="A13535" s="33" t="n">
        <v>45855.83333333334</v>
      </c>
      <c r="B13535" s="15">
        <f>WEEKDAY($A13535,2)</f>
        <v/>
      </c>
      <c r="C13535" s="15">
        <f>HOUR($A13535)</f>
        <v/>
      </c>
      <c r="D13535" s="15">
        <f>IF(AND($A13535&gt;=Instellingen!$B$6,$A13535&lt;Instellingen!$B$7),1,0)</f>
        <v/>
      </c>
      <c r="E13535" s="15">
        <f>COUNTIF(tData[BezoekStart],"&lt;"&amp;($A13535+1/24))-COUNTIF(tData[BezoekEind],"&lt;="&amp;$A13535)</f>
        <v/>
      </c>
      <c r="F13535" s="15">
        <f>COUNTIF(tData[BezoekLangStart],"&lt;"&amp;($A13535+1/24))-COUNTIF(tData[BezoekLangEind],"&lt;="&amp;$A13535)</f>
        <v/>
      </c>
      <c r="G13535" s="15">
        <f>IF($D13535=1,$B13535*100+$C13535,-1)</f>
        <v/>
      </c>
      <c r="H13535" s="15">
        <f>IF($D13535=1,$B13535,-1)</f>
        <v/>
      </c>
      <c r="I13535" s="15">
        <f>IF($D13535=1,$C13535,-1)</f>
        <v/>
      </c>
    </row>
    <row r="13536">
      <c r="A13536" s="33" t="n">
        <v>45855.875</v>
      </c>
      <c r="B13536" s="15">
        <f>WEEKDAY($A13536,2)</f>
        <v/>
      </c>
      <c r="C13536" s="15">
        <f>HOUR($A13536)</f>
        <v/>
      </c>
      <c r="D13536" s="15">
        <f>IF(AND($A13536&gt;=Instellingen!$B$6,$A13536&lt;Instellingen!$B$7),1,0)</f>
        <v/>
      </c>
      <c r="E13536" s="15">
        <f>COUNTIF(tData[BezoekStart],"&lt;"&amp;($A13536+1/24))-COUNTIF(tData[BezoekEind],"&lt;="&amp;$A13536)</f>
        <v/>
      </c>
      <c r="F13536" s="15">
        <f>COUNTIF(tData[BezoekLangStart],"&lt;"&amp;($A13536+1/24))-COUNTIF(tData[BezoekLangEind],"&lt;="&amp;$A13536)</f>
        <v/>
      </c>
      <c r="G13536" s="15">
        <f>IF($D13536=1,$B13536*100+$C13536,-1)</f>
        <v/>
      </c>
      <c r="H13536" s="15">
        <f>IF($D13536=1,$B13536,-1)</f>
        <v/>
      </c>
      <c r="I13536" s="15">
        <f>IF($D13536=1,$C13536,-1)</f>
        <v/>
      </c>
    </row>
    <row r="13537">
      <c r="A13537" s="33" t="n">
        <v>45855.91666666666</v>
      </c>
      <c r="B13537" s="15">
        <f>WEEKDAY($A13537,2)</f>
        <v/>
      </c>
      <c r="C13537" s="15">
        <f>HOUR($A13537)</f>
        <v/>
      </c>
      <c r="D13537" s="15">
        <f>IF(AND($A13537&gt;=Instellingen!$B$6,$A13537&lt;Instellingen!$B$7),1,0)</f>
        <v/>
      </c>
      <c r="E13537" s="15">
        <f>COUNTIF(tData[BezoekStart],"&lt;"&amp;($A13537+1/24))-COUNTIF(tData[BezoekEind],"&lt;="&amp;$A13537)</f>
        <v/>
      </c>
      <c r="F13537" s="15">
        <f>COUNTIF(tData[BezoekLangStart],"&lt;"&amp;($A13537+1/24))-COUNTIF(tData[BezoekLangEind],"&lt;="&amp;$A13537)</f>
        <v/>
      </c>
      <c r="G13537" s="15">
        <f>IF($D13537=1,$B13537*100+$C13537,-1)</f>
        <v/>
      </c>
      <c r="H13537" s="15">
        <f>IF($D13537=1,$B13537,-1)</f>
        <v/>
      </c>
      <c r="I13537" s="15">
        <f>IF($D13537=1,$C13537,-1)</f>
        <v/>
      </c>
    </row>
    <row r="13538">
      <c r="A13538" s="33" t="n">
        <v>45855.95833333334</v>
      </c>
      <c r="B13538" s="15">
        <f>WEEKDAY($A13538,2)</f>
        <v/>
      </c>
      <c r="C13538" s="15">
        <f>HOUR($A13538)</f>
        <v/>
      </c>
      <c r="D13538" s="15">
        <f>IF(AND($A13538&gt;=Instellingen!$B$6,$A13538&lt;Instellingen!$B$7),1,0)</f>
        <v/>
      </c>
      <c r="E13538" s="15">
        <f>COUNTIF(tData[BezoekStart],"&lt;"&amp;($A13538+1/24))-COUNTIF(tData[BezoekEind],"&lt;="&amp;$A13538)</f>
        <v/>
      </c>
      <c r="F13538" s="15">
        <f>COUNTIF(tData[BezoekLangStart],"&lt;"&amp;($A13538+1/24))-COUNTIF(tData[BezoekLangEind],"&lt;="&amp;$A13538)</f>
        <v/>
      </c>
      <c r="G13538" s="15">
        <f>IF($D13538=1,$B13538*100+$C13538,-1)</f>
        <v/>
      </c>
      <c r="H13538" s="15">
        <f>IF($D13538=1,$B13538,-1)</f>
        <v/>
      </c>
      <c r="I13538" s="15">
        <f>IF($D13538=1,$C13538,-1)</f>
        <v/>
      </c>
    </row>
    <row r="13539">
      <c r="A13539" s="33" t="n">
        <v>45856</v>
      </c>
      <c r="B13539" s="15">
        <f>WEEKDAY($A13539,2)</f>
        <v/>
      </c>
      <c r="C13539" s="15">
        <f>HOUR($A13539)</f>
        <v/>
      </c>
      <c r="D13539" s="15">
        <f>IF(AND($A13539&gt;=Instellingen!$B$6,$A13539&lt;Instellingen!$B$7),1,0)</f>
        <v/>
      </c>
      <c r="E13539" s="15">
        <f>COUNTIF(tData[BezoekStart],"&lt;"&amp;($A13539+1/24))-COUNTIF(tData[BezoekEind],"&lt;="&amp;$A13539)</f>
        <v/>
      </c>
      <c r="F13539" s="15">
        <f>COUNTIF(tData[BezoekLangStart],"&lt;"&amp;($A13539+1/24))-COUNTIF(tData[BezoekLangEind],"&lt;="&amp;$A13539)</f>
        <v/>
      </c>
      <c r="G13539" s="15">
        <f>IF($D13539=1,$B13539*100+$C13539,-1)</f>
        <v/>
      </c>
      <c r="H13539" s="15">
        <f>IF($D13539=1,$B13539,-1)</f>
        <v/>
      </c>
      <c r="I13539" s="15">
        <f>IF($D13539=1,$C13539,-1)</f>
        <v/>
      </c>
    </row>
    <row r="13540">
      <c r="A13540" s="33" t="n">
        <v>45856.04166666666</v>
      </c>
      <c r="B13540" s="15">
        <f>WEEKDAY($A13540,2)</f>
        <v/>
      </c>
      <c r="C13540" s="15">
        <f>HOUR($A13540)</f>
        <v/>
      </c>
      <c r="D13540" s="15">
        <f>IF(AND($A13540&gt;=Instellingen!$B$6,$A13540&lt;Instellingen!$B$7),1,0)</f>
        <v/>
      </c>
      <c r="E13540" s="15">
        <f>COUNTIF(tData[BezoekStart],"&lt;"&amp;($A13540+1/24))-COUNTIF(tData[BezoekEind],"&lt;="&amp;$A13540)</f>
        <v/>
      </c>
      <c r="F13540" s="15">
        <f>COUNTIF(tData[BezoekLangStart],"&lt;"&amp;($A13540+1/24))-COUNTIF(tData[BezoekLangEind],"&lt;="&amp;$A13540)</f>
        <v/>
      </c>
      <c r="G13540" s="15">
        <f>IF($D13540=1,$B13540*100+$C13540,-1)</f>
        <v/>
      </c>
      <c r="H13540" s="15">
        <f>IF($D13540=1,$B13540,-1)</f>
        <v/>
      </c>
      <c r="I13540" s="15">
        <f>IF($D13540=1,$C13540,-1)</f>
        <v/>
      </c>
    </row>
    <row r="13541">
      <c r="A13541" s="33" t="n">
        <v>45856.08333333334</v>
      </c>
      <c r="B13541" s="15">
        <f>WEEKDAY($A13541,2)</f>
        <v/>
      </c>
      <c r="C13541" s="15">
        <f>HOUR($A13541)</f>
        <v/>
      </c>
      <c r="D13541" s="15">
        <f>IF(AND($A13541&gt;=Instellingen!$B$6,$A13541&lt;Instellingen!$B$7),1,0)</f>
        <v/>
      </c>
      <c r="E13541" s="15">
        <f>COUNTIF(tData[BezoekStart],"&lt;"&amp;($A13541+1/24))-COUNTIF(tData[BezoekEind],"&lt;="&amp;$A13541)</f>
        <v/>
      </c>
      <c r="F13541" s="15">
        <f>COUNTIF(tData[BezoekLangStart],"&lt;"&amp;($A13541+1/24))-COUNTIF(tData[BezoekLangEind],"&lt;="&amp;$A13541)</f>
        <v/>
      </c>
      <c r="G13541" s="15">
        <f>IF($D13541=1,$B13541*100+$C13541,-1)</f>
        <v/>
      </c>
      <c r="H13541" s="15">
        <f>IF($D13541=1,$B13541,-1)</f>
        <v/>
      </c>
      <c r="I13541" s="15">
        <f>IF($D13541=1,$C13541,-1)</f>
        <v/>
      </c>
    </row>
    <row r="13542">
      <c r="A13542" s="33" t="n">
        <v>45856.125</v>
      </c>
      <c r="B13542" s="15">
        <f>WEEKDAY($A13542,2)</f>
        <v/>
      </c>
      <c r="C13542" s="15">
        <f>HOUR($A13542)</f>
        <v/>
      </c>
      <c r="D13542" s="15">
        <f>IF(AND($A13542&gt;=Instellingen!$B$6,$A13542&lt;Instellingen!$B$7),1,0)</f>
        <v/>
      </c>
      <c r="E13542" s="15">
        <f>COUNTIF(tData[BezoekStart],"&lt;"&amp;($A13542+1/24))-COUNTIF(tData[BezoekEind],"&lt;="&amp;$A13542)</f>
        <v/>
      </c>
      <c r="F13542" s="15">
        <f>COUNTIF(tData[BezoekLangStart],"&lt;"&amp;($A13542+1/24))-COUNTIF(tData[BezoekLangEind],"&lt;="&amp;$A13542)</f>
        <v/>
      </c>
      <c r="G13542" s="15">
        <f>IF($D13542=1,$B13542*100+$C13542,-1)</f>
        <v/>
      </c>
      <c r="H13542" s="15">
        <f>IF($D13542=1,$B13542,-1)</f>
        <v/>
      </c>
      <c r="I13542" s="15">
        <f>IF($D13542=1,$C13542,-1)</f>
        <v/>
      </c>
    </row>
    <row r="13543">
      <c r="A13543" s="33" t="n">
        <v>45856.16666666666</v>
      </c>
      <c r="B13543" s="15">
        <f>WEEKDAY($A13543,2)</f>
        <v/>
      </c>
      <c r="C13543" s="15">
        <f>HOUR($A13543)</f>
        <v/>
      </c>
      <c r="D13543" s="15">
        <f>IF(AND($A13543&gt;=Instellingen!$B$6,$A13543&lt;Instellingen!$B$7),1,0)</f>
        <v/>
      </c>
      <c r="E13543" s="15">
        <f>COUNTIF(tData[BezoekStart],"&lt;"&amp;($A13543+1/24))-COUNTIF(tData[BezoekEind],"&lt;="&amp;$A13543)</f>
        <v/>
      </c>
      <c r="F13543" s="15">
        <f>COUNTIF(tData[BezoekLangStart],"&lt;"&amp;($A13543+1/24))-COUNTIF(tData[BezoekLangEind],"&lt;="&amp;$A13543)</f>
        <v/>
      </c>
      <c r="G13543" s="15">
        <f>IF($D13543=1,$B13543*100+$C13543,-1)</f>
        <v/>
      </c>
      <c r="H13543" s="15">
        <f>IF($D13543=1,$B13543,-1)</f>
        <v/>
      </c>
      <c r="I13543" s="15">
        <f>IF($D13543=1,$C13543,-1)</f>
        <v/>
      </c>
    </row>
    <row r="13544">
      <c r="A13544" s="33" t="n">
        <v>45856.20833333334</v>
      </c>
      <c r="B13544" s="15">
        <f>WEEKDAY($A13544,2)</f>
        <v/>
      </c>
      <c r="C13544" s="15">
        <f>HOUR($A13544)</f>
        <v/>
      </c>
      <c r="D13544" s="15">
        <f>IF(AND($A13544&gt;=Instellingen!$B$6,$A13544&lt;Instellingen!$B$7),1,0)</f>
        <v/>
      </c>
      <c r="E13544" s="15">
        <f>COUNTIF(tData[BezoekStart],"&lt;"&amp;($A13544+1/24))-COUNTIF(tData[BezoekEind],"&lt;="&amp;$A13544)</f>
        <v/>
      </c>
      <c r="F13544" s="15">
        <f>COUNTIF(tData[BezoekLangStart],"&lt;"&amp;($A13544+1/24))-COUNTIF(tData[BezoekLangEind],"&lt;="&amp;$A13544)</f>
        <v/>
      </c>
      <c r="G13544" s="15">
        <f>IF($D13544=1,$B13544*100+$C13544,-1)</f>
        <v/>
      </c>
      <c r="H13544" s="15">
        <f>IF($D13544=1,$B13544,-1)</f>
        <v/>
      </c>
      <c r="I13544" s="15">
        <f>IF($D13544=1,$C13544,-1)</f>
        <v/>
      </c>
    </row>
    <row r="13545">
      <c r="A13545" s="33" t="n">
        <v>45856.25</v>
      </c>
      <c r="B13545" s="15">
        <f>WEEKDAY($A13545,2)</f>
        <v/>
      </c>
      <c r="C13545" s="15">
        <f>HOUR($A13545)</f>
        <v/>
      </c>
      <c r="D13545" s="15">
        <f>IF(AND($A13545&gt;=Instellingen!$B$6,$A13545&lt;Instellingen!$B$7),1,0)</f>
        <v/>
      </c>
      <c r="E13545" s="15">
        <f>COUNTIF(tData[BezoekStart],"&lt;"&amp;($A13545+1/24))-COUNTIF(tData[BezoekEind],"&lt;="&amp;$A13545)</f>
        <v/>
      </c>
      <c r="F13545" s="15">
        <f>COUNTIF(tData[BezoekLangStart],"&lt;"&amp;($A13545+1/24))-COUNTIF(tData[BezoekLangEind],"&lt;="&amp;$A13545)</f>
        <v/>
      </c>
      <c r="G13545" s="15">
        <f>IF($D13545=1,$B13545*100+$C13545,-1)</f>
        <v/>
      </c>
      <c r="H13545" s="15">
        <f>IF($D13545=1,$B13545,-1)</f>
        <v/>
      </c>
      <c r="I13545" s="15">
        <f>IF($D13545=1,$C13545,-1)</f>
        <v/>
      </c>
    </row>
    <row r="13546">
      <c r="A13546" s="33" t="n">
        <v>45856.29166666666</v>
      </c>
      <c r="B13546" s="15">
        <f>WEEKDAY($A13546,2)</f>
        <v/>
      </c>
      <c r="C13546" s="15">
        <f>HOUR($A13546)</f>
        <v/>
      </c>
      <c r="D13546" s="15">
        <f>IF(AND($A13546&gt;=Instellingen!$B$6,$A13546&lt;Instellingen!$B$7),1,0)</f>
        <v/>
      </c>
      <c r="E13546" s="15">
        <f>COUNTIF(tData[BezoekStart],"&lt;"&amp;($A13546+1/24))-COUNTIF(tData[BezoekEind],"&lt;="&amp;$A13546)</f>
        <v/>
      </c>
      <c r="F13546" s="15">
        <f>COUNTIF(tData[BezoekLangStart],"&lt;"&amp;($A13546+1/24))-COUNTIF(tData[BezoekLangEind],"&lt;="&amp;$A13546)</f>
        <v/>
      </c>
      <c r="G13546" s="15">
        <f>IF($D13546=1,$B13546*100+$C13546,-1)</f>
        <v/>
      </c>
      <c r="H13546" s="15">
        <f>IF($D13546=1,$B13546,-1)</f>
        <v/>
      </c>
      <c r="I13546" s="15">
        <f>IF($D13546=1,$C13546,-1)</f>
        <v/>
      </c>
    </row>
    <row r="13547">
      <c r="A13547" s="33" t="n">
        <v>45856.33333333334</v>
      </c>
      <c r="B13547" s="15">
        <f>WEEKDAY($A13547,2)</f>
        <v/>
      </c>
      <c r="C13547" s="15">
        <f>HOUR($A13547)</f>
        <v/>
      </c>
      <c r="D13547" s="15">
        <f>IF(AND($A13547&gt;=Instellingen!$B$6,$A13547&lt;Instellingen!$B$7),1,0)</f>
        <v/>
      </c>
      <c r="E13547" s="15">
        <f>COUNTIF(tData[BezoekStart],"&lt;"&amp;($A13547+1/24))-COUNTIF(tData[BezoekEind],"&lt;="&amp;$A13547)</f>
        <v/>
      </c>
      <c r="F13547" s="15">
        <f>COUNTIF(tData[BezoekLangStart],"&lt;"&amp;($A13547+1/24))-COUNTIF(tData[BezoekLangEind],"&lt;="&amp;$A13547)</f>
        <v/>
      </c>
      <c r="G13547" s="15">
        <f>IF($D13547=1,$B13547*100+$C13547,-1)</f>
        <v/>
      </c>
      <c r="H13547" s="15">
        <f>IF($D13547=1,$B13547,-1)</f>
        <v/>
      </c>
      <c r="I13547" s="15">
        <f>IF($D13547=1,$C13547,-1)</f>
        <v/>
      </c>
    </row>
    <row r="13548">
      <c r="A13548" s="33" t="n">
        <v>45856.375</v>
      </c>
      <c r="B13548" s="15">
        <f>WEEKDAY($A13548,2)</f>
        <v/>
      </c>
      <c r="C13548" s="15">
        <f>HOUR($A13548)</f>
        <v/>
      </c>
      <c r="D13548" s="15">
        <f>IF(AND($A13548&gt;=Instellingen!$B$6,$A13548&lt;Instellingen!$B$7),1,0)</f>
        <v/>
      </c>
      <c r="E13548" s="15">
        <f>COUNTIF(tData[BezoekStart],"&lt;"&amp;($A13548+1/24))-COUNTIF(tData[BezoekEind],"&lt;="&amp;$A13548)</f>
        <v/>
      </c>
      <c r="F13548" s="15">
        <f>COUNTIF(tData[BezoekLangStart],"&lt;"&amp;($A13548+1/24))-COUNTIF(tData[BezoekLangEind],"&lt;="&amp;$A13548)</f>
        <v/>
      </c>
      <c r="G13548" s="15">
        <f>IF($D13548=1,$B13548*100+$C13548,-1)</f>
        <v/>
      </c>
      <c r="H13548" s="15">
        <f>IF($D13548=1,$B13548,-1)</f>
        <v/>
      </c>
      <c r="I13548" s="15">
        <f>IF($D13548=1,$C13548,-1)</f>
        <v/>
      </c>
    </row>
    <row r="13549">
      <c r="A13549" s="33" t="n">
        <v>45856.41666666666</v>
      </c>
      <c r="B13549" s="15">
        <f>WEEKDAY($A13549,2)</f>
        <v/>
      </c>
      <c r="C13549" s="15">
        <f>HOUR($A13549)</f>
        <v/>
      </c>
      <c r="D13549" s="15">
        <f>IF(AND($A13549&gt;=Instellingen!$B$6,$A13549&lt;Instellingen!$B$7),1,0)</f>
        <v/>
      </c>
      <c r="E13549" s="15">
        <f>COUNTIF(tData[BezoekStart],"&lt;"&amp;($A13549+1/24))-COUNTIF(tData[BezoekEind],"&lt;="&amp;$A13549)</f>
        <v/>
      </c>
      <c r="F13549" s="15">
        <f>COUNTIF(tData[BezoekLangStart],"&lt;"&amp;($A13549+1/24))-COUNTIF(tData[BezoekLangEind],"&lt;="&amp;$A13549)</f>
        <v/>
      </c>
      <c r="G13549" s="15">
        <f>IF($D13549=1,$B13549*100+$C13549,-1)</f>
        <v/>
      </c>
      <c r="H13549" s="15">
        <f>IF($D13549=1,$B13549,-1)</f>
        <v/>
      </c>
      <c r="I13549" s="15">
        <f>IF($D13549=1,$C13549,-1)</f>
        <v/>
      </c>
    </row>
    <row r="13550">
      <c r="A13550" s="33" t="n">
        <v>45856.45833333334</v>
      </c>
      <c r="B13550" s="15">
        <f>WEEKDAY($A13550,2)</f>
        <v/>
      </c>
      <c r="C13550" s="15">
        <f>HOUR($A13550)</f>
        <v/>
      </c>
      <c r="D13550" s="15">
        <f>IF(AND($A13550&gt;=Instellingen!$B$6,$A13550&lt;Instellingen!$B$7),1,0)</f>
        <v/>
      </c>
      <c r="E13550" s="15">
        <f>COUNTIF(tData[BezoekStart],"&lt;"&amp;($A13550+1/24))-COUNTIF(tData[BezoekEind],"&lt;="&amp;$A13550)</f>
        <v/>
      </c>
      <c r="F13550" s="15">
        <f>COUNTIF(tData[BezoekLangStart],"&lt;"&amp;($A13550+1/24))-COUNTIF(tData[BezoekLangEind],"&lt;="&amp;$A13550)</f>
        <v/>
      </c>
      <c r="G13550" s="15">
        <f>IF($D13550=1,$B13550*100+$C13550,-1)</f>
        <v/>
      </c>
      <c r="H13550" s="15">
        <f>IF($D13550=1,$B13550,-1)</f>
        <v/>
      </c>
      <c r="I13550" s="15">
        <f>IF($D13550=1,$C13550,-1)</f>
        <v/>
      </c>
    </row>
    <row r="13551">
      <c r="A13551" s="33" t="n">
        <v>45856.5</v>
      </c>
      <c r="B13551" s="15">
        <f>WEEKDAY($A13551,2)</f>
        <v/>
      </c>
      <c r="C13551" s="15">
        <f>HOUR($A13551)</f>
        <v/>
      </c>
      <c r="D13551" s="15">
        <f>IF(AND($A13551&gt;=Instellingen!$B$6,$A13551&lt;Instellingen!$B$7),1,0)</f>
        <v/>
      </c>
      <c r="E13551" s="15">
        <f>COUNTIF(tData[BezoekStart],"&lt;"&amp;($A13551+1/24))-COUNTIF(tData[BezoekEind],"&lt;="&amp;$A13551)</f>
        <v/>
      </c>
      <c r="F13551" s="15">
        <f>COUNTIF(tData[BezoekLangStart],"&lt;"&amp;($A13551+1/24))-COUNTIF(tData[BezoekLangEind],"&lt;="&amp;$A13551)</f>
        <v/>
      </c>
      <c r="G13551" s="15">
        <f>IF($D13551=1,$B13551*100+$C13551,-1)</f>
        <v/>
      </c>
      <c r="H13551" s="15">
        <f>IF($D13551=1,$B13551,-1)</f>
        <v/>
      </c>
      <c r="I13551" s="15">
        <f>IF($D13551=1,$C13551,-1)</f>
        <v/>
      </c>
    </row>
    <row r="13552">
      <c r="A13552" s="33" t="n">
        <v>45856.54166666666</v>
      </c>
      <c r="B13552" s="15">
        <f>WEEKDAY($A13552,2)</f>
        <v/>
      </c>
      <c r="C13552" s="15">
        <f>HOUR($A13552)</f>
        <v/>
      </c>
      <c r="D13552" s="15">
        <f>IF(AND($A13552&gt;=Instellingen!$B$6,$A13552&lt;Instellingen!$B$7),1,0)</f>
        <v/>
      </c>
      <c r="E13552" s="15">
        <f>COUNTIF(tData[BezoekStart],"&lt;"&amp;($A13552+1/24))-COUNTIF(tData[BezoekEind],"&lt;="&amp;$A13552)</f>
        <v/>
      </c>
      <c r="F13552" s="15">
        <f>COUNTIF(tData[BezoekLangStart],"&lt;"&amp;($A13552+1/24))-COUNTIF(tData[BezoekLangEind],"&lt;="&amp;$A13552)</f>
        <v/>
      </c>
      <c r="G13552" s="15">
        <f>IF($D13552=1,$B13552*100+$C13552,-1)</f>
        <v/>
      </c>
      <c r="H13552" s="15">
        <f>IF($D13552=1,$B13552,-1)</f>
        <v/>
      </c>
      <c r="I13552" s="15">
        <f>IF($D13552=1,$C13552,-1)</f>
        <v/>
      </c>
    </row>
    <row r="13553">
      <c r="A13553" s="33" t="n">
        <v>45856.58333333334</v>
      </c>
      <c r="B13553" s="15">
        <f>WEEKDAY($A13553,2)</f>
        <v/>
      </c>
      <c r="C13553" s="15">
        <f>HOUR($A13553)</f>
        <v/>
      </c>
      <c r="D13553" s="15">
        <f>IF(AND($A13553&gt;=Instellingen!$B$6,$A13553&lt;Instellingen!$B$7),1,0)</f>
        <v/>
      </c>
      <c r="E13553" s="15">
        <f>COUNTIF(tData[BezoekStart],"&lt;"&amp;($A13553+1/24))-COUNTIF(tData[BezoekEind],"&lt;="&amp;$A13553)</f>
        <v/>
      </c>
      <c r="F13553" s="15">
        <f>COUNTIF(tData[BezoekLangStart],"&lt;"&amp;($A13553+1/24))-COUNTIF(tData[BezoekLangEind],"&lt;="&amp;$A13553)</f>
        <v/>
      </c>
      <c r="G13553" s="15">
        <f>IF($D13553=1,$B13553*100+$C13553,-1)</f>
        <v/>
      </c>
      <c r="H13553" s="15">
        <f>IF($D13553=1,$B13553,-1)</f>
        <v/>
      </c>
      <c r="I13553" s="15">
        <f>IF($D13553=1,$C13553,-1)</f>
        <v/>
      </c>
    </row>
    <row r="13554">
      <c r="A13554" s="33" t="n">
        <v>45856.625</v>
      </c>
      <c r="B13554" s="15">
        <f>WEEKDAY($A13554,2)</f>
        <v/>
      </c>
      <c r="C13554" s="15">
        <f>HOUR($A13554)</f>
        <v/>
      </c>
      <c r="D13554" s="15">
        <f>IF(AND($A13554&gt;=Instellingen!$B$6,$A13554&lt;Instellingen!$B$7),1,0)</f>
        <v/>
      </c>
      <c r="E13554" s="15">
        <f>COUNTIF(tData[BezoekStart],"&lt;"&amp;($A13554+1/24))-COUNTIF(tData[BezoekEind],"&lt;="&amp;$A13554)</f>
        <v/>
      </c>
      <c r="F13554" s="15">
        <f>COUNTIF(tData[BezoekLangStart],"&lt;"&amp;($A13554+1/24))-COUNTIF(tData[BezoekLangEind],"&lt;="&amp;$A13554)</f>
        <v/>
      </c>
      <c r="G13554" s="15">
        <f>IF($D13554=1,$B13554*100+$C13554,-1)</f>
        <v/>
      </c>
      <c r="H13554" s="15">
        <f>IF($D13554=1,$B13554,-1)</f>
        <v/>
      </c>
      <c r="I13554" s="15">
        <f>IF($D13554=1,$C13554,-1)</f>
        <v/>
      </c>
    </row>
    <row r="13555">
      <c r="A13555" s="33" t="n">
        <v>45856.66666666666</v>
      </c>
      <c r="B13555" s="15">
        <f>WEEKDAY($A13555,2)</f>
        <v/>
      </c>
      <c r="C13555" s="15">
        <f>HOUR($A13555)</f>
        <v/>
      </c>
      <c r="D13555" s="15">
        <f>IF(AND($A13555&gt;=Instellingen!$B$6,$A13555&lt;Instellingen!$B$7),1,0)</f>
        <v/>
      </c>
      <c r="E13555" s="15">
        <f>COUNTIF(tData[BezoekStart],"&lt;"&amp;($A13555+1/24))-COUNTIF(tData[BezoekEind],"&lt;="&amp;$A13555)</f>
        <v/>
      </c>
      <c r="F13555" s="15">
        <f>COUNTIF(tData[BezoekLangStart],"&lt;"&amp;($A13555+1/24))-COUNTIF(tData[BezoekLangEind],"&lt;="&amp;$A13555)</f>
        <v/>
      </c>
      <c r="G13555" s="15">
        <f>IF($D13555=1,$B13555*100+$C13555,-1)</f>
        <v/>
      </c>
      <c r="H13555" s="15">
        <f>IF($D13555=1,$B13555,-1)</f>
        <v/>
      </c>
      <c r="I13555" s="15">
        <f>IF($D13555=1,$C13555,-1)</f>
        <v/>
      </c>
    </row>
    <row r="13556">
      <c r="A13556" s="33" t="n">
        <v>45856.70833333334</v>
      </c>
      <c r="B13556" s="15">
        <f>WEEKDAY($A13556,2)</f>
        <v/>
      </c>
      <c r="C13556" s="15">
        <f>HOUR($A13556)</f>
        <v/>
      </c>
      <c r="D13556" s="15">
        <f>IF(AND($A13556&gt;=Instellingen!$B$6,$A13556&lt;Instellingen!$B$7),1,0)</f>
        <v/>
      </c>
      <c r="E13556" s="15">
        <f>COUNTIF(tData[BezoekStart],"&lt;"&amp;($A13556+1/24))-COUNTIF(tData[BezoekEind],"&lt;="&amp;$A13556)</f>
        <v/>
      </c>
      <c r="F13556" s="15">
        <f>COUNTIF(tData[BezoekLangStart],"&lt;"&amp;($A13556+1/24))-COUNTIF(tData[BezoekLangEind],"&lt;="&amp;$A13556)</f>
        <v/>
      </c>
      <c r="G13556" s="15">
        <f>IF($D13556=1,$B13556*100+$C13556,-1)</f>
        <v/>
      </c>
      <c r="H13556" s="15">
        <f>IF($D13556=1,$B13556,-1)</f>
        <v/>
      </c>
      <c r="I13556" s="15">
        <f>IF($D13556=1,$C13556,-1)</f>
        <v/>
      </c>
    </row>
    <row r="13557">
      <c r="A13557" s="33" t="n">
        <v>45856.75</v>
      </c>
      <c r="B13557" s="15">
        <f>WEEKDAY($A13557,2)</f>
        <v/>
      </c>
      <c r="C13557" s="15">
        <f>HOUR($A13557)</f>
        <v/>
      </c>
      <c r="D13557" s="15">
        <f>IF(AND($A13557&gt;=Instellingen!$B$6,$A13557&lt;Instellingen!$B$7),1,0)</f>
        <v/>
      </c>
      <c r="E13557" s="15">
        <f>COUNTIF(tData[BezoekStart],"&lt;"&amp;($A13557+1/24))-COUNTIF(tData[BezoekEind],"&lt;="&amp;$A13557)</f>
        <v/>
      </c>
      <c r="F13557" s="15">
        <f>COUNTIF(tData[BezoekLangStart],"&lt;"&amp;($A13557+1/24))-COUNTIF(tData[BezoekLangEind],"&lt;="&amp;$A13557)</f>
        <v/>
      </c>
      <c r="G13557" s="15">
        <f>IF($D13557=1,$B13557*100+$C13557,-1)</f>
        <v/>
      </c>
      <c r="H13557" s="15">
        <f>IF($D13557=1,$B13557,-1)</f>
        <v/>
      </c>
      <c r="I13557" s="15">
        <f>IF($D13557=1,$C13557,-1)</f>
        <v/>
      </c>
    </row>
    <row r="13558">
      <c r="A13558" s="33" t="n">
        <v>45856.79166666666</v>
      </c>
      <c r="B13558" s="15">
        <f>WEEKDAY($A13558,2)</f>
        <v/>
      </c>
      <c r="C13558" s="15">
        <f>HOUR($A13558)</f>
        <v/>
      </c>
      <c r="D13558" s="15">
        <f>IF(AND($A13558&gt;=Instellingen!$B$6,$A13558&lt;Instellingen!$B$7),1,0)</f>
        <v/>
      </c>
      <c r="E13558" s="15">
        <f>COUNTIF(tData[BezoekStart],"&lt;"&amp;($A13558+1/24))-COUNTIF(tData[BezoekEind],"&lt;="&amp;$A13558)</f>
        <v/>
      </c>
      <c r="F13558" s="15">
        <f>COUNTIF(tData[BezoekLangStart],"&lt;"&amp;($A13558+1/24))-COUNTIF(tData[BezoekLangEind],"&lt;="&amp;$A13558)</f>
        <v/>
      </c>
      <c r="G13558" s="15">
        <f>IF($D13558=1,$B13558*100+$C13558,-1)</f>
        <v/>
      </c>
      <c r="H13558" s="15">
        <f>IF($D13558=1,$B13558,-1)</f>
        <v/>
      </c>
      <c r="I13558" s="15">
        <f>IF($D13558=1,$C13558,-1)</f>
        <v/>
      </c>
    </row>
    <row r="13559">
      <c r="A13559" s="33" t="n">
        <v>45856.83333333334</v>
      </c>
      <c r="B13559" s="15">
        <f>WEEKDAY($A13559,2)</f>
        <v/>
      </c>
      <c r="C13559" s="15">
        <f>HOUR($A13559)</f>
        <v/>
      </c>
      <c r="D13559" s="15">
        <f>IF(AND($A13559&gt;=Instellingen!$B$6,$A13559&lt;Instellingen!$B$7),1,0)</f>
        <v/>
      </c>
      <c r="E13559" s="15">
        <f>COUNTIF(tData[BezoekStart],"&lt;"&amp;($A13559+1/24))-COUNTIF(tData[BezoekEind],"&lt;="&amp;$A13559)</f>
        <v/>
      </c>
      <c r="F13559" s="15">
        <f>COUNTIF(tData[BezoekLangStart],"&lt;"&amp;($A13559+1/24))-COUNTIF(tData[BezoekLangEind],"&lt;="&amp;$A13559)</f>
        <v/>
      </c>
      <c r="G13559" s="15">
        <f>IF($D13559=1,$B13559*100+$C13559,-1)</f>
        <v/>
      </c>
      <c r="H13559" s="15">
        <f>IF($D13559=1,$B13559,-1)</f>
        <v/>
      </c>
      <c r="I13559" s="15">
        <f>IF($D13559=1,$C13559,-1)</f>
        <v/>
      </c>
    </row>
    <row r="13560">
      <c r="A13560" s="33" t="n">
        <v>45856.875</v>
      </c>
      <c r="B13560" s="15">
        <f>WEEKDAY($A13560,2)</f>
        <v/>
      </c>
      <c r="C13560" s="15">
        <f>HOUR($A13560)</f>
        <v/>
      </c>
      <c r="D13560" s="15">
        <f>IF(AND($A13560&gt;=Instellingen!$B$6,$A13560&lt;Instellingen!$B$7),1,0)</f>
        <v/>
      </c>
      <c r="E13560" s="15">
        <f>COUNTIF(tData[BezoekStart],"&lt;"&amp;($A13560+1/24))-COUNTIF(tData[BezoekEind],"&lt;="&amp;$A13560)</f>
        <v/>
      </c>
      <c r="F13560" s="15">
        <f>COUNTIF(tData[BezoekLangStart],"&lt;"&amp;($A13560+1/24))-COUNTIF(tData[BezoekLangEind],"&lt;="&amp;$A13560)</f>
        <v/>
      </c>
      <c r="G13560" s="15">
        <f>IF($D13560=1,$B13560*100+$C13560,-1)</f>
        <v/>
      </c>
      <c r="H13560" s="15">
        <f>IF($D13560=1,$B13560,-1)</f>
        <v/>
      </c>
      <c r="I13560" s="15">
        <f>IF($D13560=1,$C13560,-1)</f>
        <v/>
      </c>
    </row>
    <row r="13561">
      <c r="A13561" s="33" t="n">
        <v>45856.91666666666</v>
      </c>
      <c r="B13561" s="15">
        <f>WEEKDAY($A13561,2)</f>
        <v/>
      </c>
      <c r="C13561" s="15">
        <f>HOUR($A13561)</f>
        <v/>
      </c>
      <c r="D13561" s="15">
        <f>IF(AND($A13561&gt;=Instellingen!$B$6,$A13561&lt;Instellingen!$B$7),1,0)</f>
        <v/>
      </c>
      <c r="E13561" s="15">
        <f>COUNTIF(tData[BezoekStart],"&lt;"&amp;($A13561+1/24))-COUNTIF(tData[BezoekEind],"&lt;="&amp;$A13561)</f>
        <v/>
      </c>
      <c r="F13561" s="15">
        <f>COUNTIF(tData[BezoekLangStart],"&lt;"&amp;($A13561+1/24))-COUNTIF(tData[BezoekLangEind],"&lt;="&amp;$A13561)</f>
        <v/>
      </c>
      <c r="G13561" s="15">
        <f>IF($D13561=1,$B13561*100+$C13561,-1)</f>
        <v/>
      </c>
      <c r="H13561" s="15">
        <f>IF($D13561=1,$B13561,-1)</f>
        <v/>
      </c>
      <c r="I13561" s="15">
        <f>IF($D13561=1,$C13561,-1)</f>
        <v/>
      </c>
    </row>
    <row r="13562">
      <c r="A13562" s="33" t="n">
        <v>45856.95833333334</v>
      </c>
      <c r="B13562" s="15">
        <f>WEEKDAY($A13562,2)</f>
        <v/>
      </c>
      <c r="C13562" s="15">
        <f>HOUR($A13562)</f>
        <v/>
      </c>
      <c r="D13562" s="15">
        <f>IF(AND($A13562&gt;=Instellingen!$B$6,$A13562&lt;Instellingen!$B$7),1,0)</f>
        <v/>
      </c>
      <c r="E13562" s="15">
        <f>COUNTIF(tData[BezoekStart],"&lt;"&amp;($A13562+1/24))-COUNTIF(tData[BezoekEind],"&lt;="&amp;$A13562)</f>
        <v/>
      </c>
      <c r="F13562" s="15">
        <f>COUNTIF(tData[BezoekLangStart],"&lt;"&amp;($A13562+1/24))-COUNTIF(tData[BezoekLangEind],"&lt;="&amp;$A13562)</f>
        <v/>
      </c>
      <c r="G13562" s="15">
        <f>IF($D13562=1,$B13562*100+$C13562,-1)</f>
        <v/>
      </c>
      <c r="H13562" s="15">
        <f>IF($D13562=1,$B13562,-1)</f>
        <v/>
      </c>
      <c r="I13562" s="15">
        <f>IF($D13562=1,$C13562,-1)</f>
        <v/>
      </c>
    </row>
    <row r="13563">
      <c r="A13563" s="33" t="n">
        <v>45857</v>
      </c>
      <c r="B13563" s="15">
        <f>WEEKDAY($A13563,2)</f>
        <v/>
      </c>
      <c r="C13563" s="15">
        <f>HOUR($A13563)</f>
        <v/>
      </c>
      <c r="D13563" s="15">
        <f>IF(AND($A13563&gt;=Instellingen!$B$6,$A13563&lt;Instellingen!$B$7),1,0)</f>
        <v/>
      </c>
      <c r="E13563" s="15">
        <f>COUNTIF(tData[BezoekStart],"&lt;"&amp;($A13563+1/24))-COUNTIF(tData[BezoekEind],"&lt;="&amp;$A13563)</f>
        <v/>
      </c>
      <c r="F13563" s="15">
        <f>COUNTIF(tData[BezoekLangStart],"&lt;"&amp;($A13563+1/24))-COUNTIF(tData[BezoekLangEind],"&lt;="&amp;$A13563)</f>
        <v/>
      </c>
      <c r="G13563" s="15">
        <f>IF($D13563=1,$B13563*100+$C13563,-1)</f>
        <v/>
      </c>
      <c r="H13563" s="15">
        <f>IF($D13563=1,$B13563,-1)</f>
        <v/>
      </c>
      <c r="I13563" s="15">
        <f>IF($D13563=1,$C13563,-1)</f>
        <v/>
      </c>
    </row>
    <row r="13564">
      <c r="A13564" s="33" t="n">
        <v>45857.04166666666</v>
      </c>
      <c r="B13564" s="15">
        <f>WEEKDAY($A13564,2)</f>
        <v/>
      </c>
      <c r="C13564" s="15">
        <f>HOUR($A13564)</f>
        <v/>
      </c>
      <c r="D13564" s="15">
        <f>IF(AND($A13564&gt;=Instellingen!$B$6,$A13564&lt;Instellingen!$B$7),1,0)</f>
        <v/>
      </c>
      <c r="E13564" s="15">
        <f>COUNTIF(tData[BezoekStart],"&lt;"&amp;($A13564+1/24))-COUNTIF(tData[BezoekEind],"&lt;="&amp;$A13564)</f>
        <v/>
      </c>
      <c r="F13564" s="15">
        <f>COUNTIF(tData[BezoekLangStart],"&lt;"&amp;($A13564+1/24))-COUNTIF(tData[BezoekLangEind],"&lt;="&amp;$A13564)</f>
        <v/>
      </c>
      <c r="G13564" s="15">
        <f>IF($D13564=1,$B13564*100+$C13564,-1)</f>
        <v/>
      </c>
      <c r="H13564" s="15">
        <f>IF($D13564=1,$B13564,-1)</f>
        <v/>
      </c>
      <c r="I13564" s="15">
        <f>IF($D13564=1,$C13564,-1)</f>
        <v/>
      </c>
    </row>
    <row r="13565">
      <c r="A13565" s="33" t="n">
        <v>45857.08333333334</v>
      </c>
      <c r="B13565" s="15">
        <f>WEEKDAY($A13565,2)</f>
        <v/>
      </c>
      <c r="C13565" s="15">
        <f>HOUR($A13565)</f>
        <v/>
      </c>
      <c r="D13565" s="15">
        <f>IF(AND($A13565&gt;=Instellingen!$B$6,$A13565&lt;Instellingen!$B$7),1,0)</f>
        <v/>
      </c>
      <c r="E13565" s="15">
        <f>COUNTIF(tData[BezoekStart],"&lt;"&amp;($A13565+1/24))-COUNTIF(tData[BezoekEind],"&lt;="&amp;$A13565)</f>
        <v/>
      </c>
      <c r="F13565" s="15">
        <f>COUNTIF(tData[BezoekLangStart],"&lt;"&amp;($A13565+1/24))-COUNTIF(tData[BezoekLangEind],"&lt;="&amp;$A13565)</f>
        <v/>
      </c>
      <c r="G13565" s="15">
        <f>IF($D13565=1,$B13565*100+$C13565,-1)</f>
        <v/>
      </c>
      <c r="H13565" s="15">
        <f>IF($D13565=1,$B13565,-1)</f>
        <v/>
      </c>
      <c r="I13565" s="15">
        <f>IF($D13565=1,$C13565,-1)</f>
        <v/>
      </c>
    </row>
    <row r="13566">
      <c r="A13566" s="33" t="n">
        <v>45857.125</v>
      </c>
      <c r="B13566" s="15">
        <f>WEEKDAY($A13566,2)</f>
        <v/>
      </c>
      <c r="C13566" s="15">
        <f>HOUR($A13566)</f>
        <v/>
      </c>
      <c r="D13566" s="15">
        <f>IF(AND($A13566&gt;=Instellingen!$B$6,$A13566&lt;Instellingen!$B$7),1,0)</f>
        <v/>
      </c>
      <c r="E13566" s="15">
        <f>COUNTIF(tData[BezoekStart],"&lt;"&amp;($A13566+1/24))-COUNTIF(tData[BezoekEind],"&lt;="&amp;$A13566)</f>
        <v/>
      </c>
      <c r="F13566" s="15">
        <f>COUNTIF(tData[BezoekLangStart],"&lt;"&amp;($A13566+1/24))-COUNTIF(tData[BezoekLangEind],"&lt;="&amp;$A13566)</f>
        <v/>
      </c>
      <c r="G13566" s="15">
        <f>IF($D13566=1,$B13566*100+$C13566,-1)</f>
        <v/>
      </c>
      <c r="H13566" s="15">
        <f>IF($D13566=1,$B13566,-1)</f>
        <v/>
      </c>
      <c r="I13566" s="15">
        <f>IF($D13566=1,$C13566,-1)</f>
        <v/>
      </c>
    </row>
    <row r="13567">
      <c r="A13567" s="33" t="n">
        <v>45857.16666666666</v>
      </c>
      <c r="B13567" s="15">
        <f>WEEKDAY($A13567,2)</f>
        <v/>
      </c>
      <c r="C13567" s="15">
        <f>HOUR($A13567)</f>
        <v/>
      </c>
      <c r="D13567" s="15">
        <f>IF(AND($A13567&gt;=Instellingen!$B$6,$A13567&lt;Instellingen!$B$7),1,0)</f>
        <v/>
      </c>
      <c r="E13567" s="15">
        <f>COUNTIF(tData[BezoekStart],"&lt;"&amp;($A13567+1/24))-COUNTIF(tData[BezoekEind],"&lt;="&amp;$A13567)</f>
        <v/>
      </c>
      <c r="F13567" s="15">
        <f>COUNTIF(tData[BezoekLangStart],"&lt;"&amp;($A13567+1/24))-COUNTIF(tData[BezoekLangEind],"&lt;="&amp;$A13567)</f>
        <v/>
      </c>
      <c r="G13567" s="15">
        <f>IF($D13567=1,$B13567*100+$C13567,-1)</f>
        <v/>
      </c>
      <c r="H13567" s="15">
        <f>IF($D13567=1,$B13567,-1)</f>
        <v/>
      </c>
      <c r="I13567" s="15">
        <f>IF($D13567=1,$C13567,-1)</f>
        <v/>
      </c>
    </row>
    <row r="13568">
      <c r="A13568" s="33" t="n">
        <v>45857.20833333334</v>
      </c>
      <c r="B13568" s="15">
        <f>WEEKDAY($A13568,2)</f>
        <v/>
      </c>
      <c r="C13568" s="15">
        <f>HOUR($A13568)</f>
        <v/>
      </c>
      <c r="D13568" s="15">
        <f>IF(AND($A13568&gt;=Instellingen!$B$6,$A13568&lt;Instellingen!$B$7),1,0)</f>
        <v/>
      </c>
      <c r="E13568" s="15">
        <f>COUNTIF(tData[BezoekStart],"&lt;"&amp;($A13568+1/24))-COUNTIF(tData[BezoekEind],"&lt;="&amp;$A13568)</f>
        <v/>
      </c>
      <c r="F13568" s="15">
        <f>COUNTIF(tData[BezoekLangStart],"&lt;"&amp;($A13568+1/24))-COUNTIF(tData[BezoekLangEind],"&lt;="&amp;$A13568)</f>
        <v/>
      </c>
      <c r="G13568" s="15">
        <f>IF($D13568=1,$B13568*100+$C13568,-1)</f>
        <v/>
      </c>
      <c r="H13568" s="15">
        <f>IF($D13568=1,$B13568,-1)</f>
        <v/>
      </c>
      <c r="I13568" s="15">
        <f>IF($D13568=1,$C13568,-1)</f>
        <v/>
      </c>
    </row>
    <row r="13569">
      <c r="A13569" s="33" t="n">
        <v>45857.25</v>
      </c>
      <c r="B13569" s="15">
        <f>WEEKDAY($A13569,2)</f>
        <v/>
      </c>
      <c r="C13569" s="15">
        <f>HOUR($A13569)</f>
        <v/>
      </c>
      <c r="D13569" s="15">
        <f>IF(AND($A13569&gt;=Instellingen!$B$6,$A13569&lt;Instellingen!$B$7),1,0)</f>
        <v/>
      </c>
      <c r="E13569" s="15">
        <f>COUNTIF(tData[BezoekStart],"&lt;"&amp;($A13569+1/24))-COUNTIF(tData[BezoekEind],"&lt;="&amp;$A13569)</f>
        <v/>
      </c>
      <c r="F13569" s="15">
        <f>COUNTIF(tData[BezoekLangStart],"&lt;"&amp;($A13569+1/24))-COUNTIF(tData[BezoekLangEind],"&lt;="&amp;$A13569)</f>
        <v/>
      </c>
      <c r="G13569" s="15">
        <f>IF($D13569=1,$B13569*100+$C13569,-1)</f>
        <v/>
      </c>
      <c r="H13569" s="15">
        <f>IF($D13569=1,$B13569,-1)</f>
        <v/>
      </c>
      <c r="I13569" s="15">
        <f>IF($D13569=1,$C13569,-1)</f>
        <v/>
      </c>
    </row>
    <row r="13570">
      <c r="A13570" s="33" t="n">
        <v>45857.29166666666</v>
      </c>
      <c r="B13570" s="15">
        <f>WEEKDAY($A13570,2)</f>
        <v/>
      </c>
      <c r="C13570" s="15">
        <f>HOUR($A13570)</f>
        <v/>
      </c>
      <c r="D13570" s="15">
        <f>IF(AND($A13570&gt;=Instellingen!$B$6,$A13570&lt;Instellingen!$B$7),1,0)</f>
        <v/>
      </c>
      <c r="E13570" s="15">
        <f>COUNTIF(tData[BezoekStart],"&lt;"&amp;($A13570+1/24))-COUNTIF(tData[BezoekEind],"&lt;="&amp;$A13570)</f>
        <v/>
      </c>
      <c r="F13570" s="15">
        <f>COUNTIF(tData[BezoekLangStart],"&lt;"&amp;($A13570+1/24))-COUNTIF(tData[BezoekLangEind],"&lt;="&amp;$A13570)</f>
        <v/>
      </c>
      <c r="G13570" s="15">
        <f>IF($D13570=1,$B13570*100+$C13570,-1)</f>
        <v/>
      </c>
      <c r="H13570" s="15">
        <f>IF($D13570=1,$B13570,-1)</f>
        <v/>
      </c>
      <c r="I13570" s="15">
        <f>IF($D13570=1,$C13570,-1)</f>
        <v/>
      </c>
    </row>
    <row r="13571">
      <c r="A13571" s="33" t="n">
        <v>45857.33333333334</v>
      </c>
      <c r="B13571" s="15">
        <f>WEEKDAY($A13571,2)</f>
        <v/>
      </c>
      <c r="C13571" s="15">
        <f>HOUR($A13571)</f>
        <v/>
      </c>
      <c r="D13571" s="15">
        <f>IF(AND($A13571&gt;=Instellingen!$B$6,$A13571&lt;Instellingen!$B$7),1,0)</f>
        <v/>
      </c>
      <c r="E13571" s="15">
        <f>COUNTIF(tData[BezoekStart],"&lt;"&amp;($A13571+1/24))-COUNTIF(tData[BezoekEind],"&lt;="&amp;$A13571)</f>
        <v/>
      </c>
      <c r="F13571" s="15">
        <f>COUNTIF(tData[BezoekLangStart],"&lt;"&amp;($A13571+1/24))-COUNTIF(tData[BezoekLangEind],"&lt;="&amp;$A13571)</f>
        <v/>
      </c>
      <c r="G13571" s="15">
        <f>IF($D13571=1,$B13571*100+$C13571,-1)</f>
        <v/>
      </c>
      <c r="H13571" s="15">
        <f>IF($D13571=1,$B13571,-1)</f>
        <v/>
      </c>
      <c r="I13571" s="15">
        <f>IF($D13571=1,$C13571,-1)</f>
        <v/>
      </c>
    </row>
    <row r="13572">
      <c r="A13572" s="33" t="n">
        <v>45857.375</v>
      </c>
      <c r="B13572" s="15">
        <f>WEEKDAY($A13572,2)</f>
        <v/>
      </c>
      <c r="C13572" s="15">
        <f>HOUR($A13572)</f>
        <v/>
      </c>
      <c r="D13572" s="15">
        <f>IF(AND($A13572&gt;=Instellingen!$B$6,$A13572&lt;Instellingen!$B$7),1,0)</f>
        <v/>
      </c>
      <c r="E13572" s="15">
        <f>COUNTIF(tData[BezoekStart],"&lt;"&amp;($A13572+1/24))-COUNTIF(tData[BezoekEind],"&lt;="&amp;$A13572)</f>
        <v/>
      </c>
      <c r="F13572" s="15">
        <f>COUNTIF(tData[BezoekLangStart],"&lt;"&amp;($A13572+1/24))-COUNTIF(tData[BezoekLangEind],"&lt;="&amp;$A13572)</f>
        <v/>
      </c>
      <c r="G13572" s="15">
        <f>IF($D13572=1,$B13572*100+$C13572,-1)</f>
        <v/>
      </c>
      <c r="H13572" s="15">
        <f>IF($D13572=1,$B13572,-1)</f>
        <v/>
      </c>
      <c r="I13572" s="15">
        <f>IF($D13572=1,$C13572,-1)</f>
        <v/>
      </c>
    </row>
    <row r="13573">
      <c r="A13573" s="33" t="n">
        <v>45857.41666666666</v>
      </c>
      <c r="B13573" s="15">
        <f>WEEKDAY($A13573,2)</f>
        <v/>
      </c>
      <c r="C13573" s="15">
        <f>HOUR($A13573)</f>
        <v/>
      </c>
      <c r="D13573" s="15">
        <f>IF(AND($A13573&gt;=Instellingen!$B$6,$A13573&lt;Instellingen!$B$7),1,0)</f>
        <v/>
      </c>
      <c r="E13573" s="15">
        <f>COUNTIF(tData[BezoekStart],"&lt;"&amp;($A13573+1/24))-COUNTIF(tData[BezoekEind],"&lt;="&amp;$A13573)</f>
        <v/>
      </c>
      <c r="F13573" s="15">
        <f>COUNTIF(tData[BezoekLangStart],"&lt;"&amp;($A13573+1/24))-COUNTIF(tData[BezoekLangEind],"&lt;="&amp;$A13573)</f>
        <v/>
      </c>
      <c r="G13573" s="15">
        <f>IF($D13573=1,$B13573*100+$C13573,-1)</f>
        <v/>
      </c>
      <c r="H13573" s="15">
        <f>IF($D13573=1,$B13573,-1)</f>
        <v/>
      </c>
      <c r="I13573" s="15">
        <f>IF($D13573=1,$C13573,-1)</f>
        <v/>
      </c>
    </row>
    <row r="13574">
      <c r="A13574" s="33" t="n">
        <v>45857.45833333334</v>
      </c>
      <c r="B13574" s="15">
        <f>WEEKDAY($A13574,2)</f>
        <v/>
      </c>
      <c r="C13574" s="15">
        <f>HOUR($A13574)</f>
        <v/>
      </c>
      <c r="D13574" s="15">
        <f>IF(AND($A13574&gt;=Instellingen!$B$6,$A13574&lt;Instellingen!$B$7),1,0)</f>
        <v/>
      </c>
      <c r="E13574" s="15">
        <f>COUNTIF(tData[BezoekStart],"&lt;"&amp;($A13574+1/24))-COUNTIF(tData[BezoekEind],"&lt;="&amp;$A13574)</f>
        <v/>
      </c>
      <c r="F13574" s="15">
        <f>COUNTIF(tData[BezoekLangStart],"&lt;"&amp;($A13574+1/24))-COUNTIF(tData[BezoekLangEind],"&lt;="&amp;$A13574)</f>
        <v/>
      </c>
      <c r="G13574" s="15">
        <f>IF($D13574=1,$B13574*100+$C13574,-1)</f>
        <v/>
      </c>
      <c r="H13574" s="15">
        <f>IF($D13574=1,$B13574,-1)</f>
        <v/>
      </c>
      <c r="I13574" s="15">
        <f>IF($D13574=1,$C13574,-1)</f>
        <v/>
      </c>
    </row>
    <row r="13575">
      <c r="A13575" s="33" t="n">
        <v>45857.5</v>
      </c>
      <c r="B13575" s="15">
        <f>WEEKDAY($A13575,2)</f>
        <v/>
      </c>
      <c r="C13575" s="15">
        <f>HOUR($A13575)</f>
        <v/>
      </c>
      <c r="D13575" s="15">
        <f>IF(AND($A13575&gt;=Instellingen!$B$6,$A13575&lt;Instellingen!$B$7),1,0)</f>
        <v/>
      </c>
      <c r="E13575" s="15">
        <f>COUNTIF(tData[BezoekStart],"&lt;"&amp;($A13575+1/24))-COUNTIF(tData[BezoekEind],"&lt;="&amp;$A13575)</f>
        <v/>
      </c>
      <c r="F13575" s="15">
        <f>COUNTIF(tData[BezoekLangStart],"&lt;"&amp;($A13575+1/24))-COUNTIF(tData[BezoekLangEind],"&lt;="&amp;$A13575)</f>
        <v/>
      </c>
      <c r="G13575" s="15">
        <f>IF($D13575=1,$B13575*100+$C13575,-1)</f>
        <v/>
      </c>
      <c r="H13575" s="15">
        <f>IF($D13575=1,$B13575,-1)</f>
        <v/>
      </c>
      <c r="I13575" s="15">
        <f>IF($D13575=1,$C13575,-1)</f>
        <v/>
      </c>
    </row>
    <row r="13576">
      <c r="A13576" s="33" t="n">
        <v>45857.54166666666</v>
      </c>
      <c r="B13576" s="15">
        <f>WEEKDAY($A13576,2)</f>
        <v/>
      </c>
      <c r="C13576" s="15">
        <f>HOUR($A13576)</f>
        <v/>
      </c>
      <c r="D13576" s="15">
        <f>IF(AND($A13576&gt;=Instellingen!$B$6,$A13576&lt;Instellingen!$B$7),1,0)</f>
        <v/>
      </c>
      <c r="E13576" s="15">
        <f>COUNTIF(tData[BezoekStart],"&lt;"&amp;($A13576+1/24))-COUNTIF(tData[BezoekEind],"&lt;="&amp;$A13576)</f>
        <v/>
      </c>
      <c r="F13576" s="15">
        <f>COUNTIF(tData[BezoekLangStart],"&lt;"&amp;($A13576+1/24))-COUNTIF(tData[BezoekLangEind],"&lt;="&amp;$A13576)</f>
        <v/>
      </c>
      <c r="G13576" s="15">
        <f>IF($D13576=1,$B13576*100+$C13576,-1)</f>
        <v/>
      </c>
      <c r="H13576" s="15">
        <f>IF($D13576=1,$B13576,-1)</f>
        <v/>
      </c>
      <c r="I13576" s="15">
        <f>IF($D13576=1,$C13576,-1)</f>
        <v/>
      </c>
    </row>
    <row r="13577">
      <c r="A13577" s="33" t="n">
        <v>45857.58333333334</v>
      </c>
      <c r="B13577" s="15">
        <f>WEEKDAY($A13577,2)</f>
        <v/>
      </c>
      <c r="C13577" s="15">
        <f>HOUR($A13577)</f>
        <v/>
      </c>
      <c r="D13577" s="15">
        <f>IF(AND($A13577&gt;=Instellingen!$B$6,$A13577&lt;Instellingen!$B$7),1,0)</f>
        <v/>
      </c>
      <c r="E13577" s="15">
        <f>COUNTIF(tData[BezoekStart],"&lt;"&amp;($A13577+1/24))-COUNTIF(tData[BezoekEind],"&lt;="&amp;$A13577)</f>
        <v/>
      </c>
      <c r="F13577" s="15">
        <f>COUNTIF(tData[BezoekLangStart],"&lt;"&amp;($A13577+1/24))-COUNTIF(tData[BezoekLangEind],"&lt;="&amp;$A13577)</f>
        <v/>
      </c>
      <c r="G13577" s="15">
        <f>IF($D13577=1,$B13577*100+$C13577,-1)</f>
        <v/>
      </c>
      <c r="H13577" s="15">
        <f>IF($D13577=1,$B13577,-1)</f>
        <v/>
      </c>
      <c r="I13577" s="15">
        <f>IF($D13577=1,$C13577,-1)</f>
        <v/>
      </c>
    </row>
    <row r="13578">
      <c r="A13578" s="33" t="n">
        <v>45857.625</v>
      </c>
      <c r="B13578" s="15">
        <f>WEEKDAY($A13578,2)</f>
        <v/>
      </c>
      <c r="C13578" s="15">
        <f>HOUR($A13578)</f>
        <v/>
      </c>
      <c r="D13578" s="15">
        <f>IF(AND($A13578&gt;=Instellingen!$B$6,$A13578&lt;Instellingen!$B$7),1,0)</f>
        <v/>
      </c>
      <c r="E13578" s="15">
        <f>COUNTIF(tData[BezoekStart],"&lt;"&amp;($A13578+1/24))-COUNTIF(tData[BezoekEind],"&lt;="&amp;$A13578)</f>
        <v/>
      </c>
      <c r="F13578" s="15">
        <f>COUNTIF(tData[BezoekLangStart],"&lt;"&amp;($A13578+1/24))-COUNTIF(tData[BezoekLangEind],"&lt;="&amp;$A13578)</f>
        <v/>
      </c>
      <c r="G13578" s="15">
        <f>IF($D13578=1,$B13578*100+$C13578,-1)</f>
        <v/>
      </c>
      <c r="H13578" s="15">
        <f>IF($D13578=1,$B13578,-1)</f>
        <v/>
      </c>
      <c r="I13578" s="15">
        <f>IF($D13578=1,$C13578,-1)</f>
        <v/>
      </c>
    </row>
    <row r="13579">
      <c r="A13579" s="33" t="n">
        <v>45857.66666666666</v>
      </c>
      <c r="B13579" s="15">
        <f>WEEKDAY($A13579,2)</f>
        <v/>
      </c>
      <c r="C13579" s="15">
        <f>HOUR($A13579)</f>
        <v/>
      </c>
      <c r="D13579" s="15">
        <f>IF(AND($A13579&gt;=Instellingen!$B$6,$A13579&lt;Instellingen!$B$7),1,0)</f>
        <v/>
      </c>
      <c r="E13579" s="15">
        <f>COUNTIF(tData[BezoekStart],"&lt;"&amp;($A13579+1/24))-COUNTIF(tData[BezoekEind],"&lt;="&amp;$A13579)</f>
        <v/>
      </c>
      <c r="F13579" s="15">
        <f>COUNTIF(tData[BezoekLangStart],"&lt;"&amp;($A13579+1/24))-COUNTIF(tData[BezoekLangEind],"&lt;="&amp;$A13579)</f>
        <v/>
      </c>
      <c r="G13579" s="15">
        <f>IF($D13579=1,$B13579*100+$C13579,-1)</f>
        <v/>
      </c>
      <c r="H13579" s="15">
        <f>IF($D13579=1,$B13579,-1)</f>
        <v/>
      </c>
      <c r="I13579" s="15">
        <f>IF($D13579=1,$C13579,-1)</f>
        <v/>
      </c>
    </row>
    <row r="13580">
      <c r="A13580" s="33" t="n">
        <v>45857.70833333334</v>
      </c>
      <c r="B13580" s="15">
        <f>WEEKDAY($A13580,2)</f>
        <v/>
      </c>
      <c r="C13580" s="15">
        <f>HOUR($A13580)</f>
        <v/>
      </c>
      <c r="D13580" s="15">
        <f>IF(AND($A13580&gt;=Instellingen!$B$6,$A13580&lt;Instellingen!$B$7),1,0)</f>
        <v/>
      </c>
      <c r="E13580" s="15">
        <f>COUNTIF(tData[BezoekStart],"&lt;"&amp;($A13580+1/24))-COUNTIF(tData[BezoekEind],"&lt;="&amp;$A13580)</f>
        <v/>
      </c>
      <c r="F13580" s="15">
        <f>COUNTIF(tData[BezoekLangStart],"&lt;"&amp;($A13580+1/24))-COUNTIF(tData[BezoekLangEind],"&lt;="&amp;$A13580)</f>
        <v/>
      </c>
      <c r="G13580" s="15">
        <f>IF($D13580=1,$B13580*100+$C13580,-1)</f>
        <v/>
      </c>
      <c r="H13580" s="15">
        <f>IF($D13580=1,$B13580,-1)</f>
        <v/>
      </c>
      <c r="I13580" s="15">
        <f>IF($D13580=1,$C13580,-1)</f>
        <v/>
      </c>
    </row>
    <row r="13581">
      <c r="A13581" s="33" t="n">
        <v>45857.75</v>
      </c>
      <c r="B13581" s="15">
        <f>WEEKDAY($A13581,2)</f>
        <v/>
      </c>
      <c r="C13581" s="15">
        <f>HOUR($A13581)</f>
        <v/>
      </c>
      <c r="D13581" s="15">
        <f>IF(AND($A13581&gt;=Instellingen!$B$6,$A13581&lt;Instellingen!$B$7),1,0)</f>
        <v/>
      </c>
      <c r="E13581" s="15">
        <f>COUNTIF(tData[BezoekStart],"&lt;"&amp;($A13581+1/24))-COUNTIF(tData[BezoekEind],"&lt;="&amp;$A13581)</f>
        <v/>
      </c>
      <c r="F13581" s="15">
        <f>COUNTIF(tData[BezoekLangStart],"&lt;"&amp;($A13581+1/24))-COUNTIF(tData[BezoekLangEind],"&lt;="&amp;$A13581)</f>
        <v/>
      </c>
      <c r="G13581" s="15">
        <f>IF($D13581=1,$B13581*100+$C13581,-1)</f>
        <v/>
      </c>
      <c r="H13581" s="15">
        <f>IF($D13581=1,$B13581,-1)</f>
        <v/>
      </c>
      <c r="I13581" s="15">
        <f>IF($D13581=1,$C13581,-1)</f>
        <v/>
      </c>
    </row>
    <row r="13582">
      <c r="A13582" s="33" t="n">
        <v>45857.79166666666</v>
      </c>
      <c r="B13582" s="15">
        <f>WEEKDAY($A13582,2)</f>
        <v/>
      </c>
      <c r="C13582" s="15">
        <f>HOUR($A13582)</f>
        <v/>
      </c>
      <c r="D13582" s="15">
        <f>IF(AND($A13582&gt;=Instellingen!$B$6,$A13582&lt;Instellingen!$B$7),1,0)</f>
        <v/>
      </c>
      <c r="E13582" s="15">
        <f>COUNTIF(tData[BezoekStart],"&lt;"&amp;($A13582+1/24))-COUNTIF(tData[BezoekEind],"&lt;="&amp;$A13582)</f>
        <v/>
      </c>
      <c r="F13582" s="15">
        <f>COUNTIF(tData[BezoekLangStart],"&lt;"&amp;($A13582+1/24))-COUNTIF(tData[BezoekLangEind],"&lt;="&amp;$A13582)</f>
        <v/>
      </c>
      <c r="G13582" s="15">
        <f>IF($D13582=1,$B13582*100+$C13582,-1)</f>
        <v/>
      </c>
      <c r="H13582" s="15">
        <f>IF($D13582=1,$B13582,-1)</f>
        <v/>
      </c>
      <c r="I13582" s="15">
        <f>IF($D13582=1,$C13582,-1)</f>
        <v/>
      </c>
    </row>
    <row r="13583">
      <c r="A13583" s="33" t="n">
        <v>45857.83333333334</v>
      </c>
      <c r="B13583" s="15">
        <f>WEEKDAY($A13583,2)</f>
        <v/>
      </c>
      <c r="C13583" s="15">
        <f>HOUR($A13583)</f>
        <v/>
      </c>
      <c r="D13583" s="15">
        <f>IF(AND($A13583&gt;=Instellingen!$B$6,$A13583&lt;Instellingen!$B$7),1,0)</f>
        <v/>
      </c>
      <c r="E13583" s="15">
        <f>COUNTIF(tData[BezoekStart],"&lt;"&amp;($A13583+1/24))-COUNTIF(tData[BezoekEind],"&lt;="&amp;$A13583)</f>
        <v/>
      </c>
      <c r="F13583" s="15">
        <f>COUNTIF(tData[BezoekLangStart],"&lt;"&amp;($A13583+1/24))-COUNTIF(tData[BezoekLangEind],"&lt;="&amp;$A13583)</f>
        <v/>
      </c>
      <c r="G13583" s="15">
        <f>IF($D13583=1,$B13583*100+$C13583,-1)</f>
        <v/>
      </c>
      <c r="H13583" s="15">
        <f>IF($D13583=1,$B13583,-1)</f>
        <v/>
      </c>
      <c r="I13583" s="15">
        <f>IF($D13583=1,$C13583,-1)</f>
        <v/>
      </c>
    </row>
    <row r="13584">
      <c r="A13584" s="33" t="n">
        <v>45857.875</v>
      </c>
      <c r="B13584" s="15">
        <f>WEEKDAY($A13584,2)</f>
        <v/>
      </c>
      <c r="C13584" s="15">
        <f>HOUR($A13584)</f>
        <v/>
      </c>
      <c r="D13584" s="15">
        <f>IF(AND($A13584&gt;=Instellingen!$B$6,$A13584&lt;Instellingen!$B$7),1,0)</f>
        <v/>
      </c>
      <c r="E13584" s="15">
        <f>COUNTIF(tData[BezoekStart],"&lt;"&amp;($A13584+1/24))-COUNTIF(tData[BezoekEind],"&lt;="&amp;$A13584)</f>
        <v/>
      </c>
      <c r="F13584" s="15">
        <f>COUNTIF(tData[BezoekLangStart],"&lt;"&amp;($A13584+1/24))-COUNTIF(tData[BezoekLangEind],"&lt;="&amp;$A13584)</f>
        <v/>
      </c>
      <c r="G13584" s="15">
        <f>IF($D13584=1,$B13584*100+$C13584,-1)</f>
        <v/>
      </c>
      <c r="H13584" s="15">
        <f>IF($D13584=1,$B13584,-1)</f>
        <v/>
      </c>
      <c r="I13584" s="15">
        <f>IF($D13584=1,$C13584,-1)</f>
        <v/>
      </c>
    </row>
    <row r="13585">
      <c r="A13585" s="33" t="n">
        <v>45857.91666666666</v>
      </c>
      <c r="B13585" s="15">
        <f>WEEKDAY($A13585,2)</f>
        <v/>
      </c>
      <c r="C13585" s="15">
        <f>HOUR($A13585)</f>
        <v/>
      </c>
      <c r="D13585" s="15">
        <f>IF(AND($A13585&gt;=Instellingen!$B$6,$A13585&lt;Instellingen!$B$7),1,0)</f>
        <v/>
      </c>
      <c r="E13585" s="15">
        <f>COUNTIF(tData[BezoekStart],"&lt;"&amp;($A13585+1/24))-COUNTIF(tData[BezoekEind],"&lt;="&amp;$A13585)</f>
        <v/>
      </c>
      <c r="F13585" s="15">
        <f>COUNTIF(tData[BezoekLangStart],"&lt;"&amp;($A13585+1/24))-COUNTIF(tData[BezoekLangEind],"&lt;="&amp;$A13585)</f>
        <v/>
      </c>
      <c r="G13585" s="15">
        <f>IF($D13585=1,$B13585*100+$C13585,-1)</f>
        <v/>
      </c>
      <c r="H13585" s="15">
        <f>IF($D13585=1,$B13585,-1)</f>
        <v/>
      </c>
      <c r="I13585" s="15">
        <f>IF($D13585=1,$C13585,-1)</f>
        <v/>
      </c>
    </row>
    <row r="13586">
      <c r="A13586" s="33" t="n">
        <v>45857.95833333334</v>
      </c>
      <c r="B13586" s="15">
        <f>WEEKDAY($A13586,2)</f>
        <v/>
      </c>
      <c r="C13586" s="15">
        <f>HOUR($A13586)</f>
        <v/>
      </c>
      <c r="D13586" s="15">
        <f>IF(AND($A13586&gt;=Instellingen!$B$6,$A13586&lt;Instellingen!$B$7),1,0)</f>
        <v/>
      </c>
      <c r="E13586" s="15">
        <f>COUNTIF(tData[BezoekStart],"&lt;"&amp;($A13586+1/24))-COUNTIF(tData[BezoekEind],"&lt;="&amp;$A13586)</f>
        <v/>
      </c>
      <c r="F13586" s="15">
        <f>COUNTIF(tData[BezoekLangStart],"&lt;"&amp;($A13586+1/24))-COUNTIF(tData[BezoekLangEind],"&lt;="&amp;$A13586)</f>
        <v/>
      </c>
      <c r="G13586" s="15">
        <f>IF($D13586=1,$B13586*100+$C13586,-1)</f>
        <v/>
      </c>
      <c r="H13586" s="15">
        <f>IF($D13586=1,$B13586,-1)</f>
        <v/>
      </c>
      <c r="I13586" s="15">
        <f>IF($D13586=1,$C13586,-1)</f>
        <v/>
      </c>
    </row>
    <row r="13587">
      <c r="A13587" s="33" t="n">
        <v>45858</v>
      </c>
      <c r="B13587" s="15">
        <f>WEEKDAY($A13587,2)</f>
        <v/>
      </c>
      <c r="C13587" s="15">
        <f>HOUR($A13587)</f>
        <v/>
      </c>
      <c r="D13587" s="15">
        <f>IF(AND($A13587&gt;=Instellingen!$B$6,$A13587&lt;Instellingen!$B$7),1,0)</f>
        <v/>
      </c>
      <c r="E13587" s="15">
        <f>COUNTIF(tData[BezoekStart],"&lt;"&amp;($A13587+1/24))-COUNTIF(tData[BezoekEind],"&lt;="&amp;$A13587)</f>
        <v/>
      </c>
      <c r="F13587" s="15">
        <f>COUNTIF(tData[BezoekLangStart],"&lt;"&amp;($A13587+1/24))-COUNTIF(tData[BezoekLangEind],"&lt;="&amp;$A13587)</f>
        <v/>
      </c>
      <c r="G13587" s="15">
        <f>IF($D13587=1,$B13587*100+$C13587,-1)</f>
        <v/>
      </c>
      <c r="H13587" s="15">
        <f>IF($D13587=1,$B13587,-1)</f>
        <v/>
      </c>
      <c r="I13587" s="15">
        <f>IF($D13587=1,$C13587,-1)</f>
        <v/>
      </c>
    </row>
    <row r="13588">
      <c r="A13588" s="33" t="n">
        <v>45858.04166666666</v>
      </c>
      <c r="B13588" s="15">
        <f>WEEKDAY($A13588,2)</f>
        <v/>
      </c>
      <c r="C13588" s="15">
        <f>HOUR($A13588)</f>
        <v/>
      </c>
      <c r="D13588" s="15">
        <f>IF(AND($A13588&gt;=Instellingen!$B$6,$A13588&lt;Instellingen!$B$7),1,0)</f>
        <v/>
      </c>
      <c r="E13588" s="15">
        <f>COUNTIF(tData[BezoekStart],"&lt;"&amp;($A13588+1/24))-COUNTIF(tData[BezoekEind],"&lt;="&amp;$A13588)</f>
        <v/>
      </c>
      <c r="F13588" s="15">
        <f>COUNTIF(tData[BezoekLangStart],"&lt;"&amp;($A13588+1/24))-COUNTIF(tData[BezoekLangEind],"&lt;="&amp;$A13588)</f>
        <v/>
      </c>
      <c r="G13588" s="15">
        <f>IF($D13588=1,$B13588*100+$C13588,-1)</f>
        <v/>
      </c>
      <c r="H13588" s="15">
        <f>IF($D13588=1,$B13588,-1)</f>
        <v/>
      </c>
      <c r="I13588" s="15">
        <f>IF($D13588=1,$C13588,-1)</f>
        <v/>
      </c>
    </row>
    <row r="13589">
      <c r="A13589" s="33" t="n">
        <v>45858.08333333334</v>
      </c>
      <c r="B13589" s="15">
        <f>WEEKDAY($A13589,2)</f>
        <v/>
      </c>
      <c r="C13589" s="15">
        <f>HOUR($A13589)</f>
        <v/>
      </c>
      <c r="D13589" s="15">
        <f>IF(AND($A13589&gt;=Instellingen!$B$6,$A13589&lt;Instellingen!$B$7),1,0)</f>
        <v/>
      </c>
      <c r="E13589" s="15">
        <f>COUNTIF(tData[BezoekStart],"&lt;"&amp;($A13589+1/24))-COUNTIF(tData[BezoekEind],"&lt;="&amp;$A13589)</f>
        <v/>
      </c>
      <c r="F13589" s="15">
        <f>COUNTIF(tData[BezoekLangStart],"&lt;"&amp;($A13589+1/24))-COUNTIF(tData[BezoekLangEind],"&lt;="&amp;$A13589)</f>
        <v/>
      </c>
      <c r="G13589" s="15">
        <f>IF($D13589=1,$B13589*100+$C13589,-1)</f>
        <v/>
      </c>
      <c r="H13589" s="15">
        <f>IF($D13589=1,$B13589,-1)</f>
        <v/>
      </c>
      <c r="I13589" s="15">
        <f>IF($D13589=1,$C13589,-1)</f>
        <v/>
      </c>
    </row>
    <row r="13590">
      <c r="A13590" s="33" t="n">
        <v>45858.125</v>
      </c>
      <c r="B13590" s="15">
        <f>WEEKDAY($A13590,2)</f>
        <v/>
      </c>
      <c r="C13590" s="15">
        <f>HOUR($A13590)</f>
        <v/>
      </c>
      <c r="D13590" s="15">
        <f>IF(AND($A13590&gt;=Instellingen!$B$6,$A13590&lt;Instellingen!$B$7),1,0)</f>
        <v/>
      </c>
      <c r="E13590" s="15">
        <f>COUNTIF(tData[BezoekStart],"&lt;"&amp;($A13590+1/24))-COUNTIF(tData[BezoekEind],"&lt;="&amp;$A13590)</f>
        <v/>
      </c>
      <c r="F13590" s="15">
        <f>COUNTIF(tData[BezoekLangStart],"&lt;"&amp;($A13590+1/24))-COUNTIF(tData[BezoekLangEind],"&lt;="&amp;$A13590)</f>
        <v/>
      </c>
      <c r="G13590" s="15">
        <f>IF($D13590=1,$B13590*100+$C13590,-1)</f>
        <v/>
      </c>
      <c r="H13590" s="15">
        <f>IF($D13590=1,$B13590,-1)</f>
        <v/>
      </c>
      <c r="I13590" s="15">
        <f>IF($D13590=1,$C13590,-1)</f>
        <v/>
      </c>
    </row>
    <row r="13591">
      <c r="A13591" s="33" t="n">
        <v>45858.16666666666</v>
      </c>
      <c r="B13591" s="15">
        <f>WEEKDAY($A13591,2)</f>
        <v/>
      </c>
      <c r="C13591" s="15">
        <f>HOUR($A13591)</f>
        <v/>
      </c>
      <c r="D13591" s="15">
        <f>IF(AND($A13591&gt;=Instellingen!$B$6,$A13591&lt;Instellingen!$B$7),1,0)</f>
        <v/>
      </c>
      <c r="E13591" s="15">
        <f>COUNTIF(tData[BezoekStart],"&lt;"&amp;($A13591+1/24))-COUNTIF(tData[BezoekEind],"&lt;="&amp;$A13591)</f>
        <v/>
      </c>
      <c r="F13591" s="15">
        <f>COUNTIF(tData[BezoekLangStart],"&lt;"&amp;($A13591+1/24))-COUNTIF(tData[BezoekLangEind],"&lt;="&amp;$A13591)</f>
        <v/>
      </c>
      <c r="G13591" s="15">
        <f>IF($D13591=1,$B13591*100+$C13591,-1)</f>
        <v/>
      </c>
      <c r="H13591" s="15">
        <f>IF($D13591=1,$B13591,-1)</f>
        <v/>
      </c>
      <c r="I13591" s="15">
        <f>IF($D13591=1,$C13591,-1)</f>
        <v/>
      </c>
    </row>
    <row r="13592">
      <c r="A13592" s="33" t="n">
        <v>45858.20833333334</v>
      </c>
      <c r="B13592" s="15">
        <f>WEEKDAY($A13592,2)</f>
        <v/>
      </c>
      <c r="C13592" s="15">
        <f>HOUR($A13592)</f>
        <v/>
      </c>
      <c r="D13592" s="15">
        <f>IF(AND($A13592&gt;=Instellingen!$B$6,$A13592&lt;Instellingen!$B$7),1,0)</f>
        <v/>
      </c>
      <c r="E13592" s="15">
        <f>COUNTIF(tData[BezoekStart],"&lt;"&amp;($A13592+1/24))-COUNTIF(tData[BezoekEind],"&lt;="&amp;$A13592)</f>
        <v/>
      </c>
      <c r="F13592" s="15">
        <f>COUNTIF(tData[BezoekLangStart],"&lt;"&amp;($A13592+1/24))-COUNTIF(tData[BezoekLangEind],"&lt;="&amp;$A13592)</f>
        <v/>
      </c>
      <c r="G13592" s="15">
        <f>IF($D13592=1,$B13592*100+$C13592,-1)</f>
        <v/>
      </c>
      <c r="H13592" s="15">
        <f>IF($D13592=1,$B13592,-1)</f>
        <v/>
      </c>
      <c r="I13592" s="15">
        <f>IF($D13592=1,$C13592,-1)</f>
        <v/>
      </c>
    </row>
    <row r="13593">
      <c r="A13593" s="33" t="n">
        <v>45858.25</v>
      </c>
      <c r="B13593" s="15">
        <f>WEEKDAY($A13593,2)</f>
        <v/>
      </c>
      <c r="C13593" s="15">
        <f>HOUR($A13593)</f>
        <v/>
      </c>
      <c r="D13593" s="15">
        <f>IF(AND($A13593&gt;=Instellingen!$B$6,$A13593&lt;Instellingen!$B$7),1,0)</f>
        <v/>
      </c>
      <c r="E13593" s="15">
        <f>COUNTIF(tData[BezoekStart],"&lt;"&amp;($A13593+1/24))-COUNTIF(tData[BezoekEind],"&lt;="&amp;$A13593)</f>
        <v/>
      </c>
      <c r="F13593" s="15">
        <f>COUNTIF(tData[BezoekLangStart],"&lt;"&amp;($A13593+1/24))-COUNTIF(tData[BezoekLangEind],"&lt;="&amp;$A13593)</f>
        <v/>
      </c>
      <c r="G13593" s="15">
        <f>IF($D13593=1,$B13593*100+$C13593,-1)</f>
        <v/>
      </c>
      <c r="H13593" s="15">
        <f>IF($D13593=1,$B13593,-1)</f>
        <v/>
      </c>
      <c r="I13593" s="15">
        <f>IF($D13593=1,$C13593,-1)</f>
        <v/>
      </c>
    </row>
    <row r="13594">
      <c r="A13594" s="33" t="n">
        <v>45858.29166666666</v>
      </c>
      <c r="B13594" s="15">
        <f>WEEKDAY($A13594,2)</f>
        <v/>
      </c>
      <c r="C13594" s="15">
        <f>HOUR($A13594)</f>
        <v/>
      </c>
      <c r="D13594" s="15">
        <f>IF(AND($A13594&gt;=Instellingen!$B$6,$A13594&lt;Instellingen!$B$7),1,0)</f>
        <v/>
      </c>
      <c r="E13594" s="15">
        <f>COUNTIF(tData[BezoekStart],"&lt;"&amp;($A13594+1/24))-COUNTIF(tData[BezoekEind],"&lt;="&amp;$A13594)</f>
        <v/>
      </c>
      <c r="F13594" s="15">
        <f>COUNTIF(tData[BezoekLangStart],"&lt;"&amp;($A13594+1/24))-COUNTIF(tData[BezoekLangEind],"&lt;="&amp;$A13594)</f>
        <v/>
      </c>
      <c r="G13594" s="15">
        <f>IF($D13594=1,$B13594*100+$C13594,-1)</f>
        <v/>
      </c>
      <c r="H13594" s="15">
        <f>IF($D13594=1,$B13594,-1)</f>
        <v/>
      </c>
      <c r="I13594" s="15">
        <f>IF($D13594=1,$C13594,-1)</f>
        <v/>
      </c>
    </row>
    <row r="13595">
      <c r="A13595" s="33" t="n">
        <v>45858.33333333334</v>
      </c>
      <c r="B13595" s="15">
        <f>WEEKDAY($A13595,2)</f>
        <v/>
      </c>
      <c r="C13595" s="15">
        <f>HOUR($A13595)</f>
        <v/>
      </c>
      <c r="D13595" s="15">
        <f>IF(AND($A13595&gt;=Instellingen!$B$6,$A13595&lt;Instellingen!$B$7),1,0)</f>
        <v/>
      </c>
      <c r="E13595" s="15">
        <f>COUNTIF(tData[BezoekStart],"&lt;"&amp;($A13595+1/24))-COUNTIF(tData[BezoekEind],"&lt;="&amp;$A13595)</f>
        <v/>
      </c>
      <c r="F13595" s="15">
        <f>COUNTIF(tData[BezoekLangStart],"&lt;"&amp;($A13595+1/24))-COUNTIF(tData[BezoekLangEind],"&lt;="&amp;$A13595)</f>
        <v/>
      </c>
      <c r="G13595" s="15">
        <f>IF($D13595=1,$B13595*100+$C13595,-1)</f>
        <v/>
      </c>
      <c r="H13595" s="15">
        <f>IF($D13595=1,$B13595,-1)</f>
        <v/>
      </c>
      <c r="I13595" s="15">
        <f>IF($D13595=1,$C13595,-1)</f>
        <v/>
      </c>
    </row>
    <row r="13596">
      <c r="A13596" s="33" t="n">
        <v>45858.375</v>
      </c>
      <c r="B13596" s="15">
        <f>WEEKDAY($A13596,2)</f>
        <v/>
      </c>
      <c r="C13596" s="15">
        <f>HOUR($A13596)</f>
        <v/>
      </c>
      <c r="D13596" s="15">
        <f>IF(AND($A13596&gt;=Instellingen!$B$6,$A13596&lt;Instellingen!$B$7),1,0)</f>
        <v/>
      </c>
      <c r="E13596" s="15">
        <f>COUNTIF(tData[BezoekStart],"&lt;"&amp;($A13596+1/24))-COUNTIF(tData[BezoekEind],"&lt;="&amp;$A13596)</f>
        <v/>
      </c>
      <c r="F13596" s="15">
        <f>COUNTIF(tData[BezoekLangStart],"&lt;"&amp;($A13596+1/24))-COUNTIF(tData[BezoekLangEind],"&lt;="&amp;$A13596)</f>
        <v/>
      </c>
      <c r="G13596" s="15">
        <f>IF($D13596=1,$B13596*100+$C13596,-1)</f>
        <v/>
      </c>
      <c r="H13596" s="15">
        <f>IF($D13596=1,$B13596,-1)</f>
        <v/>
      </c>
      <c r="I13596" s="15">
        <f>IF($D13596=1,$C13596,-1)</f>
        <v/>
      </c>
    </row>
    <row r="13597">
      <c r="A13597" s="33" t="n">
        <v>45858.41666666666</v>
      </c>
      <c r="B13597" s="15">
        <f>WEEKDAY($A13597,2)</f>
        <v/>
      </c>
      <c r="C13597" s="15">
        <f>HOUR($A13597)</f>
        <v/>
      </c>
      <c r="D13597" s="15">
        <f>IF(AND($A13597&gt;=Instellingen!$B$6,$A13597&lt;Instellingen!$B$7),1,0)</f>
        <v/>
      </c>
      <c r="E13597" s="15">
        <f>COUNTIF(tData[BezoekStart],"&lt;"&amp;($A13597+1/24))-COUNTIF(tData[BezoekEind],"&lt;="&amp;$A13597)</f>
        <v/>
      </c>
      <c r="F13597" s="15">
        <f>COUNTIF(tData[BezoekLangStart],"&lt;"&amp;($A13597+1/24))-COUNTIF(tData[BezoekLangEind],"&lt;="&amp;$A13597)</f>
        <v/>
      </c>
      <c r="G13597" s="15">
        <f>IF($D13597=1,$B13597*100+$C13597,-1)</f>
        <v/>
      </c>
      <c r="H13597" s="15">
        <f>IF($D13597=1,$B13597,-1)</f>
        <v/>
      </c>
      <c r="I13597" s="15">
        <f>IF($D13597=1,$C13597,-1)</f>
        <v/>
      </c>
    </row>
    <row r="13598">
      <c r="A13598" s="33" t="n">
        <v>45858.45833333334</v>
      </c>
      <c r="B13598" s="15">
        <f>WEEKDAY($A13598,2)</f>
        <v/>
      </c>
      <c r="C13598" s="15">
        <f>HOUR($A13598)</f>
        <v/>
      </c>
      <c r="D13598" s="15">
        <f>IF(AND($A13598&gt;=Instellingen!$B$6,$A13598&lt;Instellingen!$B$7),1,0)</f>
        <v/>
      </c>
      <c r="E13598" s="15">
        <f>COUNTIF(tData[BezoekStart],"&lt;"&amp;($A13598+1/24))-COUNTIF(tData[BezoekEind],"&lt;="&amp;$A13598)</f>
        <v/>
      </c>
      <c r="F13598" s="15">
        <f>COUNTIF(tData[BezoekLangStart],"&lt;"&amp;($A13598+1/24))-COUNTIF(tData[BezoekLangEind],"&lt;="&amp;$A13598)</f>
        <v/>
      </c>
      <c r="G13598" s="15">
        <f>IF($D13598=1,$B13598*100+$C13598,-1)</f>
        <v/>
      </c>
      <c r="H13598" s="15">
        <f>IF($D13598=1,$B13598,-1)</f>
        <v/>
      </c>
      <c r="I13598" s="15">
        <f>IF($D13598=1,$C13598,-1)</f>
        <v/>
      </c>
    </row>
    <row r="13599">
      <c r="A13599" s="33" t="n">
        <v>45858.5</v>
      </c>
      <c r="B13599" s="15">
        <f>WEEKDAY($A13599,2)</f>
        <v/>
      </c>
      <c r="C13599" s="15">
        <f>HOUR($A13599)</f>
        <v/>
      </c>
      <c r="D13599" s="15">
        <f>IF(AND($A13599&gt;=Instellingen!$B$6,$A13599&lt;Instellingen!$B$7),1,0)</f>
        <v/>
      </c>
      <c r="E13599" s="15">
        <f>COUNTIF(tData[BezoekStart],"&lt;"&amp;($A13599+1/24))-COUNTIF(tData[BezoekEind],"&lt;="&amp;$A13599)</f>
        <v/>
      </c>
      <c r="F13599" s="15">
        <f>COUNTIF(tData[BezoekLangStart],"&lt;"&amp;($A13599+1/24))-COUNTIF(tData[BezoekLangEind],"&lt;="&amp;$A13599)</f>
        <v/>
      </c>
      <c r="G13599" s="15">
        <f>IF($D13599=1,$B13599*100+$C13599,-1)</f>
        <v/>
      </c>
      <c r="H13599" s="15">
        <f>IF($D13599=1,$B13599,-1)</f>
        <v/>
      </c>
      <c r="I13599" s="15">
        <f>IF($D13599=1,$C13599,-1)</f>
        <v/>
      </c>
    </row>
    <row r="13600">
      <c r="A13600" s="33" t="n">
        <v>45858.54166666666</v>
      </c>
      <c r="B13600" s="15">
        <f>WEEKDAY($A13600,2)</f>
        <v/>
      </c>
      <c r="C13600" s="15">
        <f>HOUR($A13600)</f>
        <v/>
      </c>
      <c r="D13600" s="15">
        <f>IF(AND($A13600&gt;=Instellingen!$B$6,$A13600&lt;Instellingen!$B$7),1,0)</f>
        <v/>
      </c>
      <c r="E13600" s="15">
        <f>COUNTIF(tData[BezoekStart],"&lt;"&amp;($A13600+1/24))-COUNTIF(tData[BezoekEind],"&lt;="&amp;$A13600)</f>
        <v/>
      </c>
      <c r="F13600" s="15">
        <f>COUNTIF(tData[BezoekLangStart],"&lt;"&amp;($A13600+1/24))-COUNTIF(tData[BezoekLangEind],"&lt;="&amp;$A13600)</f>
        <v/>
      </c>
      <c r="G13600" s="15">
        <f>IF($D13600=1,$B13600*100+$C13600,-1)</f>
        <v/>
      </c>
      <c r="H13600" s="15">
        <f>IF($D13600=1,$B13600,-1)</f>
        <v/>
      </c>
      <c r="I13600" s="15">
        <f>IF($D13600=1,$C13600,-1)</f>
        <v/>
      </c>
    </row>
    <row r="13601">
      <c r="A13601" s="33" t="n">
        <v>45858.58333333334</v>
      </c>
      <c r="B13601" s="15">
        <f>WEEKDAY($A13601,2)</f>
        <v/>
      </c>
      <c r="C13601" s="15">
        <f>HOUR($A13601)</f>
        <v/>
      </c>
      <c r="D13601" s="15">
        <f>IF(AND($A13601&gt;=Instellingen!$B$6,$A13601&lt;Instellingen!$B$7),1,0)</f>
        <v/>
      </c>
      <c r="E13601" s="15">
        <f>COUNTIF(tData[BezoekStart],"&lt;"&amp;($A13601+1/24))-COUNTIF(tData[BezoekEind],"&lt;="&amp;$A13601)</f>
        <v/>
      </c>
      <c r="F13601" s="15">
        <f>COUNTIF(tData[BezoekLangStart],"&lt;"&amp;($A13601+1/24))-COUNTIF(tData[BezoekLangEind],"&lt;="&amp;$A13601)</f>
        <v/>
      </c>
      <c r="G13601" s="15">
        <f>IF($D13601=1,$B13601*100+$C13601,-1)</f>
        <v/>
      </c>
      <c r="H13601" s="15">
        <f>IF($D13601=1,$B13601,-1)</f>
        <v/>
      </c>
      <c r="I13601" s="15">
        <f>IF($D13601=1,$C13601,-1)</f>
        <v/>
      </c>
    </row>
    <row r="13602">
      <c r="A13602" s="33" t="n">
        <v>45858.625</v>
      </c>
      <c r="B13602" s="15">
        <f>WEEKDAY($A13602,2)</f>
        <v/>
      </c>
      <c r="C13602" s="15">
        <f>HOUR($A13602)</f>
        <v/>
      </c>
      <c r="D13602" s="15">
        <f>IF(AND($A13602&gt;=Instellingen!$B$6,$A13602&lt;Instellingen!$B$7),1,0)</f>
        <v/>
      </c>
      <c r="E13602" s="15">
        <f>COUNTIF(tData[BezoekStart],"&lt;"&amp;($A13602+1/24))-COUNTIF(tData[BezoekEind],"&lt;="&amp;$A13602)</f>
        <v/>
      </c>
      <c r="F13602" s="15">
        <f>COUNTIF(tData[BezoekLangStart],"&lt;"&amp;($A13602+1/24))-COUNTIF(tData[BezoekLangEind],"&lt;="&amp;$A13602)</f>
        <v/>
      </c>
      <c r="G13602" s="15">
        <f>IF($D13602=1,$B13602*100+$C13602,-1)</f>
        <v/>
      </c>
      <c r="H13602" s="15">
        <f>IF($D13602=1,$B13602,-1)</f>
        <v/>
      </c>
      <c r="I13602" s="15">
        <f>IF($D13602=1,$C13602,-1)</f>
        <v/>
      </c>
    </row>
    <row r="13603">
      <c r="A13603" s="33" t="n">
        <v>45858.66666666666</v>
      </c>
      <c r="B13603" s="15">
        <f>WEEKDAY($A13603,2)</f>
        <v/>
      </c>
      <c r="C13603" s="15">
        <f>HOUR($A13603)</f>
        <v/>
      </c>
      <c r="D13603" s="15">
        <f>IF(AND($A13603&gt;=Instellingen!$B$6,$A13603&lt;Instellingen!$B$7),1,0)</f>
        <v/>
      </c>
      <c r="E13603" s="15">
        <f>COUNTIF(tData[BezoekStart],"&lt;"&amp;($A13603+1/24))-COUNTIF(tData[BezoekEind],"&lt;="&amp;$A13603)</f>
        <v/>
      </c>
      <c r="F13603" s="15">
        <f>COUNTIF(tData[BezoekLangStart],"&lt;"&amp;($A13603+1/24))-COUNTIF(tData[BezoekLangEind],"&lt;="&amp;$A13603)</f>
        <v/>
      </c>
      <c r="G13603" s="15">
        <f>IF($D13603=1,$B13603*100+$C13603,-1)</f>
        <v/>
      </c>
      <c r="H13603" s="15">
        <f>IF($D13603=1,$B13603,-1)</f>
        <v/>
      </c>
      <c r="I13603" s="15">
        <f>IF($D13603=1,$C13603,-1)</f>
        <v/>
      </c>
    </row>
    <row r="13604">
      <c r="A13604" s="33" t="n">
        <v>45858.70833333334</v>
      </c>
      <c r="B13604" s="15">
        <f>WEEKDAY($A13604,2)</f>
        <v/>
      </c>
      <c r="C13604" s="15">
        <f>HOUR($A13604)</f>
        <v/>
      </c>
      <c r="D13604" s="15">
        <f>IF(AND($A13604&gt;=Instellingen!$B$6,$A13604&lt;Instellingen!$B$7),1,0)</f>
        <v/>
      </c>
      <c r="E13604" s="15">
        <f>COUNTIF(tData[BezoekStart],"&lt;"&amp;($A13604+1/24))-COUNTIF(tData[BezoekEind],"&lt;="&amp;$A13604)</f>
        <v/>
      </c>
      <c r="F13604" s="15">
        <f>COUNTIF(tData[BezoekLangStart],"&lt;"&amp;($A13604+1/24))-COUNTIF(tData[BezoekLangEind],"&lt;="&amp;$A13604)</f>
        <v/>
      </c>
      <c r="G13604" s="15">
        <f>IF($D13604=1,$B13604*100+$C13604,-1)</f>
        <v/>
      </c>
      <c r="H13604" s="15">
        <f>IF($D13604=1,$B13604,-1)</f>
        <v/>
      </c>
      <c r="I13604" s="15">
        <f>IF($D13604=1,$C13604,-1)</f>
        <v/>
      </c>
    </row>
    <row r="13605">
      <c r="A13605" s="33" t="n">
        <v>45858.75</v>
      </c>
      <c r="B13605" s="15">
        <f>WEEKDAY($A13605,2)</f>
        <v/>
      </c>
      <c r="C13605" s="15">
        <f>HOUR($A13605)</f>
        <v/>
      </c>
      <c r="D13605" s="15">
        <f>IF(AND($A13605&gt;=Instellingen!$B$6,$A13605&lt;Instellingen!$B$7),1,0)</f>
        <v/>
      </c>
      <c r="E13605" s="15">
        <f>COUNTIF(tData[BezoekStart],"&lt;"&amp;($A13605+1/24))-COUNTIF(tData[BezoekEind],"&lt;="&amp;$A13605)</f>
        <v/>
      </c>
      <c r="F13605" s="15">
        <f>COUNTIF(tData[BezoekLangStart],"&lt;"&amp;($A13605+1/24))-COUNTIF(tData[BezoekLangEind],"&lt;="&amp;$A13605)</f>
        <v/>
      </c>
      <c r="G13605" s="15">
        <f>IF($D13605=1,$B13605*100+$C13605,-1)</f>
        <v/>
      </c>
      <c r="H13605" s="15">
        <f>IF($D13605=1,$B13605,-1)</f>
        <v/>
      </c>
      <c r="I13605" s="15">
        <f>IF($D13605=1,$C13605,-1)</f>
        <v/>
      </c>
    </row>
    <row r="13606">
      <c r="A13606" s="33" t="n">
        <v>45858.79166666666</v>
      </c>
      <c r="B13606" s="15">
        <f>WEEKDAY($A13606,2)</f>
        <v/>
      </c>
      <c r="C13606" s="15">
        <f>HOUR($A13606)</f>
        <v/>
      </c>
      <c r="D13606" s="15">
        <f>IF(AND($A13606&gt;=Instellingen!$B$6,$A13606&lt;Instellingen!$B$7),1,0)</f>
        <v/>
      </c>
      <c r="E13606" s="15">
        <f>COUNTIF(tData[BezoekStart],"&lt;"&amp;($A13606+1/24))-COUNTIF(tData[BezoekEind],"&lt;="&amp;$A13606)</f>
        <v/>
      </c>
      <c r="F13606" s="15">
        <f>COUNTIF(tData[BezoekLangStart],"&lt;"&amp;($A13606+1/24))-COUNTIF(tData[BezoekLangEind],"&lt;="&amp;$A13606)</f>
        <v/>
      </c>
      <c r="G13606" s="15">
        <f>IF($D13606=1,$B13606*100+$C13606,-1)</f>
        <v/>
      </c>
      <c r="H13606" s="15">
        <f>IF($D13606=1,$B13606,-1)</f>
        <v/>
      </c>
      <c r="I13606" s="15">
        <f>IF($D13606=1,$C13606,-1)</f>
        <v/>
      </c>
    </row>
    <row r="13607">
      <c r="A13607" s="33" t="n">
        <v>45858.83333333334</v>
      </c>
      <c r="B13607" s="15">
        <f>WEEKDAY($A13607,2)</f>
        <v/>
      </c>
      <c r="C13607" s="15">
        <f>HOUR($A13607)</f>
        <v/>
      </c>
      <c r="D13607" s="15">
        <f>IF(AND($A13607&gt;=Instellingen!$B$6,$A13607&lt;Instellingen!$B$7),1,0)</f>
        <v/>
      </c>
      <c r="E13607" s="15">
        <f>COUNTIF(tData[BezoekStart],"&lt;"&amp;($A13607+1/24))-COUNTIF(tData[BezoekEind],"&lt;="&amp;$A13607)</f>
        <v/>
      </c>
      <c r="F13607" s="15">
        <f>COUNTIF(tData[BezoekLangStart],"&lt;"&amp;($A13607+1/24))-COUNTIF(tData[BezoekLangEind],"&lt;="&amp;$A13607)</f>
        <v/>
      </c>
      <c r="G13607" s="15">
        <f>IF($D13607=1,$B13607*100+$C13607,-1)</f>
        <v/>
      </c>
      <c r="H13607" s="15">
        <f>IF($D13607=1,$B13607,-1)</f>
        <v/>
      </c>
      <c r="I13607" s="15">
        <f>IF($D13607=1,$C13607,-1)</f>
        <v/>
      </c>
    </row>
    <row r="13608">
      <c r="A13608" s="33" t="n">
        <v>45858.875</v>
      </c>
      <c r="B13608" s="15">
        <f>WEEKDAY($A13608,2)</f>
        <v/>
      </c>
      <c r="C13608" s="15">
        <f>HOUR($A13608)</f>
        <v/>
      </c>
      <c r="D13608" s="15">
        <f>IF(AND($A13608&gt;=Instellingen!$B$6,$A13608&lt;Instellingen!$B$7),1,0)</f>
        <v/>
      </c>
      <c r="E13608" s="15">
        <f>COUNTIF(tData[BezoekStart],"&lt;"&amp;($A13608+1/24))-COUNTIF(tData[BezoekEind],"&lt;="&amp;$A13608)</f>
        <v/>
      </c>
      <c r="F13608" s="15">
        <f>COUNTIF(tData[BezoekLangStart],"&lt;"&amp;($A13608+1/24))-COUNTIF(tData[BezoekLangEind],"&lt;="&amp;$A13608)</f>
        <v/>
      </c>
      <c r="G13608" s="15">
        <f>IF($D13608=1,$B13608*100+$C13608,-1)</f>
        <v/>
      </c>
      <c r="H13608" s="15">
        <f>IF($D13608=1,$B13608,-1)</f>
        <v/>
      </c>
      <c r="I13608" s="15">
        <f>IF($D13608=1,$C13608,-1)</f>
        <v/>
      </c>
    </row>
    <row r="13609">
      <c r="A13609" s="33" t="n">
        <v>45858.91666666666</v>
      </c>
      <c r="B13609" s="15">
        <f>WEEKDAY($A13609,2)</f>
        <v/>
      </c>
      <c r="C13609" s="15">
        <f>HOUR($A13609)</f>
        <v/>
      </c>
      <c r="D13609" s="15">
        <f>IF(AND($A13609&gt;=Instellingen!$B$6,$A13609&lt;Instellingen!$B$7),1,0)</f>
        <v/>
      </c>
      <c r="E13609" s="15">
        <f>COUNTIF(tData[BezoekStart],"&lt;"&amp;($A13609+1/24))-COUNTIF(tData[BezoekEind],"&lt;="&amp;$A13609)</f>
        <v/>
      </c>
      <c r="F13609" s="15">
        <f>COUNTIF(tData[BezoekLangStart],"&lt;"&amp;($A13609+1/24))-COUNTIF(tData[BezoekLangEind],"&lt;="&amp;$A13609)</f>
        <v/>
      </c>
      <c r="G13609" s="15">
        <f>IF($D13609=1,$B13609*100+$C13609,-1)</f>
        <v/>
      </c>
      <c r="H13609" s="15">
        <f>IF($D13609=1,$B13609,-1)</f>
        <v/>
      </c>
      <c r="I13609" s="15">
        <f>IF($D13609=1,$C13609,-1)</f>
        <v/>
      </c>
    </row>
    <row r="13610">
      <c r="A13610" s="33" t="n">
        <v>45858.95833333334</v>
      </c>
      <c r="B13610" s="15">
        <f>WEEKDAY($A13610,2)</f>
        <v/>
      </c>
      <c r="C13610" s="15">
        <f>HOUR($A13610)</f>
        <v/>
      </c>
      <c r="D13610" s="15">
        <f>IF(AND($A13610&gt;=Instellingen!$B$6,$A13610&lt;Instellingen!$B$7),1,0)</f>
        <v/>
      </c>
      <c r="E13610" s="15">
        <f>COUNTIF(tData[BezoekStart],"&lt;"&amp;($A13610+1/24))-COUNTIF(tData[BezoekEind],"&lt;="&amp;$A13610)</f>
        <v/>
      </c>
      <c r="F13610" s="15">
        <f>COUNTIF(tData[BezoekLangStart],"&lt;"&amp;($A13610+1/24))-COUNTIF(tData[BezoekLangEind],"&lt;="&amp;$A13610)</f>
        <v/>
      </c>
      <c r="G13610" s="15">
        <f>IF($D13610=1,$B13610*100+$C13610,-1)</f>
        <v/>
      </c>
      <c r="H13610" s="15">
        <f>IF($D13610=1,$B13610,-1)</f>
        <v/>
      </c>
      <c r="I13610" s="15">
        <f>IF($D13610=1,$C13610,-1)</f>
        <v/>
      </c>
    </row>
    <row r="13611">
      <c r="A13611" s="33" t="n">
        <v>45859</v>
      </c>
      <c r="B13611" s="15">
        <f>WEEKDAY($A13611,2)</f>
        <v/>
      </c>
      <c r="C13611" s="15">
        <f>HOUR($A13611)</f>
        <v/>
      </c>
      <c r="D13611" s="15">
        <f>IF(AND($A13611&gt;=Instellingen!$B$6,$A13611&lt;Instellingen!$B$7),1,0)</f>
        <v/>
      </c>
      <c r="E13611" s="15">
        <f>COUNTIF(tData[BezoekStart],"&lt;"&amp;($A13611+1/24))-COUNTIF(tData[BezoekEind],"&lt;="&amp;$A13611)</f>
        <v/>
      </c>
      <c r="F13611" s="15">
        <f>COUNTIF(tData[BezoekLangStart],"&lt;"&amp;($A13611+1/24))-COUNTIF(tData[BezoekLangEind],"&lt;="&amp;$A13611)</f>
        <v/>
      </c>
      <c r="G13611" s="15">
        <f>IF($D13611=1,$B13611*100+$C13611,-1)</f>
        <v/>
      </c>
      <c r="H13611" s="15">
        <f>IF($D13611=1,$B13611,-1)</f>
        <v/>
      </c>
      <c r="I13611" s="15">
        <f>IF($D13611=1,$C13611,-1)</f>
        <v/>
      </c>
    </row>
    <row r="13612">
      <c r="A13612" s="33" t="n">
        <v>45859.04166666666</v>
      </c>
      <c r="B13612" s="15">
        <f>WEEKDAY($A13612,2)</f>
        <v/>
      </c>
      <c r="C13612" s="15">
        <f>HOUR($A13612)</f>
        <v/>
      </c>
      <c r="D13612" s="15">
        <f>IF(AND($A13612&gt;=Instellingen!$B$6,$A13612&lt;Instellingen!$B$7),1,0)</f>
        <v/>
      </c>
      <c r="E13612" s="15">
        <f>COUNTIF(tData[BezoekStart],"&lt;"&amp;($A13612+1/24))-COUNTIF(tData[BezoekEind],"&lt;="&amp;$A13612)</f>
        <v/>
      </c>
      <c r="F13612" s="15">
        <f>COUNTIF(tData[BezoekLangStart],"&lt;"&amp;($A13612+1/24))-COUNTIF(tData[BezoekLangEind],"&lt;="&amp;$A13612)</f>
        <v/>
      </c>
      <c r="G13612" s="15">
        <f>IF($D13612=1,$B13612*100+$C13612,-1)</f>
        <v/>
      </c>
      <c r="H13612" s="15">
        <f>IF($D13612=1,$B13612,-1)</f>
        <v/>
      </c>
      <c r="I13612" s="15">
        <f>IF($D13612=1,$C13612,-1)</f>
        <v/>
      </c>
    </row>
    <row r="13613">
      <c r="A13613" s="33" t="n">
        <v>45859.08333333334</v>
      </c>
      <c r="B13613" s="15">
        <f>WEEKDAY($A13613,2)</f>
        <v/>
      </c>
      <c r="C13613" s="15">
        <f>HOUR($A13613)</f>
        <v/>
      </c>
      <c r="D13613" s="15">
        <f>IF(AND($A13613&gt;=Instellingen!$B$6,$A13613&lt;Instellingen!$B$7),1,0)</f>
        <v/>
      </c>
      <c r="E13613" s="15">
        <f>COUNTIF(tData[BezoekStart],"&lt;"&amp;($A13613+1/24))-COUNTIF(tData[BezoekEind],"&lt;="&amp;$A13613)</f>
        <v/>
      </c>
      <c r="F13613" s="15">
        <f>COUNTIF(tData[BezoekLangStart],"&lt;"&amp;($A13613+1/24))-COUNTIF(tData[BezoekLangEind],"&lt;="&amp;$A13613)</f>
        <v/>
      </c>
      <c r="G13613" s="15">
        <f>IF($D13613=1,$B13613*100+$C13613,-1)</f>
        <v/>
      </c>
      <c r="H13613" s="15">
        <f>IF($D13613=1,$B13613,-1)</f>
        <v/>
      </c>
      <c r="I13613" s="15">
        <f>IF($D13613=1,$C13613,-1)</f>
        <v/>
      </c>
    </row>
    <row r="13614">
      <c r="A13614" s="33" t="n">
        <v>45859.125</v>
      </c>
      <c r="B13614" s="15">
        <f>WEEKDAY($A13614,2)</f>
        <v/>
      </c>
      <c r="C13614" s="15">
        <f>HOUR($A13614)</f>
        <v/>
      </c>
      <c r="D13614" s="15">
        <f>IF(AND($A13614&gt;=Instellingen!$B$6,$A13614&lt;Instellingen!$B$7),1,0)</f>
        <v/>
      </c>
      <c r="E13614" s="15">
        <f>COUNTIF(tData[BezoekStart],"&lt;"&amp;($A13614+1/24))-COUNTIF(tData[BezoekEind],"&lt;="&amp;$A13614)</f>
        <v/>
      </c>
      <c r="F13614" s="15">
        <f>COUNTIF(tData[BezoekLangStart],"&lt;"&amp;($A13614+1/24))-COUNTIF(tData[BezoekLangEind],"&lt;="&amp;$A13614)</f>
        <v/>
      </c>
      <c r="G13614" s="15">
        <f>IF($D13614=1,$B13614*100+$C13614,-1)</f>
        <v/>
      </c>
      <c r="H13614" s="15">
        <f>IF($D13614=1,$B13614,-1)</f>
        <v/>
      </c>
      <c r="I13614" s="15">
        <f>IF($D13614=1,$C13614,-1)</f>
        <v/>
      </c>
    </row>
    <row r="13615">
      <c r="A13615" s="33" t="n">
        <v>45859.16666666666</v>
      </c>
      <c r="B13615" s="15">
        <f>WEEKDAY($A13615,2)</f>
        <v/>
      </c>
      <c r="C13615" s="15">
        <f>HOUR($A13615)</f>
        <v/>
      </c>
      <c r="D13615" s="15">
        <f>IF(AND($A13615&gt;=Instellingen!$B$6,$A13615&lt;Instellingen!$B$7),1,0)</f>
        <v/>
      </c>
      <c r="E13615" s="15">
        <f>COUNTIF(tData[BezoekStart],"&lt;"&amp;($A13615+1/24))-COUNTIF(tData[BezoekEind],"&lt;="&amp;$A13615)</f>
        <v/>
      </c>
      <c r="F13615" s="15">
        <f>COUNTIF(tData[BezoekLangStart],"&lt;"&amp;($A13615+1/24))-COUNTIF(tData[BezoekLangEind],"&lt;="&amp;$A13615)</f>
        <v/>
      </c>
      <c r="G13615" s="15">
        <f>IF($D13615=1,$B13615*100+$C13615,-1)</f>
        <v/>
      </c>
      <c r="H13615" s="15">
        <f>IF($D13615=1,$B13615,-1)</f>
        <v/>
      </c>
      <c r="I13615" s="15">
        <f>IF($D13615=1,$C13615,-1)</f>
        <v/>
      </c>
    </row>
    <row r="13616">
      <c r="A13616" s="33" t="n">
        <v>45859.20833333334</v>
      </c>
      <c r="B13616" s="15">
        <f>WEEKDAY($A13616,2)</f>
        <v/>
      </c>
      <c r="C13616" s="15">
        <f>HOUR($A13616)</f>
        <v/>
      </c>
      <c r="D13616" s="15">
        <f>IF(AND($A13616&gt;=Instellingen!$B$6,$A13616&lt;Instellingen!$B$7),1,0)</f>
        <v/>
      </c>
      <c r="E13616" s="15">
        <f>COUNTIF(tData[BezoekStart],"&lt;"&amp;($A13616+1/24))-COUNTIF(tData[BezoekEind],"&lt;="&amp;$A13616)</f>
        <v/>
      </c>
      <c r="F13616" s="15">
        <f>COUNTIF(tData[BezoekLangStart],"&lt;"&amp;($A13616+1/24))-COUNTIF(tData[BezoekLangEind],"&lt;="&amp;$A13616)</f>
        <v/>
      </c>
      <c r="G13616" s="15">
        <f>IF($D13616=1,$B13616*100+$C13616,-1)</f>
        <v/>
      </c>
      <c r="H13616" s="15">
        <f>IF($D13616=1,$B13616,-1)</f>
        <v/>
      </c>
      <c r="I13616" s="15">
        <f>IF($D13616=1,$C13616,-1)</f>
        <v/>
      </c>
    </row>
    <row r="13617">
      <c r="A13617" s="33" t="n">
        <v>45859.25</v>
      </c>
      <c r="B13617" s="15">
        <f>WEEKDAY($A13617,2)</f>
        <v/>
      </c>
      <c r="C13617" s="15">
        <f>HOUR($A13617)</f>
        <v/>
      </c>
      <c r="D13617" s="15">
        <f>IF(AND($A13617&gt;=Instellingen!$B$6,$A13617&lt;Instellingen!$B$7),1,0)</f>
        <v/>
      </c>
      <c r="E13617" s="15">
        <f>COUNTIF(tData[BezoekStart],"&lt;"&amp;($A13617+1/24))-COUNTIF(tData[BezoekEind],"&lt;="&amp;$A13617)</f>
        <v/>
      </c>
      <c r="F13617" s="15">
        <f>COUNTIF(tData[BezoekLangStart],"&lt;"&amp;($A13617+1/24))-COUNTIF(tData[BezoekLangEind],"&lt;="&amp;$A13617)</f>
        <v/>
      </c>
      <c r="G13617" s="15">
        <f>IF($D13617=1,$B13617*100+$C13617,-1)</f>
        <v/>
      </c>
      <c r="H13617" s="15">
        <f>IF($D13617=1,$B13617,-1)</f>
        <v/>
      </c>
      <c r="I13617" s="15">
        <f>IF($D13617=1,$C13617,-1)</f>
        <v/>
      </c>
    </row>
    <row r="13618">
      <c r="A13618" s="33" t="n">
        <v>45859.29166666666</v>
      </c>
      <c r="B13618" s="15">
        <f>WEEKDAY($A13618,2)</f>
        <v/>
      </c>
      <c r="C13618" s="15">
        <f>HOUR($A13618)</f>
        <v/>
      </c>
      <c r="D13618" s="15">
        <f>IF(AND($A13618&gt;=Instellingen!$B$6,$A13618&lt;Instellingen!$B$7),1,0)</f>
        <v/>
      </c>
      <c r="E13618" s="15">
        <f>COUNTIF(tData[BezoekStart],"&lt;"&amp;($A13618+1/24))-COUNTIF(tData[BezoekEind],"&lt;="&amp;$A13618)</f>
        <v/>
      </c>
      <c r="F13618" s="15">
        <f>COUNTIF(tData[BezoekLangStart],"&lt;"&amp;($A13618+1/24))-COUNTIF(tData[BezoekLangEind],"&lt;="&amp;$A13618)</f>
        <v/>
      </c>
      <c r="G13618" s="15">
        <f>IF($D13618=1,$B13618*100+$C13618,-1)</f>
        <v/>
      </c>
      <c r="H13618" s="15">
        <f>IF($D13618=1,$B13618,-1)</f>
        <v/>
      </c>
      <c r="I13618" s="15">
        <f>IF($D13618=1,$C13618,-1)</f>
        <v/>
      </c>
    </row>
    <row r="13619">
      <c r="A13619" s="33" t="n">
        <v>45859.33333333334</v>
      </c>
      <c r="B13619" s="15">
        <f>WEEKDAY($A13619,2)</f>
        <v/>
      </c>
      <c r="C13619" s="15">
        <f>HOUR($A13619)</f>
        <v/>
      </c>
      <c r="D13619" s="15">
        <f>IF(AND($A13619&gt;=Instellingen!$B$6,$A13619&lt;Instellingen!$B$7),1,0)</f>
        <v/>
      </c>
      <c r="E13619" s="15">
        <f>COUNTIF(tData[BezoekStart],"&lt;"&amp;($A13619+1/24))-COUNTIF(tData[BezoekEind],"&lt;="&amp;$A13619)</f>
        <v/>
      </c>
      <c r="F13619" s="15">
        <f>COUNTIF(tData[BezoekLangStart],"&lt;"&amp;($A13619+1/24))-COUNTIF(tData[BezoekLangEind],"&lt;="&amp;$A13619)</f>
        <v/>
      </c>
      <c r="G13619" s="15">
        <f>IF($D13619=1,$B13619*100+$C13619,-1)</f>
        <v/>
      </c>
      <c r="H13619" s="15">
        <f>IF($D13619=1,$B13619,-1)</f>
        <v/>
      </c>
      <c r="I13619" s="15">
        <f>IF($D13619=1,$C13619,-1)</f>
        <v/>
      </c>
    </row>
    <row r="13620">
      <c r="A13620" s="33" t="n">
        <v>45859.375</v>
      </c>
      <c r="B13620" s="15">
        <f>WEEKDAY($A13620,2)</f>
        <v/>
      </c>
      <c r="C13620" s="15">
        <f>HOUR($A13620)</f>
        <v/>
      </c>
      <c r="D13620" s="15">
        <f>IF(AND($A13620&gt;=Instellingen!$B$6,$A13620&lt;Instellingen!$B$7),1,0)</f>
        <v/>
      </c>
      <c r="E13620" s="15">
        <f>COUNTIF(tData[BezoekStart],"&lt;"&amp;($A13620+1/24))-COUNTIF(tData[BezoekEind],"&lt;="&amp;$A13620)</f>
        <v/>
      </c>
      <c r="F13620" s="15">
        <f>COUNTIF(tData[BezoekLangStart],"&lt;"&amp;($A13620+1/24))-COUNTIF(tData[BezoekLangEind],"&lt;="&amp;$A13620)</f>
        <v/>
      </c>
      <c r="G13620" s="15">
        <f>IF($D13620=1,$B13620*100+$C13620,-1)</f>
        <v/>
      </c>
      <c r="H13620" s="15">
        <f>IF($D13620=1,$B13620,-1)</f>
        <v/>
      </c>
      <c r="I13620" s="15">
        <f>IF($D13620=1,$C13620,-1)</f>
        <v/>
      </c>
    </row>
    <row r="13621">
      <c r="A13621" s="33" t="n">
        <v>45859.41666666666</v>
      </c>
      <c r="B13621" s="15">
        <f>WEEKDAY($A13621,2)</f>
        <v/>
      </c>
      <c r="C13621" s="15">
        <f>HOUR($A13621)</f>
        <v/>
      </c>
      <c r="D13621" s="15">
        <f>IF(AND($A13621&gt;=Instellingen!$B$6,$A13621&lt;Instellingen!$B$7),1,0)</f>
        <v/>
      </c>
      <c r="E13621" s="15">
        <f>COUNTIF(tData[BezoekStart],"&lt;"&amp;($A13621+1/24))-COUNTIF(tData[BezoekEind],"&lt;="&amp;$A13621)</f>
        <v/>
      </c>
      <c r="F13621" s="15">
        <f>COUNTIF(tData[BezoekLangStart],"&lt;"&amp;($A13621+1/24))-COUNTIF(tData[BezoekLangEind],"&lt;="&amp;$A13621)</f>
        <v/>
      </c>
      <c r="G13621" s="15">
        <f>IF($D13621=1,$B13621*100+$C13621,-1)</f>
        <v/>
      </c>
      <c r="H13621" s="15">
        <f>IF($D13621=1,$B13621,-1)</f>
        <v/>
      </c>
      <c r="I13621" s="15">
        <f>IF($D13621=1,$C13621,-1)</f>
        <v/>
      </c>
    </row>
    <row r="13622">
      <c r="A13622" s="33" t="n">
        <v>45859.45833333334</v>
      </c>
      <c r="B13622" s="15">
        <f>WEEKDAY($A13622,2)</f>
        <v/>
      </c>
      <c r="C13622" s="15">
        <f>HOUR($A13622)</f>
        <v/>
      </c>
      <c r="D13622" s="15">
        <f>IF(AND($A13622&gt;=Instellingen!$B$6,$A13622&lt;Instellingen!$B$7),1,0)</f>
        <v/>
      </c>
      <c r="E13622" s="15">
        <f>COUNTIF(tData[BezoekStart],"&lt;"&amp;($A13622+1/24))-COUNTIF(tData[BezoekEind],"&lt;="&amp;$A13622)</f>
        <v/>
      </c>
      <c r="F13622" s="15">
        <f>COUNTIF(tData[BezoekLangStart],"&lt;"&amp;($A13622+1/24))-COUNTIF(tData[BezoekLangEind],"&lt;="&amp;$A13622)</f>
        <v/>
      </c>
      <c r="G13622" s="15">
        <f>IF($D13622=1,$B13622*100+$C13622,-1)</f>
        <v/>
      </c>
      <c r="H13622" s="15">
        <f>IF($D13622=1,$B13622,-1)</f>
        <v/>
      </c>
      <c r="I13622" s="15">
        <f>IF($D13622=1,$C13622,-1)</f>
        <v/>
      </c>
    </row>
    <row r="13623">
      <c r="A13623" s="33" t="n">
        <v>45859.5</v>
      </c>
      <c r="B13623" s="15">
        <f>WEEKDAY($A13623,2)</f>
        <v/>
      </c>
      <c r="C13623" s="15">
        <f>HOUR($A13623)</f>
        <v/>
      </c>
      <c r="D13623" s="15">
        <f>IF(AND($A13623&gt;=Instellingen!$B$6,$A13623&lt;Instellingen!$B$7),1,0)</f>
        <v/>
      </c>
      <c r="E13623" s="15">
        <f>COUNTIF(tData[BezoekStart],"&lt;"&amp;($A13623+1/24))-COUNTIF(tData[BezoekEind],"&lt;="&amp;$A13623)</f>
        <v/>
      </c>
      <c r="F13623" s="15">
        <f>COUNTIF(tData[BezoekLangStart],"&lt;"&amp;($A13623+1/24))-COUNTIF(tData[BezoekLangEind],"&lt;="&amp;$A13623)</f>
        <v/>
      </c>
      <c r="G13623" s="15">
        <f>IF($D13623=1,$B13623*100+$C13623,-1)</f>
        <v/>
      </c>
      <c r="H13623" s="15">
        <f>IF($D13623=1,$B13623,-1)</f>
        <v/>
      </c>
      <c r="I13623" s="15">
        <f>IF($D13623=1,$C13623,-1)</f>
        <v/>
      </c>
    </row>
    <row r="13624">
      <c r="A13624" s="33" t="n">
        <v>45859.54166666666</v>
      </c>
      <c r="B13624" s="15">
        <f>WEEKDAY($A13624,2)</f>
        <v/>
      </c>
      <c r="C13624" s="15">
        <f>HOUR($A13624)</f>
        <v/>
      </c>
      <c r="D13624" s="15">
        <f>IF(AND($A13624&gt;=Instellingen!$B$6,$A13624&lt;Instellingen!$B$7),1,0)</f>
        <v/>
      </c>
      <c r="E13624" s="15">
        <f>COUNTIF(tData[BezoekStart],"&lt;"&amp;($A13624+1/24))-COUNTIF(tData[BezoekEind],"&lt;="&amp;$A13624)</f>
        <v/>
      </c>
      <c r="F13624" s="15">
        <f>COUNTIF(tData[BezoekLangStart],"&lt;"&amp;($A13624+1/24))-COUNTIF(tData[BezoekLangEind],"&lt;="&amp;$A13624)</f>
        <v/>
      </c>
      <c r="G13624" s="15">
        <f>IF($D13624=1,$B13624*100+$C13624,-1)</f>
        <v/>
      </c>
      <c r="H13624" s="15">
        <f>IF($D13624=1,$B13624,-1)</f>
        <v/>
      </c>
      <c r="I13624" s="15">
        <f>IF($D13624=1,$C13624,-1)</f>
        <v/>
      </c>
    </row>
    <row r="13625">
      <c r="A13625" s="33" t="n">
        <v>45859.58333333334</v>
      </c>
      <c r="B13625" s="15">
        <f>WEEKDAY($A13625,2)</f>
        <v/>
      </c>
      <c r="C13625" s="15">
        <f>HOUR($A13625)</f>
        <v/>
      </c>
      <c r="D13625" s="15">
        <f>IF(AND($A13625&gt;=Instellingen!$B$6,$A13625&lt;Instellingen!$B$7),1,0)</f>
        <v/>
      </c>
      <c r="E13625" s="15">
        <f>COUNTIF(tData[BezoekStart],"&lt;"&amp;($A13625+1/24))-COUNTIF(tData[BezoekEind],"&lt;="&amp;$A13625)</f>
        <v/>
      </c>
      <c r="F13625" s="15">
        <f>COUNTIF(tData[BezoekLangStart],"&lt;"&amp;($A13625+1/24))-COUNTIF(tData[BezoekLangEind],"&lt;="&amp;$A13625)</f>
        <v/>
      </c>
      <c r="G13625" s="15">
        <f>IF($D13625=1,$B13625*100+$C13625,-1)</f>
        <v/>
      </c>
      <c r="H13625" s="15">
        <f>IF($D13625=1,$B13625,-1)</f>
        <v/>
      </c>
      <c r="I13625" s="15">
        <f>IF($D13625=1,$C13625,-1)</f>
        <v/>
      </c>
    </row>
    <row r="13626">
      <c r="A13626" s="33" t="n">
        <v>45859.625</v>
      </c>
      <c r="B13626" s="15">
        <f>WEEKDAY($A13626,2)</f>
        <v/>
      </c>
      <c r="C13626" s="15">
        <f>HOUR($A13626)</f>
        <v/>
      </c>
      <c r="D13626" s="15">
        <f>IF(AND($A13626&gt;=Instellingen!$B$6,$A13626&lt;Instellingen!$B$7),1,0)</f>
        <v/>
      </c>
      <c r="E13626" s="15">
        <f>COUNTIF(tData[BezoekStart],"&lt;"&amp;($A13626+1/24))-COUNTIF(tData[BezoekEind],"&lt;="&amp;$A13626)</f>
        <v/>
      </c>
      <c r="F13626" s="15">
        <f>COUNTIF(tData[BezoekLangStart],"&lt;"&amp;($A13626+1/24))-COUNTIF(tData[BezoekLangEind],"&lt;="&amp;$A13626)</f>
        <v/>
      </c>
      <c r="G13626" s="15">
        <f>IF($D13626=1,$B13626*100+$C13626,-1)</f>
        <v/>
      </c>
      <c r="H13626" s="15">
        <f>IF($D13626=1,$B13626,-1)</f>
        <v/>
      </c>
      <c r="I13626" s="15">
        <f>IF($D13626=1,$C13626,-1)</f>
        <v/>
      </c>
    </row>
    <row r="13627">
      <c r="A13627" s="33" t="n">
        <v>45859.66666666666</v>
      </c>
      <c r="B13627" s="15">
        <f>WEEKDAY($A13627,2)</f>
        <v/>
      </c>
      <c r="C13627" s="15">
        <f>HOUR($A13627)</f>
        <v/>
      </c>
      <c r="D13627" s="15">
        <f>IF(AND($A13627&gt;=Instellingen!$B$6,$A13627&lt;Instellingen!$B$7),1,0)</f>
        <v/>
      </c>
      <c r="E13627" s="15">
        <f>COUNTIF(tData[BezoekStart],"&lt;"&amp;($A13627+1/24))-COUNTIF(tData[BezoekEind],"&lt;="&amp;$A13627)</f>
        <v/>
      </c>
      <c r="F13627" s="15">
        <f>COUNTIF(tData[BezoekLangStart],"&lt;"&amp;($A13627+1/24))-COUNTIF(tData[BezoekLangEind],"&lt;="&amp;$A13627)</f>
        <v/>
      </c>
      <c r="G13627" s="15">
        <f>IF($D13627=1,$B13627*100+$C13627,-1)</f>
        <v/>
      </c>
      <c r="H13627" s="15">
        <f>IF($D13627=1,$B13627,-1)</f>
        <v/>
      </c>
      <c r="I13627" s="15">
        <f>IF($D13627=1,$C13627,-1)</f>
        <v/>
      </c>
    </row>
    <row r="13628">
      <c r="A13628" s="33" t="n">
        <v>45859.70833333334</v>
      </c>
      <c r="B13628" s="15">
        <f>WEEKDAY($A13628,2)</f>
        <v/>
      </c>
      <c r="C13628" s="15">
        <f>HOUR($A13628)</f>
        <v/>
      </c>
      <c r="D13628" s="15">
        <f>IF(AND($A13628&gt;=Instellingen!$B$6,$A13628&lt;Instellingen!$B$7),1,0)</f>
        <v/>
      </c>
      <c r="E13628" s="15">
        <f>COUNTIF(tData[BezoekStart],"&lt;"&amp;($A13628+1/24))-COUNTIF(tData[BezoekEind],"&lt;="&amp;$A13628)</f>
        <v/>
      </c>
      <c r="F13628" s="15">
        <f>COUNTIF(tData[BezoekLangStart],"&lt;"&amp;($A13628+1/24))-COUNTIF(tData[BezoekLangEind],"&lt;="&amp;$A13628)</f>
        <v/>
      </c>
      <c r="G13628" s="15">
        <f>IF($D13628=1,$B13628*100+$C13628,-1)</f>
        <v/>
      </c>
      <c r="H13628" s="15">
        <f>IF($D13628=1,$B13628,-1)</f>
        <v/>
      </c>
      <c r="I13628" s="15">
        <f>IF($D13628=1,$C13628,-1)</f>
        <v/>
      </c>
    </row>
    <row r="13629">
      <c r="A13629" s="33" t="n">
        <v>45859.75</v>
      </c>
      <c r="B13629" s="15">
        <f>WEEKDAY($A13629,2)</f>
        <v/>
      </c>
      <c r="C13629" s="15">
        <f>HOUR($A13629)</f>
        <v/>
      </c>
      <c r="D13629" s="15">
        <f>IF(AND($A13629&gt;=Instellingen!$B$6,$A13629&lt;Instellingen!$B$7),1,0)</f>
        <v/>
      </c>
      <c r="E13629" s="15">
        <f>COUNTIF(tData[BezoekStart],"&lt;"&amp;($A13629+1/24))-COUNTIF(tData[BezoekEind],"&lt;="&amp;$A13629)</f>
        <v/>
      </c>
      <c r="F13629" s="15">
        <f>COUNTIF(tData[BezoekLangStart],"&lt;"&amp;($A13629+1/24))-COUNTIF(tData[BezoekLangEind],"&lt;="&amp;$A13629)</f>
        <v/>
      </c>
      <c r="G13629" s="15">
        <f>IF($D13629=1,$B13629*100+$C13629,-1)</f>
        <v/>
      </c>
      <c r="H13629" s="15">
        <f>IF($D13629=1,$B13629,-1)</f>
        <v/>
      </c>
      <c r="I13629" s="15">
        <f>IF($D13629=1,$C13629,-1)</f>
        <v/>
      </c>
    </row>
    <row r="13630">
      <c r="A13630" s="33" t="n">
        <v>45859.79166666666</v>
      </c>
      <c r="B13630" s="15">
        <f>WEEKDAY($A13630,2)</f>
        <v/>
      </c>
      <c r="C13630" s="15">
        <f>HOUR($A13630)</f>
        <v/>
      </c>
      <c r="D13630" s="15">
        <f>IF(AND($A13630&gt;=Instellingen!$B$6,$A13630&lt;Instellingen!$B$7),1,0)</f>
        <v/>
      </c>
      <c r="E13630" s="15">
        <f>COUNTIF(tData[BezoekStart],"&lt;"&amp;($A13630+1/24))-COUNTIF(tData[BezoekEind],"&lt;="&amp;$A13630)</f>
        <v/>
      </c>
      <c r="F13630" s="15">
        <f>COUNTIF(tData[BezoekLangStart],"&lt;"&amp;($A13630+1/24))-COUNTIF(tData[BezoekLangEind],"&lt;="&amp;$A13630)</f>
        <v/>
      </c>
      <c r="G13630" s="15">
        <f>IF($D13630=1,$B13630*100+$C13630,-1)</f>
        <v/>
      </c>
      <c r="H13630" s="15">
        <f>IF($D13630=1,$B13630,-1)</f>
        <v/>
      </c>
      <c r="I13630" s="15">
        <f>IF($D13630=1,$C13630,-1)</f>
        <v/>
      </c>
    </row>
    <row r="13631">
      <c r="A13631" s="33" t="n">
        <v>45859.83333333334</v>
      </c>
      <c r="B13631" s="15">
        <f>WEEKDAY($A13631,2)</f>
        <v/>
      </c>
      <c r="C13631" s="15">
        <f>HOUR($A13631)</f>
        <v/>
      </c>
      <c r="D13631" s="15">
        <f>IF(AND($A13631&gt;=Instellingen!$B$6,$A13631&lt;Instellingen!$B$7),1,0)</f>
        <v/>
      </c>
      <c r="E13631" s="15">
        <f>COUNTIF(tData[BezoekStart],"&lt;"&amp;($A13631+1/24))-COUNTIF(tData[BezoekEind],"&lt;="&amp;$A13631)</f>
        <v/>
      </c>
      <c r="F13631" s="15">
        <f>COUNTIF(tData[BezoekLangStart],"&lt;"&amp;($A13631+1/24))-COUNTIF(tData[BezoekLangEind],"&lt;="&amp;$A13631)</f>
        <v/>
      </c>
      <c r="G13631" s="15">
        <f>IF($D13631=1,$B13631*100+$C13631,-1)</f>
        <v/>
      </c>
      <c r="H13631" s="15">
        <f>IF($D13631=1,$B13631,-1)</f>
        <v/>
      </c>
      <c r="I13631" s="15">
        <f>IF($D13631=1,$C13631,-1)</f>
        <v/>
      </c>
    </row>
    <row r="13632">
      <c r="A13632" s="33" t="n">
        <v>45859.875</v>
      </c>
      <c r="B13632" s="15">
        <f>WEEKDAY($A13632,2)</f>
        <v/>
      </c>
      <c r="C13632" s="15">
        <f>HOUR($A13632)</f>
        <v/>
      </c>
      <c r="D13632" s="15">
        <f>IF(AND($A13632&gt;=Instellingen!$B$6,$A13632&lt;Instellingen!$B$7),1,0)</f>
        <v/>
      </c>
      <c r="E13632" s="15">
        <f>COUNTIF(tData[BezoekStart],"&lt;"&amp;($A13632+1/24))-COUNTIF(tData[BezoekEind],"&lt;="&amp;$A13632)</f>
        <v/>
      </c>
      <c r="F13632" s="15">
        <f>COUNTIF(tData[BezoekLangStart],"&lt;"&amp;($A13632+1/24))-COUNTIF(tData[BezoekLangEind],"&lt;="&amp;$A13632)</f>
        <v/>
      </c>
      <c r="G13632" s="15">
        <f>IF($D13632=1,$B13632*100+$C13632,-1)</f>
        <v/>
      </c>
      <c r="H13632" s="15">
        <f>IF($D13632=1,$B13632,-1)</f>
        <v/>
      </c>
      <c r="I13632" s="15">
        <f>IF($D13632=1,$C13632,-1)</f>
        <v/>
      </c>
    </row>
    <row r="13633">
      <c r="A13633" s="33" t="n">
        <v>45859.91666666666</v>
      </c>
      <c r="B13633" s="15">
        <f>WEEKDAY($A13633,2)</f>
        <v/>
      </c>
      <c r="C13633" s="15">
        <f>HOUR($A13633)</f>
        <v/>
      </c>
      <c r="D13633" s="15">
        <f>IF(AND($A13633&gt;=Instellingen!$B$6,$A13633&lt;Instellingen!$B$7),1,0)</f>
        <v/>
      </c>
      <c r="E13633" s="15">
        <f>COUNTIF(tData[BezoekStart],"&lt;"&amp;($A13633+1/24))-COUNTIF(tData[BezoekEind],"&lt;="&amp;$A13633)</f>
        <v/>
      </c>
      <c r="F13633" s="15">
        <f>COUNTIF(tData[BezoekLangStart],"&lt;"&amp;($A13633+1/24))-COUNTIF(tData[BezoekLangEind],"&lt;="&amp;$A13633)</f>
        <v/>
      </c>
      <c r="G13633" s="15">
        <f>IF($D13633=1,$B13633*100+$C13633,-1)</f>
        <v/>
      </c>
      <c r="H13633" s="15">
        <f>IF($D13633=1,$B13633,-1)</f>
        <v/>
      </c>
      <c r="I13633" s="15">
        <f>IF($D13633=1,$C13633,-1)</f>
        <v/>
      </c>
    </row>
    <row r="13634">
      <c r="A13634" s="33" t="n">
        <v>45859.95833333334</v>
      </c>
      <c r="B13634" s="15">
        <f>WEEKDAY($A13634,2)</f>
        <v/>
      </c>
      <c r="C13634" s="15">
        <f>HOUR($A13634)</f>
        <v/>
      </c>
      <c r="D13634" s="15">
        <f>IF(AND($A13634&gt;=Instellingen!$B$6,$A13634&lt;Instellingen!$B$7),1,0)</f>
        <v/>
      </c>
      <c r="E13634" s="15">
        <f>COUNTIF(tData[BezoekStart],"&lt;"&amp;($A13634+1/24))-COUNTIF(tData[BezoekEind],"&lt;="&amp;$A13634)</f>
        <v/>
      </c>
      <c r="F13634" s="15">
        <f>COUNTIF(tData[BezoekLangStart],"&lt;"&amp;($A13634+1/24))-COUNTIF(tData[BezoekLangEind],"&lt;="&amp;$A13634)</f>
        <v/>
      </c>
      <c r="G13634" s="15">
        <f>IF($D13634=1,$B13634*100+$C13634,-1)</f>
        <v/>
      </c>
      <c r="H13634" s="15">
        <f>IF($D13634=1,$B13634,-1)</f>
        <v/>
      </c>
      <c r="I13634" s="15">
        <f>IF($D13634=1,$C13634,-1)</f>
        <v/>
      </c>
    </row>
    <row r="13635">
      <c r="A13635" s="33" t="n">
        <v>45860</v>
      </c>
      <c r="B13635" s="15">
        <f>WEEKDAY($A13635,2)</f>
        <v/>
      </c>
      <c r="C13635" s="15">
        <f>HOUR($A13635)</f>
        <v/>
      </c>
      <c r="D13635" s="15">
        <f>IF(AND($A13635&gt;=Instellingen!$B$6,$A13635&lt;Instellingen!$B$7),1,0)</f>
        <v/>
      </c>
      <c r="E13635" s="15">
        <f>COUNTIF(tData[BezoekStart],"&lt;"&amp;($A13635+1/24))-COUNTIF(tData[BezoekEind],"&lt;="&amp;$A13635)</f>
        <v/>
      </c>
      <c r="F13635" s="15">
        <f>COUNTIF(tData[BezoekLangStart],"&lt;"&amp;($A13635+1/24))-COUNTIF(tData[BezoekLangEind],"&lt;="&amp;$A13635)</f>
        <v/>
      </c>
      <c r="G13635" s="15">
        <f>IF($D13635=1,$B13635*100+$C13635,-1)</f>
        <v/>
      </c>
      <c r="H13635" s="15">
        <f>IF($D13635=1,$B13635,-1)</f>
        <v/>
      </c>
      <c r="I13635" s="15">
        <f>IF($D13635=1,$C13635,-1)</f>
        <v/>
      </c>
    </row>
    <row r="13636">
      <c r="A13636" s="33" t="n">
        <v>45860.04166666666</v>
      </c>
      <c r="B13636" s="15">
        <f>WEEKDAY($A13636,2)</f>
        <v/>
      </c>
      <c r="C13636" s="15">
        <f>HOUR($A13636)</f>
        <v/>
      </c>
      <c r="D13636" s="15">
        <f>IF(AND($A13636&gt;=Instellingen!$B$6,$A13636&lt;Instellingen!$B$7),1,0)</f>
        <v/>
      </c>
      <c r="E13636" s="15">
        <f>COUNTIF(tData[BezoekStart],"&lt;"&amp;($A13636+1/24))-COUNTIF(tData[BezoekEind],"&lt;="&amp;$A13636)</f>
        <v/>
      </c>
      <c r="F13636" s="15">
        <f>COUNTIF(tData[BezoekLangStart],"&lt;"&amp;($A13636+1/24))-COUNTIF(tData[BezoekLangEind],"&lt;="&amp;$A13636)</f>
        <v/>
      </c>
      <c r="G13636" s="15">
        <f>IF($D13636=1,$B13636*100+$C13636,-1)</f>
        <v/>
      </c>
      <c r="H13636" s="15">
        <f>IF($D13636=1,$B13636,-1)</f>
        <v/>
      </c>
      <c r="I13636" s="15">
        <f>IF($D13636=1,$C13636,-1)</f>
        <v/>
      </c>
    </row>
    <row r="13637">
      <c r="A13637" s="33" t="n">
        <v>45860.08333333334</v>
      </c>
      <c r="B13637" s="15">
        <f>WEEKDAY($A13637,2)</f>
        <v/>
      </c>
      <c r="C13637" s="15">
        <f>HOUR($A13637)</f>
        <v/>
      </c>
      <c r="D13637" s="15">
        <f>IF(AND($A13637&gt;=Instellingen!$B$6,$A13637&lt;Instellingen!$B$7),1,0)</f>
        <v/>
      </c>
      <c r="E13637" s="15">
        <f>COUNTIF(tData[BezoekStart],"&lt;"&amp;($A13637+1/24))-COUNTIF(tData[BezoekEind],"&lt;="&amp;$A13637)</f>
        <v/>
      </c>
      <c r="F13637" s="15">
        <f>COUNTIF(tData[BezoekLangStart],"&lt;"&amp;($A13637+1/24))-COUNTIF(tData[BezoekLangEind],"&lt;="&amp;$A13637)</f>
        <v/>
      </c>
      <c r="G13637" s="15">
        <f>IF($D13637=1,$B13637*100+$C13637,-1)</f>
        <v/>
      </c>
      <c r="H13637" s="15">
        <f>IF($D13637=1,$B13637,-1)</f>
        <v/>
      </c>
      <c r="I13637" s="15">
        <f>IF($D13637=1,$C13637,-1)</f>
        <v/>
      </c>
    </row>
    <row r="13638">
      <c r="A13638" s="33" t="n">
        <v>45860.125</v>
      </c>
      <c r="B13638" s="15">
        <f>WEEKDAY($A13638,2)</f>
        <v/>
      </c>
      <c r="C13638" s="15">
        <f>HOUR($A13638)</f>
        <v/>
      </c>
      <c r="D13638" s="15">
        <f>IF(AND($A13638&gt;=Instellingen!$B$6,$A13638&lt;Instellingen!$B$7),1,0)</f>
        <v/>
      </c>
      <c r="E13638" s="15">
        <f>COUNTIF(tData[BezoekStart],"&lt;"&amp;($A13638+1/24))-COUNTIF(tData[BezoekEind],"&lt;="&amp;$A13638)</f>
        <v/>
      </c>
      <c r="F13638" s="15">
        <f>COUNTIF(tData[BezoekLangStart],"&lt;"&amp;($A13638+1/24))-COUNTIF(tData[BezoekLangEind],"&lt;="&amp;$A13638)</f>
        <v/>
      </c>
      <c r="G13638" s="15">
        <f>IF($D13638=1,$B13638*100+$C13638,-1)</f>
        <v/>
      </c>
      <c r="H13638" s="15">
        <f>IF($D13638=1,$B13638,-1)</f>
        <v/>
      </c>
      <c r="I13638" s="15">
        <f>IF($D13638=1,$C13638,-1)</f>
        <v/>
      </c>
    </row>
    <row r="13639">
      <c r="A13639" s="33" t="n">
        <v>45860.16666666666</v>
      </c>
      <c r="B13639" s="15">
        <f>WEEKDAY($A13639,2)</f>
        <v/>
      </c>
      <c r="C13639" s="15">
        <f>HOUR($A13639)</f>
        <v/>
      </c>
      <c r="D13639" s="15">
        <f>IF(AND($A13639&gt;=Instellingen!$B$6,$A13639&lt;Instellingen!$B$7),1,0)</f>
        <v/>
      </c>
      <c r="E13639" s="15">
        <f>COUNTIF(tData[BezoekStart],"&lt;"&amp;($A13639+1/24))-COUNTIF(tData[BezoekEind],"&lt;="&amp;$A13639)</f>
        <v/>
      </c>
      <c r="F13639" s="15">
        <f>COUNTIF(tData[BezoekLangStart],"&lt;"&amp;($A13639+1/24))-COUNTIF(tData[BezoekLangEind],"&lt;="&amp;$A13639)</f>
        <v/>
      </c>
      <c r="G13639" s="15">
        <f>IF($D13639=1,$B13639*100+$C13639,-1)</f>
        <v/>
      </c>
      <c r="H13639" s="15">
        <f>IF($D13639=1,$B13639,-1)</f>
        <v/>
      </c>
      <c r="I13639" s="15">
        <f>IF($D13639=1,$C13639,-1)</f>
        <v/>
      </c>
    </row>
    <row r="13640">
      <c r="A13640" s="33" t="n">
        <v>45860.20833333334</v>
      </c>
      <c r="B13640" s="15">
        <f>WEEKDAY($A13640,2)</f>
        <v/>
      </c>
      <c r="C13640" s="15">
        <f>HOUR($A13640)</f>
        <v/>
      </c>
      <c r="D13640" s="15">
        <f>IF(AND($A13640&gt;=Instellingen!$B$6,$A13640&lt;Instellingen!$B$7),1,0)</f>
        <v/>
      </c>
      <c r="E13640" s="15">
        <f>COUNTIF(tData[BezoekStart],"&lt;"&amp;($A13640+1/24))-COUNTIF(tData[BezoekEind],"&lt;="&amp;$A13640)</f>
        <v/>
      </c>
      <c r="F13640" s="15">
        <f>COUNTIF(tData[BezoekLangStart],"&lt;"&amp;($A13640+1/24))-COUNTIF(tData[BezoekLangEind],"&lt;="&amp;$A13640)</f>
        <v/>
      </c>
      <c r="G13640" s="15">
        <f>IF($D13640=1,$B13640*100+$C13640,-1)</f>
        <v/>
      </c>
      <c r="H13640" s="15">
        <f>IF($D13640=1,$B13640,-1)</f>
        <v/>
      </c>
      <c r="I13640" s="15">
        <f>IF($D13640=1,$C13640,-1)</f>
        <v/>
      </c>
    </row>
    <row r="13641">
      <c r="A13641" s="33" t="n">
        <v>45860.25</v>
      </c>
      <c r="B13641" s="15">
        <f>WEEKDAY($A13641,2)</f>
        <v/>
      </c>
      <c r="C13641" s="15">
        <f>HOUR($A13641)</f>
        <v/>
      </c>
      <c r="D13641" s="15">
        <f>IF(AND($A13641&gt;=Instellingen!$B$6,$A13641&lt;Instellingen!$B$7),1,0)</f>
        <v/>
      </c>
      <c r="E13641" s="15">
        <f>COUNTIF(tData[BezoekStart],"&lt;"&amp;($A13641+1/24))-COUNTIF(tData[BezoekEind],"&lt;="&amp;$A13641)</f>
        <v/>
      </c>
      <c r="F13641" s="15">
        <f>COUNTIF(tData[BezoekLangStart],"&lt;"&amp;($A13641+1/24))-COUNTIF(tData[BezoekLangEind],"&lt;="&amp;$A13641)</f>
        <v/>
      </c>
      <c r="G13641" s="15">
        <f>IF($D13641=1,$B13641*100+$C13641,-1)</f>
        <v/>
      </c>
      <c r="H13641" s="15">
        <f>IF($D13641=1,$B13641,-1)</f>
        <v/>
      </c>
      <c r="I13641" s="15">
        <f>IF($D13641=1,$C13641,-1)</f>
        <v/>
      </c>
    </row>
    <row r="13642">
      <c r="A13642" s="33" t="n">
        <v>45860.29166666666</v>
      </c>
      <c r="B13642" s="15">
        <f>WEEKDAY($A13642,2)</f>
        <v/>
      </c>
      <c r="C13642" s="15">
        <f>HOUR($A13642)</f>
        <v/>
      </c>
      <c r="D13642" s="15">
        <f>IF(AND($A13642&gt;=Instellingen!$B$6,$A13642&lt;Instellingen!$B$7),1,0)</f>
        <v/>
      </c>
      <c r="E13642" s="15">
        <f>COUNTIF(tData[BezoekStart],"&lt;"&amp;($A13642+1/24))-COUNTIF(tData[BezoekEind],"&lt;="&amp;$A13642)</f>
        <v/>
      </c>
      <c r="F13642" s="15">
        <f>COUNTIF(tData[BezoekLangStart],"&lt;"&amp;($A13642+1/24))-COUNTIF(tData[BezoekLangEind],"&lt;="&amp;$A13642)</f>
        <v/>
      </c>
      <c r="G13642" s="15">
        <f>IF($D13642=1,$B13642*100+$C13642,-1)</f>
        <v/>
      </c>
      <c r="H13642" s="15">
        <f>IF($D13642=1,$B13642,-1)</f>
        <v/>
      </c>
      <c r="I13642" s="15">
        <f>IF($D13642=1,$C13642,-1)</f>
        <v/>
      </c>
    </row>
    <row r="13643">
      <c r="A13643" s="33" t="n">
        <v>45860.33333333334</v>
      </c>
      <c r="B13643" s="15">
        <f>WEEKDAY($A13643,2)</f>
        <v/>
      </c>
      <c r="C13643" s="15">
        <f>HOUR($A13643)</f>
        <v/>
      </c>
      <c r="D13643" s="15">
        <f>IF(AND($A13643&gt;=Instellingen!$B$6,$A13643&lt;Instellingen!$B$7),1,0)</f>
        <v/>
      </c>
      <c r="E13643" s="15">
        <f>COUNTIF(tData[BezoekStart],"&lt;"&amp;($A13643+1/24))-COUNTIF(tData[BezoekEind],"&lt;="&amp;$A13643)</f>
        <v/>
      </c>
      <c r="F13643" s="15">
        <f>COUNTIF(tData[BezoekLangStart],"&lt;"&amp;($A13643+1/24))-COUNTIF(tData[BezoekLangEind],"&lt;="&amp;$A13643)</f>
        <v/>
      </c>
      <c r="G13643" s="15">
        <f>IF($D13643=1,$B13643*100+$C13643,-1)</f>
        <v/>
      </c>
      <c r="H13643" s="15">
        <f>IF($D13643=1,$B13643,-1)</f>
        <v/>
      </c>
      <c r="I13643" s="15">
        <f>IF($D13643=1,$C13643,-1)</f>
        <v/>
      </c>
    </row>
    <row r="13644">
      <c r="A13644" s="33" t="n">
        <v>45860.375</v>
      </c>
      <c r="B13644" s="15">
        <f>WEEKDAY($A13644,2)</f>
        <v/>
      </c>
      <c r="C13644" s="15">
        <f>HOUR($A13644)</f>
        <v/>
      </c>
      <c r="D13644" s="15">
        <f>IF(AND($A13644&gt;=Instellingen!$B$6,$A13644&lt;Instellingen!$B$7),1,0)</f>
        <v/>
      </c>
      <c r="E13644" s="15">
        <f>COUNTIF(tData[BezoekStart],"&lt;"&amp;($A13644+1/24))-COUNTIF(tData[BezoekEind],"&lt;="&amp;$A13644)</f>
        <v/>
      </c>
      <c r="F13644" s="15">
        <f>COUNTIF(tData[BezoekLangStart],"&lt;"&amp;($A13644+1/24))-COUNTIF(tData[BezoekLangEind],"&lt;="&amp;$A13644)</f>
        <v/>
      </c>
      <c r="G13644" s="15">
        <f>IF($D13644=1,$B13644*100+$C13644,-1)</f>
        <v/>
      </c>
      <c r="H13644" s="15">
        <f>IF($D13644=1,$B13644,-1)</f>
        <v/>
      </c>
      <c r="I13644" s="15">
        <f>IF($D13644=1,$C13644,-1)</f>
        <v/>
      </c>
    </row>
    <row r="13645">
      <c r="A13645" s="33" t="n">
        <v>45860.41666666666</v>
      </c>
      <c r="B13645" s="15">
        <f>WEEKDAY($A13645,2)</f>
        <v/>
      </c>
      <c r="C13645" s="15">
        <f>HOUR($A13645)</f>
        <v/>
      </c>
      <c r="D13645" s="15">
        <f>IF(AND($A13645&gt;=Instellingen!$B$6,$A13645&lt;Instellingen!$B$7),1,0)</f>
        <v/>
      </c>
      <c r="E13645" s="15">
        <f>COUNTIF(tData[BezoekStart],"&lt;"&amp;($A13645+1/24))-COUNTIF(tData[BezoekEind],"&lt;="&amp;$A13645)</f>
        <v/>
      </c>
      <c r="F13645" s="15">
        <f>COUNTIF(tData[BezoekLangStart],"&lt;"&amp;($A13645+1/24))-COUNTIF(tData[BezoekLangEind],"&lt;="&amp;$A13645)</f>
        <v/>
      </c>
      <c r="G13645" s="15">
        <f>IF($D13645=1,$B13645*100+$C13645,-1)</f>
        <v/>
      </c>
      <c r="H13645" s="15">
        <f>IF($D13645=1,$B13645,-1)</f>
        <v/>
      </c>
      <c r="I13645" s="15">
        <f>IF($D13645=1,$C13645,-1)</f>
        <v/>
      </c>
    </row>
    <row r="13646">
      <c r="A13646" s="33" t="n">
        <v>45860.45833333334</v>
      </c>
      <c r="B13646" s="15">
        <f>WEEKDAY($A13646,2)</f>
        <v/>
      </c>
      <c r="C13646" s="15">
        <f>HOUR($A13646)</f>
        <v/>
      </c>
      <c r="D13646" s="15">
        <f>IF(AND($A13646&gt;=Instellingen!$B$6,$A13646&lt;Instellingen!$B$7),1,0)</f>
        <v/>
      </c>
      <c r="E13646" s="15">
        <f>COUNTIF(tData[BezoekStart],"&lt;"&amp;($A13646+1/24))-COUNTIF(tData[BezoekEind],"&lt;="&amp;$A13646)</f>
        <v/>
      </c>
      <c r="F13646" s="15">
        <f>COUNTIF(tData[BezoekLangStart],"&lt;"&amp;($A13646+1/24))-COUNTIF(tData[BezoekLangEind],"&lt;="&amp;$A13646)</f>
        <v/>
      </c>
      <c r="G13646" s="15">
        <f>IF($D13646=1,$B13646*100+$C13646,-1)</f>
        <v/>
      </c>
      <c r="H13646" s="15">
        <f>IF($D13646=1,$B13646,-1)</f>
        <v/>
      </c>
      <c r="I13646" s="15">
        <f>IF($D13646=1,$C13646,-1)</f>
        <v/>
      </c>
    </row>
    <row r="13647">
      <c r="A13647" s="33" t="n">
        <v>45860.5</v>
      </c>
      <c r="B13647" s="15">
        <f>WEEKDAY($A13647,2)</f>
        <v/>
      </c>
      <c r="C13647" s="15">
        <f>HOUR($A13647)</f>
        <v/>
      </c>
      <c r="D13647" s="15">
        <f>IF(AND($A13647&gt;=Instellingen!$B$6,$A13647&lt;Instellingen!$B$7),1,0)</f>
        <v/>
      </c>
      <c r="E13647" s="15">
        <f>COUNTIF(tData[BezoekStart],"&lt;"&amp;($A13647+1/24))-COUNTIF(tData[BezoekEind],"&lt;="&amp;$A13647)</f>
        <v/>
      </c>
      <c r="F13647" s="15">
        <f>COUNTIF(tData[BezoekLangStart],"&lt;"&amp;($A13647+1/24))-COUNTIF(tData[BezoekLangEind],"&lt;="&amp;$A13647)</f>
        <v/>
      </c>
      <c r="G13647" s="15">
        <f>IF($D13647=1,$B13647*100+$C13647,-1)</f>
        <v/>
      </c>
      <c r="H13647" s="15">
        <f>IF($D13647=1,$B13647,-1)</f>
        <v/>
      </c>
      <c r="I13647" s="15">
        <f>IF($D13647=1,$C13647,-1)</f>
        <v/>
      </c>
    </row>
    <row r="13648">
      <c r="A13648" s="33" t="n">
        <v>45860.54166666666</v>
      </c>
      <c r="B13648" s="15">
        <f>WEEKDAY($A13648,2)</f>
        <v/>
      </c>
      <c r="C13648" s="15">
        <f>HOUR($A13648)</f>
        <v/>
      </c>
      <c r="D13648" s="15">
        <f>IF(AND($A13648&gt;=Instellingen!$B$6,$A13648&lt;Instellingen!$B$7),1,0)</f>
        <v/>
      </c>
      <c r="E13648" s="15">
        <f>COUNTIF(tData[BezoekStart],"&lt;"&amp;($A13648+1/24))-COUNTIF(tData[BezoekEind],"&lt;="&amp;$A13648)</f>
        <v/>
      </c>
      <c r="F13648" s="15">
        <f>COUNTIF(tData[BezoekLangStart],"&lt;"&amp;($A13648+1/24))-COUNTIF(tData[BezoekLangEind],"&lt;="&amp;$A13648)</f>
        <v/>
      </c>
      <c r="G13648" s="15">
        <f>IF($D13648=1,$B13648*100+$C13648,-1)</f>
        <v/>
      </c>
      <c r="H13648" s="15">
        <f>IF($D13648=1,$B13648,-1)</f>
        <v/>
      </c>
      <c r="I13648" s="15">
        <f>IF($D13648=1,$C13648,-1)</f>
        <v/>
      </c>
    </row>
    <row r="13649">
      <c r="A13649" s="33" t="n">
        <v>45860.58333333334</v>
      </c>
      <c r="B13649" s="15">
        <f>WEEKDAY($A13649,2)</f>
        <v/>
      </c>
      <c r="C13649" s="15">
        <f>HOUR($A13649)</f>
        <v/>
      </c>
      <c r="D13649" s="15">
        <f>IF(AND($A13649&gt;=Instellingen!$B$6,$A13649&lt;Instellingen!$B$7),1,0)</f>
        <v/>
      </c>
      <c r="E13649" s="15">
        <f>COUNTIF(tData[BezoekStart],"&lt;"&amp;($A13649+1/24))-COUNTIF(tData[BezoekEind],"&lt;="&amp;$A13649)</f>
        <v/>
      </c>
      <c r="F13649" s="15">
        <f>COUNTIF(tData[BezoekLangStart],"&lt;"&amp;($A13649+1/24))-COUNTIF(tData[BezoekLangEind],"&lt;="&amp;$A13649)</f>
        <v/>
      </c>
      <c r="G13649" s="15">
        <f>IF($D13649=1,$B13649*100+$C13649,-1)</f>
        <v/>
      </c>
      <c r="H13649" s="15">
        <f>IF($D13649=1,$B13649,-1)</f>
        <v/>
      </c>
      <c r="I13649" s="15">
        <f>IF($D13649=1,$C13649,-1)</f>
        <v/>
      </c>
    </row>
    <row r="13650">
      <c r="A13650" s="33" t="n">
        <v>45860.625</v>
      </c>
      <c r="B13650" s="15">
        <f>WEEKDAY($A13650,2)</f>
        <v/>
      </c>
      <c r="C13650" s="15">
        <f>HOUR($A13650)</f>
        <v/>
      </c>
      <c r="D13650" s="15">
        <f>IF(AND($A13650&gt;=Instellingen!$B$6,$A13650&lt;Instellingen!$B$7),1,0)</f>
        <v/>
      </c>
      <c r="E13650" s="15">
        <f>COUNTIF(tData[BezoekStart],"&lt;"&amp;($A13650+1/24))-COUNTIF(tData[BezoekEind],"&lt;="&amp;$A13650)</f>
        <v/>
      </c>
      <c r="F13650" s="15">
        <f>COUNTIF(tData[BezoekLangStart],"&lt;"&amp;($A13650+1/24))-COUNTIF(tData[BezoekLangEind],"&lt;="&amp;$A13650)</f>
        <v/>
      </c>
      <c r="G13650" s="15">
        <f>IF($D13650=1,$B13650*100+$C13650,-1)</f>
        <v/>
      </c>
      <c r="H13650" s="15">
        <f>IF($D13650=1,$B13650,-1)</f>
        <v/>
      </c>
      <c r="I13650" s="15">
        <f>IF($D13650=1,$C13650,-1)</f>
        <v/>
      </c>
    </row>
    <row r="13651">
      <c r="A13651" s="33" t="n">
        <v>45860.66666666666</v>
      </c>
      <c r="B13651" s="15">
        <f>WEEKDAY($A13651,2)</f>
        <v/>
      </c>
      <c r="C13651" s="15">
        <f>HOUR($A13651)</f>
        <v/>
      </c>
      <c r="D13651" s="15">
        <f>IF(AND($A13651&gt;=Instellingen!$B$6,$A13651&lt;Instellingen!$B$7),1,0)</f>
        <v/>
      </c>
      <c r="E13651" s="15">
        <f>COUNTIF(tData[BezoekStart],"&lt;"&amp;($A13651+1/24))-COUNTIF(tData[BezoekEind],"&lt;="&amp;$A13651)</f>
        <v/>
      </c>
      <c r="F13651" s="15">
        <f>COUNTIF(tData[BezoekLangStart],"&lt;"&amp;($A13651+1/24))-COUNTIF(tData[BezoekLangEind],"&lt;="&amp;$A13651)</f>
        <v/>
      </c>
      <c r="G13651" s="15">
        <f>IF($D13651=1,$B13651*100+$C13651,-1)</f>
        <v/>
      </c>
      <c r="H13651" s="15">
        <f>IF($D13651=1,$B13651,-1)</f>
        <v/>
      </c>
      <c r="I13651" s="15">
        <f>IF($D13651=1,$C13651,-1)</f>
        <v/>
      </c>
    </row>
    <row r="13652">
      <c r="A13652" s="33" t="n">
        <v>45860.70833333334</v>
      </c>
      <c r="B13652" s="15">
        <f>WEEKDAY($A13652,2)</f>
        <v/>
      </c>
      <c r="C13652" s="15">
        <f>HOUR($A13652)</f>
        <v/>
      </c>
      <c r="D13652" s="15">
        <f>IF(AND($A13652&gt;=Instellingen!$B$6,$A13652&lt;Instellingen!$B$7),1,0)</f>
        <v/>
      </c>
      <c r="E13652" s="15">
        <f>COUNTIF(tData[BezoekStart],"&lt;"&amp;($A13652+1/24))-COUNTIF(tData[BezoekEind],"&lt;="&amp;$A13652)</f>
        <v/>
      </c>
      <c r="F13652" s="15">
        <f>COUNTIF(tData[BezoekLangStart],"&lt;"&amp;($A13652+1/24))-COUNTIF(tData[BezoekLangEind],"&lt;="&amp;$A13652)</f>
        <v/>
      </c>
      <c r="G13652" s="15">
        <f>IF($D13652=1,$B13652*100+$C13652,-1)</f>
        <v/>
      </c>
      <c r="H13652" s="15">
        <f>IF($D13652=1,$B13652,-1)</f>
        <v/>
      </c>
      <c r="I13652" s="15">
        <f>IF($D13652=1,$C13652,-1)</f>
        <v/>
      </c>
    </row>
    <row r="13653">
      <c r="A13653" s="33" t="n">
        <v>45860.75</v>
      </c>
      <c r="B13653" s="15">
        <f>WEEKDAY($A13653,2)</f>
        <v/>
      </c>
      <c r="C13653" s="15">
        <f>HOUR($A13653)</f>
        <v/>
      </c>
      <c r="D13653" s="15">
        <f>IF(AND($A13653&gt;=Instellingen!$B$6,$A13653&lt;Instellingen!$B$7),1,0)</f>
        <v/>
      </c>
      <c r="E13653" s="15">
        <f>COUNTIF(tData[BezoekStart],"&lt;"&amp;($A13653+1/24))-COUNTIF(tData[BezoekEind],"&lt;="&amp;$A13653)</f>
        <v/>
      </c>
      <c r="F13653" s="15">
        <f>COUNTIF(tData[BezoekLangStart],"&lt;"&amp;($A13653+1/24))-COUNTIF(tData[BezoekLangEind],"&lt;="&amp;$A13653)</f>
        <v/>
      </c>
      <c r="G13653" s="15">
        <f>IF($D13653=1,$B13653*100+$C13653,-1)</f>
        <v/>
      </c>
      <c r="H13653" s="15">
        <f>IF($D13653=1,$B13653,-1)</f>
        <v/>
      </c>
      <c r="I13653" s="15">
        <f>IF($D13653=1,$C13653,-1)</f>
        <v/>
      </c>
    </row>
    <row r="13654">
      <c r="A13654" s="33" t="n">
        <v>45860.79166666666</v>
      </c>
      <c r="B13654" s="15">
        <f>WEEKDAY($A13654,2)</f>
        <v/>
      </c>
      <c r="C13654" s="15">
        <f>HOUR($A13654)</f>
        <v/>
      </c>
      <c r="D13654" s="15">
        <f>IF(AND($A13654&gt;=Instellingen!$B$6,$A13654&lt;Instellingen!$B$7),1,0)</f>
        <v/>
      </c>
      <c r="E13654" s="15">
        <f>COUNTIF(tData[BezoekStart],"&lt;"&amp;($A13654+1/24))-COUNTIF(tData[BezoekEind],"&lt;="&amp;$A13654)</f>
        <v/>
      </c>
      <c r="F13654" s="15">
        <f>COUNTIF(tData[BezoekLangStart],"&lt;"&amp;($A13654+1/24))-COUNTIF(tData[BezoekLangEind],"&lt;="&amp;$A13654)</f>
        <v/>
      </c>
      <c r="G13654" s="15">
        <f>IF($D13654=1,$B13654*100+$C13654,-1)</f>
        <v/>
      </c>
      <c r="H13654" s="15">
        <f>IF($D13654=1,$B13654,-1)</f>
        <v/>
      </c>
      <c r="I13654" s="15">
        <f>IF($D13654=1,$C13654,-1)</f>
        <v/>
      </c>
    </row>
    <row r="13655">
      <c r="A13655" s="33" t="n">
        <v>45860.83333333334</v>
      </c>
      <c r="B13655" s="15">
        <f>WEEKDAY($A13655,2)</f>
        <v/>
      </c>
      <c r="C13655" s="15">
        <f>HOUR($A13655)</f>
        <v/>
      </c>
      <c r="D13655" s="15">
        <f>IF(AND($A13655&gt;=Instellingen!$B$6,$A13655&lt;Instellingen!$B$7),1,0)</f>
        <v/>
      </c>
      <c r="E13655" s="15">
        <f>COUNTIF(tData[BezoekStart],"&lt;"&amp;($A13655+1/24))-COUNTIF(tData[BezoekEind],"&lt;="&amp;$A13655)</f>
        <v/>
      </c>
      <c r="F13655" s="15">
        <f>COUNTIF(tData[BezoekLangStart],"&lt;"&amp;($A13655+1/24))-COUNTIF(tData[BezoekLangEind],"&lt;="&amp;$A13655)</f>
        <v/>
      </c>
      <c r="G13655" s="15">
        <f>IF($D13655=1,$B13655*100+$C13655,-1)</f>
        <v/>
      </c>
      <c r="H13655" s="15">
        <f>IF($D13655=1,$B13655,-1)</f>
        <v/>
      </c>
      <c r="I13655" s="15">
        <f>IF($D13655=1,$C13655,-1)</f>
        <v/>
      </c>
    </row>
    <row r="13656">
      <c r="A13656" s="33" t="n">
        <v>45860.875</v>
      </c>
      <c r="B13656" s="15">
        <f>WEEKDAY($A13656,2)</f>
        <v/>
      </c>
      <c r="C13656" s="15">
        <f>HOUR($A13656)</f>
        <v/>
      </c>
      <c r="D13656" s="15">
        <f>IF(AND($A13656&gt;=Instellingen!$B$6,$A13656&lt;Instellingen!$B$7),1,0)</f>
        <v/>
      </c>
      <c r="E13656" s="15">
        <f>COUNTIF(tData[BezoekStart],"&lt;"&amp;($A13656+1/24))-COUNTIF(tData[BezoekEind],"&lt;="&amp;$A13656)</f>
        <v/>
      </c>
      <c r="F13656" s="15">
        <f>COUNTIF(tData[BezoekLangStart],"&lt;"&amp;($A13656+1/24))-COUNTIF(tData[BezoekLangEind],"&lt;="&amp;$A13656)</f>
        <v/>
      </c>
      <c r="G13656" s="15">
        <f>IF($D13656=1,$B13656*100+$C13656,-1)</f>
        <v/>
      </c>
      <c r="H13656" s="15">
        <f>IF($D13656=1,$B13656,-1)</f>
        <v/>
      </c>
      <c r="I13656" s="15">
        <f>IF($D13656=1,$C13656,-1)</f>
        <v/>
      </c>
    </row>
    <row r="13657">
      <c r="A13657" s="33" t="n">
        <v>45860.91666666666</v>
      </c>
      <c r="B13657" s="15">
        <f>WEEKDAY($A13657,2)</f>
        <v/>
      </c>
      <c r="C13657" s="15">
        <f>HOUR($A13657)</f>
        <v/>
      </c>
      <c r="D13657" s="15">
        <f>IF(AND($A13657&gt;=Instellingen!$B$6,$A13657&lt;Instellingen!$B$7),1,0)</f>
        <v/>
      </c>
      <c r="E13657" s="15">
        <f>COUNTIF(tData[BezoekStart],"&lt;"&amp;($A13657+1/24))-COUNTIF(tData[BezoekEind],"&lt;="&amp;$A13657)</f>
        <v/>
      </c>
      <c r="F13657" s="15">
        <f>COUNTIF(tData[BezoekLangStart],"&lt;"&amp;($A13657+1/24))-COUNTIF(tData[BezoekLangEind],"&lt;="&amp;$A13657)</f>
        <v/>
      </c>
      <c r="G13657" s="15">
        <f>IF($D13657=1,$B13657*100+$C13657,-1)</f>
        <v/>
      </c>
      <c r="H13657" s="15">
        <f>IF($D13657=1,$B13657,-1)</f>
        <v/>
      </c>
      <c r="I13657" s="15">
        <f>IF($D13657=1,$C13657,-1)</f>
        <v/>
      </c>
    </row>
    <row r="13658">
      <c r="A13658" s="33" t="n">
        <v>45860.95833333334</v>
      </c>
      <c r="B13658" s="15">
        <f>WEEKDAY($A13658,2)</f>
        <v/>
      </c>
      <c r="C13658" s="15">
        <f>HOUR($A13658)</f>
        <v/>
      </c>
      <c r="D13658" s="15">
        <f>IF(AND($A13658&gt;=Instellingen!$B$6,$A13658&lt;Instellingen!$B$7),1,0)</f>
        <v/>
      </c>
      <c r="E13658" s="15">
        <f>COUNTIF(tData[BezoekStart],"&lt;"&amp;($A13658+1/24))-COUNTIF(tData[BezoekEind],"&lt;="&amp;$A13658)</f>
        <v/>
      </c>
      <c r="F13658" s="15">
        <f>COUNTIF(tData[BezoekLangStart],"&lt;"&amp;($A13658+1/24))-COUNTIF(tData[BezoekLangEind],"&lt;="&amp;$A13658)</f>
        <v/>
      </c>
      <c r="G13658" s="15">
        <f>IF($D13658=1,$B13658*100+$C13658,-1)</f>
        <v/>
      </c>
      <c r="H13658" s="15">
        <f>IF($D13658=1,$B13658,-1)</f>
        <v/>
      </c>
      <c r="I13658" s="15">
        <f>IF($D13658=1,$C13658,-1)</f>
        <v/>
      </c>
    </row>
    <row r="13659">
      <c r="A13659" s="33" t="n">
        <v>45861</v>
      </c>
      <c r="B13659" s="15">
        <f>WEEKDAY($A13659,2)</f>
        <v/>
      </c>
      <c r="C13659" s="15">
        <f>HOUR($A13659)</f>
        <v/>
      </c>
      <c r="D13659" s="15">
        <f>IF(AND($A13659&gt;=Instellingen!$B$6,$A13659&lt;Instellingen!$B$7),1,0)</f>
        <v/>
      </c>
      <c r="E13659" s="15">
        <f>COUNTIF(tData[BezoekStart],"&lt;"&amp;($A13659+1/24))-COUNTIF(tData[BezoekEind],"&lt;="&amp;$A13659)</f>
        <v/>
      </c>
      <c r="F13659" s="15">
        <f>COUNTIF(tData[BezoekLangStart],"&lt;"&amp;($A13659+1/24))-COUNTIF(tData[BezoekLangEind],"&lt;="&amp;$A13659)</f>
        <v/>
      </c>
      <c r="G13659" s="15">
        <f>IF($D13659=1,$B13659*100+$C13659,-1)</f>
        <v/>
      </c>
      <c r="H13659" s="15">
        <f>IF($D13659=1,$B13659,-1)</f>
        <v/>
      </c>
      <c r="I13659" s="15">
        <f>IF($D13659=1,$C13659,-1)</f>
        <v/>
      </c>
    </row>
    <row r="13660">
      <c r="A13660" s="33" t="n">
        <v>45861.04166666666</v>
      </c>
      <c r="B13660" s="15">
        <f>WEEKDAY($A13660,2)</f>
        <v/>
      </c>
      <c r="C13660" s="15">
        <f>HOUR($A13660)</f>
        <v/>
      </c>
      <c r="D13660" s="15">
        <f>IF(AND($A13660&gt;=Instellingen!$B$6,$A13660&lt;Instellingen!$B$7),1,0)</f>
        <v/>
      </c>
      <c r="E13660" s="15">
        <f>COUNTIF(tData[BezoekStart],"&lt;"&amp;($A13660+1/24))-COUNTIF(tData[BezoekEind],"&lt;="&amp;$A13660)</f>
        <v/>
      </c>
      <c r="F13660" s="15">
        <f>COUNTIF(tData[BezoekLangStart],"&lt;"&amp;($A13660+1/24))-COUNTIF(tData[BezoekLangEind],"&lt;="&amp;$A13660)</f>
        <v/>
      </c>
      <c r="G13660" s="15">
        <f>IF($D13660=1,$B13660*100+$C13660,-1)</f>
        <v/>
      </c>
      <c r="H13660" s="15">
        <f>IF($D13660=1,$B13660,-1)</f>
        <v/>
      </c>
      <c r="I13660" s="15">
        <f>IF($D13660=1,$C13660,-1)</f>
        <v/>
      </c>
    </row>
    <row r="13661">
      <c r="A13661" s="33" t="n">
        <v>45861.08333333334</v>
      </c>
      <c r="B13661" s="15">
        <f>WEEKDAY($A13661,2)</f>
        <v/>
      </c>
      <c r="C13661" s="15">
        <f>HOUR($A13661)</f>
        <v/>
      </c>
      <c r="D13661" s="15">
        <f>IF(AND($A13661&gt;=Instellingen!$B$6,$A13661&lt;Instellingen!$B$7),1,0)</f>
        <v/>
      </c>
      <c r="E13661" s="15">
        <f>COUNTIF(tData[BezoekStart],"&lt;"&amp;($A13661+1/24))-COUNTIF(tData[BezoekEind],"&lt;="&amp;$A13661)</f>
        <v/>
      </c>
      <c r="F13661" s="15">
        <f>COUNTIF(tData[BezoekLangStart],"&lt;"&amp;($A13661+1/24))-COUNTIF(tData[BezoekLangEind],"&lt;="&amp;$A13661)</f>
        <v/>
      </c>
      <c r="G13661" s="15">
        <f>IF($D13661=1,$B13661*100+$C13661,-1)</f>
        <v/>
      </c>
      <c r="H13661" s="15">
        <f>IF($D13661=1,$B13661,-1)</f>
        <v/>
      </c>
      <c r="I13661" s="15">
        <f>IF($D13661=1,$C13661,-1)</f>
        <v/>
      </c>
    </row>
    <row r="13662">
      <c r="A13662" s="33" t="n">
        <v>45861.125</v>
      </c>
      <c r="B13662" s="15">
        <f>WEEKDAY($A13662,2)</f>
        <v/>
      </c>
      <c r="C13662" s="15">
        <f>HOUR($A13662)</f>
        <v/>
      </c>
      <c r="D13662" s="15">
        <f>IF(AND($A13662&gt;=Instellingen!$B$6,$A13662&lt;Instellingen!$B$7),1,0)</f>
        <v/>
      </c>
      <c r="E13662" s="15">
        <f>COUNTIF(tData[BezoekStart],"&lt;"&amp;($A13662+1/24))-COUNTIF(tData[BezoekEind],"&lt;="&amp;$A13662)</f>
        <v/>
      </c>
      <c r="F13662" s="15">
        <f>COUNTIF(tData[BezoekLangStart],"&lt;"&amp;($A13662+1/24))-COUNTIF(tData[BezoekLangEind],"&lt;="&amp;$A13662)</f>
        <v/>
      </c>
      <c r="G13662" s="15">
        <f>IF($D13662=1,$B13662*100+$C13662,-1)</f>
        <v/>
      </c>
      <c r="H13662" s="15">
        <f>IF($D13662=1,$B13662,-1)</f>
        <v/>
      </c>
      <c r="I13662" s="15">
        <f>IF($D13662=1,$C13662,-1)</f>
        <v/>
      </c>
    </row>
    <row r="13663">
      <c r="A13663" s="33" t="n">
        <v>45861.16666666666</v>
      </c>
      <c r="B13663" s="15">
        <f>WEEKDAY($A13663,2)</f>
        <v/>
      </c>
      <c r="C13663" s="15">
        <f>HOUR($A13663)</f>
        <v/>
      </c>
      <c r="D13663" s="15">
        <f>IF(AND($A13663&gt;=Instellingen!$B$6,$A13663&lt;Instellingen!$B$7),1,0)</f>
        <v/>
      </c>
      <c r="E13663" s="15">
        <f>COUNTIF(tData[BezoekStart],"&lt;"&amp;($A13663+1/24))-COUNTIF(tData[BezoekEind],"&lt;="&amp;$A13663)</f>
        <v/>
      </c>
      <c r="F13663" s="15">
        <f>COUNTIF(tData[BezoekLangStart],"&lt;"&amp;($A13663+1/24))-COUNTIF(tData[BezoekLangEind],"&lt;="&amp;$A13663)</f>
        <v/>
      </c>
      <c r="G13663" s="15">
        <f>IF($D13663=1,$B13663*100+$C13663,-1)</f>
        <v/>
      </c>
      <c r="H13663" s="15">
        <f>IF($D13663=1,$B13663,-1)</f>
        <v/>
      </c>
      <c r="I13663" s="15">
        <f>IF($D13663=1,$C13663,-1)</f>
        <v/>
      </c>
    </row>
    <row r="13664">
      <c r="A13664" s="33" t="n">
        <v>45861.20833333334</v>
      </c>
      <c r="B13664" s="15">
        <f>WEEKDAY($A13664,2)</f>
        <v/>
      </c>
      <c r="C13664" s="15">
        <f>HOUR($A13664)</f>
        <v/>
      </c>
      <c r="D13664" s="15">
        <f>IF(AND($A13664&gt;=Instellingen!$B$6,$A13664&lt;Instellingen!$B$7),1,0)</f>
        <v/>
      </c>
      <c r="E13664" s="15">
        <f>COUNTIF(tData[BezoekStart],"&lt;"&amp;($A13664+1/24))-COUNTIF(tData[BezoekEind],"&lt;="&amp;$A13664)</f>
        <v/>
      </c>
      <c r="F13664" s="15">
        <f>COUNTIF(tData[BezoekLangStart],"&lt;"&amp;($A13664+1/24))-COUNTIF(tData[BezoekLangEind],"&lt;="&amp;$A13664)</f>
        <v/>
      </c>
      <c r="G13664" s="15">
        <f>IF($D13664=1,$B13664*100+$C13664,-1)</f>
        <v/>
      </c>
      <c r="H13664" s="15">
        <f>IF($D13664=1,$B13664,-1)</f>
        <v/>
      </c>
      <c r="I13664" s="15">
        <f>IF($D13664=1,$C13664,-1)</f>
        <v/>
      </c>
    </row>
    <row r="13665">
      <c r="A13665" s="33" t="n">
        <v>45861.25</v>
      </c>
      <c r="B13665" s="15">
        <f>WEEKDAY($A13665,2)</f>
        <v/>
      </c>
      <c r="C13665" s="15">
        <f>HOUR($A13665)</f>
        <v/>
      </c>
      <c r="D13665" s="15">
        <f>IF(AND($A13665&gt;=Instellingen!$B$6,$A13665&lt;Instellingen!$B$7),1,0)</f>
        <v/>
      </c>
      <c r="E13665" s="15">
        <f>COUNTIF(tData[BezoekStart],"&lt;"&amp;($A13665+1/24))-COUNTIF(tData[BezoekEind],"&lt;="&amp;$A13665)</f>
        <v/>
      </c>
      <c r="F13665" s="15">
        <f>COUNTIF(tData[BezoekLangStart],"&lt;"&amp;($A13665+1/24))-COUNTIF(tData[BezoekLangEind],"&lt;="&amp;$A13665)</f>
        <v/>
      </c>
      <c r="G13665" s="15">
        <f>IF($D13665=1,$B13665*100+$C13665,-1)</f>
        <v/>
      </c>
      <c r="H13665" s="15">
        <f>IF($D13665=1,$B13665,-1)</f>
        <v/>
      </c>
      <c r="I13665" s="15">
        <f>IF($D13665=1,$C13665,-1)</f>
        <v/>
      </c>
    </row>
    <row r="13666">
      <c r="A13666" s="33" t="n">
        <v>45861.29166666666</v>
      </c>
      <c r="B13666" s="15">
        <f>WEEKDAY($A13666,2)</f>
        <v/>
      </c>
      <c r="C13666" s="15">
        <f>HOUR($A13666)</f>
        <v/>
      </c>
      <c r="D13666" s="15">
        <f>IF(AND($A13666&gt;=Instellingen!$B$6,$A13666&lt;Instellingen!$B$7),1,0)</f>
        <v/>
      </c>
      <c r="E13666" s="15">
        <f>COUNTIF(tData[BezoekStart],"&lt;"&amp;($A13666+1/24))-COUNTIF(tData[BezoekEind],"&lt;="&amp;$A13666)</f>
        <v/>
      </c>
      <c r="F13666" s="15">
        <f>COUNTIF(tData[BezoekLangStart],"&lt;"&amp;($A13666+1/24))-COUNTIF(tData[BezoekLangEind],"&lt;="&amp;$A13666)</f>
        <v/>
      </c>
      <c r="G13666" s="15">
        <f>IF($D13666=1,$B13666*100+$C13666,-1)</f>
        <v/>
      </c>
      <c r="H13666" s="15">
        <f>IF($D13666=1,$B13666,-1)</f>
        <v/>
      </c>
      <c r="I13666" s="15">
        <f>IF($D13666=1,$C13666,-1)</f>
        <v/>
      </c>
    </row>
    <row r="13667">
      <c r="A13667" s="33" t="n">
        <v>45861.33333333334</v>
      </c>
      <c r="B13667" s="15">
        <f>WEEKDAY($A13667,2)</f>
        <v/>
      </c>
      <c r="C13667" s="15">
        <f>HOUR($A13667)</f>
        <v/>
      </c>
      <c r="D13667" s="15">
        <f>IF(AND($A13667&gt;=Instellingen!$B$6,$A13667&lt;Instellingen!$B$7),1,0)</f>
        <v/>
      </c>
      <c r="E13667" s="15">
        <f>COUNTIF(tData[BezoekStart],"&lt;"&amp;($A13667+1/24))-COUNTIF(tData[BezoekEind],"&lt;="&amp;$A13667)</f>
        <v/>
      </c>
      <c r="F13667" s="15">
        <f>COUNTIF(tData[BezoekLangStart],"&lt;"&amp;($A13667+1/24))-COUNTIF(tData[BezoekLangEind],"&lt;="&amp;$A13667)</f>
        <v/>
      </c>
      <c r="G13667" s="15">
        <f>IF($D13667=1,$B13667*100+$C13667,-1)</f>
        <v/>
      </c>
      <c r="H13667" s="15">
        <f>IF($D13667=1,$B13667,-1)</f>
        <v/>
      </c>
      <c r="I13667" s="15">
        <f>IF($D13667=1,$C13667,-1)</f>
        <v/>
      </c>
    </row>
    <row r="13668">
      <c r="A13668" s="33" t="n">
        <v>45861.375</v>
      </c>
      <c r="B13668" s="15">
        <f>WEEKDAY($A13668,2)</f>
        <v/>
      </c>
      <c r="C13668" s="15">
        <f>HOUR($A13668)</f>
        <v/>
      </c>
      <c r="D13668" s="15">
        <f>IF(AND($A13668&gt;=Instellingen!$B$6,$A13668&lt;Instellingen!$B$7),1,0)</f>
        <v/>
      </c>
      <c r="E13668" s="15">
        <f>COUNTIF(tData[BezoekStart],"&lt;"&amp;($A13668+1/24))-COUNTIF(tData[BezoekEind],"&lt;="&amp;$A13668)</f>
        <v/>
      </c>
      <c r="F13668" s="15">
        <f>COUNTIF(tData[BezoekLangStart],"&lt;"&amp;($A13668+1/24))-COUNTIF(tData[BezoekLangEind],"&lt;="&amp;$A13668)</f>
        <v/>
      </c>
      <c r="G13668" s="15">
        <f>IF($D13668=1,$B13668*100+$C13668,-1)</f>
        <v/>
      </c>
      <c r="H13668" s="15">
        <f>IF($D13668=1,$B13668,-1)</f>
        <v/>
      </c>
      <c r="I13668" s="15">
        <f>IF($D13668=1,$C13668,-1)</f>
        <v/>
      </c>
    </row>
    <row r="13669">
      <c r="A13669" s="33" t="n">
        <v>45861.41666666666</v>
      </c>
      <c r="B13669" s="15">
        <f>WEEKDAY($A13669,2)</f>
        <v/>
      </c>
      <c r="C13669" s="15">
        <f>HOUR($A13669)</f>
        <v/>
      </c>
      <c r="D13669" s="15">
        <f>IF(AND($A13669&gt;=Instellingen!$B$6,$A13669&lt;Instellingen!$B$7),1,0)</f>
        <v/>
      </c>
      <c r="E13669" s="15">
        <f>COUNTIF(tData[BezoekStart],"&lt;"&amp;($A13669+1/24))-COUNTIF(tData[BezoekEind],"&lt;="&amp;$A13669)</f>
        <v/>
      </c>
      <c r="F13669" s="15">
        <f>COUNTIF(tData[BezoekLangStart],"&lt;"&amp;($A13669+1/24))-COUNTIF(tData[BezoekLangEind],"&lt;="&amp;$A13669)</f>
        <v/>
      </c>
      <c r="G13669" s="15">
        <f>IF($D13669=1,$B13669*100+$C13669,-1)</f>
        <v/>
      </c>
      <c r="H13669" s="15">
        <f>IF($D13669=1,$B13669,-1)</f>
        <v/>
      </c>
      <c r="I13669" s="15">
        <f>IF($D13669=1,$C13669,-1)</f>
        <v/>
      </c>
    </row>
    <row r="13670">
      <c r="A13670" s="33" t="n">
        <v>45861.45833333334</v>
      </c>
      <c r="B13670" s="15">
        <f>WEEKDAY($A13670,2)</f>
        <v/>
      </c>
      <c r="C13670" s="15">
        <f>HOUR($A13670)</f>
        <v/>
      </c>
      <c r="D13670" s="15">
        <f>IF(AND($A13670&gt;=Instellingen!$B$6,$A13670&lt;Instellingen!$B$7),1,0)</f>
        <v/>
      </c>
      <c r="E13670" s="15">
        <f>COUNTIF(tData[BezoekStart],"&lt;"&amp;($A13670+1/24))-COUNTIF(tData[BezoekEind],"&lt;="&amp;$A13670)</f>
        <v/>
      </c>
      <c r="F13670" s="15">
        <f>COUNTIF(tData[BezoekLangStart],"&lt;"&amp;($A13670+1/24))-COUNTIF(tData[BezoekLangEind],"&lt;="&amp;$A13670)</f>
        <v/>
      </c>
      <c r="G13670" s="15">
        <f>IF($D13670=1,$B13670*100+$C13670,-1)</f>
        <v/>
      </c>
      <c r="H13670" s="15">
        <f>IF($D13670=1,$B13670,-1)</f>
        <v/>
      </c>
      <c r="I13670" s="15">
        <f>IF($D13670=1,$C13670,-1)</f>
        <v/>
      </c>
    </row>
    <row r="13671">
      <c r="A13671" s="33" t="n">
        <v>45861.5</v>
      </c>
      <c r="B13671" s="15">
        <f>WEEKDAY($A13671,2)</f>
        <v/>
      </c>
      <c r="C13671" s="15">
        <f>HOUR($A13671)</f>
        <v/>
      </c>
      <c r="D13671" s="15">
        <f>IF(AND($A13671&gt;=Instellingen!$B$6,$A13671&lt;Instellingen!$B$7),1,0)</f>
        <v/>
      </c>
      <c r="E13671" s="15">
        <f>COUNTIF(tData[BezoekStart],"&lt;"&amp;($A13671+1/24))-COUNTIF(tData[BezoekEind],"&lt;="&amp;$A13671)</f>
        <v/>
      </c>
      <c r="F13671" s="15">
        <f>COUNTIF(tData[BezoekLangStart],"&lt;"&amp;($A13671+1/24))-COUNTIF(tData[BezoekLangEind],"&lt;="&amp;$A13671)</f>
        <v/>
      </c>
      <c r="G13671" s="15">
        <f>IF($D13671=1,$B13671*100+$C13671,-1)</f>
        <v/>
      </c>
      <c r="H13671" s="15">
        <f>IF($D13671=1,$B13671,-1)</f>
        <v/>
      </c>
      <c r="I13671" s="15">
        <f>IF($D13671=1,$C13671,-1)</f>
        <v/>
      </c>
    </row>
    <row r="13672">
      <c r="A13672" s="33" t="n">
        <v>45861.54166666666</v>
      </c>
      <c r="B13672" s="15">
        <f>WEEKDAY($A13672,2)</f>
        <v/>
      </c>
      <c r="C13672" s="15">
        <f>HOUR($A13672)</f>
        <v/>
      </c>
      <c r="D13672" s="15">
        <f>IF(AND($A13672&gt;=Instellingen!$B$6,$A13672&lt;Instellingen!$B$7),1,0)</f>
        <v/>
      </c>
      <c r="E13672" s="15">
        <f>COUNTIF(tData[BezoekStart],"&lt;"&amp;($A13672+1/24))-COUNTIF(tData[BezoekEind],"&lt;="&amp;$A13672)</f>
        <v/>
      </c>
      <c r="F13672" s="15">
        <f>COUNTIF(tData[BezoekLangStart],"&lt;"&amp;($A13672+1/24))-COUNTIF(tData[BezoekLangEind],"&lt;="&amp;$A13672)</f>
        <v/>
      </c>
      <c r="G13672" s="15">
        <f>IF($D13672=1,$B13672*100+$C13672,-1)</f>
        <v/>
      </c>
      <c r="H13672" s="15">
        <f>IF($D13672=1,$B13672,-1)</f>
        <v/>
      </c>
      <c r="I13672" s="15">
        <f>IF($D13672=1,$C13672,-1)</f>
        <v/>
      </c>
    </row>
    <row r="13673">
      <c r="A13673" s="33" t="n">
        <v>45861.58333333334</v>
      </c>
      <c r="B13673" s="15">
        <f>WEEKDAY($A13673,2)</f>
        <v/>
      </c>
      <c r="C13673" s="15">
        <f>HOUR($A13673)</f>
        <v/>
      </c>
      <c r="D13673" s="15">
        <f>IF(AND($A13673&gt;=Instellingen!$B$6,$A13673&lt;Instellingen!$B$7),1,0)</f>
        <v/>
      </c>
      <c r="E13673" s="15">
        <f>COUNTIF(tData[BezoekStart],"&lt;"&amp;($A13673+1/24))-COUNTIF(tData[BezoekEind],"&lt;="&amp;$A13673)</f>
        <v/>
      </c>
      <c r="F13673" s="15">
        <f>COUNTIF(tData[BezoekLangStart],"&lt;"&amp;($A13673+1/24))-COUNTIF(tData[BezoekLangEind],"&lt;="&amp;$A13673)</f>
        <v/>
      </c>
      <c r="G13673" s="15">
        <f>IF($D13673=1,$B13673*100+$C13673,-1)</f>
        <v/>
      </c>
      <c r="H13673" s="15">
        <f>IF($D13673=1,$B13673,-1)</f>
        <v/>
      </c>
      <c r="I13673" s="15">
        <f>IF($D13673=1,$C13673,-1)</f>
        <v/>
      </c>
    </row>
    <row r="13674">
      <c r="A13674" s="33" t="n">
        <v>45861.625</v>
      </c>
      <c r="B13674" s="15">
        <f>WEEKDAY($A13674,2)</f>
        <v/>
      </c>
      <c r="C13674" s="15">
        <f>HOUR($A13674)</f>
        <v/>
      </c>
      <c r="D13674" s="15">
        <f>IF(AND($A13674&gt;=Instellingen!$B$6,$A13674&lt;Instellingen!$B$7),1,0)</f>
        <v/>
      </c>
      <c r="E13674" s="15">
        <f>COUNTIF(tData[BezoekStart],"&lt;"&amp;($A13674+1/24))-COUNTIF(tData[BezoekEind],"&lt;="&amp;$A13674)</f>
        <v/>
      </c>
      <c r="F13674" s="15">
        <f>COUNTIF(tData[BezoekLangStart],"&lt;"&amp;($A13674+1/24))-COUNTIF(tData[BezoekLangEind],"&lt;="&amp;$A13674)</f>
        <v/>
      </c>
      <c r="G13674" s="15">
        <f>IF($D13674=1,$B13674*100+$C13674,-1)</f>
        <v/>
      </c>
      <c r="H13674" s="15">
        <f>IF($D13674=1,$B13674,-1)</f>
        <v/>
      </c>
      <c r="I13674" s="15">
        <f>IF($D13674=1,$C13674,-1)</f>
        <v/>
      </c>
    </row>
    <row r="13675">
      <c r="A13675" s="33" t="n">
        <v>45861.66666666666</v>
      </c>
      <c r="B13675" s="15">
        <f>WEEKDAY($A13675,2)</f>
        <v/>
      </c>
      <c r="C13675" s="15">
        <f>HOUR($A13675)</f>
        <v/>
      </c>
      <c r="D13675" s="15">
        <f>IF(AND($A13675&gt;=Instellingen!$B$6,$A13675&lt;Instellingen!$B$7),1,0)</f>
        <v/>
      </c>
      <c r="E13675" s="15">
        <f>COUNTIF(tData[BezoekStart],"&lt;"&amp;($A13675+1/24))-COUNTIF(tData[BezoekEind],"&lt;="&amp;$A13675)</f>
        <v/>
      </c>
      <c r="F13675" s="15">
        <f>COUNTIF(tData[BezoekLangStart],"&lt;"&amp;($A13675+1/24))-COUNTIF(tData[BezoekLangEind],"&lt;="&amp;$A13675)</f>
        <v/>
      </c>
      <c r="G13675" s="15">
        <f>IF($D13675=1,$B13675*100+$C13675,-1)</f>
        <v/>
      </c>
      <c r="H13675" s="15">
        <f>IF($D13675=1,$B13675,-1)</f>
        <v/>
      </c>
      <c r="I13675" s="15">
        <f>IF($D13675=1,$C13675,-1)</f>
        <v/>
      </c>
    </row>
    <row r="13676">
      <c r="A13676" s="33" t="n">
        <v>45861.70833333334</v>
      </c>
      <c r="B13676" s="15">
        <f>WEEKDAY($A13676,2)</f>
        <v/>
      </c>
      <c r="C13676" s="15">
        <f>HOUR($A13676)</f>
        <v/>
      </c>
      <c r="D13676" s="15">
        <f>IF(AND($A13676&gt;=Instellingen!$B$6,$A13676&lt;Instellingen!$B$7),1,0)</f>
        <v/>
      </c>
      <c r="E13676" s="15">
        <f>COUNTIF(tData[BezoekStart],"&lt;"&amp;($A13676+1/24))-COUNTIF(tData[BezoekEind],"&lt;="&amp;$A13676)</f>
        <v/>
      </c>
      <c r="F13676" s="15">
        <f>COUNTIF(tData[BezoekLangStart],"&lt;"&amp;($A13676+1/24))-COUNTIF(tData[BezoekLangEind],"&lt;="&amp;$A13676)</f>
        <v/>
      </c>
      <c r="G13676" s="15">
        <f>IF($D13676=1,$B13676*100+$C13676,-1)</f>
        <v/>
      </c>
      <c r="H13676" s="15">
        <f>IF($D13676=1,$B13676,-1)</f>
        <v/>
      </c>
      <c r="I13676" s="15">
        <f>IF($D13676=1,$C13676,-1)</f>
        <v/>
      </c>
    </row>
    <row r="13677">
      <c r="A13677" s="33" t="n">
        <v>45861.75</v>
      </c>
      <c r="B13677" s="15">
        <f>WEEKDAY($A13677,2)</f>
        <v/>
      </c>
      <c r="C13677" s="15">
        <f>HOUR($A13677)</f>
        <v/>
      </c>
      <c r="D13677" s="15">
        <f>IF(AND($A13677&gt;=Instellingen!$B$6,$A13677&lt;Instellingen!$B$7),1,0)</f>
        <v/>
      </c>
      <c r="E13677" s="15">
        <f>COUNTIF(tData[BezoekStart],"&lt;"&amp;($A13677+1/24))-COUNTIF(tData[BezoekEind],"&lt;="&amp;$A13677)</f>
        <v/>
      </c>
      <c r="F13677" s="15">
        <f>COUNTIF(tData[BezoekLangStart],"&lt;"&amp;($A13677+1/24))-COUNTIF(tData[BezoekLangEind],"&lt;="&amp;$A13677)</f>
        <v/>
      </c>
      <c r="G13677" s="15">
        <f>IF($D13677=1,$B13677*100+$C13677,-1)</f>
        <v/>
      </c>
      <c r="H13677" s="15">
        <f>IF($D13677=1,$B13677,-1)</f>
        <v/>
      </c>
      <c r="I13677" s="15">
        <f>IF($D13677=1,$C13677,-1)</f>
        <v/>
      </c>
    </row>
    <row r="13678">
      <c r="A13678" s="33" t="n">
        <v>45861.79166666666</v>
      </c>
      <c r="B13678" s="15">
        <f>WEEKDAY($A13678,2)</f>
        <v/>
      </c>
      <c r="C13678" s="15">
        <f>HOUR($A13678)</f>
        <v/>
      </c>
      <c r="D13678" s="15">
        <f>IF(AND($A13678&gt;=Instellingen!$B$6,$A13678&lt;Instellingen!$B$7),1,0)</f>
        <v/>
      </c>
      <c r="E13678" s="15">
        <f>COUNTIF(tData[BezoekStart],"&lt;"&amp;($A13678+1/24))-COUNTIF(tData[BezoekEind],"&lt;="&amp;$A13678)</f>
        <v/>
      </c>
      <c r="F13678" s="15">
        <f>COUNTIF(tData[BezoekLangStart],"&lt;"&amp;($A13678+1/24))-COUNTIF(tData[BezoekLangEind],"&lt;="&amp;$A13678)</f>
        <v/>
      </c>
      <c r="G13678" s="15">
        <f>IF($D13678=1,$B13678*100+$C13678,-1)</f>
        <v/>
      </c>
      <c r="H13678" s="15">
        <f>IF($D13678=1,$B13678,-1)</f>
        <v/>
      </c>
      <c r="I13678" s="15">
        <f>IF($D13678=1,$C13678,-1)</f>
        <v/>
      </c>
    </row>
    <row r="13679">
      <c r="A13679" s="33" t="n">
        <v>45861.83333333334</v>
      </c>
      <c r="B13679" s="15">
        <f>WEEKDAY($A13679,2)</f>
        <v/>
      </c>
      <c r="C13679" s="15">
        <f>HOUR($A13679)</f>
        <v/>
      </c>
      <c r="D13679" s="15">
        <f>IF(AND($A13679&gt;=Instellingen!$B$6,$A13679&lt;Instellingen!$B$7),1,0)</f>
        <v/>
      </c>
      <c r="E13679" s="15">
        <f>COUNTIF(tData[BezoekStart],"&lt;"&amp;($A13679+1/24))-COUNTIF(tData[BezoekEind],"&lt;="&amp;$A13679)</f>
        <v/>
      </c>
      <c r="F13679" s="15">
        <f>COUNTIF(tData[BezoekLangStart],"&lt;"&amp;($A13679+1/24))-COUNTIF(tData[BezoekLangEind],"&lt;="&amp;$A13679)</f>
        <v/>
      </c>
      <c r="G13679" s="15">
        <f>IF($D13679=1,$B13679*100+$C13679,-1)</f>
        <v/>
      </c>
      <c r="H13679" s="15">
        <f>IF($D13679=1,$B13679,-1)</f>
        <v/>
      </c>
      <c r="I13679" s="15">
        <f>IF($D13679=1,$C13679,-1)</f>
        <v/>
      </c>
    </row>
    <row r="13680">
      <c r="A13680" s="33" t="n">
        <v>45861.875</v>
      </c>
      <c r="B13680" s="15">
        <f>WEEKDAY($A13680,2)</f>
        <v/>
      </c>
      <c r="C13680" s="15">
        <f>HOUR($A13680)</f>
        <v/>
      </c>
      <c r="D13680" s="15">
        <f>IF(AND($A13680&gt;=Instellingen!$B$6,$A13680&lt;Instellingen!$B$7),1,0)</f>
        <v/>
      </c>
      <c r="E13680" s="15">
        <f>COUNTIF(tData[BezoekStart],"&lt;"&amp;($A13680+1/24))-COUNTIF(tData[BezoekEind],"&lt;="&amp;$A13680)</f>
        <v/>
      </c>
      <c r="F13680" s="15">
        <f>COUNTIF(tData[BezoekLangStart],"&lt;"&amp;($A13680+1/24))-COUNTIF(tData[BezoekLangEind],"&lt;="&amp;$A13680)</f>
        <v/>
      </c>
      <c r="G13680" s="15">
        <f>IF($D13680=1,$B13680*100+$C13680,-1)</f>
        <v/>
      </c>
      <c r="H13680" s="15">
        <f>IF($D13680=1,$B13680,-1)</f>
        <v/>
      </c>
      <c r="I13680" s="15">
        <f>IF($D13680=1,$C13680,-1)</f>
        <v/>
      </c>
    </row>
    <row r="13681">
      <c r="A13681" s="33" t="n">
        <v>45861.91666666666</v>
      </c>
      <c r="B13681" s="15">
        <f>WEEKDAY($A13681,2)</f>
        <v/>
      </c>
      <c r="C13681" s="15">
        <f>HOUR($A13681)</f>
        <v/>
      </c>
      <c r="D13681" s="15">
        <f>IF(AND($A13681&gt;=Instellingen!$B$6,$A13681&lt;Instellingen!$B$7),1,0)</f>
        <v/>
      </c>
      <c r="E13681" s="15">
        <f>COUNTIF(tData[BezoekStart],"&lt;"&amp;($A13681+1/24))-COUNTIF(tData[BezoekEind],"&lt;="&amp;$A13681)</f>
        <v/>
      </c>
      <c r="F13681" s="15">
        <f>COUNTIF(tData[BezoekLangStart],"&lt;"&amp;($A13681+1/24))-COUNTIF(tData[BezoekLangEind],"&lt;="&amp;$A13681)</f>
        <v/>
      </c>
      <c r="G13681" s="15">
        <f>IF($D13681=1,$B13681*100+$C13681,-1)</f>
        <v/>
      </c>
      <c r="H13681" s="15">
        <f>IF($D13681=1,$B13681,-1)</f>
        <v/>
      </c>
      <c r="I13681" s="15">
        <f>IF($D13681=1,$C13681,-1)</f>
        <v/>
      </c>
    </row>
    <row r="13682">
      <c r="A13682" s="33" t="n">
        <v>45861.95833333334</v>
      </c>
      <c r="B13682" s="15">
        <f>WEEKDAY($A13682,2)</f>
        <v/>
      </c>
      <c r="C13682" s="15">
        <f>HOUR($A13682)</f>
        <v/>
      </c>
      <c r="D13682" s="15">
        <f>IF(AND($A13682&gt;=Instellingen!$B$6,$A13682&lt;Instellingen!$B$7),1,0)</f>
        <v/>
      </c>
      <c r="E13682" s="15">
        <f>COUNTIF(tData[BezoekStart],"&lt;"&amp;($A13682+1/24))-COUNTIF(tData[BezoekEind],"&lt;="&amp;$A13682)</f>
        <v/>
      </c>
      <c r="F13682" s="15">
        <f>COUNTIF(tData[BezoekLangStart],"&lt;"&amp;($A13682+1/24))-COUNTIF(tData[BezoekLangEind],"&lt;="&amp;$A13682)</f>
        <v/>
      </c>
      <c r="G13682" s="15">
        <f>IF($D13682=1,$B13682*100+$C13682,-1)</f>
        <v/>
      </c>
      <c r="H13682" s="15">
        <f>IF($D13682=1,$B13682,-1)</f>
        <v/>
      </c>
      <c r="I13682" s="15">
        <f>IF($D13682=1,$C13682,-1)</f>
        <v/>
      </c>
    </row>
    <row r="13683">
      <c r="A13683" s="33" t="n">
        <v>45862</v>
      </c>
      <c r="B13683" s="15">
        <f>WEEKDAY($A13683,2)</f>
        <v/>
      </c>
      <c r="C13683" s="15">
        <f>HOUR($A13683)</f>
        <v/>
      </c>
      <c r="D13683" s="15">
        <f>IF(AND($A13683&gt;=Instellingen!$B$6,$A13683&lt;Instellingen!$B$7),1,0)</f>
        <v/>
      </c>
      <c r="E13683" s="15">
        <f>COUNTIF(tData[BezoekStart],"&lt;"&amp;($A13683+1/24))-COUNTIF(tData[BezoekEind],"&lt;="&amp;$A13683)</f>
        <v/>
      </c>
      <c r="F13683" s="15">
        <f>COUNTIF(tData[BezoekLangStart],"&lt;"&amp;($A13683+1/24))-COUNTIF(tData[BezoekLangEind],"&lt;="&amp;$A13683)</f>
        <v/>
      </c>
      <c r="G13683" s="15">
        <f>IF($D13683=1,$B13683*100+$C13683,-1)</f>
        <v/>
      </c>
      <c r="H13683" s="15">
        <f>IF($D13683=1,$B13683,-1)</f>
        <v/>
      </c>
      <c r="I13683" s="15">
        <f>IF($D13683=1,$C13683,-1)</f>
        <v/>
      </c>
    </row>
    <row r="13684">
      <c r="A13684" s="33" t="n">
        <v>45862.04166666666</v>
      </c>
      <c r="B13684" s="15">
        <f>WEEKDAY($A13684,2)</f>
        <v/>
      </c>
      <c r="C13684" s="15">
        <f>HOUR($A13684)</f>
        <v/>
      </c>
      <c r="D13684" s="15">
        <f>IF(AND($A13684&gt;=Instellingen!$B$6,$A13684&lt;Instellingen!$B$7),1,0)</f>
        <v/>
      </c>
      <c r="E13684" s="15">
        <f>COUNTIF(tData[BezoekStart],"&lt;"&amp;($A13684+1/24))-COUNTIF(tData[BezoekEind],"&lt;="&amp;$A13684)</f>
        <v/>
      </c>
      <c r="F13684" s="15">
        <f>COUNTIF(tData[BezoekLangStart],"&lt;"&amp;($A13684+1/24))-COUNTIF(tData[BezoekLangEind],"&lt;="&amp;$A13684)</f>
        <v/>
      </c>
      <c r="G13684" s="15">
        <f>IF($D13684=1,$B13684*100+$C13684,-1)</f>
        <v/>
      </c>
      <c r="H13684" s="15">
        <f>IF($D13684=1,$B13684,-1)</f>
        <v/>
      </c>
      <c r="I13684" s="15">
        <f>IF($D13684=1,$C13684,-1)</f>
        <v/>
      </c>
    </row>
    <row r="13685">
      <c r="A13685" s="33" t="n">
        <v>45862.08333333334</v>
      </c>
      <c r="B13685" s="15">
        <f>WEEKDAY($A13685,2)</f>
        <v/>
      </c>
      <c r="C13685" s="15">
        <f>HOUR($A13685)</f>
        <v/>
      </c>
      <c r="D13685" s="15">
        <f>IF(AND($A13685&gt;=Instellingen!$B$6,$A13685&lt;Instellingen!$B$7),1,0)</f>
        <v/>
      </c>
      <c r="E13685" s="15">
        <f>COUNTIF(tData[BezoekStart],"&lt;"&amp;($A13685+1/24))-COUNTIF(tData[BezoekEind],"&lt;="&amp;$A13685)</f>
        <v/>
      </c>
      <c r="F13685" s="15">
        <f>COUNTIF(tData[BezoekLangStart],"&lt;"&amp;($A13685+1/24))-COUNTIF(tData[BezoekLangEind],"&lt;="&amp;$A13685)</f>
        <v/>
      </c>
      <c r="G13685" s="15">
        <f>IF($D13685=1,$B13685*100+$C13685,-1)</f>
        <v/>
      </c>
      <c r="H13685" s="15">
        <f>IF($D13685=1,$B13685,-1)</f>
        <v/>
      </c>
      <c r="I13685" s="15">
        <f>IF($D13685=1,$C13685,-1)</f>
        <v/>
      </c>
    </row>
    <row r="13686">
      <c r="A13686" s="33" t="n">
        <v>45862.125</v>
      </c>
      <c r="B13686" s="15">
        <f>WEEKDAY($A13686,2)</f>
        <v/>
      </c>
      <c r="C13686" s="15">
        <f>HOUR($A13686)</f>
        <v/>
      </c>
      <c r="D13686" s="15">
        <f>IF(AND($A13686&gt;=Instellingen!$B$6,$A13686&lt;Instellingen!$B$7),1,0)</f>
        <v/>
      </c>
      <c r="E13686" s="15">
        <f>COUNTIF(tData[BezoekStart],"&lt;"&amp;($A13686+1/24))-COUNTIF(tData[BezoekEind],"&lt;="&amp;$A13686)</f>
        <v/>
      </c>
      <c r="F13686" s="15">
        <f>COUNTIF(tData[BezoekLangStart],"&lt;"&amp;($A13686+1/24))-COUNTIF(tData[BezoekLangEind],"&lt;="&amp;$A13686)</f>
        <v/>
      </c>
      <c r="G13686" s="15">
        <f>IF($D13686=1,$B13686*100+$C13686,-1)</f>
        <v/>
      </c>
      <c r="H13686" s="15">
        <f>IF($D13686=1,$B13686,-1)</f>
        <v/>
      </c>
      <c r="I13686" s="15">
        <f>IF($D13686=1,$C13686,-1)</f>
        <v/>
      </c>
    </row>
    <row r="13687">
      <c r="A13687" s="33" t="n">
        <v>45862.16666666666</v>
      </c>
      <c r="B13687" s="15">
        <f>WEEKDAY($A13687,2)</f>
        <v/>
      </c>
      <c r="C13687" s="15">
        <f>HOUR($A13687)</f>
        <v/>
      </c>
      <c r="D13687" s="15">
        <f>IF(AND($A13687&gt;=Instellingen!$B$6,$A13687&lt;Instellingen!$B$7),1,0)</f>
        <v/>
      </c>
      <c r="E13687" s="15">
        <f>COUNTIF(tData[BezoekStart],"&lt;"&amp;($A13687+1/24))-COUNTIF(tData[BezoekEind],"&lt;="&amp;$A13687)</f>
        <v/>
      </c>
      <c r="F13687" s="15">
        <f>COUNTIF(tData[BezoekLangStart],"&lt;"&amp;($A13687+1/24))-COUNTIF(tData[BezoekLangEind],"&lt;="&amp;$A13687)</f>
        <v/>
      </c>
      <c r="G13687" s="15">
        <f>IF($D13687=1,$B13687*100+$C13687,-1)</f>
        <v/>
      </c>
      <c r="H13687" s="15">
        <f>IF($D13687=1,$B13687,-1)</f>
        <v/>
      </c>
      <c r="I13687" s="15">
        <f>IF($D13687=1,$C13687,-1)</f>
        <v/>
      </c>
    </row>
    <row r="13688">
      <c r="A13688" s="33" t="n">
        <v>45862.20833333334</v>
      </c>
      <c r="B13688" s="15">
        <f>WEEKDAY($A13688,2)</f>
        <v/>
      </c>
      <c r="C13688" s="15">
        <f>HOUR($A13688)</f>
        <v/>
      </c>
      <c r="D13688" s="15">
        <f>IF(AND($A13688&gt;=Instellingen!$B$6,$A13688&lt;Instellingen!$B$7),1,0)</f>
        <v/>
      </c>
      <c r="E13688" s="15">
        <f>COUNTIF(tData[BezoekStart],"&lt;"&amp;($A13688+1/24))-COUNTIF(tData[BezoekEind],"&lt;="&amp;$A13688)</f>
        <v/>
      </c>
      <c r="F13688" s="15">
        <f>COUNTIF(tData[BezoekLangStart],"&lt;"&amp;($A13688+1/24))-COUNTIF(tData[BezoekLangEind],"&lt;="&amp;$A13688)</f>
        <v/>
      </c>
      <c r="G13688" s="15">
        <f>IF($D13688=1,$B13688*100+$C13688,-1)</f>
        <v/>
      </c>
      <c r="H13688" s="15">
        <f>IF($D13688=1,$B13688,-1)</f>
        <v/>
      </c>
      <c r="I13688" s="15">
        <f>IF($D13688=1,$C13688,-1)</f>
        <v/>
      </c>
    </row>
    <row r="13689">
      <c r="A13689" s="33" t="n">
        <v>45862.25</v>
      </c>
      <c r="B13689" s="15">
        <f>WEEKDAY($A13689,2)</f>
        <v/>
      </c>
      <c r="C13689" s="15">
        <f>HOUR($A13689)</f>
        <v/>
      </c>
      <c r="D13689" s="15">
        <f>IF(AND($A13689&gt;=Instellingen!$B$6,$A13689&lt;Instellingen!$B$7),1,0)</f>
        <v/>
      </c>
      <c r="E13689" s="15">
        <f>COUNTIF(tData[BezoekStart],"&lt;"&amp;($A13689+1/24))-COUNTIF(tData[BezoekEind],"&lt;="&amp;$A13689)</f>
        <v/>
      </c>
      <c r="F13689" s="15">
        <f>COUNTIF(tData[BezoekLangStart],"&lt;"&amp;($A13689+1/24))-COUNTIF(tData[BezoekLangEind],"&lt;="&amp;$A13689)</f>
        <v/>
      </c>
      <c r="G13689" s="15">
        <f>IF($D13689=1,$B13689*100+$C13689,-1)</f>
        <v/>
      </c>
      <c r="H13689" s="15">
        <f>IF($D13689=1,$B13689,-1)</f>
        <v/>
      </c>
      <c r="I13689" s="15">
        <f>IF($D13689=1,$C13689,-1)</f>
        <v/>
      </c>
    </row>
    <row r="13690">
      <c r="A13690" s="33" t="n">
        <v>45862.29166666666</v>
      </c>
      <c r="B13690" s="15">
        <f>WEEKDAY($A13690,2)</f>
        <v/>
      </c>
      <c r="C13690" s="15">
        <f>HOUR($A13690)</f>
        <v/>
      </c>
      <c r="D13690" s="15">
        <f>IF(AND($A13690&gt;=Instellingen!$B$6,$A13690&lt;Instellingen!$B$7),1,0)</f>
        <v/>
      </c>
      <c r="E13690" s="15">
        <f>COUNTIF(tData[BezoekStart],"&lt;"&amp;($A13690+1/24))-COUNTIF(tData[BezoekEind],"&lt;="&amp;$A13690)</f>
        <v/>
      </c>
      <c r="F13690" s="15">
        <f>COUNTIF(tData[BezoekLangStart],"&lt;"&amp;($A13690+1/24))-COUNTIF(tData[BezoekLangEind],"&lt;="&amp;$A13690)</f>
        <v/>
      </c>
      <c r="G13690" s="15">
        <f>IF($D13690=1,$B13690*100+$C13690,-1)</f>
        <v/>
      </c>
      <c r="H13690" s="15">
        <f>IF($D13690=1,$B13690,-1)</f>
        <v/>
      </c>
      <c r="I13690" s="15">
        <f>IF($D13690=1,$C13690,-1)</f>
        <v/>
      </c>
    </row>
    <row r="13691">
      <c r="A13691" s="33" t="n">
        <v>45862.33333333334</v>
      </c>
      <c r="B13691" s="15">
        <f>WEEKDAY($A13691,2)</f>
        <v/>
      </c>
      <c r="C13691" s="15">
        <f>HOUR($A13691)</f>
        <v/>
      </c>
      <c r="D13691" s="15">
        <f>IF(AND($A13691&gt;=Instellingen!$B$6,$A13691&lt;Instellingen!$B$7),1,0)</f>
        <v/>
      </c>
      <c r="E13691" s="15">
        <f>COUNTIF(tData[BezoekStart],"&lt;"&amp;($A13691+1/24))-COUNTIF(tData[BezoekEind],"&lt;="&amp;$A13691)</f>
        <v/>
      </c>
      <c r="F13691" s="15">
        <f>COUNTIF(tData[BezoekLangStart],"&lt;"&amp;($A13691+1/24))-COUNTIF(tData[BezoekLangEind],"&lt;="&amp;$A13691)</f>
        <v/>
      </c>
      <c r="G13691" s="15">
        <f>IF($D13691=1,$B13691*100+$C13691,-1)</f>
        <v/>
      </c>
      <c r="H13691" s="15">
        <f>IF($D13691=1,$B13691,-1)</f>
        <v/>
      </c>
      <c r="I13691" s="15">
        <f>IF($D13691=1,$C13691,-1)</f>
        <v/>
      </c>
    </row>
    <row r="13692">
      <c r="A13692" s="33" t="n">
        <v>45862.375</v>
      </c>
      <c r="B13692" s="15">
        <f>WEEKDAY($A13692,2)</f>
        <v/>
      </c>
      <c r="C13692" s="15">
        <f>HOUR($A13692)</f>
        <v/>
      </c>
      <c r="D13692" s="15">
        <f>IF(AND($A13692&gt;=Instellingen!$B$6,$A13692&lt;Instellingen!$B$7),1,0)</f>
        <v/>
      </c>
      <c r="E13692" s="15">
        <f>COUNTIF(tData[BezoekStart],"&lt;"&amp;($A13692+1/24))-COUNTIF(tData[BezoekEind],"&lt;="&amp;$A13692)</f>
        <v/>
      </c>
      <c r="F13692" s="15">
        <f>COUNTIF(tData[BezoekLangStart],"&lt;"&amp;($A13692+1/24))-COUNTIF(tData[BezoekLangEind],"&lt;="&amp;$A13692)</f>
        <v/>
      </c>
      <c r="G13692" s="15">
        <f>IF($D13692=1,$B13692*100+$C13692,-1)</f>
        <v/>
      </c>
      <c r="H13692" s="15">
        <f>IF($D13692=1,$B13692,-1)</f>
        <v/>
      </c>
      <c r="I13692" s="15">
        <f>IF($D13692=1,$C13692,-1)</f>
        <v/>
      </c>
    </row>
    <row r="13693">
      <c r="A13693" s="33" t="n">
        <v>45862.41666666666</v>
      </c>
      <c r="B13693" s="15">
        <f>WEEKDAY($A13693,2)</f>
        <v/>
      </c>
      <c r="C13693" s="15">
        <f>HOUR($A13693)</f>
        <v/>
      </c>
      <c r="D13693" s="15">
        <f>IF(AND($A13693&gt;=Instellingen!$B$6,$A13693&lt;Instellingen!$B$7),1,0)</f>
        <v/>
      </c>
      <c r="E13693" s="15">
        <f>COUNTIF(tData[BezoekStart],"&lt;"&amp;($A13693+1/24))-COUNTIF(tData[BezoekEind],"&lt;="&amp;$A13693)</f>
        <v/>
      </c>
      <c r="F13693" s="15">
        <f>COUNTIF(tData[BezoekLangStart],"&lt;"&amp;($A13693+1/24))-COUNTIF(tData[BezoekLangEind],"&lt;="&amp;$A13693)</f>
        <v/>
      </c>
      <c r="G13693" s="15">
        <f>IF($D13693=1,$B13693*100+$C13693,-1)</f>
        <v/>
      </c>
      <c r="H13693" s="15">
        <f>IF($D13693=1,$B13693,-1)</f>
        <v/>
      </c>
      <c r="I13693" s="15">
        <f>IF($D13693=1,$C13693,-1)</f>
        <v/>
      </c>
    </row>
    <row r="13694">
      <c r="A13694" s="33" t="n">
        <v>45862.45833333334</v>
      </c>
      <c r="B13694" s="15">
        <f>WEEKDAY($A13694,2)</f>
        <v/>
      </c>
      <c r="C13694" s="15">
        <f>HOUR($A13694)</f>
        <v/>
      </c>
      <c r="D13694" s="15">
        <f>IF(AND($A13694&gt;=Instellingen!$B$6,$A13694&lt;Instellingen!$B$7),1,0)</f>
        <v/>
      </c>
      <c r="E13694" s="15">
        <f>COUNTIF(tData[BezoekStart],"&lt;"&amp;($A13694+1/24))-COUNTIF(tData[BezoekEind],"&lt;="&amp;$A13694)</f>
        <v/>
      </c>
      <c r="F13694" s="15">
        <f>COUNTIF(tData[BezoekLangStart],"&lt;"&amp;($A13694+1/24))-COUNTIF(tData[BezoekLangEind],"&lt;="&amp;$A13694)</f>
        <v/>
      </c>
      <c r="G13694" s="15">
        <f>IF($D13694=1,$B13694*100+$C13694,-1)</f>
        <v/>
      </c>
      <c r="H13694" s="15">
        <f>IF($D13694=1,$B13694,-1)</f>
        <v/>
      </c>
      <c r="I13694" s="15">
        <f>IF($D13694=1,$C13694,-1)</f>
        <v/>
      </c>
    </row>
    <row r="13695">
      <c r="A13695" s="33" t="n">
        <v>45862.5</v>
      </c>
      <c r="B13695" s="15">
        <f>WEEKDAY($A13695,2)</f>
        <v/>
      </c>
      <c r="C13695" s="15">
        <f>HOUR($A13695)</f>
        <v/>
      </c>
      <c r="D13695" s="15">
        <f>IF(AND($A13695&gt;=Instellingen!$B$6,$A13695&lt;Instellingen!$B$7),1,0)</f>
        <v/>
      </c>
      <c r="E13695" s="15">
        <f>COUNTIF(tData[BezoekStart],"&lt;"&amp;($A13695+1/24))-COUNTIF(tData[BezoekEind],"&lt;="&amp;$A13695)</f>
        <v/>
      </c>
      <c r="F13695" s="15">
        <f>COUNTIF(tData[BezoekLangStart],"&lt;"&amp;($A13695+1/24))-COUNTIF(tData[BezoekLangEind],"&lt;="&amp;$A13695)</f>
        <v/>
      </c>
      <c r="G13695" s="15">
        <f>IF($D13695=1,$B13695*100+$C13695,-1)</f>
        <v/>
      </c>
      <c r="H13695" s="15">
        <f>IF($D13695=1,$B13695,-1)</f>
        <v/>
      </c>
      <c r="I13695" s="15">
        <f>IF($D13695=1,$C13695,-1)</f>
        <v/>
      </c>
    </row>
    <row r="13696">
      <c r="A13696" s="33" t="n">
        <v>45862.54166666666</v>
      </c>
      <c r="B13696" s="15">
        <f>WEEKDAY($A13696,2)</f>
        <v/>
      </c>
      <c r="C13696" s="15">
        <f>HOUR($A13696)</f>
        <v/>
      </c>
      <c r="D13696" s="15">
        <f>IF(AND($A13696&gt;=Instellingen!$B$6,$A13696&lt;Instellingen!$B$7),1,0)</f>
        <v/>
      </c>
      <c r="E13696" s="15">
        <f>COUNTIF(tData[BezoekStart],"&lt;"&amp;($A13696+1/24))-COUNTIF(tData[BezoekEind],"&lt;="&amp;$A13696)</f>
        <v/>
      </c>
      <c r="F13696" s="15">
        <f>COUNTIF(tData[BezoekLangStart],"&lt;"&amp;($A13696+1/24))-COUNTIF(tData[BezoekLangEind],"&lt;="&amp;$A13696)</f>
        <v/>
      </c>
      <c r="G13696" s="15">
        <f>IF($D13696=1,$B13696*100+$C13696,-1)</f>
        <v/>
      </c>
      <c r="H13696" s="15">
        <f>IF($D13696=1,$B13696,-1)</f>
        <v/>
      </c>
      <c r="I13696" s="15">
        <f>IF($D13696=1,$C13696,-1)</f>
        <v/>
      </c>
    </row>
    <row r="13697">
      <c r="A13697" s="33" t="n">
        <v>45862.58333333334</v>
      </c>
      <c r="B13697" s="15">
        <f>WEEKDAY($A13697,2)</f>
        <v/>
      </c>
      <c r="C13697" s="15">
        <f>HOUR($A13697)</f>
        <v/>
      </c>
      <c r="D13697" s="15">
        <f>IF(AND($A13697&gt;=Instellingen!$B$6,$A13697&lt;Instellingen!$B$7),1,0)</f>
        <v/>
      </c>
      <c r="E13697" s="15">
        <f>COUNTIF(tData[BezoekStart],"&lt;"&amp;($A13697+1/24))-COUNTIF(tData[BezoekEind],"&lt;="&amp;$A13697)</f>
        <v/>
      </c>
      <c r="F13697" s="15">
        <f>COUNTIF(tData[BezoekLangStart],"&lt;"&amp;($A13697+1/24))-COUNTIF(tData[BezoekLangEind],"&lt;="&amp;$A13697)</f>
        <v/>
      </c>
      <c r="G13697" s="15">
        <f>IF($D13697=1,$B13697*100+$C13697,-1)</f>
        <v/>
      </c>
      <c r="H13697" s="15">
        <f>IF($D13697=1,$B13697,-1)</f>
        <v/>
      </c>
      <c r="I13697" s="15">
        <f>IF($D13697=1,$C13697,-1)</f>
        <v/>
      </c>
    </row>
    <row r="13698">
      <c r="A13698" s="33" t="n">
        <v>45862.625</v>
      </c>
      <c r="B13698" s="15">
        <f>WEEKDAY($A13698,2)</f>
        <v/>
      </c>
      <c r="C13698" s="15">
        <f>HOUR($A13698)</f>
        <v/>
      </c>
      <c r="D13698" s="15">
        <f>IF(AND($A13698&gt;=Instellingen!$B$6,$A13698&lt;Instellingen!$B$7),1,0)</f>
        <v/>
      </c>
      <c r="E13698" s="15">
        <f>COUNTIF(tData[BezoekStart],"&lt;"&amp;($A13698+1/24))-COUNTIF(tData[BezoekEind],"&lt;="&amp;$A13698)</f>
        <v/>
      </c>
      <c r="F13698" s="15">
        <f>COUNTIF(tData[BezoekLangStart],"&lt;"&amp;($A13698+1/24))-COUNTIF(tData[BezoekLangEind],"&lt;="&amp;$A13698)</f>
        <v/>
      </c>
      <c r="G13698" s="15">
        <f>IF($D13698=1,$B13698*100+$C13698,-1)</f>
        <v/>
      </c>
      <c r="H13698" s="15">
        <f>IF($D13698=1,$B13698,-1)</f>
        <v/>
      </c>
      <c r="I13698" s="15">
        <f>IF($D13698=1,$C13698,-1)</f>
        <v/>
      </c>
    </row>
    <row r="13699">
      <c r="A13699" s="33" t="n">
        <v>45862.66666666666</v>
      </c>
      <c r="B13699" s="15">
        <f>WEEKDAY($A13699,2)</f>
        <v/>
      </c>
      <c r="C13699" s="15">
        <f>HOUR($A13699)</f>
        <v/>
      </c>
      <c r="D13699" s="15">
        <f>IF(AND($A13699&gt;=Instellingen!$B$6,$A13699&lt;Instellingen!$B$7),1,0)</f>
        <v/>
      </c>
      <c r="E13699" s="15">
        <f>COUNTIF(tData[BezoekStart],"&lt;"&amp;($A13699+1/24))-COUNTIF(tData[BezoekEind],"&lt;="&amp;$A13699)</f>
        <v/>
      </c>
      <c r="F13699" s="15">
        <f>COUNTIF(tData[BezoekLangStart],"&lt;"&amp;($A13699+1/24))-COUNTIF(tData[BezoekLangEind],"&lt;="&amp;$A13699)</f>
        <v/>
      </c>
      <c r="G13699" s="15">
        <f>IF($D13699=1,$B13699*100+$C13699,-1)</f>
        <v/>
      </c>
      <c r="H13699" s="15">
        <f>IF($D13699=1,$B13699,-1)</f>
        <v/>
      </c>
      <c r="I13699" s="15">
        <f>IF($D13699=1,$C13699,-1)</f>
        <v/>
      </c>
    </row>
    <row r="13700">
      <c r="A13700" s="33" t="n">
        <v>45862.70833333334</v>
      </c>
      <c r="B13700" s="15">
        <f>WEEKDAY($A13700,2)</f>
        <v/>
      </c>
      <c r="C13700" s="15">
        <f>HOUR($A13700)</f>
        <v/>
      </c>
      <c r="D13700" s="15">
        <f>IF(AND($A13700&gt;=Instellingen!$B$6,$A13700&lt;Instellingen!$B$7),1,0)</f>
        <v/>
      </c>
      <c r="E13700" s="15">
        <f>COUNTIF(tData[BezoekStart],"&lt;"&amp;($A13700+1/24))-COUNTIF(tData[BezoekEind],"&lt;="&amp;$A13700)</f>
        <v/>
      </c>
      <c r="F13700" s="15">
        <f>COUNTIF(tData[BezoekLangStart],"&lt;"&amp;($A13700+1/24))-COUNTIF(tData[BezoekLangEind],"&lt;="&amp;$A13700)</f>
        <v/>
      </c>
      <c r="G13700" s="15">
        <f>IF($D13700=1,$B13700*100+$C13700,-1)</f>
        <v/>
      </c>
      <c r="H13700" s="15">
        <f>IF($D13700=1,$B13700,-1)</f>
        <v/>
      </c>
      <c r="I13700" s="15">
        <f>IF($D13700=1,$C13700,-1)</f>
        <v/>
      </c>
    </row>
    <row r="13701">
      <c r="A13701" s="33" t="n">
        <v>45862.75</v>
      </c>
      <c r="B13701" s="15">
        <f>WEEKDAY($A13701,2)</f>
        <v/>
      </c>
      <c r="C13701" s="15">
        <f>HOUR($A13701)</f>
        <v/>
      </c>
      <c r="D13701" s="15">
        <f>IF(AND($A13701&gt;=Instellingen!$B$6,$A13701&lt;Instellingen!$B$7),1,0)</f>
        <v/>
      </c>
      <c r="E13701" s="15">
        <f>COUNTIF(tData[BezoekStart],"&lt;"&amp;($A13701+1/24))-COUNTIF(tData[BezoekEind],"&lt;="&amp;$A13701)</f>
        <v/>
      </c>
      <c r="F13701" s="15">
        <f>COUNTIF(tData[BezoekLangStart],"&lt;"&amp;($A13701+1/24))-COUNTIF(tData[BezoekLangEind],"&lt;="&amp;$A13701)</f>
        <v/>
      </c>
      <c r="G13701" s="15">
        <f>IF($D13701=1,$B13701*100+$C13701,-1)</f>
        <v/>
      </c>
      <c r="H13701" s="15">
        <f>IF($D13701=1,$B13701,-1)</f>
        <v/>
      </c>
      <c r="I13701" s="15">
        <f>IF($D13701=1,$C13701,-1)</f>
        <v/>
      </c>
    </row>
    <row r="13702">
      <c r="A13702" s="33" t="n">
        <v>45862.79166666666</v>
      </c>
      <c r="B13702" s="15">
        <f>WEEKDAY($A13702,2)</f>
        <v/>
      </c>
      <c r="C13702" s="15">
        <f>HOUR($A13702)</f>
        <v/>
      </c>
      <c r="D13702" s="15">
        <f>IF(AND($A13702&gt;=Instellingen!$B$6,$A13702&lt;Instellingen!$B$7),1,0)</f>
        <v/>
      </c>
      <c r="E13702" s="15">
        <f>COUNTIF(tData[BezoekStart],"&lt;"&amp;($A13702+1/24))-COUNTIF(tData[BezoekEind],"&lt;="&amp;$A13702)</f>
        <v/>
      </c>
      <c r="F13702" s="15">
        <f>COUNTIF(tData[BezoekLangStart],"&lt;"&amp;($A13702+1/24))-COUNTIF(tData[BezoekLangEind],"&lt;="&amp;$A13702)</f>
        <v/>
      </c>
      <c r="G13702" s="15">
        <f>IF($D13702=1,$B13702*100+$C13702,-1)</f>
        <v/>
      </c>
      <c r="H13702" s="15">
        <f>IF($D13702=1,$B13702,-1)</f>
        <v/>
      </c>
      <c r="I13702" s="15">
        <f>IF($D13702=1,$C13702,-1)</f>
        <v/>
      </c>
    </row>
    <row r="13703">
      <c r="A13703" s="33" t="n">
        <v>45862.83333333334</v>
      </c>
      <c r="B13703" s="15">
        <f>WEEKDAY($A13703,2)</f>
        <v/>
      </c>
      <c r="C13703" s="15">
        <f>HOUR($A13703)</f>
        <v/>
      </c>
      <c r="D13703" s="15">
        <f>IF(AND($A13703&gt;=Instellingen!$B$6,$A13703&lt;Instellingen!$B$7),1,0)</f>
        <v/>
      </c>
      <c r="E13703" s="15">
        <f>COUNTIF(tData[BezoekStart],"&lt;"&amp;($A13703+1/24))-COUNTIF(tData[BezoekEind],"&lt;="&amp;$A13703)</f>
        <v/>
      </c>
      <c r="F13703" s="15">
        <f>COUNTIF(tData[BezoekLangStart],"&lt;"&amp;($A13703+1/24))-COUNTIF(tData[BezoekLangEind],"&lt;="&amp;$A13703)</f>
        <v/>
      </c>
      <c r="G13703" s="15">
        <f>IF($D13703=1,$B13703*100+$C13703,-1)</f>
        <v/>
      </c>
      <c r="H13703" s="15">
        <f>IF($D13703=1,$B13703,-1)</f>
        <v/>
      </c>
      <c r="I13703" s="15">
        <f>IF($D13703=1,$C13703,-1)</f>
        <v/>
      </c>
    </row>
    <row r="13704">
      <c r="A13704" s="33" t="n">
        <v>45862.875</v>
      </c>
      <c r="B13704" s="15">
        <f>WEEKDAY($A13704,2)</f>
        <v/>
      </c>
      <c r="C13704" s="15">
        <f>HOUR($A13704)</f>
        <v/>
      </c>
      <c r="D13704" s="15">
        <f>IF(AND($A13704&gt;=Instellingen!$B$6,$A13704&lt;Instellingen!$B$7),1,0)</f>
        <v/>
      </c>
      <c r="E13704" s="15">
        <f>COUNTIF(tData[BezoekStart],"&lt;"&amp;($A13704+1/24))-COUNTIF(tData[BezoekEind],"&lt;="&amp;$A13704)</f>
        <v/>
      </c>
      <c r="F13704" s="15">
        <f>COUNTIF(tData[BezoekLangStart],"&lt;"&amp;($A13704+1/24))-COUNTIF(tData[BezoekLangEind],"&lt;="&amp;$A13704)</f>
        <v/>
      </c>
      <c r="G13704" s="15">
        <f>IF($D13704=1,$B13704*100+$C13704,-1)</f>
        <v/>
      </c>
      <c r="H13704" s="15">
        <f>IF($D13704=1,$B13704,-1)</f>
        <v/>
      </c>
      <c r="I13704" s="15">
        <f>IF($D13704=1,$C13704,-1)</f>
        <v/>
      </c>
    </row>
    <row r="13705">
      <c r="A13705" s="33" t="n">
        <v>45862.91666666666</v>
      </c>
      <c r="B13705" s="15">
        <f>WEEKDAY($A13705,2)</f>
        <v/>
      </c>
      <c r="C13705" s="15">
        <f>HOUR($A13705)</f>
        <v/>
      </c>
      <c r="D13705" s="15">
        <f>IF(AND($A13705&gt;=Instellingen!$B$6,$A13705&lt;Instellingen!$B$7),1,0)</f>
        <v/>
      </c>
      <c r="E13705" s="15">
        <f>COUNTIF(tData[BezoekStart],"&lt;"&amp;($A13705+1/24))-COUNTIF(tData[BezoekEind],"&lt;="&amp;$A13705)</f>
        <v/>
      </c>
      <c r="F13705" s="15">
        <f>COUNTIF(tData[BezoekLangStart],"&lt;"&amp;($A13705+1/24))-COUNTIF(tData[BezoekLangEind],"&lt;="&amp;$A13705)</f>
        <v/>
      </c>
      <c r="G13705" s="15">
        <f>IF($D13705=1,$B13705*100+$C13705,-1)</f>
        <v/>
      </c>
      <c r="H13705" s="15">
        <f>IF($D13705=1,$B13705,-1)</f>
        <v/>
      </c>
      <c r="I13705" s="15">
        <f>IF($D13705=1,$C13705,-1)</f>
        <v/>
      </c>
    </row>
    <row r="13706">
      <c r="A13706" s="33" t="n">
        <v>45862.95833333334</v>
      </c>
      <c r="B13706" s="15">
        <f>WEEKDAY($A13706,2)</f>
        <v/>
      </c>
      <c r="C13706" s="15">
        <f>HOUR($A13706)</f>
        <v/>
      </c>
      <c r="D13706" s="15">
        <f>IF(AND($A13706&gt;=Instellingen!$B$6,$A13706&lt;Instellingen!$B$7),1,0)</f>
        <v/>
      </c>
      <c r="E13706" s="15">
        <f>COUNTIF(tData[BezoekStart],"&lt;"&amp;($A13706+1/24))-COUNTIF(tData[BezoekEind],"&lt;="&amp;$A13706)</f>
        <v/>
      </c>
      <c r="F13706" s="15">
        <f>COUNTIF(tData[BezoekLangStart],"&lt;"&amp;($A13706+1/24))-COUNTIF(tData[BezoekLangEind],"&lt;="&amp;$A13706)</f>
        <v/>
      </c>
      <c r="G13706" s="15">
        <f>IF($D13706=1,$B13706*100+$C13706,-1)</f>
        <v/>
      </c>
      <c r="H13706" s="15">
        <f>IF($D13706=1,$B13706,-1)</f>
        <v/>
      </c>
      <c r="I13706" s="15">
        <f>IF($D13706=1,$C13706,-1)</f>
        <v/>
      </c>
    </row>
    <row r="13707">
      <c r="A13707" s="33" t="n">
        <v>45863</v>
      </c>
      <c r="B13707" s="15">
        <f>WEEKDAY($A13707,2)</f>
        <v/>
      </c>
      <c r="C13707" s="15">
        <f>HOUR($A13707)</f>
        <v/>
      </c>
      <c r="D13707" s="15">
        <f>IF(AND($A13707&gt;=Instellingen!$B$6,$A13707&lt;Instellingen!$B$7),1,0)</f>
        <v/>
      </c>
      <c r="E13707" s="15">
        <f>COUNTIF(tData[BezoekStart],"&lt;"&amp;($A13707+1/24))-COUNTIF(tData[BezoekEind],"&lt;="&amp;$A13707)</f>
        <v/>
      </c>
      <c r="F13707" s="15">
        <f>COUNTIF(tData[BezoekLangStart],"&lt;"&amp;($A13707+1/24))-COUNTIF(tData[BezoekLangEind],"&lt;="&amp;$A13707)</f>
        <v/>
      </c>
      <c r="G13707" s="15">
        <f>IF($D13707=1,$B13707*100+$C13707,-1)</f>
        <v/>
      </c>
      <c r="H13707" s="15">
        <f>IF($D13707=1,$B13707,-1)</f>
        <v/>
      </c>
      <c r="I13707" s="15">
        <f>IF($D13707=1,$C13707,-1)</f>
        <v/>
      </c>
    </row>
    <row r="13708">
      <c r="A13708" s="33" t="n">
        <v>45863.04166666666</v>
      </c>
      <c r="B13708" s="15">
        <f>WEEKDAY($A13708,2)</f>
        <v/>
      </c>
      <c r="C13708" s="15">
        <f>HOUR($A13708)</f>
        <v/>
      </c>
      <c r="D13708" s="15">
        <f>IF(AND($A13708&gt;=Instellingen!$B$6,$A13708&lt;Instellingen!$B$7),1,0)</f>
        <v/>
      </c>
      <c r="E13708" s="15">
        <f>COUNTIF(tData[BezoekStart],"&lt;"&amp;($A13708+1/24))-COUNTIF(tData[BezoekEind],"&lt;="&amp;$A13708)</f>
        <v/>
      </c>
      <c r="F13708" s="15">
        <f>COUNTIF(tData[BezoekLangStart],"&lt;"&amp;($A13708+1/24))-COUNTIF(tData[BezoekLangEind],"&lt;="&amp;$A13708)</f>
        <v/>
      </c>
      <c r="G13708" s="15">
        <f>IF($D13708=1,$B13708*100+$C13708,-1)</f>
        <v/>
      </c>
      <c r="H13708" s="15">
        <f>IF($D13708=1,$B13708,-1)</f>
        <v/>
      </c>
      <c r="I13708" s="15">
        <f>IF($D13708=1,$C13708,-1)</f>
        <v/>
      </c>
    </row>
    <row r="13709">
      <c r="A13709" s="33" t="n">
        <v>45863.08333333334</v>
      </c>
      <c r="B13709" s="15">
        <f>WEEKDAY($A13709,2)</f>
        <v/>
      </c>
      <c r="C13709" s="15">
        <f>HOUR($A13709)</f>
        <v/>
      </c>
      <c r="D13709" s="15">
        <f>IF(AND($A13709&gt;=Instellingen!$B$6,$A13709&lt;Instellingen!$B$7),1,0)</f>
        <v/>
      </c>
      <c r="E13709" s="15">
        <f>COUNTIF(tData[BezoekStart],"&lt;"&amp;($A13709+1/24))-COUNTIF(tData[BezoekEind],"&lt;="&amp;$A13709)</f>
        <v/>
      </c>
      <c r="F13709" s="15">
        <f>COUNTIF(tData[BezoekLangStart],"&lt;"&amp;($A13709+1/24))-COUNTIF(tData[BezoekLangEind],"&lt;="&amp;$A13709)</f>
        <v/>
      </c>
      <c r="G13709" s="15">
        <f>IF($D13709=1,$B13709*100+$C13709,-1)</f>
        <v/>
      </c>
      <c r="H13709" s="15">
        <f>IF($D13709=1,$B13709,-1)</f>
        <v/>
      </c>
      <c r="I13709" s="15">
        <f>IF($D13709=1,$C13709,-1)</f>
        <v/>
      </c>
    </row>
    <row r="13710">
      <c r="A13710" s="33" t="n">
        <v>45863.125</v>
      </c>
      <c r="B13710" s="15">
        <f>WEEKDAY($A13710,2)</f>
        <v/>
      </c>
      <c r="C13710" s="15">
        <f>HOUR($A13710)</f>
        <v/>
      </c>
      <c r="D13710" s="15">
        <f>IF(AND($A13710&gt;=Instellingen!$B$6,$A13710&lt;Instellingen!$B$7),1,0)</f>
        <v/>
      </c>
      <c r="E13710" s="15">
        <f>COUNTIF(tData[BezoekStart],"&lt;"&amp;($A13710+1/24))-COUNTIF(tData[BezoekEind],"&lt;="&amp;$A13710)</f>
        <v/>
      </c>
      <c r="F13710" s="15">
        <f>COUNTIF(tData[BezoekLangStart],"&lt;"&amp;($A13710+1/24))-COUNTIF(tData[BezoekLangEind],"&lt;="&amp;$A13710)</f>
        <v/>
      </c>
      <c r="G13710" s="15">
        <f>IF($D13710=1,$B13710*100+$C13710,-1)</f>
        <v/>
      </c>
      <c r="H13710" s="15">
        <f>IF($D13710=1,$B13710,-1)</f>
        <v/>
      </c>
      <c r="I13710" s="15">
        <f>IF($D13710=1,$C13710,-1)</f>
        <v/>
      </c>
    </row>
    <row r="13711">
      <c r="A13711" s="33" t="n">
        <v>45863.16666666666</v>
      </c>
      <c r="B13711" s="15">
        <f>WEEKDAY($A13711,2)</f>
        <v/>
      </c>
      <c r="C13711" s="15">
        <f>HOUR($A13711)</f>
        <v/>
      </c>
      <c r="D13711" s="15">
        <f>IF(AND($A13711&gt;=Instellingen!$B$6,$A13711&lt;Instellingen!$B$7),1,0)</f>
        <v/>
      </c>
      <c r="E13711" s="15">
        <f>COUNTIF(tData[BezoekStart],"&lt;"&amp;($A13711+1/24))-COUNTIF(tData[BezoekEind],"&lt;="&amp;$A13711)</f>
        <v/>
      </c>
      <c r="F13711" s="15">
        <f>COUNTIF(tData[BezoekLangStart],"&lt;"&amp;($A13711+1/24))-COUNTIF(tData[BezoekLangEind],"&lt;="&amp;$A13711)</f>
        <v/>
      </c>
      <c r="G13711" s="15">
        <f>IF($D13711=1,$B13711*100+$C13711,-1)</f>
        <v/>
      </c>
      <c r="H13711" s="15">
        <f>IF($D13711=1,$B13711,-1)</f>
        <v/>
      </c>
      <c r="I13711" s="15">
        <f>IF($D13711=1,$C13711,-1)</f>
        <v/>
      </c>
    </row>
    <row r="13712">
      <c r="A13712" s="33" t="n">
        <v>45863.20833333334</v>
      </c>
      <c r="B13712" s="15">
        <f>WEEKDAY($A13712,2)</f>
        <v/>
      </c>
      <c r="C13712" s="15">
        <f>HOUR($A13712)</f>
        <v/>
      </c>
      <c r="D13712" s="15">
        <f>IF(AND($A13712&gt;=Instellingen!$B$6,$A13712&lt;Instellingen!$B$7),1,0)</f>
        <v/>
      </c>
      <c r="E13712" s="15">
        <f>COUNTIF(tData[BezoekStart],"&lt;"&amp;($A13712+1/24))-COUNTIF(tData[BezoekEind],"&lt;="&amp;$A13712)</f>
        <v/>
      </c>
      <c r="F13712" s="15">
        <f>COUNTIF(tData[BezoekLangStart],"&lt;"&amp;($A13712+1/24))-COUNTIF(tData[BezoekLangEind],"&lt;="&amp;$A13712)</f>
        <v/>
      </c>
      <c r="G13712" s="15">
        <f>IF($D13712=1,$B13712*100+$C13712,-1)</f>
        <v/>
      </c>
      <c r="H13712" s="15">
        <f>IF($D13712=1,$B13712,-1)</f>
        <v/>
      </c>
      <c r="I13712" s="15">
        <f>IF($D13712=1,$C13712,-1)</f>
        <v/>
      </c>
    </row>
    <row r="13713">
      <c r="A13713" s="33" t="n">
        <v>45863.25</v>
      </c>
      <c r="B13713" s="15">
        <f>WEEKDAY($A13713,2)</f>
        <v/>
      </c>
      <c r="C13713" s="15">
        <f>HOUR($A13713)</f>
        <v/>
      </c>
      <c r="D13713" s="15">
        <f>IF(AND($A13713&gt;=Instellingen!$B$6,$A13713&lt;Instellingen!$B$7),1,0)</f>
        <v/>
      </c>
      <c r="E13713" s="15">
        <f>COUNTIF(tData[BezoekStart],"&lt;"&amp;($A13713+1/24))-COUNTIF(tData[BezoekEind],"&lt;="&amp;$A13713)</f>
        <v/>
      </c>
      <c r="F13713" s="15">
        <f>COUNTIF(tData[BezoekLangStart],"&lt;"&amp;($A13713+1/24))-COUNTIF(tData[BezoekLangEind],"&lt;="&amp;$A13713)</f>
        <v/>
      </c>
      <c r="G13713" s="15">
        <f>IF($D13713=1,$B13713*100+$C13713,-1)</f>
        <v/>
      </c>
      <c r="H13713" s="15">
        <f>IF($D13713=1,$B13713,-1)</f>
        <v/>
      </c>
      <c r="I13713" s="15">
        <f>IF($D13713=1,$C13713,-1)</f>
        <v/>
      </c>
    </row>
    <row r="13714">
      <c r="A13714" s="33" t="n">
        <v>45863.29166666666</v>
      </c>
      <c r="B13714" s="15">
        <f>WEEKDAY($A13714,2)</f>
        <v/>
      </c>
      <c r="C13714" s="15">
        <f>HOUR($A13714)</f>
        <v/>
      </c>
      <c r="D13714" s="15">
        <f>IF(AND($A13714&gt;=Instellingen!$B$6,$A13714&lt;Instellingen!$B$7),1,0)</f>
        <v/>
      </c>
      <c r="E13714" s="15">
        <f>COUNTIF(tData[BezoekStart],"&lt;"&amp;($A13714+1/24))-COUNTIF(tData[BezoekEind],"&lt;="&amp;$A13714)</f>
        <v/>
      </c>
      <c r="F13714" s="15">
        <f>COUNTIF(tData[BezoekLangStart],"&lt;"&amp;($A13714+1/24))-COUNTIF(tData[BezoekLangEind],"&lt;="&amp;$A13714)</f>
        <v/>
      </c>
      <c r="G13714" s="15">
        <f>IF($D13714=1,$B13714*100+$C13714,-1)</f>
        <v/>
      </c>
      <c r="H13714" s="15">
        <f>IF($D13714=1,$B13714,-1)</f>
        <v/>
      </c>
      <c r="I13714" s="15">
        <f>IF($D13714=1,$C13714,-1)</f>
        <v/>
      </c>
    </row>
    <row r="13715">
      <c r="A13715" s="33" t="n">
        <v>45863.33333333334</v>
      </c>
      <c r="B13715" s="15">
        <f>WEEKDAY($A13715,2)</f>
        <v/>
      </c>
      <c r="C13715" s="15">
        <f>HOUR($A13715)</f>
        <v/>
      </c>
      <c r="D13715" s="15">
        <f>IF(AND($A13715&gt;=Instellingen!$B$6,$A13715&lt;Instellingen!$B$7),1,0)</f>
        <v/>
      </c>
      <c r="E13715" s="15">
        <f>COUNTIF(tData[BezoekStart],"&lt;"&amp;($A13715+1/24))-COUNTIF(tData[BezoekEind],"&lt;="&amp;$A13715)</f>
        <v/>
      </c>
      <c r="F13715" s="15">
        <f>COUNTIF(tData[BezoekLangStart],"&lt;"&amp;($A13715+1/24))-COUNTIF(tData[BezoekLangEind],"&lt;="&amp;$A13715)</f>
        <v/>
      </c>
      <c r="G13715" s="15">
        <f>IF($D13715=1,$B13715*100+$C13715,-1)</f>
        <v/>
      </c>
      <c r="H13715" s="15">
        <f>IF($D13715=1,$B13715,-1)</f>
        <v/>
      </c>
      <c r="I13715" s="15">
        <f>IF($D13715=1,$C13715,-1)</f>
        <v/>
      </c>
    </row>
    <row r="13716">
      <c r="A13716" s="33" t="n">
        <v>45863.375</v>
      </c>
      <c r="B13716" s="15">
        <f>WEEKDAY($A13716,2)</f>
        <v/>
      </c>
      <c r="C13716" s="15">
        <f>HOUR($A13716)</f>
        <v/>
      </c>
      <c r="D13716" s="15">
        <f>IF(AND($A13716&gt;=Instellingen!$B$6,$A13716&lt;Instellingen!$B$7),1,0)</f>
        <v/>
      </c>
      <c r="E13716" s="15">
        <f>COUNTIF(tData[BezoekStart],"&lt;"&amp;($A13716+1/24))-COUNTIF(tData[BezoekEind],"&lt;="&amp;$A13716)</f>
        <v/>
      </c>
      <c r="F13716" s="15">
        <f>COUNTIF(tData[BezoekLangStart],"&lt;"&amp;($A13716+1/24))-COUNTIF(tData[BezoekLangEind],"&lt;="&amp;$A13716)</f>
        <v/>
      </c>
      <c r="G13716" s="15">
        <f>IF($D13716=1,$B13716*100+$C13716,-1)</f>
        <v/>
      </c>
      <c r="H13716" s="15">
        <f>IF($D13716=1,$B13716,-1)</f>
        <v/>
      </c>
      <c r="I13716" s="15">
        <f>IF($D13716=1,$C13716,-1)</f>
        <v/>
      </c>
    </row>
    <row r="13717">
      <c r="A13717" s="33" t="n">
        <v>45863.41666666666</v>
      </c>
      <c r="B13717" s="15">
        <f>WEEKDAY($A13717,2)</f>
        <v/>
      </c>
      <c r="C13717" s="15">
        <f>HOUR($A13717)</f>
        <v/>
      </c>
      <c r="D13717" s="15">
        <f>IF(AND($A13717&gt;=Instellingen!$B$6,$A13717&lt;Instellingen!$B$7),1,0)</f>
        <v/>
      </c>
      <c r="E13717" s="15">
        <f>COUNTIF(tData[BezoekStart],"&lt;"&amp;($A13717+1/24))-COUNTIF(tData[BezoekEind],"&lt;="&amp;$A13717)</f>
        <v/>
      </c>
      <c r="F13717" s="15">
        <f>COUNTIF(tData[BezoekLangStart],"&lt;"&amp;($A13717+1/24))-COUNTIF(tData[BezoekLangEind],"&lt;="&amp;$A13717)</f>
        <v/>
      </c>
      <c r="G13717" s="15">
        <f>IF($D13717=1,$B13717*100+$C13717,-1)</f>
        <v/>
      </c>
      <c r="H13717" s="15">
        <f>IF($D13717=1,$B13717,-1)</f>
        <v/>
      </c>
      <c r="I13717" s="15">
        <f>IF($D13717=1,$C13717,-1)</f>
        <v/>
      </c>
    </row>
    <row r="13718">
      <c r="A13718" s="33" t="n">
        <v>45863.45833333334</v>
      </c>
      <c r="B13718" s="15">
        <f>WEEKDAY($A13718,2)</f>
        <v/>
      </c>
      <c r="C13718" s="15">
        <f>HOUR($A13718)</f>
        <v/>
      </c>
      <c r="D13718" s="15">
        <f>IF(AND($A13718&gt;=Instellingen!$B$6,$A13718&lt;Instellingen!$B$7),1,0)</f>
        <v/>
      </c>
      <c r="E13718" s="15">
        <f>COUNTIF(tData[BezoekStart],"&lt;"&amp;($A13718+1/24))-COUNTIF(tData[BezoekEind],"&lt;="&amp;$A13718)</f>
        <v/>
      </c>
      <c r="F13718" s="15">
        <f>COUNTIF(tData[BezoekLangStart],"&lt;"&amp;($A13718+1/24))-COUNTIF(tData[BezoekLangEind],"&lt;="&amp;$A13718)</f>
        <v/>
      </c>
      <c r="G13718" s="15">
        <f>IF($D13718=1,$B13718*100+$C13718,-1)</f>
        <v/>
      </c>
      <c r="H13718" s="15">
        <f>IF($D13718=1,$B13718,-1)</f>
        <v/>
      </c>
      <c r="I13718" s="15">
        <f>IF($D13718=1,$C13718,-1)</f>
        <v/>
      </c>
    </row>
    <row r="13719">
      <c r="A13719" s="33" t="n">
        <v>45863.5</v>
      </c>
      <c r="B13719" s="15">
        <f>WEEKDAY($A13719,2)</f>
        <v/>
      </c>
      <c r="C13719" s="15">
        <f>HOUR($A13719)</f>
        <v/>
      </c>
      <c r="D13719" s="15">
        <f>IF(AND($A13719&gt;=Instellingen!$B$6,$A13719&lt;Instellingen!$B$7),1,0)</f>
        <v/>
      </c>
      <c r="E13719" s="15">
        <f>COUNTIF(tData[BezoekStart],"&lt;"&amp;($A13719+1/24))-COUNTIF(tData[BezoekEind],"&lt;="&amp;$A13719)</f>
        <v/>
      </c>
      <c r="F13719" s="15">
        <f>COUNTIF(tData[BezoekLangStart],"&lt;"&amp;($A13719+1/24))-COUNTIF(tData[BezoekLangEind],"&lt;="&amp;$A13719)</f>
        <v/>
      </c>
      <c r="G13719" s="15">
        <f>IF($D13719=1,$B13719*100+$C13719,-1)</f>
        <v/>
      </c>
      <c r="H13719" s="15">
        <f>IF($D13719=1,$B13719,-1)</f>
        <v/>
      </c>
      <c r="I13719" s="15">
        <f>IF($D13719=1,$C13719,-1)</f>
        <v/>
      </c>
    </row>
    <row r="13720">
      <c r="A13720" s="33" t="n">
        <v>45863.54166666666</v>
      </c>
      <c r="B13720" s="15">
        <f>WEEKDAY($A13720,2)</f>
        <v/>
      </c>
      <c r="C13720" s="15">
        <f>HOUR($A13720)</f>
        <v/>
      </c>
      <c r="D13720" s="15">
        <f>IF(AND($A13720&gt;=Instellingen!$B$6,$A13720&lt;Instellingen!$B$7),1,0)</f>
        <v/>
      </c>
      <c r="E13720" s="15">
        <f>COUNTIF(tData[BezoekStart],"&lt;"&amp;($A13720+1/24))-COUNTIF(tData[BezoekEind],"&lt;="&amp;$A13720)</f>
        <v/>
      </c>
      <c r="F13720" s="15">
        <f>COUNTIF(tData[BezoekLangStart],"&lt;"&amp;($A13720+1/24))-COUNTIF(tData[BezoekLangEind],"&lt;="&amp;$A13720)</f>
        <v/>
      </c>
      <c r="G13720" s="15">
        <f>IF($D13720=1,$B13720*100+$C13720,-1)</f>
        <v/>
      </c>
      <c r="H13720" s="15">
        <f>IF($D13720=1,$B13720,-1)</f>
        <v/>
      </c>
      <c r="I13720" s="15">
        <f>IF($D13720=1,$C13720,-1)</f>
        <v/>
      </c>
    </row>
    <row r="13721">
      <c r="A13721" s="33" t="n">
        <v>45863.58333333334</v>
      </c>
      <c r="B13721" s="15">
        <f>WEEKDAY($A13721,2)</f>
        <v/>
      </c>
      <c r="C13721" s="15">
        <f>HOUR($A13721)</f>
        <v/>
      </c>
      <c r="D13721" s="15">
        <f>IF(AND($A13721&gt;=Instellingen!$B$6,$A13721&lt;Instellingen!$B$7),1,0)</f>
        <v/>
      </c>
      <c r="E13721" s="15">
        <f>COUNTIF(tData[BezoekStart],"&lt;"&amp;($A13721+1/24))-COUNTIF(tData[BezoekEind],"&lt;="&amp;$A13721)</f>
        <v/>
      </c>
      <c r="F13721" s="15">
        <f>COUNTIF(tData[BezoekLangStart],"&lt;"&amp;($A13721+1/24))-COUNTIF(tData[BezoekLangEind],"&lt;="&amp;$A13721)</f>
        <v/>
      </c>
      <c r="G13721" s="15">
        <f>IF($D13721=1,$B13721*100+$C13721,-1)</f>
        <v/>
      </c>
      <c r="H13721" s="15">
        <f>IF($D13721=1,$B13721,-1)</f>
        <v/>
      </c>
      <c r="I13721" s="15">
        <f>IF($D13721=1,$C13721,-1)</f>
        <v/>
      </c>
    </row>
    <row r="13722">
      <c r="A13722" s="33" t="n">
        <v>45863.625</v>
      </c>
      <c r="B13722" s="15">
        <f>WEEKDAY($A13722,2)</f>
        <v/>
      </c>
      <c r="C13722" s="15">
        <f>HOUR($A13722)</f>
        <v/>
      </c>
      <c r="D13722" s="15">
        <f>IF(AND($A13722&gt;=Instellingen!$B$6,$A13722&lt;Instellingen!$B$7),1,0)</f>
        <v/>
      </c>
      <c r="E13722" s="15">
        <f>COUNTIF(tData[BezoekStart],"&lt;"&amp;($A13722+1/24))-COUNTIF(tData[BezoekEind],"&lt;="&amp;$A13722)</f>
        <v/>
      </c>
      <c r="F13722" s="15">
        <f>COUNTIF(tData[BezoekLangStart],"&lt;"&amp;($A13722+1/24))-COUNTIF(tData[BezoekLangEind],"&lt;="&amp;$A13722)</f>
        <v/>
      </c>
      <c r="G13722" s="15">
        <f>IF($D13722=1,$B13722*100+$C13722,-1)</f>
        <v/>
      </c>
      <c r="H13722" s="15">
        <f>IF($D13722=1,$B13722,-1)</f>
        <v/>
      </c>
      <c r="I13722" s="15">
        <f>IF($D13722=1,$C13722,-1)</f>
        <v/>
      </c>
    </row>
    <row r="13723">
      <c r="A13723" s="33" t="n">
        <v>45863.66666666666</v>
      </c>
      <c r="B13723" s="15">
        <f>WEEKDAY($A13723,2)</f>
        <v/>
      </c>
      <c r="C13723" s="15">
        <f>HOUR($A13723)</f>
        <v/>
      </c>
      <c r="D13723" s="15">
        <f>IF(AND($A13723&gt;=Instellingen!$B$6,$A13723&lt;Instellingen!$B$7),1,0)</f>
        <v/>
      </c>
      <c r="E13723" s="15">
        <f>COUNTIF(tData[BezoekStart],"&lt;"&amp;($A13723+1/24))-COUNTIF(tData[BezoekEind],"&lt;="&amp;$A13723)</f>
        <v/>
      </c>
      <c r="F13723" s="15">
        <f>COUNTIF(tData[BezoekLangStart],"&lt;"&amp;($A13723+1/24))-COUNTIF(tData[BezoekLangEind],"&lt;="&amp;$A13723)</f>
        <v/>
      </c>
      <c r="G13723" s="15">
        <f>IF($D13723=1,$B13723*100+$C13723,-1)</f>
        <v/>
      </c>
      <c r="H13723" s="15">
        <f>IF($D13723=1,$B13723,-1)</f>
        <v/>
      </c>
      <c r="I13723" s="15">
        <f>IF($D13723=1,$C13723,-1)</f>
        <v/>
      </c>
    </row>
    <row r="13724">
      <c r="A13724" s="33" t="n">
        <v>45863.70833333334</v>
      </c>
      <c r="B13724" s="15">
        <f>WEEKDAY($A13724,2)</f>
        <v/>
      </c>
      <c r="C13724" s="15">
        <f>HOUR($A13724)</f>
        <v/>
      </c>
      <c r="D13724" s="15">
        <f>IF(AND($A13724&gt;=Instellingen!$B$6,$A13724&lt;Instellingen!$B$7),1,0)</f>
        <v/>
      </c>
      <c r="E13724" s="15">
        <f>COUNTIF(tData[BezoekStart],"&lt;"&amp;($A13724+1/24))-COUNTIF(tData[BezoekEind],"&lt;="&amp;$A13724)</f>
        <v/>
      </c>
      <c r="F13724" s="15">
        <f>COUNTIF(tData[BezoekLangStart],"&lt;"&amp;($A13724+1/24))-COUNTIF(tData[BezoekLangEind],"&lt;="&amp;$A13724)</f>
        <v/>
      </c>
      <c r="G13724" s="15">
        <f>IF($D13724=1,$B13724*100+$C13724,-1)</f>
        <v/>
      </c>
      <c r="H13724" s="15">
        <f>IF($D13724=1,$B13724,-1)</f>
        <v/>
      </c>
      <c r="I13724" s="15">
        <f>IF($D13724=1,$C13724,-1)</f>
        <v/>
      </c>
    </row>
    <row r="13725">
      <c r="A13725" s="33" t="n">
        <v>45863.75</v>
      </c>
      <c r="B13725" s="15">
        <f>WEEKDAY($A13725,2)</f>
        <v/>
      </c>
      <c r="C13725" s="15">
        <f>HOUR($A13725)</f>
        <v/>
      </c>
      <c r="D13725" s="15">
        <f>IF(AND($A13725&gt;=Instellingen!$B$6,$A13725&lt;Instellingen!$B$7),1,0)</f>
        <v/>
      </c>
      <c r="E13725" s="15">
        <f>COUNTIF(tData[BezoekStart],"&lt;"&amp;($A13725+1/24))-COUNTIF(tData[BezoekEind],"&lt;="&amp;$A13725)</f>
        <v/>
      </c>
      <c r="F13725" s="15">
        <f>COUNTIF(tData[BezoekLangStart],"&lt;"&amp;($A13725+1/24))-COUNTIF(tData[BezoekLangEind],"&lt;="&amp;$A13725)</f>
        <v/>
      </c>
      <c r="G13725" s="15">
        <f>IF($D13725=1,$B13725*100+$C13725,-1)</f>
        <v/>
      </c>
      <c r="H13725" s="15">
        <f>IF($D13725=1,$B13725,-1)</f>
        <v/>
      </c>
      <c r="I13725" s="15">
        <f>IF($D13725=1,$C13725,-1)</f>
        <v/>
      </c>
    </row>
    <row r="13726">
      <c r="A13726" s="33" t="n">
        <v>45863.79166666666</v>
      </c>
      <c r="B13726" s="15">
        <f>WEEKDAY($A13726,2)</f>
        <v/>
      </c>
      <c r="C13726" s="15">
        <f>HOUR($A13726)</f>
        <v/>
      </c>
      <c r="D13726" s="15">
        <f>IF(AND($A13726&gt;=Instellingen!$B$6,$A13726&lt;Instellingen!$B$7),1,0)</f>
        <v/>
      </c>
      <c r="E13726" s="15">
        <f>COUNTIF(tData[BezoekStart],"&lt;"&amp;($A13726+1/24))-COUNTIF(tData[BezoekEind],"&lt;="&amp;$A13726)</f>
        <v/>
      </c>
      <c r="F13726" s="15">
        <f>COUNTIF(tData[BezoekLangStart],"&lt;"&amp;($A13726+1/24))-COUNTIF(tData[BezoekLangEind],"&lt;="&amp;$A13726)</f>
        <v/>
      </c>
      <c r="G13726" s="15">
        <f>IF($D13726=1,$B13726*100+$C13726,-1)</f>
        <v/>
      </c>
      <c r="H13726" s="15">
        <f>IF($D13726=1,$B13726,-1)</f>
        <v/>
      </c>
      <c r="I13726" s="15">
        <f>IF($D13726=1,$C13726,-1)</f>
        <v/>
      </c>
    </row>
    <row r="13727">
      <c r="A13727" s="33" t="n">
        <v>45863.83333333334</v>
      </c>
      <c r="B13727" s="15">
        <f>WEEKDAY($A13727,2)</f>
        <v/>
      </c>
      <c r="C13727" s="15">
        <f>HOUR($A13727)</f>
        <v/>
      </c>
      <c r="D13727" s="15">
        <f>IF(AND($A13727&gt;=Instellingen!$B$6,$A13727&lt;Instellingen!$B$7),1,0)</f>
        <v/>
      </c>
      <c r="E13727" s="15">
        <f>COUNTIF(tData[BezoekStart],"&lt;"&amp;($A13727+1/24))-COUNTIF(tData[BezoekEind],"&lt;="&amp;$A13727)</f>
        <v/>
      </c>
      <c r="F13727" s="15">
        <f>COUNTIF(tData[BezoekLangStart],"&lt;"&amp;($A13727+1/24))-COUNTIF(tData[BezoekLangEind],"&lt;="&amp;$A13727)</f>
        <v/>
      </c>
      <c r="G13727" s="15">
        <f>IF($D13727=1,$B13727*100+$C13727,-1)</f>
        <v/>
      </c>
      <c r="H13727" s="15">
        <f>IF($D13727=1,$B13727,-1)</f>
        <v/>
      </c>
      <c r="I13727" s="15">
        <f>IF($D13727=1,$C13727,-1)</f>
        <v/>
      </c>
    </row>
    <row r="13728">
      <c r="A13728" s="33" t="n">
        <v>45863.875</v>
      </c>
      <c r="B13728" s="15">
        <f>WEEKDAY($A13728,2)</f>
        <v/>
      </c>
      <c r="C13728" s="15">
        <f>HOUR($A13728)</f>
        <v/>
      </c>
      <c r="D13728" s="15">
        <f>IF(AND($A13728&gt;=Instellingen!$B$6,$A13728&lt;Instellingen!$B$7),1,0)</f>
        <v/>
      </c>
      <c r="E13728" s="15">
        <f>COUNTIF(tData[BezoekStart],"&lt;"&amp;($A13728+1/24))-COUNTIF(tData[BezoekEind],"&lt;="&amp;$A13728)</f>
        <v/>
      </c>
      <c r="F13728" s="15">
        <f>COUNTIF(tData[BezoekLangStart],"&lt;"&amp;($A13728+1/24))-COUNTIF(tData[BezoekLangEind],"&lt;="&amp;$A13728)</f>
        <v/>
      </c>
      <c r="G13728" s="15">
        <f>IF($D13728=1,$B13728*100+$C13728,-1)</f>
        <v/>
      </c>
      <c r="H13728" s="15">
        <f>IF($D13728=1,$B13728,-1)</f>
        <v/>
      </c>
      <c r="I13728" s="15">
        <f>IF($D13728=1,$C13728,-1)</f>
        <v/>
      </c>
    </row>
    <row r="13729">
      <c r="A13729" s="33" t="n">
        <v>45863.91666666666</v>
      </c>
      <c r="B13729" s="15">
        <f>WEEKDAY($A13729,2)</f>
        <v/>
      </c>
      <c r="C13729" s="15">
        <f>HOUR($A13729)</f>
        <v/>
      </c>
      <c r="D13729" s="15">
        <f>IF(AND($A13729&gt;=Instellingen!$B$6,$A13729&lt;Instellingen!$B$7),1,0)</f>
        <v/>
      </c>
      <c r="E13729" s="15">
        <f>COUNTIF(tData[BezoekStart],"&lt;"&amp;($A13729+1/24))-COUNTIF(tData[BezoekEind],"&lt;="&amp;$A13729)</f>
        <v/>
      </c>
      <c r="F13729" s="15">
        <f>COUNTIF(tData[BezoekLangStart],"&lt;"&amp;($A13729+1/24))-COUNTIF(tData[BezoekLangEind],"&lt;="&amp;$A13729)</f>
        <v/>
      </c>
      <c r="G13729" s="15">
        <f>IF($D13729=1,$B13729*100+$C13729,-1)</f>
        <v/>
      </c>
      <c r="H13729" s="15">
        <f>IF($D13729=1,$B13729,-1)</f>
        <v/>
      </c>
      <c r="I13729" s="15">
        <f>IF($D13729=1,$C13729,-1)</f>
        <v/>
      </c>
    </row>
    <row r="13730">
      <c r="A13730" s="33" t="n">
        <v>45863.95833333334</v>
      </c>
      <c r="B13730" s="15">
        <f>WEEKDAY($A13730,2)</f>
        <v/>
      </c>
      <c r="C13730" s="15">
        <f>HOUR($A13730)</f>
        <v/>
      </c>
      <c r="D13730" s="15">
        <f>IF(AND($A13730&gt;=Instellingen!$B$6,$A13730&lt;Instellingen!$B$7),1,0)</f>
        <v/>
      </c>
      <c r="E13730" s="15">
        <f>COUNTIF(tData[BezoekStart],"&lt;"&amp;($A13730+1/24))-COUNTIF(tData[BezoekEind],"&lt;="&amp;$A13730)</f>
        <v/>
      </c>
      <c r="F13730" s="15">
        <f>COUNTIF(tData[BezoekLangStart],"&lt;"&amp;($A13730+1/24))-COUNTIF(tData[BezoekLangEind],"&lt;="&amp;$A13730)</f>
        <v/>
      </c>
      <c r="G13730" s="15">
        <f>IF($D13730=1,$B13730*100+$C13730,-1)</f>
        <v/>
      </c>
      <c r="H13730" s="15">
        <f>IF($D13730=1,$B13730,-1)</f>
        <v/>
      </c>
      <c r="I13730" s="15">
        <f>IF($D13730=1,$C13730,-1)</f>
        <v/>
      </c>
    </row>
    <row r="13731">
      <c r="A13731" s="33" t="n">
        <v>45864</v>
      </c>
      <c r="B13731" s="15">
        <f>WEEKDAY($A13731,2)</f>
        <v/>
      </c>
      <c r="C13731" s="15">
        <f>HOUR($A13731)</f>
        <v/>
      </c>
      <c r="D13731" s="15">
        <f>IF(AND($A13731&gt;=Instellingen!$B$6,$A13731&lt;Instellingen!$B$7),1,0)</f>
        <v/>
      </c>
      <c r="E13731" s="15">
        <f>COUNTIF(tData[BezoekStart],"&lt;"&amp;($A13731+1/24))-COUNTIF(tData[BezoekEind],"&lt;="&amp;$A13731)</f>
        <v/>
      </c>
      <c r="F13731" s="15">
        <f>COUNTIF(tData[BezoekLangStart],"&lt;"&amp;($A13731+1/24))-COUNTIF(tData[BezoekLangEind],"&lt;="&amp;$A13731)</f>
        <v/>
      </c>
      <c r="G13731" s="15">
        <f>IF($D13731=1,$B13731*100+$C13731,-1)</f>
        <v/>
      </c>
      <c r="H13731" s="15">
        <f>IF($D13731=1,$B13731,-1)</f>
        <v/>
      </c>
      <c r="I13731" s="15">
        <f>IF($D13731=1,$C13731,-1)</f>
        <v/>
      </c>
    </row>
    <row r="13732">
      <c r="A13732" s="33" t="n">
        <v>45864.04166666666</v>
      </c>
      <c r="B13732" s="15">
        <f>WEEKDAY($A13732,2)</f>
        <v/>
      </c>
      <c r="C13732" s="15">
        <f>HOUR($A13732)</f>
        <v/>
      </c>
      <c r="D13732" s="15">
        <f>IF(AND($A13732&gt;=Instellingen!$B$6,$A13732&lt;Instellingen!$B$7),1,0)</f>
        <v/>
      </c>
      <c r="E13732" s="15">
        <f>COUNTIF(tData[BezoekStart],"&lt;"&amp;($A13732+1/24))-COUNTIF(tData[BezoekEind],"&lt;="&amp;$A13732)</f>
        <v/>
      </c>
      <c r="F13732" s="15">
        <f>COUNTIF(tData[BezoekLangStart],"&lt;"&amp;($A13732+1/24))-COUNTIF(tData[BezoekLangEind],"&lt;="&amp;$A13732)</f>
        <v/>
      </c>
      <c r="G13732" s="15">
        <f>IF($D13732=1,$B13732*100+$C13732,-1)</f>
        <v/>
      </c>
      <c r="H13732" s="15">
        <f>IF($D13732=1,$B13732,-1)</f>
        <v/>
      </c>
      <c r="I13732" s="15">
        <f>IF($D13732=1,$C13732,-1)</f>
        <v/>
      </c>
    </row>
    <row r="13733">
      <c r="A13733" s="33" t="n">
        <v>45864.08333333334</v>
      </c>
      <c r="B13733" s="15">
        <f>WEEKDAY($A13733,2)</f>
        <v/>
      </c>
      <c r="C13733" s="15">
        <f>HOUR($A13733)</f>
        <v/>
      </c>
      <c r="D13733" s="15">
        <f>IF(AND($A13733&gt;=Instellingen!$B$6,$A13733&lt;Instellingen!$B$7),1,0)</f>
        <v/>
      </c>
      <c r="E13733" s="15">
        <f>COUNTIF(tData[BezoekStart],"&lt;"&amp;($A13733+1/24))-COUNTIF(tData[BezoekEind],"&lt;="&amp;$A13733)</f>
        <v/>
      </c>
      <c r="F13733" s="15">
        <f>COUNTIF(tData[BezoekLangStart],"&lt;"&amp;($A13733+1/24))-COUNTIF(tData[BezoekLangEind],"&lt;="&amp;$A13733)</f>
        <v/>
      </c>
      <c r="G13733" s="15">
        <f>IF($D13733=1,$B13733*100+$C13733,-1)</f>
        <v/>
      </c>
      <c r="H13733" s="15">
        <f>IF($D13733=1,$B13733,-1)</f>
        <v/>
      </c>
      <c r="I13733" s="15">
        <f>IF($D13733=1,$C13733,-1)</f>
        <v/>
      </c>
    </row>
    <row r="13734">
      <c r="A13734" s="33" t="n">
        <v>45864.125</v>
      </c>
      <c r="B13734" s="15">
        <f>WEEKDAY($A13734,2)</f>
        <v/>
      </c>
      <c r="C13734" s="15">
        <f>HOUR($A13734)</f>
        <v/>
      </c>
      <c r="D13734" s="15">
        <f>IF(AND($A13734&gt;=Instellingen!$B$6,$A13734&lt;Instellingen!$B$7),1,0)</f>
        <v/>
      </c>
      <c r="E13734" s="15">
        <f>COUNTIF(tData[BezoekStart],"&lt;"&amp;($A13734+1/24))-COUNTIF(tData[BezoekEind],"&lt;="&amp;$A13734)</f>
        <v/>
      </c>
      <c r="F13734" s="15">
        <f>COUNTIF(tData[BezoekLangStart],"&lt;"&amp;($A13734+1/24))-COUNTIF(tData[BezoekLangEind],"&lt;="&amp;$A13734)</f>
        <v/>
      </c>
      <c r="G13734" s="15">
        <f>IF($D13734=1,$B13734*100+$C13734,-1)</f>
        <v/>
      </c>
      <c r="H13734" s="15">
        <f>IF($D13734=1,$B13734,-1)</f>
        <v/>
      </c>
      <c r="I13734" s="15">
        <f>IF($D13734=1,$C13734,-1)</f>
        <v/>
      </c>
    </row>
    <row r="13735">
      <c r="A13735" s="33" t="n">
        <v>45864.16666666666</v>
      </c>
      <c r="B13735" s="15">
        <f>WEEKDAY($A13735,2)</f>
        <v/>
      </c>
      <c r="C13735" s="15">
        <f>HOUR($A13735)</f>
        <v/>
      </c>
      <c r="D13735" s="15">
        <f>IF(AND($A13735&gt;=Instellingen!$B$6,$A13735&lt;Instellingen!$B$7),1,0)</f>
        <v/>
      </c>
      <c r="E13735" s="15">
        <f>COUNTIF(tData[BezoekStart],"&lt;"&amp;($A13735+1/24))-COUNTIF(tData[BezoekEind],"&lt;="&amp;$A13735)</f>
        <v/>
      </c>
      <c r="F13735" s="15">
        <f>COUNTIF(tData[BezoekLangStart],"&lt;"&amp;($A13735+1/24))-COUNTIF(tData[BezoekLangEind],"&lt;="&amp;$A13735)</f>
        <v/>
      </c>
      <c r="G13735" s="15">
        <f>IF($D13735=1,$B13735*100+$C13735,-1)</f>
        <v/>
      </c>
      <c r="H13735" s="15">
        <f>IF($D13735=1,$B13735,-1)</f>
        <v/>
      </c>
      <c r="I13735" s="15">
        <f>IF($D13735=1,$C13735,-1)</f>
        <v/>
      </c>
    </row>
    <row r="13736">
      <c r="A13736" s="33" t="n">
        <v>45864.20833333334</v>
      </c>
      <c r="B13736" s="15">
        <f>WEEKDAY($A13736,2)</f>
        <v/>
      </c>
      <c r="C13736" s="15">
        <f>HOUR($A13736)</f>
        <v/>
      </c>
      <c r="D13736" s="15">
        <f>IF(AND($A13736&gt;=Instellingen!$B$6,$A13736&lt;Instellingen!$B$7),1,0)</f>
        <v/>
      </c>
      <c r="E13736" s="15">
        <f>COUNTIF(tData[BezoekStart],"&lt;"&amp;($A13736+1/24))-COUNTIF(tData[BezoekEind],"&lt;="&amp;$A13736)</f>
        <v/>
      </c>
      <c r="F13736" s="15">
        <f>COUNTIF(tData[BezoekLangStart],"&lt;"&amp;($A13736+1/24))-COUNTIF(tData[BezoekLangEind],"&lt;="&amp;$A13736)</f>
        <v/>
      </c>
      <c r="G13736" s="15">
        <f>IF($D13736=1,$B13736*100+$C13736,-1)</f>
        <v/>
      </c>
      <c r="H13736" s="15">
        <f>IF($D13736=1,$B13736,-1)</f>
        <v/>
      </c>
      <c r="I13736" s="15">
        <f>IF($D13736=1,$C13736,-1)</f>
        <v/>
      </c>
    </row>
    <row r="13737">
      <c r="A13737" s="33" t="n">
        <v>45864.25</v>
      </c>
      <c r="B13737" s="15">
        <f>WEEKDAY($A13737,2)</f>
        <v/>
      </c>
      <c r="C13737" s="15">
        <f>HOUR($A13737)</f>
        <v/>
      </c>
      <c r="D13737" s="15">
        <f>IF(AND($A13737&gt;=Instellingen!$B$6,$A13737&lt;Instellingen!$B$7),1,0)</f>
        <v/>
      </c>
      <c r="E13737" s="15">
        <f>COUNTIF(tData[BezoekStart],"&lt;"&amp;($A13737+1/24))-COUNTIF(tData[BezoekEind],"&lt;="&amp;$A13737)</f>
        <v/>
      </c>
      <c r="F13737" s="15">
        <f>COUNTIF(tData[BezoekLangStart],"&lt;"&amp;($A13737+1/24))-COUNTIF(tData[BezoekLangEind],"&lt;="&amp;$A13737)</f>
        <v/>
      </c>
      <c r="G13737" s="15">
        <f>IF($D13737=1,$B13737*100+$C13737,-1)</f>
        <v/>
      </c>
      <c r="H13737" s="15">
        <f>IF($D13737=1,$B13737,-1)</f>
        <v/>
      </c>
      <c r="I13737" s="15">
        <f>IF($D13737=1,$C13737,-1)</f>
        <v/>
      </c>
    </row>
    <row r="13738">
      <c r="A13738" s="33" t="n">
        <v>45864.29166666666</v>
      </c>
      <c r="B13738" s="15">
        <f>WEEKDAY($A13738,2)</f>
        <v/>
      </c>
      <c r="C13738" s="15">
        <f>HOUR($A13738)</f>
        <v/>
      </c>
      <c r="D13738" s="15">
        <f>IF(AND($A13738&gt;=Instellingen!$B$6,$A13738&lt;Instellingen!$B$7),1,0)</f>
        <v/>
      </c>
      <c r="E13738" s="15">
        <f>COUNTIF(tData[BezoekStart],"&lt;"&amp;($A13738+1/24))-COUNTIF(tData[BezoekEind],"&lt;="&amp;$A13738)</f>
        <v/>
      </c>
      <c r="F13738" s="15">
        <f>COUNTIF(tData[BezoekLangStart],"&lt;"&amp;($A13738+1/24))-COUNTIF(tData[BezoekLangEind],"&lt;="&amp;$A13738)</f>
        <v/>
      </c>
      <c r="G13738" s="15">
        <f>IF($D13738=1,$B13738*100+$C13738,-1)</f>
        <v/>
      </c>
      <c r="H13738" s="15">
        <f>IF($D13738=1,$B13738,-1)</f>
        <v/>
      </c>
      <c r="I13738" s="15">
        <f>IF($D13738=1,$C13738,-1)</f>
        <v/>
      </c>
    </row>
    <row r="13739">
      <c r="A13739" s="33" t="n">
        <v>45864.33333333334</v>
      </c>
      <c r="B13739" s="15">
        <f>WEEKDAY($A13739,2)</f>
        <v/>
      </c>
      <c r="C13739" s="15">
        <f>HOUR($A13739)</f>
        <v/>
      </c>
      <c r="D13739" s="15">
        <f>IF(AND($A13739&gt;=Instellingen!$B$6,$A13739&lt;Instellingen!$B$7),1,0)</f>
        <v/>
      </c>
      <c r="E13739" s="15">
        <f>COUNTIF(tData[BezoekStart],"&lt;"&amp;($A13739+1/24))-COUNTIF(tData[BezoekEind],"&lt;="&amp;$A13739)</f>
        <v/>
      </c>
      <c r="F13739" s="15">
        <f>COUNTIF(tData[BezoekLangStart],"&lt;"&amp;($A13739+1/24))-COUNTIF(tData[BezoekLangEind],"&lt;="&amp;$A13739)</f>
        <v/>
      </c>
      <c r="G13739" s="15">
        <f>IF($D13739=1,$B13739*100+$C13739,-1)</f>
        <v/>
      </c>
      <c r="H13739" s="15">
        <f>IF($D13739=1,$B13739,-1)</f>
        <v/>
      </c>
      <c r="I13739" s="15">
        <f>IF($D13739=1,$C13739,-1)</f>
        <v/>
      </c>
    </row>
    <row r="13740">
      <c r="A13740" s="33" t="n">
        <v>45864.375</v>
      </c>
      <c r="B13740" s="15">
        <f>WEEKDAY($A13740,2)</f>
        <v/>
      </c>
      <c r="C13740" s="15">
        <f>HOUR($A13740)</f>
        <v/>
      </c>
      <c r="D13740" s="15">
        <f>IF(AND($A13740&gt;=Instellingen!$B$6,$A13740&lt;Instellingen!$B$7),1,0)</f>
        <v/>
      </c>
      <c r="E13740" s="15">
        <f>COUNTIF(tData[BezoekStart],"&lt;"&amp;($A13740+1/24))-COUNTIF(tData[BezoekEind],"&lt;="&amp;$A13740)</f>
        <v/>
      </c>
      <c r="F13740" s="15">
        <f>COUNTIF(tData[BezoekLangStart],"&lt;"&amp;($A13740+1/24))-COUNTIF(tData[BezoekLangEind],"&lt;="&amp;$A13740)</f>
        <v/>
      </c>
      <c r="G13740" s="15">
        <f>IF($D13740=1,$B13740*100+$C13740,-1)</f>
        <v/>
      </c>
      <c r="H13740" s="15">
        <f>IF($D13740=1,$B13740,-1)</f>
        <v/>
      </c>
      <c r="I13740" s="15">
        <f>IF($D13740=1,$C13740,-1)</f>
        <v/>
      </c>
    </row>
    <row r="13741">
      <c r="A13741" s="33" t="n">
        <v>45864.41666666666</v>
      </c>
      <c r="B13741" s="15">
        <f>WEEKDAY($A13741,2)</f>
        <v/>
      </c>
      <c r="C13741" s="15">
        <f>HOUR($A13741)</f>
        <v/>
      </c>
      <c r="D13741" s="15">
        <f>IF(AND($A13741&gt;=Instellingen!$B$6,$A13741&lt;Instellingen!$B$7),1,0)</f>
        <v/>
      </c>
      <c r="E13741" s="15">
        <f>COUNTIF(tData[BezoekStart],"&lt;"&amp;($A13741+1/24))-COUNTIF(tData[BezoekEind],"&lt;="&amp;$A13741)</f>
        <v/>
      </c>
      <c r="F13741" s="15">
        <f>COUNTIF(tData[BezoekLangStart],"&lt;"&amp;($A13741+1/24))-COUNTIF(tData[BezoekLangEind],"&lt;="&amp;$A13741)</f>
        <v/>
      </c>
      <c r="G13741" s="15">
        <f>IF($D13741=1,$B13741*100+$C13741,-1)</f>
        <v/>
      </c>
      <c r="H13741" s="15">
        <f>IF($D13741=1,$B13741,-1)</f>
        <v/>
      </c>
      <c r="I13741" s="15">
        <f>IF($D13741=1,$C13741,-1)</f>
        <v/>
      </c>
    </row>
    <row r="13742">
      <c r="A13742" s="33" t="n">
        <v>45864.45833333334</v>
      </c>
      <c r="B13742" s="15">
        <f>WEEKDAY($A13742,2)</f>
        <v/>
      </c>
      <c r="C13742" s="15">
        <f>HOUR($A13742)</f>
        <v/>
      </c>
      <c r="D13742" s="15">
        <f>IF(AND($A13742&gt;=Instellingen!$B$6,$A13742&lt;Instellingen!$B$7),1,0)</f>
        <v/>
      </c>
      <c r="E13742" s="15">
        <f>COUNTIF(tData[BezoekStart],"&lt;"&amp;($A13742+1/24))-COUNTIF(tData[BezoekEind],"&lt;="&amp;$A13742)</f>
        <v/>
      </c>
      <c r="F13742" s="15">
        <f>COUNTIF(tData[BezoekLangStart],"&lt;"&amp;($A13742+1/24))-COUNTIF(tData[BezoekLangEind],"&lt;="&amp;$A13742)</f>
        <v/>
      </c>
      <c r="G13742" s="15">
        <f>IF($D13742=1,$B13742*100+$C13742,-1)</f>
        <v/>
      </c>
      <c r="H13742" s="15">
        <f>IF($D13742=1,$B13742,-1)</f>
        <v/>
      </c>
      <c r="I13742" s="15">
        <f>IF($D13742=1,$C13742,-1)</f>
        <v/>
      </c>
    </row>
    <row r="13743">
      <c r="A13743" s="33" t="n">
        <v>45864.5</v>
      </c>
      <c r="B13743" s="15">
        <f>WEEKDAY($A13743,2)</f>
        <v/>
      </c>
      <c r="C13743" s="15">
        <f>HOUR($A13743)</f>
        <v/>
      </c>
      <c r="D13743" s="15">
        <f>IF(AND($A13743&gt;=Instellingen!$B$6,$A13743&lt;Instellingen!$B$7),1,0)</f>
        <v/>
      </c>
      <c r="E13743" s="15">
        <f>COUNTIF(tData[BezoekStart],"&lt;"&amp;($A13743+1/24))-COUNTIF(tData[BezoekEind],"&lt;="&amp;$A13743)</f>
        <v/>
      </c>
      <c r="F13743" s="15">
        <f>COUNTIF(tData[BezoekLangStart],"&lt;"&amp;($A13743+1/24))-COUNTIF(tData[BezoekLangEind],"&lt;="&amp;$A13743)</f>
        <v/>
      </c>
      <c r="G13743" s="15">
        <f>IF($D13743=1,$B13743*100+$C13743,-1)</f>
        <v/>
      </c>
      <c r="H13743" s="15">
        <f>IF($D13743=1,$B13743,-1)</f>
        <v/>
      </c>
      <c r="I13743" s="15">
        <f>IF($D13743=1,$C13743,-1)</f>
        <v/>
      </c>
    </row>
    <row r="13744">
      <c r="A13744" s="33" t="n">
        <v>45864.54166666666</v>
      </c>
      <c r="B13744" s="15">
        <f>WEEKDAY($A13744,2)</f>
        <v/>
      </c>
      <c r="C13744" s="15">
        <f>HOUR($A13744)</f>
        <v/>
      </c>
      <c r="D13744" s="15">
        <f>IF(AND($A13744&gt;=Instellingen!$B$6,$A13744&lt;Instellingen!$B$7),1,0)</f>
        <v/>
      </c>
      <c r="E13744" s="15">
        <f>COUNTIF(tData[BezoekStart],"&lt;"&amp;($A13744+1/24))-COUNTIF(tData[BezoekEind],"&lt;="&amp;$A13744)</f>
        <v/>
      </c>
      <c r="F13744" s="15">
        <f>COUNTIF(tData[BezoekLangStart],"&lt;"&amp;($A13744+1/24))-COUNTIF(tData[BezoekLangEind],"&lt;="&amp;$A13744)</f>
        <v/>
      </c>
      <c r="G13744" s="15">
        <f>IF($D13744=1,$B13744*100+$C13744,-1)</f>
        <v/>
      </c>
      <c r="H13744" s="15">
        <f>IF($D13744=1,$B13744,-1)</f>
        <v/>
      </c>
      <c r="I13744" s="15">
        <f>IF($D13744=1,$C13744,-1)</f>
        <v/>
      </c>
    </row>
    <row r="13745">
      <c r="A13745" s="33" t="n">
        <v>45864.58333333334</v>
      </c>
      <c r="B13745" s="15">
        <f>WEEKDAY($A13745,2)</f>
        <v/>
      </c>
      <c r="C13745" s="15">
        <f>HOUR($A13745)</f>
        <v/>
      </c>
      <c r="D13745" s="15">
        <f>IF(AND($A13745&gt;=Instellingen!$B$6,$A13745&lt;Instellingen!$B$7),1,0)</f>
        <v/>
      </c>
      <c r="E13745" s="15">
        <f>COUNTIF(tData[BezoekStart],"&lt;"&amp;($A13745+1/24))-COUNTIF(tData[BezoekEind],"&lt;="&amp;$A13745)</f>
        <v/>
      </c>
      <c r="F13745" s="15">
        <f>COUNTIF(tData[BezoekLangStart],"&lt;"&amp;($A13745+1/24))-COUNTIF(tData[BezoekLangEind],"&lt;="&amp;$A13745)</f>
        <v/>
      </c>
      <c r="G13745" s="15">
        <f>IF($D13745=1,$B13745*100+$C13745,-1)</f>
        <v/>
      </c>
      <c r="H13745" s="15">
        <f>IF($D13745=1,$B13745,-1)</f>
        <v/>
      </c>
      <c r="I13745" s="15">
        <f>IF($D13745=1,$C13745,-1)</f>
        <v/>
      </c>
    </row>
    <row r="13746">
      <c r="A13746" s="33" t="n">
        <v>45864.625</v>
      </c>
      <c r="B13746" s="15">
        <f>WEEKDAY($A13746,2)</f>
        <v/>
      </c>
      <c r="C13746" s="15">
        <f>HOUR($A13746)</f>
        <v/>
      </c>
      <c r="D13746" s="15">
        <f>IF(AND($A13746&gt;=Instellingen!$B$6,$A13746&lt;Instellingen!$B$7),1,0)</f>
        <v/>
      </c>
      <c r="E13746" s="15">
        <f>COUNTIF(tData[BezoekStart],"&lt;"&amp;($A13746+1/24))-COUNTIF(tData[BezoekEind],"&lt;="&amp;$A13746)</f>
        <v/>
      </c>
      <c r="F13746" s="15">
        <f>COUNTIF(tData[BezoekLangStart],"&lt;"&amp;($A13746+1/24))-COUNTIF(tData[BezoekLangEind],"&lt;="&amp;$A13746)</f>
        <v/>
      </c>
      <c r="G13746" s="15">
        <f>IF($D13746=1,$B13746*100+$C13746,-1)</f>
        <v/>
      </c>
      <c r="H13746" s="15">
        <f>IF($D13746=1,$B13746,-1)</f>
        <v/>
      </c>
      <c r="I13746" s="15">
        <f>IF($D13746=1,$C13746,-1)</f>
        <v/>
      </c>
    </row>
    <row r="13747">
      <c r="A13747" s="33" t="n">
        <v>45864.66666666666</v>
      </c>
      <c r="B13747" s="15">
        <f>WEEKDAY($A13747,2)</f>
        <v/>
      </c>
      <c r="C13747" s="15">
        <f>HOUR($A13747)</f>
        <v/>
      </c>
      <c r="D13747" s="15">
        <f>IF(AND($A13747&gt;=Instellingen!$B$6,$A13747&lt;Instellingen!$B$7),1,0)</f>
        <v/>
      </c>
      <c r="E13747" s="15">
        <f>COUNTIF(tData[BezoekStart],"&lt;"&amp;($A13747+1/24))-COUNTIF(tData[BezoekEind],"&lt;="&amp;$A13747)</f>
        <v/>
      </c>
      <c r="F13747" s="15">
        <f>COUNTIF(tData[BezoekLangStart],"&lt;"&amp;($A13747+1/24))-COUNTIF(tData[BezoekLangEind],"&lt;="&amp;$A13747)</f>
        <v/>
      </c>
      <c r="G13747" s="15">
        <f>IF($D13747=1,$B13747*100+$C13747,-1)</f>
        <v/>
      </c>
      <c r="H13747" s="15">
        <f>IF($D13747=1,$B13747,-1)</f>
        <v/>
      </c>
      <c r="I13747" s="15">
        <f>IF($D13747=1,$C13747,-1)</f>
        <v/>
      </c>
    </row>
    <row r="13748">
      <c r="A13748" s="33" t="n">
        <v>45864.70833333334</v>
      </c>
      <c r="B13748" s="15">
        <f>WEEKDAY($A13748,2)</f>
        <v/>
      </c>
      <c r="C13748" s="15">
        <f>HOUR($A13748)</f>
        <v/>
      </c>
      <c r="D13748" s="15">
        <f>IF(AND($A13748&gt;=Instellingen!$B$6,$A13748&lt;Instellingen!$B$7),1,0)</f>
        <v/>
      </c>
      <c r="E13748" s="15">
        <f>COUNTIF(tData[BezoekStart],"&lt;"&amp;($A13748+1/24))-COUNTIF(tData[BezoekEind],"&lt;="&amp;$A13748)</f>
        <v/>
      </c>
      <c r="F13748" s="15">
        <f>COUNTIF(tData[BezoekLangStart],"&lt;"&amp;($A13748+1/24))-COUNTIF(tData[BezoekLangEind],"&lt;="&amp;$A13748)</f>
        <v/>
      </c>
      <c r="G13748" s="15">
        <f>IF($D13748=1,$B13748*100+$C13748,-1)</f>
        <v/>
      </c>
      <c r="H13748" s="15">
        <f>IF($D13748=1,$B13748,-1)</f>
        <v/>
      </c>
      <c r="I13748" s="15">
        <f>IF($D13748=1,$C13748,-1)</f>
        <v/>
      </c>
    </row>
    <row r="13749">
      <c r="A13749" s="33" t="n">
        <v>45864.75</v>
      </c>
      <c r="B13749" s="15">
        <f>WEEKDAY($A13749,2)</f>
        <v/>
      </c>
      <c r="C13749" s="15">
        <f>HOUR($A13749)</f>
        <v/>
      </c>
      <c r="D13749" s="15">
        <f>IF(AND($A13749&gt;=Instellingen!$B$6,$A13749&lt;Instellingen!$B$7),1,0)</f>
        <v/>
      </c>
      <c r="E13749" s="15">
        <f>COUNTIF(tData[BezoekStart],"&lt;"&amp;($A13749+1/24))-COUNTIF(tData[BezoekEind],"&lt;="&amp;$A13749)</f>
        <v/>
      </c>
      <c r="F13749" s="15">
        <f>COUNTIF(tData[BezoekLangStart],"&lt;"&amp;($A13749+1/24))-COUNTIF(tData[BezoekLangEind],"&lt;="&amp;$A13749)</f>
        <v/>
      </c>
      <c r="G13749" s="15">
        <f>IF($D13749=1,$B13749*100+$C13749,-1)</f>
        <v/>
      </c>
      <c r="H13749" s="15">
        <f>IF($D13749=1,$B13749,-1)</f>
        <v/>
      </c>
      <c r="I13749" s="15">
        <f>IF($D13749=1,$C13749,-1)</f>
        <v/>
      </c>
    </row>
    <row r="13750">
      <c r="A13750" s="33" t="n">
        <v>45864.79166666666</v>
      </c>
      <c r="B13750" s="15">
        <f>WEEKDAY($A13750,2)</f>
        <v/>
      </c>
      <c r="C13750" s="15">
        <f>HOUR($A13750)</f>
        <v/>
      </c>
      <c r="D13750" s="15">
        <f>IF(AND($A13750&gt;=Instellingen!$B$6,$A13750&lt;Instellingen!$B$7),1,0)</f>
        <v/>
      </c>
      <c r="E13750" s="15">
        <f>COUNTIF(tData[BezoekStart],"&lt;"&amp;($A13750+1/24))-COUNTIF(tData[BezoekEind],"&lt;="&amp;$A13750)</f>
        <v/>
      </c>
      <c r="F13750" s="15">
        <f>COUNTIF(tData[BezoekLangStart],"&lt;"&amp;($A13750+1/24))-COUNTIF(tData[BezoekLangEind],"&lt;="&amp;$A13750)</f>
        <v/>
      </c>
      <c r="G13750" s="15">
        <f>IF($D13750=1,$B13750*100+$C13750,-1)</f>
        <v/>
      </c>
      <c r="H13750" s="15">
        <f>IF($D13750=1,$B13750,-1)</f>
        <v/>
      </c>
      <c r="I13750" s="15">
        <f>IF($D13750=1,$C13750,-1)</f>
        <v/>
      </c>
    </row>
    <row r="13751">
      <c r="A13751" s="33" t="n">
        <v>45864.83333333334</v>
      </c>
      <c r="B13751" s="15">
        <f>WEEKDAY($A13751,2)</f>
        <v/>
      </c>
      <c r="C13751" s="15">
        <f>HOUR($A13751)</f>
        <v/>
      </c>
      <c r="D13751" s="15">
        <f>IF(AND($A13751&gt;=Instellingen!$B$6,$A13751&lt;Instellingen!$B$7),1,0)</f>
        <v/>
      </c>
      <c r="E13751" s="15">
        <f>COUNTIF(tData[BezoekStart],"&lt;"&amp;($A13751+1/24))-COUNTIF(tData[BezoekEind],"&lt;="&amp;$A13751)</f>
        <v/>
      </c>
      <c r="F13751" s="15">
        <f>COUNTIF(tData[BezoekLangStart],"&lt;"&amp;($A13751+1/24))-COUNTIF(tData[BezoekLangEind],"&lt;="&amp;$A13751)</f>
        <v/>
      </c>
      <c r="G13751" s="15">
        <f>IF($D13751=1,$B13751*100+$C13751,-1)</f>
        <v/>
      </c>
      <c r="H13751" s="15">
        <f>IF($D13751=1,$B13751,-1)</f>
        <v/>
      </c>
      <c r="I13751" s="15">
        <f>IF($D13751=1,$C13751,-1)</f>
        <v/>
      </c>
    </row>
    <row r="13752">
      <c r="A13752" s="33" t="n">
        <v>45864.875</v>
      </c>
      <c r="B13752" s="15">
        <f>WEEKDAY($A13752,2)</f>
        <v/>
      </c>
      <c r="C13752" s="15">
        <f>HOUR($A13752)</f>
        <v/>
      </c>
      <c r="D13752" s="15">
        <f>IF(AND($A13752&gt;=Instellingen!$B$6,$A13752&lt;Instellingen!$B$7),1,0)</f>
        <v/>
      </c>
      <c r="E13752" s="15">
        <f>COUNTIF(tData[BezoekStart],"&lt;"&amp;($A13752+1/24))-COUNTIF(tData[BezoekEind],"&lt;="&amp;$A13752)</f>
        <v/>
      </c>
      <c r="F13752" s="15">
        <f>COUNTIF(tData[BezoekLangStart],"&lt;"&amp;($A13752+1/24))-COUNTIF(tData[BezoekLangEind],"&lt;="&amp;$A13752)</f>
        <v/>
      </c>
      <c r="G13752" s="15">
        <f>IF($D13752=1,$B13752*100+$C13752,-1)</f>
        <v/>
      </c>
      <c r="H13752" s="15">
        <f>IF($D13752=1,$B13752,-1)</f>
        <v/>
      </c>
      <c r="I13752" s="15">
        <f>IF($D13752=1,$C13752,-1)</f>
        <v/>
      </c>
    </row>
    <row r="13753">
      <c r="A13753" s="33" t="n">
        <v>45864.91666666666</v>
      </c>
      <c r="B13753" s="15">
        <f>WEEKDAY($A13753,2)</f>
        <v/>
      </c>
      <c r="C13753" s="15">
        <f>HOUR($A13753)</f>
        <v/>
      </c>
      <c r="D13753" s="15">
        <f>IF(AND($A13753&gt;=Instellingen!$B$6,$A13753&lt;Instellingen!$B$7),1,0)</f>
        <v/>
      </c>
      <c r="E13753" s="15">
        <f>COUNTIF(tData[BezoekStart],"&lt;"&amp;($A13753+1/24))-COUNTIF(tData[BezoekEind],"&lt;="&amp;$A13753)</f>
        <v/>
      </c>
      <c r="F13753" s="15">
        <f>COUNTIF(tData[BezoekLangStart],"&lt;"&amp;($A13753+1/24))-COUNTIF(tData[BezoekLangEind],"&lt;="&amp;$A13753)</f>
        <v/>
      </c>
      <c r="G13753" s="15">
        <f>IF($D13753=1,$B13753*100+$C13753,-1)</f>
        <v/>
      </c>
      <c r="H13753" s="15">
        <f>IF($D13753=1,$B13753,-1)</f>
        <v/>
      </c>
      <c r="I13753" s="15">
        <f>IF($D13753=1,$C13753,-1)</f>
        <v/>
      </c>
    </row>
    <row r="13754">
      <c r="A13754" s="33" t="n">
        <v>45864.95833333334</v>
      </c>
      <c r="B13754" s="15">
        <f>WEEKDAY($A13754,2)</f>
        <v/>
      </c>
      <c r="C13754" s="15">
        <f>HOUR($A13754)</f>
        <v/>
      </c>
      <c r="D13754" s="15">
        <f>IF(AND($A13754&gt;=Instellingen!$B$6,$A13754&lt;Instellingen!$B$7),1,0)</f>
        <v/>
      </c>
      <c r="E13754" s="15">
        <f>COUNTIF(tData[BezoekStart],"&lt;"&amp;($A13754+1/24))-COUNTIF(tData[BezoekEind],"&lt;="&amp;$A13754)</f>
        <v/>
      </c>
      <c r="F13754" s="15">
        <f>COUNTIF(tData[BezoekLangStart],"&lt;"&amp;($A13754+1/24))-COUNTIF(tData[BezoekLangEind],"&lt;="&amp;$A13754)</f>
        <v/>
      </c>
      <c r="G13754" s="15">
        <f>IF($D13754=1,$B13754*100+$C13754,-1)</f>
        <v/>
      </c>
      <c r="H13754" s="15">
        <f>IF($D13754=1,$B13754,-1)</f>
        <v/>
      </c>
      <c r="I13754" s="15">
        <f>IF($D13754=1,$C13754,-1)</f>
        <v/>
      </c>
    </row>
    <row r="13755">
      <c r="A13755" s="33" t="n">
        <v>45865</v>
      </c>
      <c r="B13755" s="15">
        <f>WEEKDAY($A13755,2)</f>
        <v/>
      </c>
      <c r="C13755" s="15">
        <f>HOUR($A13755)</f>
        <v/>
      </c>
      <c r="D13755" s="15">
        <f>IF(AND($A13755&gt;=Instellingen!$B$6,$A13755&lt;Instellingen!$B$7),1,0)</f>
        <v/>
      </c>
      <c r="E13755" s="15">
        <f>COUNTIF(tData[BezoekStart],"&lt;"&amp;($A13755+1/24))-COUNTIF(tData[BezoekEind],"&lt;="&amp;$A13755)</f>
        <v/>
      </c>
      <c r="F13755" s="15">
        <f>COUNTIF(tData[BezoekLangStart],"&lt;"&amp;($A13755+1/24))-COUNTIF(tData[BezoekLangEind],"&lt;="&amp;$A13755)</f>
        <v/>
      </c>
      <c r="G13755" s="15">
        <f>IF($D13755=1,$B13755*100+$C13755,-1)</f>
        <v/>
      </c>
      <c r="H13755" s="15">
        <f>IF($D13755=1,$B13755,-1)</f>
        <v/>
      </c>
      <c r="I13755" s="15">
        <f>IF($D13755=1,$C13755,-1)</f>
        <v/>
      </c>
    </row>
    <row r="13756">
      <c r="A13756" s="33" t="n">
        <v>45865.04166666666</v>
      </c>
      <c r="B13756" s="15">
        <f>WEEKDAY($A13756,2)</f>
        <v/>
      </c>
      <c r="C13756" s="15">
        <f>HOUR($A13756)</f>
        <v/>
      </c>
      <c r="D13756" s="15">
        <f>IF(AND($A13756&gt;=Instellingen!$B$6,$A13756&lt;Instellingen!$B$7),1,0)</f>
        <v/>
      </c>
      <c r="E13756" s="15">
        <f>COUNTIF(tData[BezoekStart],"&lt;"&amp;($A13756+1/24))-COUNTIF(tData[BezoekEind],"&lt;="&amp;$A13756)</f>
        <v/>
      </c>
      <c r="F13756" s="15">
        <f>COUNTIF(tData[BezoekLangStart],"&lt;"&amp;($A13756+1/24))-COUNTIF(tData[BezoekLangEind],"&lt;="&amp;$A13756)</f>
        <v/>
      </c>
      <c r="G13756" s="15">
        <f>IF($D13756=1,$B13756*100+$C13756,-1)</f>
        <v/>
      </c>
      <c r="H13756" s="15">
        <f>IF($D13756=1,$B13756,-1)</f>
        <v/>
      </c>
      <c r="I13756" s="15">
        <f>IF($D13756=1,$C13756,-1)</f>
        <v/>
      </c>
    </row>
    <row r="13757">
      <c r="A13757" s="33" t="n">
        <v>45865.08333333334</v>
      </c>
      <c r="B13757" s="15">
        <f>WEEKDAY($A13757,2)</f>
        <v/>
      </c>
      <c r="C13757" s="15">
        <f>HOUR($A13757)</f>
        <v/>
      </c>
      <c r="D13757" s="15">
        <f>IF(AND($A13757&gt;=Instellingen!$B$6,$A13757&lt;Instellingen!$B$7),1,0)</f>
        <v/>
      </c>
      <c r="E13757" s="15">
        <f>COUNTIF(tData[BezoekStart],"&lt;"&amp;($A13757+1/24))-COUNTIF(tData[BezoekEind],"&lt;="&amp;$A13757)</f>
        <v/>
      </c>
      <c r="F13757" s="15">
        <f>COUNTIF(tData[BezoekLangStart],"&lt;"&amp;($A13757+1/24))-COUNTIF(tData[BezoekLangEind],"&lt;="&amp;$A13757)</f>
        <v/>
      </c>
      <c r="G13757" s="15">
        <f>IF($D13757=1,$B13757*100+$C13757,-1)</f>
        <v/>
      </c>
      <c r="H13757" s="15">
        <f>IF($D13757=1,$B13757,-1)</f>
        <v/>
      </c>
      <c r="I13757" s="15">
        <f>IF($D13757=1,$C13757,-1)</f>
        <v/>
      </c>
    </row>
    <row r="13758">
      <c r="A13758" s="33" t="n">
        <v>45865.125</v>
      </c>
      <c r="B13758" s="15">
        <f>WEEKDAY($A13758,2)</f>
        <v/>
      </c>
      <c r="C13758" s="15">
        <f>HOUR($A13758)</f>
        <v/>
      </c>
      <c r="D13758" s="15">
        <f>IF(AND($A13758&gt;=Instellingen!$B$6,$A13758&lt;Instellingen!$B$7),1,0)</f>
        <v/>
      </c>
      <c r="E13758" s="15">
        <f>COUNTIF(tData[BezoekStart],"&lt;"&amp;($A13758+1/24))-COUNTIF(tData[BezoekEind],"&lt;="&amp;$A13758)</f>
        <v/>
      </c>
      <c r="F13758" s="15">
        <f>COUNTIF(tData[BezoekLangStart],"&lt;"&amp;($A13758+1/24))-COUNTIF(tData[BezoekLangEind],"&lt;="&amp;$A13758)</f>
        <v/>
      </c>
      <c r="G13758" s="15">
        <f>IF($D13758=1,$B13758*100+$C13758,-1)</f>
        <v/>
      </c>
      <c r="H13758" s="15">
        <f>IF($D13758=1,$B13758,-1)</f>
        <v/>
      </c>
      <c r="I13758" s="15">
        <f>IF($D13758=1,$C13758,-1)</f>
        <v/>
      </c>
    </row>
    <row r="13759">
      <c r="A13759" s="33" t="n">
        <v>45865.16666666666</v>
      </c>
      <c r="B13759" s="15">
        <f>WEEKDAY($A13759,2)</f>
        <v/>
      </c>
      <c r="C13759" s="15">
        <f>HOUR($A13759)</f>
        <v/>
      </c>
      <c r="D13759" s="15">
        <f>IF(AND($A13759&gt;=Instellingen!$B$6,$A13759&lt;Instellingen!$B$7),1,0)</f>
        <v/>
      </c>
      <c r="E13759" s="15">
        <f>COUNTIF(tData[BezoekStart],"&lt;"&amp;($A13759+1/24))-COUNTIF(tData[BezoekEind],"&lt;="&amp;$A13759)</f>
        <v/>
      </c>
      <c r="F13759" s="15">
        <f>COUNTIF(tData[BezoekLangStart],"&lt;"&amp;($A13759+1/24))-COUNTIF(tData[BezoekLangEind],"&lt;="&amp;$A13759)</f>
        <v/>
      </c>
      <c r="G13759" s="15">
        <f>IF($D13759=1,$B13759*100+$C13759,-1)</f>
        <v/>
      </c>
      <c r="H13759" s="15">
        <f>IF($D13759=1,$B13759,-1)</f>
        <v/>
      </c>
      <c r="I13759" s="15">
        <f>IF($D13759=1,$C13759,-1)</f>
        <v/>
      </c>
    </row>
    <row r="13760">
      <c r="A13760" s="33" t="n">
        <v>45865.20833333334</v>
      </c>
      <c r="B13760" s="15">
        <f>WEEKDAY($A13760,2)</f>
        <v/>
      </c>
      <c r="C13760" s="15">
        <f>HOUR($A13760)</f>
        <v/>
      </c>
      <c r="D13760" s="15">
        <f>IF(AND($A13760&gt;=Instellingen!$B$6,$A13760&lt;Instellingen!$B$7),1,0)</f>
        <v/>
      </c>
      <c r="E13760" s="15">
        <f>COUNTIF(tData[BezoekStart],"&lt;"&amp;($A13760+1/24))-COUNTIF(tData[BezoekEind],"&lt;="&amp;$A13760)</f>
        <v/>
      </c>
      <c r="F13760" s="15">
        <f>COUNTIF(tData[BezoekLangStart],"&lt;"&amp;($A13760+1/24))-COUNTIF(tData[BezoekLangEind],"&lt;="&amp;$A13760)</f>
        <v/>
      </c>
      <c r="G13760" s="15">
        <f>IF($D13760=1,$B13760*100+$C13760,-1)</f>
        <v/>
      </c>
      <c r="H13760" s="15">
        <f>IF($D13760=1,$B13760,-1)</f>
        <v/>
      </c>
      <c r="I13760" s="15">
        <f>IF($D13760=1,$C13760,-1)</f>
        <v/>
      </c>
    </row>
    <row r="13761">
      <c r="A13761" s="33" t="n">
        <v>45865.25</v>
      </c>
      <c r="B13761" s="15">
        <f>WEEKDAY($A13761,2)</f>
        <v/>
      </c>
      <c r="C13761" s="15">
        <f>HOUR($A13761)</f>
        <v/>
      </c>
      <c r="D13761" s="15">
        <f>IF(AND($A13761&gt;=Instellingen!$B$6,$A13761&lt;Instellingen!$B$7),1,0)</f>
        <v/>
      </c>
      <c r="E13761" s="15">
        <f>COUNTIF(tData[BezoekStart],"&lt;"&amp;($A13761+1/24))-COUNTIF(tData[BezoekEind],"&lt;="&amp;$A13761)</f>
        <v/>
      </c>
      <c r="F13761" s="15">
        <f>COUNTIF(tData[BezoekLangStart],"&lt;"&amp;($A13761+1/24))-COUNTIF(tData[BezoekLangEind],"&lt;="&amp;$A13761)</f>
        <v/>
      </c>
      <c r="G13761" s="15">
        <f>IF($D13761=1,$B13761*100+$C13761,-1)</f>
        <v/>
      </c>
      <c r="H13761" s="15">
        <f>IF($D13761=1,$B13761,-1)</f>
        <v/>
      </c>
      <c r="I13761" s="15">
        <f>IF($D13761=1,$C13761,-1)</f>
        <v/>
      </c>
    </row>
    <row r="13762">
      <c r="A13762" s="33" t="n">
        <v>45865.29166666666</v>
      </c>
      <c r="B13762" s="15">
        <f>WEEKDAY($A13762,2)</f>
        <v/>
      </c>
      <c r="C13762" s="15">
        <f>HOUR($A13762)</f>
        <v/>
      </c>
      <c r="D13762" s="15">
        <f>IF(AND($A13762&gt;=Instellingen!$B$6,$A13762&lt;Instellingen!$B$7),1,0)</f>
        <v/>
      </c>
      <c r="E13762" s="15">
        <f>COUNTIF(tData[BezoekStart],"&lt;"&amp;($A13762+1/24))-COUNTIF(tData[BezoekEind],"&lt;="&amp;$A13762)</f>
        <v/>
      </c>
      <c r="F13762" s="15">
        <f>COUNTIF(tData[BezoekLangStart],"&lt;"&amp;($A13762+1/24))-COUNTIF(tData[BezoekLangEind],"&lt;="&amp;$A13762)</f>
        <v/>
      </c>
      <c r="G13762" s="15">
        <f>IF($D13762=1,$B13762*100+$C13762,-1)</f>
        <v/>
      </c>
      <c r="H13762" s="15">
        <f>IF($D13762=1,$B13762,-1)</f>
        <v/>
      </c>
      <c r="I13762" s="15">
        <f>IF($D13762=1,$C13762,-1)</f>
        <v/>
      </c>
    </row>
    <row r="13763">
      <c r="A13763" s="33" t="n">
        <v>45865.33333333334</v>
      </c>
      <c r="B13763" s="15">
        <f>WEEKDAY($A13763,2)</f>
        <v/>
      </c>
      <c r="C13763" s="15">
        <f>HOUR($A13763)</f>
        <v/>
      </c>
      <c r="D13763" s="15">
        <f>IF(AND($A13763&gt;=Instellingen!$B$6,$A13763&lt;Instellingen!$B$7),1,0)</f>
        <v/>
      </c>
      <c r="E13763" s="15">
        <f>COUNTIF(tData[BezoekStart],"&lt;"&amp;($A13763+1/24))-COUNTIF(tData[BezoekEind],"&lt;="&amp;$A13763)</f>
        <v/>
      </c>
      <c r="F13763" s="15">
        <f>COUNTIF(tData[BezoekLangStart],"&lt;"&amp;($A13763+1/24))-COUNTIF(tData[BezoekLangEind],"&lt;="&amp;$A13763)</f>
        <v/>
      </c>
      <c r="G13763" s="15">
        <f>IF($D13763=1,$B13763*100+$C13763,-1)</f>
        <v/>
      </c>
      <c r="H13763" s="15">
        <f>IF($D13763=1,$B13763,-1)</f>
        <v/>
      </c>
      <c r="I13763" s="15">
        <f>IF($D13763=1,$C13763,-1)</f>
        <v/>
      </c>
    </row>
    <row r="13764">
      <c r="A13764" s="33" t="n">
        <v>45865.375</v>
      </c>
      <c r="B13764" s="15">
        <f>WEEKDAY($A13764,2)</f>
        <v/>
      </c>
      <c r="C13764" s="15">
        <f>HOUR($A13764)</f>
        <v/>
      </c>
      <c r="D13764" s="15">
        <f>IF(AND($A13764&gt;=Instellingen!$B$6,$A13764&lt;Instellingen!$B$7),1,0)</f>
        <v/>
      </c>
      <c r="E13764" s="15">
        <f>COUNTIF(tData[BezoekStart],"&lt;"&amp;($A13764+1/24))-COUNTIF(tData[BezoekEind],"&lt;="&amp;$A13764)</f>
        <v/>
      </c>
      <c r="F13764" s="15">
        <f>COUNTIF(tData[BezoekLangStart],"&lt;"&amp;($A13764+1/24))-COUNTIF(tData[BezoekLangEind],"&lt;="&amp;$A13764)</f>
        <v/>
      </c>
      <c r="G13764" s="15">
        <f>IF($D13764=1,$B13764*100+$C13764,-1)</f>
        <v/>
      </c>
      <c r="H13764" s="15">
        <f>IF($D13764=1,$B13764,-1)</f>
        <v/>
      </c>
      <c r="I13764" s="15">
        <f>IF($D13764=1,$C13764,-1)</f>
        <v/>
      </c>
    </row>
    <row r="13765">
      <c r="A13765" s="33" t="n">
        <v>45865.41666666666</v>
      </c>
      <c r="B13765" s="15">
        <f>WEEKDAY($A13765,2)</f>
        <v/>
      </c>
      <c r="C13765" s="15">
        <f>HOUR($A13765)</f>
        <v/>
      </c>
      <c r="D13765" s="15">
        <f>IF(AND($A13765&gt;=Instellingen!$B$6,$A13765&lt;Instellingen!$B$7),1,0)</f>
        <v/>
      </c>
      <c r="E13765" s="15">
        <f>COUNTIF(tData[BezoekStart],"&lt;"&amp;($A13765+1/24))-COUNTIF(tData[BezoekEind],"&lt;="&amp;$A13765)</f>
        <v/>
      </c>
      <c r="F13765" s="15">
        <f>COUNTIF(tData[BezoekLangStart],"&lt;"&amp;($A13765+1/24))-COUNTIF(tData[BezoekLangEind],"&lt;="&amp;$A13765)</f>
        <v/>
      </c>
      <c r="G13765" s="15">
        <f>IF($D13765=1,$B13765*100+$C13765,-1)</f>
        <v/>
      </c>
      <c r="H13765" s="15">
        <f>IF($D13765=1,$B13765,-1)</f>
        <v/>
      </c>
      <c r="I13765" s="15">
        <f>IF($D13765=1,$C13765,-1)</f>
        <v/>
      </c>
    </row>
    <row r="13766">
      <c r="A13766" s="33" t="n">
        <v>45865.45833333334</v>
      </c>
      <c r="B13766" s="15">
        <f>WEEKDAY($A13766,2)</f>
        <v/>
      </c>
      <c r="C13766" s="15">
        <f>HOUR($A13766)</f>
        <v/>
      </c>
      <c r="D13766" s="15">
        <f>IF(AND($A13766&gt;=Instellingen!$B$6,$A13766&lt;Instellingen!$B$7),1,0)</f>
        <v/>
      </c>
      <c r="E13766" s="15">
        <f>COUNTIF(tData[BezoekStart],"&lt;"&amp;($A13766+1/24))-COUNTIF(tData[BezoekEind],"&lt;="&amp;$A13766)</f>
        <v/>
      </c>
      <c r="F13766" s="15">
        <f>COUNTIF(tData[BezoekLangStart],"&lt;"&amp;($A13766+1/24))-COUNTIF(tData[BezoekLangEind],"&lt;="&amp;$A13766)</f>
        <v/>
      </c>
      <c r="G13766" s="15">
        <f>IF($D13766=1,$B13766*100+$C13766,-1)</f>
        <v/>
      </c>
      <c r="H13766" s="15">
        <f>IF($D13766=1,$B13766,-1)</f>
        <v/>
      </c>
      <c r="I13766" s="15">
        <f>IF($D13766=1,$C13766,-1)</f>
        <v/>
      </c>
    </row>
    <row r="13767">
      <c r="A13767" s="33" t="n">
        <v>45865.5</v>
      </c>
      <c r="B13767" s="15">
        <f>WEEKDAY($A13767,2)</f>
        <v/>
      </c>
      <c r="C13767" s="15">
        <f>HOUR($A13767)</f>
        <v/>
      </c>
      <c r="D13767" s="15">
        <f>IF(AND($A13767&gt;=Instellingen!$B$6,$A13767&lt;Instellingen!$B$7),1,0)</f>
        <v/>
      </c>
      <c r="E13767" s="15">
        <f>COUNTIF(tData[BezoekStart],"&lt;"&amp;($A13767+1/24))-COUNTIF(tData[BezoekEind],"&lt;="&amp;$A13767)</f>
        <v/>
      </c>
      <c r="F13767" s="15">
        <f>COUNTIF(tData[BezoekLangStart],"&lt;"&amp;($A13767+1/24))-COUNTIF(tData[BezoekLangEind],"&lt;="&amp;$A13767)</f>
        <v/>
      </c>
      <c r="G13767" s="15">
        <f>IF($D13767=1,$B13767*100+$C13767,-1)</f>
        <v/>
      </c>
      <c r="H13767" s="15">
        <f>IF($D13767=1,$B13767,-1)</f>
        <v/>
      </c>
      <c r="I13767" s="15">
        <f>IF($D13767=1,$C13767,-1)</f>
        <v/>
      </c>
    </row>
    <row r="13768">
      <c r="A13768" s="33" t="n">
        <v>45865.54166666666</v>
      </c>
      <c r="B13768" s="15">
        <f>WEEKDAY($A13768,2)</f>
        <v/>
      </c>
      <c r="C13768" s="15">
        <f>HOUR($A13768)</f>
        <v/>
      </c>
      <c r="D13768" s="15">
        <f>IF(AND($A13768&gt;=Instellingen!$B$6,$A13768&lt;Instellingen!$B$7),1,0)</f>
        <v/>
      </c>
      <c r="E13768" s="15">
        <f>COUNTIF(tData[BezoekStart],"&lt;"&amp;($A13768+1/24))-COUNTIF(tData[BezoekEind],"&lt;="&amp;$A13768)</f>
        <v/>
      </c>
      <c r="F13768" s="15">
        <f>COUNTIF(tData[BezoekLangStart],"&lt;"&amp;($A13768+1/24))-COUNTIF(tData[BezoekLangEind],"&lt;="&amp;$A13768)</f>
        <v/>
      </c>
      <c r="G13768" s="15">
        <f>IF($D13768=1,$B13768*100+$C13768,-1)</f>
        <v/>
      </c>
      <c r="H13768" s="15">
        <f>IF($D13768=1,$B13768,-1)</f>
        <v/>
      </c>
      <c r="I13768" s="15">
        <f>IF($D13768=1,$C13768,-1)</f>
        <v/>
      </c>
    </row>
    <row r="13769">
      <c r="A13769" s="33" t="n">
        <v>45865.58333333334</v>
      </c>
      <c r="B13769" s="15">
        <f>WEEKDAY($A13769,2)</f>
        <v/>
      </c>
      <c r="C13769" s="15">
        <f>HOUR($A13769)</f>
        <v/>
      </c>
      <c r="D13769" s="15">
        <f>IF(AND($A13769&gt;=Instellingen!$B$6,$A13769&lt;Instellingen!$B$7),1,0)</f>
        <v/>
      </c>
      <c r="E13769" s="15">
        <f>COUNTIF(tData[BezoekStart],"&lt;"&amp;($A13769+1/24))-COUNTIF(tData[BezoekEind],"&lt;="&amp;$A13769)</f>
        <v/>
      </c>
      <c r="F13769" s="15">
        <f>COUNTIF(tData[BezoekLangStart],"&lt;"&amp;($A13769+1/24))-COUNTIF(tData[BezoekLangEind],"&lt;="&amp;$A13769)</f>
        <v/>
      </c>
      <c r="G13769" s="15">
        <f>IF($D13769=1,$B13769*100+$C13769,-1)</f>
        <v/>
      </c>
      <c r="H13769" s="15">
        <f>IF($D13769=1,$B13769,-1)</f>
        <v/>
      </c>
      <c r="I13769" s="15">
        <f>IF($D13769=1,$C13769,-1)</f>
        <v/>
      </c>
    </row>
    <row r="13770">
      <c r="A13770" s="33" t="n">
        <v>45865.625</v>
      </c>
      <c r="B13770" s="15">
        <f>WEEKDAY($A13770,2)</f>
        <v/>
      </c>
      <c r="C13770" s="15">
        <f>HOUR($A13770)</f>
        <v/>
      </c>
      <c r="D13770" s="15">
        <f>IF(AND($A13770&gt;=Instellingen!$B$6,$A13770&lt;Instellingen!$B$7),1,0)</f>
        <v/>
      </c>
      <c r="E13770" s="15">
        <f>COUNTIF(tData[BezoekStart],"&lt;"&amp;($A13770+1/24))-COUNTIF(tData[BezoekEind],"&lt;="&amp;$A13770)</f>
        <v/>
      </c>
      <c r="F13770" s="15">
        <f>COUNTIF(tData[BezoekLangStart],"&lt;"&amp;($A13770+1/24))-COUNTIF(tData[BezoekLangEind],"&lt;="&amp;$A13770)</f>
        <v/>
      </c>
      <c r="G13770" s="15">
        <f>IF($D13770=1,$B13770*100+$C13770,-1)</f>
        <v/>
      </c>
      <c r="H13770" s="15">
        <f>IF($D13770=1,$B13770,-1)</f>
        <v/>
      </c>
      <c r="I13770" s="15">
        <f>IF($D13770=1,$C13770,-1)</f>
        <v/>
      </c>
    </row>
    <row r="13771">
      <c r="A13771" s="33" t="n">
        <v>45865.66666666666</v>
      </c>
      <c r="B13771" s="15">
        <f>WEEKDAY($A13771,2)</f>
        <v/>
      </c>
      <c r="C13771" s="15">
        <f>HOUR($A13771)</f>
        <v/>
      </c>
      <c r="D13771" s="15">
        <f>IF(AND($A13771&gt;=Instellingen!$B$6,$A13771&lt;Instellingen!$B$7),1,0)</f>
        <v/>
      </c>
      <c r="E13771" s="15">
        <f>COUNTIF(tData[BezoekStart],"&lt;"&amp;($A13771+1/24))-COUNTIF(tData[BezoekEind],"&lt;="&amp;$A13771)</f>
        <v/>
      </c>
      <c r="F13771" s="15">
        <f>COUNTIF(tData[BezoekLangStart],"&lt;"&amp;($A13771+1/24))-COUNTIF(tData[BezoekLangEind],"&lt;="&amp;$A13771)</f>
        <v/>
      </c>
      <c r="G13771" s="15">
        <f>IF($D13771=1,$B13771*100+$C13771,-1)</f>
        <v/>
      </c>
      <c r="H13771" s="15">
        <f>IF($D13771=1,$B13771,-1)</f>
        <v/>
      </c>
      <c r="I13771" s="15">
        <f>IF($D13771=1,$C13771,-1)</f>
        <v/>
      </c>
    </row>
    <row r="13772">
      <c r="A13772" s="33" t="n">
        <v>45865.70833333334</v>
      </c>
      <c r="B13772" s="15">
        <f>WEEKDAY($A13772,2)</f>
        <v/>
      </c>
      <c r="C13772" s="15">
        <f>HOUR($A13772)</f>
        <v/>
      </c>
      <c r="D13772" s="15">
        <f>IF(AND($A13772&gt;=Instellingen!$B$6,$A13772&lt;Instellingen!$B$7),1,0)</f>
        <v/>
      </c>
      <c r="E13772" s="15">
        <f>COUNTIF(tData[BezoekStart],"&lt;"&amp;($A13772+1/24))-COUNTIF(tData[BezoekEind],"&lt;="&amp;$A13772)</f>
        <v/>
      </c>
      <c r="F13772" s="15">
        <f>COUNTIF(tData[BezoekLangStart],"&lt;"&amp;($A13772+1/24))-COUNTIF(tData[BezoekLangEind],"&lt;="&amp;$A13772)</f>
        <v/>
      </c>
      <c r="G13772" s="15">
        <f>IF($D13772=1,$B13772*100+$C13772,-1)</f>
        <v/>
      </c>
      <c r="H13772" s="15">
        <f>IF($D13772=1,$B13772,-1)</f>
        <v/>
      </c>
      <c r="I13772" s="15">
        <f>IF($D13772=1,$C13772,-1)</f>
        <v/>
      </c>
    </row>
    <row r="13773">
      <c r="A13773" s="33" t="n">
        <v>45865.75</v>
      </c>
      <c r="B13773" s="15">
        <f>WEEKDAY($A13773,2)</f>
        <v/>
      </c>
      <c r="C13773" s="15">
        <f>HOUR($A13773)</f>
        <v/>
      </c>
      <c r="D13773" s="15">
        <f>IF(AND($A13773&gt;=Instellingen!$B$6,$A13773&lt;Instellingen!$B$7),1,0)</f>
        <v/>
      </c>
      <c r="E13773" s="15">
        <f>COUNTIF(tData[BezoekStart],"&lt;"&amp;($A13773+1/24))-COUNTIF(tData[BezoekEind],"&lt;="&amp;$A13773)</f>
        <v/>
      </c>
      <c r="F13773" s="15">
        <f>COUNTIF(tData[BezoekLangStart],"&lt;"&amp;($A13773+1/24))-COUNTIF(tData[BezoekLangEind],"&lt;="&amp;$A13773)</f>
        <v/>
      </c>
      <c r="G13773" s="15">
        <f>IF($D13773=1,$B13773*100+$C13773,-1)</f>
        <v/>
      </c>
      <c r="H13773" s="15">
        <f>IF($D13773=1,$B13773,-1)</f>
        <v/>
      </c>
      <c r="I13773" s="15">
        <f>IF($D13773=1,$C13773,-1)</f>
        <v/>
      </c>
    </row>
    <row r="13774">
      <c r="A13774" s="33" t="n">
        <v>45865.79166666666</v>
      </c>
      <c r="B13774" s="15">
        <f>WEEKDAY($A13774,2)</f>
        <v/>
      </c>
      <c r="C13774" s="15">
        <f>HOUR($A13774)</f>
        <v/>
      </c>
      <c r="D13774" s="15">
        <f>IF(AND($A13774&gt;=Instellingen!$B$6,$A13774&lt;Instellingen!$B$7),1,0)</f>
        <v/>
      </c>
      <c r="E13774" s="15">
        <f>COUNTIF(tData[BezoekStart],"&lt;"&amp;($A13774+1/24))-COUNTIF(tData[BezoekEind],"&lt;="&amp;$A13774)</f>
        <v/>
      </c>
      <c r="F13774" s="15">
        <f>COUNTIF(tData[BezoekLangStart],"&lt;"&amp;($A13774+1/24))-COUNTIF(tData[BezoekLangEind],"&lt;="&amp;$A13774)</f>
        <v/>
      </c>
      <c r="G13774" s="15">
        <f>IF($D13774=1,$B13774*100+$C13774,-1)</f>
        <v/>
      </c>
      <c r="H13774" s="15">
        <f>IF($D13774=1,$B13774,-1)</f>
        <v/>
      </c>
      <c r="I13774" s="15">
        <f>IF($D13774=1,$C13774,-1)</f>
        <v/>
      </c>
    </row>
    <row r="13775">
      <c r="A13775" s="33" t="n">
        <v>45865.83333333334</v>
      </c>
      <c r="B13775" s="15">
        <f>WEEKDAY($A13775,2)</f>
        <v/>
      </c>
      <c r="C13775" s="15">
        <f>HOUR($A13775)</f>
        <v/>
      </c>
      <c r="D13775" s="15">
        <f>IF(AND($A13775&gt;=Instellingen!$B$6,$A13775&lt;Instellingen!$B$7),1,0)</f>
        <v/>
      </c>
      <c r="E13775" s="15">
        <f>COUNTIF(tData[BezoekStart],"&lt;"&amp;($A13775+1/24))-COUNTIF(tData[BezoekEind],"&lt;="&amp;$A13775)</f>
        <v/>
      </c>
      <c r="F13775" s="15">
        <f>COUNTIF(tData[BezoekLangStart],"&lt;"&amp;($A13775+1/24))-COUNTIF(tData[BezoekLangEind],"&lt;="&amp;$A13775)</f>
        <v/>
      </c>
      <c r="G13775" s="15">
        <f>IF($D13775=1,$B13775*100+$C13775,-1)</f>
        <v/>
      </c>
      <c r="H13775" s="15">
        <f>IF($D13775=1,$B13775,-1)</f>
        <v/>
      </c>
      <c r="I13775" s="15">
        <f>IF($D13775=1,$C13775,-1)</f>
        <v/>
      </c>
    </row>
    <row r="13776">
      <c r="A13776" s="33" t="n">
        <v>45865.875</v>
      </c>
      <c r="B13776" s="15">
        <f>WEEKDAY($A13776,2)</f>
        <v/>
      </c>
      <c r="C13776" s="15">
        <f>HOUR($A13776)</f>
        <v/>
      </c>
      <c r="D13776" s="15">
        <f>IF(AND($A13776&gt;=Instellingen!$B$6,$A13776&lt;Instellingen!$B$7),1,0)</f>
        <v/>
      </c>
      <c r="E13776" s="15">
        <f>COUNTIF(tData[BezoekStart],"&lt;"&amp;($A13776+1/24))-COUNTIF(tData[BezoekEind],"&lt;="&amp;$A13776)</f>
        <v/>
      </c>
      <c r="F13776" s="15">
        <f>COUNTIF(tData[BezoekLangStart],"&lt;"&amp;($A13776+1/24))-COUNTIF(tData[BezoekLangEind],"&lt;="&amp;$A13776)</f>
        <v/>
      </c>
      <c r="G13776" s="15">
        <f>IF($D13776=1,$B13776*100+$C13776,-1)</f>
        <v/>
      </c>
      <c r="H13776" s="15">
        <f>IF($D13776=1,$B13776,-1)</f>
        <v/>
      </c>
      <c r="I13776" s="15">
        <f>IF($D13776=1,$C13776,-1)</f>
        <v/>
      </c>
    </row>
    <row r="13777">
      <c r="A13777" s="33" t="n">
        <v>45865.91666666666</v>
      </c>
      <c r="B13777" s="15">
        <f>WEEKDAY($A13777,2)</f>
        <v/>
      </c>
      <c r="C13777" s="15">
        <f>HOUR($A13777)</f>
        <v/>
      </c>
      <c r="D13777" s="15">
        <f>IF(AND($A13777&gt;=Instellingen!$B$6,$A13777&lt;Instellingen!$B$7),1,0)</f>
        <v/>
      </c>
      <c r="E13777" s="15">
        <f>COUNTIF(tData[BezoekStart],"&lt;"&amp;($A13777+1/24))-COUNTIF(tData[BezoekEind],"&lt;="&amp;$A13777)</f>
        <v/>
      </c>
      <c r="F13777" s="15">
        <f>COUNTIF(tData[BezoekLangStart],"&lt;"&amp;($A13777+1/24))-COUNTIF(tData[BezoekLangEind],"&lt;="&amp;$A13777)</f>
        <v/>
      </c>
      <c r="G13777" s="15">
        <f>IF($D13777=1,$B13777*100+$C13777,-1)</f>
        <v/>
      </c>
      <c r="H13777" s="15">
        <f>IF($D13777=1,$B13777,-1)</f>
        <v/>
      </c>
      <c r="I13777" s="15">
        <f>IF($D13777=1,$C13777,-1)</f>
        <v/>
      </c>
    </row>
    <row r="13778">
      <c r="A13778" s="33" t="n">
        <v>45865.95833333334</v>
      </c>
      <c r="B13778" s="15">
        <f>WEEKDAY($A13778,2)</f>
        <v/>
      </c>
      <c r="C13778" s="15">
        <f>HOUR($A13778)</f>
        <v/>
      </c>
      <c r="D13778" s="15">
        <f>IF(AND($A13778&gt;=Instellingen!$B$6,$A13778&lt;Instellingen!$B$7),1,0)</f>
        <v/>
      </c>
      <c r="E13778" s="15">
        <f>COUNTIF(tData[BezoekStart],"&lt;"&amp;($A13778+1/24))-COUNTIF(tData[BezoekEind],"&lt;="&amp;$A13778)</f>
        <v/>
      </c>
      <c r="F13778" s="15">
        <f>COUNTIF(tData[BezoekLangStart],"&lt;"&amp;($A13778+1/24))-COUNTIF(tData[BezoekLangEind],"&lt;="&amp;$A13778)</f>
        <v/>
      </c>
      <c r="G13778" s="15">
        <f>IF($D13778=1,$B13778*100+$C13778,-1)</f>
        <v/>
      </c>
      <c r="H13778" s="15">
        <f>IF($D13778=1,$B13778,-1)</f>
        <v/>
      </c>
      <c r="I13778" s="15">
        <f>IF($D13778=1,$C13778,-1)</f>
        <v/>
      </c>
    </row>
    <row r="13779">
      <c r="A13779" s="33" t="n">
        <v>45866</v>
      </c>
      <c r="B13779" s="15">
        <f>WEEKDAY($A13779,2)</f>
        <v/>
      </c>
      <c r="C13779" s="15">
        <f>HOUR($A13779)</f>
        <v/>
      </c>
      <c r="D13779" s="15">
        <f>IF(AND($A13779&gt;=Instellingen!$B$6,$A13779&lt;Instellingen!$B$7),1,0)</f>
        <v/>
      </c>
      <c r="E13779" s="15">
        <f>COUNTIF(tData[BezoekStart],"&lt;"&amp;($A13779+1/24))-COUNTIF(tData[BezoekEind],"&lt;="&amp;$A13779)</f>
        <v/>
      </c>
      <c r="F13779" s="15">
        <f>COUNTIF(tData[BezoekLangStart],"&lt;"&amp;($A13779+1/24))-COUNTIF(tData[BezoekLangEind],"&lt;="&amp;$A13779)</f>
        <v/>
      </c>
      <c r="G13779" s="15">
        <f>IF($D13779=1,$B13779*100+$C13779,-1)</f>
        <v/>
      </c>
      <c r="H13779" s="15">
        <f>IF($D13779=1,$B13779,-1)</f>
        <v/>
      </c>
      <c r="I13779" s="15">
        <f>IF($D13779=1,$C13779,-1)</f>
        <v/>
      </c>
    </row>
    <row r="13780">
      <c r="A13780" s="33" t="n">
        <v>45866.04166666666</v>
      </c>
      <c r="B13780" s="15">
        <f>WEEKDAY($A13780,2)</f>
        <v/>
      </c>
      <c r="C13780" s="15">
        <f>HOUR($A13780)</f>
        <v/>
      </c>
      <c r="D13780" s="15">
        <f>IF(AND($A13780&gt;=Instellingen!$B$6,$A13780&lt;Instellingen!$B$7),1,0)</f>
        <v/>
      </c>
      <c r="E13780" s="15">
        <f>COUNTIF(tData[BezoekStart],"&lt;"&amp;($A13780+1/24))-COUNTIF(tData[BezoekEind],"&lt;="&amp;$A13780)</f>
        <v/>
      </c>
      <c r="F13780" s="15">
        <f>COUNTIF(tData[BezoekLangStart],"&lt;"&amp;($A13780+1/24))-COUNTIF(tData[BezoekLangEind],"&lt;="&amp;$A13780)</f>
        <v/>
      </c>
      <c r="G13780" s="15">
        <f>IF($D13780=1,$B13780*100+$C13780,-1)</f>
        <v/>
      </c>
      <c r="H13780" s="15">
        <f>IF($D13780=1,$B13780,-1)</f>
        <v/>
      </c>
      <c r="I13780" s="15">
        <f>IF($D13780=1,$C13780,-1)</f>
        <v/>
      </c>
    </row>
    <row r="13781">
      <c r="A13781" s="33" t="n">
        <v>45866.08333333334</v>
      </c>
      <c r="B13781" s="15">
        <f>WEEKDAY($A13781,2)</f>
        <v/>
      </c>
      <c r="C13781" s="15">
        <f>HOUR($A13781)</f>
        <v/>
      </c>
      <c r="D13781" s="15">
        <f>IF(AND($A13781&gt;=Instellingen!$B$6,$A13781&lt;Instellingen!$B$7),1,0)</f>
        <v/>
      </c>
      <c r="E13781" s="15">
        <f>COUNTIF(tData[BezoekStart],"&lt;"&amp;($A13781+1/24))-COUNTIF(tData[BezoekEind],"&lt;="&amp;$A13781)</f>
        <v/>
      </c>
      <c r="F13781" s="15">
        <f>COUNTIF(tData[BezoekLangStart],"&lt;"&amp;($A13781+1/24))-COUNTIF(tData[BezoekLangEind],"&lt;="&amp;$A13781)</f>
        <v/>
      </c>
      <c r="G13781" s="15">
        <f>IF($D13781=1,$B13781*100+$C13781,-1)</f>
        <v/>
      </c>
      <c r="H13781" s="15">
        <f>IF($D13781=1,$B13781,-1)</f>
        <v/>
      </c>
      <c r="I13781" s="15">
        <f>IF($D13781=1,$C13781,-1)</f>
        <v/>
      </c>
    </row>
    <row r="13782">
      <c r="A13782" s="33" t="n">
        <v>45866.125</v>
      </c>
      <c r="B13782" s="15">
        <f>WEEKDAY($A13782,2)</f>
        <v/>
      </c>
      <c r="C13782" s="15">
        <f>HOUR($A13782)</f>
        <v/>
      </c>
      <c r="D13782" s="15">
        <f>IF(AND($A13782&gt;=Instellingen!$B$6,$A13782&lt;Instellingen!$B$7),1,0)</f>
        <v/>
      </c>
      <c r="E13782" s="15">
        <f>COUNTIF(tData[BezoekStart],"&lt;"&amp;($A13782+1/24))-COUNTIF(tData[BezoekEind],"&lt;="&amp;$A13782)</f>
        <v/>
      </c>
      <c r="F13782" s="15">
        <f>COUNTIF(tData[BezoekLangStart],"&lt;"&amp;($A13782+1/24))-COUNTIF(tData[BezoekLangEind],"&lt;="&amp;$A13782)</f>
        <v/>
      </c>
      <c r="G13782" s="15">
        <f>IF($D13782=1,$B13782*100+$C13782,-1)</f>
        <v/>
      </c>
      <c r="H13782" s="15">
        <f>IF($D13782=1,$B13782,-1)</f>
        <v/>
      </c>
      <c r="I13782" s="15">
        <f>IF($D13782=1,$C13782,-1)</f>
        <v/>
      </c>
    </row>
    <row r="13783">
      <c r="A13783" s="33" t="n">
        <v>45866.16666666666</v>
      </c>
      <c r="B13783" s="15">
        <f>WEEKDAY($A13783,2)</f>
        <v/>
      </c>
      <c r="C13783" s="15">
        <f>HOUR($A13783)</f>
        <v/>
      </c>
      <c r="D13783" s="15">
        <f>IF(AND($A13783&gt;=Instellingen!$B$6,$A13783&lt;Instellingen!$B$7),1,0)</f>
        <v/>
      </c>
      <c r="E13783" s="15">
        <f>COUNTIF(tData[BezoekStart],"&lt;"&amp;($A13783+1/24))-COUNTIF(tData[BezoekEind],"&lt;="&amp;$A13783)</f>
        <v/>
      </c>
      <c r="F13783" s="15">
        <f>COUNTIF(tData[BezoekLangStart],"&lt;"&amp;($A13783+1/24))-COUNTIF(tData[BezoekLangEind],"&lt;="&amp;$A13783)</f>
        <v/>
      </c>
      <c r="G13783" s="15">
        <f>IF($D13783=1,$B13783*100+$C13783,-1)</f>
        <v/>
      </c>
      <c r="H13783" s="15">
        <f>IF($D13783=1,$B13783,-1)</f>
        <v/>
      </c>
      <c r="I13783" s="15">
        <f>IF($D13783=1,$C13783,-1)</f>
        <v/>
      </c>
    </row>
    <row r="13784">
      <c r="A13784" s="33" t="n">
        <v>45866.20833333334</v>
      </c>
      <c r="B13784" s="15">
        <f>WEEKDAY($A13784,2)</f>
        <v/>
      </c>
      <c r="C13784" s="15">
        <f>HOUR($A13784)</f>
        <v/>
      </c>
      <c r="D13784" s="15">
        <f>IF(AND($A13784&gt;=Instellingen!$B$6,$A13784&lt;Instellingen!$B$7),1,0)</f>
        <v/>
      </c>
      <c r="E13784" s="15">
        <f>COUNTIF(tData[BezoekStart],"&lt;"&amp;($A13784+1/24))-COUNTIF(tData[BezoekEind],"&lt;="&amp;$A13784)</f>
        <v/>
      </c>
      <c r="F13784" s="15">
        <f>COUNTIF(tData[BezoekLangStart],"&lt;"&amp;($A13784+1/24))-COUNTIF(tData[BezoekLangEind],"&lt;="&amp;$A13784)</f>
        <v/>
      </c>
      <c r="G13784" s="15">
        <f>IF($D13784=1,$B13784*100+$C13784,-1)</f>
        <v/>
      </c>
      <c r="H13784" s="15">
        <f>IF($D13784=1,$B13784,-1)</f>
        <v/>
      </c>
      <c r="I13784" s="15">
        <f>IF($D13784=1,$C13784,-1)</f>
        <v/>
      </c>
    </row>
    <row r="13785">
      <c r="A13785" s="33" t="n">
        <v>45866.25</v>
      </c>
      <c r="B13785" s="15">
        <f>WEEKDAY($A13785,2)</f>
        <v/>
      </c>
      <c r="C13785" s="15">
        <f>HOUR($A13785)</f>
        <v/>
      </c>
      <c r="D13785" s="15">
        <f>IF(AND($A13785&gt;=Instellingen!$B$6,$A13785&lt;Instellingen!$B$7),1,0)</f>
        <v/>
      </c>
      <c r="E13785" s="15">
        <f>COUNTIF(tData[BezoekStart],"&lt;"&amp;($A13785+1/24))-COUNTIF(tData[BezoekEind],"&lt;="&amp;$A13785)</f>
        <v/>
      </c>
      <c r="F13785" s="15">
        <f>COUNTIF(tData[BezoekLangStart],"&lt;"&amp;($A13785+1/24))-COUNTIF(tData[BezoekLangEind],"&lt;="&amp;$A13785)</f>
        <v/>
      </c>
      <c r="G13785" s="15">
        <f>IF($D13785=1,$B13785*100+$C13785,-1)</f>
        <v/>
      </c>
      <c r="H13785" s="15">
        <f>IF($D13785=1,$B13785,-1)</f>
        <v/>
      </c>
      <c r="I13785" s="15">
        <f>IF($D13785=1,$C13785,-1)</f>
        <v/>
      </c>
    </row>
    <row r="13786">
      <c r="A13786" s="33" t="n">
        <v>45866.29166666666</v>
      </c>
      <c r="B13786" s="15">
        <f>WEEKDAY($A13786,2)</f>
        <v/>
      </c>
      <c r="C13786" s="15">
        <f>HOUR($A13786)</f>
        <v/>
      </c>
      <c r="D13786" s="15">
        <f>IF(AND($A13786&gt;=Instellingen!$B$6,$A13786&lt;Instellingen!$B$7),1,0)</f>
        <v/>
      </c>
      <c r="E13786" s="15">
        <f>COUNTIF(tData[BezoekStart],"&lt;"&amp;($A13786+1/24))-COUNTIF(tData[BezoekEind],"&lt;="&amp;$A13786)</f>
        <v/>
      </c>
      <c r="F13786" s="15">
        <f>COUNTIF(tData[BezoekLangStart],"&lt;"&amp;($A13786+1/24))-COUNTIF(tData[BezoekLangEind],"&lt;="&amp;$A13786)</f>
        <v/>
      </c>
      <c r="G13786" s="15">
        <f>IF($D13786=1,$B13786*100+$C13786,-1)</f>
        <v/>
      </c>
      <c r="H13786" s="15">
        <f>IF($D13786=1,$B13786,-1)</f>
        <v/>
      </c>
      <c r="I13786" s="15">
        <f>IF($D13786=1,$C13786,-1)</f>
        <v/>
      </c>
    </row>
    <row r="13787">
      <c r="A13787" s="33" t="n">
        <v>45866.33333333334</v>
      </c>
      <c r="B13787" s="15">
        <f>WEEKDAY($A13787,2)</f>
        <v/>
      </c>
      <c r="C13787" s="15">
        <f>HOUR($A13787)</f>
        <v/>
      </c>
      <c r="D13787" s="15">
        <f>IF(AND($A13787&gt;=Instellingen!$B$6,$A13787&lt;Instellingen!$B$7),1,0)</f>
        <v/>
      </c>
      <c r="E13787" s="15">
        <f>COUNTIF(tData[BezoekStart],"&lt;"&amp;($A13787+1/24))-COUNTIF(tData[BezoekEind],"&lt;="&amp;$A13787)</f>
        <v/>
      </c>
      <c r="F13787" s="15">
        <f>COUNTIF(tData[BezoekLangStart],"&lt;"&amp;($A13787+1/24))-COUNTIF(tData[BezoekLangEind],"&lt;="&amp;$A13787)</f>
        <v/>
      </c>
      <c r="G13787" s="15">
        <f>IF($D13787=1,$B13787*100+$C13787,-1)</f>
        <v/>
      </c>
      <c r="H13787" s="15">
        <f>IF($D13787=1,$B13787,-1)</f>
        <v/>
      </c>
      <c r="I13787" s="15">
        <f>IF($D13787=1,$C13787,-1)</f>
        <v/>
      </c>
    </row>
    <row r="13788">
      <c r="A13788" s="33" t="n">
        <v>45866.375</v>
      </c>
      <c r="B13788" s="15">
        <f>WEEKDAY($A13788,2)</f>
        <v/>
      </c>
      <c r="C13788" s="15">
        <f>HOUR($A13788)</f>
        <v/>
      </c>
      <c r="D13788" s="15">
        <f>IF(AND($A13788&gt;=Instellingen!$B$6,$A13788&lt;Instellingen!$B$7),1,0)</f>
        <v/>
      </c>
      <c r="E13788" s="15">
        <f>COUNTIF(tData[BezoekStart],"&lt;"&amp;($A13788+1/24))-COUNTIF(tData[BezoekEind],"&lt;="&amp;$A13788)</f>
        <v/>
      </c>
      <c r="F13788" s="15">
        <f>COUNTIF(tData[BezoekLangStart],"&lt;"&amp;($A13788+1/24))-COUNTIF(tData[BezoekLangEind],"&lt;="&amp;$A13788)</f>
        <v/>
      </c>
      <c r="G13788" s="15">
        <f>IF($D13788=1,$B13788*100+$C13788,-1)</f>
        <v/>
      </c>
      <c r="H13788" s="15">
        <f>IF($D13788=1,$B13788,-1)</f>
        <v/>
      </c>
      <c r="I13788" s="15">
        <f>IF($D13788=1,$C13788,-1)</f>
        <v/>
      </c>
    </row>
    <row r="13789">
      <c r="A13789" s="33" t="n">
        <v>45866.41666666666</v>
      </c>
      <c r="B13789" s="15">
        <f>WEEKDAY($A13789,2)</f>
        <v/>
      </c>
      <c r="C13789" s="15">
        <f>HOUR($A13789)</f>
        <v/>
      </c>
      <c r="D13789" s="15">
        <f>IF(AND($A13789&gt;=Instellingen!$B$6,$A13789&lt;Instellingen!$B$7),1,0)</f>
        <v/>
      </c>
      <c r="E13789" s="15">
        <f>COUNTIF(tData[BezoekStart],"&lt;"&amp;($A13789+1/24))-COUNTIF(tData[BezoekEind],"&lt;="&amp;$A13789)</f>
        <v/>
      </c>
      <c r="F13789" s="15">
        <f>COUNTIF(tData[BezoekLangStart],"&lt;"&amp;($A13789+1/24))-COUNTIF(tData[BezoekLangEind],"&lt;="&amp;$A13789)</f>
        <v/>
      </c>
      <c r="G13789" s="15">
        <f>IF($D13789=1,$B13789*100+$C13789,-1)</f>
        <v/>
      </c>
      <c r="H13789" s="15">
        <f>IF($D13789=1,$B13789,-1)</f>
        <v/>
      </c>
      <c r="I13789" s="15">
        <f>IF($D13789=1,$C13789,-1)</f>
        <v/>
      </c>
    </row>
    <row r="13790">
      <c r="A13790" s="33" t="n">
        <v>45866.45833333334</v>
      </c>
      <c r="B13790" s="15">
        <f>WEEKDAY($A13790,2)</f>
        <v/>
      </c>
      <c r="C13790" s="15">
        <f>HOUR($A13790)</f>
        <v/>
      </c>
      <c r="D13790" s="15">
        <f>IF(AND($A13790&gt;=Instellingen!$B$6,$A13790&lt;Instellingen!$B$7),1,0)</f>
        <v/>
      </c>
      <c r="E13790" s="15">
        <f>COUNTIF(tData[BezoekStart],"&lt;"&amp;($A13790+1/24))-COUNTIF(tData[BezoekEind],"&lt;="&amp;$A13790)</f>
        <v/>
      </c>
      <c r="F13790" s="15">
        <f>COUNTIF(tData[BezoekLangStart],"&lt;"&amp;($A13790+1/24))-COUNTIF(tData[BezoekLangEind],"&lt;="&amp;$A13790)</f>
        <v/>
      </c>
      <c r="G13790" s="15">
        <f>IF($D13790=1,$B13790*100+$C13790,-1)</f>
        <v/>
      </c>
      <c r="H13790" s="15">
        <f>IF($D13790=1,$B13790,-1)</f>
        <v/>
      </c>
      <c r="I13790" s="15">
        <f>IF($D13790=1,$C13790,-1)</f>
        <v/>
      </c>
    </row>
    <row r="13791">
      <c r="A13791" s="33" t="n">
        <v>45866.5</v>
      </c>
      <c r="B13791" s="15">
        <f>WEEKDAY($A13791,2)</f>
        <v/>
      </c>
      <c r="C13791" s="15">
        <f>HOUR($A13791)</f>
        <v/>
      </c>
      <c r="D13791" s="15">
        <f>IF(AND($A13791&gt;=Instellingen!$B$6,$A13791&lt;Instellingen!$B$7),1,0)</f>
        <v/>
      </c>
      <c r="E13791" s="15">
        <f>COUNTIF(tData[BezoekStart],"&lt;"&amp;($A13791+1/24))-COUNTIF(tData[BezoekEind],"&lt;="&amp;$A13791)</f>
        <v/>
      </c>
      <c r="F13791" s="15">
        <f>COUNTIF(tData[BezoekLangStart],"&lt;"&amp;($A13791+1/24))-COUNTIF(tData[BezoekLangEind],"&lt;="&amp;$A13791)</f>
        <v/>
      </c>
      <c r="G13791" s="15">
        <f>IF($D13791=1,$B13791*100+$C13791,-1)</f>
        <v/>
      </c>
      <c r="H13791" s="15">
        <f>IF($D13791=1,$B13791,-1)</f>
        <v/>
      </c>
      <c r="I13791" s="15">
        <f>IF($D13791=1,$C13791,-1)</f>
        <v/>
      </c>
    </row>
    <row r="13792">
      <c r="A13792" s="33" t="n">
        <v>45866.54166666666</v>
      </c>
      <c r="B13792" s="15">
        <f>WEEKDAY($A13792,2)</f>
        <v/>
      </c>
      <c r="C13792" s="15">
        <f>HOUR($A13792)</f>
        <v/>
      </c>
      <c r="D13792" s="15">
        <f>IF(AND($A13792&gt;=Instellingen!$B$6,$A13792&lt;Instellingen!$B$7),1,0)</f>
        <v/>
      </c>
      <c r="E13792" s="15">
        <f>COUNTIF(tData[BezoekStart],"&lt;"&amp;($A13792+1/24))-COUNTIF(tData[BezoekEind],"&lt;="&amp;$A13792)</f>
        <v/>
      </c>
      <c r="F13792" s="15">
        <f>COUNTIF(tData[BezoekLangStart],"&lt;"&amp;($A13792+1/24))-COUNTIF(tData[BezoekLangEind],"&lt;="&amp;$A13792)</f>
        <v/>
      </c>
      <c r="G13792" s="15">
        <f>IF($D13792=1,$B13792*100+$C13792,-1)</f>
        <v/>
      </c>
      <c r="H13792" s="15">
        <f>IF($D13792=1,$B13792,-1)</f>
        <v/>
      </c>
      <c r="I13792" s="15">
        <f>IF($D13792=1,$C13792,-1)</f>
        <v/>
      </c>
    </row>
    <row r="13793">
      <c r="A13793" s="33" t="n">
        <v>45866.58333333334</v>
      </c>
      <c r="B13793" s="15">
        <f>WEEKDAY($A13793,2)</f>
        <v/>
      </c>
      <c r="C13793" s="15">
        <f>HOUR($A13793)</f>
        <v/>
      </c>
      <c r="D13793" s="15">
        <f>IF(AND($A13793&gt;=Instellingen!$B$6,$A13793&lt;Instellingen!$B$7),1,0)</f>
        <v/>
      </c>
      <c r="E13793" s="15">
        <f>COUNTIF(tData[BezoekStart],"&lt;"&amp;($A13793+1/24))-COUNTIF(tData[BezoekEind],"&lt;="&amp;$A13793)</f>
        <v/>
      </c>
      <c r="F13793" s="15">
        <f>COUNTIF(tData[BezoekLangStart],"&lt;"&amp;($A13793+1/24))-COUNTIF(tData[BezoekLangEind],"&lt;="&amp;$A13793)</f>
        <v/>
      </c>
      <c r="G13793" s="15">
        <f>IF($D13793=1,$B13793*100+$C13793,-1)</f>
        <v/>
      </c>
      <c r="H13793" s="15">
        <f>IF($D13793=1,$B13793,-1)</f>
        <v/>
      </c>
      <c r="I13793" s="15">
        <f>IF($D13793=1,$C13793,-1)</f>
        <v/>
      </c>
    </row>
    <row r="13794">
      <c r="A13794" s="33" t="n">
        <v>45866.625</v>
      </c>
      <c r="B13794" s="15">
        <f>WEEKDAY($A13794,2)</f>
        <v/>
      </c>
      <c r="C13794" s="15">
        <f>HOUR($A13794)</f>
        <v/>
      </c>
      <c r="D13794" s="15">
        <f>IF(AND($A13794&gt;=Instellingen!$B$6,$A13794&lt;Instellingen!$B$7),1,0)</f>
        <v/>
      </c>
      <c r="E13794" s="15">
        <f>COUNTIF(tData[BezoekStart],"&lt;"&amp;($A13794+1/24))-COUNTIF(tData[BezoekEind],"&lt;="&amp;$A13794)</f>
        <v/>
      </c>
      <c r="F13794" s="15">
        <f>COUNTIF(tData[BezoekLangStart],"&lt;"&amp;($A13794+1/24))-COUNTIF(tData[BezoekLangEind],"&lt;="&amp;$A13794)</f>
        <v/>
      </c>
      <c r="G13794" s="15">
        <f>IF($D13794=1,$B13794*100+$C13794,-1)</f>
        <v/>
      </c>
      <c r="H13794" s="15">
        <f>IF($D13794=1,$B13794,-1)</f>
        <v/>
      </c>
      <c r="I13794" s="15">
        <f>IF($D13794=1,$C13794,-1)</f>
        <v/>
      </c>
    </row>
    <row r="13795">
      <c r="A13795" s="33" t="n">
        <v>45866.66666666666</v>
      </c>
      <c r="B13795" s="15">
        <f>WEEKDAY($A13795,2)</f>
        <v/>
      </c>
      <c r="C13795" s="15">
        <f>HOUR($A13795)</f>
        <v/>
      </c>
      <c r="D13795" s="15">
        <f>IF(AND($A13795&gt;=Instellingen!$B$6,$A13795&lt;Instellingen!$B$7),1,0)</f>
        <v/>
      </c>
      <c r="E13795" s="15">
        <f>COUNTIF(tData[BezoekStart],"&lt;"&amp;($A13795+1/24))-COUNTIF(tData[BezoekEind],"&lt;="&amp;$A13795)</f>
        <v/>
      </c>
      <c r="F13795" s="15">
        <f>COUNTIF(tData[BezoekLangStart],"&lt;"&amp;($A13795+1/24))-COUNTIF(tData[BezoekLangEind],"&lt;="&amp;$A13795)</f>
        <v/>
      </c>
      <c r="G13795" s="15">
        <f>IF($D13795=1,$B13795*100+$C13795,-1)</f>
        <v/>
      </c>
      <c r="H13795" s="15">
        <f>IF($D13795=1,$B13795,-1)</f>
        <v/>
      </c>
      <c r="I13795" s="15">
        <f>IF($D13795=1,$C13795,-1)</f>
        <v/>
      </c>
    </row>
    <row r="13796">
      <c r="A13796" s="33" t="n">
        <v>45866.70833333334</v>
      </c>
      <c r="B13796" s="15">
        <f>WEEKDAY($A13796,2)</f>
        <v/>
      </c>
      <c r="C13796" s="15">
        <f>HOUR($A13796)</f>
        <v/>
      </c>
      <c r="D13796" s="15">
        <f>IF(AND($A13796&gt;=Instellingen!$B$6,$A13796&lt;Instellingen!$B$7),1,0)</f>
        <v/>
      </c>
      <c r="E13796" s="15">
        <f>COUNTIF(tData[BezoekStart],"&lt;"&amp;($A13796+1/24))-COUNTIF(tData[BezoekEind],"&lt;="&amp;$A13796)</f>
        <v/>
      </c>
      <c r="F13796" s="15">
        <f>COUNTIF(tData[BezoekLangStart],"&lt;"&amp;($A13796+1/24))-COUNTIF(tData[BezoekLangEind],"&lt;="&amp;$A13796)</f>
        <v/>
      </c>
      <c r="G13796" s="15">
        <f>IF($D13796=1,$B13796*100+$C13796,-1)</f>
        <v/>
      </c>
      <c r="H13796" s="15">
        <f>IF($D13796=1,$B13796,-1)</f>
        <v/>
      </c>
      <c r="I13796" s="15">
        <f>IF($D13796=1,$C13796,-1)</f>
        <v/>
      </c>
    </row>
    <row r="13797">
      <c r="A13797" s="33" t="n">
        <v>45866.75</v>
      </c>
      <c r="B13797" s="15">
        <f>WEEKDAY($A13797,2)</f>
        <v/>
      </c>
      <c r="C13797" s="15">
        <f>HOUR($A13797)</f>
        <v/>
      </c>
      <c r="D13797" s="15">
        <f>IF(AND($A13797&gt;=Instellingen!$B$6,$A13797&lt;Instellingen!$B$7),1,0)</f>
        <v/>
      </c>
      <c r="E13797" s="15">
        <f>COUNTIF(tData[BezoekStart],"&lt;"&amp;($A13797+1/24))-COUNTIF(tData[BezoekEind],"&lt;="&amp;$A13797)</f>
        <v/>
      </c>
      <c r="F13797" s="15">
        <f>COUNTIF(tData[BezoekLangStart],"&lt;"&amp;($A13797+1/24))-COUNTIF(tData[BezoekLangEind],"&lt;="&amp;$A13797)</f>
        <v/>
      </c>
      <c r="G13797" s="15">
        <f>IF($D13797=1,$B13797*100+$C13797,-1)</f>
        <v/>
      </c>
      <c r="H13797" s="15">
        <f>IF($D13797=1,$B13797,-1)</f>
        <v/>
      </c>
      <c r="I13797" s="15">
        <f>IF($D13797=1,$C13797,-1)</f>
        <v/>
      </c>
    </row>
    <row r="13798">
      <c r="A13798" s="33" t="n">
        <v>45866.79166666666</v>
      </c>
      <c r="B13798" s="15">
        <f>WEEKDAY($A13798,2)</f>
        <v/>
      </c>
      <c r="C13798" s="15">
        <f>HOUR($A13798)</f>
        <v/>
      </c>
      <c r="D13798" s="15">
        <f>IF(AND($A13798&gt;=Instellingen!$B$6,$A13798&lt;Instellingen!$B$7),1,0)</f>
        <v/>
      </c>
      <c r="E13798" s="15">
        <f>COUNTIF(tData[BezoekStart],"&lt;"&amp;($A13798+1/24))-COUNTIF(tData[BezoekEind],"&lt;="&amp;$A13798)</f>
        <v/>
      </c>
      <c r="F13798" s="15">
        <f>COUNTIF(tData[BezoekLangStart],"&lt;"&amp;($A13798+1/24))-COUNTIF(tData[BezoekLangEind],"&lt;="&amp;$A13798)</f>
        <v/>
      </c>
      <c r="G13798" s="15">
        <f>IF($D13798=1,$B13798*100+$C13798,-1)</f>
        <v/>
      </c>
      <c r="H13798" s="15">
        <f>IF($D13798=1,$B13798,-1)</f>
        <v/>
      </c>
      <c r="I13798" s="15">
        <f>IF($D13798=1,$C13798,-1)</f>
        <v/>
      </c>
    </row>
    <row r="13799">
      <c r="A13799" s="33" t="n">
        <v>45866.83333333334</v>
      </c>
      <c r="B13799" s="15">
        <f>WEEKDAY($A13799,2)</f>
        <v/>
      </c>
      <c r="C13799" s="15">
        <f>HOUR($A13799)</f>
        <v/>
      </c>
      <c r="D13799" s="15">
        <f>IF(AND($A13799&gt;=Instellingen!$B$6,$A13799&lt;Instellingen!$B$7),1,0)</f>
        <v/>
      </c>
      <c r="E13799" s="15">
        <f>COUNTIF(tData[BezoekStart],"&lt;"&amp;($A13799+1/24))-COUNTIF(tData[BezoekEind],"&lt;="&amp;$A13799)</f>
        <v/>
      </c>
      <c r="F13799" s="15">
        <f>COUNTIF(tData[BezoekLangStart],"&lt;"&amp;($A13799+1/24))-COUNTIF(tData[BezoekLangEind],"&lt;="&amp;$A13799)</f>
        <v/>
      </c>
      <c r="G13799" s="15">
        <f>IF($D13799=1,$B13799*100+$C13799,-1)</f>
        <v/>
      </c>
      <c r="H13799" s="15">
        <f>IF($D13799=1,$B13799,-1)</f>
        <v/>
      </c>
      <c r="I13799" s="15">
        <f>IF($D13799=1,$C13799,-1)</f>
        <v/>
      </c>
    </row>
    <row r="13800">
      <c r="A13800" s="33" t="n">
        <v>45866.875</v>
      </c>
      <c r="B13800" s="15">
        <f>WEEKDAY($A13800,2)</f>
        <v/>
      </c>
      <c r="C13800" s="15">
        <f>HOUR($A13800)</f>
        <v/>
      </c>
      <c r="D13800" s="15">
        <f>IF(AND($A13800&gt;=Instellingen!$B$6,$A13800&lt;Instellingen!$B$7),1,0)</f>
        <v/>
      </c>
      <c r="E13800" s="15">
        <f>COUNTIF(tData[BezoekStart],"&lt;"&amp;($A13800+1/24))-COUNTIF(tData[BezoekEind],"&lt;="&amp;$A13800)</f>
        <v/>
      </c>
      <c r="F13800" s="15">
        <f>COUNTIF(tData[BezoekLangStart],"&lt;"&amp;($A13800+1/24))-COUNTIF(tData[BezoekLangEind],"&lt;="&amp;$A13800)</f>
        <v/>
      </c>
      <c r="G13800" s="15">
        <f>IF($D13800=1,$B13800*100+$C13800,-1)</f>
        <v/>
      </c>
      <c r="H13800" s="15">
        <f>IF($D13800=1,$B13800,-1)</f>
        <v/>
      </c>
      <c r="I13800" s="15">
        <f>IF($D13800=1,$C13800,-1)</f>
        <v/>
      </c>
    </row>
    <row r="13801">
      <c r="A13801" s="33" t="n">
        <v>45866.91666666666</v>
      </c>
      <c r="B13801" s="15">
        <f>WEEKDAY($A13801,2)</f>
        <v/>
      </c>
      <c r="C13801" s="15">
        <f>HOUR($A13801)</f>
        <v/>
      </c>
      <c r="D13801" s="15">
        <f>IF(AND($A13801&gt;=Instellingen!$B$6,$A13801&lt;Instellingen!$B$7),1,0)</f>
        <v/>
      </c>
      <c r="E13801" s="15">
        <f>COUNTIF(tData[BezoekStart],"&lt;"&amp;($A13801+1/24))-COUNTIF(tData[BezoekEind],"&lt;="&amp;$A13801)</f>
        <v/>
      </c>
      <c r="F13801" s="15">
        <f>COUNTIF(tData[BezoekLangStart],"&lt;"&amp;($A13801+1/24))-COUNTIF(tData[BezoekLangEind],"&lt;="&amp;$A13801)</f>
        <v/>
      </c>
      <c r="G13801" s="15">
        <f>IF($D13801=1,$B13801*100+$C13801,-1)</f>
        <v/>
      </c>
      <c r="H13801" s="15">
        <f>IF($D13801=1,$B13801,-1)</f>
        <v/>
      </c>
      <c r="I13801" s="15">
        <f>IF($D13801=1,$C13801,-1)</f>
        <v/>
      </c>
    </row>
    <row r="13802">
      <c r="A13802" s="33" t="n">
        <v>45866.95833333334</v>
      </c>
      <c r="B13802" s="15">
        <f>WEEKDAY($A13802,2)</f>
        <v/>
      </c>
      <c r="C13802" s="15">
        <f>HOUR($A13802)</f>
        <v/>
      </c>
      <c r="D13802" s="15">
        <f>IF(AND($A13802&gt;=Instellingen!$B$6,$A13802&lt;Instellingen!$B$7),1,0)</f>
        <v/>
      </c>
      <c r="E13802" s="15">
        <f>COUNTIF(tData[BezoekStart],"&lt;"&amp;($A13802+1/24))-COUNTIF(tData[BezoekEind],"&lt;="&amp;$A13802)</f>
        <v/>
      </c>
      <c r="F13802" s="15">
        <f>COUNTIF(tData[BezoekLangStart],"&lt;"&amp;($A13802+1/24))-COUNTIF(tData[BezoekLangEind],"&lt;="&amp;$A13802)</f>
        <v/>
      </c>
      <c r="G13802" s="15">
        <f>IF($D13802=1,$B13802*100+$C13802,-1)</f>
        <v/>
      </c>
      <c r="H13802" s="15">
        <f>IF($D13802=1,$B13802,-1)</f>
        <v/>
      </c>
      <c r="I13802" s="15">
        <f>IF($D13802=1,$C13802,-1)</f>
        <v/>
      </c>
    </row>
    <row r="13803">
      <c r="A13803" s="33" t="n">
        <v>45867</v>
      </c>
      <c r="B13803" s="15">
        <f>WEEKDAY($A13803,2)</f>
        <v/>
      </c>
      <c r="C13803" s="15">
        <f>HOUR($A13803)</f>
        <v/>
      </c>
      <c r="D13803" s="15">
        <f>IF(AND($A13803&gt;=Instellingen!$B$6,$A13803&lt;Instellingen!$B$7),1,0)</f>
        <v/>
      </c>
      <c r="E13803" s="15">
        <f>COUNTIF(tData[BezoekStart],"&lt;"&amp;($A13803+1/24))-COUNTIF(tData[BezoekEind],"&lt;="&amp;$A13803)</f>
        <v/>
      </c>
      <c r="F13803" s="15">
        <f>COUNTIF(tData[BezoekLangStart],"&lt;"&amp;($A13803+1/24))-COUNTIF(tData[BezoekLangEind],"&lt;="&amp;$A13803)</f>
        <v/>
      </c>
      <c r="G13803" s="15">
        <f>IF($D13803=1,$B13803*100+$C13803,-1)</f>
        <v/>
      </c>
      <c r="H13803" s="15">
        <f>IF($D13803=1,$B13803,-1)</f>
        <v/>
      </c>
      <c r="I13803" s="15">
        <f>IF($D13803=1,$C13803,-1)</f>
        <v/>
      </c>
    </row>
    <row r="13804">
      <c r="A13804" s="33" t="n">
        <v>45867.04166666666</v>
      </c>
      <c r="B13804" s="15">
        <f>WEEKDAY($A13804,2)</f>
        <v/>
      </c>
      <c r="C13804" s="15">
        <f>HOUR($A13804)</f>
        <v/>
      </c>
      <c r="D13804" s="15">
        <f>IF(AND($A13804&gt;=Instellingen!$B$6,$A13804&lt;Instellingen!$B$7),1,0)</f>
        <v/>
      </c>
      <c r="E13804" s="15">
        <f>COUNTIF(tData[BezoekStart],"&lt;"&amp;($A13804+1/24))-COUNTIF(tData[BezoekEind],"&lt;="&amp;$A13804)</f>
        <v/>
      </c>
      <c r="F13804" s="15">
        <f>COUNTIF(tData[BezoekLangStart],"&lt;"&amp;($A13804+1/24))-COUNTIF(tData[BezoekLangEind],"&lt;="&amp;$A13804)</f>
        <v/>
      </c>
      <c r="G13804" s="15">
        <f>IF($D13804=1,$B13804*100+$C13804,-1)</f>
        <v/>
      </c>
      <c r="H13804" s="15">
        <f>IF($D13804=1,$B13804,-1)</f>
        <v/>
      </c>
      <c r="I13804" s="15">
        <f>IF($D13804=1,$C13804,-1)</f>
        <v/>
      </c>
    </row>
    <row r="13805">
      <c r="A13805" s="33" t="n">
        <v>45867.08333333334</v>
      </c>
      <c r="B13805" s="15">
        <f>WEEKDAY($A13805,2)</f>
        <v/>
      </c>
      <c r="C13805" s="15">
        <f>HOUR($A13805)</f>
        <v/>
      </c>
      <c r="D13805" s="15">
        <f>IF(AND($A13805&gt;=Instellingen!$B$6,$A13805&lt;Instellingen!$B$7),1,0)</f>
        <v/>
      </c>
      <c r="E13805" s="15">
        <f>COUNTIF(tData[BezoekStart],"&lt;"&amp;($A13805+1/24))-COUNTIF(tData[BezoekEind],"&lt;="&amp;$A13805)</f>
        <v/>
      </c>
      <c r="F13805" s="15">
        <f>COUNTIF(tData[BezoekLangStart],"&lt;"&amp;($A13805+1/24))-COUNTIF(tData[BezoekLangEind],"&lt;="&amp;$A13805)</f>
        <v/>
      </c>
      <c r="G13805" s="15">
        <f>IF($D13805=1,$B13805*100+$C13805,-1)</f>
        <v/>
      </c>
      <c r="H13805" s="15">
        <f>IF($D13805=1,$B13805,-1)</f>
        <v/>
      </c>
      <c r="I13805" s="15">
        <f>IF($D13805=1,$C13805,-1)</f>
        <v/>
      </c>
    </row>
    <row r="13806">
      <c r="A13806" s="33" t="n">
        <v>45867.125</v>
      </c>
      <c r="B13806" s="15">
        <f>WEEKDAY($A13806,2)</f>
        <v/>
      </c>
      <c r="C13806" s="15">
        <f>HOUR($A13806)</f>
        <v/>
      </c>
      <c r="D13806" s="15">
        <f>IF(AND($A13806&gt;=Instellingen!$B$6,$A13806&lt;Instellingen!$B$7),1,0)</f>
        <v/>
      </c>
      <c r="E13806" s="15">
        <f>COUNTIF(tData[BezoekStart],"&lt;"&amp;($A13806+1/24))-COUNTIF(tData[BezoekEind],"&lt;="&amp;$A13806)</f>
        <v/>
      </c>
      <c r="F13806" s="15">
        <f>COUNTIF(tData[BezoekLangStart],"&lt;"&amp;($A13806+1/24))-COUNTIF(tData[BezoekLangEind],"&lt;="&amp;$A13806)</f>
        <v/>
      </c>
      <c r="G13806" s="15">
        <f>IF($D13806=1,$B13806*100+$C13806,-1)</f>
        <v/>
      </c>
      <c r="H13806" s="15">
        <f>IF($D13806=1,$B13806,-1)</f>
        <v/>
      </c>
      <c r="I13806" s="15">
        <f>IF($D13806=1,$C13806,-1)</f>
        <v/>
      </c>
    </row>
    <row r="13807">
      <c r="A13807" s="33" t="n">
        <v>45867.16666666666</v>
      </c>
      <c r="B13807" s="15">
        <f>WEEKDAY($A13807,2)</f>
        <v/>
      </c>
      <c r="C13807" s="15">
        <f>HOUR($A13807)</f>
        <v/>
      </c>
      <c r="D13807" s="15">
        <f>IF(AND($A13807&gt;=Instellingen!$B$6,$A13807&lt;Instellingen!$B$7),1,0)</f>
        <v/>
      </c>
      <c r="E13807" s="15">
        <f>COUNTIF(tData[BezoekStart],"&lt;"&amp;($A13807+1/24))-COUNTIF(tData[BezoekEind],"&lt;="&amp;$A13807)</f>
        <v/>
      </c>
      <c r="F13807" s="15">
        <f>COUNTIF(tData[BezoekLangStart],"&lt;"&amp;($A13807+1/24))-COUNTIF(tData[BezoekLangEind],"&lt;="&amp;$A13807)</f>
        <v/>
      </c>
      <c r="G13807" s="15">
        <f>IF($D13807=1,$B13807*100+$C13807,-1)</f>
        <v/>
      </c>
      <c r="H13807" s="15">
        <f>IF($D13807=1,$B13807,-1)</f>
        <v/>
      </c>
      <c r="I13807" s="15">
        <f>IF($D13807=1,$C13807,-1)</f>
        <v/>
      </c>
    </row>
    <row r="13808">
      <c r="A13808" s="33" t="n">
        <v>45867.20833333334</v>
      </c>
      <c r="B13808" s="15">
        <f>WEEKDAY($A13808,2)</f>
        <v/>
      </c>
      <c r="C13808" s="15">
        <f>HOUR($A13808)</f>
        <v/>
      </c>
      <c r="D13808" s="15">
        <f>IF(AND($A13808&gt;=Instellingen!$B$6,$A13808&lt;Instellingen!$B$7),1,0)</f>
        <v/>
      </c>
      <c r="E13808" s="15">
        <f>COUNTIF(tData[BezoekStart],"&lt;"&amp;($A13808+1/24))-COUNTIF(tData[BezoekEind],"&lt;="&amp;$A13808)</f>
        <v/>
      </c>
      <c r="F13808" s="15">
        <f>COUNTIF(tData[BezoekLangStart],"&lt;"&amp;($A13808+1/24))-COUNTIF(tData[BezoekLangEind],"&lt;="&amp;$A13808)</f>
        <v/>
      </c>
      <c r="G13808" s="15">
        <f>IF($D13808=1,$B13808*100+$C13808,-1)</f>
        <v/>
      </c>
      <c r="H13808" s="15">
        <f>IF($D13808=1,$B13808,-1)</f>
        <v/>
      </c>
      <c r="I13808" s="15">
        <f>IF($D13808=1,$C13808,-1)</f>
        <v/>
      </c>
    </row>
    <row r="13809">
      <c r="A13809" s="33" t="n">
        <v>45867.25</v>
      </c>
      <c r="B13809" s="15">
        <f>WEEKDAY($A13809,2)</f>
        <v/>
      </c>
      <c r="C13809" s="15">
        <f>HOUR($A13809)</f>
        <v/>
      </c>
      <c r="D13809" s="15">
        <f>IF(AND($A13809&gt;=Instellingen!$B$6,$A13809&lt;Instellingen!$B$7),1,0)</f>
        <v/>
      </c>
      <c r="E13809" s="15">
        <f>COUNTIF(tData[BezoekStart],"&lt;"&amp;($A13809+1/24))-COUNTIF(tData[BezoekEind],"&lt;="&amp;$A13809)</f>
        <v/>
      </c>
      <c r="F13809" s="15">
        <f>COUNTIF(tData[BezoekLangStart],"&lt;"&amp;($A13809+1/24))-COUNTIF(tData[BezoekLangEind],"&lt;="&amp;$A13809)</f>
        <v/>
      </c>
      <c r="G13809" s="15">
        <f>IF($D13809=1,$B13809*100+$C13809,-1)</f>
        <v/>
      </c>
      <c r="H13809" s="15">
        <f>IF($D13809=1,$B13809,-1)</f>
        <v/>
      </c>
      <c r="I13809" s="15">
        <f>IF($D13809=1,$C13809,-1)</f>
        <v/>
      </c>
    </row>
    <row r="13810">
      <c r="A13810" s="33" t="n">
        <v>45867.29166666666</v>
      </c>
      <c r="B13810" s="15">
        <f>WEEKDAY($A13810,2)</f>
        <v/>
      </c>
      <c r="C13810" s="15">
        <f>HOUR($A13810)</f>
        <v/>
      </c>
      <c r="D13810" s="15">
        <f>IF(AND($A13810&gt;=Instellingen!$B$6,$A13810&lt;Instellingen!$B$7),1,0)</f>
        <v/>
      </c>
      <c r="E13810" s="15">
        <f>COUNTIF(tData[BezoekStart],"&lt;"&amp;($A13810+1/24))-COUNTIF(tData[BezoekEind],"&lt;="&amp;$A13810)</f>
        <v/>
      </c>
      <c r="F13810" s="15">
        <f>COUNTIF(tData[BezoekLangStart],"&lt;"&amp;($A13810+1/24))-COUNTIF(tData[BezoekLangEind],"&lt;="&amp;$A13810)</f>
        <v/>
      </c>
      <c r="G13810" s="15">
        <f>IF($D13810=1,$B13810*100+$C13810,-1)</f>
        <v/>
      </c>
      <c r="H13810" s="15">
        <f>IF($D13810=1,$B13810,-1)</f>
        <v/>
      </c>
      <c r="I13810" s="15">
        <f>IF($D13810=1,$C13810,-1)</f>
        <v/>
      </c>
    </row>
    <row r="13811">
      <c r="A13811" s="33" t="n">
        <v>45867.33333333334</v>
      </c>
      <c r="B13811" s="15">
        <f>WEEKDAY($A13811,2)</f>
        <v/>
      </c>
      <c r="C13811" s="15">
        <f>HOUR($A13811)</f>
        <v/>
      </c>
      <c r="D13811" s="15">
        <f>IF(AND($A13811&gt;=Instellingen!$B$6,$A13811&lt;Instellingen!$B$7),1,0)</f>
        <v/>
      </c>
      <c r="E13811" s="15">
        <f>COUNTIF(tData[BezoekStart],"&lt;"&amp;($A13811+1/24))-COUNTIF(tData[BezoekEind],"&lt;="&amp;$A13811)</f>
        <v/>
      </c>
      <c r="F13811" s="15">
        <f>COUNTIF(tData[BezoekLangStart],"&lt;"&amp;($A13811+1/24))-COUNTIF(tData[BezoekLangEind],"&lt;="&amp;$A13811)</f>
        <v/>
      </c>
      <c r="G13811" s="15">
        <f>IF($D13811=1,$B13811*100+$C13811,-1)</f>
        <v/>
      </c>
      <c r="H13811" s="15">
        <f>IF($D13811=1,$B13811,-1)</f>
        <v/>
      </c>
      <c r="I13811" s="15">
        <f>IF($D13811=1,$C13811,-1)</f>
        <v/>
      </c>
    </row>
    <row r="13812">
      <c r="A13812" s="33" t="n">
        <v>45867.375</v>
      </c>
      <c r="B13812" s="15">
        <f>WEEKDAY($A13812,2)</f>
        <v/>
      </c>
      <c r="C13812" s="15">
        <f>HOUR($A13812)</f>
        <v/>
      </c>
      <c r="D13812" s="15">
        <f>IF(AND($A13812&gt;=Instellingen!$B$6,$A13812&lt;Instellingen!$B$7),1,0)</f>
        <v/>
      </c>
      <c r="E13812" s="15">
        <f>COUNTIF(tData[BezoekStart],"&lt;"&amp;($A13812+1/24))-COUNTIF(tData[BezoekEind],"&lt;="&amp;$A13812)</f>
        <v/>
      </c>
      <c r="F13812" s="15">
        <f>COUNTIF(tData[BezoekLangStart],"&lt;"&amp;($A13812+1/24))-COUNTIF(tData[BezoekLangEind],"&lt;="&amp;$A13812)</f>
        <v/>
      </c>
      <c r="G13812" s="15">
        <f>IF($D13812=1,$B13812*100+$C13812,-1)</f>
        <v/>
      </c>
      <c r="H13812" s="15">
        <f>IF($D13812=1,$B13812,-1)</f>
        <v/>
      </c>
      <c r="I13812" s="15">
        <f>IF($D13812=1,$C13812,-1)</f>
        <v/>
      </c>
    </row>
    <row r="13813">
      <c r="A13813" s="33" t="n">
        <v>45867.41666666666</v>
      </c>
      <c r="B13813" s="15">
        <f>WEEKDAY($A13813,2)</f>
        <v/>
      </c>
      <c r="C13813" s="15">
        <f>HOUR($A13813)</f>
        <v/>
      </c>
      <c r="D13813" s="15">
        <f>IF(AND($A13813&gt;=Instellingen!$B$6,$A13813&lt;Instellingen!$B$7),1,0)</f>
        <v/>
      </c>
      <c r="E13813" s="15">
        <f>COUNTIF(tData[BezoekStart],"&lt;"&amp;($A13813+1/24))-COUNTIF(tData[BezoekEind],"&lt;="&amp;$A13813)</f>
        <v/>
      </c>
      <c r="F13813" s="15">
        <f>COUNTIF(tData[BezoekLangStart],"&lt;"&amp;($A13813+1/24))-COUNTIF(tData[BezoekLangEind],"&lt;="&amp;$A13813)</f>
        <v/>
      </c>
      <c r="G13813" s="15">
        <f>IF($D13813=1,$B13813*100+$C13813,-1)</f>
        <v/>
      </c>
      <c r="H13813" s="15">
        <f>IF($D13813=1,$B13813,-1)</f>
        <v/>
      </c>
      <c r="I13813" s="15">
        <f>IF($D13813=1,$C13813,-1)</f>
        <v/>
      </c>
    </row>
    <row r="13814">
      <c r="A13814" s="33" t="n">
        <v>45867.45833333334</v>
      </c>
      <c r="B13814" s="15">
        <f>WEEKDAY($A13814,2)</f>
        <v/>
      </c>
      <c r="C13814" s="15">
        <f>HOUR($A13814)</f>
        <v/>
      </c>
      <c r="D13814" s="15">
        <f>IF(AND($A13814&gt;=Instellingen!$B$6,$A13814&lt;Instellingen!$B$7),1,0)</f>
        <v/>
      </c>
      <c r="E13814" s="15">
        <f>COUNTIF(tData[BezoekStart],"&lt;"&amp;($A13814+1/24))-COUNTIF(tData[BezoekEind],"&lt;="&amp;$A13814)</f>
        <v/>
      </c>
      <c r="F13814" s="15">
        <f>COUNTIF(tData[BezoekLangStart],"&lt;"&amp;($A13814+1/24))-COUNTIF(tData[BezoekLangEind],"&lt;="&amp;$A13814)</f>
        <v/>
      </c>
      <c r="G13814" s="15">
        <f>IF($D13814=1,$B13814*100+$C13814,-1)</f>
        <v/>
      </c>
      <c r="H13814" s="15">
        <f>IF($D13814=1,$B13814,-1)</f>
        <v/>
      </c>
      <c r="I13814" s="15">
        <f>IF($D13814=1,$C13814,-1)</f>
        <v/>
      </c>
    </row>
    <row r="13815">
      <c r="A13815" s="33" t="n">
        <v>45867.5</v>
      </c>
      <c r="B13815" s="15">
        <f>WEEKDAY($A13815,2)</f>
        <v/>
      </c>
      <c r="C13815" s="15">
        <f>HOUR($A13815)</f>
        <v/>
      </c>
      <c r="D13815" s="15">
        <f>IF(AND($A13815&gt;=Instellingen!$B$6,$A13815&lt;Instellingen!$B$7),1,0)</f>
        <v/>
      </c>
      <c r="E13815" s="15">
        <f>COUNTIF(tData[BezoekStart],"&lt;"&amp;($A13815+1/24))-COUNTIF(tData[BezoekEind],"&lt;="&amp;$A13815)</f>
        <v/>
      </c>
      <c r="F13815" s="15">
        <f>COUNTIF(tData[BezoekLangStart],"&lt;"&amp;($A13815+1/24))-COUNTIF(tData[BezoekLangEind],"&lt;="&amp;$A13815)</f>
        <v/>
      </c>
      <c r="G13815" s="15">
        <f>IF($D13815=1,$B13815*100+$C13815,-1)</f>
        <v/>
      </c>
      <c r="H13815" s="15">
        <f>IF($D13815=1,$B13815,-1)</f>
        <v/>
      </c>
      <c r="I13815" s="15">
        <f>IF($D13815=1,$C13815,-1)</f>
        <v/>
      </c>
    </row>
    <row r="13816">
      <c r="A13816" s="33" t="n">
        <v>45867.54166666666</v>
      </c>
      <c r="B13816" s="15">
        <f>WEEKDAY($A13816,2)</f>
        <v/>
      </c>
      <c r="C13816" s="15">
        <f>HOUR($A13816)</f>
        <v/>
      </c>
      <c r="D13816" s="15">
        <f>IF(AND($A13816&gt;=Instellingen!$B$6,$A13816&lt;Instellingen!$B$7),1,0)</f>
        <v/>
      </c>
      <c r="E13816" s="15">
        <f>COUNTIF(tData[BezoekStart],"&lt;"&amp;($A13816+1/24))-COUNTIF(tData[BezoekEind],"&lt;="&amp;$A13816)</f>
        <v/>
      </c>
      <c r="F13816" s="15">
        <f>COUNTIF(tData[BezoekLangStart],"&lt;"&amp;($A13816+1/24))-COUNTIF(tData[BezoekLangEind],"&lt;="&amp;$A13816)</f>
        <v/>
      </c>
      <c r="G13816" s="15">
        <f>IF($D13816=1,$B13816*100+$C13816,-1)</f>
        <v/>
      </c>
      <c r="H13816" s="15">
        <f>IF($D13816=1,$B13816,-1)</f>
        <v/>
      </c>
      <c r="I13816" s="15">
        <f>IF($D13816=1,$C13816,-1)</f>
        <v/>
      </c>
    </row>
    <row r="13817">
      <c r="A13817" s="33" t="n">
        <v>45867.58333333334</v>
      </c>
      <c r="B13817" s="15">
        <f>WEEKDAY($A13817,2)</f>
        <v/>
      </c>
      <c r="C13817" s="15">
        <f>HOUR($A13817)</f>
        <v/>
      </c>
      <c r="D13817" s="15">
        <f>IF(AND($A13817&gt;=Instellingen!$B$6,$A13817&lt;Instellingen!$B$7),1,0)</f>
        <v/>
      </c>
      <c r="E13817" s="15">
        <f>COUNTIF(tData[BezoekStart],"&lt;"&amp;($A13817+1/24))-COUNTIF(tData[BezoekEind],"&lt;="&amp;$A13817)</f>
        <v/>
      </c>
      <c r="F13817" s="15">
        <f>COUNTIF(tData[BezoekLangStart],"&lt;"&amp;($A13817+1/24))-COUNTIF(tData[BezoekLangEind],"&lt;="&amp;$A13817)</f>
        <v/>
      </c>
      <c r="G13817" s="15">
        <f>IF($D13817=1,$B13817*100+$C13817,-1)</f>
        <v/>
      </c>
      <c r="H13817" s="15">
        <f>IF($D13817=1,$B13817,-1)</f>
        <v/>
      </c>
      <c r="I13817" s="15">
        <f>IF($D13817=1,$C13817,-1)</f>
        <v/>
      </c>
    </row>
    <row r="13818">
      <c r="A13818" s="33" t="n">
        <v>45867.625</v>
      </c>
      <c r="B13818" s="15">
        <f>WEEKDAY($A13818,2)</f>
        <v/>
      </c>
      <c r="C13818" s="15">
        <f>HOUR($A13818)</f>
        <v/>
      </c>
      <c r="D13818" s="15">
        <f>IF(AND($A13818&gt;=Instellingen!$B$6,$A13818&lt;Instellingen!$B$7),1,0)</f>
        <v/>
      </c>
      <c r="E13818" s="15">
        <f>COUNTIF(tData[BezoekStart],"&lt;"&amp;($A13818+1/24))-COUNTIF(tData[BezoekEind],"&lt;="&amp;$A13818)</f>
        <v/>
      </c>
      <c r="F13818" s="15">
        <f>COUNTIF(tData[BezoekLangStart],"&lt;"&amp;($A13818+1/24))-COUNTIF(tData[BezoekLangEind],"&lt;="&amp;$A13818)</f>
        <v/>
      </c>
      <c r="G13818" s="15">
        <f>IF($D13818=1,$B13818*100+$C13818,-1)</f>
        <v/>
      </c>
      <c r="H13818" s="15">
        <f>IF($D13818=1,$B13818,-1)</f>
        <v/>
      </c>
      <c r="I13818" s="15">
        <f>IF($D13818=1,$C13818,-1)</f>
        <v/>
      </c>
    </row>
    <row r="13819">
      <c r="A13819" s="33" t="n">
        <v>45867.66666666666</v>
      </c>
      <c r="B13819" s="15">
        <f>WEEKDAY($A13819,2)</f>
        <v/>
      </c>
      <c r="C13819" s="15">
        <f>HOUR($A13819)</f>
        <v/>
      </c>
      <c r="D13819" s="15">
        <f>IF(AND($A13819&gt;=Instellingen!$B$6,$A13819&lt;Instellingen!$B$7),1,0)</f>
        <v/>
      </c>
      <c r="E13819" s="15">
        <f>COUNTIF(tData[BezoekStart],"&lt;"&amp;($A13819+1/24))-COUNTIF(tData[BezoekEind],"&lt;="&amp;$A13819)</f>
        <v/>
      </c>
      <c r="F13819" s="15">
        <f>COUNTIF(tData[BezoekLangStart],"&lt;"&amp;($A13819+1/24))-COUNTIF(tData[BezoekLangEind],"&lt;="&amp;$A13819)</f>
        <v/>
      </c>
      <c r="G13819" s="15">
        <f>IF($D13819=1,$B13819*100+$C13819,-1)</f>
        <v/>
      </c>
      <c r="H13819" s="15">
        <f>IF($D13819=1,$B13819,-1)</f>
        <v/>
      </c>
      <c r="I13819" s="15">
        <f>IF($D13819=1,$C13819,-1)</f>
        <v/>
      </c>
    </row>
    <row r="13820">
      <c r="A13820" s="33" t="n">
        <v>45867.70833333334</v>
      </c>
      <c r="B13820" s="15">
        <f>WEEKDAY($A13820,2)</f>
        <v/>
      </c>
      <c r="C13820" s="15">
        <f>HOUR($A13820)</f>
        <v/>
      </c>
      <c r="D13820" s="15">
        <f>IF(AND($A13820&gt;=Instellingen!$B$6,$A13820&lt;Instellingen!$B$7),1,0)</f>
        <v/>
      </c>
      <c r="E13820" s="15">
        <f>COUNTIF(tData[BezoekStart],"&lt;"&amp;($A13820+1/24))-COUNTIF(tData[BezoekEind],"&lt;="&amp;$A13820)</f>
        <v/>
      </c>
      <c r="F13820" s="15">
        <f>COUNTIF(tData[BezoekLangStart],"&lt;"&amp;($A13820+1/24))-COUNTIF(tData[BezoekLangEind],"&lt;="&amp;$A13820)</f>
        <v/>
      </c>
      <c r="G13820" s="15">
        <f>IF($D13820=1,$B13820*100+$C13820,-1)</f>
        <v/>
      </c>
      <c r="H13820" s="15">
        <f>IF($D13820=1,$B13820,-1)</f>
        <v/>
      </c>
      <c r="I13820" s="15">
        <f>IF($D13820=1,$C13820,-1)</f>
        <v/>
      </c>
    </row>
    <row r="13821">
      <c r="A13821" s="33" t="n">
        <v>45867.75</v>
      </c>
      <c r="B13821" s="15">
        <f>WEEKDAY($A13821,2)</f>
        <v/>
      </c>
      <c r="C13821" s="15">
        <f>HOUR($A13821)</f>
        <v/>
      </c>
      <c r="D13821" s="15">
        <f>IF(AND($A13821&gt;=Instellingen!$B$6,$A13821&lt;Instellingen!$B$7),1,0)</f>
        <v/>
      </c>
      <c r="E13821" s="15">
        <f>COUNTIF(tData[BezoekStart],"&lt;"&amp;($A13821+1/24))-COUNTIF(tData[BezoekEind],"&lt;="&amp;$A13821)</f>
        <v/>
      </c>
      <c r="F13821" s="15">
        <f>COUNTIF(tData[BezoekLangStart],"&lt;"&amp;($A13821+1/24))-COUNTIF(tData[BezoekLangEind],"&lt;="&amp;$A13821)</f>
        <v/>
      </c>
      <c r="G13821" s="15">
        <f>IF($D13821=1,$B13821*100+$C13821,-1)</f>
        <v/>
      </c>
      <c r="H13821" s="15">
        <f>IF($D13821=1,$B13821,-1)</f>
        <v/>
      </c>
      <c r="I13821" s="15">
        <f>IF($D13821=1,$C13821,-1)</f>
        <v/>
      </c>
    </row>
    <row r="13822">
      <c r="A13822" s="33" t="n">
        <v>45867.79166666666</v>
      </c>
      <c r="B13822" s="15">
        <f>WEEKDAY($A13822,2)</f>
        <v/>
      </c>
      <c r="C13822" s="15">
        <f>HOUR($A13822)</f>
        <v/>
      </c>
      <c r="D13822" s="15">
        <f>IF(AND($A13822&gt;=Instellingen!$B$6,$A13822&lt;Instellingen!$B$7),1,0)</f>
        <v/>
      </c>
      <c r="E13822" s="15">
        <f>COUNTIF(tData[BezoekStart],"&lt;"&amp;($A13822+1/24))-COUNTIF(tData[BezoekEind],"&lt;="&amp;$A13822)</f>
        <v/>
      </c>
      <c r="F13822" s="15">
        <f>COUNTIF(tData[BezoekLangStart],"&lt;"&amp;($A13822+1/24))-COUNTIF(tData[BezoekLangEind],"&lt;="&amp;$A13822)</f>
        <v/>
      </c>
      <c r="G13822" s="15">
        <f>IF($D13822=1,$B13822*100+$C13822,-1)</f>
        <v/>
      </c>
      <c r="H13822" s="15">
        <f>IF($D13822=1,$B13822,-1)</f>
        <v/>
      </c>
      <c r="I13822" s="15">
        <f>IF($D13822=1,$C13822,-1)</f>
        <v/>
      </c>
    </row>
    <row r="13823">
      <c r="A13823" s="33" t="n">
        <v>45867.83333333334</v>
      </c>
      <c r="B13823" s="15">
        <f>WEEKDAY($A13823,2)</f>
        <v/>
      </c>
      <c r="C13823" s="15">
        <f>HOUR($A13823)</f>
        <v/>
      </c>
      <c r="D13823" s="15">
        <f>IF(AND($A13823&gt;=Instellingen!$B$6,$A13823&lt;Instellingen!$B$7),1,0)</f>
        <v/>
      </c>
      <c r="E13823" s="15">
        <f>COUNTIF(tData[BezoekStart],"&lt;"&amp;($A13823+1/24))-COUNTIF(tData[BezoekEind],"&lt;="&amp;$A13823)</f>
        <v/>
      </c>
      <c r="F13823" s="15">
        <f>COUNTIF(tData[BezoekLangStart],"&lt;"&amp;($A13823+1/24))-COUNTIF(tData[BezoekLangEind],"&lt;="&amp;$A13823)</f>
        <v/>
      </c>
      <c r="G13823" s="15">
        <f>IF($D13823=1,$B13823*100+$C13823,-1)</f>
        <v/>
      </c>
      <c r="H13823" s="15">
        <f>IF($D13823=1,$B13823,-1)</f>
        <v/>
      </c>
      <c r="I13823" s="15">
        <f>IF($D13823=1,$C13823,-1)</f>
        <v/>
      </c>
    </row>
    <row r="13824">
      <c r="A13824" s="33" t="n">
        <v>45867.875</v>
      </c>
      <c r="B13824" s="15">
        <f>WEEKDAY($A13824,2)</f>
        <v/>
      </c>
      <c r="C13824" s="15">
        <f>HOUR($A13824)</f>
        <v/>
      </c>
      <c r="D13824" s="15">
        <f>IF(AND($A13824&gt;=Instellingen!$B$6,$A13824&lt;Instellingen!$B$7),1,0)</f>
        <v/>
      </c>
      <c r="E13824" s="15">
        <f>COUNTIF(tData[BezoekStart],"&lt;"&amp;($A13824+1/24))-COUNTIF(tData[BezoekEind],"&lt;="&amp;$A13824)</f>
        <v/>
      </c>
      <c r="F13824" s="15">
        <f>COUNTIF(tData[BezoekLangStart],"&lt;"&amp;($A13824+1/24))-COUNTIF(tData[BezoekLangEind],"&lt;="&amp;$A13824)</f>
        <v/>
      </c>
      <c r="G13824" s="15">
        <f>IF($D13824=1,$B13824*100+$C13824,-1)</f>
        <v/>
      </c>
      <c r="H13824" s="15">
        <f>IF($D13824=1,$B13824,-1)</f>
        <v/>
      </c>
      <c r="I13824" s="15">
        <f>IF($D13824=1,$C13824,-1)</f>
        <v/>
      </c>
    </row>
    <row r="13825">
      <c r="A13825" s="33" t="n">
        <v>45867.91666666666</v>
      </c>
      <c r="B13825" s="15">
        <f>WEEKDAY($A13825,2)</f>
        <v/>
      </c>
      <c r="C13825" s="15">
        <f>HOUR($A13825)</f>
        <v/>
      </c>
      <c r="D13825" s="15">
        <f>IF(AND($A13825&gt;=Instellingen!$B$6,$A13825&lt;Instellingen!$B$7),1,0)</f>
        <v/>
      </c>
      <c r="E13825" s="15">
        <f>COUNTIF(tData[BezoekStart],"&lt;"&amp;($A13825+1/24))-COUNTIF(tData[BezoekEind],"&lt;="&amp;$A13825)</f>
        <v/>
      </c>
      <c r="F13825" s="15">
        <f>COUNTIF(tData[BezoekLangStart],"&lt;"&amp;($A13825+1/24))-COUNTIF(tData[BezoekLangEind],"&lt;="&amp;$A13825)</f>
        <v/>
      </c>
      <c r="G13825" s="15">
        <f>IF($D13825=1,$B13825*100+$C13825,-1)</f>
        <v/>
      </c>
      <c r="H13825" s="15">
        <f>IF($D13825=1,$B13825,-1)</f>
        <v/>
      </c>
      <c r="I13825" s="15">
        <f>IF($D13825=1,$C13825,-1)</f>
        <v/>
      </c>
    </row>
    <row r="13826">
      <c r="A13826" s="33" t="n">
        <v>45867.95833333334</v>
      </c>
      <c r="B13826" s="15">
        <f>WEEKDAY($A13826,2)</f>
        <v/>
      </c>
      <c r="C13826" s="15">
        <f>HOUR($A13826)</f>
        <v/>
      </c>
      <c r="D13826" s="15">
        <f>IF(AND($A13826&gt;=Instellingen!$B$6,$A13826&lt;Instellingen!$B$7),1,0)</f>
        <v/>
      </c>
      <c r="E13826" s="15">
        <f>COUNTIF(tData[BezoekStart],"&lt;"&amp;($A13826+1/24))-COUNTIF(tData[BezoekEind],"&lt;="&amp;$A13826)</f>
        <v/>
      </c>
      <c r="F13826" s="15">
        <f>COUNTIF(tData[BezoekLangStart],"&lt;"&amp;($A13826+1/24))-COUNTIF(tData[BezoekLangEind],"&lt;="&amp;$A13826)</f>
        <v/>
      </c>
      <c r="G13826" s="15">
        <f>IF($D13826=1,$B13826*100+$C13826,-1)</f>
        <v/>
      </c>
      <c r="H13826" s="15">
        <f>IF($D13826=1,$B13826,-1)</f>
        <v/>
      </c>
      <c r="I13826" s="15">
        <f>IF($D13826=1,$C13826,-1)</f>
        <v/>
      </c>
    </row>
    <row r="13827">
      <c r="A13827" s="33" t="n">
        <v>45868</v>
      </c>
      <c r="B13827" s="15">
        <f>WEEKDAY($A13827,2)</f>
        <v/>
      </c>
      <c r="C13827" s="15">
        <f>HOUR($A13827)</f>
        <v/>
      </c>
      <c r="D13827" s="15">
        <f>IF(AND($A13827&gt;=Instellingen!$B$6,$A13827&lt;Instellingen!$B$7),1,0)</f>
        <v/>
      </c>
      <c r="E13827" s="15">
        <f>COUNTIF(tData[BezoekStart],"&lt;"&amp;($A13827+1/24))-COUNTIF(tData[BezoekEind],"&lt;="&amp;$A13827)</f>
        <v/>
      </c>
      <c r="F13827" s="15">
        <f>COUNTIF(tData[BezoekLangStart],"&lt;"&amp;($A13827+1/24))-COUNTIF(tData[BezoekLangEind],"&lt;="&amp;$A13827)</f>
        <v/>
      </c>
      <c r="G13827" s="15">
        <f>IF($D13827=1,$B13827*100+$C13827,-1)</f>
        <v/>
      </c>
      <c r="H13827" s="15">
        <f>IF($D13827=1,$B13827,-1)</f>
        <v/>
      </c>
      <c r="I13827" s="15">
        <f>IF($D13827=1,$C13827,-1)</f>
        <v/>
      </c>
    </row>
    <row r="13828">
      <c r="A13828" s="33" t="n">
        <v>45868.04166666666</v>
      </c>
      <c r="B13828" s="15">
        <f>WEEKDAY($A13828,2)</f>
        <v/>
      </c>
      <c r="C13828" s="15">
        <f>HOUR($A13828)</f>
        <v/>
      </c>
      <c r="D13828" s="15">
        <f>IF(AND($A13828&gt;=Instellingen!$B$6,$A13828&lt;Instellingen!$B$7),1,0)</f>
        <v/>
      </c>
      <c r="E13828" s="15">
        <f>COUNTIF(tData[BezoekStart],"&lt;"&amp;($A13828+1/24))-COUNTIF(tData[BezoekEind],"&lt;="&amp;$A13828)</f>
        <v/>
      </c>
      <c r="F13828" s="15">
        <f>COUNTIF(tData[BezoekLangStart],"&lt;"&amp;($A13828+1/24))-COUNTIF(tData[BezoekLangEind],"&lt;="&amp;$A13828)</f>
        <v/>
      </c>
      <c r="G13828" s="15">
        <f>IF($D13828=1,$B13828*100+$C13828,-1)</f>
        <v/>
      </c>
      <c r="H13828" s="15">
        <f>IF($D13828=1,$B13828,-1)</f>
        <v/>
      </c>
      <c r="I13828" s="15">
        <f>IF($D13828=1,$C13828,-1)</f>
        <v/>
      </c>
    </row>
    <row r="13829">
      <c r="A13829" s="33" t="n">
        <v>45868.08333333334</v>
      </c>
      <c r="B13829" s="15">
        <f>WEEKDAY($A13829,2)</f>
        <v/>
      </c>
      <c r="C13829" s="15">
        <f>HOUR($A13829)</f>
        <v/>
      </c>
      <c r="D13829" s="15">
        <f>IF(AND($A13829&gt;=Instellingen!$B$6,$A13829&lt;Instellingen!$B$7),1,0)</f>
        <v/>
      </c>
      <c r="E13829" s="15">
        <f>COUNTIF(tData[BezoekStart],"&lt;"&amp;($A13829+1/24))-COUNTIF(tData[BezoekEind],"&lt;="&amp;$A13829)</f>
        <v/>
      </c>
      <c r="F13829" s="15">
        <f>COUNTIF(tData[BezoekLangStart],"&lt;"&amp;($A13829+1/24))-COUNTIF(tData[BezoekLangEind],"&lt;="&amp;$A13829)</f>
        <v/>
      </c>
      <c r="G13829" s="15">
        <f>IF($D13829=1,$B13829*100+$C13829,-1)</f>
        <v/>
      </c>
      <c r="H13829" s="15">
        <f>IF($D13829=1,$B13829,-1)</f>
        <v/>
      </c>
      <c r="I13829" s="15">
        <f>IF($D13829=1,$C13829,-1)</f>
        <v/>
      </c>
    </row>
    <row r="13830">
      <c r="A13830" s="33" t="n">
        <v>45868.125</v>
      </c>
      <c r="B13830" s="15">
        <f>WEEKDAY($A13830,2)</f>
        <v/>
      </c>
      <c r="C13830" s="15">
        <f>HOUR($A13830)</f>
        <v/>
      </c>
      <c r="D13830" s="15">
        <f>IF(AND($A13830&gt;=Instellingen!$B$6,$A13830&lt;Instellingen!$B$7),1,0)</f>
        <v/>
      </c>
      <c r="E13830" s="15">
        <f>COUNTIF(tData[BezoekStart],"&lt;"&amp;($A13830+1/24))-COUNTIF(tData[BezoekEind],"&lt;="&amp;$A13830)</f>
        <v/>
      </c>
      <c r="F13830" s="15">
        <f>COUNTIF(tData[BezoekLangStart],"&lt;"&amp;($A13830+1/24))-COUNTIF(tData[BezoekLangEind],"&lt;="&amp;$A13830)</f>
        <v/>
      </c>
      <c r="G13830" s="15">
        <f>IF($D13830=1,$B13830*100+$C13830,-1)</f>
        <v/>
      </c>
      <c r="H13830" s="15">
        <f>IF($D13830=1,$B13830,-1)</f>
        <v/>
      </c>
      <c r="I13830" s="15">
        <f>IF($D13830=1,$C13830,-1)</f>
        <v/>
      </c>
    </row>
    <row r="13831">
      <c r="A13831" s="33" t="n">
        <v>45868.16666666666</v>
      </c>
      <c r="B13831" s="15">
        <f>WEEKDAY($A13831,2)</f>
        <v/>
      </c>
      <c r="C13831" s="15">
        <f>HOUR($A13831)</f>
        <v/>
      </c>
      <c r="D13831" s="15">
        <f>IF(AND($A13831&gt;=Instellingen!$B$6,$A13831&lt;Instellingen!$B$7),1,0)</f>
        <v/>
      </c>
      <c r="E13831" s="15">
        <f>COUNTIF(tData[BezoekStart],"&lt;"&amp;($A13831+1/24))-COUNTIF(tData[BezoekEind],"&lt;="&amp;$A13831)</f>
        <v/>
      </c>
      <c r="F13831" s="15">
        <f>COUNTIF(tData[BezoekLangStart],"&lt;"&amp;($A13831+1/24))-COUNTIF(tData[BezoekLangEind],"&lt;="&amp;$A13831)</f>
        <v/>
      </c>
      <c r="G13831" s="15">
        <f>IF($D13831=1,$B13831*100+$C13831,-1)</f>
        <v/>
      </c>
      <c r="H13831" s="15">
        <f>IF($D13831=1,$B13831,-1)</f>
        <v/>
      </c>
      <c r="I13831" s="15">
        <f>IF($D13831=1,$C13831,-1)</f>
        <v/>
      </c>
    </row>
    <row r="13832">
      <c r="A13832" s="33" t="n">
        <v>45868.20833333334</v>
      </c>
      <c r="B13832" s="15">
        <f>WEEKDAY($A13832,2)</f>
        <v/>
      </c>
      <c r="C13832" s="15">
        <f>HOUR($A13832)</f>
        <v/>
      </c>
      <c r="D13832" s="15">
        <f>IF(AND($A13832&gt;=Instellingen!$B$6,$A13832&lt;Instellingen!$B$7),1,0)</f>
        <v/>
      </c>
      <c r="E13832" s="15">
        <f>COUNTIF(tData[BezoekStart],"&lt;"&amp;($A13832+1/24))-COUNTIF(tData[BezoekEind],"&lt;="&amp;$A13832)</f>
        <v/>
      </c>
      <c r="F13832" s="15">
        <f>COUNTIF(tData[BezoekLangStart],"&lt;"&amp;($A13832+1/24))-COUNTIF(tData[BezoekLangEind],"&lt;="&amp;$A13832)</f>
        <v/>
      </c>
      <c r="G13832" s="15">
        <f>IF($D13832=1,$B13832*100+$C13832,-1)</f>
        <v/>
      </c>
      <c r="H13832" s="15">
        <f>IF($D13832=1,$B13832,-1)</f>
        <v/>
      </c>
      <c r="I13832" s="15">
        <f>IF($D13832=1,$C13832,-1)</f>
        <v/>
      </c>
    </row>
    <row r="13833">
      <c r="A13833" s="33" t="n">
        <v>45868.25</v>
      </c>
      <c r="B13833" s="15">
        <f>WEEKDAY($A13833,2)</f>
        <v/>
      </c>
      <c r="C13833" s="15">
        <f>HOUR($A13833)</f>
        <v/>
      </c>
      <c r="D13833" s="15">
        <f>IF(AND($A13833&gt;=Instellingen!$B$6,$A13833&lt;Instellingen!$B$7),1,0)</f>
        <v/>
      </c>
      <c r="E13833" s="15">
        <f>COUNTIF(tData[BezoekStart],"&lt;"&amp;($A13833+1/24))-COUNTIF(tData[BezoekEind],"&lt;="&amp;$A13833)</f>
        <v/>
      </c>
      <c r="F13833" s="15">
        <f>COUNTIF(tData[BezoekLangStart],"&lt;"&amp;($A13833+1/24))-COUNTIF(tData[BezoekLangEind],"&lt;="&amp;$A13833)</f>
        <v/>
      </c>
      <c r="G13833" s="15">
        <f>IF($D13833=1,$B13833*100+$C13833,-1)</f>
        <v/>
      </c>
      <c r="H13833" s="15">
        <f>IF($D13833=1,$B13833,-1)</f>
        <v/>
      </c>
      <c r="I13833" s="15">
        <f>IF($D13833=1,$C13833,-1)</f>
        <v/>
      </c>
    </row>
    <row r="13834">
      <c r="A13834" s="33" t="n">
        <v>45868.29166666666</v>
      </c>
      <c r="B13834" s="15">
        <f>WEEKDAY($A13834,2)</f>
        <v/>
      </c>
      <c r="C13834" s="15">
        <f>HOUR($A13834)</f>
        <v/>
      </c>
      <c r="D13834" s="15">
        <f>IF(AND($A13834&gt;=Instellingen!$B$6,$A13834&lt;Instellingen!$B$7),1,0)</f>
        <v/>
      </c>
      <c r="E13834" s="15">
        <f>COUNTIF(tData[BezoekStart],"&lt;"&amp;($A13834+1/24))-COUNTIF(tData[BezoekEind],"&lt;="&amp;$A13834)</f>
        <v/>
      </c>
      <c r="F13834" s="15">
        <f>COUNTIF(tData[BezoekLangStart],"&lt;"&amp;($A13834+1/24))-COUNTIF(tData[BezoekLangEind],"&lt;="&amp;$A13834)</f>
        <v/>
      </c>
      <c r="G13834" s="15">
        <f>IF($D13834=1,$B13834*100+$C13834,-1)</f>
        <v/>
      </c>
      <c r="H13834" s="15">
        <f>IF($D13834=1,$B13834,-1)</f>
        <v/>
      </c>
      <c r="I13834" s="15">
        <f>IF($D13834=1,$C13834,-1)</f>
        <v/>
      </c>
    </row>
    <row r="13835">
      <c r="A13835" s="33" t="n">
        <v>45868.33333333334</v>
      </c>
      <c r="B13835" s="15">
        <f>WEEKDAY($A13835,2)</f>
        <v/>
      </c>
      <c r="C13835" s="15">
        <f>HOUR($A13835)</f>
        <v/>
      </c>
      <c r="D13835" s="15">
        <f>IF(AND($A13835&gt;=Instellingen!$B$6,$A13835&lt;Instellingen!$B$7),1,0)</f>
        <v/>
      </c>
      <c r="E13835" s="15">
        <f>COUNTIF(tData[BezoekStart],"&lt;"&amp;($A13835+1/24))-COUNTIF(tData[BezoekEind],"&lt;="&amp;$A13835)</f>
        <v/>
      </c>
      <c r="F13835" s="15">
        <f>COUNTIF(tData[BezoekLangStart],"&lt;"&amp;($A13835+1/24))-COUNTIF(tData[BezoekLangEind],"&lt;="&amp;$A13835)</f>
        <v/>
      </c>
      <c r="G13835" s="15">
        <f>IF($D13835=1,$B13835*100+$C13835,-1)</f>
        <v/>
      </c>
      <c r="H13835" s="15">
        <f>IF($D13835=1,$B13835,-1)</f>
        <v/>
      </c>
      <c r="I13835" s="15">
        <f>IF($D13835=1,$C13835,-1)</f>
        <v/>
      </c>
    </row>
    <row r="13836">
      <c r="A13836" s="33" t="n">
        <v>45868.375</v>
      </c>
      <c r="B13836" s="15">
        <f>WEEKDAY($A13836,2)</f>
        <v/>
      </c>
      <c r="C13836" s="15">
        <f>HOUR($A13836)</f>
        <v/>
      </c>
      <c r="D13836" s="15">
        <f>IF(AND($A13836&gt;=Instellingen!$B$6,$A13836&lt;Instellingen!$B$7),1,0)</f>
        <v/>
      </c>
      <c r="E13836" s="15">
        <f>COUNTIF(tData[BezoekStart],"&lt;"&amp;($A13836+1/24))-COUNTIF(tData[BezoekEind],"&lt;="&amp;$A13836)</f>
        <v/>
      </c>
      <c r="F13836" s="15">
        <f>COUNTIF(tData[BezoekLangStart],"&lt;"&amp;($A13836+1/24))-COUNTIF(tData[BezoekLangEind],"&lt;="&amp;$A13836)</f>
        <v/>
      </c>
      <c r="G13836" s="15">
        <f>IF($D13836=1,$B13836*100+$C13836,-1)</f>
        <v/>
      </c>
      <c r="H13836" s="15">
        <f>IF($D13836=1,$B13836,-1)</f>
        <v/>
      </c>
      <c r="I13836" s="15">
        <f>IF($D13836=1,$C13836,-1)</f>
        <v/>
      </c>
    </row>
    <row r="13837">
      <c r="A13837" s="33" t="n">
        <v>45868.41666666666</v>
      </c>
      <c r="B13837" s="15">
        <f>WEEKDAY($A13837,2)</f>
        <v/>
      </c>
      <c r="C13837" s="15">
        <f>HOUR($A13837)</f>
        <v/>
      </c>
      <c r="D13837" s="15">
        <f>IF(AND($A13837&gt;=Instellingen!$B$6,$A13837&lt;Instellingen!$B$7),1,0)</f>
        <v/>
      </c>
      <c r="E13837" s="15">
        <f>COUNTIF(tData[BezoekStart],"&lt;"&amp;($A13837+1/24))-COUNTIF(tData[BezoekEind],"&lt;="&amp;$A13837)</f>
        <v/>
      </c>
      <c r="F13837" s="15">
        <f>COUNTIF(tData[BezoekLangStart],"&lt;"&amp;($A13837+1/24))-COUNTIF(tData[BezoekLangEind],"&lt;="&amp;$A13837)</f>
        <v/>
      </c>
      <c r="G13837" s="15">
        <f>IF($D13837=1,$B13837*100+$C13837,-1)</f>
        <v/>
      </c>
      <c r="H13837" s="15">
        <f>IF($D13837=1,$B13837,-1)</f>
        <v/>
      </c>
      <c r="I13837" s="15">
        <f>IF($D13837=1,$C13837,-1)</f>
        <v/>
      </c>
    </row>
    <row r="13838">
      <c r="A13838" s="33" t="n">
        <v>45868.45833333334</v>
      </c>
      <c r="B13838" s="15">
        <f>WEEKDAY($A13838,2)</f>
        <v/>
      </c>
      <c r="C13838" s="15">
        <f>HOUR($A13838)</f>
        <v/>
      </c>
      <c r="D13838" s="15">
        <f>IF(AND($A13838&gt;=Instellingen!$B$6,$A13838&lt;Instellingen!$B$7),1,0)</f>
        <v/>
      </c>
      <c r="E13838" s="15">
        <f>COUNTIF(tData[BezoekStart],"&lt;"&amp;($A13838+1/24))-COUNTIF(tData[BezoekEind],"&lt;="&amp;$A13838)</f>
        <v/>
      </c>
      <c r="F13838" s="15">
        <f>COUNTIF(tData[BezoekLangStart],"&lt;"&amp;($A13838+1/24))-COUNTIF(tData[BezoekLangEind],"&lt;="&amp;$A13838)</f>
        <v/>
      </c>
      <c r="G13838" s="15">
        <f>IF($D13838=1,$B13838*100+$C13838,-1)</f>
        <v/>
      </c>
      <c r="H13838" s="15">
        <f>IF($D13838=1,$B13838,-1)</f>
        <v/>
      </c>
      <c r="I13838" s="15">
        <f>IF($D13838=1,$C13838,-1)</f>
        <v/>
      </c>
    </row>
    <row r="13839">
      <c r="A13839" s="33" t="n">
        <v>45868.5</v>
      </c>
      <c r="B13839" s="15">
        <f>WEEKDAY($A13839,2)</f>
        <v/>
      </c>
      <c r="C13839" s="15">
        <f>HOUR($A13839)</f>
        <v/>
      </c>
      <c r="D13839" s="15">
        <f>IF(AND($A13839&gt;=Instellingen!$B$6,$A13839&lt;Instellingen!$B$7),1,0)</f>
        <v/>
      </c>
      <c r="E13839" s="15">
        <f>COUNTIF(tData[BezoekStart],"&lt;"&amp;($A13839+1/24))-COUNTIF(tData[BezoekEind],"&lt;="&amp;$A13839)</f>
        <v/>
      </c>
      <c r="F13839" s="15">
        <f>COUNTIF(tData[BezoekLangStart],"&lt;"&amp;($A13839+1/24))-COUNTIF(tData[BezoekLangEind],"&lt;="&amp;$A13839)</f>
        <v/>
      </c>
      <c r="G13839" s="15">
        <f>IF($D13839=1,$B13839*100+$C13839,-1)</f>
        <v/>
      </c>
      <c r="H13839" s="15">
        <f>IF($D13839=1,$B13839,-1)</f>
        <v/>
      </c>
      <c r="I13839" s="15">
        <f>IF($D13839=1,$C13839,-1)</f>
        <v/>
      </c>
    </row>
    <row r="13840">
      <c r="A13840" s="33" t="n">
        <v>45868.54166666666</v>
      </c>
      <c r="B13840" s="15">
        <f>WEEKDAY($A13840,2)</f>
        <v/>
      </c>
      <c r="C13840" s="15">
        <f>HOUR($A13840)</f>
        <v/>
      </c>
      <c r="D13840" s="15">
        <f>IF(AND($A13840&gt;=Instellingen!$B$6,$A13840&lt;Instellingen!$B$7),1,0)</f>
        <v/>
      </c>
      <c r="E13840" s="15">
        <f>COUNTIF(tData[BezoekStart],"&lt;"&amp;($A13840+1/24))-COUNTIF(tData[BezoekEind],"&lt;="&amp;$A13840)</f>
        <v/>
      </c>
      <c r="F13840" s="15">
        <f>COUNTIF(tData[BezoekLangStart],"&lt;"&amp;($A13840+1/24))-COUNTIF(tData[BezoekLangEind],"&lt;="&amp;$A13840)</f>
        <v/>
      </c>
      <c r="G13840" s="15">
        <f>IF($D13840=1,$B13840*100+$C13840,-1)</f>
        <v/>
      </c>
      <c r="H13840" s="15">
        <f>IF($D13840=1,$B13840,-1)</f>
        <v/>
      </c>
      <c r="I13840" s="15">
        <f>IF($D13840=1,$C13840,-1)</f>
        <v/>
      </c>
    </row>
    <row r="13841">
      <c r="A13841" s="33" t="n">
        <v>45868.58333333334</v>
      </c>
      <c r="B13841" s="15">
        <f>WEEKDAY($A13841,2)</f>
        <v/>
      </c>
      <c r="C13841" s="15">
        <f>HOUR($A13841)</f>
        <v/>
      </c>
      <c r="D13841" s="15">
        <f>IF(AND($A13841&gt;=Instellingen!$B$6,$A13841&lt;Instellingen!$B$7),1,0)</f>
        <v/>
      </c>
      <c r="E13841" s="15">
        <f>COUNTIF(tData[BezoekStart],"&lt;"&amp;($A13841+1/24))-COUNTIF(tData[BezoekEind],"&lt;="&amp;$A13841)</f>
        <v/>
      </c>
      <c r="F13841" s="15">
        <f>COUNTIF(tData[BezoekLangStart],"&lt;"&amp;($A13841+1/24))-COUNTIF(tData[BezoekLangEind],"&lt;="&amp;$A13841)</f>
        <v/>
      </c>
      <c r="G13841" s="15">
        <f>IF($D13841=1,$B13841*100+$C13841,-1)</f>
        <v/>
      </c>
      <c r="H13841" s="15">
        <f>IF($D13841=1,$B13841,-1)</f>
        <v/>
      </c>
      <c r="I13841" s="15">
        <f>IF($D13841=1,$C13841,-1)</f>
        <v/>
      </c>
    </row>
    <row r="13842">
      <c r="A13842" s="33" t="n">
        <v>45868.625</v>
      </c>
      <c r="B13842" s="15">
        <f>WEEKDAY($A13842,2)</f>
        <v/>
      </c>
      <c r="C13842" s="15">
        <f>HOUR($A13842)</f>
        <v/>
      </c>
      <c r="D13842" s="15">
        <f>IF(AND($A13842&gt;=Instellingen!$B$6,$A13842&lt;Instellingen!$B$7),1,0)</f>
        <v/>
      </c>
      <c r="E13842" s="15">
        <f>COUNTIF(tData[BezoekStart],"&lt;"&amp;($A13842+1/24))-COUNTIF(tData[BezoekEind],"&lt;="&amp;$A13842)</f>
        <v/>
      </c>
      <c r="F13842" s="15">
        <f>COUNTIF(tData[BezoekLangStart],"&lt;"&amp;($A13842+1/24))-COUNTIF(tData[BezoekLangEind],"&lt;="&amp;$A13842)</f>
        <v/>
      </c>
      <c r="G13842" s="15">
        <f>IF($D13842=1,$B13842*100+$C13842,-1)</f>
        <v/>
      </c>
      <c r="H13842" s="15">
        <f>IF($D13842=1,$B13842,-1)</f>
        <v/>
      </c>
      <c r="I13842" s="15">
        <f>IF($D13842=1,$C13842,-1)</f>
        <v/>
      </c>
    </row>
    <row r="13843">
      <c r="A13843" s="33" t="n">
        <v>45868.66666666666</v>
      </c>
      <c r="B13843" s="15">
        <f>WEEKDAY($A13843,2)</f>
        <v/>
      </c>
      <c r="C13843" s="15">
        <f>HOUR($A13843)</f>
        <v/>
      </c>
      <c r="D13843" s="15">
        <f>IF(AND($A13843&gt;=Instellingen!$B$6,$A13843&lt;Instellingen!$B$7),1,0)</f>
        <v/>
      </c>
      <c r="E13843" s="15">
        <f>COUNTIF(tData[BezoekStart],"&lt;"&amp;($A13843+1/24))-COUNTIF(tData[BezoekEind],"&lt;="&amp;$A13843)</f>
        <v/>
      </c>
      <c r="F13843" s="15">
        <f>COUNTIF(tData[BezoekLangStart],"&lt;"&amp;($A13843+1/24))-COUNTIF(tData[BezoekLangEind],"&lt;="&amp;$A13843)</f>
        <v/>
      </c>
      <c r="G13843" s="15">
        <f>IF($D13843=1,$B13843*100+$C13843,-1)</f>
        <v/>
      </c>
      <c r="H13843" s="15">
        <f>IF($D13843=1,$B13843,-1)</f>
        <v/>
      </c>
      <c r="I13843" s="15">
        <f>IF($D13843=1,$C13843,-1)</f>
        <v/>
      </c>
    </row>
    <row r="13844">
      <c r="A13844" s="33" t="n">
        <v>45868.70833333334</v>
      </c>
      <c r="B13844" s="15">
        <f>WEEKDAY($A13844,2)</f>
        <v/>
      </c>
      <c r="C13844" s="15">
        <f>HOUR($A13844)</f>
        <v/>
      </c>
      <c r="D13844" s="15">
        <f>IF(AND($A13844&gt;=Instellingen!$B$6,$A13844&lt;Instellingen!$B$7),1,0)</f>
        <v/>
      </c>
      <c r="E13844" s="15">
        <f>COUNTIF(tData[BezoekStart],"&lt;"&amp;($A13844+1/24))-COUNTIF(tData[BezoekEind],"&lt;="&amp;$A13844)</f>
        <v/>
      </c>
      <c r="F13844" s="15">
        <f>COUNTIF(tData[BezoekLangStart],"&lt;"&amp;($A13844+1/24))-COUNTIF(tData[BezoekLangEind],"&lt;="&amp;$A13844)</f>
        <v/>
      </c>
      <c r="G13844" s="15">
        <f>IF($D13844=1,$B13844*100+$C13844,-1)</f>
        <v/>
      </c>
      <c r="H13844" s="15">
        <f>IF($D13844=1,$B13844,-1)</f>
        <v/>
      </c>
      <c r="I13844" s="15">
        <f>IF($D13844=1,$C13844,-1)</f>
        <v/>
      </c>
    </row>
    <row r="13845">
      <c r="A13845" s="33" t="n">
        <v>45868.75</v>
      </c>
      <c r="B13845" s="15">
        <f>WEEKDAY($A13845,2)</f>
        <v/>
      </c>
      <c r="C13845" s="15">
        <f>HOUR($A13845)</f>
        <v/>
      </c>
      <c r="D13845" s="15">
        <f>IF(AND($A13845&gt;=Instellingen!$B$6,$A13845&lt;Instellingen!$B$7),1,0)</f>
        <v/>
      </c>
      <c r="E13845" s="15">
        <f>COUNTIF(tData[BezoekStart],"&lt;"&amp;($A13845+1/24))-COUNTIF(tData[BezoekEind],"&lt;="&amp;$A13845)</f>
        <v/>
      </c>
      <c r="F13845" s="15">
        <f>COUNTIF(tData[BezoekLangStart],"&lt;"&amp;($A13845+1/24))-COUNTIF(tData[BezoekLangEind],"&lt;="&amp;$A13845)</f>
        <v/>
      </c>
      <c r="G13845" s="15">
        <f>IF($D13845=1,$B13845*100+$C13845,-1)</f>
        <v/>
      </c>
      <c r="H13845" s="15">
        <f>IF($D13845=1,$B13845,-1)</f>
        <v/>
      </c>
      <c r="I13845" s="15">
        <f>IF($D13845=1,$C13845,-1)</f>
        <v/>
      </c>
    </row>
    <row r="13846">
      <c r="A13846" s="33" t="n">
        <v>45868.79166666666</v>
      </c>
      <c r="B13846" s="15">
        <f>WEEKDAY($A13846,2)</f>
        <v/>
      </c>
      <c r="C13846" s="15">
        <f>HOUR($A13846)</f>
        <v/>
      </c>
      <c r="D13846" s="15">
        <f>IF(AND($A13846&gt;=Instellingen!$B$6,$A13846&lt;Instellingen!$B$7),1,0)</f>
        <v/>
      </c>
      <c r="E13846" s="15">
        <f>COUNTIF(tData[BezoekStart],"&lt;"&amp;($A13846+1/24))-COUNTIF(tData[BezoekEind],"&lt;="&amp;$A13846)</f>
        <v/>
      </c>
      <c r="F13846" s="15">
        <f>COUNTIF(tData[BezoekLangStart],"&lt;"&amp;($A13846+1/24))-COUNTIF(tData[BezoekLangEind],"&lt;="&amp;$A13846)</f>
        <v/>
      </c>
      <c r="G13846" s="15">
        <f>IF($D13846=1,$B13846*100+$C13846,-1)</f>
        <v/>
      </c>
      <c r="H13846" s="15">
        <f>IF($D13846=1,$B13846,-1)</f>
        <v/>
      </c>
      <c r="I13846" s="15">
        <f>IF($D13846=1,$C13846,-1)</f>
        <v/>
      </c>
    </row>
    <row r="13847">
      <c r="A13847" s="33" t="n">
        <v>45868.83333333334</v>
      </c>
      <c r="B13847" s="15">
        <f>WEEKDAY($A13847,2)</f>
        <v/>
      </c>
      <c r="C13847" s="15">
        <f>HOUR($A13847)</f>
        <v/>
      </c>
      <c r="D13847" s="15">
        <f>IF(AND($A13847&gt;=Instellingen!$B$6,$A13847&lt;Instellingen!$B$7),1,0)</f>
        <v/>
      </c>
      <c r="E13847" s="15">
        <f>COUNTIF(tData[BezoekStart],"&lt;"&amp;($A13847+1/24))-COUNTIF(tData[BezoekEind],"&lt;="&amp;$A13847)</f>
        <v/>
      </c>
      <c r="F13847" s="15">
        <f>COUNTIF(tData[BezoekLangStart],"&lt;"&amp;($A13847+1/24))-COUNTIF(tData[BezoekLangEind],"&lt;="&amp;$A13847)</f>
        <v/>
      </c>
      <c r="G13847" s="15">
        <f>IF($D13847=1,$B13847*100+$C13847,-1)</f>
        <v/>
      </c>
      <c r="H13847" s="15">
        <f>IF($D13847=1,$B13847,-1)</f>
        <v/>
      </c>
      <c r="I13847" s="15">
        <f>IF($D13847=1,$C13847,-1)</f>
        <v/>
      </c>
    </row>
    <row r="13848">
      <c r="A13848" s="33" t="n">
        <v>45868.875</v>
      </c>
      <c r="B13848" s="15">
        <f>WEEKDAY($A13848,2)</f>
        <v/>
      </c>
      <c r="C13848" s="15">
        <f>HOUR($A13848)</f>
        <v/>
      </c>
      <c r="D13848" s="15">
        <f>IF(AND($A13848&gt;=Instellingen!$B$6,$A13848&lt;Instellingen!$B$7),1,0)</f>
        <v/>
      </c>
      <c r="E13848" s="15">
        <f>COUNTIF(tData[BezoekStart],"&lt;"&amp;($A13848+1/24))-COUNTIF(tData[BezoekEind],"&lt;="&amp;$A13848)</f>
        <v/>
      </c>
      <c r="F13848" s="15">
        <f>COUNTIF(tData[BezoekLangStart],"&lt;"&amp;($A13848+1/24))-COUNTIF(tData[BezoekLangEind],"&lt;="&amp;$A13848)</f>
        <v/>
      </c>
      <c r="G13848" s="15">
        <f>IF($D13848=1,$B13848*100+$C13848,-1)</f>
        <v/>
      </c>
      <c r="H13848" s="15">
        <f>IF($D13848=1,$B13848,-1)</f>
        <v/>
      </c>
      <c r="I13848" s="15">
        <f>IF($D13848=1,$C13848,-1)</f>
        <v/>
      </c>
    </row>
    <row r="13849">
      <c r="A13849" s="33" t="n">
        <v>45868.91666666666</v>
      </c>
      <c r="B13849" s="15">
        <f>WEEKDAY($A13849,2)</f>
        <v/>
      </c>
      <c r="C13849" s="15">
        <f>HOUR($A13849)</f>
        <v/>
      </c>
      <c r="D13849" s="15">
        <f>IF(AND($A13849&gt;=Instellingen!$B$6,$A13849&lt;Instellingen!$B$7),1,0)</f>
        <v/>
      </c>
      <c r="E13849" s="15">
        <f>COUNTIF(tData[BezoekStart],"&lt;"&amp;($A13849+1/24))-COUNTIF(tData[BezoekEind],"&lt;="&amp;$A13849)</f>
        <v/>
      </c>
      <c r="F13849" s="15">
        <f>COUNTIF(tData[BezoekLangStart],"&lt;"&amp;($A13849+1/24))-COUNTIF(tData[BezoekLangEind],"&lt;="&amp;$A13849)</f>
        <v/>
      </c>
      <c r="G13849" s="15">
        <f>IF($D13849=1,$B13849*100+$C13849,-1)</f>
        <v/>
      </c>
      <c r="H13849" s="15">
        <f>IF($D13849=1,$B13849,-1)</f>
        <v/>
      </c>
      <c r="I13849" s="15">
        <f>IF($D13849=1,$C13849,-1)</f>
        <v/>
      </c>
    </row>
    <row r="13850">
      <c r="A13850" s="33" t="n">
        <v>45868.95833333334</v>
      </c>
      <c r="B13850" s="15">
        <f>WEEKDAY($A13850,2)</f>
        <v/>
      </c>
      <c r="C13850" s="15">
        <f>HOUR($A13850)</f>
        <v/>
      </c>
      <c r="D13850" s="15">
        <f>IF(AND($A13850&gt;=Instellingen!$B$6,$A13850&lt;Instellingen!$B$7),1,0)</f>
        <v/>
      </c>
      <c r="E13850" s="15">
        <f>COUNTIF(tData[BezoekStart],"&lt;"&amp;($A13850+1/24))-COUNTIF(tData[BezoekEind],"&lt;="&amp;$A13850)</f>
        <v/>
      </c>
      <c r="F13850" s="15">
        <f>COUNTIF(tData[BezoekLangStart],"&lt;"&amp;($A13850+1/24))-COUNTIF(tData[BezoekLangEind],"&lt;="&amp;$A13850)</f>
        <v/>
      </c>
      <c r="G13850" s="15">
        <f>IF($D13850=1,$B13850*100+$C13850,-1)</f>
        <v/>
      </c>
      <c r="H13850" s="15">
        <f>IF($D13850=1,$B13850,-1)</f>
        <v/>
      </c>
      <c r="I13850" s="15">
        <f>IF($D13850=1,$C13850,-1)</f>
        <v/>
      </c>
    </row>
    <row r="13851">
      <c r="A13851" s="33" t="n">
        <v>45869</v>
      </c>
      <c r="B13851" s="15">
        <f>WEEKDAY($A13851,2)</f>
        <v/>
      </c>
      <c r="C13851" s="15">
        <f>HOUR($A13851)</f>
        <v/>
      </c>
      <c r="D13851" s="15">
        <f>IF(AND($A13851&gt;=Instellingen!$B$6,$A13851&lt;Instellingen!$B$7),1,0)</f>
        <v/>
      </c>
      <c r="E13851" s="15">
        <f>COUNTIF(tData[BezoekStart],"&lt;"&amp;($A13851+1/24))-COUNTIF(tData[BezoekEind],"&lt;="&amp;$A13851)</f>
        <v/>
      </c>
      <c r="F13851" s="15">
        <f>COUNTIF(tData[BezoekLangStart],"&lt;"&amp;($A13851+1/24))-COUNTIF(tData[BezoekLangEind],"&lt;="&amp;$A13851)</f>
        <v/>
      </c>
      <c r="G13851" s="15">
        <f>IF($D13851=1,$B13851*100+$C13851,-1)</f>
        <v/>
      </c>
      <c r="H13851" s="15">
        <f>IF($D13851=1,$B13851,-1)</f>
        <v/>
      </c>
      <c r="I13851" s="15">
        <f>IF($D13851=1,$C13851,-1)</f>
        <v/>
      </c>
    </row>
    <row r="13852">
      <c r="A13852" s="33" t="n">
        <v>45869.04166666666</v>
      </c>
      <c r="B13852" s="15">
        <f>WEEKDAY($A13852,2)</f>
        <v/>
      </c>
      <c r="C13852" s="15">
        <f>HOUR($A13852)</f>
        <v/>
      </c>
      <c r="D13852" s="15">
        <f>IF(AND($A13852&gt;=Instellingen!$B$6,$A13852&lt;Instellingen!$B$7),1,0)</f>
        <v/>
      </c>
      <c r="E13852" s="15">
        <f>COUNTIF(tData[BezoekStart],"&lt;"&amp;($A13852+1/24))-COUNTIF(tData[BezoekEind],"&lt;="&amp;$A13852)</f>
        <v/>
      </c>
      <c r="F13852" s="15">
        <f>COUNTIF(tData[BezoekLangStart],"&lt;"&amp;($A13852+1/24))-COUNTIF(tData[BezoekLangEind],"&lt;="&amp;$A13852)</f>
        <v/>
      </c>
      <c r="G13852" s="15">
        <f>IF($D13852=1,$B13852*100+$C13852,-1)</f>
        <v/>
      </c>
      <c r="H13852" s="15">
        <f>IF($D13852=1,$B13852,-1)</f>
        <v/>
      </c>
      <c r="I13852" s="15">
        <f>IF($D13852=1,$C13852,-1)</f>
        <v/>
      </c>
    </row>
    <row r="13853">
      <c r="A13853" s="33" t="n">
        <v>45869.08333333334</v>
      </c>
      <c r="B13853" s="15">
        <f>WEEKDAY($A13853,2)</f>
        <v/>
      </c>
      <c r="C13853" s="15">
        <f>HOUR($A13853)</f>
        <v/>
      </c>
      <c r="D13853" s="15">
        <f>IF(AND($A13853&gt;=Instellingen!$B$6,$A13853&lt;Instellingen!$B$7),1,0)</f>
        <v/>
      </c>
      <c r="E13853" s="15">
        <f>COUNTIF(tData[BezoekStart],"&lt;"&amp;($A13853+1/24))-COUNTIF(tData[BezoekEind],"&lt;="&amp;$A13853)</f>
        <v/>
      </c>
      <c r="F13853" s="15">
        <f>COUNTIF(tData[BezoekLangStart],"&lt;"&amp;($A13853+1/24))-COUNTIF(tData[BezoekLangEind],"&lt;="&amp;$A13853)</f>
        <v/>
      </c>
      <c r="G13853" s="15">
        <f>IF($D13853=1,$B13853*100+$C13853,-1)</f>
        <v/>
      </c>
      <c r="H13853" s="15">
        <f>IF($D13853=1,$B13853,-1)</f>
        <v/>
      </c>
      <c r="I13853" s="15">
        <f>IF($D13853=1,$C13853,-1)</f>
        <v/>
      </c>
    </row>
    <row r="13854">
      <c r="A13854" s="33" t="n">
        <v>45869.125</v>
      </c>
      <c r="B13854" s="15">
        <f>WEEKDAY($A13854,2)</f>
        <v/>
      </c>
      <c r="C13854" s="15">
        <f>HOUR($A13854)</f>
        <v/>
      </c>
      <c r="D13854" s="15">
        <f>IF(AND($A13854&gt;=Instellingen!$B$6,$A13854&lt;Instellingen!$B$7),1,0)</f>
        <v/>
      </c>
      <c r="E13854" s="15">
        <f>COUNTIF(tData[BezoekStart],"&lt;"&amp;($A13854+1/24))-COUNTIF(tData[BezoekEind],"&lt;="&amp;$A13854)</f>
        <v/>
      </c>
      <c r="F13854" s="15">
        <f>COUNTIF(tData[BezoekLangStart],"&lt;"&amp;($A13854+1/24))-COUNTIF(tData[BezoekLangEind],"&lt;="&amp;$A13854)</f>
        <v/>
      </c>
      <c r="G13854" s="15">
        <f>IF($D13854=1,$B13854*100+$C13854,-1)</f>
        <v/>
      </c>
      <c r="H13854" s="15">
        <f>IF($D13854=1,$B13854,-1)</f>
        <v/>
      </c>
      <c r="I13854" s="15">
        <f>IF($D13854=1,$C13854,-1)</f>
        <v/>
      </c>
    </row>
    <row r="13855">
      <c r="A13855" s="33" t="n">
        <v>45869.16666666666</v>
      </c>
      <c r="B13855" s="15">
        <f>WEEKDAY($A13855,2)</f>
        <v/>
      </c>
      <c r="C13855" s="15">
        <f>HOUR($A13855)</f>
        <v/>
      </c>
      <c r="D13855" s="15">
        <f>IF(AND($A13855&gt;=Instellingen!$B$6,$A13855&lt;Instellingen!$B$7),1,0)</f>
        <v/>
      </c>
      <c r="E13855" s="15">
        <f>COUNTIF(tData[BezoekStart],"&lt;"&amp;($A13855+1/24))-COUNTIF(tData[BezoekEind],"&lt;="&amp;$A13855)</f>
        <v/>
      </c>
      <c r="F13855" s="15">
        <f>COUNTIF(tData[BezoekLangStart],"&lt;"&amp;($A13855+1/24))-COUNTIF(tData[BezoekLangEind],"&lt;="&amp;$A13855)</f>
        <v/>
      </c>
      <c r="G13855" s="15">
        <f>IF($D13855=1,$B13855*100+$C13855,-1)</f>
        <v/>
      </c>
      <c r="H13855" s="15">
        <f>IF($D13855=1,$B13855,-1)</f>
        <v/>
      </c>
      <c r="I13855" s="15">
        <f>IF($D13855=1,$C13855,-1)</f>
        <v/>
      </c>
    </row>
    <row r="13856">
      <c r="A13856" s="33" t="n">
        <v>45869.20833333334</v>
      </c>
      <c r="B13856" s="15">
        <f>WEEKDAY($A13856,2)</f>
        <v/>
      </c>
      <c r="C13856" s="15">
        <f>HOUR($A13856)</f>
        <v/>
      </c>
      <c r="D13856" s="15">
        <f>IF(AND($A13856&gt;=Instellingen!$B$6,$A13856&lt;Instellingen!$B$7),1,0)</f>
        <v/>
      </c>
      <c r="E13856" s="15">
        <f>COUNTIF(tData[BezoekStart],"&lt;"&amp;($A13856+1/24))-COUNTIF(tData[BezoekEind],"&lt;="&amp;$A13856)</f>
        <v/>
      </c>
      <c r="F13856" s="15">
        <f>COUNTIF(tData[BezoekLangStart],"&lt;"&amp;($A13856+1/24))-COUNTIF(tData[BezoekLangEind],"&lt;="&amp;$A13856)</f>
        <v/>
      </c>
      <c r="G13856" s="15">
        <f>IF($D13856=1,$B13856*100+$C13856,-1)</f>
        <v/>
      </c>
      <c r="H13856" s="15">
        <f>IF($D13856=1,$B13856,-1)</f>
        <v/>
      </c>
      <c r="I13856" s="15">
        <f>IF($D13856=1,$C13856,-1)</f>
        <v/>
      </c>
    </row>
    <row r="13857">
      <c r="A13857" s="33" t="n">
        <v>45869.25</v>
      </c>
      <c r="B13857" s="15">
        <f>WEEKDAY($A13857,2)</f>
        <v/>
      </c>
      <c r="C13857" s="15">
        <f>HOUR($A13857)</f>
        <v/>
      </c>
      <c r="D13857" s="15">
        <f>IF(AND($A13857&gt;=Instellingen!$B$6,$A13857&lt;Instellingen!$B$7),1,0)</f>
        <v/>
      </c>
      <c r="E13857" s="15">
        <f>COUNTIF(tData[BezoekStart],"&lt;"&amp;($A13857+1/24))-COUNTIF(tData[BezoekEind],"&lt;="&amp;$A13857)</f>
        <v/>
      </c>
      <c r="F13857" s="15">
        <f>COUNTIF(tData[BezoekLangStart],"&lt;"&amp;($A13857+1/24))-COUNTIF(tData[BezoekLangEind],"&lt;="&amp;$A13857)</f>
        <v/>
      </c>
      <c r="G13857" s="15">
        <f>IF($D13857=1,$B13857*100+$C13857,-1)</f>
        <v/>
      </c>
      <c r="H13857" s="15">
        <f>IF($D13857=1,$B13857,-1)</f>
        <v/>
      </c>
      <c r="I13857" s="15">
        <f>IF($D13857=1,$C13857,-1)</f>
        <v/>
      </c>
    </row>
    <row r="13858">
      <c r="A13858" s="33" t="n">
        <v>45869.29166666666</v>
      </c>
      <c r="B13858" s="15">
        <f>WEEKDAY($A13858,2)</f>
        <v/>
      </c>
      <c r="C13858" s="15">
        <f>HOUR($A13858)</f>
        <v/>
      </c>
      <c r="D13858" s="15">
        <f>IF(AND($A13858&gt;=Instellingen!$B$6,$A13858&lt;Instellingen!$B$7),1,0)</f>
        <v/>
      </c>
      <c r="E13858" s="15">
        <f>COUNTIF(tData[BezoekStart],"&lt;"&amp;($A13858+1/24))-COUNTIF(tData[BezoekEind],"&lt;="&amp;$A13858)</f>
        <v/>
      </c>
      <c r="F13858" s="15">
        <f>COUNTIF(tData[BezoekLangStart],"&lt;"&amp;($A13858+1/24))-COUNTIF(tData[BezoekLangEind],"&lt;="&amp;$A13858)</f>
        <v/>
      </c>
      <c r="G13858" s="15">
        <f>IF($D13858=1,$B13858*100+$C13858,-1)</f>
        <v/>
      </c>
      <c r="H13858" s="15">
        <f>IF($D13858=1,$B13858,-1)</f>
        <v/>
      </c>
      <c r="I13858" s="15">
        <f>IF($D13858=1,$C13858,-1)</f>
        <v/>
      </c>
    </row>
    <row r="13859">
      <c r="A13859" s="33" t="n">
        <v>45869.33333333334</v>
      </c>
      <c r="B13859" s="15">
        <f>WEEKDAY($A13859,2)</f>
        <v/>
      </c>
      <c r="C13859" s="15">
        <f>HOUR($A13859)</f>
        <v/>
      </c>
      <c r="D13859" s="15">
        <f>IF(AND($A13859&gt;=Instellingen!$B$6,$A13859&lt;Instellingen!$B$7),1,0)</f>
        <v/>
      </c>
      <c r="E13859" s="15">
        <f>COUNTIF(tData[BezoekStart],"&lt;"&amp;($A13859+1/24))-COUNTIF(tData[BezoekEind],"&lt;="&amp;$A13859)</f>
        <v/>
      </c>
      <c r="F13859" s="15">
        <f>COUNTIF(tData[BezoekLangStart],"&lt;"&amp;($A13859+1/24))-COUNTIF(tData[BezoekLangEind],"&lt;="&amp;$A13859)</f>
        <v/>
      </c>
      <c r="G13859" s="15">
        <f>IF($D13859=1,$B13859*100+$C13859,-1)</f>
        <v/>
      </c>
      <c r="H13859" s="15">
        <f>IF($D13859=1,$B13859,-1)</f>
        <v/>
      </c>
      <c r="I13859" s="15">
        <f>IF($D13859=1,$C13859,-1)</f>
        <v/>
      </c>
    </row>
    <row r="13860">
      <c r="A13860" s="33" t="n">
        <v>45869.375</v>
      </c>
      <c r="B13860" s="15">
        <f>WEEKDAY($A13860,2)</f>
        <v/>
      </c>
      <c r="C13860" s="15">
        <f>HOUR($A13860)</f>
        <v/>
      </c>
      <c r="D13860" s="15">
        <f>IF(AND($A13860&gt;=Instellingen!$B$6,$A13860&lt;Instellingen!$B$7),1,0)</f>
        <v/>
      </c>
      <c r="E13860" s="15">
        <f>COUNTIF(tData[BezoekStart],"&lt;"&amp;($A13860+1/24))-COUNTIF(tData[BezoekEind],"&lt;="&amp;$A13860)</f>
        <v/>
      </c>
      <c r="F13860" s="15">
        <f>COUNTIF(tData[BezoekLangStart],"&lt;"&amp;($A13860+1/24))-COUNTIF(tData[BezoekLangEind],"&lt;="&amp;$A13860)</f>
        <v/>
      </c>
      <c r="G13860" s="15">
        <f>IF($D13860=1,$B13860*100+$C13860,-1)</f>
        <v/>
      </c>
      <c r="H13860" s="15">
        <f>IF($D13860=1,$B13860,-1)</f>
        <v/>
      </c>
      <c r="I13860" s="15">
        <f>IF($D13860=1,$C13860,-1)</f>
        <v/>
      </c>
    </row>
    <row r="13861">
      <c r="A13861" s="33" t="n">
        <v>45869.41666666666</v>
      </c>
      <c r="B13861" s="15">
        <f>WEEKDAY($A13861,2)</f>
        <v/>
      </c>
      <c r="C13861" s="15">
        <f>HOUR($A13861)</f>
        <v/>
      </c>
      <c r="D13861" s="15">
        <f>IF(AND($A13861&gt;=Instellingen!$B$6,$A13861&lt;Instellingen!$B$7),1,0)</f>
        <v/>
      </c>
      <c r="E13861" s="15">
        <f>COUNTIF(tData[BezoekStart],"&lt;"&amp;($A13861+1/24))-COUNTIF(tData[BezoekEind],"&lt;="&amp;$A13861)</f>
        <v/>
      </c>
      <c r="F13861" s="15">
        <f>COUNTIF(tData[BezoekLangStart],"&lt;"&amp;($A13861+1/24))-COUNTIF(tData[BezoekLangEind],"&lt;="&amp;$A13861)</f>
        <v/>
      </c>
      <c r="G13861" s="15">
        <f>IF($D13861=1,$B13861*100+$C13861,-1)</f>
        <v/>
      </c>
      <c r="H13861" s="15">
        <f>IF($D13861=1,$B13861,-1)</f>
        <v/>
      </c>
      <c r="I13861" s="15">
        <f>IF($D13861=1,$C13861,-1)</f>
        <v/>
      </c>
    </row>
    <row r="13862">
      <c r="A13862" s="33" t="n">
        <v>45869.45833333334</v>
      </c>
      <c r="B13862" s="15">
        <f>WEEKDAY($A13862,2)</f>
        <v/>
      </c>
      <c r="C13862" s="15">
        <f>HOUR($A13862)</f>
        <v/>
      </c>
      <c r="D13862" s="15">
        <f>IF(AND($A13862&gt;=Instellingen!$B$6,$A13862&lt;Instellingen!$B$7),1,0)</f>
        <v/>
      </c>
      <c r="E13862" s="15">
        <f>COUNTIF(tData[BezoekStart],"&lt;"&amp;($A13862+1/24))-COUNTIF(tData[BezoekEind],"&lt;="&amp;$A13862)</f>
        <v/>
      </c>
      <c r="F13862" s="15">
        <f>COUNTIF(tData[BezoekLangStart],"&lt;"&amp;($A13862+1/24))-COUNTIF(tData[BezoekLangEind],"&lt;="&amp;$A13862)</f>
        <v/>
      </c>
      <c r="G13862" s="15">
        <f>IF($D13862=1,$B13862*100+$C13862,-1)</f>
        <v/>
      </c>
      <c r="H13862" s="15">
        <f>IF($D13862=1,$B13862,-1)</f>
        <v/>
      </c>
      <c r="I13862" s="15">
        <f>IF($D13862=1,$C13862,-1)</f>
        <v/>
      </c>
    </row>
    <row r="13863">
      <c r="A13863" s="33" t="n">
        <v>45869.5</v>
      </c>
      <c r="B13863" s="15">
        <f>WEEKDAY($A13863,2)</f>
        <v/>
      </c>
      <c r="C13863" s="15">
        <f>HOUR($A13863)</f>
        <v/>
      </c>
      <c r="D13863" s="15">
        <f>IF(AND($A13863&gt;=Instellingen!$B$6,$A13863&lt;Instellingen!$B$7),1,0)</f>
        <v/>
      </c>
      <c r="E13863" s="15">
        <f>COUNTIF(tData[BezoekStart],"&lt;"&amp;($A13863+1/24))-COUNTIF(tData[BezoekEind],"&lt;="&amp;$A13863)</f>
        <v/>
      </c>
      <c r="F13863" s="15">
        <f>COUNTIF(tData[BezoekLangStart],"&lt;"&amp;($A13863+1/24))-COUNTIF(tData[BezoekLangEind],"&lt;="&amp;$A13863)</f>
        <v/>
      </c>
      <c r="G13863" s="15">
        <f>IF($D13863=1,$B13863*100+$C13863,-1)</f>
        <v/>
      </c>
      <c r="H13863" s="15">
        <f>IF($D13863=1,$B13863,-1)</f>
        <v/>
      </c>
      <c r="I13863" s="15">
        <f>IF($D13863=1,$C13863,-1)</f>
        <v/>
      </c>
    </row>
    <row r="13864">
      <c r="A13864" s="33" t="n">
        <v>45869.54166666666</v>
      </c>
      <c r="B13864" s="15">
        <f>WEEKDAY($A13864,2)</f>
        <v/>
      </c>
      <c r="C13864" s="15">
        <f>HOUR($A13864)</f>
        <v/>
      </c>
      <c r="D13864" s="15">
        <f>IF(AND($A13864&gt;=Instellingen!$B$6,$A13864&lt;Instellingen!$B$7),1,0)</f>
        <v/>
      </c>
      <c r="E13864" s="15">
        <f>COUNTIF(tData[BezoekStart],"&lt;"&amp;($A13864+1/24))-COUNTIF(tData[BezoekEind],"&lt;="&amp;$A13864)</f>
        <v/>
      </c>
      <c r="F13864" s="15">
        <f>COUNTIF(tData[BezoekLangStart],"&lt;"&amp;($A13864+1/24))-COUNTIF(tData[BezoekLangEind],"&lt;="&amp;$A13864)</f>
        <v/>
      </c>
      <c r="G13864" s="15">
        <f>IF($D13864=1,$B13864*100+$C13864,-1)</f>
        <v/>
      </c>
      <c r="H13864" s="15">
        <f>IF($D13864=1,$B13864,-1)</f>
        <v/>
      </c>
      <c r="I13864" s="15">
        <f>IF($D13864=1,$C13864,-1)</f>
        <v/>
      </c>
    </row>
    <row r="13865">
      <c r="A13865" s="33" t="n">
        <v>45869.58333333334</v>
      </c>
      <c r="B13865" s="15">
        <f>WEEKDAY($A13865,2)</f>
        <v/>
      </c>
      <c r="C13865" s="15">
        <f>HOUR($A13865)</f>
        <v/>
      </c>
      <c r="D13865" s="15">
        <f>IF(AND($A13865&gt;=Instellingen!$B$6,$A13865&lt;Instellingen!$B$7),1,0)</f>
        <v/>
      </c>
      <c r="E13865" s="15">
        <f>COUNTIF(tData[BezoekStart],"&lt;"&amp;($A13865+1/24))-COUNTIF(tData[BezoekEind],"&lt;="&amp;$A13865)</f>
        <v/>
      </c>
      <c r="F13865" s="15">
        <f>COUNTIF(tData[BezoekLangStart],"&lt;"&amp;($A13865+1/24))-COUNTIF(tData[BezoekLangEind],"&lt;="&amp;$A13865)</f>
        <v/>
      </c>
      <c r="G13865" s="15">
        <f>IF($D13865=1,$B13865*100+$C13865,-1)</f>
        <v/>
      </c>
      <c r="H13865" s="15">
        <f>IF($D13865=1,$B13865,-1)</f>
        <v/>
      </c>
      <c r="I13865" s="15">
        <f>IF($D13865=1,$C13865,-1)</f>
        <v/>
      </c>
    </row>
    <row r="13866">
      <c r="A13866" s="33" t="n">
        <v>45869.625</v>
      </c>
      <c r="B13866" s="15">
        <f>WEEKDAY($A13866,2)</f>
        <v/>
      </c>
      <c r="C13866" s="15">
        <f>HOUR($A13866)</f>
        <v/>
      </c>
      <c r="D13866" s="15">
        <f>IF(AND($A13866&gt;=Instellingen!$B$6,$A13866&lt;Instellingen!$B$7),1,0)</f>
        <v/>
      </c>
      <c r="E13866" s="15">
        <f>COUNTIF(tData[BezoekStart],"&lt;"&amp;($A13866+1/24))-COUNTIF(tData[BezoekEind],"&lt;="&amp;$A13866)</f>
        <v/>
      </c>
      <c r="F13866" s="15">
        <f>COUNTIF(tData[BezoekLangStart],"&lt;"&amp;($A13866+1/24))-COUNTIF(tData[BezoekLangEind],"&lt;="&amp;$A13866)</f>
        <v/>
      </c>
      <c r="G13866" s="15">
        <f>IF($D13866=1,$B13866*100+$C13866,-1)</f>
        <v/>
      </c>
      <c r="H13866" s="15">
        <f>IF($D13866=1,$B13866,-1)</f>
        <v/>
      </c>
      <c r="I13866" s="15">
        <f>IF($D13866=1,$C13866,-1)</f>
        <v/>
      </c>
    </row>
    <row r="13867">
      <c r="A13867" s="33" t="n">
        <v>45869.66666666666</v>
      </c>
      <c r="B13867" s="15">
        <f>WEEKDAY($A13867,2)</f>
        <v/>
      </c>
      <c r="C13867" s="15">
        <f>HOUR($A13867)</f>
        <v/>
      </c>
      <c r="D13867" s="15">
        <f>IF(AND($A13867&gt;=Instellingen!$B$6,$A13867&lt;Instellingen!$B$7),1,0)</f>
        <v/>
      </c>
      <c r="E13867" s="15">
        <f>COUNTIF(tData[BezoekStart],"&lt;"&amp;($A13867+1/24))-COUNTIF(tData[BezoekEind],"&lt;="&amp;$A13867)</f>
        <v/>
      </c>
      <c r="F13867" s="15">
        <f>COUNTIF(tData[BezoekLangStart],"&lt;"&amp;($A13867+1/24))-COUNTIF(tData[BezoekLangEind],"&lt;="&amp;$A13867)</f>
        <v/>
      </c>
      <c r="G13867" s="15">
        <f>IF($D13867=1,$B13867*100+$C13867,-1)</f>
        <v/>
      </c>
      <c r="H13867" s="15">
        <f>IF($D13867=1,$B13867,-1)</f>
        <v/>
      </c>
      <c r="I13867" s="15">
        <f>IF($D13867=1,$C13867,-1)</f>
        <v/>
      </c>
    </row>
    <row r="13868">
      <c r="A13868" s="33" t="n">
        <v>45869.70833333334</v>
      </c>
      <c r="B13868" s="15">
        <f>WEEKDAY($A13868,2)</f>
        <v/>
      </c>
      <c r="C13868" s="15">
        <f>HOUR($A13868)</f>
        <v/>
      </c>
      <c r="D13868" s="15">
        <f>IF(AND($A13868&gt;=Instellingen!$B$6,$A13868&lt;Instellingen!$B$7),1,0)</f>
        <v/>
      </c>
      <c r="E13868" s="15">
        <f>COUNTIF(tData[BezoekStart],"&lt;"&amp;($A13868+1/24))-COUNTIF(tData[BezoekEind],"&lt;="&amp;$A13868)</f>
        <v/>
      </c>
      <c r="F13868" s="15">
        <f>COUNTIF(tData[BezoekLangStart],"&lt;"&amp;($A13868+1/24))-COUNTIF(tData[BezoekLangEind],"&lt;="&amp;$A13868)</f>
        <v/>
      </c>
      <c r="G13868" s="15">
        <f>IF($D13868=1,$B13868*100+$C13868,-1)</f>
        <v/>
      </c>
      <c r="H13868" s="15">
        <f>IF($D13868=1,$B13868,-1)</f>
        <v/>
      </c>
      <c r="I13868" s="15">
        <f>IF($D13868=1,$C13868,-1)</f>
        <v/>
      </c>
    </row>
    <row r="13869">
      <c r="A13869" s="33" t="n">
        <v>45869.75</v>
      </c>
      <c r="B13869" s="15">
        <f>WEEKDAY($A13869,2)</f>
        <v/>
      </c>
      <c r="C13869" s="15">
        <f>HOUR($A13869)</f>
        <v/>
      </c>
      <c r="D13869" s="15">
        <f>IF(AND($A13869&gt;=Instellingen!$B$6,$A13869&lt;Instellingen!$B$7),1,0)</f>
        <v/>
      </c>
      <c r="E13869" s="15">
        <f>COUNTIF(tData[BezoekStart],"&lt;"&amp;($A13869+1/24))-COUNTIF(tData[BezoekEind],"&lt;="&amp;$A13869)</f>
        <v/>
      </c>
      <c r="F13869" s="15">
        <f>COUNTIF(tData[BezoekLangStart],"&lt;"&amp;($A13869+1/24))-COUNTIF(tData[BezoekLangEind],"&lt;="&amp;$A13869)</f>
        <v/>
      </c>
      <c r="G13869" s="15">
        <f>IF($D13869=1,$B13869*100+$C13869,-1)</f>
        <v/>
      </c>
      <c r="H13869" s="15">
        <f>IF($D13869=1,$B13869,-1)</f>
        <v/>
      </c>
      <c r="I13869" s="15">
        <f>IF($D13869=1,$C13869,-1)</f>
        <v/>
      </c>
    </row>
    <row r="13870">
      <c r="A13870" s="33" t="n">
        <v>45869.79166666666</v>
      </c>
      <c r="B13870" s="15">
        <f>WEEKDAY($A13870,2)</f>
        <v/>
      </c>
      <c r="C13870" s="15">
        <f>HOUR($A13870)</f>
        <v/>
      </c>
      <c r="D13870" s="15">
        <f>IF(AND($A13870&gt;=Instellingen!$B$6,$A13870&lt;Instellingen!$B$7),1,0)</f>
        <v/>
      </c>
      <c r="E13870" s="15">
        <f>COUNTIF(tData[BezoekStart],"&lt;"&amp;($A13870+1/24))-COUNTIF(tData[BezoekEind],"&lt;="&amp;$A13870)</f>
        <v/>
      </c>
      <c r="F13870" s="15">
        <f>COUNTIF(tData[BezoekLangStart],"&lt;"&amp;($A13870+1/24))-COUNTIF(tData[BezoekLangEind],"&lt;="&amp;$A13870)</f>
        <v/>
      </c>
      <c r="G13870" s="15">
        <f>IF($D13870=1,$B13870*100+$C13870,-1)</f>
        <v/>
      </c>
      <c r="H13870" s="15">
        <f>IF($D13870=1,$B13870,-1)</f>
        <v/>
      </c>
      <c r="I13870" s="15">
        <f>IF($D13870=1,$C13870,-1)</f>
        <v/>
      </c>
    </row>
    <row r="13871">
      <c r="A13871" s="33" t="n">
        <v>45869.83333333334</v>
      </c>
      <c r="B13871" s="15">
        <f>WEEKDAY($A13871,2)</f>
        <v/>
      </c>
      <c r="C13871" s="15">
        <f>HOUR($A13871)</f>
        <v/>
      </c>
      <c r="D13871" s="15">
        <f>IF(AND($A13871&gt;=Instellingen!$B$6,$A13871&lt;Instellingen!$B$7),1,0)</f>
        <v/>
      </c>
      <c r="E13871" s="15">
        <f>COUNTIF(tData[BezoekStart],"&lt;"&amp;($A13871+1/24))-COUNTIF(tData[BezoekEind],"&lt;="&amp;$A13871)</f>
        <v/>
      </c>
      <c r="F13871" s="15">
        <f>COUNTIF(tData[BezoekLangStart],"&lt;"&amp;($A13871+1/24))-COUNTIF(tData[BezoekLangEind],"&lt;="&amp;$A13871)</f>
        <v/>
      </c>
      <c r="G13871" s="15">
        <f>IF($D13871=1,$B13871*100+$C13871,-1)</f>
        <v/>
      </c>
      <c r="H13871" s="15">
        <f>IF($D13871=1,$B13871,-1)</f>
        <v/>
      </c>
      <c r="I13871" s="15">
        <f>IF($D13871=1,$C13871,-1)</f>
        <v/>
      </c>
    </row>
    <row r="13872">
      <c r="A13872" s="33" t="n">
        <v>45869.875</v>
      </c>
      <c r="B13872" s="15">
        <f>WEEKDAY($A13872,2)</f>
        <v/>
      </c>
      <c r="C13872" s="15">
        <f>HOUR($A13872)</f>
        <v/>
      </c>
      <c r="D13872" s="15">
        <f>IF(AND($A13872&gt;=Instellingen!$B$6,$A13872&lt;Instellingen!$B$7),1,0)</f>
        <v/>
      </c>
      <c r="E13872" s="15">
        <f>COUNTIF(tData[BezoekStart],"&lt;"&amp;($A13872+1/24))-COUNTIF(tData[BezoekEind],"&lt;="&amp;$A13872)</f>
        <v/>
      </c>
      <c r="F13872" s="15">
        <f>COUNTIF(tData[BezoekLangStart],"&lt;"&amp;($A13872+1/24))-COUNTIF(tData[BezoekLangEind],"&lt;="&amp;$A13872)</f>
        <v/>
      </c>
      <c r="G13872" s="15">
        <f>IF($D13872=1,$B13872*100+$C13872,-1)</f>
        <v/>
      </c>
      <c r="H13872" s="15">
        <f>IF($D13872=1,$B13872,-1)</f>
        <v/>
      </c>
      <c r="I13872" s="15">
        <f>IF($D13872=1,$C13872,-1)</f>
        <v/>
      </c>
    </row>
    <row r="13873">
      <c r="A13873" s="33" t="n">
        <v>45869.91666666666</v>
      </c>
      <c r="B13873" s="15">
        <f>WEEKDAY($A13873,2)</f>
        <v/>
      </c>
      <c r="C13873" s="15">
        <f>HOUR($A13873)</f>
        <v/>
      </c>
      <c r="D13873" s="15">
        <f>IF(AND($A13873&gt;=Instellingen!$B$6,$A13873&lt;Instellingen!$B$7),1,0)</f>
        <v/>
      </c>
      <c r="E13873" s="15">
        <f>COUNTIF(tData[BezoekStart],"&lt;"&amp;($A13873+1/24))-COUNTIF(tData[BezoekEind],"&lt;="&amp;$A13873)</f>
        <v/>
      </c>
      <c r="F13873" s="15">
        <f>COUNTIF(tData[BezoekLangStart],"&lt;"&amp;($A13873+1/24))-COUNTIF(tData[BezoekLangEind],"&lt;="&amp;$A13873)</f>
        <v/>
      </c>
      <c r="G13873" s="15">
        <f>IF($D13873=1,$B13873*100+$C13873,-1)</f>
        <v/>
      </c>
      <c r="H13873" s="15">
        <f>IF($D13873=1,$B13873,-1)</f>
        <v/>
      </c>
      <c r="I13873" s="15">
        <f>IF($D13873=1,$C13873,-1)</f>
        <v/>
      </c>
    </row>
    <row r="13874">
      <c r="A13874" s="33" t="n">
        <v>45869.95833333334</v>
      </c>
      <c r="B13874" s="15">
        <f>WEEKDAY($A13874,2)</f>
        <v/>
      </c>
      <c r="C13874" s="15">
        <f>HOUR($A13874)</f>
        <v/>
      </c>
      <c r="D13874" s="15">
        <f>IF(AND($A13874&gt;=Instellingen!$B$6,$A13874&lt;Instellingen!$B$7),1,0)</f>
        <v/>
      </c>
      <c r="E13874" s="15">
        <f>COUNTIF(tData[BezoekStart],"&lt;"&amp;($A13874+1/24))-COUNTIF(tData[BezoekEind],"&lt;="&amp;$A13874)</f>
        <v/>
      </c>
      <c r="F13874" s="15">
        <f>COUNTIF(tData[BezoekLangStart],"&lt;"&amp;($A13874+1/24))-COUNTIF(tData[BezoekLangEind],"&lt;="&amp;$A13874)</f>
        <v/>
      </c>
      <c r="G13874" s="15">
        <f>IF($D13874=1,$B13874*100+$C13874,-1)</f>
        <v/>
      </c>
      <c r="H13874" s="15">
        <f>IF($D13874=1,$B13874,-1)</f>
        <v/>
      </c>
      <c r="I13874" s="15">
        <f>IF($D13874=1,$C13874,-1)</f>
        <v/>
      </c>
    </row>
    <row r="13875">
      <c r="A13875" s="33" t="n">
        <v>45870</v>
      </c>
      <c r="B13875" s="15">
        <f>WEEKDAY($A13875,2)</f>
        <v/>
      </c>
      <c r="C13875" s="15">
        <f>HOUR($A13875)</f>
        <v/>
      </c>
      <c r="D13875" s="15">
        <f>IF(AND($A13875&gt;=Instellingen!$B$6,$A13875&lt;Instellingen!$B$7),1,0)</f>
        <v/>
      </c>
      <c r="E13875" s="15">
        <f>COUNTIF(tData[BezoekStart],"&lt;"&amp;($A13875+1/24))-COUNTIF(tData[BezoekEind],"&lt;="&amp;$A13875)</f>
        <v/>
      </c>
      <c r="F13875" s="15">
        <f>COUNTIF(tData[BezoekLangStart],"&lt;"&amp;($A13875+1/24))-COUNTIF(tData[BezoekLangEind],"&lt;="&amp;$A13875)</f>
        <v/>
      </c>
      <c r="G13875" s="15">
        <f>IF($D13875=1,$B13875*100+$C13875,-1)</f>
        <v/>
      </c>
      <c r="H13875" s="15">
        <f>IF($D13875=1,$B13875,-1)</f>
        <v/>
      </c>
      <c r="I13875" s="15">
        <f>IF($D13875=1,$C13875,-1)</f>
        <v/>
      </c>
    </row>
    <row r="13876">
      <c r="A13876" s="33" t="n">
        <v>45870.04166666666</v>
      </c>
      <c r="B13876" s="15">
        <f>WEEKDAY($A13876,2)</f>
        <v/>
      </c>
      <c r="C13876" s="15">
        <f>HOUR($A13876)</f>
        <v/>
      </c>
      <c r="D13876" s="15">
        <f>IF(AND($A13876&gt;=Instellingen!$B$6,$A13876&lt;Instellingen!$B$7),1,0)</f>
        <v/>
      </c>
      <c r="E13876" s="15">
        <f>COUNTIF(tData[BezoekStart],"&lt;"&amp;($A13876+1/24))-COUNTIF(tData[BezoekEind],"&lt;="&amp;$A13876)</f>
        <v/>
      </c>
      <c r="F13876" s="15">
        <f>COUNTIF(tData[BezoekLangStart],"&lt;"&amp;($A13876+1/24))-COUNTIF(tData[BezoekLangEind],"&lt;="&amp;$A13876)</f>
        <v/>
      </c>
      <c r="G13876" s="15">
        <f>IF($D13876=1,$B13876*100+$C13876,-1)</f>
        <v/>
      </c>
      <c r="H13876" s="15">
        <f>IF($D13876=1,$B13876,-1)</f>
        <v/>
      </c>
      <c r="I13876" s="15">
        <f>IF($D13876=1,$C13876,-1)</f>
        <v/>
      </c>
    </row>
    <row r="13877">
      <c r="A13877" s="33" t="n">
        <v>45870.08333333334</v>
      </c>
      <c r="B13877" s="15">
        <f>WEEKDAY($A13877,2)</f>
        <v/>
      </c>
      <c r="C13877" s="15">
        <f>HOUR($A13877)</f>
        <v/>
      </c>
      <c r="D13877" s="15">
        <f>IF(AND($A13877&gt;=Instellingen!$B$6,$A13877&lt;Instellingen!$B$7),1,0)</f>
        <v/>
      </c>
      <c r="E13877" s="15">
        <f>COUNTIF(tData[BezoekStart],"&lt;"&amp;($A13877+1/24))-COUNTIF(tData[BezoekEind],"&lt;="&amp;$A13877)</f>
        <v/>
      </c>
      <c r="F13877" s="15">
        <f>COUNTIF(tData[BezoekLangStart],"&lt;"&amp;($A13877+1/24))-COUNTIF(tData[BezoekLangEind],"&lt;="&amp;$A13877)</f>
        <v/>
      </c>
      <c r="G13877" s="15">
        <f>IF($D13877=1,$B13877*100+$C13877,-1)</f>
        <v/>
      </c>
      <c r="H13877" s="15">
        <f>IF($D13877=1,$B13877,-1)</f>
        <v/>
      </c>
      <c r="I13877" s="15">
        <f>IF($D13877=1,$C13877,-1)</f>
        <v/>
      </c>
    </row>
    <row r="13878">
      <c r="A13878" s="33" t="n">
        <v>45870.125</v>
      </c>
      <c r="B13878" s="15">
        <f>WEEKDAY($A13878,2)</f>
        <v/>
      </c>
      <c r="C13878" s="15">
        <f>HOUR($A13878)</f>
        <v/>
      </c>
      <c r="D13878" s="15">
        <f>IF(AND($A13878&gt;=Instellingen!$B$6,$A13878&lt;Instellingen!$B$7),1,0)</f>
        <v/>
      </c>
      <c r="E13878" s="15">
        <f>COUNTIF(tData[BezoekStart],"&lt;"&amp;($A13878+1/24))-COUNTIF(tData[BezoekEind],"&lt;="&amp;$A13878)</f>
        <v/>
      </c>
      <c r="F13878" s="15">
        <f>COUNTIF(tData[BezoekLangStart],"&lt;"&amp;($A13878+1/24))-COUNTIF(tData[BezoekLangEind],"&lt;="&amp;$A13878)</f>
        <v/>
      </c>
      <c r="G13878" s="15">
        <f>IF($D13878=1,$B13878*100+$C13878,-1)</f>
        <v/>
      </c>
      <c r="H13878" s="15">
        <f>IF($D13878=1,$B13878,-1)</f>
        <v/>
      </c>
      <c r="I13878" s="15">
        <f>IF($D13878=1,$C13878,-1)</f>
        <v/>
      </c>
    </row>
    <row r="13879">
      <c r="A13879" s="33" t="n">
        <v>45870.16666666666</v>
      </c>
      <c r="B13879" s="15">
        <f>WEEKDAY($A13879,2)</f>
        <v/>
      </c>
      <c r="C13879" s="15">
        <f>HOUR($A13879)</f>
        <v/>
      </c>
      <c r="D13879" s="15">
        <f>IF(AND($A13879&gt;=Instellingen!$B$6,$A13879&lt;Instellingen!$B$7),1,0)</f>
        <v/>
      </c>
      <c r="E13879" s="15">
        <f>COUNTIF(tData[BezoekStart],"&lt;"&amp;($A13879+1/24))-COUNTIF(tData[BezoekEind],"&lt;="&amp;$A13879)</f>
        <v/>
      </c>
      <c r="F13879" s="15">
        <f>COUNTIF(tData[BezoekLangStart],"&lt;"&amp;($A13879+1/24))-COUNTIF(tData[BezoekLangEind],"&lt;="&amp;$A13879)</f>
        <v/>
      </c>
      <c r="G13879" s="15">
        <f>IF($D13879=1,$B13879*100+$C13879,-1)</f>
        <v/>
      </c>
      <c r="H13879" s="15">
        <f>IF($D13879=1,$B13879,-1)</f>
        <v/>
      </c>
      <c r="I13879" s="15">
        <f>IF($D13879=1,$C13879,-1)</f>
        <v/>
      </c>
    </row>
    <row r="13880">
      <c r="A13880" s="33" t="n">
        <v>45870.20833333334</v>
      </c>
      <c r="B13880" s="15">
        <f>WEEKDAY($A13880,2)</f>
        <v/>
      </c>
      <c r="C13880" s="15">
        <f>HOUR($A13880)</f>
        <v/>
      </c>
      <c r="D13880" s="15">
        <f>IF(AND($A13880&gt;=Instellingen!$B$6,$A13880&lt;Instellingen!$B$7),1,0)</f>
        <v/>
      </c>
      <c r="E13880" s="15">
        <f>COUNTIF(tData[BezoekStart],"&lt;"&amp;($A13880+1/24))-COUNTIF(tData[BezoekEind],"&lt;="&amp;$A13880)</f>
        <v/>
      </c>
      <c r="F13880" s="15">
        <f>COUNTIF(tData[BezoekLangStart],"&lt;"&amp;($A13880+1/24))-COUNTIF(tData[BezoekLangEind],"&lt;="&amp;$A13880)</f>
        <v/>
      </c>
      <c r="G13880" s="15">
        <f>IF($D13880=1,$B13880*100+$C13880,-1)</f>
        <v/>
      </c>
      <c r="H13880" s="15">
        <f>IF($D13880=1,$B13880,-1)</f>
        <v/>
      </c>
      <c r="I13880" s="15">
        <f>IF($D13880=1,$C13880,-1)</f>
        <v/>
      </c>
    </row>
    <row r="13881">
      <c r="A13881" s="33" t="n">
        <v>45870.25</v>
      </c>
      <c r="B13881" s="15">
        <f>WEEKDAY($A13881,2)</f>
        <v/>
      </c>
      <c r="C13881" s="15">
        <f>HOUR($A13881)</f>
        <v/>
      </c>
      <c r="D13881" s="15">
        <f>IF(AND($A13881&gt;=Instellingen!$B$6,$A13881&lt;Instellingen!$B$7),1,0)</f>
        <v/>
      </c>
      <c r="E13881" s="15">
        <f>COUNTIF(tData[BezoekStart],"&lt;"&amp;($A13881+1/24))-COUNTIF(tData[BezoekEind],"&lt;="&amp;$A13881)</f>
        <v/>
      </c>
      <c r="F13881" s="15">
        <f>COUNTIF(tData[BezoekLangStart],"&lt;"&amp;($A13881+1/24))-COUNTIF(tData[BezoekLangEind],"&lt;="&amp;$A13881)</f>
        <v/>
      </c>
      <c r="G13881" s="15">
        <f>IF($D13881=1,$B13881*100+$C13881,-1)</f>
        <v/>
      </c>
      <c r="H13881" s="15">
        <f>IF($D13881=1,$B13881,-1)</f>
        <v/>
      </c>
      <c r="I13881" s="15">
        <f>IF($D13881=1,$C13881,-1)</f>
        <v/>
      </c>
    </row>
    <row r="13882">
      <c r="A13882" s="33" t="n">
        <v>45870.29166666666</v>
      </c>
      <c r="B13882" s="15">
        <f>WEEKDAY($A13882,2)</f>
        <v/>
      </c>
      <c r="C13882" s="15">
        <f>HOUR($A13882)</f>
        <v/>
      </c>
      <c r="D13882" s="15">
        <f>IF(AND($A13882&gt;=Instellingen!$B$6,$A13882&lt;Instellingen!$B$7),1,0)</f>
        <v/>
      </c>
      <c r="E13882" s="15">
        <f>COUNTIF(tData[BezoekStart],"&lt;"&amp;($A13882+1/24))-COUNTIF(tData[BezoekEind],"&lt;="&amp;$A13882)</f>
        <v/>
      </c>
      <c r="F13882" s="15">
        <f>COUNTIF(tData[BezoekLangStart],"&lt;"&amp;($A13882+1/24))-COUNTIF(tData[BezoekLangEind],"&lt;="&amp;$A13882)</f>
        <v/>
      </c>
      <c r="G13882" s="15">
        <f>IF($D13882=1,$B13882*100+$C13882,-1)</f>
        <v/>
      </c>
      <c r="H13882" s="15">
        <f>IF($D13882=1,$B13882,-1)</f>
        <v/>
      </c>
      <c r="I13882" s="15">
        <f>IF($D13882=1,$C13882,-1)</f>
        <v/>
      </c>
    </row>
    <row r="13883">
      <c r="A13883" s="33" t="n">
        <v>45870.33333333334</v>
      </c>
      <c r="B13883" s="15">
        <f>WEEKDAY($A13883,2)</f>
        <v/>
      </c>
      <c r="C13883" s="15">
        <f>HOUR($A13883)</f>
        <v/>
      </c>
      <c r="D13883" s="15">
        <f>IF(AND($A13883&gt;=Instellingen!$B$6,$A13883&lt;Instellingen!$B$7),1,0)</f>
        <v/>
      </c>
      <c r="E13883" s="15">
        <f>COUNTIF(tData[BezoekStart],"&lt;"&amp;($A13883+1/24))-COUNTIF(tData[BezoekEind],"&lt;="&amp;$A13883)</f>
        <v/>
      </c>
      <c r="F13883" s="15">
        <f>COUNTIF(tData[BezoekLangStart],"&lt;"&amp;($A13883+1/24))-COUNTIF(tData[BezoekLangEind],"&lt;="&amp;$A13883)</f>
        <v/>
      </c>
      <c r="G13883" s="15">
        <f>IF($D13883=1,$B13883*100+$C13883,-1)</f>
        <v/>
      </c>
      <c r="H13883" s="15">
        <f>IF($D13883=1,$B13883,-1)</f>
        <v/>
      </c>
      <c r="I13883" s="15">
        <f>IF($D13883=1,$C13883,-1)</f>
        <v/>
      </c>
    </row>
    <row r="13884">
      <c r="A13884" s="33" t="n">
        <v>45870.375</v>
      </c>
      <c r="B13884" s="15">
        <f>WEEKDAY($A13884,2)</f>
        <v/>
      </c>
      <c r="C13884" s="15">
        <f>HOUR($A13884)</f>
        <v/>
      </c>
      <c r="D13884" s="15">
        <f>IF(AND($A13884&gt;=Instellingen!$B$6,$A13884&lt;Instellingen!$B$7),1,0)</f>
        <v/>
      </c>
      <c r="E13884" s="15">
        <f>COUNTIF(tData[BezoekStart],"&lt;"&amp;($A13884+1/24))-COUNTIF(tData[BezoekEind],"&lt;="&amp;$A13884)</f>
        <v/>
      </c>
      <c r="F13884" s="15">
        <f>COUNTIF(tData[BezoekLangStart],"&lt;"&amp;($A13884+1/24))-COUNTIF(tData[BezoekLangEind],"&lt;="&amp;$A13884)</f>
        <v/>
      </c>
      <c r="G13884" s="15">
        <f>IF($D13884=1,$B13884*100+$C13884,-1)</f>
        <v/>
      </c>
      <c r="H13884" s="15">
        <f>IF($D13884=1,$B13884,-1)</f>
        <v/>
      </c>
      <c r="I13884" s="15">
        <f>IF($D13884=1,$C13884,-1)</f>
        <v/>
      </c>
    </row>
    <row r="13885">
      <c r="A13885" s="33" t="n">
        <v>45870.41666666666</v>
      </c>
      <c r="B13885" s="15">
        <f>WEEKDAY($A13885,2)</f>
        <v/>
      </c>
      <c r="C13885" s="15">
        <f>HOUR($A13885)</f>
        <v/>
      </c>
      <c r="D13885" s="15">
        <f>IF(AND($A13885&gt;=Instellingen!$B$6,$A13885&lt;Instellingen!$B$7),1,0)</f>
        <v/>
      </c>
      <c r="E13885" s="15">
        <f>COUNTIF(tData[BezoekStart],"&lt;"&amp;($A13885+1/24))-COUNTIF(tData[BezoekEind],"&lt;="&amp;$A13885)</f>
        <v/>
      </c>
      <c r="F13885" s="15">
        <f>COUNTIF(tData[BezoekLangStart],"&lt;"&amp;($A13885+1/24))-COUNTIF(tData[BezoekLangEind],"&lt;="&amp;$A13885)</f>
        <v/>
      </c>
      <c r="G13885" s="15">
        <f>IF($D13885=1,$B13885*100+$C13885,-1)</f>
        <v/>
      </c>
      <c r="H13885" s="15">
        <f>IF($D13885=1,$B13885,-1)</f>
        <v/>
      </c>
      <c r="I13885" s="15">
        <f>IF($D13885=1,$C13885,-1)</f>
        <v/>
      </c>
    </row>
    <row r="13886">
      <c r="A13886" s="33" t="n">
        <v>45870.45833333334</v>
      </c>
      <c r="B13886" s="15">
        <f>WEEKDAY($A13886,2)</f>
        <v/>
      </c>
      <c r="C13886" s="15">
        <f>HOUR($A13886)</f>
        <v/>
      </c>
      <c r="D13886" s="15">
        <f>IF(AND($A13886&gt;=Instellingen!$B$6,$A13886&lt;Instellingen!$B$7),1,0)</f>
        <v/>
      </c>
      <c r="E13886" s="15">
        <f>COUNTIF(tData[BezoekStart],"&lt;"&amp;($A13886+1/24))-COUNTIF(tData[BezoekEind],"&lt;="&amp;$A13886)</f>
        <v/>
      </c>
      <c r="F13886" s="15">
        <f>COUNTIF(tData[BezoekLangStart],"&lt;"&amp;($A13886+1/24))-COUNTIF(tData[BezoekLangEind],"&lt;="&amp;$A13886)</f>
        <v/>
      </c>
      <c r="G13886" s="15">
        <f>IF($D13886=1,$B13886*100+$C13886,-1)</f>
        <v/>
      </c>
      <c r="H13886" s="15">
        <f>IF($D13886=1,$B13886,-1)</f>
        <v/>
      </c>
      <c r="I13886" s="15">
        <f>IF($D13886=1,$C13886,-1)</f>
        <v/>
      </c>
    </row>
    <row r="13887">
      <c r="A13887" s="33" t="n">
        <v>45870.5</v>
      </c>
      <c r="B13887" s="15">
        <f>WEEKDAY($A13887,2)</f>
        <v/>
      </c>
      <c r="C13887" s="15">
        <f>HOUR($A13887)</f>
        <v/>
      </c>
      <c r="D13887" s="15">
        <f>IF(AND($A13887&gt;=Instellingen!$B$6,$A13887&lt;Instellingen!$B$7),1,0)</f>
        <v/>
      </c>
      <c r="E13887" s="15">
        <f>COUNTIF(tData[BezoekStart],"&lt;"&amp;($A13887+1/24))-COUNTIF(tData[BezoekEind],"&lt;="&amp;$A13887)</f>
        <v/>
      </c>
      <c r="F13887" s="15">
        <f>COUNTIF(tData[BezoekLangStart],"&lt;"&amp;($A13887+1/24))-COUNTIF(tData[BezoekLangEind],"&lt;="&amp;$A13887)</f>
        <v/>
      </c>
      <c r="G13887" s="15">
        <f>IF($D13887=1,$B13887*100+$C13887,-1)</f>
        <v/>
      </c>
      <c r="H13887" s="15">
        <f>IF($D13887=1,$B13887,-1)</f>
        <v/>
      </c>
      <c r="I13887" s="15">
        <f>IF($D13887=1,$C13887,-1)</f>
        <v/>
      </c>
    </row>
    <row r="13888">
      <c r="A13888" s="33" t="n">
        <v>45870.54166666666</v>
      </c>
      <c r="B13888" s="15">
        <f>WEEKDAY($A13888,2)</f>
        <v/>
      </c>
      <c r="C13888" s="15">
        <f>HOUR($A13888)</f>
        <v/>
      </c>
      <c r="D13888" s="15">
        <f>IF(AND($A13888&gt;=Instellingen!$B$6,$A13888&lt;Instellingen!$B$7),1,0)</f>
        <v/>
      </c>
      <c r="E13888" s="15">
        <f>COUNTIF(tData[BezoekStart],"&lt;"&amp;($A13888+1/24))-COUNTIF(tData[BezoekEind],"&lt;="&amp;$A13888)</f>
        <v/>
      </c>
      <c r="F13888" s="15">
        <f>COUNTIF(tData[BezoekLangStart],"&lt;"&amp;($A13888+1/24))-COUNTIF(tData[BezoekLangEind],"&lt;="&amp;$A13888)</f>
        <v/>
      </c>
      <c r="G13888" s="15">
        <f>IF($D13888=1,$B13888*100+$C13888,-1)</f>
        <v/>
      </c>
      <c r="H13888" s="15">
        <f>IF($D13888=1,$B13888,-1)</f>
        <v/>
      </c>
      <c r="I13888" s="15">
        <f>IF($D13888=1,$C13888,-1)</f>
        <v/>
      </c>
    </row>
    <row r="13889">
      <c r="A13889" s="33" t="n">
        <v>45870.58333333334</v>
      </c>
      <c r="B13889" s="15">
        <f>WEEKDAY($A13889,2)</f>
        <v/>
      </c>
      <c r="C13889" s="15">
        <f>HOUR($A13889)</f>
        <v/>
      </c>
      <c r="D13889" s="15">
        <f>IF(AND($A13889&gt;=Instellingen!$B$6,$A13889&lt;Instellingen!$B$7),1,0)</f>
        <v/>
      </c>
      <c r="E13889" s="15">
        <f>COUNTIF(tData[BezoekStart],"&lt;"&amp;($A13889+1/24))-COUNTIF(tData[BezoekEind],"&lt;="&amp;$A13889)</f>
        <v/>
      </c>
      <c r="F13889" s="15">
        <f>COUNTIF(tData[BezoekLangStart],"&lt;"&amp;($A13889+1/24))-COUNTIF(tData[BezoekLangEind],"&lt;="&amp;$A13889)</f>
        <v/>
      </c>
      <c r="G13889" s="15">
        <f>IF($D13889=1,$B13889*100+$C13889,-1)</f>
        <v/>
      </c>
      <c r="H13889" s="15">
        <f>IF($D13889=1,$B13889,-1)</f>
        <v/>
      </c>
      <c r="I13889" s="15">
        <f>IF($D13889=1,$C13889,-1)</f>
        <v/>
      </c>
    </row>
    <row r="13890">
      <c r="A13890" s="33" t="n">
        <v>45870.625</v>
      </c>
      <c r="B13890" s="15">
        <f>WEEKDAY($A13890,2)</f>
        <v/>
      </c>
      <c r="C13890" s="15">
        <f>HOUR($A13890)</f>
        <v/>
      </c>
      <c r="D13890" s="15">
        <f>IF(AND($A13890&gt;=Instellingen!$B$6,$A13890&lt;Instellingen!$B$7),1,0)</f>
        <v/>
      </c>
      <c r="E13890" s="15">
        <f>COUNTIF(tData[BezoekStart],"&lt;"&amp;($A13890+1/24))-COUNTIF(tData[BezoekEind],"&lt;="&amp;$A13890)</f>
        <v/>
      </c>
      <c r="F13890" s="15">
        <f>COUNTIF(tData[BezoekLangStart],"&lt;"&amp;($A13890+1/24))-COUNTIF(tData[BezoekLangEind],"&lt;="&amp;$A13890)</f>
        <v/>
      </c>
      <c r="G13890" s="15">
        <f>IF($D13890=1,$B13890*100+$C13890,-1)</f>
        <v/>
      </c>
      <c r="H13890" s="15">
        <f>IF($D13890=1,$B13890,-1)</f>
        <v/>
      </c>
      <c r="I13890" s="15">
        <f>IF($D13890=1,$C13890,-1)</f>
        <v/>
      </c>
    </row>
    <row r="13891">
      <c r="A13891" s="33" t="n">
        <v>45870.66666666666</v>
      </c>
      <c r="B13891" s="15">
        <f>WEEKDAY($A13891,2)</f>
        <v/>
      </c>
      <c r="C13891" s="15">
        <f>HOUR($A13891)</f>
        <v/>
      </c>
      <c r="D13891" s="15">
        <f>IF(AND($A13891&gt;=Instellingen!$B$6,$A13891&lt;Instellingen!$B$7),1,0)</f>
        <v/>
      </c>
      <c r="E13891" s="15">
        <f>COUNTIF(tData[BezoekStart],"&lt;"&amp;($A13891+1/24))-COUNTIF(tData[BezoekEind],"&lt;="&amp;$A13891)</f>
        <v/>
      </c>
      <c r="F13891" s="15">
        <f>COUNTIF(tData[BezoekLangStart],"&lt;"&amp;($A13891+1/24))-COUNTIF(tData[BezoekLangEind],"&lt;="&amp;$A13891)</f>
        <v/>
      </c>
      <c r="G13891" s="15">
        <f>IF($D13891=1,$B13891*100+$C13891,-1)</f>
        <v/>
      </c>
      <c r="H13891" s="15">
        <f>IF($D13891=1,$B13891,-1)</f>
        <v/>
      </c>
      <c r="I13891" s="15">
        <f>IF($D13891=1,$C13891,-1)</f>
        <v/>
      </c>
    </row>
    <row r="13892">
      <c r="A13892" s="33" t="n">
        <v>45870.70833333334</v>
      </c>
      <c r="B13892" s="15">
        <f>WEEKDAY($A13892,2)</f>
        <v/>
      </c>
      <c r="C13892" s="15">
        <f>HOUR($A13892)</f>
        <v/>
      </c>
      <c r="D13892" s="15">
        <f>IF(AND($A13892&gt;=Instellingen!$B$6,$A13892&lt;Instellingen!$B$7),1,0)</f>
        <v/>
      </c>
      <c r="E13892" s="15">
        <f>COUNTIF(tData[BezoekStart],"&lt;"&amp;($A13892+1/24))-COUNTIF(tData[BezoekEind],"&lt;="&amp;$A13892)</f>
        <v/>
      </c>
      <c r="F13892" s="15">
        <f>COUNTIF(tData[BezoekLangStart],"&lt;"&amp;($A13892+1/24))-COUNTIF(tData[BezoekLangEind],"&lt;="&amp;$A13892)</f>
        <v/>
      </c>
      <c r="G13892" s="15">
        <f>IF($D13892=1,$B13892*100+$C13892,-1)</f>
        <v/>
      </c>
      <c r="H13892" s="15">
        <f>IF($D13892=1,$B13892,-1)</f>
        <v/>
      </c>
      <c r="I13892" s="15">
        <f>IF($D13892=1,$C13892,-1)</f>
        <v/>
      </c>
    </row>
    <row r="13893">
      <c r="A13893" s="33" t="n">
        <v>45870.75</v>
      </c>
      <c r="B13893" s="15">
        <f>WEEKDAY($A13893,2)</f>
        <v/>
      </c>
      <c r="C13893" s="15">
        <f>HOUR($A13893)</f>
        <v/>
      </c>
      <c r="D13893" s="15">
        <f>IF(AND($A13893&gt;=Instellingen!$B$6,$A13893&lt;Instellingen!$B$7),1,0)</f>
        <v/>
      </c>
      <c r="E13893" s="15">
        <f>COUNTIF(tData[BezoekStart],"&lt;"&amp;($A13893+1/24))-COUNTIF(tData[BezoekEind],"&lt;="&amp;$A13893)</f>
        <v/>
      </c>
      <c r="F13893" s="15">
        <f>COUNTIF(tData[BezoekLangStart],"&lt;"&amp;($A13893+1/24))-COUNTIF(tData[BezoekLangEind],"&lt;="&amp;$A13893)</f>
        <v/>
      </c>
      <c r="G13893" s="15">
        <f>IF($D13893=1,$B13893*100+$C13893,-1)</f>
        <v/>
      </c>
      <c r="H13893" s="15">
        <f>IF($D13893=1,$B13893,-1)</f>
        <v/>
      </c>
      <c r="I13893" s="15">
        <f>IF($D13893=1,$C13893,-1)</f>
        <v/>
      </c>
    </row>
    <row r="13894">
      <c r="A13894" s="33" t="n">
        <v>45870.79166666666</v>
      </c>
      <c r="B13894" s="15">
        <f>WEEKDAY($A13894,2)</f>
        <v/>
      </c>
      <c r="C13894" s="15">
        <f>HOUR($A13894)</f>
        <v/>
      </c>
      <c r="D13894" s="15">
        <f>IF(AND($A13894&gt;=Instellingen!$B$6,$A13894&lt;Instellingen!$B$7),1,0)</f>
        <v/>
      </c>
      <c r="E13894" s="15">
        <f>COUNTIF(tData[BezoekStart],"&lt;"&amp;($A13894+1/24))-COUNTIF(tData[BezoekEind],"&lt;="&amp;$A13894)</f>
        <v/>
      </c>
      <c r="F13894" s="15">
        <f>COUNTIF(tData[BezoekLangStart],"&lt;"&amp;($A13894+1/24))-COUNTIF(tData[BezoekLangEind],"&lt;="&amp;$A13894)</f>
        <v/>
      </c>
      <c r="G13894" s="15">
        <f>IF($D13894=1,$B13894*100+$C13894,-1)</f>
        <v/>
      </c>
      <c r="H13894" s="15">
        <f>IF($D13894=1,$B13894,-1)</f>
        <v/>
      </c>
      <c r="I13894" s="15">
        <f>IF($D13894=1,$C13894,-1)</f>
        <v/>
      </c>
    </row>
    <row r="13895">
      <c r="A13895" s="33" t="n">
        <v>45870.83333333334</v>
      </c>
      <c r="B13895" s="15">
        <f>WEEKDAY($A13895,2)</f>
        <v/>
      </c>
      <c r="C13895" s="15">
        <f>HOUR($A13895)</f>
        <v/>
      </c>
      <c r="D13895" s="15">
        <f>IF(AND($A13895&gt;=Instellingen!$B$6,$A13895&lt;Instellingen!$B$7),1,0)</f>
        <v/>
      </c>
      <c r="E13895" s="15">
        <f>COUNTIF(tData[BezoekStart],"&lt;"&amp;($A13895+1/24))-COUNTIF(tData[BezoekEind],"&lt;="&amp;$A13895)</f>
        <v/>
      </c>
      <c r="F13895" s="15">
        <f>COUNTIF(tData[BezoekLangStart],"&lt;"&amp;($A13895+1/24))-COUNTIF(tData[BezoekLangEind],"&lt;="&amp;$A13895)</f>
        <v/>
      </c>
      <c r="G13895" s="15">
        <f>IF($D13895=1,$B13895*100+$C13895,-1)</f>
        <v/>
      </c>
      <c r="H13895" s="15">
        <f>IF($D13895=1,$B13895,-1)</f>
        <v/>
      </c>
      <c r="I13895" s="15">
        <f>IF($D13895=1,$C13895,-1)</f>
        <v/>
      </c>
    </row>
    <row r="13896">
      <c r="A13896" s="33" t="n">
        <v>45870.875</v>
      </c>
      <c r="B13896" s="15">
        <f>WEEKDAY($A13896,2)</f>
        <v/>
      </c>
      <c r="C13896" s="15">
        <f>HOUR($A13896)</f>
        <v/>
      </c>
      <c r="D13896" s="15">
        <f>IF(AND($A13896&gt;=Instellingen!$B$6,$A13896&lt;Instellingen!$B$7),1,0)</f>
        <v/>
      </c>
      <c r="E13896" s="15">
        <f>COUNTIF(tData[BezoekStart],"&lt;"&amp;($A13896+1/24))-COUNTIF(tData[BezoekEind],"&lt;="&amp;$A13896)</f>
        <v/>
      </c>
      <c r="F13896" s="15">
        <f>COUNTIF(tData[BezoekLangStart],"&lt;"&amp;($A13896+1/24))-COUNTIF(tData[BezoekLangEind],"&lt;="&amp;$A13896)</f>
        <v/>
      </c>
      <c r="G13896" s="15">
        <f>IF($D13896=1,$B13896*100+$C13896,-1)</f>
        <v/>
      </c>
      <c r="H13896" s="15">
        <f>IF($D13896=1,$B13896,-1)</f>
        <v/>
      </c>
      <c r="I13896" s="15">
        <f>IF($D13896=1,$C13896,-1)</f>
        <v/>
      </c>
    </row>
    <row r="13897">
      <c r="A13897" s="33" t="n">
        <v>45870.91666666666</v>
      </c>
      <c r="B13897" s="15">
        <f>WEEKDAY($A13897,2)</f>
        <v/>
      </c>
      <c r="C13897" s="15">
        <f>HOUR($A13897)</f>
        <v/>
      </c>
      <c r="D13897" s="15">
        <f>IF(AND($A13897&gt;=Instellingen!$B$6,$A13897&lt;Instellingen!$B$7),1,0)</f>
        <v/>
      </c>
      <c r="E13897" s="15">
        <f>COUNTIF(tData[BezoekStart],"&lt;"&amp;($A13897+1/24))-COUNTIF(tData[BezoekEind],"&lt;="&amp;$A13897)</f>
        <v/>
      </c>
      <c r="F13897" s="15">
        <f>COUNTIF(tData[BezoekLangStart],"&lt;"&amp;($A13897+1/24))-COUNTIF(tData[BezoekLangEind],"&lt;="&amp;$A13897)</f>
        <v/>
      </c>
      <c r="G13897" s="15">
        <f>IF($D13897=1,$B13897*100+$C13897,-1)</f>
        <v/>
      </c>
      <c r="H13897" s="15">
        <f>IF($D13897=1,$B13897,-1)</f>
        <v/>
      </c>
      <c r="I13897" s="15">
        <f>IF($D13897=1,$C13897,-1)</f>
        <v/>
      </c>
    </row>
    <row r="13898">
      <c r="A13898" s="33" t="n">
        <v>45870.95833333334</v>
      </c>
      <c r="B13898" s="15">
        <f>WEEKDAY($A13898,2)</f>
        <v/>
      </c>
      <c r="C13898" s="15">
        <f>HOUR($A13898)</f>
        <v/>
      </c>
      <c r="D13898" s="15">
        <f>IF(AND($A13898&gt;=Instellingen!$B$6,$A13898&lt;Instellingen!$B$7),1,0)</f>
        <v/>
      </c>
      <c r="E13898" s="15">
        <f>COUNTIF(tData[BezoekStart],"&lt;"&amp;($A13898+1/24))-COUNTIF(tData[BezoekEind],"&lt;="&amp;$A13898)</f>
        <v/>
      </c>
      <c r="F13898" s="15">
        <f>COUNTIF(tData[BezoekLangStart],"&lt;"&amp;($A13898+1/24))-COUNTIF(tData[BezoekLangEind],"&lt;="&amp;$A13898)</f>
        <v/>
      </c>
      <c r="G13898" s="15">
        <f>IF($D13898=1,$B13898*100+$C13898,-1)</f>
        <v/>
      </c>
      <c r="H13898" s="15">
        <f>IF($D13898=1,$B13898,-1)</f>
        <v/>
      </c>
      <c r="I13898" s="15">
        <f>IF($D13898=1,$C13898,-1)</f>
        <v/>
      </c>
    </row>
    <row r="13899">
      <c r="A13899" s="33" t="n">
        <v>45871</v>
      </c>
      <c r="B13899" s="15">
        <f>WEEKDAY($A13899,2)</f>
        <v/>
      </c>
      <c r="C13899" s="15">
        <f>HOUR($A13899)</f>
        <v/>
      </c>
      <c r="D13899" s="15">
        <f>IF(AND($A13899&gt;=Instellingen!$B$6,$A13899&lt;Instellingen!$B$7),1,0)</f>
        <v/>
      </c>
      <c r="E13899" s="15">
        <f>COUNTIF(tData[BezoekStart],"&lt;"&amp;($A13899+1/24))-COUNTIF(tData[BezoekEind],"&lt;="&amp;$A13899)</f>
        <v/>
      </c>
      <c r="F13899" s="15">
        <f>COUNTIF(tData[BezoekLangStart],"&lt;"&amp;($A13899+1/24))-COUNTIF(tData[BezoekLangEind],"&lt;="&amp;$A13899)</f>
        <v/>
      </c>
      <c r="G13899" s="15">
        <f>IF($D13899=1,$B13899*100+$C13899,-1)</f>
        <v/>
      </c>
      <c r="H13899" s="15">
        <f>IF($D13899=1,$B13899,-1)</f>
        <v/>
      </c>
      <c r="I13899" s="15">
        <f>IF($D13899=1,$C13899,-1)</f>
        <v/>
      </c>
    </row>
    <row r="13900">
      <c r="A13900" s="33" t="n">
        <v>45871.04166666666</v>
      </c>
      <c r="B13900" s="15">
        <f>WEEKDAY($A13900,2)</f>
        <v/>
      </c>
      <c r="C13900" s="15">
        <f>HOUR($A13900)</f>
        <v/>
      </c>
      <c r="D13900" s="15">
        <f>IF(AND($A13900&gt;=Instellingen!$B$6,$A13900&lt;Instellingen!$B$7),1,0)</f>
        <v/>
      </c>
      <c r="E13900" s="15">
        <f>COUNTIF(tData[BezoekStart],"&lt;"&amp;($A13900+1/24))-COUNTIF(tData[BezoekEind],"&lt;="&amp;$A13900)</f>
        <v/>
      </c>
      <c r="F13900" s="15">
        <f>COUNTIF(tData[BezoekLangStart],"&lt;"&amp;($A13900+1/24))-COUNTIF(tData[BezoekLangEind],"&lt;="&amp;$A13900)</f>
        <v/>
      </c>
      <c r="G13900" s="15">
        <f>IF($D13900=1,$B13900*100+$C13900,-1)</f>
        <v/>
      </c>
      <c r="H13900" s="15">
        <f>IF($D13900=1,$B13900,-1)</f>
        <v/>
      </c>
      <c r="I13900" s="15">
        <f>IF($D13900=1,$C13900,-1)</f>
        <v/>
      </c>
    </row>
    <row r="13901">
      <c r="A13901" s="33" t="n">
        <v>45871.08333333334</v>
      </c>
      <c r="B13901" s="15">
        <f>WEEKDAY($A13901,2)</f>
        <v/>
      </c>
      <c r="C13901" s="15">
        <f>HOUR($A13901)</f>
        <v/>
      </c>
      <c r="D13901" s="15">
        <f>IF(AND($A13901&gt;=Instellingen!$B$6,$A13901&lt;Instellingen!$B$7),1,0)</f>
        <v/>
      </c>
      <c r="E13901" s="15">
        <f>COUNTIF(tData[BezoekStart],"&lt;"&amp;($A13901+1/24))-COUNTIF(tData[BezoekEind],"&lt;="&amp;$A13901)</f>
        <v/>
      </c>
      <c r="F13901" s="15">
        <f>COUNTIF(tData[BezoekLangStart],"&lt;"&amp;($A13901+1/24))-COUNTIF(tData[BezoekLangEind],"&lt;="&amp;$A13901)</f>
        <v/>
      </c>
      <c r="G13901" s="15">
        <f>IF($D13901=1,$B13901*100+$C13901,-1)</f>
        <v/>
      </c>
      <c r="H13901" s="15">
        <f>IF($D13901=1,$B13901,-1)</f>
        <v/>
      </c>
      <c r="I13901" s="15">
        <f>IF($D13901=1,$C13901,-1)</f>
        <v/>
      </c>
    </row>
    <row r="13902">
      <c r="A13902" s="33" t="n">
        <v>45871.125</v>
      </c>
      <c r="B13902" s="15">
        <f>WEEKDAY($A13902,2)</f>
        <v/>
      </c>
      <c r="C13902" s="15">
        <f>HOUR($A13902)</f>
        <v/>
      </c>
      <c r="D13902" s="15">
        <f>IF(AND($A13902&gt;=Instellingen!$B$6,$A13902&lt;Instellingen!$B$7),1,0)</f>
        <v/>
      </c>
      <c r="E13902" s="15">
        <f>COUNTIF(tData[BezoekStart],"&lt;"&amp;($A13902+1/24))-COUNTIF(tData[BezoekEind],"&lt;="&amp;$A13902)</f>
        <v/>
      </c>
      <c r="F13902" s="15">
        <f>COUNTIF(tData[BezoekLangStart],"&lt;"&amp;($A13902+1/24))-COUNTIF(tData[BezoekLangEind],"&lt;="&amp;$A13902)</f>
        <v/>
      </c>
      <c r="G13902" s="15">
        <f>IF($D13902=1,$B13902*100+$C13902,-1)</f>
        <v/>
      </c>
      <c r="H13902" s="15">
        <f>IF($D13902=1,$B13902,-1)</f>
        <v/>
      </c>
      <c r="I13902" s="15">
        <f>IF($D13902=1,$C13902,-1)</f>
        <v/>
      </c>
    </row>
    <row r="13903">
      <c r="A13903" s="33" t="n">
        <v>45871.16666666666</v>
      </c>
      <c r="B13903" s="15">
        <f>WEEKDAY($A13903,2)</f>
        <v/>
      </c>
      <c r="C13903" s="15">
        <f>HOUR($A13903)</f>
        <v/>
      </c>
      <c r="D13903" s="15">
        <f>IF(AND($A13903&gt;=Instellingen!$B$6,$A13903&lt;Instellingen!$B$7),1,0)</f>
        <v/>
      </c>
      <c r="E13903" s="15">
        <f>COUNTIF(tData[BezoekStart],"&lt;"&amp;($A13903+1/24))-COUNTIF(tData[BezoekEind],"&lt;="&amp;$A13903)</f>
        <v/>
      </c>
      <c r="F13903" s="15">
        <f>COUNTIF(tData[BezoekLangStart],"&lt;"&amp;($A13903+1/24))-COUNTIF(tData[BezoekLangEind],"&lt;="&amp;$A13903)</f>
        <v/>
      </c>
      <c r="G13903" s="15">
        <f>IF($D13903=1,$B13903*100+$C13903,-1)</f>
        <v/>
      </c>
      <c r="H13903" s="15">
        <f>IF($D13903=1,$B13903,-1)</f>
        <v/>
      </c>
      <c r="I13903" s="15">
        <f>IF($D13903=1,$C13903,-1)</f>
        <v/>
      </c>
    </row>
    <row r="13904">
      <c r="A13904" s="33" t="n">
        <v>45871.20833333334</v>
      </c>
      <c r="B13904" s="15">
        <f>WEEKDAY($A13904,2)</f>
        <v/>
      </c>
      <c r="C13904" s="15">
        <f>HOUR($A13904)</f>
        <v/>
      </c>
      <c r="D13904" s="15">
        <f>IF(AND($A13904&gt;=Instellingen!$B$6,$A13904&lt;Instellingen!$B$7),1,0)</f>
        <v/>
      </c>
      <c r="E13904" s="15">
        <f>COUNTIF(tData[BezoekStart],"&lt;"&amp;($A13904+1/24))-COUNTIF(tData[BezoekEind],"&lt;="&amp;$A13904)</f>
        <v/>
      </c>
      <c r="F13904" s="15">
        <f>COUNTIF(tData[BezoekLangStart],"&lt;"&amp;($A13904+1/24))-COUNTIF(tData[BezoekLangEind],"&lt;="&amp;$A13904)</f>
        <v/>
      </c>
      <c r="G13904" s="15">
        <f>IF($D13904=1,$B13904*100+$C13904,-1)</f>
        <v/>
      </c>
      <c r="H13904" s="15">
        <f>IF($D13904=1,$B13904,-1)</f>
        <v/>
      </c>
      <c r="I13904" s="15">
        <f>IF($D13904=1,$C13904,-1)</f>
        <v/>
      </c>
    </row>
    <row r="13905">
      <c r="A13905" s="33" t="n">
        <v>45871.25</v>
      </c>
      <c r="B13905" s="15">
        <f>WEEKDAY($A13905,2)</f>
        <v/>
      </c>
      <c r="C13905" s="15">
        <f>HOUR($A13905)</f>
        <v/>
      </c>
      <c r="D13905" s="15">
        <f>IF(AND($A13905&gt;=Instellingen!$B$6,$A13905&lt;Instellingen!$B$7),1,0)</f>
        <v/>
      </c>
      <c r="E13905" s="15">
        <f>COUNTIF(tData[BezoekStart],"&lt;"&amp;($A13905+1/24))-COUNTIF(tData[BezoekEind],"&lt;="&amp;$A13905)</f>
        <v/>
      </c>
      <c r="F13905" s="15">
        <f>COUNTIF(tData[BezoekLangStart],"&lt;"&amp;($A13905+1/24))-COUNTIF(tData[BezoekLangEind],"&lt;="&amp;$A13905)</f>
        <v/>
      </c>
      <c r="G13905" s="15">
        <f>IF($D13905=1,$B13905*100+$C13905,-1)</f>
        <v/>
      </c>
      <c r="H13905" s="15">
        <f>IF($D13905=1,$B13905,-1)</f>
        <v/>
      </c>
      <c r="I13905" s="15">
        <f>IF($D13905=1,$C13905,-1)</f>
        <v/>
      </c>
    </row>
    <row r="13906">
      <c r="A13906" s="33" t="n">
        <v>45871.29166666666</v>
      </c>
      <c r="B13906" s="15">
        <f>WEEKDAY($A13906,2)</f>
        <v/>
      </c>
      <c r="C13906" s="15">
        <f>HOUR($A13906)</f>
        <v/>
      </c>
      <c r="D13906" s="15">
        <f>IF(AND($A13906&gt;=Instellingen!$B$6,$A13906&lt;Instellingen!$B$7),1,0)</f>
        <v/>
      </c>
      <c r="E13906" s="15">
        <f>COUNTIF(tData[BezoekStart],"&lt;"&amp;($A13906+1/24))-COUNTIF(tData[BezoekEind],"&lt;="&amp;$A13906)</f>
        <v/>
      </c>
      <c r="F13906" s="15">
        <f>COUNTIF(tData[BezoekLangStart],"&lt;"&amp;($A13906+1/24))-COUNTIF(tData[BezoekLangEind],"&lt;="&amp;$A13906)</f>
        <v/>
      </c>
      <c r="G13906" s="15">
        <f>IF($D13906=1,$B13906*100+$C13906,-1)</f>
        <v/>
      </c>
      <c r="H13906" s="15">
        <f>IF($D13906=1,$B13906,-1)</f>
        <v/>
      </c>
      <c r="I13906" s="15">
        <f>IF($D13906=1,$C13906,-1)</f>
        <v/>
      </c>
    </row>
    <row r="13907">
      <c r="A13907" s="33" t="n">
        <v>45871.33333333334</v>
      </c>
      <c r="B13907" s="15">
        <f>WEEKDAY($A13907,2)</f>
        <v/>
      </c>
      <c r="C13907" s="15">
        <f>HOUR($A13907)</f>
        <v/>
      </c>
      <c r="D13907" s="15">
        <f>IF(AND($A13907&gt;=Instellingen!$B$6,$A13907&lt;Instellingen!$B$7),1,0)</f>
        <v/>
      </c>
      <c r="E13907" s="15">
        <f>COUNTIF(tData[BezoekStart],"&lt;"&amp;($A13907+1/24))-COUNTIF(tData[BezoekEind],"&lt;="&amp;$A13907)</f>
        <v/>
      </c>
      <c r="F13907" s="15">
        <f>COUNTIF(tData[BezoekLangStart],"&lt;"&amp;($A13907+1/24))-COUNTIF(tData[BezoekLangEind],"&lt;="&amp;$A13907)</f>
        <v/>
      </c>
      <c r="G13907" s="15">
        <f>IF($D13907=1,$B13907*100+$C13907,-1)</f>
        <v/>
      </c>
      <c r="H13907" s="15">
        <f>IF($D13907=1,$B13907,-1)</f>
        <v/>
      </c>
      <c r="I13907" s="15">
        <f>IF($D13907=1,$C13907,-1)</f>
        <v/>
      </c>
    </row>
    <row r="13908">
      <c r="A13908" s="33" t="n">
        <v>45871.375</v>
      </c>
      <c r="B13908" s="15">
        <f>WEEKDAY($A13908,2)</f>
        <v/>
      </c>
      <c r="C13908" s="15">
        <f>HOUR($A13908)</f>
        <v/>
      </c>
      <c r="D13908" s="15">
        <f>IF(AND($A13908&gt;=Instellingen!$B$6,$A13908&lt;Instellingen!$B$7),1,0)</f>
        <v/>
      </c>
      <c r="E13908" s="15">
        <f>COUNTIF(tData[BezoekStart],"&lt;"&amp;($A13908+1/24))-COUNTIF(tData[BezoekEind],"&lt;="&amp;$A13908)</f>
        <v/>
      </c>
      <c r="F13908" s="15">
        <f>COUNTIF(tData[BezoekLangStart],"&lt;"&amp;($A13908+1/24))-COUNTIF(tData[BezoekLangEind],"&lt;="&amp;$A13908)</f>
        <v/>
      </c>
      <c r="G13908" s="15">
        <f>IF($D13908=1,$B13908*100+$C13908,-1)</f>
        <v/>
      </c>
      <c r="H13908" s="15">
        <f>IF($D13908=1,$B13908,-1)</f>
        <v/>
      </c>
      <c r="I13908" s="15">
        <f>IF($D13908=1,$C13908,-1)</f>
        <v/>
      </c>
    </row>
    <row r="13909">
      <c r="A13909" s="33" t="n">
        <v>45871.41666666666</v>
      </c>
      <c r="B13909" s="15">
        <f>WEEKDAY($A13909,2)</f>
        <v/>
      </c>
      <c r="C13909" s="15">
        <f>HOUR($A13909)</f>
        <v/>
      </c>
      <c r="D13909" s="15">
        <f>IF(AND($A13909&gt;=Instellingen!$B$6,$A13909&lt;Instellingen!$B$7),1,0)</f>
        <v/>
      </c>
      <c r="E13909" s="15">
        <f>COUNTIF(tData[BezoekStart],"&lt;"&amp;($A13909+1/24))-COUNTIF(tData[BezoekEind],"&lt;="&amp;$A13909)</f>
        <v/>
      </c>
      <c r="F13909" s="15">
        <f>COUNTIF(tData[BezoekLangStart],"&lt;"&amp;($A13909+1/24))-COUNTIF(tData[BezoekLangEind],"&lt;="&amp;$A13909)</f>
        <v/>
      </c>
      <c r="G13909" s="15">
        <f>IF($D13909=1,$B13909*100+$C13909,-1)</f>
        <v/>
      </c>
      <c r="H13909" s="15">
        <f>IF($D13909=1,$B13909,-1)</f>
        <v/>
      </c>
      <c r="I13909" s="15">
        <f>IF($D13909=1,$C13909,-1)</f>
        <v/>
      </c>
    </row>
    <row r="13910">
      <c r="A13910" s="33" t="n">
        <v>45871.45833333334</v>
      </c>
      <c r="B13910" s="15">
        <f>WEEKDAY($A13910,2)</f>
        <v/>
      </c>
      <c r="C13910" s="15">
        <f>HOUR($A13910)</f>
        <v/>
      </c>
      <c r="D13910" s="15">
        <f>IF(AND($A13910&gt;=Instellingen!$B$6,$A13910&lt;Instellingen!$B$7),1,0)</f>
        <v/>
      </c>
      <c r="E13910" s="15">
        <f>COUNTIF(tData[BezoekStart],"&lt;"&amp;($A13910+1/24))-COUNTIF(tData[BezoekEind],"&lt;="&amp;$A13910)</f>
        <v/>
      </c>
      <c r="F13910" s="15">
        <f>COUNTIF(tData[BezoekLangStart],"&lt;"&amp;($A13910+1/24))-COUNTIF(tData[BezoekLangEind],"&lt;="&amp;$A13910)</f>
        <v/>
      </c>
      <c r="G13910" s="15">
        <f>IF($D13910=1,$B13910*100+$C13910,-1)</f>
        <v/>
      </c>
      <c r="H13910" s="15">
        <f>IF($D13910=1,$B13910,-1)</f>
        <v/>
      </c>
      <c r="I13910" s="15">
        <f>IF($D13910=1,$C13910,-1)</f>
        <v/>
      </c>
    </row>
    <row r="13911">
      <c r="A13911" s="33" t="n">
        <v>45871.5</v>
      </c>
      <c r="B13911" s="15">
        <f>WEEKDAY($A13911,2)</f>
        <v/>
      </c>
      <c r="C13911" s="15">
        <f>HOUR($A13911)</f>
        <v/>
      </c>
      <c r="D13911" s="15">
        <f>IF(AND($A13911&gt;=Instellingen!$B$6,$A13911&lt;Instellingen!$B$7),1,0)</f>
        <v/>
      </c>
      <c r="E13911" s="15">
        <f>COUNTIF(tData[BezoekStart],"&lt;"&amp;($A13911+1/24))-COUNTIF(tData[BezoekEind],"&lt;="&amp;$A13911)</f>
        <v/>
      </c>
      <c r="F13911" s="15">
        <f>COUNTIF(tData[BezoekLangStart],"&lt;"&amp;($A13911+1/24))-COUNTIF(tData[BezoekLangEind],"&lt;="&amp;$A13911)</f>
        <v/>
      </c>
      <c r="G13911" s="15">
        <f>IF($D13911=1,$B13911*100+$C13911,-1)</f>
        <v/>
      </c>
      <c r="H13911" s="15">
        <f>IF($D13911=1,$B13911,-1)</f>
        <v/>
      </c>
      <c r="I13911" s="15">
        <f>IF($D13911=1,$C13911,-1)</f>
        <v/>
      </c>
    </row>
    <row r="13912">
      <c r="A13912" s="33" t="n">
        <v>45871.54166666666</v>
      </c>
      <c r="B13912" s="15">
        <f>WEEKDAY($A13912,2)</f>
        <v/>
      </c>
      <c r="C13912" s="15">
        <f>HOUR($A13912)</f>
        <v/>
      </c>
      <c r="D13912" s="15">
        <f>IF(AND($A13912&gt;=Instellingen!$B$6,$A13912&lt;Instellingen!$B$7),1,0)</f>
        <v/>
      </c>
      <c r="E13912" s="15">
        <f>COUNTIF(tData[BezoekStart],"&lt;"&amp;($A13912+1/24))-COUNTIF(tData[BezoekEind],"&lt;="&amp;$A13912)</f>
        <v/>
      </c>
      <c r="F13912" s="15">
        <f>COUNTIF(tData[BezoekLangStart],"&lt;"&amp;($A13912+1/24))-COUNTIF(tData[BezoekLangEind],"&lt;="&amp;$A13912)</f>
        <v/>
      </c>
      <c r="G13912" s="15">
        <f>IF($D13912=1,$B13912*100+$C13912,-1)</f>
        <v/>
      </c>
      <c r="H13912" s="15">
        <f>IF($D13912=1,$B13912,-1)</f>
        <v/>
      </c>
      <c r="I13912" s="15">
        <f>IF($D13912=1,$C13912,-1)</f>
        <v/>
      </c>
    </row>
    <row r="13913">
      <c r="A13913" s="33" t="n">
        <v>45871.58333333334</v>
      </c>
      <c r="B13913" s="15">
        <f>WEEKDAY($A13913,2)</f>
        <v/>
      </c>
      <c r="C13913" s="15">
        <f>HOUR($A13913)</f>
        <v/>
      </c>
      <c r="D13913" s="15">
        <f>IF(AND($A13913&gt;=Instellingen!$B$6,$A13913&lt;Instellingen!$B$7),1,0)</f>
        <v/>
      </c>
      <c r="E13913" s="15">
        <f>COUNTIF(tData[BezoekStart],"&lt;"&amp;($A13913+1/24))-COUNTIF(tData[BezoekEind],"&lt;="&amp;$A13913)</f>
        <v/>
      </c>
      <c r="F13913" s="15">
        <f>COUNTIF(tData[BezoekLangStart],"&lt;"&amp;($A13913+1/24))-COUNTIF(tData[BezoekLangEind],"&lt;="&amp;$A13913)</f>
        <v/>
      </c>
      <c r="G13913" s="15">
        <f>IF($D13913=1,$B13913*100+$C13913,-1)</f>
        <v/>
      </c>
      <c r="H13913" s="15">
        <f>IF($D13913=1,$B13913,-1)</f>
        <v/>
      </c>
      <c r="I13913" s="15">
        <f>IF($D13913=1,$C13913,-1)</f>
        <v/>
      </c>
    </row>
    <row r="13914">
      <c r="A13914" s="33" t="n">
        <v>45871.625</v>
      </c>
      <c r="B13914" s="15">
        <f>WEEKDAY($A13914,2)</f>
        <v/>
      </c>
      <c r="C13914" s="15">
        <f>HOUR($A13914)</f>
        <v/>
      </c>
      <c r="D13914" s="15">
        <f>IF(AND($A13914&gt;=Instellingen!$B$6,$A13914&lt;Instellingen!$B$7),1,0)</f>
        <v/>
      </c>
      <c r="E13914" s="15">
        <f>COUNTIF(tData[BezoekStart],"&lt;"&amp;($A13914+1/24))-COUNTIF(tData[BezoekEind],"&lt;="&amp;$A13914)</f>
        <v/>
      </c>
      <c r="F13914" s="15">
        <f>COUNTIF(tData[BezoekLangStart],"&lt;"&amp;($A13914+1/24))-COUNTIF(tData[BezoekLangEind],"&lt;="&amp;$A13914)</f>
        <v/>
      </c>
      <c r="G13914" s="15">
        <f>IF($D13914=1,$B13914*100+$C13914,-1)</f>
        <v/>
      </c>
      <c r="H13914" s="15">
        <f>IF($D13914=1,$B13914,-1)</f>
        <v/>
      </c>
      <c r="I13914" s="15">
        <f>IF($D13914=1,$C13914,-1)</f>
        <v/>
      </c>
    </row>
    <row r="13915">
      <c r="A13915" s="33" t="n">
        <v>45871.66666666666</v>
      </c>
      <c r="B13915" s="15">
        <f>WEEKDAY($A13915,2)</f>
        <v/>
      </c>
      <c r="C13915" s="15">
        <f>HOUR($A13915)</f>
        <v/>
      </c>
      <c r="D13915" s="15">
        <f>IF(AND($A13915&gt;=Instellingen!$B$6,$A13915&lt;Instellingen!$B$7),1,0)</f>
        <v/>
      </c>
      <c r="E13915" s="15">
        <f>COUNTIF(tData[BezoekStart],"&lt;"&amp;($A13915+1/24))-COUNTIF(tData[BezoekEind],"&lt;="&amp;$A13915)</f>
        <v/>
      </c>
      <c r="F13915" s="15">
        <f>COUNTIF(tData[BezoekLangStart],"&lt;"&amp;($A13915+1/24))-COUNTIF(tData[BezoekLangEind],"&lt;="&amp;$A13915)</f>
        <v/>
      </c>
      <c r="G13915" s="15">
        <f>IF($D13915=1,$B13915*100+$C13915,-1)</f>
        <v/>
      </c>
      <c r="H13915" s="15">
        <f>IF($D13915=1,$B13915,-1)</f>
        <v/>
      </c>
      <c r="I13915" s="15">
        <f>IF($D13915=1,$C13915,-1)</f>
        <v/>
      </c>
    </row>
    <row r="13916">
      <c r="A13916" s="33" t="n">
        <v>45871.70833333334</v>
      </c>
      <c r="B13916" s="15">
        <f>WEEKDAY($A13916,2)</f>
        <v/>
      </c>
      <c r="C13916" s="15">
        <f>HOUR($A13916)</f>
        <v/>
      </c>
      <c r="D13916" s="15">
        <f>IF(AND($A13916&gt;=Instellingen!$B$6,$A13916&lt;Instellingen!$B$7),1,0)</f>
        <v/>
      </c>
      <c r="E13916" s="15">
        <f>COUNTIF(tData[BezoekStart],"&lt;"&amp;($A13916+1/24))-COUNTIF(tData[BezoekEind],"&lt;="&amp;$A13916)</f>
        <v/>
      </c>
      <c r="F13916" s="15">
        <f>COUNTIF(tData[BezoekLangStart],"&lt;"&amp;($A13916+1/24))-COUNTIF(tData[BezoekLangEind],"&lt;="&amp;$A13916)</f>
        <v/>
      </c>
      <c r="G13916" s="15">
        <f>IF($D13916=1,$B13916*100+$C13916,-1)</f>
        <v/>
      </c>
      <c r="H13916" s="15">
        <f>IF($D13916=1,$B13916,-1)</f>
        <v/>
      </c>
      <c r="I13916" s="15">
        <f>IF($D13916=1,$C13916,-1)</f>
        <v/>
      </c>
    </row>
    <row r="13917">
      <c r="A13917" s="33" t="n">
        <v>45871.75</v>
      </c>
      <c r="B13917" s="15">
        <f>WEEKDAY($A13917,2)</f>
        <v/>
      </c>
      <c r="C13917" s="15">
        <f>HOUR($A13917)</f>
        <v/>
      </c>
      <c r="D13917" s="15">
        <f>IF(AND($A13917&gt;=Instellingen!$B$6,$A13917&lt;Instellingen!$B$7),1,0)</f>
        <v/>
      </c>
      <c r="E13917" s="15">
        <f>COUNTIF(tData[BezoekStart],"&lt;"&amp;($A13917+1/24))-COUNTIF(tData[BezoekEind],"&lt;="&amp;$A13917)</f>
        <v/>
      </c>
      <c r="F13917" s="15">
        <f>COUNTIF(tData[BezoekLangStart],"&lt;"&amp;($A13917+1/24))-COUNTIF(tData[BezoekLangEind],"&lt;="&amp;$A13917)</f>
        <v/>
      </c>
      <c r="G13917" s="15">
        <f>IF($D13917=1,$B13917*100+$C13917,-1)</f>
        <v/>
      </c>
      <c r="H13917" s="15">
        <f>IF($D13917=1,$B13917,-1)</f>
        <v/>
      </c>
      <c r="I13917" s="15">
        <f>IF($D13917=1,$C13917,-1)</f>
        <v/>
      </c>
    </row>
    <row r="13918">
      <c r="A13918" s="33" t="n">
        <v>45871.79166666666</v>
      </c>
      <c r="B13918" s="15">
        <f>WEEKDAY($A13918,2)</f>
        <v/>
      </c>
      <c r="C13918" s="15">
        <f>HOUR($A13918)</f>
        <v/>
      </c>
      <c r="D13918" s="15">
        <f>IF(AND($A13918&gt;=Instellingen!$B$6,$A13918&lt;Instellingen!$B$7),1,0)</f>
        <v/>
      </c>
      <c r="E13918" s="15">
        <f>COUNTIF(tData[BezoekStart],"&lt;"&amp;($A13918+1/24))-COUNTIF(tData[BezoekEind],"&lt;="&amp;$A13918)</f>
        <v/>
      </c>
      <c r="F13918" s="15">
        <f>COUNTIF(tData[BezoekLangStart],"&lt;"&amp;($A13918+1/24))-COUNTIF(tData[BezoekLangEind],"&lt;="&amp;$A13918)</f>
        <v/>
      </c>
      <c r="G13918" s="15">
        <f>IF($D13918=1,$B13918*100+$C13918,-1)</f>
        <v/>
      </c>
      <c r="H13918" s="15">
        <f>IF($D13918=1,$B13918,-1)</f>
        <v/>
      </c>
      <c r="I13918" s="15">
        <f>IF($D13918=1,$C13918,-1)</f>
        <v/>
      </c>
    </row>
    <row r="13919">
      <c r="A13919" s="33" t="n">
        <v>45871.83333333334</v>
      </c>
      <c r="B13919" s="15">
        <f>WEEKDAY($A13919,2)</f>
        <v/>
      </c>
      <c r="C13919" s="15">
        <f>HOUR($A13919)</f>
        <v/>
      </c>
      <c r="D13919" s="15">
        <f>IF(AND($A13919&gt;=Instellingen!$B$6,$A13919&lt;Instellingen!$B$7),1,0)</f>
        <v/>
      </c>
      <c r="E13919" s="15">
        <f>COUNTIF(tData[BezoekStart],"&lt;"&amp;($A13919+1/24))-COUNTIF(tData[BezoekEind],"&lt;="&amp;$A13919)</f>
        <v/>
      </c>
      <c r="F13919" s="15">
        <f>COUNTIF(tData[BezoekLangStart],"&lt;"&amp;($A13919+1/24))-COUNTIF(tData[BezoekLangEind],"&lt;="&amp;$A13919)</f>
        <v/>
      </c>
      <c r="G13919" s="15">
        <f>IF($D13919=1,$B13919*100+$C13919,-1)</f>
        <v/>
      </c>
      <c r="H13919" s="15">
        <f>IF($D13919=1,$B13919,-1)</f>
        <v/>
      </c>
      <c r="I13919" s="15">
        <f>IF($D13919=1,$C13919,-1)</f>
        <v/>
      </c>
    </row>
    <row r="13920">
      <c r="A13920" s="33" t="n">
        <v>45871.875</v>
      </c>
      <c r="B13920" s="15">
        <f>WEEKDAY($A13920,2)</f>
        <v/>
      </c>
      <c r="C13920" s="15">
        <f>HOUR($A13920)</f>
        <v/>
      </c>
      <c r="D13920" s="15">
        <f>IF(AND($A13920&gt;=Instellingen!$B$6,$A13920&lt;Instellingen!$B$7),1,0)</f>
        <v/>
      </c>
      <c r="E13920" s="15">
        <f>COUNTIF(tData[BezoekStart],"&lt;"&amp;($A13920+1/24))-COUNTIF(tData[BezoekEind],"&lt;="&amp;$A13920)</f>
        <v/>
      </c>
      <c r="F13920" s="15">
        <f>COUNTIF(tData[BezoekLangStart],"&lt;"&amp;($A13920+1/24))-COUNTIF(tData[BezoekLangEind],"&lt;="&amp;$A13920)</f>
        <v/>
      </c>
      <c r="G13920" s="15">
        <f>IF($D13920=1,$B13920*100+$C13920,-1)</f>
        <v/>
      </c>
      <c r="H13920" s="15">
        <f>IF($D13920=1,$B13920,-1)</f>
        <v/>
      </c>
      <c r="I13920" s="15">
        <f>IF($D13920=1,$C13920,-1)</f>
        <v/>
      </c>
    </row>
    <row r="13921">
      <c r="A13921" s="33" t="n">
        <v>45871.91666666666</v>
      </c>
      <c r="B13921" s="15">
        <f>WEEKDAY($A13921,2)</f>
        <v/>
      </c>
      <c r="C13921" s="15">
        <f>HOUR($A13921)</f>
        <v/>
      </c>
      <c r="D13921" s="15">
        <f>IF(AND($A13921&gt;=Instellingen!$B$6,$A13921&lt;Instellingen!$B$7),1,0)</f>
        <v/>
      </c>
      <c r="E13921" s="15">
        <f>COUNTIF(tData[BezoekStart],"&lt;"&amp;($A13921+1/24))-COUNTIF(tData[BezoekEind],"&lt;="&amp;$A13921)</f>
        <v/>
      </c>
      <c r="F13921" s="15">
        <f>COUNTIF(tData[BezoekLangStart],"&lt;"&amp;($A13921+1/24))-COUNTIF(tData[BezoekLangEind],"&lt;="&amp;$A13921)</f>
        <v/>
      </c>
      <c r="G13921" s="15">
        <f>IF($D13921=1,$B13921*100+$C13921,-1)</f>
        <v/>
      </c>
      <c r="H13921" s="15">
        <f>IF($D13921=1,$B13921,-1)</f>
        <v/>
      </c>
      <c r="I13921" s="15">
        <f>IF($D13921=1,$C13921,-1)</f>
        <v/>
      </c>
    </row>
    <row r="13922">
      <c r="A13922" s="33" t="n">
        <v>45871.95833333334</v>
      </c>
      <c r="B13922" s="15">
        <f>WEEKDAY($A13922,2)</f>
        <v/>
      </c>
      <c r="C13922" s="15">
        <f>HOUR($A13922)</f>
        <v/>
      </c>
      <c r="D13922" s="15">
        <f>IF(AND($A13922&gt;=Instellingen!$B$6,$A13922&lt;Instellingen!$B$7),1,0)</f>
        <v/>
      </c>
      <c r="E13922" s="15">
        <f>COUNTIF(tData[BezoekStart],"&lt;"&amp;($A13922+1/24))-COUNTIF(tData[BezoekEind],"&lt;="&amp;$A13922)</f>
        <v/>
      </c>
      <c r="F13922" s="15">
        <f>COUNTIF(tData[BezoekLangStart],"&lt;"&amp;($A13922+1/24))-COUNTIF(tData[BezoekLangEind],"&lt;="&amp;$A13922)</f>
        <v/>
      </c>
      <c r="G13922" s="15">
        <f>IF($D13922=1,$B13922*100+$C13922,-1)</f>
        <v/>
      </c>
      <c r="H13922" s="15">
        <f>IF($D13922=1,$B13922,-1)</f>
        <v/>
      </c>
      <c r="I13922" s="15">
        <f>IF($D13922=1,$C13922,-1)</f>
        <v/>
      </c>
    </row>
    <row r="13923">
      <c r="A13923" s="33" t="n">
        <v>45872</v>
      </c>
      <c r="B13923" s="15">
        <f>WEEKDAY($A13923,2)</f>
        <v/>
      </c>
      <c r="C13923" s="15">
        <f>HOUR($A13923)</f>
        <v/>
      </c>
      <c r="D13923" s="15">
        <f>IF(AND($A13923&gt;=Instellingen!$B$6,$A13923&lt;Instellingen!$B$7),1,0)</f>
        <v/>
      </c>
      <c r="E13923" s="15">
        <f>COUNTIF(tData[BezoekStart],"&lt;"&amp;($A13923+1/24))-COUNTIF(tData[BezoekEind],"&lt;="&amp;$A13923)</f>
        <v/>
      </c>
      <c r="F13923" s="15">
        <f>COUNTIF(tData[BezoekLangStart],"&lt;"&amp;($A13923+1/24))-COUNTIF(tData[BezoekLangEind],"&lt;="&amp;$A13923)</f>
        <v/>
      </c>
      <c r="G13923" s="15">
        <f>IF($D13923=1,$B13923*100+$C13923,-1)</f>
        <v/>
      </c>
      <c r="H13923" s="15">
        <f>IF($D13923=1,$B13923,-1)</f>
        <v/>
      </c>
      <c r="I13923" s="15">
        <f>IF($D13923=1,$C13923,-1)</f>
        <v/>
      </c>
    </row>
    <row r="13924">
      <c r="A13924" s="33" t="n">
        <v>45872.04166666666</v>
      </c>
      <c r="B13924" s="15">
        <f>WEEKDAY($A13924,2)</f>
        <v/>
      </c>
      <c r="C13924" s="15">
        <f>HOUR($A13924)</f>
        <v/>
      </c>
      <c r="D13924" s="15">
        <f>IF(AND($A13924&gt;=Instellingen!$B$6,$A13924&lt;Instellingen!$B$7),1,0)</f>
        <v/>
      </c>
      <c r="E13924" s="15">
        <f>COUNTIF(tData[BezoekStart],"&lt;"&amp;($A13924+1/24))-COUNTIF(tData[BezoekEind],"&lt;="&amp;$A13924)</f>
        <v/>
      </c>
      <c r="F13924" s="15">
        <f>COUNTIF(tData[BezoekLangStart],"&lt;"&amp;($A13924+1/24))-COUNTIF(tData[BezoekLangEind],"&lt;="&amp;$A13924)</f>
        <v/>
      </c>
      <c r="G13924" s="15">
        <f>IF($D13924=1,$B13924*100+$C13924,-1)</f>
        <v/>
      </c>
      <c r="H13924" s="15">
        <f>IF($D13924=1,$B13924,-1)</f>
        <v/>
      </c>
      <c r="I13924" s="15">
        <f>IF($D13924=1,$C13924,-1)</f>
        <v/>
      </c>
    </row>
    <row r="13925">
      <c r="A13925" s="33" t="n">
        <v>45872.08333333334</v>
      </c>
      <c r="B13925" s="15">
        <f>WEEKDAY($A13925,2)</f>
        <v/>
      </c>
      <c r="C13925" s="15">
        <f>HOUR($A13925)</f>
        <v/>
      </c>
      <c r="D13925" s="15">
        <f>IF(AND($A13925&gt;=Instellingen!$B$6,$A13925&lt;Instellingen!$B$7),1,0)</f>
        <v/>
      </c>
      <c r="E13925" s="15">
        <f>COUNTIF(tData[BezoekStart],"&lt;"&amp;($A13925+1/24))-COUNTIF(tData[BezoekEind],"&lt;="&amp;$A13925)</f>
        <v/>
      </c>
      <c r="F13925" s="15">
        <f>COUNTIF(tData[BezoekLangStart],"&lt;"&amp;($A13925+1/24))-COUNTIF(tData[BezoekLangEind],"&lt;="&amp;$A13925)</f>
        <v/>
      </c>
      <c r="G13925" s="15">
        <f>IF($D13925=1,$B13925*100+$C13925,-1)</f>
        <v/>
      </c>
      <c r="H13925" s="15">
        <f>IF($D13925=1,$B13925,-1)</f>
        <v/>
      </c>
      <c r="I13925" s="15">
        <f>IF($D13925=1,$C13925,-1)</f>
        <v/>
      </c>
    </row>
    <row r="13926">
      <c r="A13926" s="33" t="n">
        <v>45872.125</v>
      </c>
      <c r="B13926" s="15">
        <f>WEEKDAY($A13926,2)</f>
        <v/>
      </c>
      <c r="C13926" s="15">
        <f>HOUR($A13926)</f>
        <v/>
      </c>
      <c r="D13926" s="15">
        <f>IF(AND($A13926&gt;=Instellingen!$B$6,$A13926&lt;Instellingen!$B$7),1,0)</f>
        <v/>
      </c>
      <c r="E13926" s="15">
        <f>COUNTIF(tData[BezoekStart],"&lt;"&amp;($A13926+1/24))-COUNTIF(tData[BezoekEind],"&lt;="&amp;$A13926)</f>
        <v/>
      </c>
      <c r="F13926" s="15">
        <f>COUNTIF(tData[BezoekLangStart],"&lt;"&amp;($A13926+1/24))-COUNTIF(tData[BezoekLangEind],"&lt;="&amp;$A13926)</f>
        <v/>
      </c>
      <c r="G13926" s="15">
        <f>IF($D13926=1,$B13926*100+$C13926,-1)</f>
        <v/>
      </c>
      <c r="H13926" s="15">
        <f>IF($D13926=1,$B13926,-1)</f>
        <v/>
      </c>
      <c r="I13926" s="15">
        <f>IF($D13926=1,$C13926,-1)</f>
        <v/>
      </c>
    </row>
    <row r="13927">
      <c r="A13927" s="33" t="n">
        <v>45872.16666666666</v>
      </c>
      <c r="B13927" s="15">
        <f>WEEKDAY($A13927,2)</f>
        <v/>
      </c>
      <c r="C13927" s="15">
        <f>HOUR($A13927)</f>
        <v/>
      </c>
      <c r="D13927" s="15">
        <f>IF(AND($A13927&gt;=Instellingen!$B$6,$A13927&lt;Instellingen!$B$7),1,0)</f>
        <v/>
      </c>
      <c r="E13927" s="15">
        <f>COUNTIF(tData[BezoekStart],"&lt;"&amp;($A13927+1/24))-COUNTIF(tData[BezoekEind],"&lt;="&amp;$A13927)</f>
        <v/>
      </c>
      <c r="F13927" s="15">
        <f>COUNTIF(tData[BezoekLangStart],"&lt;"&amp;($A13927+1/24))-COUNTIF(tData[BezoekLangEind],"&lt;="&amp;$A13927)</f>
        <v/>
      </c>
      <c r="G13927" s="15">
        <f>IF($D13927=1,$B13927*100+$C13927,-1)</f>
        <v/>
      </c>
      <c r="H13927" s="15">
        <f>IF($D13927=1,$B13927,-1)</f>
        <v/>
      </c>
      <c r="I13927" s="15">
        <f>IF($D13927=1,$C13927,-1)</f>
        <v/>
      </c>
    </row>
    <row r="13928">
      <c r="A13928" s="33" t="n">
        <v>45872.20833333334</v>
      </c>
      <c r="B13928" s="15">
        <f>WEEKDAY($A13928,2)</f>
        <v/>
      </c>
      <c r="C13928" s="15">
        <f>HOUR($A13928)</f>
        <v/>
      </c>
      <c r="D13928" s="15">
        <f>IF(AND($A13928&gt;=Instellingen!$B$6,$A13928&lt;Instellingen!$B$7),1,0)</f>
        <v/>
      </c>
      <c r="E13928" s="15">
        <f>COUNTIF(tData[BezoekStart],"&lt;"&amp;($A13928+1/24))-COUNTIF(tData[BezoekEind],"&lt;="&amp;$A13928)</f>
        <v/>
      </c>
      <c r="F13928" s="15">
        <f>COUNTIF(tData[BezoekLangStart],"&lt;"&amp;($A13928+1/24))-COUNTIF(tData[BezoekLangEind],"&lt;="&amp;$A13928)</f>
        <v/>
      </c>
      <c r="G13928" s="15">
        <f>IF($D13928=1,$B13928*100+$C13928,-1)</f>
        <v/>
      </c>
      <c r="H13928" s="15">
        <f>IF($D13928=1,$B13928,-1)</f>
        <v/>
      </c>
      <c r="I13928" s="15">
        <f>IF($D13928=1,$C13928,-1)</f>
        <v/>
      </c>
    </row>
    <row r="13929">
      <c r="A13929" s="33" t="n">
        <v>45872.25</v>
      </c>
      <c r="B13929" s="15">
        <f>WEEKDAY($A13929,2)</f>
        <v/>
      </c>
      <c r="C13929" s="15">
        <f>HOUR($A13929)</f>
        <v/>
      </c>
      <c r="D13929" s="15">
        <f>IF(AND($A13929&gt;=Instellingen!$B$6,$A13929&lt;Instellingen!$B$7),1,0)</f>
        <v/>
      </c>
      <c r="E13929" s="15">
        <f>COUNTIF(tData[BezoekStart],"&lt;"&amp;($A13929+1/24))-COUNTIF(tData[BezoekEind],"&lt;="&amp;$A13929)</f>
        <v/>
      </c>
      <c r="F13929" s="15">
        <f>COUNTIF(tData[BezoekLangStart],"&lt;"&amp;($A13929+1/24))-COUNTIF(tData[BezoekLangEind],"&lt;="&amp;$A13929)</f>
        <v/>
      </c>
      <c r="G13929" s="15">
        <f>IF($D13929=1,$B13929*100+$C13929,-1)</f>
        <v/>
      </c>
      <c r="H13929" s="15">
        <f>IF($D13929=1,$B13929,-1)</f>
        <v/>
      </c>
      <c r="I13929" s="15">
        <f>IF($D13929=1,$C13929,-1)</f>
        <v/>
      </c>
    </row>
    <row r="13930">
      <c r="A13930" s="33" t="n">
        <v>45872.29166666666</v>
      </c>
      <c r="B13930" s="15">
        <f>WEEKDAY($A13930,2)</f>
        <v/>
      </c>
      <c r="C13930" s="15">
        <f>HOUR($A13930)</f>
        <v/>
      </c>
      <c r="D13930" s="15">
        <f>IF(AND($A13930&gt;=Instellingen!$B$6,$A13930&lt;Instellingen!$B$7),1,0)</f>
        <v/>
      </c>
      <c r="E13930" s="15">
        <f>COUNTIF(tData[BezoekStart],"&lt;"&amp;($A13930+1/24))-COUNTIF(tData[BezoekEind],"&lt;="&amp;$A13930)</f>
        <v/>
      </c>
      <c r="F13930" s="15">
        <f>COUNTIF(tData[BezoekLangStart],"&lt;"&amp;($A13930+1/24))-COUNTIF(tData[BezoekLangEind],"&lt;="&amp;$A13930)</f>
        <v/>
      </c>
      <c r="G13930" s="15">
        <f>IF($D13930=1,$B13930*100+$C13930,-1)</f>
        <v/>
      </c>
      <c r="H13930" s="15">
        <f>IF($D13930=1,$B13930,-1)</f>
        <v/>
      </c>
      <c r="I13930" s="15">
        <f>IF($D13930=1,$C13930,-1)</f>
        <v/>
      </c>
    </row>
    <row r="13931">
      <c r="A13931" s="33" t="n">
        <v>45872.33333333334</v>
      </c>
      <c r="B13931" s="15">
        <f>WEEKDAY($A13931,2)</f>
        <v/>
      </c>
      <c r="C13931" s="15">
        <f>HOUR($A13931)</f>
        <v/>
      </c>
      <c r="D13931" s="15">
        <f>IF(AND($A13931&gt;=Instellingen!$B$6,$A13931&lt;Instellingen!$B$7),1,0)</f>
        <v/>
      </c>
      <c r="E13931" s="15">
        <f>COUNTIF(tData[BezoekStart],"&lt;"&amp;($A13931+1/24))-COUNTIF(tData[BezoekEind],"&lt;="&amp;$A13931)</f>
        <v/>
      </c>
      <c r="F13931" s="15">
        <f>COUNTIF(tData[BezoekLangStart],"&lt;"&amp;($A13931+1/24))-COUNTIF(tData[BezoekLangEind],"&lt;="&amp;$A13931)</f>
        <v/>
      </c>
      <c r="G13931" s="15">
        <f>IF($D13931=1,$B13931*100+$C13931,-1)</f>
        <v/>
      </c>
      <c r="H13931" s="15">
        <f>IF($D13931=1,$B13931,-1)</f>
        <v/>
      </c>
      <c r="I13931" s="15">
        <f>IF($D13931=1,$C13931,-1)</f>
        <v/>
      </c>
    </row>
    <row r="13932">
      <c r="A13932" s="33" t="n">
        <v>45872.375</v>
      </c>
      <c r="B13932" s="15">
        <f>WEEKDAY($A13932,2)</f>
        <v/>
      </c>
      <c r="C13932" s="15">
        <f>HOUR($A13932)</f>
        <v/>
      </c>
      <c r="D13932" s="15">
        <f>IF(AND($A13932&gt;=Instellingen!$B$6,$A13932&lt;Instellingen!$B$7),1,0)</f>
        <v/>
      </c>
      <c r="E13932" s="15">
        <f>COUNTIF(tData[BezoekStart],"&lt;"&amp;($A13932+1/24))-COUNTIF(tData[BezoekEind],"&lt;="&amp;$A13932)</f>
        <v/>
      </c>
      <c r="F13932" s="15">
        <f>COUNTIF(tData[BezoekLangStart],"&lt;"&amp;($A13932+1/24))-COUNTIF(tData[BezoekLangEind],"&lt;="&amp;$A13932)</f>
        <v/>
      </c>
      <c r="G13932" s="15">
        <f>IF($D13932=1,$B13932*100+$C13932,-1)</f>
        <v/>
      </c>
      <c r="H13932" s="15">
        <f>IF($D13932=1,$B13932,-1)</f>
        <v/>
      </c>
      <c r="I13932" s="15">
        <f>IF($D13932=1,$C13932,-1)</f>
        <v/>
      </c>
    </row>
    <row r="13933">
      <c r="A13933" s="33" t="n">
        <v>45872.41666666666</v>
      </c>
      <c r="B13933" s="15">
        <f>WEEKDAY($A13933,2)</f>
        <v/>
      </c>
      <c r="C13933" s="15">
        <f>HOUR($A13933)</f>
        <v/>
      </c>
      <c r="D13933" s="15">
        <f>IF(AND($A13933&gt;=Instellingen!$B$6,$A13933&lt;Instellingen!$B$7),1,0)</f>
        <v/>
      </c>
      <c r="E13933" s="15">
        <f>COUNTIF(tData[BezoekStart],"&lt;"&amp;($A13933+1/24))-COUNTIF(tData[BezoekEind],"&lt;="&amp;$A13933)</f>
        <v/>
      </c>
      <c r="F13933" s="15">
        <f>COUNTIF(tData[BezoekLangStart],"&lt;"&amp;($A13933+1/24))-COUNTIF(tData[BezoekLangEind],"&lt;="&amp;$A13933)</f>
        <v/>
      </c>
      <c r="G13933" s="15">
        <f>IF($D13933=1,$B13933*100+$C13933,-1)</f>
        <v/>
      </c>
      <c r="H13933" s="15">
        <f>IF($D13933=1,$B13933,-1)</f>
        <v/>
      </c>
      <c r="I13933" s="15">
        <f>IF($D13933=1,$C13933,-1)</f>
        <v/>
      </c>
    </row>
    <row r="13934">
      <c r="A13934" s="33" t="n">
        <v>45872.45833333334</v>
      </c>
      <c r="B13934" s="15">
        <f>WEEKDAY($A13934,2)</f>
        <v/>
      </c>
      <c r="C13934" s="15">
        <f>HOUR($A13934)</f>
        <v/>
      </c>
      <c r="D13934" s="15">
        <f>IF(AND($A13934&gt;=Instellingen!$B$6,$A13934&lt;Instellingen!$B$7),1,0)</f>
        <v/>
      </c>
      <c r="E13934" s="15">
        <f>COUNTIF(tData[BezoekStart],"&lt;"&amp;($A13934+1/24))-COUNTIF(tData[BezoekEind],"&lt;="&amp;$A13934)</f>
        <v/>
      </c>
      <c r="F13934" s="15">
        <f>COUNTIF(tData[BezoekLangStart],"&lt;"&amp;($A13934+1/24))-COUNTIF(tData[BezoekLangEind],"&lt;="&amp;$A13934)</f>
        <v/>
      </c>
      <c r="G13934" s="15">
        <f>IF($D13934=1,$B13934*100+$C13934,-1)</f>
        <v/>
      </c>
      <c r="H13934" s="15">
        <f>IF($D13934=1,$B13934,-1)</f>
        <v/>
      </c>
      <c r="I13934" s="15">
        <f>IF($D13934=1,$C13934,-1)</f>
        <v/>
      </c>
    </row>
    <row r="13935">
      <c r="A13935" s="33" t="n">
        <v>45872.5</v>
      </c>
      <c r="B13935" s="15">
        <f>WEEKDAY($A13935,2)</f>
        <v/>
      </c>
      <c r="C13935" s="15">
        <f>HOUR($A13935)</f>
        <v/>
      </c>
      <c r="D13935" s="15">
        <f>IF(AND($A13935&gt;=Instellingen!$B$6,$A13935&lt;Instellingen!$B$7),1,0)</f>
        <v/>
      </c>
      <c r="E13935" s="15">
        <f>COUNTIF(tData[BezoekStart],"&lt;"&amp;($A13935+1/24))-COUNTIF(tData[BezoekEind],"&lt;="&amp;$A13935)</f>
        <v/>
      </c>
      <c r="F13935" s="15">
        <f>COUNTIF(tData[BezoekLangStart],"&lt;"&amp;($A13935+1/24))-COUNTIF(tData[BezoekLangEind],"&lt;="&amp;$A13935)</f>
        <v/>
      </c>
      <c r="G13935" s="15">
        <f>IF($D13935=1,$B13935*100+$C13935,-1)</f>
        <v/>
      </c>
      <c r="H13935" s="15">
        <f>IF($D13935=1,$B13935,-1)</f>
        <v/>
      </c>
      <c r="I13935" s="15">
        <f>IF($D13935=1,$C13935,-1)</f>
        <v/>
      </c>
    </row>
    <row r="13936">
      <c r="A13936" s="33" t="n">
        <v>45872.54166666666</v>
      </c>
      <c r="B13936" s="15">
        <f>WEEKDAY($A13936,2)</f>
        <v/>
      </c>
      <c r="C13936" s="15">
        <f>HOUR($A13936)</f>
        <v/>
      </c>
      <c r="D13936" s="15">
        <f>IF(AND($A13936&gt;=Instellingen!$B$6,$A13936&lt;Instellingen!$B$7),1,0)</f>
        <v/>
      </c>
      <c r="E13936" s="15">
        <f>COUNTIF(tData[BezoekStart],"&lt;"&amp;($A13936+1/24))-COUNTIF(tData[BezoekEind],"&lt;="&amp;$A13936)</f>
        <v/>
      </c>
      <c r="F13936" s="15">
        <f>COUNTIF(tData[BezoekLangStart],"&lt;"&amp;($A13936+1/24))-COUNTIF(tData[BezoekLangEind],"&lt;="&amp;$A13936)</f>
        <v/>
      </c>
      <c r="G13936" s="15">
        <f>IF($D13936=1,$B13936*100+$C13936,-1)</f>
        <v/>
      </c>
      <c r="H13936" s="15">
        <f>IF($D13936=1,$B13936,-1)</f>
        <v/>
      </c>
      <c r="I13936" s="15">
        <f>IF($D13936=1,$C13936,-1)</f>
        <v/>
      </c>
    </row>
    <row r="13937">
      <c r="A13937" s="33" t="n">
        <v>45872.58333333334</v>
      </c>
      <c r="B13937" s="15">
        <f>WEEKDAY($A13937,2)</f>
        <v/>
      </c>
      <c r="C13937" s="15">
        <f>HOUR($A13937)</f>
        <v/>
      </c>
      <c r="D13937" s="15">
        <f>IF(AND($A13937&gt;=Instellingen!$B$6,$A13937&lt;Instellingen!$B$7),1,0)</f>
        <v/>
      </c>
      <c r="E13937" s="15">
        <f>COUNTIF(tData[BezoekStart],"&lt;"&amp;($A13937+1/24))-COUNTIF(tData[BezoekEind],"&lt;="&amp;$A13937)</f>
        <v/>
      </c>
      <c r="F13937" s="15">
        <f>COUNTIF(tData[BezoekLangStart],"&lt;"&amp;($A13937+1/24))-COUNTIF(tData[BezoekLangEind],"&lt;="&amp;$A13937)</f>
        <v/>
      </c>
      <c r="G13937" s="15">
        <f>IF($D13937=1,$B13937*100+$C13937,-1)</f>
        <v/>
      </c>
      <c r="H13937" s="15">
        <f>IF($D13937=1,$B13937,-1)</f>
        <v/>
      </c>
      <c r="I13937" s="15">
        <f>IF($D13937=1,$C13937,-1)</f>
        <v/>
      </c>
    </row>
    <row r="13938">
      <c r="A13938" s="33" t="n">
        <v>45872.625</v>
      </c>
      <c r="B13938" s="15">
        <f>WEEKDAY($A13938,2)</f>
        <v/>
      </c>
      <c r="C13938" s="15">
        <f>HOUR($A13938)</f>
        <v/>
      </c>
      <c r="D13938" s="15">
        <f>IF(AND($A13938&gt;=Instellingen!$B$6,$A13938&lt;Instellingen!$B$7),1,0)</f>
        <v/>
      </c>
      <c r="E13938" s="15">
        <f>COUNTIF(tData[BezoekStart],"&lt;"&amp;($A13938+1/24))-COUNTIF(tData[BezoekEind],"&lt;="&amp;$A13938)</f>
        <v/>
      </c>
      <c r="F13938" s="15">
        <f>COUNTIF(tData[BezoekLangStart],"&lt;"&amp;($A13938+1/24))-COUNTIF(tData[BezoekLangEind],"&lt;="&amp;$A13938)</f>
        <v/>
      </c>
      <c r="G13938" s="15">
        <f>IF($D13938=1,$B13938*100+$C13938,-1)</f>
        <v/>
      </c>
      <c r="H13938" s="15">
        <f>IF($D13938=1,$B13938,-1)</f>
        <v/>
      </c>
      <c r="I13938" s="15">
        <f>IF($D13938=1,$C13938,-1)</f>
        <v/>
      </c>
    </row>
    <row r="13939">
      <c r="A13939" s="33" t="n">
        <v>45872.66666666666</v>
      </c>
      <c r="B13939" s="15">
        <f>WEEKDAY($A13939,2)</f>
        <v/>
      </c>
      <c r="C13939" s="15">
        <f>HOUR($A13939)</f>
        <v/>
      </c>
      <c r="D13939" s="15">
        <f>IF(AND($A13939&gt;=Instellingen!$B$6,$A13939&lt;Instellingen!$B$7),1,0)</f>
        <v/>
      </c>
      <c r="E13939" s="15">
        <f>COUNTIF(tData[BezoekStart],"&lt;"&amp;($A13939+1/24))-COUNTIF(tData[BezoekEind],"&lt;="&amp;$A13939)</f>
        <v/>
      </c>
      <c r="F13939" s="15">
        <f>COUNTIF(tData[BezoekLangStart],"&lt;"&amp;($A13939+1/24))-COUNTIF(tData[BezoekLangEind],"&lt;="&amp;$A13939)</f>
        <v/>
      </c>
      <c r="G13939" s="15">
        <f>IF($D13939=1,$B13939*100+$C13939,-1)</f>
        <v/>
      </c>
      <c r="H13939" s="15">
        <f>IF($D13939=1,$B13939,-1)</f>
        <v/>
      </c>
      <c r="I13939" s="15">
        <f>IF($D13939=1,$C13939,-1)</f>
        <v/>
      </c>
    </row>
    <row r="13940">
      <c r="A13940" s="33" t="n">
        <v>45872.70833333334</v>
      </c>
      <c r="B13940" s="15">
        <f>WEEKDAY($A13940,2)</f>
        <v/>
      </c>
      <c r="C13940" s="15">
        <f>HOUR($A13940)</f>
        <v/>
      </c>
      <c r="D13940" s="15">
        <f>IF(AND($A13940&gt;=Instellingen!$B$6,$A13940&lt;Instellingen!$B$7),1,0)</f>
        <v/>
      </c>
      <c r="E13940" s="15">
        <f>COUNTIF(tData[BezoekStart],"&lt;"&amp;($A13940+1/24))-COUNTIF(tData[BezoekEind],"&lt;="&amp;$A13940)</f>
        <v/>
      </c>
      <c r="F13940" s="15">
        <f>COUNTIF(tData[BezoekLangStart],"&lt;"&amp;($A13940+1/24))-COUNTIF(tData[BezoekLangEind],"&lt;="&amp;$A13940)</f>
        <v/>
      </c>
      <c r="G13940" s="15">
        <f>IF($D13940=1,$B13940*100+$C13940,-1)</f>
        <v/>
      </c>
      <c r="H13940" s="15">
        <f>IF($D13940=1,$B13940,-1)</f>
        <v/>
      </c>
      <c r="I13940" s="15">
        <f>IF($D13940=1,$C13940,-1)</f>
        <v/>
      </c>
    </row>
    <row r="13941">
      <c r="A13941" s="33" t="n">
        <v>45872.75</v>
      </c>
      <c r="B13941" s="15">
        <f>WEEKDAY($A13941,2)</f>
        <v/>
      </c>
      <c r="C13941" s="15">
        <f>HOUR($A13941)</f>
        <v/>
      </c>
      <c r="D13941" s="15">
        <f>IF(AND($A13941&gt;=Instellingen!$B$6,$A13941&lt;Instellingen!$B$7),1,0)</f>
        <v/>
      </c>
      <c r="E13941" s="15">
        <f>COUNTIF(tData[BezoekStart],"&lt;"&amp;($A13941+1/24))-COUNTIF(tData[BezoekEind],"&lt;="&amp;$A13941)</f>
        <v/>
      </c>
      <c r="F13941" s="15">
        <f>COUNTIF(tData[BezoekLangStart],"&lt;"&amp;($A13941+1/24))-COUNTIF(tData[BezoekLangEind],"&lt;="&amp;$A13941)</f>
        <v/>
      </c>
      <c r="G13941" s="15">
        <f>IF($D13941=1,$B13941*100+$C13941,-1)</f>
        <v/>
      </c>
      <c r="H13941" s="15">
        <f>IF($D13941=1,$B13941,-1)</f>
        <v/>
      </c>
      <c r="I13941" s="15">
        <f>IF($D13941=1,$C13941,-1)</f>
        <v/>
      </c>
    </row>
    <row r="13942">
      <c r="A13942" s="33" t="n">
        <v>45872.79166666666</v>
      </c>
      <c r="B13942" s="15">
        <f>WEEKDAY($A13942,2)</f>
        <v/>
      </c>
      <c r="C13942" s="15">
        <f>HOUR($A13942)</f>
        <v/>
      </c>
      <c r="D13942" s="15">
        <f>IF(AND($A13942&gt;=Instellingen!$B$6,$A13942&lt;Instellingen!$B$7),1,0)</f>
        <v/>
      </c>
      <c r="E13942" s="15">
        <f>COUNTIF(tData[BezoekStart],"&lt;"&amp;($A13942+1/24))-COUNTIF(tData[BezoekEind],"&lt;="&amp;$A13942)</f>
        <v/>
      </c>
      <c r="F13942" s="15">
        <f>COUNTIF(tData[BezoekLangStart],"&lt;"&amp;($A13942+1/24))-COUNTIF(tData[BezoekLangEind],"&lt;="&amp;$A13942)</f>
        <v/>
      </c>
      <c r="G13942" s="15">
        <f>IF($D13942=1,$B13942*100+$C13942,-1)</f>
        <v/>
      </c>
      <c r="H13942" s="15">
        <f>IF($D13942=1,$B13942,-1)</f>
        <v/>
      </c>
      <c r="I13942" s="15">
        <f>IF($D13942=1,$C13942,-1)</f>
        <v/>
      </c>
    </row>
    <row r="13943">
      <c r="A13943" s="33" t="n">
        <v>45872.83333333334</v>
      </c>
      <c r="B13943" s="15">
        <f>WEEKDAY($A13943,2)</f>
        <v/>
      </c>
      <c r="C13943" s="15">
        <f>HOUR($A13943)</f>
        <v/>
      </c>
      <c r="D13943" s="15">
        <f>IF(AND($A13943&gt;=Instellingen!$B$6,$A13943&lt;Instellingen!$B$7),1,0)</f>
        <v/>
      </c>
      <c r="E13943" s="15">
        <f>COUNTIF(tData[BezoekStart],"&lt;"&amp;($A13943+1/24))-COUNTIF(tData[BezoekEind],"&lt;="&amp;$A13943)</f>
        <v/>
      </c>
      <c r="F13943" s="15">
        <f>COUNTIF(tData[BezoekLangStart],"&lt;"&amp;($A13943+1/24))-COUNTIF(tData[BezoekLangEind],"&lt;="&amp;$A13943)</f>
        <v/>
      </c>
      <c r="G13943" s="15">
        <f>IF($D13943=1,$B13943*100+$C13943,-1)</f>
        <v/>
      </c>
      <c r="H13943" s="15">
        <f>IF($D13943=1,$B13943,-1)</f>
        <v/>
      </c>
      <c r="I13943" s="15">
        <f>IF($D13943=1,$C13943,-1)</f>
        <v/>
      </c>
    </row>
    <row r="13944">
      <c r="A13944" s="33" t="n">
        <v>45872.875</v>
      </c>
      <c r="B13944" s="15">
        <f>WEEKDAY($A13944,2)</f>
        <v/>
      </c>
      <c r="C13944" s="15">
        <f>HOUR($A13944)</f>
        <v/>
      </c>
      <c r="D13944" s="15">
        <f>IF(AND($A13944&gt;=Instellingen!$B$6,$A13944&lt;Instellingen!$B$7),1,0)</f>
        <v/>
      </c>
      <c r="E13944" s="15">
        <f>COUNTIF(tData[BezoekStart],"&lt;"&amp;($A13944+1/24))-COUNTIF(tData[BezoekEind],"&lt;="&amp;$A13944)</f>
        <v/>
      </c>
      <c r="F13944" s="15">
        <f>COUNTIF(tData[BezoekLangStart],"&lt;"&amp;($A13944+1/24))-COUNTIF(tData[BezoekLangEind],"&lt;="&amp;$A13944)</f>
        <v/>
      </c>
      <c r="G13944" s="15">
        <f>IF($D13944=1,$B13944*100+$C13944,-1)</f>
        <v/>
      </c>
      <c r="H13944" s="15">
        <f>IF($D13944=1,$B13944,-1)</f>
        <v/>
      </c>
      <c r="I13944" s="15">
        <f>IF($D13944=1,$C13944,-1)</f>
        <v/>
      </c>
    </row>
    <row r="13945">
      <c r="A13945" s="33" t="n">
        <v>45872.91666666666</v>
      </c>
      <c r="B13945" s="15">
        <f>WEEKDAY($A13945,2)</f>
        <v/>
      </c>
      <c r="C13945" s="15">
        <f>HOUR($A13945)</f>
        <v/>
      </c>
      <c r="D13945" s="15">
        <f>IF(AND($A13945&gt;=Instellingen!$B$6,$A13945&lt;Instellingen!$B$7),1,0)</f>
        <v/>
      </c>
      <c r="E13945" s="15">
        <f>COUNTIF(tData[BezoekStart],"&lt;"&amp;($A13945+1/24))-COUNTIF(tData[BezoekEind],"&lt;="&amp;$A13945)</f>
        <v/>
      </c>
      <c r="F13945" s="15">
        <f>COUNTIF(tData[BezoekLangStart],"&lt;"&amp;($A13945+1/24))-COUNTIF(tData[BezoekLangEind],"&lt;="&amp;$A13945)</f>
        <v/>
      </c>
      <c r="G13945" s="15">
        <f>IF($D13945=1,$B13945*100+$C13945,-1)</f>
        <v/>
      </c>
      <c r="H13945" s="15">
        <f>IF($D13945=1,$B13945,-1)</f>
        <v/>
      </c>
      <c r="I13945" s="15">
        <f>IF($D13945=1,$C13945,-1)</f>
        <v/>
      </c>
    </row>
    <row r="13946">
      <c r="A13946" s="33" t="n">
        <v>45872.95833333334</v>
      </c>
      <c r="B13946" s="15">
        <f>WEEKDAY($A13946,2)</f>
        <v/>
      </c>
      <c r="C13946" s="15">
        <f>HOUR($A13946)</f>
        <v/>
      </c>
      <c r="D13946" s="15">
        <f>IF(AND($A13946&gt;=Instellingen!$B$6,$A13946&lt;Instellingen!$B$7),1,0)</f>
        <v/>
      </c>
      <c r="E13946" s="15">
        <f>COUNTIF(tData[BezoekStart],"&lt;"&amp;($A13946+1/24))-COUNTIF(tData[BezoekEind],"&lt;="&amp;$A13946)</f>
        <v/>
      </c>
      <c r="F13946" s="15">
        <f>COUNTIF(tData[BezoekLangStart],"&lt;"&amp;($A13946+1/24))-COUNTIF(tData[BezoekLangEind],"&lt;="&amp;$A13946)</f>
        <v/>
      </c>
      <c r="G13946" s="15">
        <f>IF($D13946=1,$B13946*100+$C13946,-1)</f>
        <v/>
      </c>
      <c r="H13946" s="15">
        <f>IF($D13946=1,$B13946,-1)</f>
        <v/>
      </c>
      <c r="I13946" s="15">
        <f>IF($D13946=1,$C13946,-1)</f>
        <v/>
      </c>
    </row>
    <row r="13947">
      <c r="A13947" s="33" t="n">
        <v>45873</v>
      </c>
      <c r="B13947" s="15">
        <f>WEEKDAY($A13947,2)</f>
        <v/>
      </c>
      <c r="C13947" s="15">
        <f>HOUR($A13947)</f>
        <v/>
      </c>
      <c r="D13947" s="15">
        <f>IF(AND($A13947&gt;=Instellingen!$B$6,$A13947&lt;Instellingen!$B$7),1,0)</f>
        <v/>
      </c>
      <c r="E13947" s="15">
        <f>COUNTIF(tData[BezoekStart],"&lt;"&amp;($A13947+1/24))-COUNTIF(tData[BezoekEind],"&lt;="&amp;$A13947)</f>
        <v/>
      </c>
      <c r="F13947" s="15">
        <f>COUNTIF(tData[BezoekLangStart],"&lt;"&amp;($A13947+1/24))-COUNTIF(tData[BezoekLangEind],"&lt;="&amp;$A13947)</f>
        <v/>
      </c>
      <c r="G13947" s="15">
        <f>IF($D13947=1,$B13947*100+$C13947,-1)</f>
        <v/>
      </c>
      <c r="H13947" s="15">
        <f>IF($D13947=1,$B13947,-1)</f>
        <v/>
      </c>
      <c r="I13947" s="15">
        <f>IF($D13947=1,$C13947,-1)</f>
        <v/>
      </c>
    </row>
    <row r="13948">
      <c r="A13948" s="33" t="n">
        <v>45873.04166666666</v>
      </c>
      <c r="B13948" s="15">
        <f>WEEKDAY($A13948,2)</f>
        <v/>
      </c>
      <c r="C13948" s="15">
        <f>HOUR($A13948)</f>
        <v/>
      </c>
      <c r="D13948" s="15">
        <f>IF(AND($A13948&gt;=Instellingen!$B$6,$A13948&lt;Instellingen!$B$7),1,0)</f>
        <v/>
      </c>
      <c r="E13948" s="15">
        <f>COUNTIF(tData[BezoekStart],"&lt;"&amp;($A13948+1/24))-COUNTIF(tData[BezoekEind],"&lt;="&amp;$A13948)</f>
        <v/>
      </c>
      <c r="F13948" s="15">
        <f>COUNTIF(tData[BezoekLangStart],"&lt;"&amp;($A13948+1/24))-COUNTIF(tData[BezoekLangEind],"&lt;="&amp;$A13948)</f>
        <v/>
      </c>
      <c r="G13948" s="15">
        <f>IF($D13948=1,$B13948*100+$C13948,-1)</f>
        <v/>
      </c>
      <c r="H13948" s="15">
        <f>IF($D13948=1,$B13948,-1)</f>
        <v/>
      </c>
      <c r="I13948" s="15">
        <f>IF($D13948=1,$C13948,-1)</f>
        <v/>
      </c>
    </row>
    <row r="13949">
      <c r="A13949" s="33" t="n">
        <v>45873.08333333334</v>
      </c>
      <c r="B13949" s="15">
        <f>WEEKDAY($A13949,2)</f>
        <v/>
      </c>
      <c r="C13949" s="15">
        <f>HOUR($A13949)</f>
        <v/>
      </c>
      <c r="D13949" s="15">
        <f>IF(AND($A13949&gt;=Instellingen!$B$6,$A13949&lt;Instellingen!$B$7),1,0)</f>
        <v/>
      </c>
      <c r="E13949" s="15">
        <f>COUNTIF(tData[BezoekStart],"&lt;"&amp;($A13949+1/24))-COUNTIF(tData[BezoekEind],"&lt;="&amp;$A13949)</f>
        <v/>
      </c>
      <c r="F13949" s="15">
        <f>COUNTIF(tData[BezoekLangStart],"&lt;"&amp;($A13949+1/24))-COUNTIF(tData[BezoekLangEind],"&lt;="&amp;$A13949)</f>
        <v/>
      </c>
      <c r="G13949" s="15">
        <f>IF($D13949=1,$B13949*100+$C13949,-1)</f>
        <v/>
      </c>
      <c r="H13949" s="15">
        <f>IF($D13949=1,$B13949,-1)</f>
        <v/>
      </c>
      <c r="I13949" s="15">
        <f>IF($D13949=1,$C13949,-1)</f>
        <v/>
      </c>
    </row>
    <row r="13950">
      <c r="A13950" s="33" t="n">
        <v>45873.125</v>
      </c>
      <c r="B13950" s="15">
        <f>WEEKDAY($A13950,2)</f>
        <v/>
      </c>
      <c r="C13950" s="15">
        <f>HOUR($A13950)</f>
        <v/>
      </c>
      <c r="D13950" s="15">
        <f>IF(AND($A13950&gt;=Instellingen!$B$6,$A13950&lt;Instellingen!$B$7),1,0)</f>
        <v/>
      </c>
      <c r="E13950" s="15">
        <f>COUNTIF(tData[BezoekStart],"&lt;"&amp;($A13950+1/24))-COUNTIF(tData[BezoekEind],"&lt;="&amp;$A13950)</f>
        <v/>
      </c>
      <c r="F13950" s="15">
        <f>COUNTIF(tData[BezoekLangStart],"&lt;"&amp;($A13950+1/24))-COUNTIF(tData[BezoekLangEind],"&lt;="&amp;$A13950)</f>
        <v/>
      </c>
      <c r="G13950" s="15">
        <f>IF($D13950=1,$B13950*100+$C13950,-1)</f>
        <v/>
      </c>
      <c r="H13950" s="15">
        <f>IF($D13950=1,$B13950,-1)</f>
        <v/>
      </c>
      <c r="I13950" s="15">
        <f>IF($D13950=1,$C13950,-1)</f>
        <v/>
      </c>
    </row>
    <row r="13951">
      <c r="A13951" s="33" t="n">
        <v>45873.16666666666</v>
      </c>
      <c r="B13951" s="15">
        <f>WEEKDAY($A13951,2)</f>
        <v/>
      </c>
      <c r="C13951" s="15">
        <f>HOUR($A13951)</f>
        <v/>
      </c>
      <c r="D13951" s="15">
        <f>IF(AND($A13951&gt;=Instellingen!$B$6,$A13951&lt;Instellingen!$B$7),1,0)</f>
        <v/>
      </c>
      <c r="E13951" s="15">
        <f>COUNTIF(tData[BezoekStart],"&lt;"&amp;($A13951+1/24))-COUNTIF(tData[BezoekEind],"&lt;="&amp;$A13951)</f>
        <v/>
      </c>
      <c r="F13951" s="15">
        <f>COUNTIF(tData[BezoekLangStart],"&lt;"&amp;($A13951+1/24))-COUNTIF(tData[BezoekLangEind],"&lt;="&amp;$A13951)</f>
        <v/>
      </c>
      <c r="G13951" s="15">
        <f>IF($D13951=1,$B13951*100+$C13951,-1)</f>
        <v/>
      </c>
      <c r="H13951" s="15">
        <f>IF($D13951=1,$B13951,-1)</f>
        <v/>
      </c>
      <c r="I13951" s="15">
        <f>IF($D13951=1,$C13951,-1)</f>
        <v/>
      </c>
    </row>
    <row r="13952">
      <c r="A13952" s="33" t="n">
        <v>45873.20833333334</v>
      </c>
      <c r="B13952" s="15">
        <f>WEEKDAY($A13952,2)</f>
        <v/>
      </c>
      <c r="C13952" s="15">
        <f>HOUR($A13952)</f>
        <v/>
      </c>
      <c r="D13952" s="15">
        <f>IF(AND($A13952&gt;=Instellingen!$B$6,$A13952&lt;Instellingen!$B$7),1,0)</f>
        <v/>
      </c>
      <c r="E13952" s="15">
        <f>COUNTIF(tData[BezoekStart],"&lt;"&amp;($A13952+1/24))-COUNTIF(tData[BezoekEind],"&lt;="&amp;$A13952)</f>
        <v/>
      </c>
      <c r="F13952" s="15">
        <f>COUNTIF(tData[BezoekLangStart],"&lt;"&amp;($A13952+1/24))-COUNTIF(tData[BezoekLangEind],"&lt;="&amp;$A13952)</f>
        <v/>
      </c>
      <c r="G13952" s="15">
        <f>IF($D13952=1,$B13952*100+$C13952,-1)</f>
        <v/>
      </c>
      <c r="H13952" s="15">
        <f>IF($D13952=1,$B13952,-1)</f>
        <v/>
      </c>
      <c r="I13952" s="15">
        <f>IF($D13952=1,$C13952,-1)</f>
        <v/>
      </c>
    </row>
    <row r="13953">
      <c r="A13953" s="33" t="n">
        <v>45873.25</v>
      </c>
      <c r="B13953" s="15">
        <f>WEEKDAY($A13953,2)</f>
        <v/>
      </c>
      <c r="C13953" s="15">
        <f>HOUR($A13953)</f>
        <v/>
      </c>
      <c r="D13953" s="15">
        <f>IF(AND($A13953&gt;=Instellingen!$B$6,$A13953&lt;Instellingen!$B$7),1,0)</f>
        <v/>
      </c>
      <c r="E13953" s="15">
        <f>COUNTIF(tData[BezoekStart],"&lt;"&amp;($A13953+1/24))-COUNTIF(tData[BezoekEind],"&lt;="&amp;$A13953)</f>
        <v/>
      </c>
      <c r="F13953" s="15">
        <f>COUNTIF(tData[BezoekLangStart],"&lt;"&amp;($A13953+1/24))-COUNTIF(tData[BezoekLangEind],"&lt;="&amp;$A13953)</f>
        <v/>
      </c>
      <c r="G13953" s="15">
        <f>IF($D13953=1,$B13953*100+$C13953,-1)</f>
        <v/>
      </c>
      <c r="H13953" s="15">
        <f>IF($D13953=1,$B13953,-1)</f>
        <v/>
      </c>
      <c r="I13953" s="15">
        <f>IF($D13953=1,$C13953,-1)</f>
        <v/>
      </c>
    </row>
    <row r="13954">
      <c r="A13954" s="33" t="n">
        <v>45873.29166666666</v>
      </c>
      <c r="B13954" s="15">
        <f>WEEKDAY($A13954,2)</f>
        <v/>
      </c>
      <c r="C13954" s="15">
        <f>HOUR($A13954)</f>
        <v/>
      </c>
      <c r="D13954" s="15">
        <f>IF(AND($A13954&gt;=Instellingen!$B$6,$A13954&lt;Instellingen!$B$7),1,0)</f>
        <v/>
      </c>
      <c r="E13954" s="15">
        <f>COUNTIF(tData[BezoekStart],"&lt;"&amp;($A13954+1/24))-COUNTIF(tData[BezoekEind],"&lt;="&amp;$A13954)</f>
        <v/>
      </c>
      <c r="F13954" s="15">
        <f>COUNTIF(tData[BezoekLangStart],"&lt;"&amp;($A13954+1/24))-COUNTIF(tData[BezoekLangEind],"&lt;="&amp;$A13954)</f>
        <v/>
      </c>
      <c r="G13954" s="15">
        <f>IF($D13954=1,$B13954*100+$C13954,-1)</f>
        <v/>
      </c>
      <c r="H13954" s="15">
        <f>IF($D13954=1,$B13954,-1)</f>
        <v/>
      </c>
      <c r="I13954" s="15">
        <f>IF($D13954=1,$C13954,-1)</f>
        <v/>
      </c>
    </row>
    <row r="13955">
      <c r="A13955" s="33" t="n">
        <v>45873.33333333334</v>
      </c>
      <c r="B13955" s="15">
        <f>WEEKDAY($A13955,2)</f>
        <v/>
      </c>
      <c r="C13955" s="15">
        <f>HOUR($A13955)</f>
        <v/>
      </c>
      <c r="D13955" s="15">
        <f>IF(AND($A13955&gt;=Instellingen!$B$6,$A13955&lt;Instellingen!$B$7),1,0)</f>
        <v/>
      </c>
      <c r="E13955" s="15">
        <f>COUNTIF(tData[BezoekStart],"&lt;"&amp;($A13955+1/24))-COUNTIF(tData[BezoekEind],"&lt;="&amp;$A13955)</f>
        <v/>
      </c>
      <c r="F13955" s="15">
        <f>COUNTIF(tData[BezoekLangStart],"&lt;"&amp;($A13955+1/24))-COUNTIF(tData[BezoekLangEind],"&lt;="&amp;$A13955)</f>
        <v/>
      </c>
      <c r="G13955" s="15">
        <f>IF($D13955=1,$B13955*100+$C13955,-1)</f>
        <v/>
      </c>
      <c r="H13955" s="15">
        <f>IF($D13955=1,$B13955,-1)</f>
        <v/>
      </c>
      <c r="I13955" s="15">
        <f>IF($D13955=1,$C13955,-1)</f>
        <v/>
      </c>
    </row>
    <row r="13956">
      <c r="A13956" s="33" t="n">
        <v>45873.375</v>
      </c>
      <c r="B13956" s="15">
        <f>WEEKDAY($A13956,2)</f>
        <v/>
      </c>
      <c r="C13956" s="15">
        <f>HOUR($A13956)</f>
        <v/>
      </c>
      <c r="D13956" s="15">
        <f>IF(AND($A13956&gt;=Instellingen!$B$6,$A13956&lt;Instellingen!$B$7),1,0)</f>
        <v/>
      </c>
      <c r="E13956" s="15">
        <f>COUNTIF(tData[BezoekStart],"&lt;"&amp;($A13956+1/24))-COUNTIF(tData[BezoekEind],"&lt;="&amp;$A13956)</f>
        <v/>
      </c>
      <c r="F13956" s="15">
        <f>COUNTIF(tData[BezoekLangStart],"&lt;"&amp;($A13956+1/24))-COUNTIF(tData[BezoekLangEind],"&lt;="&amp;$A13956)</f>
        <v/>
      </c>
      <c r="G13956" s="15">
        <f>IF($D13956=1,$B13956*100+$C13956,-1)</f>
        <v/>
      </c>
      <c r="H13956" s="15">
        <f>IF($D13956=1,$B13956,-1)</f>
        <v/>
      </c>
      <c r="I13956" s="15">
        <f>IF($D13956=1,$C13956,-1)</f>
        <v/>
      </c>
    </row>
    <row r="13957">
      <c r="A13957" s="33" t="n">
        <v>45873.41666666666</v>
      </c>
      <c r="B13957" s="15">
        <f>WEEKDAY($A13957,2)</f>
        <v/>
      </c>
      <c r="C13957" s="15">
        <f>HOUR($A13957)</f>
        <v/>
      </c>
      <c r="D13957" s="15">
        <f>IF(AND($A13957&gt;=Instellingen!$B$6,$A13957&lt;Instellingen!$B$7),1,0)</f>
        <v/>
      </c>
      <c r="E13957" s="15">
        <f>COUNTIF(tData[BezoekStart],"&lt;"&amp;($A13957+1/24))-COUNTIF(tData[BezoekEind],"&lt;="&amp;$A13957)</f>
        <v/>
      </c>
      <c r="F13957" s="15">
        <f>COUNTIF(tData[BezoekLangStart],"&lt;"&amp;($A13957+1/24))-COUNTIF(tData[BezoekLangEind],"&lt;="&amp;$A13957)</f>
        <v/>
      </c>
      <c r="G13957" s="15">
        <f>IF($D13957=1,$B13957*100+$C13957,-1)</f>
        <v/>
      </c>
      <c r="H13957" s="15">
        <f>IF($D13957=1,$B13957,-1)</f>
        <v/>
      </c>
      <c r="I13957" s="15">
        <f>IF($D13957=1,$C13957,-1)</f>
        <v/>
      </c>
    </row>
    <row r="13958">
      <c r="A13958" s="33" t="n">
        <v>45873.45833333334</v>
      </c>
      <c r="B13958" s="15">
        <f>WEEKDAY($A13958,2)</f>
        <v/>
      </c>
      <c r="C13958" s="15">
        <f>HOUR($A13958)</f>
        <v/>
      </c>
      <c r="D13958" s="15">
        <f>IF(AND($A13958&gt;=Instellingen!$B$6,$A13958&lt;Instellingen!$B$7),1,0)</f>
        <v/>
      </c>
      <c r="E13958" s="15">
        <f>COUNTIF(tData[BezoekStart],"&lt;"&amp;($A13958+1/24))-COUNTIF(tData[BezoekEind],"&lt;="&amp;$A13958)</f>
        <v/>
      </c>
      <c r="F13958" s="15">
        <f>COUNTIF(tData[BezoekLangStart],"&lt;"&amp;($A13958+1/24))-COUNTIF(tData[BezoekLangEind],"&lt;="&amp;$A13958)</f>
        <v/>
      </c>
      <c r="G13958" s="15">
        <f>IF($D13958=1,$B13958*100+$C13958,-1)</f>
        <v/>
      </c>
      <c r="H13958" s="15">
        <f>IF($D13958=1,$B13958,-1)</f>
        <v/>
      </c>
      <c r="I13958" s="15">
        <f>IF($D13958=1,$C13958,-1)</f>
        <v/>
      </c>
    </row>
    <row r="13959">
      <c r="A13959" s="33" t="n">
        <v>45873.5</v>
      </c>
      <c r="B13959" s="15">
        <f>WEEKDAY($A13959,2)</f>
        <v/>
      </c>
      <c r="C13959" s="15">
        <f>HOUR($A13959)</f>
        <v/>
      </c>
      <c r="D13959" s="15">
        <f>IF(AND($A13959&gt;=Instellingen!$B$6,$A13959&lt;Instellingen!$B$7),1,0)</f>
        <v/>
      </c>
      <c r="E13959" s="15">
        <f>COUNTIF(tData[BezoekStart],"&lt;"&amp;($A13959+1/24))-COUNTIF(tData[BezoekEind],"&lt;="&amp;$A13959)</f>
        <v/>
      </c>
      <c r="F13959" s="15">
        <f>COUNTIF(tData[BezoekLangStart],"&lt;"&amp;($A13959+1/24))-COUNTIF(tData[BezoekLangEind],"&lt;="&amp;$A13959)</f>
        <v/>
      </c>
      <c r="G13959" s="15">
        <f>IF($D13959=1,$B13959*100+$C13959,-1)</f>
        <v/>
      </c>
      <c r="H13959" s="15">
        <f>IF($D13959=1,$B13959,-1)</f>
        <v/>
      </c>
      <c r="I13959" s="15">
        <f>IF($D13959=1,$C13959,-1)</f>
        <v/>
      </c>
    </row>
    <row r="13960">
      <c r="A13960" s="33" t="n">
        <v>45873.54166666666</v>
      </c>
      <c r="B13960" s="15">
        <f>WEEKDAY($A13960,2)</f>
        <v/>
      </c>
      <c r="C13960" s="15">
        <f>HOUR($A13960)</f>
        <v/>
      </c>
      <c r="D13960" s="15">
        <f>IF(AND($A13960&gt;=Instellingen!$B$6,$A13960&lt;Instellingen!$B$7),1,0)</f>
        <v/>
      </c>
      <c r="E13960" s="15">
        <f>COUNTIF(tData[BezoekStart],"&lt;"&amp;($A13960+1/24))-COUNTIF(tData[BezoekEind],"&lt;="&amp;$A13960)</f>
        <v/>
      </c>
      <c r="F13960" s="15">
        <f>COUNTIF(tData[BezoekLangStart],"&lt;"&amp;($A13960+1/24))-COUNTIF(tData[BezoekLangEind],"&lt;="&amp;$A13960)</f>
        <v/>
      </c>
      <c r="G13960" s="15">
        <f>IF($D13960=1,$B13960*100+$C13960,-1)</f>
        <v/>
      </c>
      <c r="H13960" s="15">
        <f>IF($D13960=1,$B13960,-1)</f>
        <v/>
      </c>
      <c r="I13960" s="15">
        <f>IF($D13960=1,$C13960,-1)</f>
        <v/>
      </c>
    </row>
    <row r="13961">
      <c r="A13961" s="33" t="n">
        <v>45873.58333333334</v>
      </c>
      <c r="B13961" s="15">
        <f>WEEKDAY($A13961,2)</f>
        <v/>
      </c>
      <c r="C13961" s="15">
        <f>HOUR($A13961)</f>
        <v/>
      </c>
      <c r="D13961" s="15">
        <f>IF(AND($A13961&gt;=Instellingen!$B$6,$A13961&lt;Instellingen!$B$7),1,0)</f>
        <v/>
      </c>
      <c r="E13961" s="15">
        <f>COUNTIF(tData[BezoekStart],"&lt;"&amp;($A13961+1/24))-COUNTIF(tData[BezoekEind],"&lt;="&amp;$A13961)</f>
        <v/>
      </c>
      <c r="F13961" s="15">
        <f>COUNTIF(tData[BezoekLangStart],"&lt;"&amp;($A13961+1/24))-COUNTIF(tData[BezoekLangEind],"&lt;="&amp;$A13961)</f>
        <v/>
      </c>
      <c r="G13961" s="15">
        <f>IF($D13961=1,$B13961*100+$C13961,-1)</f>
        <v/>
      </c>
      <c r="H13961" s="15">
        <f>IF($D13961=1,$B13961,-1)</f>
        <v/>
      </c>
      <c r="I13961" s="15">
        <f>IF($D13961=1,$C13961,-1)</f>
        <v/>
      </c>
    </row>
    <row r="13962">
      <c r="A13962" s="33" t="n">
        <v>45873.625</v>
      </c>
      <c r="B13962" s="15">
        <f>WEEKDAY($A13962,2)</f>
        <v/>
      </c>
      <c r="C13962" s="15">
        <f>HOUR($A13962)</f>
        <v/>
      </c>
      <c r="D13962" s="15">
        <f>IF(AND($A13962&gt;=Instellingen!$B$6,$A13962&lt;Instellingen!$B$7),1,0)</f>
        <v/>
      </c>
      <c r="E13962" s="15">
        <f>COUNTIF(tData[BezoekStart],"&lt;"&amp;($A13962+1/24))-COUNTIF(tData[BezoekEind],"&lt;="&amp;$A13962)</f>
        <v/>
      </c>
      <c r="F13962" s="15">
        <f>COUNTIF(tData[BezoekLangStart],"&lt;"&amp;($A13962+1/24))-COUNTIF(tData[BezoekLangEind],"&lt;="&amp;$A13962)</f>
        <v/>
      </c>
      <c r="G13962" s="15">
        <f>IF($D13962=1,$B13962*100+$C13962,-1)</f>
        <v/>
      </c>
      <c r="H13962" s="15">
        <f>IF($D13962=1,$B13962,-1)</f>
        <v/>
      </c>
      <c r="I13962" s="15">
        <f>IF($D13962=1,$C13962,-1)</f>
        <v/>
      </c>
    </row>
    <row r="13963">
      <c r="A13963" s="33" t="n">
        <v>45873.66666666666</v>
      </c>
      <c r="B13963" s="15">
        <f>WEEKDAY($A13963,2)</f>
        <v/>
      </c>
      <c r="C13963" s="15">
        <f>HOUR($A13963)</f>
        <v/>
      </c>
      <c r="D13963" s="15">
        <f>IF(AND($A13963&gt;=Instellingen!$B$6,$A13963&lt;Instellingen!$B$7),1,0)</f>
        <v/>
      </c>
      <c r="E13963" s="15">
        <f>COUNTIF(tData[BezoekStart],"&lt;"&amp;($A13963+1/24))-COUNTIF(tData[BezoekEind],"&lt;="&amp;$A13963)</f>
        <v/>
      </c>
      <c r="F13963" s="15">
        <f>COUNTIF(tData[BezoekLangStart],"&lt;"&amp;($A13963+1/24))-COUNTIF(tData[BezoekLangEind],"&lt;="&amp;$A13963)</f>
        <v/>
      </c>
      <c r="G13963" s="15">
        <f>IF($D13963=1,$B13963*100+$C13963,-1)</f>
        <v/>
      </c>
      <c r="H13963" s="15">
        <f>IF($D13963=1,$B13963,-1)</f>
        <v/>
      </c>
      <c r="I13963" s="15">
        <f>IF($D13963=1,$C13963,-1)</f>
        <v/>
      </c>
    </row>
    <row r="13964">
      <c r="A13964" s="33" t="n">
        <v>45873.70833333334</v>
      </c>
      <c r="B13964" s="15">
        <f>WEEKDAY($A13964,2)</f>
        <v/>
      </c>
      <c r="C13964" s="15">
        <f>HOUR($A13964)</f>
        <v/>
      </c>
      <c r="D13964" s="15">
        <f>IF(AND($A13964&gt;=Instellingen!$B$6,$A13964&lt;Instellingen!$B$7),1,0)</f>
        <v/>
      </c>
      <c r="E13964" s="15">
        <f>COUNTIF(tData[BezoekStart],"&lt;"&amp;($A13964+1/24))-COUNTIF(tData[BezoekEind],"&lt;="&amp;$A13964)</f>
        <v/>
      </c>
      <c r="F13964" s="15">
        <f>COUNTIF(tData[BezoekLangStart],"&lt;"&amp;($A13964+1/24))-COUNTIF(tData[BezoekLangEind],"&lt;="&amp;$A13964)</f>
        <v/>
      </c>
      <c r="G13964" s="15">
        <f>IF($D13964=1,$B13964*100+$C13964,-1)</f>
        <v/>
      </c>
      <c r="H13964" s="15">
        <f>IF($D13964=1,$B13964,-1)</f>
        <v/>
      </c>
      <c r="I13964" s="15">
        <f>IF($D13964=1,$C13964,-1)</f>
        <v/>
      </c>
    </row>
    <row r="13965">
      <c r="A13965" s="33" t="n">
        <v>45873.75</v>
      </c>
      <c r="B13965" s="15">
        <f>WEEKDAY($A13965,2)</f>
        <v/>
      </c>
      <c r="C13965" s="15">
        <f>HOUR($A13965)</f>
        <v/>
      </c>
      <c r="D13965" s="15">
        <f>IF(AND($A13965&gt;=Instellingen!$B$6,$A13965&lt;Instellingen!$B$7),1,0)</f>
        <v/>
      </c>
      <c r="E13965" s="15">
        <f>COUNTIF(tData[BezoekStart],"&lt;"&amp;($A13965+1/24))-COUNTIF(tData[BezoekEind],"&lt;="&amp;$A13965)</f>
        <v/>
      </c>
      <c r="F13965" s="15">
        <f>COUNTIF(tData[BezoekLangStart],"&lt;"&amp;($A13965+1/24))-COUNTIF(tData[BezoekLangEind],"&lt;="&amp;$A13965)</f>
        <v/>
      </c>
      <c r="G13965" s="15">
        <f>IF($D13965=1,$B13965*100+$C13965,-1)</f>
        <v/>
      </c>
      <c r="H13965" s="15">
        <f>IF($D13965=1,$B13965,-1)</f>
        <v/>
      </c>
      <c r="I13965" s="15">
        <f>IF($D13965=1,$C13965,-1)</f>
        <v/>
      </c>
    </row>
    <row r="13966">
      <c r="A13966" s="33" t="n">
        <v>45873.79166666666</v>
      </c>
      <c r="B13966" s="15">
        <f>WEEKDAY($A13966,2)</f>
        <v/>
      </c>
      <c r="C13966" s="15">
        <f>HOUR($A13966)</f>
        <v/>
      </c>
      <c r="D13966" s="15">
        <f>IF(AND($A13966&gt;=Instellingen!$B$6,$A13966&lt;Instellingen!$B$7),1,0)</f>
        <v/>
      </c>
      <c r="E13966" s="15">
        <f>COUNTIF(tData[BezoekStart],"&lt;"&amp;($A13966+1/24))-COUNTIF(tData[BezoekEind],"&lt;="&amp;$A13966)</f>
        <v/>
      </c>
      <c r="F13966" s="15">
        <f>COUNTIF(tData[BezoekLangStart],"&lt;"&amp;($A13966+1/24))-COUNTIF(tData[BezoekLangEind],"&lt;="&amp;$A13966)</f>
        <v/>
      </c>
      <c r="G13966" s="15">
        <f>IF($D13966=1,$B13966*100+$C13966,-1)</f>
        <v/>
      </c>
      <c r="H13966" s="15">
        <f>IF($D13966=1,$B13966,-1)</f>
        <v/>
      </c>
      <c r="I13966" s="15">
        <f>IF($D13966=1,$C13966,-1)</f>
        <v/>
      </c>
    </row>
    <row r="13967">
      <c r="A13967" s="33" t="n">
        <v>45873.83333333334</v>
      </c>
      <c r="B13967" s="15">
        <f>WEEKDAY($A13967,2)</f>
        <v/>
      </c>
      <c r="C13967" s="15">
        <f>HOUR($A13967)</f>
        <v/>
      </c>
      <c r="D13967" s="15">
        <f>IF(AND($A13967&gt;=Instellingen!$B$6,$A13967&lt;Instellingen!$B$7),1,0)</f>
        <v/>
      </c>
      <c r="E13967" s="15">
        <f>COUNTIF(tData[BezoekStart],"&lt;"&amp;($A13967+1/24))-COUNTIF(tData[BezoekEind],"&lt;="&amp;$A13967)</f>
        <v/>
      </c>
      <c r="F13967" s="15">
        <f>COUNTIF(tData[BezoekLangStart],"&lt;"&amp;($A13967+1/24))-COUNTIF(tData[BezoekLangEind],"&lt;="&amp;$A13967)</f>
        <v/>
      </c>
      <c r="G13967" s="15">
        <f>IF($D13967=1,$B13967*100+$C13967,-1)</f>
        <v/>
      </c>
      <c r="H13967" s="15">
        <f>IF($D13967=1,$B13967,-1)</f>
        <v/>
      </c>
      <c r="I13967" s="15">
        <f>IF($D13967=1,$C13967,-1)</f>
        <v/>
      </c>
    </row>
    <row r="13968">
      <c r="A13968" s="33" t="n">
        <v>45873.875</v>
      </c>
      <c r="B13968" s="15">
        <f>WEEKDAY($A13968,2)</f>
        <v/>
      </c>
      <c r="C13968" s="15">
        <f>HOUR($A13968)</f>
        <v/>
      </c>
      <c r="D13968" s="15">
        <f>IF(AND($A13968&gt;=Instellingen!$B$6,$A13968&lt;Instellingen!$B$7),1,0)</f>
        <v/>
      </c>
      <c r="E13968" s="15">
        <f>COUNTIF(tData[BezoekStart],"&lt;"&amp;($A13968+1/24))-COUNTIF(tData[BezoekEind],"&lt;="&amp;$A13968)</f>
        <v/>
      </c>
      <c r="F13968" s="15">
        <f>COUNTIF(tData[BezoekLangStart],"&lt;"&amp;($A13968+1/24))-COUNTIF(tData[BezoekLangEind],"&lt;="&amp;$A13968)</f>
        <v/>
      </c>
      <c r="G13968" s="15">
        <f>IF($D13968=1,$B13968*100+$C13968,-1)</f>
        <v/>
      </c>
      <c r="H13968" s="15">
        <f>IF($D13968=1,$B13968,-1)</f>
        <v/>
      </c>
      <c r="I13968" s="15">
        <f>IF($D13968=1,$C13968,-1)</f>
        <v/>
      </c>
    </row>
    <row r="13969">
      <c r="A13969" s="33" t="n">
        <v>45873.91666666666</v>
      </c>
      <c r="B13969" s="15">
        <f>WEEKDAY($A13969,2)</f>
        <v/>
      </c>
      <c r="C13969" s="15">
        <f>HOUR($A13969)</f>
        <v/>
      </c>
      <c r="D13969" s="15">
        <f>IF(AND($A13969&gt;=Instellingen!$B$6,$A13969&lt;Instellingen!$B$7),1,0)</f>
        <v/>
      </c>
      <c r="E13969" s="15">
        <f>COUNTIF(tData[BezoekStart],"&lt;"&amp;($A13969+1/24))-COUNTIF(tData[BezoekEind],"&lt;="&amp;$A13969)</f>
        <v/>
      </c>
      <c r="F13969" s="15">
        <f>COUNTIF(tData[BezoekLangStart],"&lt;"&amp;($A13969+1/24))-COUNTIF(tData[BezoekLangEind],"&lt;="&amp;$A13969)</f>
        <v/>
      </c>
      <c r="G13969" s="15">
        <f>IF($D13969=1,$B13969*100+$C13969,-1)</f>
        <v/>
      </c>
      <c r="H13969" s="15">
        <f>IF($D13969=1,$B13969,-1)</f>
        <v/>
      </c>
      <c r="I13969" s="15">
        <f>IF($D13969=1,$C13969,-1)</f>
        <v/>
      </c>
    </row>
    <row r="13970">
      <c r="A13970" s="33" t="n">
        <v>45873.95833333334</v>
      </c>
      <c r="B13970" s="15">
        <f>WEEKDAY($A13970,2)</f>
        <v/>
      </c>
      <c r="C13970" s="15">
        <f>HOUR($A13970)</f>
        <v/>
      </c>
      <c r="D13970" s="15">
        <f>IF(AND($A13970&gt;=Instellingen!$B$6,$A13970&lt;Instellingen!$B$7),1,0)</f>
        <v/>
      </c>
      <c r="E13970" s="15">
        <f>COUNTIF(tData[BezoekStart],"&lt;"&amp;($A13970+1/24))-COUNTIF(tData[BezoekEind],"&lt;="&amp;$A13970)</f>
        <v/>
      </c>
      <c r="F13970" s="15">
        <f>COUNTIF(tData[BezoekLangStart],"&lt;"&amp;($A13970+1/24))-COUNTIF(tData[BezoekLangEind],"&lt;="&amp;$A13970)</f>
        <v/>
      </c>
      <c r="G13970" s="15">
        <f>IF($D13970=1,$B13970*100+$C13970,-1)</f>
        <v/>
      </c>
      <c r="H13970" s="15">
        <f>IF($D13970=1,$B13970,-1)</f>
        <v/>
      </c>
      <c r="I13970" s="15">
        <f>IF($D13970=1,$C13970,-1)</f>
        <v/>
      </c>
    </row>
    <row r="13971">
      <c r="A13971" s="33" t="n">
        <v>45874</v>
      </c>
      <c r="B13971" s="15">
        <f>WEEKDAY($A13971,2)</f>
        <v/>
      </c>
      <c r="C13971" s="15">
        <f>HOUR($A13971)</f>
        <v/>
      </c>
      <c r="D13971" s="15">
        <f>IF(AND($A13971&gt;=Instellingen!$B$6,$A13971&lt;Instellingen!$B$7),1,0)</f>
        <v/>
      </c>
      <c r="E13971" s="15">
        <f>COUNTIF(tData[BezoekStart],"&lt;"&amp;($A13971+1/24))-COUNTIF(tData[BezoekEind],"&lt;="&amp;$A13971)</f>
        <v/>
      </c>
      <c r="F13971" s="15">
        <f>COUNTIF(tData[BezoekLangStart],"&lt;"&amp;($A13971+1/24))-COUNTIF(tData[BezoekLangEind],"&lt;="&amp;$A13971)</f>
        <v/>
      </c>
      <c r="G13971" s="15">
        <f>IF($D13971=1,$B13971*100+$C13971,-1)</f>
        <v/>
      </c>
      <c r="H13971" s="15">
        <f>IF($D13971=1,$B13971,-1)</f>
        <v/>
      </c>
      <c r="I13971" s="15">
        <f>IF($D13971=1,$C13971,-1)</f>
        <v/>
      </c>
    </row>
    <row r="13972">
      <c r="A13972" s="33" t="n">
        <v>45874.04166666666</v>
      </c>
      <c r="B13972" s="15">
        <f>WEEKDAY($A13972,2)</f>
        <v/>
      </c>
      <c r="C13972" s="15">
        <f>HOUR($A13972)</f>
        <v/>
      </c>
      <c r="D13972" s="15">
        <f>IF(AND($A13972&gt;=Instellingen!$B$6,$A13972&lt;Instellingen!$B$7),1,0)</f>
        <v/>
      </c>
      <c r="E13972" s="15">
        <f>COUNTIF(tData[BezoekStart],"&lt;"&amp;($A13972+1/24))-COUNTIF(tData[BezoekEind],"&lt;="&amp;$A13972)</f>
        <v/>
      </c>
      <c r="F13972" s="15">
        <f>COUNTIF(tData[BezoekLangStart],"&lt;"&amp;($A13972+1/24))-COUNTIF(tData[BezoekLangEind],"&lt;="&amp;$A13972)</f>
        <v/>
      </c>
      <c r="G13972" s="15">
        <f>IF($D13972=1,$B13972*100+$C13972,-1)</f>
        <v/>
      </c>
      <c r="H13972" s="15">
        <f>IF($D13972=1,$B13972,-1)</f>
        <v/>
      </c>
      <c r="I13972" s="15">
        <f>IF($D13972=1,$C13972,-1)</f>
        <v/>
      </c>
    </row>
    <row r="13973">
      <c r="A13973" s="33" t="n">
        <v>45874.08333333334</v>
      </c>
      <c r="B13973" s="15">
        <f>WEEKDAY($A13973,2)</f>
        <v/>
      </c>
      <c r="C13973" s="15">
        <f>HOUR($A13973)</f>
        <v/>
      </c>
      <c r="D13973" s="15">
        <f>IF(AND($A13973&gt;=Instellingen!$B$6,$A13973&lt;Instellingen!$B$7),1,0)</f>
        <v/>
      </c>
      <c r="E13973" s="15">
        <f>COUNTIF(tData[BezoekStart],"&lt;"&amp;($A13973+1/24))-COUNTIF(tData[BezoekEind],"&lt;="&amp;$A13973)</f>
        <v/>
      </c>
      <c r="F13973" s="15">
        <f>COUNTIF(tData[BezoekLangStart],"&lt;"&amp;($A13973+1/24))-COUNTIF(tData[BezoekLangEind],"&lt;="&amp;$A13973)</f>
        <v/>
      </c>
      <c r="G13973" s="15">
        <f>IF($D13973=1,$B13973*100+$C13973,-1)</f>
        <v/>
      </c>
      <c r="H13973" s="15">
        <f>IF($D13973=1,$B13973,-1)</f>
        <v/>
      </c>
      <c r="I13973" s="15">
        <f>IF($D13973=1,$C13973,-1)</f>
        <v/>
      </c>
    </row>
    <row r="13974">
      <c r="A13974" s="33" t="n">
        <v>45874.125</v>
      </c>
      <c r="B13974" s="15">
        <f>WEEKDAY($A13974,2)</f>
        <v/>
      </c>
      <c r="C13974" s="15">
        <f>HOUR($A13974)</f>
        <v/>
      </c>
      <c r="D13974" s="15">
        <f>IF(AND($A13974&gt;=Instellingen!$B$6,$A13974&lt;Instellingen!$B$7),1,0)</f>
        <v/>
      </c>
      <c r="E13974" s="15">
        <f>COUNTIF(tData[BezoekStart],"&lt;"&amp;($A13974+1/24))-COUNTIF(tData[BezoekEind],"&lt;="&amp;$A13974)</f>
        <v/>
      </c>
      <c r="F13974" s="15">
        <f>COUNTIF(tData[BezoekLangStart],"&lt;"&amp;($A13974+1/24))-COUNTIF(tData[BezoekLangEind],"&lt;="&amp;$A13974)</f>
        <v/>
      </c>
      <c r="G13974" s="15">
        <f>IF($D13974=1,$B13974*100+$C13974,-1)</f>
        <v/>
      </c>
      <c r="H13974" s="15">
        <f>IF($D13974=1,$B13974,-1)</f>
        <v/>
      </c>
      <c r="I13974" s="15">
        <f>IF($D13974=1,$C13974,-1)</f>
        <v/>
      </c>
    </row>
    <row r="13975">
      <c r="A13975" s="33" t="n">
        <v>45874.16666666666</v>
      </c>
      <c r="B13975" s="15">
        <f>WEEKDAY($A13975,2)</f>
        <v/>
      </c>
      <c r="C13975" s="15">
        <f>HOUR($A13975)</f>
        <v/>
      </c>
      <c r="D13975" s="15">
        <f>IF(AND($A13975&gt;=Instellingen!$B$6,$A13975&lt;Instellingen!$B$7),1,0)</f>
        <v/>
      </c>
      <c r="E13975" s="15">
        <f>COUNTIF(tData[BezoekStart],"&lt;"&amp;($A13975+1/24))-COUNTIF(tData[BezoekEind],"&lt;="&amp;$A13975)</f>
        <v/>
      </c>
      <c r="F13975" s="15">
        <f>COUNTIF(tData[BezoekLangStart],"&lt;"&amp;($A13975+1/24))-COUNTIF(tData[BezoekLangEind],"&lt;="&amp;$A13975)</f>
        <v/>
      </c>
      <c r="G13975" s="15">
        <f>IF($D13975=1,$B13975*100+$C13975,-1)</f>
        <v/>
      </c>
      <c r="H13975" s="15">
        <f>IF($D13975=1,$B13975,-1)</f>
        <v/>
      </c>
      <c r="I13975" s="15">
        <f>IF($D13975=1,$C13975,-1)</f>
        <v/>
      </c>
    </row>
    <row r="13976">
      <c r="A13976" s="33" t="n">
        <v>45874.20833333334</v>
      </c>
      <c r="B13976" s="15">
        <f>WEEKDAY($A13976,2)</f>
        <v/>
      </c>
      <c r="C13976" s="15">
        <f>HOUR($A13976)</f>
        <v/>
      </c>
      <c r="D13976" s="15">
        <f>IF(AND($A13976&gt;=Instellingen!$B$6,$A13976&lt;Instellingen!$B$7),1,0)</f>
        <v/>
      </c>
      <c r="E13976" s="15">
        <f>COUNTIF(tData[BezoekStart],"&lt;"&amp;($A13976+1/24))-COUNTIF(tData[BezoekEind],"&lt;="&amp;$A13976)</f>
        <v/>
      </c>
      <c r="F13976" s="15">
        <f>COUNTIF(tData[BezoekLangStart],"&lt;"&amp;($A13976+1/24))-COUNTIF(tData[BezoekLangEind],"&lt;="&amp;$A13976)</f>
        <v/>
      </c>
      <c r="G13976" s="15">
        <f>IF($D13976=1,$B13976*100+$C13976,-1)</f>
        <v/>
      </c>
      <c r="H13976" s="15">
        <f>IF($D13976=1,$B13976,-1)</f>
        <v/>
      </c>
      <c r="I13976" s="15">
        <f>IF($D13976=1,$C13976,-1)</f>
        <v/>
      </c>
    </row>
    <row r="13977">
      <c r="A13977" s="33" t="n">
        <v>45874.25</v>
      </c>
      <c r="B13977" s="15">
        <f>WEEKDAY($A13977,2)</f>
        <v/>
      </c>
      <c r="C13977" s="15">
        <f>HOUR($A13977)</f>
        <v/>
      </c>
      <c r="D13977" s="15">
        <f>IF(AND($A13977&gt;=Instellingen!$B$6,$A13977&lt;Instellingen!$B$7),1,0)</f>
        <v/>
      </c>
      <c r="E13977" s="15">
        <f>COUNTIF(tData[BezoekStart],"&lt;"&amp;($A13977+1/24))-COUNTIF(tData[BezoekEind],"&lt;="&amp;$A13977)</f>
        <v/>
      </c>
      <c r="F13977" s="15">
        <f>COUNTIF(tData[BezoekLangStart],"&lt;"&amp;($A13977+1/24))-COUNTIF(tData[BezoekLangEind],"&lt;="&amp;$A13977)</f>
        <v/>
      </c>
      <c r="G13977" s="15">
        <f>IF($D13977=1,$B13977*100+$C13977,-1)</f>
        <v/>
      </c>
      <c r="H13977" s="15">
        <f>IF($D13977=1,$B13977,-1)</f>
        <v/>
      </c>
      <c r="I13977" s="15">
        <f>IF($D13977=1,$C13977,-1)</f>
        <v/>
      </c>
    </row>
    <row r="13978">
      <c r="A13978" s="33" t="n">
        <v>45874.29166666666</v>
      </c>
      <c r="B13978" s="15">
        <f>WEEKDAY($A13978,2)</f>
        <v/>
      </c>
      <c r="C13978" s="15">
        <f>HOUR($A13978)</f>
        <v/>
      </c>
      <c r="D13978" s="15">
        <f>IF(AND($A13978&gt;=Instellingen!$B$6,$A13978&lt;Instellingen!$B$7),1,0)</f>
        <v/>
      </c>
      <c r="E13978" s="15">
        <f>COUNTIF(tData[BezoekStart],"&lt;"&amp;($A13978+1/24))-COUNTIF(tData[BezoekEind],"&lt;="&amp;$A13978)</f>
        <v/>
      </c>
      <c r="F13978" s="15">
        <f>COUNTIF(tData[BezoekLangStart],"&lt;"&amp;($A13978+1/24))-COUNTIF(tData[BezoekLangEind],"&lt;="&amp;$A13978)</f>
        <v/>
      </c>
      <c r="G13978" s="15">
        <f>IF($D13978=1,$B13978*100+$C13978,-1)</f>
        <v/>
      </c>
      <c r="H13978" s="15">
        <f>IF($D13978=1,$B13978,-1)</f>
        <v/>
      </c>
      <c r="I13978" s="15">
        <f>IF($D13978=1,$C13978,-1)</f>
        <v/>
      </c>
    </row>
    <row r="13979">
      <c r="A13979" s="33" t="n">
        <v>45874.33333333334</v>
      </c>
      <c r="B13979" s="15">
        <f>WEEKDAY($A13979,2)</f>
        <v/>
      </c>
      <c r="C13979" s="15">
        <f>HOUR($A13979)</f>
        <v/>
      </c>
      <c r="D13979" s="15">
        <f>IF(AND($A13979&gt;=Instellingen!$B$6,$A13979&lt;Instellingen!$B$7),1,0)</f>
        <v/>
      </c>
      <c r="E13979" s="15">
        <f>COUNTIF(tData[BezoekStart],"&lt;"&amp;($A13979+1/24))-COUNTIF(tData[BezoekEind],"&lt;="&amp;$A13979)</f>
        <v/>
      </c>
      <c r="F13979" s="15">
        <f>COUNTIF(tData[BezoekLangStart],"&lt;"&amp;($A13979+1/24))-COUNTIF(tData[BezoekLangEind],"&lt;="&amp;$A13979)</f>
        <v/>
      </c>
      <c r="G13979" s="15">
        <f>IF($D13979=1,$B13979*100+$C13979,-1)</f>
        <v/>
      </c>
      <c r="H13979" s="15">
        <f>IF($D13979=1,$B13979,-1)</f>
        <v/>
      </c>
      <c r="I13979" s="15">
        <f>IF($D13979=1,$C13979,-1)</f>
        <v/>
      </c>
    </row>
    <row r="13980">
      <c r="A13980" s="33" t="n">
        <v>45874.375</v>
      </c>
      <c r="B13980" s="15">
        <f>WEEKDAY($A13980,2)</f>
        <v/>
      </c>
      <c r="C13980" s="15">
        <f>HOUR($A13980)</f>
        <v/>
      </c>
      <c r="D13980" s="15">
        <f>IF(AND($A13980&gt;=Instellingen!$B$6,$A13980&lt;Instellingen!$B$7),1,0)</f>
        <v/>
      </c>
      <c r="E13980" s="15">
        <f>COUNTIF(tData[BezoekStart],"&lt;"&amp;($A13980+1/24))-COUNTIF(tData[BezoekEind],"&lt;="&amp;$A13980)</f>
        <v/>
      </c>
      <c r="F13980" s="15">
        <f>COUNTIF(tData[BezoekLangStart],"&lt;"&amp;($A13980+1/24))-COUNTIF(tData[BezoekLangEind],"&lt;="&amp;$A13980)</f>
        <v/>
      </c>
      <c r="G13980" s="15">
        <f>IF($D13980=1,$B13980*100+$C13980,-1)</f>
        <v/>
      </c>
      <c r="H13980" s="15">
        <f>IF($D13980=1,$B13980,-1)</f>
        <v/>
      </c>
      <c r="I13980" s="15">
        <f>IF($D13980=1,$C13980,-1)</f>
        <v/>
      </c>
    </row>
    <row r="13981">
      <c r="A13981" s="33" t="n">
        <v>45874.41666666666</v>
      </c>
      <c r="B13981" s="15">
        <f>WEEKDAY($A13981,2)</f>
        <v/>
      </c>
      <c r="C13981" s="15">
        <f>HOUR($A13981)</f>
        <v/>
      </c>
      <c r="D13981" s="15">
        <f>IF(AND($A13981&gt;=Instellingen!$B$6,$A13981&lt;Instellingen!$B$7),1,0)</f>
        <v/>
      </c>
      <c r="E13981" s="15">
        <f>COUNTIF(tData[BezoekStart],"&lt;"&amp;($A13981+1/24))-COUNTIF(tData[BezoekEind],"&lt;="&amp;$A13981)</f>
        <v/>
      </c>
      <c r="F13981" s="15">
        <f>COUNTIF(tData[BezoekLangStart],"&lt;"&amp;($A13981+1/24))-COUNTIF(tData[BezoekLangEind],"&lt;="&amp;$A13981)</f>
        <v/>
      </c>
      <c r="G13981" s="15">
        <f>IF($D13981=1,$B13981*100+$C13981,-1)</f>
        <v/>
      </c>
      <c r="H13981" s="15">
        <f>IF($D13981=1,$B13981,-1)</f>
        <v/>
      </c>
      <c r="I13981" s="15">
        <f>IF($D13981=1,$C13981,-1)</f>
        <v/>
      </c>
    </row>
    <row r="13982">
      <c r="A13982" s="33" t="n">
        <v>45874.45833333334</v>
      </c>
      <c r="B13982" s="15">
        <f>WEEKDAY($A13982,2)</f>
        <v/>
      </c>
      <c r="C13982" s="15">
        <f>HOUR($A13982)</f>
        <v/>
      </c>
      <c r="D13982" s="15">
        <f>IF(AND($A13982&gt;=Instellingen!$B$6,$A13982&lt;Instellingen!$B$7),1,0)</f>
        <v/>
      </c>
      <c r="E13982" s="15">
        <f>COUNTIF(tData[BezoekStart],"&lt;"&amp;($A13982+1/24))-COUNTIF(tData[BezoekEind],"&lt;="&amp;$A13982)</f>
        <v/>
      </c>
      <c r="F13982" s="15">
        <f>COUNTIF(tData[BezoekLangStart],"&lt;"&amp;($A13982+1/24))-COUNTIF(tData[BezoekLangEind],"&lt;="&amp;$A13982)</f>
        <v/>
      </c>
      <c r="G13982" s="15">
        <f>IF($D13982=1,$B13982*100+$C13982,-1)</f>
        <v/>
      </c>
      <c r="H13982" s="15">
        <f>IF($D13982=1,$B13982,-1)</f>
        <v/>
      </c>
      <c r="I13982" s="15">
        <f>IF($D13982=1,$C13982,-1)</f>
        <v/>
      </c>
    </row>
    <row r="13983">
      <c r="A13983" s="33" t="n">
        <v>45874.5</v>
      </c>
      <c r="B13983" s="15">
        <f>WEEKDAY($A13983,2)</f>
        <v/>
      </c>
      <c r="C13983" s="15">
        <f>HOUR($A13983)</f>
        <v/>
      </c>
      <c r="D13983" s="15">
        <f>IF(AND($A13983&gt;=Instellingen!$B$6,$A13983&lt;Instellingen!$B$7),1,0)</f>
        <v/>
      </c>
      <c r="E13983" s="15">
        <f>COUNTIF(tData[BezoekStart],"&lt;"&amp;($A13983+1/24))-COUNTIF(tData[BezoekEind],"&lt;="&amp;$A13983)</f>
        <v/>
      </c>
      <c r="F13983" s="15">
        <f>COUNTIF(tData[BezoekLangStart],"&lt;"&amp;($A13983+1/24))-COUNTIF(tData[BezoekLangEind],"&lt;="&amp;$A13983)</f>
        <v/>
      </c>
      <c r="G13983" s="15">
        <f>IF($D13983=1,$B13983*100+$C13983,-1)</f>
        <v/>
      </c>
      <c r="H13983" s="15">
        <f>IF($D13983=1,$B13983,-1)</f>
        <v/>
      </c>
      <c r="I13983" s="15">
        <f>IF($D13983=1,$C13983,-1)</f>
        <v/>
      </c>
    </row>
    <row r="13984">
      <c r="A13984" s="33" t="n">
        <v>45874.54166666666</v>
      </c>
      <c r="B13984" s="15">
        <f>WEEKDAY($A13984,2)</f>
        <v/>
      </c>
      <c r="C13984" s="15">
        <f>HOUR($A13984)</f>
        <v/>
      </c>
      <c r="D13984" s="15">
        <f>IF(AND($A13984&gt;=Instellingen!$B$6,$A13984&lt;Instellingen!$B$7),1,0)</f>
        <v/>
      </c>
      <c r="E13984" s="15">
        <f>COUNTIF(tData[BezoekStart],"&lt;"&amp;($A13984+1/24))-COUNTIF(tData[BezoekEind],"&lt;="&amp;$A13984)</f>
        <v/>
      </c>
      <c r="F13984" s="15">
        <f>COUNTIF(tData[BezoekLangStart],"&lt;"&amp;($A13984+1/24))-COUNTIF(tData[BezoekLangEind],"&lt;="&amp;$A13984)</f>
        <v/>
      </c>
      <c r="G13984" s="15">
        <f>IF($D13984=1,$B13984*100+$C13984,-1)</f>
        <v/>
      </c>
      <c r="H13984" s="15">
        <f>IF($D13984=1,$B13984,-1)</f>
        <v/>
      </c>
      <c r="I13984" s="15">
        <f>IF($D13984=1,$C13984,-1)</f>
        <v/>
      </c>
    </row>
    <row r="13985">
      <c r="A13985" s="33" t="n">
        <v>45874.58333333334</v>
      </c>
      <c r="B13985" s="15">
        <f>WEEKDAY($A13985,2)</f>
        <v/>
      </c>
      <c r="C13985" s="15">
        <f>HOUR($A13985)</f>
        <v/>
      </c>
      <c r="D13985" s="15">
        <f>IF(AND($A13985&gt;=Instellingen!$B$6,$A13985&lt;Instellingen!$B$7),1,0)</f>
        <v/>
      </c>
      <c r="E13985" s="15">
        <f>COUNTIF(tData[BezoekStart],"&lt;"&amp;($A13985+1/24))-COUNTIF(tData[BezoekEind],"&lt;="&amp;$A13985)</f>
        <v/>
      </c>
      <c r="F13985" s="15">
        <f>COUNTIF(tData[BezoekLangStart],"&lt;"&amp;($A13985+1/24))-COUNTIF(tData[BezoekLangEind],"&lt;="&amp;$A13985)</f>
        <v/>
      </c>
      <c r="G13985" s="15">
        <f>IF($D13985=1,$B13985*100+$C13985,-1)</f>
        <v/>
      </c>
      <c r="H13985" s="15">
        <f>IF($D13985=1,$B13985,-1)</f>
        <v/>
      </c>
      <c r="I13985" s="15">
        <f>IF($D13985=1,$C13985,-1)</f>
        <v/>
      </c>
    </row>
    <row r="13986">
      <c r="A13986" s="33" t="n">
        <v>45874.625</v>
      </c>
      <c r="B13986" s="15">
        <f>WEEKDAY($A13986,2)</f>
        <v/>
      </c>
      <c r="C13986" s="15">
        <f>HOUR($A13986)</f>
        <v/>
      </c>
      <c r="D13986" s="15">
        <f>IF(AND($A13986&gt;=Instellingen!$B$6,$A13986&lt;Instellingen!$B$7),1,0)</f>
        <v/>
      </c>
      <c r="E13986" s="15">
        <f>COUNTIF(tData[BezoekStart],"&lt;"&amp;($A13986+1/24))-COUNTIF(tData[BezoekEind],"&lt;="&amp;$A13986)</f>
        <v/>
      </c>
      <c r="F13986" s="15">
        <f>COUNTIF(tData[BezoekLangStart],"&lt;"&amp;($A13986+1/24))-COUNTIF(tData[BezoekLangEind],"&lt;="&amp;$A13986)</f>
        <v/>
      </c>
      <c r="G13986" s="15">
        <f>IF($D13986=1,$B13986*100+$C13986,-1)</f>
        <v/>
      </c>
      <c r="H13986" s="15">
        <f>IF($D13986=1,$B13986,-1)</f>
        <v/>
      </c>
      <c r="I13986" s="15">
        <f>IF($D13986=1,$C13986,-1)</f>
        <v/>
      </c>
    </row>
    <row r="13987">
      <c r="A13987" s="33" t="n">
        <v>45874.66666666666</v>
      </c>
      <c r="B13987" s="15">
        <f>WEEKDAY($A13987,2)</f>
        <v/>
      </c>
      <c r="C13987" s="15">
        <f>HOUR($A13987)</f>
        <v/>
      </c>
      <c r="D13987" s="15">
        <f>IF(AND($A13987&gt;=Instellingen!$B$6,$A13987&lt;Instellingen!$B$7),1,0)</f>
        <v/>
      </c>
      <c r="E13987" s="15">
        <f>COUNTIF(tData[BezoekStart],"&lt;"&amp;($A13987+1/24))-COUNTIF(tData[BezoekEind],"&lt;="&amp;$A13987)</f>
        <v/>
      </c>
      <c r="F13987" s="15">
        <f>COUNTIF(tData[BezoekLangStart],"&lt;"&amp;($A13987+1/24))-COUNTIF(tData[BezoekLangEind],"&lt;="&amp;$A13987)</f>
        <v/>
      </c>
      <c r="G13987" s="15">
        <f>IF($D13987=1,$B13987*100+$C13987,-1)</f>
        <v/>
      </c>
      <c r="H13987" s="15">
        <f>IF($D13987=1,$B13987,-1)</f>
        <v/>
      </c>
      <c r="I13987" s="15">
        <f>IF($D13987=1,$C13987,-1)</f>
        <v/>
      </c>
    </row>
    <row r="13988">
      <c r="A13988" s="33" t="n">
        <v>45874.70833333334</v>
      </c>
      <c r="B13988" s="15">
        <f>WEEKDAY($A13988,2)</f>
        <v/>
      </c>
      <c r="C13988" s="15">
        <f>HOUR($A13988)</f>
        <v/>
      </c>
      <c r="D13988" s="15">
        <f>IF(AND($A13988&gt;=Instellingen!$B$6,$A13988&lt;Instellingen!$B$7),1,0)</f>
        <v/>
      </c>
      <c r="E13988" s="15">
        <f>COUNTIF(tData[BezoekStart],"&lt;"&amp;($A13988+1/24))-COUNTIF(tData[BezoekEind],"&lt;="&amp;$A13988)</f>
        <v/>
      </c>
      <c r="F13988" s="15">
        <f>COUNTIF(tData[BezoekLangStart],"&lt;"&amp;($A13988+1/24))-COUNTIF(tData[BezoekLangEind],"&lt;="&amp;$A13988)</f>
        <v/>
      </c>
      <c r="G13988" s="15">
        <f>IF($D13988=1,$B13988*100+$C13988,-1)</f>
        <v/>
      </c>
      <c r="H13988" s="15">
        <f>IF($D13988=1,$B13988,-1)</f>
        <v/>
      </c>
      <c r="I13988" s="15">
        <f>IF($D13988=1,$C13988,-1)</f>
        <v/>
      </c>
    </row>
    <row r="13989">
      <c r="A13989" s="33" t="n">
        <v>45874.75</v>
      </c>
      <c r="B13989" s="15">
        <f>WEEKDAY($A13989,2)</f>
        <v/>
      </c>
      <c r="C13989" s="15">
        <f>HOUR($A13989)</f>
        <v/>
      </c>
      <c r="D13989" s="15">
        <f>IF(AND($A13989&gt;=Instellingen!$B$6,$A13989&lt;Instellingen!$B$7),1,0)</f>
        <v/>
      </c>
      <c r="E13989" s="15">
        <f>COUNTIF(tData[BezoekStart],"&lt;"&amp;($A13989+1/24))-COUNTIF(tData[BezoekEind],"&lt;="&amp;$A13989)</f>
        <v/>
      </c>
      <c r="F13989" s="15">
        <f>COUNTIF(tData[BezoekLangStart],"&lt;"&amp;($A13989+1/24))-COUNTIF(tData[BezoekLangEind],"&lt;="&amp;$A13989)</f>
        <v/>
      </c>
      <c r="G13989" s="15">
        <f>IF($D13989=1,$B13989*100+$C13989,-1)</f>
        <v/>
      </c>
      <c r="H13989" s="15">
        <f>IF($D13989=1,$B13989,-1)</f>
        <v/>
      </c>
      <c r="I13989" s="15">
        <f>IF($D13989=1,$C13989,-1)</f>
        <v/>
      </c>
    </row>
    <row r="13990">
      <c r="A13990" s="33" t="n">
        <v>45874.79166666666</v>
      </c>
      <c r="B13990" s="15">
        <f>WEEKDAY($A13990,2)</f>
        <v/>
      </c>
      <c r="C13990" s="15">
        <f>HOUR($A13990)</f>
        <v/>
      </c>
      <c r="D13990" s="15">
        <f>IF(AND($A13990&gt;=Instellingen!$B$6,$A13990&lt;Instellingen!$B$7),1,0)</f>
        <v/>
      </c>
      <c r="E13990" s="15">
        <f>COUNTIF(tData[BezoekStart],"&lt;"&amp;($A13990+1/24))-COUNTIF(tData[BezoekEind],"&lt;="&amp;$A13990)</f>
        <v/>
      </c>
      <c r="F13990" s="15">
        <f>COUNTIF(tData[BezoekLangStart],"&lt;"&amp;($A13990+1/24))-COUNTIF(tData[BezoekLangEind],"&lt;="&amp;$A13990)</f>
        <v/>
      </c>
      <c r="G13990" s="15">
        <f>IF($D13990=1,$B13990*100+$C13990,-1)</f>
        <v/>
      </c>
      <c r="H13990" s="15">
        <f>IF($D13990=1,$B13990,-1)</f>
        <v/>
      </c>
      <c r="I13990" s="15">
        <f>IF($D13990=1,$C13990,-1)</f>
        <v/>
      </c>
    </row>
    <row r="13991">
      <c r="A13991" s="33" t="n">
        <v>45874.83333333334</v>
      </c>
      <c r="B13991" s="15">
        <f>WEEKDAY($A13991,2)</f>
        <v/>
      </c>
      <c r="C13991" s="15">
        <f>HOUR($A13991)</f>
        <v/>
      </c>
      <c r="D13991" s="15">
        <f>IF(AND($A13991&gt;=Instellingen!$B$6,$A13991&lt;Instellingen!$B$7),1,0)</f>
        <v/>
      </c>
      <c r="E13991" s="15">
        <f>COUNTIF(tData[BezoekStart],"&lt;"&amp;($A13991+1/24))-COUNTIF(tData[BezoekEind],"&lt;="&amp;$A13991)</f>
        <v/>
      </c>
      <c r="F13991" s="15">
        <f>COUNTIF(tData[BezoekLangStart],"&lt;"&amp;($A13991+1/24))-COUNTIF(tData[BezoekLangEind],"&lt;="&amp;$A13991)</f>
        <v/>
      </c>
      <c r="G13991" s="15">
        <f>IF($D13991=1,$B13991*100+$C13991,-1)</f>
        <v/>
      </c>
      <c r="H13991" s="15">
        <f>IF($D13991=1,$B13991,-1)</f>
        <v/>
      </c>
      <c r="I13991" s="15">
        <f>IF($D13991=1,$C13991,-1)</f>
        <v/>
      </c>
    </row>
    <row r="13992">
      <c r="A13992" s="33" t="n">
        <v>45874.875</v>
      </c>
      <c r="B13992" s="15">
        <f>WEEKDAY($A13992,2)</f>
        <v/>
      </c>
      <c r="C13992" s="15">
        <f>HOUR($A13992)</f>
        <v/>
      </c>
      <c r="D13992" s="15">
        <f>IF(AND($A13992&gt;=Instellingen!$B$6,$A13992&lt;Instellingen!$B$7),1,0)</f>
        <v/>
      </c>
      <c r="E13992" s="15">
        <f>COUNTIF(tData[BezoekStart],"&lt;"&amp;($A13992+1/24))-COUNTIF(tData[BezoekEind],"&lt;="&amp;$A13992)</f>
        <v/>
      </c>
      <c r="F13992" s="15">
        <f>COUNTIF(tData[BezoekLangStart],"&lt;"&amp;($A13992+1/24))-COUNTIF(tData[BezoekLangEind],"&lt;="&amp;$A13992)</f>
        <v/>
      </c>
      <c r="G13992" s="15">
        <f>IF($D13992=1,$B13992*100+$C13992,-1)</f>
        <v/>
      </c>
      <c r="H13992" s="15">
        <f>IF($D13992=1,$B13992,-1)</f>
        <v/>
      </c>
      <c r="I13992" s="15">
        <f>IF($D13992=1,$C13992,-1)</f>
        <v/>
      </c>
    </row>
    <row r="13993">
      <c r="A13993" s="33" t="n">
        <v>45874.91666666666</v>
      </c>
      <c r="B13993" s="15">
        <f>WEEKDAY($A13993,2)</f>
        <v/>
      </c>
      <c r="C13993" s="15">
        <f>HOUR($A13993)</f>
        <v/>
      </c>
      <c r="D13993" s="15">
        <f>IF(AND($A13993&gt;=Instellingen!$B$6,$A13993&lt;Instellingen!$B$7),1,0)</f>
        <v/>
      </c>
      <c r="E13993" s="15">
        <f>COUNTIF(tData[BezoekStart],"&lt;"&amp;($A13993+1/24))-COUNTIF(tData[BezoekEind],"&lt;="&amp;$A13993)</f>
        <v/>
      </c>
      <c r="F13993" s="15">
        <f>COUNTIF(tData[BezoekLangStart],"&lt;"&amp;($A13993+1/24))-COUNTIF(tData[BezoekLangEind],"&lt;="&amp;$A13993)</f>
        <v/>
      </c>
      <c r="G13993" s="15">
        <f>IF($D13993=1,$B13993*100+$C13993,-1)</f>
        <v/>
      </c>
      <c r="H13993" s="15">
        <f>IF($D13993=1,$B13993,-1)</f>
        <v/>
      </c>
      <c r="I13993" s="15">
        <f>IF($D13993=1,$C13993,-1)</f>
        <v/>
      </c>
    </row>
    <row r="13994">
      <c r="A13994" s="33" t="n">
        <v>45874.95833333334</v>
      </c>
      <c r="B13994" s="15">
        <f>WEEKDAY($A13994,2)</f>
        <v/>
      </c>
      <c r="C13994" s="15">
        <f>HOUR($A13994)</f>
        <v/>
      </c>
      <c r="D13994" s="15">
        <f>IF(AND($A13994&gt;=Instellingen!$B$6,$A13994&lt;Instellingen!$B$7),1,0)</f>
        <v/>
      </c>
      <c r="E13994" s="15">
        <f>COUNTIF(tData[BezoekStart],"&lt;"&amp;($A13994+1/24))-COUNTIF(tData[BezoekEind],"&lt;="&amp;$A13994)</f>
        <v/>
      </c>
      <c r="F13994" s="15">
        <f>COUNTIF(tData[BezoekLangStart],"&lt;"&amp;($A13994+1/24))-COUNTIF(tData[BezoekLangEind],"&lt;="&amp;$A13994)</f>
        <v/>
      </c>
      <c r="G13994" s="15">
        <f>IF($D13994=1,$B13994*100+$C13994,-1)</f>
        <v/>
      </c>
      <c r="H13994" s="15">
        <f>IF($D13994=1,$B13994,-1)</f>
        <v/>
      </c>
      <c r="I13994" s="15">
        <f>IF($D13994=1,$C13994,-1)</f>
        <v/>
      </c>
    </row>
    <row r="13995">
      <c r="A13995" s="33" t="n">
        <v>45875</v>
      </c>
      <c r="B13995" s="15">
        <f>WEEKDAY($A13995,2)</f>
        <v/>
      </c>
      <c r="C13995" s="15">
        <f>HOUR($A13995)</f>
        <v/>
      </c>
      <c r="D13995" s="15">
        <f>IF(AND($A13995&gt;=Instellingen!$B$6,$A13995&lt;Instellingen!$B$7),1,0)</f>
        <v/>
      </c>
      <c r="E13995" s="15">
        <f>COUNTIF(tData[BezoekStart],"&lt;"&amp;($A13995+1/24))-COUNTIF(tData[BezoekEind],"&lt;="&amp;$A13995)</f>
        <v/>
      </c>
      <c r="F13995" s="15">
        <f>COUNTIF(tData[BezoekLangStart],"&lt;"&amp;($A13995+1/24))-COUNTIF(tData[BezoekLangEind],"&lt;="&amp;$A13995)</f>
        <v/>
      </c>
      <c r="G13995" s="15">
        <f>IF($D13995=1,$B13995*100+$C13995,-1)</f>
        <v/>
      </c>
      <c r="H13995" s="15">
        <f>IF($D13995=1,$B13995,-1)</f>
        <v/>
      </c>
      <c r="I13995" s="15">
        <f>IF($D13995=1,$C13995,-1)</f>
        <v/>
      </c>
    </row>
    <row r="13996">
      <c r="A13996" s="33" t="n">
        <v>45875.04166666666</v>
      </c>
      <c r="B13996" s="15">
        <f>WEEKDAY($A13996,2)</f>
        <v/>
      </c>
      <c r="C13996" s="15">
        <f>HOUR($A13996)</f>
        <v/>
      </c>
      <c r="D13996" s="15">
        <f>IF(AND($A13996&gt;=Instellingen!$B$6,$A13996&lt;Instellingen!$B$7),1,0)</f>
        <v/>
      </c>
      <c r="E13996" s="15">
        <f>COUNTIF(tData[BezoekStart],"&lt;"&amp;($A13996+1/24))-COUNTIF(tData[BezoekEind],"&lt;="&amp;$A13996)</f>
        <v/>
      </c>
      <c r="F13996" s="15">
        <f>COUNTIF(tData[BezoekLangStart],"&lt;"&amp;($A13996+1/24))-COUNTIF(tData[BezoekLangEind],"&lt;="&amp;$A13996)</f>
        <v/>
      </c>
      <c r="G13996" s="15">
        <f>IF($D13996=1,$B13996*100+$C13996,-1)</f>
        <v/>
      </c>
      <c r="H13996" s="15">
        <f>IF($D13996=1,$B13996,-1)</f>
        <v/>
      </c>
      <c r="I13996" s="15">
        <f>IF($D13996=1,$C13996,-1)</f>
        <v/>
      </c>
    </row>
    <row r="13997">
      <c r="A13997" s="33" t="n">
        <v>45875.08333333334</v>
      </c>
      <c r="B13997" s="15">
        <f>WEEKDAY($A13997,2)</f>
        <v/>
      </c>
      <c r="C13997" s="15">
        <f>HOUR($A13997)</f>
        <v/>
      </c>
      <c r="D13997" s="15">
        <f>IF(AND($A13997&gt;=Instellingen!$B$6,$A13997&lt;Instellingen!$B$7),1,0)</f>
        <v/>
      </c>
      <c r="E13997" s="15">
        <f>COUNTIF(tData[BezoekStart],"&lt;"&amp;($A13997+1/24))-COUNTIF(tData[BezoekEind],"&lt;="&amp;$A13997)</f>
        <v/>
      </c>
      <c r="F13997" s="15">
        <f>COUNTIF(tData[BezoekLangStart],"&lt;"&amp;($A13997+1/24))-COUNTIF(tData[BezoekLangEind],"&lt;="&amp;$A13997)</f>
        <v/>
      </c>
      <c r="G13997" s="15">
        <f>IF($D13997=1,$B13997*100+$C13997,-1)</f>
        <v/>
      </c>
      <c r="H13997" s="15">
        <f>IF($D13997=1,$B13997,-1)</f>
        <v/>
      </c>
      <c r="I13997" s="15">
        <f>IF($D13997=1,$C13997,-1)</f>
        <v/>
      </c>
    </row>
    <row r="13998">
      <c r="A13998" s="33" t="n">
        <v>45875.125</v>
      </c>
      <c r="B13998" s="15">
        <f>WEEKDAY($A13998,2)</f>
        <v/>
      </c>
      <c r="C13998" s="15">
        <f>HOUR($A13998)</f>
        <v/>
      </c>
      <c r="D13998" s="15">
        <f>IF(AND($A13998&gt;=Instellingen!$B$6,$A13998&lt;Instellingen!$B$7),1,0)</f>
        <v/>
      </c>
      <c r="E13998" s="15">
        <f>COUNTIF(tData[BezoekStart],"&lt;"&amp;($A13998+1/24))-COUNTIF(tData[BezoekEind],"&lt;="&amp;$A13998)</f>
        <v/>
      </c>
      <c r="F13998" s="15">
        <f>COUNTIF(tData[BezoekLangStart],"&lt;"&amp;($A13998+1/24))-COUNTIF(tData[BezoekLangEind],"&lt;="&amp;$A13998)</f>
        <v/>
      </c>
      <c r="G13998" s="15">
        <f>IF($D13998=1,$B13998*100+$C13998,-1)</f>
        <v/>
      </c>
      <c r="H13998" s="15">
        <f>IF($D13998=1,$B13998,-1)</f>
        <v/>
      </c>
      <c r="I13998" s="15">
        <f>IF($D13998=1,$C13998,-1)</f>
        <v/>
      </c>
    </row>
    <row r="13999">
      <c r="A13999" s="33" t="n">
        <v>45875.16666666666</v>
      </c>
      <c r="B13999" s="15">
        <f>WEEKDAY($A13999,2)</f>
        <v/>
      </c>
      <c r="C13999" s="15">
        <f>HOUR($A13999)</f>
        <v/>
      </c>
      <c r="D13999" s="15">
        <f>IF(AND($A13999&gt;=Instellingen!$B$6,$A13999&lt;Instellingen!$B$7),1,0)</f>
        <v/>
      </c>
      <c r="E13999" s="15">
        <f>COUNTIF(tData[BezoekStart],"&lt;"&amp;($A13999+1/24))-COUNTIF(tData[BezoekEind],"&lt;="&amp;$A13999)</f>
        <v/>
      </c>
      <c r="F13999" s="15">
        <f>COUNTIF(tData[BezoekLangStart],"&lt;"&amp;($A13999+1/24))-COUNTIF(tData[BezoekLangEind],"&lt;="&amp;$A13999)</f>
        <v/>
      </c>
      <c r="G13999" s="15">
        <f>IF($D13999=1,$B13999*100+$C13999,-1)</f>
        <v/>
      </c>
      <c r="H13999" s="15">
        <f>IF($D13999=1,$B13999,-1)</f>
        <v/>
      </c>
      <c r="I13999" s="15">
        <f>IF($D13999=1,$C13999,-1)</f>
        <v/>
      </c>
    </row>
    <row r="14000">
      <c r="A14000" s="33" t="n">
        <v>45875.20833333334</v>
      </c>
      <c r="B14000" s="15">
        <f>WEEKDAY($A14000,2)</f>
        <v/>
      </c>
      <c r="C14000" s="15">
        <f>HOUR($A14000)</f>
        <v/>
      </c>
      <c r="D14000" s="15">
        <f>IF(AND($A14000&gt;=Instellingen!$B$6,$A14000&lt;Instellingen!$B$7),1,0)</f>
        <v/>
      </c>
      <c r="E14000" s="15">
        <f>COUNTIF(tData[BezoekStart],"&lt;"&amp;($A14000+1/24))-COUNTIF(tData[BezoekEind],"&lt;="&amp;$A14000)</f>
        <v/>
      </c>
      <c r="F14000" s="15">
        <f>COUNTIF(tData[BezoekLangStart],"&lt;"&amp;($A14000+1/24))-COUNTIF(tData[BezoekLangEind],"&lt;="&amp;$A14000)</f>
        <v/>
      </c>
      <c r="G14000" s="15">
        <f>IF($D14000=1,$B14000*100+$C14000,-1)</f>
        <v/>
      </c>
      <c r="H14000" s="15">
        <f>IF($D14000=1,$B14000,-1)</f>
        <v/>
      </c>
      <c r="I14000" s="15">
        <f>IF($D14000=1,$C14000,-1)</f>
        <v/>
      </c>
    </row>
    <row r="14001">
      <c r="A14001" s="33" t="n">
        <v>45875.25</v>
      </c>
      <c r="B14001" s="15">
        <f>WEEKDAY($A14001,2)</f>
        <v/>
      </c>
      <c r="C14001" s="15">
        <f>HOUR($A14001)</f>
        <v/>
      </c>
      <c r="D14001" s="15">
        <f>IF(AND($A14001&gt;=Instellingen!$B$6,$A14001&lt;Instellingen!$B$7),1,0)</f>
        <v/>
      </c>
      <c r="E14001" s="15">
        <f>COUNTIF(tData[BezoekStart],"&lt;"&amp;($A14001+1/24))-COUNTIF(tData[BezoekEind],"&lt;="&amp;$A14001)</f>
        <v/>
      </c>
      <c r="F14001" s="15">
        <f>COUNTIF(tData[BezoekLangStart],"&lt;"&amp;($A14001+1/24))-COUNTIF(tData[BezoekLangEind],"&lt;="&amp;$A14001)</f>
        <v/>
      </c>
      <c r="G14001" s="15">
        <f>IF($D14001=1,$B14001*100+$C14001,-1)</f>
        <v/>
      </c>
      <c r="H14001" s="15">
        <f>IF($D14001=1,$B14001,-1)</f>
        <v/>
      </c>
      <c r="I14001" s="15">
        <f>IF($D14001=1,$C14001,-1)</f>
        <v/>
      </c>
    </row>
    <row r="14002">
      <c r="A14002" s="33" t="n">
        <v>45875.29166666666</v>
      </c>
      <c r="B14002" s="15">
        <f>WEEKDAY($A14002,2)</f>
        <v/>
      </c>
      <c r="C14002" s="15">
        <f>HOUR($A14002)</f>
        <v/>
      </c>
      <c r="D14002" s="15">
        <f>IF(AND($A14002&gt;=Instellingen!$B$6,$A14002&lt;Instellingen!$B$7),1,0)</f>
        <v/>
      </c>
      <c r="E14002" s="15">
        <f>COUNTIF(tData[BezoekStart],"&lt;"&amp;($A14002+1/24))-COUNTIF(tData[BezoekEind],"&lt;="&amp;$A14002)</f>
        <v/>
      </c>
      <c r="F14002" s="15">
        <f>COUNTIF(tData[BezoekLangStart],"&lt;"&amp;($A14002+1/24))-COUNTIF(tData[BezoekLangEind],"&lt;="&amp;$A14002)</f>
        <v/>
      </c>
      <c r="G14002" s="15">
        <f>IF($D14002=1,$B14002*100+$C14002,-1)</f>
        <v/>
      </c>
      <c r="H14002" s="15">
        <f>IF($D14002=1,$B14002,-1)</f>
        <v/>
      </c>
      <c r="I14002" s="15">
        <f>IF($D14002=1,$C14002,-1)</f>
        <v/>
      </c>
    </row>
    <row r="14003">
      <c r="A14003" s="33" t="n">
        <v>45875.33333333334</v>
      </c>
      <c r="B14003" s="15">
        <f>WEEKDAY($A14003,2)</f>
        <v/>
      </c>
      <c r="C14003" s="15">
        <f>HOUR($A14003)</f>
        <v/>
      </c>
      <c r="D14003" s="15">
        <f>IF(AND($A14003&gt;=Instellingen!$B$6,$A14003&lt;Instellingen!$B$7),1,0)</f>
        <v/>
      </c>
      <c r="E14003" s="15">
        <f>COUNTIF(tData[BezoekStart],"&lt;"&amp;($A14003+1/24))-COUNTIF(tData[BezoekEind],"&lt;="&amp;$A14003)</f>
        <v/>
      </c>
      <c r="F14003" s="15">
        <f>COUNTIF(tData[BezoekLangStart],"&lt;"&amp;($A14003+1/24))-COUNTIF(tData[BezoekLangEind],"&lt;="&amp;$A14003)</f>
        <v/>
      </c>
      <c r="G14003" s="15">
        <f>IF($D14003=1,$B14003*100+$C14003,-1)</f>
        <v/>
      </c>
      <c r="H14003" s="15">
        <f>IF($D14003=1,$B14003,-1)</f>
        <v/>
      </c>
      <c r="I14003" s="15">
        <f>IF($D14003=1,$C14003,-1)</f>
        <v/>
      </c>
    </row>
    <row r="14004">
      <c r="A14004" s="33" t="n">
        <v>45875.375</v>
      </c>
      <c r="B14004" s="15">
        <f>WEEKDAY($A14004,2)</f>
        <v/>
      </c>
      <c r="C14004" s="15">
        <f>HOUR($A14004)</f>
        <v/>
      </c>
      <c r="D14004" s="15">
        <f>IF(AND($A14004&gt;=Instellingen!$B$6,$A14004&lt;Instellingen!$B$7),1,0)</f>
        <v/>
      </c>
      <c r="E14004" s="15">
        <f>COUNTIF(tData[BezoekStart],"&lt;"&amp;($A14004+1/24))-COUNTIF(tData[BezoekEind],"&lt;="&amp;$A14004)</f>
        <v/>
      </c>
      <c r="F14004" s="15">
        <f>COUNTIF(tData[BezoekLangStart],"&lt;"&amp;($A14004+1/24))-COUNTIF(tData[BezoekLangEind],"&lt;="&amp;$A14004)</f>
        <v/>
      </c>
      <c r="G14004" s="15">
        <f>IF($D14004=1,$B14004*100+$C14004,-1)</f>
        <v/>
      </c>
      <c r="H14004" s="15">
        <f>IF($D14004=1,$B14004,-1)</f>
        <v/>
      </c>
      <c r="I14004" s="15">
        <f>IF($D14004=1,$C14004,-1)</f>
        <v/>
      </c>
    </row>
    <row r="14005">
      <c r="A14005" s="33" t="n">
        <v>45875.41666666666</v>
      </c>
      <c r="B14005" s="15">
        <f>WEEKDAY($A14005,2)</f>
        <v/>
      </c>
      <c r="C14005" s="15">
        <f>HOUR($A14005)</f>
        <v/>
      </c>
      <c r="D14005" s="15">
        <f>IF(AND($A14005&gt;=Instellingen!$B$6,$A14005&lt;Instellingen!$B$7),1,0)</f>
        <v/>
      </c>
      <c r="E14005" s="15">
        <f>COUNTIF(tData[BezoekStart],"&lt;"&amp;($A14005+1/24))-COUNTIF(tData[BezoekEind],"&lt;="&amp;$A14005)</f>
        <v/>
      </c>
      <c r="F14005" s="15">
        <f>COUNTIF(tData[BezoekLangStart],"&lt;"&amp;($A14005+1/24))-COUNTIF(tData[BezoekLangEind],"&lt;="&amp;$A14005)</f>
        <v/>
      </c>
      <c r="G14005" s="15">
        <f>IF($D14005=1,$B14005*100+$C14005,-1)</f>
        <v/>
      </c>
      <c r="H14005" s="15">
        <f>IF($D14005=1,$B14005,-1)</f>
        <v/>
      </c>
      <c r="I14005" s="15">
        <f>IF($D14005=1,$C14005,-1)</f>
        <v/>
      </c>
    </row>
    <row r="14006">
      <c r="A14006" s="33" t="n">
        <v>45875.45833333334</v>
      </c>
      <c r="B14006" s="15">
        <f>WEEKDAY($A14006,2)</f>
        <v/>
      </c>
      <c r="C14006" s="15">
        <f>HOUR($A14006)</f>
        <v/>
      </c>
      <c r="D14006" s="15">
        <f>IF(AND($A14006&gt;=Instellingen!$B$6,$A14006&lt;Instellingen!$B$7),1,0)</f>
        <v/>
      </c>
      <c r="E14006" s="15">
        <f>COUNTIF(tData[BezoekStart],"&lt;"&amp;($A14006+1/24))-COUNTIF(tData[BezoekEind],"&lt;="&amp;$A14006)</f>
        <v/>
      </c>
      <c r="F14006" s="15">
        <f>COUNTIF(tData[BezoekLangStart],"&lt;"&amp;($A14006+1/24))-COUNTIF(tData[BezoekLangEind],"&lt;="&amp;$A14006)</f>
        <v/>
      </c>
      <c r="G14006" s="15">
        <f>IF($D14006=1,$B14006*100+$C14006,-1)</f>
        <v/>
      </c>
      <c r="H14006" s="15">
        <f>IF($D14006=1,$B14006,-1)</f>
        <v/>
      </c>
      <c r="I14006" s="15">
        <f>IF($D14006=1,$C14006,-1)</f>
        <v/>
      </c>
    </row>
    <row r="14007">
      <c r="A14007" s="33" t="n">
        <v>45875.5</v>
      </c>
      <c r="B14007" s="15">
        <f>WEEKDAY($A14007,2)</f>
        <v/>
      </c>
      <c r="C14007" s="15">
        <f>HOUR($A14007)</f>
        <v/>
      </c>
      <c r="D14007" s="15">
        <f>IF(AND($A14007&gt;=Instellingen!$B$6,$A14007&lt;Instellingen!$B$7),1,0)</f>
        <v/>
      </c>
      <c r="E14007" s="15">
        <f>COUNTIF(tData[BezoekStart],"&lt;"&amp;($A14007+1/24))-COUNTIF(tData[BezoekEind],"&lt;="&amp;$A14007)</f>
        <v/>
      </c>
      <c r="F14007" s="15">
        <f>COUNTIF(tData[BezoekLangStart],"&lt;"&amp;($A14007+1/24))-COUNTIF(tData[BezoekLangEind],"&lt;="&amp;$A14007)</f>
        <v/>
      </c>
      <c r="G14007" s="15">
        <f>IF($D14007=1,$B14007*100+$C14007,-1)</f>
        <v/>
      </c>
      <c r="H14007" s="15">
        <f>IF($D14007=1,$B14007,-1)</f>
        <v/>
      </c>
      <c r="I14007" s="15">
        <f>IF($D14007=1,$C14007,-1)</f>
        <v/>
      </c>
    </row>
    <row r="14008">
      <c r="A14008" s="33" t="n">
        <v>45875.54166666666</v>
      </c>
      <c r="B14008" s="15">
        <f>WEEKDAY($A14008,2)</f>
        <v/>
      </c>
      <c r="C14008" s="15">
        <f>HOUR($A14008)</f>
        <v/>
      </c>
      <c r="D14008" s="15">
        <f>IF(AND($A14008&gt;=Instellingen!$B$6,$A14008&lt;Instellingen!$B$7),1,0)</f>
        <v/>
      </c>
      <c r="E14008" s="15">
        <f>COUNTIF(tData[BezoekStart],"&lt;"&amp;($A14008+1/24))-COUNTIF(tData[BezoekEind],"&lt;="&amp;$A14008)</f>
        <v/>
      </c>
      <c r="F14008" s="15">
        <f>COUNTIF(tData[BezoekLangStart],"&lt;"&amp;($A14008+1/24))-COUNTIF(tData[BezoekLangEind],"&lt;="&amp;$A14008)</f>
        <v/>
      </c>
      <c r="G14008" s="15">
        <f>IF($D14008=1,$B14008*100+$C14008,-1)</f>
        <v/>
      </c>
      <c r="H14008" s="15">
        <f>IF($D14008=1,$B14008,-1)</f>
        <v/>
      </c>
      <c r="I14008" s="15">
        <f>IF($D14008=1,$C14008,-1)</f>
        <v/>
      </c>
    </row>
    <row r="14009">
      <c r="A14009" s="33" t="n">
        <v>45875.58333333334</v>
      </c>
      <c r="B14009" s="15">
        <f>WEEKDAY($A14009,2)</f>
        <v/>
      </c>
      <c r="C14009" s="15">
        <f>HOUR($A14009)</f>
        <v/>
      </c>
      <c r="D14009" s="15">
        <f>IF(AND($A14009&gt;=Instellingen!$B$6,$A14009&lt;Instellingen!$B$7),1,0)</f>
        <v/>
      </c>
      <c r="E14009" s="15">
        <f>COUNTIF(tData[BezoekStart],"&lt;"&amp;($A14009+1/24))-COUNTIF(tData[BezoekEind],"&lt;="&amp;$A14009)</f>
        <v/>
      </c>
      <c r="F14009" s="15">
        <f>COUNTIF(tData[BezoekLangStart],"&lt;"&amp;($A14009+1/24))-COUNTIF(tData[BezoekLangEind],"&lt;="&amp;$A14009)</f>
        <v/>
      </c>
      <c r="G14009" s="15">
        <f>IF($D14009=1,$B14009*100+$C14009,-1)</f>
        <v/>
      </c>
      <c r="H14009" s="15">
        <f>IF($D14009=1,$B14009,-1)</f>
        <v/>
      </c>
      <c r="I14009" s="15">
        <f>IF($D14009=1,$C14009,-1)</f>
        <v/>
      </c>
    </row>
    <row r="14010">
      <c r="A14010" s="33" t="n">
        <v>45875.625</v>
      </c>
      <c r="B14010" s="15">
        <f>WEEKDAY($A14010,2)</f>
        <v/>
      </c>
      <c r="C14010" s="15">
        <f>HOUR($A14010)</f>
        <v/>
      </c>
      <c r="D14010" s="15">
        <f>IF(AND($A14010&gt;=Instellingen!$B$6,$A14010&lt;Instellingen!$B$7),1,0)</f>
        <v/>
      </c>
      <c r="E14010" s="15">
        <f>COUNTIF(tData[BezoekStart],"&lt;"&amp;($A14010+1/24))-COUNTIF(tData[BezoekEind],"&lt;="&amp;$A14010)</f>
        <v/>
      </c>
      <c r="F14010" s="15">
        <f>COUNTIF(tData[BezoekLangStart],"&lt;"&amp;($A14010+1/24))-COUNTIF(tData[BezoekLangEind],"&lt;="&amp;$A14010)</f>
        <v/>
      </c>
      <c r="G14010" s="15">
        <f>IF($D14010=1,$B14010*100+$C14010,-1)</f>
        <v/>
      </c>
      <c r="H14010" s="15">
        <f>IF($D14010=1,$B14010,-1)</f>
        <v/>
      </c>
      <c r="I14010" s="15">
        <f>IF($D14010=1,$C14010,-1)</f>
        <v/>
      </c>
    </row>
    <row r="14011">
      <c r="A14011" s="33" t="n">
        <v>45875.66666666666</v>
      </c>
      <c r="B14011" s="15">
        <f>WEEKDAY($A14011,2)</f>
        <v/>
      </c>
      <c r="C14011" s="15">
        <f>HOUR($A14011)</f>
        <v/>
      </c>
      <c r="D14011" s="15">
        <f>IF(AND($A14011&gt;=Instellingen!$B$6,$A14011&lt;Instellingen!$B$7),1,0)</f>
        <v/>
      </c>
      <c r="E14011" s="15">
        <f>COUNTIF(tData[BezoekStart],"&lt;"&amp;($A14011+1/24))-COUNTIF(tData[BezoekEind],"&lt;="&amp;$A14011)</f>
        <v/>
      </c>
      <c r="F14011" s="15">
        <f>COUNTIF(tData[BezoekLangStart],"&lt;"&amp;($A14011+1/24))-COUNTIF(tData[BezoekLangEind],"&lt;="&amp;$A14011)</f>
        <v/>
      </c>
      <c r="G14011" s="15">
        <f>IF($D14011=1,$B14011*100+$C14011,-1)</f>
        <v/>
      </c>
      <c r="H14011" s="15">
        <f>IF($D14011=1,$B14011,-1)</f>
        <v/>
      </c>
      <c r="I14011" s="15">
        <f>IF($D14011=1,$C14011,-1)</f>
        <v/>
      </c>
    </row>
    <row r="14012">
      <c r="A14012" s="33" t="n">
        <v>45875.70833333334</v>
      </c>
      <c r="B14012" s="15">
        <f>WEEKDAY($A14012,2)</f>
        <v/>
      </c>
      <c r="C14012" s="15">
        <f>HOUR($A14012)</f>
        <v/>
      </c>
      <c r="D14012" s="15">
        <f>IF(AND($A14012&gt;=Instellingen!$B$6,$A14012&lt;Instellingen!$B$7),1,0)</f>
        <v/>
      </c>
      <c r="E14012" s="15">
        <f>COUNTIF(tData[BezoekStart],"&lt;"&amp;($A14012+1/24))-COUNTIF(tData[BezoekEind],"&lt;="&amp;$A14012)</f>
        <v/>
      </c>
      <c r="F14012" s="15">
        <f>COUNTIF(tData[BezoekLangStart],"&lt;"&amp;($A14012+1/24))-COUNTIF(tData[BezoekLangEind],"&lt;="&amp;$A14012)</f>
        <v/>
      </c>
      <c r="G14012" s="15">
        <f>IF($D14012=1,$B14012*100+$C14012,-1)</f>
        <v/>
      </c>
      <c r="H14012" s="15">
        <f>IF($D14012=1,$B14012,-1)</f>
        <v/>
      </c>
      <c r="I14012" s="15">
        <f>IF($D14012=1,$C14012,-1)</f>
        <v/>
      </c>
    </row>
    <row r="14013">
      <c r="A14013" s="33" t="n">
        <v>45875.75</v>
      </c>
      <c r="B14013" s="15">
        <f>WEEKDAY($A14013,2)</f>
        <v/>
      </c>
      <c r="C14013" s="15">
        <f>HOUR($A14013)</f>
        <v/>
      </c>
      <c r="D14013" s="15">
        <f>IF(AND($A14013&gt;=Instellingen!$B$6,$A14013&lt;Instellingen!$B$7),1,0)</f>
        <v/>
      </c>
      <c r="E14013" s="15">
        <f>COUNTIF(tData[BezoekStart],"&lt;"&amp;($A14013+1/24))-COUNTIF(tData[BezoekEind],"&lt;="&amp;$A14013)</f>
        <v/>
      </c>
      <c r="F14013" s="15">
        <f>COUNTIF(tData[BezoekLangStart],"&lt;"&amp;($A14013+1/24))-COUNTIF(tData[BezoekLangEind],"&lt;="&amp;$A14013)</f>
        <v/>
      </c>
      <c r="G14013" s="15">
        <f>IF($D14013=1,$B14013*100+$C14013,-1)</f>
        <v/>
      </c>
      <c r="H14013" s="15">
        <f>IF($D14013=1,$B14013,-1)</f>
        <v/>
      </c>
      <c r="I14013" s="15">
        <f>IF($D14013=1,$C14013,-1)</f>
        <v/>
      </c>
    </row>
    <row r="14014">
      <c r="A14014" s="33" t="n">
        <v>45875.79166666666</v>
      </c>
      <c r="B14014" s="15">
        <f>WEEKDAY($A14014,2)</f>
        <v/>
      </c>
      <c r="C14014" s="15">
        <f>HOUR($A14014)</f>
        <v/>
      </c>
      <c r="D14014" s="15">
        <f>IF(AND($A14014&gt;=Instellingen!$B$6,$A14014&lt;Instellingen!$B$7),1,0)</f>
        <v/>
      </c>
      <c r="E14014" s="15">
        <f>COUNTIF(tData[BezoekStart],"&lt;"&amp;($A14014+1/24))-COUNTIF(tData[BezoekEind],"&lt;="&amp;$A14014)</f>
        <v/>
      </c>
      <c r="F14014" s="15">
        <f>COUNTIF(tData[BezoekLangStart],"&lt;"&amp;($A14014+1/24))-COUNTIF(tData[BezoekLangEind],"&lt;="&amp;$A14014)</f>
        <v/>
      </c>
      <c r="G14014" s="15">
        <f>IF($D14014=1,$B14014*100+$C14014,-1)</f>
        <v/>
      </c>
      <c r="H14014" s="15">
        <f>IF($D14014=1,$B14014,-1)</f>
        <v/>
      </c>
      <c r="I14014" s="15">
        <f>IF($D14014=1,$C14014,-1)</f>
        <v/>
      </c>
    </row>
    <row r="14015">
      <c r="A14015" s="33" t="n">
        <v>45875.83333333334</v>
      </c>
      <c r="B14015" s="15">
        <f>WEEKDAY($A14015,2)</f>
        <v/>
      </c>
      <c r="C14015" s="15">
        <f>HOUR($A14015)</f>
        <v/>
      </c>
      <c r="D14015" s="15">
        <f>IF(AND($A14015&gt;=Instellingen!$B$6,$A14015&lt;Instellingen!$B$7),1,0)</f>
        <v/>
      </c>
      <c r="E14015" s="15">
        <f>COUNTIF(tData[BezoekStart],"&lt;"&amp;($A14015+1/24))-COUNTIF(tData[BezoekEind],"&lt;="&amp;$A14015)</f>
        <v/>
      </c>
      <c r="F14015" s="15">
        <f>COUNTIF(tData[BezoekLangStart],"&lt;"&amp;($A14015+1/24))-COUNTIF(tData[BezoekLangEind],"&lt;="&amp;$A14015)</f>
        <v/>
      </c>
      <c r="G14015" s="15">
        <f>IF($D14015=1,$B14015*100+$C14015,-1)</f>
        <v/>
      </c>
      <c r="H14015" s="15">
        <f>IF($D14015=1,$B14015,-1)</f>
        <v/>
      </c>
      <c r="I14015" s="15">
        <f>IF($D14015=1,$C14015,-1)</f>
        <v/>
      </c>
    </row>
    <row r="14016">
      <c r="A14016" s="33" t="n">
        <v>45875.875</v>
      </c>
      <c r="B14016" s="15">
        <f>WEEKDAY($A14016,2)</f>
        <v/>
      </c>
      <c r="C14016" s="15">
        <f>HOUR($A14016)</f>
        <v/>
      </c>
      <c r="D14016" s="15">
        <f>IF(AND($A14016&gt;=Instellingen!$B$6,$A14016&lt;Instellingen!$B$7),1,0)</f>
        <v/>
      </c>
      <c r="E14016" s="15">
        <f>COUNTIF(tData[BezoekStart],"&lt;"&amp;($A14016+1/24))-COUNTIF(tData[BezoekEind],"&lt;="&amp;$A14016)</f>
        <v/>
      </c>
      <c r="F14016" s="15">
        <f>COUNTIF(tData[BezoekLangStart],"&lt;"&amp;($A14016+1/24))-COUNTIF(tData[BezoekLangEind],"&lt;="&amp;$A14016)</f>
        <v/>
      </c>
      <c r="G14016" s="15">
        <f>IF($D14016=1,$B14016*100+$C14016,-1)</f>
        <v/>
      </c>
      <c r="H14016" s="15">
        <f>IF($D14016=1,$B14016,-1)</f>
        <v/>
      </c>
      <c r="I14016" s="15">
        <f>IF($D14016=1,$C14016,-1)</f>
        <v/>
      </c>
    </row>
    <row r="14017">
      <c r="A14017" s="33" t="n">
        <v>45875.91666666666</v>
      </c>
      <c r="B14017" s="15">
        <f>WEEKDAY($A14017,2)</f>
        <v/>
      </c>
      <c r="C14017" s="15">
        <f>HOUR($A14017)</f>
        <v/>
      </c>
      <c r="D14017" s="15">
        <f>IF(AND($A14017&gt;=Instellingen!$B$6,$A14017&lt;Instellingen!$B$7),1,0)</f>
        <v/>
      </c>
      <c r="E14017" s="15">
        <f>COUNTIF(tData[BezoekStart],"&lt;"&amp;($A14017+1/24))-COUNTIF(tData[BezoekEind],"&lt;="&amp;$A14017)</f>
        <v/>
      </c>
      <c r="F14017" s="15">
        <f>COUNTIF(tData[BezoekLangStart],"&lt;"&amp;($A14017+1/24))-COUNTIF(tData[BezoekLangEind],"&lt;="&amp;$A14017)</f>
        <v/>
      </c>
      <c r="G14017" s="15">
        <f>IF($D14017=1,$B14017*100+$C14017,-1)</f>
        <v/>
      </c>
      <c r="H14017" s="15">
        <f>IF($D14017=1,$B14017,-1)</f>
        <v/>
      </c>
      <c r="I14017" s="15">
        <f>IF($D14017=1,$C14017,-1)</f>
        <v/>
      </c>
    </row>
    <row r="14018">
      <c r="A14018" s="33" t="n">
        <v>45875.95833333334</v>
      </c>
      <c r="B14018" s="15">
        <f>WEEKDAY($A14018,2)</f>
        <v/>
      </c>
      <c r="C14018" s="15">
        <f>HOUR($A14018)</f>
        <v/>
      </c>
      <c r="D14018" s="15">
        <f>IF(AND($A14018&gt;=Instellingen!$B$6,$A14018&lt;Instellingen!$B$7),1,0)</f>
        <v/>
      </c>
      <c r="E14018" s="15">
        <f>COUNTIF(tData[BezoekStart],"&lt;"&amp;($A14018+1/24))-COUNTIF(tData[BezoekEind],"&lt;="&amp;$A14018)</f>
        <v/>
      </c>
      <c r="F14018" s="15">
        <f>COUNTIF(tData[BezoekLangStart],"&lt;"&amp;($A14018+1/24))-COUNTIF(tData[BezoekLangEind],"&lt;="&amp;$A14018)</f>
        <v/>
      </c>
      <c r="G14018" s="15">
        <f>IF($D14018=1,$B14018*100+$C14018,-1)</f>
        <v/>
      </c>
      <c r="H14018" s="15">
        <f>IF($D14018=1,$B14018,-1)</f>
        <v/>
      </c>
      <c r="I14018" s="15">
        <f>IF($D14018=1,$C14018,-1)</f>
        <v/>
      </c>
    </row>
    <row r="14019">
      <c r="A14019" s="33" t="n">
        <v>45876</v>
      </c>
      <c r="B14019" s="15">
        <f>WEEKDAY($A14019,2)</f>
        <v/>
      </c>
      <c r="C14019" s="15">
        <f>HOUR($A14019)</f>
        <v/>
      </c>
      <c r="D14019" s="15">
        <f>IF(AND($A14019&gt;=Instellingen!$B$6,$A14019&lt;Instellingen!$B$7),1,0)</f>
        <v/>
      </c>
      <c r="E14019" s="15">
        <f>COUNTIF(tData[BezoekStart],"&lt;"&amp;($A14019+1/24))-COUNTIF(tData[BezoekEind],"&lt;="&amp;$A14019)</f>
        <v/>
      </c>
      <c r="F14019" s="15">
        <f>COUNTIF(tData[BezoekLangStart],"&lt;"&amp;($A14019+1/24))-COUNTIF(tData[BezoekLangEind],"&lt;="&amp;$A14019)</f>
        <v/>
      </c>
      <c r="G14019" s="15">
        <f>IF($D14019=1,$B14019*100+$C14019,-1)</f>
        <v/>
      </c>
      <c r="H14019" s="15">
        <f>IF($D14019=1,$B14019,-1)</f>
        <v/>
      </c>
      <c r="I14019" s="15">
        <f>IF($D14019=1,$C14019,-1)</f>
        <v/>
      </c>
    </row>
    <row r="14020">
      <c r="A14020" s="33" t="n">
        <v>45876.04166666666</v>
      </c>
      <c r="B14020" s="15">
        <f>WEEKDAY($A14020,2)</f>
        <v/>
      </c>
      <c r="C14020" s="15">
        <f>HOUR($A14020)</f>
        <v/>
      </c>
      <c r="D14020" s="15">
        <f>IF(AND($A14020&gt;=Instellingen!$B$6,$A14020&lt;Instellingen!$B$7),1,0)</f>
        <v/>
      </c>
      <c r="E14020" s="15">
        <f>COUNTIF(tData[BezoekStart],"&lt;"&amp;($A14020+1/24))-COUNTIF(tData[BezoekEind],"&lt;="&amp;$A14020)</f>
        <v/>
      </c>
      <c r="F14020" s="15">
        <f>COUNTIF(tData[BezoekLangStart],"&lt;"&amp;($A14020+1/24))-COUNTIF(tData[BezoekLangEind],"&lt;="&amp;$A14020)</f>
        <v/>
      </c>
      <c r="G14020" s="15">
        <f>IF($D14020=1,$B14020*100+$C14020,-1)</f>
        <v/>
      </c>
      <c r="H14020" s="15">
        <f>IF($D14020=1,$B14020,-1)</f>
        <v/>
      </c>
      <c r="I14020" s="15">
        <f>IF($D14020=1,$C14020,-1)</f>
        <v/>
      </c>
    </row>
    <row r="14021">
      <c r="A14021" s="33" t="n">
        <v>45876.08333333334</v>
      </c>
      <c r="B14021" s="15">
        <f>WEEKDAY($A14021,2)</f>
        <v/>
      </c>
      <c r="C14021" s="15">
        <f>HOUR($A14021)</f>
        <v/>
      </c>
      <c r="D14021" s="15">
        <f>IF(AND($A14021&gt;=Instellingen!$B$6,$A14021&lt;Instellingen!$B$7),1,0)</f>
        <v/>
      </c>
      <c r="E14021" s="15">
        <f>COUNTIF(tData[BezoekStart],"&lt;"&amp;($A14021+1/24))-COUNTIF(tData[BezoekEind],"&lt;="&amp;$A14021)</f>
        <v/>
      </c>
      <c r="F14021" s="15">
        <f>COUNTIF(tData[BezoekLangStart],"&lt;"&amp;($A14021+1/24))-COUNTIF(tData[BezoekLangEind],"&lt;="&amp;$A14021)</f>
        <v/>
      </c>
      <c r="G14021" s="15">
        <f>IF($D14021=1,$B14021*100+$C14021,-1)</f>
        <v/>
      </c>
      <c r="H14021" s="15">
        <f>IF($D14021=1,$B14021,-1)</f>
        <v/>
      </c>
      <c r="I14021" s="15">
        <f>IF($D14021=1,$C14021,-1)</f>
        <v/>
      </c>
    </row>
    <row r="14022">
      <c r="A14022" s="33" t="n">
        <v>45876.125</v>
      </c>
      <c r="B14022" s="15">
        <f>WEEKDAY($A14022,2)</f>
        <v/>
      </c>
      <c r="C14022" s="15">
        <f>HOUR($A14022)</f>
        <v/>
      </c>
      <c r="D14022" s="15">
        <f>IF(AND($A14022&gt;=Instellingen!$B$6,$A14022&lt;Instellingen!$B$7),1,0)</f>
        <v/>
      </c>
      <c r="E14022" s="15">
        <f>COUNTIF(tData[BezoekStart],"&lt;"&amp;($A14022+1/24))-COUNTIF(tData[BezoekEind],"&lt;="&amp;$A14022)</f>
        <v/>
      </c>
      <c r="F14022" s="15">
        <f>COUNTIF(tData[BezoekLangStart],"&lt;"&amp;($A14022+1/24))-COUNTIF(tData[BezoekLangEind],"&lt;="&amp;$A14022)</f>
        <v/>
      </c>
      <c r="G14022" s="15">
        <f>IF($D14022=1,$B14022*100+$C14022,-1)</f>
        <v/>
      </c>
      <c r="H14022" s="15">
        <f>IF($D14022=1,$B14022,-1)</f>
        <v/>
      </c>
      <c r="I14022" s="15">
        <f>IF($D14022=1,$C14022,-1)</f>
        <v/>
      </c>
    </row>
    <row r="14023">
      <c r="A14023" s="33" t="n">
        <v>45876.16666666666</v>
      </c>
      <c r="B14023" s="15">
        <f>WEEKDAY($A14023,2)</f>
        <v/>
      </c>
      <c r="C14023" s="15">
        <f>HOUR($A14023)</f>
        <v/>
      </c>
      <c r="D14023" s="15">
        <f>IF(AND($A14023&gt;=Instellingen!$B$6,$A14023&lt;Instellingen!$B$7),1,0)</f>
        <v/>
      </c>
      <c r="E14023" s="15">
        <f>COUNTIF(tData[BezoekStart],"&lt;"&amp;($A14023+1/24))-COUNTIF(tData[BezoekEind],"&lt;="&amp;$A14023)</f>
        <v/>
      </c>
      <c r="F14023" s="15">
        <f>COUNTIF(tData[BezoekLangStart],"&lt;"&amp;($A14023+1/24))-COUNTIF(tData[BezoekLangEind],"&lt;="&amp;$A14023)</f>
        <v/>
      </c>
      <c r="G14023" s="15">
        <f>IF($D14023=1,$B14023*100+$C14023,-1)</f>
        <v/>
      </c>
      <c r="H14023" s="15">
        <f>IF($D14023=1,$B14023,-1)</f>
        <v/>
      </c>
      <c r="I14023" s="15">
        <f>IF($D14023=1,$C14023,-1)</f>
        <v/>
      </c>
    </row>
    <row r="14024">
      <c r="A14024" s="33" t="n">
        <v>45876.20833333334</v>
      </c>
      <c r="B14024" s="15">
        <f>WEEKDAY($A14024,2)</f>
        <v/>
      </c>
      <c r="C14024" s="15">
        <f>HOUR($A14024)</f>
        <v/>
      </c>
      <c r="D14024" s="15">
        <f>IF(AND($A14024&gt;=Instellingen!$B$6,$A14024&lt;Instellingen!$B$7),1,0)</f>
        <v/>
      </c>
      <c r="E14024" s="15">
        <f>COUNTIF(tData[BezoekStart],"&lt;"&amp;($A14024+1/24))-COUNTIF(tData[BezoekEind],"&lt;="&amp;$A14024)</f>
        <v/>
      </c>
      <c r="F14024" s="15">
        <f>COUNTIF(tData[BezoekLangStart],"&lt;"&amp;($A14024+1/24))-COUNTIF(tData[BezoekLangEind],"&lt;="&amp;$A14024)</f>
        <v/>
      </c>
      <c r="G14024" s="15">
        <f>IF($D14024=1,$B14024*100+$C14024,-1)</f>
        <v/>
      </c>
      <c r="H14024" s="15">
        <f>IF($D14024=1,$B14024,-1)</f>
        <v/>
      </c>
      <c r="I14024" s="15">
        <f>IF($D14024=1,$C14024,-1)</f>
        <v/>
      </c>
    </row>
    <row r="14025">
      <c r="A14025" s="33" t="n">
        <v>45876.25</v>
      </c>
      <c r="B14025" s="15">
        <f>WEEKDAY($A14025,2)</f>
        <v/>
      </c>
      <c r="C14025" s="15">
        <f>HOUR($A14025)</f>
        <v/>
      </c>
      <c r="D14025" s="15">
        <f>IF(AND($A14025&gt;=Instellingen!$B$6,$A14025&lt;Instellingen!$B$7),1,0)</f>
        <v/>
      </c>
      <c r="E14025" s="15">
        <f>COUNTIF(tData[BezoekStart],"&lt;"&amp;($A14025+1/24))-COUNTIF(tData[BezoekEind],"&lt;="&amp;$A14025)</f>
        <v/>
      </c>
      <c r="F14025" s="15">
        <f>COUNTIF(tData[BezoekLangStart],"&lt;"&amp;($A14025+1/24))-COUNTIF(tData[BezoekLangEind],"&lt;="&amp;$A14025)</f>
        <v/>
      </c>
      <c r="G14025" s="15">
        <f>IF($D14025=1,$B14025*100+$C14025,-1)</f>
        <v/>
      </c>
      <c r="H14025" s="15">
        <f>IF($D14025=1,$B14025,-1)</f>
        <v/>
      </c>
      <c r="I14025" s="15">
        <f>IF($D14025=1,$C14025,-1)</f>
        <v/>
      </c>
    </row>
    <row r="14026">
      <c r="A14026" s="33" t="n">
        <v>45876.29166666666</v>
      </c>
      <c r="B14026" s="15">
        <f>WEEKDAY($A14026,2)</f>
        <v/>
      </c>
      <c r="C14026" s="15">
        <f>HOUR($A14026)</f>
        <v/>
      </c>
      <c r="D14026" s="15">
        <f>IF(AND($A14026&gt;=Instellingen!$B$6,$A14026&lt;Instellingen!$B$7),1,0)</f>
        <v/>
      </c>
      <c r="E14026" s="15">
        <f>COUNTIF(tData[BezoekStart],"&lt;"&amp;($A14026+1/24))-COUNTIF(tData[BezoekEind],"&lt;="&amp;$A14026)</f>
        <v/>
      </c>
      <c r="F14026" s="15">
        <f>COUNTIF(tData[BezoekLangStart],"&lt;"&amp;($A14026+1/24))-COUNTIF(tData[BezoekLangEind],"&lt;="&amp;$A14026)</f>
        <v/>
      </c>
      <c r="G14026" s="15">
        <f>IF($D14026=1,$B14026*100+$C14026,-1)</f>
        <v/>
      </c>
      <c r="H14026" s="15">
        <f>IF($D14026=1,$B14026,-1)</f>
        <v/>
      </c>
      <c r="I14026" s="15">
        <f>IF($D14026=1,$C14026,-1)</f>
        <v/>
      </c>
    </row>
    <row r="14027">
      <c r="A14027" s="33" t="n">
        <v>45876.33333333334</v>
      </c>
      <c r="B14027" s="15">
        <f>WEEKDAY($A14027,2)</f>
        <v/>
      </c>
      <c r="C14027" s="15">
        <f>HOUR($A14027)</f>
        <v/>
      </c>
      <c r="D14027" s="15">
        <f>IF(AND($A14027&gt;=Instellingen!$B$6,$A14027&lt;Instellingen!$B$7),1,0)</f>
        <v/>
      </c>
      <c r="E14027" s="15">
        <f>COUNTIF(tData[BezoekStart],"&lt;"&amp;($A14027+1/24))-COUNTIF(tData[BezoekEind],"&lt;="&amp;$A14027)</f>
        <v/>
      </c>
      <c r="F14027" s="15">
        <f>COUNTIF(tData[BezoekLangStart],"&lt;"&amp;($A14027+1/24))-COUNTIF(tData[BezoekLangEind],"&lt;="&amp;$A14027)</f>
        <v/>
      </c>
      <c r="G14027" s="15">
        <f>IF($D14027=1,$B14027*100+$C14027,-1)</f>
        <v/>
      </c>
      <c r="H14027" s="15">
        <f>IF($D14027=1,$B14027,-1)</f>
        <v/>
      </c>
      <c r="I14027" s="15">
        <f>IF($D14027=1,$C14027,-1)</f>
        <v/>
      </c>
    </row>
    <row r="14028">
      <c r="A14028" s="33" t="n">
        <v>45876.375</v>
      </c>
      <c r="B14028" s="15">
        <f>WEEKDAY($A14028,2)</f>
        <v/>
      </c>
      <c r="C14028" s="15">
        <f>HOUR($A14028)</f>
        <v/>
      </c>
      <c r="D14028" s="15">
        <f>IF(AND($A14028&gt;=Instellingen!$B$6,$A14028&lt;Instellingen!$B$7),1,0)</f>
        <v/>
      </c>
      <c r="E14028" s="15">
        <f>COUNTIF(tData[BezoekStart],"&lt;"&amp;($A14028+1/24))-COUNTIF(tData[BezoekEind],"&lt;="&amp;$A14028)</f>
        <v/>
      </c>
      <c r="F14028" s="15">
        <f>COUNTIF(tData[BezoekLangStart],"&lt;"&amp;($A14028+1/24))-COUNTIF(tData[BezoekLangEind],"&lt;="&amp;$A14028)</f>
        <v/>
      </c>
      <c r="G14028" s="15">
        <f>IF($D14028=1,$B14028*100+$C14028,-1)</f>
        <v/>
      </c>
      <c r="H14028" s="15">
        <f>IF($D14028=1,$B14028,-1)</f>
        <v/>
      </c>
      <c r="I14028" s="15">
        <f>IF($D14028=1,$C14028,-1)</f>
        <v/>
      </c>
    </row>
    <row r="14029">
      <c r="A14029" s="33" t="n">
        <v>45876.41666666666</v>
      </c>
      <c r="B14029" s="15">
        <f>WEEKDAY($A14029,2)</f>
        <v/>
      </c>
      <c r="C14029" s="15">
        <f>HOUR($A14029)</f>
        <v/>
      </c>
      <c r="D14029" s="15">
        <f>IF(AND($A14029&gt;=Instellingen!$B$6,$A14029&lt;Instellingen!$B$7),1,0)</f>
        <v/>
      </c>
      <c r="E14029" s="15">
        <f>COUNTIF(tData[BezoekStart],"&lt;"&amp;($A14029+1/24))-COUNTIF(tData[BezoekEind],"&lt;="&amp;$A14029)</f>
        <v/>
      </c>
      <c r="F14029" s="15">
        <f>COUNTIF(tData[BezoekLangStart],"&lt;"&amp;($A14029+1/24))-COUNTIF(tData[BezoekLangEind],"&lt;="&amp;$A14029)</f>
        <v/>
      </c>
      <c r="G14029" s="15">
        <f>IF($D14029=1,$B14029*100+$C14029,-1)</f>
        <v/>
      </c>
      <c r="H14029" s="15">
        <f>IF($D14029=1,$B14029,-1)</f>
        <v/>
      </c>
      <c r="I14029" s="15">
        <f>IF($D14029=1,$C14029,-1)</f>
        <v/>
      </c>
    </row>
    <row r="14030">
      <c r="A14030" s="33" t="n">
        <v>45876.45833333334</v>
      </c>
      <c r="B14030" s="15">
        <f>WEEKDAY($A14030,2)</f>
        <v/>
      </c>
      <c r="C14030" s="15">
        <f>HOUR($A14030)</f>
        <v/>
      </c>
      <c r="D14030" s="15">
        <f>IF(AND($A14030&gt;=Instellingen!$B$6,$A14030&lt;Instellingen!$B$7),1,0)</f>
        <v/>
      </c>
      <c r="E14030" s="15">
        <f>COUNTIF(tData[BezoekStart],"&lt;"&amp;($A14030+1/24))-COUNTIF(tData[BezoekEind],"&lt;="&amp;$A14030)</f>
        <v/>
      </c>
      <c r="F14030" s="15">
        <f>COUNTIF(tData[BezoekLangStart],"&lt;"&amp;($A14030+1/24))-COUNTIF(tData[BezoekLangEind],"&lt;="&amp;$A14030)</f>
        <v/>
      </c>
      <c r="G14030" s="15">
        <f>IF($D14030=1,$B14030*100+$C14030,-1)</f>
        <v/>
      </c>
      <c r="H14030" s="15">
        <f>IF($D14030=1,$B14030,-1)</f>
        <v/>
      </c>
      <c r="I14030" s="15">
        <f>IF($D14030=1,$C14030,-1)</f>
        <v/>
      </c>
    </row>
    <row r="14031">
      <c r="A14031" s="33" t="n">
        <v>45876.5</v>
      </c>
      <c r="B14031" s="15">
        <f>WEEKDAY($A14031,2)</f>
        <v/>
      </c>
      <c r="C14031" s="15">
        <f>HOUR($A14031)</f>
        <v/>
      </c>
      <c r="D14031" s="15">
        <f>IF(AND($A14031&gt;=Instellingen!$B$6,$A14031&lt;Instellingen!$B$7),1,0)</f>
        <v/>
      </c>
      <c r="E14031" s="15">
        <f>COUNTIF(tData[BezoekStart],"&lt;"&amp;($A14031+1/24))-COUNTIF(tData[BezoekEind],"&lt;="&amp;$A14031)</f>
        <v/>
      </c>
      <c r="F14031" s="15">
        <f>COUNTIF(tData[BezoekLangStart],"&lt;"&amp;($A14031+1/24))-COUNTIF(tData[BezoekLangEind],"&lt;="&amp;$A14031)</f>
        <v/>
      </c>
      <c r="G14031" s="15">
        <f>IF($D14031=1,$B14031*100+$C14031,-1)</f>
        <v/>
      </c>
      <c r="H14031" s="15">
        <f>IF($D14031=1,$B14031,-1)</f>
        <v/>
      </c>
      <c r="I14031" s="15">
        <f>IF($D14031=1,$C14031,-1)</f>
        <v/>
      </c>
    </row>
    <row r="14032">
      <c r="A14032" s="33" t="n">
        <v>45876.54166666666</v>
      </c>
      <c r="B14032" s="15">
        <f>WEEKDAY($A14032,2)</f>
        <v/>
      </c>
      <c r="C14032" s="15">
        <f>HOUR($A14032)</f>
        <v/>
      </c>
      <c r="D14032" s="15">
        <f>IF(AND($A14032&gt;=Instellingen!$B$6,$A14032&lt;Instellingen!$B$7),1,0)</f>
        <v/>
      </c>
      <c r="E14032" s="15">
        <f>COUNTIF(tData[BezoekStart],"&lt;"&amp;($A14032+1/24))-COUNTIF(tData[BezoekEind],"&lt;="&amp;$A14032)</f>
        <v/>
      </c>
      <c r="F14032" s="15">
        <f>COUNTIF(tData[BezoekLangStart],"&lt;"&amp;($A14032+1/24))-COUNTIF(tData[BezoekLangEind],"&lt;="&amp;$A14032)</f>
        <v/>
      </c>
      <c r="G14032" s="15">
        <f>IF($D14032=1,$B14032*100+$C14032,-1)</f>
        <v/>
      </c>
      <c r="H14032" s="15">
        <f>IF($D14032=1,$B14032,-1)</f>
        <v/>
      </c>
      <c r="I14032" s="15">
        <f>IF($D14032=1,$C14032,-1)</f>
        <v/>
      </c>
    </row>
    <row r="14033">
      <c r="A14033" s="33" t="n">
        <v>45876.58333333334</v>
      </c>
      <c r="B14033" s="15">
        <f>WEEKDAY($A14033,2)</f>
        <v/>
      </c>
      <c r="C14033" s="15">
        <f>HOUR($A14033)</f>
        <v/>
      </c>
      <c r="D14033" s="15">
        <f>IF(AND($A14033&gt;=Instellingen!$B$6,$A14033&lt;Instellingen!$B$7),1,0)</f>
        <v/>
      </c>
      <c r="E14033" s="15">
        <f>COUNTIF(tData[BezoekStart],"&lt;"&amp;($A14033+1/24))-COUNTIF(tData[BezoekEind],"&lt;="&amp;$A14033)</f>
        <v/>
      </c>
      <c r="F14033" s="15">
        <f>COUNTIF(tData[BezoekLangStart],"&lt;"&amp;($A14033+1/24))-COUNTIF(tData[BezoekLangEind],"&lt;="&amp;$A14033)</f>
        <v/>
      </c>
      <c r="G14033" s="15">
        <f>IF($D14033=1,$B14033*100+$C14033,-1)</f>
        <v/>
      </c>
      <c r="H14033" s="15">
        <f>IF($D14033=1,$B14033,-1)</f>
        <v/>
      </c>
      <c r="I14033" s="15">
        <f>IF($D14033=1,$C14033,-1)</f>
        <v/>
      </c>
    </row>
    <row r="14034">
      <c r="A14034" s="33" t="n">
        <v>45876.625</v>
      </c>
      <c r="B14034" s="15">
        <f>WEEKDAY($A14034,2)</f>
        <v/>
      </c>
      <c r="C14034" s="15">
        <f>HOUR($A14034)</f>
        <v/>
      </c>
      <c r="D14034" s="15">
        <f>IF(AND($A14034&gt;=Instellingen!$B$6,$A14034&lt;Instellingen!$B$7),1,0)</f>
        <v/>
      </c>
      <c r="E14034" s="15">
        <f>COUNTIF(tData[BezoekStart],"&lt;"&amp;($A14034+1/24))-COUNTIF(tData[BezoekEind],"&lt;="&amp;$A14034)</f>
        <v/>
      </c>
      <c r="F14034" s="15">
        <f>COUNTIF(tData[BezoekLangStart],"&lt;"&amp;($A14034+1/24))-COUNTIF(tData[BezoekLangEind],"&lt;="&amp;$A14034)</f>
        <v/>
      </c>
      <c r="G14034" s="15">
        <f>IF($D14034=1,$B14034*100+$C14034,-1)</f>
        <v/>
      </c>
      <c r="H14034" s="15">
        <f>IF($D14034=1,$B14034,-1)</f>
        <v/>
      </c>
      <c r="I14034" s="15">
        <f>IF($D14034=1,$C14034,-1)</f>
        <v/>
      </c>
    </row>
    <row r="14035">
      <c r="A14035" s="33" t="n">
        <v>45876.66666666666</v>
      </c>
      <c r="B14035" s="15">
        <f>WEEKDAY($A14035,2)</f>
        <v/>
      </c>
      <c r="C14035" s="15">
        <f>HOUR($A14035)</f>
        <v/>
      </c>
      <c r="D14035" s="15">
        <f>IF(AND($A14035&gt;=Instellingen!$B$6,$A14035&lt;Instellingen!$B$7),1,0)</f>
        <v/>
      </c>
      <c r="E14035" s="15">
        <f>COUNTIF(tData[BezoekStart],"&lt;"&amp;($A14035+1/24))-COUNTIF(tData[BezoekEind],"&lt;="&amp;$A14035)</f>
        <v/>
      </c>
      <c r="F14035" s="15">
        <f>COUNTIF(tData[BezoekLangStart],"&lt;"&amp;($A14035+1/24))-COUNTIF(tData[BezoekLangEind],"&lt;="&amp;$A14035)</f>
        <v/>
      </c>
      <c r="G14035" s="15">
        <f>IF($D14035=1,$B14035*100+$C14035,-1)</f>
        <v/>
      </c>
      <c r="H14035" s="15">
        <f>IF($D14035=1,$B14035,-1)</f>
        <v/>
      </c>
      <c r="I14035" s="15">
        <f>IF($D14035=1,$C14035,-1)</f>
        <v/>
      </c>
    </row>
    <row r="14036">
      <c r="A14036" s="33" t="n">
        <v>45876.70833333334</v>
      </c>
      <c r="B14036" s="15">
        <f>WEEKDAY($A14036,2)</f>
        <v/>
      </c>
      <c r="C14036" s="15">
        <f>HOUR($A14036)</f>
        <v/>
      </c>
      <c r="D14036" s="15">
        <f>IF(AND($A14036&gt;=Instellingen!$B$6,$A14036&lt;Instellingen!$B$7),1,0)</f>
        <v/>
      </c>
      <c r="E14036" s="15">
        <f>COUNTIF(tData[BezoekStart],"&lt;"&amp;($A14036+1/24))-COUNTIF(tData[BezoekEind],"&lt;="&amp;$A14036)</f>
        <v/>
      </c>
      <c r="F14036" s="15">
        <f>COUNTIF(tData[BezoekLangStart],"&lt;"&amp;($A14036+1/24))-COUNTIF(tData[BezoekLangEind],"&lt;="&amp;$A14036)</f>
        <v/>
      </c>
      <c r="G14036" s="15">
        <f>IF($D14036=1,$B14036*100+$C14036,-1)</f>
        <v/>
      </c>
      <c r="H14036" s="15">
        <f>IF($D14036=1,$B14036,-1)</f>
        <v/>
      </c>
      <c r="I14036" s="15">
        <f>IF($D14036=1,$C14036,-1)</f>
        <v/>
      </c>
    </row>
    <row r="14037">
      <c r="A14037" s="33" t="n">
        <v>45876.75</v>
      </c>
      <c r="B14037" s="15">
        <f>WEEKDAY($A14037,2)</f>
        <v/>
      </c>
      <c r="C14037" s="15">
        <f>HOUR($A14037)</f>
        <v/>
      </c>
      <c r="D14037" s="15">
        <f>IF(AND($A14037&gt;=Instellingen!$B$6,$A14037&lt;Instellingen!$B$7),1,0)</f>
        <v/>
      </c>
      <c r="E14037" s="15">
        <f>COUNTIF(tData[BezoekStart],"&lt;"&amp;($A14037+1/24))-COUNTIF(tData[BezoekEind],"&lt;="&amp;$A14037)</f>
        <v/>
      </c>
      <c r="F14037" s="15">
        <f>COUNTIF(tData[BezoekLangStart],"&lt;"&amp;($A14037+1/24))-COUNTIF(tData[BezoekLangEind],"&lt;="&amp;$A14037)</f>
        <v/>
      </c>
      <c r="G14037" s="15">
        <f>IF($D14037=1,$B14037*100+$C14037,-1)</f>
        <v/>
      </c>
      <c r="H14037" s="15">
        <f>IF($D14037=1,$B14037,-1)</f>
        <v/>
      </c>
      <c r="I14037" s="15">
        <f>IF($D14037=1,$C14037,-1)</f>
        <v/>
      </c>
    </row>
    <row r="14038">
      <c r="A14038" s="33" t="n">
        <v>45876.79166666666</v>
      </c>
      <c r="B14038" s="15">
        <f>WEEKDAY($A14038,2)</f>
        <v/>
      </c>
      <c r="C14038" s="15">
        <f>HOUR($A14038)</f>
        <v/>
      </c>
      <c r="D14038" s="15">
        <f>IF(AND($A14038&gt;=Instellingen!$B$6,$A14038&lt;Instellingen!$B$7),1,0)</f>
        <v/>
      </c>
      <c r="E14038" s="15">
        <f>COUNTIF(tData[BezoekStart],"&lt;"&amp;($A14038+1/24))-COUNTIF(tData[BezoekEind],"&lt;="&amp;$A14038)</f>
        <v/>
      </c>
      <c r="F14038" s="15">
        <f>COUNTIF(tData[BezoekLangStart],"&lt;"&amp;($A14038+1/24))-COUNTIF(tData[BezoekLangEind],"&lt;="&amp;$A14038)</f>
        <v/>
      </c>
      <c r="G14038" s="15">
        <f>IF($D14038=1,$B14038*100+$C14038,-1)</f>
        <v/>
      </c>
      <c r="H14038" s="15">
        <f>IF($D14038=1,$B14038,-1)</f>
        <v/>
      </c>
      <c r="I14038" s="15">
        <f>IF($D14038=1,$C14038,-1)</f>
        <v/>
      </c>
    </row>
    <row r="14039">
      <c r="A14039" s="33" t="n">
        <v>45876.83333333334</v>
      </c>
      <c r="B14039" s="15">
        <f>WEEKDAY($A14039,2)</f>
        <v/>
      </c>
      <c r="C14039" s="15">
        <f>HOUR($A14039)</f>
        <v/>
      </c>
      <c r="D14039" s="15">
        <f>IF(AND($A14039&gt;=Instellingen!$B$6,$A14039&lt;Instellingen!$B$7),1,0)</f>
        <v/>
      </c>
      <c r="E14039" s="15">
        <f>COUNTIF(tData[BezoekStart],"&lt;"&amp;($A14039+1/24))-COUNTIF(tData[BezoekEind],"&lt;="&amp;$A14039)</f>
        <v/>
      </c>
      <c r="F14039" s="15">
        <f>COUNTIF(tData[BezoekLangStart],"&lt;"&amp;($A14039+1/24))-COUNTIF(tData[BezoekLangEind],"&lt;="&amp;$A14039)</f>
        <v/>
      </c>
      <c r="G14039" s="15">
        <f>IF($D14039=1,$B14039*100+$C14039,-1)</f>
        <v/>
      </c>
      <c r="H14039" s="15">
        <f>IF($D14039=1,$B14039,-1)</f>
        <v/>
      </c>
      <c r="I14039" s="15">
        <f>IF($D14039=1,$C14039,-1)</f>
        <v/>
      </c>
    </row>
    <row r="14040">
      <c r="A14040" s="33" t="n">
        <v>45876.875</v>
      </c>
      <c r="B14040" s="15">
        <f>WEEKDAY($A14040,2)</f>
        <v/>
      </c>
      <c r="C14040" s="15">
        <f>HOUR($A14040)</f>
        <v/>
      </c>
      <c r="D14040" s="15">
        <f>IF(AND($A14040&gt;=Instellingen!$B$6,$A14040&lt;Instellingen!$B$7),1,0)</f>
        <v/>
      </c>
      <c r="E14040" s="15">
        <f>COUNTIF(tData[BezoekStart],"&lt;"&amp;($A14040+1/24))-COUNTIF(tData[BezoekEind],"&lt;="&amp;$A14040)</f>
        <v/>
      </c>
      <c r="F14040" s="15">
        <f>COUNTIF(tData[BezoekLangStart],"&lt;"&amp;($A14040+1/24))-COUNTIF(tData[BezoekLangEind],"&lt;="&amp;$A14040)</f>
        <v/>
      </c>
      <c r="G14040" s="15">
        <f>IF($D14040=1,$B14040*100+$C14040,-1)</f>
        <v/>
      </c>
      <c r="H14040" s="15">
        <f>IF($D14040=1,$B14040,-1)</f>
        <v/>
      </c>
      <c r="I14040" s="15">
        <f>IF($D14040=1,$C14040,-1)</f>
        <v/>
      </c>
    </row>
    <row r="14041">
      <c r="A14041" s="33" t="n">
        <v>45876.91666666666</v>
      </c>
      <c r="B14041" s="15">
        <f>WEEKDAY($A14041,2)</f>
        <v/>
      </c>
      <c r="C14041" s="15">
        <f>HOUR($A14041)</f>
        <v/>
      </c>
      <c r="D14041" s="15">
        <f>IF(AND($A14041&gt;=Instellingen!$B$6,$A14041&lt;Instellingen!$B$7),1,0)</f>
        <v/>
      </c>
      <c r="E14041" s="15">
        <f>COUNTIF(tData[BezoekStart],"&lt;"&amp;($A14041+1/24))-COUNTIF(tData[BezoekEind],"&lt;="&amp;$A14041)</f>
        <v/>
      </c>
      <c r="F14041" s="15">
        <f>COUNTIF(tData[BezoekLangStart],"&lt;"&amp;($A14041+1/24))-COUNTIF(tData[BezoekLangEind],"&lt;="&amp;$A14041)</f>
        <v/>
      </c>
      <c r="G14041" s="15">
        <f>IF($D14041=1,$B14041*100+$C14041,-1)</f>
        <v/>
      </c>
      <c r="H14041" s="15">
        <f>IF($D14041=1,$B14041,-1)</f>
        <v/>
      </c>
      <c r="I14041" s="15">
        <f>IF($D14041=1,$C14041,-1)</f>
        <v/>
      </c>
    </row>
    <row r="14042">
      <c r="A14042" s="33" t="n">
        <v>45876.95833333334</v>
      </c>
      <c r="B14042" s="15">
        <f>WEEKDAY($A14042,2)</f>
        <v/>
      </c>
      <c r="C14042" s="15">
        <f>HOUR($A14042)</f>
        <v/>
      </c>
      <c r="D14042" s="15">
        <f>IF(AND($A14042&gt;=Instellingen!$B$6,$A14042&lt;Instellingen!$B$7),1,0)</f>
        <v/>
      </c>
      <c r="E14042" s="15">
        <f>COUNTIF(tData[BezoekStart],"&lt;"&amp;($A14042+1/24))-COUNTIF(tData[BezoekEind],"&lt;="&amp;$A14042)</f>
        <v/>
      </c>
      <c r="F14042" s="15">
        <f>COUNTIF(tData[BezoekLangStart],"&lt;"&amp;($A14042+1/24))-COUNTIF(tData[BezoekLangEind],"&lt;="&amp;$A14042)</f>
        <v/>
      </c>
      <c r="G14042" s="15">
        <f>IF($D14042=1,$B14042*100+$C14042,-1)</f>
        <v/>
      </c>
      <c r="H14042" s="15">
        <f>IF($D14042=1,$B14042,-1)</f>
        <v/>
      </c>
      <c r="I14042" s="15">
        <f>IF($D14042=1,$C14042,-1)</f>
        <v/>
      </c>
    </row>
    <row r="14043">
      <c r="A14043" s="33" t="n">
        <v>45877</v>
      </c>
      <c r="B14043" s="15">
        <f>WEEKDAY($A14043,2)</f>
        <v/>
      </c>
      <c r="C14043" s="15">
        <f>HOUR($A14043)</f>
        <v/>
      </c>
      <c r="D14043" s="15">
        <f>IF(AND($A14043&gt;=Instellingen!$B$6,$A14043&lt;Instellingen!$B$7),1,0)</f>
        <v/>
      </c>
      <c r="E14043" s="15">
        <f>COUNTIF(tData[BezoekStart],"&lt;"&amp;($A14043+1/24))-COUNTIF(tData[BezoekEind],"&lt;="&amp;$A14043)</f>
        <v/>
      </c>
      <c r="F14043" s="15">
        <f>COUNTIF(tData[BezoekLangStart],"&lt;"&amp;($A14043+1/24))-COUNTIF(tData[BezoekLangEind],"&lt;="&amp;$A14043)</f>
        <v/>
      </c>
      <c r="G14043" s="15">
        <f>IF($D14043=1,$B14043*100+$C14043,-1)</f>
        <v/>
      </c>
      <c r="H14043" s="15">
        <f>IF($D14043=1,$B14043,-1)</f>
        <v/>
      </c>
      <c r="I14043" s="15">
        <f>IF($D14043=1,$C14043,-1)</f>
        <v/>
      </c>
    </row>
    <row r="14044">
      <c r="A14044" s="33" t="n">
        <v>45877.04166666666</v>
      </c>
      <c r="B14044" s="15">
        <f>WEEKDAY($A14044,2)</f>
        <v/>
      </c>
      <c r="C14044" s="15">
        <f>HOUR($A14044)</f>
        <v/>
      </c>
      <c r="D14044" s="15">
        <f>IF(AND($A14044&gt;=Instellingen!$B$6,$A14044&lt;Instellingen!$B$7),1,0)</f>
        <v/>
      </c>
      <c r="E14044" s="15">
        <f>COUNTIF(tData[BezoekStart],"&lt;"&amp;($A14044+1/24))-COUNTIF(tData[BezoekEind],"&lt;="&amp;$A14044)</f>
        <v/>
      </c>
      <c r="F14044" s="15">
        <f>COUNTIF(tData[BezoekLangStart],"&lt;"&amp;($A14044+1/24))-COUNTIF(tData[BezoekLangEind],"&lt;="&amp;$A14044)</f>
        <v/>
      </c>
      <c r="G14044" s="15">
        <f>IF($D14044=1,$B14044*100+$C14044,-1)</f>
        <v/>
      </c>
      <c r="H14044" s="15">
        <f>IF($D14044=1,$B14044,-1)</f>
        <v/>
      </c>
      <c r="I14044" s="15">
        <f>IF($D14044=1,$C14044,-1)</f>
        <v/>
      </c>
    </row>
    <row r="14045">
      <c r="A14045" s="33" t="n">
        <v>45877.08333333334</v>
      </c>
      <c r="B14045" s="15">
        <f>WEEKDAY($A14045,2)</f>
        <v/>
      </c>
      <c r="C14045" s="15">
        <f>HOUR($A14045)</f>
        <v/>
      </c>
      <c r="D14045" s="15">
        <f>IF(AND($A14045&gt;=Instellingen!$B$6,$A14045&lt;Instellingen!$B$7),1,0)</f>
        <v/>
      </c>
      <c r="E14045" s="15">
        <f>COUNTIF(tData[BezoekStart],"&lt;"&amp;($A14045+1/24))-COUNTIF(tData[BezoekEind],"&lt;="&amp;$A14045)</f>
        <v/>
      </c>
      <c r="F14045" s="15">
        <f>COUNTIF(tData[BezoekLangStart],"&lt;"&amp;($A14045+1/24))-COUNTIF(tData[BezoekLangEind],"&lt;="&amp;$A14045)</f>
        <v/>
      </c>
      <c r="G14045" s="15">
        <f>IF($D14045=1,$B14045*100+$C14045,-1)</f>
        <v/>
      </c>
      <c r="H14045" s="15">
        <f>IF($D14045=1,$B14045,-1)</f>
        <v/>
      </c>
      <c r="I14045" s="15">
        <f>IF($D14045=1,$C14045,-1)</f>
        <v/>
      </c>
    </row>
    <row r="14046">
      <c r="A14046" s="33" t="n">
        <v>45877.125</v>
      </c>
      <c r="B14046" s="15">
        <f>WEEKDAY($A14046,2)</f>
        <v/>
      </c>
      <c r="C14046" s="15">
        <f>HOUR($A14046)</f>
        <v/>
      </c>
      <c r="D14046" s="15">
        <f>IF(AND($A14046&gt;=Instellingen!$B$6,$A14046&lt;Instellingen!$B$7),1,0)</f>
        <v/>
      </c>
      <c r="E14046" s="15">
        <f>COUNTIF(tData[BezoekStart],"&lt;"&amp;($A14046+1/24))-COUNTIF(tData[BezoekEind],"&lt;="&amp;$A14046)</f>
        <v/>
      </c>
      <c r="F14046" s="15">
        <f>COUNTIF(tData[BezoekLangStart],"&lt;"&amp;($A14046+1/24))-COUNTIF(tData[BezoekLangEind],"&lt;="&amp;$A14046)</f>
        <v/>
      </c>
      <c r="G14046" s="15">
        <f>IF($D14046=1,$B14046*100+$C14046,-1)</f>
        <v/>
      </c>
      <c r="H14046" s="15">
        <f>IF($D14046=1,$B14046,-1)</f>
        <v/>
      </c>
      <c r="I14046" s="15">
        <f>IF($D14046=1,$C14046,-1)</f>
        <v/>
      </c>
    </row>
    <row r="14047">
      <c r="A14047" s="33" t="n">
        <v>45877.16666666666</v>
      </c>
      <c r="B14047" s="15">
        <f>WEEKDAY($A14047,2)</f>
        <v/>
      </c>
      <c r="C14047" s="15">
        <f>HOUR($A14047)</f>
        <v/>
      </c>
      <c r="D14047" s="15">
        <f>IF(AND($A14047&gt;=Instellingen!$B$6,$A14047&lt;Instellingen!$B$7),1,0)</f>
        <v/>
      </c>
      <c r="E14047" s="15">
        <f>COUNTIF(tData[BezoekStart],"&lt;"&amp;($A14047+1/24))-COUNTIF(tData[BezoekEind],"&lt;="&amp;$A14047)</f>
        <v/>
      </c>
      <c r="F14047" s="15">
        <f>COUNTIF(tData[BezoekLangStart],"&lt;"&amp;($A14047+1/24))-COUNTIF(tData[BezoekLangEind],"&lt;="&amp;$A14047)</f>
        <v/>
      </c>
      <c r="G14047" s="15">
        <f>IF($D14047=1,$B14047*100+$C14047,-1)</f>
        <v/>
      </c>
      <c r="H14047" s="15">
        <f>IF($D14047=1,$B14047,-1)</f>
        <v/>
      </c>
      <c r="I14047" s="15">
        <f>IF($D14047=1,$C14047,-1)</f>
        <v/>
      </c>
    </row>
    <row r="14048">
      <c r="A14048" s="33" t="n">
        <v>45877.20833333334</v>
      </c>
      <c r="B14048" s="15">
        <f>WEEKDAY($A14048,2)</f>
        <v/>
      </c>
      <c r="C14048" s="15">
        <f>HOUR($A14048)</f>
        <v/>
      </c>
      <c r="D14048" s="15">
        <f>IF(AND($A14048&gt;=Instellingen!$B$6,$A14048&lt;Instellingen!$B$7),1,0)</f>
        <v/>
      </c>
      <c r="E14048" s="15">
        <f>COUNTIF(tData[BezoekStart],"&lt;"&amp;($A14048+1/24))-COUNTIF(tData[BezoekEind],"&lt;="&amp;$A14048)</f>
        <v/>
      </c>
      <c r="F14048" s="15">
        <f>COUNTIF(tData[BezoekLangStart],"&lt;"&amp;($A14048+1/24))-COUNTIF(tData[BezoekLangEind],"&lt;="&amp;$A14048)</f>
        <v/>
      </c>
      <c r="G14048" s="15">
        <f>IF($D14048=1,$B14048*100+$C14048,-1)</f>
        <v/>
      </c>
      <c r="H14048" s="15">
        <f>IF($D14048=1,$B14048,-1)</f>
        <v/>
      </c>
      <c r="I14048" s="15">
        <f>IF($D14048=1,$C14048,-1)</f>
        <v/>
      </c>
    </row>
    <row r="14049">
      <c r="A14049" s="33" t="n">
        <v>45877.25</v>
      </c>
      <c r="B14049" s="15">
        <f>WEEKDAY($A14049,2)</f>
        <v/>
      </c>
      <c r="C14049" s="15">
        <f>HOUR($A14049)</f>
        <v/>
      </c>
      <c r="D14049" s="15">
        <f>IF(AND($A14049&gt;=Instellingen!$B$6,$A14049&lt;Instellingen!$B$7),1,0)</f>
        <v/>
      </c>
      <c r="E14049" s="15">
        <f>COUNTIF(tData[BezoekStart],"&lt;"&amp;($A14049+1/24))-COUNTIF(tData[BezoekEind],"&lt;="&amp;$A14049)</f>
        <v/>
      </c>
      <c r="F14049" s="15">
        <f>COUNTIF(tData[BezoekLangStart],"&lt;"&amp;($A14049+1/24))-COUNTIF(tData[BezoekLangEind],"&lt;="&amp;$A14049)</f>
        <v/>
      </c>
      <c r="G14049" s="15">
        <f>IF($D14049=1,$B14049*100+$C14049,-1)</f>
        <v/>
      </c>
      <c r="H14049" s="15">
        <f>IF($D14049=1,$B14049,-1)</f>
        <v/>
      </c>
      <c r="I14049" s="15">
        <f>IF($D14049=1,$C14049,-1)</f>
        <v/>
      </c>
    </row>
    <row r="14050">
      <c r="A14050" s="33" t="n">
        <v>45877.29166666666</v>
      </c>
      <c r="B14050" s="15">
        <f>WEEKDAY($A14050,2)</f>
        <v/>
      </c>
      <c r="C14050" s="15">
        <f>HOUR($A14050)</f>
        <v/>
      </c>
      <c r="D14050" s="15">
        <f>IF(AND($A14050&gt;=Instellingen!$B$6,$A14050&lt;Instellingen!$B$7),1,0)</f>
        <v/>
      </c>
      <c r="E14050" s="15">
        <f>COUNTIF(tData[BezoekStart],"&lt;"&amp;($A14050+1/24))-COUNTIF(tData[BezoekEind],"&lt;="&amp;$A14050)</f>
        <v/>
      </c>
      <c r="F14050" s="15">
        <f>COUNTIF(tData[BezoekLangStart],"&lt;"&amp;($A14050+1/24))-COUNTIF(tData[BezoekLangEind],"&lt;="&amp;$A14050)</f>
        <v/>
      </c>
      <c r="G14050" s="15">
        <f>IF($D14050=1,$B14050*100+$C14050,-1)</f>
        <v/>
      </c>
      <c r="H14050" s="15">
        <f>IF($D14050=1,$B14050,-1)</f>
        <v/>
      </c>
      <c r="I14050" s="15">
        <f>IF($D14050=1,$C14050,-1)</f>
        <v/>
      </c>
    </row>
    <row r="14051">
      <c r="A14051" s="33" t="n">
        <v>45877.33333333334</v>
      </c>
      <c r="B14051" s="15">
        <f>WEEKDAY($A14051,2)</f>
        <v/>
      </c>
      <c r="C14051" s="15">
        <f>HOUR($A14051)</f>
        <v/>
      </c>
      <c r="D14051" s="15">
        <f>IF(AND($A14051&gt;=Instellingen!$B$6,$A14051&lt;Instellingen!$B$7),1,0)</f>
        <v/>
      </c>
      <c r="E14051" s="15">
        <f>COUNTIF(tData[BezoekStart],"&lt;"&amp;($A14051+1/24))-COUNTIF(tData[BezoekEind],"&lt;="&amp;$A14051)</f>
        <v/>
      </c>
      <c r="F14051" s="15">
        <f>COUNTIF(tData[BezoekLangStart],"&lt;"&amp;($A14051+1/24))-COUNTIF(tData[BezoekLangEind],"&lt;="&amp;$A14051)</f>
        <v/>
      </c>
      <c r="G14051" s="15">
        <f>IF($D14051=1,$B14051*100+$C14051,-1)</f>
        <v/>
      </c>
      <c r="H14051" s="15">
        <f>IF($D14051=1,$B14051,-1)</f>
        <v/>
      </c>
      <c r="I14051" s="15">
        <f>IF($D14051=1,$C14051,-1)</f>
        <v/>
      </c>
    </row>
    <row r="14052">
      <c r="A14052" s="33" t="n">
        <v>45877.375</v>
      </c>
      <c r="B14052" s="15">
        <f>WEEKDAY($A14052,2)</f>
        <v/>
      </c>
      <c r="C14052" s="15">
        <f>HOUR($A14052)</f>
        <v/>
      </c>
      <c r="D14052" s="15">
        <f>IF(AND($A14052&gt;=Instellingen!$B$6,$A14052&lt;Instellingen!$B$7),1,0)</f>
        <v/>
      </c>
      <c r="E14052" s="15">
        <f>COUNTIF(tData[BezoekStart],"&lt;"&amp;($A14052+1/24))-COUNTIF(tData[BezoekEind],"&lt;="&amp;$A14052)</f>
        <v/>
      </c>
      <c r="F14052" s="15">
        <f>COUNTIF(tData[BezoekLangStart],"&lt;"&amp;($A14052+1/24))-COUNTIF(tData[BezoekLangEind],"&lt;="&amp;$A14052)</f>
        <v/>
      </c>
      <c r="G14052" s="15">
        <f>IF($D14052=1,$B14052*100+$C14052,-1)</f>
        <v/>
      </c>
      <c r="H14052" s="15">
        <f>IF($D14052=1,$B14052,-1)</f>
        <v/>
      </c>
      <c r="I14052" s="15">
        <f>IF($D14052=1,$C14052,-1)</f>
        <v/>
      </c>
    </row>
    <row r="14053">
      <c r="A14053" s="33" t="n">
        <v>45877.41666666666</v>
      </c>
      <c r="B14053" s="15">
        <f>WEEKDAY($A14053,2)</f>
        <v/>
      </c>
      <c r="C14053" s="15">
        <f>HOUR($A14053)</f>
        <v/>
      </c>
      <c r="D14053" s="15">
        <f>IF(AND($A14053&gt;=Instellingen!$B$6,$A14053&lt;Instellingen!$B$7),1,0)</f>
        <v/>
      </c>
      <c r="E14053" s="15">
        <f>COUNTIF(tData[BezoekStart],"&lt;"&amp;($A14053+1/24))-COUNTIF(tData[BezoekEind],"&lt;="&amp;$A14053)</f>
        <v/>
      </c>
      <c r="F14053" s="15">
        <f>COUNTIF(tData[BezoekLangStart],"&lt;"&amp;($A14053+1/24))-COUNTIF(tData[BezoekLangEind],"&lt;="&amp;$A14053)</f>
        <v/>
      </c>
      <c r="G14053" s="15">
        <f>IF($D14053=1,$B14053*100+$C14053,-1)</f>
        <v/>
      </c>
      <c r="H14053" s="15">
        <f>IF($D14053=1,$B14053,-1)</f>
        <v/>
      </c>
      <c r="I14053" s="15">
        <f>IF($D14053=1,$C14053,-1)</f>
        <v/>
      </c>
    </row>
    <row r="14054">
      <c r="A14054" s="33" t="n">
        <v>45877.45833333334</v>
      </c>
      <c r="B14054" s="15">
        <f>WEEKDAY($A14054,2)</f>
        <v/>
      </c>
      <c r="C14054" s="15">
        <f>HOUR($A14054)</f>
        <v/>
      </c>
      <c r="D14054" s="15">
        <f>IF(AND($A14054&gt;=Instellingen!$B$6,$A14054&lt;Instellingen!$B$7),1,0)</f>
        <v/>
      </c>
      <c r="E14054" s="15">
        <f>COUNTIF(tData[BezoekStart],"&lt;"&amp;($A14054+1/24))-COUNTIF(tData[BezoekEind],"&lt;="&amp;$A14054)</f>
        <v/>
      </c>
      <c r="F14054" s="15">
        <f>COUNTIF(tData[BezoekLangStart],"&lt;"&amp;($A14054+1/24))-COUNTIF(tData[BezoekLangEind],"&lt;="&amp;$A14054)</f>
        <v/>
      </c>
      <c r="G14054" s="15">
        <f>IF($D14054=1,$B14054*100+$C14054,-1)</f>
        <v/>
      </c>
      <c r="H14054" s="15">
        <f>IF($D14054=1,$B14054,-1)</f>
        <v/>
      </c>
      <c r="I14054" s="15">
        <f>IF($D14054=1,$C14054,-1)</f>
        <v/>
      </c>
    </row>
    <row r="14055">
      <c r="A14055" s="33" t="n">
        <v>45877.5</v>
      </c>
      <c r="B14055" s="15">
        <f>WEEKDAY($A14055,2)</f>
        <v/>
      </c>
      <c r="C14055" s="15">
        <f>HOUR($A14055)</f>
        <v/>
      </c>
      <c r="D14055" s="15">
        <f>IF(AND($A14055&gt;=Instellingen!$B$6,$A14055&lt;Instellingen!$B$7),1,0)</f>
        <v/>
      </c>
      <c r="E14055" s="15">
        <f>COUNTIF(tData[BezoekStart],"&lt;"&amp;($A14055+1/24))-COUNTIF(tData[BezoekEind],"&lt;="&amp;$A14055)</f>
        <v/>
      </c>
      <c r="F14055" s="15">
        <f>COUNTIF(tData[BezoekLangStart],"&lt;"&amp;($A14055+1/24))-COUNTIF(tData[BezoekLangEind],"&lt;="&amp;$A14055)</f>
        <v/>
      </c>
      <c r="G14055" s="15">
        <f>IF($D14055=1,$B14055*100+$C14055,-1)</f>
        <v/>
      </c>
      <c r="H14055" s="15">
        <f>IF($D14055=1,$B14055,-1)</f>
        <v/>
      </c>
      <c r="I14055" s="15">
        <f>IF($D14055=1,$C14055,-1)</f>
        <v/>
      </c>
    </row>
    <row r="14056">
      <c r="A14056" s="33" t="n">
        <v>45877.54166666666</v>
      </c>
      <c r="B14056" s="15">
        <f>WEEKDAY($A14056,2)</f>
        <v/>
      </c>
      <c r="C14056" s="15">
        <f>HOUR($A14056)</f>
        <v/>
      </c>
      <c r="D14056" s="15">
        <f>IF(AND($A14056&gt;=Instellingen!$B$6,$A14056&lt;Instellingen!$B$7),1,0)</f>
        <v/>
      </c>
      <c r="E14056" s="15">
        <f>COUNTIF(tData[BezoekStart],"&lt;"&amp;($A14056+1/24))-COUNTIF(tData[BezoekEind],"&lt;="&amp;$A14056)</f>
        <v/>
      </c>
      <c r="F14056" s="15">
        <f>COUNTIF(tData[BezoekLangStart],"&lt;"&amp;($A14056+1/24))-COUNTIF(tData[BezoekLangEind],"&lt;="&amp;$A14056)</f>
        <v/>
      </c>
      <c r="G14056" s="15">
        <f>IF($D14056=1,$B14056*100+$C14056,-1)</f>
        <v/>
      </c>
      <c r="H14056" s="15">
        <f>IF($D14056=1,$B14056,-1)</f>
        <v/>
      </c>
      <c r="I14056" s="15">
        <f>IF($D14056=1,$C14056,-1)</f>
        <v/>
      </c>
    </row>
    <row r="14057">
      <c r="A14057" s="33" t="n">
        <v>45877.58333333334</v>
      </c>
      <c r="B14057" s="15">
        <f>WEEKDAY($A14057,2)</f>
        <v/>
      </c>
      <c r="C14057" s="15">
        <f>HOUR($A14057)</f>
        <v/>
      </c>
      <c r="D14057" s="15">
        <f>IF(AND($A14057&gt;=Instellingen!$B$6,$A14057&lt;Instellingen!$B$7),1,0)</f>
        <v/>
      </c>
      <c r="E14057" s="15">
        <f>COUNTIF(tData[BezoekStart],"&lt;"&amp;($A14057+1/24))-COUNTIF(tData[BezoekEind],"&lt;="&amp;$A14057)</f>
        <v/>
      </c>
      <c r="F14057" s="15">
        <f>COUNTIF(tData[BezoekLangStart],"&lt;"&amp;($A14057+1/24))-COUNTIF(tData[BezoekLangEind],"&lt;="&amp;$A14057)</f>
        <v/>
      </c>
      <c r="G14057" s="15">
        <f>IF($D14057=1,$B14057*100+$C14057,-1)</f>
        <v/>
      </c>
      <c r="H14057" s="15">
        <f>IF($D14057=1,$B14057,-1)</f>
        <v/>
      </c>
      <c r="I14057" s="15">
        <f>IF($D14057=1,$C14057,-1)</f>
        <v/>
      </c>
    </row>
    <row r="14058">
      <c r="A14058" s="33" t="n">
        <v>45877.625</v>
      </c>
      <c r="B14058" s="15">
        <f>WEEKDAY($A14058,2)</f>
        <v/>
      </c>
      <c r="C14058" s="15">
        <f>HOUR($A14058)</f>
        <v/>
      </c>
      <c r="D14058" s="15">
        <f>IF(AND($A14058&gt;=Instellingen!$B$6,$A14058&lt;Instellingen!$B$7),1,0)</f>
        <v/>
      </c>
      <c r="E14058" s="15">
        <f>COUNTIF(tData[BezoekStart],"&lt;"&amp;($A14058+1/24))-COUNTIF(tData[BezoekEind],"&lt;="&amp;$A14058)</f>
        <v/>
      </c>
      <c r="F14058" s="15">
        <f>COUNTIF(tData[BezoekLangStart],"&lt;"&amp;($A14058+1/24))-COUNTIF(tData[BezoekLangEind],"&lt;="&amp;$A14058)</f>
        <v/>
      </c>
      <c r="G14058" s="15">
        <f>IF($D14058=1,$B14058*100+$C14058,-1)</f>
        <v/>
      </c>
      <c r="H14058" s="15">
        <f>IF($D14058=1,$B14058,-1)</f>
        <v/>
      </c>
      <c r="I14058" s="15">
        <f>IF($D14058=1,$C14058,-1)</f>
        <v/>
      </c>
    </row>
    <row r="14059">
      <c r="A14059" s="33" t="n">
        <v>45877.66666666666</v>
      </c>
      <c r="B14059" s="15">
        <f>WEEKDAY($A14059,2)</f>
        <v/>
      </c>
      <c r="C14059" s="15">
        <f>HOUR($A14059)</f>
        <v/>
      </c>
      <c r="D14059" s="15">
        <f>IF(AND($A14059&gt;=Instellingen!$B$6,$A14059&lt;Instellingen!$B$7),1,0)</f>
        <v/>
      </c>
      <c r="E14059" s="15">
        <f>COUNTIF(tData[BezoekStart],"&lt;"&amp;($A14059+1/24))-COUNTIF(tData[BezoekEind],"&lt;="&amp;$A14059)</f>
        <v/>
      </c>
      <c r="F14059" s="15">
        <f>COUNTIF(tData[BezoekLangStart],"&lt;"&amp;($A14059+1/24))-COUNTIF(tData[BezoekLangEind],"&lt;="&amp;$A14059)</f>
        <v/>
      </c>
      <c r="G14059" s="15">
        <f>IF($D14059=1,$B14059*100+$C14059,-1)</f>
        <v/>
      </c>
      <c r="H14059" s="15">
        <f>IF($D14059=1,$B14059,-1)</f>
        <v/>
      </c>
      <c r="I14059" s="15">
        <f>IF($D14059=1,$C14059,-1)</f>
        <v/>
      </c>
    </row>
    <row r="14060">
      <c r="A14060" s="33" t="n">
        <v>45877.70833333334</v>
      </c>
      <c r="B14060" s="15">
        <f>WEEKDAY($A14060,2)</f>
        <v/>
      </c>
      <c r="C14060" s="15">
        <f>HOUR($A14060)</f>
        <v/>
      </c>
      <c r="D14060" s="15">
        <f>IF(AND($A14060&gt;=Instellingen!$B$6,$A14060&lt;Instellingen!$B$7),1,0)</f>
        <v/>
      </c>
      <c r="E14060" s="15">
        <f>COUNTIF(tData[BezoekStart],"&lt;"&amp;($A14060+1/24))-COUNTIF(tData[BezoekEind],"&lt;="&amp;$A14060)</f>
        <v/>
      </c>
      <c r="F14060" s="15">
        <f>COUNTIF(tData[BezoekLangStart],"&lt;"&amp;($A14060+1/24))-COUNTIF(tData[BezoekLangEind],"&lt;="&amp;$A14060)</f>
        <v/>
      </c>
      <c r="G14060" s="15">
        <f>IF($D14060=1,$B14060*100+$C14060,-1)</f>
        <v/>
      </c>
      <c r="H14060" s="15">
        <f>IF($D14060=1,$B14060,-1)</f>
        <v/>
      </c>
      <c r="I14060" s="15">
        <f>IF($D14060=1,$C14060,-1)</f>
        <v/>
      </c>
    </row>
    <row r="14061">
      <c r="A14061" s="33" t="n">
        <v>45877.75</v>
      </c>
      <c r="B14061" s="15">
        <f>WEEKDAY($A14061,2)</f>
        <v/>
      </c>
      <c r="C14061" s="15">
        <f>HOUR($A14061)</f>
        <v/>
      </c>
      <c r="D14061" s="15">
        <f>IF(AND($A14061&gt;=Instellingen!$B$6,$A14061&lt;Instellingen!$B$7),1,0)</f>
        <v/>
      </c>
      <c r="E14061" s="15">
        <f>COUNTIF(tData[BezoekStart],"&lt;"&amp;($A14061+1/24))-COUNTIF(tData[BezoekEind],"&lt;="&amp;$A14061)</f>
        <v/>
      </c>
      <c r="F14061" s="15">
        <f>COUNTIF(tData[BezoekLangStart],"&lt;"&amp;($A14061+1/24))-COUNTIF(tData[BezoekLangEind],"&lt;="&amp;$A14061)</f>
        <v/>
      </c>
      <c r="G14061" s="15">
        <f>IF($D14061=1,$B14061*100+$C14061,-1)</f>
        <v/>
      </c>
      <c r="H14061" s="15">
        <f>IF($D14061=1,$B14061,-1)</f>
        <v/>
      </c>
      <c r="I14061" s="15">
        <f>IF($D14061=1,$C14061,-1)</f>
        <v/>
      </c>
    </row>
    <row r="14062">
      <c r="A14062" s="33" t="n">
        <v>45877.79166666666</v>
      </c>
      <c r="B14062" s="15">
        <f>WEEKDAY($A14062,2)</f>
        <v/>
      </c>
      <c r="C14062" s="15">
        <f>HOUR($A14062)</f>
        <v/>
      </c>
      <c r="D14062" s="15">
        <f>IF(AND($A14062&gt;=Instellingen!$B$6,$A14062&lt;Instellingen!$B$7),1,0)</f>
        <v/>
      </c>
      <c r="E14062" s="15">
        <f>COUNTIF(tData[BezoekStart],"&lt;"&amp;($A14062+1/24))-COUNTIF(tData[BezoekEind],"&lt;="&amp;$A14062)</f>
        <v/>
      </c>
      <c r="F14062" s="15">
        <f>COUNTIF(tData[BezoekLangStart],"&lt;"&amp;($A14062+1/24))-COUNTIF(tData[BezoekLangEind],"&lt;="&amp;$A14062)</f>
        <v/>
      </c>
      <c r="G14062" s="15">
        <f>IF($D14062=1,$B14062*100+$C14062,-1)</f>
        <v/>
      </c>
      <c r="H14062" s="15">
        <f>IF($D14062=1,$B14062,-1)</f>
        <v/>
      </c>
      <c r="I14062" s="15">
        <f>IF($D14062=1,$C14062,-1)</f>
        <v/>
      </c>
    </row>
    <row r="14063">
      <c r="A14063" s="33" t="n">
        <v>45877.83333333334</v>
      </c>
      <c r="B14063" s="15">
        <f>WEEKDAY($A14063,2)</f>
        <v/>
      </c>
      <c r="C14063" s="15">
        <f>HOUR($A14063)</f>
        <v/>
      </c>
      <c r="D14063" s="15">
        <f>IF(AND($A14063&gt;=Instellingen!$B$6,$A14063&lt;Instellingen!$B$7),1,0)</f>
        <v/>
      </c>
      <c r="E14063" s="15">
        <f>COUNTIF(tData[BezoekStart],"&lt;"&amp;($A14063+1/24))-COUNTIF(tData[BezoekEind],"&lt;="&amp;$A14063)</f>
        <v/>
      </c>
      <c r="F14063" s="15">
        <f>COUNTIF(tData[BezoekLangStart],"&lt;"&amp;($A14063+1/24))-COUNTIF(tData[BezoekLangEind],"&lt;="&amp;$A14063)</f>
        <v/>
      </c>
      <c r="G14063" s="15">
        <f>IF($D14063=1,$B14063*100+$C14063,-1)</f>
        <v/>
      </c>
      <c r="H14063" s="15">
        <f>IF($D14063=1,$B14063,-1)</f>
        <v/>
      </c>
      <c r="I14063" s="15">
        <f>IF($D14063=1,$C14063,-1)</f>
        <v/>
      </c>
    </row>
    <row r="14064">
      <c r="A14064" s="33" t="n">
        <v>45877.875</v>
      </c>
      <c r="B14064" s="15">
        <f>WEEKDAY($A14064,2)</f>
        <v/>
      </c>
      <c r="C14064" s="15">
        <f>HOUR($A14064)</f>
        <v/>
      </c>
      <c r="D14064" s="15">
        <f>IF(AND($A14064&gt;=Instellingen!$B$6,$A14064&lt;Instellingen!$B$7),1,0)</f>
        <v/>
      </c>
      <c r="E14064" s="15">
        <f>COUNTIF(tData[BezoekStart],"&lt;"&amp;($A14064+1/24))-COUNTIF(tData[BezoekEind],"&lt;="&amp;$A14064)</f>
        <v/>
      </c>
      <c r="F14064" s="15">
        <f>COUNTIF(tData[BezoekLangStart],"&lt;"&amp;($A14064+1/24))-COUNTIF(tData[BezoekLangEind],"&lt;="&amp;$A14064)</f>
        <v/>
      </c>
      <c r="G14064" s="15">
        <f>IF($D14064=1,$B14064*100+$C14064,-1)</f>
        <v/>
      </c>
      <c r="H14064" s="15">
        <f>IF($D14064=1,$B14064,-1)</f>
        <v/>
      </c>
      <c r="I14064" s="15">
        <f>IF($D14064=1,$C14064,-1)</f>
        <v/>
      </c>
    </row>
    <row r="14065">
      <c r="A14065" s="33" t="n">
        <v>45877.91666666666</v>
      </c>
      <c r="B14065" s="15">
        <f>WEEKDAY($A14065,2)</f>
        <v/>
      </c>
      <c r="C14065" s="15">
        <f>HOUR($A14065)</f>
        <v/>
      </c>
      <c r="D14065" s="15">
        <f>IF(AND($A14065&gt;=Instellingen!$B$6,$A14065&lt;Instellingen!$B$7),1,0)</f>
        <v/>
      </c>
      <c r="E14065" s="15">
        <f>COUNTIF(tData[BezoekStart],"&lt;"&amp;($A14065+1/24))-COUNTIF(tData[BezoekEind],"&lt;="&amp;$A14065)</f>
        <v/>
      </c>
      <c r="F14065" s="15">
        <f>COUNTIF(tData[BezoekLangStart],"&lt;"&amp;($A14065+1/24))-COUNTIF(tData[BezoekLangEind],"&lt;="&amp;$A14065)</f>
        <v/>
      </c>
      <c r="G14065" s="15">
        <f>IF($D14065=1,$B14065*100+$C14065,-1)</f>
        <v/>
      </c>
      <c r="H14065" s="15">
        <f>IF($D14065=1,$B14065,-1)</f>
        <v/>
      </c>
      <c r="I14065" s="15">
        <f>IF($D14065=1,$C14065,-1)</f>
        <v/>
      </c>
    </row>
    <row r="14066">
      <c r="A14066" s="33" t="n">
        <v>45877.95833333334</v>
      </c>
      <c r="B14066" s="15">
        <f>WEEKDAY($A14066,2)</f>
        <v/>
      </c>
      <c r="C14066" s="15">
        <f>HOUR($A14066)</f>
        <v/>
      </c>
      <c r="D14066" s="15">
        <f>IF(AND($A14066&gt;=Instellingen!$B$6,$A14066&lt;Instellingen!$B$7),1,0)</f>
        <v/>
      </c>
      <c r="E14066" s="15">
        <f>COUNTIF(tData[BezoekStart],"&lt;"&amp;($A14066+1/24))-COUNTIF(tData[BezoekEind],"&lt;="&amp;$A14066)</f>
        <v/>
      </c>
      <c r="F14066" s="15">
        <f>COUNTIF(tData[BezoekLangStart],"&lt;"&amp;($A14066+1/24))-COUNTIF(tData[BezoekLangEind],"&lt;="&amp;$A14066)</f>
        <v/>
      </c>
      <c r="G14066" s="15">
        <f>IF($D14066=1,$B14066*100+$C14066,-1)</f>
        <v/>
      </c>
      <c r="H14066" s="15">
        <f>IF($D14066=1,$B14066,-1)</f>
        <v/>
      </c>
      <c r="I14066" s="15">
        <f>IF($D14066=1,$C14066,-1)</f>
        <v/>
      </c>
    </row>
    <row r="14067">
      <c r="A14067" s="33" t="n">
        <v>45878</v>
      </c>
      <c r="B14067" s="15">
        <f>WEEKDAY($A14067,2)</f>
        <v/>
      </c>
      <c r="C14067" s="15">
        <f>HOUR($A14067)</f>
        <v/>
      </c>
      <c r="D14067" s="15">
        <f>IF(AND($A14067&gt;=Instellingen!$B$6,$A14067&lt;Instellingen!$B$7),1,0)</f>
        <v/>
      </c>
      <c r="E14067" s="15">
        <f>COUNTIF(tData[BezoekStart],"&lt;"&amp;($A14067+1/24))-COUNTIF(tData[BezoekEind],"&lt;="&amp;$A14067)</f>
        <v/>
      </c>
      <c r="F14067" s="15">
        <f>COUNTIF(tData[BezoekLangStart],"&lt;"&amp;($A14067+1/24))-COUNTIF(tData[BezoekLangEind],"&lt;="&amp;$A14067)</f>
        <v/>
      </c>
      <c r="G14067" s="15">
        <f>IF($D14067=1,$B14067*100+$C14067,-1)</f>
        <v/>
      </c>
      <c r="H14067" s="15">
        <f>IF($D14067=1,$B14067,-1)</f>
        <v/>
      </c>
      <c r="I14067" s="15">
        <f>IF($D14067=1,$C14067,-1)</f>
        <v/>
      </c>
    </row>
    <row r="14068">
      <c r="A14068" s="33" t="n">
        <v>45878.04166666666</v>
      </c>
      <c r="B14068" s="15">
        <f>WEEKDAY($A14068,2)</f>
        <v/>
      </c>
      <c r="C14068" s="15">
        <f>HOUR($A14068)</f>
        <v/>
      </c>
      <c r="D14068" s="15">
        <f>IF(AND($A14068&gt;=Instellingen!$B$6,$A14068&lt;Instellingen!$B$7),1,0)</f>
        <v/>
      </c>
      <c r="E14068" s="15">
        <f>COUNTIF(tData[BezoekStart],"&lt;"&amp;($A14068+1/24))-COUNTIF(tData[BezoekEind],"&lt;="&amp;$A14068)</f>
        <v/>
      </c>
      <c r="F14068" s="15">
        <f>COUNTIF(tData[BezoekLangStart],"&lt;"&amp;($A14068+1/24))-COUNTIF(tData[BezoekLangEind],"&lt;="&amp;$A14068)</f>
        <v/>
      </c>
      <c r="G14068" s="15">
        <f>IF($D14068=1,$B14068*100+$C14068,-1)</f>
        <v/>
      </c>
      <c r="H14068" s="15">
        <f>IF($D14068=1,$B14068,-1)</f>
        <v/>
      </c>
      <c r="I14068" s="15">
        <f>IF($D14068=1,$C14068,-1)</f>
        <v/>
      </c>
    </row>
    <row r="14069">
      <c r="A14069" s="33" t="n">
        <v>45878.08333333334</v>
      </c>
      <c r="B14069" s="15">
        <f>WEEKDAY($A14069,2)</f>
        <v/>
      </c>
      <c r="C14069" s="15">
        <f>HOUR($A14069)</f>
        <v/>
      </c>
      <c r="D14069" s="15">
        <f>IF(AND($A14069&gt;=Instellingen!$B$6,$A14069&lt;Instellingen!$B$7),1,0)</f>
        <v/>
      </c>
      <c r="E14069" s="15">
        <f>COUNTIF(tData[BezoekStart],"&lt;"&amp;($A14069+1/24))-COUNTIF(tData[BezoekEind],"&lt;="&amp;$A14069)</f>
        <v/>
      </c>
      <c r="F14069" s="15">
        <f>COUNTIF(tData[BezoekLangStart],"&lt;"&amp;($A14069+1/24))-COUNTIF(tData[BezoekLangEind],"&lt;="&amp;$A14069)</f>
        <v/>
      </c>
      <c r="G14069" s="15">
        <f>IF($D14069=1,$B14069*100+$C14069,-1)</f>
        <v/>
      </c>
      <c r="H14069" s="15">
        <f>IF($D14069=1,$B14069,-1)</f>
        <v/>
      </c>
      <c r="I14069" s="15">
        <f>IF($D14069=1,$C14069,-1)</f>
        <v/>
      </c>
    </row>
    <row r="14070">
      <c r="A14070" s="33" t="n">
        <v>45878.125</v>
      </c>
      <c r="B14070" s="15">
        <f>WEEKDAY($A14070,2)</f>
        <v/>
      </c>
      <c r="C14070" s="15">
        <f>HOUR($A14070)</f>
        <v/>
      </c>
      <c r="D14070" s="15">
        <f>IF(AND($A14070&gt;=Instellingen!$B$6,$A14070&lt;Instellingen!$B$7),1,0)</f>
        <v/>
      </c>
      <c r="E14070" s="15">
        <f>COUNTIF(tData[BezoekStart],"&lt;"&amp;($A14070+1/24))-COUNTIF(tData[BezoekEind],"&lt;="&amp;$A14070)</f>
        <v/>
      </c>
      <c r="F14070" s="15">
        <f>COUNTIF(tData[BezoekLangStart],"&lt;"&amp;($A14070+1/24))-COUNTIF(tData[BezoekLangEind],"&lt;="&amp;$A14070)</f>
        <v/>
      </c>
      <c r="G14070" s="15">
        <f>IF($D14070=1,$B14070*100+$C14070,-1)</f>
        <v/>
      </c>
      <c r="H14070" s="15">
        <f>IF($D14070=1,$B14070,-1)</f>
        <v/>
      </c>
      <c r="I14070" s="15">
        <f>IF($D14070=1,$C14070,-1)</f>
        <v/>
      </c>
    </row>
    <row r="14071">
      <c r="A14071" s="33" t="n">
        <v>45878.16666666666</v>
      </c>
      <c r="B14071" s="15">
        <f>WEEKDAY($A14071,2)</f>
        <v/>
      </c>
      <c r="C14071" s="15">
        <f>HOUR($A14071)</f>
        <v/>
      </c>
      <c r="D14071" s="15">
        <f>IF(AND($A14071&gt;=Instellingen!$B$6,$A14071&lt;Instellingen!$B$7),1,0)</f>
        <v/>
      </c>
      <c r="E14071" s="15">
        <f>COUNTIF(tData[BezoekStart],"&lt;"&amp;($A14071+1/24))-COUNTIF(tData[BezoekEind],"&lt;="&amp;$A14071)</f>
        <v/>
      </c>
      <c r="F14071" s="15">
        <f>COUNTIF(tData[BezoekLangStart],"&lt;"&amp;($A14071+1/24))-COUNTIF(tData[BezoekLangEind],"&lt;="&amp;$A14071)</f>
        <v/>
      </c>
      <c r="G14071" s="15">
        <f>IF($D14071=1,$B14071*100+$C14071,-1)</f>
        <v/>
      </c>
      <c r="H14071" s="15">
        <f>IF($D14071=1,$B14071,-1)</f>
        <v/>
      </c>
      <c r="I14071" s="15">
        <f>IF($D14071=1,$C14071,-1)</f>
        <v/>
      </c>
    </row>
    <row r="14072">
      <c r="A14072" s="33" t="n">
        <v>45878.20833333334</v>
      </c>
      <c r="B14072" s="15">
        <f>WEEKDAY($A14072,2)</f>
        <v/>
      </c>
      <c r="C14072" s="15">
        <f>HOUR($A14072)</f>
        <v/>
      </c>
      <c r="D14072" s="15">
        <f>IF(AND($A14072&gt;=Instellingen!$B$6,$A14072&lt;Instellingen!$B$7),1,0)</f>
        <v/>
      </c>
      <c r="E14072" s="15">
        <f>COUNTIF(tData[BezoekStart],"&lt;"&amp;($A14072+1/24))-COUNTIF(tData[BezoekEind],"&lt;="&amp;$A14072)</f>
        <v/>
      </c>
      <c r="F14072" s="15">
        <f>COUNTIF(tData[BezoekLangStart],"&lt;"&amp;($A14072+1/24))-COUNTIF(tData[BezoekLangEind],"&lt;="&amp;$A14072)</f>
        <v/>
      </c>
      <c r="G14072" s="15">
        <f>IF($D14072=1,$B14072*100+$C14072,-1)</f>
        <v/>
      </c>
      <c r="H14072" s="15">
        <f>IF($D14072=1,$B14072,-1)</f>
        <v/>
      </c>
      <c r="I14072" s="15">
        <f>IF($D14072=1,$C14072,-1)</f>
        <v/>
      </c>
    </row>
    <row r="14073">
      <c r="A14073" s="33" t="n">
        <v>45878.25</v>
      </c>
      <c r="B14073" s="15">
        <f>WEEKDAY($A14073,2)</f>
        <v/>
      </c>
      <c r="C14073" s="15">
        <f>HOUR($A14073)</f>
        <v/>
      </c>
      <c r="D14073" s="15">
        <f>IF(AND($A14073&gt;=Instellingen!$B$6,$A14073&lt;Instellingen!$B$7),1,0)</f>
        <v/>
      </c>
      <c r="E14073" s="15">
        <f>COUNTIF(tData[BezoekStart],"&lt;"&amp;($A14073+1/24))-COUNTIF(tData[BezoekEind],"&lt;="&amp;$A14073)</f>
        <v/>
      </c>
      <c r="F14073" s="15">
        <f>COUNTIF(tData[BezoekLangStart],"&lt;"&amp;($A14073+1/24))-COUNTIF(tData[BezoekLangEind],"&lt;="&amp;$A14073)</f>
        <v/>
      </c>
      <c r="G14073" s="15">
        <f>IF($D14073=1,$B14073*100+$C14073,-1)</f>
        <v/>
      </c>
      <c r="H14073" s="15">
        <f>IF($D14073=1,$B14073,-1)</f>
        <v/>
      </c>
      <c r="I14073" s="15">
        <f>IF($D14073=1,$C14073,-1)</f>
        <v/>
      </c>
    </row>
    <row r="14074">
      <c r="A14074" s="33" t="n">
        <v>45878.29166666666</v>
      </c>
      <c r="B14074" s="15">
        <f>WEEKDAY($A14074,2)</f>
        <v/>
      </c>
      <c r="C14074" s="15">
        <f>HOUR($A14074)</f>
        <v/>
      </c>
      <c r="D14074" s="15">
        <f>IF(AND($A14074&gt;=Instellingen!$B$6,$A14074&lt;Instellingen!$B$7),1,0)</f>
        <v/>
      </c>
      <c r="E14074" s="15">
        <f>COUNTIF(tData[BezoekStart],"&lt;"&amp;($A14074+1/24))-COUNTIF(tData[BezoekEind],"&lt;="&amp;$A14074)</f>
        <v/>
      </c>
      <c r="F14074" s="15">
        <f>COUNTIF(tData[BezoekLangStart],"&lt;"&amp;($A14074+1/24))-COUNTIF(tData[BezoekLangEind],"&lt;="&amp;$A14074)</f>
        <v/>
      </c>
      <c r="G14074" s="15">
        <f>IF($D14074=1,$B14074*100+$C14074,-1)</f>
        <v/>
      </c>
      <c r="H14074" s="15">
        <f>IF($D14074=1,$B14074,-1)</f>
        <v/>
      </c>
      <c r="I14074" s="15">
        <f>IF($D14074=1,$C14074,-1)</f>
        <v/>
      </c>
    </row>
    <row r="14075">
      <c r="A14075" s="33" t="n">
        <v>45878.33333333334</v>
      </c>
      <c r="B14075" s="15">
        <f>WEEKDAY($A14075,2)</f>
        <v/>
      </c>
      <c r="C14075" s="15">
        <f>HOUR($A14075)</f>
        <v/>
      </c>
      <c r="D14075" s="15">
        <f>IF(AND($A14075&gt;=Instellingen!$B$6,$A14075&lt;Instellingen!$B$7),1,0)</f>
        <v/>
      </c>
      <c r="E14075" s="15">
        <f>COUNTIF(tData[BezoekStart],"&lt;"&amp;($A14075+1/24))-COUNTIF(tData[BezoekEind],"&lt;="&amp;$A14075)</f>
        <v/>
      </c>
      <c r="F14075" s="15">
        <f>COUNTIF(tData[BezoekLangStart],"&lt;"&amp;($A14075+1/24))-COUNTIF(tData[BezoekLangEind],"&lt;="&amp;$A14075)</f>
        <v/>
      </c>
      <c r="G14075" s="15">
        <f>IF($D14075=1,$B14075*100+$C14075,-1)</f>
        <v/>
      </c>
      <c r="H14075" s="15">
        <f>IF($D14075=1,$B14075,-1)</f>
        <v/>
      </c>
      <c r="I14075" s="15">
        <f>IF($D14075=1,$C14075,-1)</f>
        <v/>
      </c>
    </row>
    <row r="14076">
      <c r="A14076" s="33" t="n">
        <v>45878.375</v>
      </c>
      <c r="B14076" s="15">
        <f>WEEKDAY($A14076,2)</f>
        <v/>
      </c>
      <c r="C14076" s="15">
        <f>HOUR($A14076)</f>
        <v/>
      </c>
      <c r="D14076" s="15">
        <f>IF(AND($A14076&gt;=Instellingen!$B$6,$A14076&lt;Instellingen!$B$7),1,0)</f>
        <v/>
      </c>
      <c r="E14076" s="15">
        <f>COUNTIF(tData[BezoekStart],"&lt;"&amp;($A14076+1/24))-COUNTIF(tData[BezoekEind],"&lt;="&amp;$A14076)</f>
        <v/>
      </c>
      <c r="F14076" s="15">
        <f>COUNTIF(tData[BezoekLangStart],"&lt;"&amp;($A14076+1/24))-COUNTIF(tData[BezoekLangEind],"&lt;="&amp;$A14076)</f>
        <v/>
      </c>
      <c r="G14076" s="15">
        <f>IF($D14076=1,$B14076*100+$C14076,-1)</f>
        <v/>
      </c>
      <c r="H14076" s="15">
        <f>IF($D14076=1,$B14076,-1)</f>
        <v/>
      </c>
      <c r="I14076" s="15">
        <f>IF($D14076=1,$C14076,-1)</f>
        <v/>
      </c>
    </row>
    <row r="14077">
      <c r="A14077" s="33" t="n">
        <v>45878.41666666666</v>
      </c>
      <c r="B14077" s="15">
        <f>WEEKDAY($A14077,2)</f>
        <v/>
      </c>
      <c r="C14077" s="15">
        <f>HOUR($A14077)</f>
        <v/>
      </c>
      <c r="D14077" s="15">
        <f>IF(AND($A14077&gt;=Instellingen!$B$6,$A14077&lt;Instellingen!$B$7),1,0)</f>
        <v/>
      </c>
      <c r="E14077" s="15">
        <f>COUNTIF(tData[BezoekStart],"&lt;"&amp;($A14077+1/24))-COUNTIF(tData[BezoekEind],"&lt;="&amp;$A14077)</f>
        <v/>
      </c>
      <c r="F14077" s="15">
        <f>COUNTIF(tData[BezoekLangStart],"&lt;"&amp;($A14077+1/24))-COUNTIF(tData[BezoekLangEind],"&lt;="&amp;$A14077)</f>
        <v/>
      </c>
      <c r="G14077" s="15">
        <f>IF($D14077=1,$B14077*100+$C14077,-1)</f>
        <v/>
      </c>
      <c r="H14077" s="15">
        <f>IF($D14077=1,$B14077,-1)</f>
        <v/>
      </c>
      <c r="I14077" s="15">
        <f>IF($D14077=1,$C14077,-1)</f>
        <v/>
      </c>
    </row>
    <row r="14078">
      <c r="A14078" s="33" t="n">
        <v>45878.45833333334</v>
      </c>
      <c r="B14078" s="15">
        <f>WEEKDAY($A14078,2)</f>
        <v/>
      </c>
      <c r="C14078" s="15">
        <f>HOUR($A14078)</f>
        <v/>
      </c>
      <c r="D14078" s="15">
        <f>IF(AND($A14078&gt;=Instellingen!$B$6,$A14078&lt;Instellingen!$B$7),1,0)</f>
        <v/>
      </c>
      <c r="E14078" s="15">
        <f>COUNTIF(tData[BezoekStart],"&lt;"&amp;($A14078+1/24))-COUNTIF(tData[BezoekEind],"&lt;="&amp;$A14078)</f>
        <v/>
      </c>
      <c r="F14078" s="15">
        <f>COUNTIF(tData[BezoekLangStart],"&lt;"&amp;($A14078+1/24))-COUNTIF(tData[BezoekLangEind],"&lt;="&amp;$A14078)</f>
        <v/>
      </c>
      <c r="G14078" s="15">
        <f>IF($D14078=1,$B14078*100+$C14078,-1)</f>
        <v/>
      </c>
      <c r="H14078" s="15">
        <f>IF($D14078=1,$B14078,-1)</f>
        <v/>
      </c>
      <c r="I14078" s="15">
        <f>IF($D14078=1,$C14078,-1)</f>
        <v/>
      </c>
    </row>
    <row r="14079">
      <c r="A14079" s="33" t="n">
        <v>45878.5</v>
      </c>
      <c r="B14079" s="15">
        <f>WEEKDAY($A14079,2)</f>
        <v/>
      </c>
      <c r="C14079" s="15">
        <f>HOUR($A14079)</f>
        <v/>
      </c>
      <c r="D14079" s="15">
        <f>IF(AND($A14079&gt;=Instellingen!$B$6,$A14079&lt;Instellingen!$B$7),1,0)</f>
        <v/>
      </c>
      <c r="E14079" s="15">
        <f>COUNTIF(tData[BezoekStart],"&lt;"&amp;($A14079+1/24))-COUNTIF(tData[BezoekEind],"&lt;="&amp;$A14079)</f>
        <v/>
      </c>
      <c r="F14079" s="15">
        <f>COUNTIF(tData[BezoekLangStart],"&lt;"&amp;($A14079+1/24))-COUNTIF(tData[BezoekLangEind],"&lt;="&amp;$A14079)</f>
        <v/>
      </c>
      <c r="G14079" s="15">
        <f>IF($D14079=1,$B14079*100+$C14079,-1)</f>
        <v/>
      </c>
      <c r="H14079" s="15">
        <f>IF($D14079=1,$B14079,-1)</f>
        <v/>
      </c>
      <c r="I14079" s="15">
        <f>IF($D14079=1,$C14079,-1)</f>
        <v/>
      </c>
    </row>
    <row r="14080">
      <c r="A14080" s="33" t="n">
        <v>45878.54166666666</v>
      </c>
      <c r="B14080" s="15">
        <f>WEEKDAY($A14080,2)</f>
        <v/>
      </c>
      <c r="C14080" s="15">
        <f>HOUR($A14080)</f>
        <v/>
      </c>
      <c r="D14080" s="15">
        <f>IF(AND($A14080&gt;=Instellingen!$B$6,$A14080&lt;Instellingen!$B$7),1,0)</f>
        <v/>
      </c>
      <c r="E14080" s="15">
        <f>COUNTIF(tData[BezoekStart],"&lt;"&amp;($A14080+1/24))-COUNTIF(tData[BezoekEind],"&lt;="&amp;$A14080)</f>
        <v/>
      </c>
      <c r="F14080" s="15">
        <f>COUNTIF(tData[BezoekLangStart],"&lt;"&amp;($A14080+1/24))-COUNTIF(tData[BezoekLangEind],"&lt;="&amp;$A14080)</f>
        <v/>
      </c>
      <c r="G14080" s="15">
        <f>IF($D14080=1,$B14080*100+$C14080,-1)</f>
        <v/>
      </c>
      <c r="H14080" s="15">
        <f>IF($D14080=1,$B14080,-1)</f>
        <v/>
      </c>
      <c r="I14080" s="15">
        <f>IF($D14080=1,$C14080,-1)</f>
        <v/>
      </c>
    </row>
    <row r="14081">
      <c r="A14081" s="33" t="n">
        <v>45878.58333333334</v>
      </c>
      <c r="B14081" s="15">
        <f>WEEKDAY($A14081,2)</f>
        <v/>
      </c>
      <c r="C14081" s="15">
        <f>HOUR($A14081)</f>
        <v/>
      </c>
      <c r="D14081" s="15">
        <f>IF(AND($A14081&gt;=Instellingen!$B$6,$A14081&lt;Instellingen!$B$7),1,0)</f>
        <v/>
      </c>
      <c r="E14081" s="15">
        <f>COUNTIF(tData[BezoekStart],"&lt;"&amp;($A14081+1/24))-COUNTIF(tData[BezoekEind],"&lt;="&amp;$A14081)</f>
        <v/>
      </c>
      <c r="F14081" s="15">
        <f>COUNTIF(tData[BezoekLangStart],"&lt;"&amp;($A14081+1/24))-COUNTIF(tData[BezoekLangEind],"&lt;="&amp;$A14081)</f>
        <v/>
      </c>
      <c r="G14081" s="15">
        <f>IF($D14081=1,$B14081*100+$C14081,-1)</f>
        <v/>
      </c>
      <c r="H14081" s="15">
        <f>IF($D14081=1,$B14081,-1)</f>
        <v/>
      </c>
      <c r="I14081" s="15">
        <f>IF($D14081=1,$C14081,-1)</f>
        <v/>
      </c>
    </row>
    <row r="14082">
      <c r="A14082" s="33" t="n">
        <v>45878.625</v>
      </c>
      <c r="B14082" s="15">
        <f>WEEKDAY($A14082,2)</f>
        <v/>
      </c>
      <c r="C14082" s="15">
        <f>HOUR($A14082)</f>
        <v/>
      </c>
      <c r="D14082" s="15">
        <f>IF(AND($A14082&gt;=Instellingen!$B$6,$A14082&lt;Instellingen!$B$7),1,0)</f>
        <v/>
      </c>
      <c r="E14082" s="15">
        <f>COUNTIF(tData[BezoekStart],"&lt;"&amp;($A14082+1/24))-COUNTIF(tData[BezoekEind],"&lt;="&amp;$A14082)</f>
        <v/>
      </c>
      <c r="F14082" s="15">
        <f>COUNTIF(tData[BezoekLangStart],"&lt;"&amp;($A14082+1/24))-COUNTIF(tData[BezoekLangEind],"&lt;="&amp;$A14082)</f>
        <v/>
      </c>
      <c r="G14082" s="15">
        <f>IF($D14082=1,$B14082*100+$C14082,-1)</f>
        <v/>
      </c>
      <c r="H14082" s="15">
        <f>IF($D14082=1,$B14082,-1)</f>
        <v/>
      </c>
      <c r="I14082" s="15">
        <f>IF($D14082=1,$C14082,-1)</f>
        <v/>
      </c>
    </row>
    <row r="14083">
      <c r="A14083" s="33" t="n">
        <v>45878.66666666666</v>
      </c>
      <c r="B14083" s="15">
        <f>WEEKDAY($A14083,2)</f>
        <v/>
      </c>
      <c r="C14083" s="15">
        <f>HOUR($A14083)</f>
        <v/>
      </c>
      <c r="D14083" s="15">
        <f>IF(AND($A14083&gt;=Instellingen!$B$6,$A14083&lt;Instellingen!$B$7),1,0)</f>
        <v/>
      </c>
      <c r="E14083" s="15">
        <f>COUNTIF(tData[BezoekStart],"&lt;"&amp;($A14083+1/24))-COUNTIF(tData[BezoekEind],"&lt;="&amp;$A14083)</f>
        <v/>
      </c>
      <c r="F14083" s="15">
        <f>COUNTIF(tData[BezoekLangStart],"&lt;"&amp;($A14083+1/24))-COUNTIF(tData[BezoekLangEind],"&lt;="&amp;$A14083)</f>
        <v/>
      </c>
      <c r="G14083" s="15">
        <f>IF($D14083=1,$B14083*100+$C14083,-1)</f>
        <v/>
      </c>
      <c r="H14083" s="15">
        <f>IF($D14083=1,$B14083,-1)</f>
        <v/>
      </c>
      <c r="I14083" s="15">
        <f>IF($D14083=1,$C14083,-1)</f>
        <v/>
      </c>
    </row>
    <row r="14084">
      <c r="A14084" s="33" t="n">
        <v>45878.70833333334</v>
      </c>
      <c r="B14084" s="15">
        <f>WEEKDAY($A14084,2)</f>
        <v/>
      </c>
      <c r="C14084" s="15">
        <f>HOUR($A14084)</f>
        <v/>
      </c>
      <c r="D14084" s="15">
        <f>IF(AND($A14084&gt;=Instellingen!$B$6,$A14084&lt;Instellingen!$B$7),1,0)</f>
        <v/>
      </c>
      <c r="E14084" s="15">
        <f>COUNTIF(tData[BezoekStart],"&lt;"&amp;($A14084+1/24))-COUNTIF(tData[BezoekEind],"&lt;="&amp;$A14084)</f>
        <v/>
      </c>
      <c r="F14084" s="15">
        <f>COUNTIF(tData[BezoekLangStart],"&lt;"&amp;($A14084+1/24))-COUNTIF(tData[BezoekLangEind],"&lt;="&amp;$A14084)</f>
        <v/>
      </c>
      <c r="G14084" s="15">
        <f>IF($D14084=1,$B14084*100+$C14084,-1)</f>
        <v/>
      </c>
      <c r="H14084" s="15">
        <f>IF($D14084=1,$B14084,-1)</f>
        <v/>
      </c>
      <c r="I14084" s="15">
        <f>IF($D14084=1,$C14084,-1)</f>
        <v/>
      </c>
    </row>
    <row r="14085">
      <c r="A14085" s="33" t="n">
        <v>45878.75</v>
      </c>
      <c r="B14085" s="15">
        <f>WEEKDAY($A14085,2)</f>
        <v/>
      </c>
      <c r="C14085" s="15">
        <f>HOUR($A14085)</f>
        <v/>
      </c>
      <c r="D14085" s="15">
        <f>IF(AND($A14085&gt;=Instellingen!$B$6,$A14085&lt;Instellingen!$B$7),1,0)</f>
        <v/>
      </c>
      <c r="E14085" s="15">
        <f>COUNTIF(tData[BezoekStart],"&lt;"&amp;($A14085+1/24))-COUNTIF(tData[BezoekEind],"&lt;="&amp;$A14085)</f>
        <v/>
      </c>
      <c r="F14085" s="15">
        <f>COUNTIF(tData[BezoekLangStart],"&lt;"&amp;($A14085+1/24))-COUNTIF(tData[BezoekLangEind],"&lt;="&amp;$A14085)</f>
        <v/>
      </c>
      <c r="G14085" s="15">
        <f>IF($D14085=1,$B14085*100+$C14085,-1)</f>
        <v/>
      </c>
      <c r="H14085" s="15">
        <f>IF($D14085=1,$B14085,-1)</f>
        <v/>
      </c>
      <c r="I14085" s="15">
        <f>IF($D14085=1,$C14085,-1)</f>
        <v/>
      </c>
    </row>
    <row r="14086">
      <c r="A14086" s="33" t="n">
        <v>45878.79166666666</v>
      </c>
      <c r="B14086" s="15">
        <f>WEEKDAY($A14086,2)</f>
        <v/>
      </c>
      <c r="C14086" s="15">
        <f>HOUR($A14086)</f>
        <v/>
      </c>
      <c r="D14086" s="15">
        <f>IF(AND($A14086&gt;=Instellingen!$B$6,$A14086&lt;Instellingen!$B$7),1,0)</f>
        <v/>
      </c>
      <c r="E14086" s="15">
        <f>COUNTIF(tData[BezoekStart],"&lt;"&amp;($A14086+1/24))-COUNTIF(tData[BezoekEind],"&lt;="&amp;$A14086)</f>
        <v/>
      </c>
      <c r="F14086" s="15">
        <f>COUNTIF(tData[BezoekLangStart],"&lt;"&amp;($A14086+1/24))-COUNTIF(tData[BezoekLangEind],"&lt;="&amp;$A14086)</f>
        <v/>
      </c>
      <c r="G14086" s="15">
        <f>IF($D14086=1,$B14086*100+$C14086,-1)</f>
        <v/>
      </c>
      <c r="H14086" s="15">
        <f>IF($D14086=1,$B14086,-1)</f>
        <v/>
      </c>
      <c r="I14086" s="15">
        <f>IF($D14086=1,$C14086,-1)</f>
        <v/>
      </c>
    </row>
    <row r="14087">
      <c r="A14087" s="33" t="n">
        <v>45878.83333333334</v>
      </c>
      <c r="B14087" s="15">
        <f>WEEKDAY($A14087,2)</f>
        <v/>
      </c>
      <c r="C14087" s="15">
        <f>HOUR($A14087)</f>
        <v/>
      </c>
      <c r="D14087" s="15">
        <f>IF(AND($A14087&gt;=Instellingen!$B$6,$A14087&lt;Instellingen!$B$7),1,0)</f>
        <v/>
      </c>
      <c r="E14087" s="15">
        <f>COUNTIF(tData[BezoekStart],"&lt;"&amp;($A14087+1/24))-COUNTIF(tData[BezoekEind],"&lt;="&amp;$A14087)</f>
        <v/>
      </c>
      <c r="F14087" s="15">
        <f>COUNTIF(tData[BezoekLangStart],"&lt;"&amp;($A14087+1/24))-COUNTIF(tData[BezoekLangEind],"&lt;="&amp;$A14087)</f>
        <v/>
      </c>
      <c r="G14087" s="15">
        <f>IF($D14087=1,$B14087*100+$C14087,-1)</f>
        <v/>
      </c>
      <c r="H14087" s="15">
        <f>IF($D14087=1,$B14087,-1)</f>
        <v/>
      </c>
      <c r="I14087" s="15">
        <f>IF($D14087=1,$C14087,-1)</f>
        <v/>
      </c>
    </row>
    <row r="14088">
      <c r="A14088" s="33" t="n">
        <v>45878.875</v>
      </c>
      <c r="B14088" s="15">
        <f>WEEKDAY($A14088,2)</f>
        <v/>
      </c>
      <c r="C14088" s="15">
        <f>HOUR($A14088)</f>
        <v/>
      </c>
      <c r="D14088" s="15">
        <f>IF(AND($A14088&gt;=Instellingen!$B$6,$A14088&lt;Instellingen!$B$7),1,0)</f>
        <v/>
      </c>
      <c r="E14088" s="15">
        <f>COUNTIF(tData[BezoekStart],"&lt;"&amp;($A14088+1/24))-COUNTIF(tData[BezoekEind],"&lt;="&amp;$A14088)</f>
        <v/>
      </c>
      <c r="F14088" s="15">
        <f>COUNTIF(tData[BezoekLangStart],"&lt;"&amp;($A14088+1/24))-COUNTIF(tData[BezoekLangEind],"&lt;="&amp;$A14088)</f>
        <v/>
      </c>
      <c r="G14088" s="15">
        <f>IF($D14088=1,$B14088*100+$C14088,-1)</f>
        <v/>
      </c>
      <c r="H14088" s="15">
        <f>IF($D14088=1,$B14088,-1)</f>
        <v/>
      </c>
      <c r="I14088" s="15">
        <f>IF($D14088=1,$C14088,-1)</f>
        <v/>
      </c>
    </row>
    <row r="14089">
      <c r="A14089" s="33" t="n">
        <v>45878.91666666666</v>
      </c>
      <c r="B14089" s="15">
        <f>WEEKDAY($A14089,2)</f>
        <v/>
      </c>
      <c r="C14089" s="15">
        <f>HOUR($A14089)</f>
        <v/>
      </c>
      <c r="D14089" s="15">
        <f>IF(AND($A14089&gt;=Instellingen!$B$6,$A14089&lt;Instellingen!$B$7),1,0)</f>
        <v/>
      </c>
      <c r="E14089" s="15">
        <f>COUNTIF(tData[BezoekStart],"&lt;"&amp;($A14089+1/24))-COUNTIF(tData[BezoekEind],"&lt;="&amp;$A14089)</f>
        <v/>
      </c>
      <c r="F14089" s="15">
        <f>COUNTIF(tData[BezoekLangStart],"&lt;"&amp;($A14089+1/24))-COUNTIF(tData[BezoekLangEind],"&lt;="&amp;$A14089)</f>
        <v/>
      </c>
      <c r="G14089" s="15">
        <f>IF($D14089=1,$B14089*100+$C14089,-1)</f>
        <v/>
      </c>
      <c r="H14089" s="15">
        <f>IF($D14089=1,$B14089,-1)</f>
        <v/>
      </c>
      <c r="I14089" s="15">
        <f>IF($D14089=1,$C14089,-1)</f>
        <v/>
      </c>
    </row>
    <row r="14090">
      <c r="A14090" s="33" t="n">
        <v>45878.95833333334</v>
      </c>
      <c r="B14090" s="15">
        <f>WEEKDAY($A14090,2)</f>
        <v/>
      </c>
      <c r="C14090" s="15">
        <f>HOUR($A14090)</f>
        <v/>
      </c>
      <c r="D14090" s="15">
        <f>IF(AND($A14090&gt;=Instellingen!$B$6,$A14090&lt;Instellingen!$B$7),1,0)</f>
        <v/>
      </c>
      <c r="E14090" s="15">
        <f>COUNTIF(tData[BezoekStart],"&lt;"&amp;($A14090+1/24))-COUNTIF(tData[BezoekEind],"&lt;="&amp;$A14090)</f>
        <v/>
      </c>
      <c r="F14090" s="15">
        <f>COUNTIF(tData[BezoekLangStart],"&lt;"&amp;($A14090+1/24))-COUNTIF(tData[BezoekLangEind],"&lt;="&amp;$A14090)</f>
        <v/>
      </c>
      <c r="G14090" s="15">
        <f>IF($D14090=1,$B14090*100+$C14090,-1)</f>
        <v/>
      </c>
      <c r="H14090" s="15">
        <f>IF($D14090=1,$B14090,-1)</f>
        <v/>
      </c>
      <c r="I14090" s="15">
        <f>IF($D14090=1,$C14090,-1)</f>
        <v/>
      </c>
    </row>
    <row r="14091">
      <c r="A14091" s="33" t="n">
        <v>45879</v>
      </c>
      <c r="B14091" s="15">
        <f>WEEKDAY($A14091,2)</f>
        <v/>
      </c>
      <c r="C14091" s="15">
        <f>HOUR($A14091)</f>
        <v/>
      </c>
      <c r="D14091" s="15">
        <f>IF(AND($A14091&gt;=Instellingen!$B$6,$A14091&lt;Instellingen!$B$7),1,0)</f>
        <v/>
      </c>
      <c r="E14091" s="15">
        <f>COUNTIF(tData[BezoekStart],"&lt;"&amp;($A14091+1/24))-COUNTIF(tData[BezoekEind],"&lt;="&amp;$A14091)</f>
        <v/>
      </c>
      <c r="F14091" s="15">
        <f>COUNTIF(tData[BezoekLangStart],"&lt;"&amp;($A14091+1/24))-COUNTIF(tData[BezoekLangEind],"&lt;="&amp;$A14091)</f>
        <v/>
      </c>
      <c r="G14091" s="15">
        <f>IF($D14091=1,$B14091*100+$C14091,-1)</f>
        <v/>
      </c>
      <c r="H14091" s="15">
        <f>IF($D14091=1,$B14091,-1)</f>
        <v/>
      </c>
      <c r="I14091" s="15">
        <f>IF($D14091=1,$C14091,-1)</f>
        <v/>
      </c>
    </row>
    <row r="14092">
      <c r="A14092" s="33" t="n">
        <v>45879.04166666666</v>
      </c>
      <c r="B14092" s="15">
        <f>WEEKDAY($A14092,2)</f>
        <v/>
      </c>
      <c r="C14092" s="15">
        <f>HOUR($A14092)</f>
        <v/>
      </c>
      <c r="D14092" s="15">
        <f>IF(AND($A14092&gt;=Instellingen!$B$6,$A14092&lt;Instellingen!$B$7),1,0)</f>
        <v/>
      </c>
      <c r="E14092" s="15">
        <f>COUNTIF(tData[BezoekStart],"&lt;"&amp;($A14092+1/24))-COUNTIF(tData[BezoekEind],"&lt;="&amp;$A14092)</f>
        <v/>
      </c>
      <c r="F14092" s="15">
        <f>COUNTIF(tData[BezoekLangStart],"&lt;"&amp;($A14092+1/24))-COUNTIF(tData[BezoekLangEind],"&lt;="&amp;$A14092)</f>
        <v/>
      </c>
      <c r="G14092" s="15">
        <f>IF($D14092=1,$B14092*100+$C14092,-1)</f>
        <v/>
      </c>
      <c r="H14092" s="15">
        <f>IF($D14092=1,$B14092,-1)</f>
        <v/>
      </c>
      <c r="I14092" s="15">
        <f>IF($D14092=1,$C14092,-1)</f>
        <v/>
      </c>
    </row>
    <row r="14093">
      <c r="A14093" s="33" t="n">
        <v>45879.08333333334</v>
      </c>
      <c r="B14093" s="15">
        <f>WEEKDAY($A14093,2)</f>
        <v/>
      </c>
      <c r="C14093" s="15">
        <f>HOUR($A14093)</f>
        <v/>
      </c>
      <c r="D14093" s="15">
        <f>IF(AND($A14093&gt;=Instellingen!$B$6,$A14093&lt;Instellingen!$B$7),1,0)</f>
        <v/>
      </c>
      <c r="E14093" s="15">
        <f>COUNTIF(tData[BezoekStart],"&lt;"&amp;($A14093+1/24))-COUNTIF(tData[BezoekEind],"&lt;="&amp;$A14093)</f>
        <v/>
      </c>
      <c r="F14093" s="15">
        <f>COUNTIF(tData[BezoekLangStart],"&lt;"&amp;($A14093+1/24))-COUNTIF(tData[BezoekLangEind],"&lt;="&amp;$A14093)</f>
        <v/>
      </c>
      <c r="G14093" s="15">
        <f>IF($D14093=1,$B14093*100+$C14093,-1)</f>
        <v/>
      </c>
      <c r="H14093" s="15">
        <f>IF($D14093=1,$B14093,-1)</f>
        <v/>
      </c>
      <c r="I14093" s="15">
        <f>IF($D14093=1,$C14093,-1)</f>
        <v/>
      </c>
    </row>
    <row r="14094">
      <c r="A14094" s="33" t="n">
        <v>45879.125</v>
      </c>
      <c r="B14094" s="15">
        <f>WEEKDAY($A14094,2)</f>
        <v/>
      </c>
      <c r="C14094" s="15">
        <f>HOUR($A14094)</f>
        <v/>
      </c>
      <c r="D14094" s="15">
        <f>IF(AND($A14094&gt;=Instellingen!$B$6,$A14094&lt;Instellingen!$B$7),1,0)</f>
        <v/>
      </c>
      <c r="E14094" s="15">
        <f>COUNTIF(tData[BezoekStart],"&lt;"&amp;($A14094+1/24))-COUNTIF(tData[BezoekEind],"&lt;="&amp;$A14094)</f>
        <v/>
      </c>
      <c r="F14094" s="15">
        <f>COUNTIF(tData[BezoekLangStart],"&lt;"&amp;($A14094+1/24))-COUNTIF(tData[BezoekLangEind],"&lt;="&amp;$A14094)</f>
        <v/>
      </c>
      <c r="G14094" s="15">
        <f>IF($D14094=1,$B14094*100+$C14094,-1)</f>
        <v/>
      </c>
      <c r="H14094" s="15">
        <f>IF($D14094=1,$B14094,-1)</f>
        <v/>
      </c>
      <c r="I14094" s="15">
        <f>IF($D14094=1,$C14094,-1)</f>
        <v/>
      </c>
    </row>
    <row r="14095">
      <c r="A14095" s="33" t="n">
        <v>45879.16666666666</v>
      </c>
      <c r="B14095" s="15">
        <f>WEEKDAY($A14095,2)</f>
        <v/>
      </c>
      <c r="C14095" s="15">
        <f>HOUR($A14095)</f>
        <v/>
      </c>
      <c r="D14095" s="15">
        <f>IF(AND($A14095&gt;=Instellingen!$B$6,$A14095&lt;Instellingen!$B$7),1,0)</f>
        <v/>
      </c>
      <c r="E14095" s="15">
        <f>COUNTIF(tData[BezoekStart],"&lt;"&amp;($A14095+1/24))-COUNTIF(tData[BezoekEind],"&lt;="&amp;$A14095)</f>
        <v/>
      </c>
      <c r="F14095" s="15">
        <f>COUNTIF(tData[BezoekLangStart],"&lt;"&amp;($A14095+1/24))-COUNTIF(tData[BezoekLangEind],"&lt;="&amp;$A14095)</f>
        <v/>
      </c>
      <c r="G14095" s="15">
        <f>IF($D14095=1,$B14095*100+$C14095,-1)</f>
        <v/>
      </c>
      <c r="H14095" s="15">
        <f>IF($D14095=1,$B14095,-1)</f>
        <v/>
      </c>
      <c r="I14095" s="15">
        <f>IF($D14095=1,$C14095,-1)</f>
        <v/>
      </c>
    </row>
    <row r="14096">
      <c r="A14096" s="33" t="n">
        <v>45879.20833333334</v>
      </c>
      <c r="B14096" s="15">
        <f>WEEKDAY($A14096,2)</f>
        <v/>
      </c>
      <c r="C14096" s="15">
        <f>HOUR($A14096)</f>
        <v/>
      </c>
      <c r="D14096" s="15">
        <f>IF(AND($A14096&gt;=Instellingen!$B$6,$A14096&lt;Instellingen!$B$7),1,0)</f>
        <v/>
      </c>
      <c r="E14096" s="15">
        <f>COUNTIF(tData[BezoekStart],"&lt;"&amp;($A14096+1/24))-COUNTIF(tData[BezoekEind],"&lt;="&amp;$A14096)</f>
        <v/>
      </c>
      <c r="F14096" s="15">
        <f>COUNTIF(tData[BezoekLangStart],"&lt;"&amp;($A14096+1/24))-COUNTIF(tData[BezoekLangEind],"&lt;="&amp;$A14096)</f>
        <v/>
      </c>
      <c r="G14096" s="15">
        <f>IF($D14096=1,$B14096*100+$C14096,-1)</f>
        <v/>
      </c>
      <c r="H14096" s="15">
        <f>IF($D14096=1,$B14096,-1)</f>
        <v/>
      </c>
      <c r="I14096" s="15">
        <f>IF($D14096=1,$C14096,-1)</f>
        <v/>
      </c>
    </row>
    <row r="14097">
      <c r="A14097" s="33" t="n">
        <v>45879.25</v>
      </c>
      <c r="B14097" s="15">
        <f>WEEKDAY($A14097,2)</f>
        <v/>
      </c>
      <c r="C14097" s="15">
        <f>HOUR($A14097)</f>
        <v/>
      </c>
      <c r="D14097" s="15">
        <f>IF(AND($A14097&gt;=Instellingen!$B$6,$A14097&lt;Instellingen!$B$7),1,0)</f>
        <v/>
      </c>
      <c r="E14097" s="15">
        <f>COUNTIF(tData[BezoekStart],"&lt;"&amp;($A14097+1/24))-COUNTIF(tData[BezoekEind],"&lt;="&amp;$A14097)</f>
        <v/>
      </c>
      <c r="F14097" s="15">
        <f>COUNTIF(tData[BezoekLangStart],"&lt;"&amp;($A14097+1/24))-COUNTIF(tData[BezoekLangEind],"&lt;="&amp;$A14097)</f>
        <v/>
      </c>
      <c r="G14097" s="15">
        <f>IF($D14097=1,$B14097*100+$C14097,-1)</f>
        <v/>
      </c>
      <c r="H14097" s="15">
        <f>IF($D14097=1,$B14097,-1)</f>
        <v/>
      </c>
      <c r="I14097" s="15">
        <f>IF($D14097=1,$C14097,-1)</f>
        <v/>
      </c>
    </row>
    <row r="14098">
      <c r="A14098" s="33" t="n">
        <v>45879.29166666666</v>
      </c>
      <c r="B14098" s="15">
        <f>WEEKDAY($A14098,2)</f>
        <v/>
      </c>
      <c r="C14098" s="15">
        <f>HOUR($A14098)</f>
        <v/>
      </c>
      <c r="D14098" s="15">
        <f>IF(AND($A14098&gt;=Instellingen!$B$6,$A14098&lt;Instellingen!$B$7),1,0)</f>
        <v/>
      </c>
      <c r="E14098" s="15">
        <f>COUNTIF(tData[BezoekStart],"&lt;"&amp;($A14098+1/24))-COUNTIF(tData[BezoekEind],"&lt;="&amp;$A14098)</f>
        <v/>
      </c>
      <c r="F14098" s="15">
        <f>COUNTIF(tData[BezoekLangStart],"&lt;"&amp;($A14098+1/24))-COUNTIF(tData[BezoekLangEind],"&lt;="&amp;$A14098)</f>
        <v/>
      </c>
      <c r="G14098" s="15">
        <f>IF($D14098=1,$B14098*100+$C14098,-1)</f>
        <v/>
      </c>
      <c r="H14098" s="15">
        <f>IF($D14098=1,$B14098,-1)</f>
        <v/>
      </c>
      <c r="I14098" s="15">
        <f>IF($D14098=1,$C14098,-1)</f>
        <v/>
      </c>
    </row>
    <row r="14099">
      <c r="A14099" s="33" t="n">
        <v>45879.33333333334</v>
      </c>
      <c r="B14099" s="15">
        <f>WEEKDAY($A14099,2)</f>
        <v/>
      </c>
      <c r="C14099" s="15">
        <f>HOUR($A14099)</f>
        <v/>
      </c>
      <c r="D14099" s="15">
        <f>IF(AND($A14099&gt;=Instellingen!$B$6,$A14099&lt;Instellingen!$B$7),1,0)</f>
        <v/>
      </c>
      <c r="E14099" s="15">
        <f>COUNTIF(tData[BezoekStart],"&lt;"&amp;($A14099+1/24))-COUNTIF(tData[BezoekEind],"&lt;="&amp;$A14099)</f>
        <v/>
      </c>
      <c r="F14099" s="15">
        <f>COUNTIF(tData[BezoekLangStart],"&lt;"&amp;($A14099+1/24))-COUNTIF(tData[BezoekLangEind],"&lt;="&amp;$A14099)</f>
        <v/>
      </c>
      <c r="G14099" s="15">
        <f>IF($D14099=1,$B14099*100+$C14099,-1)</f>
        <v/>
      </c>
      <c r="H14099" s="15">
        <f>IF($D14099=1,$B14099,-1)</f>
        <v/>
      </c>
      <c r="I14099" s="15">
        <f>IF($D14099=1,$C14099,-1)</f>
        <v/>
      </c>
    </row>
    <row r="14100">
      <c r="A14100" s="33" t="n">
        <v>45879.375</v>
      </c>
      <c r="B14100" s="15">
        <f>WEEKDAY($A14100,2)</f>
        <v/>
      </c>
      <c r="C14100" s="15">
        <f>HOUR($A14100)</f>
        <v/>
      </c>
      <c r="D14100" s="15">
        <f>IF(AND($A14100&gt;=Instellingen!$B$6,$A14100&lt;Instellingen!$B$7),1,0)</f>
        <v/>
      </c>
      <c r="E14100" s="15">
        <f>COUNTIF(tData[BezoekStart],"&lt;"&amp;($A14100+1/24))-COUNTIF(tData[BezoekEind],"&lt;="&amp;$A14100)</f>
        <v/>
      </c>
      <c r="F14100" s="15">
        <f>COUNTIF(tData[BezoekLangStart],"&lt;"&amp;($A14100+1/24))-COUNTIF(tData[BezoekLangEind],"&lt;="&amp;$A14100)</f>
        <v/>
      </c>
      <c r="G14100" s="15">
        <f>IF($D14100=1,$B14100*100+$C14100,-1)</f>
        <v/>
      </c>
      <c r="H14100" s="15">
        <f>IF($D14100=1,$B14100,-1)</f>
        <v/>
      </c>
      <c r="I14100" s="15">
        <f>IF($D14100=1,$C14100,-1)</f>
        <v/>
      </c>
    </row>
    <row r="14101">
      <c r="A14101" s="33" t="n">
        <v>45879.41666666666</v>
      </c>
      <c r="B14101" s="15">
        <f>WEEKDAY($A14101,2)</f>
        <v/>
      </c>
      <c r="C14101" s="15">
        <f>HOUR($A14101)</f>
        <v/>
      </c>
      <c r="D14101" s="15">
        <f>IF(AND($A14101&gt;=Instellingen!$B$6,$A14101&lt;Instellingen!$B$7),1,0)</f>
        <v/>
      </c>
      <c r="E14101" s="15">
        <f>COUNTIF(tData[BezoekStart],"&lt;"&amp;($A14101+1/24))-COUNTIF(tData[BezoekEind],"&lt;="&amp;$A14101)</f>
        <v/>
      </c>
      <c r="F14101" s="15">
        <f>COUNTIF(tData[BezoekLangStart],"&lt;"&amp;($A14101+1/24))-COUNTIF(tData[BezoekLangEind],"&lt;="&amp;$A14101)</f>
        <v/>
      </c>
      <c r="G14101" s="15">
        <f>IF($D14101=1,$B14101*100+$C14101,-1)</f>
        <v/>
      </c>
      <c r="H14101" s="15">
        <f>IF($D14101=1,$B14101,-1)</f>
        <v/>
      </c>
      <c r="I14101" s="15">
        <f>IF($D14101=1,$C14101,-1)</f>
        <v/>
      </c>
    </row>
    <row r="14102">
      <c r="A14102" s="33" t="n">
        <v>45879.45833333334</v>
      </c>
      <c r="B14102" s="15">
        <f>WEEKDAY($A14102,2)</f>
        <v/>
      </c>
      <c r="C14102" s="15">
        <f>HOUR($A14102)</f>
        <v/>
      </c>
      <c r="D14102" s="15">
        <f>IF(AND($A14102&gt;=Instellingen!$B$6,$A14102&lt;Instellingen!$B$7),1,0)</f>
        <v/>
      </c>
      <c r="E14102" s="15">
        <f>COUNTIF(tData[BezoekStart],"&lt;"&amp;($A14102+1/24))-COUNTIF(tData[BezoekEind],"&lt;="&amp;$A14102)</f>
        <v/>
      </c>
      <c r="F14102" s="15">
        <f>COUNTIF(tData[BezoekLangStart],"&lt;"&amp;($A14102+1/24))-COUNTIF(tData[BezoekLangEind],"&lt;="&amp;$A14102)</f>
        <v/>
      </c>
      <c r="G14102" s="15">
        <f>IF($D14102=1,$B14102*100+$C14102,-1)</f>
        <v/>
      </c>
      <c r="H14102" s="15">
        <f>IF($D14102=1,$B14102,-1)</f>
        <v/>
      </c>
      <c r="I14102" s="15">
        <f>IF($D14102=1,$C14102,-1)</f>
        <v/>
      </c>
    </row>
    <row r="14103">
      <c r="A14103" s="33" t="n">
        <v>45879.5</v>
      </c>
      <c r="B14103" s="15">
        <f>WEEKDAY($A14103,2)</f>
        <v/>
      </c>
      <c r="C14103" s="15">
        <f>HOUR($A14103)</f>
        <v/>
      </c>
      <c r="D14103" s="15">
        <f>IF(AND($A14103&gt;=Instellingen!$B$6,$A14103&lt;Instellingen!$B$7),1,0)</f>
        <v/>
      </c>
      <c r="E14103" s="15">
        <f>COUNTIF(tData[BezoekStart],"&lt;"&amp;($A14103+1/24))-COUNTIF(tData[BezoekEind],"&lt;="&amp;$A14103)</f>
        <v/>
      </c>
      <c r="F14103" s="15">
        <f>COUNTIF(tData[BezoekLangStart],"&lt;"&amp;($A14103+1/24))-COUNTIF(tData[BezoekLangEind],"&lt;="&amp;$A14103)</f>
        <v/>
      </c>
      <c r="G14103" s="15">
        <f>IF($D14103=1,$B14103*100+$C14103,-1)</f>
        <v/>
      </c>
      <c r="H14103" s="15">
        <f>IF($D14103=1,$B14103,-1)</f>
        <v/>
      </c>
      <c r="I14103" s="15">
        <f>IF($D14103=1,$C14103,-1)</f>
        <v/>
      </c>
    </row>
    <row r="14104">
      <c r="A14104" s="33" t="n">
        <v>45879.54166666666</v>
      </c>
      <c r="B14104" s="15">
        <f>WEEKDAY($A14104,2)</f>
        <v/>
      </c>
      <c r="C14104" s="15">
        <f>HOUR($A14104)</f>
        <v/>
      </c>
      <c r="D14104" s="15">
        <f>IF(AND($A14104&gt;=Instellingen!$B$6,$A14104&lt;Instellingen!$B$7),1,0)</f>
        <v/>
      </c>
      <c r="E14104" s="15">
        <f>COUNTIF(tData[BezoekStart],"&lt;"&amp;($A14104+1/24))-COUNTIF(tData[BezoekEind],"&lt;="&amp;$A14104)</f>
        <v/>
      </c>
      <c r="F14104" s="15">
        <f>COUNTIF(tData[BezoekLangStart],"&lt;"&amp;($A14104+1/24))-COUNTIF(tData[BezoekLangEind],"&lt;="&amp;$A14104)</f>
        <v/>
      </c>
      <c r="G14104" s="15">
        <f>IF($D14104=1,$B14104*100+$C14104,-1)</f>
        <v/>
      </c>
      <c r="H14104" s="15">
        <f>IF($D14104=1,$B14104,-1)</f>
        <v/>
      </c>
      <c r="I14104" s="15">
        <f>IF($D14104=1,$C14104,-1)</f>
        <v/>
      </c>
    </row>
    <row r="14105">
      <c r="A14105" s="33" t="n">
        <v>45879.58333333334</v>
      </c>
      <c r="B14105" s="15">
        <f>WEEKDAY($A14105,2)</f>
        <v/>
      </c>
      <c r="C14105" s="15">
        <f>HOUR($A14105)</f>
        <v/>
      </c>
      <c r="D14105" s="15">
        <f>IF(AND($A14105&gt;=Instellingen!$B$6,$A14105&lt;Instellingen!$B$7),1,0)</f>
        <v/>
      </c>
      <c r="E14105" s="15">
        <f>COUNTIF(tData[BezoekStart],"&lt;"&amp;($A14105+1/24))-COUNTIF(tData[BezoekEind],"&lt;="&amp;$A14105)</f>
        <v/>
      </c>
      <c r="F14105" s="15">
        <f>COUNTIF(tData[BezoekLangStart],"&lt;"&amp;($A14105+1/24))-COUNTIF(tData[BezoekLangEind],"&lt;="&amp;$A14105)</f>
        <v/>
      </c>
      <c r="G14105" s="15">
        <f>IF($D14105=1,$B14105*100+$C14105,-1)</f>
        <v/>
      </c>
      <c r="H14105" s="15">
        <f>IF($D14105=1,$B14105,-1)</f>
        <v/>
      </c>
      <c r="I14105" s="15">
        <f>IF($D14105=1,$C14105,-1)</f>
        <v/>
      </c>
    </row>
    <row r="14106">
      <c r="A14106" s="33" t="n">
        <v>45879.625</v>
      </c>
      <c r="B14106" s="15">
        <f>WEEKDAY($A14106,2)</f>
        <v/>
      </c>
      <c r="C14106" s="15">
        <f>HOUR($A14106)</f>
        <v/>
      </c>
      <c r="D14106" s="15">
        <f>IF(AND($A14106&gt;=Instellingen!$B$6,$A14106&lt;Instellingen!$B$7),1,0)</f>
        <v/>
      </c>
      <c r="E14106" s="15">
        <f>COUNTIF(tData[BezoekStart],"&lt;"&amp;($A14106+1/24))-COUNTIF(tData[BezoekEind],"&lt;="&amp;$A14106)</f>
        <v/>
      </c>
      <c r="F14106" s="15">
        <f>COUNTIF(tData[BezoekLangStart],"&lt;"&amp;($A14106+1/24))-COUNTIF(tData[BezoekLangEind],"&lt;="&amp;$A14106)</f>
        <v/>
      </c>
      <c r="G14106" s="15">
        <f>IF($D14106=1,$B14106*100+$C14106,-1)</f>
        <v/>
      </c>
      <c r="H14106" s="15">
        <f>IF($D14106=1,$B14106,-1)</f>
        <v/>
      </c>
      <c r="I14106" s="15">
        <f>IF($D14106=1,$C14106,-1)</f>
        <v/>
      </c>
    </row>
    <row r="14107">
      <c r="A14107" s="33" t="n">
        <v>45879.66666666666</v>
      </c>
      <c r="B14107" s="15">
        <f>WEEKDAY($A14107,2)</f>
        <v/>
      </c>
      <c r="C14107" s="15">
        <f>HOUR($A14107)</f>
        <v/>
      </c>
      <c r="D14107" s="15">
        <f>IF(AND($A14107&gt;=Instellingen!$B$6,$A14107&lt;Instellingen!$B$7),1,0)</f>
        <v/>
      </c>
      <c r="E14107" s="15">
        <f>COUNTIF(tData[BezoekStart],"&lt;"&amp;($A14107+1/24))-COUNTIF(tData[BezoekEind],"&lt;="&amp;$A14107)</f>
        <v/>
      </c>
      <c r="F14107" s="15">
        <f>COUNTIF(tData[BezoekLangStart],"&lt;"&amp;($A14107+1/24))-COUNTIF(tData[BezoekLangEind],"&lt;="&amp;$A14107)</f>
        <v/>
      </c>
      <c r="G14107" s="15">
        <f>IF($D14107=1,$B14107*100+$C14107,-1)</f>
        <v/>
      </c>
      <c r="H14107" s="15">
        <f>IF($D14107=1,$B14107,-1)</f>
        <v/>
      </c>
      <c r="I14107" s="15">
        <f>IF($D14107=1,$C14107,-1)</f>
        <v/>
      </c>
    </row>
    <row r="14108">
      <c r="A14108" s="33" t="n">
        <v>45879.70833333334</v>
      </c>
      <c r="B14108" s="15">
        <f>WEEKDAY($A14108,2)</f>
        <v/>
      </c>
      <c r="C14108" s="15">
        <f>HOUR($A14108)</f>
        <v/>
      </c>
      <c r="D14108" s="15">
        <f>IF(AND($A14108&gt;=Instellingen!$B$6,$A14108&lt;Instellingen!$B$7),1,0)</f>
        <v/>
      </c>
      <c r="E14108" s="15">
        <f>COUNTIF(tData[BezoekStart],"&lt;"&amp;($A14108+1/24))-COUNTIF(tData[BezoekEind],"&lt;="&amp;$A14108)</f>
        <v/>
      </c>
      <c r="F14108" s="15">
        <f>COUNTIF(tData[BezoekLangStart],"&lt;"&amp;($A14108+1/24))-COUNTIF(tData[BezoekLangEind],"&lt;="&amp;$A14108)</f>
        <v/>
      </c>
      <c r="G14108" s="15">
        <f>IF($D14108=1,$B14108*100+$C14108,-1)</f>
        <v/>
      </c>
      <c r="H14108" s="15">
        <f>IF($D14108=1,$B14108,-1)</f>
        <v/>
      </c>
      <c r="I14108" s="15">
        <f>IF($D14108=1,$C14108,-1)</f>
        <v/>
      </c>
    </row>
    <row r="14109">
      <c r="A14109" s="33" t="n">
        <v>45879.75</v>
      </c>
      <c r="B14109" s="15">
        <f>WEEKDAY($A14109,2)</f>
        <v/>
      </c>
      <c r="C14109" s="15">
        <f>HOUR($A14109)</f>
        <v/>
      </c>
      <c r="D14109" s="15">
        <f>IF(AND($A14109&gt;=Instellingen!$B$6,$A14109&lt;Instellingen!$B$7),1,0)</f>
        <v/>
      </c>
      <c r="E14109" s="15">
        <f>COUNTIF(tData[BezoekStart],"&lt;"&amp;($A14109+1/24))-COUNTIF(tData[BezoekEind],"&lt;="&amp;$A14109)</f>
        <v/>
      </c>
      <c r="F14109" s="15">
        <f>COUNTIF(tData[BezoekLangStart],"&lt;"&amp;($A14109+1/24))-COUNTIF(tData[BezoekLangEind],"&lt;="&amp;$A14109)</f>
        <v/>
      </c>
      <c r="G14109" s="15">
        <f>IF($D14109=1,$B14109*100+$C14109,-1)</f>
        <v/>
      </c>
      <c r="H14109" s="15">
        <f>IF($D14109=1,$B14109,-1)</f>
        <v/>
      </c>
      <c r="I14109" s="15">
        <f>IF($D14109=1,$C14109,-1)</f>
        <v/>
      </c>
    </row>
    <row r="14110">
      <c r="A14110" s="33" t="n">
        <v>45879.79166666666</v>
      </c>
      <c r="B14110" s="15">
        <f>WEEKDAY($A14110,2)</f>
        <v/>
      </c>
      <c r="C14110" s="15">
        <f>HOUR($A14110)</f>
        <v/>
      </c>
      <c r="D14110" s="15">
        <f>IF(AND($A14110&gt;=Instellingen!$B$6,$A14110&lt;Instellingen!$B$7),1,0)</f>
        <v/>
      </c>
      <c r="E14110" s="15">
        <f>COUNTIF(tData[BezoekStart],"&lt;"&amp;($A14110+1/24))-COUNTIF(tData[BezoekEind],"&lt;="&amp;$A14110)</f>
        <v/>
      </c>
      <c r="F14110" s="15">
        <f>COUNTIF(tData[BezoekLangStart],"&lt;"&amp;($A14110+1/24))-COUNTIF(tData[BezoekLangEind],"&lt;="&amp;$A14110)</f>
        <v/>
      </c>
      <c r="G14110" s="15">
        <f>IF($D14110=1,$B14110*100+$C14110,-1)</f>
        <v/>
      </c>
      <c r="H14110" s="15">
        <f>IF($D14110=1,$B14110,-1)</f>
        <v/>
      </c>
      <c r="I14110" s="15">
        <f>IF($D14110=1,$C14110,-1)</f>
        <v/>
      </c>
    </row>
    <row r="14111">
      <c r="A14111" s="33" t="n">
        <v>45879.83333333334</v>
      </c>
      <c r="B14111" s="15">
        <f>WEEKDAY($A14111,2)</f>
        <v/>
      </c>
      <c r="C14111" s="15">
        <f>HOUR($A14111)</f>
        <v/>
      </c>
      <c r="D14111" s="15">
        <f>IF(AND($A14111&gt;=Instellingen!$B$6,$A14111&lt;Instellingen!$B$7),1,0)</f>
        <v/>
      </c>
      <c r="E14111" s="15">
        <f>COUNTIF(tData[BezoekStart],"&lt;"&amp;($A14111+1/24))-COUNTIF(tData[BezoekEind],"&lt;="&amp;$A14111)</f>
        <v/>
      </c>
      <c r="F14111" s="15">
        <f>COUNTIF(tData[BezoekLangStart],"&lt;"&amp;($A14111+1/24))-COUNTIF(tData[BezoekLangEind],"&lt;="&amp;$A14111)</f>
        <v/>
      </c>
      <c r="G14111" s="15">
        <f>IF($D14111=1,$B14111*100+$C14111,-1)</f>
        <v/>
      </c>
      <c r="H14111" s="15">
        <f>IF($D14111=1,$B14111,-1)</f>
        <v/>
      </c>
      <c r="I14111" s="15">
        <f>IF($D14111=1,$C14111,-1)</f>
        <v/>
      </c>
    </row>
    <row r="14112">
      <c r="A14112" s="33" t="n">
        <v>45879.875</v>
      </c>
      <c r="B14112" s="15">
        <f>WEEKDAY($A14112,2)</f>
        <v/>
      </c>
      <c r="C14112" s="15">
        <f>HOUR($A14112)</f>
        <v/>
      </c>
      <c r="D14112" s="15">
        <f>IF(AND($A14112&gt;=Instellingen!$B$6,$A14112&lt;Instellingen!$B$7),1,0)</f>
        <v/>
      </c>
      <c r="E14112" s="15">
        <f>COUNTIF(tData[BezoekStart],"&lt;"&amp;($A14112+1/24))-COUNTIF(tData[BezoekEind],"&lt;="&amp;$A14112)</f>
        <v/>
      </c>
      <c r="F14112" s="15">
        <f>COUNTIF(tData[BezoekLangStart],"&lt;"&amp;($A14112+1/24))-COUNTIF(tData[BezoekLangEind],"&lt;="&amp;$A14112)</f>
        <v/>
      </c>
      <c r="G14112" s="15">
        <f>IF($D14112=1,$B14112*100+$C14112,-1)</f>
        <v/>
      </c>
      <c r="H14112" s="15">
        <f>IF($D14112=1,$B14112,-1)</f>
        <v/>
      </c>
      <c r="I14112" s="15">
        <f>IF($D14112=1,$C14112,-1)</f>
        <v/>
      </c>
    </row>
    <row r="14113">
      <c r="A14113" s="33" t="n">
        <v>45879.91666666666</v>
      </c>
      <c r="B14113" s="15">
        <f>WEEKDAY($A14113,2)</f>
        <v/>
      </c>
      <c r="C14113" s="15">
        <f>HOUR($A14113)</f>
        <v/>
      </c>
      <c r="D14113" s="15">
        <f>IF(AND($A14113&gt;=Instellingen!$B$6,$A14113&lt;Instellingen!$B$7),1,0)</f>
        <v/>
      </c>
      <c r="E14113" s="15">
        <f>COUNTIF(tData[BezoekStart],"&lt;"&amp;($A14113+1/24))-COUNTIF(tData[BezoekEind],"&lt;="&amp;$A14113)</f>
        <v/>
      </c>
      <c r="F14113" s="15">
        <f>COUNTIF(tData[BezoekLangStart],"&lt;"&amp;($A14113+1/24))-COUNTIF(tData[BezoekLangEind],"&lt;="&amp;$A14113)</f>
        <v/>
      </c>
      <c r="G14113" s="15">
        <f>IF($D14113=1,$B14113*100+$C14113,-1)</f>
        <v/>
      </c>
      <c r="H14113" s="15">
        <f>IF($D14113=1,$B14113,-1)</f>
        <v/>
      </c>
      <c r="I14113" s="15">
        <f>IF($D14113=1,$C14113,-1)</f>
        <v/>
      </c>
    </row>
    <row r="14114">
      <c r="A14114" s="33" t="n">
        <v>45879.95833333334</v>
      </c>
      <c r="B14114" s="15">
        <f>WEEKDAY($A14114,2)</f>
        <v/>
      </c>
      <c r="C14114" s="15">
        <f>HOUR($A14114)</f>
        <v/>
      </c>
      <c r="D14114" s="15">
        <f>IF(AND($A14114&gt;=Instellingen!$B$6,$A14114&lt;Instellingen!$B$7),1,0)</f>
        <v/>
      </c>
      <c r="E14114" s="15">
        <f>COUNTIF(tData[BezoekStart],"&lt;"&amp;($A14114+1/24))-COUNTIF(tData[BezoekEind],"&lt;="&amp;$A14114)</f>
        <v/>
      </c>
      <c r="F14114" s="15">
        <f>COUNTIF(tData[BezoekLangStart],"&lt;"&amp;($A14114+1/24))-COUNTIF(tData[BezoekLangEind],"&lt;="&amp;$A14114)</f>
        <v/>
      </c>
      <c r="G14114" s="15">
        <f>IF($D14114=1,$B14114*100+$C14114,-1)</f>
        <v/>
      </c>
      <c r="H14114" s="15">
        <f>IF($D14114=1,$B14114,-1)</f>
        <v/>
      </c>
      <c r="I14114" s="15">
        <f>IF($D14114=1,$C14114,-1)</f>
        <v/>
      </c>
    </row>
    <row r="14115">
      <c r="A14115" s="33" t="n">
        <v>45880</v>
      </c>
      <c r="B14115" s="15">
        <f>WEEKDAY($A14115,2)</f>
        <v/>
      </c>
      <c r="C14115" s="15">
        <f>HOUR($A14115)</f>
        <v/>
      </c>
      <c r="D14115" s="15">
        <f>IF(AND($A14115&gt;=Instellingen!$B$6,$A14115&lt;Instellingen!$B$7),1,0)</f>
        <v/>
      </c>
      <c r="E14115" s="15">
        <f>COUNTIF(tData[BezoekStart],"&lt;"&amp;($A14115+1/24))-COUNTIF(tData[BezoekEind],"&lt;="&amp;$A14115)</f>
        <v/>
      </c>
      <c r="F14115" s="15">
        <f>COUNTIF(tData[BezoekLangStart],"&lt;"&amp;($A14115+1/24))-COUNTIF(tData[BezoekLangEind],"&lt;="&amp;$A14115)</f>
        <v/>
      </c>
      <c r="G14115" s="15">
        <f>IF($D14115=1,$B14115*100+$C14115,-1)</f>
        <v/>
      </c>
      <c r="H14115" s="15">
        <f>IF($D14115=1,$B14115,-1)</f>
        <v/>
      </c>
      <c r="I14115" s="15">
        <f>IF($D14115=1,$C14115,-1)</f>
        <v/>
      </c>
    </row>
    <row r="14116">
      <c r="A14116" s="33" t="n">
        <v>45880.04166666666</v>
      </c>
      <c r="B14116" s="15">
        <f>WEEKDAY($A14116,2)</f>
        <v/>
      </c>
      <c r="C14116" s="15">
        <f>HOUR($A14116)</f>
        <v/>
      </c>
      <c r="D14116" s="15">
        <f>IF(AND($A14116&gt;=Instellingen!$B$6,$A14116&lt;Instellingen!$B$7),1,0)</f>
        <v/>
      </c>
      <c r="E14116" s="15">
        <f>COUNTIF(tData[BezoekStart],"&lt;"&amp;($A14116+1/24))-COUNTIF(tData[BezoekEind],"&lt;="&amp;$A14116)</f>
        <v/>
      </c>
      <c r="F14116" s="15">
        <f>COUNTIF(tData[BezoekLangStart],"&lt;"&amp;($A14116+1/24))-COUNTIF(tData[BezoekLangEind],"&lt;="&amp;$A14116)</f>
        <v/>
      </c>
      <c r="G14116" s="15">
        <f>IF($D14116=1,$B14116*100+$C14116,-1)</f>
        <v/>
      </c>
      <c r="H14116" s="15">
        <f>IF($D14116=1,$B14116,-1)</f>
        <v/>
      </c>
      <c r="I14116" s="15">
        <f>IF($D14116=1,$C14116,-1)</f>
        <v/>
      </c>
    </row>
    <row r="14117">
      <c r="A14117" s="33" t="n">
        <v>45880.08333333334</v>
      </c>
      <c r="B14117" s="15">
        <f>WEEKDAY($A14117,2)</f>
        <v/>
      </c>
      <c r="C14117" s="15">
        <f>HOUR($A14117)</f>
        <v/>
      </c>
      <c r="D14117" s="15">
        <f>IF(AND($A14117&gt;=Instellingen!$B$6,$A14117&lt;Instellingen!$B$7),1,0)</f>
        <v/>
      </c>
      <c r="E14117" s="15">
        <f>COUNTIF(tData[BezoekStart],"&lt;"&amp;($A14117+1/24))-COUNTIF(tData[BezoekEind],"&lt;="&amp;$A14117)</f>
        <v/>
      </c>
      <c r="F14117" s="15">
        <f>COUNTIF(tData[BezoekLangStart],"&lt;"&amp;($A14117+1/24))-COUNTIF(tData[BezoekLangEind],"&lt;="&amp;$A14117)</f>
        <v/>
      </c>
      <c r="G14117" s="15">
        <f>IF($D14117=1,$B14117*100+$C14117,-1)</f>
        <v/>
      </c>
      <c r="H14117" s="15">
        <f>IF($D14117=1,$B14117,-1)</f>
        <v/>
      </c>
      <c r="I14117" s="15">
        <f>IF($D14117=1,$C14117,-1)</f>
        <v/>
      </c>
    </row>
    <row r="14118">
      <c r="A14118" s="33" t="n">
        <v>45880.125</v>
      </c>
      <c r="B14118" s="15">
        <f>WEEKDAY($A14118,2)</f>
        <v/>
      </c>
      <c r="C14118" s="15">
        <f>HOUR($A14118)</f>
        <v/>
      </c>
      <c r="D14118" s="15">
        <f>IF(AND($A14118&gt;=Instellingen!$B$6,$A14118&lt;Instellingen!$B$7),1,0)</f>
        <v/>
      </c>
      <c r="E14118" s="15">
        <f>COUNTIF(tData[BezoekStart],"&lt;"&amp;($A14118+1/24))-COUNTIF(tData[BezoekEind],"&lt;="&amp;$A14118)</f>
        <v/>
      </c>
      <c r="F14118" s="15">
        <f>COUNTIF(tData[BezoekLangStart],"&lt;"&amp;($A14118+1/24))-COUNTIF(tData[BezoekLangEind],"&lt;="&amp;$A14118)</f>
        <v/>
      </c>
      <c r="G14118" s="15">
        <f>IF($D14118=1,$B14118*100+$C14118,-1)</f>
        <v/>
      </c>
      <c r="H14118" s="15">
        <f>IF($D14118=1,$B14118,-1)</f>
        <v/>
      </c>
      <c r="I14118" s="15">
        <f>IF($D14118=1,$C14118,-1)</f>
        <v/>
      </c>
    </row>
    <row r="14119">
      <c r="A14119" s="33" t="n">
        <v>45880.16666666666</v>
      </c>
      <c r="B14119" s="15">
        <f>WEEKDAY($A14119,2)</f>
        <v/>
      </c>
      <c r="C14119" s="15">
        <f>HOUR($A14119)</f>
        <v/>
      </c>
      <c r="D14119" s="15">
        <f>IF(AND($A14119&gt;=Instellingen!$B$6,$A14119&lt;Instellingen!$B$7),1,0)</f>
        <v/>
      </c>
      <c r="E14119" s="15">
        <f>COUNTIF(tData[BezoekStart],"&lt;"&amp;($A14119+1/24))-COUNTIF(tData[BezoekEind],"&lt;="&amp;$A14119)</f>
        <v/>
      </c>
      <c r="F14119" s="15">
        <f>COUNTIF(tData[BezoekLangStart],"&lt;"&amp;($A14119+1/24))-COUNTIF(tData[BezoekLangEind],"&lt;="&amp;$A14119)</f>
        <v/>
      </c>
      <c r="G14119" s="15">
        <f>IF($D14119=1,$B14119*100+$C14119,-1)</f>
        <v/>
      </c>
      <c r="H14119" s="15">
        <f>IF($D14119=1,$B14119,-1)</f>
        <v/>
      </c>
      <c r="I14119" s="15">
        <f>IF($D14119=1,$C14119,-1)</f>
        <v/>
      </c>
    </row>
    <row r="14120">
      <c r="A14120" s="33" t="n">
        <v>45880.20833333334</v>
      </c>
      <c r="B14120" s="15">
        <f>WEEKDAY($A14120,2)</f>
        <v/>
      </c>
      <c r="C14120" s="15">
        <f>HOUR($A14120)</f>
        <v/>
      </c>
      <c r="D14120" s="15">
        <f>IF(AND($A14120&gt;=Instellingen!$B$6,$A14120&lt;Instellingen!$B$7),1,0)</f>
        <v/>
      </c>
      <c r="E14120" s="15">
        <f>COUNTIF(tData[BezoekStart],"&lt;"&amp;($A14120+1/24))-COUNTIF(tData[BezoekEind],"&lt;="&amp;$A14120)</f>
        <v/>
      </c>
      <c r="F14120" s="15">
        <f>COUNTIF(tData[BezoekLangStart],"&lt;"&amp;($A14120+1/24))-COUNTIF(tData[BezoekLangEind],"&lt;="&amp;$A14120)</f>
        <v/>
      </c>
      <c r="G14120" s="15">
        <f>IF($D14120=1,$B14120*100+$C14120,-1)</f>
        <v/>
      </c>
      <c r="H14120" s="15">
        <f>IF($D14120=1,$B14120,-1)</f>
        <v/>
      </c>
      <c r="I14120" s="15">
        <f>IF($D14120=1,$C14120,-1)</f>
        <v/>
      </c>
    </row>
    <row r="14121">
      <c r="A14121" s="33" t="n">
        <v>45880.25</v>
      </c>
      <c r="B14121" s="15">
        <f>WEEKDAY($A14121,2)</f>
        <v/>
      </c>
      <c r="C14121" s="15">
        <f>HOUR($A14121)</f>
        <v/>
      </c>
      <c r="D14121" s="15">
        <f>IF(AND($A14121&gt;=Instellingen!$B$6,$A14121&lt;Instellingen!$B$7),1,0)</f>
        <v/>
      </c>
      <c r="E14121" s="15">
        <f>COUNTIF(tData[BezoekStart],"&lt;"&amp;($A14121+1/24))-COUNTIF(tData[BezoekEind],"&lt;="&amp;$A14121)</f>
        <v/>
      </c>
      <c r="F14121" s="15">
        <f>COUNTIF(tData[BezoekLangStart],"&lt;"&amp;($A14121+1/24))-COUNTIF(tData[BezoekLangEind],"&lt;="&amp;$A14121)</f>
        <v/>
      </c>
      <c r="G14121" s="15">
        <f>IF($D14121=1,$B14121*100+$C14121,-1)</f>
        <v/>
      </c>
      <c r="H14121" s="15">
        <f>IF($D14121=1,$B14121,-1)</f>
        <v/>
      </c>
      <c r="I14121" s="15">
        <f>IF($D14121=1,$C14121,-1)</f>
        <v/>
      </c>
    </row>
    <row r="14122">
      <c r="A14122" s="33" t="n">
        <v>45880.29166666666</v>
      </c>
      <c r="B14122" s="15">
        <f>WEEKDAY($A14122,2)</f>
        <v/>
      </c>
      <c r="C14122" s="15">
        <f>HOUR($A14122)</f>
        <v/>
      </c>
      <c r="D14122" s="15">
        <f>IF(AND($A14122&gt;=Instellingen!$B$6,$A14122&lt;Instellingen!$B$7),1,0)</f>
        <v/>
      </c>
      <c r="E14122" s="15">
        <f>COUNTIF(tData[BezoekStart],"&lt;"&amp;($A14122+1/24))-COUNTIF(tData[BezoekEind],"&lt;="&amp;$A14122)</f>
        <v/>
      </c>
      <c r="F14122" s="15">
        <f>COUNTIF(tData[BezoekLangStart],"&lt;"&amp;($A14122+1/24))-COUNTIF(tData[BezoekLangEind],"&lt;="&amp;$A14122)</f>
        <v/>
      </c>
      <c r="G14122" s="15">
        <f>IF($D14122=1,$B14122*100+$C14122,-1)</f>
        <v/>
      </c>
      <c r="H14122" s="15">
        <f>IF($D14122=1,$B14122,-1)</f>
        <v/>
      </c>
      <c r="I14122" s="15">
        <f>IF($D14122=1,$C14122,-1)</f>
        <v/>
      </c>
    </row>
    <row r="14123">
      <c r="A14123" s="33" t="n">
        <v>45880.33333333334</v>
      </c>
      <c r="B14123" s="15">
        <f>WEEKDAY($A14123,2)</f>
        <v/>
      </c>
      <c r="C14123" s="15">
        <f>HOUR($A14123)</f>
        <v/>
      </c>
      <c r="D14123" s="15">
        <f>IF(AND($A14123&gt;=Instellingen!$B$6,$A14123&lt;Instellingen!$B$7),1,0)</f>
        <v/>
      </c>
      <c r="E14123" s="15">
        <f>COUNTIF(tData[BezoekStart],"&lt;"&amp;($A14123+1/24))-COUNTIF(tData[BezoekEind],"&lt;="&amp;$A14123)</f>
        <v/>
      </c>
      <c r="F14123" s="15">
        <f>COUNTIF(tData[BezoekLangStart],"&lt;"&amp;($A14123+1/24))-COUNTIF(tData[BezoekLangEind],"&lt;="&amp;$A14123)</f>
        <v/>
      </c>
      <c r="G14123" s="15">
        <f>IF($D14123=1,$B14123*100+$C14123,-1)</f>
        <v/>
      </c>
      <c r="H14123" s="15">
        <f>IF($D14123=1,$B14123,-1)</f>
        <v/>
      </c>
      <c r="I14123" s="15">
        <f>IF($D14123=1,$C14123,-1)</f>
        <v/>
      </c>
    </row>
    <row r="14124">
      <c r="A14124" s="33" t="n">
        <v>45880.375</v>
      </c>
      <c r="B14124" s="15">
        <f>WEEKDAY($A14124,2)</f>
        <v/>
      </c>
      <c r="C14124" s="15">
        <f>HOUR($A14124)</f>
        <v/>
      </c>
      <c r="D14124" s="15">
        <f>IF(AND($A14124&gt;=Instellingen!$B$6,$A14124&lt;Instellingen!$B$7),1,0)</f>
        <v/>
      </c>
      <c r="E14124" s="15">
        <f>COUNTIF(tData[BezoekStart],"&lt;"&amp;($A14124+1/24))-COUNTIF(tData[BezoekEind],"&lt;="&amp;$A14124)</f>
        <v/>
      </c>
      <c r="F14124" s="15">
        <f>COUNTIF(tData[BezoekLangStart],"&lt;"&amp;($A14124+1/24))-COUNTIF(tData[BezoekLangEind],"&lt;="&amp;$A14124)</f>
        <v/>
      </c>
      <c r="G14124" s="15">
        <f>IF($D14124=1,$B14124*100+$C14124,-1)</f>
        <v/>
      </c>
      <c r="H14124" s="15">
        <f>IF($D14124=1,$B14124,-1)</f>
        <v/>
      </c>
      <c r="I14124" s="15">
        <f>IF($D14124=1,$C14124,-1)</f>
        <v/>
      </c>
    </row>
    <row r="14125">
      <c r="A14125" s="33" t="n">
        <v>45880.41666666666</v>
      </c>
      <c r="B14125" s="15">
        <f>WEEKDAY($A14125,2)</f>
        <v/>
      </c>
      <c r="C14125" s="15">
        <f>HOUR($A14125)</f>
        <v/>
      </c>
      <c r="D14125" s="15">
        <f>IF(AND($A14125&gt;=Instellingen!$B$6,$A14125&lt;Instellingen!$B$7),1,0)</f>
        <v/>
      </c>
      <c r="E14125" s="15">
        <f>COUNTIF(tData[BezoekStart],"&lt;"&amp;($A14125+1/24))-COUNTIF(tData[BezoekEind],"&lt;="&amp;$A14125)</f>
        <v/>
      </c>
      <c r="F14125" s="15">
        <f>COUNTIF(tData[BezoekLangStart],"&lt;"&amp;($A14125+1/24))-COUNTIF(tData[BezoekLangEind],"&lt;="&amp;$A14125)</f>
        <v/>
      </c>
      <c r="G14125" s="15">
        <f>IF($D14125=1,$B14125*100+$C14125,-1)</f>
        <v/>
      </c>
      <c r="H14125" s="15">
        <f>IF($D14125=1,$B14125,-1)</f>
        <v/>
      </c>
      <c r="I14125" s="15">
        <f>IF($D14125=1,$C14125,-1)</f>
        <v/>
      </c>
    </row>
    <row r="14126">
      <c r="A14126" s="33" t="n">
        <v>45880.45833333334</v>
      </c>
      <c r="B14126" s="15">
        <f>WEEKDAY($A14126,2)</f>
        <v/>
      </c>
      <c r="C14126" s="15">
        <f>HOUR($A14126)</f>
        <v/>
      </c>
      <c r="D14126" s="15">
        <f>IF(AND($A14126&gt;=Instellingen!$B$6,$A14126&lt;Instellingen!$B$7),1,0)</f>
        <v/>
      </c>
      <c r="E14126" s="15">
        <f>COUNTIF(tData[BezoekStart],"&lt;"&amp;($A14126+1/24))-COUNTIF(tData[BezoekEind],"&lt;="&amp;$A14126)</f>
        <v/>
      </c>
      <c r="F14126" s="15">
        <f>COUNTIF(tData[BezoekLangStart],"&lt;"&amp;($A14126+1/24))-COUNTIF(tData[BezoekLangEind],"&lt;="&amp;$A14126)</f>
        <v/>
      </c>
      <c r="G14126" s="15">
        <f>IF($D14126=1,$B14126*100+$C14126,-1)</f>
        <v/>
      </c>
      <c r="H14126" s="15">
        <f>IF($D14126=1,$B14126,-1)</f>
        <v/>
      </c>
      <c r="I14126" s="15">
        <f>IF($D14126=1,$C14126,-1)</f>
        <v/>
      </c>
    </row>
    <row r="14127">
      <c r="A14127" s="33" t="n">
        <v>45880.5</v>
      </c>
      <c r="B14127" s="15">
        <f>WEEKDAY($A14127,2)</f>
        <v/>
      </c>
      <c r="C14127" s="15">
        <f>HOUR($A14127)</f>
        <v/>
      </c>
      <c r="D14127" s="15">
        <f>IF(AND($A14127&gt;=Instellingen!$B$6,$A14127&lt;Instellingen!$B$7),1,0)</f>
        <v/>
      </c>
      <c r="E14127" s="15">
        <f>COUNTIF(tData[BezoekStart],"&lt;"&amp;($A14127+1/24))-COUNTIF(tData[BezoekEind],"&lt;="&amp;$A14127)</f>
        <v/>
      </c>
      <c r="F14127" s="15">
        <f>COUNTIF(tData[BezoekLangStart],"&lt;"&amp;($A14127+1/24))-COUNTIF(tData[BezoekLangEind],"&lt;="&amp;$A14127)</f>
        <v/>
      </c>
      <c r="G14127" s="15">
        <f>IF($D14127=1,$B14127*100+$C14127,-1)</f>
        <v/>
      </c>
      <c r="H14127" s="15">
        <f>IF($D14127=1,$B14127,-1)</f>
        <v/>
      </c>
      <c r="I14127" s="15">
        <f>IF($D14127=1,$C14127,-1)</f>
        <v/>
      </c>
    </row>
    <row r="14128">
      <c r="A14128" s="33" t="n">
        <v>45880.54166666666</v>
      </c>
      <c r="B14128" s="15">
        <f>WEEKDAY($A14128,2)</f>
        <v/>
      </c>
      <c r="C14128" s="15">
        <f>HOUR($A14128)</f>
        <v/>
      </c>
      <c r="D14128" s="15">
        <f>IF(AND($A14128&gt;=Instellingen!$B$6,$A14128&lt;Instellingen!$B$7),1,0)</f>
        <v/>
      </c>
      <c r="E14128" s="15">
        <f>COUNTIF(tData[BezoekStart],"&lt;"&amp;($A14128+1/24))-COUNTIF(tData[BezoekEind],"&lt;="&amp;$A14128)</f>
        <v/>
      </c>
      <c r="F14128" s="15">
        <f>COUNTIF(tData[BezoekLangStart],"&lt;"&amp;($A14128+1/24))-COUNTIF(tData[BezoekLangEind],"&lt;="&amp;$A14128)</f>
        <v/>
      </c>
      <c r="G14128" s="15">
        <f>IF($D14128=1,$B14128*100+$C14128,-1)</f>
        <v/>
      </c>
      <c r="H14128" s="15">
        <f>IF($D14128=1,$B14128,-1)</f>
        <v/>
      </c>
      <c r="I14128" s="15">
        <f>IF($D14128=1,$C14128,-1)</f>
        <v/>
      </c>
    </row>
    <row r="14129">
      <c r="A14129" s="33" t="n">
        <v>45880.58333333334</v>
      </c>
      <c r="B14129" s="15">
        <f>WEEKDAY($A14129,2)</f>
        <v/>
      </c>
      <c r="C14129" s="15">
        <f>HOUR($A14129)</f>
        <v/>
      </c>
      <c r="D14129" s="15">
        <f>IF(AND($A14129&gt;=Instellingen!$B$6,$A14129&lt;Instellingen!$B$7),1,0)</f>
        <v/>
      </c>
      <c r="E14129" s="15">
        <f>COUNTIF(tData[BezoekStart],"&lt;"&amp;($A14129+1/24))-COUNTIF(tData[BezoekEind],"&lt;="&amp;$A14129)</f>
        <v/>
      </c>
      <c r="F14129" s="15">
        <f>COUNTIF(tData[BezoekLangStart],"&lt;"&amp;($A14129+1/24))-COUNTIF(tData[BezoekLangEind],"&lt;="&amp;$A14129)</f>
        <v/>
      </c>
      <c r="G14129" s="15">
        <f>IF($D14129=1,$B14129*100+$C14129,-1)</f>
        <v/>
      </c>
      <c r="H14129" s="15">
        <f>IF($D14129=1,$B14129,-1)</f>
        <v/>
      </c>
      <c r="I14129" s="15">
        <f>IF($D14129=1,$C14129,-1)</f>
        <v/>
      </c>
    </row>
    <row r="14130">
      <c r="A14130" s="33" t="n">
        <v>45880.625</v>
      </c>
      <c r="B14130" s="15">
        <f>WEEKDAY($A14130,2)</f>
        <v/>
      </c>
      <c r="C14130" s="15">
        <f>HOUR($A14130)</f>
        <v/>
      </c>
      <c r="D14130" s="15">
        <f>IF(AND($A14130&gt;=Instellingen!$B$6,$A14130&lt;Instellingen!$B$7),1,0)</f>
        <v/>
      </c>
      <c r="E14130" s="15">
        <f>COUNTIF(tData[BezoekStart],"&lt;"&amp;($A14130+1/24))-COUNTIF(tData[BezoekEind],"&lt;="&amp;$A14130)</f>
        <v/>
      </c>
      <c r="F14130" s="15">
        <f>COUNTIF(tData[BezoekLangStart],"&lt;"&amp;($A14130+1/24))-COUNTIF(tData[BezoekLangEind],"&lt;="&amp;$A14130)</f>
        <v/>
      </c>
      <c r="G14130" s="15">
        <f>IF($D14130=1,$B14130*100+$C14130,-1)</f>
        <v/>
      </c>
      <c r="H14130" s="15">
        <f>IF($D14130=1,$B14130,-1)</f>
        <v/>
      </c>
      <c r="I14130" s="15">
        <f>IF($D14130=1,$C14130,-1)</f>
        <v/>
      </c>
    </row>
    <row r="14131">
      <c r="A14131" s="33" t="n">
        <v>45880.66666666666</v>
      </c>
      <c r="B14131" s="15">
        <f>WEEKDAY($A14131,2)</f>
        <v/>
      </c>
      <c r="C14131" s="15">
        <f>HOUR($A14131)</f>
        <v/>
      </c>
      <c r="D14131" s="15">
        <f>IF(AND($A14131&gt;=Instellingen!$B$6,$A14131&lt;Instellingen!$B$7),1,0)</f>
        <v/>
      </c>
      <c r="E14131" s="15">
        <f>COUNTIF(tData[BezoekStart],"&lt;"&amp;($A14131+1/24))-COUNTIF(tData[BezoekEind],"&lt;="&amp;$A14131)</f>
        <v/>
      </c>
      <c r="F14131" s="15">
        <f>COUNTIF(tData[BezoekLangStart],"&lt;"&amp;($A14131+1/24))-COUNTIF(tData[BezoekLangEind],"&lt;="&amp;$A14131)</f>
        <v/>
      </c>
      <c r="G14131" s="15">
        <f>IF($D14131=1,$B14131*100+$C14131,-1)</f>
        <v/>
      </c>
      <c r="H14131" s="15">
        <f>IF($D14131=1,$B14131,-1)</f>
        <v/>
      </c>
      <c r="I14131" s="15">
        <f>IF($D14131=1,$C14131,-1)</f>
        <v/>
      </c>
    </row>
    <row r="14132">
      <c r="A14132" s="33" t="n">
        <v>45880.70833333334</v>
      </c>
      <c r="B14132" s="15">
        <f>WEEKDAY($A14132,2)</f>
        <v/>
      </c>
      <c r="C14132" s="15">
        <f>HOUR($A14132)</f>
        <v/>
      </c>
      <c r="D14132" s="15">
        <f>IF(AND($A14132&gt;=Instellingen!$B$6,$A14132&lt;Instellingen!$B$7),1,0)</f>
        <v/>
      </c>
      <c r="E14132" s="15">
        <f>COUNTIF(tData[BezoekStart],"&lt;"&amp;($A14132+1/24))-COUNTIF(tData[BezoekEind],"&lt;="&amp;$A14132)</f>
        <v/>
      </c>
      <c r="F14132" s="15">
        <f>COUNTIF(tData[BezoekLangStart],"&lt;"&amp;($A14132+1/24))-COUNTIF(tData[BezoekLangEind],"&lt;="&amp;$A14132)</f>
        <v/>
      </c>
      <c r="G14132" s="15">
        <f>IF($D14132=1,$B14132*100+$C14132,-1)</f>
        <v/>
      </c>
      <c r="H14132" s="15">
        <f>IF($D14132=1,$B14132,-1)</f>
        <v/>
      </c>
      <c r="I14132" s="15">
        <f>IF($D14132=1,$C14132,-1)</f>
        <v/>
      </c>
    </row>
    <row r="14133">
      <c r="A14133" s="33" t="n">
        <v>45880.75</v>
      </c>
      <c r="B14133" s="15">
        <f>WEEKDAY($A14133,2)</f>
        <v/>
      </c>
      <c r="C14133" s="15">
        <f>HOUR($A14133)</f>
        <v/>
      </c>
      <c r="D14133" s="15">
        <f>IF(AND($A14133&gt;=Instellingen!$B$6,$A14133&lt;Instellingen!$B$7),1,0)</f>
        <v/>
      </c>
      <c r="E14133" s="15">
        <f>COUNTIF(tData[BezoekStart],"&lt;"&amp;($A14133+1/24))-COUNTIF(tData[BezoekEind],"&lt;="&amp;$A14133)</f>
        <v/>
      </c>
      <c r="F14133" s="15">
        <f>COUNTIF(tData[BezoekLangStart],"&lt;"&amp;($A14133+1/24))-COUNTIF(tData[BezoekLangEind],"&lt;="&amp;$A14133)</f>
        <v/>
      </c>
      <c r="G14133" s="15">
        <f>IF($D14133=1,$B14133*100+$C14133,-1)</f>
        <v/>
      </c>
      <c r="H14133" s="15">
        <f>IF($D14133=1,$B14133,-1)</f>
        <v/>
      </c>
      <c r="I14133" s="15">
        <f>IF($D14133=1,$C14133,-1)</f>
        <v/>
      </c>
    </row>
    <row r="14134">
      <c r="A14134" s="33" t="n">
        <v>45880.79166666666</v>
      </c>
      <c r="B14134" s="15">
        <f>WEEKDAY($A14134,2)</f>
        <v/>
      </c>
      <c r="C14134" s="15">
        <f>HOUR($A14134)</f>
        <v/>
      </c>
      <c r="D14134" s="15">
        <f>IF(AND($A14134&gt;=Instellingen!$B$6,$A14134&lt;Instellingen!$B$7),1,0)</f>
        <v/>
      </c>
      <c r="E14134" s="15">
        <f>COUNTIF(tData[BezoekStart],"&lt;"&amp;($A14134+1/24))-COUNTIF(tData[BezoekEind],"&lt;="&amp;$A14134)</f>
        <v/>
      </c>
      <c r="F14134" s="15">
        <f>COUNTIF(tData[BezoekLangStart],"&lt;"&amp;($A14134+1/24))-COUNTIF(tData[BezoekLangEind],"&lt;="&amp;$A14134)</f>
        <v/>
      </c>
      <c r="G14134" s="15">
        <f>IF($D14134=1,$B14134*100+$C14134,-1)</f>
        <v/>
      </c>
      <c r="H14134" s="15">
        <f>IF($D14134=1,$B14134,-1)</f>
        <v/>
      </c>
      <c r="I14134" s="15">
        <f>IF($D14134=1,$C14134,-1)</f>
        <v/>
      </c>
    </row>
    <row r="14135">
      <c r="A14135" s="33" t="n">
        <v>45880.83333333334</v>
      </c>
      <c r="B14135" s="15">
        <f>WEEKDAY($A14135,2)</f>
        <v/>
      </c>
      <c r="C14135" s="15">
        <f>HOUR($A14135)</f>
        <v/>
      </c>
      <c r="D14135" s="15">
        <f>IF(AND($A14135&gt;=Instellingen!$B$6,$A14135&lt;Instellingen!$B$7),1,0)</f>
        <v/>
      </c>
      <c r="E14135" s="15">
        <f>COUNTIF(tData[BezoekStart],"&lt;"&amp;($A14135+1/24))-COUNTIF(tData[BezoekEind],"&lt;="&amp;$A14135)</f>
        <v/>
      </c>
      <c r="F14135" s="15">
        <f>COUNTIF(tData[BezoekLangStart],"&lt;"&amp;($A14135+1/24))-COUNTIF(tData[BezoekLangEind],"&lt;="&amp;$A14135)</f>
        <v/>
      </c>
      <c r="G14135" s="15">
        <f>IF($D14135=1,$B14135*100+$C14135,-1)</f>
        <v/>
      </c>
      <c r="H14135" s="15">
        <f>IF($D14135=1,$B14135,-1)</f>
        <v/>
      </c>
      <c r="I14135" s="15">
        <f>IF($D14135=1,$C14135,-1)</f>
        <v/>
      </c>
    </row>
    <row r="14136">
      <c r="A14136" s="33" t="n">
        <v>45880.875</v>
      </c>
      <c r="B14136" s="15">
        <f>WEEKDAY($A14136,2)</f>
        <v/>
      </c>
      <c r="C14136" s="15">
        <f>HOUR($A14136)</f>
        <v/>
      </c>
      <c r="D14136" s="15">
        <f>IF(AND($A14136&gt;=Instellingen!$B$6,$A14136&lt;Instellingen!$B$7),1,0)</f>
        <v/>
      </c>
      <c r="E14136" s="15">
        <f>COUNTIF(tData[BezoekStart],"&lt;"&amp;($A14136+1/24))-COUNTIF(tData[BezoekEind],"&lt;="&amp;$A14136)</f>
        <v/>
      </c>
      <c r="F14136" s="15">
        <f>COUNTIF(tData[BezoekLangStart],"&lt;"&amp;($A14136+1/24))-COUNTIF(tData[BezoekLangEind],"&lt;="&amp;$A14136)</f>
        <v/>
      </c>
      <c r="G14136" s="15">
        <f>IF($D14136=1,$B14136*100+$C14136,-1)</f>
        <v/>
      </c>
      <c r="H14136" s="15">
        <f>IF($D14136=1,$B14136,-1)</f>
        <v/>
      </c>
      <c r="I14136" s="15">
        <f>IF($D14136=1,$C14136,-1)</f>
        <v/>
      </c>
    </row>
    <row r="14137">
      <c r="A14137" s="33" t="n">
        <v>45880.91666666666</v>
      </c>
      <c r="B14137" s="15">
        <f>WEEKDAY($A14137,2)</f>
        <v/>
      </c>
      <c r="C14137" s="15">
        <f>HOUR($A14137)</f>
        <v/>
      </c>
      <c r="D14137" s="15">
        <f>IF(AND($A14137&gt;=Instellingen!$B$6,$A14137&lt;Instellingen!$B$7),1,0)</f>
        <v/>
      </c>
      <c r="E14137" s="15">
        <f>COUNTIF(tData[BezoekStart],"&lt;"&amp;($A14137+1/24))-COUNTIF(tData[BezoekEind],"&lt;="&amp;$A14137)</f>
        <v/>
      </c>
      <c r="F14137" s="15">
        <f>COUNTIF(tData[BezoekLangStart],"&lt;"&amp;($A14137+1/24))-COUNTIF(tData[BezoekLangEind],"&lt;="&amp;$A14137)</f>
        <v/>
      </c>
      <c r="G14137" s="15">
        <f>IF($D14137=1,$B14137*100+$C14137,-1)</f>
        <v/>
      </c>
      <c r="H14137" s="15">
        <f>IF($D14137=1,$B14137,-1)</f>
        <v/>
      </c>
      <c r="I14137" s="15">
        <f>IF($D14137=1,$C14137,-1)</f>
        <v/>
      </c>
    </row>
    <row r="14138">
      <c r="A14138" s="33" t="n">
        <v>45880.95833333334</v>
      </c>
      <c r="B14138" s="15">
        <f>WEEKDAY($A14138,2)</f>
        <v/>
      </c>
      <c r="C14138" s="15">
        <f>HOUR($A14138)</f>
        <v/>
      </c>
      <c r="D14138" s="15">
        <f>IF(AND($A14138&gt;=Instellingen!$B$6,$A14138&lt;Instellingen!$B$7),1,0)</f>
        <v/>
      </c>
      <c r="E14138" s="15">
        <f>COUNTIF(tData[BezoekStart],"&lt;"&amp;($A14138+1/24))-COUNTIF(tData[BezoekEind],"&lt;="&amp;$A14138)</f>
        <v/>
      </c>
      <c r="F14138" s="15">
        <f>COUNTIF(tData[BezoekLangStart],"&lt;"&amp;($A14138+1/24))-COUNTIF(tData[BezoekLangEind],"&lt;="&amp;$A14138)</f>
        <v/>
      </c>
      <c r="G14138" s="15">
        <f>IF($D14138=1,$B14138*100+$C14138,-1)</f>
        <v/>
      </c>
      <c r="H14138" s="15">
        <f>IF($D14138=1,$B14138,-1)</f>
        <v/>
      </c>
      <c r="I14138" s="15">
        <f>IF($D14138=1,$C14138,-1)</f>
        <v/>
      </c>
    </row>
    <row r="14139">
      <c r="A14139" s="33" t="n">
        <v>45881</v>
      </c>
      <c r="B14139" s="15">
        <f>WEEKDAY($A14139,2)</f>
        <v/>
      </c>
      <c r="C14139" s="15">
        <f>HOUR($A14139)</f>
        <v/>
      </c>
      <c r="D14139" s="15">
        <f>IF(AND($A14139&gt;=Instellingen!$B$6,$A14139&lt;Instellingen!$B$7),1,0)</f>
        <v/>
      </c>
      <c r="E14139" s="15">
        <f>COUNTIF(tData[BezoekStart],"&lt;"&amp;($A14139+1/24))-COUNTIF(tData[BezoekEind],"&lt;="&amp;$A14139)</f>
        <v/>
      </c>
      <c r="F14139" s="15">
        <f>COUNTIF(tData[BezoekLangStart],"&lt;"&amp;($A14139+1/24))-COUNTIF(tData[BezoekLangEind],"&lt;="&amp;$A14139)</f>
        <v/>
      </c>
      <c r="G14139" s="15">
        <f>IF($D14139=1,$B14139*100+$C14139,-1)</f>
        <v/>
      </c>
      <c r="H14139" s="15">
        <f>IF($D14139=1,$B14139,-1)</f>
        <v/>
      </c>
      <c r="I14139" s="15">
        <f>IF($D14139=1,$C14139,-1)</f>
        <v/>
      </c>
    </row>
    <row r="14140">
      <c r="A14140" s="33" t="n">
        <v>45881.04166666666</v>
      </c>
      <c r="B14140" s="15">
        <f>WEEKDAY($A14140,2)</f>
        <v/>
      </c>
      <c r="C14140" s="15">
        <f>HOUR($A14140)</f>
        <v/>
      </c>
      <c r="D14140" s="15">
        <f>IF(AND($A14140&gt;=Instellingen!$B$6,$A14140&lt;Instellingen!$B$7),1,0)</f>
        <v/>
      </c>
      <c r="E14140" s="15">
        <f>COUNTIF(tData[BezoekStart],"&lt;"&amp;($A14140+1/24))-COUNTIF(tData[BezoekEind],"&lt;="&amp;$A14140)</f>
        <v/>
      </c>
      <c r="F14140" s="15">
        <f>COUNTIF(tData[BezoekLangStart],"&lt;"&amp;($A14140+1/24))-COUNTIF(tData[BezoekLangEind],"&lt;="&amp;$A14140)</f>
        <v/>
      </c>
      <c r="G14140" s="15">
        <f>IF($D14140=1,$B14140*100+$C14140,-1)</f>
        <v/>
      </c>
      <c r="H14140" s="15">
        <f>IF($D14140=1,$B14140,-1)</f>
        <v/>
      </c>
      <c r="I14140" s="15">
        <f>IF($D14140=1,$C14140,-1)</f>
        <v/>
      </c>
    </row>
    <row r="14141">
      <c r="A14141" s="33" t="n">
        <v>45881.08333333334</v>
      </c>
      <c r="B14141" s="15">
        <f>WEEKDAY($A14141,2)</f>
        <v/>
      </c>
      <c r="C14141" s="15">
        <f>HOUR($A14141)</f>
        <v/>
      </c>
      <c r="D14141" s="15">
        <f>IF(AND($A14141&gt;=Instellingen!$B$6,$A14141&lt;Instellingen!$B$7),1,0)</f>
        <v/>
      </c>
      <c r="E14141" s="15">
        <f>COUNTIF(tData[BezoekStart],"&lt;"&amp;($A14141+1/24))-COUNTIF(tData[BezoekEind],"&lt;="&amp;$A14141)</f>
        <v/>
      </c>
      <c r="F14141" s="15">
        <f>COUNTIF(tData[BezoekLangStart],"&lt;"&amp;($A14141+1/24))-COUNTIF(tData[BezoekLangEind],"&lt;="&amp;$A14141)</f>
        <v/>
      </c>
      <c r="G14141" s="15">
        <f>IF($D14141=1,$B14141*100+$C14141,-1)</f>
        <v/>
      </c>
      <c r="H14141" s="15">
        <f>IF($D14141=1,$B14141,-1)</f>
        <v/>
      </c>
      <c r="I14141" s="15">
        <f>IF($D14141=1,$C14141,-1)</f>
        <v/>
      </c>
    </row>
    <row r="14142">
      <c r="A14142" s="33" t="n">
        <v>45881.125</v>
      </c>
      <c r="B14142" s="15">
        <f>WEEKDAY($A14142,2)</f>
        <v/>
      </c>
      <c r="C14142" s="15">
        <f>HOUR($A14142)</f>
        <v/>
      </c>
      <c r="D14142" s="15">
        <f>IF(AND($A14142&gt;=Instellingen!$B$6,$A14142&lt;Instellingen!$B$7),1,0)</f>
        <v/>
      </c>
      <c r="E14142" s="15">
        <f>COUNTIF(tData[BezoekStart],"&lt;"&amp;($A14142+1/24))-COUNTIF(tData[BezoekEind],"&lt;="&amp;$A14142)</f>
        <v/>
      </c>
      <c r="F14142" s="15">
        <f>COUNTIF(tData[BezoekLangStart],"&lt;"&amp;($A14142+1/24))-COUNTIF(tData[BezoekLangEind],"&lt;="&amp;$A14142)</f>
        <v/>
      </c>
      <c r="G14142" s="15">
        <f>IF($D14142=1,$B14142*100+$C14142,-1)</f>
        <v/>
      </c>
      <c r="H14142" s="15">
        <f>IF($D14142=1,$B14142,-1)</f>
        <v/>
      </c>
      <c r="I14142" s="15">
        <f>IF($D14142=1,$C14142,-1)</f>
        <v/>
      </c>
    </row>
    <row r="14143">
      <c r="A14143" s="33" t="n">
        <v>45881.16666666666</v>
      </c>
      <c r="B14143" s="15">
        <f>WEEKDAY($A14143,2)</f>
        <v/>
      </c>
      <c r="C14143" s="15">
        <f>HOUR($A14143)</f>
        <v/>
      </c>
      <c r="D14143" s="15">
        <f>IF(AND($A14143&gt;=Instellingen!$B$6,$A14143&lt;Instellingen!$B$7),1,0)</f>
        <v/>
      </c>
      <c r="E14143" s="15">
        <f>COUNTIF(tData[BezoekStart],"&lt;"&amp;($A14143+1/24))-COUNTIF(tData[BezoekEind],"&lt;="&amp;$A14143)</f>
        <v/>
      </c>
      <c r="F14143" s="15">
        <f>COUNTIF(tData[BezoekLangStart],"&lt;"&amp;($A14143+1/24))-COUNTIF(tData[BezoekLangEind],"&lt;="&amp;$A14143)</f>
        <v/>
      </c>
      <c r="G14143" s="15">
        <f>IF($D14143=1,$B14143*100+$C14143,-1)</f>
        <v/>
      </c>
      <c r="H14143" s="15">
        <f>IF($D14143=1,$B14143,-1)</f>
        <v/>
      </c>
      <c r="I14143" s="15">
        <f>IF($D14143=1,$C14143,-1)</f>
        <v/>
      </c>
    </row>
    <row r="14144">
      <c r="A14144" s="33" t="n">
        <v>45881.20833333334</v>
      </c>
      <c r="B14144" s="15">
        <f>WEEKDAY($A14144,2)</f>
        <v/>
      </c>
      <c r="C14144" s="15">
        <f>HOUR($A14144)</f>
        <v/>
      </c>
      <c r="D14144" s="15">
        <f>IF(AND($A14144&gt;=Instellingen!$B$6,$A14144&lt;Instellingen!$B$7),1,0)</f>
        <v/>
      </c>
      <c r="E14144" s="15">
        <f>COUNTIF(tData[BezoekStart],"&lt;"&amp;($A14144+1/24))-COUNTIF(tData[BezoekEind],"&lt;="&amp;$A14144)</f>
        <v/>
      </c>
      <c r="F14144" s="15">
        <f>COUNTIF(tData[BezoekLangStart],"&lt;"&amp;($A14144+1/24))-COUNTIF(tData[BezoekLangEind],"&lt;="&amp;$A14144)</f>
        <v/>
      </c>
      <c r="G14144" s="15">
        <f>IF($D14144=1,$B14144*100+$C14144,-1)</f>
        <v/>
      </c>
      <c r="H14144" s="15">
        <f>IF($D14144=1,$B14144,-1)</f>
        <v/>
      </c>
      <c r="I14144" s="15">
        <f>IF($D14144=1,$C14144,-1)</f>
        <v/>
      </c>
    </row>
    <row r="14145">
      <c r="A14145" s="33" t="n">
        <v>45881.25</v>
      </c>
      <c r="B14145" s="15">
        <f>WEEKDAY($A14145,2)</f>
        <v/>
      </c>
      <c r="C14145" s="15">
        <f>HOUR($A14145)</f>
        <v/>
      </c>
      <c r="D14145" s="15">
        <f>IF(AND($A14145&gt;=Instellingen!$B$6,$A14145&lt;Instellingen!$B$7),1,0)</f>
        <v/>
      </c>
      <c r="E14145" s="15">
        <f>COUNTIF(tData[BezoekStart],"&lt;"&amp;($A14145+1/24))-COUNTIF(tData[BezoekEind],"&lt;="&amp;$A14145)</f>
        <v/>
      </c>
      <c r="F14145" s="15">
        <f>COUNTIF(tData[BezoekLangStart],"&lt;"&amp;($A14145+1/24))-COUNTIF(tData[BezoekLangEind],"&lt;="&amp;$A14145)</f>
        <v/>
      </c>
      <c r="G14145" s="15">
        <f>IF($D14145=1,$B14145*100+$C14145,-1)</f>
        <v/>
      </c>
      <c r="H14145" s="15">
        <f>IF($D14145=1,$B14145,-1)</f>
        <v/>
      </c>
      <c r="I14145" s="15">
        <f>IF($D14145=1,$C14145,-1)</f>
        <v/>
      </c>
    </row>
    <row r="14146">
      <c r="A14146" s="33" t="n">
        <v>45881.29166666666</v>
      </c>
      <c r="B14146" s="15">
        <f>WEEKDAY($A14146,2)</f>
        <v/>
      </c>
      <c r="C14146" s="15">
        <f>HOUR($A14146)</f>
        <v/>
      </c>
      <c r="D14146" s="15">
        <f>IF(AND($A14146&gt;=Instellingen!$B$6,$A14146&lt;Instellingen!$B$7),1,0)</f>
        <v/>
      </c>
      <c r="E14146" s="15">
        <f>COUNTIF(tData[BezoekStart],"&lt;"&amp;($A14146+1/24))-COUNTIF(tData[BezoekEind],"&lt;="&amp;$A14146)</f>
        <v/>
      </c>
      <c r="F14146" s="15">
        <f>COUNTIF(tData[BezoekLangStart],"&lt;"&amp;($A14146+1/24))-COUNTIF(tData[BezoekLangEind],"&lt;="&amp;$A14146)</f>
        <v/>
      </c>
      <c r="G14146" s="15">
        <f>IF($D14146=1,$B14146*100+$C14146,-1)</f>
        <v/>
      </c>
      <c r="H14146" s="15">
        <f>IF($D14146=1,$B14146,-1)</f>
        <v/>
      </c>
      <c r="I14146" s="15">
        <f>IF($D14146=1,$C14146,-1)</f>
        <v/>
      </c>
    </row>
    <row r="14147">
      <c r="A14147" s="33" t="n">
        <v>45881.33333333334</v>
      </c>
      <c r="B14147" s="15">
        <f>WEEKDAY($A14147,2)</f>
        <v/>
      </c>
      <c r="C14147" s="15">
        <f>HOUR($A14147)</f>
        <v/>
      </c>
      <c r="D14147" s="15">
        <f>IF(AND($A14147&gt;=Instellingen!$B$6,$A14147&lt;Instellingen!$B$7),1,0)</f>
        <v/>
      </c>
      <c r="E14147" s="15">
        <f>COUNTIF(tData[BezoekStart],"&lt;"&amp;($A14147+1/24))-COUNTIF(tData[BezoekEind],"&lt;="&amp;$A14147)</f>
        <v/>
      </c>
      <c r="F14147" s="15">
        <f>COUNTIF(tData[BezoekLangStart],"&lt;"&amp;($A14147+1/24))-COUNTIF(tData[BezoekLangEind],"&lt;="&amp;$A14147)</f>
        <v/>
      </c>
      <c r="G14147" s="15">
        <f>IF($D14147=1,$B14147*100+$C14147,-1)</f>
        <v/>
      </c>
      <c r="H14147" s="15">
        <f>IF($D14147=1,$B14147,-1)</f>
        <v/>
      </c>
      <c r="I14147" s="15">
        <f>IF($D14147=1,$C14147,-1)</f>
        <v/>
      </c>
    </row>
    <row r="14148">
      <c r="A14148" s="33" t="n">
        <v>45881.375</v>
      </c>
      <c r="B14148" s="15">
        <f>WEEKDAY($A14148,2)</f>
        <v/>
      </c>
      <c r="C14148" s="15">
        <f>HOUR($A14148)</f>
        <v/>
      </c>
      <c r="D14148" s="15">
        <f>IF(AND($A14148&gt;=Instellingen!$B$6,$A14148&lt;Instellingen!$B$7),1,0)</f>
        <v/>
      </c>
      <c r="E14148" s="15">
        <f>COUNTIF(tData[BezoekStart],"&lt;"&amp;($A14148+1/24))-COUNTIF(tData[BezoekEind],"&lt;="&amp;$A14148)</f>
        <v/>
      </c>
      <c r="F14148" s="15">
        <f>COUNTIF(tData[BezoekLangStart],"&lt;"&amp;($A14148+1/24))-COUNTIF(tData[BezoekLangEind],"&lt;="&amp;$A14148)</f>
        <v/>
      </c>
      <c r="G14148" s="15">
        <f>IF($D14148=1,$B14148*100+$C14148,-1)</f>
        <v/>
      </c>
      <c r="H14148" s="15">
        <f>IF($D14148=1,$B14148,-1)</f>
        <v/>
      </c>
      <c r="I14148" s="15">
        <f>IF($D14148=1,$C14148,-1)</f>
        <v/>
      </c>
    </row>
    <row r="14149">
      <c r="A14149" s="33" t="n">
        <v>45881.41666666666</v>
      </c>
      <c r="B14149" s="15">
        <f>WEEKDAY($A14149,2)</f>
        <v/>
      </c>
      <c r="C14149" s="15">
        <f>HOUR($A14149)</f>
        <v/>
      </c>
      <c r="D14149" s="15">
        <f>IF(AND($A14149&gt;=Instellingen!$B$6,$A14149&lt;Instellingen!$B$7),1,0)</f>
        <v/>
      </c>
      <c r="E14149" s="15">
        <f>COUNTIF(tData[BezoekStart],"&lt;"&amp;($A14149+1/24))-COUNTIF(tData[BezoekEind],"&lt;="&amp;$A14149)</f>
        <v/>
      </c>
      <c r="F14149" s="15">
        <f>COUNTIF(tData[BezoekLangStart],"&lt;"&amp;($A14149+1/24))-COUNTIF(tData[BezoekLangEind],"&lt;="&amp;$A14149)</f>
        <v/>
      </c>
      <c r="G14149" s="15">
        <f>IF($D14149=1,$B14149*100+$C14149,-1)</f>
        <v/>
      </c>
      <c r="H14149" s="15">
        <f>IF($D14149=1,$B14149,-1)</f>
        <v/>
      </c>
      <c r="I14149" s="15">
        <f>IF($D14149=1,$C14149,-1)</f>
        <v/>
      </c>
    </row>
    <row r="14150">
      <c r="A14150" s="33" t="n">
        <v>45881.45833333334</v>
      </c>
      <c r="B14150" s="15">
        <f>WEEKDAY($A14150,2)</f>
        <v/>
      </c>
      <c r="C14150" s="15">
        <f>HOUR($A14150)</f>
        <v/>
      </c>
      <c r="D14150" s="15">
        <f>IF(AND($A14150&gt;=Instellingen!$B$6,$A14150&lt;Instellingen!$B$7),1,0)</f>
        <v/>
      </c>
      <c r="E14150" s="15">
        <f>COUNTIF(tData[BezoekStart],"&lt;"&amp;($A14150+1/24))-COUNTIF(tData[BezoekEind],"&lt;="&amp;$A14150)</f>
        <v/>
      </c>
      <c r="F14150" s="15">
        <f>COUNTIF(tData[BezoekLangStart],"&lt;"&amp;($A14150+1/24))-COUNTIF(tData[BezoekLangEind],"&lt;="&amp;$A14150)</f>
        <v/>
      </c>
      <c r="G14150" s="15">
        <f>IF($D14150=1,$B14150*100+$C14150,-1)</f>
        <v/>
      </c>
      <c r="H14150" s="15">
        <f>IF($D14150=1,$B14150,-1)</f>
        <v/>
      </c>
      <c r="I14150" s="15">
        <f>IF($D14150=1,$C14150,-1)</f>
        <v/>
      </c>
    </row>
    <row r="14151">
      <c r="A14151" s="33" t="n">
        <v>45881.5</v>
      </c>
      <c r="B14151" s="15">
        <f>WEEKDAY($A14151,2)</f>
        <v/>
      </c>
      <c r="C14151" s="15">
        <f>HOUR($A14151)</f>
        <v/>
      </c>
      <c r="D14151" s="15">
        <f>IF(AND($A14151&gt;=Instellingen!$B$6,$A14151&lt;Instellingen!$B$7),1,0)</f>
        <v/>
      </c>
      <c r="E14151" s="15">
        <f>COUNTIF(tData[BezoekStart],"&lt;"&amp;($A14151+1/24))-COUNTIF(tData[BezoekEind],"&lt;="&amp;$A14151)</f>
        <v/>
      </c>
      <c r="F14151" s="15">
        <f>COUNTIF(tData[BezoekLangStart],"&lt;"&amp;($A14151+1/24))-COUNTIF(tData[BezoekLangEind],"&lt;="&amp;$A14151)</f>
        <v/>
      </c>
      <c r="G14151" s="15">
        <f>IF($D14151=1,$B14151*100+$C14151,-1)</f>
        <v/>
      </c>
      <c r="H14151" s="15">
        <f>IF($D14151=1,$B14151,-1)</f>
        <v/>
      </c>
      <c r="I14151" s="15">
        <f>IF($D14151=1,$C14151,-1)</f>
        <v/>
      </c>
    </row>
    <row r="14152">
      <c r="A14152" s="33" t="n">
        <v>45881.54166666666</v>
      </c>
      <c r="B14152" s="15">
        <f>WEEKDAY($A14152,2)</f>
        <v/>
      </c>
      <c r="C14152" s="15">
        <f>HOUR($A14152)</f>
        <v/>
      </c>
      <c r="D14152" s="15">
        <f>IF(AND($A14152&gt;=Instellingen!$B$6,$A14152&lt;Instellingen!$B$7),1,0)</f>
        <v/>
      </c>
      <c r="E14152" s="15">
        <f>COUNTIF(tData[BezoekStart],"&lt;"&amp;($A14152+1/24))-COUNTIF(tData[BezoekEind],"&lt;="&amp;$A14152)</f>
        <v/>
      </c>
      <c r="F14152" s="15">
        <f>COUNTIF(tData[BezoekLangStart],"&lt;"&amp;($A14152+1/24))-COUNTIF(tData[BezoekLangEind],"&lt;="&amp;$A14152)</f>
        <v/>
      </c>
      <c r="G14152" s="15">
        <f>IF($D14152=1,$B14152*100+$C14152,-1)</f>
        <v/>
      </c>
      <c r="H14152" s="15">
        <f>IF($D14152=1,$B14152,-1)</f>
        <v/>
      </c>
      <c r="I14152" s="15">
        <f>IF($D14152=1,$C14152,-1)</f>
        <v/>
      </c>
    </row>
    <row r="14153">
      <c r="A14153" s="33" t="n">
        <v>45881.58333333334</v>
      </c>
      <c r="B14153" s="15">
        <f>WEEKDAY($A14153,2)</f>
        <v/>
      </c>
      <c r="C14153" s="15">
        <f>HOUR($A14153)</f>
        <v/>
      </c>
      <c r="D14153" s="15">
        <f>IF(AND($A14153&gt;=Instellingen!$B$6,$A14153&lt;Instellingen!$B$7),1,0)</f>
        <v/>
      </c>
      <c r="E14153" s="15">
        <f>COUNTIF(tData[BezoekStart],"&lt;"&amp;($A14153+1/24))-COUNTIF(tData[BezoekEind],"&lt;="&amp;$A14153)</f>
        <v/>
      </c>
      <c r="F14153" s="15">
        <f>COUNTIF(tData[BezoekLangStart],"&lt;"&amp;($A14153+1/24))-COUNTIF(tData[BezoekLangEind],"&lt;="&amp;$A14153)</f>
        <v/>
      </c>
      <c r="G14153" s="15">
        <f>IF($D14153=1,$B14153*100+$C14153,-1)</f>
        <v/>
      </c>
      <c r="H14153" s="15">
        <f>IF($D14153=1,$B14153,-1)</f>
        <v/>
      </c>
      <c r="I14153" s="15">
        <f>IF($D14153=1,$C14153,-1)</f>
        <v/>
      </c>
    </row>
    <row r="14154">
      <c r="A14154" s="33" t="n">
        <v>45881.625</v>
      </c>
      <c r="B14154" s="15">
        <f>WEEKDAY($A14154,2)</f>
        <v/>
      </c>
      <c r="C14154" s="15">
        <f>HOUR($A14154)</f>
        <v/>
      </c>
      <c r="D14154" s="15">
        <f>IF(AND($A14154&gt;=Instellingen!$B$6,$A14154&lt;Instellingen!$B$7),1,0)</f>
        <v/>
      </c>
      <c r="E14154" s="15">
        <f>COUNTIF(tData[BezoekStart],"&lt;"&amp;($A14154+1/24))-COUNTIF(tData[BezoekEind],"&lt;="&amp;$A14154)</f>
        <v/>
      </c>
      <c r="F14154" s="15">
        <f>COUNTIF(tData[BezoekLangStart],"&lt;"&amp;($A14154+1/24))-COUNTIF(tData[BezoekLangEind],"&lt;="&amp;$A14154)</f>
        <v/>
      </c>
      <c r="G14154" s="15">
        <f>IF($D14154=1,$B14154*100+$C14154,-1)</f>
        <v/>
      </c>
      <c r="H14154" s="15">
        <f>IF($D14154=1,$B14154,-1)</f>
        <v/>
      </c>
      <c r="I14154" s="15">
        <f>IF($D14154=1,$C14154,-1)</f>
        <v/>
      </c>
    </row>
    <row r="14155">
      <c r="A14155" s="33" t="n">
        <v>45881.66666666666</v>
      </c>
      <c r="B14155" s="15">
        <f>WEEKDAY($A14155,2)</f>
        <v/>
      </c>
      <c r="C14155" s="15">
        <f>HOUR($A14155)</f>
        <v/>
      </c>
      <c r="D14155" s="15">
        <f>IF(AND($A14155&gt;=Instellingen!$B$6,$A14155&lt;Instellingen!$B$7),1,0)</f>
        <v/>
      </c>
      <c r="E14155" s="15">
        <f>COUNTIF(tData[BezoekStart],"&lt;"&amp;($A14155+1/24))-COUNTIF(tData[BezoekEind],"&lt;="&amp;$A14155)</f>
        <v/>
      </c>
      <c r="F14155" s="15">
        <f>COUNTIF(tData[BezoekLangStart],"&lt;"&amp;($A14155+1/24))-COUNTIF(tData[BezoekLangEind],"&lt;="&amp;$A14155)</f>
        <v/>
      </c>
      <c r="G14155" s="15">
        <f>IF($D14155=1,$B14155*100+$C14155,-1)</f>
        <v/>
      </c>
      <c r="H14155" s="15">
        <f>IF($D14155=1,$B14155,-1)</f>
        <v/>
      </c>
      <c r="I14155" s="15">
        <f>IF($D14155=1,$C14155,-1)</f>
        <v/>
      </c>
    </row>
    <row r="14156">
      <c r="A14156" s="33" t="n">
        <v>45881.70833333334</v>
      </c>
      <c r="B14156" s="15">
        <f>WEEKDAY($A14156,2)</f>
        <v/>
      </c>
      <c r="C14156" s="15">
        <f>HOUR($A14156)</f>
        <v/>
      </c>
      <c r="D14156" s="15">
        <f>IF(AND($A14156&gt;=Instellingen!$B$6,$A14156&lt;Instellingen!$B$7),1,0)</f>
        <v/>
      </c>
      <c r="E14156" s="15">
        <f>COUNTIF(tData[BezoekStart],"&lt;"&amp;($A14156+1/24))-COUNTIF(tData[BezoekEind],"&lt;="&amp;$A14156)</f>
        <v/>
      </c>
      <c r="F14156" s="15">
        <f>COUNTIF(tData[BezoekLangStart],"&lt;"&amp;($A14156+1/24))-COUNTIF(tData[BezoekLangEind],"&lt;="&amp;$A14156)</f>
        <v/>
      </c>
      <c r="G14156" s="15">
        <f>IF($D14156=1,$B14156*100+$C14156,-1)</f>
        <v/>
      </c>
      <c r="H14156" s="15">
        <f>IF($D14156=1,$B14156,-1)</f>
        <v/>
      </c>
      <c r="I14156" s="15">
        <f>IF($D14156=1,$C14156,-1)</f>
        <v/>
      </c>
    </row>
    <row r="14157">
      <c r="A14157" s="33" t="n">
        <v>45881.75</v>
      </c>
      <c r="B14157" s="15">
        <f>WEEKDAY($A14157,2)</f>
        <v/>
      </c>
      <c r="C14157" s="15">
        <f>HOUR($A14157)</f>
        <v/>
      </c>
      <c r="D14157" s="15">
        <f>IF(AND($A14157&gt;=Instellingen!$B$6,$A14157&lt;Instellingen!$B$7),1,0)</f>
        <v/>
      </c>
      <c r="E14157" s="15">
        <f>COUNTIF(tData[BezoekStart],"&lt;"&amp;($A14157+1/24))-COUNTIF(tData[BezoekEind],"&lt;="&amp;$A14157)</f>
        <v/>
      </c>
      <c r="F14157" s="15">
        <f>COUNTIF(tData[BezoekLangStart],"&lt;"&amp;($A14157+1/24))-COUNTIF(tData[BezoekLangEind],"&lt;="&amp;$A14157)</f>
        <v/>
      </c>
      <c r="G14157" s="15">
        <f>IF($D14157=1,$B14157*100+$C14157,-1)</f>
        <v/>
      </c>
      <c r="H14157" s="15">
        <f>IF($D14157=1,$B14157,-1)</f>
        <v/>
      </c>
      <c r="I14157" s="15">
        <f>IF($D14157=1,$C14157,-1)</f>
        <v/>
      </c>
    </row>
    <row r="14158">
      <c r="A14158" s="33" t="n">
        <v>45881.79166666666</v>
      </c>
      <c r="B14158" s="15">
        <f>WEEKDAY($A14158,2)</f>
        <v/>
      </c>
      <c r="C14158" s="15">
        <f>HOUR($A14158)</f>
        <v/>
      </c>
      <c r="D14158" s="15">
        <f>IF(AND($A14158&gt;=Instellingen!$B$6,$A14158&lt;Instellingen!$B$7),1,0)</f>
        <v/>
      </c>
      <c r="E14158" s="15">
        <f>COUNTIF(tData[BezoekStart],"&lt;"&amp;($A14158+1/24))-COUNTIF(tData[BezoekEind],"&lt;="&amp;$A14158)</f>
        <v/>
      </c>
      <c r="F14158" s="15">
        <f>COUNTIF(tData[BezoekLangStart],"&lt;"&amp;($A14158+1/24))-COUNTIF(tData[BezoekLangEind],"&lt;="&amp;$A14158)</f>
        <v/>
      </c>
      <c r="G14158" s="15">
        <f>IF($D14158=1,$B14158*100+$C14158,-1)</f>
        <v/>
      </c>
      <c r="H14158" s="15">
        <f>IF($D14158=1,$B14158,-1)</f>
        <v/>
      </c>
      <c r="I14158" s="15">
        <f>IF($D14158=1,$C14158,-1)</f>
        <v/>
      </c>
    </row>
    <row r="14159">
      <c r="A14159" s="33" t="n">
        <v>45881.83333333334</v>
      </c>
      <c r="B14159" s="15">
        <f>WEEKDAY($A14159,2)</f>
        <v/>
      </c>
      <c r="C14159" s="15">
        <f>HOUR($A14159)</f>
        <v/>
      </c>
      <c r="D14159" s="15">
        <f>IF(AND($A14159&gt;=Instellingen!$B$6,$A14159&lt;Instellingen!$B$7),1,0)</f>
        <v/>
      </c>
      <c r="E14159" s="15">
        <f>COUNTIF(tData[BezoekStart],"&lt;"&amp;($A14159+1/24))-COUNTIF(tData[BezoekEind],"&lt;="&amp;$A14159)</f>
        <v/>
      </c>
      <c r="F14159" s="15">
        <f>COUNTIF(tData[BezoekLangStart],"&lt;"&amp;($A14159+1/24))-COUNTIF(tData[BezoekLangEind],"&lt;="&amp;$A14159)</f>
        <v/>
      </c>
      <c r="G14159" s="15">
        <f>IF($D14159=1,$B14159*100+$C14159,-1)</f>
        <v/>
      </c>
      <c r="H14159" s="15">
        <f>IF($D14159=1,$B14159,-1)</f>
        <v/>
      </c>
      <c r="I14159" s="15">
        <f>IF($D14159=1,$C14159,-1)</f>
        <v/>
      </c>
    </row>
    <row r="14160">
      <c r="A14160" s="33" t="n">
        <v>45881.875</v>
      </c>
      <c r="B14160" s="15">
        <f>WEEKDAY($A14160,2)</f>
        <v/>
      </c>
      <c r="C14160" s="15">
        <f>HOUR($A14160)</f>
        <v/>
      </c>
      <c r="D14160" s="15">
        <f>IF(AND($A14160&gt;=Instellingen!$B$6,$A14160&lt;Instellingen!$B$7),1,0)</f>
        <v/>
      </c>
      <c r="E14160" s="15">
        <f>COUNTIF(tData[BezoekStart],"&lt;"&amp;($A14160+1/24))-COUNTIF(tData[BezoekEind],"&lt;="&amp;$A14160)</f>
        <v/>
      </c>
      <c r="F14160" s="15">
        <f>COUNTIF(tData[BezoekLangStart],"&lt;"&amp;($A14160+1/24))-COUNTIF(tData[BezoekLangEind],"&lt;="&amp;$A14160)</f>
        <v/>
      </c>
      <c r="G14160" s="15">
        <f>IF($D14160=1,$B14160*100+$C14160,-1)</f>
        <v/>
      </c>
      <c r="H14160" s="15">
        <f>IF($D14160=1,$B14160,-1)</f>
        <v/>
      </c>
      <c r="I14160" s="15">
        <f>IF($D14160=1,$C14160,-1)</f>
        <v/>
      </c>
    </row>
    <row r="14161">
      <c r="A14161" s="33" t="n">
        <v>45881.91666666666</v>
      </c>
      <c r="B14161" s="15">
        <f>WEEKDAY($A14161,2)</f>
        <v/>
      </c>
      <c r="C14161" s="15">
        <f>HOUR($A14161)</f>
        <v/>
      </c>
      <c r="D14161" s="15">
        <f>IF(AND($A14161&gt;=Instellingen!$B$6,$A14161&lt;Instellingen!$B$7),1,0)</f>
        <v/>
      </c>
      <c r="E14161" s="15">
        <f>COUNTIF(tData[BezoekStart],"&lt;"&amp;($A14161+1/24))-COUNTIF(tData[BezoekEind],"&lt;="&amp;$A14161)</f>
        <v/>
      </c>
      <c r="F14161" s="15">
        <f>COUNTIF(tData[BezoekLangStart],"&lt;"&amp;($A14161+1/24))-COUNTIF(tData[BezoekLangEind],"&lt;="&amp;$A14161)</f>
        <v/>
      </c>
      <c r="G14161" s="15">
        <f>IF($D14161=1,$B14161*100+$C14161,-1)</f>
        <v/>
      </c>
      <c r="H14161" s="15">
        <f>IF($D14161=1,$B14161,-1)</f>
        <v/>
      </c>
      <c r="I14161" s="15">
        <f>IF($D14161=1,$C14161,-1)</f>
        <v/>
      </c>
    </row>
    <row r="14162">
      <c r="A14162" s="33" t="n">
        <v>45881.95833333334</v>
      </c>
      <c r="B14162" s="15">
        <f>WEEKDAY($A14162,2)</f>
        <v/>
      </c>
      <c r="C14162" s="15">
        <f>HOUR($A14162)</f>
        <v/>
      </c>
      <c r="D14162" s="15">
        <f>IF(AND($A14162&gt;=Instellingen!$B$6,$A14162&lt;Instellingen!$B$7),1,0)</f>
        <v/>
      </c>
      <c r="E14162" s="15">
        <f>COUNTIF(tData[BezoekStart],"&lt;"&amp;($A14162+1/24))-COUNTIF(tData[BezoekEind],"&lt;="&amp;$A14162)</f>
        <v/>
      </c>
      <c r="F14162" s="15">
        <f>COUNTIF(tData[BezoekLangStart],"&lt;"&amp;($A14162+1/24))-COUNTIF(tData[BezoekLangEind],"&lt;="&amp;$A14162)</f>
        <v/>
      </c>
      <c r="G14162" s="15">
        <f>IF($D14162=1,$B14162*100+$C14162,-1)</f>
        <v/>
      </c>
      <c r="H14162" s="15">
        <f>IF($D14162=1,$B14162,-1)</f>
        <v/>
      </c>
      <c r="I14162" s="15">
        <f>IF($D14162=1,$C14162,-1)</f>
        <v/>
      </c>
    </row>
    <row r="14163">
      <c r="A14163" s="33" t="n">
        <v>45882</v>
      </c>
      <c r="B14163" s="15">
        <f>WEEKDAY($A14163,2)</f>
        <v/>
      </c>
      <c r="C14163" s="15">
        <f>HOUR($A14163)</f>
        <v/>
      </c>
      <c r="D14163" s="15">
        <f>IF(AND($A14163&gt;=Instellingen!$B$6,$A14163&lt;Instellingen!$B$7),1,0)</f>
        <v/>
      </c>
      <c r="E14163" s="15">
        <f>COUNTIF(tData[BezoekStart],"&lt;"&amp;($A14163+1/24))-COUNTIF(tData[BezoekEind],"&lt;="&amp;$A14163)</f>
        <v/>
      </c>
      <c r="F14163" s="15">
        <f>COUNTIF(tData[BezoekLangStart],"&lt;"&amp;($A14163+1/24))-COUNTIF(tData[BezoekLangEind],"&lt;="&amp;$A14163)</f>
        <v/>
      </c>
      <c r="G14163" s="15">
        <f>IF($D14163=1,$B14163*100+$C14163,-1)</f>
        <v/>
      </c>
      <c r="H14163" s="15">
        <f>IF($D14163=1,$B14163,-1)</f>
        <v/>
      </c>
      <c r="I14163" s="15">
        <f>IF($D14163=1,$C14163,-1)</f>
        <v/>
      </c>
    </row>
    <row r="14164">
      <c r="A14164" s="33" t="n">
        <v>45882.04166666666</v>
      </c>
      <c r="B14164" s="15">
        <f>WEEKDAY($A14164,2)</f>
        <v/>
      </c>
      <c r="C14164" s="15">
        <f>HOUR($A14164)</f>
        <v/>
      </c>
      <c r="D14164" s="15">
        <f>IF(AND($A14164&gt;=Instellingen!$B$6,$A14164&lt;Instellingen!$B$7),1,0)</f>
        <v/>
      </c>
      <c r="E14164" s="15">
        <f>COUNTIF(tData[BezoekStart],"&lt;"&amp;($A14164+1/24))-COUNTIF(tData[BezoekEind],"&lt;="&amp;$A14164)</f>
        <v/>
      </c>
      <c r="F14164" s="15">
        <f>COUNTIF(tData[BezoekLangStart],"&lt;"&amp;($A14164+1/24))-COUNTIF(tData[BezoekLangEind],"&lt;="&amp;$A14164)</f>
        <v/>
      </c>
      <c r="G14164" s="15">
        <f>IF($D14164=1,$B14164*100+$C14164,-1)</f>
        <v/>
      </c>
      <c r="H14164" s="15">
        <f>IF($D14164=1,$B14164,-1)</f>
        <v/>
      </c>
      <c r="I14164" s="15">
        <f>IF($D14164=1,$C14164,-1)</f>
        <v/>
      </c>
    </row>
    <row r="14165">
      <c r="A14165" s="33" t="n">
        <v>45882.08333333334</v>
      </c>
      <c r="B14165" s="15">
        <f>WEEKDAY($A14165,2)</f>
        <v/>
      </c>
      <c r="C14165" s="15">
        <f>HOUR($A14165)</f>
        <v/>
      </c>
      <c r="D14165" s="15">
        <f>IF(AND($A14165&gt;=Instellingen!$B$6,$A14165&lt;Instellingen!$B$7),1,0)</f>
        <v/>
      </c>
      <c r="E14165" s="15">
        <f>COUNTIF(tData[BezoekStart],"&lt;"&amp;($A14165+1/24))-COUNTIF(tData[BezoekEind],"&lt;="&amp;$A14165)</f>
        <v/>
      </c>
      <c r="F14165" s="15">
        <f>COUNTIF(tData[BezoekLangStart],"&lt;"&amp;($A14165+1/24))-COUNTIF(tData[BezoekLangEind],"&lt;="&amp;$A14165)</f>
        <v/>
      </c>
      <c r="G14165" s="15">
        <f>IF($D14165=1,$B14165*100+$C14165,-1)</f>
        <v/>
      </c>
      <c r="H14165" s="15">
        <f>IF($D14165=1,$B14165,-1)</f>
        <v/>
      </c>
      <c r="I14165" s="15">
        <f>IF($D14165=1,$C14165,-1)</f>
        <v/>
      </c>
    </row>
    <row r="14166">
      <c r="A14166" s="33" t="n">
        <v>45882.125</v>
      </c>
      <c r="B14166" s="15">
        <f>WEEKDAY($A14166,2)</f>
        <v/>
      </c>
      <c r="C14166" s="15">
        <f>HOUR($A14166)</f>
        <v/>
      </c>
      <c r="D14166" s="15">
        <f>IF(AND($A14166&gt;=Instellingen!$B$6,$A14166&lt;Instellingen!$B$7),1,0)</f>
        <v/>
      </c>
      <c r="E14166" s="15">
        <f>COUNTIF(tData[BezoekStart],"&lt;"&amp;($A14166+1/24))-COUNTIF(tData[BezoekEind],"&lt;="&amp;$A14166)</f>
        <v/>
      </c>
      <c r="F14166" s="15">
        <f>COUNTIF(tData[BezoekLangStart],"&lt;"&amp;($A14166+1/24))-COUNTIF(tData[BezoekLangEind],"&lt;="&amp;$A14166)</f>
        <v/>
      </c>
      <c r="G14166" s="15">
        <f>IF($D14166=1,$B14166*100+$C14166,-1)</f>
        <v/>
      </c>
      <c r="H14166" s="15">
        <f>IF($D14166=1,$B14166,-1)</f>
        <v/>
      </c>
      <c r="I14166" s="15">
        <f>IF($D14166=1,$C14166,-1)</f>
        <v/>
      </c>
    </row>
    <row r="14167">
      <c r="A14167" s="33" t="n">
        <v>45882.16666666666</v>
      </c>
      <c r="B14167" s="15">
        <f>WEEKDAY($A14167,2)</f>
        <v/>
      </c>
      <c r="C14167" s="15">
        <f>HOUR($A14167)</f>
        <v/>
      </c>
      <c r="D14167" s="15">
        <f>IF(AND($A14167&gt;=Instellingen!$B$6,$A14167&lt;Instellingen!$B$7),1,0)</f>
        <v/>
      </c>
      <c r="E14167" s="15">
        <f>COUNTIF(tData[BezoekStart],"&lt;"&amp;($A14167+1/24))-COUNTIF(tData[BezoekEind],"&lt;="&amp;$A14167)</f>
        <v/>
      </c>
      <c r="F14167" s="15">
        <f>COUNTIF(tData[BezoekLangStart],"&lt;"&amp;($A14167+1/24))-COUNTIF(tData[BezoekLangEind],"&lt;="&amp;$A14167)</f>
        <v/>
      </c>
      <c r="G14167" s="15">
        <f>IF($D14167=1,$B14167*100+$C14167,-1)</f>
        <v/>
      </c>
      <c r="H14167" s="15">
        <f>IF($D14167=1,$B14167,-1)</f>
        <v/>
      </c>
      <c r="I14167" s="15">
        <f>IF($D14167=1,$C14167,-1)</f>
        <v/>
      </c>
    </row>
    <row r="14168">
      <c r="A14168" s="33" t="n">
        <v>45882.20833333334</v>
      </c>
      <c r="B14168" s="15">
        <f>WEEKDAY($A14168,2)</f>
        <v/>
      </c>
      <c r="C14168" s="15">
        <f>HOUR($A14168)</f>
        <v/>
      </c>
      <c r="D14168" s="15">
        <f>IF(AND($A14168&gt;=Instellingen!$B$6,$A14168&lt;Instellingen!$B$7),1,0)</f>
        <v/>
      </c>
      <c r="E14168" s="15">
        <f>COUNTIF(tData[BezoekStart],"&lt;"&amp;($A14168+1/24))-COUNTIF(tData[BezoekEind],"&lt;="&amp;$A14168)</f>
        <v/>
      </c>
      <c r="F14168" s="15">
        <f>COUNTIF(tData[BezoekLangStart],"&lt;"&amp;($A14168+1/24))-COUNTIF(tData[BezoekLangEind],"&lt;="&amp;$A14168)</f>
        <v/>
      </c>
      <c r="G14168" s="15">
        <f>IF($D14168=1,$B14168*100+$C14168,-1)</f>
        <v/>
      </c>
      <c r="H14168" s="15">
        <f>IF($D14168=1,$B14168,-1)</f>
        <v/>
      </c>
      <c r="I14168" s="15">
        <f>IF($D14168=1,$C14168,-1)</f>
        <v/>
      </c>
    </row>
    <row r="14169">
      <c r="A14169" s="33" t="n">
        <v>45882.25</v>
      </c>
      <c r="B14169" s="15">
        <f>WEEKDAY($A14169,2)</f>
        <v/>
      </c>
      <c r="C14169" s="15">
        <f>HOUR($A14169)</f>
        <v/>
      </c>
      <c r="D14169" s="15">
        <f>IF(AND($A14169&gt;=Instellingen!$B$6,$A14169&lt;Instellingen!$B$7),1,0)</f>
        <v/>
      </c>
      <c r="E14169" s="15">
        <f>COUNTIF(tData[BezoekStart],"&lt;"&amp;($A14169+1/24))-COUNTIF(tData[BezoekEind],"&lt;="&amp;$A14169)</f>
        <v/>
      </c>
      <c r="F14169" s="15">
        <f>COUNTIF(tData[BezoekLangStart],"&lt;"&amp;($A14169+1/24))-COUNTIF(tData[BezoekLangEind],"&lt;="&amp;$A14169)</f>
        <v/>
      </c>
      <c r="G14169" s="15">
        <f>IF($D14169=1,$B14169*100+$C14169,-1)</f>
        <v/>
      </c>
      <c r="H14169" s="15">
        <f>IF($D14169=1,$B14169,-1)</f>
        <v/>
      </c>
      <c r="I14169" s="15">
        <f>IF($D14169=1,$C14169,-1)</f>
        <v/>
      </c>
    </row>
    <row r="14170">
      <c r="A14170" s="33" t="n">
        <v>45882.29166666666</v>
      </c>
      <c r="B14170" s="15">
        <f>WEEKDAY($A14170,2)</f>
        <v/>
      </c>
      <c r="C14170" s="15">
        <f>HOUR($A14170)</f>
        <v/>
      </c>
      <c r="D14170" s="15">
        <f>IF(AND($A14170&gt;=Instellingen!$B$6,$A14170&lt;Instellingen!$B$7),1,0)</f>
        <v/>
      </c>
      <c r="E14170" s="15">
        <f>COUNTIF(tData[BezoekStart],"&lt;"&amp;($A14170+1/24))-COUNTIF(tData[BezoekEind],"&lt;="&amp;$A14170)</f>
        <v/>
      </c>
      <c r="F14170" s="15">
        <f>COUNTIF(tData[BezoekLangStart],"&lt;"&amp;($A14170+1/24))-COUNTIF(tData[BezoekLangEind],"&lt;="&amp;$A14170)</f>
        <v/>
      </c>
      <c r="G14170" s="15">
        <f>IF($D14170=1,$B14170*100+$C14170,-1)</f>
        <v/>
      </c>
      <c r="H14170" s="15">
        <f>IF($D14170=1,$B14170,-1)</f>
        <v/>
      </c>
      <c r="I14170" s="15">
        <f>IF($D14170=1,$C14170,-1)</f>
        <v/>
      </c>
    </row>
    <row r="14171">
      <c r="A14171" s="33" t="n">
        <v>45882.33333333334</v>
      </c>
      <c r="B14171" s="15">
        <f>WEEKDAY($A14171,2)</f>
        <v/>
      </c>
      <c r="C14171" s="15">
        <f>HOUR($A14171)</f>
        <v/>
      </c>
      <c r="D14171" s="15">
        <f>IF(AND($A14171&gt;=Instellingen!$B$6,$A14171&lt;Instellingen!$B$7),1,0)</f>
        <v/>
      </c>
      <c r="E14171" s="15">
        <f>COUNTIF(tData[BezoekStart],"&lt;"&amp;($A14171+1/24))-COUNTIF(tData[BezoekEind],"&lt;="&amp;$A14171)</f>
        <v/>
      </c>
      <c r="F14171" s="15">
        <f>COUNTIF(tData[BezoekLangStart],"&lt;"&amp;($A14171+1/24))-COUNTIF(tData[BezoekLangEind],"&lt;="&amp;$A14171)</f>
        <v/>
      </c>
      <c r="G14171" s="15">
        <f>IF($D14171=1,$B14171*100+$C14171,-1)</f>
        <v/>
      </c>
      <c r="H14171" s="15">
        <f>IF($D14171=1,$B14171,-1)</f>
        <v/>
      </c>
      <c r="I14171" s="15">
        <f>IF($D14171=1,$C14171,-1)</f>
        <v/>
      </c>
    </row>
    <row r="14172">
      <c r="A14172" s="33" t="n">
        <v>45882.375</v>
      </c>
      <c r="B14172" s="15">
        <f>WEEKDAY($A14172,2)</f>
        <v/>
      </c>
      <c r="C14172" s="15">
        <f>HOUR($A14172)</f>
        <v/>
      </c>
      <c r="D14172" s="15">
        <f>IF(AND($A14172&gt;=Instellingen!$B$6,$A14172&lt;Instellingen!$B$7),1,0)</f>
        <v/>
      </c>
      <c r="E14172" s="15">
        <f>COUNTIF(tData[BezoekStart],"&lt;"&amp;($A14172+1/24))-COUNTIF(tData[BezoekEind],"&lt;="&amp;$A14172)</f>
        <v/>
      </c>
      <c r="F14172" s="15">
        <f>COUNTIF(tData[BezoekLangStart],"&lt;"&amp;($A14172+1/24))-COUNTIF(tData[BezoekLangEind],"&lt;="&amp;$A14172)</f>
        <v/>
      </c>
      <c r="G14172" s="15">
        <f>IF($D14172=1,$B14172*100+$C14172,-1)</f>
        <v/>
      </c>
      <c r="H14172" s="15">
        <f>IF($D14172=1,$B14172,-1)</f>
        <v/>
      </c>
      <c r="I14172" s="15">
        <f>IF($D14172=1,$C14172,-1)</f>
        <v/>
      </c>
    </row>
    <row r="14173">
      <c r="A14173" s="33" t="n">
        <v>45882.41666666666</v>
      </c>
      <c r="B14173" s="15">
        <f>WEEKDAY($A14173,2)</f>
        <v/>
      </c>
      <c r="C14173" s="15">
        <f>HOUR($A14173)</f>
        <v/>
      </c>
      <c r="D14173" s="15">
        <f>IF(AND($A14173&gt;=Instellingen!$B$6,$A14173&lt;Instellingen!$B$7),1,0)</f>
        <v/>
      </c>
      <c r="E14173" s="15">
        <f>COUNTIF(tData[BezoekStart],"&lt;"&amp;($A14173+1/24))-COUNTIF(tData[BezoekEind],"&lt;="&amp;$A14173)</f>
        <v/>
      </c>
      <c r="F14173" s="15">
        <f>COUNTIF(tData[BezoekLangStart],"&lt;"&amp;($A14173+1/24))-COUNTIF(tData[BezoekLangEind],"&lt;="&amp;$A14173)</f>
        <v/>
      </c>
      <c r="G14173" s="15">
        <f>IF($D14173=1,$B14173*100+$C14173,-1)</f>
        <v/>
      </c>
      <c r="H14173" s="15">
        <f>IF($D14173=1,$B14173,-1)</f>
        <v/>
      </c>
      <c r="I14173" s="15">
        <f>IF($D14173=1,$C14173,-1)</f>
        <v/>
      </c>
    </row>
    <row r="14174">
      <c r="A14174" s="33" t="n">
        <v>45882.45833333334</v>
      </c>
      <c r="B14174" s="15">
        <f>WEEKDAY($A14174,2)</f>
        <v/>
      </c>
      <c r="C14174" s="15">
        <f>HOUR($A14174)</f>
        <v/>
      </c>
      <c r="D14174" s="15">
        <f>IF(AND($A14174&gt;=Instellingen!$B$6,$A14174&lt;Instellingen!$B$7),1,0)</f>
        <v/>
      </c>
      <c r="E14174" s="15">
        <f>COUNTIF(tData[BezoekStart],"&lt;"&amp;($A14174+1/24))-COUNTIF(tData[BezoekEind],"&lt;="&amp;$A14174)</f>
        <v/>
      </c>
      <c r="F14174" s="15">
        <f>COUNTIF(tData[BezoekLangStart],"&lt;"&amp;($A14174+1/24))-COUNTIF(tData[BezoekLangEind],"&lt;="&amp;$A14174)</f>
        <v/>
      </c>
      <c r="G14174" s="15">
        <f>IF($D14174=1,$B14174*100+$C14174,-1)</f>
        <v/>
      </c>
      <c r="H14174" s="15">
        <f>IF($D14174=1,$B14174,-1)</f>
        <v/>
      </c>
      <c r="I14174" s="15">
        <f>IF($D14174=1,$C14174,-1)</f>
        <v/>
      </c>
    </row>
    <row r="14175">
      <c r="A14175" s="33" t="n">
        <v>45882.5</v>
      </c>
      <c r="B14175" s="15">
        <f>WEEKDAY($A14175,2)</f>
        <v/>
      </c>
      <c r="C14175" s="15">
        <f>HOUR($A14175)</f>
        <v/>
      </c>
      <c r="D14175" s="15">
        <f>IF(AND($A14175&gt;=Instellingen!$B$6,$A14175&lt;Instellingen!$B$7),1,0)</f>
        <v/>
      </c>
      <c r="E14175" s="15">
        <f>COUNTIF(tData[BezoekStart],"&lt;"&amp;($A14175+1/24))-COUNTIF(tData[BezoekEind],"&lt;="&amp;$A14175)</f>
        <v/>
      </c>
      <c r="F14175" s="15">
        <f>COUNTIF(tData[BezoekLangStart],"&lt;"&amp;($A14175+1/24))-COUNTIF(tData[BezoekLangEind],"&lt;="&amp;$A14175)</f>
        <v/>
      </c>
      <c r="G14175" s="15">
        <f>IF($D14175=1,$B14175*100+$C14175,-1)</f>
        <v/>
      </c>
      <c r="H14175" s="15">
        <f>IF($D14175=1,$B14175,-1)</f>
        <v/>
      </c>
      <c r="I14175" s="15">
        <f>IF($D14175=1,$C14175,-1)</f>
        <v/>
      </c>
    </row>
    <row r="14176">
      <c r="A14176" s="33" t="n">
        <v>45882.54166666666</v>
      </c>
      <c r="B14176" s="15">
        <f>WEEKDAY($A14176,2)</f>
        <v/>
      </c>
      <c r="C14176" s="15">
        <f>HOUR($A14176)</f>
        <v/>
      </c>
      <c r="D14176" s="15">
        <f>IF(AND($A14176&gt;=Instellingen!$B$6,$A14176&lt;Instellingen!$B$7),1,0)</f>
        <v/>
      </c>
      <c r="E14176" s="15">
        <f>COUNTIF(tData[BezoekStart],"&lt;"&amp;($A14176+1/24))-COUNTIF(tData[BezoekEind],"&lt;="&amp;$A14176)</f>
        <v/>
      </c>
      <c r="F14176" s="15">
        <f>COUNTIF(tData[BezoekLangStart],"&lt;"&amp;($A14176+1/24))-COUNTIF(tData[BezoekLangEind],"&lt;="&amp;$A14176)</f>
        <v/>
      </c>
      <c r="G14176" s="15">
        <f>IF($D14176=1,$B14176*100+$C14176,-1)</f>
        <v/>
      </c>
      <c r="H14176" s="15">
        <f>IF($D14176=1,$B14176,-1)</f>
        <v/>
      </c>
      <c r="I14176" s="15">
        <f>IF($D14176=1,$C14176,-1)</f>
        <v/>
      </c>
    </row>
    <row r="14177">
      <c r="A14177" s="33" t="n">
        <v>45882.58333333334</v>
      </c>
      <c r="B14177" s="15">
        <f>WEEKDAY($A14177,2)</f>
        <v/>
      </c>
      <c r="C14177" s="15">
        <f>HOUR($A14177)</f>
        <v/>
      </c>
      <c r="D14177" s="15">
        <f>IF(AND($A14177&gt;=Instellingen!$B$6,$A14177&lt;Instellingen!$B$7),1,0)</f>
        <v/>
      </c>
      <c r="E14177" s="15">
        <f>COUNTIF(tData[BezoekStart],"&lt;"&amp;($A14177+1/24))-COUNTIF(tData[BezoekEind],"&lt;="&amp;$A14177)</f>
        <v/>
      </c>
      <c r="F14177" s="15">
        <f>COUNTIF(tData[BezoekLangStart],"&lt;"&amp;($A14177+1/24))-COUNTIF(tData[BezoekLangEind],"&lt;="&amp;$A14177)</f>
        <v/>
      </c>
      <c r="G14177" s="15">
        <f>IF($D14177=1,$B14177*100+$C14177,-1)</f>
        <v/>
      </c>
      <c r="H14177" s="15">
        <f>IF($D14177=1,$B14177,-1)</f>
        <v/>
      </c>
      <c r="I14177" s="15">
        <f>IF($D14177=1,$C14177,-1)</f>
        <v/>
      </c>
    </row>
    <row r="14178">
      <c r="A14178" s="33" t="n">
        <v>45882.625</v>
      </c>
      <c r="B14178" s="15">
        <f>WEEKDAY($A14178,2)</f>
        <v/>
      </c>
      <c r="C14178" s="15">
        <f>HOUR($A14178)</f>
        <v/>
      </c>
      <c r="D14178" s="15">
        <f>IF(AND($A14178&gt;=Instellingen!$B$6,$A14178&lt;Instellingen!$B$7),1,0)</f>
        <v/>
      </c>
      <c r="E14178" s="15">
        <f>COUNTIF(tData[BezoekStart],"&lt;"&amp;($A14178+1/24))-COUNTIF(tData[BezoekEind],"&lt;="&amp;$A14178)</f>
        <v/>
      </c>
      <c r="F14178" s="15">
        <f>COUNTIF(tData[BezoekLangStart],"&lt;"&amp;($A14178+1/24))-COUNTIF(tData[BezoekLangEind],"&lt;="&amp;$A14178)</f>
        <v/>
      </c>
      <c r="G14178" s="15">
        <f>IF($D14178=1,$B14178*100+$C14178,-1)</f>
        <v/>
      </c>
      <c r="H14178" s="15">
        <f>IF($D14178=1,$B14178,-1)</f>
        <v/>
      </c>
      <c r="I14178" s="15">
        <f>IF($D14178=1,$C14178,-1)</f>
        <v/>
      </c>
    </row>
    <row r="14179">
      <c r="A14179" s="33" t="n">
        <v>45882.66666666666</v>
      </c>
      <c r="B14179" s="15">
        <f>WEEKDAY($A14179,2)</f>
        <v/>
      </c>
      <c r="C14179" s="15">
        <f>HOUR($A14179)</f>
        <v/>
      </c>
      <c r="D14179" s="15">
        <f>IF(AND($A14179&gt;=Instellingen!$B$6,$A14179&lt;Instellingen!$B$7),1,0)</f>
        <v/>
      </c>
      <c r="E14179" s="15">
        <f>COUNTIF(tData[BezoekStart],"&lt;"&amp;($A14179+1/24))-COUNTIF(tData[BezoekEind],"&lt;="&amp;$A14179)</f>
        <v/>
      </c>
      <c r="F14179" s="15">
        <f>COUNTIF(tData[BezoekLangStart],"&lt;"&amp;($A14179+1/24))-COUNTIF(tData[BezoekLangEind],"&lt;="&amp;$A14179)</f>
        <v/>
      </c>
      <c r="G14179" s="15">
        <f>IF($D14179=1,$B14179*100+$C14179,-1)</f>
        <v/>
      </c>
      <c r="H14179" s="15">
        <f>IF($D14179=1,$B14179,-1)</f>
        <v/>
      </c>
      <c r="I14179" s="15">
        <f>IF($D14179=1,$C14179,-1)</f>
        <v/>
      </c>
    </row>
    <row r="14180">
      <c r="A14180" s="33" t="n">
        <v>45882.70833333334</v>
      </c>
      <c r="B14180" s="15">
        <f>WEEKDAY($A14180,2)</f>
        <v/>
      </c>
      <c r="C14180" s="15">
        <f>HOUR($A14180)</f>
        <v/>
      </c>
      <c r="D14180" s="15">
        <f>IF(AND($A14180&gt;=Instellingen!$B$6,$A14180&lt;Instellingen!$B$7),1,0)</f>
        <v/>
      </c>
      <c r="E14180" s="15">
        <f>COUNTIF(tData[BezoekStart],"&lt;"&amp;($A14180+1/24))-COUNTIF(tData[BezoekEind],"&lt;="&amp;$A14180)</f>
        <v/>
      </c>
      <c r="F14180" s="15">
        <f>COUNTIF(tData[BezoekLangStart],"&lt;"&amp;($A14180+1/24))-COUNTIF(tData[BezoekLangEind],"&lt;="&amp;$A14180)</f>
        <v/>
      </c>
      <c r="G14180" s="15">
        <f>IF($D14180=1,$B14180*100+$C14180,-1)</f>
        <v/>
      </c>
      <c r="H14180" s="15">
        <f>IF($D14180=1,$B14180,-1)</f>
        <v/>
      </c>
      <c r="I14180" s="15">
        <f>IF($D14180=1,$C14180,-1)</f>
        <v/>
      </c>
    </row>
    <row r="14181">
      <c r="A14181" s="33" t="n">
        <v>45882.75</v>
      </c>
      <c r="B14181" s="15">
        <f>WEEKDAY($A14181,2)</f>
        <v/>
      </c>
      <c r="C14181" s="15">
        <f>HOUR($A14181)</f>
        <v/>
      </c>
      <c r="D14181" s="15">
        <f>IF(AND($A14181&gt;=Instellingen!$B$6,$A14181&lt;Instellingen!$B$7),1,0)</f>
        <v/>
      </c>
      <c r="E14181" s="15">
        <f>COUNTIF(tData[BezoekStart],"&lt;"&amp;($A14181+1/24))-COUNTIF(tData[BezoekEind],"&lt;="&amp;$A14181)</f>
        <v/>
      </c>
      <c r="F14181" s="15">
        <f>COUNTIF(tData[BezoekLangStart],"&lt;"&amp;($A14181+1/24))-COUNTIF(tData[BezoekLangEind],"&lt;="&amp;$A14181)</f>
        <v/>
      </c>
      <c r="G14181" s="15">
        <f>IF($D14181=1,$B14181*100+$C14181,-1)</f>
        <v/>
      </c>
      <c r="H14181" s="15">
        <f>IF($D14181=1,$B14181,-1)</f>
        <v/>
      </c>
      <c r="I14181" s="15">
        <f>IF($D14181=1,$C14181,-1)</f>
        <v/>
      </c>
    </row>
    <row r="14182">
      <c r="A14182" s="33" t="n">
        <v>45882.79166666666</v>
      </c>
      <c r="B14182" s="15">
        <f>WEEKDAY($A14182,2)</f>
        <v/>
      </c>
      <c r="C14182" s="15">
        <f>HOUR($A14182)</f>
        <v/>
      </c>
      <c r="D14182" s="15">
        <f>IF(AND($A14182&gt;=Instellingen!$B$6,$A14182&lt;Instellingen!$B$7),1,0)</f>
        <v/>
      </c>
      <c r="E14182" s="15">
        <f>COUNTIF(tData[BezoekStart],"&lt;"&amp;($A14182+1/24))-COUNTIF(tData[BezoekEind],"&lt;="&amp;$A14182)</f>
        <v/>
      </c>
      <c r="F14182" s="15">
        <f>COUNTIF(tData[BezoekLangStart],"&lt;"&amp;($A14182+1/24))-COUNTIF(tData[BezoekLangEind],"&lt;="&amp;$A14182)</f>
        <v/>
      </c>
      <c r="G14182" s="15">
        <f>IF($D14182=1,$B14182*100+$C14182,-1)</f>
        <v/>
      </c>
      <c r="H14182" s="15">
        <f>IF($D14182=1,$B14182,-1)</f>
        <v/>
      </c>
      <c r="I14182" s="15">
        <f>IF($D14182=1,$C14182,-1)</f>
        <v/>
      </c>
    </row>
    <row r="14183">
      <c r="A14183" s="33" t="n">
        <v>45882.83333333334</v>
      </c>
      <c r="B14183" s="15">
        <f>WEEKDAY($A14183,2)</f>
        <v/>
      </c>
      <c r="C14183" s="15">
        <f>HOUR($A14183)</f>
        <v/>
      </c>
      <c r="D14183" s="15">
        <f>IF(AND($A14183&gt;=Instellingen!$B$6,$A14183&lt;Instellingen!$B$7),1,0)</f>
        <v/>
      </c>
      <c r="E14183" s="15">
        <f>COUNTIF(tData[BezoekStart],"&lt;"&amp;($A14183+1/24))-COUNTIF(tData[BezoekEind],"&lt;="&amp;$A14183)</f>
        <v/>
      </c>
      <c r="F14183" s="15">
        <f>COUNTIF(tData[BezoekLangStart],"&lt;"&amp;($A14183+1/24))-COUNTIF(tData[BezoekLangEind],"&lt;="&amp;$A14183)</f>
        <v/>
      </c>
      <c r="G14183" s="15">
        <f>IF($D14183=1,$B14183*100+$C14183,-1)</f>
        <v/>
      </c>
      <c r="H14183" s="15">
        <f>IF($D14183=1,$B14183,-1)</f>
        <v/>
      </c>
      <c r="I14183" s="15">
        <f>IF($D14183=1,$C14183,-1)</f>
        <v/>
      </c>
    </row>
    <row r="14184">
      <c r="A14184" s="33" t="n">
        <v>45882.875</v>
      </c>
      <c r="B14184" s="15">
        <f>WEEKDAY($A14184,2)</f>
        <v/>
      </c>
      <c r="C14184" s="15">
        <f>HOUR($A14184)</f>
        <v/>
      </c>
      <c r="D14184" s="15">
        <f>IF(AND($A14184&gt;=Instellingen!$B$6,$A14184&lt;Instellingen!$B$7),1,0)</f>
        <v/>
      </c>
      <c r="E14184" s="15">
        <f>COUNTIF(tData[BezoekStart],"&lt;"&amp;($A14184+1/24))-COUNTIF(tData[BezoekEind],"&lt;="&amp;$A14184)</f>
        <v/>
      </c>
      <c r="F14184" s="15">
        <f>COUNTIF(tData[BezoekLangStart],"&lt;"&amp;($A14184+1/24))-COUNTIF(tData[BezoekLangEind],"&lt;="&amp;$A14184)</f>
        <v/>
      </c>
      <c r="G14184" s="15">
        <f>IF($D14184=1,$B14184*100+$C14184,-1)</f>
        <v/>
      </c>
      <c r="H14184" s="15">
        <f>IF($D14184=1,$B14184,-1)</f>
        <v/>
      </c>
      <c r="I14184" s="15">
        <f>IF($D14184=1,$C14184,-1)</f>
        <v/>
      </c>
    </row>
    <row r="14185">
      <c r="A14185" s="33" t="n">
        <v>45882.91666666666</v>
      </c>
      <c r="B14185" s="15">
        <f>WEEKDAY($A14185,2)</f>
        <v/>
      </c>
      <c r="C14185" s="15">
        <f>HOUR($A14185)</f>
        <v/>
      </c>
      <c r="D14185" s="15">
        <f>IF(AND($A14185&gt;=Instellingen!$B$6,$A14185&lt;Instellingen!$B$7),1,0)</f>
        <v/>
      </c>
      <c r="E14185" s="15">
        <f>COUNTIF(tData[BezoekStart],"&lt;"&amp;($A14185+1/24))-COUNTIF(tData[BezoekEind],"&lt;="&amp;$A14185)</f>
        <v/>
      </c>
      <c r="F14185" s="15">
        <f>COUNTIF(tData[BezoekLangStart],"&lt;"&amp;($A14185+1/24))-COUNTIF(tData[BezoekLangEind],"&lt;="&amp;$A14185)</f>
        <v/>
      </c>
      <c r="G14185" s="15">
        <f>IF($D14185=1,$B14185*100+$C14185,-1)</f>
        <v/>
      </c>
      <c r="H14185" s="15">
        <f>IF($D14185=1,$B14185,-1)</f>
        <v/>
      </c>
      <c r="I14185" s="15">
        <f>IF($D14185=1,$C14185,-1)</f>
        <v/>
      </c>
    </row>
    <row r="14186">
      <c r="A14186" s="33" t="n">
        <v>45882.95833333334</v>
      </c>
      <c r="B14186" s="15">
        <f>WEEKDAY($A14186,2)</f>
        <v/>
      </c>
      <c r="C14186" s="15">
        <f>HOUR($A14186)</f>
        <v/>
      </c>
      <c r="D14186" s="15">
        <f>IF(AND($A14186&gt;=Instellingen!$B$6,$A14186&lt;Instellingen!$B$7),1,0)</f>
        <v/>
      </c>
      <c r="E14186" s="15">
        <f>COUNTIF(tData[BezoekStart],"&lt;"&amp;($A14186+1/24))-COUNTIF(tData[BezoekEind],"&lt;="&amp;$A14186)</f>
        <v/>
      </c>
      <c r="F14186" s="15">
        <f>COUNTIF(tData[BezoekLangStart],"&lt;"&amp;($A14186+1/24))-COUNTIF(tData[BezoekLangEind],"&lt;="&amp;$A14186)</f>
        <v/>
      </c>
      <c r="G14186" s="15">
        <f>IF($D14186=1,$B14186*100+$C14186,-1)</f>
        <v/>
      </c>
      <c r="H14186" s="15">
        <f>IF($D14186=1,$B14186,-1)</f>
        <v/>
      </c>
      <c r="I14186" s="15">
        <f>IF($D14186=1,$C14186,-1)</f>
        <v/>
      </c>
    </row>
    <row r="14187">
      <c r="A14187" s="33" t="n">
        <v>45883</v>
      </c>
      <c r="B14187" s="15">
        <f>WEEKDAY($A14187,2)</f>
        <v/>
      </c>
      <c r="C14187" s="15">
        <f>HOUR($A14187)</f>
        <v/>
      </c>
      <c r="D14187" s="15">
        <f>IF(AND($A14187&gt;=Instellingen!$B$6,$A14187&lt;Instellingen!$B$7),1,0)</f>
        <v/>
      </c>
      <c r="E14187" s="15">
        <f>COUNTIF(tData[BezoekStart],"&lt;"&amp;($A14187+1/24))-COUNTIF(tData[BezoekEind],"&lt;="&amp;$A14187)</f>
        <v/>
      </c>
      <c r="F14187" s="15">
        <f>COUNTIF(tData[BezoekLangStart],"&lt;"&amp;($A14187+1/24))-COUNTIF(tData[BezoekLangEind],"&lt;="&amp;$A14187)</f>
        <v/>
      </c>
      <c r="G14187" s="15">
        <f>IF($D14187=1,$B14187*100+$C14187,-1)</f>
        <v/>
      </c>
      <c r="H14187" s="15">
        <f>IF($D14187=1,$B14187,-1)</f>
        <v/>
      </c>
      <c r="I14187" s="15">
        <f>IF($D14187=1,$C14187,-1)</f>
        <v/>
      </c>
    </row>
    <row r="14188">
      <c r="A14188" s="33" t="n">
        <v>45883.04166666666</v>
      </c>
      <c r="B14188" s="15">
        <f>WEEKDAY($A14188,2)</f>
        <v/>
      </c>
      <c r="C14188" s="15">
        <f>HOUR($A14188)</f>
        <v/>
      </c>
      <c r="D14188" s="15">
        <f>IF(AND($A14188&gt;=Instellingen!$B$6,$A14188&lt;Instellingen!$B$7),1,0)</f>
        <v/>
      </c>
      <c r="E14188" s="15">
        <f>COUNTIF(tData[BezoekStart],"&lt;"&amp;($A14188+1/24))-COUNTIF(tData[BezoekEind],"&lt;="&amp;$A14188)</f>
        <v/>
      </c>
      <c r="F14188" s="15">
        <f>COUNTIF(tData[BezoekLangStart],"&lt;"&amp;($A14188+1/24))-COUNTIF(tData[BezoekLangEind],"&lt;="&amp;$A14188)</f>
        <v/>
      </c>
      <c r="G14188" s="15">
        <f>IF($D14188=1,$B14188*100+$C14188,-1)</f>
        <v/>
      </c>
      <c r="H14188" s="15">
        <f>IF($D14188=1,$B14188,-1)</f>
        <v/>
      </c>
      <c r="I14188" s="15">
        <f>IF($D14188=1,$C14188,-1)</f>
        <v/>
      </c>
    </row>
    <row r="14189">
      <c r="A14189" s="33" t="n">
        <v>45883.08333333334</v>
      </c>
      <c r="B14189" s="15">
        <f>WEEKDAY($A14189,2)</f>
        <v/>
      </c>
      <c r="C14189" s="15">
        <f>HOUR($A14189)</f>
        <v/>
      </c>
      <c r="D14189" s="15">
        <f>IF(AND($A14189&gt;=Instellingen!$B$6,$A14189&lt;Instellingen!$B$7),1,0)</f>
        <v/>
      </c>
      <c r="E14189" s="15">
        <f>COUNTIF(tData[BezoekStart],"&lt;"&amp;($A14189+1/24))-COUNTIF(tData[BezoekEind],"&lt;="&amp;$A14189)</f>
        <v/>
      </c>
      <c r="F14189" s="15">
        <f>COUNTIF(tData[BezoekLangStart],"&lt;"&amp;($A14189+1/24))-COUNTIF(tData[BezoekLangEind],"&lt;="&amp;$A14189)</f>
        <v/>
      </c>
      <c r="G14189" s="15">
        <f>IF($D14189=1,$B14189*100+$C14189,-1)</f>
        <v/>
      </c>
      <c r="H14189" s="15">
        <f>IF($D14189=1,$B14189,-1)</f>
        <v/>
      </c>
      <c r="I14189" s="15">
        <f>IF($D14189=1,$C14189,-1)</f>
        <v/>
      </c>
    </row>
    <row r="14190">
      <c r="A14190" s="33" t="n">
        <v>45883.125</v>
      </c>
      <c r="B14190" s="15">
        <f>WEEKDAY($A14190,2)</f>
        <v/>
      </c>
      <c r="C14190" s="15">
        <f>HOUR($A14190)</f>
        <v/>
      </c>
      <c r="D14190" s="15">
        <f>IF(AND($A14190&gt;=Instellingen!$B$6,$A14190&lt;Instellingen!$B$7),1,0)</f>
        <v/>
      </c>
      <c r="E14190" s="15">
        <f>COUNTIF(tData[BezoekStart],"&lt;"&amp;($A14190+1/24))-COUNTIF(tData[BezoekEind],"&lt;="&amp;$A14190)</f>
        <v/>
      </c>
      <c r="F14190" s="15">
        <f>COUNTIF(tData[BezoekLangStart],"&lt;"&amp;($A14190+1/24))-COUNTIF(tData[BezoekLangEind],"&lt;="&amp;$A14190)</f>
        <v/>
      </c>
      <c r="G14190" s="15">
        <f>IF($D14190=1,$B14190*100+$C14190,-1)</f>
        <v/>
      </c>
      <c r="H14190" s="15">
        <f>IF($D14190=1,$B14190,-1)</f>
        <v/>
      </c>
      <c r="I14190" s="15">
        <f>IF($D14190=1,$C14190,-1)</f>
        <v/>
      </c>
    </row>
    <row r="14191">
      <c r="A14191" s="33" t="n">
        <v>45883.16666666666</v>
      </c>
      <c r="B14191" s="15">
        <f>WEEKDAY($A14191,2)</f>
        <v/>
      </c>
      <c r="C14191" s="15">
        <f>HOUR($A14191)</f>
        <v/>
      </c>
      <c r="D14191" s="15">
        <f>IF(AND($A14191&gt;=Instellingen!$B$6,$A14191&lt;Instellingen!$B$7),1,0)</f>
        <v/>
      </c>
      <c r="E14191" s="15">
        <f>COUNTIF(tData[BezoekStart],"&lt;"&amp;($A14191+1/24))-COUNTIF(tData[BezoekEind],"&lt;="&amp;$A14191)</f>
        <v/>
      </c>
      <c r="F14191" s="15">
        <f>COUNTIF(tData[BezoekLangStart],"&lt;"&amp;($A14191+1/24))-COUNTIF(tData[BezoekLangEind],"&lt;="&amp;$A14191)</f>
        <v/>
      </c>
      <c r="G14191" s="15">
        <f>IF($D14191=1,$B14191*100+$C14191,-1)</f>
        <v/>
      </c>
      <c r="H14191" s="15">
        <f>IF($D14191=1,$B14191,-1)</f>
        <v/>
      </c>
      <c r="I14191" s="15">
        <f>IF($D14191=1,$C14191,-1)</f>
        <v/>
      </c>
    </row>
    <row r="14192">
      <c r="A14192" s="33" t="n">
        <v>45883.20833333334</v>
      </c>
      <c r="B14192" s="15">
        <f>WEEKDAY($A14192,2)</f>
        <v/>
      </c>
      <c r="C14192" s="15">
        <f>HOUR($A14192)</f>
        <v/>
      </c>
      <c r="D14192" s="15">
        <f>IF(AND($A14192&gt;=Instellingen!$B$6,$A14192&lt;Instellingen!$B$7),1,0)</f>
        <v/>
      </c>
      <c r="E14192" s="15">
        <f>COUNTIF(tData[BezoekStart],"&lt;"&amp;($A14192+1/24))-COUNTIF(tData[BezoekEind],"&lt;="&amp;$A14192)</f>
        <v/>
      </c>
      <c r="F14192" s="15">
        <f>COUNTIF(tData[BezoekLangStart],"&lt;"&amp;($A14192+1/24))-COUNTIF(tData[BezoekLangEind],"&lt;="&amp;$A14192)</f>
        <v/>
      </c>
      <c r="G14192" s="15">
        <f>IF($D14192=1,$B14192*100+$C14192,-1)</f>
        <v/>
      </c>
      <c r="H14192" s="15">
        <f>IF($D14192=1,$B14192,-1)</f>
        <v/>
      </c>
      <c r="I14192" s="15">
        <f>IF($D14192=1,$C14192,-1)</f>
        <v/>
      </c>
    </row>
    <row r="14193">
      <c r="A14193" s="33" t="n">
        <v>45883.25</v>
      </c>
      <c r="B14193" s="15">
        <f>WEEKDAY($A14193,2)</f>
        <v/>
      </c>
      <c r="C14193" s="15">
        <f>HOUR($A14193)</f>
        <v/>
      </c>
      <c r="D14193" s="15">
        <f>IF(AND($A14193&gt;=Instellingen!$B$6,$A14193&lt;Instellingen!$B$7),1,0)</f>
        <v/>
      </c>
      <c r="E14193" s="15">
        <f>COUNTIF(tData[BezoekStart],"&lt;"&amp;($A14193+1/24))-COUNTIF(tData[BezoekEind],"&lt;="&amp;$A14193)</f>
        <v/>
      </c>
      <c r="F14193" s="15">
        <f>COUNTIF(tData[BezoekLangStart],"&lt;"&amp;($A14193+1/24))-COUNTIF(tData[BezoekLangEind],"&lt;="&amp;$A14193)</f>
        <v/>
      </c>
      <c r="G14193" s="15">
        <f>IF($D14193=1,$B14193*100+$C14193,-1)</f>
        <v/>
      </c>
      <c r="H14193" s="15">
        <f>IF($D14193=1,$B14193,-1)</f>
        <v/>
      </c>
      <c r="I14193" s="15">
        <f>IF($D14193=1,$C14193,-1)</f>
        <v/>
      </c>
    </row>
    <row r="14194">
      <c r="A14194" s="33" t="n">
        <v>45883.29166666666</v>
      </c>
      <c r="B14194" s="15">
        <f>WEEKDAY($A14194,2)</f>
        <v/>
      </c>
      <c r="C14194" s="15">
        <f>HOUR($A14194)</f>
        <v/>
      </c>
      <c r="D14194" s="15">
        <f>IF(AND($A14194&gt;=Instellingen!$B$6,$A14194&lt;Instellingen!$B$7),1,0)</f>
        <v/>
      </c>
      <c r="E14194" s="15">
        <f>COUNTIF(tData[BezoekStart],"&lt;"&amp;($A14194+1/24))-COUNTIF(tData[BezoekEind],"&lt;="&amp;$A14194)</f>
        <v/>
      </c>
      <c r="F14194" s="15">
        <f>COUNTIF(tData[BezoekLangStart],"&lt;"&amp;($A14194+1/24))-COUNTIF(tData[BezoekLangEind],"&lt;="&amp;$A14194)</f>
        <v/>
      </c>
      <c r="G14194" s="15">
        <f>IF($D14194=1,$B14194*100+$C14194,-1)</f>
        <v/>
      </c>
      <c r="H14194" s="15">
        <f>IF($D14194=1,$B14194,-1)</f>
        <v/>
      </c>
      <c r="I14194" s="15">
        <f>IF($D14194=1,$C14194,-1)</f>
        <v/>
      </c>
    </row>
    <row r="14195">
      <c r="A14195" s="33" t="n">
        <v>45883.33333333334</v>
      </c>
      <c r="B14195" s="15">
        <f>WEEKDAY($A14195,2)</f>
        <v/>
      </c>
      <c r="C14195" s="15">
        <f>HOUR($A14195)</f>
        <v/>
      </c>
      <c r="D14195" s="15">
        <f>IF(AND($A14195&gt;=Instellingen!$B$6,$A14195&lt;Instellingen!$B$7),1,0)</f>
        <v/>
      </c>
      <c r="E14195" s="15">
        <f>COUNTIF(tData[BezoekStart],"&lt;"&amp;($A14195+1/24))-COUNTIF(tData[BezoekEind],"&lt;="&amp;$A14195)</f>
        <v/>
      </c>
      <c r="F14195" s="15">
        <f>COUNTIF(tData[BezoekLangStart],"&lt;"&amp;($A14195+1/24))-COUNTIF(tData[BezoekLangEind],"&lt;="&amp;$A14195)</f>
        <v/>
      </c>
      <c r="G14195" s="15">
        <f>IF($D14195=1,$B14195*100+$C14195,-1)</f>
        <v/>
      </c>
      <c r="H14195" s="15">
        <f>IF($D14195=1,$B14195,-1)</f>
        <v/>
      </c>
      <c r="I14195" s="15">
        <f>IF($D14195=1,$C14195,-1)</f>
        <v/>
      </c>
    </row>
    <row r="14196">
      <c r="A14196" s="33" t="n">
        <v>45883.375</v>
      </c>
      <c r="B14196" s="15">
        <f>WEEKDAY($A14196,2)</f>
        <v/>
      </c>
      <c r="C14196" s="15">
        <f>HOUR($A14196)</f>
        <v/>
      </c>
      <c r="D14196" s="15">
        <f>IF(AND($A14196&gt;=Instellingen!$B$6,$A14196&lt;Instellingen!$B$7),1,0)</f>
        <v/>
      </c>
      <c r="E14196" s="15">
        <f>COUNTIF(tData[BezoekStart],"&lt;"&amp;($A14196+1/24))-COUNTIF(tData[BezoekEind],"&lt;="&amp;$A14196)</f>
        <v/>
      </c>
      <c r="F14196" s="15">
        <f>COUNTIF(tData[BezoekLangStart],"&lt;"&amp;($A14196+1/24))-COUNTIF(tData[BezoekLangEind],"&lt;="&amp;$A14196)</f>
        <v/>
      </c>
      <c r="G14196" s="15">
        <f>IF($D14196=1,$B14196*100+$C14196,-1)</f>
        <v/>
      </c>
      <c r="H14196" s="15">
        <f>IF($D14196=1,$B14196,-1)</f>
        <v/>
      </c>
      <c r="I14196" s="15">
        <f>IF($D14196=1,$C14196,-1)</f>
        <v/>
      </c>
    </row>
    <row r="14197">
      <c r="A14197" s="33" t="n">
        <v>45883.41666666666</v>
      </c>
      <c r="B14197" s="15">
        <f>WEEKDAY($A14197,2)</f>
        <v/>
      </c>
      <c r="C14197" s="15">
        <f>HOUR($A14197)</f>
        <v/>
      </c>
      <c r="D14197" s="15">
        <f>IF(AND($A14197&gt;=Instellingen!$B$6,$A14197&lt;Instellingen!$B$7),1,0)</f>
        <v/>
      </c>
      <c r="E14197" s="15">
        <f>COUNTIF(tData[BezoekStart],"&lt;"&amp;($A14197+1/24))-COUNTIF(tData[BezoekEind],"&lt;="&amp;$A14197)</f>
        <v/>
      </c>
      <c r="F14197" s="15">
        <f>COUNTIF(tData[BezoekLangStart],"&lt;"&amp;($A14197+1/24))-COUNTIF(tData[BezoekLangEind],"&lt;="&amp;$A14197)</f>
        <v/>
      </c>
      <c r="G14197" s="15">
        <f>IF($D14197=1,$B14197*100+$C14197,-1)</f>
        <v/>
      </c>
      <c r="H14197" s="15">
        <f>IF($D14197=1,$B14197,-1)</f>
        <v/>
      </c>
      <c r="I14197" s="15">
        <f>IF($D14197=1,$C14197,-1)</f>
        <v/>
      </c>
    </row>
    <row r="14198">
      <c r="A14198" s="33" t="n">
        <v>45883.45833333334</v>
      </c>
      <c r="B14198" s="15">
        <f>WEEKDAY($A14198,2)</f>
        <v/>
      </c>
      <c r="C14198" s="15">
        <f>HOUR($A14198)</f>
        <v/>
      </c>
      <c r="D14198" s="15">
        <f>IF(AND($A14198&gt;=Instellingen!$B$6,$A14198&lt;Instellingen!$B$7),1,0)</f>
        <v/>
      </c>
      <c r="E14198" s="15">
        <f>COUNTIF(tData[BezoekStart],"&lt;"&amp;($A14198+1/24))-COUNTIF(tData[BezoekEind],"&lt;="&amp;$A14198)</f>
        <v/>
      </c>
      <c r="F14198" s="15">
        <f>COUNTIF(tData[BezoekLangStart],"&lt;"&amp;($A14198+1/24))-COUNTIF(tData[BezoekLangEind],"&lt;="&amp;$A14198)</f>
        <v/>
      </c>
      <c r="G14198" s="15">
        <f>IF($D14198=1,$B14198*100+$C14198,-1)</f>
        <v/>
      </c>
      <c r="H14198" s="15">
        <f>IF($D14198=1,$B14198,-1)</f>
        <v/>
      </c>
      <c r="I14198" s="15">
        <f>IF($D14198=1,$C14198,-1)</f>
        <v/>
      </c>
    </row>
    <row r="14199">
      <c r="A14199" s="33" t="n">
        <v>45883.5</v>
      </c>
      <c r="B14199" s="15">
        <f>WEEKDAY($A14199,2)</f>
        <v/>
      </c>
      <c r="C14199" s="15">
        <f>HOUR($A14199)</f>
        <v/>
      </c>
      <c r="D14199" s="15">
        <f>IF(AND($A14199&gt;=Instellingen!$B$6,$A14199&lt;Instellingen!$B$7),1,0)</f>
        <v/>
      </c>
      <c r="E14199" s="15">
        <f>COUNTIF(tData[BezoekStart],"&lt;"&amp;($A14199+1/24))-COUNTIF(tData[BezoekEind],"&lt;="&amp;$A14199)</f>
        <v/>
      </c>
      <c r="F14199" s="15">
        <f>COUNTIF(tData[BezoekLangStart],"&lt;"&amp;($A14199+1/24))-COUNTIF(tData[BezoekLangEind],"&lt;="&amp;$A14199)</f>
        <v/>
      </c>
      <c r="G14199" s="15">
        <f>IF($D14199=1,$B14199*100+$C14199,-1)</f>
        <v/>
      </c>
      <c r="H14199" s="15">
        <f>IF($D14199=1,$B14199,-1)</f>
        <v/>
      </c>
      <c r="I14199" s="15">
        <f>IF($D14199=1,$C14199,-1)</f>
        <v/>
      </c>
    </row>
    <row r="14200">
      <c r="A14200" s="33" t="n">
        <v>45883.54166666666</v>
      </c>
      <c r="B14200" s="15">
        <f>WEEKDAY($A14200,2)</f>
        <v/>
      </c>
      <c r="C14200" s="15">
        <f>HOUR($A14200)</f>
        <v/>
      </c>
      <c r="D14200" s="15">
        <f>IF(AND($A14200&gt;=Instellingen!$B$6,$A14200&lt;Instellingen!$B$7),1,0)</f>
        <v/>
      </c>
      <c r="E14200" s="15">
        <f>COUNTIF(tData[BezoekStart],"&lt;"&amp;($A14200+1/24))-COUNTIF(tData[BezoekEind],"&lt;="&amp;$A14200)</f>
        <v/>
      </c>
      <c r="F14200" s="15">
        <f>COUNTIF(tData[BezoekLangStart],"&lt;"&amp;($A14200+1/24))-COUNTIF(tData[BezoekLangEind],"&lt;="&amp;$A14200)</f>
        <v/>
      </c>
      <c r="G14200" s="15">
        <f>IF($D14200=1,$B14200*100+$C14200,-1)</f>
        <v/>
      </c>
      <c r="H14200" s="15">
        <f>IF($D14200=1,$B14200,-1)</f>
        <v/>
      </c>
      <c r="I14200" s="15">
        <f>IF($D14200=1,$C14200,-1)</f>
        <v/>
      </c>
    </row>
    <row r="14201">
      <c r="A14201" s="33" t="n">
        <v>45883.58333333334</v>
      </c>
      <c r="B14201" s="15">
        <f>WEEKDAY($A14201,2)</f>
        <v/>
      </c>
      <c r="C14201" s="15">
        <f>HOUR($A14201)</f>
        <v/>
      </c>
      <c r="D14201" s="15">
        <f>IF(AND($A14201&gt;=Instellingen!$B$6,$A14201&lt;Instellingen!$B$7),1,0)</f>
        <v/>
      </c>
      <c r="E14201" s="15">
        <f>COUNTIF(tData[BezoekStart],"&lt;"&amp;($A14201+1/24))-COUNTIF(tData[BezoekEind],"&lt;="&amp;$A14201)</f>
        <v/>
      </c>
      <c r="F14201" s="15">
        <f>COUNTIF(tData[BezoekLangStart],"&lt;"&amp;($A14201+1/24))-COUNTIF(tData[BezoekLangEind],"&lt;="&amp;$A14201)</f>
        <v/>
      </c>
      <c r="G14201" s="15">
        <f>IF($D14201=1,$B14201*100+$C14201,-1)</f>
        <v/>
      </c>
      <c r="H14201" s="15">
        <f>IF($D14201=1,$B14201,-1)</f>
        <v/>
      </c>
      <c r="I14201" s="15">
        <f>IF($D14201=1,$C14201,-1)</f>
        <v/>
      </c>
    </row>
    <row r="14202">
      <c r="A14202" s="33" t="n">
        <v>45883.625</v>
      </c>
      <c r="B14202" s="15">
        <f>WEEKDAY($A14202,2)</f>
        <v/>
      </c>
      <c r="C14202" s="15">
        <f>HOUR($A14202)</f>
        <v/>
      </c>
      <c r="D14202" s="15">
        <f>IF(AND($A14202&gt;=Instellingen!$B$6,$A14202&lt;Instellingen!$B$7),1,0)</f>
        <v/>
      </c>
      <c r="E14202" s="15">
        <f>COUNTIF(tData[BezoekStart],"&lt;"&amp;($A14202+1/24))-COUNTIF(tData[BezoekEind],"&lt;="&amp;$A14202)</f>
        <v/>
      </c>
      <c r="F14202" s="15">
        <f>COUNTIF(tData[BezoekLangStart],"&lt;"&amp;($A14202+1/24))-COUNTIF(tData[BezoekLangEind],"&lt;="&amp;$A14202)</f>
        <v/>
      </c>
      <c r="G14202" s="15">
        <f>IF($D14202=1,$B14202*100+$C14202,-1)</f>
        <v/>
      </c>
      <c r="H14202" s="15">
        <f>IF($D14202=1,$B14202,-1)</f>
        <v/>
      </c>
      <c r="I14202" s="15">
        <f>IF($D14202=1,$C14202,-1)</f>
        <v/>
      </c>
    </row>
    <row r="14203">
      <c r="A14203" s="33" t="n">
        <v>45883.66666666666</v>
      </c>
      <c r="B14203" s="15">
        <f>WEEKDAY($A14203,2)</f>
        <v/>
      </c>
      <c r="C14203" s="15">
        <f>HOUR($A14203)</f>
        <v/>
      </c>
      <c r="D14203" s="15">
        <f>IF(AND($A14203&gt;=Instellingen!$B$6,$A14203&lt;Instellingen!$B$7),1,0)</f>
        <v/>
      </c>
      <c r="E14203" s="15">
        <f>COUNTIF(tData[BezoekStart],"&lt;"&amp;($A14203+1/24))-COUNTIF(tData[BezoekEind],"&lt;="&amp;$A14203)</f>
        <v/>
      </c>
      <c r="F14203" s="15">
        <f>COUNTIF(tData[BezoekLangStart],"&lt;"&amp;($A14203+1/24))-COUNTIF(tData[BezoekLangEind],"&lt;="&amp;$A14203)</f>
        <v/>
      </c>
      <c r="G14203" s="15">
        <f>IF($D14203=1,$B14203*100+$C14203,-1)</f>
        <v/>
      </c>
      <c r="H14203" s="15">
        <f>IF($D14203=1,$B14203,-1)</f>
        <v/>
      </c>
      <c r="I14203" s="15">
        <f>IF($D14203=1,$C14203,-1)</f>
        <v/>
      </c>
    </row>
    <row r="14204">
      <c r="A14204" s="33" t="n">
        <v>45883.70833333334</v>
      </c>
      <c r="B14204" s="15">
        <f>WEEKDAY($A14204,2)</f>
        <v/>
      </c>
      <c r="C14204" s="15">
        <f>HOUR($A14204)</f>
        <v/>
      </c>
      <c r="D14204" s="15">
        <f>IF(AND($A14204&gt;=Instellingen!$B$6,$A14204&lt;Instellingen!$B$7),1,0)</f>
        <v/>
      </c>
      <c r="E14204" s="15">
        <f>COUNTIF(tData[BezoekStart],"&lt;"&amp;($A14204+1/24))-COUNTIF(tData[BezoekEind],"&lt;="&amp;$A14204)</f>
        <v/>
      </c>
      <c r="F14204" s="15">
        <f>COUNTIF(tData[BezoekLangStart],"&lt;"&amp;($A14204+1/24))-COUNTIF(tData[BezoekLangEind],"&lt;="&amp;$A14204)</f>
        <v/>
      </c>
      <c r="G14204" s="15">
        <f>IF($D14204=1,$B14204*100+$C14204,-1)</f>
        <v/>
      </c>
      <c r="H14204" s="15">
        <f>IF($D14204=1,$B14204,-1)</f>
        <v/>
      </c>
      <c r="I14204" s="15">
        <f>IF($D14204=1,$C14204,-1)</f>
        <v/>
      </c>
    </row>
    <row r="14205">
      <c r="A14205" s="33" t="n">
        <v>45883.75</v>
      </c>
      <c r="B14205" s="15">
        <f>WEEKDAY($A14205,2)</f>
        <v/>
      </c>
      <c r="C14205" s="15">
        <f>HOUR($A14205)</f>
        <v/>
      </c>
      <c r="D14205" s="15">
        <f>IF(AND($A14205&gt;=Instellingen!$B$6,$A14205&lt;Instellingen!$B$7),1,0)</f>
        <v/>
      </c>
      <c r="E14205" s="15">
        <f>COUNTIF(tData[BezoekStart],"&lt;"&amp;($A14205+1/24))-COUNTIF(tData[BezoekEind],"&lt;="&amp;$A14205)</f>
        <v/>
      </c>
      <c r="F14205" s="15">
        <f>COUNTIF(tData[BezoekLangStart],"&lt;"&amp;($A14205+1/24))-COUNTIF(tData[BezoekLangEind],"&lt;="&amp;$A14205)</f>
        <v/>
      </c>
      <c r="G14205" s="15">
        <f>IF($D14205=1,$B14205*100+$C14205,-1)</f>
        <v/>
      </c>
      <c r="H14205" s="15">
        <f>IF($D14205=1,$B14205,-1)</f>
        <v/>
      </c>
      <c r="I14205" s="15">
        <f>IF($D14205=1,$C14205,-1)</f>
        <v/>
      </c>
    </row>
    <row r="14206">
      <c r="A14206" s="33" t="n">
        <v>45883.79166666666</v>
      </c>
      <c r="B14206" s="15">
        <f>WEEKDAY($A14206,2)</f>
        <v/>
      </c>
      <c r="C14206" s="15">
        <f>HOUR($A14206)</f>
        <v/>
      </c>
      <c r="D14206" s="15">
        <f>IF(AND($A14206&gt;=Instellingen!$B$6,$A14206&lt;Instellingen!$B$7),1,0)</f>
        <v/>
      </c>
      <c r="E14206" s="15">
        <f>COUNTIF(tData[BezoekStart],"&lt;"&amp;($A14206+1/24))-COUNTIF(tData[BezoekEind],"&lt;="&amp;$A14206)</f>
        <v/>
      </c>
      <c r="F14206" s="15">
        <f>COUNTIF(tData[BezoekLangStart],"&lt;"&amp;($A14206+1/24))-COUNTIF(tData[BezoekLangEind],"&lt;="&amp;$A14206)</f>
        <v/>
      </c>
      <c r="G14206" s="15">
        <f>IF($D14206=1,$B14206*100+$C14206,-1)</f>
        <v/>
      </c>
      <c r="H14206" s="15">
        <f>IF($D14206=1,$B14206,-1)</f>
        <v/>
      </c>
      <c r="I14206" s="15">
        <f>IF($D14206=1,$C14206,-1)</f>
        <v/>
      </c>
    </row>
    <row r="14207">
      <c r="A14207" s="33" t="n">
        <v>45883.83333333334</v>
      </c>
      <c r="B14207" s="15">
        <f>WEEKDAY($A14207,2)</f>
        <v/>
      </c>
      <c r="C14207" s="15">
        <f>HOUR($A14207)</f>
        <v/>
      </c>
      <c r="D14207" s="15">
        <f>IF(AND($A14207&gt;=Instellingen!$B$6,$A14207&lt;Instellingen!$B$7),1,0)</f>
        <v/>
      </c>
      <c r="E14207" s="15">
        <f>COUNTIF(tData[BezoekStart],"&lt;"&amp;($A14207+1/24))-COUNTIF(tData[BezoekEind],"&lt;="&amp;$A14207)</f>
        <v/>
      </c>
      <c r="F14207" s="15">
        <f>COUNTIF(tData[BezoekLangStart],"&lt;"&amp;($A14207+1/24))-COUNTIF(tData[BezoekLangEind],"&lt;="&amp;$A14207)</f>
        <v/>
      </c>
      <c r="G14207" s="15">
        <f>IF($D14207=1,$B14207*100+$C14207,-1)</f>
        <v/>
      </c>
      <c r="H14207" s="15">
        <f>IF($D14207=1,$B14207,-1)</f>
        <v/>
      </c>
      <c r="I14207" s="15">
        <f>IF($D14207=1,$C14207,-1)</f>
        <v/>
      </c>
    </row>
    <row r="14208">
      <c r="A14208" s="33" t="n">
        <v>45883.875</v>
      </c>
      <c r="B14208" s="15">
        <f>WEEKDAY($A14208,2)</f>
        <v/>
      </c>
      <c r="C14208" s="15">
        <f>HOUR($A14208)</f>
        <v/>
      </c>
      <c r="D14208" s="15">
        <f>IF(AND($A14208&gt;=Instellingen!$B$6,$A14208&lt;Instellingen!$B$7),1,0)</f>
        <v/>
      </c>
      <c r="E14208" s="15">
        <f>COUNTIF(tData[BezoekStart],"&lt;"&amp;($A14208+1/24))-COUNTIF(tData[BezoekEind],"&lt;="&amp;$A14208)</f>
        <v/>
      </c>
      <c r="F14208" s="15">
        <f>COUNTIF(tData[BezoekLangStart],"&lt;"&amp;($A14208+1/24))-COUNTIF(tData[BezoekLangEind],"&lt;="&amp;$A14208)</f>
        <v/>
      </c>
      <c r="G14208" s="15">
        <f>IF($D14208=1,$B14208*100+$C14208,-1)</f>
        <v/>
      </c>
      <c r="H14208" s="15">
        <f>IF($D14208=1,$B14208,-1)</f>
        <v/>
      </c>
      <c r="I14208" s="15">
        <f>IF($D14208=1,$C14208,-1)</f>
        <v/>
      </c>
    </row>
    <row r="14209">
      <c r="A14209" s="33" t="n">
        <v>45883.91666666666</v>
      </c>
      <c r="B14209" s="15">
        <f>WEEKDAY($A14209,2)</f>
        <v/>
      </c>
      <c r="C14209" s="15">
        <f>HOUR($A14209)</f>
        <v/>
      </c>
      <c r="D14209" s="15">
        <f>IF(AND($A14209&gt;=Instellingen!$B$6,$A14209&lt;Instellingen!$B$7),1,0)</f>
        <v/>
      </c>
      <c r="E14209" s="15">
        <f>COUNTIF(tData[BezoekStart],"&lt;"&amp;($A14209+1/24))-COUNTIF(tData[BezoekEind],"&lt;="&amp;$A14209)</f>
        <v/>
      </c>
      <c r="F14209" s="15">
        <f>COUNTIF(tData[BezoekLangStart],"&lt;"&amp;($A14209+1/24))-COUNTIF(tData[BezoekLangEind],"&lt;="&amp;$A14209)</f>
        <v/>
      </c>
      <c r="G14209" s="15">
        <f>IF($D14209=1,$B14209*100+$C14209,-1)</f>
        <v/>
      </c>
      <c r="H14209" s="15">
        <f>IF($D14209=1,$B14209,-1)</f>
        <v/>
      </c>
      <c r="I14209" s="15">
        <f>IF($D14209=1,$C14209,-1)</f>
        <v/>
      </c>
    </row>
    <row r="14210">
      <c r="A14210" s="33" t="n">
        <v>45883.95833333334</v>
      </c>
      <c r="B14210" s="15">
        <f>WEEKDAY($A14210,2)</f>
        <v/>
      </c>
      <c r="C14210" s="15">
        <f>HOUR($A14210)</f>
        <v/>
      </c>
      <c r="D14210" s="15">
        <f>IF(AND($A14210&gt;=Instellingen!$B$6,$A14210&lt;Instellingen!$B$7),1,0)</f>
        <v/>
      </c>
      <c r="E14210" s="15">
        <f>COUNTIF(tData[BezoekStart],"&lt;"&amp;($A14210+1/24))-COUNTIF(tData[BezoekEind],"&lt;="&amp;$A14210)</f>
        <v/>
      </c>
      <c r="F14210" s="15">
        <f>COUNTIF(tData[BezoekLangStart],"&lt;"&amp;($A14210+1/24))-COUNTIF(tData[BezoekLangEind],"&lt;="&amp;$A14210)</f>
        <v/>
      </c>
      <c r="G14210" s="15">
        <f>IF($D14210=1,$B14210*100+$C14210,-1)</f>
        <v/>
      </c>
      <c r="H14210" s="15">
        <f>IF($D14210=1,$B14210,-1)</f>
        <v/>
      </c>
      <c r="I14210" s="15">
        <f>IF($D14210=1,$C14210,-1)</f>
        <v/>
      </c>
    </row>
    <row r="14211">
      <c r="A14211" s="33" t="n">
        <v>45884</v>
      </c>
      <c r="B14211" s="15">
        <f>WEEKDAY($A14211,2)</f>
        <v/>
      </c>
      <c r="C14211" s="15">
        <f>HOUR($A14211)</f>
        <v/>
      </c>
      <c r="D14211" s="15">
        <f>IF(AND($A14211&gt;=Instellingen!$B$6,$A14211&lt;Instellingen!$B$7),1,0)</f>
        <v/>
      </c>
      <c r="E14211" s="15">
        <f>COUNTIF(tData[BezoekStart],"&lt;"&amp;($A14211+1/24))-COUNTIF(tData[BezoekEind],"&lt;="&amp;$A14211)</f>
        <v/>
      </c>
      <c r="F14211" s="15">
        <f>COUNTIF(tData[BezoekLangStart],"&lt;"&amp;($A14211+1/24))-COUNTIF(tData[BezoekLangEind],"&lt;="&amp;$A14211)</f>
        <v/>
      </c>
      <c r="G14211" s="15">
        <f>IF($D14211=1,$B14211*100+$C14211,-1)</f>
        <v/>
      </c>
      <c r="H14211" s="15">
        <f>IF($D14211=1,$B14211,-1)</f>
        <v/>
      </c>
      <c r="I14211" s="15">
        <f>IF($D14211=1,$C14211,-1)</f>
        <v/>
      </c>
    </row>
    <row r="14212">
      <c r="A14212" s="33" t="n">
        <v>45884.04166666666</v>
      </c>
      <c r="B14212" s="15">
        <f>WEEKDAY($A14212,2)</f>
        <v/>
      </c>
      <c r="C14212" s="15">
        <f>HOUR($A14212)</f>
        <v/>
      </c>
      <c r="D14212" s="15">
        <f>IF(AND($A14212&gt;=Instellingen!$B$6,$A14212&lt;Instellingen!$B$7),1,0)</f>
        <v/>
      </c>
      <c r="E14212" s="15">
        <f>COUNTIF(tData[BezoekStart],"&lt;"&amp;($A14212+1/24))-COUNTIF(tData[BezoekEind],"&lt;="&amp;$A14212)</f>
        <v/>
      </c>
      <c r="F14212" s="15">
        <f>COUNTIF(tData[BezoekLangStart],"&lt;"&amp;($A14212+1/24))-COUNTIF(tData[BezoekLangEind],"&lt;="&amp;$A14212)</f>
        <v/>
      </c>
      <c r="G14212" s="15">
        <f>IF($D14212=1,$B14212*100+$C14212,-1)</f>
        <v/>
      </c>
      <c r="H14212" s="15">
        <f>IF($D14212=1,$B14212,-1)</f>
        <v/>
      </c>
      <c r="I14212" s="15">
        <f>IF($D14212=1,$C14212,-1)</f>
        <v/>
      </c>
    </row>
    <row r="14213">
      <c r="A14213" s="33" t="n">
        <v>45884.08333333334</v>
      </c>
      <c r="B14213" s="15">
        <f>WEEKDAY($A14213,2)</f>
        <v/>
      </c>
      <c r="C14213" s="15">
        <f>HOUR($A14213)</f>
        <v/>
      </c>
      <c r="D14213" s="15">
        <f>IF(AND($A14213&gt;=Instellingen!$B$6,$A14213&lt;Instellingen!$B$7),1,0)</f>
        <v/>
      </c>
      <c r="E14213" s="15">
        <f>COUNTIF(tData[BezoekStart],"&lt;"&amp;($A14213+1/24))-COUNTIF(tData[BezoekEind],"&lt;="&amp;$A14213)</f>
        <v/>
      </c>
      <c r="F14213" s="15">
        <f>COUNTIF(tData[BezoekLangStart],"&lt;"&amp;($A14213+1/24))-COUNTIF(tData[BezoekLangEind],"&lt;="&amp;$A14213)</f>
        <v/>
      </c>
      <c r="G14213" s="15">
        <f>IF($D14213=1,$B14213*100+$C14213,-1)</f>
        <v/>
      </c>
      <c r="H14213" s="15">
        <f>IF($D14213=1,$B14213,-1)</f>
        <v/>
      </c>
      <c r="I14213" s="15">
        <f>IF($D14213=1,$C14213,-1)</f>
        <v/>
      </c>
    </row>
    <row r="14214">
      <c r="A14214" s="33" t="n">
        <v>45884.125</v>
      </c>
      <c r="B14214" s="15">
        <f>WEEKDAY($A14214,2)</f>
        <v/>
      </c>
      <c r="C14214" s="15">
        <f>HOUR($A14214)</f>
        <v/>
      </c>
      <c r="D14214" s="15">
        <f>IF(AND($A14214&gt;=Instellingen!$B$6,$A14214&lt;Instellingen!$B$7),1,0)</f>
        <v/>
      </c>
      <c r="E14214" s="15">
        <f>COUNTIF(tData[BezoekStart],"&lt;"&amp;($A14214+1/24))-COUNTIF(tData[BezoekEind],"&lt;="&amp;$A14214)</f>
        <v/>
      </c>
      <c r="F14214" s="15">
        <f>COUNTIF(tData[BezoekLangStart],"&lt;"&amp;($A14214+1/24))-COUNTIF(tData[BezoekLangEind],"&lt;="&amp;$A14214)</f>
        <v/>
      </c>
      <c r="G14214" s="15">
        <f>IF($D14214=1,$B14214*100+$C14214,-1)</f>
        <v/>
      </c>
      <c r="H14214" s="15">
        <f>IF($D14214=1,$B14214,-1)</f>
        <v/>
      </c>
      <c r="I14214" s="15">
        <f>IF($D14214=1,$C14214,-1)</f>
        <v/>
      </c>
    </row>
    <row r="14215">
      <c r="A14215" s="33" t="n">
        <v>45884.16666666666</v>
      </c>
      <c r="B14215" s="15">
        <f>WEEKDAY($A14215,2)</f>
        <v/>
      </c>
      <c r="C14215" s="15">
        <f>HOUR($A14215)</f>
        <v/>
      </c>
      <c r="D14215" s="15">
        <f>IF(AND($A14215&gt;=Instellingen!$B$6,$A14215&lt;Instellingen!$B$7),1,0)</f>
        <v/>
      </c>
      <c r="E14215" s="15">
        <f>COUNTIF(tData[BezoekStart],"&lt;"&amp;($A14215+1/24))-COUNTIF(tData[BezoekEind],"&lt;="&amp;$A14215)</f>
        <v/>
      </c>
      <c r="F14215" s="15">
        <f>COUNTIF(tData[BezoekLangStart],"&lt;"&amp;($A14215+1/24))-COUNTIF(tData[BezoekLangEind],"&lt;="&amp;$A14215)</f>
        <v/>
      </c>
      <c r="G14215" s="15">
        <f>IF($D14215=1,$B14215*100+$C14215,-1)</f>
        <v/>
      </c>
      <c r="H14215" s="15">
        <f>IF($D14215=1,$B14215,-1)</f>
        <v/>
      </c>
      <c r="I14215" s="15">
        <f>IF($D14215=1,$C14215,-1)</f>
        <v/>
      </c>
    </row>
    <row r="14216">
      <c r="A14216" s="33" t="n">
        <v>45884.20833333334</v>
      </c>
      <c r="B14216" s="15">
        <f>WEEKDAY($A14216,2)</f>
        <v/>
      </c>
      <c r="C14216" s="15">
        <f>HOUR($A14216)</f>
        <v/>
      </c>
      <c r="D14216" s="15">
        <f>IF(AND($A14216&gt;=Instellingen!$B$6,$A14216&lt;Instellingen!$B$7),1,0)</f>
        <v/>
      </c>
      <c r="E14216" s="15">
        <f>COUNTIF(tData[BezoekStart],"&lt;"&amp;($A14216+1/24))-COUNTIF(tData[BezoekEind],"&lt;="&amp;$A14216)</f>
        <v/>
      </c>
      <c r="F14216" s="15">
        <f>COUNTIF(tData[BezoekLangStart],"&lt;"&amp;($A14216+1/24))-COUNTIF(tData[BezoekLangEind],"&lt;="&amp;$A14216)</f>
        <v/>
      </c>
      <c r="G14216" s="15">
        <f>IF($D14216=1,$B14216*100+$C14216,-1)</f>
        <v/>
      </c>
      <c r="H14216" s="15">
        <f>IF($D14216=1,$B14216,-1)</f>
        <v/>
      </c>
      <c r="I14216" s="15">
        <f>IF($D14216=1,$C14216,-1)</f>
        <v/>
      </c>
    </row>
    <row r="14217">
      <c r="A14217" s="33" t="n">
        <v>45884.25</v>
      </c>
      <c r="B14217" s="15">
        <f>WEEKDAY($A14217,2)</f>
        <v/>
      </c>
      <c r="C14217" s="15">
        <f>HOUR($A14217)</f>
        <v/>
      </c>
      <c r="D14217" s="15">
        <f>IF(AND($A14217&gt;=Instellingen!$B$6,$A14217&lt;Instellingen!$B$7),1,0)</f>
        <v/>
      </c>
      <c r="E14217" s="15">
        <f>COUNTIF(tData[BezoekStart],"&lt;"&amp;($A14217+1/24))-COUNTIF(tData[BezoekEind],"&lt;="&amp;$A14217)</f>
        <v/>
      </c>
      <c r="F14217" s="15">
        <f>COUNTIF(tData[BezoekLangStart],"&lt;"&amp;($A14217+1/24))-COUNTIF(tData[BezoekLangEind],"&lt;="&amp;$A14217)</f>
        <v/>
      </c>
      <c r="G14217" s="15">
        <f>IF($D14217=1,$B14217*100+$C14217,-1)</f>
        <v/>
      </c>
      <c r="H14217" s="15">
        <f>IF($D14217=1,$B14217,-1)</f>
        <v/>
      </c>
      <c r="I14217" s="15">
        <f>IF($D14217=1,$C14217,-1)</f>
        <v/>
      </c>
    </row>
    <row r="14218">
      <c r="A14218" s="33" t="n">
        <v>45884.29166666666</v>
      </c>
      <c r="B14218" s="15">
        <f>WEEKDAY($A14218,2)</f>
        <v/>
      </c>
      <c r="C14218" s="15">
        <f>HOUR($A14218)</f>
        <v/>
      </c>
      <c r="D14218" s="15">
        <f>IF(AND($A14218&gt;=Instellingen!$B$6,$A14218&lt;Instellingen!$B$7),1,0)</f>
        <v/>
      </c>
      <c r="E14218" s="15">
        <f>COUNTIF(tData[BezoekStart],"&lt;"&amp;($A14218+1/24))-COUNTIF(tData[BezoekEind],"&lt;="&amp;$A14218)</f>
        <v/>
      </c>
      <c r="F14218" s="15">
        <f>COUNTIF(tData[BezoekLangStart],"&lt;"&amp;($A14218+1/24))-COUNTIF(tData[BezoekLangEind],"&lt;="&amp;$A14218)</f>
        <v/>
      </c>
      <c r="G14218" s="15">
        <f>IF($D14218=1,$B14218*100+$C14218,-1)</f>
        <v/>
      </c>
      <c r="H14218" s="15">
        <f>IF($D14218=1,$B14218,-1)</f>
        <v/>
      </c>
      <c r="I14218" s="15">
        <f>IF($D14218=1,$C14218,-1)</f>
        <v/>
      </c>
    </row>
    <row r="14219">
      <c r="A14219" s="33" t="n">
        <v>45884.33333333334</v>
      </c>
      <c r="B14219" s="15">
        <f>WEEKDAY($A14219,2)</f>
        <v/>
      </c>
      <c r="C14219" s="15">
        <f>HOUR($A14219)</f>
        <v/>
      </c>
      <c r="D14219" s="15">
        <f>IF(AND($A14219&gt;=Instellingen!$B$6,$A14219&lt;Instellingen!$B$7),1,0)</f>
        <v/>
      </c>
      <c r="E14219" s="15">
        <f>COUNTIF(tData[BezoekStart],"&lt;"&amp;($A14219+1/24))-COUNTIF(tData[BezoekEind],"&lt;="&amp;$A14219)</f>
        <v/>
      </c>
      <c r="F14219" s="15">
        <f>COUNTIF(tData[BezoekLangStart],"&lt;"&amp;($A14219+1/24))-COUNTIF(tData[BezoekLangEind],"&lt;="&amp;$A14219)</f>
        <v/>
      </c>
      <c r="G14219" s="15">
        <f>IF($D14219=1,$B14219*100+$C14219,-1)</f>
        <v/>
      </c>
      <c r="H14219" s="15">
        <f>IF($D14219=1,$B14219,-1)</f>
        <v/>
      </c>
      <c r="I14219" s="15">
        <f>IF($D14219=1,$C14219,-1)</f>
        <v/>
      </c>
    </row>
    <row r="14220">
      <c r="A14220" s="33" t="n">
        <v>45884.375</v>
      </c>
      <c r="B14220" s="15">
        <f>WEEKDAY($A14220,2)</f>
        <v/>
      </c>
      <c r="C14220" s="15">
        <f>HOUR($A14220)</f>
        <v/>
      </c>
      <c r="D14220" s="15">
        <f>IF(AND($A14220&gt;=Instellingen!$B$6,$A14220&lt;Instellingen!$B$7),1,0)</f>
        <v/>
      </c>
      <c r="E14220" s="15">
        <f>COUNTIF(tData[BezoekStart],"&lt;"&amp;($A14220+1/24))-COUNTIF(tData[BezoekEind],"&lt;="&amp;$A14220)</f>
        <v/>
      </c>
      <c r="F14220" s="15">
        <f>COUNTIF(tData[BezoekLangStart],"&lt;"&amp;($A14220+1/24))-COUNTIF(tData[BezoekLangEind],"&lt;="&amp;$A14220)</f>
        <v/>
      </c>
      <c r="G14220" s="15">
        <f>IF($D14220=1,$B14220*100+$C14220,-1)</f>
        <v/>
      </c>
      <c r="H14220" s="15">
        <f>IF($D14220=1,$B14220,-1)</f>
        <v/>
      </c>
      <c r="I14220" s="15">
        <f>IF($D14220=1,$C14220,-1)</f>
        <v/>
      </c>
    </row>
    <row r="14221">
      <c r="A14221" s="33" t="n">
        <v>45884.41666666666</v>
      </c>
      <c r="B14221" s="15">
        <f>WEEKDAY($A14221,2)</f>
        <v/>
      </c>
      <c r="C14221" s="15">
        <f>HOUR($A14221)</f>
        <v/>
      </c>
      <c r="D14221" s="15">
        <f>IF(AND($A14221&gt;=Instellingen!$B$6,$A14221&lt;Instellingen!$B$7),1,0)</f>
        <v/>
      </c>
      <c r="E14221" s="15">
        <f>COUNTIF(tData[BezoekStart],"&lt;"&amp;($A14221+1/24))-COUNTIF(tData[BezoekEind],"&lt;="&amp;$A14221)</f>
        <v/>
      </c>
      <c r="F14221" s="15">
        <f>COUNTIF(tData[BezoekLangStart],"&lt;"&amp;($A14221+1/24))-COUNTIF(tData[BezoekLangEind],"&lt;="&amp;$A14221)</f>
        <v/>
      </c>
      <c r="G14221" s="15">
        <f>IF($D14221=1,$B14221*100+$C14221,-1)</f>
        <v/>
      </c>
      <c r="H14221" s="15">
        <f>IF($D14221=1,$B14221,-1)</f>
        <v/>
      </c>
      <c r="I14221" s="15">
        <f>IF($D14221=1,$C14221,-1)</f>
        <v/>
      </c>
    </row>
    <row r="14222">
      <c r="A14222" s="33" t="n">
        <v>45884.45833333334</v>
      </c>
      <c r="B14222" s="15">
        <f>WEEKDAY($A14222,2)</f>
        <v/>
      </c>
      <c r="C14222" s="15">
        <f>HOUR($A14222)</f>
        <v/>
      </c>
      <c r="D14222" s="15">
        <f>IF(AND($A14222&gt;=Instellingen!$B$6,$A14222&lt;Instellingen!$B$7),1,0)</f>
        <v/>
      </c>
      <c r="E14222" s="15">
        <f>COUNTIF(tData[BezoekStart],"&lt;"&amp;($A14222+1/24))-COUNTIF(tData[BezoekEind],"&lt;="&amp;$A14222)</f>
        <v/>
      </c>
      <c r="F14222" s="15">
        <f>COUNTIF(tData[BezoekLangStart],"&lt;"&amp;($A14222+1/24))-COUNTIF(tData[BezoekLangEind],"&lt;="&amp;$A14222)</f>
        <v/>
      </c>
      <c r="G14222" s="15">
        <f>IF($D14222=1,$B14222*100+$C14222,-1)</f>
        <v/>
      </c>
      <c r="H14222" s="15">
        <f>IF($D14222=1,$B14222,-1)</f>
        <v/>
      </c>
      <c r="I14222" s="15">
        <f>IF($D14222=1,$C14222,-1)</f>
        <v/>
      </c>
    </row>
    <row r="14223">
      <c r="A14223" s="33" t="n">
        <v>45884.5</v>
      </c>
      <c r="B14223" s="15">
        <f>WEEKDAY($A14223,2)</f>
        <v/>
      </c>
      <c r="C14223" s="15">
        <f>HOUR($A14223)</f>
        <v/>
      </c>
      <c r="D14223" s="15">
        <f>IF(AND($A14223&gt;=Instellingen!$B$6,$A14223&lt;Instellingen!$B$7),1,0)</f>
        <v/>
      </c>
      <c r="E14223" s="15">
        <f>COUNTIF(tData[BezoekStart],"&lt;"&amp;($A14223+1/24))-COUNTIF(tData[BezoekEind],"&lt;="&amp;$A14223)</f>
        <v/>
      </c>
      <c r="F14223" s="15">
        <f>COUNTIF(tData[BezoekLangStart],"&lt;"&amp;($A14223+1/24))-COUNTIF(tData[BezoekLangEind],"&lt;="&amp;$A14223)</f>
        <v/>
      </c>
      <c r="G14223" s="15">
        <f>IF($D14223=1,$B14223*100+$C14223,-1)</f>
        <v/>
      </c>
      <c r="H14223" s="15">
        <f>IF($D14223=1,$B14223,-1)</f>
        <v/>
      </c>
      <c r="I14223" s="15">
        <f>IF($D14223=1,$C14223,-1)</f>
        <v/>
      </c>
    </row>
    <row r="14224">
      <c r="A14224" s="33" t="n">
        <v>45884.54166666666</v>
      </c>
      <c r="B14224" s="15">
        <f>WEEKDAY($A14224,2)</f>
        <v/>
      </c>
      <c r="C14224" s="15">
        <f>HOUR($A14224)</f>
        <v/>
      </c>
      <c r="D14224" s="15">
        <f>IF(AND($A14224&gt;=Instellingen!$B$6,$A14224&lt;Instellingen!$B$7),1,0)</f>
        <v/>
      </c>
      <c r="E14224" s="15">
        <f>COUNTIF(tData[BezoekStart],"&lt;"&amp;($A14224+1/24))-COUNTIF(tData[BezoekEind],"&lt;="&amp;$A14224)</f>
        <v/>
      </c>
      <c r="F14224" s="15">
        <f>COUNTIF(tData[BezoekLangStart],"&lt;"&amp;($A14224+1/24))-COUNTIF(tData[BezoekLangEind],"&lt;="&amp;$A14224)</f>
        <v/>
      </c>
      <c r="G14224" s="15">
        <f>IF($D14224=1,$B14224*100+$C14224,-1)</f>
        <v/>
      </c>
      <c r="H14224" s="15">
        <f>IF($D14224=1,$B14224,-1)</f>
        <v/>
      </c>
      <c r="I14224" s="15">
        <f>IF($D14224=1,$C14224,-1)</f>
        <v/>
      </c>
    </row>
    <row r="14225">
      <c r="A14225" s="33" t="n">
        <v>45884.58333333334</v>
      </c>
      <c r="B14225" s="15">
        <f>WEEKDAY($A14225,2)</f>
        <v/>
      </c>
      <c r="C14225" s="15">
        <f>HOUR($A14225)</f>
        <v/>
      </c>
      <c r="D14225" s="15">
        <f>IF(AND($A14225&gt;=Instellingen!$B$6,$A14225&lt;Instellingen!$B$7),1,0)</f>
        <v/>
      </c>
      <c r="E14225" s="15">
        <f>COUNTIF(tData[BezoekStart],"&lt;"&amp;($A14225+1/24))-COUNTIF(tData[BezoekEind],"&lt;="&amp;$A14225)</f>
        <v/>
      </c>
      <c r="F14225" s="15">
        <f>COUNTIF(tData[BezoekLangStart],"&lt;"&amp;($A14225+1/24))-COUNTIF(tData[BezoekLangEind],"&lt;="&amp;$A14225)</f>
        <v/>
      </c>
      <c r="G14225" s="15">
        <f>IF($D14225=1,$B14225*100+$C14225,-1)</f>
        <v/>
      </c>
      <c r="H14225" s="15">
        <f>IF($D14225=1,$B14225,-1)</f>
        <v/>
      </c>
      <c r="I14225" s="15">
        <f>IF($D14225=1,$C14225,-1)</f>
        <v/>
      </c>
    </row>
    <row r="14226">
      <c r="A14226" s="33" t="n">
        <v>45884.625</v>
      </c>
      <c r="B14226" s="15">
        <f>WEEKDAY($A14226,2)</f>
        <v/>
      </c>
      <c r="C14226" s="15">
        <f>HOUR($A14226)</f>
        <v/>
      </c>
      <c r="D14226" s="15">
        <f>IF(AND($A14226&gt;=Instellingen!$B$6,$A14226&lt;Instellingen!$B$7),1,0)</f>
        <v/>
      </c>
      <c r="E14226" s="15">
        <f>COUNTIF(tData[BezoekStart],"&lt;"&amp;($A14226+1/24))-COUNTIF(tData[BezoekEind],"&lt;="&amp;$A14226)</f>
        <v/>
      </c>
      <c r="F14226" s="15">
        <f>COUNTIF(tData[BezoekLangStart],"&lt;"&amp;($A14226+1/24))-COUNTIF(tData[BezoekLangEind],"&lt;="&amp;$A14226)</f>
        <v/>
      </c>
      <c r="G14226" s="15">
        <f>IF($D14226=1,$B14226*100+$C14226,-1)</f>
        <v/>
      </c>
      <c r="H14226" s="15">
        <f>IF($D14226=1,$B14226,-1)</f>
        <v/>
      </c>
      <c r="I14226" s="15">
        <f>IF($D14226=1,$C14226,-1)</f>
        <v/>
      </c>
    </row>
    <row r="14227">
      <c r="A14227" s="33" t="n">
        <v>45884.66666666666</v>
      </c>
      <c r="B14227" s="15">
        <f>WEEKDAY($A14227,2)</f>
        <v/>
      </c>
      <c r="C14227" s="15">
        <f>HOUR($A14227)</f>
        <v/>
      </c>
      <c r="D14227" s="15">
        <f>IF(AND($A14227&gt;=Instellingen!$B$6,$A14227&lt;Instellingen!$B$7),1,0)</f>
        <v/>
      </c>
      <c r="E14227" s="15">
        <f>COUNTIF(tData[BezoekStart],"&lt;"&amp;($A14227+1/24))-COUNTIF(tData[BezoekEind],"&lt;="&amp;$A14227)</f>
        <v/>
      </c>
      <c r="F14227" s="15">
        <f>COUNTIF(tData[BezoekLangStart],"&lt;"&amp;($A14227+1/24))-COUNTIF(tData[BezoekLangEind],"&lt;="&amp;$A14227)</f>
        <v/>
      </c>
      <c r="G14227" s="15">
        <f>IF($D14227=1,$B14227*100+$C14227,-1)</f>
        <v/>
      </c>
      <c r="H14227" s="15">
        <f>IF($D14227=1,$B14227,-1)</f>
        <v/>
      </c>
      <c r="I14227" s="15">
        <f>IF($D14227=1,$C14227,-1)</f>
        <v/>
      </c>
    </row>
    <row r="14228">
      <c r="A14228" s="33" t="n">
        <v>45884.70833333334</v>
      </c>
      <c r="B14228" s="15">
        <f>WEEKDAY($A14228,2)</f>
        <v/>
      </c>
      <c r="C14228" s="15">
        <f>HOUR($A14228)</f>
        <v/>
      </c>
      <c r="D14228" s="15">
        <f>IF(AND($A14228&gt;=Instellingen!$B$6,$A14228&lt;Instellingen!$B$7),1,0)</f>
        <v/>
      </c>
      <c r="E14228" s="15">
        <f>COUNTIF(tData[BezoekStart],"&lt;"&amp;($A14228+1/24))-COUNTIF(tData[BezoekEind],"&lt;="&amp;$A14228)</f>
        <v/>
      </c>
      <c r="F14228" s="15">
        <f>COUNTIF(tData[BezoekLangStart],"&lt;"&amp;($A14228+1/24))-COUNTIF(tData[BezoekLangEind],"&lt;="&amp;$A14228)</f>
        <v/>
      </c>
      <c r="G14228" s="15">
        <f>IF($D14228=1,$B14228*100+$C14228,-1)</f>
        <v/>
      </c>
      <c r="H14228" s="15">
        <f>IF($D14228=1,$B14228,-1)</f>
        <v/>
      </c>
      <c r="I14228" s="15">
        <f>IF($D14228=1,$C14228,-1)</f>
        <v/>
      </c>
    </row>
    <row r="14229">
      <c r="A14229" s="33" t="n">
        <v>45884.75</v>
      </c>
      <c r="B14229" s="15">
        <f>WEEKDAY($A14229,2)</f>
        <v/>
      </c>
      <c r="C14229" s="15">
        <f>HOUR($A14229)</f>
        <v/>
      </c>
      <c r="D14229" s="15">
        <f>IF(AND($A14229&gt;=Instellingen!$B$6,$A14229&lt;Instellingen!$B$7),1,0)</f>
        <v/>
      </c>
      <c r="E14229" s="15">
        <f>COUNTIF(tData[BezoekStart],"&lt;"&amp;($A14229+1/24))-COUNTIF(tData[BezoekEind],"&lt;="&amp;$A14229)</f>
        <v/>
      </c>
      <c r="F14229" s="15">
        <f>COUNTIF(tData[BezoekLangStart],"&lt;"&amp;($A14229+1/24))-COUNTIF(tData[BezoekLangEind],"&lt;="&amp;$A14229)</f>
        <v/>
      </c>
      <c r="G14229" s="15">
        <f>IF($D14229=1,$B14229*100+$C14229,-1)</f>
        <v/>
      </c>
      <c r="H14229" s="15">
        <f>IF($D14229=1,$B14229,-1)</f>
        <v/>
      </c>
      <c r="I14229" s="15">
        <f>IF($D14229=1,$C14229,-1)</f>
        <v/>
      </c>
    </row>
    <row r="14230">
      <c r="A14230" s="33" t="n">
        <v>45884.79166666666</v>
      </c>
      <c r="B14230" s="15">
        <f>WEEKDAY($A14230,2)</f>
        <v/>
      </c>
      <c r="C14230" s="15">
        <f>HOUR($A14230)</f>
        <v/>
      </c>
      <c r="D14230" s="15">
        <f>IF(AND($A14230&gt;=Instellingen!$B$6,$A14230&lt;Instellingen!$B$7),1,0)</f>
        <v/>
      </c>
      <c r="E14230" s="15">
        <f>COUNTIF(tData[BezoekStart],"&lt;"&amp;($A14230+1/24))-COUNTIF(tData[BezoekEind],"&lt;="&amp;$A14230)</f>
        <v/>
      </c>
      <c r="F14230" s="15">
        <f>COUNTIF(tData[BezoekLangStart],"&lt;"&amp;($A14230+1/24))-COUNTIF(tData[BezoekLangEind],"&lt;="&amp;$A14230)</f>
        <v/>
      </c>
      <c r="G14230" s="15">
        <f>IF($D14230=1,$B14230*100+$C14230,-1)</f>
        <v/>
      </c>
      <c r="H14230" s="15">
        <f>IF($D14230=1,$B14230,-1)</f>
        <v/>
      </c>
      <c r="I14230" s="15">
        <f>IF($D14230=1,$C14230,-1)</f>
        <v/>
      </c>
    </row>
    <row r="14231">
      <c r="A14231" s="33" t="n">
        <v>45884.83333333334</v>
      </c>
      <c r="B14231" s="15">
        <f>WEEKDAY($A14231,2)</f>
        <v/>
      </c>
      <c r="C14231" s="15">
        <f>HOUR($A14231)</f>
        <v/>
      </c>
      <c r="D14231" s="15">
        <f>IF(AND($A14231&gt;=Instellingen!$B$6,$A14231&lt;Instellingen!$B$7),1,0)</f>
        <v/>
      </c>
      <c r="E14231" s="15">
        <f>COUNTIF(tData[BezoekStart],"&lt;"&amp;($A14231+1/24))-COUNTIF(tData[BezoekEind],"&lt;="&amp;$A14231)</f>
        <v/>
      </c>
      <c r="F14231" s="15">
        <f>COUNTIF(tData[BezoekLangStart],"&lt;"&amp;($A14231+1/24))-COUNTIF(tData[BezoekLangEind],"&lt;="&amp;$A14231)</f>
        <v/>
      </c>
      <c r="G14231" s="15">
        <f>IF($D14231=1,$B14231*100+$C14231,-1)</f>
        <v/>
      </c>
      <c r="H14231" s="15">
        <f>IF($D14231=1,$B14231,-1)</f>
        <v/>
      </c>
      <c r="I14231" s="15">
        <f>IF($D14231=1,$C14231,-1)</f>
        <v/>
      </c>
    </row>
    <row r="14232">
      <c r="A14232" s="33" t="n">
        <v>45884.875</v>
      </c>
      <c r="B14232" s="15">
        <f>WEEKDAY($A14232,2)</f>
        <v/>
      </c>
      <c r="C14232" s="15">
        <f>HOUR($A14232)</f>
        <v/>
      </c>
      <c r="D14232" s="15">
        <f>IF(AND($A14232&gt;=Instellingen!$B$6,$A14232&lt;Instellingen!$B$7),1,0)</f>
        <v/>
      </c>
      <c r="E14232" s="15">
        <f>COUNTIF(tData[BezoekStart],"&lt;"&amp;($A14232+1/24))-COUNTIF(tData[BezoekEind],"&lt;="&amp;$A14232)</f>
        <v/>
      </c>
      <c r="F14232" s="15">
        <f>COUNTIF(tData[BezoekLangStart],"&lt;"&amp;($A14232+1/24))-COUNTIF(tData[BezoekLangEind],"&lt;="&amp;$A14232)</f>
        <v/>
      </c>
      <c r="G14232" s="15">
        <f>IF($D14232=1,$B14232*100+$C14232,-1)</f>
        <v/>
      </c>
      <c r="H14232" s="15">
        <f>IF($D14232=1,$B14232,-1)</f>
        <v/>
      </c>
      <c r="I14232" s="15">
        <f>IF($D14232=1,$C14232,-1)</f>
        <v/>
      </c>
    </row>
    <row r="14233">
      <c r="A14233" s="33" t="n">
        <v>45884.91666666666</v>
      </c>
      <c r="B14233" s="15">
        <f>WEEKDAY($A14233,2)</f>
        <v/>
      </c>
      <c r="C14233" s="15">
        <f>HOUR($A14233)</f>
        <v/>
      </c>
      <c r="D14233" s="15">
        <f>IF(AND($A14233&gt;=Instellingen!$B$6,$A14233&lt;Instellingen!$B$7),1,0)</f>
        <v/>
      </c>
      <c r="E14233" s="15">
        <f>COUNTIF(tData[BezoekStart],"&lt;"&amp;($A14233+1/24))-COUNTIF(tData[BezoekEind],"&lt;="&amp;$A14233)</f>
        <v/>
      </c>
      <c r="F14233" s="15">
        <f>COUNTIF(tData[BezoekLangStart],"&lt;"&amp;($A14233+1/24))-COUNTIF(tData[BezoekLangEind],"&lt;="&amp;$A14233)</f>
        <v/>
      </c>
      <c r="G14233" s="15">
        <f>IF($D14233=1,$B14233*100+$C14233,-1)</f>
        <v/>
      </c>
      <c r="H14233" s="15">
        <f>IF($D14233=1,$B14233,-1)</f>
        <v/>
      </c>
      <c r="I14233" s="15">
        <f>IF($D14233=1,$C14233,-1)</f>
        <v/>
      </c>
    </row>
    <row r="14234">
      <c r="A14234" s="33" t="n">
        <v>45884.95833333334</v>
      </c>
      <c r="B14234" s="15">
        <f>WEEKDAY($A14234,2)</f>
        <v/>
      </c>
      <c r="C14234" s="15">
        <f>HOUR($A14234)</f>
        <v/>
      </c>
      <c r="D14234" s="15">
        <f>IF(AND($A14234&gt;=Instellingen!$B$6,$A14234&lt;Instellingen!$B$7),1,0)</f>
        <v/>
      </c>
      <c r="E14234" s="15">
        <f>COUNTIF(tData[BezoekStart],"&lt;"&amp;($A14234+1/24))-COUNTIF(tData[BezoekEind],"&lt;="&amp;$A14234)</f>
        <v/>
      </c>
      <c r="F14234" s="15">
        <f>COUNTIF(tData[BezoekLangStart],"&lt;"&amp;($A14234+1/24))-COUNTIF(tData[BezoekLangEind],"&lt;="&amp;$A14234)</f>
        <v/>
      </c>
      <c r="G14234" s="15">
        <f>IF($D14234=1,$B14234*100+$C14234,-1)</f>
        <v/>
      </c>
      <c r="H14234" s="15">
        <f>IF($D14234=1,$B14234,-1)</f>
        <v/>
      </c>
      <c r="I14234" s="15">
        <f>IF($D14234=1,$C14234,-1)</f>
        <v/>
      </c>
    </row>
    <row r="14235">
      <c r="A14235" s="33" t="n">
        <v>45885</v>
      </c>
      <c r="B14235" s="15">
        <f>WEEKDAY($A14235,2)</f>
        <v/>
      </c>
      <c r="C14235" s="15">
        <f>HOUR($A14235)</f>
        <v/>
      </c>
      <c r="D14235" s="15">
        <f>IF(AND($A14235&gt;=Instellingen!$B$6,$A14235&lt;Instellingen!$B$7),1,0)</f>
        <v/>
      </c>
      <c r="E14235" s="15">
        <f>COUNTIF(tData[BezoekStart],"&lt;"&amp;($A14235+1/24))-COUNTIF(tData[BezoekEind],"&lt;="&amp;$A14235)</f>
        <v/>
      </c>
      <c r="F14235" s="15">
        <f>COUNTIF(tData[BezoekLangStart],"&lt;"&amp;($A14235+1/24))-COUNTIF(tData[BezoekLangEind],"&lt;="&amp;$A14235)</f>
        <v/>
      </c>
      <c r="G14235" s="15">
        <f>IF($D14235=1,$B14235*100+$C14235,-1)</f>
        <v/>
      </c>
      <c r="H14235" s="15">
        <f>IF($D14235=1,$B14235,-1)</f>
        <v/>
      </c>
      <c r="I14235" s="15">
        <f>IF($D14235=1,$C14235,-1)</f>
        <v/>
      </c>
    </row>
    <row r="14236">
      <c r="A14236" s="33" t="n">
        <v>45885.04166666666</v>
      </c>
      <c r="B14236" s="15">
        <f>WEEKDAY($A14236,2)</f>
        <v/>
      </c>
      <c r="C14236" s="15">
        <f>HOUR($A14236)</f>
        <v/>
      </c>
      <c r="D14236" s="15">
        <f>IF(AND($A14236&gt;=Instellingen!$B$6,$A14236&lt;Instellingen!$B$7),1,0)</f>
        <v/>
      </c>
      <c r="E14236" s="15">
        <f>COUNTIF(tData[BezoekStart],"&lt;"&amp;($A14236+1/24))-COUNTIF(tData[BezoekEind],"&lt;="&amp;$A14236)</f>
        <v/>
      </c>
      <c r="F14236" s="15">
        <f>COUNTIF(tData[BezoekLangStart],"&lt;"&amp;($A14236+1/24))-COUNTIF(tData[BezoekLangEind],"&lt;="&amp;$A14236)</f>
        <v/>
      </c>
      <c r="G14236" s="15">
        <f>IF($D14236=1,$B14236*100+$C14236,-1)</f>
        <v/>
      </c>
      <c r="H14236" s="15">
        <f>IF($D14236=1,$B14236,-1)</f>
        <v/>
      </c>
      <c r="I14236" s="15">
        <f>IF($D14236=1,$C14236,-1)</f>
        <v/>
      </c>
    </row>
    <row r="14237">
      <c r="A14237" s="33" t="n">
        <v>45885.08333333334</v>
      </c>
      <c r="B14237" s="15">
        <f>WEEKDAY($A14237,2)</f>
        <v/>
      </c>
      <c r="C14237" s="15">
        <f>HOUR($A14237)</f>
        <v/>
      </c>
      <c r="D14237" s="15">
        <f>IF(AND($A14237&gt;=Instellingen!$B$6,$A14237&lt;Instellingen!$B$7),1,0)</f>
        <v/>
      </c>
      <c r="E14237" s="15">
        <f>COUNTIF(tData[BezoekStart],"&lt;"&amp;($A14237+1/24))-COUNTIF(tData[BezoekEind],"&lt;="&amp;$A14237)</f>
        <v/>
      </c>
      <c r="F14237" s="15">
        <f>COUNTIF(tData[BezoekLangStart],"&lt;"&amp;($A14237+1/24))-COUNTIF(tData[BezoekLangEind],"&lt;="&amp;$A14237)</f>
        <v/>
      </c>
      <c r="G14237" s="15">
        <f>IF($D14237=1,$B14237*100+$C14237,-1)</f>
        <v/>
      </c>
      <c r="H14237" s="15">
        <f>IF($D14237=1,$B14237,-1)</f>
        <v/>
      </c>
      <c r="I14237" s="15">
        <f>IF($D14237=1,$C14237,-1)</f>
        <v/>
      </c>
    </row>
    <row r="14238">
      <c r="A14238" s="33" t="n">
        <v>45885.125</v>
      </c>
      <c r="B14238" s="15">
        <f>WEEKDAY($A14238,2)</f>
        <v/>
      </c>
      <c r="C14238" s="15">
        <f>HOUR($A14238)</f>
        <v/>
      </c>
      <c r="D14238" s="15">
        <f>IF(AND($A14238&gt;=Instellingen!$B$6,$A14238&lt;Instellingen!$B$7),1,0)</f>
        <v/>
      </c>
      <c r="E14238" s="15">
        <f>COUNTIF(tData[BezoekStart],"&lt;"&amp;($A14238+1/24))-COUNTIF(tData[BezoekEind],"&lt;="&amp;$A14238)</f>
        <v/>
      </c>
      <c r="F14238" s="15">
        <f>COUNTIF(tData[BezoekLangStart],"&lt;"&amp;($A14238+1/24))-COUNTIF(tData[BezoekLangEind],"&lt;="&amp;$A14238)</f>
        <v/>
      </c>
      <c r="G14238" s="15">
        <f>IF($D14238=1,$B14238*100+$C14238,-1)</f>
        <v/>
      </c>
      <c r="H14238" s="15">
        <f>IF($D14238=1,$B14238,-1)</f>
        <v/>
      </c>
      <c r="I14238" s="15">
        <f>IF($D14238=1,$C14238,-1)</f>
        <v/>
      </c>
    </row>
    <row r="14239">
      <c r="A14239" s="33" t="n">
        <v>45885.16666666666</v>
      </c>
      <c r="B14239" s="15">
        <f>WEEKDAY($A14239,2)</f>
        <v/>
      </c>
      <c r="C14239" s="15">
        <f>HOUR($A14239)</f>
        <v/>
      </c>
      <c r="D14239" s="15">
        <f>IF(AND($A14239&gt;=Instellingen!$B$6,$A14239&lt;Instellingen!$B$7),1,0)</f>
        <v/>
      </c>
      <c r="E14239" s="15">
        <f>COUNTIF(tData[BezoekStart],"&lt;"&amp;($A14239+1/24))-COUNTIF(tData[BezoekEind],"&lt;="&amp;$A14239)</f>
        <v/>
      </c>
      <c r="F14239" s="15">
        <f>COUNTIF(tData[BezoekLangStart],"&lt;"&amp;($A14239+1/24))-COUNTIF(tData[BezoekLangEind],"&lt;="&amp;$A14239)</f>
        <v/>
      </c>
      <c r="G14239" s="15">
        <f>IF($D14239=1,$B14239*100+$C14239,-1)</f>
        <v/>
      </c>
      <c r="H14239" s="15">
        <f>IF($D14239=1,$B14239,-1)</f>
        <v/>
      </c>
      <c r="I14239" s="15">
        <f>IF($D14239=1,$C14239,-1)</f>
        <v/>
      </c>
    </row>
    <row r="14240">
      <c r="A14240" s="33" t="n">
        <v>45885.20833333334</v>
      </c>
      <c r="B14240" s="15">
        <f>WEEKDAY($A14240,2)</f>
        <v/>
      </c>
      <c r="C14240" s="15">
        <f>HOUR($A14240)</f>
        <v/>
      </c>
      <c r="D14240" s="15">
        <f>IF(AND($A14240&gt;=Instellingen!$B$6,$A14240&lt;Instellingen!$B$7),1,0)</f>
        <v/>
      </c>
      <c r="E14240" s="15">
        <f>COUNTIF(tData[BezoekStart],"&lt;"&amp;($A14240+1/24))-COUNTIF(tData[BezoekEind],"&lt;="&amp;$A14240)</f>
        <v/>
      </c>
      <c r="F14240" s="15">
        <f>COUNTIF(tData[BezoekLangStart],"&lt;"&amp;($A14240+1/24))-COUNTIF(tData[BezoekLangEind],"&lt;="&amp;$A14240)</f>
        <v/>
      </c>
      <c r="G14240" s="15">
        <f>IF($D14240=1,$B14240*100+$C14240,-1)</f>
        <v/>
      </c>
      <c r="H14240" s="15">
        <f>IF($D14240=1,$B14240,-1)</f>
        <v/>
      </c>
      <c r="I14240" s="15">
        <f>IF($D14240=1,$C14240,-1)</f>
        <v/>
      </c>
    </row>
    <row r="14241">
      <c r="A14241" s="33" t="n">
        <v>45885.25</v>
      </c>
      <c r="B14241" s="15">
        <f>WEEKDAY($A14241,2)</f>
        <v/>
      </c>
      <c r="C14241" s="15">
        <f>HOUR($A14241)</f>
        <v/>
      </c>
      <c r="D14241" s="15">
        <f>IF(AND($A14241&gt;=Instellingen!$B$6,$A14241&lt;Instellingen!$B$7),1,0)</f>
        <v/>
      </c>
      <c r="E14241" s="15">
        <f>COUNTIF(tData[BezoekStart],"&lt;"&amp;($A14241+1/24))-COUNTIF(tData[BezoekEind],"&lt;="&amp;$A14241)</f>
        <v/>
      </c>
      <c r="F14241" s="15">
        <f>COUNTIF(tData[BezoekLangStart],"&lt;"&amp;($A14241+1/24))-COUNTIF(tData[BezoekLangEind],"&lt;="&amp;$A14241)</f>
        <v/>
      </c>
      <c r="G14241" s="15">
        <f>IF($D14241=1,$B14241*100+$C14241,-1)</f>
        <v/>
      </c>
      <c r="H14241" s="15">
        <f>IF($D14241=1,$B14241,-1)</f>
        <v/>
      </c>
      <c r="I14241" s="15">
        <f>IF($D14241=1,$C14241,-1)</f>
        <v/>
      </c>
    </row>
    <row r="14242">
      <c r="A14242" s="33" t="n">
        <v>45885.29166666666</v>
      </c>
      <c r="B14242" s="15">
        <f>WEEKDAY($A14242,2)</f>
        <v/>
      </c>
      <c r="C14242" s="15">
        <f>HOUR($A14242)</f>
        <v/>
      </c>
      <c r="D14242" s="15">
        <f>IF(AND($A14242&gt;=Instellingen!$B$6,$A14242&lt;Instellingen!$B$7),1,0)</f>
        <v/>
      </c>
      <c r="E14242" s="15">
        <f>COUNTIF(tData[BezoekStart],"&lt;"&amp;($A14242+1/24))-COUNTIF(tData[BezoekEind],"&lt;="&amp;$A14242)</f>
        <v/>
      </c>
      <c r="F14242" s="15">
        <f>COUNTIF(tData[BezoekLangStart],"&lt;"&amp;($A14242+1/24))-COUNTIF(tData[BezoekLangEind],"&lt;="&amp;$A14242)</f>
        <v/>
      </c>
      <c r="G14242" s="15">
        <f>IF($D14242=1,$B14242*100+$C14242,-1)</f>
        <v/>
      </c>
      <c r="H14242" s="15">
        <f>IF($D14242=1,$B14242,-1)</f>
        <v/>
      </c>
      <c r="I14242" s="15">
        <f>IF($D14242=1,$C14242,-1)</f>
        <v/>
      </c>
    </row>
    <row r="14243">
      <c r="A14243" s="33" t="n">
        <v>45885.33333333334</v>
      </c>
      <c r="B14243" s="15">
        <f>WEEKDAY($A14243,2)</f>
        <v/>
      </c>
      <c r="C14243" s="15">
        <f>HOUR($A14243)</f>
        <v/>
      </c>
      <c r="D14243" s="15">
        <f>IF(AND($A14243&gt;=Instellingen!$B$6,$A14243&lt;Instellingen!$B$7),1,0)</f>
        <v/>
      </c>
      <c r="E14243" s="15">
        <f>COUNTIF(tData[BezoekStart],"&lt;"&amp;($A14243+1/24))-COUNTIF(tData[BezoekEind],"&lt;="&amp;$A14243)</f>
        <v/>
      </c>
      <c r="F14243" s="15">
        <f>COUNTIF(tData[BezoekLangStart],"&lt;"&amp;($A14243+1/24))-COUNTIF(tData[BezoekLangEind],"&lt;="&amp;$A14243)</f>
        <v/>
      </c>
      <c r="G14243" s="15">
        <f>IF($D14243=1,$B14243*100+$C14243,-1)</f>
        <v/>
      </c>
      <c r="H14243" s="15">
        <f>IF($D14243=1,$B14243,-1)</f>
        <v/>
      </c>
      <c r="I14243" s="15">
        <f>IF($D14243=1,$C14243,-1)</f>
        <v/>
      </c>
    </row>
    <row r="14244">
      <c r="A14244" s="33" t="n">
        <v>45885.375</v>
      </c>
      <c r="B14244" s="15">
        <f>WEEKDAY($A14244,2)</f>
        <v/>
      </c>
      <c r="C14244" s="15">
        <f>HOUR($A14244)</f>
        <v/>
      </c>
      <c r="D14244" s="15">
        <f>IF(AND($A14244&gt;=Instellingen!$B$6,$A14244&lt;Instellingen!$B$7),1,0)</f>
        <v/>
      </c>
      <c r="E14244" s="15">
        <f>COUNTIF(tData[BezoekStart],"&lt;"&amp;($A14244+1/24))-COUNTIF(tData[BezoekEind],"&lt;="&amp;$A14244)</f>
        <v/>
      </c>
      <c r="F14244" s="15">
        <f>COUNTIF(tData[BezoekLangStart],"&lt;"&amp;($A14244+1/24))-COUNTIF(tData[BezoekLangEind],"&lt;="&amp;$A14244)</f>
        <v/>
      </c>
      <c r="G14244" s="15">
        <f>IF($D14244=1,$B14244*100+$C14244,-1)</f>
        <v/>
      </c>
      <c r="H14244" s="15">
        <f>IF($D14244=1,$B14244,-1)</f>
        <v/>
      </c>
      <c r="I14244" s="15">
        <f>IF($D14244=1,$C14244,-1)</f>
        <v/>
      </c>
    </row>
    <row r="14245">
      <c r="A14245" s="33" t="n">
        <v>45885.41666666666</v>
      </c>
      <c r="B14245" s="15">
        <f>WEEKDAY($A14245,2)</f>
        <v/>
      </c>
      <c r="C14245" s="15">
        <f>HOUR($A14245)</f>
        <v/>
      </c>
      <c r="D14245" s="15">
        <f>IF(AND($A14245&gt;=Instellingen!$B$6,$A14245&lt;Instellingen!$B$7),1,0)</f>
        <v/>
      </c>
      <c r="E14245" s="15">
        <f>COUNTIF(tData[BezoekStart],"&lt;"&amp;($A14245+1/24))-COUNTIF(tData[BezoekEind],"&lt;="&amp;$A14245)</f>
        <v/>
      </c>
      <c r="F14245" s="15">
        <f>COUNTIF(tData[BezoekLangStart],"&lt;"&amp;($A14245+1/24))-COUNTIF(tData[BezoekLangEind],"&lt;="&amp;$A14245)</f>
        <v/>
      </c>
      <c r="G14245" s="15">
        <f>IF($D14245=1,$B14245*100+$C14245,-1)</f>
        <v/>
      </c>
      <c r="H14245" s="15">
        <f>IF($D14245=1,$B14245,-1)</f>
        <v/>
      </c>
      <c r="I14245" s="15">
        <f>IF($D14245=1,$C14245,-1)</f>
        <v/>
      </c>
    </row>
    <row r="14246">
      <c r="A14246" s="33" t="n">
        <v>45885.45833333334</v>
      </c>
      <c r="B14246" s="15">
        <f>WEEKDAY($A14246,2)</f>
        <v/>
      </c>
      <c r="C14246" s="15">
        <f>HOUR($A14246)</f>
        <v/>
      </c>
      <c r="D14246" s="15">
        <f>IF(AND($A14246&gt;=Instellingen!$B$6,$A14246&lt;Instellingen!$B$7),1,0)</f>
        <v/>
      </c>
      <c r="E14246" s="15">
        <f>COUNTIF(tData[BezoekStart],"&lt;"&amp;($A14246+1/24))-COUNTIF(tData[BezoekEind],"&lt;="&amp;$A14246)</f>
        <v/>
      </c>
      <c r="F14246" s="15">
        <f>COUNTIF(tData[BezoekLangStart],"&lt;"&amp;($A14246+1/24))-COUNTIF(tData[BezoekLangEind],"&lt;="&amp;$A14246)</f>
        <v/>
      </c>
      <c r="G14246" s="15">
        <f>IF($D14246=1,$B14246*100+$C14246,-1)</f>
        <v/>
      </c>
      <c r="H14246" s="15">
        <f>IF($D14246=1,$B14246,-1)</f>
        <v/>
      </c>
      <c r="I14246" s="15">
        <f>IF($D14246=1,$C14246,-1)</f>
        <v/>
      </c>
    </row>
    <row r="14247">
      <c r="A14247" s="33" t="n">
        <v>45885.5</v>
      </c>
      <c r="B14247" s="15">
        <f>WEEKDAY($A14247,2)</f>
        <v/>
      </c>
      <c r="C14247" s="15">
        <f>HOUR($A14247)</f>
        <v/>
      </c>
      <c r="D14247" s="15">
        <f>IF(AND($A14247&gt;=Instellingen!$B$6,$A14247&lt;Instellingen!$B$7),1,0)</f>
        <v/>
      </c>
      <c r="E14247" s="15">
        <f>COUNTIF(tData[BezoekStart],"&lt;"&amp;($A14247+1/24))-COUNTIF(tData[BezoekEind],"&lt;="&amp;$A14247)</f>
        <v/>
      </c>
      <c r="F14247" s="15">
        <f>COUNTIF(tData[BezoekLangStart],"&lt;"&amp;($A14247+1/24))-COUNTIF(tData[BezoekLangEind],"&lt;="&amp;$A14247)</f>
        <v/>
      </c>
      <c r="G14247" s="15">
        <f>IF($D14247=1,$B14247*100+$C14247,-1)</f>
        <v/>
      </c>
      <c r="H14247" s="15">
        <f>IF($D14247=1,$B14247,-1)</f>
        <v/>
      </c>
      <c r="I14247" s="15">
        <f>IF($D14247=1,$C14247,-1)</f>
        <v/>
      </c>
    </row>
    <row r="14248">
      <c r="A14248" s="33" t="n">
        <v>45885.54166666666</v>
      </c>
      <c r="B14248" s="15">
        <f>WEEKDAY($A14248,2)</f>
        <v/>
      </c>
      <c r="C14248" s="15">
        <f>HOUR($A14248)</f>
        <v/>
      </c>
      <c r="D14248" s="15">
        <f>IF(AND($A14248&gt;=Instellingen!$B$6,$A14248&lt;Instellingen!$B$7),1,0)</f>
        <v/>
      </c>
      <c r="E14248" s="15">
        <f>COUNTIF(tData[BezoekStart],"&lt;"&amp;($A14248+1/24))-COUNTIF(tData[BezoekEind],"&lt;="&amp;$A14248)</f>
        <v/>
      </c>
      <c r="F14248" s="15">
        <f>COUNTIF(tData[BezoekLangStart],"&lt;"&amp;($A14248+1/24))-COUNTIF(tData[BezoekLangEind],"&lt;="&amp;$A14248)</f>
        <v/>
      </c>
      <c r="G14248" s="15">
        <f>IF($D14248=1,$B14248*100+$C14248,-1)</f>
        <v/>
      </c>
      <c r="H14248" s="15">
        <f>IF($D14248=1,$B14248,-1)</f>
        <v/>
      </c>
      <c r="I14248" s="15">
        <f>IF($D14248=1,$C14248,-1)</f>
        <v/>
      </c>
    </row>
    <row r="14249">
      <c r="A14249" s="33" t="n">
        <v>45885.58333333334</v>
      </c>
      <c r="B14249" s="15">
        <f>WEEKDAY($A14249,2)</f>
        <v/>
      </c>
      <c r="C14249" s="15">
        <f>HOUR($A14249)</f>
        <v/>
      </c>
      <c r="D14249" s="15">
        <f>IF(AND($A14249&gt;=Instellingen!$B$6,$A14249&lt;Instellingen!$B$7),1,0)</f>
        <v/>
      </c>
      <c r="E14249" s="15">
        <f>COUNTIF(tData[BezoekStart],"&lt;"&amp;($A14249+1/24))-COUNTIF(tData[BezoekEind],"&lt;="&amp;$A14249)</f>
        <v/>
      </c>
      <c r="F14249" s="15">
        <f>COUNTIF(tData[BezoekLangStart],"&lt;"&amp;($A14249+1/24))-COUNTIF(tData[BezoekLangEind],"&lt;="&amp;$A14249)</f>
        <v/>
      </c>
      <c r="G14249" s="15">
        <f>IF($D14249=1,$B14249*100+$C14249,-1)</f>
        <v/>
      </c>
      <c r="H14249" s="15">
        <f>IF($D14249=1,$B14249,-1)</f>
        <v/>
      </c>
      <c r="I14249" s="15">
        <f>IF($D14249=1,$C14249,-1)</f>
        <v/>
      </c>
    </row>
    <row r="14250">
      <c r="A14250" s="33" t="n">
        <v>45885.625</v>
      </c>
      <c r="B14250" s="15">
        <f>WEEKDAY($A14250,2)</f>
        <v/>
      </c>
      <c r="C14250" s="15">
        <f>HOUR($A14250)</f>
        <v/>
      </c>
      <c r="D14250" s="15">
        <f>IF(AND($A14250&gt;=Instellingen!$B$6,$A14250&lt;Instellingen!$B$7),1,0)</f>
        <v/>
      </c>
      <c r="E14250" s="15">
        <f>COUNTIF(tData[BezoekStart],"&lt;"&amp;($A14250+1/24))-COUNTIF(tData[BezoekEind],"&lt;="&amp;$A14250)</f>
        <v/>
      </c>
      <c r="F14250" s="15">
        <f>COUNTIF(tData[BezoekLangStart],"&lt;"&amp;($A14250+1/24))-COUNTIF(tData[BezoekLangEind],"&lt;="&amp;$A14250)</f>
        <v/>
      </c>
      <c r="G14250" s="15">
        <f>IF($D14250=1,$B14250*100+$C14250,-1)</f>
        <v/>
      </c>
      <c r="H14250" s="15">
        <f>IF($D14250=1,$B14250,-1)</f>
        <v/>
      </c>
      <c r="I14250" s="15">
        <f>IF($D14250=1,$C14250,-1)</f>
        <v/>
      </c>
    </row>
    <row r="14251">
      <c r="A14251" s="33" t="n">
        <v>45885.66666666666</v>
      </c>
      <c r="B14251" s="15">
        <f>WEEKDAY($A14251,2)</f>
        <v/>
      </c>
      <c r="C14251" s="15">
        <f>HOUR($A14251)</f>
        <v/>
      </c>
      <c r="D14251" s="15">
        <f>IF(AND($A14251&gt;=Instellingen!$B$6,$A14251&lt;Instellingen!$B$7),1,0)</f>
        <v/>
      </c>
      <c r="E14251" s="15">
        <f>COUNTIF(tData[BezoekStart],"&lt;"&amp;($A14251+1/24))-COUNTIF(tData[BezoekEind],"&lt;="&amp;$A14251)</f>
        <v/>
      </c>
      <c r="F14251" s="15">
        <f>COUNTIF(tData[BezoekLangStart],"&lt;"&amp;($A14251+1/24))-COUNTIF(tData[BezoekLangEind],"&lt;="&amp;$A14251)</f>
        <v/>
      </c>
      <c r="G14251" s="15">
        <f>IF($D14251=1,$B14251*100+$C14251,-1)</f>
        <v/>
      </c>
      <c r="H14251" s="15">
        <f>IF($D14251=1,$B14251,-1)</f>
        <v/>
      </c>
      <c r="I14251" s="15">
        <f>IF($D14251=1,$C14251,-1)</f>
        <v/>
      </c>
    </row>
    <row r="14252">
      <c r="A14252" s="33" t="n">
        <v>45885.70833333334</v>
      </c>
      <c r="B14252" s="15">
        <f>WEEKDAY($A14252,2)</f>
        <v/>
      </c>
      <c r="C14252" s="15">
        <f>HOUR($A14252)</f>
        <v/>
      </c>
      <c r="D14252" s="15">
        <f>IF(AND($A14252&gt;=Instellingen!$B$6,$A14252&lt;Instellingen!$B$7),1,0)</f>
        <v/>
      </c>
      <c r="E14252" s="15">
        <f>COUNTIF(tData[BezoekStart],"&lt;"&amp;($A14252+1/24))-COUNTIF(tData[BezoekEind],"&lt;="&amp;$A14252)</f>
        <v/>
      </c>
      <c r="F14252" s="15">
        <f>COUNTIF(tData[BezoekLangStart],"&lt;"&amp;($A14252+1/24))-COUNTIF(tData[BezoekLangEind],"&lt;="&amp;$A14252)</f>
        <v/>
      </c>
      <c r="G14252" s="15">
        <f>IF($D14252=1,$B14252*100+$C14252,-1)</f>
        <v/>
      </c>
      <c r="H14252" s="15">
        <f>IF($D14252=1,$B14252,-1)</f>
        <v/>
      </c>
      <c r="I14252" s="15">
        <f>IF($D14252=1,$C14252,-1)</f>
        <v/>
      </c>
    </row>
    <row r="14253">
      <c r="A14253" s="33" t="n">
        <v>45885.75</v>
      </c>
      <c r="B14253" s="15">
        <f>WEEKDAY($A14253,2)</f>
        <v/>
      </c>
      <c r="C14253" s="15">
        <f>HOUR($A14253)</f>
        <v/>
      </c>
      <c r="D14253" s="15">
        <f>IF(AND($A14253&gt;=Instellingen!$B$6,$A14253&lt;Instellingen!$B$7),1,0)</f>
        <v/>
      </c>
      <c r="E14253" s="15">
        <f>COUNTIF(tData[BezoekStart],"&lt;"&amp;($A14253+1/24))-COUNTIF(tData[BezoekEind],"&lt;="&amp;$A14253)</f>
        <v/>
      </c>
      <c r="F14253" s="15">
        <f>COUNTIF(tData[BezoekLangStart],"&lt;"&amp;($A14253+1/24))-COUNTIF(tData[BezoekLangEind],"&lt;="&amp;$A14253)</f>
        <v/>
      </c>
      <c r="G14253" s="15">
        <f>IF($D14253=1,$B14253*100+$C14253,-1)</f>
        <v/>
      </c>
      <c r="H14253" s="15">
        <f>IF($D14253=1,$B14253,-1)</f>
        <v/>
      </c>
      <c r="I14253" s="15">
        <f>IF($D14253=1,$C14253,-1)</f>
        <v/>
      </c>
    </row>
    <row r="14254">
      <c r="A14254" s="33" t="n">
        <v>45885.79166666666</v>
      </c>
      <c r="B14254" s="15">
        <f>WEEKDAY($A14254,2)</f>
        <v/>
      </c>
      <c r="C14254" s="15">
        <f>HOUR($A14254)</f>
        <v/>
      </c>
      <c r="D14254" s="15">
        <f>IF(AND($A14254&gt;=Instellingen!$B$6,$A14254&lt;Instellingen!$B$7),1,0)</f>
        <v/>
      </c>
      <c r="E14254" s="15">
        <f>COUNTIF(tData[BezoekStart],"&lt;"&amp;($A14254+1/24))-COUNTIF(tData[BezoekEind],"&lt;="&amp;$A14254)</f>
        <v/>
      </c>
      <c r="F14254" s="15">
        <f>COUNTIF(tData[BezoekLangStart],"&lt;"&amp;($A14254+1/24))-COUNTIF(tData[BezoekLangEind],"&lt;="&amp;$A14254)</f>
        <v/>
      </c>
      <c r="G14254" s="15">
        <f>IF($D14254=1,$B14254*100+$C14254,-1)</f>
        <v/>
      </c>
      <c r="H14254" s="15">
        <f>IF($D14254=1,$B14254,-1)</f>
        <v/>
      </c>
      <c r="I14254" s="15">
        <f>IF($D14254=1,$C14254,-1)</f>
        <v/>
      </c>
    </row>
    <row r="14255">
      <c r="A14255" s="33" t="n">
        <v>45885.83333333334</v>
      </c>
      <c r="B14255" s="15">
        <f>WEEKDAY($A14255,2)</f>
        <v/>
      </c>
      <c r="C14255" s="15">
        <f>HOUR($A14255)</f>
        <v/>
      </c>
      <c r="D14255" s="15">
        <f>IF(AND($A14255&gt;=Instellingen!$B$6,$A14255&lt;Instellingen!$B$7),1,0)</f>
        <v/>
      </c>
      <c r="E14255" s="15">
        <f>COUNTIF(tData[BezoekStart],"&lt;"&amp;($A14255+1/24))-COUNTIF(tData[BezoekEind],"&lt;="&amp;$A14255)</f>
        <v/>
      </c>
      <c r="F14255" s="15">
        <f>COUNTIF(tData[BezoekLangStart],"&lt;"&amp;($A14255+1/24))-COUNTIF(tData[BezoekLangEind],"&lt;="&amp;$A14255)</f>
        <v/>
      </c>
      <c r="G14255" s="15">
        <f>IF($D14255=1,$B14255*100+$C14255,-1)</f>
        <v/>
      </c>
      <c r="H14255" s="15">
        <f>IF($D14255=1,$B14255,-1)</f>
        <v/>
      </c>
      <c r="I14255" s="15">
        <f>IF($D14255=1,$C14255,-1)</f>
        <v/>
      </c>
    </row>
    <row r="14256">
      <c r="A14256" s="33" t="n">
        <v>45885.875</v>
      </c>
      <c r="B14256" s="15">
        <f>WEEKDAY($A14256,2)</f>
        <v/>
      </c>
      <c r="C14256" s="15">
        <f>HOUR($A14256)</f>
        <v/>
      </c>
      <c r="D14256" s="15">
        <f>IF(AND($A14256&gt;=Instellingen!$B$6,$A14256&lt;Instellingen!$B$7),1,0)</f>
        <v/>
      </c>
      <c r="E14256" s="15">
        <f>COUNTIF(tData[BezoekStart],"&lt;"&amp;($A14256+1/24))-COUNTIF(tData[BezoekEind],"&lt;="&amp;$A14256)</f>
        <v/>
      </c>
      <c r="F14256" s="15">
        <f>COUNTIF(tData[BezoekLangStart],"&lt;"&amp;($A14256+1/24))-COUNTIF(tData[BezoekLangEind],"&lt;="&amp;$A14256)</f>
        <v/>
      </c>
      <c r="G14256" s="15">
        <f>IF($D14256=1,$B14256*100+$C14256,-1)</f>
        <v/>
      </c>
      <c r="H14256" s="15">
        <f>IF($D14256=1,$B14256,-1)</f>
        <v/>
      </c>
      <c r="I14256" s="15">
        <f>IF($D14256=1,$C14256,-1)</f>
        <v/>
      </c>
    </row>
    <row r="14257">
      <c r="A14257" s="33" t="n">
        <v>45885.91666666666</v>
      </c>
      <c r="B14257" s="15">
        <f>WEEKDAY($A14257,2)</f>
        <v/>
      </c>
      <c r="C14257" s="15">
        <f>HOUR($A14257)</f>
        <v/>
      </c>
      <c r="D14257" s="15">
        <f>IF(AND($A14257&gt;=Instellingen!$B$6,$A14257&lt;Instellingen!$B$7),1,0)</f>
        <v/>
      </c>
      <c r="E14257" s="15">
        <f>COUNTIF(tData[BezoekStart],"&lt;"&amp;($A14257+1/24))-COUNTIF(tData[BezoekEind],"&lt;="&amp;$A14257)</f>
        <v/>
      </c>
      <c r="F14257" s="15">
        <f>COUNTIF(tData[BezoekLangStart],"&lt;"&amp;($A14257+1/24))-COUNTIF(tData[BezoekLangEind],"&lt;="&amp;$A14257)</f>
        <v/>
      </c>
      <c r="G14257" s="15">
        <f>IF($D14257=1,$B14257*100+$C14257,-1)</f>
        <v/>
      </c>
      <c r="H14257" s="15">
        <f>IF($D14257=1,$B14257,-1)</f>
        <v/>
      </c>
      <c r="I14257" s="15">
        <f>IF($D14257=1,$C14257,-1)</f>
        <v/>
      </c>
    </row>
    <row r="14258">
      <c r="A14258" s="33" t="n">
        <v>45885.95833333334</v>
      </c>
      <c r="B14258" s="15">
        <f>WEEKDAY($A14258,2)</f>
        <v/>
      </c>
      <c r="C14258" s="15">
        <f>HOUR($A14258)</f>
        <v/>
      </c>
      <c r="D14258" s="15">
        <f>IF(AND($A14258&gt;=Instellingen!$B$6,$A14258&lt;Instellingen!$B$7),1,0)</f>
        <v/>
      </c>
      <c r="E14258" s="15">
        <f>COUNTIF(tData[BezoekStart],"&lt;"&amp;($A14258+1/24))-COUNTIF(tData[BezoekEind],"&lt;="&amp;$A14258)</f>
        <v/>
      </c>
      <c r="F14258" s="15">
        <f>COUNTIF(tData[BezoekLangStart],"&lt;"&amp;($A14258+1/24))-COUNTIF(tData[BezoekLangEind],"&lt;="&amp;$A14258)</f>
        <v/>
      </c>
      <c r="G14258" s="15">
        <f>IF($D14258=1,$B14258*100+$C14258,-1)</f>
        <v/>
      </c>
      <c r="H14258" s="15">
        <f>IF($D14258=1,$B14258,-1)</f>
        <v/>
      </c>
      <c r="I14258" s="15">
        <f>IF($D14258=1,$C14258,-1)</f>
        <v/>
      </c>
    </row>
    <row r="14259">
      <c r="A14259" s="33" t="n">
        <v>45886</v>
      </c>
      <c r="B14259" s="15">
        <f>WEEKDAY($A14259,2)</f>
        <v/>
      </c>
      <c r="C14259" s="15">
        <f>HOUR($A14259)</f>
        <v/>
      </c>
      <c r="D14259" s="15">
        <f>IF(AND($A14259&gt;=Instellingen!$B$6,$A14259&lt;Instellingen!$B$7),1,0)</f>
        <v/>
      </c>
      <c r="E14259" s="15">
        <f>COUNTIF(tData[BezoekStart],"&lt;"&amp;($A14259+1/24))-COUNTIF(tData[BezoekEind],"&lt;="&amp;$A14259)</f>
        <v/>
      </c>
      <c r="F14259" s="15">
        <f>COUNTIF(tData[BezoekLangStart],"&lt;"&amp;($A14259+1/24))-COUNTIF(tData[BezoekLangEind],"&lt;="&amp;$A14259)</f>
        <v/>
      </c>
      <c r="G14259" s="15">
        <f>IF($D14259=1,$B14259*100+$C14259,-1)</f>
        <v/>
      </c>
      <c r="H14259" s="15">
        <f>IF($D14259=1,$B14259,-1)</f>
        <v/>
      </c>
      <c r="I14259" s="15">
        <f>IF($D14259=1,$C14259,-1)</f>
        <v/>
      </c>
    </row>
    <row r="14260">
      <c r="A14260" s="33" t="n">
        <v>45886.04166666666</v>
      </c>
      <c r="B14260" s="15">
        <f>WEEKDAY($A14260,2)</f>
        <v/>
      </c>
      <c r="C14260" s="15">
        <f>HOUR($A14260)</f>
        <v/>
      </c>
      <c r="D14260" s="15">
        <f>IF(AND($A14260&gt;=Instellingen!$B$6,$A14260&lt;Instellingen!$B$7),1,0)</f>
        <v/>
      </c>
      <c r="E14260" s="15">
        <f>COUNTIF(tData[BezoekStart],"&lt;"&amp;($A14260+1/24))-COUNTIF(tData[BezoekEind],"&lt;="&amp;$A14260)</f>
        <v/>
      </c>
      <c r="F14260" s="15">
        <f>COUNTIF(tData[BezoekLangStart],"&lt;"&amp;($A14260+1/24))-COUNTIF(tData[BezoekLangEind],"&lt;="&amp;$A14260)</f>
        <v/>
      </c>
      <c r="G14260" s="15">
        <f>IF($D14260=1,$B14260*100+$C14260,-1)</f>
        <v/>
      </c>
      <c r="H14260" s="15">
        <f>IF($D14260=1,$B14260,-1)</f>
        <v/>
      </c>
      <c r="I14260" s="15">
        <f>IF($D14260=1,$C14260,-1)</f>
        <v/>
      </c>
    </row>
    <row r="14261">
      <c r="A14261" s="33" t="n">
        <v>45886.08333333334</v>
      </c>
      <c r="B14261" s="15">
        <f>WEEKDAY($A14261,2)</f>
        <v/>
      </c>
      <c r="C14261" s="15">
        <f>HOUR($A14261)</f>
        <v/>
      </c>
      <c r="D14261" s="15">
        <f>IF(AND($A14261&gt;=Instellingen!$B$6,$A14261&lt;Instellingen!$B$7),1,0)</f>
        <v/>
      </c>
      <c r="E14261" s="15">
        <f>COUNTIF(tData[BezoekStart],"&lt;"&amp;($A14261+1/24))-COUNTIF(tData[BezoekEind],"&lt;="&amp;$A14261)</f>
        <v/>
      </c>
      <c r="F14261" s="15">
        <f>COUNTIF(tData[BezoekLangStart],"&lt;"&amp;($A14261+1/24))-COUNTIF(tData[BezoekLangEind],"&lt;="&amp;$A14261)</f>
        <v/>
      </c>
      <c r="G14261" s="15">
        <f>IF($D14261=1,$B14261*100+$C14261,-1)</f>
        <v/>
      </c>
      <c r="H14261" s="15">
        <f>IF($D14261=1,$B14261,-1)</f>
        <v/>
      </c>
      <c r="I14261" s="15">
        <f>IF($D14261=1,$C14261,-1)</f>
        <v/>
      </c>
    </row>
    <row r="14262">
      <c r="A14262" s="33" t="n">
        <v>45886.125</v>
      </c>
      <c r="B14262" s="15">
        <f>WEEKDAY($A14262,2)</f>
        <v/>
      </c>
      <c r="C14262" s="15">
        <f>HOUR($A14262)</f>
        <v/>
      </c>
      <c r="D14262" s="15">
        <f>IF(AND($A14262&gt;=Instellingen!$B$6,$A14262&lt;Instellingen!$B$7),1,0)</f>
        <v/>
      </c>
      <c r="E14262" s="15">
        <f>COUNTIF(tData[BezoekStart],"&lt;"&amp;($A14262+1/24))-COUNTIF(tData[BezoekEind],"&lt;="&amp;$A14262)</f>
        <v/>
      </c>
      <c r="F14262" s="15">
        <f>COUNTIF(tData[BezoekLangStart],"&lt;"&amp;($A14262+1/24))-COUNTIF(tData[BezoekLangEind],"&lt;="&amp;$A14262)</f>
        <v/>
      </c>
      <c r="G14262" s="15">
        <f>IF($D14262=1,$B14262*100+$C14262,-1)</f>
        <v/>
      </c>
      <c r="H14262" s="15">
        <f>IF($D14262=1,$B14262,-1)</f>
        <v/>
      </c>
      <c r="I14262" s="15">
        <f>IF($D14262=1,$C14262,-1)</f>
        <v/>
      </c>
    </row>
    <row r="14263">
      <c r="A14263" s="33" t="n">
        <v>45886.16666666666</v>
      </c>
      <c r="B14263" s="15">
        <f>WEEKDAY($A14263,2)</f>
        <v/>
      </c>
      <c r="C14263" s="15">
        <f>HOUR($A14263)</f>
        <v/>
      </c>
      <c r="D14263" s="15">
        <f>IF(AND($A14263&gt;=Instellingen!$B$6,$A14263&lt;Instellingen!$B$7),1,0)</f>
        <v/>
      </c>
      <c r="E14263" s="15">
        <f>COUNTIF(tData[BezoekStart],"&lt;"&amp;($A14263+1/24))-COUNTIF(tData[BezoekEind],"&lt;="&amp;$A14263)</f>
        <v/>
      </c>
      <c r="F14263" s="15">
        <f>COUNTIF(tData[BezoekLangStart],"&lt;"&amp;($A14263+1/24))-COUNTIF(tData[BezoekLangEind],"&lt;="&amp;$A14263)</f>
        <v/>
      </c>
      <c r="G14263" s="15">
        <f>IF($D14263=1,$B14263*100+$C14263,-1)</f>
        <v/>
      </c>
      <c r="H14263" s="15">
        <f>IF($D14263=1,$B14263,-1)</f>
        <v/>
      </c>
      <c r="I14263" s="15">
        <f>IF($D14263=1,$C14263,-1)</f>
        <v/>
      </c>
    </row>
    <row r="14264">
      <c r="A14264" s="33" t="n">
        <v>45886.20833333334</v>
      </c>
      <c r="B14264" s="15">
        <f>WEEKDAY($A14264,2)</f>
        <v/>
      </c>
      <c r="C14264" s="15">
        <f>HOUR($A14264)</f>
        <v/>
      </c>
      <c r="D14264" s="15">
        <f>IF(AND($A14264&gt;=Instellingen!$B$6,$A14264&lt;Instellingen!$B$7),1,0)</f>
        <v/>
      </c>
      <c r="E14264" s="15">
        <f>COUNTIF(tData[BezoekStart],"&lt;"&amp;($A14264+1/24))-COUNTIF(tData[BezoekEind],"&lt;="&amp;$A14264)</f>
        <v/>
      </c>
      <c r="F14264" s="15">
        <f>COUNTIF(tData[BezoekLangStart],"&lt;"&amp;($A14264+1/24))-COUNTIF(tData[BezoekLangEind],"&lt;="&amp;$A14264)</f>
        <v/>
      </c>
      <c r="G14264" s="15">
        <f>IF($D14264=1,$B14264*100+$C14264,-1)</f>
        <v/>
      </c>
      <c r="H14264" s="15">
        <f>IF($D14264=1,$B14264,-1)</f>
        <v/>
      </c>
      <c r="I14264" s="15">
        <f>IF($D14264=1,$C14264,-1)</f>
        <v/>
      </c>
    </row>
    <row r="14265">
      <c r="A14265" s="33" t="n">
        <v>45886.25</v>
      </c>
      <c r="B14265" s="15">
        <f>WEEKDAY($A14265,2)</f>
        <v/>
      </c>
      <c r="C14265" s="15">
        <f>HOUR($A14265)</f>
        <v/>
      </c>
      <c r="D14265" s="15">
        <f>IF(AND($A14265&gt;=Instellingen!$B$6,$A14265&lt;Instellingen!$B$7),1,0)</f>
        <v/>
      </c>
      <c r="E14265" s="15">
        <f>COUNTIF(tData[BezoekStart],"&lt;"&amp;($A14265+1/24))-COUNTIF(tData[BezoekEind],"&lt;="&amp;$A14265)</f>
        <v/>
      </c>
      <c r="F14265" s="15">
        <f>COUNTIF(tData[BezoekLangStart],"&lt;"&amp;($A14265+1/24))-COUNTIF(tData[BezoekLangEind],"&lt;="&amp;$A14265)</f>
        <v/>
      </c>
      <c r="G14265" s="15">
        <f>IF($D14265=1,$B14265*100+$C14265,-1)</f>
        <v/>
      </c>
      <c r="H14265" s="15">
        <f>IF($D14265=1,$B14265,-1)</f>
        <v/>
      </c>
      <c r="I14265" s="15">
        <f>IF($D14265=1,$C14265,-1)</f>
        <v/>
      </c>
    </row>
    <row r="14266">
      <c r="A14266" s="33" t="n">
        <v>45886.29166666666</v>
      </c>
      <c r="B14266" s="15">
        <f>WEEKDAY($A14266,2)</f>
        <v/>
      </c>
      <c r="C14266" s="15">
        <f>HOUR($A14266)</f>
        <v/>
      </c>
      <c r="D14266" s="15">
        <f>IF(AND($A14266&gt;=Instellingen!$B$6,$A14266&lt;Instellingen!$B$7),1,0)</f>
        <v/>
      </c>
      <c r="E14266" s="15">
        <f>COUNTIF(tData[BezoekStart],"&lt;"&amp;($A14266+1/24))-COUNTIF(tData[BezoekEind],"&lt;="&amp;$A14266)</f>
        <v/>
      </c>
      <c r="F14266" s="15">
        <f>COUNTIF(tData[BezoekLangStart],"&lt;"&amp;($A14266+1/24))-COUNTIF(tData[BezoekLangEind],"&lt;="&amp;$A14266)</f>
        <v/>
      </c>
      <c r="G14266" s="15">
        <f>IF($D14266=1,$B14266*100+$C14266,-1)</f>
        <v/>
      </c>
      <c r="H14266" s="15">
        <f>IF($D14266=1,$B14266,-1)</f>
        <v/>
      </c>
      <c r="I14266" s="15">
        <f>IF($D14266=1,$C14266,-1)</f>
        <v/>
      </c>
    </row>
    <row r="14267">
      <c r="A14267" s="33" t="n">
        <v>45886.33333333334</v>
      </c>
      <c r="B14267" s="15">
        <f>WEEKDAY($A14267,2)</f>
        <v/>
      </c>
      <c r="C14267" s="15">
        <f>HOUR($A14267)</f>
        <v/>
      </c>
      <c r="D14267" s="15">
        <f>IF(AND($A14267&gt;=Instellingen!$B$6,$A14267&lt;Instellingen!$B$7),1,0)</f>
        <v/>
      </c>
      <c r="E14267" s="15">
        <f>COUNTIF(tData[BezoekStart],"&lt;"&amp;($A14267+1/24))-COUNTIF(tData[BezoekEind],"&lt;="&amp;$A14267)</f>
        <v/>
      </c>
      <c r="F14267" s="15">
        <f>COUNTIF(tData[BezoekLangStart],"&lt;"&amp;($A14267+1/24))-COUNTIF(tData[BezoekLangEind],"&lt;="&amp;$A14267)</f>
        <v/>
      </c>
      <c r="G14267" s="15">
        <f>IF($D14267=1,$B14267*100+$C14267,-1)</f>
        <v/>
      </c>
      <c r="H14267" s="15">
        <f>IF($D14267=1,$B14267,-1)</f>
        <v/>
      </c>
      <c r="I14267" s="15">
        <f>IF($D14267=1,$C14267,-1)</f>
        <v/>
      </c>
    </row>
    <row r="14268">
      <c r="A14268" s="33" t="n">
        <v>45886.375</v>
      </c>
      <c r="B14268" s="15">
        <f>WEEKDAY($A14268,2)</f>
        <v/>
      </c>
      <c r="C14268" s="15">
        <f>HOUR($A14268)</f>
        <v/>
      </c>
      <c r="D14268" s="15">
        <f>IF(AND($A14268&gt;=Instellingen!$B$6,$A14268&lt;Instellingen!$B$7),1,0)</f>
        <v/>
      </c>
      <c r="E14268" s="15">
        <f>COUNTIF(tData[BezoekStart],"&lt;"&amp;($A14268+1/24))-COUNTIF(tData[BezoekEind],"&lt;="&amp;$A14268)</f>
        <v/>
      </c>
      <c r="F14268" s="15">
        <f>COUNTIF(tData[BezoekLangStart],"&lt;"&amp;($A14268+1/24))-COUNTIF(tData[BezoekLangEind],"&lt;="&amp;$A14268)</f>
        <v/>
      </c>
      <c r="G14268" s="15">
        <f>IF($D14268=1,$B14268*100+$C14268,-1)</f>
        <v/>
      </c>
      <c r="H14268" s="15">
        <f>IF($D14268=1,$B14268,-1)</f>
        <v/>
      </c>
      <c r="I14268" s="15">
        <f>IF($D14268=1,$C14268,-1)</f>
        <v/>
      </c>
    </row>
    <row r="14269">
      <c r="A14269" s="33" t="n">
        <v>45886.41666666666</v>
      </c>
      <c r="B14269" s="15">
        <f>WEEKDAY($A14269,2)</f>
        <v/>
      </c>
      <c r="C14269" s="15">
        <f>HOUR($A14269)</f>
        <v/>
      </c>
      <c r="D14269" s="15">
        <f>IF(AND($A14269&gt;=Instellingen!$B$6,$A14269&lt;Instellingen!$B$7),1,0)</f>
        <v/>
      </c>
      <c r="E14269" s="15">
        <f>COUNTIF(tData[BezoekStart],"&lt;"&amp;($A14269+1/24))-COUNTIF(tData[BezoekEind],"&lt;="&amp;$A14269)</f>
        <v/>
      </c>
      <c r="F14269" s="15">
        <f>COUNTIF(tData[BezoekLangStart],"&lt;"&amp;($A14269+1/24))-COUNTIF(tData[BezoekLangEind],"&lt;="&amp;$A14269)</f>
        <v/>
      </c>
      <c r="G14269" s="15">
        <f>IF($D14269=1,$B14269*100+$C14269,-1)</f>
        <v/>
      </c>
      <c r="H14269" s="15">
        <f>IF($D14269=1,$B14269,-1)</f>
        <v/>
      </c>
      <c r="I14269" s="15">
        <f>IF($D14269=1,$C14269,-1)</f>
        <v/>
      </c>
    </row>
    <row r="14270">
      <c r="A14270" s="33" t="n">
        <v>45886.45833333334</v>
      </c>
      <c r="B14270" s="15">
        <f>WEEKDAY($A14270,2)</f>
        <v/>
      </c>
      <c r="C14270" s="15">
        <f>HOUR($A14270)</f>
        <v/>
      </c>
      <c r="D14270" s="15">
        <f>IF(AND($A14270&gt;=Instellingen!$B$6,$A14270&lt;Instellingen!$B$7),1,0)</f>
        <v/>
      </c>
      <c r="E14270" s="15">
        <f>COUNTIF(tData[BezoekStart],"&lt;"&amp;($A14270+1/24))-COUNTIF(tData[BezoekEind],"&lt;="&amp;$A14270)</f>
        <v/>
      </c>
      <c r="F14270" s="15">
        <f>COUNTIF(tData[BezoekLangStart],"&lt;"&amp;($A14270+1/24))-COUNTIF(tData[BezoekLangEind],"&lt;="&amp;$A14270)</f>
        <v/>
      </c>
      <c r="G14270" s="15">
        <f>IF($D14270=1,$B14270*100+$C14270,-1)</f>
        <v/>
      </c>
      <c r="H14270" s="15">
        <f>IF($D14270=1,$B14270,-1)</f>
        <v/>
      </c>
      <c r="I14270" s="15">
        <f>IF($D14270=1,$C14270,-1)</f>
        <v/>
      </c>
    </row>
    <row r="14271">
      <c r="A14271" s="33" t="n">
        <v>45886.5</v>
      </c>
      <c r="B14271" s="15">
        <f>WEEKDAY($A14271,2)</f>
        <v/>
      </c>
      <c r="C14271" s="15">
        <f>HOUR($A14271)</f>
        <v/>
      </c>
      <c r="D14271" s="15">
        <f>IF(AND($A14271&gt;=Instellingen!$B$6,$A14271&lt;Instellingen!$B$7),1,0)</f>
        <v/>
      </c>
      <c r="E14271" s="15">
        <f>COUNTIF(tData[BezoekStart],"&lt;"&amp;($A14271+1/24))-COUNTIF(tData[BezoekEind],"&lt;="&amp;$A14271)</f>
        <v/>
      </c>
      <c r="F14271" s="15">
        <f>COUNTIF(tData[BezoekLangStart],"&lt;"&amp;($A14271+1/24))-COUNTIF(tData[BezoekLangEind],"&lt;="&amp;$A14271)</f>
        <v/>
      </c>
      <c r="G14271" s="15">
        <f>IF($D14271=1,$B14271*100+$C14271,-1)</f>
        <v/>
      </c>
      <c r="H14271" s="15">
        <f>IF($D14271=1,$B14271,-1)</f>
        <v/>
      </c>
      <c r="I14271" s="15">
        <f>IF($D14271=1,$C14271,-1)</f>
        <v/>
      </c>
    </row>
    <row r="14272">
      <c r="A14272" s="33" t="n">
        <v>45886.54166666666</v>
      </c>
      <c r="B14272" s="15">
        <f>WEEKDAY($A14272,2)</f>
        <v/>
      </c>
      <c r="C14272" s="15">
        <f>HOUR($A14272)</f>
        <v/>
      </c>
      <c r="D14272" s="15">
        <f>IF(AND($A14272&gt;=Instellingen!$B$6,$A14272&lt;Instellingen!$B$7),1,0)</f>
        <v/>
      </c>
      <c r="E14272" s="15">
        <f>COUNTIF(tData[BezoekStart],"&lt;"&amp;($A14272+1/24))-COUNTIF(tData[BezoekEind],"&lt;="&amp;$A14272)</f>
        <v/>
      </c>
      <c r="F14272" s="15">
        <f>COUNTIF(tData[BezoekLangStart],"&lt;"&amp;($A14272+1/24))-COUNTIF(tData[BezoekLangEind],"&lt;="&amp;$A14272)</f>
        <v/>
      </c>
      <c r="G14272" s="15">
        <f>IF($D14272=1,$B14272*100+$C14272,-1)</f>
        <v/>
      </c>
      <c r="H14272" s="15">
        <f>IF($D14272=1,$B14272,-1)</f>
        <v/>
      </c>
      <c r="I14272" s="15">
        <f>IF($D14272=1,$C14272,-1)</f>
        <v/>
      </c>
    </row>
    <row r="14273">
      <c r="A14273" s="33" t="n">
        <v>45886.58333333334</v>
      </c>
      <c r="B14273" s="15">
        <f>WEEKDAY($A14273,2)</f>
        <v/>
      </c>
      <c r="C14273" s="15">
        <f>HOUR($A14273)</f>
        <v/>
      </c>
      <c r="D14273" s="15">
        <f>IF(AND($A14273&gt;=Instellingen!$B$6,$A14273&lt;Instellingen!$B$7),1,0)</f>
        <v/>
      </c>
      <c r="E14273" s="15">
        <f>COUNTIF(tData[BezoekStart],"&lt;"&amp;($A14273+1/24))-COUNTIF(tData[BezoekEind],"&lt;="&amp;$A14273)</f>
        <v/>
      </c>
      <c r="F14273" s="15">
        <f>COUNTIF(tData[BezoekLangStart],"&lt;"&amp;($A14273+1/24))-COUNTIF(tData[BezoekLangEind],"&lt;="&amp;$A14273)</f>
        <v/>
      </c>
      <c r="G14273" s="15">
        <f>IF($D14273=1,$B14273*100+$C14273,-1)</f>
        <v/>
      </c>
      <c r="H14273" s="15">
        <f>IF($D14273=1,$B14273,-1)</f>
        <v/>
      </c>
      <c r="I14273" s="15">
        <f>IF($D14273=1,$C14273,-1)</f>
        <v/>
      </c>
    </row>
    <row r="14274">
      <c r="A14274" s="33" t="n">
        <v>45886.625</v>
      </c>
      <c r="B14274" s="15">
        <f>WEEKDAY($A14274,2)</f>
        <v/>
      </c>
      <c r="C14274" s="15">
        <f>HOUR($A14274)</f>
        <v/>
      </c>
      <c r="D14274" s="15">
        <f>IF(AND($A14274&gt;=Instellingen!$B$6,$A14274&lt;Instellingen!$B$7),1,0)</f>
        <v/>
      </c>
      <c r="E14274" s="15">
        <f>COUNTIF(tData[BezoekStart],"&lt;"&amp;($A14274+1/24))-COUNTIF(tData[BezoekEind],"&lt;="&amp;$A14274)</f>
        <v/>
      </c>
      <c r="F14274" s="15">
        <f>COUNTIF(tData[BezoekLangStart],"&lt;"&amp;($A14274+1/24))-COUNTIF(tData[BezoekLangEind],"&lt;="&amp;$A14274)</f>
        <v/>
      </c>
      <c r="G14274" s="15">
        <f>IF($D14274=1,$B14274*100+$C14274,-1)</f>
        <v/>
      </c>
      <c r="H14274" s="15">
        <f>IF($D14274=1,$B14274,-1)</f>
        <v/>
      </c>
      <c r="I14274" s="15">
        <f>IF($D14274=1,$C14274,-1)</f>
        <v/>
      </c>
    </row>
    <row r="14275">
      <c r="A14275" s="33" t="n">
        <v>45886.66666666666</v>
      </c>
      <c r="B14275" s="15">
        <f>WEEKDAY($A14275,2)</f>
        <v/>
      </c>
      <c r="C14275" s="15">
        <f>HOUR($A14275)</f>
        <v/>
      </c>
      <c r="D14275" s="15">
        <f>IF(AND($A14275&gt;=Instellingen!$B$6,$A14275&lt;Instellingen!$B$7),1,0)</f>
        <v/>
      </c>
      <c r="E14275" s="15">
        <f>COUNTIF(tData[BezoekStart],"&lt;"&amp;($A14275+1/24))-COUNTIF(tData[BezoekEind],"&lt;="&amp;$A14275)</f>
        <v/>
      </c>
      <c r="F14275" s="15">
        <f>COUNTIF(tData[BezoekLangStart],"&lt;"&amp;($A14275+1/24))-COUNTIF(tData[BezoekLangEind],"&lt;="&amp;$A14275)</f>
        <v/>
      </c>
      <c r="G14275" s="15">
        <f>IF($D14275=1,$B14275*100+$C14275,-1)</f>
        <v/>
      </c>
      <c r="H14275" s="15">
        <f>IF($D14275=1,$B14275,-1)</f>
        <v/>
      </c>
      <c r="I14275" s="15">
        <f>IF($D14275=1,$C14275,-1)</f>
        <v/>
      </c>
    </row>
    <row r="14276">
      <c r="A14276" s="33" t="n">
        <v>45886.70833333334</v>
      </c>
      <c r="B14276" s="15">
        <f>WEEKDAY($A14276,2)</f>
        <v/>
      </c>
      <c r="C14276" s="15">
        <f>HOUR($A14276)</f>
        <v/>
      </c>
      <c r="D14276" s="15">
        <f>IF(AND($A14276&gt;=Instellingen!$B$6,$A14276&lt;Instellingen!$B$7),1,0)</f>
        <v/>
      </c>
      <c r="E14276" s="15">
        <f>COUNTIF(tData[BezoekStart],"&lt;"&amp;($A14276+1/24))-COUNTIF(tData[BezoekEind],"&lt;="&amp;$A14276)</f>
        <v/>
      </c>
      <c r="F14276" s="15">
        <f>COUNTIF(tData[BezoekLangStart],"&lt;"&amp;($A14276+1/24))-COUNTIF(tData[BezoekLangEind],"&lt;="&amp;$A14276)</f>
        <v/>
      </c>
      <c r="G14276" s="15">
        <f>IF($D14276=1,$B14276*100+$C14276,-1)</f>
        <v/>
      </c>
      <c r="H14276" s="15">
        <f>IF($D14276=1,$B14276,-1)</f>
        <v/>
      </c>
      <c r="I14276" s="15">
        <f>IF($D14276=1,$C14276,-1)</f>
        <v/>
      </c>
    </row>
    <row r="14277">
      <c r="A14277" s="33" t="n">
        <v>45886.75</v>
      </c>
      <c r="B14277" s="15">
        <f>WEEKDAY($A14277,2)</f>
        <v/>
      </c>
      <c r="C14277" s="15">
        <f>HOUR($A14277)</f>
        <v/>
      </c>
      <c r="D14277" s="15">
        <f>IF(AND($A14277&gt;=Instellingen!$B$6,$A14277&lt;Instellingen!$B$7),1,0)</f>
        <v/>
      </c>
      <c r="E14277" s="15">
        <f>COUNTIF(tData[BezoekStart],"&lt;"&amp;($A14277+1/24))-COUNTIF(tData[BezoekEind],"&lt;="&amp;$A14277)</f>
        <v/>
      </c>
      <c r="F14277" s="15">
        <f>COUNTIF(tData[BezoekLangStart],"&lt;"&amp;($A14277+1/24))-COUNTIF(tData[BezoekLangEind],"&lt;="&amp;$A14277)</f>
        <v/>
      </c>
      <c r="G14277" s="15">
        <f>IF($D14277=1,$B14277*100+$C14277,-1)</f>
        <v/>
      </c>
      <c r="H14277" s="15">
        <f>IF($D14277=1,$B14277,-1)</f>
        <v/>
      </c>
      <c r="I14277" s="15">
        <f>IF($D14277=1,$C14277,-1)</f>
        <v/>
      </c>
    </row>
    <row r="14278">
      <c r="A14278" s="33" t="n">
        <v>45886.79166666666</v>
      </c>
      <c r="B14278" s="15">
        <f>WEEKDAY($A14278,2)</f>
        <v/>
      </c>
      <c r="C14278" s="15">
        <f>HOUR($A14278)</f>
        <v/>
      </c>
      <c r="D14278" s="15">
        <f>IF(AND($A14278&gt;=Instellingen!$B$6,$A14278&lt;Instellingen!$B$7),1,0)</f>
        <v/>
      </c>
      <c r="E14278" s="15">
        <f>COUNTIF(tData[BezoekStart],"&lt;"&amp;($A14278+1/24))-COUNTIF(tData[BezoekEind],"&lt;="&amp;$A14278)</f>
        <v/>
      </c>
      <c r="F14278" s="15">
        <f>COUNTIF(tData[BezoekLangStart],"&lt;"&amp;($A14278+1/24))-COUNTIF(tData[BezoekLangEind],"&lt;="&amp;$A14278)</f>
        <v/>
      </c>
      <c r="G14278" s="15">
        <f>IF($D14278=1,$B14278*100+$C14278,-1)</f>
        <v/>
      </c>
      <c r="H14278" s="15">
        <f>IF($D14278=1,$B14278,-1)</f>
        <v/>
      </c>
      <c r="I14278" s="15">
        <f>IF($D14278=1,$C14278,-1)</f>
        <v/>
      </c>
    </row>
    <row r="14279">
      <c r="A14279" s="33" t="n">
        <v>45886.83333333334</v>
      </c>
      <c r="B14279" s="15">
        <f>WEEKDAY($A14279,2)</f>
        <v/>
      </c>
      <c r="C14279" s="15">
        <f>HOUR($A14279)</f>
        <v/>
      </c>
      <c r="D14279" s="15">
        <f>IF(AND($A14279&gt;=Instellingen!$B$6,$A14279&lt;Instellingen!$B$7),1,0)</f>
        <v/>
      </c>
      <c r="E14279" s="15">
        <f>COUNTIF(tData[BezoekStart],"&lt;"&amp;($A14279+1/24))-COUNTIF(tData[BezoekEind],"&lt;="&amp;$A14279)</f>
        <v/>
      </c>
      <c r="F14279" s="15">
        <f>COUNTIF(tData[BezoekLangStart],"&lt;"&amp;($A14279+1/24))-COUNTIF(tData[BezoekLangEind],"&lt;="&amp;$A14279)</f>
        <v/>
      </c>
      <c r="G14279" s="15">
        <f>IF($D14279=1,$B14279*100+$C14279,-1)</f>
        <v/>
      </c>
      <c r="H14279" s="15">
        <f>IF($D14279=1,$B14279,-1)</f>
        <v/>
      </c>
      <c r="I14279" s="15">
        <f>IF($D14279=1,$C14279,-1)</f>
        <v/>
      </c>
    </row>
    <row r="14280">
      <c r="A14280" s="33" t="n">
        <v>45886.875</v>
      </c>
      <c r="B14280" s="15">
        <f>WEEKDAY($A14280,2)</f>
        <v/>
      </c>
      <c r="C14280" s="15">
        <f>HOUR($A14280)</f>
        <v/>
      </c>
      <c r="D14280" s="15">
        <f>IF(AND($A14280&gt;=Instellingen!$B$6,$A14280&lt;Instellingen!$B$7),1,0)</f>
        <v/>
      </c>
      <c r="E14280" s="15">
        <f>COUNTIF(tData[BezoekStart],"&lt;"&amp;($A14280+1/24))-COUNTIF(tData[BezoekEind],"&lt;="&amp;$A14280)</f>
        <v/>
      </c>
      <c r="F14280" s="15">
        <f>COUNTIF(tData[BezoekLangStart],"&lt;"&amp;($A14280+1/24))-COUNTIF(tData[BezoekLangEind],"&lt;="&amp;$A14280)</f>
        <v/>
      </c>
      <c r="G14280" s="15">
        <f>IF($D14280=1,$B14280*100+$C14280,-1)</f>
        <v/>
      </c>
      <c r="H14280" s="15">
        <f>IF($D14280=1,$B14280,-1)</f>
        <v/>
      </c>
      <c r="I14280" s="15">
        <f>IF($D14280=1,$C14280,-1)</f>
        <v/>
      </c>
    </row>
    <row r="14281">
      <c r="A14281" s="33" t="n">
        <v>45886.91666666666</v>
      </c>
      <c r="B14281" s="15">
        <f>WEEKDAY($A14281,2)</f>
        <v/>
      </c>
      <c r="C14281" s="15">
        <f>HOUR($A14281)</f>
        <v/>
      </c>
      <c r="D14281" s="15">
        <f>IF(AND($A14281&gt;=Instellingen!$B$6,$A14281&lt;Instellingen!$B$7),1,0)</f>
        <v/>
      </c>
      <c r="E14281" s="15">
        <f>COUNTIF(tData[BezoekStart],"&lt;"&amp;($A14281+1/24))-COUNTIF(tData[BezoekEind],"&lt;="&amp;$A14281)</f>
        <v/>
      </c>
      <c r="F14281" s="15">
        <f>COUNTIF(tData[BezoekLangStart],"&lt;"&amp;($A14281+1/24))-COUNTIF(tData[BezoekLangEind],"&lt;="&amp;$A14281)</f>
        <v/>
      </c>
      <c r="G14281" s="15">
        <f>IF($D14281=1,$B14281*100+$C14281,-1)</f>
        <v/>
      </c>
      <c r="H14281" s="15">
        <f>IF($D14281=1,$B14281,-1)</f>
        <v/>
      </c>
      <c r="I14281" s="15">
        <f>IF($D14281=1,$C14281,-1)</f>
        <v/>
      </c>
    </row>
    <row r="14282">
      <c r="A14282" s="33" t="n">
        <v>45886.95833333334</v>
      </c>
      <c r="B14282" s="15">
        <f>WEEKDAY($A14282,2)</f>
        <v/>
      </c>
      <c r="C14282" s="15">
        <f>HOUR($A14282)</f>
        <v/>
      </c>
      <c r="D14282" s="15">
        <f>IF(AND($A14282&gt;=Instellingen!$B$6,$A14282&lt;Instellingen!$B$7),1,0)</f>
        <v/>
      </c>
      <c r="E14282" s="15">
        <f>COUNTIF(tData[BezoekStart],"&lt;"&amp;($A14282+1/24))-COUNTIF(tData[BezoekEind],"&lt;="&amp;$A14282)</f>
        <v/>
      </c>
      <c r="F14282" s="15">
        <f>COUNTIF(tData[BezoekLangStart],"&lt;"&amp;($A14282+1/24))-COUNTIF(tData[BezoekLangEind],"&lt;="&amp;$A14282)</f>
        <v/>
      </c>
      <c r="G14282" s="15">
        <f>IF($D14282=1,$B14282*100+$C14282,-1)</f>
        <v/>
      </c>
      <c r="H14282" s="15">
        <f>IF($D14282=1,$B14282,-1)</f>
        <v/>
      </c>
      <c r="I14282" s="15">
        <f>IF($D14282=1,$C14282,-1)</f>
        <v/>
      </c>
    </row>
    <row r="14283">
      <c r="A14283" s="33" t="n">
        <v>45887</v>
      </c>
      <c r="B14283" s="15">
        <f>WEEKDAY($A14283,2)</f>
        <v/>
      </c>
      <c r="C14283" s="15">
        <f>HOUR($A14283)</f>
        <v/>
      </c>
      <c r="D14283" s="15">
        <f>IF(AND($A14283&gt;=Instellingen!$B$6,$A14283&lt;Instellingen!$B$7),1,0)</f>
        <v/>
      </c>
      <c r="E14283" s="15">
        <f>COUNTIF(tData[BezoekStart],"&lt;"&amp;($A14283+1/24))-COUNTIF(tData[BezoekEind],"&lt;="&amp;$A14283)</f>
        <v/>
      </c>
      <c r="F14283" s="15">
        <f>COUNTIF(tData[BezoekLangStart],"&lt;"&amp;($A14283+1/24))-COUNTIF(tData[BezoekLangEind],"&lt;="&amp;$A14283)</f>
        <v/>
      </c>
      <c r="G14283" s="15">
        <f>IF($D14283=1,$B14283*100+$C14283,-1)</f>
        <v/>
      </c>
      <c r="H14283" s="15">
        <f>IF($D14283=1,$B14283,-1)</f>
        <v/>
      </c>
      <c r="I14283" s="15">
        <f>IF($D14283=1,$C14283,-1)</f>
        <v/>
      </c>
    </row>
    <row r="14284">
      <c r="A14284" s="33" t="n">
        <v>45887.04166666666</v>
      </c>
      <c r="B14284" s="15">
        <f>WEEKDAY($A14284,2)</f>
        <v/>
      </c>
      <c r="C14284" s="15">
        <f>HOUR($A14284)</f>
        <v/>
      </c>
      <c r="D14284" s="15">
        <f>IF(AND($A14284&gt;=Instellingen!$B$6,$A14284&lt;Instellingen!$B$7),1,0)</f>
        <v/>
      </c>
      <c r="E14284" s="15">
        <f>COUNTIF(tData[BezoekStart],"&lt;"&amp;($A14284+1/24))-COUNTIF(tData[BezoekEind],"&lt;="&amp;$A14284)</f>
        <v/>
      </c>
      <c r="F14284" s="15">
        <f>COUNTIF(tData[BezoekLangStart],"&lt;"&amp;($A14284+1/24))-COUNTIF(tData[BezoekLangEind],"&lt;="&amp;$A14284)</f>
        <v/>
      </c>
      <c r="G14284" s="15">
        <f>IF($D14284=1,$B14284*100+$C14284,-1)</f>
        <v/>
      </c>
      <c r="H14284" s="15">
        <f>IF($D14284=1,$B14284,-1)</f>
        <v/>
      </c>
      <c r="I14284" s="15">
        <f>IF($D14284=1,$C14284,-1)</f>
        <v/>
      </c>
    </row>
    <row r="14285">
      <c r="A14285" s="33" t="n">
        <v>45887.08333333334</v>
      </c>
      <c r="B14285" s="15">
        <f>WEEKDAY($A14285,2)</f>
        <v/>
      </c>
      <c r="C14285" s="15">
        <f>HOUR($A14285)</f>
        <v/>
      </c>
      <c r="D14285" s="15">
        <f>IF(AND($A14285&gt;=Instellingen!$B$6,$A14285&lt;Instellingen!$B$7),1,0)</f>
        <v/>
      </c>
      <c r="E14285" s="15">
        <f>COUNTIF(tData[BezoekStart],"&lt;"&amp;($A14285+1/24))-COUNTIF(tData[BezoekEind],"&lt;="&amp;$A14285)</f>
        <v/>
      </c>
      <c r="F14285" s="15">
        <f>COUNTIF(tData[BezoekLangStart],"&lt;"&amp;($A14285+1/24))-COUNTIF(tData[BezoekLangEind],"&lt;="&amp;$A14285)</f>
        <v/>
      </c>
      <c r="G14285" s="15">
        <f>IF($D14285=1,$B14285*100+$C14285,-1)</f>
        <v/>
      </c>
      <c r="H14285" s="15">
        <f>IF($D14285=1,$B14285,-1)</f>
        <v/>
      </c>
      <c r="I14285" s="15">
        <f>IF($D14285=1,$C14285,-1)</f>
        <v/>
      </c>
    </row>
    <row r="14286">
      <c r="A14286" s="33" t="n">
        <v>45887.125</v>
      </c>
      <c r="B14286" s="15">
        <f>WEEKDAY($A14286,2)</f>
        <v/>
      </c>
      <c r="C14286" s="15">
        <f>HOUR($A14286)</f>
        <v/>
      </c>
      <c r="D14286" s="15">
        <f>IF(AND($A14286&gt;=Instellingen!$B$6,$A14286&lt;Instellingen!$B$7),1,0)</f>
        <v/>
      </c>
      <c r="E14286" s="15">
        <f>COUNTIF(tData[BezoekStart],"&lt;"&amp;($A14286+1/24))-COUNTIF(tData[BezoekEind],"&lt;="&amp;$A14286)</f>
        <v/>
      </c>
      <c r="F14286" s="15">
        <f>COUNTIF(tData[BezoekLangStart],"&lt;"&amp;($A14286+1/24))-COUNTIF(tData[BezoekLangEind],"&lt;="&amp;$A14286)</f>
        <v/>
      </c>
      <c r="G14286" s="15">
        <f>IF($D14286=1,$B14286*100+$C14286,-1)</f>
        <v/>
      </c>
      <c r="H14286" s="15">
        <f>IF($D14286=1,$B14286,-1)</f>
        <v/>
      </c>
      <c r="I14286" s="15">
        <f>IF($D14286=1,$C14286,-1)</f>
        <v/>
      </c>
    </row>
    <row r="14287">
      <c r="A14287" s="33" t="n">
        <v>45887.16666666666</v>
      </c>
      <c r="B14287" s="15">
        <f>WEEKDAY($A14287,2)</f>
        <v/>
      </c>
      <c r="C14287" s="15">
        <f>HOUR($A14287)</f>
        <v/>
      </c>
      <c r="D14287" s="15">
        <f>IF(AND($A14287&gt;=Instellingen!$B$6,$A14287&lt;Instellingen!$B$7),1,0)</f>
        <v/>
      </c>
      <c r="E14287" s="15">
        <f>COUNTIF(tData[BezoekStart],"&lt;"&amp;($A14287+1/24))-COUNTIF(tData[BezoekEind],"&lt;="&amp;$A14287)</f>
        <v/>
      </c>
      <c r="F14287" s="15">
        <f>COUNTIF(tData[BezoekLangStart],"&lt;"&amp;($A14287+1/24))-COUNTIF(tData[BezoekLangEind],"&lt;="&amp;$A14287)</f>
        <v/>
      </c>
      <c r="G14287" s="15">
        <f>IF($D14287=1,$B14287*100+$C14287,-1)</f>
        <v/>
      </c>
      <c r="H14287" s="15">
        <f>IF($D14287=1,$B14287,-1)</f>
        <v/>
      </c>
      <c r="I14287" s="15">
        <f>IF($D14287=1,$C14287,-1)</f>
        <v/>
      </c>
    </row>
    <row r="14288">
      <c r="A14288" s="33" t="n">
        <v>45887.20833333334</v>
      </c>
      <c r="B14288" s="15">
        <f>WEEKDAY($A14288,2)</f>
        <v/>
      </c>
      <c r="C14288" s="15">
        <f>HOUR($A14288)</f>
        <v/>
      </c>
      <c r="D14288" s="15">
        <f>IF(AND($A14288&gt;=Instellingen!$B$6,$A14288&lt;Instellingen!$B$7),1,0)</f>
        <v/>
      </c>
      <c r="E14288" s="15">
        <f>COUNTIF(tData[BezoekStart],"&lt;"&amp;($A14288+1/24))-COUNTIF(tData[BezoekEind],"&lt;="&amp;$A14288)</f>
        <v/>
      </c>
      <c r="F14288" s="15">
        <f>COUNTIF(tData[BezoekLangStart],"&lt;"&amp;($A14288+1/24))-COUNTIF(tData[BezoekLangEind],"&lt;="&amp;$A14288)</f>
        <v/>
      </c>
      <c r="G14288" s="15">
        <f>IF($D14288=1,$B14288*100+$C14288,-1)</f>
        <v/>
      </c>
      <c r="H14288" s="15">
        <f>IF($D14288=1,$B14288,-1)</f>
        <v/>
      </c>
      <c r="I14288" s="15">
        <f>IF($D14288=1,$C14288,-1)</f>
        <v/>
      </c>
    </row>
    <row r="14289">
      <c r="A14289" s="33" t="n">
        <v>45887.25</v>
      </c>
      <c r="B14289" s="15">
        <f>WEEKDAY($A14289,2)</f>
        <v/>
      </c>
      <c r="C14289" s="15">
        <f>HOUR($A14289)</f>
        <v/>
      </c>
      <c r="D14289" s="15">
        <f>IF(AND($A14289&gt;=Instellingen!$B$6,$A14289&lt;Instellingen!$B$7),1,0)</f>
        <v/>
      </c>
      <c r="E14289" s="15">
        <f>COUNTIF(tData[BezoekStart],"&lt;"&amp;($A14289+1/24))-COUNTIF(tData[BezoekEind],"&lt;="&amp;$A14289)</f>
        <v/>
      </c>
      <c r="F14289" s="15">
        <f>COUNTIF(tData[BezoekLangStart],"&lt;"&amp;($A14289+1/24))-COUNTIF(tData[BezoekLangEind],"&lt;="&amp;$A14289)</f>
        <v/>
      </c>
      <c r="G14289" s="15">
        <f>IF($D14289=1,$B14289*100+$C14289,-1)</f>
        <v/>
      </c>
      <c r="H14289" s="15">
        <f>IF($D14289=1,$B14289,-1)</f>
        <v/>
      </c>
      <c r="I14289" s="15">
        <f>IF($D14289=1,$C14289,-1)</f>
        <v/>
      </c>
    </row>
    <row r="14290">
      <c r="A14290" s="33" t="n">
        <v>45887.29166666666</v>
      </c>
      <c r="B14290" s="15">
        <f>WEEKDAY($A14290,2)</f>
        <v/>
      </c>
      <c r="C14290" s="15">
        <f>HOUR($A14290)</f>
        <v/>
      </c>
      <c r="D14290" s="15">
        <f>IF(AND($A14290&gt;=Instellingen!$B$6,$A14290&lt;Instellingen!$B$7),1,0)</f>
        <v/>
      </c>
      <c r="E14290" s="15">
        <f>COUNTIF(tData[BezoekStart],"&lt;"&amp;($A14290+1/24))-COUNTIF(tData[BezoekEind],"&lt;="&amp;$A14290)</f>
        <v/>
      </c>
      <c r="F14290" s="15">
        <f>COUNTIF(tData[BezoekLangStart],"&lt;"&amp;($A14290+1/24))-COUNTIF(tData[BezoekLangEind],"&lt;="&amp;$A14290)</f>
        <v/>
      </c>
      <c r="G14290" s="15">
        <f>IF($D14290=1,$B14290*100+$C14290,-1)</f>
        <v/>
      </c>
      <c r="H14290" s="15">
        <f>IF($D14290=1,$B14290,-1)</f>
        <v/>
      </c>
      <c r="I14290" s="15">
        <f>IF($D14290=1,$C14290,-1)</f>
        <v/>
      </c>
    </row>
    <row r="14291">
      <c r="A14291" s="33" t="n">
        <v>45887.33333333334</v>
      </c>
      <c r="B14291" s="15">
        <f>WEEKDAY($A14291,2)</f>
        <v/>
      </c>
      <c r="C14291" s="15">
        <f>HOUR($A14291)</f>
        <v/>
      </c>
      <c r="D14291" s="15">
        <f>IF(AND($A14291&gt;=Instellingen!$B$6,$A14291&lt;Instellingen!$B$7),1,0)</f>
        <v/>
      </c>
      <c r="E14291" s="15">
        <f>COUNTIF(tData[BezoekStart],"&lt;"&amp;($A14291+1/24))-COUNTIF(tData[BezoekEind],"&lt;="&amp;$A14291)</f>
        <v/>
      </c>
      <c r="F14291" s="15">
        <f>COUNTIF(tData[BezoekLangStart],"&lt;"&amp;($A14291+1/24))-COUNTIF(tData[BezoekLangEind],"&lt;="&amp;$A14291)</f>
        <v/>
      </c>
      <c r="G14291" s="15">
        <f>IF($D14291=1,$B14291*100+$C14291,-1)</f>
        <v/>
      </c>
      <c r="H14291" s="15">
        <f>IF($D14291=1,$B14291,-1)</f>
        <v/>
      </c>
      <c r="I14291" s="15">
        <f>IF($D14291=1,$C14291,-1)</f>
        <v/>
      </c>
    </row>
    <row r="14292">
      <c r="A14292" s="33" t="n">
        <v>45887.375</v>
      </c>
      <c r="B14292" s="15">
        <f>WEEKDAY($A14292,2)</f>
        <v/>
      </c>
      <c r="C14292" s="15">
        <f>HOUR($A14292)</f>
        <v/>
      </c>
      <c r="D14292" s="15">
        <f>IF(AND($A14292&gt;=Instellingen!$B$6,$A14292&lt;Instellingen!$B$7),1,0)</f>
        <v/>
      </c>
      <c r="E14292" s="15">
        <f>COUNTIF(tData[BezoekStart],"&lt;"&amp;($A14292+1/24))-COUNTIF(tData[BezoekEind],"&lt;="&amp;$A14292)</f>
        <v/>
      </c>
      <c r="F14292" s="15">
        <f>COUNTIF(tData[BezoekLangStart],"&lt;"&amp;($A14292+1/24))-COUNTIF(tData[BezoekLangEind],"&lt;="&amp;$A14292)</f>
        <v/>
      </c>
      <c r="G14292" s="15">
        <f>IF($D14292=1,$B14292*100+$C14292,-1)</f>
        <v/>
      </c>
      <c r="H14292" s="15">
        <f>IF($D14292=1,$B14292,-1)</f>
        <v/>
      </c>
      <c r="I14292" s="15">
        <f>IF($D14292=1,$C14292,-1)</f>
        <v/>
      </c>
    </row>
    <row r="14293">
      <c r="A14293" s="33" t="n">
        <v>45887.41666666666</v>
      </c>
      <c r="B14293" s="15">
        <f>WEEKDAY($A14293,2)</f>
        <v/>
      </c>
      <c r="C14293" s="15">
        <f>HOUR($A14293)</f>
        <v/>
      </c>
      <c r="D14293" s="15">
        <f>IF(AND($A14293&gt;=Instellingen!$B$6,$A14293&lt;Instellingen!$B$7),1,0)</f>
        <v/>
      </c>
      <c r="E14293" s="15">
        <f>COUNTIF(tData[BezoekStart],"&lt;"&amp;($A14293+1/24))-COUNTIF(tData[BezoekEind],"&lt;="&amp;$A14293)</f>
        <v/>
      </c>
      <c r="F14293" s="15">
        <f>COUNTIF(tData[BezoekLangStart],"&lt;"&amp;($A14293+1/24))-COUNTIF(tData[BezoekLangEind],"&lt;="&amp;$A14293)</f>
        <v/>
      </c>
      <c r="G14293" s="15">
        <f>IF($D14293=1,$B14293*100+$C14293,-1)</f>
        <v/>
      </c>
      <c r="H14293" s="15">
        <f>IF($D14293=1,$B14293,-1)</f>
        <v/>
      </c>
      <c r="I14293" s="15">
        <f>IF($D14293=1,$C14293,-1)</f>
        <v/>
      </c>
    </row>
    <row r="14294">
      <c r="A14294" s="33" t="n">
        <v>45887.45833333334</v>
      </c>
      <c r="B14294" s="15">
        <f>WEEKDAY($A14294,2)</f>
        <v/>
      </c>
      <c r="C14294" s="15">
        <f>HOUR($A14294)</f>
        <v/>
      </c>
      <c r="D14294" s="15">
        <f>IF(AND($A14294&gt;=Instellingen!$B$6,$A14294&lt;Instellingen!$B$7),1,0)</f>
        <v/>
      </c>
      <c r="E14294" s="15">
        <f>COUNTIF(tData[BezoekStart],"&lt;"&amp;($A14294+1/24))-COUNTIF(tData[BezoekEind],"&lt;="&amp;$A14294)</f>
        <v/>
      </c>
      <c r="F14294" s="15">
        <f>COUNTIF(tData[BezoekLangStart],"&lt;"&amp;($A14294+1/24))-COUNTIF(tData[BezoekLangEind],"&lt;="&amp;$A14294)</f>
        <v/>
      </c>
      <c r="G14294" s="15">
        <f>IF($D14294=1,$B14294*100+$C14294,-1)</f>
        <v/>
      </c>
      <c r="H14294" s="15">
        <f>IF($D14294=1,$B14294,-1)</f>
        <v/>
      </c>
      <c r="I14294" s="15">
        <f>IF($D14294=1,$C14294,-1)</f>
        <v/>
      </c>
    </row>
    <row r="14295">
      <c r="A14295" s="33" t="n">
        <v>45887.5</v>
      </c>
      <c r="B14295" s="15">
        <f>WEEKDAY($A14295,2)</f>
        <v/>
      </c>
      <c r="C14295" s="15">
        <f>HOUR($A14295)</f>
        <v/>
      </c>
      <c r="D14295" s="15">
        <f>IF(AND($A14295&gt;=Instellingen!$B$6,$A14295&lt;Instellingen!$B$7),1,0)</f>
        <v/>
      </c>
      <c r="E14295" s="15">
        <f>COUNTIF(tData[BezoekStart],"&lt;"&amp;($A14295+1/24))-COUNTIF(tData[BezoekEind],"&lt;="&amp;$A14295)</f>
        <v/>
      </c>
      <c r="F14295" s="15">
        <f>COUNTIF(tData[BezoekLangStart],"&lt;"&amp;($A14295+1/24))-COUNTIF(tData[BezoekLangEind],"&lt;="&amp;$A14295)</f>
        <v/>
      </c>
      <c r="G14295" s="15">
        <f>IF($D14295=1,$B14295*100+$C14295,-1)</f>
        <v/>
      </c>
      <c r="H14295" s="15">
        <f>IF($D14295=1,$B14295,-1)</f>
        <v/>
      </c>
      <c r="I14295" s="15">
        <f>IF($D14295=1,$C14295,-1)</f>
        <v/>
      </c>
    </row>
    <row r="14296">
      <c r="A14296" s="33" t="n">
        <v>45887.54166666666</v>
      </c>
      <c r="B14296" s="15">
        <f>WEEKDAY($A14296,2)</f>
        <v/>
      </c>
      <c r="C14296" s="15">
        <f>HOUR($A14296)</f>
        <v/>
      </c>
      <c r="D14296" s="15">
        <f>IF(AND($A14296&gt;=Instellingen!$B$6,$A14296&lt;Instellingen!$B$7),1,0)</f>
        <v/>
      </c>
      <c r="E14296" s="15">
        <f>COUNTIF(tData[BezoekStart],"&lt;"&amp;($A14296+1/24))-COUNTIF(tData[BezoekEind],"&lt;="&amp;$A14296)</f>
        <v/>
      </c>
      <c r="F14296" s="15">
        <f>COUNTIF(tData[BezoekLangStart],"&lt;"&amp;($A14296+1/24))-COUNTIF(tData[BezoekLangEind],"&lt;="&amp;$A14296)</f>
        <v/>
      </c>
      <c r="G14296" s="15">
        <f>IF($D14296=1,$B14296*100+$C14296,-1)</f>
        <v/>
      </c>
      <c r="H14296" s="15">
        <f>IF($D14296=1,$B14296,-1)</f>
        <v/>
      </c>
      <c r="I14296" s="15">
        <f>IF($D14296=1,$C14296,-1)</f>
        <v/>
      </c>
    </row>
    <row r="14297">
      <c r="A14297" s="33" t="n">
        <v>45887.58333333334</v>
      </c>
      <c r="B14297" s="15">
        <f>WEEKDAY($A14297,2)</f>
        <v/>
      </c>
      <c r="C14297" s="15">
        <f>HOUR($A14297)</f>
        <v/>
      </c>
      <c r="D14297" s="15">
        <f>IF(AND($A14297&gt;=Instellingen!$B$6,$A14297&lt;Instellingen!$B$7),1,0)</f>
        <v/>
      </c>
      <c r="E14297" s="15">
        <f>COUNTIF(tData[BezoekStart],"&lt;"&amp;($A14297+1/24))-COUNTIF(tData[BezoekEind],"&lt;="&amp;$A14297)</f>
        <v/>
      </c>
      <c r="F14297" s="15">
        <f>COUNTIF(tData[BezoekLangStart],"&lt;"&amp;($A14297+1/24))-COUNTIF(tData[BezoekLangEind],"&lt;="&amp;$A14297)</f>
        <v/>
      </c>
      <c r="G14297" s="15">
        <f>IF($D14297=1,$B14297*100+$C14297,-1)</f>
        <v/>
      </c>
      <c r="H14297" s="15">
        <f>IF($D14297=1,$B14297,-1)</f>
        <v/>
      </c>
      <c r="I14297" s="15">
        <f>IF($D14297=1,$C14297,-1)</f>
        <v/>
      </c>
    </row>
    <row r="14298">
      <c r="A14298" s="33" t="n">
        <v>45887.625</v>
      </c>
      <c r="B14298" s="15">
        <f>WEEKDAY($A14298,2)</f>
        <v/>
      </c>
      <c r="C14298" s="15">
        <f>HOUR($A14298)</f>
        <v/>
      </c>
      <c r="D14298" s="15">
        <f>IF(AND($A14298&gt;=Instellingen!$B$6,$A14298&lt;Instellingen!$B$7),1,0)</f>
        <v/>
      </c>
      <c r="E14298" s="15">
        <f>COUNTIF(tData[BezoekStart],"&lt;"&amp;($A14298+1/24))-COUNTIF(tData[BezoekEind],"&lt;="&amp;$A14298)</f>
        <v/>
      </c>
      <c r="F14298" s="15">
        <f>COUNTIF(tData[BezoekLangStart],"&lt;"&amp;($A14298+1/24))-COUNTIF(tData[BezoekLangEind],"&lt;="&amp;$A14298)</f>
        <v/>
      </c>
      <c r="G14298" s="15">
        <f>IF($D14298=1,$B14298*100+$C14298,-1)</f>
        <v/>
      </c>
      <c r="H14298" s="15">
        <f>IF($D14298=1,$B14298,-1)</f>
        <v/>
      </c>
      <c r="I14298" s="15">
        <f>IF($D14298=1,$C14298,-1)</f>
        <v/>
      </c>
    </row>
    <row r="14299">
      <c r="A14299" s="33" t="n">
        <v>45887.66666666666</v>
      </c>
      <c r="B14299" s="15">
        <f>WEEKDAY($A14299,2)</f>
        <v/>
      </c>
      <c r="C14299" s="15">
        <f>HOUR($A14299)</f>
        <v/>
      </c>
      <c r="D14299" s="15">
        <f>IF(AND($A14299&gt;=Instellingen!$B$6,$A14299&lt;Instellingen!$B$7),1,0)</f>
        <v/>
      </c>
      <c r="E14299" s="15">
        <f>COUNTIF(tData[BezoekStart],"&lt;"&amp;($A14299+1/24))-COUNTIF(tData[BezoekEind],"&lt;="&amp;$A14299)</f>
        <v/>
      </c>
      <c r="F14299" s="15">
        <f>COUNTIF(tData[BezoekLangStart],"&lt;"&amp;($A14299+1/24))-COUNTIF(tData[BezoekLangEind],"&lt;="&amp;$A14299)</f>
        <v/>
      </c>
      <c r="G14299" s="15">
        <f>IF($D14299=1,$B14299*100+$C14299,-1)</f>
        <v/>
      </c>
      <c r="H14299" s="15">
        <f>IF($D14299=1,$B14299,-1)</f>
        <v/>
      </c>
      <c r="I14299" s="15">
        <f>IF($D14299=1,$C14299,-1)</f>
        <v/>
      </c>
    </row>
    <row r="14300">
      <c r="A14300" s="33" t="n">
        <v>45887.70833333334</v>
      </c>
      <c r="B14300" s="15">
        <f>WEEKDAY($A14300,2)</f>
        <v/>
      </c>
      <c r="C14300" s="15">
        <f>HOUR($A14300)</f>
        <v/>
      </c>
      <c r="D14300" s="15">
        <f>IF(AND($A14300&gt;=Instellingen!$B$6,$A14300&lt;Instellingen!$B$7),1,0)</f>
        <v/>
      </c>
      <c r="E14300" s="15">
        <f>COUNTIF(tData[BezoekStart],"&lt;"&amp;($A14300+1/24))-COUNTIF(tData[BezoekEind],"&lt;="&amp;$A14300)</f>
        <v/>
      </c>
      <c r="F14300" s="15">
        <f>COUNTIF(tData[BezoekLangStart],"&lt;"&amp;($A14300+1/24))-COUNTIF(tData[BezoekLangEind],"&lt;="&amp;$A14300)</f>
        <v/>
      </c>
      <c r="G14300" s="15">
        <f>IF($D14300=1,$B14300*100+$C14300,-1)</f>
        <v/>
      </c>
      <c r="H14300" s="15">
        <f>IF($D14300=1,$B14300,-1)</f>
        <v/>
      </c>
      <c r="I14300" s="15">
        <f>IF($D14300=1,$C14300,-1)</f>
        <v/>
      </c>
    </row>
    <row r="14301">
      <c r="A14301" s="33" t="n">
        <v>45887.75</v>
      </c>
      <c r="B14301" s="15">
        <f>WEEKDAY($A14301,2)</f>
        <v/>
      </c>
      <c r="C14301" s="15">
        <f>HOUR($A14301)</f>
        <v/>
      </c>
      <c r="D14301" s="15">
        <f>IF(AND($A14301&gt;=Instellingen!$B$6,$A14301&lt;Instellingen!$B$7),1,0)</f>
        <v/>
      </c>
      <c r="E14301" s="15">
        <f>COUNTIF(tData[BezoekStart],"&lt;"&amp;($A14301+1/24))-COUNTIF(tData[BezoekEind],"&lt;="&amp;$A14301)</f>
        <v/>
      </c>
      <c r="F14301" s="15">
        <f>COUNTIF(tData[BezoekLangStart],"&lt;"&amp;($A14301+1/24))-COUNTIF(tData[BezoekLangEind],"&lt;="&amp;$A14301)</f>
        <v/>
      </c>
      <c r="G14301" s="15">
        <f>IF($D14301=1,$B14301*100+$C14301,-1)</f>
        <v/>
      </c>
      <c r="H14301" s="15">
        <f>IF($D14301=1,$B14301,-1)</f>
        <v/>
      </c>
      <c r="I14301" s="15">
        <f>IF($D14301=1,$C14301,-1)</f>
        <v/>
      </c>
    </row>
    <row r="14302">
      <c r="A14302" s="33" t="n">
        <v>45887.79166666666</v>
      </c>
      <c r="B14302" s="15">
        <f>WEEKDAY($A14302,2)</f>
        <v/>
      </c>
      <c r="C14302" s="15">
        <f>HOUR($A14302)</f>
        <v/>
      </c>
      <c r="D14302" s="15">
        <f>IF(AND($A14302&gt;=Instellingen!$B$6,$A14302&lt;Instellingen!$B$7),1,0)</f>
        <v/>
      </c>
      <c r="E14302" s="15">
        <f>COUNTIF(tData[BezoekStart],"&lt;"&amp;($A14302+1/24))-COUNTIF(tData[BezoekEind],"&lt;="&amp;$A14302)</f>
        <v/>
      </c>
      <c r="F14302" s="15">
        <f>COUNTIF(tData[BezoekLangStart],"&lt;"&amp;($A14302+1/24))-COUNTIF(tData[BezoekLangEind],"&lt;="&amp;$A14302)</f>
        <v/>
      </c>
      <c r="G14302" s="15">
        <f>IF($D14302=1,$B14302*100+$C14302,-1)</f>
        <v/>
      </c>
      <c r="H14302" s="15">
        <f>IF($D14302=1,$B14302,-1)</f>
        <v/>
      </c>
      <c r="I14302" s="15">
        <f>IF($D14302=1,$C14302,-1)</f>
        <v/>
      </c>
    </row>
    <row r="14303">
      <c r="A14303" s="33" t="n">
        <v>45887.83333333334</v>
      </c>
      <c r="B14303" s="15">
        <f>WEEKDAY($A14303,2)</f>
        <v/>
      </c>
      <c r="C14303" s="15">
        <f>HOUR($A14303)</f>
        <v/>
      </c>
      <c r="D14303" s="15">
        <f>IF(AND($A14303&gt;=Instellingen!$B$6,$A14303&lt;Instellingen!$B$7),1,0)</f>
        <v/>
      </c>
      <c r="E14303" s="15">
        <f>COUNTIF(tData[BezoekStart],"&lt;"&amp;($A14303+1/24))-COUNTIF(tData[BezoekEind],"&lt;="&amp;$A14303)</f>
        <v/>
      </c>
      <c r="F14303" s="15">
        <f>COUNTIF(tData[BezoekLangStart],"&lt;"&amp;($A14303+1/24))-COUNTIF(tData[BezoekLangEind],"&lt;="&amp;$A14303)</f>
        <v/>
      </c>
      <c r="G14303" s="15">
        <f>IF($D14303=1,$B14303*100+$C14303,-1)</f>
        <v/>
      </c>
      <c r="H14303" s="15">
        <f>IF($D14303=1,$B14303,-1)</f>
        <v/>
      </c>
      <c r="I14303" s="15">
        <f>IF($D14303=1,$C14303,-1)</f>
        <v/>
      </c>
    </row>
    <row r="14304">
      <c r="A14304" s="33" t="n">
        <v>45887.875</v>
      </c>
      <c r="B14304" s="15">
        <f>WEEKDAY($A14304,2)</f>
        <v/>
      </c>
      <c r="C14304" s="15">
        <f>HOUR($A14304)</f>
        <v/>
      </c>
      <c r="D14304" s="15">
        <f>IF(AND($A14304&gt;=Instellingen!$B$6,$A14304&lt;Instellingen!$B$7),1,0)</f>
        <v/>
      </c>
      <c r="E14304" s="15">
        <f>COUNTIF(tData[BezoekStart],"&lt;"&amp;($A14304+1/24))-COUNTIF(tData[BezoekEind],"&lt;="&amp;$A14304)</f>
        <v/>
      </c>
      <c r="F14304" s="15">
        <f>COUNTIF(tData[BezoekLangStart],"&lt;"&amp;($A14304+1/24))-COUNTIF(tData[BezoekLangEind],"&lt;="&amp;$A14304)</f>
        <v/>
      </c>
      <c r="G14304" s="15">
        <f>IF($D14304=1,$B14304*100+$C14304,-1)</f>
        <v/>
      </c>
      <c r="H14304" s="15">
        <f>IF($D14304=1,$B14304,-1)</f>
        <v/>
      </c>
      <c r="I14304" s="15">
        <f>IF($D14304=1,$C14304,-1)</f>
        <v/>
      </c>
    </row>
    <row r="14305">
      <c r="A14305" s="33" t="n">
        <v>45887.91666666666</v>
      </c>
      <c r="B14305" s="15">
        <f>WEEKDAY($A14305,2)</f>
        <v/>
      </c>
      <c r="C14305" s="15">
        <f>HOUR($A14305)</f>
        <v/>
      </c>
      <c r="D14305" s="15">
        <f>IF(AND($A14305&gt;=Instellingen!$B$6,$A14305&lt;Instellingen!$B$7),1,0)</f>
        <v/>
      </c>
      <c r="E14305" s="15">
        <f>COUNTIF(tData[BezoekStart],"&lt;"&amp;($A14305+1/24))-COUNTIF(tData[BezoekEind],"&lt;="&amp;$A14305)</f>
        <v/>
      </c>
      <c r="F14305" s="15">
        <f>COUNTIF(tData[BezoekLangStart],"&lt;"&amp;($A14305+1/24))-COUNTIF(tData[BezoekLangEind],"&lt;="&amp;$A14305)</f>
        <v/>
      </c>
      <c r="G14305" s="15">
        <f>IF($D14305=1,$B14305*100+$C14305,-1)</f>
        <v/>
      </c>
      <c r="H14305" s="15">
        <f>IF($D14305=1,$B14305,-1)</f>
        <v/>
      </c>
      <c r="I14305" s="15">
        <f>IF($D14305=1,$C14305,-1)</f>
        <v/>
      </c>
    </row>
    <row r="14306">
      <c r="A14306" s="33" t="n">
        <v>45887.95833333334</v>
      </c>
      <c r="B14306" s="15">
        <f>WEEKDAY($A14306,2)</f>
        <v/>
      </c>
      <c r="C14306" s="15">
        <f>HOUR($A14306)</f>
        <v/>
      </c>
      <c r="D14306" s="15">
        <f>IF(AND($A14306&gt;=Instellingen!$B$6,$A14306&lt;Instellingen!$B$7),1,0)</f>
        <v/>
      </c>
      <c r="E14306" s="15">
        <f>COUNTIF(tData[BezoekStart],"&lt;"&amp;($A14306+1/24))-COUNTIF(tData[BezoekEind],"&lt;="&amp;$A14306)</f>
        <v/>
      </c>
      <c r="F14306" s="15">
        <f>COUNTIF(tData[BezoekLangStart],"&lt;"&amp;($A14306+1/24))-COUNTIF(tData[BezoekLangEind],"&lt;="&amp;$A14306)</f>
        <v/>
      </c>
      <c r="G14306" s="15">
        <f>IF($D14306=1,$B14306*100+$C14306,-1)</f>
        <v/>
      </c>
      <c r="H14306" s="15">
        <f>IF($D14306=1,$B14306,-1)</f>
        <v/>
      </c>
      <c r="I14306" s="15">
        <f>IF($D14306=1,$C14306,-1)</f>
        <v/>
      </c>
    </row>
    <row r="14307">
      <c r="A14307" s="33" t="n">
        <v>45888</v>
      </c>
      <c r="B14307" s="15">
        <f>WEEKDAY($A14307,2)</f>
        <v/>
      </c>
      <c r="C14307" s="15">
        <f>HOUR($A14307)</f>
        <v/>
      </c>
      <c r="D14307" s="15">
        <f>IF(AND($A14307&gt;=Instellingen!$B$6,$A14307&lt;Instellingen!$B$7),1,0)</f>
        <v/>
      </c>
      <c r="E14307" s="15">
        <f>COUNTIF(tData[BezoekStart],"&lt;"&amp;($A14307+1/24))-COUNTIF(tData[BezoekEind],"&lt;="&amp;$A14307)</f>
        <v/>
      </c>
      <c r="F14307" s="15">
        <f>COUNTIF(tData[BezoekLangStart],"&lt;"&amp;($A14307+1/24))-COUNTIF(tData[BezoekLangEind],"&lt;="&amp;$A14307)</f>
        <v/>
      </c>
      <c r="G14307" s="15">
        <f>IF($D14307=1,$B14307*100+$C14307,-1)</f>
        <v/>
      </c>
      <c r="H14307" s="15">
        <f>IF($D14307=1,$B14307,-1)</f>
        <v/>
      </c>
      <c r="I14307" s="15">
        <f>IF($D14307=1,$C14307,-1)</f>
        <v/>
      </c>
    </row>
    <row r="14308">
      <c r="A14308" s="33" t="n">
        <v>45888.04166666666</v>
      </c>
      <c r="B14308" s="15">
        <f>WEEKDAY($A14308,2)</f>
        <v/>
      </c>
      <c r="C14308" s="15">
        <f>HOUR($A14308)</f>
        <v/>
      </c>
      <c r="D14308" s="15">
        <f>IF(AND($A14308&gt;=Instellingen!$B$6,$A14308&lt;Instellingen!$B$7),1,0)</f>
        <v/>
      </c>
      <c r="E14308" s="15">
        <f>COUNTIF(tData[BezoekStart],"&lt;"&amp;($A14308+1/24))-COUNTIF(tData[BezoekEind],"&lt;="&amp;$A14308)</f>
        <v/>
      </c>
      <c r="F14308" s="15">
        <f>COUNTIF(tData[BezoekLangStart],"&lt;"&amp;($A14308+1/24))-COUNTIF(tData[BezoekLangEind],"&lt;="&amp;$A14308)</f>
        <v/>
      </c>
      <c r="G14308" s="15">
        <f>IF($D14308=1,$B14308*100+$C14308,-1)</f>
        <v/>
      </c>
      <c r="H14308" s="15">
        <f>IF($D14308=1,$B14308,-1)</f>
        <v/>
      </c>
      <c r="I14308" s="15">
        <f>IF($D14308=1,$C14308,-1)</f>
        <v/>
      </c>
    </row>
    <row r="14309">
      <c r="A14309" s="33" t="n">
        <v>45888.08333333334</v>
      </c>
      <c r="B14309" s="15">
        <f>WEEKDAY($A14309,2)</f>
        <v/>
      </c>
      <c r="C14309" s="15">
        <f>HOUR($A14309)</f>
        <v/>
      </c>
      <c r="D14309" s="15">
        <f>IF(AND($A14309&gt;=Instellingen!$B$6,$A14309&lt;Instellingen!$B$7),1,0)</f>
        <v/>
      </c>
      <c r="E14309" s="15">
        <f>COUNTIF(tData[BezoekStart],"&lt;"&amp;($A14309+1/24))-COUNTIF(tData[BezoekEind],"&lt;="&amp;$A14309)</f>
        <v/>
      </c>
      <c r="F14309" s="15">
        <f>COUNTIF(tData[BezoekLangStart],"&lt;"&amp;($A14309+1/24))-COUNTIF(tData[BezoekLangEind],"&lt;="&amp;$A14309)</f>
        <v/>
      </c>
      <c r="G14309" s="15">
        <f>IF($D14309=1,$B14309*100+$C14309,-1)</f>
        <v/>
      </c>
      <c r="H14309" s="15">
        <f>IF($D14309=1,$B14309,-1)</f>
        <v/>
      </c>
      <c r="I14309" s="15">
        <f>IF($D14309=1,$C14309,-1)</f>
        <v/>
      </c>
    </row>
    <row r="14310">
      <c r="A14310" s="33" t="n">
        <v>45888.125</v>
      </c>
      <c r="B14310" s="15">
        <f>WEEKDAY($A14310,2)</f>
        <v/>
      </c>
      <c r="C14310" s="15">
        <f>HOUR($A14310)</f>
        <v/>
      </c>
      <c r="D14310" s="15">
        <f>IF(AND($A14310&gt;=Instellingen!$B$6,$A14310&lt;Instellingen!$B$7),1,0)</f>
        <v/>
      </c>
      <c r="E14310" s="15">
        <f>COUNTIF(tData[BezoekStart],"&lt;"&amp;($A14310+1/24))-COUNTIF(tData[BezoekEind],"&lt;="&amp;$A14310)</f>
        <v/>
      </c>
      <c r="F14310" s="15">
        <f>COUNTIF(tData[BezoekLangStart],"&lt;"&amp;($A14310+1/24))-COUNTIF(tData[BezoekLangEind],"&lt;="&amp;$A14310)</f>
        <v/>
      </c>
      <c r="G14310" s="15">
        <f>IF($D14310=1,$B14310*100+$C14310,-1)</f>
        <v/>
      </c>
      <c r="H14310" s="15">
        <f>IF($D14310=1,$B14310,-1)</f>
        <v/>
      </c>
      <c r="I14310" s="15">
        <f>IF($D14310=1,$C14310,-1)</f>
        <v/>
      </c>
    </row>
    <row r="14311">
      <c r="A14311" s="33" t="n">
        <v>45888.16666666666</v>
      </c>
      <c r="B14311" s="15">
        <f>WEEKDAY($A14311,2)</f>
        <v/>
      </c>
      <c r="C14311" s="15">
        <f>HOUR($A14311)</f>
        <v/>
      </c>
      <c r="D14311" s="15">
        <f>IF(AND($A14311&gt;=Instellingen!$B$6,$A14311&lt;Instellingen!$B$7),1,0)</f>
        <v/>
      </c>
      <c r="E14311" s="15">
        <f>COUNTIF(tData[BezoekStart],"&lt;"&amp;($A14311+1/24))-COUNTIF(tData[BezoekEind],"&lt;="&amp;$A14311)</f>
        <v/>
      </c>
      <c r="F14311" s="15">
        <f>COUNTIF(tData[BezoekLangStart],"&lt;"&amp;($A14311+1/24))-COUNTIF(tData[BezoekLangEind],"&lt;="&amp;$A14311)</f>
        <v/>
      </c>
      <c r="G14311" s="15">
        <f>IF($D14311=1,$B14311*100+$C14311,-1)</f>
        <v/>
      </c>
      <c r="H14311" s="15">
        <f>IF($D14311=1,$B14311,-1)</f>
        <v/>
      </c>
      <c r="I14311" s="15">
        <f>IF($D14311=1,$C14311,-1)</f>
        <v/>
      </c>
    </row>
    <row r="14312">
      <c r="A14312" s="33" t="n">
        <v>45888.20833333334</v>
      </c>
      <c r="B14312" s="15">
        <f>WEEKDAY($A14312,2)</f>
        <v/>
      </c>
      <c r="C14312" s="15">
        <f>HOUR($A14312)</f>
        <v/>
      </c>
      <c r="D14312" s="15">
        <f>IF(AND($A14312&gt;=Instellingen!$B$6,$A14312&lt;Instellingen!$B$7),1,0)</f>
        <v/>
      </c>
      <c r="E14312" s="15">
        <f>COUNTIF(tData[BezoekStart],"&lt;"&amp;($A14312+1/24))-COUNTIF(tData[BezoekEind],"&lt;="&amp;$A14312)</f>
        <v/>
      </c>
      <c r="F14312" s="15">
        <f>COUNTIF(tData[BezoekLangStart],"&lt;"&amp;($A14312+1/24))-COUNTIF(tData[BezoekLangEind],"&lt;="&amp;$A14312)</f>
        <v/>
      </c>
      <c r="G14312" s="15">
        <f>IF($D14312=1,$B14312*100+$C14312,-1)</f>
        <v/>
      </c>
      <c r="H14312" s="15">
        <f>IF($D14312=1,$B14312,-1)</f>
        <v/>
      </c>
      <c r="I14312" s="15">
        <f>IF($D14312=1,$C14312,-1)</f>
        <v/>
      </c>
    </row>
    <row r="14313">
      <c r="A14313" s="33" t="n">
        <v>45888.25</v>
      </c>
      <c r="B14313" s="15">
        <f>WEEKDAY($A14313,2)</f>
        <v/>
      </c>
      <c r="C14313" s="15">
        <f>HOUR($A14313)</f>
        <v/>
      </c>
      <c r="D14313" s="15">
        <f>IF(AND($A14313&gt;=Instellingen!$B$6,$A14313&lt;Instellingen!$B$7),1,0)</f>
        <v/>
      </c>
      <c r="E14313" s="15">
        <f>COUNTIF(tData[BezoekStart],"&lt;"&amp;($A14313+1/24))-COUNTIF(tData[BezoekEind],"&lt;="&amp;$A14313)</f>
        <v/>
      </c>
      <c r="F14313" s="15">
        <f>COUNTIF(tData[BezoekLangStart],"&lt;"&amp;($A14313+1/24))-COUNTIF(tData[BezoekLangEind],"&lt;="&amp;$A14313)</f>
        <v/>
      </c>
      <c r="G14313" s="15">
        <f>IF($D14313=1,$B14313*100+$C14313,-1)</f>
        <v/>
      </c>
      <c r="H14313" s="15">
        <f>IF($D14313=1,$B14313,-1)</f>
        <v/>
      </c>
      <c r="I14313" s="15">
        <f>IF($D14313=1,$C14313,-1)</f>
        <v/>
      </c>
    </row>
    <row r="14314">
      <c r="A14314" s="33" t="n">
        <v>45888.29166666666</v>
      </c>
      <c r="B14314" s="15">
        <f>WEEKDAY($A14314,2)</f>
        <v/>
      </c>
      <c r="C14314" s="15">
        <f>HOUR($A14314)</f>
        <v/>
      </c>
      <c r="D14314" s="15">
        <f>IF(AND($A14314&gt;=Instellingen!$B$6,$A14314&lt;Instellingen!$B$7),1,0)</f>
        <v/>
      </c>
      <c r="E14314" s="15">
        <f>COUNTIF(tData[BezoekStart],"&lt;"&amp;($A14314+1/24))-COUNTIF(tData[BezoekEind],"&lt;="&amp;$A14314)</f>
        <v/>
      </c>
      <c r="F14314" s="15">
        <f>COUNTIF(tData[BezoekLangStart],"&lt;"&amp;($A14314+1/24))-COUNTIF(tData[BezoekLangEind],"&lt;="&amp;$A14314)</f>
        <v/>
      </c>
      <c r="G14314" s="15">
        <f>IF($D14314=1,$B14314*100+$C14314,-1)</f>
        <v/>
      </c>
      <c r="H14314" s="15">
        <f>IF($D14314=1,$B14314,-1)</f>
        <v/>
      </c>
      <c r="I14314" s="15">
        <f>IF($D14314=1,$C14314,-1)</f>
        <v/>
      </c>
    </row>
    <row r="14315">
      <c r="A14315" s="33" t="n">
        <v>45888.33333333334</v>
      </c>
      <c r="B14315" s="15">
        <f>WEEKDAY($A14315,2)</f>
        <v/>
      </c>
      <c r="C14315" s="15">
        <f>HOUR($A14315)</f>
        <v/>
      </c>
      <c r="D14315" s="15">
        <f>IF(AND($A14315&gt;=Instellingen!$B$6,$A14315&lt;Instellingen!$B$7),1,0)</f>
        <v/>
      </c>
      <c r="E14315" s="15">
        <f>COUNTIF(tData[BezoekStart],"&lt;"&amp;($A14315+1/24))-COUNTIF(tData[BezoekEind],"&lt;="&amp;$A14315)</f>
        <v/>
      </c>
      <c r="F14315" s="15">
        <f>COUNTIF(tData[BezoekLangStart],"&lt;"&amp;($A14315+1/24))-COUNTIF(tData[BezoekLangEind],"&lt;="&amp;$A14315)</f>
        <v/>
      </c>
      <c r="G14315" s="15">
        <f>IF($D14315=1,$B14315*100+$C14315,-1)</f>
        <v/>
      </c>
      <c r="H14315" s="15">
        <f>IF($D14315=1,$B14315,-1)</f>
        <v/>
      </c>
      <c r="I14315" s="15">
        <f>IF($D14315=1,$C14315,-1)</f>
        <v/>
      </c>
    </row>
    <row r="14316">
      <c r="A14316" s="33" t="n">
        <v>45888.375</v>
      </c>
      <c r="B14316" s="15">
        <f>WEEKDAY($A14316,2)</f>
        <v/>
      </c>
      <c r="C14316" s="15">
        <f>HOUR($A14316)</f>
        <v/>
      </c>
      <c r="D14316" s="15">
        <f>IF(AND($A14316&gt;=Instellingen!$B$6,$A14316&lt;Instellingen!$B$7),1,0)</f>
        <v/>
      </c>
      <c r="E14316" s="15">
        <f>COUNTIF(tData[BezoekStart],"&lt;"&amp;($A14316+1/24))-COUNTIF(tData[BezoekEind],"&lt;="&amp;$A14316)</f>
        <v/>
      </c>
      <c r="F14316" s="15">
        <f>COUNTIF(tData[BezoekLangStart],"&lt;"&amp;($A14316+1/24))-COUNTIF(tData[BezoekLangEind],"&lt;="&amp;$A14316)</f>
        <v/>
      </c>
      <c r="G14316" s="15">
        <f>IF($D14316=1,$B14316*100+$C14316,-1)</f>
        <v/>
      </c>
      <c r="H14316" s="15">
        <f>IF($D14316=1,$B14316,-1)</f>
        <v/>
      </c>
      <c r="I14316" s="15">
        <f>IF($D14316=1,$C14316,-1)</f>
        <v/>
      </c>
    </row>
    <row r="14317">
      <c r="A14317" s="33" t="n">
        <v>45888.41666666666</v>
      </c>
      <c r="B14317" s="15">
        <f>WEEKDAY($A14317,2)</f>
        <v/>
      </c>
      <c r="C14317" s="15">
        <f>HOUR($A14317)</f>
        <v/>
      </c>
      <c r="D14317" s="15">
        <f>IF(AND($A14317&gt;=Instellingen!$B$6,$A14317&lt;Instellingen!$B$7),1,0)</f>
        <v/>
      </c>
      <c r="E14317" s="15">
        <f>COUNTIF(tData[BezoekStart],"&lt;"&amp;($A14317+1/24))-COUNTIF(tData[BezoekEind],"&lt;="&amp;$A14317)</f>
        <v/>
      </c>
      <c r="F14317" s="15">
        <f>COUNTIF(tData[BezoekLangStart],"&lt;"&amp;($A14317+1/24))-COUNTIF(tData[BezoekLangEind],"&lt;="&amp;$A14317)</f>
        <v/>
      </c>
      <c r="G14317" s="15">
        <f>IF($D14317=1,$B14317*100+$C14317,-1)</f>
        <v/>
      </c>
      <c r="H14317" s="15">
        <f>IF($D14317=1,$B14317,-1)</f>
        <v/>
      </c>
      <c r="I14317" s="15">
        <f>IF($D14317=1,$C14317,-1)</f>
        <v/>
      </c>
    </row>
    <row r="14318">
      <c r="A14318" s="33" t="n">
        <v>45888.45833333334</v>
      </c>
      <c r="B14318" s="15">
        <f>WEEKDAY($A14318,2)</f>
        <v/>
      </c>
      <c r="C14318" s="15">
        <f>HOUR($A14318)</f>
        <v/>
      </c>
      <c r="D14318" s="15">
        <f>IF(AND($A14318&gt;=Instellingen!$B$6,$A14318&lt;Instellingen!$B$7),1,0)</f>
        <v/>
      </c>
      <c r="E14318" s="15">
        <f>COUNTIF(tData[BezoekStart],"&lt;"&amp;($A14318+1/24))-COUNTIF(tData[BezoekEind],"&lt;="&amp;$A14318)</f>
        <v/>
      </c>
      <c r="F14318" s="15">
        <f>COUNTIF(tData[BezoekLangStart],"&lt;"&amp;($A14318+1/24))-COUNTIF(tData[BezoekLangEind],"&lt;="&amp;$A14318)</f>
        <v/>
      </c>
      <c r="G14318" s="15">
        <f>IF($D14318=1,$B14318*100+$C14318,-1)</f>
        <v/>
      </c>
      <c r="H14318" s="15">
        <f>IF($D14318=1,$B14318,-1)</f>
        <v/>
      </c>
      <c r="I14318" s="15">
        <f>IF($D14318=1,$C14318,-1)</f>
        <v/>
      </c>
    </row>
    <row r="14319">
      <c r="A14319" s="33" t="n">
        <v>45888.5</v>
      </c>
      <c r="B14319" s="15">
        <f>WEEKDAY($A14319,2)</f>
        <v/>
      </c>
      <c r="C14319" s="15">
        <f>HOUR($A14319)</f>
        <v/>
      </c>
      <c r="D14319" s="15">
        <f>IF(AND($A14319&gt;=Instellingen!$B$6,$A14319&lt;Instellingen!$B$7),1,0)</f>
        <v/>
      </c>
      <c r="E14319" s="15">
        <f>COUNTIF(tData[BezoekStart],"&lt;"&amp;($A14319+1/24))-COUNTIF(tData[BezoekEind],"&lt;="&amp;$A14319)</f>
        <v/>
      </c>
      <c r="F14319" s="15">
        <f>COUNTIF(tData[BezoekLangStart],"&lt;"&amp;($A14319+1/24))-COUNTIF(tData[BezoekLangEind],"&lt;="&amp;$A14319)</f>
        <v/>
      </c>
      <c r="G14319" s="15">
        <f>IF($D14319=1,$B14319*100+$C14319,-1)</f>
        <v/>
      </c>
      <c r="H14319" s="15">
        <f>IF($D14319=1,$B14319,-1)</f>
        <v/>
      </c>
      <c r="I14319" s="15">
        <f>IF($D14319=1,$C14319,-1)</f>
        <v/>
      </c>
    </row>
    <row r="14320">
      <c r="A14320" s="33" t="n">
        <v>45888.54166666666</v>
      </c>
      <c r="B14320" s="15">
        <f>WEEKDAY($A14320,2)</f>
        <v/>
      </c>
      <c r="C14320" s="15">
        <f>HOUR($A14320)</f>
        <v/>
      </c>
      <c r="D14320" s="15">
        <f>IF(AND($A14320&gt;=Instellingen!$B$6,$A14320&lt;Instellingen!$B$7),1,0)</f>
        <v/>
      </c>
      <c r="E14320" s="15">
        <f>COUNTIF(tData[BezoekStart],"&lt;"&amp;($A14320+1/24))-COUNTIF(tData[BezoekEind],"&lt;="&amp;$A14320)</f>
        <v/>
      </c>
      <c r="F14320" s="15">
        <f>COUNTIF(tData[BezoekLangStart],"&lt;"&amp;($A14320+1/24))-COUNTIF(tData[BezoekLangEind],"&lt;="&amp;$A14320)</f>
        <v/>
      </c>
      <c r="G14320" s="15">
        <f>IF($D14320=1,$B14320*100+$C14320,-1)</f>
        <v/>
      </c>
      <c r="H14320" s="15">
        <f>IF($D14320=1,$B14320,-1)</f>
        <v/>
      </c>
      <c r="I14320" s="15">
        <f>IF($D14320=1,$C14320,-1)</f>
        <v/>
      </c>
    </row>
    <row r="14321">
      <c r="A14321" s="33" t="n">
        <v>45888.58333333334</v>
      </c>
      <c r="B14321" s="15">
        <f>WEEKDAY($A14321,2)</f>
        <v/>
      </c>
      <c r="C14321" s="15">
        <f>HOUR($A14321)</f>
        <v/>
      </c>
      <c r="D14321" s="15">
        <f>IF(AND($A14321&gt;=Instellingen!$B$6,$A14321&lt;Instellingen!$B$7),1,0)</f>
        <v/>
      </c>
      <c r="E14321" s="15">
        <f>COUNTIF(tData[BezoekStart],"&lt;"&amp;($A14321+1/24))-COUNTIF(tData[BezoekEind],"&lt;="&amp;$A14321)</f>
        <v/>
      </c>
      <c r="F14321" s="15">
        <f>COUNTIF(tData[BezoekLangStart],"&lt;"&amp;($A14321+1/24))-COUNTIF(tData[BezoekLangEind],"&lt;="&amp;$A14321)</f>
        <v/>
      </c>
      <c r="G14321" s="15">
        <f>IF($D14321=1,$B14321*100+$C14321,-1)</f>
        <v/>
      </c>
      <c r="H14321" s="15">
        <f>IF($D14321=1,$B14321,-1)</f>
        <v/>
      </c>
      <c r="I14321" s="15">
        <f>IF($D14321=1,$C14321,-1)</f>
        <v/>
      </c>
    </row>
    <row r="14322">
      <c r="A14322" s="33" t="n">
        <v>45888.625</v>
      </c>
      <c r="B14322" s="15">
        <f>WEEKDAY($A14322,2)</f>
        <v/>
      </c>
      <c r="C14322" s="15">
        <f>HOUR($A14322)</f>
        <v/>
      </c>
      <c r="D14322" s="15">
        <f>IF(AND($A14322&gt;=Instellingen!$B$6,$A14322&lt;Instellingen!$B$7),1,0)</f>
        <v/>
      </c>
      <c r="E14322" s="15">
        <f>COUNTIF(tData[BezoekStart],"&lt;"&amp;($A14322+1/24))-COUNTIF(tData[BezoekEind],"&lt;="&amp;$A14322)</f>
        <v/>
      </c>
      <c r="F14322" s="15">
        <f>COUNTIF(tData[BezoekLangStart],"&lt;"&amp;($A14322+1/24))-COUNTIF(tData[BezoekLangEind],"&lt;="&amp;$A14322)</f>
        <v/>
      </c>
      <c r="G14322" s="15">
        <f>IF($D14322=1,$B14322*100+$C14322,-1)</f>
        <v/>
      </c>
      <c r="H14322" s="15">
        <f>IF($D14322=1,$B14322,-1)</f>
        <v/>
      </c>
      <c r="I14322" s="15">
        <f>IF($D14322=1,$C14322,-1)</f>
        <v/>
      </c>
    </row>
    <row r="14323">
      <c r="A14323" s="33" t="n">
        <v>45888.66666666666</v>
      </c>
      <c r="B14323" s="15">
        <f>WEEKDAY($A14323,2)</f>
        <v/>
      </c>
      <c r="C14323" s="15">
        <f>HOUR($A14323)</f>
        <v/>
      </c>
      <c r="D14323" s="15">
        <f>IF(AND($A14323&gt;=Instellingen!$B$6,$A14323&lt;Instellingen!$B$7),1,0)</f>
        <v/>
      </c>
      <c r="E14323" s="15">
        <f>COUNTIF(tData[BezoekStart],"&lt;"&amp;($A14323+1/24))-COUNTIF(tData[BezoekEind],"&lt;="&amp;$A14323)</f>
        <v/>
      </c>
      <c r="F14323" s="15">
        <f>COUNTIF(tData[BezoekLangStart],"&lt;"&amp;($A14323+1/24))-COUNTIF(tData[BezoekLangEind],"&lt;="&amp;$A14323)</f>
        <v/>
      </c>
      <c r="G14323" s="15">
        <f>IF($D14323=1,$B14323*100+$C14323,-1)</f>
        <v/>
      </c>
      <c r="H14323" s="15">
        <f>IF($D14323=1,$B14323,-1)</f>
        <v/>
      </c>
      <c r="I14323" s="15">
        <f>IF($D14323=1,$C14323,-1)</f>
        <v/>
      </c>
    </row>
    <row r="14324">
      <c r="A14324" s="33" t="n">
        <v>45888.70833333334</v>
      </c>
      <c r="B14324" s="15">
        <f>WEEKDAY($A14324,2)</f>
        <v/>
      </c>
      <c r="C14324" s="15">
        <f>HOUR($A14324)</f>
        <v/>
      </c>
      <c r="D14324" s="15">
        <f>IF(AND($A14324&gt;=Instellingen!$B$6,$A14324&lt;Instellingen!$B$7),1,0)</f>
        <v/>
      </c>
      <c r="E14324" s="15">
        <f>COUNTIF(tData[BezoekStart],"&lt;"&amp;($A14324+1/24))-COUNTIF(tData[BezoekEind],"&lt;="&amp;$A14324)</f>
        <v/>
      </c>
      <c r="F14324" s="15">
        <f>COUNTIF(tData[BezoekLangStart],"&lt;"&amp;($A14324+1/24))-COUNTIF(tData[BezoekLangEind],"&lt;="&amp;$A14324)</f>
        <v/>
      </c>
      <c r="G14324" s="15">
        <f>IF($D14324=1,$B14324*100+$C14324,-1)</f>
        <v/>
      </c>
      <c r="H14324" s="15">
        <f>IF($D14324=1,$B14324,-1)</f>
        <v/>
      </c>
      <c r="I14324" s="15">
        <f>IF($D14324=1,$C14324,-1)</f>
        <v/>
      </c>
    </row>
    <row r="14325">
      <c r="A14325" s="33" t="n">
        <v>45888.75</v>
      </c>
      <c r="B14325" s="15">
        <f>WEEKDAY($A14325,2)</f>
        <v/>
      </c>
      <c r="C14325" s="15">
        <f>HOUR($A14325)</f>
        <v/>
      </c>
      <c r="D14325" s="15">
        <f>IF(AND($A14325&gt;=Instellingen!$B$6,$A14325&lt;Instellingen!$B$7),1,0)</f>
        <v/>
      </c>
      <c r="E14325" s="15">
        <f>COUNTIF(tData[BezoekStart],"&lt;"&amp;($A14325+1/24))-COUNTIF(tData[BezoekEind],"&lt;="&amp;$A14325)</f>
        <v/>
      </c>
      <c r="F14325" s="15">
        <f>COUNTIF(tData[BezoekLangStart],"&lt;"&amp;($A14325+1/24))-COUNTIF(tData[BezoekLangEind],"&lt;="&amp;$A14325)</f>
        <v/>
      </c>
      <c r="G14325" s="15">
        <f>IF($D14325=1,$B14325*100+$C14325,-1)</f>
        <v/>
      </c>
      <c r="H14325" s="15">
        <f>IF($D14325=1,$B14325,-1)</f>
        <v/>
      </c>
      <c r="I14325" s="15">
        <f>IF($D14325=1,$C14325,-1)</f>
        <v/>
      </c>
    </row>
    <row r="14326">
      <c r="A14326" s="33" t="n">
        <v>45888.79166666666</v>
      </c>
      <c r="B14326" s="15">
        <f>WEEKDAY($A14326,2)</f>
        <v/>
      </c>
      <c r="C14326" s="15">
        <f>HOUR($A14326)</f>
        <v/>
      </c>
      <c r="D14326" s="15">
        <f>IF(AND($A14326&gt;=Instellingen!$B$6,$A14326&lt;Instellingen!$B$7),1,0)</f>
        <v/>
      </c>
      <c r="E14326" s="15">
        <f>COUNTIF(tData[BezoekStart],"&lt;"&amp;($A14326+1/24))-COUNTIF(tData[BezoekEind],"&lt;="&amp;$A14326)</f>
        <v/>
      </c>
      <c r="F14326" s="15">
        <f>COUNTIF(tData[BezoekLangStart],"&lt;"&amp;($A14326+1/24))-COUNTIF(tData[BezoekLangEind],"&lt;="&amp;$A14326)</f>
        <v/>
      </c>
      <c r="G14326" s="15">
        <f>IF($D14326=1,$B14326*100+$C14326,-1)</f>
        <v/>
      </c>
      <c r="H14326" s="15">
        <f>IF($D14326=1,$B14326,-1)</f>
        <v/>
      </c>
      <c r="I14326" s="15">
        <f>IF($D14326=1,$C14326,-1)</f>
        <v/>
      </c>
    </row>
    <row r="14327">
      <c r="A14327" s="33" t="n">
        <v>45888.83333333334</v>
      </c>
      <c r="B14327" s="15">
        <f>WEEKDAY($A14327,2)</f>
        <v/>
      </c>
      <c r="C14327" s="15">
        <f>HOUR($A14327)</f>
        <v/>
      </c>
      <c r="D14327" s="15">
        <f>IF(AND($A14327&gt;=Instellingen!$B$6,$A14327&lt;Instellingen!$B$7),1,0)</f>
        <v/>
      </c>
      <c r="E14327" s="15">
        <f>COUNTIF(tData[BezoekStart],"&lt;"&amp;($A14327+1/24))-COUNTIF(tData[BezoekEind],"&lt;="&amp;$A14327)</f>
        <v/>
      </c>
      <c r="F14327" s="15">
        <f>COUNTIF(tData[BezoekLangStart],"&lt;"&amp;($A14327+1/24))-COUNTIF(tData[BezoekLangEind],"&lt;="&amp;$A14327)</f>
        <v/>
      </c>
      <c r="G14327" s="15">
        <f>IF($D14327=1,$B14327*100+$C14327,-1)</f>
        <v/>
      </c>
      <c r="H14327" s="15">
        <f>IF($D14327=1,$B14327,-1)</f>
        <v/>
      </c>
      <c r="I14327" s="15">
        <f>IF($D14327=1,$C14327,-1)</f>
        <v/>
      </c>
    </row>
    <row r="14328">
      <c r="A14328" s="33" t="n">
        <v>45888.875</v>
      </c>
      <c r="B14328" s="15">
        <f>WEEKDAY($A14328,2)</f>
        <v/>
      </c>
      <c r="C14328" s="15">
        <f>HOUR($A14328)</f>
        <v/>
      </c>
      <c r="D14328" s="15">
        <f>IF(AND($A14328&gt;=Instellingen!$B$6,$A14328&lt;Instellingen!$B$7),1,0)</f>
        <v/>
      </c>
      <c r="E14328" s="15">
        <f>COUNTIF(tData[BezoekStart],"&lt;"&amp;($A14328+1/24))-COUNTIF(tData[BezoekEind],"&lt;="&amp;$A14328)</f>
        <v/>
      </c>
      <c r="F14328" s="15">
        <f>COUNTIF(tData[BezoekLangStart],"&lt;"&amp;($A14328+1/24))-COUNTIF(tData[BezoekLangEind],"&lt;="&amp;$A14328)</f>
        <v/>
      </c>
      <c r="G14328" s="15">
        <f>IF($D14328=1,$B14328*100+$C14328,-1)</f>
        <v/>
      </c>
      <c r="H14328" s="15">
        <f>IF($D14328=1,$B14328,-1)</f>
        <v/>
      </c>
      <c r="I14328" s="15">
        <f>IF($D14328=1,$C14328,-1)</f>
        <v/>
      </c>
    </row>
    <row r="14329">
      <c r="A14329" s="33" t="n">
        <v>45888.91666666666</v>
      </c>
      <c r="B14329" s="15">
        <f>WEEKDAY($A14329,2)</f>
        <v/>
      </c>
      <c r="C14329" s="15">
        <f>HOUR($A14329)</f>
        <v/>
      </c>
      <c r="D14329" s="15">
        <f>IF(AND($A14329&gt;=Instellingen!$B$6,$A14329&lt;Instellingen!$B$7),1,0)</f>
        <v/>
      </c>
      <c r="E14329" s="15">
        <f>COUNTIF(tData[BezoekStart],"&lt;"&amp;($A14329+1/24))-COUNTIF(tData[BezoekEind],"&lt;="&amp;$A14329)</f>
        <v/>
      </c>
      <c r="F14329" s="15">
        <f>COUNTIF(tData[BezoekLangStart],"&lt;"&amp;($A14329+1/24))-COUNTIF(tData[BezoekLangEind],"&lt;="&amp;$A14329)</f>
        <v/>
      </c>
      <c r="G14329" s="15">
        <f>IF($D14329=1,$B14329*100+$C14329,-1)</f>
        <v/>
      </c>
      <c r="H14329" s="15">
        <f>IF($D14329=1,$B14329,-1)</f>
        <v/>
      </c>
      <c r="I14329" s="15">
        <f>IF($D14329=1,$C14329,-1)</f>
        <v/>
      </c>
    </row>
    <row r="14330">
      <c r="A14330" s="33" t="n">
        <v>45888.95833333334</v>
      </c>
      <c r="B14330" s="15">
        <f>WEEKDAY($A14330,2)</f>
        <v/>
      </c>
      <c r="C14330" s="15">
        <f>HOUR($A14330)</f>
        <v/>
      </c>
      <c r="D14330" s="15">
        <f>IF(AND($A14330&gt;=Instellingen!$B$6,$A14330&lt;Instellingen!$B$7),1,0)</f>
        <v/>
      </c>
      <c r="E14330" s="15">
        <f>COUNTIF(tData[BezoekStart],"&lt;"&amp;($A14330+1/24))-COUNTIF(tData[BezoekEind],"&lt;="&amp;$A14330)</f>
        <v/>
      </c>
      <c r="F14330" s="15">
        <f>COUNTIF(tData[BezoekLangStart],"&lt;"&amp;($A14330+1/24))-COUNTIF(tData[BezoekLangEind],"&lt;="&amp;$A14330)</f>
        <v/>
      </c>
      <c r="G14330" s="15">
        <f>IF($D14330=1,$B14330*100+$C14330,-1)</f>
        <v/>
      </c>
      <c r="H14330" s="15">
        <f>IF($D14330=1,$B14330,-1)</f>
        <v/>
      </c>
      <c r="I14330" s="15">
        <f>IF($D14330=1,$C14330,-1)</f>
        <v/>
      </c>
    </row>
    <row r="14331">
      <c r="A14331" s="33" t="n">
        <v>45889</v>
      </c>
      <c r="B14331" s="15">
        <f>WEEKDAY($A14331,2)</f>
        <v/>
      </c>
      <c r="C14331" s="15">
        <f>HOUR($A14331)</f>
        <v/>
      </c>
      <c r="D14331" s="15">
        <f>IF(AND($A14331&gt;=Instellingen!$B$6,$A14331&lt;Instellingen!$B$7),1,0)</f>
        <v/>
      </c>
      <c r="E14331" s="15">
        <f>COUNTIF(tData[BezoekStart],"&lt;"&amp;($A14331+1/24))-COUNTIF(tData[BezoekEind],"&lt;="&amp;$A14331)</f>
        <v/>
      </c>
      <c r="F14331" s="15">
        <f>COUNTIF(tData[BezoekLangStart],"&lt;"&amp;($A14331+1/24))-COUNTIF(tData[BezoekLangEind],"&lt;="&amp;$A14331)</f>
        <v/>
      </c>
      <c r="G14331" s="15">
        <f>IF($D14331=1,$B14331*100+$C14331,-1)</f>
        <v/>
      </c>
      <c r="H14331" s="15">
        <f>IF($D14331=1,$B14331,-1)</f>
        <v/>
      </c>
      <c r="I14331" s="15">
        <f>IF($D14331=1,$C14331,-1)</f>
        <v/>
      </c>
    </row>
    <row r="14332">
      <c r="A14332" s="33" t="n">
        <v>45889.04166666666</v>
      </c>
      <c r="B14332" s="15">
        <f>WEEKDAY($A14332,2)</f>
        <v/>
      </c>
      <c r="C14332" s="15">
        <f>HOUR($A14332)</f>
        <v/>
      </c>
      <c r="D14332" s="15">
        <f>IF(AND($A14332&gt;=Instellingen!$B$6,$A14332&lt;Instellingen!$B$7),1,0)</f>
        <v/>
      </c>
      <c r="E14332" s="15">
        <f>COUNTIF(tData[BezoekStart],"&lt;"&amp;($A14332+1/24))-COUNTIF(tData[BezoekEind],"&lt;="&amp;$A14332)</f>
        <v/>
      </c>
      <c r="F14332" s="15">
        <f>COUNTIF(tData[BezoekLangStart],"&lt;"&amp;($A14332+1/24))-COUNTIF(tData[BezoekLangEind],"&lt;="&amp;$A14332)</f>
        <v/>
      </c>
      <c r="G14332" s="15">
        <f>IF($D14332=1,$B14332*100+$C14332,-1)</f>
        <v/>
      </c>
      <c r="H14332" s="15">
        <f>IF($D14332=1,$B14332,-1)</f>
        <v/>
      </c>
      <c r="I14332" s="15">
        <f>IF($D14332=1,$C14332,-1)</f>
        <v/>
      </c>
    </row>
    <row r="14333">
      <c r="A14333" s="33" t="n">
        <v>45889.08333333334</v>
      </c>
      <c r="B14333" s="15">
        <f>WEEKDAY($A14333,2)</f>
        <v/>
      </c>
      <c r="C14333" s="15">
        <f>HOUR($A14333)</f>
        <v/>
      </c>
      <c r="D14333" s="15">
        <f>IF(AND($A14333&gt;=Instellingen!$B$6,$A14333&lt;Instellingen!$B$7),1,0)</f>
        <v/>
      </c>
      <c r="E14333" s="15">
        <f>COUNTIF(tData[BezoekStart],"&lt;"&amp;($A14333+1/24))-COUNTIF(tData[BezoekEind],"&lt;="&amp;$A14333)</f>
        <v/>
      </c>
      <c r="F14333" s="15">
        <f>COUNTIF(tData[BezoekLangStart],"&lt;"&amp;($A14333+1/24))-COUNTIF(tData[BezoekLangEind],"&lt;="&amp;$A14333)</f>
        <v/>
      </c>
      <c r="G14333" s="15">
        <f>IF($D14333=1,$B14333*100+$C14333,-1)</f>
        <v/>
      </c>
      <c r="H14333" s="15">
        <f>IF($D14333=1,$B14333,-1)</f>
        <v/>
      </c>
      <c r="I14333" s="15">
        <f>IF($D14333=1,$C14333,-1)</f>
        <v/>
      </c>
    </row>
    <row r="14334">
      <c r="A14334" s="33" t="n">
        <v>45889.125</v>
      </c>
      <c r="B14334" s="15">
        <f>WEEKDAY($A14334,2)</f>
        <v/>
      </c>
      <c r="C14334" s="15">
        <f>HOUR($A14334)</f>
        <v/>
      </c>
      <c r="D14334" s="15">
        <f>IF(AND($A14334&gt;=Instellingen!$B$6,$A14334&lt;Instellingen!$B$7),1,0)</f>
        <v/>
      </c>
      <c r="E14334" s="15">
        <f>COUNTIF(tData[BezoekStart],"&lt;"&amp;($A14334+1/24))-COUNTIF(tData[BezoekEind],"&lt;="&amp;$A14334)</f>
        <v/>
      </c>
      <c r="F14334" s="15">
        <f>COUNTIF(tData[BezoekLangStart],"&lt;"&amp;($A14334+1/24))-COUNTIF(tData[BezoekLangEind],"&lt;="&amp;$A14334)</f>
        <v/>
      </c>
      <c r="G14334" s="15">
        <f>IF($D14334=1,$B14334*100+$C14334,-1)</f>
        <v/>
      </c>
      <c r="H14334" s="15">
        <f>IF($D14334=1,$B14334,-1)</f>
        <v/>
      </c>
      <c r="I14334" s="15">
        <f>IF($D14334=1,$C14334,-1)</f>
        <v/>
      </c>
    </row>
    <row r="14335">
      <c r="A14335" s="33" t="n">
        <v>45889.16666666666</v>
      </c>
      <c r="B14335" s="15">
        <f>WEEKDAY($A14335,2)</f>
        <v/>
      </c>
      <c r="C14335" s="15">
        <f>HOUR($A14335)</f>
        <v/>
      </c>
      <c r="D14335" s="15">
        <f>IF(AND($A14335&gt;=Instellingen!$B$6,$A14335&lt;Instellingen!$B$7),1,0)</f>
        <v/>
      </c>
      <c r="E14335" s="15">
        <f>COUNTIF(tData[BezoekStart],"&lt;"&amp;($A14335+1/24))-COUNTIF(tData[BezoekEind],"&lt;="&amp;$A14335)</f>
        <v/>
      </c>
      <c r="F14335" s="15">
        <f>COUNTIF(tData[BezoekLangStart],"&lt;"&amp;($A14335+1/24))-COUNTIF(tData[BezoekLangEind],"&lt;="&amp;$A14335)</f>
        <v/>
      </c>
      <c r="G14335" s="15">
        <f>IF($D14335=1,$B14335*100+$C14335,-1)</f>
        <v/>
      </c>
      <c r="H14335" s="15">
        <f>IF($D14335=1,$B14335,-1)</f>
        <v/>
      </c>
      <c r="I14335" s="15">
        <f>IF($D14335=1,$C14335,-1)</f>
        <v/>
      </c>
    </row>
    <row r="14336">
      <c r="A14336" s="33" t="n">
        <v>45889.20833333334</v>
      </c>
      <c r="B14336" s="15">
        <f>WEEKDAY($A14336,2)</f>
        <v/>
      </c>
      <c r="C14336" s="15">
        <f>HOUR($A14336)</f>
        <v/>
      </c>
      <c r="D14336" s="15">
        <f>IF(AND($A14336&gt;=Instellingen!$B$6,$A14336&lt;Instellingen!$B$7),1,0)</f>
        <v/>
      </c>
      <c r="E14336" s="15">
        <f>COUNTIF(tData[BezoekStart],"&lt;"&amp;($A14336+1/24))-COUNTIF(tData[BezoekEind],"&lt;="&amp;$A14336)</f>
        <v/>
      </c>
      <c r="F14336" s="15">
        <f>COUNTIF(tData[BezoekLangStart],"&lt;"&amp;($A14336+1/24))-COUNTIF(tData[BezoekLangEind],"&lt;="&amp;$A14336)</f>
        <v/>
      </c>
      <c r="G14336" s="15">
        <f>IF($D14336=1,$B14336*100+$C14336,-1)</f>
        <v/>
      </c>
      <c r="H14336" s="15">
        <f>IF($D14336=1,$B14336,-1)</f>
        <v/>
      </c>
      <c r="I14336" s="15">
        <f>IF($D14336=1,$C14336,-1)</f>
        <v/>
      </c>
    </row>
    <row r="14337">
      <c r="A14337" s="33" t="n">
        <v>45889.25</v>
      </c>
      <c r="B14337" s="15">
        <f>WEEKDAY($A14337,2)</f>
        <v/>
      </c>
      <c r="C14337" s="15">
        <f>HOUR($A14337)</f>
        <v/>
      </c>
      <c r="D14337" s="15">
        <f>IF(AND($A14337&gt;=Instellingen!$B$6,$A14337&lt;Instellingen!$B$7),1,0)</f>
        <v/>
      </c>
      <c r="E14337" s="15">
        <f>COUNTIF(tData[BezoekStart],"&lt;"&amp;($A14337+1/24))-COUNTIF(tData[BezoekEind],"&lt;="&amp;$A14337)</f>
        <v/>
      </c>
      <c r="F14337" s="15">
        <f>COUNTIF(tData[BezoekLangStart],"&lt;"&amp;($A14337+1/24))-COUNTIF(tData[BezoekLangEind],"&lt;="&amp;$A14337)</f>
        <v/>
      </c>
      <c r="G14337" s="15">
        <f>IF($D14337=1,$B14337*100+$C14337,-1)</f>
        <v/>
      </c>
      <c r="H14337" s="15">
        <f>IF($D14337=1,$B14337,-1)</f>
        <v/>
      </c>
      <c r="I14337" s="15">
        <f>IF($D14337=1,$C14337,-1)</f>
        <v/>
      </c>
    </row>
    <row r="14338">
      <c r="A14338" s="33" t="n">
        <v>45889.29166666666</v>
      </c>
      <c r="B14338" s="15">
        <f>WEEKDAY($A14338,2)</f>
        <v/>
      </c>
      <c r="C14338" s="15">
        <f>HOUR($A14338)</f>
        <v/>
      </c>
      <c r="D14338" s="15">
        <f>IF(AND($A14338&gt;=Instellingen!$B$6,$A14338&lt;Instellingen!$B$7),1,0)</f>
        <v/>
      </c>
      <c r="E14338" s="15">
        <f>COUNTIF(tData[BezoekStart],"&lt;"&amp;($A14338+1/24))-COUNTIF(tData[BezoekEind],"&lt;="&amp;$A14338)</f>
        <v/>
      </c>
      <c r="F14338" s="15">
        <f>COUNTIF(tData[BezoekLangStart],"&lt;"&amp;($A14338+1/24))-COUNTIF(tData[BezoekLangEind],"&lt;="&amp;$A14338)</f>
        <v/>
      </c>
      <c r="G14338" s="15">
        <f>IF($D14338=1,$B14338*100+$C14338,-1)</f>
        <v/>
      </c>
      <c r="H14338" s="15">
        <f>IF($D14338=1,$B14338,-1)</f>
        <v/>
      </c>
      <c r="I14338" s="15">
        <f>IF($D14338=1,$C14338,-1)</f>
        <v/>
      </c>
    </row>
    <row r="14339">
      <c r="A14339" s="33" t="n">
        <v>45889.33333333334</v>
      </c>
      <c r="B14339" s="15">
        <f>WEEKDAY($A14339,2)</f>
        <v/>
      </c>
      <c r="C14339" s="15">
        <f>HOUR($A14339)</f>
        <v/>
      </c>
      <c r="D14339" s="15">
        <f>IF(AND($A14339&gt;=Instellingen!$B$6,$A14339&lt;Instellingen!$B$7),1,0)</f>
        <v/>
      </c>
      <c r="E14339" s="15">
        <f>COUNTIF(tData[BezoekStart],"&lt;"&amp;($A14339+1/24))-COUNTIF(tData[BezoekEind],"&lt;="&amp;$A14339)</f>
        <v/>
      </c>
      <c r="F14339" s="15">
        <f>COUNTIF(tData[BezoekLangStart],"&lt;"&amp;($A14339+1/24))-COUNTIF(tData[BezoekLangEind],"&lt;="&amp;$A14339)</f>
        <v/>
      </c>
      <c r="G14339" s="15">
        <f>IF($D14339=1,$B14339*100+$C14339,-1)</f>
        <v/>
      </c>
      <c r="H14339" s="15">
        <f>IF($D14339=1,$B14339,-1)</f>
        <v/>
      </c>
      <c r="I14339" s="15">
        <f>IF($D14339=1,$C14339,-1)</f>
        <v/>
      </c>
    </row>
    <row r="14340">
      <c r="A14340" s="33" t="n">
        <v>45889.375</v>
      </c>
      <c r="B14340" s="15">
        <f>WEEKDAY($A14340,2)</f>
        <v/>
      </c>
      <c r="C14340" s="15">
        <f>HOUR($A14340)</f>
        <v/>
      </c>
      <c r="D14340" s="15">
        <f>IF(AND($A14340&gt;=Instellingen!$B$6,$A14340&lt;Instellingen!$B$7),1,0)</f>
        <v/>
      </c>
      <c r="E14340" s="15">
        <f>COUNTIF(tData[BezoekStart],"&lt;"&amp;($A14340+1/24))-COUNTIF(tData[BezoekEind],"&lt;="&amp;$A14340)</f>
        <v/>
      </c>
      <c r="F14340" s="15">
        <f>COUNTIF(tData[BezoekLangStart],"&lt;"&amp;($A14340+1/24))-COUNTIF(tData[BezoekLangEind],"&lt;="&amp;$A14340)</f>
        <v/>
      </c>
      <c r="G14340" s="15">
        <f>IF($D14340=1,$B14340*100+$C14340,-1)</f>
        <v/>
      </c>
      <c r="H14340" s="15">
        <f>IF($D14340=1,$B14340,-1)</f>
        <v/>
      </c>
      <c r="I14340" s="15">
        <f>IF($D14340=1,$C14340,-1)</f>
        <v/>
      </c>
    </row>
    <row r="14341">
      <c r="A14341" s="33" t="n">
        <v>45889.41666666666</v>
      </c>
      <c r="B14341" s="15">
        <f>WEEKDAY($A14341,2)</f>
        <v/>
      </c>
      <c r="C14341" s="15">
        <f>HOUR($A14341)</f>
        <v/>
      </c>
      <c r="D14341" s="15">
        <f>IF(AND($A14341&gt;=Instellingen!$B$6,$A14341&lt;Instellingen!$B$7),1,0)</f>
        <v/>
      </c>
      <c r="E14341" s="15">
        <f>COUNTIF(tData[BezoekStart],"&lt;"&amp;($A14341+1/24))-COUNTIF(tData[BezoekEind],"&lt;="&amp;$A14341)</f>
        <v/>
      </c>
      <c r="F14341" s="15">
        <f>COUNTIF(tData[BezoekLangStart],"&lt;"&amp;($A14341+1/24))-COUNTIF(tData[BezoekLangEind],"&lt;="&amp;$A14341)</f>
        <v/>
      </c>
      <c r="G14341" s="15">
        <f>IF($D14341=1,$B14341*100+$C14341,-1)</f>
        <v/>
      </c>
      <c r="H14341" s="15">
        <f>IF($D14341=1,$B14341,-1)</f>
        <v/>
      </c>
      <c r="I14341" s="15">
        <f>IF($D14341=1,$C14341,-1)</f>
        <v/>
      </c>
    </row>
    <row r="14342">
      <c r="A14342" s="33" t="n">
        <v>45889.45833333334</v>
      </c>
      <c r="B14342" s="15">
        <f>WEEKDAY($A14342,2)</f>
        <v/>
      </c>
      <c r="C14342" s="15">
        <f>HOUR($A14342)</f>
        <v/>
      </c>
      <c r="D14342" s="15">
        <f>IF(AND($A14342&gt;=Instellingen!$B$6,$A14342&lt;Instellingen!$B$7),1,0)</f>
        <v/>
      </c>
      <c r="E14342" s="15">
        <f>COUNTIF(tData[BezoekStart],"&lt;"&amp;($A14342+1/24))-COUNTIF(tData[BezoekEind],"&lt;="&amp;$A14342)</f>
        <v/>
      </c>
      <c r="F14342" s="15">
        <f>COUNTIF(tData[BezoekLangStart],"&lt;"&amp;($A14342+1/24))-COUNTIF(tData[BezoekLangEind],"&lt;="&amp;$A14342)</f>
        <v/>
      </c>
      <c r="G14342" s="15">
        <f>IF($D14342=1,$B14342*100+$C14342,-1)</f>
        <v/>
      </c>
      <c r="H14342" s="15">
        <f>IF($D14342=1,$B14342,-1)</f>
        <v/>
      </c>
      <c r="I14342" s="15">
        <f>IF($D14342=1,$C14342,-1)</f>
        <v/>
      </c>
    </row>
    <row r="14343">
      <c r="A14343" s="33" t="n">
        <v>45889.5</v>
      </c>
      <c r="B14343" s="15">
        <f>WEEKDAY($A14343,2)</f>
        <v/>
      </c>
      <c r="C14343" s="15">
        <f>HOUR($A14343)</f>
        <v/>
      </c>
      <c r="D14343" s="15">
        <f>IF(AND($A14343&gt;=Instellingen!$B$6,$A14343&lt;Instellingen!$B$7),1,0)</f>
        <v/>
      </c>
      <c r="E14343" s="15">
        <f>COUNTIF(tData[BezoekStart],"&lt;"&amp;($A14343+1/24))-COUNTIF(tData[BezoekEind],"&lt;="&amp;$A14343)</f>
        <v/>
      </c>
      <c r="F14343" s="15">
        <f>COUNTIF(tData[BezoekLangStart],"&lt;"&amp;($A14343+1/24))-COUNTIF(tData[BezoekLangEind],"&lt;="&amp;$A14343)</f>
        <v/>
      </c>
      <c r="G14343" s="15">
        <f>IF($D14343=1,$B14343*100+$C14343,-1)</f>
        <v/>
      </c>
      <c r="H14343" s="15">
        <f>IF($D14343=1,$B14343,-1)</f>
        <v/>
      </c>
      <c r="I14343" s="15">
        <f>IF($D14343=1,$C14343,-1)</f>
        <v/>
      </c>
    </row>
    <row r="14344">
      <c r="A14344" s="33" t="n">
        <v>45889.54166666666</v>
      </c>
      <c r="B14344" s="15">
        <f>WEEKDAY($A14344,2)</f>
        <v/>
      </c>
      <c r="C14344" s="15">
        <f>HOUR($A14344)</f>
        <v/>
      </c>
      <c r="D14344" s="15">
        <f>IF(AND($A14344&gt;=Instellingen!$B$6,$A14344&lt;Instellingen!$B$7),1,0)</f>
        <v/>
      </c>
      <c r="E14344" s="15">
        <f>COUNTIF(tData[BezoekStart],"&lt;"&amp;($A14344+1/24))-COUNTIF(tData[BezoekEind],"&lt;="&amp;$A14344)</f>
        <v/>
      </c>
      <c r="F14344" s="15">
        <f>COUNTIF(tData[BezoekLangStart],"&lt;"&amp;($A14344+1/24))-COUNTIF(tData[BezoekLangEind],"&lt;="&amp;$A14344)</f>
        <v/>
      </c>
      <c r="G14344" s="15">
        <f>IF($D14344=1,$B14344*100+$C14344,-1)</f>
        <v/>
      </c>
      <c r="H14344" s="15">
        <f>IF($D14344=1,$B14344,-1)</f>
        <v/>
      </c>
      <c r="I14344" s="15">
        <f>IF($D14344=1,$C14344,-1)</f>
        <v/>
      </c>
    </row>
    <row r="14345">
      <c r="A14345" s="33" t="n">
        <v>45889.58333333334</v>
      </c>
      <c r="B14345" s="15">
        <f>WEEKDAY($A14345,2)</f>
        <v/>
      </c>
      <c r="C14345" s="15">
        <f>HOUR($A14345)</f>
        <v/>
      </c>
      <c r="D14345" s="15">
        <f>IF(AND($A14345&gt;=Instellingen!$B$6,$A14345&lt;Instellingen!$B$7),1,0)</f>
        <v/>
      </c>
      <c r="E14345" s="15">
        <f>COUNTIF(tData[BezoekStart],"&lt;"&amp;($A14345+1/24))-COUNTIF(tData[BezoekEind],"&lt;="&amp;$A14345)</f>
        <v/>
      </c>
      <c r="F14345" s="15">
        <f>COUNTIF(tData[BezoekLangStart],"&lt;"&amp;($A14345+1/24))-COUNTIF(tData[BezoekLangEind],"&lt;="&amp;$A14345)</f>
        <v/>
      </c>
      <c r="G14345" s="15">
        <f>IF($D14345=1,$B14345*100+$C14345,-1)</f>
        <v/>
      </c>
      <c r="H14345" s="15">
        <f>IF($D14345=1,$B14345,-1)</f>
        <v/>
      </c>
      <c r="I14345" s="15">
        <f>IF($D14345=1,$C14345,-1)</f>
        <v/>
      </c>
    </row>
    <row r="14346">
      <c r="A14346" s="33" t="n">
        <v>45889.625</v>
      </c>
      <c r="B14346" s="15">
        <f>WEEKDAY($A14346,2)</f>
        <v/>
      </c>
      <c r="C14346" s="15">
        <f>HOUR($A14346)</f>
        <v/>
      </c>
      <c r="D14346" s="15">
        <f>IF(AND($A14346&gt;=Instellingen!$B$6,$A14346&lt;Instellingen!$B$7),1,0)</f>
        <v/>
      </c>
      <c r="E14346" s="15">
        <f>COUNTIF(tData[BezoekStart],"&lt;"&amp;($A14346+1/24))-COUNTIF(tData[BezoekEind],"&lt;="&amp;$A14346)</f>
        <v/>
      </c>
      <c r="F14346" s="15">
        <f>COUNTIF(tData[BezoekLangStart],"&lt;"&amp;($A14346+1/24))-COUNTIF(tData[BezoekLangEind],"&lt;="&amp;$A14346)</f>
        <v/>
      </c>
      <c r="G14346" s="15">
        <f>IF($D14346=1,$B14346*100+$C14346,-1)</f>
        <v/>
      </c>
      <c r="H14346" s="15">
        <f>IF($D14346=1,$B14346,-1)</f>
        <v/>
      </c>
      <c r="I14346" s="15">
        <f>IF($D14346=1,$C14346,-1)</f>
        <v/>
      </c>
    </row>
    <row r="14347">
      <c r="A14347" s="33" t="n">
        <v>45889.66666666666</v>
      </c>
      <c r="B14347" s="15">
        <f>WEEKDAY($A14347,2)</f>
        <v/>
      </c>
      <c r="C14347" s="15">
        <f>HOUR($A14347)</f>
        <v/>
      </c>
      <c r="D14347" s="15">
        <f>IF(AND($A14347&gt;=Instellingen!$B$6,$A14347&lt;Instellingen!$B$7),1,0)</f>
        <v/>
      </c>
      <c r="E14347" s="15">
        <f>COUNTIF(tData[BezoekStart],"&lt;"&amp;($A14347+1/24))-COUNTIF(tData[BezoekEind],"&lt;="&amp;$A14347)</f>
        <v/>
      </c>
      <c r="F14347" s="15">
        <f>COUNTIF(tData[BezoekLangStart],"&lt;"&amp;($A14347+1/24))-COUNTIF(tData[BezoekLangEind],"&lt;="&amp;$A14347)</f>
        <v/>
      </c>
      <c r="G14347" s="15">
        <f>IF($D14347=1,$B14347*100+$C14347,-1)</f>
        <v/>
      </c>
      <c r="H14347" s="15">
        <f>IF($D14347=1,$B14347,-1)</f>
        <v/>
      </c>
      <c r="I14347" s="15">
        <f>IF($D14347=1,$C14347,-1)</f>
        <v/>
      </c>
    </row>
    <row r="14348">
      <c r="A14348" s="33" t="n">
        <v>45889.70833333334</v>
      </c>
      <c r="B14348" s="15">
        <f>WEEKDAY($A14348,2)</f>
        <v/>
      </c>
      <c r="C14348" s="15">
        <f>HOUR($A14348)</f>
        <v/>
      </c>
      <c r="D14348" s="15">
        <f>IF(AND($A14348&gt;=Instellingen!$B$6,$A14348&lt;Instellingen!$B$7),1,0)</f>
        <v/>
      </c>
      <c r="E14348" s="15">
        <f>COUNTIF(tData[BezoekStart],"&lt;"&amp;($A14348+1/24))-COUNTIF(tData[BezoekEind],"&lt;="&amp;$A14348)</f>
        <v/>
      </c>
      <c r="F14348" s="15">
        <f>COUNTIF(tData[BezoekLangStart],"&lt;"&amp;($A14348+1/24))-COUNTIF(tData[BezoekLangEind],"&lt;="&amp;$A14348)</f>
        <v/>
      </c>
      <c r="G14348" s="15">
        <f>IF($D14348=1,$B14348*100+$C14348,-1)</f>
        <v/>
      </c>
      <c r="H14348" s="15">
        <f>IF($D14348=1,$B14348,-1)</f>
        <v/>
      </c>
      <c r="I14348" s="15">
        <f>IF($D14348=1,$C14348,-1)</f>
        <v/>
      </c>
    </row>
    <row r="14349">
      <c r="A14349" s="33" t="n">
        <v>45889.75</v>
      </c>
      <c r="B14349" s="15">
        <f>WEEKDAY($A14349,2)</f>
        <v/>
      </c>
      <c r="C14349" s="15">
        <f>HOUR($A14349)</f>
        <v/>
      </c>
      <c r="D14349" s="15">
        <f>IF(AND($A14349&gt;=Instellingen!$B$6,$A14349&lt;Instellingen!$B$7),1,0)</f>
        <v/>
      </c>
      <c r="E14349" s="15">
        <f>COUNTIF(tData[BezoekStart],"&lt;"&amp;($A14349+1/24))-COUNTIF(tData[BezoekEind],"&lt;="&amp;$A14349)</f>
        <v/>
      </c>
      <c r="F14349" s="15">
        <f>COUNTIF(tData[BezoekLangStart],"&lt;"&amp;($A14349+1/24))-COUNTIF(tData[BezoekLangEind],"&lt;="&amp;$A14349)</f>
        <v/>
      </c>
      <c r="G14349" s="15">
        <f>IF($D14349=1,$B14349*100+$C14349,-1)</f>
        <v/>
      </c>
      <c r="H14349" s="15">
        <f>IF($D14349=1,$B14349,-1)</f>
        <v/>
      </c>
      <c r="I14349" s="15">
        <f>IF($D14349=1,$C14349,-1)</f>
        <v/>
      </c>
    </row>
    <row r="14350">
      <c r="A14350" s="33" t="n">
        <v>45889.79166666666</v>
      </c>
      <c r="B14350" s="15">
        <f>WEEKDAY($A14350,2)</f>
        <v/>
      </c>
      <c r="C14350" s="15">
        <f>HOUR($A14350)</f>
        <v/>
      </c>
      <c r="D14350" s="15">
        <f>IF(AND($A14350&gt;=Instellingen!$B$6,$A14350&lt;Instellingen!$B$7),1,0)</f>
        <v/>
      </c>
      <c r="E14350" s="15">
        <f>COUNTIF(tData[BezoekStart],"&lt;"&amp;($A14350+1/24))-COUNTIF(tData[BezoekEind],"&lt;="&amp;$A14350)</f>
        <v/>
      </c>
      <c r="F14350" s="15">
        <f>COUNTIF(tData[BezoekLangStart],"&lt;"&amp;($A14350+1/24))-COUNTIF(tData[BezoekLangEind],"&lt;="&amp;$A14350)</f>
        <v/>
      </c>
      <c r="G14350" s="15">
        <f>IF($D14350=1,$B14350*100+$C14350,-1)</f>
        <v/>
      </c>
      <c r="H14350" s="15">
        <f>IF($D14350=1,$B14350,-1)</f>
        <v/>
      </c>
      <c r="I14350" s="15">
        <f>IF($D14350=1,$C14350,-1)</f>
        <v/>
      </c>
    </row>
    <row r="14351">
      <c r="A14351" s="33" t="n">
        <v>45889.83333333334</v>
      </c>
      <c r="B14351" s="15">
        <f>WEEKDAY($A14351,2)</f>
        <v/>
      </c>
      <c r="C14351" s="15">
        <f>HOUR($A14351)</f>
        <v/>
      </c>
      <c r="D14351" s="15">
        <f>IF(AND($A14351&gt;=Instellingen!$B$6,$A14351&lt;Instellingen!$B$7),1,0)</f>
        <v/>
      </c>
      <c r="E14351" s="15">
        <f>COUNTIF(tData[BezoekStart],"&lt;"&amp;($A14351+1/24))-COUNTIF(tData[BezoekEind],"&lt;="&amp;$A14351)</f>
        <v/>
      </c>
      <c r="F14351" s="15">
        <f>COUNTIF(tData[BezoekLangStart],"&lt;"&amp;($A14351+1/24))-COUNTIF(tData[BezoekLangEind],"&lt;="&amp;$A14351)</f>
        <v/>
      </c>
      <c r="G14351" s="15">
        <f>IF($D14351=1,$B14351*100+$C14351,-1)</f>
        <v/>
      </c>
      <c r="H14351" s="15">
        <f>IF($D14351=1,$B14351,-1)</f>
        <v/>
      </c>
      <c r="I14351" s="15">
        <f>IF($D14351=1,$C14351,-1)</f>
        <v/>
      </c>
    </row>
    <row r="14352">
      <c r="A14352" s="33" t="n">
        <v>45889.875</v>
      </c>
      <c r="B14352" s="15">
        <f>WEEKDAY($A14352,2)</f>
        <v/>
      </c>
      <c r="C14352" s="15">
        <f>HOUR($A14352)</f>
        <v/>
      </c>
      <c r="D14352" s="15">
        <f>IF(AND($A14352&gt;=Instellingen!$B$6,$A14352&lt;Instellingen!$B$7),1,0)</f>
        <v/>
      </c>
      <c r="E14352" s="15">
        <f>COUNTIF(tData[BezoekStart],"&lt;"&amp;($A14352+1/24))-COUNTIF(tData[BezoekEind],"&lt;="&amp;$A14352)</f>
        <v/>
      </c>
      <c r="F14352" s="15">
        <f>COUNTIF(tData[BezoekLangStart],"&lt;"&amp;($A14352+1/24))-COUNTIF(tData[BezoekLangEind],"&lt;="&amp;$A14352)</f>
        <v/>
      </c>
      <c r="G14352" s="15">
        <f>IF($D14352=1,$B14352*100+$C14352,-1)</f>
        <v/>
      </c>
      <c r="H14352" s="15">
        <f>IF($D14352=1,$B14352,-1)</f>
        <v/>
      </c>
      <c r="I14352" s="15">
        <f>IF($D14352=1,$C14352,-1)</f>
        <v/>
      </c>
    </row>
    <row r="14353">
      <c r="A14353" s="33" t="n">
        <v>45889.91666666666</v>
      </c>
      <c r="B14353" s="15">
        <f>WEEKDAY($A14353,2)</f>
        <v/>
      </c>
      <c r="C14353" s="15">
        <f>HOUR($A14353)</f>
        <v/>
      </c>
      <c r="D14353" s="15">
        <f>IF(AND($A14353&gt;=Instellingen!$B$6,$A14353&lt;Instellingen!$B$7),1,0)</f>
        <v/>
      </c>
      <c r="E14353" s="15">
        <f>COUNTIF(tData[BezoekStart],"&lt;"&amp;($A14353+1/24))-COUNTIF(tData[BezoekEind],"&lt;="&amp;$A14353)</f>
        <v/>
      </c>
      <c r="F14353" s="15">
        <f>COUNTIF(tData[BezoekLangStart],"&lt;"&amp;($A14353+1/24))-COUNTIF(tData[BezoekLangEind],"&lt;="&amp;$A14353)</f>
        <v/>
      </c>
      <c r="G14353" s="15">
        <f>IF($D14353=1,$B14353*100+$C14353,-1)</f>
        <v/>
      </c>
      <c r="H14353" s="15">
        <f>IF($D14353=1,$B14353,-1)</f>
        <v/>
      </c>
      <c r="I14353" s="15">
        <f>IF($D14353=1,$C14353,-1)</f>
        <v/>
      </c>
    </row>
    <row r="14354">
      <c r="A14354" s="33" t="n">
        <v>45889.95833333334</v>
      </c>
      <c r="B14354" s="15">
        <f>WEEKDAY($A14354,2)</f>
        <v/>
      </c>
      <c r="C14354" s="15">
        <f>HOUR($A14354)</f>
        <v/>
      </c>
      <c r="D14354" s="15">
        <f>IF(AND($A14354&gt;=Instellingen!$B$6,$A14354&lt;Instellingen!$B$7),1,0)</f>
        <v/>
      </c>
      <c r="E14354" s="15">
        <f>COUNTIF(tData[BezoekStart],"&lt;"&amp;($A14354+1/24))-COUNTIF(tData[BezoekEind],"&lt;="&amp;$A14354)</f>
        <v/>
      </c>
      <c r="F14354" s="15">
        <f>COUNTIF(tData[BezoekLangStart],"&lt;"&amp;($A14354+1/24))-COUNTIF(tData[BezoekLangEind],"&lt;="&amp;$A14354)</f>
        <v/>
      </c>
      <c r="G14354" s="15">
        <f>IF($D14354=1,$B14354*100+$C14354,-1)</f>
        <v/>
      </c>
      <c r="H14354" s="15">
        <f>IF($D14354=1,$B14354,-1)</f>
        <v/>
      </c>
      <c r="I14354" s="15">
        <f>IF($D14354=1,$C14354,-1)</f>
        <v/>
      </c>
    </row>
    <row r="14355">
      <c r="A14355" s="33" t="n">
        <v>45890</v>
      </c>
      <c r="B14355" s="15">
        <f>WEEKDAY($A14355,2)</f>
        <v/>
      </c>
      <c r="C14355" s="15">
        <f>HOUR($A14355)</f>
        <v/>
      </c>
      <c r="D14355" s="15">
        <f>IF(AND($A14355&gt;=Instellingen!$B$6,$A14355&lt;Instellingen!$B$7),1,0)</f>
        <v/>
      </c>
      <c r="E14355" s="15">
        <f>COUNTIF(tData[BezoekStart],"&lt;"&amp;($A14355+1/24))-COUNTIF(tData[BezoekEind],"&lt;="&amp;$A14355)</f>
        <v/>
      </c>
      <c r="F14355" s="15">
        <f>COUNTIF(tData[BezoekLangStart],"&lt;"&amp;($A14355+1/24))-COUNTIF(tData[BezoekLangEind],"&lt;="&amp;$A14355)</f>
        <v/>
      </c>
      <c r="G14355" s="15">
        <f>IF($D14355=1,$B14355*100+$C14355,-1)</f>
        <v/>
      </c>
      <c r="H14355" s="15">
        <f>IF($D14355=1,$B14355,-1)</f>
        <v/>
      </c>
      <c r="I14355" s="15">
        <f>IF($D14355=1,$C14355,-1)</f>
        <v/>
      </c>
    </row>
    <row r="14356">
      <c r="A14356" s="33" t="n">
        <v>45890.04166666666</v>
      </c>
      <c r="B14356" s="15">
        <f>WEEKDAY($A14356,2)</f>
        <v/>
      </c>
      <c r="C14356" s="15">
        <f>HOUR($A14356)</f>
        <v/>
      </c>
      <c r="D14356" s="15">
        <f>IF(AND($A14356&gt;=Instellingen!$B$6,$A14356&lt;Instellingen!$B$7),1,0)</f>
        <v/>
      </c>
      <c r="E14356" s="15">
        <f>COUNTIF(tData[BezoekStart],"&lt;"&amp;($A14356+1/24))-COUNTIF(tData[BezoekEind],"&lt;="&amp;$A14356)</f>
        <v/>
      </c>
      <c r="F14356" s="15">
        <f>COUNTIF(tData[BezoekLangStart],"&lt;"&amp;($A14356+1/24))-COUNTIF(tData[BezoekLangEind],"&lt;="&amp;$A14356)</f>
        <v/>
      </c>
      <c r="G14356" s="15">
        <f>IF($D14356=1,$B14356*100+$C14356,-1)</f>
        <v/>
      </c>
      <c r="H14356" s="15">
        <f>IF($D14356=1,$B14356,-1)</f>
        <v/>
      </c>
      <c r="I14356" s="15">
        <f>IF($D14356=1,$C14356,-1)</f>
        <v/>
      </c>
    </row>
    <row r="14357">
      <c r="A14357" s="33" t="n">
        <v>45890.08333333334</v>
      </c>
      <c r="B14357" s="15">
        <f>WEEKDAY($A14357,2)</f>
        <v/>
      </c>
      <c r="C14357" s="15">
        <f>HOUR($A14357)</f>
        <v/>
      </c>
      <c r="D14357" s="15">
        <f>IF(AND($A14357&gt;=Instellingen!$B$6,$A14357&lt;Instellingen!$B$7),1,0)</f>
        <v/>
      </c>
      <c r="E14357" s="15">
        <f>COUNTIF(tData[BezoekStart],"&lt;"&amp;($A14357+1/24))-COUNTIF(tData[BezoekEind],"&lt;="&amp;$A14357)</f>
        <v/>
      </c>
      <c r="F14357" s="15">
        <f>COUNTIF(tData[BezoekLangStart],"&lt;"&amp;($A14357+1/24))-COUNTIF(tData[BezoekLangEind],"&lt;="&amp;$A14357)</f>
        <v/>
      </c>
      <c r="G14357" s="15">
        <f>IF($D14357=1,$B14357*100+$C14357,-1)</f>
        <v/>
      </c>
      <c r="H14357" s="15">
        <f>IF($D14357=1,$B14357,-1)</f>
        <v/>
      </c>
      <c r="I14357" s="15">
        <f>IF($D14357=1,$C14357,-1)</f>
        <v/>
      </c>
    </row>
    <row r="14358">
      <c r="A14358" s="33" t="n">
        <v>45890.125</v>
      </c>
      <c r="B14358" s="15">
        <f>WEEKDAY($A14358,2)</f>
        <v/>
      </c>
      <c r="C14358" s="15">
        <f>HOUR($A14358)</f>
        <v/>
      </c>
      <c r="D14358" s="15">
        <f>IF(AND($A14358&gt;=Instellingen!$B$6,$A14358&lt;Instellingen!$B$7),1,0)</f>
        <v/>
      </c>
      <c r="E14358" s="15">
        <f>COUNTIF(tData[BezoekStart],"&lt;"&amp;($A14358+1/24))-COUNTIF(tData[BezoekEind],"&lt;="&amp;$A14358)</f>
        <v/>
      </c>
      <c r="F14358" s="15">
        <f>COUNTIF(tData[BezoekLangStart],"&lt;"&amp;($A14358+1/24))-COUNTIF(tData[BezoekLangEind],"&lt;="&amp;$A14358)</f>
        <v/>
      </c>
      <c r="G14358" s="15">
        <f>IF($D14358=1,$B14358*100+$C14358,-1)</f>
        <v/>
      </c>
      <c r="H14358" s="15">
        <f>IF($D14358=1,$B14358,-1)</f>
        <v/>
      </c>
      <c r="I14358" s="15">
        <f>IF($D14358=1,$C14358,-1)</f>
        <v/>
      </c>
    </row>
    <row r="14359">
      <c r="A14359" s="33" t="n">
        <v>45890.16666666666</v>
      </c>
      <c r="B14359" s="15">
        <f>WEEKDAY($A14359,2)</f>
        <v/>
      </c>
      <c r="C14359" s="15">
        <f>HOUR($A14359)</f>
        <v/>
      </c>
      <c r="D14359" s="15">
        <f>IF(AND($A14359&gt;=Instellingen!$B$6,$A14359&lt;Instellingen!$B$7),1,0)</f>
        <v/>
      </c>
      <c r="E14359" s="15">
        <f>COUNTIF(tData[BezoekStart],"&lt;"&amp;($A14359+1/24))-COUNTIF(tData[BezoekEind],"&lt;="&amp;$A14359)</f>
        <v/>
      </c>
      <c r="F14359" s="15">
        <f>COUNTIF(tData[BezoekLangStart],"&lt;"&amp;($A14359+1/24))-COUNTIF(tData[BezoekLangEind],"&lt;="&amp;$A14359)</f>
        <v/>
      </c>
      <c r="G14359" s="15">
        <f>IF($D14359=1,$B14359*100+$C14359,-1)</f>
        <v/>
      </c>
      <c r="H14359" s="15">
        <f>IF($D14359=1,$B14359,-1)</f>
        <v/>
      </c>
      <c r="I14359" s="15">
        <f>IF($D14359=1,$C14359,-1)</f>
        <v/>
      </c>
    </row>
    <row r="14360">
      <c r="A14360" s="33" t="n">
        <v>45890.20833333334</v>
      </c>
      <c r="B14360" s="15">
        <f>WEEKDAY($A14360,2)</f>
        <v/>
      </c>
      <c r="C14360" s="15">
        <f>HOUR($A14360)</f>
        <v/>
      </c>
      <c r="D14360" s="15">
        <f>IF(AND($A14360&gt;=Instellingen!$B$6,$A14360&lt;Instellingen!$B$7),1,0)</f>
        <v/>
      </c>
      <c r="E14360" s="15">
        <f>COUNTIF(tData[BezoekStart],"&lt;"&amp;($A14360+1/24))-COUNTIF(tData[BezoekEind],"&lt;="&amp;$A14360)</f>
        <v/>
      </c>
      <c r="F14360" s="15">
        <f>COUNTIF(tData[BezoekLangStart],"&lt;"&amp;($A14360+1/24))-COUNTIF(tData[BezoekLangEind],"&lt;="&amp;$A14360)</f>
        <v/>
      </c>
      <c r="G14360" s="15">
        <f>IF($D14360=1,$B14360*100+$C14360,-1)</f>
        <v/>
      </c>
      <c r="H14360" s="15">
        <f>IF($D14360=1,$B14360,-1)</f>
        <v/>
      </c>
      <c r="I14360" s="15">
        <f>IF($D14360=1,$C14360,-1)</f>
        <v/>
      </c>
    </row>
    <row r="14361">
      <c r="A14361" s="33" t="n">
        <v>45890.25</v>
      </c>
      <c r="B14361" s="15">
        <f>WEEKDAY($A14361,2)</f>
        <v/>
      </c>
      <c r="C14361" s="15">
        <f>HOUR($A14361)</f>
        <v/>
      </c>
      <c r="D14361" s="15">
        <f>IF(AND($A14361&gt;=Instellingen!$B$6,$A14361&lt;Instellingen!$B$7),1,0)</f>
        <v/>
      </c>
      <c r="E14361" s="15">
        <f>COUNTIF(tData[BezoekStart],"&lt;"&amp;($A14361+1/24))-COUNTIF(tData[BezoekEind],"&lt;="&amp;$A14361)</f>
        <v/>
      </c>
      <c r="F14361" s="15">
        <f>COUNTIF(tData[BezoekLangStart],"&lt;"&amp;($A14361+1/24))-COUNTIF(tData[BezoekLangEind],"&lt;="&amp;$A14361)</f>
        <v/>
      </c>
      <c r="G14361" s="15">
        <f>IF($D14361=1,$B14361*100+$C14361,-1)</f>
        <v/>
      </c>
      <c r="H14361" s="15">
        <f>IF($D14361=1,$B14361,-1)</f>
        <v/>
      </c>
      <c r="I14361" s="15">
        <f>IF($D14361=1,$C14361,-1)</f>
        <v/>
      </c>
    </row>
    <row r="14362">
      <c r="A14362" s="33" t="n">
        <v>45890.29166666666</v>
      </c>
      <c r="B14362" s="15">
        <f>WEEKDAY($A14362,2)</f>
        <v/>
      </c>
      <c r="C14362" s="15">
        <f>HOUR($A14362)</f>
        <v/>
      </c>
      <c r="D14362" s="15">
        <f>IF(AND($A14362&gt;=Instellingen!$B$6,$A14362&lt;Instellingen!$B$7),1,0)</f>
        <v/>
      </c>
      <c r="E14362" s="15">
        <f>COUNTIF(tData[BezoekStart],"&lt;"&amp;($A14362+1/24))-COUNTIF(tData[BezoekEind],"&lt;="&amp;$A14362)</f>
        <v/>
      </c>
      <c r="F14362" s="15">
        <f>COUNTIF(tData[BezoekLangStart],"&lt;"&amp;($A14362+1/24))-COUNTIF(tData[BezoekLangEind],"&lt;="&amp;$A14362)</f>
        <v/>
      </c>
      <c r="G14362" s="15">
        <f>IF($D14362=1,$B14362*100+$C14362,-1)</f>
        <v/>
      </c>
      <c r="H14362" s="15">
        <f>IF($D14362=1,$B14362,-1)</f>
        <v/>
      </c>
      <c r="I14362" s="15">
        <f>IF($D14362=1,$C14362,-1)</f>
        <v/>
      </c>
    </row>
    <row r="14363">
      <c r="A14363" s="33" t="n">
        <v>45890.33333333334</v>
      </c>
      <c r="B14363" s="15">
        <f>WEEKDAY($A14363,2)</f>
        <v/>
      </c>
      <c r="C14363" s="15">
        <f>HOUR($A14363)</f>
        <v/>
      </c>
      <c r="D14363" s="15">
        <f>IF(AND($A14363&gt;=Instellingen!$B$6,$A14363&lt;Instellingen!$B$7),1,0)</f>
        <v/>
      </c>
      <c r="E14363" s="15">
        <f>COUNTIF(tData[BezoekStart],"&lt;"&amp;($A14363+1/24))-COUNTIF(tData[BezoekEind],"&lt;="&amp;$A14363)</f>
        <v/>
      </c>
      <c r="F14363" s="15">
        <f>COUNTIF(tData[BezoekLangStart],"&lt;"&amp;($A14363+1/24))-COUNTIF(tData[BezoekLangEind],"&lt;="&amp;$A14363)</f>
        <v/>
      </c>
      <c r="G14363" s="15">
        <f>IF($D14363=1,$B14363*100+$C14363,-1)</f>
        <v/>
      </c>
      <c r="H14363" s="15">
        <f>IF($D14363=1,$B14363,-1)</f>
        <v/>
      </c>
      <c r="I14363" s="15">
        <f>IF($D14363=1,$C14363,-1)</f>
        <v/>
      </c>
    </row>
    <row r="14364">
      <c r="A14364" s="33" t="n">
        <v>45890.375</v>
      </c>
      <c r="B14364" s="15">
        <f>WEEKDAY($A14364,2)</f>
        <v/>
      </c>
      <c r="C14364" s="15">
        <f>HOUR($A14364)</f>
        <v/>
      </c>
      <c r="D14364" s="15">
        <f>IF(AND($A14364&gt;=Instellingen!$B$6,$A14364&lt;Instellingen!$B$7),1,0)</f>
        <v/>
      </c>
      <c r="E14364" s="15">
        <f>COUNTIF(tData[BezoekStart],"&lt;"&amp;($A14364+1/24))-COUNTIF(tData[BezoekEind],"&lt;="&amp;$A14364)</f>
        <v/>
      </c>
      <c r="F14364" s="15">
        <f>COUNTIF(tData[BezoekLangStart],"&lt;"&amp;($A14364+1/24))-COUNTIF(tData[BezoekLangEind],"&lt;="&amp;$A14364)</f>
        <v/>
      </c>
      <c r="G14364" s="15">
        <f>IF($D14364=1,$B14364*100+$C14364,-1)</f>
        <v/>
      </c>
      <c r="H14364" s="15">
        <f>IF($D14364=1,$B14364,-1)</f>
        <v/>
      </c>
      <c r="I14364" s="15">
        <f>IF($D14364=1,$C14364,-1)</f>
        <v/>
      </c>
    </row>
    <row r="14365">
      <c r="A14365" s="33" t="n">
        <v>45890.41666666666</v>
      </c>
      <c r="B14365" s="15">
        <f>WEEKDAY($A14365,2)</f>
        <v/>
      </c>
      <c r="C14365" s="15">
        <f>HOUR($A14365)</f>
        <v/>
      </c>
      <c r="D14365" s="15">
        <f>IF(AND($A14365&gt;=Instellingen!$B$6,$A14365&lt;Instellingen!$B$7),1,0)</f>
        <v/>
      </c>
      <c r="E14365" s="15">
        <f>COUNTIF(tData[BezoekStart],"&lt;"&amp;($A14365+1/24))-COUNTIF(tData[BezoekEind],"&lt;="&amp;$A14365)</f>
        <v/>
      </c>
      <c r="F14365" s="15">
        <f>COUNTIF(tData[BezoekLangStart],"&lt;"&amp;($A14365+1/24))-COUNTIF(tData[BezoekLangEind],"&lt;="&amp;$A14365)</f>
        <v/>
      </c>
      <c r="G14365" s="15">
        <f>IF($D14365=1,$B14365*100+$C14365,-1)</f>
        <v/>
      </c>
      <c r="H14365" s="15">
        <f>IF($D14365=1,$B14365,-1)</f>
        <v/>
      </c>
      <c r="I14365" s="15">
        <f>IF($D14365=1,$C14365,-1)</f>
        <v/>
      </c>
    </row>
    <row r="14366">
      <c r="A14366" s="33" t="n">
        <v>45890.45833333334</v>
      </c>
      <c r="B14366" s="15">
        <f>WEEKDAY($A14366,2)</f>
        <v/>
      </c>
      <c r="C14366" s="15">
        <f>HOUR($A14366)</f>
        <v/>
      </c>
      <c r="D14366" s="15">
        <f>IF(AND($A14366&gt;=Instellingen!$B$6,$A14366&lt;Instellingen!$B$7),1,0)</f>
        <v/>
      </c>
      <c r="E14366" s="15">
        <f>COUNTIF(tData[BezoekStart],"&lt;"&amp;($A14366+1/24))-COUNTIF(tData[BezoekEind],"&lt;="&amp;$A14366)</f>
        <v/>
      </c>
      <c r="F14366" s="15">
        <f>COUNTIF(tData[BezoekLangStart],"&lt;"&amp;($A14366+1/24))-COUNTIF(tData[BezoekLangEind],"&lt;="&amp;$A14366)</f>
        <v/>
      </c>
      <c r="G14366" s="15">
        <f>IF($D14366=1,$B14366*100+$C14366,-1)</f>
        <v/>
      </c>
      <c r="H14366" s="15">
        <f>IF($D14366=1,$B14366,-1)</f>
        <v/>
      </c>
      <c r="I14366" s="15">
        <f>IF($D14366=1,$C14366,-1)</f>
        <v/>
      </c>
    </row>
    <row r="14367">
      <c r="A14367" s="33" t="n">
        <v>45890.5</v>
      </c>
      <c r="B14367" s="15">
        <f>WEEKDAY($A14367,2)</f>
        <v/>
      </c>
      <c r="C14367" s="15">
        <f>HOUR($A14367)</f>
        <v/>
      </c>
      <c r="D14367" s="15">
        <f>IF(AND($A14367&gt;=Instellingen!$B$6,$A14367&lt;Instellingen!$B$7),1,0)</f>
        <v/>
      </c>
      <c r="E14367" s="15">
        <f>COUNTIF(tData[BezoekStart],"&lt;"&amp;($A14367+1/24))-COUNTIF(tData[BezoekEind],"&lt;="&amp;$A14367)</f>
        <v/>
      </c>
      <c r="F14367" s="15">
        <f>COUNTIF(tData[BezoekLangStart],"&lt;"&amp;($A14367+1/24))-COUNTIF(tData[BezoekLangEind],"&lt;="&amp;$A14367)</f>
        <v/>
      </c>
      <c r="G14367" s="15">
        <f>IF($D14367=1,$B14367*100+$C14367,-1)</f>
        <v/>
      </c>
      <c r="H14367" s="15">
        <f>IF($D14367=1,$B14367,-1)</f>
        <v/>
      </c>
      <c r="I14367" s="15">
        <f>IF($D14367=1,$C14367,-1)</f>
        <v/>
      </c>
    </row>
    <row r="14368">
      <c r="A14368" s="33" t="n">
        <v>45890.54166666666</v>
      </c>
      <c r="B14368" s="15">
        <f>WEEKDAY($A14368,2)</f>
        <v/>
      </c>
      <c r="C14368" s="15">
        <f>HOUR($A14368)</f>
        <v/>
      </c>
      <c r="D14368" s="15">
        <f>IF(AND($A14368&gt;=Instellingen!$B$6,$A14368&lt;Instellingen!$B$7),1,0)</f>
        <v/>
      </c>
      <c r="E14368" s="15">
        <f>COUNTIF(tData[BezoekStart],"&lt;"&amp;($A14368+1/24))-COUNTIF(tData[BezoekEind],"&lt;="&amp;$A14368)</f>
        <v/>
      </c>
      <c r="F14368" s="15">
        <f>COUNTIF(tData[BezoekLangStart],"&lt;"&amp;($A14368+1/24))-COUNTIF(tData[BezoekLangEind],"&lt;="&amp;$A14368)</f>
        <v/>
      </c>
      <c r="G14368" s="15">
        <f>IF($D14368=1,$B14368*100+$C14368,-1)</f>
        <v/>
      </c>
      <c r="H14368" s="15">
        <f>IF($D14368=1,$B14368,-1)</f>
        <v/>
      </c>
      <c r="I14368" s="15">
        <f>IF($D14368=1,$C14368,-1)</f>
        <v/>
      </c>
    </row>
    <row r="14369">
      <c r="A14369" s="33" t="n">
        <v>45890.58333333334</v>
      </c>
      <c r="B14369" s="15">
        <f>WEEKDAY($A14369,2)</f>
        <v/>
      </c>
      <c r="C14369" s="15">
        <f>HOUR($A14369)</f>
        <v/>
      </c>
      <c r="D14369" s="15">
        <f>IF(AND($A14369&gt;=Instellingen!$B$6,$A14369&lt;Instellingen!$B$7),1,0)</f>
        <v/>
      </c>
      <c r="E14369" s="15">
        <f>COUNTIF(tData[BezoekStart],"&lt;"&amp;($A14369+1/24))-COUNTIF(tData[BezoekEind],"&lt;="&amp;$A14369)</f>
        <v/>
      </c>
      <c r="F14369" s="15">
        <f>COUNTIF(tData[BezoekLangStart],"&lt;"&amp;($A14369+1/24))-COUNTIF(tData[BezoekLangEind],"&lt;="&amp;$A14369)</f>
        <v/>
      </c>
      <c r="G14369" s="15">
        <f>IF($D14369=1,$B14369*100+$C14369,-1)</f>
        <v/>
      </c>
      <c r="H14369" s="15">
        <f>IF($D14369=1,$B14369,-1)</f>
        <v/>
      </c>
      <c r="I14369" s="15">
        <f>IF($D14369=1,$C14369,-1)</f>
        <v/>
      </c>
    </row>
    <row r="14370">
      <c r="A14370" s="33" t="n">
        <v>45890.625</v>
      </c>
      <c r="B14370" s="15">
        <f>WEEKDAY($A14370,2)</f>
        <v/>
      </c>
      <c r="C14370" s="15">
        <f>HOUR($A14370)</f>
        <v/>
      </c>
      <c r="D14370" s="15">
        <f>IF(AND($A14370&gt;=Instellingen!$B$6,$A14370&lt;Instellingen!$B$7),1,0)</f>
        <v/>
      </c>
      <c r="E14370" s="15">
        <f>COUNTIF(tData[BezoekStart],"&lt;"&amp;($A14370+1/24))-COUNTIF(tData[BezoekEind],"&lt;="&amp;$A14370)</f>
        <v/>
      </c>
      <c r="F14370" s="15">
        <f>COUNTIF(tData[BezoekLangStart],"&lt;"&amp;($A14370+1/24))-COUNTIF(tData[BezoekLangEind],"&lt;="&amp;$A14370)</f>
        <v/>
      </c>
      <c r="G14370" s="15">
        <f>IF($D14370=1,$B14370*100+$C14370,-1)</f>
        <v/>
      </c>
      <c r="H14370" s="15">
        <f>IF($D14370=1,$B14370,-1)</f>
        <v/>
      </c>
      <c r="I14370" s="15">
        <f>IF($D14370=1,$C14370,-1)</f>
        <v/>
      </c>
    </row>
    <row r="14371">
      <c r="A14371" s="33" t="n">
        <v>45890.66666666666</v>
      </c>
      <c r="B14371" s="15">
        <f>WEEKDAY($A14371,2)</f>
        <v/>
      </c>
      <c r="C14371" s="15">
        <f>HOUR($A14371)</f>
        <v/>
      </c>
      <c r="D14371" s="15">
        <f>IF(AND($A14371&gt;=Instellingen!$B$6,$A14371&lt;Instellingen!$B$7),1,0)</f>
        <v/>
      </c>
      <c r="E14371" s="15">
        <f>COUNTIF(tData[BezoekStart],"&lt;"&amp;($A14371+1/24))-COUNTIF(tData[BezoekEind],"&lt;="&amp;$A14371)</f>
        <v/>
      </c>
      <c r="F14371" s="15">
        <f>COUNTIF(tData[BezoekLangStart],"&lt;"&amp;($A14371+1/24))-COUNTIF(tData[BezoekLangEind],"&lt;="&amp;$A14371)</f>
        <v/>
      </c>
      <c r="G14371" s="15">
        <f>IF($D14371=1,$B14371*100+$C14371,-1)</f>
        <v/>
      </c>
      <c r="H14371" s="15">
        <f>IF($D14371=1,$B14371,-1)</f>
        <v/>
      </c>
      <c r="I14371" s="15">
        <f>IF($D14371=1,$C14371,-1)</f>
        <v/>
      </c>
    </row>
    <row r="14372">
      <c r="A14372" s="33" t="n">
        <v>45890.70833333334</v>
      </c>
      <c r="B14372" s="15">
        <f>WEEKDAY($A14372,2)</f>
        <v/>
      </c>
      <c r="C14372" s="15">
        <f>HOUR($A14372)</f>
        <v/>
      </c>
      <c r="D14372" s="15">
        <f>IF(AND($A14372&gt;=Instellingen!$B$6,$A14372&lt;Instellingen!$B$7),1,0)</f>
        <v/>
      </c>
      <c r="E14372" s="15">
        <f>COUNTIF(tData[BezoekStart],"&lt;"&amp;($A14372+1/24))-COUNTIF(tData[BezoekEind],"&lt;="&amp;$A14372)</f>
        <v/>
      </c>
      <c r="F14372" s="15">
        <f>COUNTIF(tData[BezoekLangStart],"&lt;"&amp;($A14372+1/24))-COUNTIF(tData[BezoekLangEind],"&lt;="&amp;$A14372)</f>
        <v/>
      </c>
      <c r="G14372" s="15">
        <f>IF($D14372=1,$B14372*100+$C14372,-1)</f>
        <v/>
      </c>
      <c r="H14372" s="15">
        <f>IF($D14372=1,$B14372,-1)</f>
        <v/>
      </c>
      <c r="I14372" s="15">
        <f>IF($D14372=1,$C14372,-1)</f>
        <v/>
      </c>
    </row>
    <row r="14373">
      <c r="A14373" s="33" t="n">
        <v>45890.75</v>
      </c>
      <c r="B14373" s="15">
        <f>WEEKDAY($A14373,2)</f>
        <v/>
      </c>
      <c r="C14373" s="15">
        <f>HOUR($A14373)</f>
        <v/>
      </c>
      <c r="D14373" s="15">
        <f>IF(AND($A14373&gt;=Instellingen!$B$6,$A14373&lt;Instellingen!$B$7),1,0)</f>
        <v/>
      </c>
      <c r="E14373" s="15">
        <f>COUNTIF(tData[BezoekStart],"&lt;"&amp;($A14373+1/24))-COUNTIF(tData[BezoekEind],"&lt;="&amp;$A14373)</f>
        <v/>
      </c>
      <c r="F14373" s="15">
        <f>COUNTIF(tData[BezoekLangStart],"&lt;"&amp;($A14373+1/24))-COUNTIF(tData[BezoekLangEind],"&lt;="&amp;$A14373)</f>
        <v/>
      </c>
      <c r="G14373" s="15">
        <f>IF($D14373=1,$B14373*100+$C14373,-1)</f>
        <v/>
      </c>
      <c r="H14373" s="15">
        <f>IF($D14373=1,$B14373,-1)</f>
        <v/>
      </c>
      <c r="I14373" s="15">
        <f>IF($D14373=1,$C14373,-1)</f>
        <v/>
      </c>
    </row>
    <row r="14374">
      <c r="A14374" s="33" t="n">
        <v>45890.79166666666</v>
      </c>
      <c r="B14374" s="15">
        <f>WEEKDAY($A14374,2)</f>
        <v/>
      </c>
      <c r="C14374" s="15">
        <f>HOUR($A14374)</f>
        <v/>
      </c>
      <c r="D14374" s="15">
        <f>IF(AND($A14374&gt;=Instellingen!$B$6,$A14374&lt;Instellingen!$B$7),1,0)</f>
        <v/>
      </c>
      <c r="E14374" s="15">
        <f>COUNTIF(tData[BezoekStart],"&lt;"&amp;($A14374+1/24))-COUNTIF(tData[BezoekEind],"&lt;="&amp;$A14374)</f>
        <v/>
      </c>
      <c r="F14374" s="15">
        <f>COUNTIF(tData[BezoekLangStart],"&lt;"&amp;($A14374+1/24))-COUNTIF(tData[BezoekLangEind],"&lt;="&amp;$A14374)</f>
        <v/>
      </c>
      <c r="G14374" s="15">
        <f>IF($D14374=1,$B14374*100+$C14374,-1)</f>
        <v/>
      </c>
      <c r="H14374" s="15">
        <f>IF($D14374=1,$B14374,-1)</f>
        <v/>
      </c>
      <c r="I14374" s="15">
        <f>IF($D14374=1,$C14374,-1)</f>
        <v/>
      </c>
    </row>
    <row r="14375">
      <c r="A14375" s="33" t="n">
        <v>45890.83333333334</v>
      </c>
      <c r="B14375" s="15">
        <f>WEEKDAY($A14375,2)</f>
        <v/>
      </c>
      <c r="C14375" s="15">
        <f>HOUR($A14375)</f>
        <v/>
      </c>
      <c r="D14375" s="15">
        <f>IF(AND($A14375&gt;=Instellingen!$B$6,$A14375&lt;Instellingen!$B$7),1,0)</f>
        <v/>
      </c>
      <c r="E14375" s="15">
        <f>COUNTIF(tData[BezoekStart],"&lt;"&amp;($A14375+1/24))-COUNTIF(tData[BezoekEind],"&lt;="&amp;$A14375)</f>
        <v/>
      </c>
      <c r="F14375" s="15">
        <f>COUNTIF(tData[BezoekLangStart],"&lt;"&amp;($A14375+1/24))-COUNTIF(tData[BezoekLangEind],"&lt;="&amp;$A14375)</f>
        <v/>
      </c>
      <c r="G14375" s="15">
        <f>IF($D14375=1,$B14375*100+$C14375,-1)</f>
        <v/>
      </c>
      <c r="H14375" s="15">
        <f>IF($D14375=1,$B14375,-1)</f>
        <v/>
      </c>
      <c r="I14375" s="15">
        <f>IF($D14375=1,$C14375,-1)</f>
        <v/>
      </c>
    </row>
    <row r="14376">
      <c r="A14376" s="33" t="n">
        <v>45890.875</v>
      </c>
      <c r="B14376" s="15">
        <f>WEEKDAY($A14376,2)</f>
        <v/>
      </c>
      <c r="C14376" s="15">
        <f>HOUR($A14376)</f>
        <v/>
      </c>
      <c r="D14376" s="15">
        <f>IF(AND($A14376&gt;=Instellingen!$B$6,$A14376&lt;Instellingen!$B$7),1,0)</f>
        <v/>
      </c>
      <c r="E14376" s="15">
        <f>COUNTIF(tData[BezoekStart],"&lt;"&amp;($A14376+1/24))-COUNTIF(tData[BezoekEind],"&lt;="&amp;$A14376)</f>
        <v/>
      </c>
      <c r="F14376" s="15">
        <f>COUNTIF(tData[BezoekLangStart],"&lt;"&amp;($A14376+1/24))-COUNTIF(tData[BezoekLangEind],"&lt;="&amp;$A14376)</f>
        <v/>
      </c>
      <c r="G14376" s="15">
        <f>IF($D14376=1,$B14376*100+$C14376,-1)</f>
        <v/>
      </c>
      <c r="H14376" s="15">
        <f>IF($D14376=1,$B14376,-1)</f>
        <v/>
      </c>
      <c r="I14376" s="15">
        <f>IF($D14376=1,$C14376,-1)</f>
        <v/>
      </c>
    </row>
    <row r="14377">
      <c r="A14377" s="33" t="n">
        <v>45890.91666666666</v>
      </c>
      <c r="B14377" s="15">
        <f>WEEKDAY($A14377,2)</f>
        <v/>
      </c>
      <c r="C14377" s="15">
        <f>HOUR($A14377)</f>
        <v/>
      </c>
      <c r="D14377" s="15">
        <f>IF(AND($A14377&gt;=Instellingen!$B$6,$A14377&lt;Instellingen!$B$7),1,0)</f>
        <v/>
      </c>
      <c r="E14377" s="15">
        <f>COUNTIF(tData[BezoekStart],"&lt;"&amp;($A14377+1/24))-COUNTIF(tData[BezoekEind],"&lt;="&amp;$A14377)</f>
        <v/>
      </c>
      <c r="F14377" s="15">
        <f>COUNTIF(tData[BezoekLangStart],"&lt;"&amp;($A14377+1/24))-COUNTIF(tData[BezoekLangEind],"&lt;="&amp;$A14377)</f>
        <v/>
      </c>
      <c r="G14377" s="15">
        <f>IF($D14377=1,$B14377*100+$C14377,-1)</f>
        <v/>
      </c>
      <c r="H14377" s="15">
        <f>IF($D14377=1,$B14377,-1)</f>
        <v/>
      </c>
      <c r="I14377" s="15">
        <f>IF($D14377=1,$C14377,-1)</f>
        <v/>
      </c>
    </row>
    <row r="14378">
      <c r="A14378" s="33" t="n">
        <v>45890.95833333334</v>
      </c>
      <c r="B14378" s="15">
        <f>WEEKDAY($A14378,2)</f>
        <v/>
      </c>
      <c r="C14378" s="15">
        <f>HOUR($A14378)</f>
        <v/>
      </c>
      <c r="D14378" s="15">
        <f>IF(AND($A14378&gt;=Instellingen!$B$6,$A14378&lt;Instellingen!$B$7),1,0)</f>
        <v/>
      </c>
      <c r="E14378" s="15">
        <f>COUNTIF(tData[BezoekStart],"&lt;"&amp;($A14378+1/24))-COUNTIF(tData[BezoekEind],"&lt;="&amp;$A14378)</f>
        <v/>
      </c>
      <c r="F14378" s="15">
        <f>COUNTIF(tData[BezoekLangStart],"&lt;"&amp;($A14378+1/24))-COUNTIF(tData[BezoekLangEind],"&lt;="&amp;$A14378)</f>
        <v/>
      </c>
      <c r="G14378" s="15">
        <f>IF($D14378=1,$B14378*100+$C14378,-1)</f>
        <v/>
      </c>
      <c r="H14378" s="15">
        <f>IF($D14378=1,$B14378,-1)</f>
        <v/>
      </c>
      <c r="I14378" s="15">
        <f>IF($D14378=1,$C14378,-1)</f>
        <v/>
      </c>
    </row>
    <row r="14379">
      <c r="A14379" s="33" t="n">
        <v>45891</v>
      </c>
      <c r="B14379" s="15">
        <f>WEEKDAY($A14379,2)</f>
        <v/>
      </c>
      <c r="C14379" s="15">
        <f>HOUR($A14379)</f>
        <v/>
      </c>
      <c r="D14379" s="15">
        <f>IF(AND($A14379&gt;=Instellingen!$B$6,$A14379&lt;Instellingen!$B$7),1,0)</f>
        <v/>
      </c>
      <c r="E14379" s="15">
        <f>COUNTIF(tData[BezoekStart],"&lt;"&amp;($A14379+1/24))-COUNTIF(tData[BezoekEind],"&lt;="&amp;$A14379)</f>
        <v/>
      </c>
      <c r="F14379" s="15">
        <f>COUNTIF(tData[BezoekLangStart],"&lt;"&amp;($A14379+1/24))-COUNTIF(tData[BezoekLangEind],"&lt;="&amp;$A14379)</f>
        <v/>
      </c>
      <c r="G14379" s="15">
        <f>IF($D14379=1,$B14379*100+$C14379,-1)</f>
        <v/>
      </c>
      <c r="H14379" s="15">
        <f>IF($D14379=1,$B14379,-1)</f>
        <v/>
      </c>
      <c r="I14379" s="15">
        <f>IF($D14379=1,$C14379,-1)</f>
        <v/>
      </c>
    </row>
    <row r="14380">
      <c r="A14380" s="33" t="n">
        <v>45891.04166666666</v>
      </c>
      <c r="B14380" s="15">
        <f>WEEKDAY($A14380,2)</f>
        <v/>
      </c>
      <c r="C14380" s="15">
        <f>HOUR($A14380)</f>
        <v/>
      </c>
      <c r="D14380" s="15">
        <f>IF(AND($A14380&gt;=Instellingen!$B$6,$A14380&lt;Instellingen!$B$7),1,0)</f>
        <v/>
      </c>
      <c r="E14380" s="15">
        <f>COUNTIF(tData[BezoekStart],"&lt;"&amp;($A14380+1/24))-COUNTIF(tData[BezoekEind],"&lt;="&amp;$A14380)</f>
        <v/>
      </c>
      <c r="F14380" s="15">
        <f>COUNTIF(tData[BezoekLangStart],"&lt;"&amp;($A14380+1/24))-COUNTIF(tData[BezoekLangEind],"&lt;="&amp;$A14380)</f>
        <v/>
      </c>
      <c r="G14380" s="15">
        <f>IF($D14380=1,$B14380*100+$C14380,-1)</f>
        <v/>
      </c>
      <c r="H14380" s="15">
        <f>IF($D14380=1,$B14380,-1)</f>
        <v/>
      </c>
      <c r="I14380" s="15">
        <f>IF($D14380=1,$C14380,-1)</f>
        <v/>
      </c>
    </row>
    <row r="14381">
      <c r="A14381" s="33" t="n">
        <v>45891.08333333334</v>
      </c>
      <c r="B14381" s="15">
        <f>WEEKDAY($A14381,2)</f>
        <v/>
      </c>
      <c r="C14381" s="15">
        <f>HOUR($A14381)</f>
        <v/>
      </c>
      <c r="D14381" s="15">
        <f>IF(AND($A14381&gt;=Instellingen!$B$6,$A14381&lt;Instellingen!$B$7),1,0)</f>
        <v/>
      </c>
      <c r="E14381" s="15">
        <f>COUNTIF(tData[BezoekStart],"&lt;"&amp;($A14381+1/24))-COUNTIF(tData[BezoekEind],"&lt;="&amp;$A14381)</f>
        <v/>
      </c>
      <c r="F14381" s="15">
        <f>COUNTIF(tData[BezoekLangStart],"&lt;"&amp;($A14381+1/24))-COUNTIF(tData[BezoekLangEind],"&lt;="&amp;$A14381)</f>
        <v/>
      </c>
      <c r="G14381" s="15">
        <f>IF($D14381=1,$B14381*100+$C14381,-1)</f>
        <v/>
      </c>
      <c r="H14381" s="15">
        <f>IF($D14381=1,$B14381,-1)</f>
        <v/>
      </c>
      <c r="I14381" s="15">
        <f>IF($D14381=1,$C14381,-1)</f>
        <v/>
      </c>
    </row>
    <row r="14382">
      <c r="A14382" s="33" t="n">
        <v>45891.125</v>
      </c>
      <c r="B14382" s="15">
        <f>WEEKDAY($A14382,2)</f>
        <v/>
      </c>
      <c r="C14382" s="15">
        <f>HOUR($A14382)</f>
        <v/>
      </c>
      <c r="D14382" s="15">
        <f>IF(AND($A14382&gt;=Instellingen!$B$6,$A14382&lt;Instellingen!$B$7),1,0)</f>
        <v/>
      </c>
      <c r="E14382" s="15">
        <f>COUNTIF(tData[BezoekStart],"&lt;"&amp;($A14382+1/24))-COUNTIF(tData[BezoekEind],"&lt;="&amp;$A14382)</f>
        <v/>
      </c>
      <c r="F14382" s="15">
        <f>COUNTIF(tData[BezoekLangStart],"&lt;"&amp;($A14382+1/24))-COUNTIF(tData[BezoekLangEind],"&lt;="&amp;$A14382)</f>
        <v/>
      </c>
      <c r="G14382" s="15">
        <f>IF($D14382=1,$B14382*100+$C14382,-1)</f>
        <v/>
      </c>
      <c r="H14382" s="15">
        <f>IF($D14382=1,$B14382,-1)</f>
        <v/>
      </c>
      <c r="I14382" s="15">
        <f>IF($D14382=1,$C14382,-1)</f>
        <v/>
      </c>
    </row>
    <row r="14383">
      <c r="A14383" s="33" t="n">
        <v>45891.16666666666</v>
      </c>
      <c r="B14383" s="15">
        <f>WEEKDAY($A14383,2)</f>
        <v/>
      </c>
      <c r="C14383" s="15">
        <f>HOUR($A14383)</f>
        <v/>
      </c>
      <c r="D14383" s="15">
        <f>IF(AND($A14383&gt;=Instellingen!$B$6,$A14383&lt;Instellingen!$B$7),1,0)</f>
        <v/>
      </c>
      <c r="E14383" s="15">
        <f>COUNTIF(tData[BezoekStart],"&lt;"&amp;($A14383+1/24))-COUNTIF(tData[BezoekEind],"&lt;="&amp;$A14383)</f>
        <v/>
      </c>
      <c r="F14383" s="15">
        <f>COUNTIF(tData[BezoekLangStart],"&lt;"&amp;($A14383+1/24))-COUNTIF(tData[BezoekLangEind],"&lt;="&amp;$A14383)</f>
        <v/>
      </c>
      <c r="G14383" s="15">
        <f>IF($D14383=1,$B14383*100+$C14383,-1)</f>
        <v/>
      </c>
      <c r="H14383" s="15">
        <f>IF($D14383=1,$B14383,-1)</f>
        <v/>
      </c>
      <c r="I14383" s="15">
        <f>IF($D14383=1,$C14383,-1)</f>
        <v/>
      </c>
    </row>
    <row r="14384">
      <c r="A14384" s="33" t="n">
        <v>45891.20833333334</v>
      </c>
      <c r="B14384" s="15">
        <f>WEEKDAY($A14384,2)</f>
        <v/>
      </c>
      <c r="C14384" s="15">
        <f>HOUR($A14384)</f>
        <v/>
      </c>
      <c r="D14384" s="15">
        <f>IF(AND($A14384&gt;=Instellingen!$B$6,$A14384&lt;Instellingen!$B$7),1,0)</f>
        <v/>
      </c>
      <c r="E14384" s="15">
        <f>COUNTIF(tData[BezoekStart],"&lt;"&amp;($A14384+1/24))-COUNTIF(tData[BezoekEind],"&lt;="&amp;$A14384)</f>
        <v/>
      </c>
      <c r="F14384" s="15">
        <f>COUNTIF(tData[BezoekLangStart],"&lt;"&amp;($A14384+1/24))-COUNTIF(tData[BezoekLangEind],"&lt;="&amp;$A14384)</f>
        <v/>
      </c>
      <c r="G14384" s="15">
        <f>IF($D14384=1,$B14384*100+$C14384,-1)</f>
        <v/>
      </c>
      <c r="H14384" s="15">
        <f>IF($D14384=1,$B14384,-1)</f>
        <v/>
      </c>
      <c r="I14384" s="15">
        <f>IF($D14384=1,$C14384,-1)</f>
        <v/>
      </c>
    </row>
    <row r="14385">
      <c r="A14385" s="33" t="n">
        <v>45891.25</v>
      </c>
      <c r="B14385" s="15">
        <f>WEEKDAY($A14385,2)</f>
        <v/>
      </c>
      <c r="C14385" s="15">
        <f>HOUR($A14385)</f>
        <v/>
      </c>
      <c r="D14385" s="15">
        <f>IF(AND($A14385&gt;=Instellingen!$B$6,$A14385&lt;Instellingen!$B$7),1,0)</f>
        <v/>
      </c>
      <c r="E14385" s="15">
        <f>COUNTIF(tData[BezoekStart],"&lt;"&amp;($A14385+1/24))-COUNTIF(tData[BezoekEind],"&lt;="&amp;$A14385)</f>
        <v/>
      </c>
      <c r="F14385" s="15">
        <f>COUNTIF(tData[BezoekLangStart],"&lt;"&amp;($A14385+1/24))-COUNTIF(tData[BezoekLangEind],"&lt;="&amp;$A14385)</f>
        <v/>
      </c>
      <c r="G14385" s="15">
        <f>IF($D14385=1,$B14385*100+$C14385,-1)</f>
        <v/>
      </c>
      <c r="H14385" s="15">
        <f>IF($D14385=1,$B14385,-1)</f>
        <v/>
      </c>
      <c r="I14385" s="15">
        <f>IF($D14385=1,$C14385,-1)</f>
        <v/>
      </c>
    </row>
    <row r="14386">
      <c r="A14386" s="33" t="n">
        <v>45891.29166666666</v>
      </c>
      <c r="B14386" s="15">
        <f>WEEKDAY($A14386,2)</f>
        <v/>
      </c>
      <c r="C14386" s="15">
        <f>HOUR($A14386)</f>
        <v/>
      </c>
      <c r="D14386" s="15">
        <f>IF(AND($A14386&gt;=Instellingen!$B$6,$A14386&lt;Instellingen!$B$7),1,0)</f>
        <v/>
      </c>
      <c r="E14386" s="15">
        <f>COUNTIF(tData[BezoekStart],"&lt;"&amp;($A14386+1/24))-COUNTIF(tData[BezoekEind],"&lt;="&amp;$A14386)</f>
        <v/>
      </c>
      <c r="F14386" s="15">
        <f>COUNTIF(tData[BezoekLangStart],"&lt;"&amp;($A14386+1/24))-COUNTIF(tData[BezoekLangEind],"&lt;="&amp;$A14386)</f>
        <v/>
      </c>
      <c r="G14386" s="15">
        <f>IF($D14386=1,$B14386*100+$C14386,-1)</f>
        <v/>
      </c>
      <c r="H14386" s="15">
        <f>IF($D14386=1,$B14386,-1)</f>
        <v/>
      </c>
      <c r="I14386" s="15">
        <f>IF($D14386=1,$C14386,-1)</f>
        <v/>
      </c>
    </row>
    <row r="14387">
      <c r="A14387" s="33" t="n">
        <v>45891.33333333334</v>
      </c>
      <c r="B14387" s="15">
        <f>WEEKDAY($A14387,2)</f>
        <v/>
      </c>
      <c r="C14387" s="15">
        <f>HOUR($A14387)</f>
        <v/>
      </c>
      <c r="D14387" s="15">
        <f>IF(AND($A14387&gt;=Instellingen!$B$6,$A14387&lt;Instellingen!$B$7),1,0)</f>
        <v/>
      </c>
      <c r="E14387" s="15">
        <f>COUNTIF(tData[BezoekStart],"&lt;"&amp;($A14387+1/24))-COUNTIF(tData[BezoekEind],"&lt;="&amp;$A14387)</f>
        <v/>
      </c>
      <c r="F14387" s="15">
        <f>COUNTIF(tData[BezoekLangStart],"&lt;"&amp;($A14387+1/24))-COUNTIF(tData[BezoekLangEind],"&lt;="&amp;$A14387)</f>
        <v/>
      </c>
      <c r="G14387" s="15">
        <f>IF($D14387=1,$B14387*100+$C14387,-1)</f>
        <v/>
      </c>
      <c r="H14387" s="15">
        <f>IF($D14387=1,$B14387,-1)</f>
        <v/>
      </c>
      <c r="I14387" s="15">
        <f>IF($D14387=1,$C14387,-1)</f>
        <v/>
      </c>
    </row>
    <row r="14388">
      <c r="A14388" s="33" t="n">
        <v>45891.375</v>
      </c>
      <c r="B14388" s="15">
        <f>WEEKDAY($A14388,2)</f>
        <v/>
      </c>
      <c r="C14388" s="15">
        <f>HOUR($A14388)</f>
        <v/>
      </c>
      <c r="D14388" s="15">
        <f>IF(AND($A14388&gt;=Instellingen!$B$6,$A14388&lt;Instellingen!$B$7),1,0)</f>
        <v/>
      </c>
      <c r="E14388" s="15">
        <f>COUNTIF(tData[BezoekStart],"&lt;"&amp;($A14388+1/24))-COUNTIF(tData[BezoekEind],"&lt;="&amp;$A14388)</f>
        <v/>
      </c>
      <c r="F14388" s="15">
        <f>COUNTIF(tData[BezoekLangStart],"&lt;"&amp;($A14388+1/24))-COUNTIF(tData[BezoekLangEind],"&lt;="&amp;$A14388)</f>
        <v/>
      </c>
      <c r="G14388" s="15">
        <f>IF($D14388=1,$B14388*100+$C14388,-1)</f>
        <v/>
      </c>
      <c r="H14388" s="15">
        <f>IF($D14388=1,$B14388,-1)</f>
        <v/>
      </c>
      <c r="I14388" s="15">
        <f>IF($D14388=1,$C14388,-1)</f>
        <v/>
      </c>
    </row>
    <row r="14389">
      <c r="A14389" s="33" t="n">
        <v>45891.41666666666</v>
      </c>
      <c r="B14389" s="15">
        <f>WEEKDAY($A14389,2)</f>
        <v/>
      </c>
      <c r="C14389" s="15">
        <f>HOUR($A14389)</f>
        <v/>
      </c>
      <c r="D14389" s="15">
        <f>IF(AND($A14389&gt;=Instellingen!$B$6,$A14389&lt;Instellingen!$B$7),1,0)</f>
        <v/>
      </c>
      <c r="E14389" s="15">
        <f>COUNTIF(tData[BezoekStart],"&lt;"&amp;($A14389+1/24))-COUNTIF(tData[BezoekEind],"&lt;="&amp;$A14389)</f>
        <v/>
      </c>
      <c r="F14389" s="15">
        <f>COUNTIF(tData[BezoekLangStart],"&lt;"&amp;($A14389+1/24))-COUNTIF(tData[BezoekLangEind],"&lt;="&amp;$A14389)</f>
        <v/>
      </c>
      <c r="G14389" s="15">
        <f>IF($D14389=1,$B14389*100+$C14389,-1)</f>
        <v/>
      </c>
      <c r="H14389" s="15">
        <f>IF($D14389=1,$B14389,-1)</f>
        <v/>
      </c>
      <c r="I14389" s="15">
        <f>IF($D14389=1,$C14389,-1)</f>
        <v/>
      </c>
    </row>
    <row r="14390">
      <c r="A14390" s="33" t="n">
        <v>45891.45833333334</v>
      </c>
      <c r="B14390" s="15">
        <f>WEEKDAY($A14390,2)</f>
        <v/>
      </c>
      <c r="C14390" s="15">
        <f>HOUR($A14390)</f>
        <v/>
      </c>
      <c r="D14390" s="15">
        <f>IF(AND($A14390&gt;=Instellingen!$B$6,$A14390&lt;Instellingen!$B$7),1,0)</f>
        <v/>
      </c>
      <c r="E14390" s="15">
        <f>COUNTIF(tData[BezoekStart],"&lt;"&amp;($A14390+1/24))-COUNTIF(tData[BezoekEind],"&lt;="&amp;$A14390)</f>
        <v/>
      </c>
      <c r="F14390" s="15">
        <f>COUNTIF(tData[BezoekLangStart],"&lt;"&amp;($A14390+1/24))-COUNTIF(tData[BezoekLangEind],"&lt;="&amp;$A14390)</f>
        <v/>
      </c>
      <c r="G14390" s="15">
        <f>IF($D14390=1,$B14390*100+$C14390,-1)</f>
        <v/>
      </c>
      <c r="H14390" s="15">
        <f>IF($D14390=1,$B14390,-1)</f>
        <v/>
      </c>
      <c r="I14390" s="15">
        <f>IF($D14390=1,$C14390,-1)</f>
        <v/>
      </c>
    </row>
    <row r="14391">
      <c r="A14391" s="33" t="n">
        <v>45891.5</v>
      </c>
      <c r="B14391" s="15">
        <f>WEEKDAY($A14391,2)</f>
        <v/>
      </c>
      <c r="C14391" s="15">
        <f>HOUR($A14391)</f>
        <v/>
      </c>
      <c r="D14391" s="15">
        <f>IF(AND($A14391&gt;=Instellingen!$B$6,$A14391&lt;Instellingen!$B$7),1,0)</f>
        <v/>
      </c>
      <c r="E14391" s="15">
        <f>COUNTIF(tData[BezoekStart],"&lt;"&amp;($A14391+1/24))-COUNTIF(tData[BezoekEind],"&lt;="&amp;$A14391)</f>
        <v/>
      </c>
      <c r="F14391" s="15">
        <f>COUNTIF(tData[BezoekLangStart],"&lt;"&amp;($A14391+1/24))-COUNTIF(tData[BezoekLangEind],"&lt;="&amp;$A14391)</f>
        <v/>
      </c>
      <c r="G14391" s="15">
        <f>IF($D14391=1,$B14391*100+$C14391,-1)</f>
        <v/>
      </c>
      <c r="H14391" s="15">
        <f>IF($D14391=1,$B14391,-1)</f>
        <v/>
      </c>
      <c r="I14391" s="15">
        <f>IF($D14391=1,$C14391,-1)</f>
        <v/>
      </c>
    </row>
    <row r="14392">
      <c r="A14392" s="33" t="n">
        <v>45891.54166666666</v>
      </c>
      <c r="B14392" s="15">
        <f>WEEKDAY($A14392,2)</f>
        <v/>
      </c>
      <c r="C14392" s="15">
        <f>HOUR($A14392)</f>
        <v/>
      </c>
      <c r="D14392" s="15">
        <f>IF(AND($A14392&gt;=Instellingen!$B$6,$A14392&lt;Instellingen!$B$7),1,0)</f>
        <v/>
      </c>
      <c r="E14392" s="15">
        <f>COUNTIF(tData[BezoekStart],"&lt;"&amp;($A14392+1/24))-COUNTIF(tData[BezoekEind],"&lt;="&amp;$A14392)</f>
        <v/>
      </c>
      <c r="F14392" s="15">
        <f>COUNTIF(tData[BezoekLangStart],"&lt;"&amp;($A14392+1/24))-COUNTIF(tData[BezoekLangEind],"&lt;="&amp;$A14392)</f>
        <v/>
      </c>
      <c r="G14392" s="15">
        <f>IF($D14392=1,$B14392*100+$C14392,-1)</f>
        <v/>
      </c>
      <c r="H14392" s="15">
        <f>IF($D14392=1,$B14392,-1)</f>
        <v/>
      </c>
      <c r="I14392" s="15">
        <f>IF($D14392=1,$C14392,-1)</f>
        <v/>
      </c>
    </row>
    <row r="14393">
      <c r="A14393" s="33" t="n">
        <v>45891.58333333334</v>
      </c>
      <c r="B14393" s="15">
        <f>WEEKDAY($A14393,2)</f>
        <v/>
      </c>
      <c r="C14393" s="15">
        <f>HOUR($A14393)</f>
        <v/>
      </c>
      <c r="D14393" s="15">
        <f>IF(AND($A14393&gt;=Instellingen!$B$6,$A14393&lt;Instellingen!$B$7),1,0)</f>
        <v/>
      </c>
      <c r="E14393" s="15">
        <f>COUNTIF(tData[BezoekStart],"&lt;"&amp;($A14393+1/24))-COUNTIF(tData[BezoekEind],"&lt;="&amp;$A14393)</f>
        <v/>
      </c>
      <c r="F14393" s="15">
        <f>COUNTIF(tData[BezoekLangStart],"&lt;"&amp;($A14393+1/24))-COUNTIF(tData[BezoekLangEind],"&lt;="&amp;$A14393)</f>
        <v/>
      </c>
      <c r="G14393" s="15">
        <f>IF($D14393=1,$B14393*100+$C14393,-1)</f>
        <v/>
      </c>
      <c r="H14393" s="15">
        <f>IF($D14393=1,$B14393,-1)</f>
        <v/>
      </c>
      <c r="I14393" s="15">
        <f>IF($D14393=1,$C14393,-1)</f>
        <v/>
      </c>
    </row>
    <row r="14394">
      <c r="A14394" s="33" t="n">
        <v>45891.625</v>
      </c>
      <c r="B14394" s="15">
        <f>WEEKDAY($A14394,2)</f>
        <v/>
      </c>
      <c r="C14394" s="15">
        <f>HOUR($A14394)</f>
        <v/>
      </c>
      <c r="D14394" s="15">
        <f>IF(AND($A14394&gt;=Instellingen!$B$6,$A14394&lt;Instellingen!$B$7),1,0)</f>
        <v/>
      </c>
      <c r="E14394" s="15">
        <f>COUNTIF(tData[BezoekStart],"&lt;"&amp;($A14394+1/24))-COUNTIF(tData[BezoekEind],"&lt;="&amp;$A14394)</f>
        <v/>
      </c>
      <c r="F14394" s="15">
        <f>COUNTIF(tData[BezoekLangStart],"&lt;"&amp;($A14394+1/24))-COUNTIF(tData[BezoekLangEind],"&lt;="&amp;$A14394)</f>
        <v/>
      </c>
      <c r="G14394" s="15">
        <f>IF($D14394=1,$B14394*100+$C14394,-1)</f>
        <v/>
      </c>
      <c r="H14394" s="15">
        <f>IF($D14394=1,$B14394,-1)</f>
        <v/>
      </c>
      <c r="I14394" s="15">
        <f>IF($D14394=1,$C14394,-1)</f>
        <v/>
      </c>
    </row>
    <row r="14395">
      <c r="A14395" s="33" t="n">
        <v>45891.66666666666</v>
      </c>
      <c r="B14395" s="15">
        <f>WEEKDAY($A14395,2)</f>
        <v/>
      </c>
      <c r="C14395" s="15">
        <f>HOUR($A14395)</f>
        <v/>
      </c>
      <c r="D14395" s="15">
        <f>IF(AND($A14395&gt;=Instellingen!$B$6,$A14395&lt;Instellingen!$B$7),1,0)</f>
        <v/>
      </c>
      <c r="E14395" s="15">
        <f>COUNTIF(tData[BezoekStart],"&lt;"&amp;($A14395+1/24))-COUNTIF(tData[BezoekEind],"&lt;="&amp;$A14395)</f>
        <v/>
      </c>
      <c r="F14395" s="15">
        <f>COUNTIF(tData[BezoekLangStart],"&lt;"&amp;($A14395+1/24))-COUNTIF(tData[BezoekLangEind],"&lt;="&amp;$A14395)</f>
        <v/>
      </c>
      <c r="G14395" s="15">
        <f>IF($D14395=1,$B14395*100+$C14395,-1)</f>
        <v/>
      </c>
      <c r="H14395" s="15">
        <f>IF($D14395=1,$B14395,-1)</f>
        <v/>
      </c>
      <c r="I14395" s="15">
        <f>IF($D14395=1,$C14395,-1)</f>
        <v/>
      </c>
    </row>
    <row r="14396">
      <c r="A14396" s="33" t="n">
        <v>45891.70833333334</v>
      </c>
      <c r="B14396" s="15">
        <f>WEEKDAY($A14396,2)</f>
        <v/>
      </c>
      <c r="C14396" s="15">
        <f>HOUR($A14396)</f>
        <v/>
      </c>
      <c r="D14396" s="15">
        <f>IF(AND($A14396&gt;=Instellingen!$B$6,$A14396&lt;Instellingen!$B$7),1,0)</f>
        <v/>
      </c>
      <c r="E14396" s="15">
        <f>COUNTIF(tData[BezoekStart],"&lt;"&amp;($A14396+1/24))-COUNTIF(tData[BezoekEind],"&lt;="&amp;$A14396)</f>
        <v/>
      </c>
      <c r="F14396" s="15">
        <f>COUNTIF(tData[BezoekLangStart],"&lt;"&amp;($A14396+1/24))-COUNTIF(tData[BezoekLangEind],"&lt;="&amp;$A14396)</f>
        <v/>
      </c>
      <c r="G14396" s="15">
        <f>IF($D14396=1,$B14396*100+$C14396,-1)</f>
        <v/>
      </c>
      <c r="H14396" s="15">
        <f>IF($D14396=1,$B14396,-1)</f>
        <v/>
      </c>
      <c r="I14396" s="15">
        <f>IF($D14396=1,$C14396,-1)</f>
        <v/>
      </c>
    </row>
    <row r="14397">
      <c r="A14397" s="33" t="n">
        <v>45891.75</v>
      </c>
      <c r="B14397" s="15">
        <f>WEEKDAY($A14397,2)</f>
        <v/>
      </c>
      <c r="C14397" s="15">
        <f>HOUR($A14397)</f>
        <v/>
      </c>
      <c r="D14397" s="15">
        <f>IF(AND($A14397&gt;=Instellingen!$B$6,$A14397&lt;Instellingen!$B$7),1,0)</f>
        <v/>
      </c>
      <c r="E14397" s="15">
        <f>COUNTIF(tData[BezoekStart],"&lt;"&amp;($A14397+1/24))-COUNTIF(tData[BezoekEind],"&lt;="&amp;$A14397)</f>
        <v/>
      </c>
      <c r="F14397" s="15">
        <f>COUNTIF(tData[BezoekLangStart],"&lt;"&amp;($A14397+1/24))-COUNTIF(tData[BezoekLangEind],"&lt;="&amp;$A14397)</f>
        <v/>
      </c>
      <c r="G14397" s="15">
        <f>IF($D14397=1,$B14397*100+$C14397,-1)</f>
        <v/>
      </c>
      <c r="H14397" s="15">
        <f>IF($D14397=1,$B14397,-1)</f>
        <v/>
      </c>
      <c r="I14397" s="15">
        <f>IF($D14397=1,$C14397,-1)</f>
        <v/>
      </c>
    </row>
    <row r="14398">
      <c r="A14398" s="33" t="n">
        <v>45891.79166666666</v>
      </c>
      <c r="B14398" s="15">
        <f>WEEKDAY($A14398,2)</f>
        <v/>
      </c>
      <c r="C14398" s="15">
        <f>HOUR($A14398)</f>
        <v/>
      </c>
      <c r="D14398" s="15">
        <f>IF(AND($A14398&gt;=Instellingen!$B$6,$A14398&lt;Instellingen!$B$7),1,0)</f>
        <v/>
      </c>
      <c r="E14398" s="15">
        <f>COUNTIF(tData[BezoekStart],"&lt;"&amp;($A14398+1/24))-COUNTIF(tData[BezoekEind],"&lt;="&amp;$A14398)</f>
        <v/>
      </c>
      <c r="F14398" s="15">
        <f>COUNTIF(tData[BezoekLangStart],"&lt;"&amp;($A14398+1/24))-COUNTIF(tData[BezoekLangEind],"&lt;="&amp;$A14398)</f>
        <v/>
      </c>
      <c r="G14398" s="15">
        <f>IF($D14398=1,$B14398*100+$C14398,-1)</f>
        <v/>
      </c>
      <c r="H14398" s="15">
        <f>IF($D14398=1,$B14398,-1)</f>
        <v/>
      </c>
      <c r="I14398" s="15">
        <f>IF($D14398=1,$C14398,-1)</f>
        <v/>
      </c>
    </row>
    <row r="14399">
      <c r="A14399" s="33" t="n">
        <v>45891.83333333334</v>
      </c>
      <c r="B14399" s="15">
        <f>WEEKDAY($A14399,2)</f>
        <v/>
      </c>
      <c r="C14399" s="15">
        <f>HOUR($A14399)</f>
        <v/>
      </c>
      <c r="D14399" s="15">
        <f>IF(AND($A14399&gt;=Instellingen!$B$6,$A14399&lt;Instellingen!$B$7),1,0)</f>
        <v/>
      </c>
      <c r="E14399" s="15">
        <f>COUNTIF(tData[BezoekStart],"&lt;"&amp;($A14399+1/24))-COUNTIF(tData[BezoekEind],"&lt;="&amp;$A14399)</f>
        <v/>
      </c>
      <c r="F14399" s="15">
        <f>COUNTIF(tData[BezoekLangStart],"&lt;"&amp;($A14399+1/24))-COUNTIF(tData[BezoekLangEind],"&lt;="&amp;$A14399)</f>
        <v/>
      </c>
      <c r="G14399" s="15">
        <f>IF($D14399=1,$B14399*100+$C14399,-1)</f>
        <v/>
      </c>
      <c r="H14399" s="15">
        <f>IF($D14399=1,$B14399,-1)</f>
        <v/>
      </c>
      <c r="I14399" s="15">
        <f>IF($D14399=1,$C14399,-1)</f>
        <v/>
      </c>
    </row>
    <row r="14400">
      <c r="A14400" s="33" t="n">
        <v>45891.875</v>
      </c>
      <c r="B14400" s="15">
        <f>WEEKDAY($A14400,2)</f>
        <v/>
      </c>
      <c r="C14400" s="15">
        <f>HOUR($A14400)</f>
        <v/>
      </c>
      <c r="D14400" s="15">
        <f>IF(AND($A14400&gt;=Instellingen!$B$6,$A14400&lt;Instellingen!$B$7),1,0)</f>
        <v/>
      </c>
      <c r="E14400" s="15">
        <f>COUNTIF(tData[BezoekStart],"&lt;"&amp;($A14400+1/24))-COUNTIF(tData[BezoekEind],"&lt;="&amp;$A14400)</f>
        <v/>
      </c>
      <c r="F14400" s="15">
        <f>COUNTIF(tData[BezoekLangStart],"&lt;"&amp;($A14400+1/24))-COUNTIF(tData[BezoekLangEind],"&lt;="&amp;$A14400)</f>
        <v/>
      </c>
      <c r="G14400" s="15">
        <f>IF($D14400=1,$B14400*100+$C14400,-1)</f>
        <v/>
      </c>
      <c r="H14400" s="15">
        <f>IF($D14400=1,$B14400,-1)</f>
        <v/>
      </c>
      <c r="I14400" s="15">
        <f>IF($D14400=1,$C14400,-1)</f>
        <v/>
      </c>
    </row>
    <row r="14401">
      <c r="A14401" s="33" t="n">
        <v>45891.91666666666</v>
      </c>
      <c r="B14401" s="15">
        <f>WEEKDAY($A14401,2)</f>
        <v/>
      </c>
      <c r="C14401" s="15">
        <f>HOUR($A14401)</f>
        <v/>
      </c>
      <c r="D14401" s="15">
        <f>IF(AND($A14401&gt;=Instellingen!$B$6,$A14401&lt;Instellingen!$B$7),1,0)</f>
        <v/>
      </c>
      <c r="E14401" s="15">
        <f>COUNTIF(tData[BezoekStart],"&lt;"&amp;($A14401+1/24))-COUNTIF(tData[BezoekEind],"&lt;="&amp;$A14401)</f>
        <v/>
      </c>
      <c r="F14401" s="15">
        <f>COUNTIF(tData[BezoekLangStart],"&lt;"&amp;($A14401+1/24))-COUNTIF(tData[BezoekLangEind],"&lt;="&amp;$A14401)</f>
        <v/>
      </c>
      <c r="G14401" s="15">
        <f>IF($D14401=1,$B14401*100+$C14401,-1)</f>
        <v/>
      </c>
      <c r="H14401" s="15">
        <f>IF($D14401=1,$B14401,-1)</f>
        <v/>
      </c>
      <c r="I14401" s="15">
        <f>IF($D14401=1,$C14401,-1)</f>
        <v/>
      </c>
    </row>
    <row r="14402">
      <c r="A14402" s="33" t="n">
        <v>45891.95833333334</v>
      </c>
      <c r="B14402" s="15">
        <f>WEEKDAY($A14402,2)</f>
        <v/>
      </c>
      <c r="C14402" s="15">
        <f>HOUR($A14402)</f>
        <v/>
      </c>
      <c r="D14402" s="15">
        <f>IF(AND($A14402&gt;=Instellingen!$B$6,$A14402&lt;Instellingen!$B$7),1,0)</f>
        <v/>
      </c>
      <c r="E14402" s="15">
        <f>COUNTIF(tData[BezoekStart],"&lt;"&amp;($A14402+1/24))-COUNTIF(tData[BezoekEind],"&lt;="&amp;$A14402)</f>
        <v/>
      </c>
      <c r="F14402" s="15">
        <f>COUNTIF(tData[BezoekLangStart],"&lt;"&amp;($A14402+1/24))-COUNTIF(tData[BezoekLangEind],"&lt;="&amp;$A14402)</f>
        <v/>
      </c>
      <c r="G14402" s="15">
        <f>IF($D14402=1,$B14402*100+$C14402,-1)</f>
        <v/>
      </c>
      <c r="H14402" s="15">
        <f>IF($D14402=1,$B14402,-1)</f>
        <v/>
      </c>
      <c r="I14402" s="15">
        <f>IF($D14402=1,$C14402,-1)</f>
        <v/>
      </c>
    </row>
    <row r="14403">
      <c r="A14403" s="33" t="n">
        <v>45892</v>
      </c>
      <c r="B14403" s="15">
        <f>WEEKDAY($A14403,2)</f>
        <v/>
      </c>
      <c r="C14403" s="15">
        <f>HOUR($A14403)</f>
        <v/>
      </c>
      <c r="D14403" s="15">
        <f>IF(AND($A14403&gt;=Instellingen!$B$6,$A14403&lt;Instellingen!$B$7),1,0)</f>
        <v/>
      </c>
      <c r="E14403" s="15">
        <f>COUNTIF(tData[BezoekStart],"&lt;"&amp;($A14403+1/24))-COUNTIF(tData[BezoekEind],"&lt;="&amp;$A14403)</f>
        <v/>
      </c>
      <c r="F14403" s="15">
        <f>COUNTIF(tData[BezoekLangStart],"&lt;"&amp;($A14403+1/24))-COUNTIF(tData[BezoekLangEind],"&lt;="&amp;$A14403)</f>
        <v/>
      </c>
      <c r="G14403" s="15">
        <f>IF($D14403=1,$B14403*100+$C14403,-1)</f>
        <v/>
      </c>
      <c r="H14403" s="15">
        <f>IF($D14403=1,$B14403,-1)</f>
        <v/>
      </c>
      <c r="I14403" s="15">
        <f>IF($D14403=1,$C14403,-1)</f>
        <v/>
      </c>
    </row>
    <row r="14404">
      <c r="A14404" s="33" t="n">
        <v>45892.04166666666</v>
      </c>
      <c r="B14404" s="15">
        <f>WEEKDAY($A14404,2)</f>
        <v/>
      </c>
      <c r="C14404" s="15">
        <f>HOUR($A14404)</f>
        <v/>
      </c>
      <c r="D14404" s="15">
        <f>IF(AND($A14404&gt;=Instellingen!$B$6,$A14404&lt;Instellingen!$B$7),1,0)</f>
        <v/>
      </c>
      <c r="E14404" s="15">
        <f>COUNTIF(tData[BezoekStart],"&lt;"&amp;($A14404+1/24))-COUNTIF(tData[BezoekEind],"&lt;="&amp;$A14404)</f>
        <v/>
      </c>
      <c r="F14404" s="15">
        <f>COUNTIF(tData[BezoekLangStart],"&lt;"&amp;($A14404+1/24))-COUNTIF(tData[BezoekLangEind],"&lt;="&amp;$A14404)</f>
        <v/>
      </c>
      <c r="G14404" s="15">
        <f>IF($D14404=1,$B14404*100+$C14404,-1)</f>
        <v/>
      </c>
      <c r="H14404" s="15">
        <f>IF($D14404=1,$B14404,-1)</f>
        <v/>
      </c>
      <c r="I14404" s="15">
        <f>IF($D14404=1,$C14404,-1)</f>
        <v/>
      </c>
    </row>
    <row r="14405">
      <c r="A14405" s="33" t="n">
        <v>45892.08333333334</v>
      </c>
      <c r="B14405" s="15">
        <f>WEEKDAY($A14405,2)</f>
        <v/>
      </c>
      <c r="C14405" s="15">
        <f>HOUR($A14405)</f>
        <v/>
      </c>
      <c r="D14405" s="15">
        <f>IF(AND($A14405&gt;=Instellingen!$B$6,$A14405&lt;Instellingen!$B$7),1,0)</f>
        <v/>
      </c>
      <c r="E14405" s="15">
        <f>COUNTIF(tData[BezoekStart],"&lt;"&amp;($A14405+1/24))-COUNTIF(tData[BezoekEind],"&lt;="&amp;$A14405)</f>
        <v/>
      </c>
      <c r="F14405" s="15">
        <f>COUNTIF(tData[BezoekLangStart],"&lt;"&amp;($A14405+1/24))-COUNTIF(tData[BezoekLangEind],"&lt;="&amp;$A14405)</f>
        <v/>
      </c>
      <c r="G14405" s="15">
        <f>IF($D14405=1,$B14405*100+$C14405,-1)</f>
        <v/>
      </c>
      <c r="H14405" s="15">
        <f>IF($D14405=1,$B14405,-1)</f>
        <v/>
      </c>
      <c r="I14405" s="15">
        <f>IF($D14405=1,$C14405,-1)</f>
        <v/>
      </c>
    </row>
    <row r="14406">
      <c r="A14406" s="33" t="n">
        <v>45892.125</v>
      </c>
      <c r="B14406" s="15">
        <f>WEEKDAY($A14406,2)</f>
        <v/>
      </c>
      <c r="C14406" s="15">
        <f>HOUR($A14406)</f>
        <v/>
      </c>
      <c r="D14406" s="15">
        <f>IF(AND($A14406&gt;=Instellingen!$B$6,$A14406&lt;Instellingen!$B$7),1,0)</f>
        <v/>
      </c>
      <c r="E14406" s="15">
        <f>COUNTIF(tData[BezoekStart],"&lt;"&amp;($A14406+1/24))-COUNTIF(tData[BezoekEind],"&lt;="&amp;$A14406)</f>
        <v/>
      </c>
      <c r="F14406" s="15">
        <f>COUNTIF(tData[BezoekLangStart],"&lt;"&amp;($A14406+1/24))-COUNTIF(tData[BezoekLangEind],"&lt;="&amp;$A14406)</f>
        <v/>
      </c>
      <c r="G14406" s="15">
        <f>IF($D14406=1,$B14406*100+$C14406,-1)</f>
        <v/>
      </c>
      <c r="H14406" s="15">
        <f>IF($D14406=1,$B14406,-1)</f>
        <v/>
      </c>
      <c r="I14406" s="15">
        <f>IF($D14406=1,$C14406,-1)</f>
        <v/>
      </c>
    </row>
    <row r="14407">
      <c r="A14407" s="33" t="n">
        <v>45892.16666666666</v>
      </c>
      <c r="B14407" s="15">
        <f>WEEKDAY($A14407,2)</f>
        <v/>
      </c>
      <c r="C14407" s="15">
        <f>HOUR($A14407)</f>
        <v/>
      </c>
      <c r="D14407" s="15">
        <f>IF(AND($A14407&gt;=Instellingen!$B$6,$A14407&lt;Instellingen!$B$7),1,0)</f>
        <v/>
      </c>
      <c r="E14407" s="15">
        <f>COUNTIF(tData[BezoekStart],"&lt;"&amp;($A14407+1/24))-COUNTIF(tData[BezoekEind],"&lt;="&amp;$A14407)</f>
        <v/>
      </c>
      <c r="F14407" s="15">
        <f>COUNTIF(tData[BezoekLangStart],"&lt;"&amp;($A14407+1/24))-COUNTIF(tData[BezoekLangEind],"&lt;="&amp;$A14407)</f>
        <v/>
      </c>
      <c r="G14407" s="15">
        <f>IF($D14407=1,$B14407*100+$C14407,-1)</f>
        <v/>
      </c>
      <c r="H14407" s="15">
        <f>IF($D14407=1,$B14407,-1)</f>
        <v/>
      </c>
      <c r="I14407" s="15">
        <f>IF($D14407=1,$C14407,-1)</f>
        <v/>
      </c>
    </row>
    <row r="14408">
      <c r="A14408" s="33" t="n">
        <v>45892.20833333334</v>
      </c>
      <c r="B14408" s="15">
        <f>WEEKDAY($A14408,2)</f>
        <v/>
      </c>
      <c r="C14408" s="15">
        <f>HOUR($A14408)</f>
        <v/>
      </c>
      <c r="D14408" s="15">
        <f>IF(AND($A14408&gt;=Instellingen!$B$6,$A14408&lt;Instellingen!$B$7),1,0)</f>
        <v/>
      </c>
      <c r="E14408" s="15">
        <f>COUNTIF(tData[BezoekStart],"&lt;"&amp;($A14408+1/24))-COUNTIF(tData[BezoekEind],"&lt;="&amp;$A14408)</f>
        <v/>
      </c>
      <c r="F14408" s="15">
        <f>COUNTIF(tData[BezoekLangStart],"&lt;"&amp;($A14408+1/24))-COUNTIF(tData[BezoekLangEind],"&lt;="&amp;$A14408)</f>
        <v/>
      </c>
      <c r="G14408" s="15">
        <f>IF($D14408=1,$B14408*100+$C14408,-1)</f>
        <v/>
      </c>
      <c r="H14408" s="15">
        <f>IF($D14408=1,$B14408,-1)</f>
        <v/>
      </c>
      <c r="I14408" s="15">
        <f>IF($D14408=1,$C14408,-1)</f>
        <v/>
      </c>
    </row>
    <row r="14409">
      <c r="A14409" s="33" t="n">
        <v>45892.25</v>
      </c>
      <c r="B14409" s="15">
        <f>WEEKDAY($A14409,2)</f>
        <v/>
      </c>
      <c r="C14409" s="15">
        <f>HOUR($A14409)</f>
        <v/>
      </c>
      <c r="D14409" s="15">
        <f>IF(AND($A14409&gt;=Instellingen!$B$6,$A14409&lt;Instellingen!$B$7),1,0)</f>
        <v/>
      </c>
      <c r="E14409" s="15">
        <f>COUNTIF(tData[BezoekStart],"&lt;"&amp;($A14409+1/24))-COUNTIF(tData[BezoekEind],"&lt;="&amp;$A14409)</f>
        <v/>
      </c>
      <c r="F14409" s="15">
        <f>COUNTIF(tData[BezoekLangStart],"&lt;"&amp;($A14409+1/24))-COUNTIF(tData[BezoekLangEind],"&lt;="&amp;$A14409)</f>
        <v/>
      </c>
      <c r="G14409" s="15">
        <f>IF($D14409=1,$B14409*100+$C14409,-1)</f>
        <v/>
      </c>
      <c r="H14409" s="15">
        <f>IF($D14409=1,$B14409,-1)</f>
        <v/>
      </c>
      <c r="I14409" s="15">
        <f>IF($D14409=1,$C14409,-1)</f>
        <v/>
      </c>
    </row>
    <row r="14410">
      <c r="A14410" s="33" t="n">
        <v>45892.29166666666</v>
      </c>
      <c r="B14410" s="15">
        <f>WEEKDAY($A14410,2)</f>
        <v/>
      </c>
      <c r="C14410" s="15">
        <f>HOUR($A14410)</f>
        <v/>
      </c>
      <c r="D14410" s="15">
        <f>IF(AND($A14410&gt;=Instellingen!$B$6,$A14410&lt;Instellingen!$B$7),1,0)</f>
        <v/>
      </c>
      <c r="E14410" s="15">
        <f>COUNTIF(tData[BezoekStart],"&lt;"&amp;($A14410+1/24))-COUNTIF(tData[BezoekEind],"&lt;="&amp;$A14410)</f>
        <v/>
      </c>
      <c r="F14410" s="15">
        <f>COUNTIF(tData[BezoekLangStart],"&lt;"&amp;($A14410+1/24))-COUNTIF(tData[BezoekLangEind],"&lt;="&amp;$A14410)</f>
        <v/>
      </c>
      <c r="G14410" s="15">
        <f>IF($D14410=1,$B14410*100+$C14410,-1)</f>
        <v/>
      </c>
      <c r="H14410" s="15">
        <f>IF($D14410=1,$B14410,-1)</f>
        <v/>
      </c>
      <c r="I14410" s="15">
        <f>IF($D14410=1,$C14410,-1)</f>
        <v/>
      </c>
    </row>
    <row r="14411">
      <c r="A14411" s="33" t="n">
        <v>45892.33333333334</v>
      </c>
      <c r="B14411" s="15">
        <f>WEEKDAY($A14411,2)</f>
        <v/>
      </c>
      <c r="C14411" s="15">
        <f>HOUR($A14411)</f>
        <v/>
      </c>
      <c r="D14411" s="15">
        <f>IF(AND($A14411&gt;=Instellingen!$B$6,$A14411&lt;Instellingen!$B$7),1,0)</f>
        <v/>
      </c>
      <c r="E14411" s="15">
        <f>COUNTIF(tData[BezoekStart],"&lt;"&amp;($A14411+1/24))-COUNTIF(tData[BezoekEind],"&lt;="&amp;$A14411)</f>
        <v/>
      </c>
      <c r="F14411" s="15">
        <f>COUNTIF(tData[BezoekLangStart],"&lt;"&amp;($A14411+1/24))-COUNTIF(tData[BezoekLangEind],"&lt;="&amp;$A14411)</f>
        <v/>
      </c>
      <c r="G14411" s="15">
        <f>IF($D14411=1,$B14411*100+$C14411,-1)</f>
        <v/>
      </c>
      <c r="H14411" s="15">
        <f>IF($D14411=1,$B14411,-1)</f>
        <v/>
      </c>
      <c r="I14411" s="15">
        <f>IF($D14411=1,$C14411,-1)</f>
        <v/>
      </c>
    </row>
    <row r="14412">
      <c r="A14412" s="33" t="n">
        <v>45892.375</v>
      </c>
      <c r="B14412" s="15">
        <f>WEEKDAY($A14412,2)</f>
        <v/>
      </c>
      <c r="C14412" s="15">
        <f>HOUR($A14412)</f>
        <v/>
      </c>
      <c r="D14412" s="15">
        <f>IF(AND($A14412&gt;=Instellingen!$B$6,$A14412&lt;Instellingen!$B$7),1,0)</f>
        <v/>
      </c>
      <c r="E14412" s="15">
        <f>COUNTIF(tData[BezoekStart],"&lt;"&amp;($A14412+1/24))-COUNTIF(tData[BezoekEind],"&lt;="&amp;$A14412)</f>
        <v/>
      </c>
      <c r="F14412" s="15">
        <f>COUNTIF(tData[BezoekLangStart],"&lt;"&amp;($A14412+1/24))-COUNTIF(tData[BezoekLangEind],"&lt;="&amp;$A14412)</f>
        <v/>
      </c>
      <c r="G14412" s="15">
        <f>IF($D14412=1,$B14412*100+$C14412,-1)</f>
        <v/>
      </c>
      <c r="H14412" s="15">
        <f>IF($D14412=1,$B14412,-1)</f>
        <v/>
      </c>
      <c r="I14412" s="15">
        <f>IF($D14412=1,$C14412,-1)</f>
        <v/>
      </c>
    </row>
    <row r="14413">
      <c r="A14413" s="33" t="n">
        <v>45892.41666666666</v>
      </c>
      <c r="B14413" s="15">
        <f>WEEKDAY($A14413,2)</f>
        <v/>
      </c>
      <c r="C14413" s="15">
        <f>HOUR($A14413)</f>
        <v/>
      </c>
      <c r="D14413" s="15">
        <f>IF(AND($A14413&gt;=Instellingen!$B$6,$A14413&lt;Instellingen!$B$7),1,0)</f>
        <v/>
      </c>
      <c r="E14413" s="15">
        <f>COUNTIF(tData[BezoekStart],"&lt;"&amp;($A14413+1/24))-COUNTIF(tData[BezoekEind],"&lt;="&amp;$A14413)</f>
        <v/>
      </c>
      <c r="F14413" s="15">
        <f>COUNTIF(tData[BezoekLangStart],"&lt;"&amp;($A14413+1/24))-COUNTIF(tData[BezoekLangEind],"&lt;="&amp;$A14413)</f>
        <v/>
      </c>
      <c r="G14413" s="15">
        <f>IF($D14413=1,$B14413*100+$C14413,-1)</f>
        <v/>
      </c>
      <c r="H14413" s="15">
        <f>IF($D14413=1,$B14413,-1)</f>
        <v/>
      </c>
      <c r="I14413" s="15">
        <f>IF($D14413=1,$C14413,-1)</f>
        <v/>
      </c>
    </row>
    <row r="14414">
      <c r="A14414" s="33" t="n">
        <v>45892.45833333334</v>
      </c>
      <c r="B14414" s="15">
        <f>WEEKDAY($A14414,2)</f>
        <v/>
      </c>
      <c r="C14414" s="15">
        <f>HOUR($A14414)</f>
        <v/>
      </c>
      <c r="D14414" s="15">
        <f>IF(AND($A14414&gt;=Instellingen!$B$6,$A14414&lt;Instellingen!$B$7),1,0)</f>
        <v/>
      </c>
      <c r="E14414" s="15">
        <f>COUNTIF(tData[BezoekStart],"&lt;"&amp;($A14414+1/24))-COUNTIF(tData[BezoekEind],"&lt;="&amp;$A14414)</f>
        <v/>
      </c>
      <c r="F14414" s="15">
        <f>COUNTIF(tData[BezoekLangStart],"&lt;"&amp;($A14414+1/24))-COUNTIF(tData[BezoekLangEind],"&lt;="&amp;$A14414)</f>
        <v/>
      </c>
      <c r="G14414" s="15">
        <f>IF($D14414=1,$B14414*100+$C14414,-1)</f>
        <v/>
      </c>
      <c r="H14414" s="15">
        <f>IF($D14414=1,$B14414,-1)</f>
        <v/>
      </c>
      <c r="I14414" s="15">
        <f>IF($D14414=1,$C14414,-1)</f>
        <v/>
      </c>
    </row>
    <row r="14415">
      <c r="A14415" s="33" t="n">
        <v>45892.5</v>
      </c>
      <c r="B14415" s="15">
        <f>WEEKDAY($A14415,2)</f>
        <v/>
      </c>
      <c r="C14415" s="15">
        <f>HOUR($A14415)</f>
        <v/>
      </c>
      <c r="D14415" s="15">
        <f>IF(AND($A14415&gt;=Instellingen!$B$6,$A14415&lt;Instellingen!$B$7),1,0)</f>
        <v/>
      </c>
      <c r="E14415" s="15">
        <f>COUNTIF(tData[BezoekStart],"&lt;"&amp;($A14415+1/24))-COUNTIF(tData[BezoekEind],"&lt;="&amp;$A14415)</f>
        <v/>
      </c>
      <c r="F14415" s="15">
        <f>COUNTIF(tData[BezoekLangStart],"&lt;"&amp;($A14415+1/24))-COUNTIF(tData[BezoekLangEind],"&lt;="&amp;$A14415)</f>
        <v/>
      </c>
      <c r="G14415" s="15">
        <f>IF($D14415=1,$B14415*100+$C14415,-1)</f>
        <v/>
      </c>
      <c r="H14415" s="15">
        <f>IF($D14415=1,$B14415,-1)</f>
        <v/>
      </c>
      <c r="I14415" s="15">
        <f>IF($D14415=1,$C14415,-1)</f>
        <v/>
      </c>
    </row>
    <row r="14416">
      <c r="A14416" s="33" t="n">
        <v>45892.54166666666</v>
      </c>
      <c r="B14416" s="15">
        <f>WEEKDAY($A14416,2)</f>
        <v/>
      </c>
      <c r="C14416" s="15">
        <f>HOUR($A14416)</f>
        <v/>
      </c>
      <c r="D14416" s="15">
        <f>IF(AND($A14416&gt;=Instellingen!$B$6,$A14416&lt;Instellingen!$B$7),1,0)</f>
        <v/>
      </c>
      <c r="E14416" s="15">
        <f>COUNTIF(tData[BezoekStart],"&lt;"&amp;($A14416+1/24))-COUNTIF(tData[BezoekEind],"&lt;="&amp;$A14416)</f>
        <v/>
      </c>
      <c r="F14416" s="15">
        <f>COUNTIF(tData[BezoekLangStart],"&lt;"&amp;($A14416+1/24))-COUNTIF(tData[BezoekLangEind],"&lt;="&amp;$A14416)</f>
        <v/>
      </c>
      <c r="G14416" s="15">
        <f>IF($D14416=1,$B14416*100+$C14416,-1)</f>
        <v/>
      </c>
      <c r="H14416" s="15">
        <f>IF($D14416=1,$B14416,-1)</f>
        <v/>
      </c>
      <c r="I14416" s="15">
        <f>IF($D14416=1,$C14416,-1)</f>
        <v/>
      </c>
    </row>
    <row r="14417">
      <c r="A14417" s="33" t="n">
        <v>45892.58333333334</v>
      </c>
      <c r="B14417" s="15">
        <f>WEEKDAY($A14417,2)</f>
        <v/>
      </c>
      <c r="C14417" s="15">
        <f>HOUR($A14417)</f>
        <v/>
      </c>
      <c r="D14417" s="15">
        <f>IF(AND($A14417&gt;=Instellingen!$B$6,$A14417&lt;Instellingen!$B$7),1,0)</f>
        <v/>
      </c>
      <c r="E14417" s="15">
        <f>COUNTIF(tData[BezoekStart],"&lt;"&amp;($A14417+1/24))-COUNTIF(tData[BezoekEind],"&lt;="&amp;$A14417)</f>
        <v/>
      </c>
      <c r="F14417" s="15">
        <f>COUNTIF(tData[BezoekLangStart],"&lt;"&amp;($A14417+1/24))-COUNTIF(tData[BezoekLangEind],"&lt;="&amp;$A14417)</f>
        <v/>
      </c>
      <c r="G14417" s="15">
        <f>IF($D14417=1,$B14417*100+$C14417,-1)</f>
        <v/>
      </c>
      <c r="H14417" s="15">
        <f>IF($D14417=1,$B14417,-1)</f>
        <v/>
      </c>
      <c r="I14417" s="15">
        <f>IF($D14417=1,$C14417,-1)</f>
        <v/>
      </c>
    </row>
    <row r="14418">
      <c r="A14418" s="33" t="n">
        <v>45892.625</v>
      </c>
      <c r="B14418" s="15">
        <f>WEEKDAY($A14418,2)</f>
        <v/>
      </c>
      <c r="C14418" s="15">
        <f>HOUR($A14418)</f>
        <v/>
      </c>
      <c r="D14418" s="15">
        <f>IF(AND($A14418&gt;=Instellingen!$B$6,$A14418&lt;Instellingen!$B$7),1,0)</f>
        <v/>
      </c>
      <c r="E14418" s="15">
        <f>COUNTIF(tData[BezoekStart],"&lt;"&amp;($A14418+1/24))-COUNTIF(tData[BezoekEind],"&lt;="&amp;$A14418)</f>
        <v/>
      </c>
      <c r="F14418" s="15">
        <f>COUNTIF(tData[BezoekLangStart],"&lt;"&amp;($A14418+1/24))-COUNTIF(tData[BezoekLangEind],"&lt;="&amp;$A14418)</f>
        <v/>
      </c>
      <c r="G14418" s="15">
        <f>IF($D14418=1,$B14418*100+$C14418,-1)</f>
        <v/>
      </c>
      <c r="H14418" s="15">
        <f>IF($D14418=1,$B14418,-1)</f>
        <v/>
      </c>
      <c r="I14418" s="15">
        <f>IF($D14418=1,$C14418,-1)</f>
        <v/>
      </c>
    </row>
    <row r="14419">
      <c r="A14419" s="33" t="n">
        <v>45892.66666666666</v>
      </c>
      <c r="B14419" s="15">
        <f>WEEKDAY($A14419,2)</f>
        <v/>
      </c>
      <c r="C14419" s="15">
        <f>HOUR($A14419)</f>
        <v/>
      </c>
      <c r="D14419" s="15">
        <f>IF(AND($A14419&gt;=Instellingen!$B$6,$A14419&lt;Instellingen!$B$7),1,0)</f>
        <v/>
      </c>
      <c r="E14419" s="15">
        <f>COUNTIF(tData[BezoekStart],"&lt;"&amp;($A14419+1/24))-COUNTIF(tData[BezoekEind],"&lt;="&amp;$A14419)</f>
        <v/>
      </c>
      <c r="F14419" s="15">
        <f>COUNTIF(tData[BezoekLangStart],"&lt;"&amp;($A14419+1/24))-COUNTIF(tData[BezoekLangEind],"&lt;="&amp;$A14419)</f>
        <v/>
      </c>
      <c r="G14419" s="15">
        <f>IF($D14419=1,$B14419*100+$C14419,-1)</f>
        <v/>
      </c>
      <c r="H14419" s="15">
        <f>IF($D14419=1,$B14419,-1)</f>
        <v/>
      </c>
      <c r="I14419" s="15">
        <f>IF($D14419=1,$C14419,-1)</f>
        <v/>
      </c>
    </row>
    <row r="14420">
      <c r="A14420" s="33" t="n">
        <v>45892.70833333334</v>
      </c>
      <c r="B14420" s="15">
        <f>WEEKDAY($A14420,2)</f>
        <v/>
      </c>
      <c r="C14420" s="15">
        <f>HOUR($A14420)</f>
        <v/>
      </c>
      <c r="D14420" s="15">
        <f>IF(AND($A14420&gt;=Instellingen!$B$6,$A14420&lt;Instellingen!$B$7),1,0)</f>
        <v/>
      </c>
      <c r="E14420" s="15">
        <f>COUNTIF(tData[BezoekStart],"&lt;"&amp;($A14420+1/24))-COUNTIF(tData[BezoekEind],"&lt;="&amp;$A14420)</f>
        <v/>
      </c>
      <c r="F14420" s="15">
        <f>COUNTIF(tData[BezoekLangStart],"&lt;"&amp;($A14420+1/24))-COUNTIF(tData[BezoekLangEind],"&lt;="&amp;$A14420)</f>
        <v/>
      </c>
      <c r="G14420" s="15">
        <f>IF($D14420=1,$B14420*100+$C14420,-1)</f>
        <v/>
      </c>
      <c r="H14420" s="15">
        <f>IF($D14420=1,$B14420,-1)</f>
        <v/>
      </c>
      <c r="I14420" s="15">
        <f>IF($D14420=1,$C14420,-1)</f>
        <v/>
      </c>
    </row>
    <row r="14421">
      <c r="A14421" s="33" t="n">
        <v>45892.75</v>
      </c>
      <c r="B14421" s="15">
        <f>WEEKDAY($A14421,2)</f>
        <v/>
      </c>
      <c r="C14421" s="15">
        <f>HOUR($A14421)</f>
        <v/>
      </c>
      <c r="D14421" s="15">
        <f>IF(AND($A14421&gt;=Instellingen!$B$6,$A14421&lt;Instellingen!$B$7),1,0)</f>
        <v/>
      </c>
      <c r="E14421" s="15">
        <f>COUNTIF(tData[BezoekStart],"&lt;"&amp;($A14421+1/24))-COUNTIF(tData[BezoekEind],"&lt;="&amp;$A14421)</f>
        <v/>
      </c>
      <c r="F14421" s="15">
        <f>COUNTIF(tData[BezoekLangStart],"&lt;"&amp;($A14421+1/24))-COUNTIF(tData[BezoekLangEind],"&lt;="&amp;$A14421)</f>
        <v/>
      </c>
      <c r="G14421" s="15">
        <f>IF($D14421=1,$B14421*100+$C14421,-1)</f>
        <v/>
      </c>
      <c r="H14421" s="15">
        <f>IF($D14421=1,$B14421,-1)</f>
        <v/>
      </c>
      <c r="I14421" s="15">
        <f>IF($D14421=1,$C14421,-1)</f>
        <v/>
      </c>
    </row>
    <row r="14422">
      <c r="A14422" s="33" t="n">
        <v>45892.79166666666</v>
      </c>
      <c r="B14422" s="15">
        <f>WEEKDAY($A14422,2)</f>
        <v/>
      </c>
      <c r="C14422" s="15">
        <f>HOUR($A14422)</f>
        <v/>
      </c>
      <c r="D14422" s="15">
        <f>IF(AND($A14422&gt;=Instellingen!$B$6,$A14422&lt;Instellingen!$B$7),1,0)</f>
        <v/>
      </c>
      <c r="E14422" s="15">
        <f>COUNTIF(tData[BezoekStart],"&lt;"&amp;($A14422+1/24))-COUNTIF(tData[BezoekEind],"&lt;="&amp;$A14422)</f>
        <v/>
      </c>
      <c r="F14422" s="15">
        <f>COUNTIF(tData[BezoekLangStart],"&lt;"&amp;($A14422+1/24))-COUNTIF(tData[BezoekLangEind],"&lt;="&amp;$A14422)</f>
        <v/>
      </c>
      <c r="G14422" s="15">
        <f>IF($D14422=1,$B14422*100+$C14422,-1)</f>
        <v/>
      </c>
      <c r="H14422" s="15">
        <f>IF($D14422=1,$B14422,-1)</f>
        <v/>
      </c>
      <c r="I14422" s="15">
        <f>IF($D14422=1,$C14422,-1)</f>
        <v/>
      </c>
    </row>
    <row r="14423">
      <c r="A14423" s="33" t="n">
        <v>45892.83333333334</v>
      </c>
      <c r="B14423" s="15">
        <f>WEEKDAY($A14423,2)</f>
        <v/>
      </c>
      <c r="C14423" s="15">
        <f>HOUR($A14423)</f>
        <v/>
      </c>
      <c r="D14423" s="15">
        <f>IF(AND($A14423&gt;=Instellingen!$B$6,$A14423&lt;Instellingen!$B$7),1,0)</f>
        <v/>
      </c>
      <c r="E14423" s="15">
        <f>COUNTIF(tData[BezoekStart],"&lt;"&amp;($A14423+1/24))-COUNTIF(tData[BezoekEind],"&lt;="&amp;$A14423)</f>
        <v/>
      </c>
      <c r="F14423" s="15">
        <f>COUNTIF(tData[BezoekLangStart],"&lt;"&amp;($A14423+1/24))-COUNTIF(tData[BezoekLangEind],"&lt;="&amp;$A14423)</f>
        <v/>
      </c>
      <c r="G14423" s="15">
        <f>IF($D14423=1,$B14423*100+$C14423,-1)</f>
        <v/>
      </c>
      <c r="H14423" s="15">
        <f>IF($D14423=1,$B14423,-1)</f>
        <v/>
      </c>
      <c r="I14423" s="15">
        <f>IF($D14423=1,$C14423,-1)</f>
        <v/>
      </c>
    </row>
    <row r="14424">
      <c r="A14424" s="33" t="n">
        <v>45892.875</v>
      </c>
      <c r="B14424" s="15">
        <f>WEEKDAY($A14424,2)</f>
        <v/>
      </c>
      <c r="C14424" s="15">
        <f>HOUR($A14424)</f>
        <v/>
      </c>
      <c r="D14424" s="15">
        <f>IF(AND($A14424&gt;=Instellingen!$B$6,$A14424&lt;Instellingen!$B$7),1,0)</f>
        <v/>
      </c>
      <c r="E14424" s="15">
        <f>COUNTIF(tData[BezoekStart],"&lt;"&amp;($A14424+1/24))-COUNTIF(tData[BezoekEind],"&lt;="&amp;$A14424)</f>
        <v/>
      </c>
      <c r="F14424" s="15">
        <f>COUNTIF(tData[BezoekLangStart],"&lt;"&amp;($A14424+1/24))-COUNTIF(tData[BezoekLangEind],"&lt;="&amp;$A14424)</f>
        <v/>
      </c>
      <c r="G14424" s="15">
        <f>IF($D14424=1,$B14424*100+$C14424,-1)</f>
        <v/>
      </c>
      <c r="H14424" s="15">
        <f>IF($D14424=1,$B14424,-1)</f>
        <v/>
      </c>
      <c r="I14424" s="15">
        <f>IF($D14424=1,$C14424,-1)</f>
        <v/>
      </c>
    </row>
    <row r="14425">
      <c r="A14425" s="33" t="n">
        <v>45892.91666666666</v>
      </c>
      <c r="B14425" s="15">
        <f>WEEKDAY($A14425,2)</f>
        <v/>
      </c>
      <c r="C14425" s="15">
        <f>HOUR($A14425)</f>
        <v/>
      </c>
      <c r="D14425" s="15">
        <f>IF(AND($A14425&gt;=Instellingen!$B$6,$A14425&lt;Instellingen!$B$7),1,0)</f>
        <v/>
      </c>
      <c r="E14425" s="15">
        <f>COUNTIF(tData[BezoekStart],"&lt;"&amp;($A14425+1/24))-COUNTIF(tData[BezoekEind],"&lt;="&amp;$A14425)</f>
        <v/>
      </c>
      <c r="F14425" s="15">
        <f>COUNTIF(tData[BezoekLangStart],"&lt;"&amp;($A14425+1/24))-COUNTIF(tData[BezoekLangEind],"&lt;="&amp;$A14425)</f>
        <v/>
      </c>
      <c r="G14425" s="15">
        <f>IF($D14425=1,$B14425*100+$C14425,-1)</f>
        <v/>
      </c>
      <c r="H14425" s="15">
        <f>IF($D14425=1,$B14425,-1)</f>
        <v/>
      </c>
      <c r="I14425" s="15">
        <f>IF($D14425=1,$C14425,-1)</f>
        <v/>
      </c>
    </row>
    <row r="14426">
      <c r="A14426" s="33" t="n">
        <v>45892.95833333334</v>
      </c>
      <c r="B14426" s="15">
        <f>WEEKDAY($A14426,2)</f>
        <v/>
      </c>
      <c r="C14426" s="15">
        <f>HOUR($A14426)</f>
        <v/>
      </c>
      <c r="D14426" s="15">
        <f>IF(AND($A14426&gt;=Instellingen!$B$6,$A14426&lt;Instellingen!$B$7),1,0)</f>
        <v/>
      </c>
      <c r="E14426" s="15">
        <f>COUNTIF(tData[BezoekStart],"&lt;"&amp;($A14426+1/24))-COUNTIF(tData[BezoekEind],"&lt;="&amp;$A14426)</f>
        <v/>
      </c>
      <c r="F14426" s="15">
        <f>COUNTIF(tData[BezoekLangStart],"&lt;"&amp;($A14426+1/24))-COUNTIF(tData[BezoekLangEind],"&lt;="&amp;$A14426)</f>
        <v/>
      </c>
      <c r="G14426" s="15">
        <f>IF($D14426=1,$B14426*100+$C14426,-1)</f>
        <v/>
      </c>
      <c r="H14426" s="15">
        <f>IF($D14426=1,$B14426,-1)</f>
        <v/>
      </c>
      <c r="I14426" s="15">
        <f>IF($D14426=1,$C14426,-1)</f>
        <v/>
      </c>
    </row>
    <row r="14427">
      <c r="A14427" s="33" t="n">
        <v>45893</v>
      </c>
      <c r="B14427" s="15">
        <f>WEEKDAY($A14427,2)</f>
        <v/>
      </c>
      <c r="C14427" s="15">
        <f>HOUR($A14427)</f>
        <v/>
      </c>
      <c r="D14427" s="15">
        <f>IF(AND($A14427&gt;=Instellingen!$B$6,$A14427&lt;Instellingen!$B$7),1,0)</f>
        <v/>
      </c>
      <c r="E14427" s="15">
        <f>COUNTIF(tData[BezoekStart],"&lt;"&amp;($A14427+1/24))-COUNTIF(tData[BezoekEind],"&lt;="&amp;$A14427)</f>
        <v/>
      </c>
      <c r="F14427" s="15">
        <f>COUNTIF(tData[BezoekLangStart],"&lt;"&amp;($A14427+1/24))-COUNTIF(tData[BezoekLangEind],"&lt;="&amp;$A14427)</f>
        <v/>
      </c>
      <c r="G14427" s="15">
        <f>IF($D14427=1,$B14427*100+$C14427,-1)</f>
        <v/>
      </c>
      <c r="H14427" s="15">
        <f>IF($D14427=1,$B14427,-1)</f>
        <v/>
      </c>
      <c r="I14427" s="15">
        <f>IF($D14427=1,$C14427,-1)</f>
        <v/>
      </c>
    </row>
    <row r="14428">
      <c r="A14428" s="33" t="n">
        <v>45893.04166666666</v>
      </c>
      <c r="B14428" s="15">
        <f>WEEKDAY($A14428,2)</f>
        <v/>
      </c>
      <c r="C14428" s="15">
        <f>HOUR($A14428)</f>
        <v/>
      </c>
      <c r="D14428" s="15">
        <f>IF(AND($A14428&gt;=Instellingen!$B$6,$A14428&lt;Instellingen!$B$7),1,0)</f>
        <v/>
      </c>
      <c r="E14428" s="15">
        <f>COUNTIF(tData[BezoekStart],"&lt;"&amp;($A14428+1/24))-COUNTIF(tData[BezoekEind],"&lt;="&amp;$A14428)</f>
        <v/>
      </c>
      <c r="F14428" s="15">
        <f>COUNTIF(tData[BezoekLangStart],"&lt;"&amp;($A14428+1/24))-COUNTIF(tData[BezoekLangEind],"&lt;="&amp;$A14428)</f>
        <v/>
      </c>
      <c r="G14428" s="15">
        <f>IF($D14428=1,$B14428*100+$C14428,-1)</f>
        <v/>
      </c>
      <c r="H14428" s="15">
        <f>IF($D14428=1,$B14428,-1)</f>
        <v/>
      </c>
      <c r="I14428" s="15">
        <f>IF($D14428=1,$C14428,-1)</f>
        <v/>
      </c>
    </row>
    <row r="14429">
      <c r="A14429" s="33" t="n">
        <v>45893.08333333334</v>
      </c>
      <c r="B14429" s="15">
        <f>WEEKDAY($A14429,2)</f>
        <v/>
      </c>
      <c r="C14429" s="15">
        <f>HOUR($A14429)</f>
        <v/>
      </c>
      <c r="D14429" s="15">
        <f>IF(AND($A14429&gt;=Instellingen!$B$6,$A14429&lt;Instellingen!$B$7),1,0)</f>
        <v/>
      </c>
      <c r="E14429" s="15">
        <f>COUNTIF(tData[BezoekStart],"&lt;"&amp;($A14429+1/24))-COUNTIF(tData[BezoekEind],"&lt;="&amp;$A14429)</f>
        <v/>
      </c>
      <c r="F14429" s="15">
        <f>COUNTIF(tData[BezoekLangStart],"&lt;"&amp;($A14429+1/24))-COUNTIF(tData[BezoekLangEind],"&lt;="&amp;$A14429)</f>
        <v/>
      </c>
      <c r="G14429" s="15">
        <f>IF($D14429=1,$B14429*100+$C14429,-1)</f>
        <v/>
      </c>
      <c r="H14429" s="15">
        <f>IF($D14429=1,$B14429,-1)</f>
        <v/>
      </c>
      <c r="I14429" s="15">
        <f>IF($D14429=1,$C14429,-1)</f>
        <v/>
      </c>
    </row>
    <row r="14430">
      <c r="A14430" s="33" t="n">
        <v>45893.125</v>
      </c>
      <c r="B14430" s="15">
        <f>WEEKDAY($A14430,2)</f>
        <v/>
      </c>
      <c r="C14430" s="15">
        <f>HOUR($A14430)</f>
        <v/>
      </c>
      <c r="D14430" s="15">
        <f>IF(AND($A14430&gt;=Instellingen!$B$6,$A14430&lt;Instellingen!$B$7),1,0)</f>
        <v/>
      </c>
      <c r="E14430" s="15">
        <f>COUNTIF(tData[BezoekStart],"&lt;"&amp;($A14430+1/24))-COUNTIF(tData[BezoekEind],"&lt;="&amp;$A14430)</f>
        <v/>
      </c>
      <c r="F14430" s="15">
        <f>COUNTIF(tData[BezoekLangStart],"&lt;"&amp;($A14430+1/24))-COUNTIF(tData[BezoekLangEind],"&lt;="&amp;$A14430)</f>
        <v/>
      </c>
      <c r="G14430" s="15">
        <f>IF($D14430=1,$B14430*100+$C14430,-1)</f>
        <v/>
      </c>
      <c r="H14430" s="15">
        <f>IF($D14430=1,$B14430,-1)</f>
        <v/>
      </c>
      <c r="I14430" s="15">
        <f>IF($D14430=1,$C14430,-1)</f>
        <v/>
      </c>
    </row>
    <row r="14431">
      <c r="A14431" s="33" t="n">
        <v>45893.16666666666</v>
      </c>
      <c r="B14431" s="15">
        <f>WEEKDAY($A14431,2)</f>
        <v/>
      </c>
      <c r="C14431" s="15">
        <f>HOUR($A14431)</f>
        <v/>
      </c>
      <c r="D14431" s="15">
        <f>IF(AND($A14431&gt;=Instellingen!$B$6,$A14431&lt;Instellingen!$B$7),1,0)</f>
        <v/>
      </c>
      <c r="E14431" s="15">
        <f>COUNTIF(tData[BezoekStart],"&lt;"&amp;($A14431+1/24))-COUNTIF(tData[BezoekEind],"&lt;="&amp;$A14431)</f>
        <v/>
      </c>
      <c r="F14431" s="15">
        <f>COUNTIF(tData[BezoekLangStart],"&lt;"&amp;($A14431+1/24))-COUNTIF(tData[BezoekLangEind],"&lt;="&amp;$A14431)</f>
        <v/>
      </c>
      <c r="G14431" s="15">
        <f>IF($D14431=1,$B14431*100+$C14431,-1)</f>
        <v/>
      </c>
      <c r="H14431" s="15">
        <f>IF($D14431=1,$B14431,-1)</f>
        <v/>
      </c>
      <c r="I14431" s="15">
        <f>IF($D14431=1,$C14431,-1)</f>
        <v/>
      </c>
    </row>
    <row r="14432">
      <c r="A14432" s="33" t="n">
        <v>45893.20833333334</v>
      </c>
      <c r="B14432" s="15">
        <f>WEEKDAY($A14432,2)</f>
        <v/>
      </c>
      <c r="C14432" s="15">
        <f>HOUR($A14432)</f>
        <v/>
      </c>
      <c r="D14432" s="15">
        <f>IF(AND($A14432&gt;=Instellingen!$B$6,$A14432&lt;Instellingen!$B$7),1,0)</f>
        <v/>
      </c>
      <c r="E14432" s="15">
        <f>COUNTIF(tData[BezoekStart],"&lt;"&amp;($A14432+1/24))-COUNTIF(tData[BezoekEind],"&lt;="&amp;$A14432)</f>
        <v/>
      </c>
      <c r="F14432" s="15">
        <f>COUNTIF(tData[BezoekLangStart],"&lt;"&amp;($A14432+1/24))-COUNTIF(tData[BezoekLangEind],"&lt;="&amp;$A14432)</f>
        <v/>
      </c>
      <c r="G14432" s="15">
        <f>IF($D14432=1,$B14432*100+$C14432,-1)</f>
        <v/>
      </c>
      <c r="H14432" s="15">
        <f>IF($D14432=1,$B14432,-1)</f>
        <v/>
      </c>
      <c r="I14432" s="15">
        <f>IF($D14432=1,$C14432,-1)</f>
        <v/>
      </c>
    </row>
    <row r="14433">
      <c r="A14433" s="33" t="n">
        <v>45893.25</v>
      </c>
      <c r="B14433" s="15">
        <f>WEEKDAY($A14433,2)</f>
        <v/>
      </c>
      <c r="C14433" s="15">
        <f>HOUR($A14433)</f>
        <v/>
      </c>
      <c r="D14433" s="15">
        <f>IF(AND($A14433&gt;=Instellingen!$B$6,$A14433&lt;Instellingen!$B$7),1,0)</f>
        <v/>
      </c>
      <c r="E14433" s="15">
        <f>COUNTIF(tData[BezoekStart],"&lt;"&amp;($A14433+1/24))-COUNTIF(tData[BezoekEind],"&lt;="&amp;$A14433)</f>
        <v/>
      </c>
      <c r="F14433" s="15">
        <f>COUNTIF(tData[BezoekLangStart],"&lt;"&amp;($A14433+1/24))-COUNTIF(tData[BezoekLangEind],"&lt;="&amp;$A14433)</f>
        <v/>
      </c>
      <c r="G14433" s="15">
        <f>IF($D14433=1,$B14433*100+$C14433,-1)</f>
        <v/>
      </c>
      <c r="H14433" s="15">
        <f>IF($D14433=1,$B14433,-1)</f>
        <v/>
      </c>
      <c r="I14433" s="15">
        <f>IF($D14433=1,$C14433,-1)</f>
        <v/>
      </c>
    </row>
    <row r="14434">
      <c r="A14434" s="33" t="n">
        <v>45893.29166666666</v>
      </c>
      <c r="B14434" s="15">
        <f>WEEKDAY($A14434,2)</f>
        <v/>
      </c>
      <c r="C14434" s="15">
        <f>HOUR($A14434)</f>
        <v/>
      </c>
      <c r="D14434" s="15">
        <f>IF(AND($A14434&gt;=Instellingen!$B$6,$A14434&lt;Instellingen!$B$7),1,0)</f>
        <v/>
      </c>
      <c r="E14434" s="15">
        <f>COUNTIF(tData[BezoekStart],"&lt;"&amp;($A14434+1/24))-COUNTIF(tData[BezoekEind],"&lt;="&amp;$A14434)</f>
        <v/>
      </c>
      <c r="F14434" s="15">
        <f>COUNTIF(tData[BezoekLangStart],"&lt;"&amp;($A14434+1/24))-COUNTIF(tData[BezoekLangEind],"&lt;="&amp;$A14434)</f>
        <v/>
      </c>
      <c r="G14434" s="15">
        <f>IF($D14434=1,$B14434*100+$C14434,-1)</f>
        <v/>
      </c>
      <c r="H14434" s="15">
        <f>IF($D14434=1,$B14434,-1)</f>
        <v/>
      </c>
      <c r="I14434" s="15">
        <f>IF($D14434=1,$C14434,-1)</f>
        <v/>
      </c>
    </row>
    <row r="14435">
      <c r="A14435" s="33" t="n">
        <v>45893.33333333334</v>
      </c>
      <c r="B14435" s="15">
        <f>WEEKDAY($A14435,2)</f>
        <v/>
      </c>
      <c r="C14435" s="15">
        <f>HOUR($A14435)</f>
        <v/>
      </c>
      <c r="D14435" s="15">
        <f>IF(AND($A14435&gt;=Instellingen!$B$6,$A14435&lt;Instellingen!$B$7),1,0)</f>
        <v/>
      </c>
      <c r="E14435" s="15">
        <f>COUNTIF(tData[BezoekStart],"&lt;"&amp;($A14435+1/24))-COUNTIF(tData[BezoekEind],"&lt;="&amp;$A14435)</f>
        <v/>
      </c>
      <c r="F14435" s="15">
        <f>COUNTIF(tData[BezoekLangStart],"&lt;"&amp;($A14435+1/24))-COUNTIF(tData[BezoekLangEind],"&lt;="&amp;$A14435)</f>
        <v/>
      </c>
      <c r="G14435" s="15">
        <f>IF($D14435=1,$B14435*100+$C14435,-1)</f>
        <v/>
      </c>
      <c r="H14435" s="15">
        <f>IF($D14435=1,$B14435,-1)</f>
        <v/>
      </c>
      <c r="I14435" s="15">
        <f>IF($D14435=1,$C14435,-1)</f>
        <v/>
      </c>
    </row>
    <row r="14436">
      <c r="A14436" s="33" t="n">
        <v>45893.375</v>
      </c>
      <c r="B14436" s="15">
        <f>WEEKDAY($A14436,2)</f>
        <v/>
      </c>
      <c r="C14436" s="15">
        <f>HOUR($A14436)</f>
        <v/>
      </c>
      <c r="D14436" s="15">
        <f>IF(AND($A14436&gt;=Instellingen!$B$6,$A14436&lt;Instellingen!$B$7),1,0)</f>
        <v/>
      </c>
      <c r="E14436" s="15">
        <f>COUNTIF(tData[BezoekStart],"&lt;"&amp;($A14436+1/24))-COUNTIF(tData[BezoekEind],"&lt;="&amp;$A14436)</f>
        <v/>
      </c>
      <c r="F14436" s="15">
        <f>COUNTIF(tData[BezoekLangStart],"&lt;"&amp;($A14436+1/24))-COUNTIF(tData[BezoekLangEind],"&lt;="&amp;$A14436)</f>
        <v/>
      </c>
      <c r="G14436" s="15">
        <f>IF($D14436=1,$B14436*100+$C14436,-1)</f>
        <v/>
      </c>
      <c r="H14436" s="15">
        <f>IF($D14436=1,$B14436,-1)</f>
        <v/>
      </c>
      <c r="I14436" s="15">
        <f>IF($D14436=1,$C14436,-1)</f>
        <v/>
      </c>
    </row>
    <row r="14437">
      <c r="A14437" s="33" t="n">
        <v>45893.41666666666</v>
      </c>
      <c r="B14437" s="15">
        <f>WEEKDAY($A14437,2)</f>
        <v/>
      </c>
      <c r="C14437" s="15">
        <f>HOUR($A14437)</f>
        <v/>
      </c>
      <c r="D14437" s="15">
        <f>IF(AND($A14437&gt;=Instellingen!$B$6,$A14437&lt;Instellingen!$B$7),1,0)</f>
        <v/>
      </c>
      <c r="E14437" s="15">
        <f>COUNTIF(tData[BezoekStart],"&lt;"&amp;($A14437+1/24))-COUNTIF(tData[BezoekEind],"&lt;="&amp;$A14437)</f>
        <v/>
      </c>
      <c r="F14437" s="15">
        <f>COUNTIF(tData[BezoekLangStart],"&lt;"&amp;($A14437+1/24))-COUNTIF(tData[BezoekLangEind],"&lt;="&amp;$A14437)</f>
        <v/>
      </c>
      <c r="G14437" s="15">
        <f>IF($D14437=1,$B14437*100+$C14437,-1)</f>
        <v/>
      </c>
      <c r="H14437" s="15">
        <f>IF($D14437=1,$B14437,-1)</f>
        <v/>
      </c>
      <c r="I14437" s="15">
        <f>IF($D14437=1,$C14437,-1)</f>
        <v/>
      </c>
    </row>
    <row r="14438">
      <c r="A14438" s="33" t="n">
        <v>45893.45833333334</v>
      </c>
      <c r="B14438" s="15">
        <f>WEEKDAY($A14438,2)</f>
        <v/>
      </c>
      <c r="C14438" s="15">
        <f>HOUR($A14438)</f>
        <v/>
      </c>
      <c r="D14438" s="15">
        <f>IF(AND($A14438&gt;=Instellingen!$B$6,$A14438&lt;Instellingen!$B$7),1,0)</f>
        <v/>
      </c>
      <c r="E14438" s="15">
        <f>COUNTIF(tData[BezoekStart],"&lt;"&amp;($A14438+1/24))-COUNTIF(tData[BezoekEind],"&lt;="&amp;$A14438)</f>
        <v/>
      </c>
      <c r="F14438" s="15">
        <f>COUNTIF(tData[BezoekLangStart],"&lt;"&amp;($A14438+1/24))-COUNTIF(tData[BezoekLangEind],"&lt;="&amp;$A14438)</f>
        <v/>
      </c>
      <c r="G14438" s="15">
        <f>IF($D14438=1,$B14438*100+$C14438,-1)</f>
        <v/>
      </c>
      <c r="H14438" s="15">
        <f>IF($D14438=1,$B14438,-1)</f>
        <v/>
      </c>
      <c r="I14438" s="15">
        <f>IF($D14438=1,$C14438,-1)</f>
        <v/>
      </c>
    </row>
    <row r="14439">
      <c r="A14439" s="33" t="n">
        <v>45893.5</v>
      </c>
      <c r="B14439" s="15">
        <f>WEEKDAY($A14439,2)</f>
        <v/>
      </c>
      <c r="C14439" s="15">
        <f>HOUR($A14439)</f>
        <v/>
      </c>
      <c r="D14439" s="15">
        <f>IF(AND($A14439&gt;=Instellingen!$B$6,$A14439&lt;Instellingen!$B$7),1,0)</f>
        <v/>
      </c>
      <c r="E14439" s="15">
        <f>COUNTIF(tData[BezoekStart],"&lt;"&amp;($A14439+1/24))-COUNTIF(tData[BezoekEind],"&lt;="&amp;$A14439)</f>
        <v/>
      </c>
      <c r="F14439" s="15">
        <f>COUNTIF(tData[BezoekLangStart],"&lt;"&amp;($A14439+1/24))-COUNTIF(tData[BezoekLangEind],"&lt;="&amp;$A14439)</f>
        <v/>
      </c>
      <c r="G14439" s="15">
        <f>IF($D14439=1,$B14439*100+$C14439,-1)</f>
        <v/>
      </c>
      <c r="H14439" s="15">
        <f>IF($D14439=1,$B14439,-1)</f>
        <v/>
      </c>
      <c r="I14439" s="15">
        <f>IF($D14439=1,$C14439,-1)</f>
        <v/>
      </c>
    </row>
    <row r="14440">
      <c r="A14440" s="33" t="n">
        <v>45893.54166666666</v>
      </c>
      <c r="B14440" s="15">
        <f>WEEKDAY($A14440,2)</f>
        <v/>
      </c>
      <c r="C14440" s="15">
        <f>HOUR($A14440)</f>
        <v/>
      </c>
      <c r="D14440" s="15">
        <f>IF(AND($A14440&gt;=Instellingen!$B$6,$A14440&lt;Instellingen!$B$7),1,0)</f>
        <v/>
      </c>
      <c r="E14440" s="15">
        <f>COUNTIF(tData[BezoekStart],"&lt;"&amp;($A14440+1/24))-COUNTIF(tData[BezoekEind],"&lt;="&amp;$A14440)</f>
        <v/>
      </c>
      <c r="F14440" s="15">
        <f>COUNTIF(tData[BezoekLangStart],"&lt;"&amp;($A14440+1/24))-COUNTIF(tData[BezoekLangEind],"&lt;="&amp;$A14440)</f>
        <v/>
      </c>
      <c r="G14440" s="15">
        <f>IF($D14440=1,$B14440*100+$C14440,-1)</f>
        <v/>
      </c>
      <c r="H14440" s="15">
        <f>IF($D14440=1,$B14440,-1)</f>
        <v/>
      </c>
      <c r="I14440" s="15">
        <f>IF($D14440=1,$C14440,-1)</f>
        <v/>
      </c>
    </row>
    <row r="14441">
      <c r="A14441" s="33" t="n">
        <v>45893.58333333334</v>
      </c>
      <c r="B14441" s="15">
        <f>WEEKDAY($A14441,2)</f>
        <v/>
      </c>
      <c r="C14441" s="15">
        <f>HOUR($A14441)</f>
        <v/>
      </c>
      <c r="D14441" s="15">
        <f>IF(AND($A14441&gt;=Instellingen!$B$6,$A14441&lt;Instellingen!$B$7),1,0)</f>
        <v/>
      </c>
      <c r="E14441" s="15">
        <f>COUNTIF(tData[BezoekStart],"&lt;"&amp;($A14441+1/24))-COUNTIF(tData[BezoekEind],"&lt;="&amp;$A14441)</f>
        <v/>
      </c>
      <c r="F14441" s="15">
        <f>COUNTIF(tData[BezoekLangStart],"&lt;"&amp;($A14441+1/24))-COUNTIF(tData[BezoekLangEind],"&lt;="&amp;$A14441)</f>
        <v/>
      </c>
      <c r="G14441" s="15">
        <f>IF($D14441=1,$B14441*100+$C14441,-1)</f>
        <v/>
      </c>
      <c r="H14441" s="15">
        <f>IF($D14441=1,$B14441,-1)</f>
        <v/>
      </c>
      <c r="I14441" s="15">
        <f>IF($D14441=1,$C14441,-1)</f>
        <v/>
      </c>
    </row>
    <row r="14442">
      <c r="A14442" s="33" t="n">
        <v>45893.625</v>
      </c>
      <c r="B14442" s="15">
        <f>WEEKDAY($A14442,2)</f>
        <v/>
      </c>
      <c r="C14442" s="15">
        <f>HOUR($A14442)</f>
        <v/>
      </c>
      <c r="D14442" s="15">
        <f>IF(AND($A14442&gt;=Instellingen!$B$6,$A14442&lt;Instellingen!$B$7),1,0)</f>
        <v/>
      </c>
      <c r="E14442" s="15">
        <f>COUNTIF(tData[BezoekStart],"&lt;"&amp;($A14442+1/24))-COUNTIF(tData[BezoekEind],"&lt;="&amp;$A14442)</f>
        <v/>
      </c>
      <c r="F14442" s="15">
        <f>COUNTIF(tData[BezoekLangStart],"&lt;"&amp;($A14442+1/24))-COUNTIF(tData[BezoekLangEind],"&lt;="&amp;$A14442)</f>
        <v/>
      </c>
      <c r="G14442" s="15">
        <f>IF($D14442=1,$B14442*100+$C14442,-1)</f>
        <v/>
      </c>
      <c r="H14442" s="15">
        <f>IF($D14442=1,$B14442,-1)</f>
        <v/>
      </c>
      <c r="I14442" s="15">
        <f>IF($D14442=1,$C14442,-1)</f>
        <v/>
      </c>
    </row>
    <row r="14443">
      <c r="A14443" s="33" t="n">
        <v>45893.66666666666</v>
      </c>
      <c r="B14443" s="15">
        <f>WEEKDAY($A14443,2)</f>
        <v/>
      </c>
      <c r="C14443" s="15">
        <f>HOUR($A14443)</f>
        <v/>
      </c>
      <c r="D14443" s="15">
        <f>IF(AND($A14443&gt;=Instellingen!$B$6,$A14443&lt;Instellingen!$B$7),1,0)</f>
        <v/>
      </c>
      <c r="E14443" s="15">
        <f>COUNTIF(tData[BezoekStart],"&lt;"&amp;($A14443+1/24))-COUNTIF(tData[BezoekEind],"&lt;="&amp;$A14443)</f>
        <v/>
      </c>
      <c r="F14443" s="15">
        <f>COUNTIF(tData[BezoekLangStart],"&lt;"&amp;($A14443+1/24))-COUNTIF(tData[BezoekLangEind],"&lt;="&amp;$A14443)</f>
        <v/>
      </c>
      <c r="G14443" s="15">
        <f>IF($D14443=1,$B14443*100+$C14443,-1)</f>
        <v/>
      </c>
      <c r="H14443" s="15">
        <f>IF($D14443=1,$B14443,-1)</f>
        <v/>
      </c>
      <c r="I14443" s="15">
        <f>IF($D14443=1,$C14443,-1)</f>
        <v/>
      </c>
    </row>
    <row r="14444">
      <c r="A14444" s="33" t="n">
        <v>45893.70833333334</v>
      </c>
      <c r="B14444" s="15">
        <f>WEEKDAY($A14444,2)</f>
        <v/>
      </c>
      <c r="C14444" s="15">
        <f>HOUR($A14444)</f>
        <v/>
      </c>
      <c r="D14444" s="15">
        <f>IF(AND($A14444&gt;=Instellingen!$B$6,$A14444&lt;Instellingen!$B$7),1,0)</f>
        <v/>
      </c>
      <c r="E14444" s="15">
        <f>COUNTIF(tData[BezoekStart],"&lt;"&amp;($A14444+1/24))-COUNTIF(tData[BezoekEind],"&lt;="&amp;$A14444)</f>
        <v/>
      </c>
      <c r="F14444" s="15">
        <f>COUNTIF(tData[BezoekLangStart],"&lt;"&amp;($A14444+1/24))-COUNTIF(tData[BezoekLangEind],"&lt;="&amp;$A14444)</f>
        <v/>
      </c>
      <c r="G14444" s="15">
        <f>IF($D14444=1,$B14444*100+$C14444,-1)</f>
        <v/>
      </c>
      <c r="H14444" s="15">
        <f>IF($D14444=1,$B14444,-1)</f>
        <v/>
      </c>
      <c r="I14444" s="15">
        <f>IF($D14444=1,$C14444,-1)</f>
        <v/>
      </c>
    </row>
    <row r="14445">
      <c r="A14445" s="33" t="n">
        <v>45893.75</v>
      </c>
      <c r="B14445" s="15">
        <f>WEEKDAY($A14445,2)</f>
        <v/>
      </c>
      <c r="C14445" s="15">
        <f>HOUR($A14445)</f>
        <v/>
      </c>
      <c r="D14445" s="15">
        <f>IF(AND($A14445&gt;=Instellingen!$B$6,$A14445&lt;Instellingen!$B$7),1,0)</f>
        <v/>
      </c>
      <c r="E14445" s="15">
        <f>COUNTIF(tData[BezoekStart],"&lt;"&amp;($A14445+1/24))-COUNTIF(tData[BezoekEind],"&lt;="&amp;$A14445)</f>
        <v/>
      </c>
      <c r="F14445" s="15">
        <f>COUNTIF(tData[BezoekLangStart],"&lt;"&amp;($A14445+1/24))-COUNTIF(tData[BezoekLangEind],"&lt;="&amp;$A14445)</f>
        <v/>
      </c>
      <c r="G14445" s="15">
        <f>IF($D14445=1,$B14445*100+$C14445,-1)</f>
        <v/>
      </c>
      <c r="H14445" s="15">
        <f>IF($D14445=1,$B14445,-1)</f>
        <v/>
      </c>
      <c r="I14445" s="15">
        <f>IF($D14445=1,$C14445,-1)</f>
        <v/>
      </c>
    </row>
    <row r="14446">
      <c r="A14446" s="33" t="n">
        <v>45893.79166666666</v>
      </c>
      <c r="B14446" s="15">
        <f>WEEKDAY($A14446,2)</f>
        <v/>
      </c>
      <c r="C14446" s="15">
        <f>HOUR($A14446)</f>
        <v/>
      </c>
      <c r="D14446" s="15">
        <f>IF(AND($A14446&gt;=Instellingen!$B$6,$A14446&lt;Instellingen!$B$7),1,0)</f>
        <v/>
      </c>
      <c r="E14446" s="15">
        <f>COUNTIF(tData[BezoekStart],"&lt;"&amp;($A14446+1/24))-COUNTIF(tData[BezoekEind],"&lt;="&amp;$A14446)</f>
        <v/>
      </c>
      <c r="F14446" s="15">
        <f>COUNTIF(tData[BezoekLangStart],"&lt;"&amp;($A14446+1/24))-COUNTIF(tData[BezoekLangEind],"&lt;="&amp;$A14446)</f>
        <v/>
      </c>
      <c r="G14446" s="15">
        <f>IF($D14446=1,$B14446*100+$C14446,-1)</f>
        <v/>
      </c>
      <c r="H14446" s="15">
        <f>IF($D14446=1,$B14446,-1)</f>
        <v/>
      </c>
      <c r="I14446" s="15">
        <f>IF($D14446=1,$C14446,-1)</f>
        <v/>
      </c>
    </row>
    <row r="14447">
      <c r="A14447" s="33" t="n">
        <v>45893.83333333334</v>
      </c>
      <c r="B14447" s="15">
        <f>WEEKDAY($A14447,2)</f>
        <v/>
      </c>
      <c r="C14447" s="15">
        <f>HOUR($A14447)</f>
        <v/>
      </c>
      <c r="D14447" s="15">
        <f>IF(AND($A14447&gt;=Instellingen!$B$6,$A14447&lt;Instellingen!$B$7),1,0)</f>
        <v/>
      </c>
      <c r="E14447" s="15">
        <f>COUNTIF(tData[BezoekStart],"&lt;"&amp;($A14447+1/24))-COUNTIF(tData[BezoekEind],"&lt;="&amp;$A14447)</f>
        <v/>
      </c>
      <c r="F14447" s="15">
        <f>COUNTIF(tData[BezoekLangStart],"&lt;"&amp;($A14447+1/24))-COUNTIF(tData[BezoekLangEind],"&lt;="&amp;$A14447)</f>
        <v/>
      </c>
      <c r="G14447" s="15">
        <f>IF($D14447=1,$B14447*100+$C14447,-1)</f>
        <v/>
      </c>
      <c r="H14447" s="15">
        <f>IF($D14447=1,$B14447,-1)</f>
        <v/>
      </c>
      <c r="I14447" s="15">
        <f>IF($D14447=1,$C14447,-1)</f>
        <v/>
      </c>
    </row>
    <row r="14448">
      <c r="A14448" s="33" t="n">
        <v>45893.875</v>
      </c>
      <c r="B14448" s="15">
        <f>WEEKDAY($A14448,2)</f>
        <v/>
      </c>
      <c r="C14448" s="15">
        <f>HOUR($A14448)</f>
        <v/>
      </c>
      <c r="D14448" s="15">
        <f>IF(AND($A14448&gt;=Instellingen!$B$6,$A14448&lt;Instellingen!$B$7),1,0)</f>
        <v/>
      </c>
      <c r="E14448" s="15">
        <f>COUNTIF(tData[BezoekStart],"&lt;"&amp;($A14448+1/24))-COUNTIF(tData[BezoekEind],"&lt;="&amp;$A14448)</f>
        <v/>
      </c>
      <c r="F14448" s="15">
        <f>COUNTIF(tData[BezoekLangStart],"&lt;"&amp;($A14448+1/24))-COUNTIF(tData[BezoekLangEind],"&lt;="&amp;$A14448)</f>
        <v/>
      </c>
      <c r="G14448" s="15">
        <f>IF($D14448=1,$B14448*100+$C14448,-1)</f>
        <v/>
      </c>
      <c r="H14448" s="15">
        <f>IF($D14448=1,$B14448,-1)</f>
        <v/>
      </c>
      <c r="I14448" s="15">
        <f>IF($D14448=1,$C14448,-1)</f>
        <v/>
      </c>
    </row>
    <row r="14449">
      <c r="A14449" s="33" t="n">
        <v>45893.91666666666</v>
      </c>
      <c r="B14449" s="15">
        <f>WEEKDAY($A14449,2)</f>
        <v/>
      </c>
      <c r="C14449" s="15">
        <f>HOUR($A14449)</f>
        <v/>
      </c>
      <c r="D14449" s="15">
        <f>IF(AND($A14449&gt;=Instellingen!$B$6,$A14449&lt;Instellingen!$B$7),1,0)</f>
        <v/>
      </c>
      <c r="E14449" s="15">
        <f>COUNTIF(tData[BezoekStart],"&lt;"&amp;($A14449+1/24))-COUNTIF(tData[BezoekEind],"&lt;="&amp;$A14449)</f>
        <v/>
      </c>
      <c r="F14449" s="15">
        <f>COUNTIF(tData[BezoekLangStart],"&lt;"&amp;($A14449+1/24))-COUNTIF(tData[BezoekLangEind],"&lt;="&amp;$A14449)</f>
        <v/>
      </c>
      <c r="G14449" s="15">
        <f>IF($D14449=1,$B14449*100+$C14449,-1)</f>
        <v/>
      </c>
      <c r="H14449" s="15">
        <f>IF($D14449=1,$B14449,-1)</f>
        <v/>
      </c>
      <c r="I14449" s="15">
        <f>IF($D14449=1,$C14449,-1)</f>
        <v/>
      </c>
    </row>
    <row r="14450">
      <c r="A14450" s="33" t="n">
        <v>45893.95833333334</v>
      </c>
      <c r="B14450" s="15">
        <f>WEEKDAY($A14450,2)</f>
        <v/>
      </c>
      <c r="C14450" s="15">
        <f>HOUR($A14450)</f>
        <v/>
      </c>
      <c r="D14450" s="15">
        <f>IF(AND($A14450&gt;=Instellingen!$B$6,$A14450&lt;Instellingen!$B$7),1,0)</f>
        <v/>
      </c>
      <c r="E14450" s="15">
        <f>COUNTIF(tData[BezoekStart],"&lt;"&amp;($A14450+1/24))-COUNTIF(tData[BezoekEind],"&lt;="&amp;$A14450)</f>
        <v/>
      </c>
      <c r="F14450" s="15">
        <f>COUNTIF(tData[BezoekLangStart],"&lt;"&amp;($A14450+1/24))-COUNTIF(tData[BezoekLangEind],"&lt;="&amp;$A14450)</f>
        <v/>
      </c>
      <c r="G14450" s="15">
        <f>IF($D14450=1,$B14450*100+$C14450,-1)</f>
        <v/>
      </c>
      <c r="H14450" s="15">
        <f>IF($D14450=1,$B14450,-1)</f>
        <v/>
      </c>
      <c r="I14450" s="15">
        <f>IF($D14450=1,$C14450,-1)</f>
        <v/>
      </c>
    </row>
    <row r="14451">
      <c r="A14451" s="33" t="n">
        <v>45894</v>
      </c>
      <c r="B14451" s="15">
        <f>WEEKDAY($A14451,2)</f>
        <v/>
      </c>
      <c r="C14451" s="15">
        <f>HOUR($A14451)</f>
        <v/>
      </c>
      <c r="D14451" s="15">
        <f>IF(AND($A14451&gt;=Instellingen!$B$6,$A14451&lt;Instellingen!$B$7),1,0)</f>
        <v/>
      </c>
      <c r="E14451" s="15">
        <f>COUNTIF(tData[BezoekStart],"&lt;"&amp;($A14451+1/24))-COUNTIF(tData[BezoekEind],"&lt;="&amp;$A14451)</f>
        <v/>
      </c>
      <c r="F14451" s="15">
        <f>COUNTIF(tData[BezoekLangStart],"&lt;"&amp;($A14451+1/24))-COUNTIF(tData[BezoekLangEind],"&lt;="&amp;$A14451)</f>
        <v/>
      </c>
      <c r="G14451" s="15">
        <f>IF($D14451=1,$B14451*100+$C14451,-1)</f>
        <v/>
      </c>
      <c r="H14451" s="15">
        <f>IF($D14451=1,$B14451,-1)</f>
        <v/>
      </c>
      <c r="I14451" s="15">
        <f>IF($D14451=1,$C14451,-1)</f>
        <v/>
      </c>
    </row>
    <row r="14452">
      <c r="A14452" s="33" t="n">
        <v>45894.04166666666</v>
      </c>
      <c r="B14452" s="15">
        <f>WEEKDAY($A14452,2)</f>
        <v/>
      </c>
      <c r="C14452" s="15">
        <f>HOUR($A14452)</f>
        <v/>
      </c>
      <c r="D14452" s="15">
        <f>IF(AND($A14452&gt;=Instellingen!$B$6,$A14452&lt;Instellingen!$B$7),1,0)</f>
        <v/>
      </c>
      <c r="E14452" s="15">
        <f>COUNTIF(tData[BezoekStart],"&lt;"&amp;($A14452+1/24))-COUNTIF(tData[BezoekEind],"&lt;="&amp;$A14452)</f>
        <v/>
      </c>
      <c r="F14452" s="15">
        <f>COUNTIF(tData[BezoekLangStart],"&lt;"&amp;($A14452+1/24))-COUNTIF(tData[BezoekLangEind],"&lt;="&amp;$A14452)</f>
        <v/>
      </c>
      <c r="G14452" s="15">
        <f>IF($D14452=1,$B14452*100+$C14452,-1)</f>
        <v/>
      </c>
      <c r="H14452" s="15">
        <f>IF($D14452=1,$B14452,-1)</f>
        <v/>
      </c>
      <c r="I14452" s="15">
        <f>IF($D14452=1,$C14452,-1)</f>
        <v/>
      </c>
    </row>
    <row r="14453">
      <c r="A14453" s="33" t="n">
        <v>45894.08333333334</v>
      </c>
      <c r="B14453" s="15">
        <f>WEEKDAY($A14453,2)</f>
        <v/>
      </c>
      <c r="C14453" s="15">
        <f>HOUR($A14453)</f>
        <v/>
      </c>
      <c r="D14453" s="15">
        <f>IF(AND($A14453&gt;=Instellingen!$B$6,$A14453&lt;Instellingen!$B$7),1,0)</f>
        <v/>
      </c>
      <c r="E14453" s="15">
        <f>COUNTIF(tData[BezoekStart],"&lt;"&amp;($A14453+1/24))-COUNTIF(tData[BezoekEind],"&lt;="&amp;$A14453)</f>
        <v/>
      </c>
      <c r="F14453" s="15">
        <f>COUNTIF(tData[BezoekLangStart],"&lt;"&amp;($A14453+1/24))-COUNTIF(tData[BezoekLangEind],"&lt;="&amp;$A14453)</f>
        <v/>
      </c>
      <c r="G14453" s="15">
        <f>IF($D14453=1,$B14453*100+$C14453,-1)</f>
        <v/>
      </c>
      <c r="H14453" s="15">
        <f>IF($D14453=1,$B14453,-1)</f>
        <v/>
      </c>
      <c r="I14453" s="15">
        <f>IF($D14453=1,$C14453,-1)</f>
        <v/>
      </c>
    </row>
    <row r="14454">
      <c r="A14454" s="33" t="n">
        <v>45894.125</v>
      </c>
      <c r="B14454" s="15">
        <f>WEEKDAY($A14454,2)</f>
        <v/>
      </c>
      <c r="C14454" s="15">
        <f>HOUR($A14454)</f>
        <v/>
      </c>
      <c r="D14454" s="15">
        <f>IF(AND($A14454&gt;=Instellingen!$B$6,$A14454&lt;Instellingen!$B$7),1,0)</f>
        <v/>
      </c>
      <c r="E14454" s="15">
        <f>COUNTIF(tData[BezoekStart],"&lt;"&amp;($A14454+1/24))-COUNTIF(tData[BezoekEind],"&lt;="&amp;$A14454)</f>
        <v/>
      </c>
      <c r="F14454" s="15">
        <f>COUNTIF(tData[BezoekLangStart],"&lt;"&amp;($A14454+1/24))-COUNTIF(tData[BezoekLangEind],"&lt;="&amp;$A14454)</f>
        <v/>
      </c>
      <c r="G14454" s="15">
        <f>IF($D14454=1,$B14454*100+$C14454,-1)</f>
        <v/>
      </c>
      <c r="H14454" s="15">
        <f>IF($D14454=1,$B14454,-1)</f>
        <v/>
      </c>
      <c r="I14454" s="15">
        <f>IF($D14454=1,$C14454,-1)</f>
        <v/>
      </c>
    </row>
    <row r="14455">
      <c r="A14455" s="33" t="n">
        <v>45894.16666666666</v>
      </c>
      <c r="B14455" s="15">
        <f>WEEKDAY($A14455,2)</f>
        <v/>
      </c>
      <c r="C14455" s="15">
        <f>HOUR($A14455)</f>
        <v/>
      </c>
      <c r="D14455" s="15">
        <f>IF(AND($A14455&gt;=Instellingen!$B$6,$A14455&lt;Instellingen!$B$7),1,0)</f>
        <v/>
      </c>
      <c r="E14455" s="15">
        <f>COUNTIF(tData[BezoekStart],"&lt;"&amp;($A14455+1/24))-COUNTIF(tData[BezoekEind],"&lt;="&amp;$A14455)</f>
        <v/>
      </c>
      <c r="F14455" s="15">
        <f>COUNTIF(tData[BezoekLangStart],"&lt;"&amp;($A14455+1/24))-COUNTIF(tData[BezoekLangEind],"&lt;="&amp;$A14455)</f>
        <v/>
      </c>
      <c r="G14455" s="15">
        <f>IF($D14455=1,$B14455*100+$C14455,-1)</f>
        <v/>
      </c>
      <c r="H14455" s="15">
        <f>IF($D14455=1,$B14455,-1)</f>
        <v/>
      </c>
      <c r="I14455" s="15">
        <f>IF($D14455=1,$C14455,-1)</f>
        <v/>
      </c>
    </row>
    <row r="14456">
      <c r="A14456" s="33" t="n">
        <v>45894.20833333334</v>
      </c>
      <c r="B14456" s="15">
        <f>WEEKDAY($A14456,2)</f>
        <v/>
      </c>
      <c r="C14456" s="15">
        <f>HOUR($A14456)</f>
        <v/>
      </c>
      <c r="D14456" s="15">
        <f>IF(AND($A14456&gt;=Instellingen!$B$6,$A14456&lt;Instellingen!$B$7),1,0)</f>
        <v/>
      </c>
      <c r="E14456" s="15">
        <f>COUNTIF(tData[BezoekStart],"&lt;"&amp;($A14456+1/24))-COUNTIF(tData[BezoekEind],"&lt;="&amp;$A14456)</f>
        <v/>
      </c>
      <c r="F14456" s="15">
        <f>COUNTIF(tData[BezoekLangStart],"&lt;"&amp;($A14456+1/24))-COUNTIF(tData[BezoekLangEind],"&lt;="&amp;$A14456)</f>
        <v/>
      </c>
      <c r="G14456" s="15">
        <f>IF($D14456=1,$B14456*100+$C14456,-1)</f>
        <v/>
      </c>
      <c r="H14456" s="15">
        <f>IF($D14456=1,$B14456,-1)</f>
        <v/>
      </c>
      <c r="I14456" s="15">
        <f>IF($D14456=1,$C14456,-1)</f>
        <v/>
      </c>
    </row>
    <row r="14457">
      <c r="A14457" s="33" t="n">
        <v>45894.25</v>
      </c>
      <c r="B14457" s="15">
        <f>WEEKDAY($A14457,2)</f>
        <v/>
      </c>
      <c r="C14457" s="15">
        <f>HOUR($A14457)</f>
        <v/>
      </c>
      <c r="D14457" s="15">
        <f>IF(AND($A14457&gt;=Instellingen!$B$6,$A14457&lt;Instellingen!$B$7),1,0)</f>
        <v/>
      </c>
      <c r="E14457" s="15">
        <f>COUNTIF(tData[BezoekStart],"&lt;"&amp;($A14457+1/24))-COUNTIF(tData[BezoekEind],"&lt;="&amp;$A14457)</f>
        <v/>
      </c>
      <c r="F14457" s="15">
        <f>COUNTIF(tData[BezoekLangStart],"&lt;"&amp;($A14457+1/24))-COUNTIF(tData[BezoekLangEind],"&lt;="&amp;$A14457)</f>
        <v/>
      </c>
      <c r="G14457" s="15">
        <f>IF($D14457=1,$B14457*100+$C14457,-1)</f>
        <v/>
      </c>
      <c r="H14457" s="15">
        <f>IF($D14457=1,$B14457,-1)</f>
        <v/>
      </c>
      <c r="I14457" s="15">
        <f>IF($D14457=1,$C14457,-1)</f>
        <v/>
      </c>
    </row>
    <row r="14458">
      <c r="A14458" s="33" t="n">
        <v>45894.29166666666</v>
      </c>
      <c r="B14458" s="15">
        <f>WEEKDAY($A14458,2)</f>
        <v/>
      </c>
      <c r="C14458" s="15">
        <f>HOUR($A14458)</f>
        <v/>
      </c>
      <c r="D14458" s="15">
        <f>IF(AND($A14458&gt;=Instellingen!$B$6,$A14458&lt;Instellingen!$B$7),1,0)</f>
        <v/>
      </c>
      <c r="E14458" s="15">
        <f>COUNTIF(tData[BezoekStart],"&lt;"&amp;($A14458+1/24))-COUNTIF(tData[BezoekEind],"&lt;="&amp;$A14458)</f>
        <v/>
      </c>
      <c r="F14458" s="15">
        <f>COUNTIF(tData[BezoekLangStart],"&lt;"&amp;($A14458+1/24))-COUNTIF(tData[BezoekLangEind],"&lt;="&amp;$A14458)</f>
        <v/>
      </c>
      <c r="G14458" s="15">
        <f>IF($D14458=1,$B14458*100+$C14458,-1)</f>
        <v/>
      </c>
      <c r="H14458" s="15">
        <f>IF($D14458=1,$B14458,-1)</f>
        <v/>
      </c>
      <c r="I14458" s="15">
        <f>IF($D14458=1,$C14458,-1)</f>
        <v/>
      </c>
    </row>
    <row r="14459">
      <c r="A14459" s="33" t="n">
        <v>45894.33333333334</v>
      </c>
      <c r="B14459" s="15">
        <f>WEEKDAY($A14459,2)</f>
        <v/>
      </c>
      <c r="C14459" s="15">
        <f>HOUR($A14459)</f>
        <v/>
      </c>
      <c r="D14459" s="15">
        <f>IF(AND($A14459&gt;=Instellingen!$B$6,$A14459&lt;Instellingen!$B$7),1,0)</f>
        <v/>
      </c>
      <c r="E14459" s="15">
        <f>COUNTIF(tData[BezoekStart],"&lt;"&amp;($A14459+1/24))-COUNTIF(tData[BezoekEind],"&lt;="&amp;$A14459)</f>
        <v/>
      </c>
      <c r="F14459" s="15">
        <f>COUNTIF(tData[BezoekLangStart],"&lt;"&amp;($A14459+1/24))-COUNTIF(tData[BezoekLangEind],"&lt;="&amp;$A14459)</f>
        <v/>
      </c>
      <c r="G14459" s="15">
        <f>IF($D14459=1,$B14459*100+$C14459,-1)</f>
        <v/>
      </c>
      <c r="H14459" s="15">
        <f>IF($D14459=1,$B14459,-1)</f>
        <v/>
      </c>
      <c r="I14459" s="15">
        <f>IF($D14459=1,$C14459,-1)</f>
        <v/>
      </c>
    </row>
    <row r="14460">
      <c r="A14460" s="33" t="n">
        <v>45894.375</v>
      </c>
      <c r="B14460" s="15">
        <f>WEEKDAY($A14460,2)</f>
        <v/>
      </c>
      <c r="C14460" s="15">
        <f>HOUR($A14460)</f>
        <v/>
      </c>
      <c r="D14460" s="15">
        <f>IF(AND($A14460&gt;=Instellingen!$B$6,$A14460&lt;Instellingen!$B$7),1,0)</f>
        <v/>
      </c>
      <c r="E14460" s="15">
        <f>COUNTIF(tData[BezoekStart],"&lt;"&amp;($A14460+1/24))-COUNTIF(tData[BezoekEind],"&lt;="&amp;$A14460)</f>
        <v/>
      </c>
      <c r="F14460" s="15">
        <f>COUNTIF(tData[BezoekLangStart],"&lt;"&amp;($A14460+1/24))-COUNTIF(tData[BezoekLangEind],"&lt;="&amp;$A14460)</f>
        <v/>
      </c>
      <c r="G14460" s="15">
        <f>IF($D14460=1,$B14460*100+$C14460,-1)</f>
        <v/>
      </c>
      <c r="H14460" s="15">
        <f>IF($D14460=1,$B14460,-1)</f>
        <v/>
      </c>
      <c r="I14460" s="15">
        <f>IF($D14460=1,$C14460,-1)</f>
        <v/>
      </c>
    </row>
    <row r="14461">
      <c r="A14461" s="33" t="n">
        <v>45894.41666666666</v>
      </c>
      <c r="B14461" s="15">
        <f>WEEKDAY($A14461,2)</f>
        <v/>
      </c>
      <c r="C14461" s="15">
        <f>HOUR($A14461)</f>
        <v/>
      </c>
      <c r="D14461" s="15">
        <f>IF(AND($A14461&gt;=Instellingen!$B$6,$A14461&lt;Instellingen!$B$7),1,0)</f>
        <v/>
      </c>
      <c r="E14461" s="15">
        <f>COUNTIF(tData[BezoekStart],"&lt;"&amp;($A14461+1/24))-COUNTIF(tData[BezoekEind],"&lt;="&amp;$A14461)</f>
        <v/>
      </c>
      <c r="F14461" s="15">
        <f>COUNTIF(tData[BezoekLangStart],"&lt;"&amp;($A14461+1/24))-COUNTIF(tData[BezoekLangEind],"&lt;="&amp;$A14461)</f>
        <v/>
      </c>
      <c r="G14461" s="15">
        <f>IF($D14461=1,$B14461*100+$C14461,-1)</f>
        <v/>
      </c>
      <c r="H14461" s="15">
        <f>IF($D14461=1,$B14461,-1)</f>
        <v/>
      </c>
      <c r="I14461" s="15">
        <f>IF($D14461=1,$C14461,-1)</f>
        <v/>
      </c>
    </row>
    <row r="14462">
      <c r="A14462" s="33" t="n">
        <v>45894.45833333334</v>
      </c>
      <c r="B14462" s="15">
        <f>WEEKDAY($A14462,2)</f>
        <v/>
      </c>
      <c r="C14462" s="15">
        <f>HOUR($A14462)</f>
        <v/>
      </c>
      <c r="D14462" s="15">
        <f>IF(AND($A14462&gt;=Instellingen!$B$6,$A14462&lt;Instellingen!$B$7),1,0)</f>
        <v/>
      </c>
      <c r="E14462" s="15">
        <f>COUNTIF(tData[BezoekStart],"&lt;"&amp;($A14462+1/24))-COUNTIF(tData[BezoekEind],"&lt;="&amp;$A14462)</f>
        <v/>
      </c>
      <c r="F14462" s="15">
        <f>COUNTIF(tData[BezoekLangStart],"&lt;"&amp;($A14462+1/24))-COUNTIF(tData[BezoekLangEind],"&lt;="&amp;$A14462)</f>
        <v/>
      </c>
      <c r="G14462" s="15">
        <f>IF($D14462=1,$B14462*100+$C14462,-1)</f>
        <v/>
      </c>
      <c r="H14462" s="15">
        <f>IF($D14462=1,$B14462,-1)</f>
        <v/>
      </c>
      <c r="I14462" s="15">
        <f>IF($D14462=1,$C14462,-1)</f>
        <v/>
      </c>
    </row>
    <row r="14463">
      <c r="A14463" s="33" t="n">
        <v>45894.5</v>
      </c>
      <c r="B14463" s="15">
        <f>WEEKDAY($A14463,2)</f>
        <v/>
      </c>
      <c r="C14463" s="15">
        <f>HOUR($A14463)</f>
        <v/>
      </c>
      <c r="D14463" s="15">
        <f>IF(AND($A14463&gt;=Instellingen!$B$6,$A14463&lt;Instellingen!$B$7),1,0)</f>
        <v/>
      </c>
      <c r="E14463" s="15">
        <f>COUNTIF(tData[BezoekStart],"&lt;"&amp;($A14463+1/24))-COUNTIF(tData[BezoekEind],"&lt;="&amp;$A14463)</f>
        <v/>
      </c>
      <c r="F14463" s="15">
        <f>COUNTIF(tData[BezoekLangStart],"&lt;"&amp;($A14463+1/24))-COUNTIF(tData[BezoekLangEind],"&lt;="&amp;$A14463)</f>
        <v/>
      </c>
      <c r="G14463" s="15">
        <f>IF($D14463=1,$B14463*100+$C14463,-1)</f>
        <v/>
      </c>
      <c r="H14463" s="15">
        <f>IF($D14463=1,$B14463,-1)</f>
        <v/>
      </c>
      <c r="I14463" s="15">
        <f>IF($D14463=1,$C14463,-1)</f>
        <v/>
      </c>
    </row>
    <row r="14464">
      <c r="A14464" s="33" t="n">
        <v>45894.54166666666</v>
      </c>
      <c r="B14464" s="15">
        <f>WEEKDAY($A14464,2)</f>
        <v/>
      </c>
      <c r="C14464" s="15">
        <f>HOUR($A14464)</f>
        <v/>
      </c>
      <c r="D14464" s="15">
        <f>IF(AND($A14464&gt;=Instellingen!$B$6,$A14464&lt;Instellingen!$B$7),1,0)</f>
        <v/>
      </c>
      <c r="E14464" s="15">
        <f>COUNTIF(tData[BezoekStart],"&lt;"&amp;($A14464+1/24))-COUNTIF(tData[BezoekEind],"&lt;="&amp;$A14464)</f>
        <v/>
      </c>
      <c r="F14464" s="15">
        <f>COUNTIF(tData[BezoekLangStart],"&lt;"&amp;($A14464+1/24))-COUNTIF(tData[BezoekLangEind],"&lt;="&amp;$A14464)</f>
        <v/>
      </c>
      <c r="G14464" s="15">
        <f>IF($D14464=1,$B14464*100+$C14464,-1)</f>
        <v/>
      </c>
      <c r="H14464" s="15">
        <f>IF($D14464=1,$B14464,-1)</f>
        <v/>
      </c>
      <c r="I14464" s="15">
        <f>IF($D14464=1,$C14464,-1)</f>
        <v/>
      </c>
    </row>
    <row r="14465">
      <c r="A14465" s="33" t="n">
        <v>45894.58333333334</v>
      </c>
      <c r="B14465" s="15">
        <f>WEEKDAY($A14465,2)</f>
        <v/>
      </c>
      <c r="C14465" s="15">
        <f>HOUR($A14465)</f>
        <v/>
      </c>
      <c r="D14465" s="15">
        <f>IF(AND($A14465&gt;=Instellingen!$B$6,$A14465&lt;Instellingen!$B$7),1,0)</f>
        <v/>
      </c>
      <c r="E14465" s="15">
        <f>COUNTIF(tData[BezoekStart],"&lt;"&amp;($A14465+1/24))-COUNTIF(tData[BezoekEind],"&lt;="&amp;$A14465)</f>
        <v/>
      </c>
      <c r="F14465" s="15">
        <f>COUNTIF(tData[BezoekLangStart],"&lt;"&amp;($A14465+1/24))-COUNTIF(tData[BezoekLangEind],"&lt;="&amp;$A14465)</f>
        <v/>
      </c>
      <c r="G14465" s="15">
        <f>IF($D14465=1,$B14465*100+$C14465,-1)</f>
        <v/>
      </c>
      <c r="H14465" s="15">
        <f>IF($D14465=1,$B14465,-1)</f>
        <v/>
      </c>
      <c r="I14465" s="15">
        <f>IF($D14465=1,$C14465,-1)</f>
        <v/>
      </c>
    </row>
    <row r="14466">
      <c r="A14466" s="33" t="n">
        <v>45894.625</v>
      </c>
      <c r="B14466" s="15">
        <f>WEEKDAY($A14466,2)</f>
        <v/>
      </c>
      <c r="C14466" s="15">
        <f>HOUR($A14466)</f>
        <v/>
      </c>
      <c r="D14466" s="15">
        <f>IF(AND($A14466&gt;=Instellingen!$B$6,$A14466&lt;Instellingen!$B$7),1,0)</f>
        <v/>
      </c>
      <c r="E14466" s="15">
        <f>COUNTIF(tData[BezoekStart],"&lt;"&amp;($A14466+1/24))-COUNTIF(tData[BezoekEind],"&lt;="&amp;$A14466)</f>
        <v/>
      </c>
      <c r="F14466" s="15">
        <f>COUNTIF(tData[BezoekLangStart],"&lt;"&amp;($A14466+1/24))-COUNTIF(tData[BezoekLangEind],"&lt;="&amp;$A14466)</f>
        <v/>
      </c>
      <c r="G14466" s="15">
        <f>IF($D14466=1,$B14466*100+$C14466,-1)</f>
        <v/>
      </c>
      <c r="H14466" s="15">
        <f>IF($D14466=1,$B14466,-1)</f>
        <v/>
      </c>
      <c r="I14466" s="15">
        <f>IF($D14466=1,$C14466,-1)</f>
        <v/>
      </c>
    </row>
    <row r="14467">
      <c r="A14467" s="33" t="n">
        <v>45894.66666666666</v>
      </c>
      <c r="B14467" s="15">
        <f>WEEKDAY($A14467,2)</f>
        <v/>
      </c>
      <c r="C14467" s="15">
        <f>HOUR($A14467)</f>
        <v/>
      </c>
      <c r="D14467" s="15">
        <f>IF(AND($A14467&gt;=Instellingen!$B$6,$A14467&lt;Instellingen!$B$7),1,0)</f>
        <v/>
      </c>
      <c r="E14467" s="15">
        <f>COUNTIF(tData[BezoekStart],"&lt;"&amp;($A14467+1/24))-COUNTIF(tData[BezoekEind],"&lt;="&amp;$A14467)</f>
        <v/>
      </c>
      <c r="F14467" s="15">
        <f>COUNTIF(tData[BezoekLangStart],"&lt;"&amp;($A14467+1/24))-COUNTIF(tData[BezoekLangEind],"&lt;="&amp;$A14467)</f>
        <v/>
      </c>
      <c r="G14467" s="15">
        <f>IF($D14467=1,$B14467*100+$C14467,-1)</f>
        <v/>
      </c>
      <c r="H14467" s="15">
        <f>IF($D14467=1,$B14467,-1)</f>
        <v/>
      </c>
      <c r="I14467" s="15">
        <f>IF($D14467=1,$C14467,-1)</f>
        <v/>
      </c>
    </row>
    <row r="14468">
      <c r="A14468" s="33" t="n">
        <v>45894.70833333334</v>
      </c>
      <c r="B14468" s="15">
        <f>WEEKDAY($A14468,2)</f>
        <v/>
      </c>
      <c r="C14468" s="15">
        <f>HOUR($A14468)</f>
        <v/>
      </c>
      <c r="D14468" s="15">
        <f>IF(AND($A14468&gt;=Instellingen!$B$6,$A14468&lt;Instellingen!$B$7),1,0)</f>
        <v/>
      </c>
      <c r="E14468" s="15">
        <f>COUNTIF(tData[BezoekStart],"&lt;"&amp;($A14468+1/24))-COUNTIF(tData[BezoekEind],"&lt;="&amp;$A14468)</f>
        <v/>
      </c>
      <c r="F14468" s="15">
        <f>COUNTIF(tData[BezoekLangStart],"&lt;"&amp;($A14468+1/24))-COUNTIF(tData[BezoekLangEind],"&lt;="&amp;$A14468)</f>
        <v/>
      </c>
      <c r="G14468" s="15">
        <f>IF($D14468=1,$B14468*100+$C14468,-1)</f>
        <v/>
      </c>
      <c r="H14468" s="15">
        <f>IF($D14468=1,$B14468,-1)</f>
        <v/>
      </c>
      <c r="I14468" s="15">
        <f>IF($D14468=1,$C14468,-1)</f>
        <v/>
      </c>
    </row>
    <row r="14469">
      <c r="A14469" s="33" t="n">
        <v>45894.75</v>
      </c>
      <c r="B14469" s="15">
        <f>WEEKDAY($A14469,2)</f>
        <v/>
      </c>
      <c r="C14469" s="15">
        <f>HOUR($A14469)</f>
        <v/>
      </c>
      <c r="D14469" s="15">
        <f>IF(AND($A14469&gt;=Instellingen!$B$6,$A14469&lt;Instellingen!$B$7),1,0)</f>
        <v/>
      </c>
      <c r="E14469" s="15">
        <f>COUNTIF(tData[BezoekStart],"&lt;"&amp;($A14469+1/24))-COUNTIF(tData[BezoekEind],"&lt;="&amp;$A14469)</f>
        <v/>
      </c>
      <c r="F14469" s="15">
        <f>COUNTIF(tData[BezoekLangStart],"&lt;"&amp;($A14469+1/24))-COUNTIF(tData[BezoekLangEind],"&lt;="&amp;$A14469)</f>
        <v/>
      </c>
      <c r="G14469" s="15">
        <f>IF($D14469=1,$B14469*100+$C14469,-1)</f>
        <v/>
      </c>
      <c r="H14469" s="15">
        <f>IF($D14469=1,$B14469,-1)</f>
        <v/>
      </c>
      <c r="I14469" s="15">
        <f>IF($D14469=1,$C14469,-1)</f>
        <v/>
      </c>
    </row>
    <row r="14470">
      <c r="A14470" s="33" t="n">
        <v>45894.79166666666</v>
      </c>
      <c r="B14470" s="15">
        <f>WEEKDAY($A14470,2)</f>
        <v/>
      </c>
      <c r="C14470" s="15">
        <f>HOUR($A14470)</f>
        <v/>
      </c>
      <c r="D14470" s="15">
        <f>IF(AND($A14470&gt;=Instellingen!$B$6,$A14470&lt;Instellingen!$B$7),1,0)</f>
        <v/>
      </c>
      <c r="E14470" s="15">
        <f>COUNTIF(tData[BezoekStart],"&lt;"&amp;($A14470+1/24))-COUNTIF(tData[BezoekEind],"&lt;="&amp;$A14470)</f>
        <v/>
      </c>
      <c r="F14470" s="15">
        <f>COUNTIF(tData[BezoekLangStart],"&lt;"&amp;($A14470+1/24))-COUNTIF(tData[BezoekLangEind],"&lt;="&amp;$A14470)</f>
        <v/>
      </c>
      <c r="G14470" s="15">
        <f>IF($D14470=1,$B14470*100+$C14470,-1)</f>
        <v/>
      </c>
      <c r="H14470" s="15">
        <f>IF($D14470=1,$B14470,-1)</f>
        <v/>
      </c>
      <c r="I14470" s="15">
        <f>IF($D14470=1,$C14470,-1)</f>
        <v/>
      </c>
    </row>
    <row r="14471">
      <c r="A14471" s="33" t="n">
        <v>45894.83333333334</v>
      </c>
      <c r="B14471" s="15">
        <f>WEEKDAY($A14471,2)</f>
        <v/>
      </c>
      <c r="C14471" s="15">
        <f>HOUR($A14471)</f>
        <v/>
      </c>
      <c r="D14471" s="15">
        <f>IF(AND($A14471&gt;=Instellingen!$B$6,$A14471&lt;Instellingen!$B$7),1,0)</f>
        <v/>
      </c>
      <c r="E14471" s="15">
        <f>COUNTIF(tData[BezoekStart],"&lt;"&amp;($A14471+1/24))-COUNTIF(tData[BezoekEind],"&lt;="&amp;$A14471)</f>
        <v/>
      </c>
      <c r="F14471" s="15">
        <f>COUNTIF(tData[BezoekLangStart],"&lt;"&amp;($A14471+1/24))-COUNTIF(tData[BezoekLangEind],"&lt;="&amp;$A14471)</f>
        <v/>
      </c>
      <c r="G14471" s="15">
        <f>IF($D14471=1,$B14471*100+$C14471,-1)</f>
        <v/>
      </c>
      <c r="H14471" s="15">
        <f>IF($D14471=1,$B14471,-1)</f>
        <v/>
      </c>
      <c r="I14471" s="15">
        <f>IF($D14471=1,$C14471,-1)</f>
        <v/>
      </c>
    </row>
    <row r="14472">
      <c r="A14472" s="33" t="n">
        <v>45894.875</v>
      </c>
      <c r="B14472" s="15">
        <f>WEEKDAY($A14472,2)</f>
        <v/>
      </c>
      <c r="C14472" s="15">
        <f>HOUR($A14472)</f>
        <v/>
      </c>
      <c r="D14472" s="15">
        <f>IF(AND($A14472&gt;=Instellingen!$B$6,$A14472&lt;Instellingen!$B$7),1,0)</f>
        <v/>
      </c>
      <c r="E14472" s="15">
        <f>COUNTIF(tData[BezoekStart],"&lt;"&amp;($A14472+1/24))-COUNTIF(tData[BezoekEind],"&lt;="&amp;$A14472)</f>
        <v/>
      </c>
      <c r="F14472" s="15">
        <f>COUNTIF(tData[BezoekLangStart],"&lt;"&amp;($A14472+1/24))-COUNTIF(tData[BezoekLangEind],"&lt;="&amp;$A14472)</f>
        <v/>
      </c>
      <c r="G14472" s="15">
        <f>IF($D14472=1,$B14472*100+$C14472,-1)</f>
        <v/>
      </c>
      <c r="H14472" s="15">
        <f>IF($D14472=1,$B14472,-1)</f>
        <v/>
      </c>
      <c r="I14472" s="15">
        <f>IF($D14472=1,$C14472,-1)</f>
        <v/>
      </c>
    </row>
    <row r="14473">
      <c r="A14473" s="33" t="n">
        <v>45894.91666666666</v>
      </c>
      <c r="B14473" s="15">
        <f>WEEKDAY($A14473,2)</f>
        <v/>
      </c>
      <c r="C14473" s="15">
        <f>HOUR($A14473)</f>
        <v/>
      </c>
      <c r="D14473" s="15">
        <f>IF(AND($A14473&gt;=Instellingen!$B$6,$A14473&lt;Instellingen!$B$7),1,0)</f>
        <v/>
      </c>
      <c r="E14473" s="15">
        <f>COUNTIF(tData[BezoekStart],"&lt;"&amp;($A14473+1/24))-COUNTIF(tData[BezoekEind],"&lt;="&amp;$A14473)</f>
        <v/>
      </c>
      <c r="F14473" s="15">
        <f>COUNTIF(tData[BezoekLangStart],"&lt;"&amp;($A14473+1/24))-COUNTIF(tData[BezoekLangEind],"&lt;="&amp;$A14473)</f>
        <v/>
      </c>
      <c r="G14473" s="15">
        <f>IF($D14473=1,$B14473*100+$C14473,-1)</f>
        <v/>
      </c>
      <c r="H14473" s="15">
        <f>IF($D14473=1,$B14473,-1)</f>
        <v/>
      </c>
      <c r="I14473" s="15">
        <f>IF($D14473=1,$C14473,-1)</f>
        <v/>
      </c>
    </row>
    <row r="14474">
      <c r="A14474" s="33" t="n">
        <v>45894.95833333334</v>
      </c>
      <c r="B14474" s="15">
        <f>WEEKDAY($A14474,2)</f>
        <v/>
      </c>
      <c r="C14474" s="15">
        <f>HOUR($A14474)</f>
        <v/>
      </c>
      <c r="D14474" s="15">
        <f>IF(AND($A14474&gt;=Instellingen!$B$6,$A14474&lt;Instellingen!$B$7),1,0)</f>
        <v/>
      </c>
      <c r="E14474" s="15">
        <f>COUNTIF(tData[BezoekStart],"&lt;"&amp;($A14474+1/24))-COUNTIF(tData[BezoekEind],"&lt;="&amp;$A14474)</f>
        <v/>
      </c>
      <c r="F14474" s="15">
        <f>COUNTIF(tData[BezoekLangStart],"&lt;"&amp;($A14474+1/24))-COUNTIF(tData[BezoekLangEind],"&lt;="&amp;$A14474)</f>
        <v/>
      </c>
      <c r="G14474" s="15">
        <f>IF($D14474=1,$B14474*100+$C14474,-1)</f>
        <v/>
      </c>
      <c r="H14474" s="15">
        <f>IF($D14474=1,$B14474,-1)</f>
        <v/>
      </c>
      <c r="I14474" s="15">
        <f>IF($D14474=1,$C14474,-1)</f>
        <v/>
      </c>
    </row>
    <row r="14475">
      <c r="A14475" s="33" t="n">
        <v>45895</v>
      </c>
      <c r="B14475" s="15">
        <f>WEEKDAY($A14475,2)</f>
        <v/>
      </c>
      <c r="C14475" s="15">
        <f>HOUR($A14475)</f>
        <v/>
      </c>
      <c r="D14475" s="15">
        <f>IF(AND($A14475&gt;=Instellingen!$B$6,$A14475&lt;Instellingen!$B$7),1,0)</f>
        <v/>
      </c>
      <c r="E14475" s="15">
        <f>COUNTIF(tData[BezoekStart],"&lt;"&amp;($A14475+1/24))-COUNTIF(tData[BezoekEind],"&lt;="&amp;$A14475)</f>
        <v/>
      </c>
      <c r="F14475" s="15">
        <f>COUNTIF(tData[BezoekLangStart],"&lt;"&amp;($A14475+1/24))-COUNTIF(tData[BezoekLangEind],"&lt;="&amp;$A14475)</f>
        <v/>
      </c>
      <c r="G14475" s="15">
        <f>IF($D14475=1,$B14475*100+$C14475,-1)</f>
        <v/>
      </c>
      <c r="H14475" s="15">
        <f>IF($D14475=1,$B14475,-1)</f>
        <v/>
      </c>
      <c r="I14475" s="15">
        <f>IF($D14475=1,$C14475,-1)</f>
        <v/>
      </c>
    </row>
    <row r="14476">
      <c r="A14476" s="33" t="n">
        <v>45895.04166666666</v>
      </c>
      <c r="B14476" s="15">
        <f>WEEKDAY($A14476,2)</f>
        <v/>
      </c>
      <c r="C14476" s="15">
        <f>HOUR($A14476)</f>
        <v/>
      </c>
      <c r="D14476" s="15">
        <f>IF(AND($A14476&gt;=Instellingen!$B$6,$A14476&lt;Instellingen!$B$7),1,0)</f>
        <v/>
      </c>
      <c r="E14476" s="15">
        <f>COUNTIF(tData[BezoekStart],"&lt;"&amp;($A14476+1/24))-COUNTIF(tData[BezoekEind],"&lt;="&amp;$A14476)</f>
        <v/>
      </c>
      <c r="F14476" s="15">
        <f>COUNTIF(tData[BezoekLangStart],"&lt;"&amp;($A14476+1/24))-COUNTIF(tData[BezoekLangEind],"&lt;="&amp;$A14476)</f>
        <v/>
      </c>
      <c r="G14476" s="15">
        <f>IF($D14476=1,$B14476*100+$C14476,-1)</f>
        <v/>
      </c>
      <c r="H14476" s="15">
        <f>IF($D14476=1,$B14476,-1)</f>
        <v/>
      </c>
      <c r="I14476" s="15">
        <f>IF($D14476=1,$C14476,-1)</f>
        <v/>
      </c>
    </row>
    <row r="14477">
      <c r="A14477" s="33" t="n">
        <v>45895.08333333334</v>
      </c>
      <c r="B14477" s="15">
        <f>WEEKDAY($A14477,2)</f>
        <v/>
      </c>
      <c r="C14477" s="15">
        <f>HOUR($A14477)</f>
        <v/>
      </c>
      <c r="D14477" s="15">
        <f>IF(AND($A14477&gt;=Instellingen!$B$6,$A14477&lt;Instellingen!$B$7),1,0)</f>
        <v/>
      </c>
      <c r="E14477" s="15">
        <f>COUNTIF(tData[BezoekStart],"&lt;"&amp;($A14477+1/24))-COUNTIF(tData[BezoekEind],"&lt;="&amp;$A14477)</f>
        <v/>
      </c>
      <c r="F14477" s="15">
        <f>COUNTIF(tData[BezoekLangStart],"&lt;"&amp;($A14477+1/24))-COUNTIF(tData[BezoekLangEind],"&lt;="&amp;$A14477)</f>
        <v/>
      </c>
      <c r="G14477" s="15">
        <f>IF($D14477=1,$B14477*100+$C14477,-1)</f>
        <v/>
      </c>
      <c r="H14477" s="15">
        <f>IF($D14477=1,$B14477,-1)</f>
        <v/>
      </c>
      <c r="I14477" s="15">
        <f>IF($D14477=1,$C14477,-1)</f>
        <v/>
      </c>
    </row>
    <row r="14478">
      <c r="A14478" s="33" t="n">
        <v>45895.125</v>
      </c>
      <c r="B14478" s="15">
        <f>WEEKDAY($A14478,2)</f>
        <v/>
      </c>
      <c r="C14478" s="15">
        <f>HOUR($A14478)</f>
        <v/>
      </c>
      <c r="D14478" s="15">
        <f>IF(AND($A14478&gt;=Instellingen!$B$6,$A14478&lt;Instellingen!$B$7),1,0)</f>
        <v/>
      </c>
      <c r="E14478" s="15">
        <f>COUNTIF(tData[BezoekStart],"&lt;"&amp;($A14478+1/24))-COUNTIF(tData[BezoekEind],"&lt;="&amp;$A14478)</f>
        <v/>
      </c>
      <c r="F14478" s="15">
        <f>COUNTIF(tData[BezoekLangStart],"&lt;"&amp;($A14478+1/24))-COUNTIF(tData[BezoekLangEind],"&lt;="&amp;$A14478)</f>
        <v/>
      </c>
      <c r="G14478" s="15">
        <f>IF($D14478=1,$B14478*100+$C14478,-1)</f>
        <v/>
      </c>
      <c r="H14478" s="15">
        <f>IF($D14478=1,$B14478,-1)</f>
        <v/>
      </c>
      <c r="I14478" s="15">
        <f>IF($D14478=1,$C14478,-1)</f>
        <v/>
      </c>
    </row>
    <row r="14479">
      <c r="A14479" s="33" t="n">
        <v>45895.16666666666</v>
      </c>
      <c r="B14479" s="15">
        <f>WEEKDAY($A14479,2)</f>
        <v/>
      </c>
      <c r="C14479" s="15">
        <f>HOUR($A14479)</f>
        <v/>
      </c>
      <c r="D14479" s="15">
        <f>IF(AND($A14479&gt;=Instellingen!$B$6,$A14479&lt;Instellingen!$B$7),1,0)</f>
        <v/>
      </c>
      <c r="E14479" s="15">
        <f>COUNTIF(tData[BezoekStart],"&lt;"&amp;($A14479+1/24))-COUNTIF(tData[BezoekEind],"&lt;="&amp;$A14479)</f>
        <v/>
      </c>
      <c r="F14479" s="15">
        <f>COUNTIF(tData[BezoekLangStart],"&lt;"&amp;($A14479+1/24))-COUNTIF(tData[BezoekLangEind],"&lt;="&amp;$A14479)</f>
        <v/>
      </c>
      <c r="G14479" s="15">
        <f>IF($D14479=1,$B14479*100+$C14479,-1)</f>
        <v/>
      </c>
      <c r="H14479" s="15">
        <f>IF($D14479=1,$B14479,-1)</f>
        <v/>
      </c>
      <c r="I14479" s="15">
        <f>IF($D14479=1,$C14479,-1)</f>
        <v/>
      </c>
    </row>
    <row r="14480">
      <c r="A14480" s="33" t="n">
        <v>45895.20833333334</v>
      </c>
      <c r="B14480" s="15">
        <f>WEEKDAY($A14480,2)</f>
        <v/>
      </c>
      <c r="C14480" s="15">
        <f>HOUR($A14480)</f>
        <v/>
      </c>
      <c r="D14480" s="15">
        <f>IF(AND($A14480&gt;=Instellingen!$B$6,$A14480&lt;Instellingen!$B$7),1,0)</f>
        <v/>
      </c>
      <c r="E14480" s="15">
        <f>COUNTIF(tData[BezoekStart],"&lt;"&amp;($A14480+1/24))-COUNTIF(tData[BezoekEind],"&lt;="&amp;$A14480)</f>
        <v/>
      </c>
      <c r="F14480" s="15">
        <f>COUNTIF(tData[BezoekLangStart],"&lt;"&amp;($A14480+1/24))-COUNTIF(tData[BezoekLangEind],"&lt;="&amp;$A14480)</f>
        <v/>
      </c>
      <c r="G14480" s="15">
        <f>IF($D14480=1,$B14480*100+$C14480,-1)</f>
        <v/>
      </c>
      <c r="H14480" s="15">
        <f>IF($D14480=1,$B14480,-1)</f>
        <v/>
      </c>
      <c r="I14480" s="15">
        <f>IF($D14480=1,$C14480,-1)</f>
        <v/>
      </c>
    </row>
    <row r="14481">
      <c r="A14481" s="33" t="n">
        <v>45895.25</v>
      </c>
      <c r="B14481" s="15">
        <f>WEEKDAY($A14481,2)</f>
        <v/>
      </c>
      <c r="C14481" s="15">
        <f>HOUR($A14481)</f>
        <v/>
      </c>
      <c r="D14481" s="15">
        <f>IF(AND($A14481&gt;=Instellingen!$B$6,$A14481&lt;Instellingen!$B$7),1,0)</f>
        <v/>
      </c>
      <c r="E14481" s="15">
        <f>COUNTIF(tData[BezoekStart],"&lt;"&amp;($A14481+1/24))-COUNTIF(tData[BezoekEind],"&lt;="&amp;$A14481)</f>
        <v/>
      </c>
      <c r="F14481" s="15">
        <f>COUNTIF(tData[BezoekLangStart],"&lt;"&amp;($A14481+1/24))-COUNTIF(tData[BezoekLangEind],"&lt;="&amp;$A14481)</f>
        <v/>
      </c>
      <c r="G14481" s="15">
        <f>IF($D14481=1,$B14481*100+$C14481,-1)</f>
        <v/>
      </c>
      <c r="H14481" s="15">
        <f>IF($D14481=1,$B14481,-1)</f>
        <v/>
      </c>
      <c r="I14481" s="15">
        <f>IF($D14481=1,$C14481,-1)</f>
        <v/>
      </c>
    </row>
    <row r="14482">
      <c r="A14482" s="33" t="n">
        <v>45895.29166666666</v>
      </c>
      <c r="B14482" s="15">
        <f>WEEKDAY($A14482,2)</f>
        <v/>
      </c>
      <c r="C14482" s="15">
        <f>HOUR($A14482)</f>
        <v/>
      </c>
      <c r="D14482" s="15">
        <f>IF(AND($A14482&gt;=Instellingen!$B$6,$A14482&lt;Instellingen!$B$7),1,0)</f>
        <v/>
      </c>
      <c r="E14482" s="15">
        <f>COUNTIF(tData[BezoekStart],"&lt;"&amp;($A14482+1/24))-COUNTIF(tData[BezoekEind],"&lt;="&amp;$A14482)</f>
        <v/>
      </c>
      <c r="F14482" s="15">
        <f>COUNTIF(tData[BezoekLangStart],"&lt;"&amp;($A14482+1/24))-COUNTIF(tData[BezoekLangEind],"&lt;="&amp;$A14482)</f>
        <v/>
      </c>
      <c r="G14482" s="15">
        <f>IF($D14482=1,$B14482*100+$C14482,-1)</f>
        <v/>
      </c>
      <c r="H14482" s="15">
        <f>IF($D14482=1,$B14482,-1)</f>
        <v/>
      </c>
      <c r="I14482" s="15">
        <f>IF($D14482=1,$C14482,-1)</f>
        <v/>
      </c>
    </row>
    <row r="14483">
      <c r="A14483" s="33" t="n">
        <v>45895.33333333334</v>
      </c>
      <c r="B14483" s="15">
        <f>WEEKDAY($A14483,2)</f>
        <v/>
      </c>
      <c r="C14483" s="15">
        <f>HOUR($A14483)</f>
        <v/>
      </c>
      <c r="D14483" s="15">
        <f>IF(AND($A14483&gt;=Instellingen!$B$6,$A14483&lt;Instellingen!$B$7),1,0)</f>
        <v/>
      </c>
      <c r="E14483" s="15">
        <f>COUNTIF(tData[BezoekStart],"&lt;"&amp;($A14483+1/24))-COUNTIF(tData[BezoekEind],"&lt;="&amp;$A14483)</f>
        <v/>
      </c>
      <c r="F14483" s="15">
        <f>COUNTIF(tData[BezoekLangStart],"&lt;"&amp;($A14483+1/24))-COUNTIF(tData[BezoekLangEind],"&lt;="&amp;$A14483)</f>
        <v/>
      </c>
      <c r="G14483" s="15">
        <f>IF($D14483=1,$B14483*100+$C14483,-1)</f>
        <v/>
      </c>
      <c r="H14483" s="15">
        <f>IF($D14483=1,$B14483,-1)</f>
        <v/>
      </c>
      <c r="I14483" s="15">
        <f>IF($D14483=1,$C14483,-1)</f>
        <v/>
      </c>
    </row>
    <row r="14484">
      <c r="A14484" s="33" t="n">
        <v>45895.375</v>
      </c>
      <c r="B14484" s="15">
        <f>WEEKDAY($A14484,2)</f>
        <v/>
      </c>
      <c r="C14484" s="15">
        <f>HOUR($A14484)</f>
        <v/>
      </c>
      <c r="D14484" s="15">
        <f>IF(AND($A14484&gt;=Instellingen!$B$6,$A14484&lt;Instellingen!$B$7),1,0)</f>
        <v/>
      </c>
      <c r="E14484" s="15">
        <f>COUNTIF(tData[BezoekStart],"&lt;"&amp;($A14484+1/24))-COUNTIF(tData[BezoekEind],"&lt;="&amp;$A14484)</f>
        <v/>
      </c>
      <c r="F14484" s="15">
        <f>COUNTIF(tData[BezoekLangStart],"&lt;"&amp;($A14484+1/24))-COUNTIF(tData[BezoekLangEind],"&lt;="&amp;$A14484)</f>
        <v/>
      </c>
      <c r="G14484" s="15">
        <f>IF($D14484=1,$B14484*100+$C14484,-1)</f>
        <v/>
      </c>
      <c r="H14484" s="15">
        <f>IF($D14484=1,$B14484,-1)</f>
        <v/>
      </c>
      <c r="I14484" s="15">
        <f>IF($D14484=1,$C14484,-1)</f>
        <v/>
      </c>
    </row>
    <row r="14485">
      <c r="A14485" s="33" t="n">
        <v>45895.41666666666</v>
      </c>
      <c r="B14485" s="15">
        <f>WEEKDAY($A14485,2)</f>
        <v/>
      </c>
      <c r="C14485" s="15">
        <f>HOUR($A14485)</f>
        <v/>
      </c>
      <c r="D14485" s="15">
        <f>IF(AND($A14485&gt;=Instellingen!$B$6,$A14485&lt;Instellingen!$B$7),1,0)</f>
        <v/>
      </c>
      <c r="E14485" s="15">
        <f>COUNTIF(tData[BezoekStart],"&lt;"&amp;($A14485+1/24))-COUNTIF(tData[BezoekEind],"&lt;="&amp;$A14485)</f>
        <v/>
      </c>
      <c r="F14485" s="15">
        <f>COUNTIF(tData[BezoekLangStart],"&lt;"&amp;($A14485+1/24))-COUNTIF(tData[BezoekLangEind],"&lt;="&amp;$A14485)</f>
        <v/>
      </c>
      <c r="G14485" s="15">
        <f>IF($D14485=1,$B14485*100+$C14485,-1)</f>
        <v/>
      </c>
      <c r="H14485" s="15">
        <f>IF($D14485=1,$B14485,-1)</f>
        <v/>
      </c>
      <c r="I14485" s="15">
        <f>IF($D14485=1,$C14485,-1)</f>
        <v/>
      </c>
    </row>
    <row r="14486">
      <c r="A14486" s="33" t="n">
        <v>45895.45833333334</v>
      </c>
      <c r="B14486" s="15">
        <f>WEEKDAY($A14486,2)</f>
        <v/>
      </c>
      <c r="C14486" s="15">
        <f>HOUR($A14486)</f>
        <v/>
      </c>
      <c r="D14486" s="15">
        <f>IF(AND($A14486&gt;=Instellingen!$B$6,$A14486&lt;Instellingen!$B$7),1,0)</f>
        <v/>
      </c>
      <c r="E14486" s="15">
        <f>COUNTIF(tData[BezoekStart],"&lt;"&amp;($A14486+1/24))-COUNTIF(tData[BezoekEind],"&lt;="&amp;$A14486)</f>
        <v/>
      </c>
      <c r="F14486" s="15">
        <f>COUNTIF(tData[BezoekLangStart],"&lt;"&amp;($A14486+1/24))-COUNTIF(tData[BezoekLangEind],"&lt;="&amp;$A14486)</f>
        <v/>
      </c>
      <c r="G14486" s="15">
        <f>IF($D14486=1,$B14486*100+$C14486,-1)</f>
        <v/>
      </c>
      <c r="H14486" s="15">
        <f>IF($D14486=1,$B14486,-1)</f>
        <v/>
      </c>
      <c r="I14486" s="15">
        <f>IF($D14486=1,$C14486,-1)</f>
        <v/>
      </c>
    </row>
    <row r="14487">
      <c r="A14487" s="33" t="n">
        <v>45895.5</v>
      </c>
      <c r="B14487" s="15">
        <f>WEEKDAY($A14487,2)</f>
        <v/>
      </c>
      <c r="C14487" s="15">
        <f>HOUR($A14487)</f>
        <v/>
      </c>
      <c r="D14487" s="15">
        <f>IF(AND($A14487&gt;=Instellingen!$B$6,$A14487&lt;Instellingen!$B$7),1,0)</f>
        <v/>
      </c>
      <c r="E14487" s="15">
        <f>COUNTIF(tData[BezoekStart],"&lt;"&amp;($A14487+1/24))-COUNTIF(tData[BezoekEind],"&lt;="&amp;$A14487)</f>
        <v/>
      </c>
      <c r="F14487" s="15">
        <f>COUNTIF(tData[BezoekLangStart],"&lt;"&amp;($A14487+1/24))-COUNTIF(tData[BezoekLangEind],"&lt;="&amp;$A14487)</f>
        <v/>
      </c>
      <c r="G14487" s="15">
        <f>IF($D14487=1,$B14487*100+$C14487,-1)</f>
        <v/>
      </c>
      <c r="H14487" s="15">
        <f>IF($D14487=1,$B14487,-1)</f>
        <v/>
      </c>
      <c r="I14487" s="15">
        <f>IF($D14487=1,$C14487,-1)</f>
        <v/>
      </c>
    </row>
    <row r="14488">
      <c r="A14488" s="33" t="n">
        <v>45895.54166666666</v>
      </c>
      <c r="B14488" s="15">
        <f>WEEKDAY($A14488,2)</f>
        <v/>
      </c>
      <c r="C14488" s="15">
        <f>HOUR($A14488)</f>
        <v/>
      </c>
      <c r="D14488" s="15">
        <f>IF(AND($A14488&gt;=Instellingen!$B$6,$A14488&lt;Instellingen!$B$7),1,0)</f>
        <v/>
      </c>
      <c r="E14488" s="15">
        <f>COUNTIF(tData[BezoekStart],"&lt;"&amp;($A14488+1/24))-COUNTIF(tData[BezoekEind],"&lt;="&amp;$A14488)</f>
        <v/>
      </c>
      <c r="F14488" s="15">
        <f>COUNTIF(tData[BezoekLangStart],"&lt;"&amp;($A14488+1/24))-COUNTIF(tData[BezoekLangEind],"&lt;="&amp;$A14488)</f>
        <v/>
      </c>
      <c r="G14488" s="15">
        <f>IF($D14488=1,$B14488*100+$C14488,-1)</f>
        <v/>
      </c>
      <c r="H14488" s="15">
        <f>IF($D14488=1,$B14488,-1)</f>
        <v/>
      </c>
      <c r="I14488" s="15">
        <f>IF($D14488=1,$C14488,-1)</f>
        <v/>
      </c>
    </row>
    <row r="14489">
      <c r="A14489" s="33" t="n">
        <v>45895.58333333334</v>
      </c>
      <c r="B14489" s="15">
        <f>WEEKDAY($A14489,2)</f>
        <v/>
      </c>
      <c r="C14489" s="15">
        <f>HOUR($A14489)</f>
        <v/>
      </c>
      <c r="D14489" s="15">
        <f>IF(AND($A14489&gt;=Instellingen!$B$6,$A14489&lt;Instellingen!$B$7),1,0)</f>
        <v/>
      </c>
      <c r="E14489" s="15">
        <f>COUNTIF(tData[BezoekStart],"&lt;"&amp;($A14489+1/24))-COUNTIF(tData[BezoekEind],"&lt;="&amp;$A14489)</f>
        <v/>
      </c>
      <c r="F14489" s="15">
        <f>COUNTIF(tData[BezoekLangStart],"&lt;"&amp;($A14489+1/24))-COUNTIF(tData[BezoekLangEind],"&lt;="&amp;$A14489)</f>
        <v/>
      </c>
      <c r="G14489" s="15">
        <f>IF($D14489=1,$B14489*100+$C14489,-1)</f>
        <v/>
      </c>
      <c r="H14489" s="15">
        <f>IF($D14489=1,$B14489,-1)</f>
        <v/>
      </c>
      <c r="I14489" s="15">
        <f>IF($D14489=1,$C14489,-1)</f>
        <v/>
      </c>
    </row>
    <row r="14490">
      <c r="A14490" s="33" t="n">
        <v>45895.625</v>
      </c>
      <c r="B14490" s="15">
        <f>WEEKDAY($A14490,2)</f>
        <v/>
      </c>
      <c r="C14490" s="15">
        <f>HOUR($A14490)</f>
        <v/>
      </c>
      <c r="D14490" s="15">
        <f>IF(AND($A14490&gt;=Instellingen!$B$6,$A14490&lt;Instellingen!$B$7),1,0)</f>
        <v/>
      </c>
      <c r="E14490" s="15">
        <f>COUNTIF(tData[BezoekStart],"&lt;"&amp;($A14490+1/24))-COUNTIF(tData[BezoekEind],"&lt;="&amp;$A14490)</f>
        <v/>
      </c>
      <c r="F14490" s="15">
        <f>COUNTIF(tData[BezoekLangStart],"&lt;"&amp;($A14490+1/24))-COUNTIF(tData[BezoekLangEind],"&lt;="&amp;$A14490)</f>
        <v/>
      </c>
      <c r="G14490" s="15">
        <f>IF($D14490=1,$B14490*100+$C14490,-1)</f>
        <v/>
      </c>
      <c r="H14490" s="15">
        <f>IF($D14490=1,$B14490,-1)</f>
        <v/>
      </c>
      <c r="I14490" s="15">
        <f>IF($D14490=1,$C14490,-1)</f>
        <v/>
      </c>
    </row>
    <row r="14491">
      <c r="A14491" s="33" t="n">
        <v>45895.66666666666</v>
      </c>
      <c r="B14491" s="15">
        <f>WEEKDAY($A14491,2)</f>
        <v/>
      </c>
      <c r="C14491" s="15">
        <f>HOUR($A14491)</f>
        <v/>
      </c>
      <c r="D14491" s="15">
        <f>IF(AND($A14491&gt;=Instellingen!$B$6,$A14491&lt;Instellingen!$B$7),1,0)</f>
        <v/>
      </c>
      <c r="E14491" s="15">
        <f>COUNTIF(tData[BezoekStart],"&lt;"&amp;($A14491+1/24))-COUNTIF(tData[BezoekEind],"&lt;="&amp;$A14491)</f>
        <v/>
      </c>
      <c r="F14491" s="15">
        <f>COUNTIF(tData[BezoekLangStart],"&lt;"&amp;($A14491+1/24))-COUNTIF(tData[BezoekLangEind],"&lt;="&amp;$A14491)</f>
        <v/>
      </c>
      <c r="G14491" s="15">
        <f>IF($D14491=1,$B14491*100+$C14491,-1)</f>
        <v/>
      </c>
      <c r="H14491" s="15">
        <f>IF($D14491=1,$B14491,-1)</f>
        <v/>
      </c>
      <c r="I14491" s="15">
        <f>IF($D14491=1,$C14491,-1)</f>
        <v/>
      </c>
    </row>
    <row r="14492">
      <c r="A14492" s="33" t="n">
        <v>45895.70833333334</v>
      </c>
      <c r="B14492" s="15">
        <f>WEEKDAY($A14492,2)</f>
        <v/>
      </c>
      <c r="C14492" s="15">
        <f>HOUR($A14492)</f>
        <v/>
      </c>
      <c r="D14492" s="15">
        <f>IF(AND($A14492&gt;=Instellingen!$B$6,$A14492&lt;Instellingen!$B$7),1,0)</f>
        <v/>
      </c>
      <c r="E14492" s="15">
        <f>COUNTIF(tData[BezoekStart],"&lt;"&amp;($A14492+1/24))-COUNTIF(tData[BezoekEind],"&lt;="&amp;$A14492)</f>
        <v/>
      </c>
      <c r="F14492" s="15">
        <f>COUNTIF(tData[BezoekLangStart],"&lt;"&amp;($A14492+1/24))-COUNTIF(tData[BezoekLangEind],"&lt;="&amp;$A14492)</f>
        <v/>
      </c>
      <c r="G14492" s="15">
        <f>IF($D14492=1,$B14492*100+$C14492,-1)</f>
        <v/>
      </c>
      <c r="H14492" s="15">
        <f>IF($D14492=1,$B14492,-1)</f>
        <v/>
      </c>
      <c r="I14492" s="15">
        <f>IF($D14492=1,$C14492,-1)</f>
        <v/>
      </c>
    </row>
    <row r="14493">
      <c r="A14493" s="33" t="n">
        <v>45895.75</v>
      </c>
      <c r="B14493" s="15">
        <f>WEEKDAY($A14493,2)</f>
        <v/>
      </c>
      <c r="C14493" s="15">
        <f>HOUR($A14493)</f>
        <v/>
      </c>
      <c r="D14493" s="15">
        <f>IF(AND($A14493&gt;=Instellingen!$B$6,$A14493&lt;Instellingen!$B$7),1,0)</f>
        <v/>
      </c>
      <c r="E14493" s="15">
        <f>COUNTIF(tData[BezoekStart],"&lt;"&amp;($A14493+1/24))-COUNTIF(tData[BezoekEind],"&lt;="&amp;$A14493)</f>
        <v/>
      </c>
      <c r="F14493" s="15">
        <f>COUNTIF(tData[BezoekLangStart],"&lt;"&amp;($A14493+1/24))-COUNTIF(tData[BezoekLangEind],"&lt;="&amp;$A14493)</f>
        <v/>
      </c>
      <c r="G14493" s="15">
        <f>IF($D14493=1,$B14493*100+$C14493,-1)</f>
        <v/>
      </c>
      <c r="H14493" s="15">
        <f>IF($D14493=1,$B14493,-1)</f>
        <v/>
      </c>
      <c r="I14493" s="15">
        <f>IF($D14493=1,$C14493,-1)</f>
        <v/>
      </c>
    </row>
    <row r="14494">
      <c r="A14494" s="33" t="n">
        <v>45895.79166666666</v>
      </c>
      <c r="B14494" s="15">
        <f>WEEKDAY($A14494,2)</f>
        <v/>
      </c>
      <c r="C14494" s="15">
        <f>HOUR($A14494)</f>
        <v/>
      </c>
      <c r="D14494" s="15">
        <f>IF(AND($A14494&gt;=Instellingen!$B$6,$A14494&lt;Instellingen!$B$7),1,0)</f>
        <v/>
      </c>
      <c r="E14494" s="15">
        <f>COUNTIF(tData[BezoekStart],"&lt;"&amp;($A14494+1/24))-COUNTIF(tData[BezoekEind],"&lt;="&amp;$A14494)</f>
        <v/>
      </c>
      <c r="F14494" s="15">
        <f>COUNTIF(tData[BezoekLangStart],"&lt;"&amp;($A14494+1/24))-COUNTIF(tData[BezoekLangEind],"&lt;="&amp;$A14494)</f>
        <v/>
      </c>
      <c r="G14494" s="15">
        <f>IF($D14494=1,$B14494*100+$C14494,-1)</f>
        <v/>
      </c>
      <c r="H14494" s="15">
        <f>IF($D14494=1,$B14494,-1)</f>
        <v/>
      </c>
      <c r="I14494" s="15">
        <f>IF($D14494=1,$C14494,-1)</f>
        <v/>
      </c>
    </row>
    <row r="14495">
      <c r="A14495" s="33" t="n">
        <v>45895.83333333334</v>
      </c>
      <c r="B14495" s="15">
        <f>WEEKDAY($A14495,2)</f>
        <v/>
      </c>
      <c r="C14495" s="15">
        <f>HOUR($A14495)</f>
        <v/>
      </c>
      <c r="D14495" s="15">
        <f>IF(AND($A14495&gt;=Instellingen!$B$6,$A14495&lt;Instellingen!$B$7),1,0)</f>
        <v/>
      </c>
      <c r="E14495" s="15">
        <f>COUNTIF(tData[BezoekStart],"&lt;"&amp;($A14495+1/24))-COUNTIF(tData[BezoekEind],"&lt;="&amp;$A14495)</f>
        <v/>
      </c>
      <c r="F14495" s="15">
        <f>COUNTIF(tData[BezoekLangStart],"&lt;"&amp;($A14495+1/24))-COUNTIF(tData[BezoekLangEind],"&lt;="&amp;$A14495)</f>
        <v/>
      </c>
      <c r="G14495" s="15">
        <f>IF($D14495=1,$B14495*100+$C14495,-1)</f>
        <v/>
      </c>
      <c r="H14495" s="15">
        <f>IF($D14495=1,$B14495,-1)</f>
        <v/>
      </c>
      <c r="I14495" s="15">
        <f>IF($D14495=1,$C14495,-1)</f>
        <v/>
      </c>
    </row>
    <row r="14496">
      <c r="A14496" s="33" t="n">
        <v>45895.875</v>
      </c>
      <c r="B14496" s="15">
        <f>WEEKDAY($A14496,2)</f>
        <v/>
      </c>
      <c r="C14496" s="15">
        <f>HOUR($A14496)</f>
        <v/>
      </c>
      <c r="D14496" s="15">
        <f>IF(AND($A14496&gt;=Instellingen!$B$6,$A14496&lt;Instellingen!$B$7),1,0)</f>
        <v/>
      </c>
      <c r="E14496" s="15">
        <f>COUNTIF(tData[BezoekStart],"&lt;"&amp;($A14496+1/24))-COUNTIF(tData[BezoekEind],"&lt;="&amp;$A14496)</f>
        <v/>
      </c>
      <c r="F14496" s="15">
        <f>COUNTIF(tData[BezoekLangStart],"&lt;"&amp;($A14496+1/24))-COUNTIF(tData[BezoekLangEind],"&lt;="&amp;$A14496)</f>
        <v/>
      </c>
      <c r="G14496" s="15">
        <f>IF($D14496=1,$B14496*100+$C14496,-1)</f>
        <v/>
      </c>
      <c r="H14496" s="15">
        <f>IF($D14496=1,$B14496,-1)</f>
        <v/>
      </c>
      <c r="I14496" s="15">
        <f>IF($D14496=1,$C14496,-1)</f>
        <v/>
      </c>
    </row>
    <row r="14497">
      <c r="A14497" s="33" t="n">
        <v>45895.91666666666</v>
      </c>
      <c r="B14497" s="15">
        <f>WEEKDAY($A14497,2)</f>
        <v/>
      </c>
      <c r="C14497" s="15">
        <f>HOUR($A14497)</f>
        <v/>
      </c>
      <c r="D14497" s="15">
        <f>IF(AND($A14497&gt;=Instellingen!$B$6,$A14497&lt;Instellingen!$B$7),1,0)</f>
        <v/>
      </c>
      <c r="E14497" s="15">
        <f>COUNTIF(tData[BezoekStart],"&lt;"&amp;($A14497+1/24))-COUNTIF(tData[BezoekEind],"&lt;="&amp;$A14497)</f>
        <v/>
      </c>
      <c r="F14497" s="15">
        <f>COUNTIF(tData[BezoekLangStart],"&lt;"&amp;($A14497+1/24))-COUNTIF(tData[BezoekLangEind],"&lt;="&amp;$A14497)</f>
        <v/>
      </c>
      <c r="G14497" s="15">
        <f>IF($D14497=1,$B14497*100+$C14497,-1)</f>
        <v/>
      </c>
      <c r="H14497" s="15">
        <f>IF($D14497=1,$B14497,-1)</f>
        <v/>
      </c>
      <c r="I14497" s="15">
        <f>IF($D14497=1,$C14497,-1)</f>
        <v/>
      </c>
    </row>
    <row r="14498">
      <c r="A14498" s="33" t="n">
        <v>45895.95833333334</v>
      </c>
      <c r="B14498" s="15">
        <f>WEEKDAY($A14498,2)</f>
        <v/>
      </c>
      <c r="C14498" s="15">
        <f>HOUR($A14498)</f>
        <v/>
      </c>
      <c r="D14498" s="15">
        <f>IF(AND($A14498&gt;=Instellingen!$B$6,$A14498&lt;Instellingen!$B$7),1,0)</f>
        <v/>
      </c>
      <c r="E14498" s="15">
        <f>COUNTIF(tData[BezoekStart],"&lt;"&amp;($A14498+1/24))-COUNTIF(tData[BezoekEind],"&lt;="&amp;$A14498)</f>
        <v/>
      </c>
      <c r="F14498" s="15">
        <f>COUNTIF(tData[BezoekLangStart],"&lt;"&amp;($A14498+1/24))-COUNTIF(tData[BezoekLangEind],"&lt;="&amp;$A14498)</f>
        <v/>
      </c>
      <c r="G14498" s="15">
        <f>IF($D14498=1,$B14498*100+$C14498,-1)</f>
        <v/>
      </c>
      <c r="H14498" s="15">
        <f>IF($D14498=1,$B14498,-1)</f>
        <v/>
      </c>
      <c r="I14498" s="15">
        <f>IF($D14498=1,$C14498,-1)</f>
        <v/>
      </c>
    </row>
    <row r="14499">
      <c r="A14499" s="33" t="n">
        <v>45896</v>
      </c>
      <c r="B14499" s="15">
        <f>WEEKDAY($A14499,2)</f>
        <v/>
      </c>
      <c r="C14499" s="15">
        <f>HOUR($A14499)</f>
        <v/>
      </c>
      <c r="D14499" s="15">
        <f>IF(AND($A14499&gt;=Instellingen!$B$6,$A14499&lt;Instellingen!$B$7),1,0)</f>
        <v/>
      </c>
      <c r="E14499" s="15">
        <f>COUNTIF(tData[BezoekStart],"&lt;"&amp;($A14499+1/24))-COUNTIF(tData[BezoekEind],"&lt;="&amp;$A14499)</f>
        <v/>
      </c>
      <c r="F14499" s="15">
        <f>COUNTIF(tData[BezoekLangStart],"&lt;"&amp;($A14499+1/24))-COUNTIF(tData[BezoekLangEind],"&lt;="&amp;$A14499)</f>
        <v/>
      </c>
      <c r="G14499" s="15">
        <f>IF($D14499=1,$B14499*100+$C14499,-1)</f>
        <v/>
      </c>
      <c r="H14499" s="15">
        <f>IF($D14499=1,$B14499,-1)</f>
        <v/>
      </c>
      <c r="I14499" s="15">
        <f>IF($D14499=1,$C14499,-1)</f>
        <v/>
      </c>
    </row>
    <row r="14500">
      <c r="A14500" s="33" t="n">
        <v>45896.04166666666</v>
      </c>
      <c r="B14500" s="15">
        <f>WEEKDAY($A14500,2)</f>
        <v/>
      </c>
      <c r="C14500" s="15">
        <f>HOUR($A14500)</f>
        <v/>
      </c>
      <c r="D14500" s="15">
        <f>IF(AND($A14500&gt;=Instellingen!$B$6,$A14500&lt;Instellingen!$B$7),1,0)</f>
        <v/>
      </c>
      <c r="E14500" s="15">
        <f>COUNTIF(tData[BezoekStart],"&lt;"&amp;($A14500+1/24))-COUNTIF(tData[BezoekEind],"&lt;="&amp;$A14500)</f>
        <v/>
      </c>
      <c r="F14500" s="15">
        <f>COUNTIF(tData[BezoekLangStart],"&lt;"&amp;($A14500+1/24))-COUNTIF(tData[BezoekLangEind],"&lt;="&amp;$A14500)</f>
        <v/>
      </c>
      <c r="G14500" s="15">
        <f>IF($D14500=1,$B14500*100+$C14500,-1)</f>
        <v/>
      </c>
      <c r="H14500" s="15">
        <f>IF($D14500=1,$B14500,-1)</f>
        <v/>
      </c>
      <c r="I14500" s="15">
        <f>IF($D14500=1,$C14500,-1)</f>
        <v/>
      </c>
    </row>
    <row r="14501">
      <c r="A14501" s="33" t="n">
        <v>45896.08333333334</v>
      </c>
      <c r="B14501" s="15">
        <f>WEEKDAY($A14501,2)</f>
        <v/>
      </c>
      <c r="C14501" s="15">
        <f>HOUR($A14501)</f>
        <v/>
      </c>
      <c r="D14501" s="15">
        <f>IF(AND($A14501&gt;=Instellingen!$B$6,$A14501&lt;Instellingen!$B$7),1,0)</f>
        <v/>
      </c>
      <c r="E14501" s="15">
        <f>COUNTIF(tData[BezoekStart],"&lt;"&amp;($A14501+1/24))-COUNTIF(tData[BezoekEind],"&lt;="&amp;$A14501)</f>
        <v/>
      </c>
      <c r="F14501" s="15">
        <f>COUNTIF(tData[BezoekLangStart],"&lt;"&amp;($A14501+1/24))-COUNTIF(tData[BezoekLangEind],"&lt;="&amp;$A14501)</f>
        <v/>
      </c>
      <c r="G14501" s="15">
        <f>IF($D14501=1,$B14501*100+$C14501,-1)</f>
        <v/>
      </c>
      <c r="H14501" s="15">
        <f>IF($D14501=1,$B14501,-1)</f>
        <v/>
      </c>
      <c r="I14501" s="15">
        <f>IF($D14501=1,$C14501,-1)</f>
        <v/>
      </c>
    </row>
    <row r="14502">
      <c r="A14502" s="33" t="n">
        <v>45896.125</v>
      </c>
      <c r="B14502" s="15">
        <f>WEEKDAY($A14502,2)</f>
        <v/>
      </c>
      <c r="C14502" s="15">
        <f>HOUR($A14502)</f>
        <v/>
      </c>
      <c r="D14502" s="15">
        <f>IF(AND($A14502&gt;=Instellingen!$B$6,$A14502&lt;Instellingen!$B$7),1,0)</f>
        <v/>
      </c>
      <c r="E14502" s="15">
        <f>COUNTIF(tData[BezoekStart],"&lt;"&amp;($A14502+1/24))-COUNTIF(tData[BezoekEind],"&lt;="&amp;$A14502)</f>
        <v/>
      </c>
      <c r="F14502" s="15">
        <f>COUNTIF(tData[BezoekLangStart],"&lt;"&amp;($A14502+1/24))-COUNTIF(tData[BezoekLangEind],"&lt;="&amp;$A14502)</f>
        <v/>
      </c>
      <c r="G14502" s="15">
        <f>IF($D14502=1,$B14502*100+$C14502,-1)</f>
        <v/>
      </c>
      <c r="H14502" s="15">
        <f>IF($D14502=1,$B14502,-1)</f>
        <v/>
      </c>
      <c r="I14502" s="15">
        <f>IF($D14502=1,$C14502,-1)</f>
        <v/>
      </c>
    </row>
    <row r="14503">
      <c r="A14503" s="33" t="n">
        <v>45896.16666666666</v>
      </c>
      <c r="B14503" s="15">
        <f>WEEKDAY($A14503,2)</f>
        <v/>
      </c>
      <c r="C14503" s="15">
        <f>HOUR($A14503)</f>
        <v/>
      </c>
      <c r="D14503" s="15">
        <f>IF(AND($A14503&gt;=Instellingen!$B$6,$A14503&lt;Instellingen!$B$7),1,0)</f>
        <v/>
      </c>
      <c r="E14503" s="15">
        <f>COUNTIF(tData[BezoekStart],"&lt;"&amp;($A14503+1/24))-COUNTIF(tData[BezoekEind],"&lt;="&amp;$A14503)</f>
        <v/>
      </c>
      <c r="F14503" s="15">
        <f>COUNTIF(tData[BezoekLangStart],"&lt;"&amp;($A14503+1/24))-COUNTIF(tData[BezoekLangEind],"&lt;="&amp;$A14503)</f>
        <v/>
      </c>
      <c r="G14503" s="15">
        <f>IF($D14503=1,$B14503*100+$C14503,-1)</f>
        <v/>
      </c>
      <c r="H14503" s="15">
        <f>IF($D14503=1,$B14503,-1)</f>
        <v/>
      </c>
      <c r="I14503" s="15">
        <f>IF($D14503=1,$C14503,-1)</f>
        <v/>
      </c>
    </row>
    <row r="14504">
      <c r="A14504" s="33" t="n">
        <v>45896.20833333334</v>
      </c>
      <c r="B14504" s="15">
        <f>WEEKDAY($A14504,2)</f>
        <v/>
      </c>
      <c r="C14504" s="15">
        <f>HOUR($A14504)</f>
        <v/>
      </c>
      <c r="D14504" s="15">
        <f>IF(AND($A14504&gt;=Instellingen!$B$6,$A14504&lt;Instellingen!$B$7),1,0)</f>
        <v/>
      </c>
      <c r="E14504" s="15">
        <f>COUNTIF(tData[BezoekStart],"&lt;"&amp;($A14504+1/24))-COUNTIF(tData[BezoekEind],"&lt;="&amp;$A14504)</f>
        <v/>
      </c>
      <c r="F14504" s="15">
        <f>COUNTIF(tData[BezoekLangStart],"&lt;"&amp;($A14504+1/24))-COUNTIF(tData[BezoekLangEind],"&lt;="&amp;$A14504)</f>
        <v/>
      </c>
      <c r="G14504" s="15">
        <f>IF($D14504=1,$B14504*100+$C14504,-1)</f>
        <v/>
      </c>
      <c r="H14504" s="15">
        <f>IF($D14504=1,$B14504,-1)</f>
        <v/>
      </c>
      <c r="I14504" s="15">
        <f>IF($D14504=1,$C14504,-1)</f>
        <v/>
      </c>
    </row>
    <row r="14505">
      <c r="A14505" s="33" t="n">
        <v>45896.25</v>
      </c>
      <c r="B14505" s="15">
        <f>WEEKDAY($A14505,2)</f>
        <v/>
      </c>
      <c r="C14505" s="15">
        <f>HOUR($A14505)</f>
        <v/>
      </c>
      <c r="D14505" s="15">
        <f>IF(AND($A14505&gt;=Instellingen!$B$6,$A14505&lt;Instellingen!$B$7),1,0)</f>
        <v/>
      </c>
      <c r="E14505" s="15">
        <f>COUNTIF(tData[BezoekStart],"&lt;"&amp;($A14505+1/24))-COUNTIF(tData[BezoekEind],"&lt;="&amp;$A14505)</f>
        <v/>
      </c>
      <c r="F14505" s="15">
        <f>COUNTIF(tData[BezoekLangStart],"&lt;"&amp;($A14505+1/24))-COUNTIF(tData[BezoekLangEind],"&lt;="&amp;$A14505)</f>
        <v/>
      </c>
      <c r="G14505" s="15">
        <f>IF($D14505=1,$B14505*100+$C14505,-1)</f>
        <v/>
      </c>
      <c r="H14505" s="15">
        <f>IF($D14505=1,$B14505,-1)</f>
        <v/>
      </c>
      <c r="I14505" s="15">
        <f>IF($D14505=1,$C14505,-1)</f>
        <v/>
      </c>
    </row>
    <row r="14506">
      <c r="A14506" s="33" t="n">
        <v>45896.29166666666</v>
      </c>
      <c r="B14506" s="15">
        <f>WEEKDAY($A14506,2)</f>
        <v/>
      </c>
      <c r="C14506" s="15">
        <f>HOUR($A14506)</f>
        <v/>
      </c>
      <c r="D14506" s="15">
        <f>IF(AND($A14506&gt;=Instellingen!$B$6,$A14506&lt;Instellingen!$B$7),1,0)</f>
        <v/>
      </c>
      <c r="E14506" s="15">
        <f>COUNTIF(tData[BezoekStart],"&lt;"&amp;($A14506+1/24))-COUNTIF(tData[BezoekEind],"&lt;="&amp;$A14506)</f>
        <v/>
      </c>
      <c r="F14506" s="15">
        <f>COUNTIF(tData[BezoekLangStart],"&lt;"&amp;($A14506+1/24))-COUNTIF(tData[BezoekLangEind],"&lt;="&amp;$A14506)</f>
        <v/>
      </c>
      <c r="G14506" s="15">
        <f>IF($D14506=1,$B14506*100+$C14506,-1)</f>
        <v/>
      </c>
      <c r="H14506" s="15">
        <f>IF($D14506=1,$B14506,-1)</f>
        <v/>
      </c>
      <c r="I14506" s="15">
        <f>IF($D14506=1,$C14506,-1)</f>
        <v/>
      </c>
    </row>
    <row r="14507">
      <c r="A14507" s="33" t="n">
        <v>45896.33333333334</v>
      </c>
      <c r="B14507" s="15">
        <f>WEEKDAY($A14507,2)</f>
        <v/>
      </c>
      <c r="C14507" s="15">
        <f>HOUR($A14507)</f>
        <v/>
      </c>
      <c r="D14507" s="15">
        <f>IF(AND($A14507&gt;=Instellingen!$B$6,$A14507&lt;Instellingen!$B$7),1,0)</f>
        <v/>
      </c>
      <c r="E14507" s="15">
        <f>COUNTIF(tData[BezoekStart],"&lt;"&amp;($A14507+1/24))-COUNTIF(tData[BezoekEind],"&lt;="&amp;$A14507)</f>
        <v/>
      </c>
      <c r="F14507" s="15">
        <f>COUNTIF(tData[BezoekLangStart],"&lt;"&amp;($A14507+1/24))-COUNTIF(tData[BezoekLangEind],"&lt;="&amp;$A14507)</f>
        <v/>
      </c>
      <c r="G14507" s="15">
        <f>IF($D14507=1,$B14507*100+$C14507,-1)</f>
        <v/>
      </c>
      <c r="H14507" s="15">
        <f>IF($D14507=1,$B14507,-1)</f>
        <v/>
      </c>
      <c r="I14507" s="15">
        <f>IF($D14507=1,$C14507,-1)</f>
        <v/>
      </c>
    </row>
    <row r="14508">
      <c r="A14508" s="33" t="n">
        <v>45896.375</v>
      </c>
      <c r="B14508" s="15">
        <f>WEEKDAY($A14508,2)</f>
        <v/>
      </c>
      <c r="C14508" s="15">
        <f>HOUR($A14508)</f>
        <v/>
      </c>
      <c r="D14508" s="15">
        <f>IF(AND($A14508&gt;=Instellingen!$B$6,$A14508&lt;Instellingen!$B$7),1,0)</f>
        <v/>
      </c>
      <c r="E14508" s="15">
        <f>COUNTIF(tData[BezoekStart],"&lt;"&amp;($A14508+1/24))-COUNTIF(tData[BezoekEind],"&lt;="&amp;$A14508)</f>
        <v/>
      </c>
      <c r="F14508" s="15">
        <f>COUNTIF(tData[BezoekLangStart],"&lt;"&amp;($A14508+1/24))-COUNTIF(tData[BezoekLangEind],"&lt;="&amp;$A14508)</f>
        <v/>
      </c>
      <c r="G14508" s="15">
        <f>IF($D14508=1,$B14508*100+$C14508,-1)</f>
        <v/>
      </c>
      <c r="H14508" s="15">
        <f>IF($D14508=1,$B14508,-1)</f>
        <v/>
      </c>
      <c r="I14508" s="15">
        <f>IF($D14508=1,$C14508,-1)</f>
        <v/>
      </c>
    </row>
    <row r="14509">
      <c r="A14509" s="33" t="n">
        <v>45896.41666666666</v>
      </c>
      <c r="B14509" s="15">
        <f>WEEKDAY($A14509,2)</f>
        <v/>
      </c>
      <c r="C14509" s="15">
        <f>HOUR($A14509)</f>
        <v/>
      </c>
      <c r="D14509" s="15">
        <f>IF(AND($A14509&gt;=Instellingen!$B$6,$A14509&lt;Instellingen!$B$7),1,0)</f>
        <v/>
      </c>
      <c r="E14509" s="15">
        <f>COUNTIF(tData[BezoekStart],"&lt;"&amp;($A14509+1/24))-COUNTIF(tData[BezoekEind],"&lt;="&amp;$A14509)</f>
        <v/>
      </c>
      <c r="F14509" s="15">
        <f>COUNTIF(tData[BezoekLangStart],"&lt;"&amp;($A14509+1/24))-COUNTIF(tData[BezoekLangEind],"&lt;="&amp;$A14509)</f>
        <v/>
      </c>
      <c r="G14509" s="15">
        <f>IF($D14509=1,$B14509*100+$C14509,-1)</f>
        <v/>
      </c>
      <c r="H14509" s="15">
        <f>IF($D14509=1,$B14509,-1)</f>
        <v/>
      </c>
      <c r="I14509" s="15">
        <f>IF($D14509=1,$C14509,-1)</f>
        <v/>
      </c>
    </row>
    <row r="14510">
      <c r="A14510" s="33" t="n">
        <v>45896.45833333334</v>
      </c>
      <c r="B14510" s="15">
        <f>WEEKDAY($A14510,2)</f>
        <v/>
      </c>
      <c r="C14510" s="15">
        <f>HOUR($A14510)</f>
        <v/>
      </c>
      <c r="D14510" s="15">
        <f>IF(AND($A14510&gt;=Instellingen!$B$6,$A14510&lt;Instellingen!$B$7),1,0)</f>
        <v/>
      </c>
      <c r="E14510" s="15">
        <f>COUNTIF(tData[BezoekStart],"&lt;"&amp;($A14510+1/24))-COUNTIF(tData[BezoekEind],"&lt;="&amp;$A14510)</f>
        <v/>
      </c>
      <c r="F14510" s="15">
        <f>COUNTIF(tData[BezoekLangStart],"&lt;"&amp;($A14510+1/24))-COUNTIF(tData[BezoekLangEind],"&lt;="&amp;$A14510)</f>
        <v/>
      </c>
      <c r="G14510" s="15">
        <f>IF($D14510=1,$B14510*100+$C14510,-1)</f>
        <v/>
      </c>
      <c r="H14510" s="15">
        <f>IF($D14510=1,$B14510,-1)</f>
        <v/>
      </c>
      <c r="I14510" s="15">
        <f>IF($D14510=1,$C14510,-1)</f>
        <v/>
      </c>
    </row>
    <row r="14511">
      <c r="A14511" s="33" t="n">
        <v>45896.5</v>
      </c>
      <c r="B14511" s="15">
        <f>WEEKDAY($A14511,2)</f>
        <v/>
      </c>
      <c r="C14511" s="15">
        <f>HOUR($A14511)</f>
        <v/>
      </c>
      <c r="D14511" s="15">
        <f>IF(AND($A14511&gt;=Instellingen!$B$6,$A14511&lt;Instellingen!$B$7),1,0)</f>
        <v/>
      </c>
      <c r="E14511" s="15">
        <f>COUNTIF(tData[BezoekStart],"&lt;"&amp;($A14511+1/24))-COUNTIF(tData[BezoekEind],"&lt;="&amp;$A14511)</f>
        <v/>
      </c>
      <c r="F14511" s="15">
        <f>COUNTIF(tData[BezoekLangStart],"&lt;"&amp;($A14511+1/24))-COUNTIF(tData[BezoekLangEind],"&lt;="&amp;$A14511)</f>
        <v/>
      </c>
      <c r="G14511" s="15">
        <f>IF($D14511=1,$B14511*100+$C14511,-1)</f>
        <v/>
      </c>
      <c r="H14511" s="15">
        <f>IF($D14511=1,$B14511,-1)</f>
        <v/>
      </c>
      <c r="I14511" s="15">
        <f>IF($D14511=1,$C14511,-1)</f>
        <v/>
      </c>
    </row>
    <row r="14512">
      <c r="A14512" s="33" t="n">
        <v>45896.54166666666</v>
      </c>
      <c r="B14512" s="15">
        <f>WEEKDAY($A14512,2)</f>
        <v/>
      </c>
      <c r="C14512" s="15">
        <f>HOUR($A14512)</f>
        <v/>
      </c>
      <c r="D14512" s="15">
        <f>IF(AND($A14512&gt;=Instellingen!$B$6,$A14512&lt;Instellingen!$B$7),1,0)</f>
        <v/>
      </c>
      <c r="E14512" s="15">
        <f>COUNTIF(tData[BezoekStart],"&lt;"&amp;($A14512+1/24))-COUNTIF(tData[BezoekEind],"&lt;="&amp;$A14512)</f>
        <v/>
      </c>
      <c r="F14512" s="15">
        <f>COUNTIF(tData[BezoekLangStart],"&lt;"&amp;($A14512+1/24))-COUNTIF(tData[BezoekLangEind],"&lt;="&amp;$A14512)</f>
        <v/>
      </c>
      <c r="G14512" s="15">
        <f>IF($D14512=1,$B14512*100+$C14512,-1)</f>
        <v/>
      </c>
      <c r="H14512" s="15">
        <f>IF($D14512=1,$B14512,-1)</f>
        <v/>
      </c>
      <c r="I14512" s="15">
        <f>IF($D14512=1,$C14512,-1)</f>
        <v/>
      </c>
    </row>
    <row r="14513">
      <c r="A14513" s="33" t="n">
        <v>45896.58333333334</v>
      </c>
      <c r="B14513" s="15">
        <f>WEEKDAY($A14513,2)</f>
        <v/>
      </c>
      <c r="C14513" s="15">
        <f>HOUR($A14513)</f>
        <v/>
      </c>
      <c r="D14513" s="15">
        <f>IF(AND($A14513&gt;=Instellingen!$B$6,$A14513&lt;Instellingen!$B$7),1,0)</f>
        <v/>
      </c>
      <c r="E14513" s="15">
        <f>COUNTIF(tData[BezoekStart],"&lt;"&amp;($A14513+1/24))-COUNTIF(tData[BezoekEind],"&lt;="&amp;$A14513)</f>
        <v/>
      </c>
      <c r="F14513" s="15">
        <f>COUNTIF(tData[BezoekLangStart],"&lt;"&amp;($A14513+1/24))-COUNTIF(tData[BezoekLangEind],"&lt;="&amp;$A14513)</f>
        <v/>
      </c>
      <c r="G14513" s="15">
        <f>IF($D14513=1,$B14513*100+$C14513,-1)</f>
        <v/>
      </c>
      <c r="H14513" s="15">
        <f>IF($D14513=1,$B14513,-1)</f>
        <v/>
      </c>
      <c r="I14513" s="15">
        <f>IF($D14513=1,$C14513,-1)</f>
        <v/>
      </c>
    </row>
    <row r="14514">
      <c r="A14514" s="33" t="n">
        <v>45896.625</v>
      </c>
      <c r="B14514" s="15">
        <f>WEEKDAY($A14514,2)</f>
        <v/>
      </c>
      <c r="C14514" s="15">
        <f>HOUR($A14514)</f>
        <v/>
      </c>
      <c r="D14514" s="15">
        <f>IF(AND($A14514&gt;=Instellingen!$B$6,$A14514&lt;Instellingen!$B$7),1,0)</f>
        <v/>
      </c>
      <c r="E14514" s="15">
        <f>COUNTIF(tData[BezoekStart],"&lt;"&amp;($A14514+1/24))-COUNTIF(tData[BezoekEind],"&lt;="&amp;$A14514)</f>
        <v/>
      </c>
      <c r="F14514" s="15">
        <f>COUNTIF(tData[BezoekLangStart],"&lt;"&amp;($A14514+1/24))-COUNTIF(tData[BezoekLangEind],"&lt;="&amp;$A14514)</f>
        <v/>
      </c>
      <c r="G14514" s="15">
        <f>IF($D14514=1,$B14514*100+$C14514,-1)</f>
        <v/>
      </c>
      <c r="H14514" s="15">
        <f>IF($D14514=1,$B14514,-1)</f>
        <v/>
      </c>
      <c r="I14514" s="15">
        <f>IF($D14514=1,$C14514,-1)</f>
        <v/>
      </c>
    </row>
    <row r="14515">
      <c r="A14515" s="33" t="n">
        <v>45896.66666666666</v>
      </c>
      <c r="B14515" s="15">
        <f>WEEKDAY($A14515,2)</f>
        <v/>
      </c>
      <c r="C14515" s="15">
        <f>HOUR($A14515)</f>
        <v/>
      </c>
      <c r="D14515" s="15">
        <f>IF(AND($A14515&gt;=Instellingen!$B$6,$A14515&lt;Instellingen!$B$7),1,0)</f>
        <v/>
      </c>
      <c r="E14515" s="15">
        <f>COUNTIF(tData[BezoekStart],"&lt;"&amp;($A14515+1/24))-COUNTIF(tData[BezoekEind],"&lt;="&amp;$A14515)</f>
        <v/>
      </c>
      <c r="F14515" s="15">
        <f>COUNTIF(tData[BezoekLangStart],"&lt;"&amp;($A14515+1/24))-COUNTIF(tData[BezoekLangEind],"&lt;="&amp;$A14515)</f>
        <v/>
      </c>
      <c r="G14515" s="15">
        <f>IF($D14515=1,$B14515*100+$C14515,-1)</f>
        <v/>
      </c>
      <c r="H14515" s="15">
        <f>IF($D14515=1,$B14515,-1)</f>
        <v/>
      </c>
      <c r="I14515" s="15">
        <f>IF($D14515=1,$C14515,-1)</f>
        <v/>
      </c>
    </row>
    <row r="14516">
      <c r="A14516" s="33" t="n">
        <v>45896.70833333334</v>
      </c>
      <c r="B14516" s="15">
        <f>WEEKDAY($A14516,2)</f>
        <v/>
      </c>
      <c r="C14516" s="15">
        <f>HOUR($A14516)</f>
        <v/>
      </c>
      <c r="D14516" s="15">
        <f>IF(AND($A14516&gt;=Instellingen!$B$6,$A14516&lt;Instellingen!$B$7),1,0)</f>
        <v/>
      </c>
      <c r="E14516" s="15">
        <f>COUNTIF(tData[BezoekStart],"&lt;"&amp;($A14516+1/24))-COUNTIF(tData[BezoekEind],"&lt;="&amp;$A14516)</f>
        <v/>
      </c>
      <c r="F14516" s="15">
        <f>COUNTIF(tData[BezoekLangStart],"&lt;"&amp;($A14516+1/24))-COUNTIF(tData[BezoekLangEind],"&lt;="&amp;$A14516)</f>
        <v/>
      </c>
      <c r="G14516" s="15">
        <f>IF($D14516=1,$B14516*100+$C14516,-1)</f>
        <v/>
      </c>
      <c r="H14516" s="15">
        <f>IF($D14516=1,$B14516,-1)</f>
        <v/>
      </c>
      <c r="I14516" s="15">
        <f>IF($D14516=1,$C14516,-1)</f>
        <v/>
      </c>
    </row>
    <row r="14517">
      <c r="A14517" s="33" t="n">
        <v>45896.75</v>
      </c>
      <c r="B14517" s="15">
        <f>WEEKDAY($A14517,2)</f>
        <v/>
      </c>
      <c r="C14517" s="15">
        <f>HOUR($A14517)</f>
        <v/>
      </c>
      <c r="D14517" s="15">
        <f>IF(AND($A14517&gt;=Instellingen!$B$6,$A14517&lt;Instellingen!$B$7),1,0)</f>
        <v/>
      </c>
      <c r="E14517" s="15">
        <f>COUNTIF(tData[BezoekStart],"&lt;"&amp;($A14517+1/24))-COUNTIF(tData[BezoekEind],"&lt;="&amp;$A14517)</f>
        <v/>
      </c>
      <c r="F14517" s="15">
        <f>COUNTIF(tData[BezoekLangStart],"&lt;"&amp;($A14517+1/24))-COUNTIF(tData[BezoekLangEind],"&lt;="&amp;$A14517)</f>
        <v/>
      </c>
      <c r="G14517" s="15">
        <f>IF($D14517=1,$B14517*100+$C14517,-1)</f>
        <v/>
      </c>
      <c r="H14517" s="15">
        <f>IF($D14517=1,$B14517,-1)</f>
        <v/>
      </c>
      <c r="I14517" s="15">
        <f>IF($D14517=1,$C14517,-1)</f>
        <v/>
      </c>
    </row>
    <row r="14518">
      <c r="A14518" s="33" t="n">
        <v>45896.79166666666</v>
      </c>
      <c r="B14518" s="15">
        <f>WEEKDAY($A14518,2)</f>
        <v/>
      </c>
      <c r="C14518" s="15">
        <f>HOUR($A14518)</f>
        <v/>
      </c>
      <c r="D14518" s="15">
        <f>IF(AND($A14518&gt;=Instellingen!$B$6,$A14518&lt;Instellingen!$B$7),1,0)</f>
        <v/>
      </c>
      <c r="E14518" s="15">
        <f>COUNTIF(tData[BezoekStart],"&lt;"&amp;($A14518+1/24))-COUNTIF(tData[BezoekEind],"&lt;="&amp;$A14518)</f>
        <v/>
      </c>
      <c r="F14518" s="15">
        <f>COUNTIF(tData[BezoekLangStart],"&lt;"&amp;($A14518+1/24))-COUNTIF(tData[BezoekLangEind],"&lt;="&amp;$A14518)</f>
        <v/>
      </c>
      <c r="G14518" s="15">
        <f>IF($D14518=1,$B14518*100+$C14518,-1)</f>
        <v/>
      </c>
      <c r="H14518" s="15">
        <f>IF($D14518=1,$B14518,-1)</f>
        <v/>
      </c>
      <c r="I14518" s="15">
        <f>IF($D14518=1,$C14518,-1)</f>
        <v/>
      </c>
    </row>
    <row r="14519">
      <c r="A14519" s="33" t="n">
        <v>45896.83333333334</v>
      </c>
      <c r="B14519" s="15">
        <f>WEEKDAY($A14519,2)</f>
        <v/>
      </c>
      <c r="C14519" s="15">
        <f>HOUR($A14519)</f>
        <v/>
      </c>
      <c r="D14519" s="15">
        <f>IF(AND($A14519&gt;=Instellingen!$B$6,$A14519&lt;Instellingen!$B$7),1,0)</f>
        <v/>
      </c>
      <c r="E14519" s="15">
        <f>COUNTIF(tData[BezoekStart],"&lt;"&amp;($A14519+1/24))-COUNTIF(tData[BezoekEind],"&lt;="&amp;$A14519)</f>
        <v/>
      </c>
      <c r="F14519" s="15">
        <f>COUNTIF(tData[BezoekLangStart],"&lt;"&amp;($A14519+1/24))-COUNTIF(tData[BezoekLangEind],"&lt;="&amp;$A14519)</f>
        <v/>
      </c>
      <c r="G14519" s="15">
        <f>IF($D14519=1,$B14519*100+$C14519,-1)</f>
        <v/>
      </c>
      <c r="H14519" s="15">
        <f>IF($D14519=1,$B14519,-1)</f>
        <v/>
      </c>
      <c r="I14519" s="15">
        <f>IF($D14519=1,$C14519,-1)</f>
        <v/>
      </c>
    </row>
    <row r="14520">
      <c r="A14520" s="33" t="n">
        <v>45896.875</v>
      </c>
      <c r="B14520" s="15">
        <f>WEEKDAY($A14520,2)</f>
        <v/>
      </c>
      <c r="C14520" s="15">
        <f>HOUR($A14520)</f>
        <v/>
      </c>
      <c r="D14520" s="15">
        <f>IF(AND($A14520&gt;=Instellingen!$B$6,$A14520&lt;Instellingen!$B$7),1,0)</f>
        <v/>
      </c>
      <c r="E14520" s="15">
        <f>COUNTIF(tData[BezoekStart],"&lt;"&amp;($A14520+1/24))-COUNTIF(tData[BezoekEind],"&lt;="&amp;$A14520)</f>
        <v/>
      </c>
      <c r="F14520" s="15">
        <f>COUNTIF(tData[BezoekLangStart],"&lt;"&amp;($A14520+1/24))-COUNTIF(tData[BezoekLangEind],"&lt;="&amp;$A14520)</f>
        <v/>
      </c>
      <c r="G14520" s="15">
        <f>IF($D14520=1,$B14520*100+$C14520,-1)</f>
        <v/>
      </c>
      <c r="H14520" s="15">
        <f>IF($D14520=1,$B14520,-1)</f>
        <v/>
      </c>
      <c r="I14520" s="15">
        <f>IF($D14520=1,$C14520,-1)</f>
        <v/>
      </c>
    </row>
    <row r="14521">
      <c r="A14521" s="33" t="n">
        <v>45896.91666666666</v>
      </c>
      <c r="B14521" s="15">
        <f>WEEKDAY($A14521,2)</f>
        <v/>
      </c>
      <c r="C14521" s="15">
        <f>HOUR($A14521)</f>
        <v/>
      </c>
      <c r="D14521" s="15">
        <f>IF(AND($A14521&gt;=Instellingen!$B$6,$A14521&lt;Instellingen!$B$7),1,0)</f>
        <v/>
      </c>
      <c r="E14521" s="15">
        <f>COUNTIF(tData[BezoekStart],"&lt;"&amp;($A14521+1/24))-COUNTIF(tData[BezoekEind],"&lt;="&amp;$A14521)</f>
        <v/>
      </c>
      <c r="F14521" s="15">
        <f>COUNTIF(tData[BezoekLangStart],"&lt;"&amp;($A14521+1/24))-COUNTIF(tData[BezoekLangEind],"&lt;="&amp;$A14521)</f>
        <v/>
      </c>
      <c r="G14521" s="15">
        <f>IF($D14521=1,$B14521*100+$C14521,-1)</f>
        <v/>
      </c>
      <c r="H14521" s="15">
        <f>IF($D14521=1,$B14521,-1)</f>
        <v/>
      </c>
      <c r="I14521" s="15">
        <f>IF($D14521=1,$C14521,-1)</f>
        <v/>
      </c>
    </row>
    <row r="14522">
      <c r="A14522" s="33" t="n">
        <v>45896.95833333334</v>
      </c>
      <c r="B14522" s="15">
        <f>WEEKDAY($A14522,2)</f>
        <v/>
      </c>
      <c r="C14522" s="15">
        <f>HOUR($A14522)</f>
        <v/>
      </c>
      <c r="D14522" s="15">
        <f>IF(AND($A14522&gt;=Instellingen!$B$6,$A14522&lt;Instellingen!$B$7),1,0)</f>
        <v/>
      </c>
      <c r="E14522" s="15">
        <f>COUNTIF(tData[BezoekStart],"&lt;"&amp;($A14522+1/24))-COUNTIF(tData[BezoekEind],"&lt;="&amp;$A14522)</f>
        <v/>
      </c>
      <c r="F14522" s="15">
        <f>COUNTIF(tData[BezoekLangStart],"&lt;"&amp;($A14522+1/24))-COUNTIF(tData[BezoekLangEind],"&lt;="&amp;$A14522)</f>
        <v/>
      </c>
      <c r="G14522" s="15">
        <f>IF($D14522=1,$B14522*100+$C14522,-1)</f>
        <v/>
      </c>
      <c r="H14522" s="15">
        <f>IF($D14522=1,$B14522,-1)</f>
        <v/>
      </c>
      <c r="I14522" s="15">
        <f>IF($D14522=1,$C14522,-1)</f>
        <v/>
      </c>
    </row>
    <row r="14523">
      <c r="A14523" s="33" t="n">
        <v>45897</v>
      </c>
      <c r="B14523" s="15">
        <f>WEEKDAY($A14523,2)</f>
        <v/>
      </c>
      <c r="C14523" s="15">
        <f>HOUR($A14523)</f>
        <v/>
      </c>
      <c r="D14523" s="15">
        <f>IF(AND($A14523&gt;=Instellingen!$B$6,$A14523&lt;Instellingen!$B$7),1,0)</f>
        <v/>
      </c>
      <c r="E14523" s="15">
        <f>COUNTIF(tData[BezoekStart],"&lt;"&amp;($A14523+1/24))-COUNTIF(tData[BezoekEind],"&lt;="&amp;$A14523)</f>
        <v/>
      </c>
      <c r="F14523" s="15">
        <f>COUNTIF(tData[BezoekLangStart],"&lt;"&amp;($A14523+1/24))-COUNTIF(tData[BezoekLangEind],"&lt;="&amp;$A14523)</f>
        <v/>
      </c>
      <c r="G14523" s="15">
        <f>IF($D14523=1,$B14523*100+$C14523,-1)</f>
        <v/>
      </c>
      <c r="H14523" s="15">
        <f>IF($D14523=1,$B14523,-1)</f>
        <v/>
      </c>
      <c r="I14523" s="15">
        <f>IF($D14523=1,$C14523,-1)</f>
        <v/>
      </c>
    </row>
    <row r="14524">
      <c r="A14524" s="33" t="n">
        <v>45897.04166666666</v>
      </c>
      <c r="B14524" s="15">
        <f>WEEKDAY($A14524,2)</f>
        <v/>
      </c>
      <c r="C14524" s="15">
        <f>HOUR($A14524)</f>
        <v/>
      </c>
      <c r="D14524" s="15">
        <f>IF(AND($A14524&gt;=Instellingen!$B$6,$A14524&lt;Instellingen!$B$7),1,0)</f>
        <v/>
      </c>
      <c r="E14524" s="15">
        <f>COUNTIF(tData[BezoekStart],"&lt;"&amp;($A14524+1/24))-COUNTIF(tData[BezoekEind],"&lt;="&amp;$A14524)</f>
        <v/>
      </c>
      <c r="F14524" s="15">
        <f>COUNTIF(tData[BezoekLangStart],"&lt;"&amp;($A14524+1/24))-COUNTIF(tData[BezoekLangEind],"&lt;="&amp;$A14524)</f>
        <v/>
      </c>
      <c r="G14524" s="15">
        <f>IF($D14524=1,$B14524*100+$C14524,-1)</f>
        <v/>
      </c>
      <c r="H14524" s="15">
        <f>IF($D14524=1,$B14524,-1)</f>
        <v/>
      </c>
      <c r="I14524" s="15">
        <f>IF($D14524=1,$C14524,-1)</f>
        <v/>
      </c>
    </row>
    <row r="14525">
      <c r="A14525" s="33" t="n">
        <v>45897.08333333334</v>
      </c>
      <c r="B14525" s="15">
        <f>WEEKDAY($A14525,2)</f>
        <v/>
      </c>
      <c r="C14525" s="15">
        <f>HOUR($A14525)</f>
        <v/>
      </c>
      <c r="D14525" s="15">
        <f>IF(AND($A14525&gt;=Instellingen!$B$6,$A14525&lt;Instellingen!$B$7),1,0)</f>
        <v/>
      </c>
      <c r="E14525" s="15">
        <f>COUNTIF(tData[BezoekStart],"&lt;"&amp;($A14525+1/24))-COUNTIF(tData[BezoekEind],"&lt;="&amp;$A14525)</f>
        <v/>
      </c>
      <c r="F14525" s="15">
        <f>COUNTIF(tData[BezoekLangStart],"&lt;"&amp;($A14525+1/24))-COUNTIF(tData[BezoekLangEind],"&lt;="&amp;$A14525)</f>
        <v/>
      </c>
      <c r="G14525" s="15">
        <f>IF($D14525=1,$B14525*100+$C14525,-1)</f>
        <v/>
      </c>
      <c r="H14525" s="15">
        <f>IF($D14525=1,$B14525,-1)</f>
        <v/>
      </c>
      <c r="I14525" s="15">
        <f>IF($D14525=1,$C14525,-1)</f>
        <v/>
      </c>
    </row>
    <row r="14526">
      <c r="A14526" s="33" t="n">
        <v>45897.125</v>
      </c>
      <c r="B14526" s="15">
        <f>WEEKDAY($A14526,2)</f>
        <v/>
      </c>
      <c r="C14526" s="15">
        <f>HOUR($A14526)</f>
        <v/>
      </c>
      <c r="D14526" s="15">
        <f>IF(AND($A14526&gt;=Instellingen!$B$6,$A14526&lt;Instellingen!$B$7),1,0)</f>
        <v/>
      </c>
      <c r="E14526" s="15">
        <f>COUNTIF(tData[BezoekStart],"&lt;"&amp;($A14526+1/24))-COUNTIF(tData[BezoekEind],"&lt;="&amp;$A14526)</f>
        <v/>
      </c>
      <c r="F14526" s="15">
        <f>COUNTIF(tData[BezoekLangStart],"&lt;"&amp;($A14526+1/24))-COUNTIF(tData[BezoekLangEind],"&lt;="&amp;$A14526)</f>
        <v/>
      </c>
      <c r="G14526" s="15">
        <f>IF($D14526=1,$B14526*100+$C14526,-1)</f>
        <v/>
      </c>
      <c r="H14526" s="15">
        <f>IF($D14526=1,$B14526,-1)</f>
        <v/>
      </c>
      <c r="I14526" s="15">
        <f>IF($D14526=1,$C14526,-1)</f>
        <v/>
      </c>
    </row>
    <row r="14527">
      <c r="A14527" s="33" t="n">
        <v>45897.16666666666</v>
      </c>
      <c r="B14527" s="15">
        <f>WEEKDAY($A14527,2)</f>
        <v/>
      </c>
      <c r="C14527" s="15">
        <f>HOUR($A14527)</f>
        <v/>
      </c>
      <c r="D14527" s="15">
        <f>IF(AND($A14527&gt;=Instellingen!$B$6,$A14527&lt;Instellingen!$B$7),1,0)</f>
        <v/>
      </c>
      <c r="E14527" s="15">
        <f>COUNTIF(tData[BezoekStart],"&lt;"&amp;($A14527+1/24))-COUNTIF(tData[BezoekEind],"&lt;="&amp;$A14527)</f>
        <v/>
      </c>
      <c r="F14527" s="15">
        <f>COUNTIF(tData[BezoekLangStart],"&lt;"&amp;($A14527+1/24))-COUNTIF(tData[BezoekLangEind],"&lt;="&amp;$A14527)</f>
        <v/>
      </c>
      <c r="G14527" s="15">
        <f>IF($D14527=1,$B14527*100+$C14527,-1)</f>
        <v/>
      </c>
      <c r="H14527" s="15">
        <f>IF($D14527=1,$B14527,-1)</f>
        <v/>
      </c>
      <c r="I14527" s="15">
        <f>IF($D14527=1,$C14527,-1)</f>
        <v/>
      </c>
    </row>
    <row r="14528">
      <c r="A14528" s="33" t="n">
        <v>45897.20833333334</v>
      </c>
      <c r="B14528" s="15">
        <f>WEEKDAY($A14528,2)</f>
        <v/>
      </c>
      <c r="C14528" s="15">
        <f>HOUR($A14528)</f>
        <v/>
      </c>
      <c r="D14528" s="15">
        <f>IF(AND($A14528&gt;=Instellingen!$B$6,$A14528&lt;Instellingen!$B$7),1,0)</f>
        <v/>
      </c>
      <c r="E14528" s="15">
        <f>COUNTIF(tData[BezoekStart],"&lt;"&amp;($A14528+1/24))-COUNTIF(tData[BezoekEind],"&lt;="&amp;$A14528)</f>
        <v/>
      </c>
      <c r="F14528" s="15">
        <f>COUNTIF(tData[BezoekLangStart],"&lt;"&amp;($A14528+1/24))-COUNTIF(tData[BezoekLangEind],"&lt;="&amp;$A14528)</f>
        <v/>
      </c>
      <c r="G14528" s="15">
        <f>IF($D14528=1,$B14528*100+$C14528,-1)</f>
        <v/>
      </c>
      <c r="H14528" s="15">
        <f>IF($D14528=1,$B14528,-1)</f>
        <v/>
      </c>
      <c r="I14528" s="15">
        <f>IF($D14528=1,$C14528,-1)</f>
        <v/>
      </c>
    </row>
    <row r="14529">
      <c r="A14529" s="33" t="n">
        <v>45897.25</v>
      </c>
      <c r="B14529" s="15">
        <f>WEEKDAY($A14529,2)</f>
        <v/>
      </c>
      <c r="C14529" s="15">
        <f>HOUR($A14529)</f>
        <v/>
      </c>
      <c r="D14529" s="15">
        <f>IF(AND($A14529&gt;=Instellingen!$B$6,$A14529&lt;Instellingen!$B$7),1,0)</f>
        <v/>
      </c>
      <c r="E14529" s="15">
        <f>COUNTIF(tData[BezoekStart],"&lt;"&amp;($A14529+1/24))-COUNTIF(tData[BezoekEind],"&lt;="&amp;$A14529)</f>
        <v/>
      </c>
      <c r="F14529" s="15">
        <f>COUNTIF(tData[BezoekLangStart],"&lt;"&amp;($A14529+1/24))-COUNTIF(tData[BezoekLangEind],"&lt;="&amp;$A14529)</f>
        <v/>
      </c>
      <c r="G14529" s="15">
        <f>IF($D14529=1,$B14529*100+$C14529,-1)</f>
        <v/>
      </c>
      <c r="H14529" s="15">
        <f>IF($D14529=1,$B14529,-1)</f>
        <v/>
      </c>
      <c r="I14529" s="15">
        <f>IF($D14529=1,$C14529,-1)</f>
        <v/>
      </c>
    </row>
    <row r="14530">
      <c r="A14530" s="33" t="n">
        <v>45897.29166666666</v>
      </c>
      <c r="B14530" s="15">
        <f>WEEKDAY($A14530,2)</f>
        <v/>
      </c>
      <c r="C14530" s="15">
        <f>HOUR($A14530)</f>
        <v/>
      </c>
      <c r="D14530" s="15">
        <f>IF(AND($A14530&gt;=Instellingen!$B$6,$A14530&lt;Instellingen!$B$7),1,0)</f>
        <v/>
      </c>
      <c r="E14530" s="15">
        <f>COUNTIF(tData[BezoekStart],"&lt;"&amp;($A14530+1/24))-COUNTIF(tData[BezoekEind],"&lt;="&amp;$A14530)</f>
        <v/>
      </c>
      <c r="F14530" s="15">
        <f>COUNTIF(tData[BezoekLangStart],"&lt;"&amp;($A14530+1/24))-COUNTIF(tData[BezoekLangEind],"&lt;="&amp;$A14530)</f>
        <v/>
      </c>
      <c r="G14530" s="15">
        <f>IF($D14530=1,$B14530*100+$C14530,-1)</f>
        <v/>
      </c>
      <c r="H14530" s="15">
        <f>IF($D14530=1,$B14530,-1)</f>
        <v/>
      </c>
      <c r="I14530" s="15">
        <f>IF($D14530=1,$C14530,-1)</f>
        <v/>
      </c>
    </row>
    <row r="14531">
      <c r="A14531" s="33" t="n">
        <v>45897.33333333334</v>
      </c>
      <c r="B14531" s="15">
        <f>WEEKDAY($A14531,2)</f>
        <v/>
      </c>
      <c r="C14531" s="15">
        <f>HOUR($A14531)</f>
        <v/>
      </c>
      <c r="D14531" s="15">
        <f>IF(AND($A14531&gt;=Instellingen!$B$6,$A14531&lt;Instellingen!$B$7),1,0)</f>
        <v/>
      </c>
      <c r="E14531" s="15">
        <f>COUNTIF(tData[BezoekStart],"&lt;"&amp;($A14531+1/24))-COUNTIF(tData[BezoekEind],"&lt;="&amp;$A14531)</f>
        <v/>
      </c>
      <c r="F14531" s="15">
        <f>COUNTIF(tData[BezoekLangStart],"&lt;"&amp;($A14531+1/24))-COUNTIF(tData[BezoekLangEind],"&lt;="&amp;$A14531)</f>
        <v/>
      </c>
      <c r="G14531" s="15">
        <f>IF($D14531=1,$B14531*100+$C14531,-1)</f>
        <v/>
      </c>
      <c r="H14531" s="15">
        <f>IF($D14531=1,$B14531,-1)</f>
        <v/>
      </c>
      <c r="I14531" s="15">
        <f>IF($D14531=1,$C14531,-1)</f>
        <v/>
      </c>
    </row>
    <row r="14532">
      <c r="A14532" s="33" t="n">
        <v>45897.375</v>
      </c>
      <c r="B14532" s="15">
        <f>WEEKDAY($A14532,2)</f>
        <v/>
      </c>
      <c r="C14532" s="15">
        <f>HOUR($A14532)</f>
        <v/>
      </c>
      <c r="D14532" s="15">
        <f>IF(AND($A14532&gt;=Instellingen!$B$6,$A14532&lt;Instellingen!$B$7),1,0)</f>
        <v/>
      </c>
      <c r="E14532" s="15">
        <f>COUNTIF(tData[BezoekStart],"&lt;"&amp;($A14532+1/24))-COUNTIF(tData[BezoekEind],"&lt;="&amp;$A14532)</f>
        <v/>
      </c>
      <c r="F14532" s="15">
        <f>COUNTIF(tData[BezoekLangStart],"&lt;"&amp;($A14532+1/24))-COUNTIF(tData[BezoekLangEind],"&lt;="&amp;$A14532)</f>
        <v/>
      </c>
      <c r="G14532" s="15">
        <f>IF($D14532=1,$B14532*100+$C14532,-1)</f>
        <v/>
      </c>
      <c r="H14532" s="15">
        <f>IF($D14532=1,$B14532,-1)</f>
        <v/>
      </c>
      <c r="I14532" s="15">
        <f>IF($D14532=1,$C14532,-1)</f>
        <v/>
      </c>
    </row>
    <row r="14533">
      <c r="A14533" s="33" t="n">
        <v>45897.41666666666</v>
      </c>
      <c r="B14533" s="15">
        <f>WEEKDAY($A14533,2)</f>
        <v/>
      </c>
      <c r="C14533" s="15">
        <f>HOUR($A14533)</f>
        <v/>
      </c>
      <c r="D14533" s="15">
        <f>IF(AND($A14533&gt;=Instellingen!$B$6,$A14533&lt;Instellingen!$B$7),1,0)</f>
        <v/>
      </c>
      <c r="E14533" s="15">
        <f>COUNTIF(tData[BezoekStart],"&lt;"&amp;($A14533+1/24))-COUNTIF(tData[BezoekEind],"&lt;="&amp;$A14533)</f>
        <v/>
      </c>
      <c r="F14533" s="15">
        <f>COUNTIF(tData[BezoekLangStart],"&lt;"&amp;($A14533+1/24))-COUNTIF(tData[BezoekLangEind],"&lt;="&amp;$A14533)</f>
        <v/>
      </c>
      <c r="G14533" s="15">
        <f>IF($D14533=1,$B14533*100+$C14533,-1)</f>
        <v/>
      </c>
      <c r="H14533" s="15">
        <f>IF($D14533=1,$B14533,-1)</f>
        <v/>
      </c>
      <c r="I14533" s="15">
        <f>IF($D14533=1,$C14533,-1)</f>
        <v/>
      </c>
    </row>
    <row r="14534">
      <c r="A14534" s="33" t="n">
        <v>45897.45833333334</v>
      </c>
      <c r="B14534" s="15">
        <f>WEEKDAY($A14534,2)</f>
        <v/>
      </c>
      <c r="C14534" s="15">
        <f>HOUR($A14534)</f>
        <v/>
      </c>
      <c r="D14534" s="15">
        <f>IF(AND($A14534&gt;=Instellingen!$B$6,$A14534&lt;Instellingen!$B$7),1,0)</f>
        <v/>
      </c>
      <c r="E14534" s="15">
        <f>COUNTIF(tData[BezoekStart],"&lt;"&amp;($A14534+1/24))-COUNTIF(tData[BezoekEind],"&lt;="&amp;$A14534)</f>
        <v/>
      </c>
      <c r="F14534" s="15">
        <f>COUNTIF(tData[BezoekLangStart],"&lt;"&amp;($A14534+1/24))-COUNTIF(tData[BezoekLangEind],"&lt;="&amp;$A14534)</f>
        <v/>
      </c>
      <c r="G14534" s="15">
        <f>IF($D14534=1,$B14534*100+$C14534,-1)</f>
        <v/>
      </c>
      <c r="H14534" s="15">
        <f>IF($D14534=1,$B14534,-1)</f>
        <v/>
      </c>
      <c r="I14534" s="15">
        <f>IF($D14534=1,$C14534,-1)</f>
        <v/>
      </c>
    </row>
    <row r="14535">
      <c r="A14535" s="33" t="n">
        <v>45897.5</v>
      </c>
      <c r="B14535" s="15">
        <f>WEEKDAY($A14535,2)</f>
        <v/>
      </c>
      <c r="C14535" s="15">
        <f>HOUR($A14535)</f>
        <v/>
      </c>
      <c r="D14535" s="15">
        <f>IF(AND($A14535&gt;=Instellingen!$B$6,$A14535&lt;Instellingen!$B$7),1,0)</f>
        <v/>
      </c>
      <c r="E14535" s="15">
        <f>COUNTIF(tData[BezoekStart],"&lt;"&amp;($A14535+1/24))-COUNTIF(tData[BezoekEind],"&lt;="&amp;$A14535)</f>
        <v/>
      </c>
      <c r="F14535" s="15">
        <f>COUNTIF(tData[BezoekLangStart],"&lt;"&amp;($A14535+1/24))-COUNTIF(tData[BezoekLangEind],"&lt;="&amp;$A14535)</f>
        <v/>
      </c>
      <c r="G14535" s="15">
        <f>IF($D14535=1,$B14535*100+$C14535,-1)</f>
        <v/>
      </c>
      <c r="H14535" s="15">
        <f>IF($D14535=1,$B14535,-1)</f>
        <v/>
      </c>
      <c r="I14535" s="15">
        <f>IF($D14535=1,$C14535,-1)</f>
        <v/>
      </c>
    </row>
    <row r="14536">
      <c r="A14536" s="33" t="n">
        <v>45897.54166666666</v>
      </c>
      <c r="B14536" s="15">
        <f>WEEKDAY($A14536,2)</f>
        <v/>
      </c>
      <c r="C14536" s="15">
        <f>HOUR($A14536)</f>
        <v/>
      </c>
      <c r="D14536" s="15">
        <f>IF(AND($A14536&gt;=Instellingen!$B$6,$A14536&lt;Instellingen!$B$7),1,0)</f>
        <v/>
      </c>
      <c r="E14536" s="15">
        <f>COUNTIF(tData[BezoekStart],"&lt;"&amp;($A14536+1/24))-COUNTIF(tData[BezoekEind],"&lt;="&amp;$A14536)</f>
        <v/>
      </c>
      <c r="F14536" s="15">
        <f>COUNTIF(tData[BezoekLangStart],"&lt;"&amp;($A14536+1/24))-COUNTIF(tData[BezoekLangEind],"&lt;="&amp;$A14536)</f>
        <v/>
      </c>
      <c r="G14536" s="15">
        <f>IF($D14536=1,$B14536*100+$C14536,-1)</f>
        <v/>
      </c>
      <c r="H14536" s="15">
        <f>IF($D14536=1,$B14536,-1)</f>
        <v/>
      </c>
      <c r="I14536" s="15">
        <f>IF($D14536=1,$C14536,-1)</f>
        <v/>
      </c>
    </row>
    <row r="14537">
      <c r="A14537" s="33" t="n">
        <v>45897.58333333334</v>
      </c>
      <c r="B14537" s="15">
        <f>WEEKDAY($A14537,2)</f>
        <v/>
      </c>
      <c r="C14537" s="15">
        <f>HOUR($A14537)</f>
        <v/>
      </c>
      <c r="D14537" s="15">
        <f>IF(AND($A14537&gt;=Instellingen!$B$6,$A14537&lt;Instellingen!$B$7),1,0)</f>
        <v/>
      </c>
      <c r="E14537" s="15">
        <f>COUNTIF(tData[BezoekStart],"&lt;"&amp;($A14537+1/24))-COUNTIF(tData[BezoekEind],"&lt;="&amp;$A14537)</f>
        <v/>
      </c>
      <c r="F14537" s="15">
        <f>COUNTIF(tData[BezoekLangStart],"&lt;"&amp;($A14537+1/24))-COUNTIF(tData[BezoekLangEind],"&lt;="&amp;$A14537)</f>
        <v/>
      </c>
      <c r="G14537" s="15">
        <f>IF($D14537=1,$B14537*100+$C14537,-1)</f>
        <v/>
      </c>
      <c r="H14537" s="15">
        <f>IF($D14537=1,$B14537,-1)</f>
        <v/>
      </c>
      <c r="I14537" s="15">
        <f>IF($D14537=1,$C14537,-1)</f>
        <v/>
      </c>
    </row>
    <row r="14538">
      <c r="A14538" s="33" t="n">
        <v>45897.625</v>
      </c>
      <c r="B14538" s="15">
        <f>WEEKDAY($A14538,2)</f>
        <v/>
      </c>
      <c r="C14538" s="15">
        <f>HOUR($A14538)</f>
        <v/>
      </c>
      <c r="D14538" s="15">
        <f>IF(AND($A14538&gt;=Instellingen!$B$6,$A14538&lt;Instellingen!$B$7),1,0)</f>
        <v/>
      </c>
      <c r="E14538" s="15">
        <f>COUNTIF(tData[BezoekStart],"&lt;"&amp;($A14538+1/24))-COUNTIF(tData[BezoekEind],"&lt;="&amp;$A14538)</f>
        <v/>
      </c>
      <c r="F14538" s="15">
        <f>COUNTIF(tData[BezoekLangStart],"&lt;"&amp;($A14538+1/24))-COUNTIF(tData[BezoekLangEind],"&lt;="&amp;$A14538)</f>
        <v/>
      </c>
      <c r="G14538" s="15">
        <f>IF($D14538=1,$B14538*100+$C14538,-1)</f>
        <v/>
      </c>
      <c r="H14538" s="15">
        <f>IF($D14538=1,$B14538,-1)</f>
        <v/>
      </c>
      <c r="I14538" s="15">
        <f>IF($D14538=1,$C14538,-1)</f>
        <v/>
      </c>
    </row>
    <row r="14539">
      <c r="A14539" s="33" t="n">
        <v>45897.66666666666</v>
      </c>
      <c r="B14539" s="15">
        <f>WEEKDAY($A14539,2)</f>
        <v/>
      </c>
      <c r="C14539" s="15">
        <f>HOUR($A14539)</f>
        <v/>
      </c>
      <c r="D14539" s="15">
        <f>IF(AND($A14539&gt;=Instellingen!$B$6,$A14539&lt;Instellingen!$B$7),1,0)</f>
        <v/>
      </c>
      <c r="E14539" s="15">
        <f>COUNTIF(tData[BezoekStart],"&lt;"&amp;($A14539+1/24))-COUNTIF(tData[BezoekEind],"&lt;="&amp;$A14539)</f>
        <v/>
      </c>
      <c r="F14539" s="15">
        <f>COUNTIF(tData[BezoekLangStart],"&lt;"&amp;($A14539+1/24))-COUNTIF(tData[BezoekLangEind],"&lt;="&amp;$A14539)</f>
        <v/>
      </c>
      <c r="G14539" s="15">
        <f>IF($D14539=1,$B14539*100+$C14539,-1)</f>
        <v/>
      </c>
      <c r="H14539" s="15">
        <f>IF($D14539=1,$B14539,-1)</f>
        <v/>
      </c>
      <c r="I14539" s="15">
        <f>IF($D14539=1,$C14539,-1)</f>
        <v/>
      </c>
    </row>
    <row r="14540">
      <c r="A14540" s="33" t="n">
        <v>45897.70833333334</v>
      </c>
      <c r="B14540" s="15">
        <f>WEEKDAY($A14540,2)</f>
        <v/>
      </c>
      <c r="C14540" s="15">
        <f>HOUR($A14540)</f>
        <v/>
      </c>
      <c r="D14540" s="15">
        <f>IF(AND($A14540&gt;=Instellingen!$B$6,$A14540&lt;Instellingen!$B$7),1,0)</f>
        <v/>
      </c>
      <c r="E14540" s="15">
        <f>COUNTIF(tData[BezoekStart],"&lt;"&amp;($A14540+1/24))-COUNTIF(tData[BezoekEind],"&lt;="&amp;$A14540)</f>
        <v/>
      </c>
      <c r="F14540" s="15">
        <f>COUNTIF(tData[BezoekLangStart],"&lt;"&amp;($A14540+1/24))-COUNTIF(tData[BezoekLangEind],"&lt;="&amp;$A14540)</f>
        <v/>
      </c>
      <c r="G14540" s="15">
        <f>IF($D14540=1,$B14540*100+$C14540,-1)</f>
        <v/>
      </c>
      <c r="H14540" s="15">
        <f>IF($D14540=1,$B14540,-1)</f>
        <v/>
      </c>
      <c r="I14540" s="15">
        <f>IF($D14540=1,$C14540,-1)</f>
        <v/>
      </c>
    </row>
    <row r="14541">
      <c r="A14541" s="33" t="n">
        <v>45897.75</v>
      </c>
      <c r="B14541" s="15">
        <f>WEEKDAY($A14541,2)</f>
        <v/>
      </c>
      <c r="C14541" s="15">
        <f>HOUR($A14541)</f>
        <v/>
      </c>
      <c r="D14541" s="15">
        <f>IF(AND($A14541&gt;=Instellingen!$B$6,$A14541&lt;Instellingen!$B$7),1,0)</f>
        <v/>
      </c>
      <c r="E14541" s="15">
        <f>COUNTIF(tData[BezoekStart],"&lt;"&amp;($A14541+1/24))-COUNTIF(tData[BezoekEind],"&lt;="&amp;$A14541)</f>
        <v/>
      </c>
      <c r="F14541" s="15">
        <f>COUNTIF(tData[BezoekLangStart],"&lt;"&amp;($A14541+1/24))-COUNTIF(tData[BezoekLangEind],"&lt;="&amp;$A14541)</f>
        <v/>
      </c>
      <c r="G14541" s="15">
        <f>IF($D14541=1,$B14541*100+$C14541,-1)</f>
        <v/>
      </c>
      <c r="H14541" s="15">
        <f>IF($D14541=1,$B14541,-1)</f>
        <v/>
      </c>
      <c r="I14541" s="15">
        <f>IF($D14541=1,$C14541,-1)</f>
        <v/>
      </c>
    </row>
    <row r="14542">
      <c r="A14542" s="33" t="n">
        <v>45897.79166666666</v>
      </c>
      <c r="B14542" s="15">
        <f>WEEKDAY($A14542,2)</f>
        <v/>
      </c>
      <c r="C14542" s="15">
        <f>HOUR($A14542)</f>
        <v/>
      </c>
      <c r="D14542" s="15">
        <f>IF(AND($A14542&gt;=Instellingen!$B$6,$A14542&lt;Instellingen!$B$7),1,0)</f>
        <v/>
      </c>
      <c r="E14542" s="15">
        <f>COUNTIF(tData[BezoekStart],"&lt;"&amp;($A14542+1/24))-COUNTIF(tData[BezoekEind],"&lt;="&amp;$A14542)</f>
        <v/>
      </c>
      <c r="F14542" s="15">
        <f>COUNTIF(tData[BezoekLangStart],"&lt;"&amp;($A14542+1/24))-COUNTIF(tData[BezoekLangEind],"&lt;="&amp;$A14542)</f>
        <v/>
      </c>
      <c r="G14542" s="15">
        <f>IF($D14542=1,$B14542*100+$C14542,-1)</f>
        <v/>
      </c>
      <c r="H14542" s="15">
        <f>IF($D14542=1,$B14542,-1)</f>
        <v/>
      </c>
      <c r="I14542" s="15">
        <f>IF($D14542=1,$C14542,-1)</f>
        <v/>
      </c>
    </row>
    <row r="14543">
      <c r="A14543" s="33" t="n">
        <v>45897.83333333334</v>
      </c>
      <c r="B14543" s="15">
        <f>WEEKDAY($A14543,2)</f>
        <v/>
      </c>
      <c r="C14543" s="15">
        <f>HOUR($A14543)</f>
        <v/>
      </c>
      <c r="D14543" s="15">
        <f>IF(AND($A14543&gt;=Instellingen!$B$6,$A14543&lt;Instellingen!$B$7),1,0)</f>
        <v/>
      </c>
      <c r="E14543" s="15">
        <f>COUNTIF(tData[BezoekStart],"&lt;"&amp;($A14543+1/24))-COUNTIF(tData[BezoekEind],"&lt;="&amp;$A14543)</f>
        <v/>
      </c>
      <c r="F14543" s="15">
        <f>COUNTIF(tData[BezoekLangStart],"&lt;"&amp;($A14543+1/24))-COUNTIF(tData[BezoekLangEind],"&lt;="&amp;$A14543)</f>
        <v/>
      </c>
      <c r="G14543" s="15">
        <f>IF($D14543=1,$B14543*100+$C14543,-1)</f>
        <v/>
      </c>
      <c r="H14543" s="15">
        <f>IF($D14543=1,$B14543,-1)</f>
        <v/>
      </c>
      <c r="I14543" s="15">
        <f>IF($D14543=1,$C14543,-1)</f>
        <v/>
      </c>
    </row>
    <row r="14544">
      <c r="A14544" s="33" t="n">
        <v>45897.875</v>
      </c>
      <c r="B14544" s="15">
        <f>WEEKDAY($A14544,2)</f>
        <v/>
      </c>
      <c r="C14544" s="15">
        <f>HOUR($A14544)</f>
        <v/>
      </c>
      <c r="D14544" s="15">
        <f>IF(AND($A14544&gt;=Instellingen!$B$6,$A14544&lt;Instellingen!$B$7),1,0)</f>
        <v/>
      </c>
      <c r="E14544" s="15">
        <f>COUNTIF(tData[BezoekStart],"&lt;"&amp;($A14544+1/24))-COUNTIF(tData[BezoekEind],"&lt;="&amp;$A14544)</f>
        <v/>
      </c>
      <c r="F14544" s="15">
        <f>COUNTIF(tData[BezoekLangStart],"&lt;"&amp;($A14544+1/24))-COUNTIF(tData[BezoekLangEind],"&lt;="&amp;$A14544)</f>
        <v/>
      </c>
      <c r="G14544" s="15">
        <f>IF($D14544=1,$B14544*100+$C14544,-1)</f>
        <v/>
      </c>
      <c r="H14544" s="15">
        <f>IF($D14544=1,$B14544,-1)</f>
        <v/>
      </c>
      <c r="I14544" s="15">
        <f>IF($D14544=1,$C14544,-1)</f>
        <v/>
      </c>
    </row>
    <row r="14545">
      <c r="A14545" s="33" t="n">
        <v>45897.91666666666</v>
      </c>
      <c r="B14545" s="15">
        <f>WEEKDAY($A14545,2)</f>
        <v/>
      </c>
      <c r="C14545" s="15">
        <f>HOUR($A14545)</f>
        <v/>
      </c>
      <c r="D14545" s="15">
        <f>IF(AND($A14545&gt;=Instellingen!$B$6,$A14545&lt;Instellingen!$B$7),1,0)</f>
        <v/>
      </c>
      <c r="E14545" s="15">
        <f>COUNTIF(tData[BezoekStart],"&lt;"&amp;($A14545+1/24))-COUNTIF(tData[BezoekEind],"&lt;="&amp;$A14545)</f>
        <v/>
      </c>
      <c r="F14545" s="15">
        <f>COUNTIF(tData[BezoekLangStart],"&lt;"&amp;($A14545+1/24))-COUNTIF(tData[BezoekLangEind],"&lt;="&amp;$A14545)</f>
        <v/>
      </c>
      <c r="G14545" s="15">
        <f>IF($D14545=1,$B14545*100+$C14545,-1)</f>
        <v/>
      </c>
      <c r="H14545" s="15">
        <f>IF($D14545=1,$B14545,-1)</f>
        <v/>
      </c>
      <c r="I14545" s="15">
        <f>IF($D14545=1,$C14545,-1)</f>
        <v/>
      </c>
    </row>
    <row r="14546">
      <c r="A14546" s="33" t="n">
        <v>45897.95833333334</v>
      </c>
      <c r="B14546" s="15">
        <f>WEEKDAY($A14546,2)</f>
        <v/>
      </c>
      <c r="C14546" s="15">
        <f>HOUR($A14546)</f>
        <v/>
      </c>
      <c r="D14546" s="15">
        <f>IF(AND($A14546&gt;=Instellingen!$B$6,$A14546&lt;Instellingen!$B$7),1,0)</f>
        <v/>
      </c>
      <c r="E14546" s="15">
        <f>COUNTIF(tData[BezoekStart],"&lt;"&amp;($A14546+1/24))-COUNTIF(tData[BezoekEind],"&lt;="&amp;$A14546)</f>
        <v/>
      </c>
      <c r="F14546" s="15">
        <f>COUNTIF(tData[BezoekLangStart],"&lt;"&amp;($A14546+1/24))-COUNTIF(tData[BezoekLangEind],"&lt;="&amp;$A14546)</f>
        <v/>
      </c>
      <c r="G14546" s="15">
        <f>IF($D14546=1,$B14546*100+$C14546,-1)</f>
        <v/>
      </c>
      <c r="H14546" s="15">
        <f>IF($D14546=1,$B14546,-1)</f>
        <v/>
      </c>
      <c r="I14546" s="15">
        <f>IF($D14546=1,$C14546,-1)</f>
        <v/>
      </c>
    </row>
    <row r="14547">
      <c r="A14547" s="33" t="n">
        <v>45898</v>
      </c>
      <c r="B14547" s="15">
        <f>WEEKDAY($A14547,2)</f>
        <v/>
      </c>
      <c r="C14547" s="15">
        <f>HOUR($A14547)</f>
        <v/>
      </c>
      <c r="D14547" s="15">
        <f>IF(AND($A14547&gt;=Instellingen!$B$6,$A14547&lt;Instellingen!$B$7),1,0)</f>
        <v/>
      </c>
      <c r="E14547" s="15">
        <f>COUNTIF(tData[BezoekStart],"&lt;"&amp;($A14547+1/24))-COUNTIF(tData[BezoekEind],"&lt;="&amp;$A14547)</f>
        <v/>
      </c>
      <c r="F14547" s="15">
        <f>COUNTIF(tData[BezoekLangStart],"&lt;"&amp;($A14547+1/24))-COUNTIF(tData[BezoekLangEind],"&lt;="&amp;$A14547)</f>
        <v/>
      </c>
      <c r="G14547" s="15">
        <f>IF($D14547=1,$B14547*100+$C14547,-1)</f>
        <v/>
      </c>
      <c r="H14547" s="15">
        <f>IF($D14547=1,$B14547,-1)</f>
        <v/>
      </c>
      <c r="I14547" s="15">
        <f>IF($D14547=1,$C14547,-1)</f>
        <v/>
      </c>
    </row>
    <row r="14548">
      <c r="A14548" s="33" t="n">
        <v>45898.04166666666</v>
      </c>
      <c r="B14548" s="15">
        <f>WEEKDAY($A14548,2)</f>
        <v/>
      </c>
      <c r="C14548" s="15">
        <f>HOUR($A14548)</f>
        <v/>
      </c>
      <c r="D14548" s="15">
        <f>IF(AND($A14548&gt;=Instellingen!$B$6,$A14548&lt;Instellingen!$B$7),1,0)</f>
        <v/>
      </c>
      <c r="E14548" s="15">
        <f>COUNTIF(tData[BezoekStart],"&lt;"&amp;($A14548+1/24))-COUNTIF(tData[BezoekEind],"&lt;="&amp;$A14548)</f>
        <v/>
      </c>
      <c r="F14548" s="15">
        <f>COUNTIF(tData[BezoekLangStart],"&lt;"&amp;($A14548+1/24))-COUNTIF(tData[BezoekLangEind],"&lt;="&amp;$A14548)</f>
        <v/>
      </c>
      <c r="G14548" s="15">
        <f>IF($D14548=1,$B14548*100+$C14548,-1)</f>
        <v/>
      </c>
      <c r="H14548" s="15">
        <f>IF($D14548=1,$B14548,-1)</f>
        <v/>
      </c>
      <c r="I14548" s="15">
        <f>IF($D14548=1,$C14548,-1)</f>
        <v/>
      </c>
    </row>
    <row r="14549">
      <c r="A14549" s="33" t="n">
        <v>45898.08333333334</v>
      </c>
      <c r="B14549" s="15">
        <f>WEEKDAY($A14549,2)</f>
        <v/>
      </c>
      <c r="C14549" s="15">
        <f>HOUR($A14549)</f>
        <v/>
      </c>
      <c r="D14549" s="15">
        <f>IF(AND($A14549&gt;=Instellingen!$B$6,$A14549&lt;Instellingen!$B$7),1,0)</f>
        <v/>
      </c>
      <c r="E14549" s="15">
        <f>COUNTIF(tData[BezoekStart],"&lt;"&amp;($A14549+1/24))-COUNTIF(tData[BezoekEind],"&lt;="&amp;$A14549)</f>
        <v/>
      </c>
      <c r="F14549" s="15">
        <f>COUNTIF(tData[BezoekLangStart],"&lt;"&amp;($A14549+1/24))-COUNTIF(tData[BezoekLangEind],"&lt;="&amp;$A14549)</f>
        <v/>
      </c>
      <c r="G14549" s="15">
        <f>IF($D14549=1,$B14549*100+$C14549,-1)</f>
        <v/>
      </c>
      <c r="H14549" s="15">
        <f>IF($D14549=1,$B14549,-1)</f>
        <v/>
      </c>
      <c r="I14549" s="15">
        <f>IF($D14549=1,$C14549,-1)</f>
        <v/>
      </c>
    </row>
    <row r="14550">
      <c r="A14550" s="33" t="n">
        <v>45898.125</v>
      </c>
      <c r="B14550" s="15">
        <f>WEEKDAY($A14550,2)</f>
        <v/>
      </c>
      <c r="C14550" s="15">
        <f>HOUR($A14550)</f>
        <v/>
      </c>
      <c r="D14550" s="15">
        <f>IF(AND($A14550&gt;=Instellingen!$B$6,$A14550&lt;Instellingen!$B$7),1,0)</f>
        <v/>
      </c>
      <c r="E14550" s="15">
        <f>COUNTIF(tData[BezoekStart],"&lt;"&amp;($A14550+1/24))-COUNTIF(tData[BezoekEind],"&lt;="&amp;$A14550)</f>
        <v/>
      </c>
      <c r="F14550" s="15">
        <f>COUNTIF(tData[BezoekLangStart],"&lt;"&amp;($A14550+1/24))-COUNTIF(tData[BezoekLangEind],"&lt;="&amp;$A14550)</f>
        <v/>
      </c>
      <c r="G14550" s="15">
        <f>IF($D14550=1,$B14550*100+$C14550,-1)</f>
        <v/>
      </c>
      <c r="H14550" s="15">
        <f>IF($D14550=1,$B14550,-1)</f>
        <v/>
      </c>
      <c r="I14550" s="15">
        <f>IF($D14550=1,$C14550,-1)</f>
        <v/>
      </c>
    </row>
    <row r="14551">
      <c r="A14551" s="33" t="n">
        <v>45898.16666666666</v>
      </c>
      <c r="B14551" s="15">
        <f>WEEKDAY($A14551,2)</f>
        <v/>
      </c>
      <c r="C14551" s="15">
        <f>HOUR($A14551)</f>
        <v/>
      </c>
      <c r="D14551" s="15">
        <f>IF(AND($A14551&gt;=Instellingen!$B$6,$A14551&lt;Instellingen!$B$7),1,0)</f>
        <v/>
      </c>
      <c r="E14551" s="15">
        <f>COUNTIF(tData[BezoekStart],"&lt;"&amp;($A14551+1/24))-COUNTIF(tData[BezoekEind],"&lt;="&amp;$A14551)</f>
        <v/>
      </c>
      <c r="F14551" s="15">
        <f>COUNTIF(tData[BezoekLangStart],"&lt;"&amp;($A14551+1/24))-COUNTIF(tData[BezoekLangEind],"&lt;="&amp;$A14551)</f>
        <v/>
      </c>
      <c r="G14551" s="15">
        <f>IF($D14551=1,$B14551*100+$C14551,-1)</f>
        <v/>
      </c>
      <c r="H14551" s="15">
        <f>IF($D14551=1,$B14551,-1)</f>
        <v/>
      </c>
      <c r="I14551" s="15">
        <f>IF($D14551=1,$C14551,-1)</f>
        <v/>
      </c>
    </row>
    <row r="14552">
      <c r="A14552" s="33" t="n">
        <v>45898.20833333334</v>
      </c>
      <c r="B14552" s="15">
        <f>WEEKDAY($A14552,2)</f>
        <v/>
      </c>
      <c r="C14552" s="15">
        <f>HOUR($A14552)</f>
        <v/>
      </c>
      <c r="D14552" s="15">
        <f>IF(AND($A14552&gt;=Instellingen!$B$6,$A14552&lt;Instellingen!$B$7),1,0)</f>
        <v/>
      </c>
      <c r="E14552" s="15">
        <f>COUNTIF(tData[BezoekStart],"&lt;"&amp;($A14552+1/24))-COUNTIF(tData[BezoekEind],"&lt;="&amp;$A14552)</f>
        <v/>
      </c>
      <c r="F14552" s="15">
        <f>COUNTIF(tData[BezoekLangStart],"&lt;"&amp;($A14552+1/24))-COUNTIF(tData[BezoekLangEind],"&lt;="&amp;$A14552)</f>
        <v/>
      </c>
      <c r="G14552" s="15">
        <f>IF($D14552=1,$B14552*100+$C14552,-1)</f>
        <v/>
      </c>
      <c r="H14552" s="15">
        <f>IF($D14552=1,$B14552,-1)</f>
        <v/>
      </c>
      <c r="I14552" s="15">
        <f>IF($D14552=1,$C14552,-1)</f>
        <v/>
      </c>
    </row>
    <row r="14553">
      <c r="A14553" s="33" t="n">
        <v>45898.25</v>
      </c>
      <c r="B14553" s="15">
        <f>WEEKDAY($A14553,2)</f>
        <v/>
      </c>
      <c r="C14553" s="15">
        <f>HOUR($A14553)</f>
        <v/>
      </c>
      <c r="D14553" s="15">
        <f>IF(AND($A14553&gt;=Instellingen!$B$6,$A14553&lt;Instellingen!$B$7),1,0)</f>
        <v/>
      </c>
      <c r="E14553" s="15">
        <f>COUNTIF(tData[BezoekStart],"&lt;"&amp;($A14553+1/24))-COUNTIF(tData[BezoekEind],"&lt;="&amp;$A14553)</f>
        <v/>
      </c>
      <c r="F14553" s="15">
        <f>COUNTIF(tData[BezoekLangStart],"&lt;"&amp;($A14553+1/24))-COUNTIF(tData[BezoekLangEind],"&lt;="&amp;$A14553)</f>
        <v/>
      </c>
      <c r="G14553" s="15">
        <f>IF($D14553=1,$B14553*100+$C14553,-1)</f>
        <v/>
      </c>
      <c r="H14553" s="15">
        <f>IF($D14553=1,$B14553,-1)</f>
        <v/>
      </c>
      <c r="I14553" s="15">
        <f>IF($D14553=1,$C14553,-1)</f>
        <v/>
      </c>
    </row>
    <row r="14554">
      <c r="A14554" s="33" t="n">
        <v>45898.29166666666</v>
      </c>
      <c r="B14554" s="15">
        <f>WEEKDAY($A14554,2)</f>
        <v/>
      </c>
      <c r="C14554" s="15">
        <f>HOUR($A14554)</f>
        <v/>
      </c>
      <c r="D14554" s="15">
        <f>IF(AND($A14554&gt;=Instellingen!$B$6,$A14554&lt;Instellingen!$B$7),1,0)</f>
        <v/>
      </c>
      <c r="E14554" s="15">
        <f>COUNTIF(tData[BezoekStart],"&lt;"&amp;($A14554+1/24))-COUNTIF(tData[BezoekEind],"&lt;="&amp;$A14554)</f>
        <v/>
      </c>
      <c r="F14554" s="15">
        <f>COUNTIF(tData[BezoekLangStart],"&lt;"&amp;($A14554+1/24))-COUNTIF(tData[BezoekLangEind],"&lt;="&amp;$A14554)</f>
        <v/>
      </c>
      <c r="G14554" s="15">
        <f>IF($D14554=1,$B14554*100+$C14554,-1)</f>
        <v/>
      </c>
      <c r="H14554" s="15">
        <f>IF($D14554=1,$B14554,-1)</f>
        <v/>
      </c>
      <c r="I14554" s="15">
        <f>IF($D14554=1,$C14554,-1)</f>
        <v/>
      </c>
    </row>
    <row r="14555">
      <c r="A14555" s="33" t="n">
        <v>45898.33333333334</v>
      </c>
      <c r="B14555" s="15">
        <f>WEEKDAY($A14555,2)</f>
        <v/>
      </c>
      <c r="C14555" s="15">
        <f>HOUR($A14555)</f>
        <v/>
      </c>
      <c r="D14555" s="15">
        <f>IF(AND($A14555&gt;=Instellingen!$B$6,$A14555&lt;Instellingen!$B$7),1,0)</f>
        <v/>
      </c>
      <c r="E14555" s="15">
        <f>COUNTIF(tData[BezoekStart],"&lt;"&amp;($A14555+1/24))-COUNTIF(tData[BezoekEind],"&lt;="&amp;$A14555)</f>
        <v/>
      </c>
      <c r="F14555" s="15">
        <f>COUNTIF(tData[BezoekLangStart],"&lt;"&amp;($A14555+1/24))-COUNTIF(tData[BezoekLangEind],"&lt;="&amp;$A14555)</f>
        <v/>
      </c>
      <c r="G14555" s="15">
        <f>IF($D14555=1,$B14555*100+$C14555,-1)</f>
        <v/>
      </c>
      <c r="H14555" s="15">
        <f>IF($D14555=1,$B14555,-1)</f>
        <v/>
      </c>
      <c r="I14555" s="15">
        <f>IF($D14555=1,$C14555,-1)</f>
        <v/>
      </c>
    </row>
    <row r="14556">
      <c r="A14556" s="33" t="n">
        <v>45898.375</v>
      </c>
      <c r="B14556" s="15">
        <f>WEEKDAY($A14556,2)</f>
        <v/>
      </c>
      <c r="C14556" s="15">
        <f>HOUR($A14556)</f>
        <v/>
      </c>
      <c r="D14556" s="15">
        <f>IF(AND($A14556&gt;=Instellingen!$B$6,$A14556&lt;Instellingen!$B$7),1,0)</f>
        <v/>
      </c>
      <c r="E14556" s="15">
        <f>COUNTIF(tData[BezoekStart],"&lt;"&amp;($A14556+1/24))-COUNTIF(tData[BezoekEind],"&lt;="&amp;$A14556)</f>
        <v/>
      </c>
      <c r="F14556" s="15">
        <f>COUNTIF(tData[BezoekLangStart],"&lt;"&amp;($A14556+1/24))-COUNTIF(tData[BezoekLangEind],"&lt;="&amp;$A14556)</f>
        <v/>
      </c>
      <c r="G14556" s="15">
        <f>IF($D14556=1,$B14556*100+$C14556,-1)</f>
        <v/>
      </c>
      <c r="H14556" s="15">
        <f>IF($D14556=1,$B14556,-1)</f>
        <v/>
      </c>
      <c r="I14556" s="15">
        <f>IF($D14556=1,$C14556,-1)</f>
        <v/>
      </c>
    </row>
    <row r="14557">
      <c r="A14557" s="33" t="n">
        <v>45898.41666666666</v>
      </c>
      <c r="B14557" s="15">
        <f>WEEKDAY($A14557,2)</f>
        <v/>
      </c>
      <c r="C14557" s="15">
        <f>HOUR($A14557)</f>
        <v/>
      </c>
      <c r="D14557" s="15">
        <f>IF(AND($A14557&gt;=Instellingen!$B$6,$A14557&lt;Instellingen!$B$7),1,0)</f>
        <v/>
      </c>
      <c r="E14557" s="15">
        <f>COUNTIF(tData[BezoekStart],"&lt;"&amp;($A14557+1/24))-COUNTIF(tData[BezoekEind],"&lt;="&amp;$A14557)</f>
        <v/>
      </c>
      <c r="F14557" s="15">
        <f>COUNTIF(tData[BezoekLangStart],"&lt;"&amp;($A14557+1/24))-COUNTIF(tData[BezoekLangEind],"&lt;="&amp;$A14557)</f>
        <v/>
      </c>
      <c r="G14557" s="15">
        <f>IF($D14557=1,$B14557*100+$C14557,-1)</f>
        <v/>
      </c>
      <c r="H14557" s="15">
        <f>IF($D14557=1,$B14557,-1)</f>
        <v/>
      </c>
      <c r="I14557" s="15">
        <f>IF($D14557=1,$C14557,-1)</f>
        <v/>
      </c>
    </row>
    <row r="14558">
      <c r="A14558" s="33" t="n">
        <v>45898.45833333334</v>
      </c>
      <c r="B14558" s="15">
        <f>WEEKDAY($A14558,2)</f>
        <v/>
      </c>
      <c r="C14558" s="15">
        <f>HOUR($A14558)</f>
        <v/>
      </c>
      <c r="D14558" s="15">
        <f>IF(AND($A14558&gt;=Instellingen!$B$6,$A14558&lt;Instellingen!$B$7),1,0)</f>
        <v/>
      </c>
      <c r="E14558" s="15">
        <f>COUNTIF(tData[BezoekStart],"&lt;"&amp;($A14558+1/24))-COUNTIF(tData[BezoekEind],"&lt;="&amp;$A14558)</f>
        <v/>
      </c>
      <c r="F14558" s="15">
        <f>COUNTIF(tData[BezoekLangStart],"&lt;"&amp;($A14558+1/24))-COUNTIF(tData[BezoekLangEind],"&lt;="&amp;$A14558)</f>
        <v/>
      </c>
      <c r="G14558" s="15">
        <f>IF($D14558=1,$B14558*100+$C14558,-1)</f>
        <v/>
      </c>
      <c r="H14558" s="15">
        <f>IF($D14558=1,$B14558,-1)</f>
        <v/>
      </c>
      <c r="I14558" s="15">
        <f>IF($D14558=1,$C14558,-1)</f>
        <v/>
      </c>
    </row>
    <row r="14559">
      <c r="A14559" s="33" t="n">
        <v>45898.5</v>
      </c>
      <c r="B14559" s="15">
        <f>WEEKDAY($A14559,2)</f>
        <v/>
      </c>
      <c r="C14559" s="15">
        <f>HOUR($A14559)</f>
        <v/>
      </c>
      <c r="D14559" s="15">
        <f>IF(AND($A14559&gt;=Instellingen!$B$6,$A14559&lt;Instellingen!$B$7),1,0)</f>
        <v/>
      </c>
      <c r="E14559" s="15">
        <f>COUNTIF(tData[BezoekStart],"&lt;"&amp;($A14559+1/24))-COUNTIF(tData[BezoekEind],"&lt;="&amp;$A14559)</f>
        <v/>
      </c>
      <c r="F14559" s="15">
        <f>COUNTIF(tData[BezoekLangStart],"&lt;"&amp;($A14559+1/24))-COUNTIF(tData[BezoekLangEind],"&lt;="&amp;$A14559)</f>
        <v/>
      </c>
      <c r="G14559" s="15">
        <f>IF($D14559=1,$B14559*100+$C14559,-1)</f>
        <v/>
      </c>
      <c r="H14559" s="15">
        <f>IF($D14559=1,$B14559,-1)</f>
        <v/>
      </c>
      <c r="I14559" s="15">
        <f>IF($D14559=1,$C14559,-1)</f>
        <v/>
      </c>
    </row>
    <row r="14560">
      <c r="A14560" s="33" t="n">
        <v>45898.54166666666</v>
      </c>
      <c r="B14560" s="15">
        <f>WEEKDAY($A14560,2)</f>
        <v/>
      </c>
      <c r="C14560" s="15">
        <f>HOUR($A14560)</f>
        <v/>
      </c>
      <c r="D14560" s="15">
        <f>IF(AND($A14560&gt;=Instellingen!$B$6,$A14560&lt;Instellingen!$B$7),1,0)</f>
        <v/>
      </c>
      <c r="E14560" s="15">
        <f>COUNTIF(tData[BezoekStart],"&lt;"&amp;($A14560+1/24))-COUNTIF(tData[BezoekEind],"&lt;="&amp;$A14560)</f>
        <v/>
      </c>
      <c r="F14560" s="15">
        <f>COUNTIF(tData[BezoekLangStart],"&lt;"&amp;($A14560+1/24))-COUNTIF(tData[BezoekLangEind],"&lt;="&amp;$A14560)</f>
        <v/>
      </c>
      <c r="G14560" s="15">
        <f>IF($D14560=1,$B14560*100+$C14560,-1)</f>
        <v/>
      </c>
      <c r="H14560" s="15">
        <f>IF($D14560=1,$B14560,-1)</f>
        <v/>
      </c>
      <c r="I14560" s="15">
        <f>IF($D14560=1,$C14560,-1)</f>
        <v/>
      </c>
    </row>
    <row r="14561">
      <c r="A14561" s="33" t="n">
        <v>45898.58333333334</v>
      </c>
      <c r="B14561" s="15">
        <f>WEEKDAY($A14561,2)</f>
        <v/>
      </c>
      <c r="C14561" s="15">
        <f>HOUR($A14561)</f>
        <v/>
      </c>
      <c r="D14561" s="15">
        <f>IF(AND($A14561&gt;=Instellingen!$B$6,$A14561&lt;Instellingen!$B$7),1,0)</f>
        <v/>
      </c>
      <c r="E14561" s="15">
        <f>COUNTIF(tData[BezoekStart],"&lt;"&amp;($A14561+1/24))-COUNTIF(tData[BezoekEind],"&lt;="&amp;$A14561)</f>
        <v/>
      </c>
      <c r="F14561" s="15">
        <f>COUNTIF(tData[BezoekLangStart],"&lt;"&amp;($A14561+1/24))-COUNTIF(tData[BezoekLangEind],"&lt;="&amp;$A14561)</f>
        <v/>
      </c>
      <c r="G14561" s="15">
        <f>IF($D14561=1,$B14561*100+$C14561,-1)</f>
        <v/>
      </c>
      <c r="H14561" s="15">
        <f>IF($D14561=1,$B14561,-1)</f>
        <v/>
      </c>
      <c r="I14561" s="15">
        <f>IF($D14561=1,$C14561,-1)</f>
        <v/>
      </c>
    </row>
    <row r="14562">
      <c r="A14562" s="33" t="n">
        <v>45898.625</v>
      </c>
      <c r="B14562" s="15">
        <f>WEEKDAY($A14562,2)</f>
        <v/>
      </c>
      <c r="C14562" s="15">
        <f>HOUR($A14562)</f>
        <v/>
      </c>
      <c r="D14562" s="15">
        <f>IF(AND($A14562&gt;=Instellingen!$B$6,$A14562&lt;Instellingen!$B$7),1,0)</f>
        <v/>
      </c>
      <c r="E14562" s="15">
        <f>COUNTIF(tData[BezoekStart],"&lt;"&amp;($A14562+1/24))-COUNTIF(tData[BezoekEind],"&lt;="&amp;$A14562)</f>
        <v/>
      </c>
      <c r="F14562" s="15">
        <f>COUNTIF(tData[BezoekLangStart],"&lt;"&amp;($A14562+1/24))-COUNTIF(tData[BezoekLangEind],"&lt;="&amp;$A14562)</f>
        <v/>
      </c>
      <c r="G14562" s="15">
        <f>IF($D14562=1,$B14562*100+$C14562,-1)</f>
        <v/>
      </c>
      <c r="H14562" s="15">
        <f>IF($D14562=1,$B14562,-1)</f>
        <v/>
      </c>
      <c r="I14562" s="15">
        <f>IF($D14562=1,$C14562,-1)</f>
        <v/>
      </c>
    </row>
    <row r="14563">
      <c r="A14563" s="33" t="n">
        <v>45898.66666666666</v>
      </c>
      <c r="B14563" s="15">
        <f>WEEKDAY($A14563,2)</f>
        <v/>
      </c>
      <c r="C14563" s="15">
        <f>HOUR($A14563)</f>
        <v/>
      </c>
      <c r="D14563" s="15">
        <f>IF(AND($A14563&gt;=Instellingen!$B$6,$A14563&lt;Instellingen!$B$7),1,0)</f>
        <v/>
      </c>
      <c r="E14563" s="15">
        <f>COUNTIF(tData[BezoekStart],"&lt;"&amp;($A14563+1/24))-COUNTIF(tData[BezoekEind],"&lt;="&amp;$A14563)</f>
        <v/>
      </c>
      <c r="F14563" s="15">
        <f>COUNTIF(tData[BezoekLangStart],"&lt;"&amp;($A14563+1/24))-COUNTIF(tData[BezoekLangEind],"&lt;="&amp;$A14563)</f>
        <v/>
      </c>
      <c r="G14563" s="15">
        <f>IF($D14563=1,$B14563*100+$C14563,-1)</f>
        <v/>
      </c>
      <c r="H14563" s="15">
        <f>IF($D14563=1,$B14563,-1)</f>
        <v/>
      </c>
      <c r="I14563" s="15">
        <f>IF($D14563=1,$C14563,-1)</f>
        <v/>
      </c>
    </row>
    <row r="14564">
      <c r="A14564" s="33" t="n">
        <v>45898.70833333334</v>
      </c>
      <c r="B14564" s="15">
        <f>WEEKDAY($A14564,2)</f>
        <v/>
      </c>
      <c r="C14564" s="15">
        <f>HOUR($A14564)</f>
        <v/>
      </c>
      <c r="D14564" s="15">
        <f>IF(AND($A14564&gt;=Instellingen!$B$6,$A14564&lt;Instellingen!$B$7),1,0)</f>
        <v/>
      </c>
      <c r="E14564" s="15">
        <f>COUNTIF(tData[BezoekStart],"&lt;"&amp;($A14564+1/24))-COUNTIF(tData[BezoekEind],"&lt;="&amp;$A14564)</f>
        <v/>
      </c>
      <c r="F14564" s="15">
        <f>COUNTIF(tData[BezoekLangStart],"&lt;"&amp;($A14564+1/24))-COUNTIF(tData[BezoekLangEind],"&lt;="&amp;$A14564)</f>
        <v/>
      </c>
      <c r="G14564" s="15">
        <f>IF($D14564=1,$B14564*100+$C14564,-1)</f>
        <v/>
      </c>
      <c r="H14564" s="15">
        <f>IF($D14564=1,$B14564,-1)</f>
        <v/>
      </c>
      <c r="I14564" s="15">
        <f>IF($D14564=1,$C14564,-1)</f>
        <v/>
      </c>
    </row>
    <row r="14565">
      <c r="A14565" s="33" t="n">
        <v>45898.75</v>
      </c>
      <c r="B14565" s="15">
        <f>WEEKDAY($A14565,2)</f>
        <v/>
      </c>
      <c r="C14565" s="15">
        <f>HOUR($A14565)</f>
        <v/>
      </c>
      <c r="D14565" s="15">
        <f>IF(AND($A14565&gt;=Instellingen!$B$6,$A14565&lt;Instellingen!$B$7),1,0)</f>
        <v/>
      </c>
      <c r="E14565" s="15">
        <f>COUNTIF(tData[BezoekStart],"&lt;"&amp;($A14565+1/24))-COUNTIF(tData[BezoekEind],"&lt;="&amp;$A14565)</f>
        <v/>
      </c>
      <c r="F14565" s="15">
        <f>COUNTIF(tData[BezoekLangStart],"&lt;"&amp;($A14565+1/24))-COUNTIF(tData[BezoekLangEind],"&lt;="&amp;$A14565)</f>
        <v/>
      </c>
      <c r="G14565" s="15">
        <f>IF($D14565=1,$B14565*100+$C14565,-1)</f>
        <v/>
      </c>
      <c r="H14565" s="15">
        <f>IF($D14565=1,$B14565,-1)</f>
        <v/>
      </c>
      <c r="I14565" s="15">
        <f>IF($D14565=1,$C14565,-1)</f>
        <v/>
      </c>
    </row>
    <row r="14566">
      <c r="A14566" s="33" t="n">
        <v>45898.79166666666</v>
      </c>
      <c r="B14566" s="15">
        <f>WEEKDAY($A14566,2)</f>
        <v/>
      </c>
      <c r="C14566" s="15">
        <f>HOUR($A14566)</f>
        <v/>
      </c>
      <c r="D14566" s="15">
        <f>IF(AND($A14566&gt;=Instellingen!$B$6,$A14566&lt;Instellingen!$B$7),1,0)</f>
        <v/>
      </c>
      <c r="E14566" s="15">
        <f>COUNTIF(tData[BezoekStart],"&lt;"&amp;($A14566+1/24))-COUNTIF(tData[BezoekEind],"&lt;="&amp;$A14566)</f>
        <v/>
      </c>
      <c r="F14566" s="15">
        <f>COUNTIF(tData[BezoekLangStart],"&lt;"&amp;($A14566+1/24))-COUNTIF(tData[BezoekLangEind],"&lt;="&amp;$A14566)</f>
        <v/>
      </c>
      <c r="G14566" s="15">
        <f>IF($D14566=1,$B14566*100+$C14566,-1)</f>
        <v/>
      </c>
      <c r="H14566" s="15">
        <f>IF($D14566=1,$B14566,-1)</f>
        <v/>
      </c>
      <c r="I14566" s="15">
        <f>IF($D14566=1,$C14566,-1)</f>
        <v/>
      </c>
    </row>
    <row r="14567">
      <c r="A14567" s="33" t="n">
        <v>45898.83333333334</v>
      </c>
      <c r="B14567" s="15">
        <f>WEEKDAY($A14567,2)</f>
        <v/>
      </c>
      <c r="C14567" s="15">
        <f>HOUR($A14567)</f>
        <v/>
      </c>
      <c r="D14567" s="15">
        <f>IF(AND($A14567&gt;=Instellingen!$B$6,$A14567&lt;Instellingen!$B$7),1,0)</f>
        <v/>
      </c>
      <c r="E14567" s="15">
        <f>COUNTIF(tData[BezoekStart],"&lt;"&amp;($A14567+1/24))-COUNTIF(tData[BezoekEind],"&lt;="&amp;$A14567)</f>
        <v/>
      </c>
      <c r="F14567" s="15">
        <f>COUNTIF(tData[BezoekLangStart],"&lt;"&amp;($A14567+1/24))-COUNTIF(tData[BezoekLangEind],"&lt;="&amp;$A14567)</f>
        <v/>
      </c>
      <c r="G14567" s="15">
        <f>IF($D14567=1,$B14567*100+$C14567,-1)</f>
        <v/>
      </c>
      <c r="H14567" s="15">
        <f>IF($D14567=1,$B14567,-1)</f>
        <v/>
      </c>
      <c r="I14567" s="15">
        <f>IF($D14567=1,$C14567,-1)</f>
        <v/>
      </c>
    </row>
    <row r="14568">
      <c r="A14568" s="33" t="n">
        <v>45898.875</v>
      </c>
      <c r="B14568" s="15">
        <f>WEEKDAY($A14568,2)</f>
        <v/>
      </c>
      <c r="C14568" s="15">
        <f>HOUR($A14568)</f>
        <v/>
      </c>
      <c r="D14568" s="15">
        <f>IF(AND($A14568&gt;=Instellingen!$B$6,$A14568&lt;Instellingen!$B$7),1,0)</f>
        <v/>
      </c>
      <c r="E14568" s="15">
        <f>COUNTIF(tData[BezoekStart],"&lt;"&amp;($A14568+1/24))-COUNTIF(tData[BezoekEind],"&lt;="&amp;$A14568)</f>
        <v/>
      </c>
      <c r="F14568" s="15">
        <f>COUNTIF(tData[BezoekLangStart],"&lt;"&amp;($A14568+1/24))-COUNTIF(tData[BezoekLangEind],"&lt;="&amp;$A14568)</f>
        <v/>
      </c>
      <c r="G14568" s="15">
        <f>IF($D14568=1,$B14568*100+$C14568,-1)</f>
        <v/>
      </c>
      <c r="H14568" s="15">
        <f>IF($D14568=1,$B14568,-1)</f>
        <v/>
      </c>
      <c r="I14568" s="15">
        <f>IF($D14568=1,$C14568,-1)</f>
        <v/>
      </c>
    </row>
    <row r="14569">
      <c r="A14569" s="33" t="n">
        <v>45898.91666666666</v>
      </c>
      <c r="B14569" s="15">
        <f>WEEKDAY($A14569,2)</f>
        <v/>
      </c>
      <c r="C14569" s="15">
        <f>HOUR($A14569)</f>
        <v/>
      </c>
      <c r="D14569" s="15">
        <f>IF(AND($A14569&gt;=Instellingen!$B$6,$A14569&lt;Instellingen!$B$7),1,0)</f>
        <v/>
      </c>
      <c r="E14569" s="15">
        <f>COUNTIF(tData[BezoekStart],"&lt;"&amp;($A14569+1/24))-COUNTIF(tData[BezoekEind],"&lt;="&amp;$A14569)</f>
        <v/>
      </c>
      <c r="F14569" s="15">
        <f>COUNTIF(tData[BezoekLangStart],"&lt;"&amp;($A14569+1/24))-COUNTIF(tData[BezoekLangEind],"&lt;="&amp;$A14569)</f>
        <v/>
      </c>
      <c r="G14569" s="15">
        <f>IF($D14569=1,$B14569*100+$C14569,-1)</f>
        <v/>
      </c>
      <c r="H14569" s="15">
        <f>IF($D14569=1,$B14569,-1)</f>
        <v/>
      </c>
      <c r="I14569" s="15">
        <f>IF($D14569=1,$C14569,-1)</f>
        <v/>
      </c>
    </row>
    <row r="14570">
      <c r="A14570" s="33" t="n">
        <v>45898.95833333334</v>
      </c>
      <c r="B14570" s="15">
        <f>WEEKDAY($A14570,2)</f>
        <v/>
      </c>
      <c r="C14570" s="15">
        <f>HOUR($A14570)</f>
        <v/>
      </c>
      <c r="D14570" s="15">
        <f>IF(AND($A14570&gt;=Instellingen!$B$6,$A14570&lt;Instellingen!$B$7),1,0)</f>
        <v/>
      </c>
      <c r="E14570" s="15">
        <f>COUNTIF(tData[BezoekStart],"&lt;"&amp;($A14570+1/24))-COUNTIF(tData[BezoekEind],"&lt;="&amp;$A14570)</f>
        <v/>
      </c>
      <c r="F14570" s="15">
        <f>COUNTIF(tData[BezoekLangStart],"&lt;"&amp;($A14570+1/24))-COUNTIF(tData[BezoekLangEind],"&lt;="&amp;$A14570)</f>
        <v/>
      </c>
      <c r="G14570" s="15">
        <f>IF($D14570=1,$B14570*100+$C14570,-1)</f>
        <v/>
      </c>
      <c r="H14570" s="15">
        <f>IF($D14570=1,$B14570,-1)</f>
        <v/>
      </c>
      <c r="I14570" s="15">
        <f>IF($D14570=1,$C14570,-1)</f>
        <v/>
      </c>
    </row>
    <row r="14571">
      <c r="A14571" s="33" t="n">
        <v>45899</v>
      </c>
      <c r="B14571" s="15">
        <f>WEEKDAY($A14571,2)</f>
        <v/>
      </c>
      <c r="C14571" s="15">
        <f>HOUR($A14571)</f>
        <v/>
      </c>
      <c r="D14571" s="15">
        <f>IF(AND($A14571&gt;=Instellingen!$B$6,$A14571&lt;Instellingen!$B$7),1,0)</f>
        <v/>
      </c>
      <c r="E14571" s="15">
        <f>COUNTIF(tData[BezoekStart],"&lt;"&amp;($A14571+1/24))-COUNTIF(tData[BezoekEind],"&lt;="&amp;$A14571)</f>
        <v/>
      </c>
      <c r="F14571" s="15">
        <f>COUNTIF(tData[BezoekLangStart],"&lt;"&amp;($A14571+1/24))-COUNTIF(tData[BezoekLangEind],"&lt;="&amp;$A14571)</f>
        <v/>
      </c>
      <c r="G14571" s="15">
        <f>IF($D14571=1,$B14571*100+$C14571,-1)</f>
        <v/>
      </c>
      <c r="H14571" s="15">
        <f>IF($D14571=1,$B14571,-1)</f>
        <v/>
      </c>
      <c r="I14571" s="15">
        <f>IF($D14571=1,$C14571,-1)</f>
        <v/>
      </c>
    </row>
    <row r="14572">
      <c r="A14572" s="33" t="n">
        <v>45899.04166666666</v>
      </c>
      <c r="B14572" s="15">
        <f>WEEKDAY($A14572,2)</f>
        <v/>
      </c>
      <c r="C14572" s="15">
        <f>HOUR($A14572)</f>
        <v/>
      </c>
      <c r="D14572" s="15">
        <f>IF(AND($A14572&gt;=Instellingen!$B$6,$A14572&lt;Instellingen!$B$7),1,0)</f>
        <v/>
      </c>
      <c r="E14572" s="15">
        <f>COUNTIF(tData[BezoekStart],"&lt;"&amp;($A14572+1/24))-COUNTIF(tData[BezoekEind],"&lt;="&amp;$A14572)</f>
        <v/>
      </c>
      <c r="F14572" s="15">
        <f>COUNTIF(tData[BezoekLangStart],"&lt;"&amp;($A14572+1/24))-COUNTIF(tData[BezoekLangEind],"&lt;="&amp;$A14572)</f>
        <v/>
      </c>
      <c r="G14572" s="15">
        <f>IF($D14572=1,$B14572*100+$C14572,-1)</f>
        <v/>
      </c>
      <c r="H14572" s="15">
        <f>IF($D14572=1,$B14572,-1)</f>
        <v/>
      </c>
      <c r="I14572" s="15">
        <f>IF($D14572=1,$C14572,-1)</f>
        <v/>
      </c>
    </row>
    <row r="14573">
      <c r="A14573" s="33" t="n">
        <v>45899.08333333334</v>
      </c>
      <c r="B14573" s="15">
        <f>WEEKDAY($A14573,2)</f>
        <v/>
      </c>
      <c r="C14573" s="15">
        <f>HOUR($A14573)</f>
        <v/>
      </c>
      <c r="D14573" s="15">
        <f>IF(AND($A14573&gt;=Instellingen!$B$6,$A14573&lt;Instellingen!$B$7),1,0)</f>
        <v/>
      </c>
      <c r="E14573" s="15">
        <f>COUNTIF(tData[BezoekStart],"&lt;"&amp;($A14573+1/24))-COUNTIF(tData[BezoekEind],"&lt;="&amp;$A14573)</f>
        <v/>
      </c>
      <c r="F14573" s="15">
        <f>COUNTIF(tData[BezoekLangStart],"&lt;"&amp;($A14573+1/24))-COUNTIF(tData[BezoekLangEind],"&lt;="&amp;$A14573)</f>
        <v/>
      </c>
      <c r="G14573" s="15">
        <f>IF($D14573=1,$B14573*100+$C14573,-1)</f>
        <v/>
      </c>
      <c r="H14573" s="15">
        <f>IF($D14573=1,$B14573,-1)</f>
        <v/>
      </c>
      <c r="I14573" s="15">
        <f>IF($D14573=1,$C14573,-1)</f>
        <v/>
      </c>
    </row>
    <row r="14574">
      <c r="A14574" s="33" t="n">
        <v>45899.125</v>
      </c>
      <c r="B14574" s="15">
        <f>WEEKDAY($A14574,2)</f>
        <v/>
      </c>
      <c r="C14574" s="15">
        <f>HOUR($A14574)</f>
        <v/>
      </c>
      <c r="D14574" s="15">
        <f>IF(AND($A14574&gt;=Instellingen!$B$6,$A14574&lt;Instellingen!$B$7),1,0)</f>
        <v/>
      </c>
      <c r="E14574" s="15">
        <f>COUNTIF(tData[BezoekStart],"&lt;"&amp;($A14574+1/24))-COUNTIF(tData[BezoekEind],"&lt;="&amp;$A14574)</f>
        <v/>
      </c>
      <c r="F14574" s="15">
        <f>COUNTIF(tData[BezoekLangStart],"&lt;"&amp;($A14574+1/24))-COUNTIF(tData[BezoekLangEind],"&lt;="&amp;$A14574)</f>
        <v/>
      </c>
      <c r="G14574" s="15">
        <f>IF($D14574=1,$B14574*100+$C14574,-1)</f>
        <v/>
      </c>
      <c r="H14574" s="15">
        <f>IF($D14574=1,$B14574,-1)</f>
        <v/>
      </c>
      <c r="I14574" s="15">
        <f>IF($D14574=1,$C14574,-1)</f>
        <v/>
      </c>
    </row>
    <row r="14575">
      <c r="A14575" s="33" t="n">
        <v>45899.16666666666</v>
      </c>
      <c r="B14575" s="15">
        <f>WEEKDAY($A14575,2)</f>
        <v/>
      </c>
      <c r="C14575" s="15">
        <f>HOUR($A14575)</f>
        <v/>
      </c>
      <c r="D14575" s="15">
        <f>IF(AND($A14575&gt;=Instellingen!$B$6,$A14575&lt;Instellingen!$B$7),1,0)</f>
        <v/>
      </c>
      <c r="E14575" s="15">
        <f>COUNTIF(tData[BezoekStart],"&lt;"&amp;($A14575+1/24))-COUNTIF(tData[BezoekEind],"&lt;="&amp;$A14575)</f>
        <v/>
      </c>
      <c r="F14575" s="15">
        <f>COUNTIF(tData[BezoekLangStart],"&lt;"&amp;($A14575+1/24))-COUNTIF(tData[BezoekLangEind],"&lt;="&amp;$A14575)</f>
        <v/>
      </c>
      <c r="G14575" s="15">
        <f>IF($D14575=1,$B14575*100+$C14575,-1)</f>
        <v/>
      </c>
      <c r="H14575" s="15">
        <f>IF($D14575=1,$B14575,-1)</f>
        <v/>
      </c>
      <c r="I14575" s="15">
        <f>IF($D14575=1,$C14575,-1)</f>
        <v/>
      </c>
    </row>
    <row r="14576">
      <c r="A14576" s="33" t="n">
        <v>45899.20833333334</v>
      </c>
      <c r="B14576" s="15">
        <f>WEEKDAY($A14576,2)</f>
        <v/>
      </c>
      <c r="C14576" s="15">
        <f>HOUR($A14576)</f>
        <v/>
      </c>
      <c r="D14576" s="15">
        <f>IF(AND($A14576&gt;=Instellingen!$B$6,$A14576&lt;Instellingen!$B$7),1,0)</f>
        <v/>
      </c>
      <c r="E14576" s="15">
        <f>COUNTIF(tData[BezoekStart],"&lt;"&amp;($A14576+1/24))-COUNTIF(tData[BezoekEind],"&lt;="&amp;$A14576)</f>
        <v/>
      </c>
      <c r="F14576" s="15">
        <f>COUNTIF(tData[BezoekLangStart],"&lt;"&amp;($A14576+1/24))-COUNTIF(tData[BezoekLangEind],"&lt;="&amp;$A14576)</f>
        <v/>
      </c>
      <c r="G14576" s="15">
        <f>IF($D14576=1,$B14576*100+$C14576,-1)</f>
        <v/>
      </c>
      <c r="H14576" s="15">
        <f>IF($D14576=1,$B14576,-1)</f>
        <v/>
      </c>
      <c r="I14576" s="15">
        <f>IF($D14576=1,$C14576,-1)</f>
        <v/>
      </c>
    </row>
    <row r="14577">
      <c r="A14577" s="33" t="n">
        <v>45899.25</v>
      </c>
      <c r="B14577" s="15">
        <f>WEEKDAY($A14577,2)</f>
        <v/>
      </c>
      <c r="C14577" s="15">
        <f>HOUR($A14577)</f>
        <v/>
      </c>
      <c r="D14577" s="15">
        <f>IF(AND($A14577&gt;=Instellingen!$B$6,$A14577&lt;Instellingen!$B$7),1,0)</f>
        <v/>
      </c>
      <c r="E14577" s="15">
        <f>COUNTIF(tData[BezoekStart],"&lt;"&amp;($A14577+1/24))-COUNTIF(tData[BezoekEind],"&lt;="&amp;$A14577)</f>
        <v/>
      </c>
      <c r="F14577" s="15">
        <f>COUNTIF(tData[BezoekLangStart],"&lt;"&amp;($A14577+1/24))-COUNTIF(tData[BezoekLangEind],"&lt;="&amp;$A14577)</f>
        <v/>
      </c>
      <c r="G14577" s="15">
        <f>IF($D14577=1,$B14577*100+$C14577,-1)</f>
        <v/>
      </c>
      <c r="H14577" s="15">
        <f>IF($D14577=1,$B14577,-1)</f>
        <v/>
      </c>
      <c r="I14577" s="15">
        <f>IF($D14577=1,$C14577,-1)</f>
        <v/>
      </c>
    </row>
    <row r="14578">
      <c r="A14578" s="33" t="n">
        <v>45899.29166666666</v>
      </c>
      <c r="B14578" s="15">
        <f>WEEKDAY($A14578,2)</f>
        <v/>
      </c>
      <c r="C14578" s="15">
        <f>HOUR($A14578)</f>
        <v/>
      </c>
      <c r="D14578" s="15">
        <f>IF(AND($A14578&gt;=Instellingen!$B$6,$A14578&lt;Instellingen!$B$7),1,0)</f>
        <v/>
      </c>
      <c r="E14578" s="15">
        <f>COUNTIF(tData[BezoekStart],"&lt;"&amp;($A14578+1/24))-COUNTIF(tData[BezoekEind],"&lt;="&amp;$A14578)</f>
        <v/>
      </c>
      <c r="F14578" s="15">
        <f>COUNTIF(tData[BezoekLangStart],"&lt;"&amp;($A14578+1/24))-COUNTIF(tData[BezoekLangEind],"&lt;="&amp;$A14578)</f>
        <v/>
      </c>
      <c r="G14578" s="15">
        <f>IF($D14578=1,$B14578*100+$C14578,-1)</f>
        <v/>
      </c>
      <c r="H14578" s="15">
        <f>IF($D14578=1,$B14578,-1)</f>
        <v/>
      </c>
      <c r="I14578" s="15">
        <f>IF($D14578=1,$C14578,-1)</f>
        <v/>
      </c>
    </row>
    <row r="14579">
      <c r="A14579" s="33" t="n">
        <v>45899.33333333334</v>
      </c>
      <c r="B14579" s="15">
        <f>WEEKDAY($A14579,2)</f>
        <v/>
      </c>
      <c r="C14579" s="15">
        <f>HOUR($A14579)</f>
        <v/>
      </c>
      <c r="D14579" s="15">
        <f>IF(AND($A14579&gt;=Instellingen!$B$6,$A14579&lt;Instellingen!$B$7),1,0)</f>
        <v/>
      </c>
      <c r="E14579" s="15">
        <f>COUNTIF(tData[BezoekStart],"&lt;"&amp;($A14579+1/24))-COUNTIF(tData[BezoekEind],"&lt;="&amp;$A14579)</f>
        <v/>
      </c>
      <c r="F14579" s="15">
        <f>COUNTIF(tData[BezoekLangStart],"&lt;"&amp;($A14579+1/24))-COUNTIF(tData[BezoekLangEind],"&lt;="&amp;$A14579)</f>
        <v/>
      </c>
      <c r="G14579" s="15">
        <f>IF($D14579=1,$B14579*100+$C14579,-1)</f>
        <v/>
      </c>
      <c r="H14579" s="15">
        <f>IF($D14579=1,$B14579,-1)</f>
        <v/>
      </c>
      <c r="I14579" s="15">
        <f>IF($D14579=1,$C14579,-1)</f>
        <v/>
      </c>
    </row>
    <row r="14580">
      <c r="A14580" s="33" t="n">
        <v>45899.375</v>
      </c>
      <c r="B14580" s="15">
        <f>WEEKDAY($A14580,2)</f>
        <v/>
      </c>
      <c r="C14580" s="15">
        <f>HOUR($A14580)</f>
        <v/>
      </c>
      <c r="D14580" s="15">
        <f>IF(AND($A14580&gt;=Instellingen!$B$6,$A14580&lt;Instellingen!$B$7),1,0)</f>
        <v/>
      </c>
      <c r="E14580" s="15">
        <f>COUNTIF(tData[BezoekStart],"&lt;"&amp;($A14580+1/24))-COUNTIF(tData[BezoekEind],"&lt;="&amp;$A14580)</f>
        <v/>
      </c>
      <c r="F14580" s="15">
        <f>COUNTIF(tData[BezoekLangStart],"&lt;"&amp;($A14580+1/24))-COUNTIF(tData[BezoekLangEind],"&lt;="&amp;$A14580)</f>
        <v/>
      </c>
      <c r="G14580" s="15">
        <f>IF($D14580=1,$B14580*100+$C14580,-1)</f>
        <v/>
      </c>
      <c r="H14580" s="15">
        <f>IF($D14580=1,$B14580,-1)</f>
        <v/>
      </c>
      <c r="I14580" s="15">
        <f>IF($D14580=1,$C14580,-1)</f>
        <v/>
      </c>
    </row>
    <row r="14581">
      <c r="A14581" s="33" t="n">
        <v>45899.41666666666</v>
      </c>
      <c r="B14581" s="15">
        <f>WEEKDAY($A14581,2)</f>
        <v/>
      </c>
      <c r="C14581" s="15">
        <f>HOUR($A14581)</f>
        <v/>
      </c>
      <c r="D14581" s="15">
        <f>IF(AND($A14581&gt;=Instellingen!$B$6,$A14581&lt;Instellingen!$B$7),1,0)</f>
        <v/>
      </c>
      <c r="E14581" s="15">
        <f>COUNTIF(tData[BezoekStart],"&lt;"&amp;($A14581+1/24))-COUNTIF(tData[BezoekEind],"&lt;="&amp;$A14581)</f>
        <v/>
      </c>
      <c r="F14581" s="15">
        <f>COUNTIF(tData[BezoekLangStart],"&lt;"&amp;($A14581+1/24))-COUNTIF(tData[BezoekLangEind],"&lt;="&amp;$A14581)</f>
        <v/>
      </c>
      <c r="G14581" s="15">
        <f>IF($D14581=1,$B14581*100+$C14581,-1)</f>
        <v/>
      </c>
      <c r="H14581" s="15">
        <f>IF($D14581=1,$B14581,-1)</f>
        <v/>
      </c>
      <c r="I14581" s="15">
        <f>IF($D14581=1,$C14581,-1)</f>
        <v/>
      </c>
    </row>
    <row r="14582">
      <c r="A14582" s="33" t="n">
        <v>45899.45833333334</v>
      </c>
      <c r="B14582" s="15">
        <f>WEEKDAY($A14582,2)</f>
        <v/>
      </c>
      <c r="C14582" s="15">
        <f>HOUR($A14582)</f>
        <v/>
      </c>
      <c r="D14582" s="15">
        <f>IF(AND($A14582&gt;=Instellingen!$B$6,$A14582&lt;Instellingen!$B$7),1,0)</f>
        <v/>
      </c>
      <c r="E14582" s="15">
        <f>COUNTIF(tData[BezoekStart],"&lt;"&amp;($A14582+1/24))-COUNTIF(tData[BezoekEind],"&lt;="&amp;$A14582)</f>
        <v/>
      </c>
      <c r="F14582" s="15">
        <f>COUNTIF(tData[BezoekLangStart],"&lt;"&amp;($A14582+1/24))-COUNTIF(tData[BezoekLangEind],"&lt;="&amp;$A14582)</f>
        <v/>
      </c>
      <c r="G14582" s="15">
        <f>IF($D14582=1,$B14582*100+$C14582,-1)</f>
        <v/>
      </c>
      <c r="H14582" s="15">
        <f>IF($D14582=1,$B14582,-1)</f>
        <v/>
      </c>
      <c r="I14582" s="15">
        <f>IF($D14582=1,$C14582,-1)</f>
        <v/>
      </c>
    </row>
    <row r="14583">
      <c r="A14583" s="33" t="n">
        <v>45899.5</v>
      </c>
      <c r="B14583" s="15">
        <f>WEEKDAY($A14583,2)</f>
        <v/>
      </c>
      <c r="C14583" s="15">
        <f>HOUR($A14583)</f>
        <v/>
      </c>
      <c r="D14583" s="15">
        <f>IF(AND($A14583&gt;=Instellingen!$B$6,$A14583&lt;Instellingen!$B$7),1,0)</f>
        <v/>
      </c>
      <c r="E14583" s="15">
        <f>COUNTIF(tData[BezoekStart],"&lt;"&amp;($A14583+1/24))-COUNTIF(tData[BezoekEind],"&lt;="&amp;$A14583)</f>
        <v/>
      </c>
      <c r="F14583" s="15">
        <f>COUNTIF(tData[BezoekLangStart],"&lt;"&amp;($A14583+1/24))-COUNTIF(tData[BezoekLangEind],"&lt;="&amp;$A14583)</f>
        <v/>
      </c>
      <c r="G14583" s="15">
        <f>IF($D14583=1,$B14583*100+$C14583,-1)</f>
        <v/>
      </c>
      <c r="H14583" s="15">
        <f>IF($D14583=1,$B14583,-1)</f>
        <v/>
      </c>
      <c r="I14583" s="15">
        <f>IF($D14583=1,$C14583,-1)</f>
        <v/>
      </c>
    </row>
    <row r="14584">
      <c r="A14584" s="33" t="n">
        <v>45899.54166666666</v>
      </c>
      <c r="B14584" s="15">
        <f>WEEKDAY($A14584,2)</f>
        <v/>
      </c>
      <c r="C14584" s="15">
        <f>HOUR($A14584)</f>
        <v/>
      </c>
      <c r="D14584" s="15">
        <f>IF(AND($A14584&gt;=Instellingen!$B$6,$A14584&lt;Instellingen!$B$7),1,0)</f>
        <v/>
      </c>
      <c r="E14584" s="15">
        <f>COUNTIF(tData[BezoekStart],"&lt;"&amp;($A14584+1/24))-COUNTIF(tData[BezoekEind],"&lt;="&amp;$A14584)</f>
        <v/>
      </c>
      <c r="F14584" s="15">
        <f>COUNTIF(tData[BezoekLangStart],"&lt;"&amp;($A14584+1/24))-COUNTIF(tData[BezoekLangEind],"&lt;="&amp;$A14584)</f>
        <v/>
      </c>
      <c r="G14584" s="15">
        <f>IF($D14584=1,$B14584*100+$C14584,-1)</f>
        <v/>
      </c>
      <c r="H14584" s="15">
        <f>IF($D14584=1,$B14584,-1)</f>
        <v/>
      </c>
      <c r="I14584" s="15">
        <f>IF($D14584=1,$C14584,-1)</f>
        <v/>
      </c>
    </row>
    <row r="14585">
      <c r="A14585" s="33" t="n">
        <v>45899.58333333334</v>
      </c>
      <c r="B14585" s="15">
        <f>WEEKDAY($A14585,2)</f>
        <v/>
      </c>
      <c r="C14585" s="15">
        <f>HOUR($A14585)</f>
        <v/>
      </c>
      <c r="D14585" s="15">
        <f>IF(AND($A14585&gt;=Instellingen!$B$6,$A14585&lt;Instellingen!$B$7),1,0)</f>
        <v/>
      </c>
      <c r="E14585" s="15">
        <f>COUNTIF(tData[BezoekStart],"&lt;"&amp;($A14585+1/24))-COUNTIF(tData[BezoekEind],"&lt;="&amp;$A14585)</f>
        <v/>
      </c>
      <c r="F14585" s="15">
        <f>COUNTIF(tData[BezoekLangStart],"&lt;"&amp;($A14585+1/24))-COUNTIF(tData[BezoekLangEind],"&lt;="&amp;$A14585)</f>
        <v/>
      </c>
      <c r="G14585" s="15">
        <f>IF($D14585=1,$B14585*100+$C14585,-1)</f>
        <v/>
      </c>
      <c r="H14585" s="15">
        <f>IF($D14585=1,$B14585,-1)</f>
        <v/>
      </c>
      <c r="I14585" s="15">
        <f>IF($D14585=1,$C14585,-1)</f>
        <v/>
      </c>
    </row>
    <row r="14586">
      <c r="A14586" s="33" t="n">
        <v>45899.625</v>
      </c>
      <c r="B14586" s="15">
        <f>WEEKDAY($A14586,2)</f>
        <v/>
      </c>
      <c r="C14586" s="15">
        <f>HOUR($A14586)</f>
        <v/>
      </c>
      <c r="D14586" s="15">
        <f>IF(AND($A14586&gt;=Instellingen!$B$6,$A14586&lt;Instellingen!$B$7),1,0)</f>
        <v/>
      </c>
      <c r="E14586" s="15">
        <f>COUNTIF(tData[BezoekStart],"&lt;"&amp;($A14586+1/24))-COUNTIF(tData[BezoekEind],"&lt;="&amp;$A14586)</f>
        <v/>
      </c>
      <c r="F14586" s="15">
        <f>COUNTIF(tData[BezoekLangStart],"&lt;"&amp;($A14586+1/24))-COUNTIF(tData[BezoekLangEind],"&lt;="&amp;$A14586)</f>
        <v/>
      </c>
      <c r="G14586" s="15">
        <f>IF($D14586=1,$B14586*100+$C14586,-1)</f>
        <v/>
      </c>
      <c r="H14586" s="15">
        <f>IF($D14586=1,$B14586,-1)</f>
        <v/>
      </c>
      <c r="I14586" s="15">
        <f>IF($D14586=1,$C14586,-1)</f>
        <v/>
      </c>
    </row>
    <row r="14587">
      <c r="A14587" s="33" t="n">
        <v>45899.66666666666</v>
      </c>
      <c r="B14587" s="15">
        <f>WEEKDAY($A14587,2)</f>
        <v/>
      </c>
      <c r="C14587" s="15">
        <f>HOUR($A14587)</f>
        <v/>
      </c>
      <c r="D14587" s="15">
        <f>IF(AND($A14587&gt;=Instellingen!$B$6,$A14587&lt;Instellingen!$B$7),1,0)</f>
        <v/>
      </c>
      <c r="E14587" s="15">
        <f>COUNTIF(tData[BezoekStart],"&lt;"&amp;($A14587+1/24))-COUNTIF(tData[BezoekEind],"&lt;="&amp;$A14587)</f>
        <v/>
      </c>
      <c r="F14587" s="15">
        <f>COUNTIF(tData[BezoekLangStart],"&lt;"&amp;($A14587+1/24))-COUNTIF(tData[BezoekLangEind],"&lt;="&amp;$A14587)</f>
        <v/>
      </c>
      <c r="G14587" s="15">
        <f>IF($D14587=1,$B14587*100+$C14587,-1)</f>
        <v/>
      </c>
      <c r="H14587" s="15">
        <f>IF($D14587=1,$B14587,-1)</f>
        <v/>
      </c>
      <c r="I14587" s="15">
        <f>IF($D14587=1,$C14587,-1)</f>
        <v/>
      </c>
    </row>
    <row r="14588">
      <c r="A14588" s="33" t="n">
        <v>45899.70833333334</v>
      </c>
      <c r="B14588" s="15">
        <f>WEEKDAY($A14588,2)</f>
        <v/>
      </c>
      <c r="C14588" s="15">
        <f>HOUR($A14588)</f>
        <v/>
      </c>
      <c r="D14588" s="15">
        <f>IF(AND($A14588&gt;=Instellingen!$B$6,$A14588&lt;Instellingen!$B$7),1,0)</f>
        <v/>
      </c>
      <c r="E14588" s="15">
        <f>COUNTIF(tData[BezoekStart],"&lt;"&amp;($A14588+1/24))-COUNTIF(tData[BezoekEind],"&lt;="&amp;$A14588)</f>
        <v/>
      </c>
      <c r="F14588" s="15">
        <f>COUNTIF(tData[BezoekLangStart],"&lt;"&amp;($A14588+1/24))-COUNTIF(tData[BezoekLangEind],"&lt;="&amp;$A14588)</f>
        <v/>
      </c>
      <c r="G14588" s="15">
        <f>IF($D14588=1,$B14588*100+$C14588,-1)</f>
        <v/>
      </c>
      <c r="H14588" s="15">
        <f>IF($D14588=1,$B14588,-1)</f>
        <v/>
      </c>
      <c r="I14588" s="15">
        <f>IF($D14588=1,$C14588,-1)</f>
        <v/>
      </c>
    </row>
    <row r="14589">
      <c r="A14589" s="33" t="n">
        <v>45899.75</v>
      </c>
      <c r="B14589" s="15">
        <f>WEEKDAY($A14589,2)</f>
        <v/>
      </c>
      <c r="C14589" s="15">
        <f>HOUR($A14589)</f>
        <v/>
      </c>
      <c r="D14589" s="15">
        <f>IF(AND($A14589&gt;=Instellingen!$B$6,$A14589&lt;Instellingen!$B$7),1,0)</f>
        <v/>
      </c>
      <c r="E14589" s="15">
        <f>COUNTIF(tData[BezoekStart],"&lt;"&amp;($A14589+1/24))-COUNTIF(tData[BezoekEind],"&lt;="&amp;$A14589)</f>
        <v/>
      </c>
      <c r="F14589" s="15">
        <f>COUNTIF(tData[BezoekLangStart],"&lt;"&amp;($A14589+1/24))-COUNTIF(tData[BezoekLangEind],"&lt;="&amp;$A14589)</f>
        <v/>
      </c>
      <c r="G14589" s="15">
        <f>IF($D14589=1,$B14589*100+$C14589,-1)</f>
        <v/>
      </c>
      <c r="H14589" s="15">
        <f>IF($D14589=1,$B14589,-1)</f>
        <v/>
      </c>
      <c r="I14589" s="15">
        <f>IF($D14589=1,$C14589,-1)</f>
        <v/>
      </c>
    </row>
    <row r="14590">
      <c r="A14590" s="33" t="n">
        <v>45899.79166666666</v>
      </c>
      <c r="B14590" s="15">
        <f>WEEKDAY($A14590,2)</f>
        <v/>
      </c>
      <c r="C14590" s="15">
        <f>HOUR($A14590)</f>
        <v/>
      </c>
      <c r="D14590" s="15">
        <f>IF(AND($A14590&gt;=Instellingen!$B$6,$A14590&lt;Instellingen!$B$7),1,0)</f>
        <v/>
      </c>
      <c r="E14590" s="15">
        <f>COUNTIF(tData[BezoekStart],"&lt;"&amp;($A14590+1/24))-COUNTIF(tData[BezoekEind],"&lt;="&amp;$A14590)</f>
        <v/>
      </c>
      <c r="F14590" s="15">
        <f>COUNTIF(tData[BezoekLangStart],"&lt;"&amp;($A14590+1/24))-COUNTIF(tData[BezoekLangEind],"&lt;="&amp;$A14590)</f>
        <v/>
      </c>
      <c r="G14590" s="15">
        <f>IF($D14590=1,$B14590*100+$C14590,-1)</f>
        <v/>
      </c>
      <c r="H14590" s="15">
        <f>IF($D14590=1,$B14590,-1)</f>
        <v/>
      </c>
      <c r="I14590" s="15">
        <f>IF($D14590=1,$C14590,-1)</f>
        <v/>
      </c>
    </row>
    <row r="14591">
      <c r="A14591" s="33" t="n">
        <v>45899.83333333334</v>
      </c>
      <c r="B14591" s="15">
        <f>WEEKDAY($A14591,2)</f>
        <v/>
      </c>
      <c r="C14591" s="15">
        <f>HOUR($A14591)</f>
        <v/>
      </c>
      <c r="D14591" s="15">
        <f>IF(AND($A14591&gt;=Instellingen!$B$6,$A14591&lt;Instellingen!$B$7),1,0)</f>
        <v/>
      </c>
      <c r="E14591" s="15">
        <f>COUNTIF(tData[BezoekStart],"&lt;"&amp;($A14591+1/24))-COUNTIF(tData[BezoekEind],"&lt;="&amp;$A14591)</f>
        <v/>
      </c>
      <c r="F14591" s="15">
        <f>COUNTIF(tData[BezoekLangStart],"&lt;"&amp;($A14591+1/24))-COUNTIF(tData[BezoekLangEind],"&lt;="&amp;$A14591)</f>
        <v/>
      </c>
      <c r="G14591" s="15">
        <f>IF($D14591=1,$B14591*100+$C14591,-1)</f>
        <v/>
      </c>
      <c r="H14591" s="15">
        <f>IF($D14591=1,$B14591,-1)</f>
        <v/>
      </c>
      <c r="I14591" s="15">
        <f>IF($D14591=1,$C14591,-1)</f>
        <v/>
      </c>
    </row>
    <row r="14592">
      <c r="A14592" s="33" t="n">
        <v>45899.875</v>
      </c>
      <c r="B14592" s="15">
        <f>WEEKDAY($A14592,2)</f>
        <v/>
      </c>
      <c r="C14592" s="15">
        <f>HOUR($A14592)</f>
        <v/>
      </c>
      <c r="D14592" s="15">
        <f>IF(AND($A14592&gt;=Instellingen!$B$6,$A14592&lt;Instellingen!$B$7),1,0)</f>
        <v/>
      </c>
      <c r="E14592" s="15">
        <f>COUNTIF(tData[BezoekStart],"&lt;"&amp;($A14592+1/24))-COUNTIF(tData[BezoekEind],"&lt;="&amp;$A14592)</f>
        <v/>
      </c>
      <c r="F14592" s="15">
        <f>COUNTIF(tData[BezoekLangStart],"&lt;"&amp;($A14592+1/24))-COUNTIF(tData[BezoekLangEind],"&lt;="&amp;$A14592)</f>
        <v/>
      </c>
      <c r="G14592" s="15">
        <f>IF($D14592=1,$B14592*100+$C14592,-1)</f>
        <v/>
      </c>
      <c r="H14592" s="15">
        <f>IF($D14592=1,$B14592,-1)</f>
        <v/>
      </c>
      <c r="I14592" s="15">
        <f>IF($D14592=1,$C14592,-1)</f>
        <v/>
      </c>
    </row>
    <row r="14593">
      <c r="A14593" s="33" t="n">
        <v>45899.91666666666</v>
      </c>
      <c r="B14593" s="15">
        <f>WEEKDAY($A14593,2)</f>
        <v/>
      </c>
      <c r="C14593" s="15">
        <f>HOUR($A14593)</f>
        <v/>
      </c>
      <c r="D14593" s="15">
        <f>IF(AND($A14593&gt;=Instellingen!$B$6,$A14593&lt;Instellingen!$B$7),1,0)</f>
        <v/>
      </c>
      <c r="E14593" s="15">
        <f>COUNTIF(tData[BezoekStart],"&lt;"&amp;($A14593+1/24))-COUNTIF(tData[BezoekEind],"&lt;="&amp;$A14593)</f>
        <v/>
      </c>
      <c r="F14593" s="15">
        <f>COUNTIF(tData[BezoekLangStart],"&lt;"&amp;($A14593+1/24))-COUNTIF(tData[BezoekLangEind],"&lt;="&amp;$A14593)</f>
        <v/>
      </c>
      <c r="G14593" s="15">
        <f>IF($D14593=1,$B14593*100+$C14593,-1)</f>
        <v/>
      </c>
      <c r="H14593" s="15">
        <f>IF($D14593=1,$B14593,-1)</f>
        <v/>
      </c>
      <c r="I14593" s="15">
        <f>IF($D14593=1,$C14593,-1)</f>
        <v/>
      </c>
    </row>
    <row r="14594">
      <c r="A14594" s="33" t="n">
        <v>45899.95833333334</v>
      </c>
      <c r="B14594" s="15">
        <f>WEEKDAY($A14594,2)</f>
        <v/>
      </c>
      <c r="C14594" s="15">
        <f>HOUR($A14594)</f>
        <v/>
      </c>
      <c r="D14594" s="15">
        <f>IF(AND($A14594&gt;=Instellingen!$B$6,$A14594&lt;Instellingen!$B$7),1,0)</f>
        <v/>
      </c>
      <c r="E14594" s="15">
        <f>COUNTIF(tData[BezoekStart],"&lt;"&amp;($A14594+1/24))-COUNTIF(tData[BezoekEind],"&lt;="&amp;$A14594)</f>
        <v/>
      </c>
      <c r="F14594" s="15">
        <f>COUNTIF(tData[BezoekLangStart],"&lt;"&amp;($A14594+1/24))-COUNTIF(tData[BezoekLangEind],"&lt;="&amp;$A14594)</f>
        <v/>
      </c>
      <c r="G14594" s="15">
        <f>IF($D14594=1,$B14594*100+$C14594,-1)</f>
        <v/>
      </c>
      <c r="H14594" s="15">
        <f>IF($D14594=1,$B14594,-1)</f>
        <v/>
      </c>
      <c r="I14594" s="15">
        <f>IF($D14594=1,$C14594,-1)</f>
        <v/>
      </c>
    </row>
    <row r="14595">
      <c r="A14595" s="33" t="n">
        <v>45900</v>
      </c>
      <c r="B14595" s="15">
        <f>WEEKDAY($A14595,2)</f>
        <v/>
      </c>
      <c r="C14595" s="15">
        <f>HOUR($A14595)</f>
        <v/>
      </c>
      <c r="D14595" s="15">
        <f>IF(AND($A14595&gt;=Instellingen!$B$6,$A14595&lt;Instellingen!$B$7),1,0)</f>
        <v/>
      </c>
      <c r="E14595" s="15">
        <f>COUNTIF(tData[BezoekStart],"&lt;"&amp;($A14595+1/24))-COUNTIF(tData[BezoekEind],"&lt;="&amp;$A14595)</f>
        <v/>
      </c>
      <c r="F14595" s="15">
        <f>COUNTIF(tData[BezoekLangStart],"&lt;"&amp;($A14595+1/24))-COUNTIF(tData[BezoekLangEind],"&lt;="&amp;$A14595)</f>
        <v/>
      </c>
      <c r="G14595" s="15">
        <f>IF($D14595=1,$B14595*100+$C14595,-1)</f>
        <v/>
      </c>
      <c r="H14595" s="15">
        <f>IF($D14595=1,$B14595,-1)</f>
        <v/>
      </c>
      <c r="I14595" s="15">
        <f>IF($D14595=1,$C14595,-1)</f>
        <v/>
      </c>
    </row>
    <row r="14596">
      <c r="A14596" s="33" t="n">
        <v>45900.04166666666</v>
      </c>
      <c r="B14596" s="15">
        <f>WEEKDAY($A14596,2)</f>
        <v/>
      </c>
      <c r="C14596" s="15">
        <f>HOUR($A14596)</f>
        <v/>
      </c>
      <c r="D14596" s="15">
        <f>IF(AND($A14596&gt;=Instellingen!$B$6,$A14596&lt;Instellingen!$B$7),1,0)</f>
        <v/>
      </c>
      <c r="E14596" s="15">
        <f>COUNTIF(tData[BezoekStart],"&lt;"&amp;($A14596+1/24))-COUNTIF(tData[BezoekEind],"&lt;="&amp;$A14596)</f>
        <v/>
      </c>
      <c r="F14596" s="15">
        <f>COUNTIF(tData[BezoekLangStart],"&lt;"&amp;($A14596+1/24))-COUNTIF(tData[BezoekLangEind],"&lt;="&amp;$A14596)</f>
        <v/>
      </c>
      <c r="G14596" s="15">
        <f>IF($D14596=1,$B14596*100+$C14596,-1)</f>
        <v/>
      </c>
      <c r="H14596" s="15">
        <f>IF($D14596=1,$B14596,-1)</f>
        <v/>
      </c>
      <c r="I14596" s="15">
        <f>IF($D14596=1,$C14596,-1)</f>
        <v/>
      </c>
    </row>
    <row r="14597">
      <c r="A14597" s="33" t="n">
        <v>45900.08333333334</v>
      </c>
      <c r="B14597" s="15">
        <f>WEEKDAY($A14597,2)</f>
        <v/>
      </c>
      <c r="C14597" s="15">
        <f>HOUR($A14597)</f>
        <v/>
      </c>
      <c r="D14597" s="15">
        <f>IF(AND($A14597&gt;=Instellingen!$B$6,$A14597&lt;Instellingen!$B$7),1,0)</f>
        <v/>
      </c>
      <c r="E14597" s="15">
        <f>COUNTIF(tData[BezoekStart],"&lt;"&amp;($A14597+1/24))-COUNTIF(tData[BezoekEind],"&lt;="&amp;$A14597)</f>
        <v/>
      </c>
      <c r="F14597" s="15">
        <f>COUNTIF(tData[BezoekLangStart],"&lt;"&amp;($A14597+1/24))-COUNTIF(tData[BezoekLangEind],"&lt;="&amp;$A14597)</f>
        <v/>
      </c>
      <c r="G14597" s="15">
        <f>IF($D14597=1,$B14597*100+$C14597,-1)</f>
        <v/>
      </c>
      <c r="H14597" s="15">
        <f>IF($D14597=1,$B14597,-1)</f>
        <v/>
      </c>
      <c r="I14597" s="15">
        <f>IF($D14597=1,$C14597,-1)</f>
        <v/>
      </c>
    </row>
    <row r="14598">
      <c r="A14598" s="33" t="n">
        <v>45900.125</v>
      </c>
      <c r="B14598" s="15">
        <f>WEEKDAY($A14598,2)</f>
        <v/>
      </c>
      <c r="C14598" s="15">
        <f>HOUR($A14598)</f>
        <v/>
      </c>
      <c r="D14598" s="15">
        <f>IF(AND($A14598&gt;=Instellingen!$B$6,$A14598&lt;Instellingen!$B$7),1,0)</f>
        <v/>
      </c>
      <c r="E14598" s="15">
        <f>COUNTIF(tData[BezoekStart],"&lt;"&amp;($A14598+1/24))-COUNTIF(tData[BezoekEind],"&lt;="&amp;$A14598)</f>
        <v/>
      </c>
      <c r="F14598" s="15">
        <f>COUNTIF(tData[BezoekLangStart],"&lt;"&amp;($A14598+1/24))-COUNTIF(tData[BezoekLangEind],"&lt;="&amp;$A14598)</f>
        <v/>
      </c>
      <c r="G14598" s="15">
        <f>IF($D14598=1,$B14598*100+$C14598,-1)</f>
        <v/>
      </c>
      <c r="H14598" s="15">
        <f>IF($D14598=1,$B14598,-1)</f>
        <v/>
      </c>
      <c r="I14598" s="15">
        <f>IF($D14598=1,$C14598,-1)</f>
        <v/>
      </c>
    </row>
    <row r="14599">
      <c r="A14599" s="33" t="n">
        <v>45900.16666666666</v>
      </c>
      <c r="B14599" s="15">
        <f>WEEKDAY($A14599,2)</f>
        <v/>
      </c>
      <c r="C14599" s="15">
        <f>HOUR($A14599)</f>
        <v/>
      </c>
      <c r="D14599" s="15">
        <f>IF(AND($A14599&gt;=Instellingen!$B$6,$A14599&lt;Instellingen!$B$7),1,0)</f>
        <v/>
      </c>
      <c r="E14599" s="15">
        <f>COUNTIF(tData[BezoekStart],"&lt;"&amp;($A14599+1/24))-COUNTIF(tData[BezoekEind],"&lt;="&amp;$A14599)</f>
        <v/>
      </c>
      <c r="F14599" s="15">
        <f>COUNTIF(tData[BezoekLangStart],"&lt;"&amp;($A14599+1/24))-COUNTIF(tData[BezoekLangEind],"&lt;="&amp;$A14599)</f>
        <v/>
      </c>
      <c r="G14599" s="15">
        <f>IF($D14599=1,$B14599*100+$C14599,-1)</f>
        <v/>
      </c>
      <c r="H14599" s="15">
        <f>IF($D14599=1,$B14599,-1)</f>
        <v/>
      </c>
      <c r="I14599" s="15">
        <f>IF($D14599=1,$C14599,-1)</f>
        <v/>
      </c>
    </row>
    <row r="14600">
      <c r="A14600" s="33" t="n">
        <v>45900.20833333334</v>
      </c>
      <c r="B14600" s="15">
        <f>WEEKDAY($A14600,2)</f>
        <v/>
      </c>
      <c r="C14600" s="15">
        <f>HOUR($A14600)</f>
        <v/>
      </c>
      <c r="D14600" s="15">
        <f>IF(AND($A14600&gt;=Instellingen!$B$6,$A14600&lt;Instellingen!$B$7),1,0)</f>
        <v/>
      </c>
      <c r="E14600" s="15">
        <f>COUNTIF(tData[BezoekStart],"&lt;"&amp;($A14600+1/24))-COUNTIF(tData[BezoekEind],"&lt;="&amp;$A14600)</f>
        <v/>
      </c>
      <c r="F14600" s="15">
        <f>COUNTIF(tData[BezoekLangStart],"&lt;"&amp;($A14600+1/24))-COUNTIF(tData[BezoekLangEind],"&lt;="&amp;$A14600)</f>
        <v/>
      </c>
      <c r="G14600" s="15">
        <f>IF($D14600=1,$B14600*100+$C14600,-1)</f>
        <v/>
      </c>
      <c r="H14600" s="15">
        <f>IF($D14600=1,$B14600,-1)</f>
        <v/>
      </c>
      <c r="I14600" s="15">
        <f>IF($D14600=1,$C14600,-1)</f>
        <v/>
      </c>
    </row>
    <row r="14601">
      <c r="A14601" s="33" t="n">
        <v>45900.25</v>
      </c>
      <c r="B14601" s="15">
        <f>WEEKDAY($A14601,2)</f>
        <v/>
      </c>
      <c r="C14601" s="15">
        <f>HOUR($A14601)</f>
        <v/>
      </c>
      <c r="D14601" s="15">
        <f>IF(AND($A14601&gt;=Instellingen!$B$6,$A14601&lt;Instellingen!$B$7),1,0)</f>
        <v/>
      </c>
      <c r="E14601" s="15">
        <f>COUNTIF(tData[BezoekStart],"&lt;"&amp;($A14601+1/24))-COUNTIF(tData[BezoekEind],"&lt;="&amp;$A14601)</f>
        <v/>
      </c>
      <c r="F14601" s="15">
        <f>COUNTIF(tData[BezoekLangStart],"&lt;"&amp;($A14601+1/24))-COUNTIF(tData[BezoekLangEind],"&lt;="&amp;$A14601)</f>
        <v/>
      </c>
      <c r="G14601" s="15">
        <f>IF($D14601=1,$B14601*100+$C14601,-1)</f>
        <v/>
      </c>
      <c r="H14601" s="15">
        <f>IF($D14601=1,$B14601,-1)</f>
        <v/>
      </c>
      <c r="I14601" s="15">
        <f>IF($D14601=1,$C14601,-1)</f>
        <v/>
      </c>
    </row>
    <row r="14602">
      <c r="A14602" s="33" t="n">
        <v>45900.29166666666</v>
      </c>
      <c r="B14602" s="15">
        <f>WEEKDAY($A14602,2)</f>
        <v/>
      </c>
      <c r="C14602" s="15">
        <f>HOUR($A14602)</f>
        <v/>
      </c>
      <c r="D14602" s="15">
        <f>IF(AND($A14602&gt;=Instellingen!$B$6,$A14602&lt;Instellingen!$B$7),1,0)</f>
        <v/>
      </c>
      <c r="E14602" s="15">
        <f>COUNTIF(tData[BezoekStart],"&lt;"&amp;($A14602+1/24))-COUNTIF(tData[BezoekEind],"&lt;="&amp;$A14602)</f>
        <v/>
      </c>
      <c r="F14602" s="15">
        <f>COUNTIF(tData[BezoekLangStart],"&lt;"&amp;($A14602+1/24))-COUNTIF(tData[BezoekLangEind],"&lt;="&amp;$A14602)</f>
        <v/>
      </c>
      <c r="G14602" s="15">
        <f>IF($D14602=1,$B14602*100+$C14602,-1)</f>
        <v/>
      </c>
      <c r="H14602" s="15">
        <f>IF($D14602=1,$B14602,-1)</f>
        <v/>
      </c>
      <c r="I14602" s="15">
        <f>IF($D14602=1,$C14602,-1)</f>
        <v/>
      </c>
    </row>
    <row r="14603">
      <c r="A14603" s="33" t="n">
        <v>45900.33333333334</v>
      </c>
      <c r="B14603" s="15">
        <f>WEEKDAY($A14603,2)</f>
        <v/>
      </c>
      <c r="C14603" s="15">
        <f>HOUR($A14603)</f>
        <v/>
      </c>
      <c r="D14603" s="15">
        <f>IF(AND($A14603&gt;=Instellingen!$B$6,$A14603&lt;Instellingen!$B$7),1,0)</f>
        <v/>
      </c>
      <c r="E14603" s="15">
        <f>COUNTIF(tData[BezoekStart],"&lt;"&amp;($A14603+1/24))-COUNTIF(tData[BezoekEind],"&lt;="&amp;$A14603)</f>
        <v/>
      </c>
      <c r="F14603" s="15">
        <f>COUNTIF(tData[BezoekLangStart],"&lt;"&amp;($A14603+1/24))-COUNTIF(tData[BezoekLangEind],"&lt;="&amp;$A14603)</f>
        <v/>
      </c>
      <c r="G14603" s="15">
        <f>IF($D14603=1,$B14603*100+$C14603,-1)</f>
        <v/>
      </c>
      <c r="H14603" s="15">
        <f>IF($D14603=1,$B14603,-1)</f>
        <v/>
      </c>
      <c r="I14603" s="15">
        <f>IF($D14603=1,$C14603,-1)</f>
        <v/>
      </c>
    </row>
    <row r="14604">
      <c r="A14604" s="33" t="n">
        <v>45900.375</v>
      </c>
      <c r="B14604" s="15">
        <f>WEEKDAY($A14604,2)</f>
        <v/>
      </c>
      <c r="C14604" s="15">
        <f>HOUR($A14604)</f>
        <v/>
      </c>
      <c r="D14604" s="15">
        <f>IF(AND($A14604&gt;=Instellingen!$B$6,$A14604&lt;Instellingen!$B$7),1,0)</f>
        <v/>
      </c>
      <c r="E14604" s="15">
        <f>COUNTIF(tData[BezoekStart],"&lt;"&amp;($A14604+1/24))-COUNTIF(tData[BezoekEind],"&lt;="&amp;$A14604)</f>
        <v/>
      </c>
      <c r="F14604" s="15">
        <f>COUNTIF(tData[BezoekLangStart],"&lt;"&amp;($A14604+1/24))-COUNTIF(tData[BezoekLangEind],"&lt;="&amp;$A14604)</f>
        <v/>
      </c>
      <c r="G14604" s="15">
        <f>IF($D14604=1,$B14604*100+$C14604,-1)</f>
        <v/>
      </c>
      <c r="H14604" s="15">
        <f>IF($D14604=1,$B14604,-1)</f>
        <v/>
      </c>
      <c r="I14604" s="15">
        <f>IF($D14604=1,$C14604,-1)</f>
        <v/>
      </c>
    </row>
    <row r="14605">
      <c r="A14605" s="33" t="n">
        <v>45900.41666666666</v>
      </c>
      <c r="B14605" s="15">
        <f>WEEKDAY($A14605,2)</f>
        <v/>
      </c>
      <c r="C14605" s="15">
        <f>HOUR($A14605)</f>
        <v/>
      </c>
      <c r="D14605" s="15">
        <f>IF(AND($A14605&gt;=Instellingen!$B$6,$A14605&lt;Instellingen!$B$7),1,0)</f>
        <v/>
      </c>
      <c r="E14605" s="15">
        <f>COUNTIF(tData[BezoekStart],"&lt;"&amp;($A14605+1/24))-COUNTIF(tData[BezoekEind],"&lt;="&amp;$A14605)</f>
        <v/>
      </c>
      <c r="F14605" s="15">
        <f>COUNTIF(tData[BezoekLangStart],"&lt;"&amp;($A14605+1/24))-COUNTIF(tData[BezoekLangEind],"&lt;="&amp;$A14605)</f>
        <v/>
      </c>
      <c r="G14605" s="15">
        <f>IF($D14605=1,$B14605*100+$C14605,-1)</f>
        <v/>
      </c>
      <c r="H14605" s="15">
        <f>IF($D14605=1,$B14605,-1)</f>
        <v/>
      </c>
      <c r="I14605" s="15">
        <f>IF($D14605=1,$C14605,-1)</f>
        <v/>
      </c>
    </row>
    <row r="14606">
      <c r="A14606" s="33" t="n">
        <v>45900.45833333334</v>
      </c>
      <c r="B14606" s="15">
        <f>WEEKDAY($A14606,2)</f>
        <v/>
      </c>
      <c r="C14606" s="15">
        <f>HOUR($A14606)</f>
        <v/>
      </c>
      <c r="D14606" s="15">
        <f>IF(AND($A14606&gt;=Instellingen!$B$6,$A14606&lt;Instellingen!$B$7),1,0)</f>
        <v/>
      </c>
      <c r="E14606" s="15">
        <f>COUNTIF(tData[BezoekStart],"&lt;"&amp;($A14606+1/24))-COUNTIF(tData[BezoekEind],"&lt;="&amp;$A14606)</f>
        <v/>
      </c>
      <c r="F14606" s="15">
        <f>COUNTIF(tData[BezoekLangStart],"&lt;"&amp;($A14606+1/24))-COUNTIF(tData[BezoekLangEind],"&lt;="&amp;$A14606)</f>
        <v/>
      </c>
      <c r="G14606" s="15">
        <f>IF($D14606=1,$B14606*100+$C14606,-1)</f>
        <v/>
      </c>
      <c r="H14606" s="15">
        <f>IF($D14606=1,$B14606,-1)</f>
        <v/>
      </c>
      <c r="I14606" s="15">
        <f>IF($D14606=1,$C14606,-1)</f>
        <v/>
      </c>
    </row>
    <row r="14607">
      <c r="A14607" s="33" t="n">
        <v>45900.5</v>
      </c>
      <c r="B14607" s="15">
        <f>WEEKDAY($A14607,2)</f>
        <v/>
      </c>
      <c r="C14607" s="15">
        <f>HOUR($A14607)</f>
        <v/>
      </c>
      <c r="D14607" s="15">
        <f>IF(AND($A14607&gt;=Instellingen!$B$6,$A14607&lt;Instellingen!$B$7),1,0)</f>
        <v/>
      </c>
      <c r="E14607" s="15">
        <f>COUNTIF(tData[BezoekStart],"&lt;"&amp;($A14607+1/24))-COUNTIF(tData[BezoekEind],"&lt;="&amp;$A14607)</f>
        <v/>
      </c>
      <c r="F14607" s="15">
        <f>COUNTIF(tData[BezoekLangStart],"&lt;"&amp;($A14607+1/24))-COUNTIF(tData[BezoekLangEind],"&lt;="&amp;$A14607)</f>
        <v/>
      </c>
      <c r="G14607" s="15">
        <f>IF($D14607=1,$B14607*100+$C14607,-1)</f>
        <v/>
      </c>
      <c r="H14607" s="15">
        <f>IF($D14607=1,$B14607,-1)</f>
        <v/>
      </c>
      <c r="I14607" s="15">
        <f>IF($D14607=1,$C14607,-1)</f>
        <v/>
      </c>
    </row>
    <row r="14608">
      <c r="A14608" s="33" t="n">
        <v>45900.54166666666</v>
      </c>
      <c r="B14608" s="15">
        <f>WEEKDAY($A14608,2)</f>
        <v/>
      </c>
      <c r="C14608" s="15">
        <f>HOUR($A14608)</f>
        <v/>
      </c>
      <c r="D14608" s="15">
        <f>IF(AND($A14608&gt;=Instellingen!$B$6,$A14608&lt;Instellingen!$B$7),1,0)</f>
        <v/>
      </c>
      <c r="E14608" s="15">
        <f>COUNTIF(tData[BezoekStart],"&lt;"&amp;($A14608+1/24))-COUNTIF(tData[BezoekEind],"&lt;="&amp;$A14608)</f>
        <v/>
      </c>
      <c r="F14608" s="15">
        <f>COUNTIF(tData[BezoekLangStart],"&lt;"&amp;($A14608+1/24))-COUNTIF(tData[BezoekLangEind],"&lt;="&amp;$A14608)</f>
        <v/>
      </c>
      <c r="G14608" s="15">
        <f>IF($D14608=1,$B14608*100+$C14608,-1)</f>
        <v/>
      </c>
      <c r="H14608" s="15">
        <f>IF($D14608=1,$B14608,-1)</f>
        <v/>
      </c>
      <c r="I14608" s="15">
        <f>IF($D14608=1,$C14608,-1)</f>
        <v/>
      </c>
    </row>
    <row r="14609">
      <c r="A14609" s="33" t="n">
        <v>45900.58333333334</v>
      </c>
      <c r="B14609" s="15">
        <f>WEEKDAY($A14609,2)</f>
        <v/>
      </c>
      <c r="C14609" s="15">
        <f>HOUR($A14609)</f>
        <v/>
      </c>
      <c r="D14609" s="15">
        <f>IF(AND($A14609&gt;=Instellingen!$B$6,$A14609&lt;Instellingen!$B$7),1,0)</f>
        <v/>
      </c>
      <c r="E14609" s="15">
        <f>COUNTIF(tData[BezoekStart],"&lt;"&amp;($A14609+1/24))-COUNTIF(tData[BezoekEind],"&lt;="&amp;$A14609)</f>
        <v/>
      </c>
      <c r="F14609" s="15">
        <f>COUNTIF(tData[BezoekLangStart],"&lt;"&amp;($A14609+1/24))-COUNTIF(tData[BezoekLangEind],"&lt;="&amp;$A14609)</f>
        <v/>
      </c>
      <c r="G14609" s="15">
        <f>IF($D14609=1,$B14609*100+$C14609,-1)</f>
        <v/>
      </c>
      <c r="H14609" s="15">
        <f>IF($D14609=1,$B14609,-1)</f>
        <v/>
      </c>
      <c r="I14609" s="15">
        <f>IF($D14609=1,$C14609,-1)</f>
        <v/>
      </c>
    </row>
    <row r="14610">
      <c r="A14610" s="33" t="n">
        <v>45900.625</v>
      </c>
      <c r="B14610" s="15">
        <f>WEEKDAY($A14610,2)</f>
        <v/>
      </c>
      <c r="C14610" s="15">
        <f>HOUR($A14610)</f>
        <v/>
      </c>
      <c r="D14610" s="15">
        <f>IF(AND($A14610&gt;=Instellingen!$B$6,$A14610&lt;Instellingen!$B$7),1,0)</f>
        <v/>
      </c>
      <c r="E14610" s="15">
        <f>COUNTIF(tData[BezoekStart],"&lt;"&amp;($A14610+1/24))-COUNTIF(tData[BezoekEind],"&lt;="&amp;$A14610)</f>
        <v/>
      </c>
      <c r="F14610" s="15">
        <f>COUNTIF(tData[BezoekLangStart],"&lt;"&amp;($A14610+1/24))-COUNTIF(tData[BezoekLangEind],"&lt;="&amp;$A14610)</f>
        <v/>
      </c>
      <c r="G14610" s="15">
        <f>IF($D14610=1,$B14610*100+$C14610,-1)</f>
        <v/>
      </c>
      <c r="H14610" s="15">
        <f>IF($D14610=1,$B14610,-1)</f>
        <v/>
      </c>
      <c r="I14610" s="15">
        <f>IF($D14610=1,$C14610,-1)</f>
        <v/>
      </c>
    </row>
    <row r="14611">
      <c r="A14611" s="33" t="n">
        <v>45900.66666666666</v>
      </c>
      <c r="B14611" s="15">
        <f>WEEKDAY($A14611,2)</f>
        <v/>
      </c>
      <c r="C14611" s="15">
        <f>HOUR($A14611)</f>
        <v/>
      </c>
      <c r="D14611" s="15">
        <f>IF(AND($A14611&gt;=Instellingen!$B$6,$A14611&lt;Instellingen!$B$7),1,0)</f>
        <v/>
      </c>
      <c r="E14611" s="15">
        <f>COUNTIF(tData[BezoekStart],"&lt;"&amp;($A14611+1/24))-COUNTIF(tData[BezoekEind],"&lt;="&amp;$A14611)</f>
        <v/>
      </c>
      <c r="F14611" s="15">
        <f>COUNTIF(tData[BezoekLangStart],"&lt;"&amp;($A14611+1/24))-COUNTIF(tData[BezoekLangEind],"&lt;="&amp;$A14611)</f>
        <v/>
      </c>
      <c r="G14611" s="15">
        <f>IF($D14611=1,$B14611*100+$C14611,-1)</f>
        <v/>
      </c>
      <c r="H14611" s="15">
        <f>IF($D14611=1,$B14611,-1)</f>
        <v/>
      </c>
      <c r="I14611" s="15">
        <f>IF($D14611=1,$C14611,-1)</f>
        <v/>
      </c>
    </row>
    <row r="14612">
      <c r="A14612" s="33" t="n">
        <v>45900.70833333334</v>
      </c>
      <c r="B14612" s="15">
        <f>WEEKDAY($A14612,2)</f>
        <v/>
      </c>
      <c r="C14612" s="15">
        <f>HOUR($A14612)</f>
        <v/>
      </c>
      <c r="D14612" s="15">
        <f>IF(AND($A14612&gt;=Instellingen!$B$6,$A14612&lt;Instellingen!$B$7),1,0)</f>
        <v/>
      </c>
      <c r="E14612" s="15">
        <f>COUNTIF(tData[BezoekStart],"&lt;"&amp;($A14612+1/24))-COUNTIF(tData[BezoekEind],"&lt;="&amp;$A14612)</f>
        <v/>
      </c>
      <c r="F14612" s="15">
        <f>COUNTIF(tData[BezoekLangStart],"&lt;"&amp;($A14612+1/24))-COUNTIF(tData[BezoekLangEind],"&lt;="&amp;$A14612)</f>
        <v/>
      </c>
      <c r="G14612" s="15">
        <f>IF($D14612=1,$B14612*100+$C14612,-1)</f>
        <v/>
      </c>
      <c r="H14612" s="15">
        <f>IF($D14612=1,$B14612,-1)</f>
        <v/>
      </c>
      <c r="I14612" s="15">
        <f>IF($D14612=1,$C14612,-1)</f>
        <v/>
      </c>
    </row>
    <row r="14613">
      <c r="A14613" s="33" t="n">
        <v>45900.75</v>
      </c>
      <c r="B14613" s="15">
        <f>WEEKDAY($A14613,2)</f>
        <v/>
      </c>
      <c r="C14613" s="15">
        <f>HOUR($A14613)</f>
        <v/>
      </c>
      <c r="D14613" s="15">
        <f>IF(AND($A14613&gt;=Instellingen!$B$6,$A14613&lt;Instellingen!$B$7),1,0)</f>
        <v/>
      </c>
      <c r="E14613" s="15">
        <f>COUNTIF(tData[BezoekStart],"&lt;"&amp;($A14613+1/24))-COUNTIF(tData[BezoekEind],"&lt;="&amp;$A14613)</f>
        <v/>
      </c>
      <c r="F14613" s="15">
        <f>COUNTIF(tData[BezoekLangStart],"&lt;"&amp;($A14613+1/24))-COUNTIF(tData[BezoekLangEind],"&lt;="&amp;$A14613)</f>
        <v/>
      </c>
      <c r="G14613" s="15">
        <f>IF($D14613=1,$B14613*100+$C14613,-1)</f>
        <v/>
      </c>
      <c r="H14613" s="15">
        <f>IF($D14613=1,$B14613,-1)</f>
        <v/>
      </c>
      <c r="I14613" s="15">
        <f>IF($D14613=1,$C14613,-1)</f>
        <v/>
      </c>
    </row>
    <row r="14614">
      <c r="A14614" s="33" t="n">
        <v>45900.79166666666</v>
      </c>
      <c r="B14614" s="15">
        <f>WEEKDAY($A14614,2)</f>
        <v/>
      </c>
      <c r="C14614" s="15">
        <f>HOUR($A14614)</f>
        <v/>
      </c>
      <c r="D14614" s="15">
        <f>IF(AND($A14614&gt;=Instellingen!$B$6,$A14614&lt;Instellingen!$B$7),1,0)</f>
        <v/>
      </c>
      <c r="E14614" s="15">
        <f>COUNTIF(tData[BezoekStart],"&lt;"&amp;($A14614+1/24))-COUNTIF(tData[BezoekEind],"&lt;="&amp;$A14614)</f>
        <v/>
      </c>
      <c r="F14614" s="15">
        <f>COUNTIF(tData[BezoekLangStart],"&lt;"&amp;($A14614+1/24))-COUNTIF(tData[BezoekLangEind],"&lt;="&amp;$A14614)</f>
        <v/>
      </c>
      <c r="G14614" s="15">
        <f>IF($D14614=1,$B14614*100+$C14614,-1)</f>
        <v/>
      </c>
      <c r="H14614" s="15">
        <f>IF($D14614=1,$B14614,-1)</f>
        <v/>
      </c>
      <c r="I14614" s="15">
        <f>IF($D14614=1,$C14614,-1)</f>
        <v/>
      </c>
    </row>
    <row r="14615">
      <c r="A14615" s="33" t="n">
        <v>45900.83333333334</v>
      </c>
      <c r="B14615" s="15">
        <f>WEEKDAY($A14615,2)</f>
        <v/>
      </c>
      <c r="C14615" s="15">
        <f>HOUR($A14615)</f>
        <v/>
      </c>
      <c r="D14615" s="15">
        <f>IF(AND($A14615&gt;=Instellingen!$B$6,$A14615&lt;Instellingen!$B$7),1,0)</f>
        <v/>
      </c>
      <c r="E14615" s="15">
        <f>COUNTIF(tData[BezoekStart],"&lt;"&amp;($A14615+1/24))-COUNTIF(tData[BezoekEind],"&lt;="&amp;$A14615)</f>
        <v/>
      </c>
      <c r="F14615" s="15">
        <f>COUNTIF(tData[BezoekLangStart],"&lt;"&amp;($A14615+1/24))-COUNTIF(tData[BezoekLangEind],"&lt;="&amp;$A14615)</f>
        <v/>
      </c>
      <c r="G14615" s="15">
        <f>IF($D14615=1,$B14615*100+$C14615,-1)</f>
        <v/>
      </c>
      <c r="H14615" s="15">
        <f>IF($D14615=1,$B14615,-1)</f>
        <v/>
      </c>
      <c r="I14615" s="15">
        <f>IF($D14615=1,$C14615,-1)</f>
        <v/>
      </c>
    </row>
    <row r="14616">
      <c r="A14616" s="33" t="n">
        <v>45900.875</v>
      </c>
      <c r="B14616" s="15">
        <f>WEEKDAY($A14616,2)</f>
        <v/>
      </c>
      <c r="C14616" s="15">
        <f>HOUR($A14616)</f>
        <v/>
      </c>
      <c r="D14616" s="15">
        <f>IF(AND($A14616&gt;=Instellingen!$B$6,$A14616&lt;Instellingen!$B$7),1,0)</f>
        <v/>
      </c>
      <c r="E14616" s="15">
        <f>COUNTIF(tData[BezoekStart],"&lt;"&amp;($A14616+1/24))-COUNTIF(tData[BezoekEind],"&lt;="&amp;$A14616)</f>
        <v/>
      </c>
      <c r="F14616" s="15">
        <f>COUNTIF(tData[BezoekLangStart],"&lt;"&amp;($A14616+1/24))-COUNTIF(tData[BezoekLangEind],"&lt;="&amp;$A14616)</f>
        <v/>
      </c>
      <c r="G14616" s="15">
        <f>IF($D14616=1,$B14616*100+$C14616,-1)</f>
        <v/>
      </c>
      <c r="H14616" s="15">
        <f>IF($D14616=1,$B14616,-1)</f>
        <v/>
      </c>
      <c r="I14616" s="15">
        <f>IF($D14616=1,$C14616,-1)</f>
        <v/>
      </c>
    </row>
    <row r="14617">
      <c r="A14617" s="33" t="n">
        <v>45900.91666666666</v>
      </c>
      <c r="B14617" s="15">
        <f>WEEKDAY($A14617,2)</f>
        <v/>
      </c>
      <c r="C14617" s="15">
        <f>HOUR($A14617)</f>
        <v/>
      </c>
      <c r="D14617" s="15">
        <f>IF(AND($A14617&gt;=Instellingen!$B$6,$A14617&lt;Instellingen!$B$7),1,0)</f>
        <v/>
      </c>
      <c r="E14617" s="15">
        <f>COUNTIF(tData[BezoekStart],"&lt;"&amp;($A14617+1/24))-COUNTIF(tData[BezoekEind],"&lt;="&amp;$A14617)</f>
        <v/>
      </c>
      <c r="F14617" s="15">
        <f>COUNTIF(tData[BezoekLangStart],"&lt;"&amp;($A14617+1/24))-COUNTIF(tData[BezoekLangEind],"&lt;="&amp;$A14617)</f>
        <v/>
      </c>
      <c r="G14617" s="15">
        <f>IF($D14617=1,$B14617*100+$C14617,-1)</f>
        <v/>
      </c>
      <c r="H14617" s="15">
        <f>IF($D14617=1,$B14617,-1)</f>
        <v/>
      </c>
      <c r="I14617" s="15">
        <f>IF($D14617=1,$C14617,-1)</f>
        <v/>
      </c>
    </row>
    <row r="14618">
      <c r="A14618" s="33" t="n">
        <v>45900.95833333334</v>
      </c>
      <c r="B14618" s="15">
        <f>WEEKDAY($A14618,2)</f>
        <v/>
      </c>
      <c r="C14618" s="15">
        <f>HOUR($A14618)</f>
        <v/>
      </c>
      <c r="D14618" s="15">
        <f>IF(AND($A14618&gt;=Instellingen!$B$6,$A14618&lt;Instellingen!$B$7),1,0)</f>
        <v/>
      </c>
      <c r="E14618" s="15">
        <f>COUNTIF(tData[BezoekStart],"&lt;"&amp;($A14618+1/24))-COUNTIF(tData[BezoekEind],"&lt;="&amp;$A14618)</f>
        <v/>
      </c>
      <c r="F14618" s="15">
        <f>COUNTIF(tData[BezoekLangStart],"&lt;"&amp;($A14618+1/24))-COUNTIF(tData[BezoekLangEind],"&lt;="&amp;$A14618)</f>
        <v/>
      </c>
      <c r="G14618" s="15">
        <f>IF($D14618=1,$B14618*100+$C14618,-1)</f>
        <v/>
      </c>
      <c r="H14618" s="15">
        <f>IF($D14618=1,$B14618,-1)</f>
        <v/>
      </c>
      <c r="I14618" s="15">
        <f>IF($D14618=1,$C14618,-1)</f>
        <v/>
      </c>
    </row>
    <row r="14619">
      <c r="A14619" s="33" t="n">
        <v>45901</v>
      </c>
      <c r="B14619" s="15">
        <f>WEEKDAY($A14619,2)</f>
        <v/>
      </c>
      <c r="C14619" s="15">
        <f>HOUR($A14619)</f>
        <v/>
      </c>
      <c r="D14619" s="15">
        <f>IF(AND($A14619&gt;=Instellingen!$B$6,$A14619&lt;Instellingen!$B$7),1,0)</f>
        <v/>
      </c>
      <c r="E14619" s="15">
        <f>COUNTIF(tData[BezoekStart],"&lt;"&amp;($A14619+1/24))-COUNTIF(tData[BezoekEind],"&lt;="&amp;$A14619)</f>
        <v/>
      </c>
      <c r="F14619" s="15">
        <f>COUNTIF(tData[BezoekLangStart],"&lt;"&amp;($A14619+1/24))-COUNTIF(tData[BezoekLangEind],"&lt;="&amp;$A14619)</f>
        <v/>
      </c>
      <c r="G14619" s="15">
        <f>IF($D14619=1,$B14619*100+$C14619,-1)</f>
        <v/>
      </c>
      <c r="H14619" s="15">
        <f>IF($D14619=1,$B14619,-1)</f>
        <v/>
      </c>
      <c r="I14619" s="15">
        <f>IF($D14619=1,$C14619,-1)</f>
        <v/>
      </c>
    </row>
    <row r="14620">
      <c r="A14620" s="33" t="n">
        <v>45901.04166666666</v>
      </c>
      <c r="B14620" s="15">
        <f>WEEKDAY($A14620,2)</f>
        <v/>
      </c>
      <c r="C14620" s="15">
        <f>HOUR($A14620)</f>
        <v/>
      </c>
      <c r="D14620" s="15">
        <f>IF(AND($A14620&gt;=Instellingen!$B$6,$A14620&lt;Instellingen!$B$7),1,0)</f>
        <v/>
      </c>
      <c r="E14620" s="15">
        <f>COUNTIF(tData[BezoekStart],"&lt;"&amp;($A14620+1/24))-COUNTIF(tData[BezoekEind],"&lt;="&amp;$A14620)</f>
        <v/>
      </c>
      <c r="F14620" s="15">
        <f>COUNTIF(tData[BezoekLangStart],"&lt;"&amp;($A14620+1/24))-COUNTIF(tData[BezoekLangEind],"&lt;="&amp;$A14620)</f>
        <v/>
      </c>
      <c r="G14620" s="15">
        <f>IF($D14620=1,$B14620*100+$C14620,-1)</f>
        <v/>
      </c>
      <c r="H14620" s="15">
        <f>IF($D14620=1,$B14620,-1)</f>
        <v/>
      </c>
      <c r="I14620" s="15">
        <f>IF($D14620=1,$C14620,-1)</f>
        <v/>
      </c>
    </row>
    <row r="14621">
      <c r="A14621" s="33" t="n">
        <v>45901.08333333334</v>
      </c>
      <c r="B14621" s="15">
        <f>WEEKDAY($A14621,2)</f>
        <v/>
      </c>
      <c r="C14621" s="15">
        <f>HOUR($A14621)</f>
        <v/>
      </c>
      <c r="D14621" s="15">
        <f>IF(AND($A14621&gt;=Instellingen!$B$6,$A14621&lt;Instellingen!$B$7),1,0)</f>
        <v/>
      </c>
      <c r="E14621" s="15">
        <f>COUNTIF(tData[BezoekStart],"&lt;"&amp;($A14621+1/24))-COUNTIF(tData[BezoekEind],"&lt;="&amp;$A14621)</f>
        <v/>
      </c>
      <c r="F14621" s="15">
        <f>COUNTIF(tData[BezoekLangStart],"&lt;"&amp;($A14621+1/24))-COUNTIF(tData[BezoekLangEind],"&lt;="&amp;$A14621)</f>
        <v/>
      </c>
      <c r="G14621" s="15">
        <f>IF($D14621=1,$B14621*100+$C14621,-1)</f>
        <v/>
      </c>
      <c r="H14621" s="15">
        <f>IF($D14621=1,$B14621,-1)</f>
        <v/>
      </c>
      <c r="I14621" s="15">
        <f>IF($D14621=1,$C14621,-1)</f>
        <v/>
      </c>
    </row>
    <row r="14622">
      <c r="A14622" s="33" t="n">
        <v>45901.125</v>
      </c>
      <c r="B14622" s="15">
        <f>WEEKDAY($A14622,2)</f>
        <v/>
      </c>
      <c r="C14622" s="15">
        <f>HOUR($A14622)</f>
        <v/>
      </c>
      <c r="D14622" s="15">
        <f>IF(AND($A14622&gt;=Instellingen!$B$6,$A14622&lt;Instellingen!$B$7),1,0)</f>
        <v/>
      </c>
      <c r="E14622" s="15">
        <f>COUNTIF(tData[BezoekStart],"&lt;"&amp;($A14622+1/24))-COUNTIF(tData[BezoekEind],"&lt;="&amp;$A14622)</f>
        <v/>
      </c>
      <c r="F14622" s="15">
        <f>COUNTIF(tData[BezoekLangStart],"&lt;"&amp;($A14622+1/24))-COUNTIF(tData[BezoekLangEind],"&lt;="&amp;$A14622)</f>
        <v/>
      </c>
      <c r="G14622" s="15">
        <f>IF($D14622=1,$B14622*100+$C14622,-1)</f>
        <v/>
      </c>
      <c r="H14622" s="15">
        <f>IF($D14622=1,$B14622,-1)</f>
        <v/>
      </c>
      <c r="I14622" s="15">
        <f>IF($D14622=1,$C14622,-1)</f>
        <v/>
      </c>
    </row>
    <row r="14623">
      <c r="A14623" s="33" t="n">
        <v>45901.16666666666</v>
      </c>
      <c r="B14623" s="15">
        <f>WEEKDAY($A14623,2)</f>
        <v/>
      </c>
      <c r="C14623" s="15">
        <f>HOUR($A14623)</f>
        <v/>
      </c>
      <c r="D14623" s="15">
        <f>IF(AND($A14623&gt;=Instellingen!$B$6,$A14623&lt;Instellingen!$B$7),1,0)</f>
        <v/>
      </c>
      <c r="E14623" s="15">
        <f>COUNTIF(tData[BezoekStart],"&lt;"&amp;($A14623+1/24))-COUNTIF(tData[BezoekEind],"&lt;="&amp;$A14623)</f>
        <v/>
      </c>
      <c r="F14623" s="15">
        <f>COUNTIF(tData[BezoekLangStart],"&lt;"&amp;($A14623+1/24))-COUNTIF(tData[BezoekLangEind],"&lt;="&amp;$A14623)</f>
        <v/>
      </c>
      <c r="G14623" s="15">
        <f>IF($D14623=1,$B14623*100+$C14623,-1)</f>
        <v/>
      </c>
      <c r="H14623" s="15">
        <f>IF($D14623=1,$B14623,-1)</f>
        <v/>
      </c>
      <c r="I14623" s="15">
        <f>IF($D14623=1,$C14623,-1)</f>
        <v/>
      </c>
    </row>
    <row r="14624">
      <c r="A14624" s="33" t="n">
        <v>45901.20833333334</v>
      </c>
      <c r="B14624" s="15">
        <f>WEEKDAY($A14624,2)</f>
        <v/>
      </c>
      <c r="C14624" s="15">
        <f>HOUR($A14624)</f>
        <v/>
      </c>
      <c r="D14624" s="15">
        <f>IF(AND($A14624&gt;=Instellingen!$B$6,$A14624&lt;Instellingen!$B$7),1,0)</f>
        <v/>
      </c>
      <c r="E14624" s="15">
        <f>COUNTIF(tData[BezoekStart],"&lt;"&amp;($A14624+1/24))-COUNTIF(tData[BezoekEind],"&lt;="&amp;$A14624)</f>
        <v/>
      </c>
      <c r="F14624" s="15">
        <f>COUNTIF(tData[BezoekLangStart],"&lt;"&amp;($A14624+1/24))-COUNTIF(tData[BezoekLangEind],"&lt;="&amp;$A14624)</f>
        <v/>
      </c>
      <c r="G14624" s="15">
        <f>IF($D14624=1,$B14624*100+$C14624,-1)</f>
        <v/>
      </c>
      <c r="H14624" s="15">
        <f>IF($D14624=1,$B14624,-1)</f>
        <v/>
      </c>
      <c r="I14624" s="15">
        <f>IF($D14624=1,$C14624,-1)</f>
        <v/>
      </c>
    </row>
    <row r="14625">
      <c r="A14625" s="33" t="n">
        <v>45901.25</v>
      </c>
      <c r="B14625" s="15">
        <f>WEEKDAY($A14625,2)</f>
        <v/>
      </c>
      <c r="C14625" s="15">
        <f>HOUR($A14625)</f>
        <v/>
      </c>
      <c r="D14625" s="15">
        <f>IF(AND($A14625&gt;=Instellingen!$B$6,$A14625&lt;Instellingen!$B$7),1,0)</f>
        <v/>
      </c>
      <c r="E14625" s="15">
        <f>COUNTIF(tData[BezoekStart],"&lt;"&amp;($A14625+1/24))-COUNTIF(tData[BezoekEind],"&lt;="&amp;$A14625)</f>
        <v/>
      </c>
      <c r="F14625" s="15">
        <f>COUNTIF(tData[BezoekLangStart],"&lt;"&amp;($A14625+1/24))-COUNTIF(tData[BezoekLangEind],"&lt;="&amp;$A14625)</f>
        <v/>
      </c>
      <c r="G14625" s="15">
        <f>IF($D14625=1,$B14625*100+$C14625,-1)</f>
        <v/>
      </c>
      <c r="H14625" s="15">
        <f>IF($D14625=1,$B14625,-1)</f>
        <v/>
      </c>
      <c r="I14625" s="15">
        <f>IF($D14625=1,$C14625,-1)</f>
        <v/>
      </c>
    </row>
    <row r="14626">
      <c r="A14626" s="33" t="n">
        <v>45901.29166666666</v>
      </c>
      <c r="B14626" s="15">
        <f>WEEKDAY($A14626,2)</f>
        <v/>
      </c>
      <c r="C14626" s="15">
        <f>HOUR($A14626)</f>
        <v/>
      </c>
      <c r="D14626" s="15">
        <f>IF(AND($A14626&gt;=Instellingen!$B$6,$A14626&lt;Instellingen!$B$7),1,0)</f>
        <v/>
      </c>
      <c r="E14626" s="15">
        <f>COUNTIF(tData[BezoekStart],"&lt;"&amp;($A14626+1/24))-COUNTIF(tData[BezoekEind],"&lt;="&amp;$A14626)</f>
        <v/>
      </c>
      <c r="F14626" s="15">
        <f>COUNTIF(tData[BezoekLangStart],"&lt;"&amp;($A14626+1/24))-COUNTIF(tData[BezoekLangEind],"&lt;="&amp;$A14626)</f>
        <v/>
      </c>
      <c r="G14626" s="15">
        <f>IF($D14626=1,$B14626*100+$C14626,-1)</f>
        <v/>
      </c>
      <c r="H14626" s="15">
        <f>IF($D14626=1,$B14626,-1)</f>
        <v/>
      </c>
      <c r="I14626" s="15">
        <f>IF($D14626=1,$C14626,-1)</f>
        <v/>
      </c>
    </row>
    <row r="14627">
      <c r="A14627" s="33" t="n">
        <v>45901.33333333334</v>
      </c>
      <c r="B14627" s="15">
        <f>WEEKDAY($A14627,2)</f>
        <v/>
      </c>
      <c r="C14627" s="15">
        <f>HOUR($A14627)</f>
        <v/>
      </c>
      <c r="D14627" s="15">
        <f>IF(AND($A14627&gt;=Instellingen!$B$6,$A14627&lt;Instellingen!$B$7),1,0)</f>
        <v/>
      </c>
      <c r="E14627" s="15">
        <f>COUNTIF(tData[BezoekStart],"&lt;"&amp;($A14627+1/24))-COUNTIF(tData[BezoekEind],"&lt;="&amp;$A14627)</f>
        <v/>
      </c>
      <c r="F14627" s="15">
        <f>COUNTIF(tData[BezoekLangStart],"&lt;"&amp;($A14627+1/24))-COUNTIF(tData[BezoekLangEind],"&lt;="&amp;$A14627)</f>
        <v/>
      </c>
      <c r="G14627" s="15">
        <f>IF($D14627=1,$B14627*100+$C14627,-1)</f>
        <v/>
      </c>
      <c r="H14627" s="15">
        <f>IF($D14627=1,$B14627,-1)</f>
        <v/>
      </c>
      <c r="I14627" s="15">
        <f>IF($D14627=1,$C14627,-1)</f>
        <v/>
      </c>
    </row>
    <row r="14628">
      <c r="A14628" s="33" t="n">
        <v>45901.375</v>
      </c>
      <c r="B14628" s="15">
        <f>WEEKDAY($A14628,2)</f>
        <v/>
      </c>
      <c r="C14628" s="15">
        <f>HOUR($A14628)</f>
        <v/>
      </c>
      <c r="D14628" s="15">
        <f>IF(AND($A14628&gt;=Instellingen!$B$6,$A14628&lt;Instellingen!$B$7),1,0)</f>
        <v/>
      </c>
      <c r="E14628" s="15">
        <f>COUNTIF(tData[BezoekStart],"&lt;"&amp;($A14628+1/24))-COUNTIF(tData[BezoekEind],"&lt;="&amp;$A14628)</f>
        <v/>
      </c>
      <c r="F14628" s="15">
        <f>COUNTIF(tData[BezoekLangStart],"&lt;"&amp;($A14628+1/24))-COUNTIF(tData[BezoekLangEind],"&lt;="&amp;$A14628)</f>
        <v/>
      </c>
      <c r="G14628" s="15">
        <f>IF($D14628=1,$B14628*100+$C14628,-1)</f>
        <v/>
      </c>
      <c r="H14628" s="15">
        <f>IF($D14628=1,$B14628,-1)</f>
        <v/>
      </c>
      <c r="I14628" s="15">
        <f>IF($D14628=1,$C14628,-1)</f>
        <v/>
      </c>
    </row>
    <row r="14629">
      <c r="A14629" s="33" t="n">
        <v>45901.41666666666</v>
      </c>
      <c r="B14629" s="15">
        <f>WEEKDAY($A14629,2)</f>
        <v/>
      </c>
      <c r="C14629" s="15">
        <f>HOUR($A14629)</f>
        <v/>
      </c>
      <c r="D14629" s="15">
        <f>IF(AND($A14629&gt;=Instellingen!$B$6,$A14629&lt;Instellingen!$B$7),1,0)</f>
        <v/>
      </c>
      <c r="E14629" s="15">
        <f>COUNTIF(tData[BezoekStart],"&lt;"&amp;($A14629+1/24))-COUNTIF(tData[BezoekEind],"&lt;="&amp;$A14629)</f>
        <v/>
      </c>
      <c r="F14629" s="15">
        <f>COUNTIF(tData[BezoekLangStart],"&lt;"&amp;($A14629+1/24))-COUNTIF(tData[BezoekLangEind],"&lt;="&amp;$A14629)</f>
        <v/>
      </c>
      <c r="G14629" s="15">
        <f>IF($D14629=1,$B14629*100+$C14629,-1)</f>
        <v/>
      </c>
      <c r="H14629" s="15">
        <f>IF($D14629=1,$B14629,-1)</f>
        <v/>
      </c>
      <c r="I14629" s="15">
        <f>IF($D14629=1,$C14629,-1)</f>
        <v/>
      </c>
    </row>
    <row r="14630">
      <c r="A14630" s="33" t="n">
        <v>45901.45833333334</v>
      </c>
      <c r="B14630" s="15">
        <f>WEEKDAY($A14630,2)</f>
        <v/>
      </c>
      <c r="C14630" s="15">
        <f>HOUR($A14630)</f>
        <v/>
      </c>
      <c r="D14630" s="15">
        <f>IF(AND($A14630&gt;=Instellingen!$B$6,$A14630&lt;Instellingen!$B$7),1,0)</f>
        <v/>
      </c>
      <c r="E14630" s="15">
        <f>COUNTIF(tData[BezoekStart],"&lt;"&amp;($A14630+1/24))-COUNTIF(tData[BezoekEind],"&lt;="&amp;$A14630)</f>
        <v/>
      </c>
      <c r="F14630" s="15">
        <f>COUNTIF(tData[BezoekLangStart],"&lt;"&amp;($A14630+1/24))-COUNTIF(tData[BezoekLangEind],"&lt;="&amp;$A14630)</f>
        <v/>
      </c>
      <c r="G14630" s="15">
        <f>IF($D14630=1,$B14630*100+$C14630,-1)</f>
        <v/>
      </c>
      <c r="H14630" s="15">
        <f>IF($D14630=1,$B14630,-1)</f>
        <v/>
      </c>
      <c r="I14630" s="15">
        <f>IF($D14630=1,$C14630,-1)</f>
        <v/>
      </c>
    </row>
    <row r="14631">
      <c r="A14631" s="33" t="n">
        <v>45901.5</v>
      </c>
      <c r="B14631" s="15">
        <f>WEEKDAY($A14631,2)</f>
        <v/>
      </c>
      <c r="C14631" s="15">
        <f>HOUR($A14631)</f>
        <v/>
      </c>
      <c r="D14631" s="15">
        <f>IF(AND($A14631&gt;=Instellingen!$B$6,$A14631&lt;Instellingen!$B$7),1,0)</f>
        <v/>
      </c>
      <c r="E14631" s="15">
        <f>COUNTIF(tData[BezoekStart],"&lt;"&amp;($A14631+1/24))-COUNTIF(tData[BezoekEind],"&lt;="&amp;$A14631)</f>
        <v/>
      </c>
      <c r="F14631" s="15">
        <f>COUNTIF(tData[BezoekLangStart],"&lt;"&amp;($A14631+1/24))-COUNTIF(tData[BezoekLangEind],"&lt;="&amp;$A14631)</f>
        <v/>
      </c>
      <c r="G14631" s="15">
        <f>IF($D14631=1,$B14631*100+$C14631,-1)</f>
        <v/>
      </c>
      <c r="H14631" s="15">
        <f>IF($D14631=1,$B14631,-1)</f>
        <v/>
      </c>
      <c r="I14631" s="15">
        <f>IF($D14631=1,$C14631,-1)</f>
        <v/>
      </c>
    </row>
    <row r="14632">
      <c r="A14632" s="33" t="n">
        <v>45901.54166666666</v>
      </c>
      <c r="B14632" s="15">
        <f>WEEKDAY($A14632,2)</f>
        <v/>
      </c>
      <c r="C14632" s="15">
        <f>HOUR($A14632)</f>
        <v/>
      </c>
      <c r="D14632" s="15">
        <f>IF(AND($A14632&gt;=Instellingen!$B$6,$A14632&lt;Instellingen!$B$7),1,0)</f>
        <v/>
      </c>
      <c r="E14632" s="15">
        <f>COUNTIF(tData[BezoekStart],"&lt;"&amp;($A14632+1/24))-COUNTIF(tData[BezoekEind],"&lt;="&amp;$A14632)</f>
        <v/>
      </c>
      <c r="F14632" s="15">
        <f>COUNTIF(tData[BezoekLangStart],"&lt;"&amp;($A14632+1/24))-COUNTIF(tData[BezoekLangEind],"&lt;="&amp;$A14632)</f>
        <v/>
      </c>
      <c r="G14632" s="15">
        <f>IF($D14632=1,$B14632*100+$C14632,-1)</f>
        <v/>
      </c>
      <c r="H14632" s="15">
        <f>IF($D14632=1,$B14632,-1)</f>
        <v/>
      </c>
      <c r="I14632" s="15">
        <f>IF($D14632=1,$C14632,-1)</f>
        <v/>
      </c>
    </row>
    <row r="14633">
      <c r="A14633" s="33" t="n">
        <v>45901.58333333334</v>
      </c>
      <c r="B14633" s="15">
        <f>WEEKDAY($A14633,2)</f>
        <v/>
      </c>
      <c r="C14633" s="15">
        <f>HOUR($A14633)</f>
        <v/>
      </c>
      <c r="D14633" s="15">
        <f>IF(AND($A14633&gt;=Instellingen!$B$6,$A14633&lt;Instellingen!$B$7),1,0)</f>
        <v/>
      </c>
      <c r="E14633" s="15">
        <f>COUNTIF(tData[BezoekStart],"&lt;"&amp;($A14633+1/24))-COUNTIF(tData[BezoekEind],"&lt;="&amp;$A14633)</f>
        <v/>
      </c>
      <c r="F14633" s="15">
        <f>COUNTIF(tData[BezoekLangStart],"&lt;"&amp;($A14633+1/24))-COUNTIF(tData[BezoekLangEind],"&lt;="&amp;$A14633)</f>
        <v/>
      </c>
      <c r="G14633" s="15">
        <f>IF($D14633=1,$B14633*100+$C14633,-1)</f>
        <v/>
      </c>
      <c r="H14633" s="15">
        <f>IF($D14633=1,$B14633,-1)</f>
        <v/>
      </c>
      <c r="I14633" s="15">
        <f>IF($D14633=1,$C14633,-1)</f>
        <v/>
      </c>
    </row>
    <row r="14634">
      <c r="A14634" s="33" t="n">
        <v>45901.625</v>
      </c>
      <c r="B14634" s="15">
        <f>WEEKDAY($A14634,2)</f>
        <v/>
      </c>
      <c r="C14634" s="15">
        <f>HOUR($A14634)</f>
        <v/>
      </c>
      <c r="D14634" s="15">
        <f>IF(AND($A14634&gt;=Instellingen!$B$6,$A14634&lt;Instellingen!$B$7),1,0)</f>
        <v/>
      </c>
      <c r="E14634" s="15">
        <f>COUNTIF(tData[BezoekStart],"&lt;"&amp;($A14634+1/24))-COUNTIF(tData[BezoekEind],"&lt;="&amp;$A14634)</f>
        <v/>
      </c>
      <c r="F14634" s="15">
        <f>COUNTIF(tData[BezoekLangStart],"&lt;"&amp;($A14634+1/24))-COUNTIF(tData[BezoekLangEind],"&lt;="&amp;$A14634)</f>
        <v/>
      </c>
      <c r="G14634" s="15">
        <f>IF($D14634=1,$B14634*100+$C14634,-1)</f>
        <v/>
      </c>
      <c r="H14634" s="15">
        <f>IF($D14634=1,$B14634,-1)</f>
        <v/>
      </c>
      <c r="I14634" s="15">
        <f>IF($D14634=1,$C14634,-1)</f>
        <v/>
      </c>
    </row>
    <row r="14635">
      <c r="A14635" s="33" t="n">
        <v>45901.66666666666</v>
      </c>
      <c r="B14635" s="15">
        <f>WEEKDAY($A14635,2)</f>
        <v/>
      </c>
      <c r="C14635" s="15">
        <f>HOUR($A14635)</f>
        <v/>
      </c>
      <c r="D14635" s="15">
        <f>IF(AND($A14635&gt;=Instellingen!$B$6,$A14635&lt;Instellingen!$B$7),1,0)</f>
        <v/>
      </c>
      <c r="E14635" s="15">
        <f>COUNTIF(tData[BezoekStart],"&lt;"&amp;($A14635+1/24))-COUNTIF(tData[BezoekEind],"&lt;="&amp;$A14635)</f>
        <v/>
      </c>
      <c r="F14635" s="15">
        <f>COUNTIF(tData[BezoekLangStart],"&lt;"&amp;($A14635+1/24))-COUNTIF(tData[BezoekLangEind],"&lt;="&amp;$A14635)</f>
        <v/>
      </c>
      <c r="G14635" s="15">
        <f>IF($D14635=1,$B14635*100+$C14635,-1)</f>
        <v/>
      </c>
      <c r="H14635" s="15">
        <f>IF($D14635=1,$B14635,-1)</f>
        <v/>
      </c>
      <c r="I14635" s="15">
        <f>IF($D14635=1,$C14635,-1)</f>
        <v/>
      </c>
    </row>
    <row r="14636">
      <c r="A14636" s="33" t="n">
        <v>45901.70833333334</v>
      </c>
      <c r="B14636" s="15">
        <f>WEEKDAY($A14636,2)</f>
        <v/>
      </c>
      <c r="C14636" s="15">
        <f>HOUR($A14636)</f>
        <v/>
      </c>
      <c r="D14636" s="15">
        <f>IF(AND($A14636&gt;=Instellingen!$B$6,$A14636&lt;Instellingen!$B$7),1,0)</f>
        <v/>
      </c>
      <c r="E14636" s="15">
        <f>COUNTIF(tData[BezoekStart],"&lt;"&amp;($A14636+1/24))-COUNTIF(tData[BezoekEind],"&lt;="&amp;$A14636)</f>
        <v/>
      </c>
      <c r="F14636" s="15">
        <f>COUNTIF(tData[BezoekLangStart],"&lt;"&amp;($A14636+1/24))-COUNTIF(tData[BezoekLangEind],"&lt;="&amp;$A14636)</f>
        <v/>
      </c>
      <c r="G14636" s="15">
        <f>IF($D14636=1,$B14636*100+$C14636,-1)</f>
        <v/>
      </c>
      <c r="H14636" s="15">
        <f>IF($D14636=1,$B14636,-1)</f>
        <v/>
      </c>
      <c r="I14636" s="15">
        <f>IF($D14636=1,$C14636,-1)</f>
        <v/>
      </c>
    </row>
    <row r="14637">
      <c r="A14637" s="33" t="n">
        <v>45901.75</v>
      </c>
      <c r="B14637" s="15">
        <f>WEEKDAY($A14637,2)</f>
        <v/>
      </c>
      <c r="C14637" s="15">
        <f>HOUR($A14637)</f>
        <v/>
      </c>
      <c r="D14637" s="15">
        <f>IF(AND($A14637&gt;=Instellingen!$B$6,$A14637&lt;Instellingen!$B$7),1,0)</f>
        <v/>
      </c>
      <c r="E14637" s="15">
        <f>COUNTIF(tData[BezoekStart],"&lt;"&amp;($A14637+1/24))-COUNTIF(tData[BezoekEind],"&lt;="&amp;$A14637)</f>
        <v/>
      </c>
      <c r="F14637" s="15">
        <f>COUNTIF(tData[BezoekLangStart],"&lt;"&amp;($A14637+1/24))-COUNTIF(tData[BezoekLangEind],"&lt;="&amp;$A14637)</f>
        <v/>
      </c>
      <c r="G14637" s="15">
        <f>IF($D14637=1,$B14637*100+$C14637,-1)</f>
        <v/>
      </c>
      <c r="H14637" s="15">
        <f>IF($D14637=1,$B14637,-1)</f>
        <v/>
      </c>
      <c r="I14637" s="15">
        <f>IF($D14637=1,$C14637,-1)</f>
        <v/>
      </c>
    </row>
    <row r="14638">
      <c r="A14638" s="33" t="n">
        <v>45901.79166666666</v>
      </c>
      <c r="B14638" s="15">
        <f>WEEKDAY($A14638,2)</f>
        <v/>
      </c>
      <c r="C14638" s="15">
        <f>HOUR($A14638)</f>
        <v/>
      </c>
      <c r="D14638" s="15">
        <f>IF(AND($A14638&gt;=Instellingen!$B$6,$A14638&lt;Instellingen!$B$7),1,0)</f>
        <v/>
      </c>
      <c r="E14638" s="15">
        <f>COUNTIF(tData[BezoekStart],"&lt;"&amp;($A14638+1/24))-COUNTIF(tData[BezoekEind],"&lt;="&amp;$A14638)</f>
        <v/>
      </c>
      <c r="F14638" s="15">
        <f>COUNTIF(tData[BezoekLangStart],"&lt;"&amp;($A14638+1/24))-COUNTIF(tData[BezoekLangEind],"&lt;="&amp;$A14638)</f>
        <v/>
      </c>
      <c r="G14638" s="15">
        <f>IF($D14638=1,$B14638*100+$C14638,-1)</f>
        <v/>
      </c>
      <c r="H14638" s="15">
        <f>IF($D14638=1,$B14638,-1)</f>
        <v/>
      </c>
      <c r="I14638" s="15">
        <f>IF($D14638=1,$C14638,-1)</f>
        <v/>
      </c>
    </row>
    <row r="14639">
      <c r="A14639" s="33" t="n">
        <v>45901.83333333334</v>
      </c>
      <c r="B14639" s="15">
        <f>WEEKDAY($A14639,2)</f>
        <v/>
      </c>
      <c r="C14639" s="15">
        <f>HOUR($A14639)</f>
        <v/>
      </c>
      <c r="D14639" s="15">
        <f>IF(AND($A14639&gt;=Instellingen!$B$6,$A14639&lt;Instellingen!$B$7),1,0)</f>
        <v/>
      </c>
      <c r="E14639" s="15">
        <f>COUNTIF(tData[BezoekStart],"&lt;"&amp;($A14639+1/24))-COUNTIF(tData[BezoekEind],"&lt;="&amp;$A14639)</f>
        <v/>
      </c>
      <c r="F14639" s="15">
        <f>COUNTIF(tData[BezoekLangStart],"&lt;"&amp;($A14639+1/24))-COUNTIF(tData[BezoekLangEind],"&lt;="&amp;$A14639)</f>
        <v/>
      </c>
      <c r="G14639" s="15">
        <f>IF($D14639=1,$B14639*100+$C14639,-1)</f>
        <v/>
      </c>
      <c r="H14639" s="15">
        <f>IF($D14639=1,$B14639,-1)</f>
        <v/>
      </c>
      <c r="I14639" s="15">
        <f>IF($D14639=1,$C14639,-1)</f>
        <v/>
      </c>
    </row>
    <row r="14640">
      <c r="A14640" s="33" t="n">
        <v>45901.875</v>
      </c>
      <c r="B14640" s="15">
        <f>WEEKDAY($A14640,2)</f>
        <v/>
      </c>
      <c r="C14640" s="15">
        <f>HOUR($A14640)</f>
        <v/>
      </c>
      <c r="D14640" s="15">
        <f>IF(AND($A14640&gt;=Instellingen!$B$6,$A14640&lt;Instellingen!$B$7),1,0)</f>
        <v/>
      </c>
      <c r="E14640" s="15">
        <f>COUNTIF(tData[BezoekStart],"&lt;"&amp;($A14640+1/24))-COUNTIF(tData[BezoekEind],"&lt;="&amp;$A14640)</f>
        <v/>
      </c>
      <c r="F14640" s="15">
        <f>COUNTIF(tData[BezoekLangStart],"&lt;"&amp;($A14640+1/24))-COUNTIF(tData[BezoekLangEind],"&lt;="&amp;$A14640)</f>
        <v/>
      </c>
      <c r="G14640" s="15">
        <f>IF($D14640=1,$B14640*100+$C14640,-1)</f>
        <v/>
      </c>
      <c r="H14640" s="15">
        <f>IF($D14640=1,$B14640,-1)</f>
        <v/>
      </c>
      <c r="I14640" s="15">
        <f>IF($D14640=1,$C14640,-1)</f>
        <v/>
      </c>
    </row>
    <row r="14641">
      <c r="A14641" s="33" t="n">
        <v>45901.91666666666</v>
      </c>
      <c r="B14641" s="15">
        <f>WEEKDAY($A14641,2)</f>
        <v/>
      </c>
      <c r="C14641" s="15">
        <f>HOUR($A14641)</f>
        <v/>
      </c>
      <c r="D14641" s="15">
        <f>IF(AND($A14641&gt;=Instellingen!$B$6,$A14641&lt;Instellingen!$B$7),1,0)</f>
        <v/>
      </c>
      <c r="E14641" s="15">
        <f>COUNTIF(tData[BezoekStart],"&lt;"&amp;($A14641+1/24))-COUNTIF(tData[BezoekEind],"&lt;="&amp;$A14641)</f>
        <v/>
      </c>
      <c r="F14641" s="15">
        <f>COUNTIF(tData[BezoekLangStart],"&lt;"&amp;($A14641+1/24))-COUNTIF(tData[BezoekLangEind],"&lt;="&amp;$A14641)</f>
        <v/>
      </c>
      <c r="G14641" s="15">
        <f>IF($D14641=1,$B14641*100+$C14641,-1)</f>
        <v/>
      </c>
      <c r="H14641" s="15">
        <f>IF($D14641=1,$B14641,-1)</f>
        <v/>
      </c>
      <c r="I14641" s="15">
        <f>IF($D14641=1,$C14641,-1)</f>
        <v/>
      </c>
    </row>
    <row r="14642">
      <c r="A14642" s="33" t="n">
        <v>45901.95833333334</v>
      </c>
      <c r="B14642" s="15">
        <f>WEEKDAY($A14642,2)</f>
        <v/>
      </c>
      <c r="C14642" s="15">
        <f>HOUR($A14642)</f>
        <v/>
      </c>
      <c r="D14642" s="15">
        <f>IF(AND($A14642&gt;=Instellingen!$B$6,$A14642&lt;Instellingen!$B$7),1,0)</f>
        <v/>
      </c>
      <c r="E14642" s="15">
        <f>COUNTIF(tData[BezoekStart],"&lt;"&amp;($A14642+1/24))-COUNTIF(tData[BezoekEind],"&lt;="&amp;$A14642)</f>
        <v/>
      </c>
      <c r="F14642" s="15">
        <f>COUNTIF(tData[BezoekLangStart],"&lt;"&amp;($A14642+1/24))-COUNTIF(tData[BezoekLangEind],"&lt;="&amp;$A14642)</f>
        <v/>
      </c>
      <c r="G14642" s="15">
        <f>IF($D14642=1,$B14642*100+$C14642,-1)</f>
        <v/>
      </c>
      <c r="H14642" s="15">
        <f>IF($D14642=1,$B14642,-1)</f>
        <v/>
      </c>
      <c r="I14642" s="15">
        <f>IF($D14642=1,$C14642,-1)</f>
        <v/>
      </c>
    </row>
    <row r="14643">
      <c r="A14643" s="33" t="n">
        <v>45902</v>
      </c>
      <c r="B14643" s="15">
        <f>WEEKDAY($A14643,2)</f>
        <v/>
      </c>
      <c r="C14643" s="15">
        <f>HOUR($A14643)</f>
        <v/>
      </c>
      <c r="D14643" s="15">
        <f>IF(AND($A14643&gt;=Instellingen!$B$6,$A14643&lt;Instellingen!$B$7),1,0)</f>
        <v/>
      </c>
      <c r="E14643" s="15">
        <f>COUNTIF(tData[BezoekStart],"&lt;"&amp;($A14643+1/24))-COUNTIF(tData[BezoekEind],"&lt;="&amp;$A14643)</f>
        <v/>
      </c>
      <c r="F14643" s="15">
        <f>COUNTIF(tData[BezoekLangStart],"&lt;"&amp;($A14643+1/24))-COUNTIF(tData[BezoekLangEind],"&lt;="&amp;$A14643)</f>
        <v/>
      </c>
      <c r="G14643" s="15">
        <f>IF($D14643=1,$B14643*100+$C14643,-1)</f>
        <v/>
      </c>
      <c r="H14643" s="15">
        <f>IF($D14643=1,$B14643,-1)</f>
        <v/>
      </c>
      <c r="I14643" s="15">
        <f>IF($D14643=1,$C14643,-1)</f>
        <v/>
      </c>
    </row>
    <row r="14644">
      <c r="A14644" s="33" t="n">
        <v>45902.04166666666</v>
      </c>
      <c r="B14644" s="15">
        <f>WEEKDAY($A14644,2)</f>
        <v/>
      </c>
      <c r="C14644" s="15">
        <f>HOUR($A14644)</f>
        <v/>
      </c>
      <c r="D14644" s="15">
        <f>IF(AND($A14644&gt;=Instellingen!$B$6,$A14644&lt;Instellingen!$B$7),1,0)</f>
        <v/>
      </c>
      <c r="E14644" s="15">
        <f>COUNTIF(tData[BezoekStart],"&lt;"&amp;($A14644+1/24))-COUNTIF(tData[BezoekEind],"&lt;="&amp;$A14644)</f>
        <v/>
      </c>
      <c r="F14644" s="15">
        <f>COUNTIF(tData[BezoekLangStart],"&lt;"&amp;($A14644+1/24))-COUNTIF(tData[BezoekLangEind],"&lt;="&amp;$A14644)</f>
        <v/>
      </c>
      <c r="G14644" s="15">
        <f>IF($D14644=1,$B14644*100+$C14644,-1)</f>
        <v/>
      </c>
      <c r="H14644" s="15">
        <f>IF($D14644=1,$B14644,-1)</f>
        <v/>
      </c>
      <c r="I14644" s="15">
        <f>IF($D14644=1,$C14644,-1)</f>
        <v/>
      </c>
    </row>
    <row r="14645">
      <c r="A14645" s="33" t="n">
        <v>45902.08333333334</v>
      </c>
      <c r="B14645" s="15">
        <f>WEEKDAY($A14645,2)</f>
        <v/>
      </c>
      <c r="C14645" s="15">
        <f>HOUR($A14645)</f>
        <v/>
      </c>
      <c r="D14645" s="15">
        <f>IF(AND($A14645&gt;=Instellingen!$B$6,$A14645&lt;Instellingen!$B$7),1,0)</f>
        <v/>
      </c>
      <c r="E14645" s="15">
        <f>COUNTIF(tData[BezoekStart],"&lt;"&amp;($A14645+1/24))-COUNTIF(tData[BezoekEind],"&lt;="&amp;$A14645)</f>
        <v/>
      </c>
      <c r="F14645" s="15">
        <f>COUNTIF(tData[BezoekLangStart],"&lt;"&amp;($A14645+1/24))-COUNTIF(tData[BezoekLangEind],"&lt;="&amp;$A14645)</f>
        <v/>
      </c>
      <c r="G14645" s="15">
        <f>IF($D14645=1,$B14645*100+$C14645,-1)</f>
        <v/>
      </c>
      <c r="H14645" s="15">
        <f>IF($D14645=1,$B14645,-1)</f>
        <v/>
      </c>
      <c r="I14645" s="15">
        <f>IF($D14645=1,$C14645,-1)</f>
        <v/>
      </c>
    </row>
    <row r="14646">
      <c r="A14646" s="33" t="n">
        <v>45902.125</v>
      </c>
      <c r="B14646" s="15">
        <f>WEEKDAY($A14646,2)</f>
        <v/>
      </c>
      <c r="C14646" s="15">
        <f>HOUR($A14646)</f>
        <v/>
      </c>
      <c r="D14646" s="15">
        <f>IF(AND($A14646&gt;=Instellingen!$B$6,$A14646&lt;Instellingen!$B$7),1,0)</f>
        <v/>
      </c>
      <c r="E14646" s="15">
        <f>COUNTIF(tData[BezoekStart],"&lt;"&amp;($A14646+1/24))-COUNTIF(tData[BezoekEind],"&lt;="&amp;$A14646)</f>
        <v/>
      </c>
      <c r="F14646" s="15">
        <f>COUNTIF(tData[BezoekLangStart],"&lt;"&amp;($A14646+1/24))-COUNTIF(tData[BezoekLangEind],"&lt;="&amp;$A14646)</f>
        <v/>
      </c>
      <c r="G14646" s="15">
        <f>IF($D14646=1,$B14646*100+$C14646,-1)</f>
        <v/>
      </c>
      <c r="H14646" s="15">
        <f>IF($D14646=1,$B14646,-1)</f>
        <v/>
      </c>
      <c r="I14646" s="15">
        <f>IF($D14646=1,$C14646,-1)</f>
        <v/>
      </c>
    </row>
    <row r="14647">
      <c r="A14647" s="33" t="n">
        <v>45902.16666666666</v>
      </c>
      <c r="B14647" s="15">
        <f>WEEKDAY($A14647,2)</f>
        <v/>
      </c>
      <c r="C14647" s="15">
        <f>HOUR($A14647)</f>
        <v/>
      </c>
      <c r="D14647" s="15">
        <f>IF(AND($A14647&gt;=Instellingen!$B$6,$A14647&lt;Instellingen!$B$7),1,0)</f>
        <v/>
      </c>
      <c r="E14647" s="15">
        <f>COUNTIF(tData[BezoekStart],"&lt;"&amp;($A14647+1/24))-COUNTIF(tData[BezoekEind],"&lt;="&amp;$A14647)</f>
        <v/>
      </c>
      <c r="F14647" s="15">
        <f>COUNTIF(tData[BezoekLangStart],"&lt;"&amp;($A14647+1/24))-COUNTIF(tData[BezoekLangEind],"&lt;="&amp;$A14647)</f>
        <v/>
      </c>
      <c r="G14647" s="15">
        <f>IF($D14647=1,$B14647*100+$C14647,-1)</f>
        <v/>
      </c>
      <c r="H14647" s="15">
        <f>IF($D14647=1,$B14647,-1)</f>
        <v/>
      </c>
      <c r="I14647" s="15">
        <f>IF($D14647=1,$C14647,-1)</f>
        <v/>
      </c>
    </row>
    <row r="14648">
      <c r="A14648" s="33" t="n">
        <v>45902.20833333334</v>
      </c>
      <c r="B14648" s="15">
        <f>WEEKDAY($A14648,2)</f>
        <v/>
      </c>
      <c r="C14648" s="15">
        <f>HOUR($A14648)</f>
        <v/>
      </c>
      <c r="D14648" s="15">
        <f>IF(AND($A14648&gt;=Instellingen!$B$6,$A14648&lt;Instellingen!$B$7),1,0)</f>
        <v/>
      </c>
      <c r="E14648" s="15">
        <f>COUNTIF(tData[BezoekStart],"&lt;"&amp;($A14648+1/24))-COUNTIF(tData[BezoekEind],"&lt;="&amp;$A14648)</f>
        <v/>
      </c>
      <c r="F14648" s="15">
        <f>COUNTIF(tData[BezoekLangStart],"&lt;"&amp;($A14648+1/24))-COUNTIF(tData[BezoekLangEind],"&lt;="&amp;$A14648)</f>
        <v/>
      </c>
      <c r="G14648" s="15">
        <f>IF($D14648=1,$B14648*100+$C14648,-1)</f>
        <v/>
      </c>
      <c r="H14648" s="15">
        <f>IF($D14648=1,$B14648,-1)</f>
        <v/>
      </c>
      <c r="I14648" s="15">
        <f>IF($D14648=1,$C14648,-1)</f>
        <v/>
      </c>
    </row>
    <row r="14649">
      <c r="A14649" s="33" t="n">
        <v>45902.25</v>
      </c>
      <c r="B14649" s="15">
        <f>WEEKDAY($A14649,2)</f>
        <v/>
      </c>
      <c r="C14649" s="15">
        <f>HOUR($A14649)</f>
        <v/>
      </c>
      <c r="D14649" s="15">
        <f>IF(AND($A14649&gt;=Instellingen!$B$6,$A14649&lt;Instellingen!$B$7),1,0)</f>
        <v/>
      </c>
      <c r="E14649" s="15">
        <f>COUNTIF(tData[BezoekStart],"&lt;"&amp;($A14649+1/24))-COUNTIF(tData[BezoekEind],"&lt;="&amp;$A14649)</f>
        <v/>
      </c>
      <c r="F14649" s="15">
        <f>COUNTIF(tData[BezoekLangStart],"&lt;"&amp;($A14649+1/24))-COUNTIF(tData[BezoekLangEind],"&lt;="&amp;$A14649)</f>
        <v/>
      </c>
      <c r="G14649" s="15">
        <f>IF($D14649=1,$B14649*100+$C14649,-1)</f>
        <v/>
      </c>
      <c r="H14649" s="15">
        <f>IF($D14649=1,$B14649,-1)</f>
        <v/>
      </c>
      <c r="I14649" s="15">
        <f>IF($D14649=1,$C14649,-1)</f>
        <v/>
      </c>
    </row>
    <row r="14650">
      <c r="A14650" s="33" t="n">
        <v>45902.29166666666</v>
      </c>
      <c r="B14650" s="15">
        <f>WEEKDAY($A14650,2)</f>
        <v/>
      </c>
      <c r="C14650" s="15">
        <f>HOUR($A14650)</f>
        <v/>
      </c>
      <c r="D14650" s="15">
        <f>IF(AND($A14650&gt;=Instellingen!$B$6,$A14650&lt;Instellingen!$B$7),1,0)</f>
        <v/>
      </c>
      <c r="E14650" s="15">
        <f>COUNTIF(tData[BezoekStart],"&lt;"&amp;($A14650+1/24))-COUNTIF(tData[BezoekEind],"&lt;="&amp;$A14650)</f>
        <v/>
      </c>
      <c r="F14650" s="15">
        <f>COUNTIF(tData[BezoekLangStart],"&lt;"&amp;($A14650+1/24))-COUNTIF(tData[BezoekLangEind],"&lt;="&amp;$A14650)</f>
        <v/>
      </c>
      <c r="G14650" s="15">
        <f>IF($D14650=1,$B14650*100+$C14650,-1)</f>
        <v/>
      </c>
      <c r="H14650" s="15">
        <f>IF($D14650=1,$B14650,-1)</f>
        <v/>
      </c>
      <c r="I14650" s="15">
        <f>IF($D14650=1,$C14650,-1)</f>
        <v/>
      </c>
    </row>
    <row r="14651">
      <c r="A14651" s="33" t="n">
        <v>45902.33333333334</v>
      </c>
      <c r="B14651" s="15">
        <f>WEEKDAY($A14651,2)</f>
        <v/>
      </c>
      <c r="C14651" s="15">
        <f>HOUR($A14651)</f>
        <v/>
      </c>
      <c r="D14651" s="15">
        <f>IF(AND($A14651&gt;=Instellingen!$B$6,$A14651&lt;Instellingen!$B$7),1,0)</f>
        <v/>
      </c>
      <c r="E14651" s="15">
        <f>COUNTIF(tData[BezoekStart],"&lt;"&amp;($A14651+1/24))-COUNTIF(tData[BezoekEind],"&lt;="&amp;$A14651)</f>
        <v/>
      </c>
      <c r="F14651" s="15">
        <f>COUNTIF(tData[BezoekLangStart],"&lt;"&amp;($A14651+1/24))-COUNTIF(tData[BezoekLangEind],"&lt;="&amp;$A14651)</f>
        <v/>
      </c>
      <c r="G14651" s="15">
        <f>IF($D14651=1,$B14651*100+$C14651,-1)</f>
        <v/>
      </c>
      <c r="H14651" s="15">
        <f>IF($D14651=1,$B14651,-1)</f>
        <v/>
      </c>
      <c r="I14651" s="15">
        <f>IF($D14651=1,$C14651,-1)</f>
        <v/>
      </c>
    </row>
    <row r="14652">
      <c r="A14652" s="33" t="n">
        <v>45902.375</v>
      </c>
      <c r="B14652" s="15">
        <f>WEEKDAY($A14652,2)</f>
        <v/>
      </c>
      <c r="C14652" s="15">
        <f>HOUR($A14652)</f>
        <v/>
      </c>
      <c r="D14652" s="15">
        <f>IF(AND($A14652&gt;=Instellingen!$B$6,$A14652&lt;Instellingen!$B$7),1,0)</f>
        <v/>
      </c>
      <c r="E14652" s="15">
        <f>COUNTIF(tData[BezoekStart],"&lt;"&amp;($A14652+1/24))-COUNTIF(tData[BezoekEind],"&lt;="&amp;$A14652)</f>
        <v/>
      </c>
      <c r="F14652" s="15">
        <f>COUNTIF(tData[BezoekLangStart],"&lt;"&amp;($A14652+1/24))-COUNTIF(tData[BezoekLangEind],"&lt;="&amp;$A14652)</f>
        <v/>
      </c>
      <c r="G14652" s="15">
        <f>IF($D14652=1,$B14652*100+$C14652,-1)</f>
        <v/>
      </c>
      <c r="H14652" s="15">
        <f>IF($D14652=1,$B14652,-1)</f>
        <v/>
      </c>
      <c r="I14652" s="15">
        <f>IF($D14652=1,$C14652,-1)</f>
        <v/>
      </c>
    </row>
    <row r="14653">
      <c r="A14653" s="33" t="n">
        <v>45902.41666666666</v>
      </c>
      <c r="B14653" s="15">
        <f>WEEKDAY($A14653,2)</f>
        <v/>
      </c>
      <c r="C14653" s="15">
        <f>HOUR($A14653)</f>
        <v/>
      </c>
      <c r="D14653" s="15">
        <f>IF(AND($A14653&gt;=Instellingen!$B$6,$A14653&lt;Instellingen!$B$7),1,0)</f>
        <v/>
      </c>
      <c r="E14653" s="15">
        <f>COUNTIF(tData[BezoekStart],"&lt;"&amp;($A14653+1/24))-COUNTIF(tData[BezoekEind],"&lt;="&amp;$A14653)</f>
        <v/>
      </c>
      <c r="F14653" s="15">
        <f>COUNTIF(tData[BezoekLangStart],"&lt;"&amp;($A14653+1/24))-COUNTIF(tData[BezoekLangEind],"&lt;="&amp;$A14653)</f>
        <v/>
      </c>
      <c r="G14653" s="15">
        <f>IF($D14653=1,$B14653*100+$C14653,-1)</f>
        <v/>
      </c>
      <c r="H14653" s="15">
        <f>IF($D14653=1,$B14653,-1)</f>
        <v/>
      </c>
      <c r="I14653" s="15">
        <f>IF($D14653=1,$C14653,-1)</f>
        <v/>
      </c>
    </row>
    <row r="14654">
      <c r="A14654" s="33" t="n">
        <v>45902.45833333334</v>
      </c>
      <c r="B14654" s="15">
        <f>WEEKDAY($A14654,2)</f>
        <v/>
      </c>
      <c r="C14654" s="15">
        <f>HOUR($A14654)</f>
        <v/>
      </c>
      <c r="D14654" s="15">
        <f>IF(AND($A14654&gt;=Instellingen!$B$6,$A14654&lt;Instellingen!$B$7),1,0)</f>
        <v/>
      </c>
      <c r="E14654" s="15">
        <f>COUNTIF(tData[BezoekStart],"&lt;"&amp;($A14654+1/24))-COUNTIF(tData[BezoekEind],"&lt;="&amp;$A14654)</f>
        <v/>
      </c>
      <c r="F14654" s="15">
        <f>COUNTIF(tData[BezoekLangStart],"&lt;"&amp;($A14654+1/24))-COUNTIF(tData[BezoekLangEind],"&lt;="&amp;$A14654)</f>
        <v/>
      </c>
      <c r="G14654" s="15">
        <f>IF($D14654=1,$B14654*100+$C14654,-1)</f>
        <v/>
      </c>
      <c r="H14654" s="15">
        <f>IF($D14654=1,$B14654,-1)</f>
        <v/>
      </c>
      <c r="I14654" s="15">
        <f>IF($D14654=1,$C14654,-1)</f>
        <v/>
      </c>
    </row>
    <row r="14655">
      <c r="A14655" s="33" t="n">
        <v>45902.5</v>
      </c>
      <c r="B14655" s="15">
        <f>WEEKDAY($A14655,2)</f>
        <v/>
      </c>
      <c r="C14655" s="15">
        <f>HOUR($A14655)</f>
        <v/>
      </c>
      <c r="D14655" s="15">
        <f>IF(AND($A14655&gt;=Instellingen!$B$6,$A14655&lt;Instellingen!$B$7),1,0)</f>
        <v/>
      </c>
      <c r="E14655" s="15">
        <f>COUNTIF(tData[BezoekStart],"&lt;"&amp;($A14655+1/24))-COUNTIF(tData[BezoekEind],"&lt;="&amp;$A14655)</f>
        <v/>
      </c>
      <c r="F14655" s="15">
        <f>COUNTIF(tData[BezoekLangStart],"&lt;"&amp;($A14655+1/24))-COUNTIF(tData[BezoekLangEind],"&lt;="&amp;$A14655)</f>
        <v/>
      </c>
      <c r="G14655" s="15">
        <f>IF($D14655=1,$B14655*100+$C14655,-1)</f>
        <v/>
      </c>
      <c r="H14655" s="15">
        <f>IF($D14655=1,$B14655,-1)</f>
        <v/>
      </c>
      <c r="I14655" s="15">
        <f>IF($D14655=1,$C14655,-1)</f>
        <v/>
      </c>
    </row>
    <row r="14656">
      <c r="A14656" s="33" t="n">
        <v>45902.54166666666</v>
      </c>
      <c r="B14656" s="15">
        <f>WEEKDAY($A14656,2)</f>
        <v/>
      </c>
      <c r="C14656" s="15">
        <f>HOUR($A14656)</f>
        <v/>
      </c>
      <c r="D14656" s="15">
        <f>IF(AND($A14656&gt;=Instellingen!$B$6,$A14656&lt;Instellingen!$B$7),1,0)</f>
        <v/>
      </c>
      <c r="E14656" s="15">
        <f>COUNTIF(tData[BezoekStart],"&lt;"&amp;($A14656+1/24))-COUNTIF(tData[BezoekEind],"&lt;="&amp;$A14656)</f>
        <v/>
      </c>
      <c r="F14656" s="15">
        <f>COUNTIF(tData[BezoekLangStart],"&lt;"&amp;($A14656+1/24))-COUNTIF(tData[BezoekLangEind],"&lt;="&amp;$A14656)</f>
        <v/>
      </c>
      <c r="G14656" s="15">
        <f>IF($D14656=1,$B14656*100+$C14656,-1)</f>
        <v/>
      </c>
      <c r="H14656" s="15">
        <f>IF($D14656=1,$B14656,-1)</f>
        <v/>
      </c>
      <c r="I14656" s="15">
        <f>IF($D14656=1,$C14656,-1)</f>
        <v/>
      </c>
    </row>
    <row r="14657">
      <c r="A14657" s="33" t="n">
        <v>45902.58333333334</v>
      </c>
      <c r="B14657" s="15">
        <f>WEEKDAY($A14657,2)</f>
        <v/>
      </c>
      <c r="C14657" s="15">
        <f>HOUR($A14657)</f>
        <v/>
      </c>
      <c r="D14657" s="15">
        <f>IF(AND($A14657&gt;=Instellingen!$B$6,$A14657&lt;Instellingen!$B$7),1,0)</f>
        <v/>
      </c>
      <c r="E14657" s="15">
        <f>COUNTIF(tData[BezoekStart],"&lt;"&amp;($A14657+1/24))-COUNTIF(tData[BezoekEind],"&lt;="&amp;$A14657)</f>
        <v/>
      </c>
      <c r="F14657" s="15">
        <f>COUNTIF(tData[BezoekLangStart],"&lt;"&amp;($A14657+1/24))-COUNTIF(tData[BezoekLangEind],"&lt;="&amp;$A14657)</f>
        <v/>
      </c>
      <c r="G14657" s="15">
        <f>IF($D14657=1,$B14657*100+$C14657,-1)</f>
        <v/>
      </c>
      <c r="H14657" s="15">
        <f>IF($D14657=1,$B14657,-1)</f>
        <v/>
      </c>
      <c r="I14657" s="15">
        <f>IF($D14657=1,$C14657,-1)</f>
        <v/>
      </c>
    </row>
    <row r="14658">
      <c r="A14658" s="33" t="n">
        <v>45902.625</v>
      </c>
      <c r="B14658" s="15">
        <f>WEEKDAY($A14658,2)</f>
        <v/>
      </c>
      <c r="C14658" s="15">
        <f>HOUR($A14658)</f>
        <v/>
      </c>
      <c r="D14658" s="15">
        <f>IF(AND($A14658&gt;=Instellingen!$B$6,$A14658&lt;Instellingen!$B$7),1,0)</f>
        <v/>
      </c>
      <c r="E14658" s="15">
        <f>COUNTIF(tData[BezoekStart],"&lt;"&amp;($A14658+1/24))-COUNTIF(tData[BezoekEind],"&lt;="&amp;$A14658)</f>
        <v/>
      </c>
      <c r="F14658" s="15">
        <f>COUNTIF(tData[BezoekLangStart],"&lt;"&amp;($A14658+1/24))-COUNTIF(tData[BezoekLangEind],"&lt;="&amp;$A14658)</f>
        <v/>
      </c>
      <c r="G14658" s="15">
        <f>IF($D14658=1,$B14658*100+$C14658,-1)</f>
        <v/>
      </c>
      <c r="H14658" s="15">
        <f>IF($D14658=1,$B14658,-1)</f>
        <v/>
      </c>
      <c r="I14658" s="15">
        <f>IF($D14658=1,$C14658,-1)</f>
        <v/>
      </c>
    </row>
    <row r="14659">
      <c r="A14659" s="33" t="n">
        <v>45902.66666666666</v>
      </c>
      <c r="B14659" s="15">
        <f>WEEKDAY($A14659,2)</f>
        <v/>
      </c>
      <c r="C14659" s="15">
        <f>HOUR($A14659)</f>
        <v/>
      </c>
      <c r="D14659" s="15">
        <f>IF(AND($A14659&gt;=Instellingen!$B$6,$A14659&lt;Instellingen!$B$7),1,0)</f>
        <v/>
      </c>
      <c r="E14659" s="15">
        <f>COUNTIF(tData[BezoekStart],"&lt;"&amp;($A14659+1/24))-COUNTIF(tData[BezoekEind],"&lt;="&amp;$A14659)</f>
        <v/>
      </c>
      <c r="F14659" s="15">
        <f>COUNTIF(tData[BezoekLangStart],"&lt;"&amp;($A14659+1/24))-COUNTIF(tData[BezoekLangEind],"&lt;="&amp;$A14659)</f>
        <v/>
      </c>
      <c r="G14659" s="15">
        <f>IF($D14659=1,$B14659*100+$C14659,-1)</f>
        <v/>
      </c>
      <c r="H14659" s="15">
        <f>IF($D14659=1,$B14659,-1)</f>
        <v/>
      </c>
      <c r="I14659" s="15">
        <f>IF($D14659=1,$C14659,-1)</f>
        <v/>
      </c>
    </row>
    <row r="14660">
      <c r="A14660" s="33" t="n">
        <v>45902.70833333334</v>
      </c>
      <c r="B14660" s="15">
        <f>WEEKDAY($A14660,2)</f>
        <v/>
      </c>
      <c r="C14660" s="15">
        <f>HOUR($A14660)</f>
        <v/>
      </c>
      <c r="D14660" s="15">
        <f>IF(AND($A14660&gt;=Instellingen!$B$6,$A14660&lt;Instellingen!$B$7),1,0)</f>
        <v/>
      </c>
      <c r="E14660" s="15">
        <f>COUNTIF(tData[BezoekStart],"&lt;"&amp;($A14660+1/24))-COUNTIF(tData[BezoekEind],"&lt;="&amp;$A14660)</f>
        <v/>
      </c>
      <c r="F14660" s="15">
        <f>COUNTIF(tData[BezoekLangStart],"&lt;"&amp;($A14660+1/24))-COUNTIF(tData[BezoekLangEind],"&lt;="&amp;$A14660)</f>
        <v/>
      </c>
      <c r="G14660" s="15">
        <f>IF($D14660=1,$B14660*100+$C14660,-1)</f>
        <v/>
      </c>
      <c r="H14660" s="15">
        <f>IF($D14660=1,$B14660,-1)</f>
        <v/>
      </c>
      <c r="I14660" s="15">
        <f>IF($D14660=1,$C14660,-1)</f>
        <v/>
      </c>
    </row>
    <row r="14661">
      <c r="A14661" s="33" t="n">
        <v>45902.75</v>
      </c>
      <c r="B14661" s="15">
        <f>WEEKDAY($A14661,2)</f>
        <v/>
      </c>
      <c r="C14661" s="15">
        <f>HOUR($A14661)</f>
        <v/>
      </c>
      <c r="D14661" s="15">
        <f>IF(AND($A14661&gt;=Instellingen!$B$6,$A14661&lt;Instellingen!$B$7),1,0)</f>
        <v/>
      </c>
      <c r="E14661" s="15">
        <f>COUNTIF(tData[BezoekStart],"&lt;"&amp;($A14661+1/24))-COUNTIF(tData[BezoekEind],"&lt;="&amp;$A14661)</f>
        <v/>
      </c>
      <c r="F14661" s="15">
        <f>COUNTIF(tData[BezoekLangStart],"&lt;"&amp;($A14661+1/24))-COUNTIF(tData[BezoekLangEind],"&lt;="&amp;$A14661)</f>
        <v/>
      </c>
      <c r="G14661" s="15">
        <f>IF($D14661=1,$B14661*100+$C14661,-1)</f>
        <v/>
      </c>
      <c r="H14661" s="15">
        <f>IF($D14661=1,$B14661,-1)</f>
        <v/>
      </c>
      <c r="I14661" s="15">
        <f>IF($D14661=1,$C14661,-1)</f>
        <v/>
      </c>
    </row>
    <row r="14662">
      <c r="A14662" s="33" t="n">
        <v>45902.79166666666</v>
      </c>
      <c r="B14662" s="15">
        <f>WEEKDAY($A14662,2)</f>
        <v/>
      </c>
      <c r="C14662" s="15">
        <f>HOUR($A14662)</f>
        <v/>
      </c>
      <c r="D14662" s="15">
        <f>IF(AND($A14662&gt;=Instellingen!$B$6,$A14662&lt;Instellingen!$B$7),1,0)</f>
        <v/>
      </c>
      <c r="E14662" s="15">
        <f>COUNTIF(tData[BezoekStart],"&lt;"&amp;($A14662+1/24))-COUNTIF(tData[BezoekEind],"&lt;="&amp;$A14662)</f>
        <v/>
      </c>
      <c r="F14662" s="15">
        <f>COUNTIF(tData[BezoekLangStart],"&lt;"&amp;($A14662+1/24))-COUNTIF(tData[BezoekLangEind],"&lt;="&amp;$A14662)</f>
        <v/>
      </c>
      <c r="G14662" s="15">
        <f>IF($D14662=1,$B14662*100+$C14662,-1)</f>
        <v/>
      </c>
      <c r="H14662" s="15">
        <f>IF($D14662=1,$B14662,-1)</f>
        <v/>
      </c>
      <c r="I14662" s="15">
        <f>IF($D14662=1,$C14662,-1)</f>
        <v/>
      </c>
    </row>
    <row r="14663">
      <c r="A14663" s="33" t="n">
        <v>45902.83333333334</v>
      </c>
      <c r="B14663" s="15">
        <f>WEEKDAY($A14663,2)</f>
        <v/>
      </c>
      <c r="C14663" s="15">
        <f>HOUR($A14663)</f>
        <v/>
      </c>
      <c r="D14663" s="15">
        <f>IF(AND($A14663&gt;=Instellingen!$B$6,$A14663&lt;Instellingen!$B$7),1,0)</f>
        <v/>
      </c>
      <c r="E14663" s="15">
        <f>COUNTIF(tData[BezoekStart],"&lt;"&amp;($A14663+1/24))-COUNTIF(tData[BezoekEind],"&lt;="&amp;$A14663)</f>
        <v/>
      </c>
      <c r="F14663" s="15">
        <f>COUNTIF(tData[BezoekLangStart],"&lt;"&amp;($A14663+1/24))-COUNTIF(tData[BezoekLangEind],"&lt;="&amp;$A14663)</f>
        <v/>
      </c>
      <c r="G14663" s="15">
        <f>IF($D14663=1,$B14663*100+$C14663,-1)</f>
        <v/>
      </c>
      <c r="H14663" s="15">
        <f>IF($D14663=1,$B14663,-1)</f>
        <v/>
      </c>
      <c r="I14663" s="15">
        <f>IF($D14663=1,$C14663,-1)</f>
        <v/>
      </c>
    </row>
    <row r="14664">
      <c r="A14664" s="33" t="n">
        <v>45902.875</v>
      </c>
      <c r="B14664" s="15">
        <f>WEEKDAY($A14664,2)</f>
        <v/>
      </c>
      <c r="C14664" s="15">
        <f>HOUR($A14664)</f>
        <v/>
      </c>
      <c r="D14664" s="15">
        <f>IF(AND($A14664&gt;=Instellingen!$B$6,$A14664&lt;Instellingen!$B$7),1,0)</f>
        <v/>
      </c>
      <c r="E14664" s="15">
        <f>COUNTIF(tData[BezoekStart],"&lt;"&amp;($A14664+1/24))-COUNTIF(tData[BezoekEind],"&lt;="&amp;$A14664)</f>
        <v/>
      </c>
      <c r="F14664" s="15">
        <f>COUNTIF(tData[BezoekLangStart],"&lt;"&amp;($A14664+1/24))-COUNTIF(tData[BezoekLangEind],"&lt;="&amp;$A14664)</f>
        <v/>
      </c>
      <c r="G14664" s="15">
        <f>IF($D14664=1,$B14664*100+$C14664,-1)</f>
        <v/>
      </c>
      <c r="H14664" s="15">
        <f>IF($D14664=1,$B14664,-1)</f>
        <v/>
      </c>
      <c r="I14664" s="15">
        <f>IF($D14664=1,$C14664,-1)</f>
        <v/>
      </c>
    </row>
    <row r="14665">
      <c r="A14665" s="33" t="n">
        <v>45902.91666666666</v>
      </c>
      <c r="B14665" s="15">
        <f>WEEKDAY($A14665,2)</f>
        <v/>
      </c>
      <c r="C14665" s="15">
        <f>HOUR($A14665)</f>
        <v/>
      </c>
      <c r="D14665" s="15">
        <f>IF(AND($A14665&gt;=Instellingen!$B$6,$A14665&lt;Instellingen!$B$7),1,0)</f>
        <v/>
      </c>
      <c r="E14665" s="15">
        <f>COUNTIF(tData[BezoekStart],"&lt;"&amp;($A14665+1/24))-COUNTIF(tData[BezoekEind],"&lt;="&amp;$A14665)</f>
        <v/>
      </c>
      <c r="F14665" s="15">
        <f>COUNTIF(tData[BezoekLangStart],"&lt;"&amp;($A14665+1/24))-COUNTIF(tData[BezoekLangEind],"&lt;="&amp;$A14665)</f>
        <v/>
      </c>
      <c r="G14665" s="15">
        <f>IF($D14665=1,$B14665*100+$C14665,-1)</f>
        <v/>
      </c>
      <c r="H14665" s="15">
        <f>IF($D14665=1,$B14665,-1)</f>
        <v/>
      </c>
      <c r="I14665" s="15">
        <f>IF($D14665=1,$C14665,-1)</f>
        <v/>
      </c>
    </row>
    <row r="14666">
      <c r="A14666" s="33" t="n">
        <v>45902.95833333334</v>
      </c>
      <c r="B14666" s="15">
        <f>WEEKDAY($A14666,2)</f>
        <v/>
      </c>
      <c r="C14666" s="15">
        <f>HOUR($A14666)</f>
        <v/>
      </c>
      <c r="D14666" s="15">
        <f>IF(AND($A14666&gt;=Instellingen!$B$6,$A14666&lt;Instellingen!$B$7),1,0)</f>
        <v/>
      </c>
      <c r="E14666" s="15">
        <f>COUNTIF(tData[BezoekStart],"&lt;"&amp;($A14666+1/24))-COUNTIF(tData[BezoekEind],"&lt;="&amp;$A14666)</f>
        <v/>
      </c>
      <c r="F14666" s="15">
        <f>COUNTIF(tData[BezoekLangStart],"&lt;"&amp;($A14666+1/24))-COUNTIF(tData[BezoekLangEind],"&lt;="&amp;$A14666)</f>
        <v/>
      </c>
      <c r="G14666" s="15">
        <f>IF($D14666=1,$B14666*100+$C14666,-1)</f>
        <v/>
      </c>
      <c r="H14666" s="15">
        <f>IF($D14666=1,$B14666,-1)</f>
        <v/>
      </c>
      <c r="I14666" s="15">
        <f>IF($D14666=1,$C14666,-1)</f>
        <v/>
      </c>
    </row>
    <row r="14667">
      <c r="A14667" s="33" t="n">
        <v>45903</v>
      </c>
      <c r="B14667" s="15">
        <f>WEEKDAY($A14667,2)</f>
        <v/>
      </c>
      <c r="C14667" s="15">
        <f>HOUR($A14667)</f>
        <v/>
      </c>
      <c r="D14667" s="15">
        <f>IF(AND($A14667&gt;=Instellingen!$B$6,$A14667&lt;Instellingen!$B$7),1,0)</f>
        <v/>
      </c>
      <c r="E14667" s="15">
        <f>COUNTIF(tData[BezoekStart],"&lt;"&amp;($A14667+1/24))-COUNTIF(tData[BezoekEind],"&lt;="&amp;$A14667)</f>
        <v/>
      </c>
      <c r="F14667" s="15">
        <f>COUNTIF(tData[BezoekLangStart],"&lt;"&amp;($A14667+1/24))-COUNTIF(tData[BezoekLangEind],"&lt;="&amp;$A14667)</f>
        <v/>
      </c>
      <c r="G14667" s="15">
        <f>IF($D14667=1,$B14667*100+$C14667,-1)</f>
        <v/>
      </c>
      <c r="H14667" s="15">
        <f>IF($D14667=1,$B14667,-1)</f>
        <v/>
      </c>
      <c r="I14667" s="15">
        <f>IF($D14667=1,$C14667,-1)</f>
        <v/>
      </c>
    </row>
    <row r="14668">
      <c r="A14668" s="33" t="n">
        <v>45903.04166666666</v>
      </c>
      <c r="B14668" s="15">
        <f>WEEKDAY($A14668,2)</f>
        <v/>
      </c>
      <c r="C14668" s="15">
        <f>HOUR($A14668)</f>
        <v/>
      </c>
      <c r="D14668" s="15">
        <f>IF(AND($A14668&gt;=Instellingen!$B$6,$A14668&lt;Instellingen!$B$7),1,0)</f>
        <v/>
      </c>
      <c r="E14668" s="15">
        <f>COUNTIF(tData[BezoekStart],"&lt;"&amp;($A14668+1/24))-COUNTIF(tData[BezoekEind],"&lt;="&amp;$A14668)</f>
        <v/>
      </c>
      <c r="F14668" s="15">
        <f>COUNTIF(tData[BezoekLangStart],"&lt;"&amp;($A14668+1/24))-COUNTIF(tData[BezoekLangEind],"&lt;="&amp;$A14668)</f>
        <v/>
      </c>
      <c r="G14668" s="15">
        <f>IF($D14668=1,$B14668*100+$C14668,-1)</f>
        <v/>
      </c>
      <c r="H14668" s="15">
        <f>IF($D14668=1,$B14668,-1)</f>
        <v/>
      </c>
      <c r="I14668" s="15">
        <f>IF($D14668=1,$C14668,-1)</f>
        <v/>
      </c>
    </row>
    <row r="14669">
      <c r="A14669" s="33" t="n">
        <v>45903.08333333334</v>
      </c>
      <c r="B14669" s="15">
        <f>WEEKDAY($A14669,2)</f>
        <v/>
      </c>
      <c r="C14669" s="15">
        <f>HOUR($A14669)</f>
        <v/>
      </c>
      <c r="D14669" s="15">
        <f>IF(AND($A14669&gt;=Instellingen!$B$6,$A14669&lt;Instellingen!$B$7),1,0)</f>
        <v/>
      </c>
      <c r="E14669" s="15">
        <f>COUNTIF(tData[BezoekStart],"&lt;"&amp;($A14669+1/24))-COUNTIF(tData[BezoekEind],"&lt;="&amp;$A14669)</f>
        <v/>
      </c>
      <c r="F14669" s="15">
        <f>COUNTIF(tData[BezoekLangStart],"&lt;"&amp;($A14669+1/24))-COUNTIF(tData[BezoekLangEind],"&lt;="&amp;$A14669)</f>
        <v/>
      </c>
      <c r="G14669" s="15">
        <f>IF($D14669=1,$B14669*100+$C14669,-1)</f>
        <v/>
      </c>
      <c r="H14669" s="15">
        <f>IF($D14669=1,$B14669,-1)</f>
        <v/>
      </c>
      <c r="I14669" s="15">
        <f>IF($D14669=1,$C14669,-1)</f>
        <v/>
      </c>
    </row>
    <row r="14670">
      <c r="A14670" s="33" t="n">
        <v>45903.125</v>
      </c>
      <c r="B14670" s="15">
        <f>WEEKDAY($A14670,2)</f>
        <v/>
      </c>
      <c r="C14670" s="15">
        <f>HOUR($A14670)</f>
        <v/>
      </c>
      <c r="D14670" s="15">
        <f>IF(AND($A14670&gt;=Instellingen!$B$6,$A14670&lt;Instellingen!$B$7),1,0)</f>
        <v/>
      </c>
      <c r="E14670" s="15">
        <f>COUNTIF(tData[BezoekStart],"&lt;"&amp;($A14670+1/24))-COUNTIF(tData[BezoekEind],"&lt;="&amp;$A14670)</f>
        <v/>
      </c>
      <c r="F14670" s="15">
        <f>COUNTIF(tData[BezoekLangStart],"&lt;"&amp;($A14670+1/24))-COUNTIF(tData[BezoekLangEind],"&lt;="&amp;$A14670)</f>
        <v/>
      </c>
      <c r="G14670" s="15">
        <f>IF($D14670=1,$B14670*100+$C14670,-1)</f>
        <v/>
      </c>
      <c r="H14670" s="15">
        <f>IF($D14670=1,$B14670,-1)</f>
        <v/>
      </c>
      <c r="I14670" s="15">
        <f>IF($D14670=1,$C14670,-1)</f>
        <v/>
      </c>
    </row>
    <row r="14671">
      <c r="A14671" s="33" t="n">
        <v>45903.16666666666</v>
      </c>
      <c r="B14671" s="15">
        <f>WEEKDAY($A14671,2)</f>
        <v/>
      </c>
      <c r="C14671" s="15">
        <f>HOUR($A14671)</f>
        <v/>
      </c>
      <c r="D14671" s="15">
        <f>IF(AND($A14671&gt;=Instellingen!$B$6,$A14671&lt;Instellingen!$B$7),1,0)</f>
        <v/>
      </c>
      <c r="E14671" s="15">
        <f>COUNTIF(tData[BezoekStart],"&lt;"&amp;($A14671+1/24))-COUNTIF(tData[BezoekEind],"&lt;="&amp;$A14671)</f>
        <v/>
      </c>
      <c r="F14671" s="15">
        <f>COUNTIF(tData[BezoekLangStart],"&lt;"&amp;($A14671+1/24))-COUNTIF(tData[BezoekLangEind],"&lt;="&amp;$A14671)</f>
        <v/>
      </c>
      <c r="G14671" s="15">
        <f>IF($D14671=1,$B14671*100+$C14671,-1)</f>
        <v/>
      </c>
      <c r="H14671" s="15">
        <f>IF($D14671=1,$B14671,-1)</f>
        <v/>
      </c>
      <c r="I14671" s="15">
        <f>IF($D14671=1,$C14671,-1)</f>
        <v/>
      </c>
    </row>
    <row r="14672">
      <c r="A14672" s="33" t="n">
        <v>45903.20833333334</v>
      </c>
      <c r="B14672" s="15">
        <f>WEEKDAY($A14672,2)</f>
        <v/>
      </c>
      <c r="C14672" s="15">
        <f>HOUR($A14672)</f>
        <v/>
      </c>
      <c r="D14672" s="15">
        <f>IF(AND($A14672&gt;=Instellingen!$B$6,$A14672&lt;Instellingen!$B$7),1,0)</f>
        <v/>
      </c>
      <c r="E14672" s="15">
        <f>COUNTIF(tData[BezoekStart],"&lt;"&amp;($A14672+1/24))-COUNTIF(tData[BezoekEind],"&lt;="&amp;$A14672)</f>
        <v/>
      </c>
      <c r="F14672" s="15">
        <f>COUNTIF(tData[BezoekLangStart],"&lt;"&amp;($A14672+1/24))-COUNTIF(tData[BezoekLangEind],"&lt;="&amp;$A14672)</f>
        <v/>
      </c>
      <c r="G14672" s="15">
        <f>IF($D14672=1,$B14672*100+$C14672,-1)</f>
        <v/>
      </c>
      <c r="H14672" s="15">
        <f>IF($D14672=1,$B14672,-1)</f>
        <v/>
      </c>
      <c r="I14672" s="15">
        <f>IF($D14672=1,$C14672,-1)</f>
        <v/>
      </c>
    </row>
    <row r="14673">
      <c r="A14673" s="33" t="n">
        <v>45903.25</v>
      </c>
      <c r="B14673" s="15">
        <f>WEEKDAY($A14673,2)</f>
        <v/>
      </c>
      <c r="C14673" s="15">
        <f>HOUR($A14673)</f>
        <v/>
      </c>
      <c r="D14673" s="15">
        <f>IF(AND($A14673&gt;=Instellingen!$B$6,$A14673&lt;Instellingen!$B$7),1,0)</f>
        <v/>
      </c>
      <c r="E14673" s="15">
        <f>COUNTIF(tData[BezoekStart],"&lt;"&amp;($A14673+1/24))-COUNTIF(tData[BezoekEind],"&lt;="&amp;$A14673)</f>
        <v/>
      </c>
      <c r="F14673" s="15">
        <f>COUNTIF(tData[BezoekLangStart],"&lt;"&amp;($A14673+1/24))-COUNTIF(tData[BezoekLangEind],"&lt;="&amp;$A14673)</f>
        <v/>
      </c>
      <c r="G14673" s="15">
        <f>IF($D14673=1,$B14673*100+$C14673,-1)</f>
        <v/>
      </c>
      <c r="H14673" s="15">
        <f>IF($D14673=1,$B14673,-1)</f>
        <v/>
      </c>
      <c r="I14673" s="15">
        <f>IF($D14673=1,$C14673,-1)</f>
        <v/>
      </c>
    </row>
    <row r="14674">
      <c r="A14674" s="33" t="n">
        <v>45903.29166666666</v>
      </c>
      <c r="B14674" s="15">
        <f>WEEKDAY($A14674,2)</f>
        <v/>
      </c>
      <c r="C14674" s="15">
        <f>HOUR($A14674)</f>
        <v/>
      </c>
      <c r="D14674" s="15">
        <f>IF(AND($A14674&gt;=Instellingen!$B$6,$A14674&lt;Instellingen!$B$7),1,0)</f>
        <v/>
      </c>
      <c r="E14674" s="15">
        <f>COUNTIF(tData[BezoekStart],"&lt;"&amp;($A14674+1/24))-COUNTIF(tData[BezoekEind],"&lt;="&amp;$A14674)</f>
        <v/>
      </c>
      <c r="F14674" s="15">
        <f>COUNTIF(tData[BezoekLangStart],"&lt;"&amp;($A14674+1/24))-COUNTIF(tData[BezoekLangEind],"&lt;="&amp;$A14674)</f>
        <v/>
      </c>
      <c r="G14674" s="15">
        <f>IF($D14674=1,$B14674*100+$C14674,-1)</f>
        <v/>
      </c>
      <c r="H14674" s="15">
        <f>IF($D14674=1,$B14674,-1)</f>
        <v/>
      </c>
      <c r="I14674" s="15">
        <f>IF($D14674=1,$C14674,-1)</f>
        <v/>
      </c>
    </row>
    <row r="14675">
      <c r="A14675" s="33" t="n">
        <v>45903.33333333334</v>
      </c>
      <c r="B14675" s="15">
        <f>WEEKDAY($A14675,2)</f>
        <v/>
      </c>
      <c r="C14675" s="15">
        <f>HOUR($A14675)</f>
        <v/>
      </c>
      <c r="D14675" s="15">
        <f>IF(AND($A14675&gt;=Instellingen!$B$6,$A14675&lt;Instellingen!$B$7),1,0)</f>
        <v/>
      </c>
      <c r="E14675" s="15">
        <f>COUNTIF(tData[BezoekStart],"&lt;"&amp;($A14675+1/24))-COUNTIF(tData[BezoekEind],"&lt;="&amp;$A14675)</f>
        <v/>
      </c>
      <c r="F14675" s="15">
        <f>COUNTIF(tData[BezoekLangStart],"&lt;"&amp;($A14675+1/24))-COUNTIF(tData[BezoekLangEind],"&lt;="&amp;$A14675)</f>
        <v/>
      </c>
      <c r="G14675" s="15">
        <f>IF($D14675=1,$B14675*100+$C14675,-1)</f>
        <v/>
      </c>
      <c r="H14675" s="15">
        <f>IF($D14675=1,$B14675,-1)</f>
        <v/>
      </c>
      <c r="I14675" s="15">
        <f>IF($D14675=1,$C14675,-1)</f>
        <v/>
      </c>
    </row>
    <row r="14676">
      <c r="A14676" s="33" t="n">
        <v>45903.375</v>
      </c>
      <c r="B14676" s="15">
        <f>WEEKDAY($A14676,2)</f>
        <v/>
      </c>
      <c r="C14676" s="15">
        <f>HOUR($A14676)</f>
        <v/>
      </c>
      <c r="D14676" s="15">
        <f>IF(AND($A14676&gt;=Instellingen!$B$6,$A14676&lt;Instellingen!$B$7),1,0)</f>
        <v/>
      </c>
      <c r="E14676" s="15">
        <f>COUNTIF(tData[BezoekStart],"&lt;"&amp;($A14676+1/24))-COUNTIF(tData[BezoekEind],"&lt;="&amp;$A14676)</f>
        <v/>
      </c>
      <c r="F14676" s="15">
        <f>COUNTIF(tData[BezoekLangStart],"&lt;"&amp;($A14676+1/24))-COUNTIF(tData[BezoekLangEind],"&lt;="&amp;$A14676)</f>
        <v/>
      </c>
      <c r="G14676" s="15">
        <f>IF($D14676=1,$B14676*100+$C14676,-1)</f>
        <v/>
      </c>
      <c r="H14676" s="15">
        <f>IF($D14676=1,$B14676,-1)</f>
        <v/>
      </c>
      <c r="I14676" s="15">
        <f>IF($D14676=1,$C14676,-1)</f>
        <v/>
      </c>
    </row>
    <row r="14677">
      <c r="A14677" s="33" t="n">
        <v>45903.41666666666</v>
      </c>
      <c r="B14677" s="15">
        <f>WEEKDAY($A14677,2)</f>
        <v/>
      </c>
      <c r="C14677" s="15">
        <f>HOUR($A14677)</f>
        <v/>
      </c>
      <c r="D14677" s="15">
        <f>IF(AND($A14677&gt;=Instellingen!$B$6,$A14677&lt;Instellingen!$B$7),1,0)</f>
        <v/>
      </c>
      <c r="E14677" s="15">
        <f>COUNTIF(tData[BezoekStart],"&lt;"&amp;($A14677+1/24))-COUNTIF(tData[BezoekEind],"&lt;="&amp;$A14677)</f>
        <v/>
      </c>
      <c r="F14677" s="15">
        <f>COUNTIF(tData[BezoekLangStart],"&lt;"&amp;($A14677+1/24))-COUNTIF(tData[BezoekLangEind],"&lt;="&amp;$A14677)</f>
        <v/>
      </c>
      <c r="G14677" s="15">
        <f>IF($D14677=1,$B14677*100+$C14677,-1)</f>
        <v/>
      </c>
      <c r="H14677" s="15">
        <f>IF($D14677=1,$B14677,-1)</f>
        <v/>
      </c>
      <c r="I14677" s="15">
        <f>IF($D14677=1,$C14677,-1)</f>
        <v/>
      </c>
    </row>
    <row r="14678">
      <c r="A14678" s="33" t="n">
        <v>45903.45833333334</v>
      </c>
      <c r="B14678" s="15">
        <f>WEEKDAY($A14678,2)</f>
        <v/>
      </c>
      <c r="C14678" s="15">
        <f>HOUR($A14678)</f>
        <v/>
      </c>
      <c r="D14678" s="15">
        <f>IF(AND($A14678&gt;=Instellingen!$B$6,$A14678&lt;Instellingen!$B$7),1,0)</f>
        <v/>
      </c>
      <c r="E14678" s="15">
        <f>COUNTIF(tData[BezoekStart],"&lt;"&amp;($A14678+1/24))-COUNTIF(tData[BezoekEind],"&lt;="&amp;$A14678)</f>
        <v/>
      </c>
      <c r="F14678" s="15">
        <f>COUNTIF(tData[BezoekLangStart],"&lt;"&amp;($A14678+1/24))-COUNTIF(tData[BezoekLangEind],"&lt;="&amp;$A14678)</f>
        <v/>
      </c>
      <c r="G14678" s="15">
        <f>IF($D14678=1,$B14678*100+$C14678,-1)</f>
        <v/>
      </c>
      <c r="H14678" s="15">
        <f>IF($D14678=1,$B14678,-1)</f>
        <v/>
      </c>
      <c r="I14678" s="15">
        <f>IF($D14678=1,$C14678,-1)</f>
        <v/>
      </c>
    </row>
    <row r="14679">
      <c r="A14679" s="33" t="n">
        <v>45903.5</v>
      </c>
      <c r="B14679" s="15">
        <f>WEEKDAY($A14679,2)</f>
        <v/>
      </c>
      <c r="C14679" s="15">
        <f>HOUR($A14679)</f>
        <v/>
      </c>
      <c r="D14679" s="15">
        <f>IF(AND($A14679&gt;=Instellingen!$B$6,$A14679&lt;Instellingen!$B$7),1,0)</f>
        <v/>
      </c>
      <c r="E14679" s="15">
        <f>COUNTIF(tData[BezoekStart],"&lt;"&amp;($A14679+1/24))-COUNTIF(tData[BezoekEind],"&lt;="&amp;$A14679)</f>
        <v/>
      </c>
      <c r="F14679" s="15">
        <f>COUNTIF(tData[BezoekLangStart],"&lt;"&amp;($A14679+1/24))-COUNTIF(tData[BezoekLangEind],"&lt;="&amp;$A14679)</f>
        <v/>
      </c>
      <c r="G14679" s="15">
        <f>IF($D14679=1,$B14679*100+$C14679,-1)</f>
        <v/>
      </c>
      <c r="H14679" s="15">
        <f>IF($D14679=1,$B14679,-1)</f>
        <v/>
      </c>
      <c r="I14679" s="15">
        <f>IF($D14679=1,$C14679,-1)</f>
        <v/>
      </c>
    </row>
    <row r="14680">
      <c r="A14680" s="33" t="n">
        <v>45903.54166666666</v>
      </c>
      <c r="B14680" s="15">
        <f>WEEKDAY($A14680,2)</f>
        <v/>
      </c>
      <c r="C14680" s="15">
        <f>HOUR($A14680)</f>
        <v/>
      </c>
      <c r="D14680" s="15">
        <f>IF(AND($A14680&gt;=Instellingen!$B$6,$A14680&lt;Instellingen!$B$7),1,0)</f>
        <v/>
      </c>
      <c r="E14680" s="15">
        <f>COUNTIF(tData[BezoekStart],"&lt;"&amp;($A14680+1/24))-COUNTIF(tData[BezoekEind],"&lt;="&amp;$A14680)</f>
        <v/>
      </c>
      <c r="F14680" s="15">
        <f>COUNTIF(tData[BezoekLangStart],"&lt;"&amp;($A14680+1/24))-COUNTIF(tData[BezoekLangEind],"&lt;="&amp;$A14680)</f>
        <v/>
      </c>
      <c r="G14680" s="15">
        <f>IF($D14680=1,$B14680*100+$C14680,-1)</f>
        <v/>
      </c>
      <c r="H14680" s="15">
        <f>IF($D14680=1,$B14680,-1)</f>
        <v/>
      </c>
      <c r="I14680" s="15">
        <f>IF($D14680=1,$C14680,-1)</f>
        <v/>
      </c>
    </row>
    <row r="14681">
      <c r="A14681" s="33" t="n">
        <v>45903.58333333334</v>
      </c>
      <c r="B14681" s="15">
        <f>WEEKDAY($A14681,2)</f>
        <v/>
      </c>
      <c r="C14681" s="15">
        <f>HOUR($A14681)</f>
        <v/>
      </c>
      <c r="D14681" s="15">
        <f>IF(AND($A14681&gt;=Instellingen!$B$6,$A14681&lt;Instellingen!$B$7),1,0)</f>
        <v/>
      </c>
      <c r="E14681" s="15">
        <f>COUNTIF(tData[BezoekStart],"&lt;"&amp;($A14681+1/24))-COUNTIF(tData[BezoekEind],"&lt;="&amp;$A14681)</f>
        <v/>
      </c>
      <c r="F14681" s="15">
        <f>COUNTIF(tData[BezoekLangStart],"&lt;"&amp;($A14681+1/24))-COUNTIF(tData[BezoekLangEind],"&lt;="&amp;$A14681)</f>
        <v/>
      </c>
      <c r="G14681" s="15">
        <f>IF($D14681=1,$B14681*100+$C14681,-1)</f>
        <v/>
      </c>
      <c r="H14681" s="15">
        <f>IF($D14681=1,$B14681,-1)</f>
        <v/>
      </c>
      <c r="I14681" s="15">
        <f>IF($D14681=1,$C14681,-1)</f>
        <v/>
      </c>
    </row>
    <row r="14682">
      <c r="A14682" s="33" t="n">
        <v>45903.625</v>
      </c>
      <c r="B14682" s="15">
        <f>WEEKDAY($A14682,2)</f>
        <v/>
      </c>
      <c r="C14682" s="15">
        <f>HOUR($A14682)</f>
        <v/>
      </c>
      <c r="D14682" s="15">
        <f>IF(AND($A14682&gt;=Instellingen!$B$6,$A14682&lt;Instellingen!$B$7),1,0)</f>
        <v/>
      </c>
      <c r="E14682" s="15">
        <f>COUNTIF(tData[BezoekStart],"&lt;"&amp;($A14682+1/24))-COUNTIF(tData[BezoekEind],"&lt;="&amp;$A14682)</f>
        <v/>
      </c>
      <c r="F14682" s="15">
        <f>COUNTIF(tData[BezoekLangStart],"&lt;"&amp;($A14682+1/24))-COUNTIF(tData[BezoekLangEind],"&lt;="&amp;$A14682)</f>
        <v/>
      </c>
      <c r="G14682" s="15">
        <f>IF($D14682=1,$B14682*100+$C14682,-1)</f>
        <v/>
      </c>
      <c r="H14682" s="15">
        <f>IF($D14682=1,$B14682,-1)</f>
        <v/>
      </c>
      <c r="I14682" s="15">
        <f>IF($D14682=1,$C14682,-1)</f>
        <v/>
      </c>
    </row>
    <row r="14683">
      <c r="A14683" s="33" t="n">
        <v>45903.66666666666</v>
      </c>
      <c r="B14683" s="15">
        <f>WEEKDAY($A14683,2)</f>
        <v/>
      </c>
      <c r="C14683" s="15">
        <f>HOUR($A14683)</f>
        <v/>
      </c>
      <c r="D14683" s="15">
        <f>IF(AND($A14683&gt;=Instellingen!$B$6,$A14683&lt;Instellingen!$B$7),1,0)</f>
        <v/>
      </c>
      <c r="E14683" s="15">
        <f>COUNTIF(tData[BezoekStart],"&lt;"&amp;($A14683+1/24))-COUNTIF(tData[BezoekEind],"&lt;="&amp;$A14683)</f>
        <v/>
      </c>
      <c r="F14683" s="15">
        <f>COUNTIF(tData[BezoekLangStart],"&lt;"&amp;($A14683+1/24))-COUNTIF(tData[BezoekLangEind],"&lt;="&amp;$A14683)</f>
        <v/>
      </c>
      <c r="G14683" s="15">
        <f>IF($D14683=1,$B14683*100+$C14683,-1)</f>
        <v/>
      </c>
      <c r="H14683" s="15">
        <f>IF($D14683=1,$B14683,-1)</f>
        <v/>
      </c>
      <c r="I14683" s="15">
        <f>IF($D14683=1,$C14683,-1)</f>
        <v/>
      </c>
    </row>
    <row r="14684">
      <c r="A14684" s="33" t="n">
        <v>45903.70833333334</v>
      </c>
      <c r="B14684" s="15">
        <f>WEEKDAY($A14684,2)</f>
        <v/>
      </c>
      <c r="C14684" s="15">
        <f>HOUR($A14684)</f>
        <v/>
      </c>
      <c r="D14684" s="15">
        <f>IF(AND($A14684&gt;=Instellingen!$B$6,$A14684&lt;Instellingen!$B$7),1,0)</f>
        <v/>
      </c>
      <c r="E14684" s="15">
        <f>COUNTIF(tData[BezoekStart],"&lt;"&amp;($A14684+1/24))-COUNTIF(tData[BezoekEind],"&lt;="&amp;$A14684)</f>
        <v/>
      </c>
      <c r="F14684" s="15">
        <f>COUNTIF(tData[BezoekLangStart],"&lt;"&amp;($A14684+1/24))-COUNTIF(tData[BezoekLangEind],"&lt;="&amp;$A14684)</f>
        <v/>
      </c>
      <c r="G14684" s="15">
        <f>IF($D14684=1,$B14684*100+$C14684,-1)</f>
        <v/>
      </c>
      <c r="H14684" s="15">
        <f>IF($D14684=1,$B14684,-1)</f>
        <v/>
      </c>
      <c r="I14684" s="15">
        <f>IF($D14684=1,$C14684,-1)</f>
        <v/>
      </c>
    </row>
    <row r="14685">
      <c r="A14685" s="33" t="n">
        <v>45903.75</v>
      </c>
      <c r="B14685" s="15">
        <f>WEEKDAY($A14685,2)</f>
        <v/>
      </c>
      <c r="C14685" s="15">
        <f>HOUR($A14685)</f>
        <v/>
      </c>
      <c r="D14685" s="15">
        <f>IF(AND($A14685&gt;=Instellingen!$B$6,$A14685&lt;Instellingen!$B$7),1,0)</f>
        <v/>
      </c>
      <c r="E14685" s="15">
        <f>COUNTIF(tData[BezoekStart],"&lt;"&amp;($A14685+1/24))-COUNTIF(tData[BezoekEind],"&lt;="&amp;$A14685)</f>
        <v/>
      </c>
      <c r="F14685" s="15">
        <f>COUNTIF(tData[BezoekLangStart],"&lt;"&amp;($A14685+1/24))-COUNTIF(tData[BezoekLangEind],"&lt;="&amp;$A14685)</f>
        <v/>
      </c>
      <c r="G14685" s="15">
        <f>IF($D14685=1,$B14685*100+$C14685,-1)</f>
        <v/>
      </c>
      <c r="H14685" s="15">
        <f>IF($D14685=1,$B14685,-1)</f>
        <v/>
      </c>
      <c r="I14685" s="15">
        <f>IF($D14685=1,$C14685,-1)</f>
        <v/>
      </c>
    </row>
    <row r="14686">
      <c r="A14686" s="33" t="n">
        <v>45903.79166666666</v>
      </c>
      <c r="B14686" s="15">
        <f>WEEKDAY($A14686,2)</f>
        <v/>
      </c>
      <c r="C14686" s="15">
        <f>HOUR($A14686)</f>
        <v/>
      </c>
      <c r="D14686" s="15">
        <f>IF(AND($A14686&gt;=Instellingen!$B$6,$A14686&lt;Instellingen!$B$7),1,0)</f>
        <v/>
      </c>
      <c r="E14686" s="15">
        <f>COUNTIF(tData[BezoekStart],"&lt;"&amp;($A14686+1/24))-COUNTIF(tData[BezoekEind],"&lt;="&amp;$A14686)</f>
        <v/>
      </c>
      <c r="F14686" s="15">
        <f>COUNTIF(tData[BezoekLangStart],"&lt;"&amp;($A14686+1/24))-COUNTIF(tData[BezoekLangEind],"&lt;="&amp;$A14686)</f>
        <v/>
      </c>
      <c r="G14686" s="15">
        <f>IF($D14686=1,$B14686*100+$C14686,-1)</f>
        <v/>
      </c>
      <c r="H14686" s="15">
        <f>IF($D14686=1,$B14686,-1)</f>
        <v/>
      </c>
      <c r="I14686" s="15">
        <f>IF($D14686=1,$C14686,-1)</f>
        <v/>
      </c>
    </row>
    <row r="14687">
      <c r="A14687" s="33" t="n">
        <v>45903.83333333334</v>
      </c>
      <c r="B14687" s="15">
        <f>WEEKDAY($A14687,2)</f>
        <v/>
      </c>
      <c r="C14687" s="15">
        <f>HOUR($A14687)</f>
        <v/>
      </c>
      <c r="D14687" s="15">
        <f>IF(AND($A14687&gt;=Instellingen!$B$6,$A14687&lt;Instellingen!$B$7),1,0)</f>
        <v/>
      </c>
      <c r="E14687" s="15">
        <f>COUNTIF(tData[BezoekStart],"&lt;"&amp;($A14687+1/24))-COUNTIF(tData[BezoekEind],"&lt;="&amp;$A14687)</f>
        <v/>
      </c>
      <c r="F14687" s="15">
        <f>COUNTIF(tData[BezoekLangStart],"&lt;"&amp;($A14687+1/24))-COUNTIF(tData[BezoekLangEind],"&lt;="&amp;$A14687)</f>
        <v/>
      </c>
      <c r="G14687" s="15">
        <f>IF($D14687=1,$B14687*100+$C14687,-1)</f>
        <v/>
      </c>
      <c r="H14687" s="15">
        <f>IF($D14687=1,$B14687,-1)</f>
        <v/>
      </c>
      <c r="I14687" s="15">
        <f>IF($D14687=1,$C14687,-1)</f>
        <v/>
      </c>
    </row>
    <row r="14688">
      <c r="A14688" s="33" t="n">
        <v>45903.875</v>
      </c>
      <c r="B14688" s="15">
        <f>WEEKDAY($A14688,2)</f>
        <v/>
      </c>
      <c r="C14688" s="15">
        <f>HOUR($A14688)</f>
        <v/>
      </c>
      <c r="D14688" s="15">
        <f>IF(AND($A14688&gt;=Instellingen!$B$6,$A14688&lt;Instellingen!$B$7),1,0)</f>
        <v/>
      </c>
      <c r="E14688" s="15">
        <f>COUNTIF(tData[BezoekStart],"&lt;"&amp;($A14688+1/24))-COUNTIF(tData[BezoekEind],"&lt;="&amp;$A14688)</f>
        <v/>
      </c>
      <c r="F14688" s="15">
        <f>COUNTIF(tData[BezoekLangStart],"&lt;"&amp;($A14688+1/24))-COUNTIF(tData[BezoekLangEind],"&lt;="&amp;$A14688)</f>
        <v/>
      </c>
      <c r="G14688" s="15">
        <f>IF($D14688=1,$B14688*100+$C14688,-1)</f>
        <v/>
      </c>
      <c r="H14688" s="15">
        <f>IF($D14688=1,$B14688,-1)</f>
        <v/>
      </c>
      <c r="I14688" s="15">
        <f>IF($D14688=1,$C14688,-1)</f>
        <v/>
      </c>
    </row>
    <row r="14689">
      <c r="A14689" s="33" t="n">
        <v>45903.91666666666</v>
      </c>
      <c r="B14689" s="15">
        <f>WEEKDAY($A14689,2)</f>
        <v/>
      </c>
      <c r="C14689" s="15">
        <f>HOUR($A14689)</f>
        <v/>
      </c>
      <c r="D14689" s="15">
        <f>IF(AND($A14689&gt;=Instellingen!$B$6,$A14689&lt;Instellingen!$B$7),1,0)</f>
        <v/>
      </c>
      <c r="E14689" s="15">
        <f>COUNTIF(tData[BezoekStart],"&lt;"&amp;($A14689+1/24))-COUNTIF(tData[BezoekEind],"&lt;="&amp;$A14689)</f>
        <v/>
      </c>
      <c r="F14689" s="15">
        <f>COUNTIF(tData[BezoekLangStart],"&lt;"&amp;($A14689+1/24))-COUNTIF(tData[BezoekLangEind],"&lt;="&amp;$A14689)</f>
        <v/>
      </c>
      <c r="G14689" s="15">
        <f>IF($D14689=1,$B14689*100+$C14689,-1)</f>
        <v/>
      </c>
      <c r="H14689" s="15">
        <f>IF($D14689=1,$B14689,-1)</f>
        <v/>
      </c>
      <c r="I14689" s="15">
        <f>IF($D14689=1,$C14689,-1)</f>
        <v/>
      </c>
    </row>
    <row r="14690">
      <c r="A14690" s="33" t="n">
        <v>45903.95833333334</v>
      </c>
      <c r="B14690" s="15">
        <f>WEEKDAY($A14690,2)</f>
        <v/>
      </c>
      <c r="C14690" s="15">
        <f>HOUR($A14690)</f>
        <v/>
      </c>
      <c r="D14690" s="15">
        <f>IF(AND($A14690&gt;=Instellingen!$B$6,$A14690&lt;Instellingen!$B$7),1,0)</f>
        <v/>
      </c>
      <c r="E14690" s="15">
        <f>COUNTIF(tData[BezoekStart],"&lt;"&amp;($A14690+1/24))-COUNTIF(tData[BezoekEind],"&lt;="&amp;$A14690)</f>
        <v/>
      </c>
      <c r="F14690" s="15">
        <f>COUNTIF(tData[BezoekLangStart],"&lt;"&amp;($A14690+1/24))-COUNTIF(tData[BezoekLangEind],"&lt;="&amp;$A14690)</f>
        <v/>
      </c>
      <c r="G14690" s="15">
        <f>IF($D14690=1,$B14690*100+$C14690,-1)</f>
        <v/>
      </c>
      <c r="H14690" s="15">
        <f>IF($D14690=1,$B14690,-1)</f>
        <v/>
      </c>
      <c r="I14690" s="15">
        <f>IF($D14690=1,$C14690,-1)</f>
        <v/>
      </c>
    </row>
    <row r="14691">
      <c r="A14691" s="33" t="n">
        <v>45904</v>
      </c>
      <c r="B14691" s="15">
        <f>WEEKDAY($A14691,2)</f>
        <v/>
      </c>
      <c r="C14691" s="15">
        <f>HOUR($A14691)</f>
        <v/>
      </c>
      <c r="D14691" s="15">
        <f>IF(AND($A14691&gt;=Instellingen!$B$6,$A14691&lt;Instellingen!$B$7),1,0)</f>
        <v/>
      </c>
      <c r="E14691" s="15">
        <f>COUNTIF(tData[BezoekStart],"&lt;"&amp;($A14691+1/24))-COUNTIF(tData[BezoekEind],"&lt;="&amp;$A14691)</f>
        <v/>
      </c>
      <c r="F14691" s="15">
        <f>COUNTIF(tData[BezoekLangStart],"&lt;"&amp;($A14691+1/24))-COUNTIF(tData[BezoekLangEind],"&lt;="&amp;$A14691)</f>
        <v/>
      </c>
      <c r="G14691" s="15">
        <f>IF($D14691=1,$B14691*100+$C14691,-1)</f>
        <v/>
      </c>
      <c r="H14691" s="15">
        <f>IF($D14691=1,$B14691,-1)</f>
        <v/>
      </c>
      <c r="I14691" s="15">
        <f>IF($D14691=1,$C14691,-1)</f>
        <v/>
      </c>
    </row>
    <row r="14692">
      <c r="A14692" s="33" t="n">
        <v>45904.04166666666</v>
      </c>
      <c r="B14692" s="15">
        <f>WEEKDAY($A14692,2)</f>
        <v/>
      </c>
      <c r="C14692" s="15">
        <f>HOUR($A14692)</f>
        <v/>
      </c>
      <c r="D14692" s="15">
        <f>IF(AND($A14692&gt;=Instellingen!$B$6,$A14692&lt;Instellingen!$B$7),1,0)</f>
        <v/>
      </c>
      <c r="E14692" s="15">
        <f>COUNTIF(tData[BezoekStart],"&lt;"&amp;($A14692+1/24))-COUNTIF(tData[BezoekEind],"&lt;="&amp;$A14692)</f>
        <v/>
      </c>
      <c r="F14692" s="15">
        <f>COUNTIF(tData[BezoekLangStart],"&lt;"&amp;($A14692+1/24))-COUNTIF(tData[BezoekLangEind],"&lt;="&amp;$A14692)</f>
        <v/>
      </c>
      <c r="G14692" s="15">
        <f>IF($D14692=1,$B14692*100+$C14692,-1)</f>
        <v/>
      </c>
      <c r="H14692" s="15">
        <f>IF($D14692=1,$B14692,-1)</f>
        <v/>
      </c>
      <c r="I14692" s="15">
        <f>IF($D14692=1,$C14692,-1)</f>
        <v/>
      </c>
    </row>
    <row r="14693">
      <c r="A14693" s="33" t="n">
        <v>45904.08333333334</v>
      </c>
      <c r="B14693" s="15">
        <f>WEEKDAY($A14693,2)</f>
        <v/>
      </c>
      <c r="C14693" s="15">
        <f>HOUR($A14693)</f>
        <v/>
      </c>
      <c r="D14693" s="15">
        <f>IF(AND($A14693&gt;=Instellingen!$B$6,$A14693&lt;Instellingen!$B$7),1,0)</f>
        <v/>
      </c>
      <c r="E14693" s="15">
        <f>COUNTIF(tData[BezoekStart],"&lt;"&amp;($A14693+1/24))-COUNTIF(tData[BezoekEind],"&lt;="&amp;$A14693)</f>
        <v/>
      </c>
      <c r="F14693" s="15">
        <f>COUNTIF(tData[BezoekLangStart],"&lt;"&amp;($A14693+1/24))-COUNTIF(tData[BezoekLangEind],"&lt;="&amp;$A14693)</f>
        <v/>
      </c>
      <c r="G14693" s="15">
        <f>IF($D14693=1,$B14693*100+$C14693,-1)</f>
        <v/>
      </c>
      <c r="H14693" s="15">
        <f>IF($D14693=1,$B14693,-1)</f>
        <v/>
      </c>
      <c r="I14693" s="15">
        <f>IF($D14693=1,$C14693,-1)</f>
        <v/>
      </c>
    </row>
    <row r="14694">
      <c r="A14694" s="33" t="n">
        <v>45904.125</v>
      </c>
      <c r="B14694" s="15">
        <f>WEEKDAY($A14694,2)</f>
        <v/>
      </c>
      <c r="C14694" s="15">
        <f>HOUR($A14694)</f>
        <v/>
      </c>
      <c r="D14694" s="15">
        <f>IF(AND($A14694&gt;=Instellingen!$B$6,$A14694&lt;Instellingen!$B$7),1,0)</f>
        <v/>
      </c>
      <c r="E14694" s="15">
        <f>COUNTIF(tData[BezoekStart],"&lt;"&amp;($A14694+1/24))-COUNTIF(tData[BezoekEind],"&lt;="&amp;$A14694)</f>
        <v/>
      </c>
      <c r="F14694" s="15">
        <f>COUNTIF(tData[BezoekLangStart],"&lt;"&amp;($A14694+1/24))-COUNTIF(tData[BezoekLangEind],"&lt;="&amp;$A14694)</f>
        <v/>
      </c>
      <c r="G14694" s="15">
        <f>IF($D14694=1,$B14694*100+$C14694,-1)</f>
        <v/>
      </c>
      <c r="H14694" s="15">
        <f>IF($D14694=1,$B14694,-1)</f>
        <v/>
      </c>
      <c r="I14694" s="15">
        <f>IF($D14694=1,$C14694,-1)</f>
        <v/>
      </c>
    </row>
    <row r="14695">
      <c r="A14695" s="33" t="n">
        <v>45904.16666666666</v>
      </c>
      <c r="B14695" s="15">
        <f>WEEKDAY($A14695,2)</f>
        <v/>
      </c>
      <c r="C14695" s="15">
        <f>HOUR($A14695)</f>
        <v/>
      </c>
      <c r="D14695" s="15">
        <f>IF(AND($A14695&gt;=Instellingen!$B$6,$A14695&lt;Instellingen!$B$7),1,0)</f>
        <v/>
      </c>
      <c r="E14695" s="15">
        <f>COUNTIF(tData[BezoekStart],"&lt;"&amp;($A14695+1/24))-COUNTIF(tData[BezoekEind],"&lt;="&amp;$A14695)</f>
        <v/>
      </c>
      <c r="F14695" s="15">
        <f>COUNTIF(tData[BezoekLangStart],"&lt;"&amp;($A14695+1/24))-COUNTIF(tData[BezoekLangEind],"&lt;="&amp;$A14695)</f>
        <v/>
      </c>
      <c r="G14695" s="15">
        <f>IF($D14695=1,$B14695*100+$C14695,-1)</f>
        <v/>
      </c>
      <c r="H14695" s="15">
        <f>IF($D14695=1,$B14695,-1)</f>
        <v/>
      </c>
      <c r="I14695" s="15">
        <f>IF($D14695=1,$C14695,-1)</f>
        <v/>
      </c>
    </row>
    <row r="14696">
      <c r="A14696" s="33" t="n">
        <v>45904.20833333334</v>
      </c>
      <c r="B14696" s="15">
        <f>WEEKDAY($A14696,2)</f>
        <v/>
      </c>
      <c r="C14696" s="15">
        <f>HOUR($A14696)</f>
        <v/>
      </c>
      <c r="D14696" s="15">
        <f>IF(AND($A14696&gt;=Instellingen!$B$6,$A14696&lt;Instellingen!$B$7),1,0)</f>
        <v/>
      </c>
      <c r="E14696" s="15">
        <f>COUNTIF(tData[BezoekStart],"&lt;"&amp;($A14696+1/24))-COUNTIF(tData[BezoekEind],"&lt;="&amp;$A14696)</f>
        <v/>
      </c>
      <c r="F14696" s="15">
        <f>COUNTIF(tData[BezoekLangStart],"&lt;"&amp;($A14696+1/24))-COUNTIF(tData[BezoekLangEind],"&lt;="&amp;$A14696)</f>
        <v/>
      </c>
      <c r="G14696" s="15">
        <f>IF($D14696=1,$B14696*100+$C14696,-1)</f>
        <v/>
      </c>
      <c r="H14696" s="15">
        <f>IF($D14696=1,$B14696,-1)</f>
        <v/>
      </c>
      <c r="I14696" s="15">
        <f>IF($D14696=1,$C14696,-1)</f>
        <v/>
      </c>
    </row>
    <row r="14697">
      <c r="A14697" s="33" t="n">
        <v>45904.25</v>
      </c>
      <c r="B14697" s="15">
        <f>WEEKDAY($A14697,2)</f>
        <v/>
      </c>
      <c r="C14697" s="15">
        <f>HOUR($A14697)</f>
        <v/>
      </c>
      <c r="D14697" s="15">
        <f>IF(AND($A14697&gt;=Instellingen!$B$6,$A14697&lt;Instellingen!$B$7),1,0)</f>
        <v/>
      </c>
      <c r="E14697" s="15">
        <f>COUNTIF(tData[BezoekStart],"&lt;"&amp;($A14697+1/24))-COUNTIF(tData[BezoekEind],"&lt;="&amp;$A14697)</f>
        <v/>
      </c>
      <c r="F14697" s="15">
        <f>COUNTIF(tData[BezoekLangStart],"&lt;"&amp;($A14697+1/24))-COUNTIF(tData[BezoekLangEind],"&lt;="&amp;$A14697)</f>
        <v/>
      </c>
      <c r="G14697" s="15">
        <f>IF($D14697=1,$B14697*100+$C14697,-1)</f>
        <v/>
      </c>
      <c r="H14697" s="15">
        <f>IF($D14697=1,$B14697,-1)</f>
        <v/>
      </c>
      <c r="I14697" s="15">
        <f>IF($D14697=1,$C14697,-1)</f>
        <v/>
      </c>
    </row>
    <row r="14698">
      <c r="A14698" s="33" t="n">
        <v>45904.29166666666</v>
      </c>
      <c r="B14698" s="15">
        <f>WEEKDAY($A14698,2)</f>
        <v/>
      </c>
      <c r="C14698" s="15">
        <f>HOUR($A14698)</f>
        <v/>
      </c>
      <c r="D14698" s="15">
        <f>IF(AND($A14698&gt;=Instellingen!$B$6,$A14698&lt;Instellingen!$B$7),1,0)</f>
        <v/>
      </c>
      <c r="E14698" s="15">
        <f>COUNTIF(tData[BezoekStart],"&lt;"&amp;($A14698+1/24))-COUNTIF(tData[BezoekEind],"&lt;="&amp;$A14698)</f>
        <v/>
      </c>
      <c r="F14698" s="15">
        <f>COUNTIF(tData[BezoekLangStart],"&lt;"&amp;($A14698+1/24))-COUNTIF(tData[BezoekLangEind],"&lt;="&amp;$A14698)</f>
        <v/>
      </c>
      <c r="G14698" s="15">
        <f>IF($D14698=1,$B14698*100+$C14698,-1)</f>
        <v/>
      </c>
      <c r="H14698" s="15">
        <f>IF($D14698=1,$B14698,-1)</f>
        <v/>
      </c>
      <c r="I14698" s="15">
        <f>IF($D14698=1,$C14698,-1)</f>
        <v/>
      </c>
    </row>
    <row r="14699">
      <c r="A14699" s="33" t="n">
        <v>45904.33333333334</v>
      </c>
      <c r="B14699" s="15">
        <f>WEEKDAY($A14699,2)</f>
        <v/>
      </c>
      <c r="C14699" s="15">
        <f>HOUR($A14699)</f>
        <v/>
      </c>
      <c r="D14699" s="15">
        <f>IF(AND($A14699&gt;=Instellingen!$B$6,$A14699&lt;Instellingen!$B$7),1,0)</f>
        <v/>
      </c>
      <c r="E14699" s="15">
        <f>COUNTIF(tData[BezoekStart],"&lt;"&amp;($A14699+1/24))-COUNTIF(tData[BezoekEind],"&lt;="&amp;$A14699)</f>
        <v/>
      </c>
      <c r="F14699" s="15">
        <f>COUNTIF(tData[BezoekLangStart],"&lt;"&amp;($A14699+1/24))-COUNTIF(tData[BezoekLangEind],"&lt;="&amp;$A14699)</f>
        <v/>
      </c>
      <c r="G14699" s="15">
        <f>IF($D14699=1,$B14699*100+$C14699,-1)</f>
        <v/>
      </c>
      <c r="H14699" s="15">
        <f>IF($D14699=1,$B14699,-1)</f>
        <v/>
      </c>
      <c r="I14699" s="15">
        <f>IF($D14699=1,$C14699,-1)</f>
        <v/>
      </c>
    </row>
    <row r="14700">
      <c r="A14700" s="33" t="n">
        <v>45904.375</v>
      </c>
      <c r="B14700" s="15">
        <f>WEEKDAY($A14700,2)</f>
        <v/>
      </c>
      <c r="C14700" s="15">
        <f>HOUR($A14700)</f>
        <v/>
      </c>
      <c r="D14700" s="15">
        <f>IF(AND($A14700&gt;=Instellingen!$B$6,$A14700&lt;Instellingen!$B$7),1,0)</f>
        <v/>
      </c>
      <c r="E14700" s="15">
        <f>COUNTIF(tData[BezoekStart],"&lt;"&amp;($A14700+1/24))-COUNTIF(tData[BezoekEind],"&lt;="&amp;$A14700)</f>
        <v/>
      </c>
      <c r="F14700" s="15">
        <f>COUNTIF(tData[BezoekLangStart],"&lt;"&amp;($A14700+1/24))-COUNTIF(tData[BezoekLangEind],"&lt;="&amp;$A14700)</f>
        <v/>
      </c>
      <c r="G14700" s="15">
        <f>IF($D14700=1,$B14700*100+$C14700,-1)</f>
        <v/>
      </c>
      <c r="H14700" s="15">
        <f>IF($D14700=1,$B14700,-1)</f>
        <v/>
      </c>
      <c r="I14700" s="15">
        <f>IF($D14700=1,$C14700,-1)</f>
        <v/>
      </c>
    </row>
    <row r="14701">
      <c r="A14701" s="33" t="n">
        <v>45904.41666666666</v>
      </c>
      <c r="B14701" s="15">
        <f>WEEKDAY($A14701,2)</f>
        <v/>
      </c>
      <c r="C14701" s="15">
        <f>HOUR($A14701)</f>
        <v/>
      </c>
      <c r="D14701" s="15">
        <f>IF(AND($A14701&gt;=Instellingen!$B$6,$A14701&lt;Instellingen!$B$7),1,0)</f>
        <v/>
      </c>
      <c r="E14701" s="15">
        <f>COUNTIF(tData[BezoekStart],"&lt;"&amp;($A14701+1/24))-COUNTIF(tData[BezoekEind],"&lt;="&amp;$A14701)</f>
        <v/>
      </c>
      <c r="F14701" s="15">
        <f>COUNTIF(tData[BezoekLangStart],"&lt;"&amp;($A14701+1/24))-COUNTIF(tData[BezoekLangEind],"&lt;="&amp;$A14701)</f>
        <v/>
      </c>
      <c r="G14701" s="15">
        <f>IF($D14701=1,$B14701*100+$C14701,-1)</f>
        <v/>
      </c>
      <c r="H14701" s="15">
        <f>IF($D14701=1,$B14701,-1)</f>
        <v/>
      </c>
      <c r="I14701" s="15">
        <f>IF($D14701=1,$C14701,-1)</f>
        <v/>
      </c>
    </row>
    <row r="14702">
      <c r="A14702" s="33" t="n">
        <v>45904.45833333334</v>
      </c>
      <c r="B14702" s="15">
        <f>WEEKDAY($A14702,2)</f>
        <v/>
      </c>
      <c r="C14702" s="15">
        <f>HOUR($A14702)</f>
        <v/>
      </c>
      <c r="D14702" s="15">
        <f>IF(AND($A14702&gt;=Instellingen!$B$6,$A14702&lt;Instellingen!$B$7),1,0)</f>
        <v/>
      </c>
      <c r="E14702" s="15">
        <f>COUNTIF(tData[BezoekStart],"&lt;"&amp;($A14702+1/24))-COUNTIF(tData[BezoekEind],"&lt;="&amp;$A14702)</f>
        <v/>
      </c>
      <c r="F14702" s="15">
        <f>COUNTIF(tData[BezoekLangStart],"&lt;"&amp;($A14702+1/24))-COUNTIF(tData[BezoekLangEind],"&lt;="&amp;$A14702)</f>
        <v/>
      </c>
      <c r="G14702" s="15">
        <f>IF($D14702=1,$B14702*100+$C14702,-1)</f>
        <v/>
      </c>
      <c r="H14702" s="15">
        <f>IF($D14702=1,$B14702,-1)</f>
        <v/>
      </c>
      <c r="I14702" s="15">
        <f>IF($D14702=1,$C14702,-1)</f>
        <v/>
      </c>
    </row>
    <row r="14703">
      <c r="A14703" s="33" t="n">
        <v>45904.5</v>
      </c>
      <c r="B14703" s="15">
        <f>WEEKDAY($A14703,2)</f>
        <v/>
      </c>
      <c r="C14703" s="15">
        <f>HOUR($A14703)</f>
        <v/>
      </c>
      <c r="D14703" s="15">
        <f>IF(AND($A14703&gt;=Instellingen!$B$6,$A14703&lt;Instellingen!$B$7),1,0)</f>
        <v/>
      </c>
      <c r="E14703" s="15">
        <f>COUNTIF(tData[BezoekStart],"&lt;"&amp;($A14703+1/24))-COUNTIF(tData[BezoekEind],"&lt;="&amp;$A14703)</f>
        <v/>
      </c>
      <c r="F14703" s="15">
        <f>COUNTIF(tData[BezoekLangStart],"&lt;"&amp;($A14703+1/24))-COUNTIF(tData[BezoekLangEind],"&lt;="&amp;$A14703)</f>
        <v/>
      </c>
      <c r="G14703" s="15">
        <f>IF($D14703=1,$B14703*100+$C14703,-1)</f>
        <v/>
      </c>
      <c r="H14703" s="15">
        <f>IF($D14703=1,$B14703,-1)</f>
        <v/>
      </c>
      <c r="I14703" s="15">
        <f>IF($D14703=1,$C14703,-1)</f>
        <v/>
      </c>
    </row>
    <row r="14704">
      <c r="A14704" s="33" t="n">
        <v>45904.54166666666</v>
      </c>
      <c r="B14704" s="15">
        <f>WEEKDAY($A14704,2)</f>
        <v/>
      </c>
      <c r="C14704" s="15">
        <f>HOUR($A14704)</f>
        <v/>
      </c>
      <c r="D14704" s="15">
        <f>IF(AND($A14704&gt;=Instellingen!$B$6,$A14704&lt;Instellingen!$B$7),1,0)</f>
        <v/>
      </c>
      <c r="E14704" s="15">
        <f>COUNTIF(tData[BezoekStart],"&lt;"&amp;($A14704+1/24))-COUNTIF(tData[BezoekEind],"&lt;="&amp;$A14704)</f>
        <v/>
      </c>
      <c r="F14704" s="15">
        <f>COUNTIF(tData[BezoekLangStart],"&lt;"&amp;($A14704+1/24))-COUNTIF(tData[BezoekLangEind],"&lt;="&amp;$A14704)</f>
        <v/>
      </c>
      <c r="G14704" s="15">
        <f>IF($D14704=1,$B14704*100+$C14704,-1)</f>
        <v/>
      </c>
      <c r="H14704" s="15">
        <f>IF($D14704=1,$B14704,-1)</f>
        <v/>
      </c>
      <c r="I14704" s="15">
        <f>IF($D14704=1,$C14704,-1)</f>
        <v/>
      </c>
    </row>
    <row r="14705">
      <c r="A14705" s="33" t="n">
        <v>45904.58333333334</v>
      </c>
      <c r="B14705" s="15">
        <f>WEEKDAY($A14705,2)</f>
        <v/>
      </c>
      <c r="C14705" s="15">
        <f>HOUR($A14705)</f>
        <v/>
      </c>
      <c r="D14705" s="15">
        <f>IF(AND($A14705&gt;=Instellingen!$B$6,$A14705&lt;Instellingen!$B$7),1,0)</f>
        <v/>
      </c>
      <c r="E14705" s="15">
        <f>COUNTIF(tData[BezoekStart],"&lt;"&amp;($A14705+1/24))-COUNTIF(tData[BezoekEind],"&lt;="&amp;$A14705)</f>
        <v/>
      </c>
      <c r="F14705" s="15">
        <f>COUNTIF(tData[BezoekLangStart],"&lt;"&amp;($A14705+1/24))-COUNTIF(tData[BezoekLangEind],"&lt;="&amp;$A14705)</f>
        <v/>
      </c>
      <c r="G14705" s="15">
        <f>IF($D14705=1,$B14705*100+$C14705,-1)</f>
        <v/>
      </c>
      <c r="H14705" s="15">
        <f>IF($D14705=1,$B14705,-1)</f>
        <v/>
      </c>
      <c r="I14705" s="15">
        <f>IF($D14705=1,$C14705,-1)</f>
        <v/>
      </c>
    </row>
    <row r="14706">
      <c r="A14706" s="33" t="n">
        <v>45904.625</v>
      </c>
      <c r="B14706" s="15">
        <f>WEEKDAY($A14706,2)</f>
        <v/>
      </c>
      <c r="C14706" s="15">
        <f>HOUR($A14706)</f>
        <v/>
      </c>
      <c r="D14706" s="15">
        <f>IF(AND($A14706&gt;=Instellingen!$B$6,$A14706&lt;Instellingen!$B$7),1,0)</f>
        <v/>
      </c>
      <c r="E14706" s="15">
        <f>COUNTIF(tData[BezoekStart],"&lt;"&amp;($A14706+1/24))-COUNTIF(tData[BezoekEind],"&lt;="&amp;$A14706)</f>
        <v/>
      </c>
      <c r="F14706" s="15">
        <f>COUNTIF(tData[BezoekLangStart],"&lt;"&amp;($A14706+1/24))-COUNTIF(tData[BezoekLangEind],"&lt;="&amp;$A14706)</f>
        <v/>
      </c>
      <c r="G14706" s="15">
        <f>IF($D14706=1,$B14706*100+$C14706,-1)</f>
        <v/>
      </c>
      <c r="H14706" s="15">
        <f>IF($D14706=1,$B14706,-1)</f>
        <v/>
      </c>
      <c r="I14706" s="15">
        <f>IF($D14706=1,$C14706,-1)</f>
        <v/>
      </c>
    </row>
    <row r="14707">
      <c r="A14707" s="33" t="n">
        <v>45904.66666666666</v>
      </c>
      <c r="B14707" s="15">
        <f>WEEKDAY($A14707,2)</f>
        <v/>
      </c>
      <c r="C14707" s="15">
        <f>HOUR($A14707)</f>
        <v/>
      </c>
      <c r="D14707" s="15">
        <f>IF(AND($A14707&gt;=Instellingen!$B$6,$A14707&lt;Instellingen!$B$7),1,0)</f>
        <v/>
      </c>
      <c r="E14707" s="15">
        <f>COUNTIF(tData[BezoekStart],"&lt;"&amp;($A14707+1/24))-COUNTIF(tData[BezoekEind],"&lt;="&amp;$A14707)</f>
        <v/>
      </c>
      <c r="F14707" s="15">
        <f>COUNTIF(tData[BezoekLangStart],"&lt;"&amp;($A14707+1/24))-COUNTIF(tData[BezoekLangEind],"&lt;="&amp;$A14707)</f>
        <v/>
      </c>
      <c r="G14707" s="15">
        <f>IF($D14707=1,$B14707*100+$C14707,-1)</f>
        <v/>
      </c>
      <c r="H14707" s="15">
        <f>IF($D14707=1,$B14707,-1)</f>
        <v/>
      </c>
      <c r="I14707" s="15">
        <f>IF($D14707=1,$C14707,-1)</f>
        <v/>
      </c>
    </row>
    <row r="14708">
      <c r="A14708" s="33" t="n">
        <v>45904.70833333334</v>
      </c>
      <c r="B14708" s="15">
        <f>WEEKDAY($A14708,2)</f>
        <v/>
      </c>
      <c r="C14708" s="15">
        <f>HOUR($A14708)</f>
        <v/>
      </c>
      <c r="D14708" s="15">
        <f>IF(AND($A14708&gt;=Instellingen!$B$6,$A14708&lt;Instellingen!$B$7),1,0)</f>
        <v/>
      </c>
      <c r="E14708" s="15">
        <f>COUNTIF(tData[BezoekStart],"&lt;"&amp;($A14708+1/24))-COUNTIF(tData[BezoekEind],"&lt;="&amp;$A14708)</f>
        <v/>
      </c>
      <c r="F14708" s="15">
        <f>COUNTIF(tData[BezoekLangStart],"&lt;"&amp;($A14708+1/24))-COUNTIF(tData[BezoekLangEind],"&lt;="&amp;$A14708)</f>
        <v/>
      </c>
      <c r="G14708" s="15">
        <f>IF($D14708=1,$B14708*100+$C14708,-1)</f>
        <v/>
      </c>
      <c r="H14708" s="15">
        <f>IF($D14708=1,$B14708,-1)</f>
        <v/>
      </c>
      <c r="I14708" s="15">
        <f>IF($D14708=1,$C14708,-1)</f>
        <v/>
      </c>
    </row>
    <row r="14709">
      <c r="A14709" s="33" t="n">
        <v>45904.75</v>
      </c>
      <c r="B14709" s="15">
        <f>WEEKDAY($A14709,2)</f>
        <v/>
      </c>
      <c r="C14709" s="15">
        <f>HOUR($A14709)</f>
        <v/>
      </c>
      <c r="D14709" s="15">
        <f>IF(AND($A14709&gt;=Instellingen!$B$6,$A14709&lt;Instellingen!$B$7),1,0)</f>
        <v/>
      </c>
      <c r="E14709" s="15">
        <f>COUNTIF(tData[BezoekStart],"&lt;"&amp;($A14709+1/24))-COUNTIF(tData[BezoekEind],"&lt;="&amp;$A14709)</f>
        <v/>
      </c>
      <c r="F14709" s="15">
        <f>COUNTIF(tData[BezoekLangStart],"&lt;"&amp;($A14709+1/24))-COUNTIF(tData[BezoekLangEind],"&lt;="&amp;$A14709)</f>
        <v/>
      </c>
      <c r="G14709" s="15">
        <f>IF($D14709=1,$B14709*100+$C14709,-1)</f>
        <v/>
      </c>
      <c r="H14709" s="15">
        <f>IF($D14709=1,$B14709,-1)</f>
        <v/>
      </c>
      <c r="I14709" s="15">
        <f>IF($D14709=1,$C14709,-1)</f>
        <v/>
      </c>
    </row>
    <row r="14710">
      <c r="A14710" s="33" t="n">
        <v>45904.79166666666</v>
      </c>
      <c r="B14710" s="15">
        <f>WEEKDAY($A14710,2)</f>
        <v/>
      </c>
      <c r="C14710" s="15">
        <f>HOUR($A14710)</f>
        <v/>
      </c>
      <c r="D14710" s="15">
        <f>IF(AND($A14710&gt;=Instellingen!$B$6,$A14710&lt;Instellingen!$B$7),1,0)</f>
        <v/>
      </c>
      <c r="E14710" s="15">
        <f>COUNTIF(tData[BezoekStart],"&lt;"&amp;($A14710+1/24))-COUNTIF(tData[BezoekEind],"&lt;="&amp;$A14710)</f>
        <v/>
      </c>
      <c r="F14710" s="15">
        <f>COUNTIF(tData[BezoekLangStart],"&lt;"&amp;($A14710+1/24))-COUNTIF(tData[BezoekLangEind],"&lt;="&amp;$A14710)</f>
        <v/>
      </c>
      <c r="G14710" s="15">
        <f>IF($D14710=1,$B14710*100+$C14710,-1)</f>
        <v/>
      </c>
      <c r="H14710" s="15">
        <f>IF($D14710=1,$B14710,-1)</f>
        <v/>
      </c>
      <c r="I14710" s="15">
        <f>IF($D14710=1,$C14710,-1)</f>
        <v/>
      </c>
    </row>
    <row r="14711">
      <c r="A14711" s="33" t="n">
        <v>45904.83333333334</v>
      </c>
      <c r="B14711" s="15">
        <f>WEEKDAY($A14711,2)</f>
        <v/>
      </c>
      <c r="C14711" s="15">
        <f>HOUR($A14711)</f>
        <v/>
      </c>
      <c r="D14711" s="15">
        <f>IF(AND($A14711&gt;=Instellingen!$B$6,$A14711&lt;Instellingen!$B$7),1,0)</f>
        <v/>
      </c>
      <c r="E14711" s="15">
        <f>COUNTIF(tData[BezoekStart],"&lt;"&amp;($A14711+1/24))-COUNTIF(tData[BezoekEind],"&lt;="&amp;$A14711)</f>
        <v/>
      </c>
      <c r="F14711" s="15">
        <f>COUNTIF(tData[BezoekLangStart],"&lt;"&amp;($A14711+1/24))-COUNTIF(tData[BezoekLangEind],"&lt;="&amp;$A14711)</f>
        <v/>
      </c>
      <c r="G14711" s="15">
        <f>IF($D14711=1,$B14711*100+$C14711,-1)</f>
        <v/>
      </c>
      <c r="H14711" s="15">
        <f>IF($D14711=1,$B14711,-1)</f>
        <v/>
      </c>
      <c r="I14711" s="15">
        <f>IF($D14711=1,$C14711,-1)</f>
        <v/>
      </c>
    </row>
    <row r="14712">
      <c r="A14712" s="33" t="n">
        <v>45904.875</v>
      </c>
      <c r="B14712" s="15">
        <f>WEEKDAY($A14712,2)</f>
        <v/>
      </c>
      <c r="C14712" s="15">
        <f>HOUR($A14712)</f>
        <v/>
      </c>
      <c r="D14712" s="15">
        <f>IF(AND($A14712&gt;=Instellingen!$B$6,$A14712&lt;Instellingen!$B$7),1,0)</f>
        <v/>
      </c>
      <c r="E14712" s="15">
        <f>COUNTIF(tData[BezoekStart],"&lt;"&amp;($A14712+1/24))-COUNTIF(tData[BezoekEind],"&lt;="&amp;$A14712)</f>
        <v/>
      </c>
      <c r="F14712" s="15">
        <f>COUNTIF(tData[BezoekLangStart],"&lt;"&amp;($A14712+1/24))-COUNTIF(tData[BezoekLangEind],"&lt;="&amp;$A14712)</f>
        <v/>
      </c>
      <c r="G14712" s="15">
        <f>IF($D14712=1,$B14712*100+$C14712,-1)</f>
        <v/>
      </c>
      <c r="H14712" s="15">
        <f>IF($D14712=1,$B14712,-1)</f>
        <v/>
      </c>
      <c r="I14712" s="15">
        <f>IF($D14712=1,$C14712,-1)</f>
        <v/>
      </c>
    </row>
    <row r="14713">
      <c r="A14713" s="33" t="n">
        <v>45904.91666666666</v>
      </c>
      <c r="B14713" s="15">
        <f>WEEKDAY($A14713,2)</f>
        <v/>
      </c>
      <c r="C14713" s="15">
        <f>HOUR($A14713)</f>
        <v/>
      </c>
      <c r="D14713" s="15">
        <f>IF(AND($A14713&gt;=Instellingen!$B$6,$A14713&lt;Instellingen!$B$7),1,0)</f>
        <v/>
      </c>
      <c r="E14713" s="15">
        <f>COUNTIF(tData[BezoekStart],"&lt;"&amp;($A14713+1/24))-COUNTIF(tData[BezoekEind],"&lt;="&amp;$A14713)</f>
        <v/>
      </c>
      <c r="F14713" s="15">
        <f>COUNTIF(tData[BezoekLangStart],"&lt;"&amp;($A14713+1/24))-COUNTIF(tData[BezoekLangEind],"&lt;="&amp;$A14713)</f>
        <v/>
      </c>
      <c r="G14713" s="15">
        <f>IF($D14713=1,$B14713*100+$C14713,-1)</f>
        <v/>
      </c>
      <c r="H14713" s="15">
        <f>IF($D14713=1,$B14713,-1)</f>
        <v/>
      </c>
      <c r="I14713" s="15">
        <f>IF($D14713=1,$C14713,-1)</f>
        <v/>
      </c>
    </row>
    <row r="14714">
      <c r="A14714" s="33" t="n">
        <v>45904.95833333334</v>
      </c>
      <c r="B14714" s="15">
        <f>WEEKDAY($A14714,2)</f>
        <v/>
      </c>
      <c r="C14714" s="15">
        <f>HOUR($A14714)</f>
        <v/>
      </c>
      <c r="D14714" s="15">
        <f>IF(AND($A14714&gt;=Instellingen!$B$6,$A14714&lt;Instellingen!$B$7),1,0)</f>
        <v/>
      </c>
      <c r="E14714" s="15">
        <f>COUNTIF(tData[BezoekStart],"&lt;"&amp;($A14714+1/24))-COUNTIF(tData[BezoekEind],"&lt;="&amp;$A14714)</f>
        <v/>
      </c>
      <c r="F14714" s="15">
        <f>COUNTIF(tData[BezoekLangStart],"&lt;"&amp;($A14714+1/24))-COUNTIF(tData[BezoekLangEind],"&lt;="&amp;$A14714)</f>
        <v/>
      </c>
      <c r="G14714" s="15">
        <f>IF($D14714=1,$B14714*100+$C14714,-1)</f>
        <v/>
      </c>
      <c r="H14714" s="15">
        <f>IF($D14714=1,$B14714,-1)</f>
        <v/>
      </c>
      <c r="I14714" s="15">
        <f>IF($D14714=1,$C14714,-1)</f>
        <v/>
      </c>
    </row>
    <row r="14715">
      <c r="A14715" s="33" t="n">
        <v>45905</v>
      </c>
      <c r="B14715" s="15">
        <f>WEEKDAY($A14715,2)</f>
        <v/>
      </c>
      <c r="C14715" s="15">
        <f>HOUR($A14715)</f>
        <v/>
      </c>
      <c r="D14715" s="15">
        <f>IF(AND($A14715&gt;=Instellingen!$B$6,$A14715&lt;Instellingen!$B$7),1,0)</f>
        <v/>
      </c>
      <c r="E14715" s="15">
        <f>COUNTIF(tData[BezoekStart],"&lt;"&amp;($A14715+1/24))-COUNTIF(tData[BezoekEind],"&lt;="&amp;$A14715)</f>
        <v/>
      </c>
      <c r="F14715" s="15">
        <f>COUNTIF(tData[BezoekLangStart],"&lt;"&amp;($A14715+1/24))-COUNTIF(tData[BezoekLangEind],"&lt;="&amp;$A14715)</f>
        <v/>
      </c>
      <c r="G14715" s="15">
        <f>IF($D14715=1,$B14715*100+$C14715,-1)</f>
        <v/>
      </c>
      <c r="H14715" s="15">
        <f>IF($D14715=1,$B14715,-1)</f>
        <v/>
      </c>
      <c r="I14715" s="15">
        <f>IF($D14715=1,$C14715,-1)</f>
        <v/>
      </c>
    </row>
    <row r="14716">
      <c r="A14716" s="33" t="n">
        <v>45905.04166666666</v>
      </c>
      <c r="B14716" s="15">
        <f>WEEKDAY($A14716,2)</f>
        <v/>
      </c>
      <c r="C14716" s="15">
        <f>HOUR($A14716)</f>
        <v/>
      </c>
      <c r="D14716" s="15">
        <f>IF(AND($A14716&gt;=Instellingen!$B$6,$A14716&lt;Instellingen!$B$7),1,0)</f>
        <v/>
      </c>
      <c r="E14716" s="15">
        <f>COUNTIF(tData[BezoekStart],"&lt;"&amp;($A14716+1/24))-COUNTIF(tData[BezoekEind],"&lt;="&amp;$A14716)</f>
        <v/>
      </c>
      <c r="F14716" s="15">
        <f>COUNTIF(tData[BezoekLangStart],"&lt;"&amp;($A14716+1/24))-COUNTIF(tData[BezoekLangEind],"&lt;="&amp;$A14716)</f>
        <v/>
      </c>
      <c r="G14716" s="15">
        <f>IF($D14716=1,$B14716*100+$C14716,-1)</f>
        <v/>
      </c>
      <c r="H14716" s="15">
        <f>IF($D14716=1,$B14716,-1)</f>
        <v/>
      </c>
      <c r="I14716" s="15">
        <f>IF($D14716=1,$C14716,-1)</f>
        <v/>
      </c>
    </row>
    <row r="14717">
      <c r="A14717" s="33" t="n">
        <v>45905.08333333334</v>
      </c>
      <c r="B14717" s="15">
        <f>WEEKDAY($A14717,2)</f>
        <v/>
      </c>
      <c r="C14717" s="15">
        <f>HOUR($A14717)</f>
        <v/>
      </c>
      <c r="D14717" s="15">
        <f>IF(AND($A14717&gt;=Instellingen!$B$6,$A14717&lt;Instellingen!$B$7),1,0)</f>
        <v/>
      </c>
      <c r="E14717" s="15">
        <f>COUNTIF(tData[BezoekStart],"&lt;"&amp;($A14717+1/24))-COUNTIF(tData[BezoekEind],"&lt;="&amp;$A14717)</f>
        <v/>
      </c>
      <c r="F14717" s="15">
        <f>COUNTIF(tData[BezoekLangStart],"&lt;"&amp;($A14717+1/24))-COUNTIF(tData[BezoekLangEind],"&lt;="&amp;$A14717)</f>
        <v/>
      </c>
      <c r="G14717" s="15">
        <f>IF($D14717=1,$B14717*100+$C14717,-1)</f>
        <v/>
      </c>
      <c r="H14717" s="15">
        <f>IF($D14717=1,$B14717,-1)</f>
        <v/>
      </c>
      <c r="I14717" s="15">
        <f>IF($D14717=1,$C14717,-1)</f>
        <v/>
      </c>
    </row>
    <row r="14718">
      <c r="A14718" s="33" t="n">
        <v>45905.125</v>
      </c>
      <c r="B14718" s="15">
        <f>WEEKDAY($A14718,2)</f>
        <v/>
      </c>
      <c r="C14718" s="15">
        <f>HOUR($A14718)</f>
        <v/>
      </c>
      <c r="D14718" s="15">
        <f>IF(AND($A14718&gt;=Instellingen!$B$6,$A14718&lt;Instellingen!$B$7),1,0)</f>
        <v/>
      </c>
      <c r="E14718" s="15">
        <f>COUNTIF(tData[BezoekStart],"&lt;"&amp;($A14718+1/24))-COUNTIF(tData[BezoekEind],"&lt;="&amp;$A14718)</f>
        <v/>
      </c>
      <c r="F14718" s="15">
        <f>COUNTIF(tData[BezoekLangStart],"&lt;"&amp;($A14718+1/24))-COUNTIF(tData[BezoekLangEind],"&lt;="&amp;$A14718)</f>
        <v/>
      </c>
      <c r="G14718" s="15">
        <f>IF($D14718=1,$B14718*100+$C14718,-1)</f>
        <v/>
      </c>
      <c r="H14718" s="15">
        <f>IF($D14718=1,$B14718,-1)</f>
        <v/>
      </c>
      <c r="I14718" s="15">
        <f>IF($D14718=1,$C14718,-1)</f>
        <v/>
      </c>
    </row>
    <row r="14719">
      <c r="A14719" s="33" t="n">
        <v>45905.16666666666</v>
      </c>
      <c r="B14719" s="15">
        <f>WEEKDAY($A14719,2)</f>
        <v/>
      </c>
      <c r="C14719" s="15">
        <f>HOUR($A14719)</f>
        <v/>
      </c>
      <c r="D14719" s="15">
        <f>IF(AND($A14719&gt;=Instellingen!$B$6,$A14719&lt;Instellingen!$B$7),1,0)</f>
        <v/>
      </c>
      <c r="E14719" s="15">
        <f>COUNTIF(tData[BezoekStart],"&lt;"&amp;($A14719+1/24))-COUNTIF(tData[BezoekEind],"&lt;="&amp;$A14719)</f>
        <v/>
      </c>
      <c r="F14719" s="15">
        <f>COUNTIF(tData[BezoekLangStart],"&lt;"&amp;($A14719+1/24))-COUNTIF(tData[BezoekLangEind],"&lt;="&amp;$A14719)</f>
        <v/>
      </c>
      <c r="G14719" s="15">
        <f>IF($D14719=1,$B14719*100+$C14719,-1)</f>
        <v/>
      </c>
      <c r="H14719" s="15">
        <f>IF($D14719=1,$B14719,-1)</f>
        <v/>
      </c>
      <c r="I14719" s="15">
        <f>IF($D14719=1,$C14719,-1)</f>
        <v/>
      </c>
    </row>
    <row r="14720">
      <c r="A14720" s="33" t="n">
        <v>45905.20833333334</v>
      </c>
      <c r="B14720" s="15">
        <f>WEEKDAY($A14720,2)</f>
        <v/>
      </c>
      <c r="C14720" s="15">
        <f>HOUR($A14720)</f>
        <v/>
      </c>
      <c r="D14720" s="15">
        <f>IF(AND($A14720&gt;=Instellingen!$B$6,$A14720&lt;Instellingen!$B$7),1,0)</f>
        <v/>
      </c>
      <c r="E14720" s="15">
        <f>COUNTIF(tData[BezoekStart],"&lt;"&amp;($A14720+1/24))-COUNTIF(tData[BezoekEind],"&lt;="&amp;$A14720)</f>
        <v/>
      </c>
      <c r="F14720" s="15">
        <f>COUNTIF(tData[BezoekLangStart],"&lt;"&amp;($A14720+1/24))-COUNTIF(tData[BezoekLangEind],"&lt;="&amp;$A14720)</f>
        <v/>
      </c>
      <c r="G14720" s="15">
        <f>IF($D14720=1,$B14720*100+$C14720,-1)</f>
        <v/>
      </c>
      <c r="H14720" s="15">
        <f>IF($D14720=1,$B14720,-1)</f>
        <v/>
      </c>
      <c r="I14720" s="15">
        <f>IF($D14720=1,$C14720,-1)</f>
        <v/>
      </c>
    </row>
    <row r="14721">
      <c r="A14721" s="33" t="n">
        <v>45905.25</v>
      </c>
      <c r="B14721" s="15">
        <f>WEEKDAY($A14721,2)</f>
        <v/>
      </c>
      <c r="C14721" s="15">
        <f>HOUR($A14721)</f>
        <v/>
      </c>
      <c r="D14721" s="15">
        <f>IF(AND($A14721&gt;=Instellingen!$B$6,$A14721&lt;Instellingen!$B$7),1,0)</f>
        <v/>
      </c>
      <c r="E14721" s="15">
        <f>COUNTIF(tData[BezoekStart],"&lt;"&amp;($A14721+1/24))-COUNTIF(tData[BezoekEind],"&lt;="&amp;$A14721)</f>
        <v/>
      </c>
      <c r="F14721" s="15">
        <f>COUNTIF(tData[BezoekLangStart],"&lt;"&amp;($A14721+1/24))-COUNTIF(tData[BezoekLangEind],"&lt;="&amp;$A14721)</f>
        <v/>
      </c>
      <c r="G14721" s="15">
        <f>IF($D14721=1,$B14721*100+$C14721,-1)</f>
        <v/>
      </c>
      <c r="H14721" s="15">
        <f>IF($D14721=1,$B14721,-1)</f>
        <v/>
      </c>
      <c r="I14721" s="15">
        <f>IF($D14721=1,$C14721,-1)</f>
        <v/>
      </c>
    </row>
    <row r="14722">
      <c r="A14722" s="33" t="n">
        <v>45905.29166666666</v>
      </c>
      <c r="B14722" s="15">
        <f>WEEKDAY($A14722,2)</f>
        <v/>
      </c>
      <c r="C14722" s="15">
        <f>HOUR($A14722)</f>
        <v/>
      </c>
      <c r="D14722" s="15">
        <f>IF(AND($A14722&gt;=Instellingen!$B$6,$A14722&lt;Instellingen!$B$7),1,0)</f>
        <v/>
      </c>
      <c r="E14722" s="15">
        <f>COUNTIF(tData[BezoekStart],"&lt;"&amp;($A14722+1/24))-COUNTIF(tData[BezoekEind],"&lt;="&amp;$A14722)</f>
        <v/>
      </c>
      <c r="F14722" s="15">
        <f>COUNTIF(tData[BezoekLangStart],"&lt;"&amp;($A14722+1/24))-COUNTIF(tData[BezoekLangEind],"&lt;="&amp;$A14722)</f>
        <v/>
      </c>
      <c r="G14722" s="15">
        <f>IF($D14722=1,$B14722*100+$C14722,-1)</f>
        <v/>
      </c>
      <c r="H14722" s="15">
        <f>IF($D14722=1,$B14722,-1)</f>
        <v/>
      </c>
      <c r="I14722" s="15">
        <f>IF($D14722=1,$C14722,-1)</f>
        <v/>
      </c>
    </row>
    <row r="14723">
      <c r="A14723" s="33" t="n">
        <v>45905.33333333334</v>
      </c>
      <c r="B14723" s="15">
        <f>WEEKDAY($A14723,2)</f>
        <v/>
      </c>
      <c r="C14723" s="15">
        <f>HOUR($A14723)</f>
        <v/>
      </c>
      <c r="D14723" s="15">
        <f>IF(AND($A14723&gt;=Instellingen!$B$6,$A14723&lt;Instellingen!$B$7),1,0)</f>
        <v/>
      </c>
      <c r="E14723" s="15">
        <f>COUNTIF(tData[BezoekStart],"&lt;"&amp;($A14723+1/24))-COUNTIF(tData[BezoekEind],"&lt;="&amp;$A14723)</f>
        <v/>
      </c>
      <c r="F14723" s="15">
        <f>COUNTIF(tData[BezoekLangStart],"&lt;"&amp;($A14723+1/24))-COUNTIF(tData[BezoekLangEind],"&lt;="&amp;$A14723)</f>
        <v/>
      </c>
      <c r="G14723" s="15">
        <f>IF($D14723=1,$B14723*100+$C14723,-1)</f>
        <v/>
      </c>
      <c r="H14723" s="15">
        <f>IF($D14723=1,$B14723,-1)</f>
        <v/>
      </c>
      <c r="I14723" s="15">
        <f>IF($D14723=1,$C14723,-1)</f>
        <v/>
      </c>
    </row>
    <row r="14724">
      <c r="A14724" s="33" t="n">
        <v>45905.375</v>
      </c>
      <c r="B14724" s="15">
        <f>WEEKDAY($A14724,2)</f>
        <v/>
      </c>
      <c r="C14724" s="15">
        <f>HOUR($A14724)</f>
        <v/>
      </c>
      <c r="D14724" s="15">
        <f>IF(AND($A14724&gt;=Instellingen!$B$6,$A14724&lt;Instellingen!$B$7),1,0)</f>
        <v/>
      </c>
      <c r="E14724" s="15">
        <f>COUNTIF(tData[BezoekStart],"&lt;"&amp;($A14724+1/24))-COUNTIF(tData[BezoekEind],"&lt;="&amp;$A14724)</f>
        <v/>
      </c>
      <c r="F14724" s="15">
        <f>COUNTIF(tData[BezoekLangStart],"&lt;"&amp;($A14724+1/24))-COUNTIF(tData[BezoekLangEind],"&lt;="&amp;$A14724)</f>
        <v/>
      </c>
      <c r="G14724" s="15">
        <f>IF($D14724=1,$B14724*100+$C14724,-1)</f>
        <v/>
      </c>
      <c r="H14724" s="15">
        <f>IF($D14724=1,$B14724,-1)</f>
        <v/>
      </c>
      <c r="I14724" s="15">
        <f>IF($D14724=1,$C14724,-1)</f>
        <v/>
      </c>
    </row>
    <row r="14725">
      <c r="A14725" s="33" t="n">
        <v>45905.41666666666</v>
      </c>
      <c r="B14725" s="15">
        <f>WEEKDAY($A14725,2)</f>
        <v/>
      </c>
      <c r="C14725" s="15">
        <f>HOUR($A14725)</f>
        <v/>
      </c>
      <c r="D14725" s="15">
        <f>IF(AND($A14725&gt;=Instellingen!$B$6,$A14725&lt;Instellingen!$B$7),1,0)</f>
        <v/>
      </c>
      <c r="E14725" s="15">
        <f>COUNTIF(tData[BezoekStart],"&lt;"&amp;($A14725+1/24))-COUNTIF(tData[BezoekEind],"&lt;="&amp;$A14725)</f>
        <v/>
      </c>
      <c r="F14725" s="15">
        <f>COUNTIF(tData[BezoekLangStart],"&lt;"&amp;($A14725+1/24))-COUNTIF(tData[BezoekLangEind],"&lt;="&amp;$A14725)</f>
        <v/>
      </c>
      <c r="G14725" s="15">
        <f>IF($D14725=1,$B14725*100+$C14725,-1)</f>
        <v/>
      </c>
      <c r="H14725" s="15">
        <f>IF($D14725=1,$B14725,-1)</f>
        <v/>
      </c>
      <c r="I14725" s="15">
        <f>IF($D14725=1,$C14725,-1)</f>
        <v/>
      </c>
    </row>
    <row r="14726">
      <c r="A14726" s="33" t="n">
        <v>45905.45833333334</v>
      </c>
      <c r="B14726" s="15">
        <f>WEEKDAY($A14726,2)</f>
        <v/>
      </c>
      <c r="C14726" s="15">
        <f>HOUR($A14726)</f>
        <v/>
      </c>
      <c r="D14726" s="15">
        <f>IF(AND($A14726&gt;=Instellingen!$B$6,$A14726&lt;Instellingen!$B$7),1,0)</f>
        <v/>
      </c>
      <c r="E14726" s="15">
        <f>COUNTIF(tData[BezoekStart],"&lt;"&amp;($A14726+1/24))-COUNTIF(tData[BezoekEind],"&lt;="&amp;$A14726)</f>
        <v/>
      </c>
      <c r="F14726" s="15">
        <f>COUNTIF(tData[BezoekLangStart],"&lt;"&amp;($A14726+1/24))-COUNTIF(tData[BezoekLangEind],"&lt;="&amp;$A14726)</f>
        <v/>
      </c>
      <c r="G14726" s="15">
        <f>IF($D14726=1,$B14726*100+$C14726,-1)</f>
        <v/>
      </c>
      <c r="H14726" s="15">
        <f>IF($D14726=1,$B14726,-1)</f>
        <v/>
      </c>
      <c r="I14726" s="15">
        <f>IF($D14726=1,$C14726,-1)</f>
        <v/>
      </c>
    </row>
    <row r="14727">
      <c r="A14727" s="33" t="n">
        <v>45905.5</v>
      </c>
      <c r="B14727" s="15">
        <f>WEEKDAY($A14727,2)</f>
        <v/>
      </c>
      <c r="C14727" s="15">
        <f>HOUR($A14727)</f>
        <v/>
      </c>
      <c r="D14727" s="15">
        <f>IF(AND($A14727&gt;=Instellingen!$B$6,$A14727&lt;Instellingen!$B$7),1,0)</f>
        <v/>
      </c>
      <c r="E14727" s="15">
        <f>COUNTIF(tData[BezoekStart],"&lt;"&amp;($A14727+1/24))-COUNTIF(tData[BezoekEind],"&lt;="&amp;$A14727)</f>
        <v/>
      </c>
      <c r="F14727" s="15">
        <f>COUNTIF(tData[BezoekLangStart],"&lt;"&amp;($A14727+1/24))-COUNTIF(tData[BezoekLangEind],"&lt;="&amp;$A14727)</f>
        <v/>
      </c>
      <c r="G14727" s="15">
        <f>IF($D14727=1,$B14727*100+$C14727,-1)</f>
        <v/>
      </c>
      <c r="H14727" s="15">
        <f>IF($D14727=1,$B14727,-1)</f>
        <v/>
      </c>
      <c r="I14727" s="15">
        <f>IF($D14727=1,$C14727,-1)</f>
        <v/>
      </c>
    </row>
    <row r="14728">
      <c r="A14728" s="33" t="n">
        <v>45905.54166666666</v>
      </c>
      <c r="B14728" s="15">
        <f>WEEKDAY($A14728,2)</f>
        <v/>
      </c>
      <c r="C14728" s="15">
        <f>HOUR($A14728)</f>
        <v/>
      </c>
      <c r="D14728" s="15">
        <f>IF(AND($A14728&gt;=Instellingen!$B$6,$A14728&lt;Instellingen!$B$7),1,0)</f>
        <v/>
      </c>
      <c r="E14728" s="15">
        <f>COUNTIF(tData[BezoekStart],"&lt;"&amp;($A14728+1/24))-COUNTIF(tData[BezoekEind],"&lt;="&amp;$A14728)</f>
        <v/>
      </c>
      <c r="F14728" s="15">
        <f>COUNTIF(tData[BezoekLangStart],"&lt;"&amp;($A14728+1/24))-COUNTIF(tData[BezoekLangEind],"&lt;="&amp;$A14728)</f>
        <v/>
      </c>
      <c r="G14728" s="15">
        <f>IF($D14728=1,$B14728*100+$C14728,-1)</f>
        <v/>
      </c>
      <c r="H14728" s="15">
        <f>IF($D14728=1,$B14728,-1)</f>
        <v/>
      </c>
      <c r="I14728" s="15">
        <f>IF($D14728=1,$C14728,-1)</f>
        <v/>
      </c>
    </row>
    <row r="14729">
      <c r="A14729" s="33" t="n">
        <v>45905.58333333334</v>
      </c>
      <c r="B14729" s="15">
        <f>WEEKDAY($A14729,2)</f>
        <v/>
      </c>
      <c r="C14729" s="15">
        <f>HOUR($A14729)</f>
        <v/>
      </c>
      <c r="D14729" s="15">
        <f>IF(AND($A14729&gt;=Instellingen!$B$6,$A14729&lt;Instellingen!$B$7),1,0)</f>
        <v/>
      </c>
      <c r="E14729" s="15">
        <f>COUNTIF(tData[BezoekStart],"&lt;"&amp;($A14729+1/24))-COUNTIF(tData[BezoekEind],"&lt;="&amp;$A14729)</f>
        <v/>
      </c>
      <c r="F14729" s="15">
        <f>COUNTIF(tData[BezoekLangStart],"&lt;"&amp;($A14729+1/24))-COUNTIF(tData[BezoekLangEind],"&lt;="&amp;$A14729)</f>
        <v/>
      </c>
      <c r="G14729" s="15">
        <f>IF($D14729=1,$B14729*100+$C14729,-1)</f>
        <v/>
      </c>
      <c r="H14729" s="15">
        <f>IF($D14729=1,$B14729,-1)</f>
        <v/>
      </c>
      <c r="I14729" s="15">
        <f>IF($D14729=1,$C14729,-1)</f>
        <v/>
      </c>
    </row>
    <row r="14730">
      <c r="A14730" s="33" t="n">
        <v>45905.625</v>
      </c>
      <c r="B14730" s="15">
        <f>WEEKDAY($A14730,2)</f>
        <v/>
      </c>
      <c r="C14730" s="15">
        <f>HOUR($A14730)</f>
        <v/>
      </c>
      <c r="D14730" s="15">
        <f>IF(AND($A14730&gt;=Instellingen!$B$6,$A14730&lt;Instellingen!$B$7),1,0)</f>
        <v/>
      </c>
      <c r="E14730" s="15">
        <f>COUNTIF(tData[BezoekStart],"&lt;"&amp;($A14730+1/24))-COUNTIF(tData[BezoekEind],"&lt;="&amp;$A14730)</f>
        <v/>
      </c>
      <c r="F14730" s="15">
        <f>COUNTIF(tData[BezoekLangStart],"&lt;"&amp;($A14730+1/24))-COUNTIF(tData[BezoekLangEind],"&lt;="&amp;$A14730)</f>
        <v/>
      </c>
      <c r="G14730" s="15">
        <f>IF($D14730=1,$B14730*100+$C14730,-1)</f>
        <v/>
      </c>
      <c r="H14730" s="15">
        <f>IF($D14730=1,$B14730,-1)</f>
        <v/>
      </c>
      <c r="I14730" s="15">
        <f>IF($D14730=1,$C14730,-1)</f>
        <v/>
      </c>
    </row>
    <row r="14731">
      <c r="A14731" s="33" t="n">
        <v>45905.66666666666</v>
      </c>
      <c r="B14731" s="15">
        <f>WEEKDAY($A14731,2)</f>
        <v/>
      </c>
      <c r="C14731" s="15">
        <f>HOUR($A14731)</f>
        <v/>
      </c>
      <c r="D14731" s="15">
        <f>IF(AND($A14731&gt;=Instellingen!$B$6,$A14731&lt;Instellingen!$B$7),1,0)</f>
        <v/>
      </c>
      <c r="E14731" s="15">
        <f>COUNTIF(tData[BezoekStart],"&lt;"&amp;($A14731+1/24))-COUNTIF(tData[BezoekEind],"&lt;="&amp;$A14731)</f>
        <v/>
      </c>
      <c r="F14731" s="15">
        <f>COUNTIF(tData[BezoekLangStart],"&lt;"&amp;($A14731+1/24))-COUNTIF(tData[BezoekLangEind],"&lt;="&amp;$A14731)</f>
        <v/>
      </c>
      <c r="G14731" s="15">
        <f>IF($D14731=1,$B14731*100+$C14731,-1)</f>
        <v/>
      </c>
      <c r="H14731" s="15">
        <f>IF($D14731=1,$B14731,-1)</f>
        <v/>
      </c>
      <c r="I14731" s="15">
        <f>IF($D14731=1,$C14731,-1)</f>
        <v/>
      </c>
    </row>
    <row r="14732">
      <c r="A14732" s="33" t="n">
        <v>45905.70833333334</v>
      </c>
      <c r="B14732" s="15">
        <f>WEEKDAY($A14732,2)</f>
        <v/>
      </c>
      <c r="C14732" s="15">
        <f>HOUR($A14732)</f>
        <v/>
      </c>
      <c r="D14732" s="15">
        <f>IF(AND($A14732&gt;=Instellingen!$B$6,$A14732&lt;Instellingen!$B$7),1,0)</f>
        <v/>
      </c>
      <c r="E14732" s="15">
        <f>COUNTIF(tData[BezoekStart],"&lt;"&amp;($A14732+1/24))-COUNTIF(tData[BezoekEind],"&lt;="&amp;$A14732)</f>
        <v/>
      </c>
      <c r="F14732" s="15">
        <f>COUNTIF(tData[BezoekLangStart],"&lt;"&amp;($A14732+1/24))-COUNTIF(tData[BezoekLangEind],"&lt;="&amp;$A14732)</f>
        <v/>
      </c>
      <c r="G14732" s="15">
        <f>IF($D14732=1,$B14732*100+$C14732,-1)</f>
        <v/>
      </c>
      <c r="H14732" s="15">
        <f>IF($D14732=1,$B14732,-1)</f>
        <v/>
      </c>
      <c r="I14732" s="15">
        <f>IF($D14732=1,$C14732,-1)</f>
        <v/>
      </c>
    </row>
    <row r="14733">
      <c r="A14733" s="33" t="n">
        <v>45905.75</v>
      </c>
      <c r="B14733" s="15">
        <f>WEEKDAY($A14733,2)</f>
        <v/>
      </c>
      <c r="C14733" s="15">
        <f>HOUR($A14733)</f>
        <v/>
      </c>
      <c r="D14733" s="15">
        <f>IF(AND($A14733&gt;=Instellingen!$B$6,$A14733&lt;Instellingen!$B$7),1,0)</f>
        <v/>
      </c>
      <c r="E14733" s="15">
        <f>COUNTIF(tData[BezoekStart],"&lt;"&amp;($A14733+1/24))-COUNTIF(tData[BezoekEind],"&lt;="&amp;$A14733)</f>
        <v/>
      </c>
      <c r="F14733" s="15">
        <f>COUNTIF(tData[BezoekLangStart],"&lt;"&amp;($A14733+1/24))-COUNTIF(tData[BezoekLangEind],"&lt;="&amp;$A14733)</f>
        <v/>
      </c>
      <c r="G14733" s="15">
        <f>IF($D14733=1,$B14733*100+$C14733,-1)</f>
        <v/>
      </c>
      <c r="H14733" s="15">
        <f>IF($D14733=1,$B14733,-1)</f>
        <v/>
      </c>
      <c r="I14733" s="15">
        <f>IF($D14733=1,$C14733,-1)</f>
        <v/>
      </c>
    </row>
    <row r="14734">
      <c r="A14734" s="33" t="n">
        <v>45905.79166666666</v>
      </c>
      <c r="B14734" s="15">
        <f>WEEKDAY($A14734,2)</f>
        <v/>
      </c>
      <c r="C14734" s="15">
        <f>HOUR($A14734)</f>
        <v/>
      </c>
      <c r="D14734" s="15">
        <f>IF(AND($A14734&gt;=Instellingen!$B$6,$A14734&lt;Instellingen!$B$7),1,0)</f>
        <v/>
      </c>
      <c r="E14734" s="15">
        <f>COUNTIF(tData[BezoekStart],"&lt;"&amp;($A14734+1/24))-COUNTIF(tData[BezoekEind],"&lt;="&amp;$A14734)</f>
        <v/>
      </c>
      <c r="F14734" s="15">
        <f>COUNTIF(tData[BezoekLangStart],"&lt;"&amp;($A14734+1/24))-COUNTIF(tData[BezoekLangEind],"&lt;="&amp;$A14734)</f>
        <v/>
      </c>
      <c r="G14734" s="15">
        <f>IF($D14734=1,$B14734*100+$C14734,-1)</f>
        <v/>
      </c>
      <c r="H14734" s="15">
        <f>IF($D14734=1,$B14734,-1)</f>
        <v/>
      </c>
      <c r="I14734" s="15">
        <f>IF($D14734=1,$C14734,-1)</f>
        <v/>
      </c>
    </row>
    <row r="14735">
      <c r="A14735" s="33" t="n">
        <v>45905.83333333334</v>
      </c>
      <c r="B14735" s="15">
        <f>WEEKDAY($A14735,2)</f>
        <v/>
      </c>
      <c r="C14735" s="15">
        <f>HOUR($A14735)</f>
        <v/>
      </c>
      <c r="D14735" s="15">
        <f>IF(AND($A14735&gt;=Instellingen!$B$6,$A14735&lt;Instellingen!$B$7),1,0)</f>
        <v/>
      </c>
      <c r="E14735" s="15">
        <f>COUNTIF(tData[BezoekStart],"&lt;"&amp;($A14735+1/24))-COUNTIF(tData[BezoekEind],"&lt;="&amp;$A14735)</f>
        <v/>
      </c>
      <c r="F14735" s="15">
        <f>COUNTIF(tData[BezoekLangStart],"&lt;"&amp;($A14735+1/24))-COUNTIF(tData[BezoekLangEind],"&lt;="&amp;$A14735)</f>
        <v/>
      </c>
      <c r="G14735" s="15">
        <f>IF($D14735=1,$B14735*100+$C14735,-1)</f>
        <v/>
      </c>
      <c r="H14735" s="15">
        <f>IF($D14735=1,$B14735,-1)</f>
        <v/>
      </c>
      <c r="I14735" s="15">
        <f>IF($D14735=1,$C14735,-1)</f>
        <v/>
      </c>
    </row>
    <row r="14736">
      <c r="A14736" s="33" t="n">
        <v>45905.875</v>
      </c>
      <c r="B14736" s="15">
        <f>WEEKDAY($A14736,2)</f>
        <v/>
      </c>
      <c r="C14736" s="15">
        <f>HOUR($A14736)</f>
        <v/>
      </c>
      <c r="D14736" s="15">
        <f>IF(AND($A14736&gt;=Instellingen!$B$6,$A14736&lt;Instellingen!$B$7),1,0)</f>
        <v/>
      </c>
      <c r="E14736" s="15">
        <f>COUNTIF(tData[BezoekStart],"&lt;"&amp;($A14736+1/24))-COUNTIF(tData[BezoekEind],"&lt;="&amp;$A14736)</f>
        <v/>
      </c>
      <c r="F14736" s="15">
        <f>COUNTIF(tData[BezoekLangStart],"&lt;"&amp;($A14736+1/24))-COUNTIF(tData[BezoekLangEind],"&lt;="&amp;$A14736)</f>
        <v/>
      </c>
      <c r="G14736" s="15">
        <f>IF($D14736=1,$B14736*100+$C14736,-1)</f>
        <v/>
      </c>
      <c r="H14736" s="15">
        <f>IF($D14736=1,$B14736,-1)</f>
        <v/>
      </c>
      <c r="I14736" s="15">
        <f>IF($D14736=1,$C14736,-1)</f>
        <v/>
      </c>
    </row>
    <row r="14737">
      <c r="A14737" s="33" t="n">
        <v>45905.91666666666</v>
      </c>
      <c r="B14737" s="15">
        <f>WEEKDAY($A14737,2)</f>
        <v/>
      </c>
      <c r="C14737" s="15">
        <f>HOUR($A14737)</f>
        <v/>
      </c>
      <c r="D14737" s="15">
        <f>IF(AND($A14737&gt;=Instellingen!$B$6,$A14737&lt;Instellingen!$B$7),1,0)</f>
        <v/>
      </c>
      <c r="E14737" s="15">
        <f>COUNTIF(tData[BezoekStart],"&lt;"&amp;($A14737+1/24))-COUNTIF(tData[BezoekEind],"&lt;="&amp;$A14737)</f>
        <v/>
      </c>
      <c r="F14737" s="15">
        <f>COUNTIF(tData[BezoekLangStart],"&lt;"&amp;($A14737+1/24))-COUNTIF(tData[BezoekLangEind],"&lt;="&amp;$A14737)</f>
        <v/>
      </c>
      <c r="G14737" s="15">
        <f>IF($D14737=1,$B14737*100+$C14737,-1)</f>
        <v/>
      </c>
      <c r="H14737" s="15">
        <f>IF($D14737=1,$B14737,-1)</f>
        <v/>
      </c>
      <c r="I14737" s="15">
        <f>IF($D14737=1,$C14737,-1)</f>
        <v/>
      </c>
    </row>
    <row r="14738">
      <c r="A14738" s="33" t="n">
        <v>45905.95833333334</v>
      </c>
      <c r="B14738" s="15">
        <f>WEEKDAY($A14738,2)</f>
        <v/>
      </c>
      <c r="C14738" s="15">
        <f>HOUR($A14738)</f>
        <v/>
      </c>
      <c r="D14738" s="15">
        <f>IF(AND($A14738&gt;=Instellingen!$B$6,$A14738&lt;Instellingen!$B$7),1,0)</f>
        <v/>
      </c>
      <c r="E14738" s="15">
        <f>COUNTIF(tData[BezoekStart],"&lt;"&amp;($A14738+1/24))-COUNTIF(tData[BezoekEind],"&lt;="&amp;$A14738)</f>
        <v/>
      </c>
      <c r="F14738" s="15">
        <f>COUNTIF(tData[BezoekLangStart],"&lt;"&amp;($A14738+1/24))-COUNTIF(tData[BezoekLangEind],"&lt;="&amp;$A14738)</f>
        <v/>
      </c>
      <c r="G14738" s="15">
        <f>IF($D14738=1,$B14738*100+$C14738,-1)</f>
        <v/>
      </c>
      <c r="H14738" s="15">
        <f>IF($D14738=1,$B14738,-1)</f>
        <v/>
      </c>
      <c r="I14738" s="15">
        <f>IF($D14738=1,$C14738,-1)</f>
        <v/>
      </c>
    </row>
    <row r="14739">
      <c r="A14739" s="33" t="n">
        <v>45906</v>
      </c>
      <c r="B14739" s="15">
        <f>WEEKDAY($A14739,2)</f>
        <v/>
      </c>
      <c r="C14739" s="15">
        <f>HOUR($A14739)</f>
        <v/>
      </c>
      <c r="D14739" s="15">
        <f>IF(AND($A14739&gt;=Instellingen!$B$6,$A14739&lt;Instellingen!$B$7),1,0)</f>
        <v/>
      </c>
      <c r="E14739" s="15">
        <f>COUNTIF(tData[BezoekStart],"&lt;"&amp;($A14739+1/24))-COUNTIF(tData[BezoekEind],"&lt;="&amp;$A14739)</f>
        <v/>
      </c>
      <c r="F14739" s="15">
        <f>COUNTIF(tData[BezoekLangStart],"&lt;"&amp;($A14739+1/24))-COUNTIF(tData[BezoekLangEind],"&lt;="&amp;$A14739)</f>
        <v/>
      </c>
      <c r="G14739" s="15">
        <f>IF($D14739=1,$B14739*100+$C14739,-1)</f>
        <v/>
      </c>
      <c r="H14739" s="15">
        <f>IF($D14739=1,$B14739,-1)</f>
        <v/>
      </c>
      <c r="I14739" s="15">
        <f>IF($D14739=1,$C14739,-1)</f>
        <v/>
      </c>
    </row>
    <row r="14740">
      <c r="A14740" s="33" t="n">
        <v>45906.04166666666</v>
      </c>
      <c r="B14740" s="15">
        <f>WEEKDAY($A14740,2)</f>
        <v/>
      </c>
      <c r="C14740" s="15">
        <f>HOUR($A14740)</f>
        <v/>
      </c>
      <c r="D14740" s="15">
        <f>IF(AND($A14740&gt;=Instellingen!$B$6,$A14740&lt;Instellingen!$B$7),1,0)</f>
        <v/>
      </c>
      <c r="E14740" s="15">
        <f>COUNTIF(tData[BezoekStart],"&lt;"&amp;($A14740+1/24))-COUNTIF(tData[BezoekEind],"&lt;="&amp;$A14740)</f>
        <v/>
      </c>
      <c r="F14740" s="15">
        <f>COUNTIF(tData[BezoekLangStart],"&lt;"&amp;($A14740+1/24))-COUNTIF(tData[BezoekLangEind],"&lt;="&amp;$A14740)</f>
        <v/>
      </c>
      <c r="G14740" s="15">
        <f>IF($D14740=1,$B14740*100+$C14740,-1)</f>
        <v/>
      </c>
      <c r="H14740" s="15">
        <f>IF($D14740=1,$B14740,-1)</f>
        <v/>
      </c>
      <c r="I14740" s="15">
        <f>IF($D14740=1,$C14740,-1)</f>
        <v/>
      </c>
    </row>
    <row r="14741">
      <c r="A14741" s="33" t="n">
        <v>45906.08333333334</v>
      </c>
      <c r="B14741" s="15">
        <f>WEEKDAY($A14741,2)</f>
        <v/>
      </c>
      <c r="C14741" s="15">
        <f>HOUR($A14741)</f>
        <v/>
      </c>
      <c r="D14741" s="15">
        <f>IF(AND($A14741&gt;=Instellingen!$B$6,$A14741&lt;Instellingen!$B$7),1,0)</f>
        <v/>
      </c>
      <c r="E14741" s="15">
        <f>COUNTIF(tData[BezoekStart],"&lt;"&amp;($A14741+1/24))-COUNTIF(tData[BezoekEind],"&lt;="&amp;$A14741)</f>
        <v/>
      </c>
      <c r="F14741" s="15">
        <f>COUNTIF(tData[BezoekLangStart],"&lt;"&amp;($A14741+1/24))-COUNTIF(tData[BezoekLangEind],"&lt;="&amp;$A14741)</f>
        <v/>
      </c>
      <c r="G14741" s="15">
        <f>IF($D14741=1,$B14741*100+$C14741,-1)</f>
        <v/>
      </c>
      <c r="H14741" s="15">
        <f>IF($D14741=1,$B14741,-1)</f>
        <v/>
      </c>
      <c r="I14741" s="15">
        <f>IF($D14741=1,$C14741,-1)</f>
        <v/>
      </c>
    </row>
    <row r="14742">
      <c r="A14742" s="33" t="n">
        <v>45906.125</v>
      </c>
      <c r="B14742" s="15">
        <f>WEEKDAY($A14742,2)</f>
        <v/>
      </c>
      <c r="C14742" s="15">
        <f>HOUR($A14742)</f>
        <v/>
      </c>
      <c r="D14742" s="15">
        <f>IF(AND($A14742&gt;=Instellingen!$B$6,$A14742&lt;Instellingen!$B$7),1,0)</f>
        <v/>
      </c>
      <c r="E14742" s="15">
        <f>COUNTIF(tData[BezoekStart],"&lt;"&amp;($A14742+1/24))-COUNTIF(tData[BezoekEind],"&lt;="&amp;$A14742)</f>
        <v/>
      </c>
      <c r="F14742" s="15">
        <f>COUNTIF(tData[BezoekLangStart],"&lt;"&amp;($A14742+1/24))-COUNTIF(tData[BezoekLangEind],"&lt;="&amp;$A14742)</f>
        <v/>
      </c>
      <c r="G14742" s="15">
        <f>IF($D14742=1,$B14742*100+$C14742,-1)</f>
        <v/>
      </c>
      <c r="H14742" s="15">
        <f>IF($D14742=1,$B14742,-1)</f>
        <v/>
      </c>
      <c r="I14742" s="15">
        <f>IF($D14742=1,$C14742,-1)</f>
        <v/>
      </c>
    </row>
    <row r="14743">
      <c r="A14743" s="33" t="n">
        <v>45906.16666666666</v>
      </c>
      <c r="B14743" s="15">
        <f>WEEKDAY($A14743,2)</f>
        <v/>
      </c>
      <c r="C14743" s="15">
        <f>HOUR($A14743)</f>
        <v/>
      </c>
      <c r="D14743" s="15">
        <f>IF(AND($A14743&gt;=Instellingen!$B$6,$A14743&lt;Instellingen!$B$7),1,0)</f>
        <v/>
      </c>
      <c r="E14743" s="15">
        <f>COUNTIF(tData[BezoekStart],"&lt;"&amp;($A14743+1/24))-COUNTIF(tData[BezoekEind],"&lt;="&amp;$A14743)</f>
        <v/>
      </c>
      <c r="F14743" s="15">
        <f>COUNTIF(tData[BezoekLangStart],"&lt;"&amp;($A14743+1/24))-COUNTIF(tData[BezoekLangEind],"&lt;="&amp;$A14743)</f>
        <v/>
      </c>
      <c r="G14743" s="15">
        <f>IF($D14743=1,$B14743*100+$C14743,-1)</f>
        <v/>
      </c>
      <c r="H14743" s="15">
        <f>IF($D14743=1,$B14743,-1)</f>
        <v/>
      </c>
      <c r="I14743" s="15">
        <f>IF($D14743=1,$C14743,-1)</f>
        <v/>
      </c>
    </row>
    <row r="14744">
      <c r="A14744" s="33" t="n">
        <v>45906.20833333334</v>
      </c>
      <c r="B14744" s="15">
        <f>WEEKDAY($A14744,2)</f>
        <v/>
      </c>
      <c r="C14744" s="15">
        <f>HOUR($A14744)</f>
        <v/>
      </c>
      <c r="D14744" s="15">
        <f>IF(AND($A14744&gt;=Instellingen!$B$6,$A14744&lt;Instellingen!$B$7),1,0)</f>
        <v/>
      </c>
      <c r="E14744" s="15">
        <f>COUNTIF(tData[BezoekStart],"&lt;"&amp;($A14744+1/24))-COUNTIF(tData[BezoekEind],"&lt;="&amp;$A14744)</f>
        <v/>
      </c>
      <c r="F14744" s="15">
        <f>COUNTIF(tData[BezoekLangStart],"&lt;"&amp;($A14744+1/24))-COUNTIF(tData[BezoekLangEind],"&lt;="&amp;$A14744)</f>
        <v/>
      </c>
      <c r="G14744" s="15">
        <f>IF($D14744=1,$B14744*100+$C14744,-1)</f>
        <v/>
      </c>
      <c r="H14744" s="15">
        <f>IF($D14744=1,$B14744,-1)</f>
        <v/>
      </c>
      <c r="I14744" s="15">
        <f>IF($D14744=1,$C14744,-1)</f>
        <v/>
      </c>
    </row>
    <row r="14745">
      <c r="A14745" s="33" t="n">
        <v>45906.25</v>
      </c>
      <c r="B14745" s="15">
        <f>WEEKDAY($A14745,2)</f>
        <v/>
      </c>
      <c r="C14745" s="15">
        <f>HOUR($A14745)</f>
        <v/>
      </c>
      <c r="D14745" s="15">
        <f>IF(AND($A14745&gt;=Instellingen!$B$6,$A14745&lt;Instellingen!$B$7),1,0)</f>
        <v/>
      </c>
      <c r="E14745" s="15">
        <f>COUNTIF(tData[BezoekStart],"&lt;"&amp;($A14745+1/24))-COUNTIF(tData[BezoekEind],"&lt;="&amp;$A14745)</f>
        <v/>
      </c>
      <c r="F14745" s="15">
        <f>COUNTIF(tData[BezoekLangStart],"&lt;"&amp;($A14745+1/24))-COUNTIF(tData[BezoekLangEind],"&lt;="&amp;$A14745)</f>
        <v/>
      </c>
      <c r="G14745" s="15">
        <f>IF($D14745=1,$B14745*100+$C14745,-1)</f>
        <v/>
      </c>
      <c r="H14745" s="15">
        <f>IF($D14745=1,$B14745,-1)</f>
        <v/>
      </c>
      <c r="I14745" s="15">
        <f>IF($D14745=1,$C14745,-1)</f>
        <v/>
      </c>
    </row>
    <row r="14746">
      <c r="A14746" s="33" t="n">
        <v>45906.29166666666</v>
      </c>
      <c r="B14746" s="15">
        <f>WEEKDAY($A14746,2)</f>
        <v/>
      </c>
      <c r="C14746" s="15">
        <f>HOUR($A14746)</f>
        <v/>
      </c>
      <c r="D14746" s="15">
        <f>IF(AND($A14746&gt;=Instellingen!$B$6,$A14746&lt;Instellingen!$B$7),1,0)</f>
        <v/>
      </c>
      <c r="E14746" s="15">
        <f>COUNTIF(tData[BezoekStart],"&lt;"&amp;($A14746+1/24))-COUNTIF(tData[BezoekEind],"&lt;="&amp;$A14746)</f>
        <v/>
      </c>
      <c r="F14746" s="15">
        <f>COUNTIF(tData[BezoekLangStart],"&lt;"&amp;($A14746+1/24))-COUNTIF(tData[BezoekLangEind],"&lt;="&amp;$A14746)</f>
        <v/>
      </c>
      <c r="G14746" s="15">
        <f>IF($D14746=1,$B14746*100+$C14746,-1)</f>
        <v/>
      </c>
      <c r="H14746" s="15">
        <f>IF($D14746=1,$B14746,-1)</f>
        <v/>
      </c>
      <c r="I14746" s="15">
        <f>IF($D14746=1,$C14746,-1)</f>
        <v/>
      </c>
    </row>
    <row r="14747">
      <c r="A14747" s="33" t="n">
        <v>45906.33333333334</v>
      </c>
      <c r="B14747" s="15">
        <f>WEEKDAY($A14747,2)</f>
        <v/>
      </c>
      <c r="C14747" s="15">
        <f>HOUR($A14747)</f>
        <v/>
      </c>
      <c r="D14747" s="15">
        <f>IF(AND($A14747&gt;=Instellingen!$B$6,$A14747&lt;Instellingen!$B$7),1,0)</f>
        <v/>
      </c>
      <c r="E14747" s="15">
        <f>COUNTIF(tData[BezoekStart],"&lt;"&amp;($A14747+1/24))-COUNTIF(tData[BezoekEind],"&lt;="&amp;$A14747)</f>
        <v/>
      </c>
      <c r="F14747" s="15">
        <f>COUNTIF(tData[BezoekLangStart],"&lt;"&amp;($A14747+1/24))-COUNTIF(tData[BezoekLangEind],"&lt;="&amp;$A14747)</f>
        <v/>
      </c>
      <c r="G14747" s="15">
        <f>IF($D14747=1,$B14747*100+$C14747,-1)</f>
        <v/>
      </c>
      <c r="H14747" s="15">
        <f>IF($D14747=1,$B14747,-1)</f>
        <v/>
      </c>
      <c r="I14747" s="15">
        <f>IF($D14747=1,$C14747,-1)</f>
        <v/>
      </c>
    </row>
    <row r="14748">
      <c r="A14748" s="33" t="n">
        <v>45906.375</v>
      </c>
      <c r="B14748" s="15">
        <f>WEEKDAY($A14748,2)</f>
        <v/>
      </c>
      <c r="C14748" s="15">
        <f>HOUR($A14748)</f>
        <v/>
      </c>
      <c r="D14748" s="15">
        <f>IF(AND($A14748&gt;=Instellingen!$B$6,$A14748&lt;Instellingen!$B$7),1,0)</f>
        <v/>
      </c>
      <c r="E14748" s="15">
        <f>COUNTIF(tData[BezoekStart],"&lt;"&amp;($A14748+1/24))-COUNTIF(tData[BezoekEind],"&lt;="&amp;$A14748)</f>
        <v/>
      </c>
      <c r="F14748" s="15">
        <f>COUNTIF(tData[BezoekLangStart],"&lt;"&amp;($A14748+1/24))-COUNTIF(tData[BezoekLangEind],"&lt;="&amp;$A14748)</f>
        <v/>
      </c>
      <c r="G14748" s="15">
        <f>IF($D14748=1,$B14748*100+$C14748,-1)</f>
        <v/>
      </c>
      <c r="H14748" s="15">
        <f>IF($D14748=1,$B14748,-1)</f>
        <v/>
      </c>
      <c r="I14748" s="15">
        <f>IF($D14748=1,$C14748,-1)</f>
        <v/>
      </c>
    </row>
    <row r="14749">
      <c r="A14749" s="33" t="n">
        <v>45906.41666666666</v>
      </c>
      <c r="B14749" s="15">
        <f>WEEKDAY($A14749,2)</f>
        <v/>
      </c>
      <c r="C14749" s="15">
        <f>HOUR($A14749)</f>
        <v/>
      </c>
      <c r="D14749" s="15">
        <f>IF(AND($A14749&gt;=Instellingen!$B$6,$A14749&lt;Instellingen!$B$7),1,0)</f>
        <v/>
      </c>
      <c r="E14749" s="15">
        <f>COUNTIF(tData[BezoekStart],"&lt;"&amp;($A14749+1/24))-COUNTIF(tData[BezoekEind],"&lt;="&amp;$A14749)</f>
        <v/>
      </c>
      <c r="F14749" s="15">
        <f>COUNTIF(tData[BezoekLangStart],"&lt;"&amp;($A14749+1/24))-COUNTIF(tData[BezoekLangEind],"&lt;="&amp;$A14749)</f>
        <v/>
      </c>
      <c r="G14749" s="15">
        <f>IF($D14749=1,$B14749*100+$C14749,-1)</f>
        <v/>
      </c>
      <c r="H14749" s="15">
        <f>IF($D14749=1,$B14749,-1)</f>
        <v/>
      </c>
      <c r="I14749" s="15">
        <f>IF($D14749=1,$C14749,-1)</f>
        <v/>
      </c>
    </row>
    <row r="14750">
      <c r="A14750" s="33" t="n">
        <v>45906.45833333334</v>
      </c>
      <c r="B14750" s="15">
        <f>WEEKDAY($A14750,2)</f>
        <v/>
      </c>
      <c r="C14750" s="15">
        <f>HOUR($A14750)</f>
        <v/>
      </c>
      <c r="D14750" s="15">
        <f>IF(AND($A14750&gt;=Instellingen!$B$6,$A14750&lt;Instellingen!$B$7),1,0)</f>
        <v/>
      </c>
      <c r="E14750" s="15">
        <f>COUNTIF(tData[BezoekStart],"&lt;"&amp;($A14750+1/24))-COUNTIF(tData[BezoekEind],"&lt;="&amp;$A14750)</f>
        <v/>
      </c>
      <c r="F14750" s="15">
        <f>COUNTIF(tData[BezoekLangStart],"&lt;"&amp;($A14750+1/24))-COUNTIF(tData[BezoekLangEind],"&lt;="&amp;$A14750)</f>
        <v/>
      </c>
      <c r="G14750" s="15">
        <f>IF($D14750=1,$B14750*100+$C14750,-1)</f>
        <v/>
      </c>
      <c r="H14750" s="15">
        <f>IF($D14750=1,$B14750,-1)</f>
        <v/>
      </c>
      <c r="I14750" s="15">
        <f>IF($D14750=1,$C14750,-1)</f>
        <v/>
      </c>
    </row>
    <row r="14751">
      <c r="A14751" s="33" t="n">
        <v>45906.5</v>
      </c>
      <c r="B14751" s="15">
        <f>WEEKDAY($A14751,2)</f>
        <v/>
      </c>
      <c r="C14751" s="15">
        <f>HOUR($A14751)</f>
        <v/>
      </c>
      <c r="D14751" s="15">
        <f>IF(AND($A14751&gt;=Instellingen!$B$6,$A14751&lt;Instellingen!$B$7),1,0)</f>
        <v/>
      </c>
      <c r="E14751" s="15">
        <f>COUNTIF(tData[BezoekStart],"&lt;"&amp;($A14751+1/24))-COUNTIF(tData[BezoekEind],"&lt;="&amp;$A14751)</f>
        <v/>
      </c>
      <c r="F14751" s="15">
        <f>COUNTIF(tData[BezoekLangStart],"&lt;"&amp;($A14751+1/24))-COUNTIF(tData[BezoekLangEind],"&lt;="&amp;$A14751)</f>
        <v/>
      </c>
      <c r="G14751" s="15">
        <f>IF($D14751=1,$B14751*100+$C14751,-1)</f>
        <v/>
      </c>
      <c r="H14751" s="15">
        <f>IF($D14751=1,$B14751,-1)</f>
        <v/>
      </c>
      <c r="I14751" s="15">
        <f>IF($D14751=1,$C14751,-1)</f>
        <v/>
      </c>
    </row>
    <row r="14752">
      <c r="A14752" s="33" t="n">
        <v>45906.54166666666</v>
      </c>
      <c r="B14752" s="15">
        <f>WEEKDAY($A14752,2)</f>
        <v/>
      </c>
      <c r="C14752" s="15">
        <f>HOUR($A14752)</f>
        <v/>
      </c>
      <c r="D14752" s="15">
        <f>IF(AND($A14752&gt;=Instellingen!$B$6,$A14752&lt;Instellingen!$B$7),1,0)</f>
        <v/>
      </c>
      <c r="E14752" s="15">
        <f>COUNTIF(tData[BezoekStart],"&lt;"&amp;($A14752+1/24))-COUNTIF(tData[BezoekEind],"&lt;="&amp;$A14752)</f>
        <v/>
      </c>
      <c r="F14752" s="15">
        <f>COUNTIF(tData[BezoekLangStart],"&lt;"&amp;($A14752+1/24))-COUNTIF(tData[BezoekLangEind],"&lt;="&amp;$A14752)</f>
        <v/>
      </c>
      <c r="G14752" s="15">
        <f>IF($D14752=1,$B14752*100+$C14752,-1)</f>
        <v/>
      </c>
      <c r="H14752" s="15">
        <f>IF($D14752=1,$B14752,-1)</f>
        <v/>
      </c>
      <c r="I14752" s="15">
        <f>IF($D14752=1,$C14752,-1)</f>
        <v/>
      </c>
    </row>
    <row r="14753">
      <c r="A14753" s="33" t="n">
        <v>45906.58333333334</v>
      </c>
      <c r="B14753" s="15">
        <f>WEEKDAY($A14753,2)</f>
        <v/>
      </c>
      <c r="C14753" s="15">
        <f>HOUR($A14753)</f>
        <v/>
      </c>
      <c r="D14753" s="15">
        <f>IF(AND($A14753&gt;=Instellingen!$B$6,$A14753&lt;Instellingen!$B$7),1,0)</f>
        <v/>
      </c>
      <c r="E14753" s="15">
        <f>COUNTIF(tData[BezoekStart],"&lt;"&amp;($A14753+1/24))-COUNTIF(tData[BezoekEind],"&lt;="&amp;$A14753)</f>
        <v/>
      </c>
      <c r="F14753" s="15">
        <f>COUNTIF(tData[BezoekLangStart],"&lt;"&amp;($A14753+1/24))-COUNTIF(tData[BezoekLangEind],"&lt;="&amp;$A14753)</f>
        <v/>
      </c>
      <c r="G14753" s="15">
        <f>IF($D14753=1,$B14753*100+$C14753,-1)</f>
        <v/>
      </c>
      <c r="H14753" s="15">
        <f>IF($D14753=1,$B14753,-1)</f>
        <v/>
      </c>
      <c r="I14753" s="15">
        <f>IF($D14753=1,$C14753,-1)</f>
        <v/>
      </c>
    </row>
    <row r="14754">
      <c r="A14754" s="33" t="n">
        <v>45906.625</v>
      </c>
      <c r="B14754" s="15">
        <f>WEEKDAY($A14754,2)</f>
        <v/>
      </c>
      <c r="C14754" s="15">
        <f>HOUR($A14754)</f>
        <v/>
      </c>
      <c r="D14754" s="15">
        <f>IF(AND($A14754&gt;=Instellingen!$B$6,$A14754&lt;Instellingen!$B$7),1,0)</f>
        <v/>
      </c>
      <c r="E14754" s="15">
        <f>COUNTIF(tData[BezoekStart],"&lt;"&amp;($A14754+1/24))-COUNTIF(tData[BezoekEind],"&lt;="&amp;$A14754)</f>
        <v/>
      </c>
      <c r="F14754" s="15">
        <f>COUNTIF(tData[BezoekLangStart],"&lt;"&amp;($A14754+1/24))-COUNTIF(tData[BezoekLangEind],"&lt;="&amp;$A14754)</f>
        <v/>
      </c>
      <c r="G14754" s="15">
        <f>IF($D14754=1,$B14754*100+$C14754,-1)</f>
        <v/>
      </c>
      <c r="H14754" s="15">
        <f>IF($D14754=1,$B14754,-1)</f>
        <v/>
      </c>
      <c r="I14754" s="15">
        <f>IF($D14754=1,$C14754,-1)</f>
        <v/>
      </c>
    </row>
    <row r="14755">
      <c r="A14755" s="33" t="n">
        <v>45906.66666666666</v>
      </c>
      <c r="B14755" s="15">
        <f>WEEKDAY($A14755,2)</f>
        <v/>
      </c>
      <c r="C14755" s="15">
        <f>HOUR($A14755)</f>
        <v/>
      </c>
      <c r="D14755" s="15">
        <f>IF(AND($A14755&gt;=Instellingen!$B$6,$A14755&lt;Instellingen!$B$7),1,0)</f>
        <v/>
      </c>
      <c r="E14755" s="15">
        <f>COUNTIF(tData[BezoekStart],"&lt;"&amp;($A14755+1/24))-COUNTIF(tData[BezoekEind],"&lt;="&amp;$A14755)</f>
        <v/>
      </c>
      <c r="F14755" s="15">
        <f>COUNTIF(tData[BezoekLangStart],"&lt;"&amp;($A14755+1/24))-COUNTIF(tData[BezoekLangEind],"&lt;="&amp;$A14755)</f>
        <v/>
      </c>
      <c r="G14755" s="15">
        <f>IF($D14755=1,$B14755*100+$C14755,-1)</f>
        <v/>
      </c>
      <c r="H14755" s="15">
        <f>IF($D14755=1,$B14755,-1)</f>
        <v/>
      </c>
      <c r="I14755" s="15">
        <f>IF($D14755=1,$C14755,-1)</f>
        <v/>
      </c>
    </row>
    <row r="14756">
      <c r="A14756" s="33" t="n">
        <v>45906.70833333334</v>
      </c>
      <c r="B14756" s="15">
        <f>WEEKDAY($A14756,2)</f>
        <v/>
      </c>
      <c r="C14756" s="15">
        <f>HOUR($A14756)</f>
        <v/>
      </c>
      <c r="D14756" s="15">
        <f>IF(AND($A14756&gt;=Instellingen!$B$6,$A14756&lt;Instellingen!$B$7),1,0)</f>
        <v/>
      </c>
      <c r="E14756" s="15">
        <f>COUNTIF(tData[BezoekStart],"&lt;"&amp;($A14756+1/24))-COUNTIF(tData[BezoekEind],"&lt;="&amp;$A14756)</f>
        <v/>
      </c>
      <c r="F14756" s="15">
        <f>COUNTIF(tData[BezoekLangStart],"&lt;"&amp;($A14756+1/24))-COUNTIF(tData[BezoekLangEind],"&lt;="&amp;$A14756)</f>
        <v/>
      </c>
      <c r="G14756" s="15">
        <f>IF($D14756=1,$B14756*100+$C14756,-1)</f>
        <v/>
      </c>
      <c r="H14756" s="15">
        <f>IF($D14756=1,$B14756,-1)</f>
        <v/>
      </c>
      <c r="I14756" s="15">
        <f>IF($D14756=1,$C14756,-1)</f>
        <v/>
      </c>
    </row>
    <row r="14757">
      <c r="A14757" s="33" t="n">
        <v>45906.75</v>
      </c>
      <c r="B14757" s="15">
        <f>WEEKDAY($A14757,2)</f>
        <v/>
      </c>
      <c r="C14757" s="15">
        <f>HOUR($A14757)</f>
        <v/>
      </c>
      <c r="D14757" s="15">
        <f>IF(AND($A14757&gt;=Instellingen!$B$6,$A14757&lt;Instellingen!$B$7),1,0)</f>
        <v/>
      </c>
      <c r="E14757" s="15">
        <f>COUNTIF(tData[BezoekStart],"&lt;"&amp;($A14757+1/24))-COUNTIF(tData[BezoekEind],"&lt;="&amp;$A14757)</f>
        <v/>
      </c>
      <c r="F14757" s="15">
        <f>COUNTIF(tData[BezoekLangStart],"&lt;"&amp;($A14757+1/24))-COUNTIF(tData[BezoekLangEind],"&lt;="&amp;$A14757)</f>
        <v/>
      </c>
      <c r="G14757" s="15">
        <f>IF($D14757=1,$B14757*100+$C14757,-1)</f>
        <v/>
      </c>
      <c r="H14757" s="15">
        <f>IF($D14757=1,$B14757,-1)</f>
        <v/>
      </c>
      <c r="I14757" s="15">
        <f>IF($D14757=1,$C14757,-1)</f>
        <v/>
      </c>
    </row>
    <row r="14758">
      <c r="A14758" s="33" t="n">
        <v>45906.79166666666</v>
      </c>
      <c r="B14758" s="15">
        <f>WEEKDAY($A14758,2)</f>
        <v/>
      </c>
      <c r="C14758" s="15">
        <f>HOUR($A14758)</f>
        <v/>
      </c>
      <c r="D14758" s="15">
        <f>IF(AND($A14758&gt;=Instellingen!$B$6,$A14758&lt;Instellingen!$B$7),1,0)</f>
        <v/>
      </c>
      <c r="E14758" s="15">
        <f>COUNTIF(tData[BezoekStart],"&lt;"&amp;($A14758+1/24))-COUNTIF(tData[BezoekEind],"&lt;="&amp;$A14758)</f>
        <v/>
      </c>
      <c r="F14758" s="15">
        <f>COUNTIF(tData[BezoekLangStart],"&lt;"&amp;($A14758+1/24))-COUNTIF(tData[BezoekLangEind],"&lt;="&amp;$A14758)</f>
        <v/>
      </c>
      <c r="G14758" s="15">
        <f>IF($D14758=1,$B14758*100+$C14758,-1)</f>
        <v/>
      </c>
      <c r="H14758" s="15">
        <f>IF($D14758=1,$B14758,-1)</f>
        <v/>
      </c>
      <c r="I14758" s="15">
        <f>IF($D14758=1,$C14758,-1)</f>
        <v/>
      </c>
    </row>
    <row r="14759">
      <c r="A14759" s="33" t="n">
        <v>45906.83333333334</v>
      </c>
      <c r="B14759" s="15">
        <f>WEEKDAY($A14759,2)</f>
        <v/>
      </c>
      <c r="C14759" s="15">
        <f>HOUR($A14759)</f>
        <v/>
      </c>
      <c r="D14759" s="15">
        <f>IF(AND($A14759&gt;=Instellingen!$B$6,$A14759&lt;Instellingen!$B$7),1,0)</f>
        <v/>
      </c>
      <c r="E14759" s="15">
        <f>COUNTIF(tData[BezoekStart],"&lt;"&amp;($A14759+1/24))-COUNTIF(tData[BezoekEind],"&lt;="&amp;$A14759)</f>
        <v/>
      </c>
      <c r="F14759" s="15">
        <f>COUNTIF(tData[BezoekLangStart],"&lt;"&amp;($A14759+1/24))-COUNTIF(tData[BezoekLangEind],"&lt;="&amp;$A14759)</f>
        <v/>
      </c>
      <c r="G14759" s="15">
        <f>IF($D14759=1,$B14759*100+$C14759,-1)</f>
        <v/>
      </c>
      <c r="H14759" s="15">
        <f>IF($D14759=1,$B14759,-1)</f>
        <v/>
      </c>
      <c r="I14759" s="15">
        <f>IF($D14759=1,$C14759,-1)</f>
        <v/>
      </c>
    </row>
    <row r="14760">
      <c r="A14760" s="33" t="n">
        <v>45906.875</v>
      </c>
      <c r="B14760" s="15">
        <f>WEEKDAY($A14760,2)</f>
        <v/>
      </c>
      <c r="C14760" s="15">
        <f>HOUR($A14760)</f>
        <v/>
      </c>
      <c r="D14760" s="15">
        <f>IF(AND($A14760&gt;=Instellingen!$B$6,$A14760&lt;Instellingen!$B$7),1,0)</f>
        <v/>
      </c>
      <c r="E14760" s="15">
        <f>COUNTIF(tData[BezoekStart],"&lt;"&amp;($A14760+1/24))-COUNTIF(tData[BezoekEind],"&lt;="&amp;$A14760)</f>
        <v/>
      </c>
      <c r="F14760" s="15">
        <f>COUNTIF(tData[BezoekLangStart],"&lt;"&amp;($A14760+1/24))-COUNTIF(tData[BezoekLangEind],"&lt;="&amp;$A14760)</f>
        <v/>
      </c>
      <c r="G14760" s="15">
        <f>IF($D14760=1,$B14760*100+$C14760,-1)</f>
        <v/>
      </c>
      <c r="H14760" s="15">
        <f>IF($D14760=1,$B14760,-1)</f>
        <v/>
      </c>
      <c r="I14760" s="15">
        <f>IF($D14760=1,$C14760,-1)</f>
        <v/>
      </c>
    </row>
    <row r="14761">
      <c r="A14761" s="33" t="n">
        <v>45906.91666666666</v>
      </c>
      <c r="B14761" s="15">
        <f>WEEKDAY($A14761,2)</f>
        <v/>
      </c>
      <c r="C14761" s="15">
        <f>HOUR($A14761)</f>
        <v/>
      </c>
      <c r="D14761" s="15">
        <f>IF(AND($A14761&gt;=Instellingen!$B$6,$A14761&lt;Instellingen!$B$7),1,0)</f>
        <v/>
      </c>
      <c r="E14761" s="15">
        <f>COUNTIF(tData[BezoekStart],"&lt;"&amp;($A14761+1/24))-COUNTIF(tData[BezoekEind],"&lt;="&amp;$A14761)</f>
        <v/>
      </c>
      <c r="F14761" s="15">
        <f>COUNTIF(tData[BezoekLangStart],"&lt;"&amp;($A14761+1/24))-COUNTIF(tData[BezoekLangEind],"&lt;="&amp;$A14761)</f>
        <v/>
      </c>
      <c r="G14761" s="15">
        <f>IF($D14761=1,$B14761*100+$C14761,-1)</f>
        <v/>
      </c>
      <c r="H14761" s="15">
        <f>IF($D14761=1,$B14761,-1)</f>
        <v/>
      </c>
      <c r="I14761" s="15">
        <f>IF($D14761=1,$C14761,-1)</f>
        <v/>
      </c>
    </row>
    <row r="14762">
      <c r="A14762" s="33" t="n">
        <v>45906.95833333334</v>
      </c>
      <c r="B14762" s="15">
        <f>WEEKDAY($A14762,2)</f>
        <v/>
      </c>
      <c r="C14762" s="15">
        <f>HOUR($A14762)</f>
        <v/>
      </c>
      <c r="D14762" s="15">
        <f>IF(AND($A14762&gt;=Instellingen!$B$6,$A14762&lt;Instellingen!$B$7),1,0)</f>
        <v/>
      </c>
      <c r="E14762" s="15">
        <f>COUNTIF(tData[BezoekStart],"&lt;"&amp;($A14762+1/24))-COUNTIF(tData[BezoekEind],"&lt;="&amp;$A14762)</f>
        <v/>
      </c>
      <c r="F14762" s="15">
        <f>COUNTIF(tData[BezoekLangStart],"&lt;"&amp;($A14762+1/24))-COUNTIF(tData[BezoekLangEind],"&lt;="&amp;$A14762)</f>
        <v/>
      </c>
      <c r="G14762" s="15">
        <f>IF($D14762=1,$B14762*100+$C14762,-1)</f>
        <v/>
      </c>
      <c r="H14762" s="15">
        <f>IF($D14762=1,$B14762,-1)</f>
        <v/>
      </c>
      <c r="I14762" s="15">
        <f>IF($D14762=1,$C14762,-1)</f>
        <v/>
      </c>
    </row>
    <row r="14763">
      <c r="A14763" s="33" t="n">
        <v>45907</v>
      </c>
      <c r="B14763" s="15">
        <f>WEEKDAY($A14763,2)</f>
        <v/>
      </c>
      <c r="C14763" s="15">
        <f>HOUR($A14763)</f>
        <v/>
      </c>
      <c r="D14763" s="15">
        <f>IF(AND($A14763&gt;=Instellingen!$B$6,$A14763&lt;Instellingen!$B$7),1,0)</f>
        <v/>
      </c>
      <c r="E14763" s="15">
        <f>COUNTIF(tData[BezoekStart],"&lt;"&amp;($A14763+1/24))-COUNTIF(tData[BezoekEind],"&lt;="&amp;$A14763)</f>
        <v/>
      </c>
      <c r="F14763" s="15">
        <f>COUNTIF(tData[BezoekLangStart],"&lt;"&amp;($A14763+1/24))-COUNTIF(tData[BezoekLangEind],"&lt;="&amp;$A14763)</f>
        <v/>
      </c>
      <c r="G14763" s="15">
        <f>IF($D14763=1,$B14763*100+$C14763,-1)</f>
        <v/>
      </c>
      <c r="H14763" s="15">
        <f>IF($D14763=1,$B14763,-1)</f>
        <v/>
      </c>
      <c r="I14763" s="15">
        <f>IF($D14763=1,$C14763,-1)</f>
        <v/>
      </c>
    </row>
    <row r="14764">
      <c r="A14764" s="33" t="n">
        <v>45907.04166666666</v>
      </c>
      <c r="B14764" s="15">
        <f>WEEKDAY($A14764,2)</f>
        <v/>
      </c>
      <c r="C14764" s="15">
        <f>HOUR($A14764)</f>
        <v/>
      </c>
      <c r="D14764" s="15">
        <f>IF(AND($A14764&gt;=Instellingen!$B$6,$A14764&lt;Instellingen!$B$7),1,0)</f>
        <v/>
      </c>
      <c r="E14764" s="15">
        <f>COUNTIF(tData[BezoekStart],"&lt;"&amp;($A14764+1/24))-COUNTIF(tData[BezoekEind],"&lt;="&amp;$A14764)</f>
        <v/>
      </c>
      <c r="F14764" s="15">
        <f>COUNTIF(tData[BezoekLangStart],"&lt;"&amp;($A14764+1/24))-COUNTIF(tData[BezoekLangEind],"&lt;="&amp;$A14764)</f>
        <v/>
      </c>
      <c r="G14764" s="15">
        <f>IF($D14764=1,$B14764*100+$C14764,-1)</f>
        <v/>
      </c>
      <c r="H14764" s="15">
        <f>IF($D14764=1,$B14764,-1)</f>
        <v/>
      </c>
      <c r="I14764" s="15">
        <f>IF($D14764=1,$C14764,-1)</f>
        <v/>
      </c>
    </row>
    <row r="14765">
      <c r="A14765" s="33" t="n">
        <v>45907.08333333334</v>
      </c>
      <c r="B14765" s="15">
        <f>WEEKDAY($A14765,2)</f>
        <v/>
      </c>
      <c r="C14765" s="15">
        <f>HOUR($A14765)</f>
        <v/>
      </c>
      <c r="D14765" s="15">
        <f>IF(AND($A14765&gt;=Instellingen!$B$6,$A14765&lt;Instellingen!$B$7),1,0)</f>
        <v/>
      </c>
      <c r="E14765" s="15">
        <f>COUNTIF(tData[BezoekStart],"&lt;"&amp;($A14765+1/24))-COUNTIF(tData[BezoekEind],"&lt;="&amp;$A14765)</f>
        <v/>
      </c>
      <c r="F14765" s="15">
        <f>COUNTIF(tData[BezoekLangStart],"&lt;"&amp;($A14765+1/24))-COUNTIF(tData[BezoekLangEind],"&lt;="&amp;$A14765)</f>
        <v/>
      </c>
      <c r="G14765" s="15">
        <f>IF($D14765=1,$B14765*100+$C14765,-1)</f>
        <v/>
      </c>
      <c r="H14765" s="15">
        <f>IF($D14765=1,$B14765,-1)</f>
        <v/>
      </c>
      <c r="I14765" s="15">
        <f>IF($D14765=1,$C14765,-1)</f>
        <v/>
      </c>
    </row>
    <row r="14766">
      <c r="A14766" s="33" t="n">
        <v>45907.125</v>
      </c>
      <c r="B14766" s="15">
        <f>WEEKDAY($A14766,2)</f>
        <v/>
      </c>
      <c r="C14766" s="15">
        <f>HOUR($A14766)</f>
        <v/>
      </c>
      <c r="D14766" s="15">
        <f>IF(AND($A14766&gt;=Instellingen!$B$6,$A14766&lt;Instellingen!$B$7),1,0)</f>
        <v/>
      </c>
      <c r="E14766" s="15">
        <f>COUNTIF(tData[BezoekStart],"&lt;"&amp;($A14766+1/24))-COUNTIF(tData[BezoekEind],"&lt;="&amp;$A14766)</f>
        <v/>
      </c>
      <c r="F14766" s="15">
        <f>COUNTIF(tData[BezoekLangStart],"&lt;"&amp;($A14766+1/24))-COUNTIF(tData[BezoekLangEind],"&lt;="&amp;$A14766)</f>
        <v/>
      </c>
      <c r="G14766" s="15">
        <f>IF($D14766=1,$B14766*100+$C14766,-1)</f>
        <v/>
      </c>
      <c r="H14766" s="15">
        <f>IF($D14766=1,$B14766,-1)</f>
        <v/>
      </c>
      <c r="I14766" s="15">
        <f>IF($D14766=1,$C14766,-1)</f>
        <v/>
      </c>
    </row>
    <row r="14767">
      <c r="A14767" s="33" t="n">
        <v>45907.16666666666</v>
      </c>
      <c r="B14767" s="15">
        <f>WEEKDAY($A14767,2)</f>
        <v/>
      </c>
      <c r="C14767" s="15">
        <f>HOUR($A14767)</f>
        <v/>
      </c>
      <c r="D14767" s="15">
        <f>IF(AND($A14767&gt;=Instellingen!$B$6,$A14767&lt;Instellingen!$B$7),1,0)</f>
        <v/>
      </c>
      <c r="E14767" s="15">
        <f>COUNTIF(tData[BezoekStart],"&lt;"&amp;($A14767+1/24))-COUNTIF(tData[BezoekEind],"&lt;="&amp;$A14767)</f>
        <v/>
      </c>
      <c r="F14767" s="15">
        <f>COUNTIF(tData[BezoekLangStart],"&lt;"&amp;($A14767+1/24))-COUNTIF(tData[BezoekLangEind],"&lt;="&amp;$A14767)</f>
        <v/>
      </c>
      <c r="G14767" s="15">
        <f>IF($D14767=1,$B14767*100+$C14767,-1)</f>
        <v/>
      </c>
      <c r="H14767" s="15">
        <f>IF($D14767=1,$B14767,-1)</f>
        <v/>
      </c>
      <c r="I14767" s="15">
        <f>IF($D14767=1,$C14767,-1)</f>
        <v/>
      </c>
    </row>
    <row r="14768">
      <c r="A14768" s="33" t="n">
        <v>45907.20833333334</v>
      </c>
      <c r="B14768" s="15">
        <f>WEEKDAY($A14768,2)</f>
        <v/>
      </c>
      <c r="C14768" s="15">
        <f>HOUR($A14768)</f>
        <v/>
      </c>
      <c r="D14768" s="15">
        <f>IF(AND($A14768&gt;=Instellingen!$B$6,$A14768&lt;Instellingen!$B$7),1,0)</f>
        <v/>
      </c>
      <c r="E14768" s="15">
        <f>COUNTIF(tData[BezoekStart],"&lt;"&amp;($A14768+1/24))-COUNTIF(tData[BezoekEind],"&lt;="&amp;$A14768)</f>
        <v/>
      </c>
      <c r="F14768" s="15">
        <f>COUNTIF(tData[BezoekLangStart],"&lt;"&amp;($A14768+1/24))-COUNTIF(tData[BezoekLangEind],"&lt;="&amp;$A14768)</f>
        <v/>
      </c>
      <c r="G14768" s="15">
        <f>IF($D14768=1,$B14768*100+$C14768,-1)</f>
        <v/>
      </c>
      <c r="H14768" s="15">
        <f>IF($D14768=1,$B14768,-1)</f>
        <v/>
      </c>
      <c r="I14768" s="15">
        <f>IF($D14768=1,$C14768,-1)</f>
        <v/>
      </c>
    </row>
    <row r="14769">
      <c r="A14769" s="33" t="n">
        <v>45907.25</v>
      </c>
      <c r="B14769" s="15">
        <f>WEEKDAY($A14769,2)</f>
        <v/>
      </c>
      <c r="C14769" s="15">
        <f>HOUR($A14769)</f>
        <v/>
      </c>
      <c r="D14769" s="15">
        <f>IF(AND($A14769&gt;=Instellingen!$B$6,$A14769&lt;Instellingen!$B$7),1,0)</f>
        <v/>
      </c>
      <c r="E14769" s="15">
        <f>COUNTIF(tData[BezoekStart],"&lt;"&amp;($A14769+1/24))-COUNTIF(tData[BezoekEind],"&lt;="&amp;$A14769)</f>
        <v/>
      </c>
      <c r="F14769" s="15">
        <f>COUNTIF(tData[BezoekLangStart],"&lt;"&amp;($A14769+1/24))-COUNTIF(tData[BezoekLangEind],"&lt;="&amp;$A14769)</f>
        <v/>
      </c>
      <c r="G14769" s="15">
        <f>IF($D14769=1,$B14769*100+$C14769,-1)</f>
        <v/>
      </c>
      <c r="H14769" s="15">
        <f>IF($D14769=1,$B14769,-1)</f>
        <v/>
      </c>
      <c r="I14769" s="15">
        <f>IF($D14769=1,$C14769,-1)</f>
        <v/>
      </c>
    </row>
    <row r="14770">
      <c r="A14770" s="33" t="n">
        <v>45907.29166666666</v>
      </c>
      <c r="B14770" s="15">
        <f>WEEKDAY($A14770,2)</f>
        <v/>
      </c>
      <c r="C14770" s="15">
        <f>HOUR($A14770)</f>
        <v/>
      </c>
      <c r="D14770" s="15">
        <f>IF(AND($A14770&gt;=Instellingen!$B$6,$A14770&lt;Instellingen!$B$7),1,0)</f>
        <v/>
      </c>
      <c r="E14770" s="15">
        <f>COUNTIF(tData[BezoekStart],"&lt;"&amp;($A14770+1/24))-COUNTIF(tData[BezoekEind],"&lt;="&amp;$A14770)</f>
        <v/>
      </c>
      <c r="F14770" s="15">
        <f>COUNTIF(tData[BezoekLangStart],"&lt;"&amp;($A14770+1/24))-COUNTIF(tData[BezoekLangEind],"&lt;="&amp;$A14770)</f>
        <v/>
      </c>
      <c r="G14770" s="15">
        <f>IF($D14770=1,$B14770*100+$C14770,-1)</f>
        <v/>
      </c>
      <c r="H14770" s="15">
        <f>IF($D14770=1,$B14770,-1)</f>
        <v/>
      </c>
      <c r="I14770" s="15">
        <f>IF($D14770=1,$C14770,-1)</f>
        <v/>
      </c>
    </row>
    <row r="14771">
      <c r="A14771" s="33" t="n">
        <v>45907.33333333334</v>
      </c>
      <c r="B14771" s="15">
        <f>WEEKDAY($A14771,2)</f>
        <v/>
      </c>
      <c r="C14771" s="15">
        <f>HOUR($A14771)</f>
        <v/>
      </c>
      <c r="D14771" s="15">
        <f>IF(AND($A14771&gt;=Instellingen!$B$6,$A14771&lt;Instellingen!$B$7),1,0)</f>
        <v/>
      </c>
      <c r="E14771" s="15">
        <f>COUNTIF(tData[BezoekStart],"&lt;"&amp;($A14771+1/24))-COUNTIF(tData[BezoekEind],"&lt;="&amp;$A14771)</f>
        <v/>
      </c>
      <c r="F14771" s="15">
        <f>COUNTIF(tData[BezoekLangStart],"&lt;"&amp;($A14771+1/24))-COUNTIF(tData[BezoekLangEind],"&lt;="&amp;$A14771)</f>
        <v/>
      </c>
      <c r="G14771" s="15">
        <f>IF($D14771=1,$B14771*100+$C14771,-1)</f>
        <v/>
      </c>
      <c r="H14771" s="15">
        <f>IF($D14771=1,$B14771,-1)</f>
        <v/>
      </c>
      <c r="I14771" s="15">
        <f>IF($D14771=1,$C14771,-1)</f>
        <v/>
      </c>
    </row>
    <row r="14772">
      <c r="A14772" s="33" t="n">
        <v>45907.375</v>
      </c>
      <c r="B14772" s="15">
        <f>WEEKDAY($A14772,2)</f>
        <v/>
      </c>
      <c r="C14772" s="15">
        <f>HOUR($A14772)</f>
        <v/>
      </c>
      <c r="D14772" s="15">
        <f>IF(AND($A14772&gt;=Instellingen!$B$6,$A14772&lt;Instellingen!$B$7),1,0)</f>
        <v/>
      </c>
      <c r="E14772" s="15">
        <f>COUNTIF(tData[BezoekStart],"&lt;"&amp;($A14772+1/24))-COUNTIF(tData[BezoekEind],"&lt;="&amp;$A14772)</f>
        <v/>
      </c>
      <c r="F14772" s="15">
        <f>COUNTIF(tData[BezoekLangStart],"&lt;"&amp;($A14772+1/24))-COUNTIF(tData[BezoekLangEind],"&lt;="&amp;$A14772)</f>
        <v/>
      </c>
      <c r="G14772" s="15">
        <f>IF($D14772=1,$B14772*100+$C14772,-1)</f>
        <v/>
      </c>
      <c r="H14772" s="15">
        <f>IF($D14772=1,$B14772,-1)</f>
        <v/>
      </c>
      <c r="I14772" s="15">
        <f>IF($D14772=1,$C14772,-1)</f>
        <v/>
      </c>
    </row>
    <row r="14773">
      <c r="A14773" s="33" t="n">
        <v>45907.41666666666</v>
      </c>
      <c r="B14773" s="15">
        <f>WEEKDAY($A14773,2)</f>
        <v/>
      </c>
      <c r="C14773" s="15">
        <f>HOUR($A14773)</f>
        <v/>
      </c>
      <c r="D14773" s="15">
        <f>IF(AND($A14773&gt;=Instellingen!$B$6,$A14773&lt;Instellingen!$B$7),1,0)</f>
        <v/>
      </c>
      <c r="E14773" s="15">
        <f>COUNTIF(tData[BezoekStart],"&lt;"&amp;($A14773+1/24))-COUNTIF(tData[BezoekEind],"&lt;="&amp;$A14773)</f>
        <v/>
      </c>
      <c r="F14773" s="15">
        <f>COUNTIF(tData[BezoekLangStart],"&lt;"&amp;($A14773+1/24))-COUNTIF(tData[BezoekLangEind],"&lt;="&amp;$A14773)</f>
        <v/>
      </c>
      <c r="G14773" s="15">
        <f>IF($D14773=1,$B14773*100+$C14773,-1)</f>
        <v/>
      </c>
      <c r="H14773" s="15">
        <f>IF($D14773=1,$B14773,-1)</f>
        <v/>
      </c>
      <c r="I14773" s="15">
        <f>IF($D14773=1,$C14773,-1)</f>
        <v/>
      </c>
    </row>
    <row r="14774">
      <c r="A14774" s="33" t="n">
        <v>45907.45833333334</v>
      </c>
      <c r="B14774" s="15">
        <f>WEEKDAY($A14774,2)</f>
        <v/>
      </c>
      <c r="C14774" s="15">
        <f>HOUR($A14774)</f>
        <v/>
      </c>
      <c r="D14774" s="15">
        <f>IF(AND($A14774&gt;=Instellingen!$B$6,$A14774&lt;Instellingen!$B$7),1,0)</f>
        <v/>
      </c>
      <c r="E14774" s="15">
        <f>COUNTIF(tData[BezoekStart],"&lt;"&amp;($A14774+1/24))-COUNTIF(tData[BezoekEind],"&lt;="&amp;$A14774)</f>
        <v/>
      </c>
      <c r="F14774" s="15">
        <f>COUNTIF(tData[BezoekLangStart],"&lt;"&amp;($A14774+1/24))-COUNTIF(tData[BezoekLangEind],"&lt;="&amp;$A14774)</f>
        <v/>
      </c>
      <c r="G14774" s="15">
        <f>IF($D14774=1,$B14774*100+$C14774,-1)</f>
        <v/>
      </c>
      <c r="H14774" s="15">
        <f>IF($D14774=1,$B14774,-1)</f>
        <v/>
      </c>
      <c r="I14774" s="15">
        <f>IF($D14774=1,$C14774,-1)</f>
        <v/>
      </c>
    </row>
    <row r="14775">
      <c r="A14775" s="33" t="n">
        <v>45907.5</v>
      </c>
      <c r="B14775" s="15">
        <f>WEEKDAY($A14775,2)</f>
        <v/>
      </c>
      <c r="C14775" s="15">
        <f>HOUR($A14775)</f>
        <v/>
      </c>
      <c r="D14775" s="15">
        <f>IF(AND($A14775&gt;=Instellingen!$B$6,$A14775&lt;Instellingen!$B$7),1,0)</f>
        <v/>
      </c>
      <c r="E14775" s="15">
        <f>COUNTIF(tData[BezoekStart],"&lt;"&amp;($A14775+1/24))-COUNTIF(tData[BezoekEind],"&lt;="&amp;$A14775)</f>
        <v/>
      </c>
      <c r="F14775" s="15">
        <f>COUNTIF(tData[BezoekLangStart],"&lt;"&amp;($A14775+1/24))-COUNTIF(tData[BezoekLangEind],"&lt;="&amp;$A14775)</f>
        <v/>
      </c>
      <c r="G14775" s="15">
        <f>IF($D14775=1,$B14775*100+$C14775,-1)</f>
        <v/>
      </c>
      <c r="H14775" s="15">
        <f>IF($D14775=1,$B14775,-1)</f>
        <v/>
      </c>
      <c r="I14775" s="15">
        <f>IF($D14775=1,$C14775,-1)</f>
        <v/>
      </c>
    </row>
    <row r="14776">
      <c r="A14776" s="33" t="n">
        <v>45907.54166666666</v>
      </c>
      <c r="B14776" s="15">
        <f>WEEKDAY($A14776,2)</f>
        <v/>
      </c>
      <c r="C14776" s="15">
        <f>HOUR($A14776)</f>
        <v/>
      </c>
      <c r="D14776" s="15">
        <f>IF(AND($A14776&gt;=Instellingen!$B$6,$A14776&lt;Instellingen!$B$7),1,0)</f>
        <v/>
      </c>
      <c r="E14776" s="15">
        <f>COUNTIF(tData[BezoekStart],"&lt;"&amp;($A14776+1/24))-COUNTIF(tData[BezoekEind],"&lt;="&amp;$A14776)</f>
        <v/>
      </c>
      <c r="F14776" s="15">
        <f>COUNTIF(tData[BezoekLangStart],"&lt;"&amp;($A14776+1/24))-COUNTIF(tData[BezoekLangEind],"&lt;="&amp;$A14776)</f>
        <v/>
      </c>
      <c r="G14776" s="15">
        <f>IF($D14776=1,$B14776*100+$C14776,-1)</f>
        <v/>
      </c>
      <c r="H14776" s="15">
        <f>IF($D14776=1,$B14776,-1)</f>
        <v/>
      </c>
      <c r="I14776" s="15">
        <f>IF($D14776=1,$C14776,-1)</f>
        <v/>
      </c>
    </row>
    <row r="14777">
      <c r="A14777" s="33" t="n">
        <v>45907.58333333334</v>
      </c>
      <c r="B14777" s="15">
        <f>WEEKDAY($A14777,2)</f>
        <v/>
      </c>
      <c r="C14777" s="15">
        <f>HOUR($A14777)</f>
        <v/>
      </c>
      <c r="D14777" s="15">
        <f>IF(AND($A14777&gt;=Instellingen!$B$6,$A14777&lt;Instellingen!$B$7),1,0)</f>
        <v/>
      </c>
      <c r="E14777" s="15">
        <f>COUNTIF(tData[BezoekStart],"&lt;"&amp;($A14777+1/24))-COUNTIF(tData[BezoekEind],"&lt;="&amp;$A14777)</f>
        <v/>
      </c>
      <c r="F14777" s="15">
        <f>COUNTIF(tData[BezoekLangStart],"&lt;"&amp;($A14777+1/24))-COUNTIF(tData[BezoekLangEind],"&lt;="&amp;$A14777)</f>
        <v/>
      </c>
      <c r="G14777" s="15">
        <f>IF($D14777=1,$B14777*100+$C14777,-1)</f>
        <v/>
      </c>
      <c r="H14777" s="15">
        <f>IF($D14777=1,$B14777,-1)</f>
        <v/>
      </c>
      <c r="I14777" s="15">
        <f>IF($D14777=1,$C14777,-1)</f>
        <v/>
      </c>
    </row>
    <row r="14778">
      <c r="A14778" s="33" t="n">
        <v>45907.625</v>
      </c>
      <c r="B14778" s="15">
        <f>WEEKDAY($A14778,2)</f>
        <v/>
      </c>
      <c r="C14778" s="15">
        <f>HOUR($A14778)</f>
        <v/>
      </c>
      <c r="D14778" s="15">
        <f>IF(AND($A14778&gt;=Instellingen!$B$6,$A14778&lt;Instellingen!$B$7),1,0)</f>
        <v/>
      </c>
      <c r="E14778" s="15">
        <f>COUNTIF(tData[BezoekStart],"&lt;"&amp;($A14778+1/24))-COUNTIF(tData[BezoekEind],"&lt;="&amp;$A14778)</f>
        <v/>
      </c>
      <c r="F14778" s="15">
        <f>COUNTIF(tData[BezoekLangStart],"&lt;"&amp;($A14778+1/24))-COUNTIF(tData[BezoekLangEind],"&lt;="&amp;$A14778)</f>
        <v/>
      </c>
      <c r="G14778" s="15">
        <f>IF($D14778=1,$B14778*100+$C14778,-1)</f>
        <v/>
      </c>
      <c r="H14778" s="15">
        <f>IF($D14778=1,$B14778,-1)</f>
        <v/>
      </c>
      <c r="I14778" s="15">
        <f>IF($D14778=1,$C14778,-1)</f>
        <v/>
      </c>
    </row>
    <row r="14779">
      <c r="A14779" s="33" t="n">
        <v>45907.66666666666</v>
      </c>
      <c r="B14779" s="15">
        <f>WEEKDAY($A14779,2)</f>
        <v/>
      </c>
      <c r="C14779" s="15">
        <f>HOUR($A14779)</f>
        <v/>
      </c>
      <c r="D14779" s="15">
        <f>IF(AND($A14779&gt;=Instellingen!$B$6,$A14779&lt;Instellingen!$B$7),1,0)</f>
        <v/>
      </c>
      <c r="E14779" s="15">
        <f>COUNTIF(tData[BezoekStart],"&lt;"&amp;($A14779+1/24))-COUNTIF(tData[BezoekEind],"&lt;="&amp;$A14779)</f>
        <v/>
      </c>
      <c r="F14779" s="15">
        <f>COUNTIF(tData[BezoekLangStart],"&lt;"&amp;($A14779+1/24))-COUNTIF(tData[BezoekLangEind],"&lt;="&amp;$A14779)</f>
        <v/>
      </c>
      <c r="G14779" s="15">
        <f>IF($D14779=1,$B14779*100+$C14779,-1)</f>
        <v/>
      </c>
      <c r="H14779" s="15">
        <f>IF($D14779=1,$B14779,-1)</f>
        <v/>
      </c>
      <c r="I14779" s="15">
        <f>IF($D14779=1,$C14779,-1)</f>
        <v/>
      </c>
    </row>
    <row r="14780">
      <c r="A14780" s="33" t="n">
        <v>45907.70833333334</v>
      </c>
      <c r="B14780" s="15">
        <f>WEEKDAY($A14780,2)</f>
        <v/>
      </c>
      <c r="C14780" s="15">
        <f>HOUR($A14780)</f>
        <v/>
      </c>
      <c r="D14780" s="15">
        <f>IF(AND($A14780&gt;=Instellingen!$B$6,$A14780&lt;Instellingen!$B$7),1,0)</f>
        <v/>
      </c>
      <c r="E14780" s="15">
        <f>COUNTIF(tData[BezoekStart],"&lt;"&amp;($A14780+1/24))-COUNTIF(tData[BezoekEind],"&lt;="&amp;$A14780)</f>
        <v/>
      </c>
      <c r="F14780" s="15">
        <f>COUNTIF(tData[BezoekLangStart],"&lt;"&amp;($A14780+1/24))-COUNTIF(tData[BezoekLangEind],"&lt;="&amp;$A14780)</f>
        <v/>
      </c>
      <c r="G14780" s="15">
        <f>IF($D14780=1,$B14780*100+$C14780,-1)</f>
        <v/>
      </c>
      <c r="H14780" s="15">
        <f>IF($D14780=1,$B14780,-1)</f>
        <v/>
      </c>
      <c r="I14780" s="15">
        <f>IF($D14780=1,$C14780,-1)</f>
        <v/>
      </c>
    </row>
    <row r="14781">
      <c r="A14781" s="33" t="n">
        <v>45907.75</v>
      </c>
      <c r="B14781" s="15">
        <f>WEEKDAY($A14781,2)</f>
        <v/>
      </c>
      <c r="C14781" s="15">
        <f>HOUR($A14781)</f>
        <v/>
      </c>
      <c r="D14781" s="15">
        <f>IF(AND($A14781&gt;=Instellingen!$B$6,$A14781&lt;Instellingen!$B$7),1,0)</f>
        <v/>
      </c>
      <c r="E14781" s="15">
        <f>COUNTIF(tData[BezoekStart],"&lt;"&amp;($A14781+1/24))-COUNTIF(tData[BezoekEind],"&lt;="&amp;$A14781)</f>
        <v/>
      </c>
      <c r="F14781" s="15">
        <f>COUNTIF(tData[BezoekLangStart],"&lt;"&amp;($A14781+1/24))-COUNTIF(tData[BezoekLangEind],"&lt;="&amp;$A14781)</f>
        <v/>
      </c>
      <c r="G14781" s="15">
        <f>IF($D14781=1,$B14781*100+$C14781,-1)</f>
        <v/>
      </c>
      <c r="H14781" s="15">
        <f>IF($D14781=1,$B14781,-1)</f>
        <v/>
      </c>
      <c r="I14781" s="15">
        <f>IF($D14781=1,$C14781,-1)</f>
        <v/>
      </c>
    </row>
    <row r="14782">
      <c r="A14782" s="33" t="n">
        <v>45907.79166666666</v>
      </c>
      <c r="B14782" s="15">
        <f>WEEKDAY($A14782,2)</f>
        <v/>
      </c>
      <c r="C14782" s="15">
        <f>HOUR($A14782)</f>
        <v/>
      </c>
      <c r="D14782" s="15">
        <f>IF(AND($A14782&gt;=Instellingen!$B$6,$A14782&lt;Instellingen!$B$7),1,0)</f>
        <v/>
      </c>
      <c r="E14782" s="15">
        <f>COUNTIF(tData[BezoekStart],"&lt;"&amp;($A14782+1/24))-COUNTIF(tData[BezoekEind],"&lt;="&amp;$A14782)</f>
        <v/>
      </c>
      <c r="F14782" s="15">
        <f>COUNTIF(tData[BezoekLangStart],"&lt;"&amp;($A14782+1/24))-COUNTIF(tData[BezoekLangEind],"&lt;="&amp;$A14782)</f>
        <v/>
      </c>
      <c r="G14782" s="15">
        <f>IF($D14782=1,$B14782*100+$C14782,-1)</f>
        <v/>
      </c>
      <c r="H14782" s="15">
        <f>IF($D14782=1,$B14782,-1)</f>
        <v/>
      </c>
      <c r="I14782" s="15">
        <f>IF($D14782=1,$C14782,-1)</f>
        <v/>
      </c>
    </row>
    <row r="14783">
      <c r="A14783" s="33" t="n">
        <v>45907.83333333334</v>
      </c>
      <c r="B14783" s="15">
        <f>WEEKDAY($A14783,2)</f>
        <v/>
      </c>
      <c r="C14783" s="15">
        <f>HOUR($A14783)</f>
        <v/>
      </c>
      <c r="D14783" s="15">
        <f>IF(AND($A14783&gt;=Instellingen!$B$6,$A14783&lt;Instellingen!$B$7),1,0)</f>
        <v/>
      </c>
      <c r="E14783" s="15">
        <f>COUNTIF(tData[BezoekStart],"&lt;"&amp;($A14783+1/24))-COUNTIF(tData[BezoekEind],"&lt;="&amp;$A14783)</f>
        <v/>
      </c>
      <c r="F14783" s="15">
        <f>COUNTIF(tData[BezoekLangStart],"&lt;"&amp;($A14783+1/24))-COUNTIF(tData[BezoekLangEind],"&lt;="&amp;$A14783)</f>
        <v/>
      </c>
      <c r="G14783" s="15">
        <f>IF($D14783=1,$B14783*100+$C14783,-1)</f>
        <v/>
      </c>
      <c r="H14783" s="15">
        <f>IF($D14783=1,$B14783,-1)</f>
        <v/>
      </c>
      <c r="I14783" s="15">
        <f>IF($D14783=1,$C14783,-1)</f>
        <v/>
      </c>
    </row>
    <row r="14784">
      <c r="A14784" s="33" t="n">
        <v>45907.875</v>
      </c>
      <c r="B14784" s="15">
        <f>WEEKDAY($A14784,2)</f>
        <v/>
      </c>
      <c r="C14784" s="15">
        <f>HOUR($A14784)</f>
        <v/>
      </c>
      <c r="D14784" s="15">
        <f>IF(AND($A14784&gt;=Instellingen!$B$6,$A14784&lt;Instellingen!$B$7),1,0)</f>
        <v/>
      </c>
      <c r="E14784" s="15">
        <f>COUNTIF(tData[BezoekStart],"&lt;"&amp;($A14784+1/24))-COUNTIF(tData[BezoekEind],"&lt;="&amp;$A14784)</f>
        <v/>
      </c>
      <c r="F14784" s="15">
        <f>COUNTIF(tData[BezoekLangStart],"&lt;"&amp;($A14784+1/24))-COUNTIF(tData[BezoekLangEind],"&lt;="&amp;$A14784)</f>
        <v/>
      </c>
      <c r="G14784" s="15">
        <f>IF($D14784=1,$B14784*100+$C14784,-1)</f>
        <v/>
      </c>
      <c r="H14784" s="15">
        <f>IF($D14784=1,$B14784,-1)</f>
        <v/>
      </c>
      <c r="I14784" s="15">
        <f>IF($D14784=1,$C14784,-1)</f>
        <v/>
      </c>
    </row>
    <row r="14785">
      <c r="A14785" s="33" t="n">
        <v>45907.91666666666</v>
      </c>
      <c r="B14785" s="15">
        <f>WEEKDAY($A14785,2)</f>
        <v/>
      </c>
      <c r="C14785" s="15">
        <f>HOUR($A14785)</f>
        <v/>
      </c>
      <c r="D14785" s="15">
        <f>IF(AND($A14785&gt;=Instellingen!$B$6,$A14785&lt;Instellingen!$B$7),1,0)</f>
        <v/>
      </c>
      <c r="E14785" s="15">
        <f>COUNTIF(tData[BezoekStart],"&lt;"&amp;($A14785+1/24))-COUNTIF(tData[BezoekEind],"&lt;="&amp;$A14785)</f>
        <v/>
      </c>
      <c r="F14785" s="15">
        <f>COUNTIF(tData[BezoekLangStart],"&lt;"&amp;($A14785+1/24))-COUNTIF(tData[BezoekLangEind],"&lt;="&amp;$A14785)</f>
        <v/>
      </c>
      <c r="G14785" s="15">
        <f>IF($D14785=1,$B14785*100+$C14785,-1)</f>
        <v/>
      </c>
      <c r="H14785" s="15">
        <f>IF($D14785=1,$B14785,-1)</f>
        <v/>
      </c>
      <c r="I14785" s="15">
        <f>IF($D14785=1,$C14785,-1)</f>
        <v/>
      </c>
    </row>
    <row r="14786">
      <c r="A14786" s="33" t="n">
        <v>45907.95833333334</v>
      </c>
      <c r="B14786" s="15">
        <f>WEEKDAY($A14786,2)</f>
        <v/>
      </c>
      <c r="C14786" s="15">
        <f>HOUR($A14786)</f>
        <v/>
      </c>
      <c r="D14786" s="15">
        <f>IF(AND($A14786&gt;=Instellingen!$B$6,$A14786&lt;Instellingen!$B$7),1,0)</f>
        <v/>
      </c>
      <c r="E14786" s="15">
        <f>COUNTIF(tData[BezoekStart],"&lt;"&amp;($A14786+1/24))-COUNTIF(tData[BezoekEind],"&lt;="&amp;$A14786)</f>
        <v/>
      </c>
      <c r="F14786" s="15">
        <f>COUNTIF(tData[BezoekLangStart],"&lt;"&amp;($A14786+1/24))-COUNTIF(tData[BezoekLangEind],"&lt;="&amp;$A14786)</f>
        <v/>
      </c>
      <c r="G14786" s="15">
        <f>IF($D14786=1,$B14786*100+$C14786,-1)</f>
        <v/>
      </c>
      <c r="H14786" s="15">
        <f>IF($D14786=1,$B14786,-1)</f>
        <v/>
      </c>
      <c r="I14786" s="15">
        <f>IF($D14786=1,$C14786,-1)</f>
        <v/>
      </c>
    </row>
    <row r="14787">
      <c r="A14787" s="33" t="n">
        <v>45908</v>
      </c>
      <c r="B14787" s="15">
        <f>WEEKDAY($A14787,2)</f>
        <v/>
      </c>
      <c r="C14787" s="15">
        <f>HOUR($A14787)</f>
        <v/>
      </c>
      <c r="D14787" s="15">
        <f>IF(AND($A14787&gt;=Instellingen!$B$6,$A14787&lt;Instellingen!$B$7),1,0)</f>
        <v/>
      </c>
      <c r="E14787" s="15">
        <f>COUNTIF(tData[BezoekStart],"&lt;"&amp;($A14787+1/24))-COUNTIF(tData[BezoekEind],"&lt;="&amp;$A14787)</f>
        <v/>
      </c>
      <c r="F14787" s="15">
        <f>COUNTIF(tData[BezoekLangStart],"&lt;"&amp;($A14787+1/24))-COUNTIF(tData[BezoekLangEind],"&lt;="&amp;$A14787)</f>
        <v/>
      </c>
      <c r="G14787" s="15">
        <f>IF($D14787=1,$B14787*100+$C14787,-1)</f>
        <v/>
      </c>
      <c r="H14787" s="15">
        <f>IF($D14787=1,$B14787,-1)</f>
        <v/>
      </c>
      <c r="I14787" s="15">
        <f>IF($D14787=1,$C14787,-1)</f>
        <v/>
      </c>
    </row>
    <row r="14788">
      <c r="A14788" s="33" t="n">
        <v>45908.04166666666</v>
      </c>
      <c r="B14788" s="15">
        <f>WEEKDAY($A14788,2)</f>
        <v/>
      </c>
      <c r="C14788" s="15">
        <f>HOUR($A14788)</f>
        <v/>
      </c>
      <c r="D14788" s="15">
        <f>IF(AND($A14788&gt;=Instellingen!$B$6,$A14788&lt;Instellingen!$B$7),1,0)</f>
        <v/>
      </c>
      <c r="E14788" s="15">
        <f>COUNTIF(tData[BezoekStart],"&lt;"&amp;($A14788+1/24))-COUNTIF(tData[BezoekEind],"&lt;="&amp;$A14788)</f>
        <v/>
      </c>
      <c r="F14788" s="15">
        <f>COUNTIF(tData[BezoekLangStart],"&lt;"&amp;($A14788+1/24))-COUNTIF(tData[BezoekLangEind],"&lt;="&amp;$A14788)</f>
        <v/>
      </c>
      <c r="G14788" s="15">
        <f>IF($D14788=1,$B14788*100+$C14788,-1)</f>
        <v/>
      </c>
      <c r="H14788" s="15">
        <f>IF($D14788=1,$B14788,-1)</f>
        <v/>
      </c>
      <c r="I14788" s="15">
        <f>IF($D14788=1,$C14788,-1)</f>
        <v/>
      </c>
    </row>
    <row r="14789">
      <c r="A14789" s="33" t="n">
        <v>45908.08333333334</v>
      </c>
      <c r="B14789" s="15">
        <f>WEEKDAY($A14789,2)</f>
        <v/>
      </c>
      <c r="C14789" s="15">
        <f>HOUR($A14789)</f>
        <v/>
      </c>
      <c r="D14789" s="15">
        <f>IF(AND($A14789&gt;=Instellingen!$B$6,$A14789&lt;Instellingen!$B$7),1,0)</f>
        <v/>
      </c>
      <c r="E14789" s="15">
        <f>COUNTIF(tData[BezoekStart],"&lt;"&amp;($A14789+1/24))-COUNTIF(tData[BezoekEind],"&lt;="&amp;$A14789)</f>
        <v/>
      </c>
      <c r="F14789" s="15">
        <f>COUNTIF(tData[BezoekLangStart],"&lt;"&amp;($A14789+1/24))-COUNTIF(tData[BezoekLangEind],"&lt;="&amp;$A14789)</f>
        <v/>
      </c>
      <c r="G14789" s="15">
        <f>IF($D14789=1,$B14789*100+$C14789,-1)</f>
        <v/>
      </c>
      <c r="H14789" s="15">
        <f>IF($D14789=1,$B14789,-1)</f>
        <v/>
      </c>
      <c r="I14789" s="15">
        <f>IF($D14789=1,$C14789,-1)</f>
        <v/>
      </c>
    </row>
    <row r="14790">
      <c r="A14790" s="33" t="n">
        <v>45908.125</v>
      </c>
      <c r="B14790" s="15">
        <f>WEEKDAY($A14790,2)</f>
        <v/>
      </c>
      <c r="C14790" s="15">
        <f>HOUR($A14790)</f>
        <v/>
      </c>
      <c r="D14790" s="15">
        <f>IF(AND($A14790&gt;=Instellingen!$B$6,$A14790&lt;Instellingen!$B$7),1,0)</f>
        <v/>
      </c>
      <c r="E14790" s="15">
        <f>COUNTIF(tData[BezoekStart],"&lt;"&amp;($A14790+1/24))-COUNTIF(tData[BezoekEind],"&lt;="&amp;$A14790)</f>
        <v/>
      </c>
      <c r="F14790" s="15">
        <f>COUNTIF(tData[BezoekLangStart],"&lt;"&amp;($A14790+1/24))-COUNTIF(tData[BezoekLangEind],"&lt;="&amp;$A14790)</f>
        <v/>
      </c>
      <c r="G14790" s="15">
        <f>IF($D14790=1,$B14790*100+$C14790,-1)</f>
        <v/>
      </c>
      <c r="H14790" s="15">
        <f>IF($D14790=1,$B14790,-1)</f>
        <v/>
      </c>
      <c r="I14790" s="15">
        <f>IF($D14790=1,$C14790,-1)</f>
        <v/>
      </c>
    </row>
    <row r="14791">
      <c r="A14791" s="33" t="n">
        <v>45908.16666666666</v>
      </c>
      <c r="B14791" s="15">
        <f>WEEKDAY($A14791,2)</f>
        <v/>
      </c>
      <c r="C14791" s="15">
        <f>HOUR($A14791)</f>
        <v/>
      </c>
      <c r="D14791" s="15">
        <f>IF(AND($A14791&gt;=Instellingen!$B$6,$A14791&lt;Instellingen!$B$7),1,0)</f>
        <v/>
      </c>
      <c r="E14791" s="15">
        <f>COUNTIF(tData[BezoekStart],"&lt;"&amp;($A14791+1/24))-COUNTIF(tData[BezoekEind],"&lt;="&amp;$A14791)</f>
        <v/>
      </c>
      <c r="F14791" s="15">
        <f>COUNTIF(tData[BezoekLangStart],"&lt;"&amp;($A14791+1/24))-COUNTIF(tData[BezoekLangEind],"&lt;="&amp;$A14791)</f>
        <v/>
      </c>
      <c r="G14791" s="15">
        <f>IF($D14791=1,$B14791*100+$C14791,-1)</f>
        <v/>
      </c>
      <c r="H14791" s="15">
        <f>IF($D14791=1,$B14791,-1)</f>
        <v/>
      </c>
      <c r="I14791" s="15">
        <f>IF($D14791=1,$C14791,-1)</f>
        <v/>
      </c>
    </row>
    <row r="14792">
      <c r="A14792" s="33" t="n">
        <v>45908.20833333334</v>
      </c>
      <c r="B14792" s="15">
        <f>WEEKDAY($A14792,2)</f>
        <v/>
      </c>
      <c r="C14792" s="15">
        <f>HOUR($A14792)</f>
        <v/>
      </c>
      <c r="D14792" s="15">
        <f>IF(AND($A14792&gt;=Instellingen!$B$6,$A14792&lt;Instellingen!$B$7),1,0)</f>
        <v/>
      </c>
      <c r="E14792" s="15">
        <f>COUNTIF(tData[BezoekStart],"&lt;"&amp;($A14792+1/24))-COUNTIF(tData[BezoekEind],"&lt;="&amp;$A14792)</f>
        <v/>
      </c>
      <c r="F14792" s="15">
        <f>COUNTIF(tData[BezoekLangStart],"&lt;"&amp;($A14792+1/24))-COUNTIF(tData[BezoekLangEind],"&lt;="&amp;$A14792)</f>
        <v/>
      </c>
      <c r="G14792" s="15">
        <f>IF($D14792=1,$B14792*100+$C14792,-1)</f>
        <v/>
      </c>
      <c r="H14792" s="15">
        <f>IF($D14792=1,$B14792,-1)</f>
        <v/>
      </c>
      <c r="I14792" s="15">
        <f>IF($D14792=1,$C14792,-1)</f>
        <v/>
      </c>
    </row>
    <row r="14793">
      <c r="A14793" s="33" t="n">
        <v>45908.25</v>
      </c>
      <c r="B14793" s="15">
        <f>WEEKDAY($A14793,2)</f>
        <v/>
      </c>
      <c r="C14793" s="15">
        <f>HOUR($A14793)</f>
        <v/>
      </c>
      <c r="D14793" s="15">
        <f>IF(AND($A14793&gt;=Instellingen!$B$6,$A14793&lt;Instellingen!$B$7),1,0)</f>
        <v/>
      </c>
      <c r="E14793" s="15">
        <f>COUNTIF(tData[BezoekStart],"&lt;"&amp;($A14793+1/24))-COUNTIF(tData[BezoekEind],"&lt;="&amp;$A14793)</f>
        <v/>
      </c>
      <c r="F14793" s="15">
        <f>COUNTIF(tData[BezoekLangStart],"&lt;"&amp;($A14793+1/24))-COUNTIF(tData[BezoekLangEind],"&lt;="&amp;$A14793)</f>
        <v/>
      </c>
      <c r="G14793" s="15">
        <f>IF($D14793=1,$B14793*100+$C14793,-1)</f>
        <v/>
      </c>
      <c r="H14793" s="15">
        <f>IF($D14793=1,$B14793,-1)</f>
        <v/>
      </c>
      <c r="I14793" s="15">
        <f>IF($D14793=1,$C14793,-1)</f>
        <v/>
      </c>
    </row>
    <row r="14794">
      <c r="A14794" s="33" t="n">
        <v>45908.29166666666</v>
      </c>
      <c r="B14794" s="15">
        <f>WEEKDAY($A14794,2)</f>
        <v/>
      </c>
      <c r="C14794" s="15">
        <f>HOUR($A14794)</f>
        <v/>
      </c>
      <c r="D14794" s="15">
        <f>IF(AND($A14794&gt;=Instellingen!$B$6,$A14794&lt;Instellingen!$B$7),1,0)</f>
        <v/>
      </c>
      <c r="E14794" s="15">
        <f>COUNTIF(tData[BezoekStart],"&lt;"&amp;($A14794+1/24))-COUNTIF(tData[BezoekEind],"&lt;="&amp;$A14794)</f>
        <v/>
      </c>
      <c r="F14794" s="15">
        <f>COUNTIF(tData[BezoekLangStart],"&lt;"&amp;($A14794+1/24))-COUNTIF(tData[BezoekLangEind],"&lt;="&amp;$A14794)</f>
        <v/>
      </c>
      <c r="G14794" s="15">
        <f>IF($D14794=1,$B14794*100+$C14794,-1)</f>
        <v/>
      </c>
      <c r="H14794" s="15">
        <f>IF($D14794=1,$B14794,-1)</f>
        <v/>
      </c>
      <c r="I14794" s="15">
        <f>IF($D14794=1,$C14794,-1)</f>
        <v/>
      </c>
    </row>
    <row r="14795">
      <c r="A14795" s="33" t="n">
        <v>45908.33333333334</v>
      </c>
      <c r="B14795" s="15">
        <f>WEEKDAY($A14795,2)</f>
        <v/>
      </c>
      <c r="C14795" s="15">
        <f>HOUR($A14795)</f>
        <v/>
      </c>
      <c r="D14795" s="15">
        <f>IF(AND($A14795&gt;=Instellingen!$B$6,$A14795&lt;Instellingen!$B$7),1,0)</f>
        <v/>
      </c>
      <c r="E14795" s="15">
        <f>COUNTIF(tData[BezoekStart],"&lt;"&amp;($A14795+1/24))-COUNTIF(tData[BezoekEind],"&lt;="&amp;$A14795)</f>
        <v/>
      </c>
      <c r="F14795" s="15">
        <f>COUNTIF(tData[BezoekLangStart],"&lt;"&amp;($A14795+1/24))-COUNTIF(tData[BezoekLangEind],"&lt;="&amp;$A14795)</f>
        <v/>
      </c>
      <c r="G14795" s="15">
        <f>IF($D14795=1,$B14795*100+$C14795,-1)</f>
        <v/>
      </c>
      <c r="H14795" s="15">
        <f>IF($D14795=1,$B14795,-1)</f>
        <v/>
      </c>
      <c r="I14795" s="15">
        <f>IF($D14795=1,$C14795,-1)</f>
        <v/>
      </c>
    </row>
    <row r="14796">
      <c r="A14796" s="33" t="n">
        <v>45908.375</v>
      </c>
      <c r="B14796" s="15">
        <f>WEEKDAY($A14796,2)</f>
        <v/>
      </c>
      <c r="C14796" s="15">
        <f>HOUR($A14796)</f>
        <v/>
      </c>
      <c r="D14796" s="15">
        <f>IF(AND($A14796&gt;=Instellingen!$B$6,$A14796&lt;Instellingen!$B$7),1,0)</f>
        <v/>
      </c>
      <c r="E14796" s="15">
        <f>COUNTIF(tData[BezoekStart],"&lt;"&amp;($A14796+1/24))-COUNTIF(tData[BezoekEind],"&lt;="&amp;$A14796)</f>
        <v/>
      </c>
      <c r="F14796" s="15">
        <f>COUNTIF(tData[BezoekLangStart],"&lt;"&amp;($A14796+1/24))-COUNTIF(tData[BezoekLangEind],"&lt;="&amp;$A14796)</f>
        <v/>
      </c>
      <c r="G14796" s="15">
        <f>IF($D14796=1,$B14796*100+$C14796,-1)</f>
        <v/>
      </c>
      <c r="H14796" s="15">
        <f>IF($D14796=1,$B14796,-1)</f>
        <v/>
      </c>
      <c r="I14796" s="15">
        <f>IF($D14796=1,$C14796,-1)</f>
        <v/>
      </c>
    </row>
    <row r="14797">
      <c r="A14797" s="33" t="n">
        <v>45908.41666666666</v>
      </c>
      <c r="B14797" s="15">
        <f>WEEKDAY($A14797,2)</f>
        <v/>
      </c>
      <c r="C14797" s="15">
        <f>HOUR($A14797)</f>
        <v/>
      </c>
      <c r="D14797" s="15">
        <f>IF(AND($A14797&gt;=Instellingen!$B$6,$A14797&lt;Instellingen!$B$7),1,0)</f>
        <v/>
      </c>
      <c r="E14797" s="15">
        <f>COUNTIF(tData[BezoekStart],"&lt;"&amp;($A14797+1/24))-COUNTIF(tData[BezoekEind],"&lt;="&amp;$A14797)</f>
        <v/>
      </c>
      <c r="F14797" s="15">
        <f>COUNTIF(tData[BezoekLangStart],"&lt;"&amp;($A14797+1/24))-COUNTIF(tData[BezoekLangEind],"&lt;="&amp;$A14797)</f>
        <v/>
      </c>
      <c r="G14797" s="15">
        <f>IF($D14797=1,$B14797*100+$C14797,-1)</f>
        <v/>
      </c>
      <c r="H14797" s="15">
        <f>IF($D14797=1,$B14797,-1)</f>
        <v/>
      </c>
      <c r="I14797" s="15">
        <f>IF($D14797=1,$C14797,-1)</f>
        <v/>
      </c>
    </row>
    <row r="14798">
      <c r="A14798" s="33" t="n">
        <v>45908.45833333334</v>
      </c>
      <c r="B14798" s="15">
        <f>WEEKDAY($A14798,2)</f>
        <v/>
      </c>
      <c r="C14798" s="15">
        <f>HOUR($A14798)</f>
        <v/>
      </c>
      <c r="D14798" s="15">
        <f>IF(AND($A14798&gt;=Instellingen!$B$6,$A14798&lt;Instellingen!$B$7),1,0)</f>
        <v/>
      </c>
      <c r="E14798" s="15">
        <f>COUNTIF(tData[BezoekStart],"&lt;"&amp;($A14798+1/24))-COUNTIF(tData[BezoekEind],"&lt;="&amp;$A14798)</f>
        <v/>
      </c>
      <c r="F14798" s="15">
        <f>COUNTIF(tData[BezoekLangStart],"&lt;"&amp;($A14798+1/24))-COUNTIF(tData[BezoekLangEind],"&lt;="&amp;$A14798)</f>
        <v/>
      </c>
      <c r="G14798" s="15">
        <f>IF($D14798=1,$B14798*100+$C14798,-1)</f>
        <v/>
      </c>
      <c r="H14798" s="15">
        <f>IF($D14798=1,$B14798,-1)</f>
        <v/>
      </c>
      <c r="I14798" s="15">
        <f>IF($D14798=1,$C14798,-1)</f>
        <v/>
      </c>
    </row>
    <row r="14799">
      <c r="A14799" s="33" t="n">
        <v>45908.5</v>
      </c>
      <c r="B14799" s="15">
        <f>WEEKDAY($A14799,2)</f>
        <v/>
      </c>
      <c r="C14799" s="15">
        <f>HOUR($A14799)</f>
        <v/>
      </c>
      <c r="D14799" s="15">
        <f>IF(AND($A14799&gt;=Instellingen!$B$6,$A14799&lt;Instellingen!$B$7),1,0)</f>
        <v/>
      </c>
      <c r="E14799" s="15">
        <f>COUNTIF(tData[BezoekStart],"&lt;"&amp;($A14799+1/24))-COUNTIF(tData[BezoekEind],"&lt;="&amp;$A14799)</f>
        <v/>
      </c>
      <c r="F14799" s="15">
        <f>COUNTIF(tData[BezoekLangStart],"&lt;"&amp;($A14799+1/24))-COUNTIF(tData[BezoekLangEind],"&lt;="&amp;$A14799)</f>
        <v/>
      </c>
      <c r="G14799" s="15">
        <f>IF($D14799=1,$B14799*100+$C14799,-1)</f>
        <v/>
      </c>
      <c r="H14799" s="15">
        <f>IF($D14799=1,$B14799,-1)</f>
        <v/>
      </c>
      <c r="I14799" s="15">
        <f>IF($D14799=1,$C14799,-1)</f>
        <v/>
      </c>
    </row>
    <row r="14800">
      <c r="A14800" s="33" t="n">
        <v>45908.54166666666</v>
      </c>
      <c r="B14800" s="15">
        <f>WEEKDAY($A14800,2)</f>
        <v/>
      </c>
      <c r="C14800" s="15">
        <f>HOUR($A14800)</f>
        <v/>
      </c>
      <c r="D14800" s="15">
        <f>IF(AND($A14800&gt;=Instellingen!$B$6,$A14800&lt;Instellingen!$B$7),1,0)</f>
        <v/>
      </c>
      <c r="E14800" s="15">
        <f>COUNTIF(tData[BezoekStart],"&lt;"&amp;($A14800+1/24))-COUNTIF(tData[BezoekEind],"&lt;="&amp;$A14800)</f>
        <v/>
      </c>
      <c r="F14800" s="15">
        <f>COUNTIF(tData[BezoekLangStart],"&lt;"&amp;($A14800+1/24))-COUNTIF(tData[BezoekLangEind],"&lt;="&amp;$A14800)</f>
        <v/>
      </c>
      <c r="G14800" s="15">
        <f>IF($D14800=1,$B14800*100+$C14800,-1)</f>
        <v/>
      </c>
      <c r="H14800" s="15">
        <f>IF($D14800=1,$B14800,-1)</f>
        <v/>
      </c>
      <c r="I14800" s="15">
        <f>IF($D14800=1,$C14800,-1)</f>
        <v/>
      </c>
    </row>
    <row r="14801">
      <c r="A14801" s="33" t="n">
        <v>45908.58333333334</v>
      </c>
      <c r="B14801" s="15">
        <f>WEEKDAY($A14801,2)</f>
        <v/>
      </c>
      <c r="C14801" s="15">
        <f>HOUR($A14801)</f>
        <v/>
      </c>
      <c r="D14801" s="15">
        <f>IF(AND($A14801&gt;=Instellingen!$B$6,$A14801&lt;Instellingen!$B$7),1,0)</f>
        <v/>
      </c>
      <c r="E14801" s="15">
        <f>COUNTIF(tData[BezoekStart],"&lt;"&amp;($A14801+1/24))-COUNTIF(tData[BezoekEind],"&lt;="&amp;$A14801)</f>
        <v/>
      </c>
      <c r="F14801" s="15">
        <f>COUNTIF(tData[BezoekLangStart],"&lt;"&amp;($A14801+1/24))-COUNTIF(tData[BezoekLangEind],"&lt;="&amp;$A14801)</f>
        <v/>
      </c>
      <c r="G14801" s="15">
        <f>IF($D14801=1,$B14801*100+$C14801,-1)</f>
        <v/>
      </c>
      <c r="H14801" s="15">
        <f>IF($D14801=1,$B14801,-1)</f>
        <v/>
      </c>
      <c r="I14801" s="15">
        <f>IF($D14801=1,$C14801,-1)</f>
        <v/>
      </c>
    </row>
    <row r="14802">
      <c r="A14802" s="33" t="n">
        <v>45908.625</v>
      </c>
      <c r="B14802" s="15">
        <f>WEEKDAY($A14802,2)</f>
        <v/>
      </c>
      <c r="C14802" s="15">
        <f>HOUR($A14802)</f>
        <v/>
      </c>
      <c r="D14802" s="15">
        <f>IF(AND($A14802&gt;=Instellingen!$B$6,$A14802&lt;Instellingen!$B$7),1,0)</f>
        <v/>
      </c>
      <c r="E14802" s="15">
        <f>COUNTIF(tData[BezoekStart],"&lt;"&amp;($A14802+1/24))-COUNTIF(tData[BezoekEind],"&lt;="&amp;$A14802)</f>
        <v/>
      </c>
      <c r="F14802" s="15">
        <f>COUNTIF(tData[BezoekLangStart],"&lt;"&amp;($A14802+1/24))-COUNTIF(tData[BezoekLangEind],"&lt;="&amp;$A14802)</f>
        <v/>
      </c>
      <c r="G14802" s="15">
        <f>IF($D14802=1,$B14802*100+$C14802,-1)</f>
        <v/>
      </c>
      <c r="H14802" s="15">
        <f>IF($D14802=1,$B14802,-1)</f>
        <v/>
      </c>
      <c r="I14802" s="15">
        <f>IF($D14802=1,$C14802,-1)</f>
        <v/>
      </c>
    </row>
    <row r="14803">
      <c r="A14803" s="33" t="n">
        <v>45908.66666666666</v>
      </c>
      <c r="B14803" s="15">
        <f>WEEKDAY($A14803,2)</f>
        <v/>
      </c>
      <c r="C14803" s="15">
        <f>HOUR($A14803)</f>
        <v/>
      </c>
      <c r="D14803" s="15">
        <f>IF(AND($A14803&gt;=Instellingen!$B$6,$A14803&lt;Instellingen!$B$7),1,0)</f>
        <v/>
      </c>
      <c r="E14803" s="15">
        <f>COUNTIF(tData[BezoekStart],"&lt;"&amp;($A14803+1/24))-COUNTIF(tData[BezoekEind],"&lt;="&amp;$A14803)</f>
        <v/>
      </c>
      <c r="F14803" s="15">
        <f>COUNTIF(tData[BezoekLangStart],"&lt;"&amp;($A14803+1/24))-COUNTIF(tData[BezoekLangEind],"&lt;="&amp;$A14803)</f>
        <v/>
      </c>
      <c r="G14803" s="15">
        <f>IF($D14803=1,$B14803*100+$C14803,-1)</f>
        <v/>
      </c>
      <c r="H14803" s="15">
        <f>IF($D14803=1,$B14803,-1)</f>
        <v/>
      </c>
      <c r="I14803" s="15">
        <f>IF($D14803=1,$C14803,-1)</f>
        <v/>
      </c>
    </row>
    <row r="14804">
      <c r="A14804" s="33" t="n">
        <v>45908.70833333334</v>
      </c>
      <c r="B14804" s="15">
        <f>WEEKDAY($A14804,2)</f>
        <v/>
      </c>
      <c r="C14804" s="15">
        <f>HOUR($A14804)</f>
        <v/>
      </c>
      <c r="D14804" s="15">
        <f>IF(AND($A14804&gt;=Instellingen!$B$6,$A14804&lt;Instellingen!$B$7),1,0)</f>
        <v/>
      </c>
      <c r="E14804" s="15">
        <f>COUNTIF(tData[BezoekStart],"&lt;"&amp;($A14804+1/24))-COUNTIF(tData[BezoekEind],"&lt;="&amp;$A14804)</f>
        <v/>
      </c>
      <c r="F14804" s="15">
        <f>COUNTIF(tData[BezoekLangStart],"&lt;"&amp;($A14804+1/24))-COUNTIF(tData[BezoekLangEind],"&lt;="&amp;$A14804)</f>
        <v/>
      </c>
      <c r="G14804" s="15">
        <f>IF($D14804=1,$B14804*100+$C14804,-1)</f>
        <v/>
      </c>
      <c r="H14804" s="15">
        <f>IF($D14804=1,$B14804,-1)</f>
        <v/>
      </c>
      <c r="I14804" s="15">
        <f>IF($D14804=1,$C14804,-1)</f>
        <v/>
      </c>
    </row>
    <row r="14805">
      <c r="A14805" s="33" t="n">
        <v>45908.75</v>
      </c>
      <c r="B14805" s="15">
        <f>WEEKDAY($A14805,2)</f>
        <v/>
      </c>
      <c r="C14805" s="15">
        <f>HOUR($A14805)</f>
        <v/>
      </c>
      <c r="D14805" s="15">
        <f>IF(AND($A14805&gt;=Instellingen!$B$6,$A14805&lt;Instellingen!$B$7),1,0)</f>
        <v/>
      </c>
      <c r="E14805" s="15">
        <f>COUNTIF(tData[BezoekStart],"&lt;"&amp;($A14805+1/24))-COUNTIF(tData[BezoekEind],"&lt;="&amp;$A14805)</f>
        <v/>
      </c>
      <c r="F14805" s="15">
        <f>COUNTIF(tData[BezoekLangStart],"&lt;"&amp;($A14805+1/24))-COUNTIF(tData[BezoekLangEind],"&lt;="&amp;$A14805)</f>
        <v/>
      </c>
      <c r="G14805" s="15">
        <f>IF($D14805=1,$B14805*100+$C14805,-1)</f>
        <v/>
      </c>
      <c r="H14805" s="15">
        <f>IF($D14805=1,$B14805,-1)</f>
        <v/>
      </c>
      <c r="I14805" s="15">
        <f>IF($D14805=1,$C14805,-1)</f>
        <v/>
      </c>
    </row>
    <row r="14806">
      <c r="A14806" s="33" t="n">
        <v>45908.79166666666</v>
      </c>
      <c r="B14806" s="15">
        <f>WEEKDAY($A14806,2)</f>
        <v/>
      </c>
      <c r="C14806" s="15">
        <f>HOUR($A14806)</f>
        <v/>
      </c>
      <c r="D14806" s="15">
        <f>IF(AND($A14806&gt;=Instellingen!$B$6,$A14806&lt;Instellingen!$B$7),1,0)</f>
        <v/>
      </c>
      <c r="E14806" s="15">
        <f>COUNTIF(tData[BezoekStart],"&lt;"&amp;($A14806+1/24))-COUNTIF(tData[BezoekEind],"&lt;="&amp;$A14806)</f>
        <v/>
      </c>
      <c r="F14806" s="15">
        <f>COUNTIF(tData[BezoekLangStart],"&lt;"&amp;($A14806+1/24))-COUNTIF(tData[BezoekLangEind],"&lt;="&amp;$A14806)</f>
        <v/>
      </c>
      <c r="G14806" s="15">
        <f>IF($D14806=1,$B14806*100+$C14806,-1)</f>
        <v/>
      </c>
      <c r="H14806" s="15">
        <f>IF($D14806=1,$B14806,-1)</f>
        <v/>
      </c>
      <c r="I14806" s="15">
        <f>IF($D14806=1,$C14806,-1)</f>
        <v/>
      </c>
    </row>
    <row r="14807">
      <c r="A14807" s="33" t="n">
        <v>45908.83333333334</v>
      </c>
      <c r="B14807" s="15">
        <f>WEEKDAY($A14807,2)</f>
        <v/>
      </c>
      <c r="C14807" s="15">
        <f>HOUR($A14807)</f>
        <v/>
      </c>
      <c r="D14807" s="15">
        <f>IF(AND($A14807&gt;=Instellingen!$B$6,$A14807&lt;Instellingen!$B$7),1,0)</f>
        <v/>
      </c>
      <c r="E14807" s="15">
        <f>COUNTIF(tData[BezoekStart],"&lt;"&amp;($A14807+1/24))-COUNTIF(tData[BezoekEind],"&lt;="&amp;$A14807)</f>
        <v/>
      </c>
      <c r="F14807" s="15">
        <f>COUNTIF(tData[BezoekLangStart],"&lt;"&amp;($A14807+1/24))-COUNTIF(tData[BezoekLangEind],"&lt;="&amp;$A14807)</f>
        <v/>
      </c>
      <c r="G14807" s="15">
        <f>IF($D14807=1,$B14807*100+$C14807,-1)</f>
        <v/>
      </c>
      <c r="H14807" s="15">
        <f>IF($D14807=1,$B14807,-1)</f>
        <v/>
      </c>
      <c r="I14807" s="15">
        <f>IF($D14807=1,$C14807,-1)</f>
        <v/>
      </c>
    </row>
    <row r="14808">
      <c r="A14808" s="33" t="n">
        <v>45908.875</v>
      </c>
      <c r="B14808" s="15">
        <f>WEEKDAY($A14808,2)</f>
        <v/>
      </c>
      <c r="C14808" s="15">
        <f>HOUR($A14808)</f>
        <v/>
      </c>
      <c r="D14808" s="15">
        <f>IF(AND($A14808&gt;=Instellingen!$B$6,$A14808&lt;Instellingen!$B$7),1,0)</f>
        <v/>
      </c>
      <c r="E14808" s="15">
        <f>COUNTIF(tData[BezoekStart],"&lt;"&amp;($A14808+1/24))-COUNTIF(tData[BezoekEind],"&lt;="&amp;$A14808)</f>
        <v/>
      </c>
      <c r="F14808" s="15">
        <f>COUNTIF(tData[BezoekLangStart],"&lt;"&amp;($A14808+1/24))-COUNTIF(tData[BezoekLangEind],"&lt;="&amp;$A14808)</f>
        <v/>
      </c>
      <c r="G14808" s="15">
        <f>IF($D14808=1,$B14808*100+$C14808,-1)</f>
        <v/>
      </c>
      <c r="H14808" s="15">
        <f>IF($D14808=1,$B14808,-1)</f>
        <v/>
      </c>
      <c r="I14808" s="15">
        <f>IF($D14808=1,$C14808,-1)</f>
        <v/>
      </c>
    </row>
    <row r="14809">
      <c r="A14809" s="33" t="n">
        <v>45908.91666666666</v>
      </c>
      <c r="B14809" s="15">
        <f>WEEKDAY($A14809,2)</f>
        <v/>
      </c>
      <c r="C14809" s="15">
        <f>HOUR($A14809)</f>
        <v/>
      </c>
      <c r="D14809" s="15">
        <f>IF(AND($A14809&gt;=Instellingen!$B$6,$A14809&lt;Instellingen!$B$7),1,0)</f>
        <v/>
      </c>
      <c r="E14809" s="15">
        <f>COUNTIF(tData[BezoekStart],"&lt;"&amp;($A14809+1/24))-COUNTIF(tData[BezoekEind],"&lt;="&amp;$A14809)</f>
        <v/>
      </c>
      <c r="F14809" s="15">
        <f>COUNTIF(tData[BezoekLangStart],"&lt;"&amp;($A14809+1/24))-COUNTIF(tData[BezoekLangEind],"&lt;="&amp;$A14809)</f>
        <v/>
      </c>
      <c r="G14809" s="15">
        <f>IF($D14809=1,$B14809*100+$C14809,-1)</f>
        <v/>
      </c>
      <c r="H14809" s="15">
        <f>IF($D14809=1,$B14809,-1)</f>
        <v/>
      </c>
      <c r="I14809" s="15">
        <f>IF($D14809=1,$C14809,-1)</f>
        <v/>
      </c>
    </row>
    <row r="14810">
      <c r="A14810" s="33" t="n">
        <v>45908.95833333334</v>
      </c>
      <c r="B14810" s="15">
        <f>WEEKDAY($A14810,2)</f>
        <v/>
      </c>
      <c r="C14810" s="15">
        <f>HOUR($A14810)</f>
        <v/>
      </c>
      <c r="D14810" s="15">
        <f>IF(AND($A14810&gt;=Instellingen!$B$6,$A14810&lt;Instellingen!$B$7),1,0)</f>
        <v/>
      </c>
      <c r="E14810" s="15">
        <f>COUNTIF(tData[BezoekStart],"&lt;"&amp;($A14810+1/24))-COUNTIF(tData[BezoekEind],"&lt;="&amp;$A14810)</f>
        <v/>
      </c>
      <c r="F14810" s="15">
        <f>COUNTIF(tData[BezoekLangStart],"&lt;"&amp;($A14810+1/24))-COUNTIF(tData[BezoekLangEind],"&lt;="&amp;$A14810)</f>
        <v/>
      </c>
      <c r="G14810" s="15">
        <f>IF($D14810=1,$B14810*100+$C14810,-1)</f>
        <v/>
      </c>
      <c r="H14810" s="15">
        <f>IF($D14810=1,$B14810,-1)</f>
        <v/>
      </c>
      <c r="I14810" s="15">
        <f>IF($D14810=1,$C14810,-1)</f>
        <v/>
      </c>
    </row>
    <row r="14811">
      <c r="A14811" s="33" t="n">
        <v>45909</v>
      </c>
      <c r="B14811" s="15">
        <f>WEEKDAY($A14811,2)</f>
        <v/>
      </c>
      <c r="C14811" s="15">
        <f>HOUR($A14811)</f>
        <v/>
      </c>
      <c r="D14811" s="15">
        <f>IF(AND($A14811&gt;=Instellingen!$B$6,$A14811&lt;Instellingen!$B$7),1,0)</f>
        <v/>
      </c>
      <c r="E14811" s="15">
        <f>COUNTIF(tData[BezoekStart],"&lt;"&amp;($A14811+1/24))-COUNTIF(tData[BezoekEind],"&lt;="&amp;$A14811)</f>
        <v/>
      </c>
      <c r="F14811" s="15">
        <f>COUNTIF(tData[BezoekLangStart],"&lt;"&amp;($A14811+1/24))-COUNTIF(tData[BezoekLangEind],"&lt;="&amp;$A14811)</f>
        <v/>
      </c>
      <c r="G14811" s="15">
        <f>IF($D14811=1,$B14811*100+$C14811,-1)</f>
        <v/>
      </c>
      <c r="H14811" s="15">
        <f>IF($D14811=1,$B14811,-1)</f>
        <v/>
      </c>
      <c r="I14811" s="15">
        <f>IF($D14811=1,$C14811,-1)</f>
        <v/>
      </c>
    </row>
    <row r="14812">
      <c r="A14812" s="33" t="n">
        <v>45909.04166666666</v>
      </c>
      <c r="B14812" s="15">
        <f>WEEKDAY($A14812,2)</f>
        <v/>
      </c>
      <c r="C14812" s="15">
        <f>HOUR($A14812)</f>
        <v/>
      </c>
      <c r="D14812" s="15">
        <f>IF(AND($A14812&gt;=Instellingen!$B$6,$A14812&lt;Instellingen!$B$7),1,0)</f>
        <v/>
      </c>
      <c r="E14812" s="15">
        <f>COUNTIF(tData[BezoekStart],"&lt;"&amp;($A14812+1/24))-COUNTIF(tData[BezoekEind],"&lt;="&amp;$A14812)</f>
        <v/>
      </c>
      <c r="F14812" s="15">
        <f>COUNTIF(tData[BezoekLangStart],"&lt;"&amp;($A14812+1/24))-COUNTIF(tData[BezoekLangEind],"&lt;="&amp;$A14812)</f>
        <v/>
      </c>
      <c r="G14812" s="15">
        <f>IF($D14812=1,$B14812*100+$C14812,-1)</f>
        <v/>
      </c>
      <c r="H14812" s="15">
        <f>IF($D14812=1,$B14812,-1)</f>
        <v/>
      </c>
      <c r="I14812" s="15">
        <f>IF($D14812=1,$C14812,-1)</f>
        <v/>
      </c>
    </row>
    <row r="14813">
      <c r="A14813" s="33" t="n">
        <v>45909.08333333334</v>
      </c>
      <c r="B14813" s="15">
        <f>WEEKDAY($A14813,2)</f>
        <v/>
      </c>
      <c r="C14813" s="15">
        <f>HOUR($A14813)</f>
        <v/>
      </c>
      <c r="D14813" s="15">
        <f>IF(AND($A14813&gt;=Instellingen!$B$6,$A14813&lt;Instellingen!$B$7),1,0)</f>
        <v/>
      </c>
      <c r="E14813" s="15">
        <f>COUNTIF(tData[BezoekStart],"&lt;"&amp;($A14813+1/24))-COUNTIF(tData[BezoekEind],"&lt;="&amp;$A14813)</f>
        <v/>
      </c>
      <c r="F14813" s="15">
        <f>COUNTIF(tData[BezoekLangStart],"&lt;"&amp;($A14813+1/24))-COUNTIF(tData[BezoekLangEind],"&lt;="&amp;$A14813)</f>
        <v/>
      </c>
      <c r="G14813" s="15">
        <f>IF($D14813=1,$B14813*100+$C14813,-1)</f>
        <v/>
      </c>
      <c r="H14813" s="15">
        <f>IF($D14813=1,$B14813,-1)</f>
        <v/>
      </c>
      <c r="I14813" s="15">
        <f>IF($D14813=1,$C14813,-1)</f>
        <v/>
      </c>
    </row>
    <row r="14814">
      <c r="A14814" s="33" t="n">
        <v>45909.125</v>
      </c>
      <c r="B14814" s="15">
        <f>WEEKDAY($A14814,2)</f>
        <v/>
      </c>
      <c r="C14814" s="15">
        <f>HOUR($A14814)</f>
        <v/>
      </c>
      <c r="D14814" s="15">
        <f>IF(AND($A14814&gt;=Instellingen!$B$6,$A14814&lt;Instellingen!$B$7),1,0)</f>
        <v/>
      </c>
      <c r="E14814" s="15">
        <f>COUNTIF(tData[BezoekStart],"&lt;"&amp;($A14814+1/24))-COUNTIF(tData[BezoekEind],"&lt;="&amp;$A14814)</f>
        <v/>
      </c>
      <c r="F14814" s="15">
        <f>COUNTIF(tData[BezoekLangStart],"&lt;"&amp;($A14814+1/24))-COUNTIF(tData[BezoekLangEind],"&lt;="&amp;$A14814)</f>
        <v/>
      </c>
      <c r="G14814" s="15">
        <f>IF($D14814=1,$B14814*100+$C14814,-1)</f>
        <v/>
      </c>
      <c r="H14814" s="15">
        <f>IF($D14814=1,$B14814,-1)</f>
        <v/>
      </c>
      <c r="I14814" s="15">
        <f>IF($D14814=1,$C14814,-1)</f>
        <v/>
      </c>
    </row>
    <row r="14815">
      <c r="A14815" s="33" t="n">
        <v>45909.16666666666</v>
      </c>
      <c r="B14815" s="15">
        <f>WEEKDAY($A14815,2)</f>
        <v/>
      </c>
      <c r="C14815" s="15">
        <f>HOUR($A14815)</f>
        <v/>
      </c>
      <c r="D14815" s="15">
        <f>IF(AND($A14815&gt;=Instellingen!$B$6,$A14815&lt;Instellingen!$B$7),1,0)</f>
        <v/>
      </c>
      <c r="E14815" s="15">
        <f>COUNTIF(tData[BezoekStart],"&lt;"&amp;($A14815+1/24))-COUNTIF(tData[BezoekEind],"&lt;="&amp;$A14815)</f>
        <v/>
      </c>
      <c r="F14815" s="15">
        <f>COUNTIF(tData[BezoekLangStart],"&lt;"&amp;($A14815+1/24))-COUNTIF(tData[BezoekLangEind],"&lt;="&amp;$A14815)</f>
        <v/>
      </c>
      <c r="G14815" s="15">
        <f>IF($D14815=1,$B14815*100+$C14815,-1)</f>
        <v/>
      </c>
      <c r="H14815" s="15">
        <f>IF($D14815=1,$B14815,-1)</f>
        <v/>
      </c>
      <c r="I14815" s="15">
        <f>IF($D14815=1,$C14815,-1)</f>
        <v/>
      </c>
    </row>
    <row r="14816">
      <c r="A14816" s="33" t="n">
        <v>45909.20833333334</v>
      </c>
      <c r="B14816" s="15">
        <f>WEEKDAY($A14816,2)</f>
        <v/>
      </c>
      <c r="C14816" s="15">
        <f>HOUR($A14816)</f>
        <v/>
      </c>
      <c r="D14816" s="15">
        <f>IF(AND($A14816&gt;=Instellingen!$B$6,$A14816&lt;Instellingen!$B$7),1,0)</f>
        <v/>
      </c>
      <c r="E14816" s="15">
        <f>COUNTIF(tData[BezoekStart],"&lt;"&amp;($A14816+1/24))-COUNTIF(tData[BezoekEind],"&lt;="&amp;$A14816)</f>
        <v/>
      </c>
      <c r="F14816" s="15">
        <f>COUNTIF(tData[BezoekLangStart],"&lt;"&amp;($A14816+1/24))-COUNTIF(tData[BezoekLangEind],"&lt;="&amp;$A14816)</f>
        <v/>
      </c>
      <c r="G14816" s="15">
        <f>IF($D14816=1,$B14816*100+$C14816,-1)</f>
        <v/>
      </c>
      <c r="H14816" s="15">
        <f>IF($D14816=1,$B14816,-1)</f>
        <v/>
      </c>
      <c r="I14816" s="15">
        <f>IF($D14816=1,$C14816,-1)</f>
        <v/>
      </c>
    </row>
    <row r="14817">
      <c r="A14817" s="33" t="n">
        <v>45909.25</v>
      </c>
      <c r="B14817" s="15">
        <f>WEEKDAY($A14817,2)</f>
        <v/>
      </c>
      <c r="C14817" s="15">
        <f>HOUR($A14817)</f>
        <v/>
      </c>
      <c r="D14817" s="15">
        <f>IF(AND($A14817&gt;=Instellingen!$B$6,$A14817&lt;Instellingen!$B$7),1,0)</f>
        <v/>
      </c>
      <c r="E14817" s="15">
        <f>COUNTIF(tData[BezoekStart],"&lt;"&amp;($A14817+1/24))-COUNTIF(tData[BezoekEind],"&lt;="&amp;$A14817)</f>
        <v/>
      </c>
      <c r="F14817" s="15">
        <f>COUNTIF(tData[BezoekLangStart],"&lt;"&amp;($A14817+1/24))-COUNTIF(tData[BezoekLangEind],"&lt;="&amp;$A14817)</f>
        <v/>
      </c>
      <c r="G14817" s="15">
        <f>IF($D14817=1,$B14817*100+$C14817,-1)</f>
        <v/>
      </c>
      <c r="H14817" s="15">
        <f>IF($D14817=1,$B14817,-1)</f>
        <v/>
      </c>
      <c r="I14817" s="15">
        <f>IF($D14817=1,$C14817,-1)</f>
        <v/>
      </c>
    </row>
    <row r="14818">
      <c r="A14818" s="33" t="n">
        <v>45909.29166666666</v>
      </c>
      <c r="B14818" s="15">
        <f>WEEKDAY($A14818,2)</f>
        <v/>
      </c>
      <c r="C14818" s="15">
        <f>HOUR($A14818)</f>
        <v/>
      </c>
      <c r="D14818" s="15">
        <f>IF(AND($A14818&gt;=Instellingen!$B$6,$A14818&lt;Instellingen!$B$7),1,0)</f>
        <v/>
      </c>
      <c r="E14818" s="15">
        <f>COUNTIF(tData[BezoekStart],"&lt;"&amp;($A14818+1/24))-COUNTIF(tData[BezoekEind],"&lt;="&amp;$A14818)</f>
        <v/>
      </c>
      <c r="F14818" s="15">
        <f>COUNTIF(tData[BezoekLangStart],"&lt;"&amp;($A14818+1/24))-COUNTIF(tData[BezoekLangEind],"&lt;="&amp;$A14818)</f>
        <v/>
      </c>
      <c r="G14818" s="15">
        <f>IF($D14818=1,$B14818*100+$C14818,-1)</f>
        <v/>
      </c>
      <c r="H14818" s="15">
        <f>IF($D14818=1,$B14818,-1)</f>
        <v/>
      </c>
      <c r="I14818" s="15">
        <f>IF($D14818=1,$C14818,-1)</f>
        <v/>
      </c>
    </row>
    <row r="14819">
      <c r="A14819" s="33" t="n">
        <v>45909.33333333334</v>
      </c>
      <c r="B14819" s="15">
        <f>WEEKDAY($A14819,2)</f>
        <v/>
      </c>
      <c r="C14819" s="15">
        <f>HOUR($A14819)</f>
        <v/>
      </c>
      <c r="D14819" s="15">
        <f>IF(AND($A14819&gt;=Instellingen!$B$6,$A14819&lt;Instellingen!$B$7),1,0)</f>
        <v/>
      </c>
      <c r="E14819" s="15">
        <f>COUNTIF(tData[BezoekStart],"&lt;"&amp;($A14819+1/24))-COUNTIF(tData[BezoekEind],"&lt;="&amp;$A14819)</f>
        <v/>
      </c>
      <c r="F14819" s="15">
        <f>COUNTIF(tData[BezoekLangStart],"&lt;"&amp;($A14819+1/24))-COUNTIF(tData[BezoekLangEind],"&lt;="&amp;$A14819)</f>
        <v/>
      </c>
      <c r="G14819" s="15">
        <f>IF($D14819=1,$B14819*100+$C14819,-1)</f>
        <v/>
      </c>
      <c r="H14819" s="15">
        <f>IF($D14819=1,$B14819,-1)</f>
        <v/>
      </c>
      <c r="I14819" s="15">
        <f>IF($D14819=1,$C14819,-1)</f>
        <v/>
      </c>
    </row>
    <row r="14820">
      <c r="A14820" s="33" t="n">
        <v>45909.375</v>
      </c>
      <c r="B14820" s="15">
        <f>WEEKDAY($A14820,2)</f>
        <v/>
      </c>
      <c r="C14820" s="15">
        <f>HOUR($A14820)</f>
        <v/>
      </c>
      <c r="D14820" s="15">
        <f>IF(AND($A14820&gt;=Instellingen!$B$6,$A14820&lt;Instellingen!$B$7),1,0)</f>
        <v/>
      </c>
      <c r="E14820" s="15">
        <f>COUNTIF(tData[BezoekStart],"&lt;"&amp;($A14820+1/24))-COUNTIF(tData[BezoekEind],"&lt;="&amp;$A14820)</f>
        <v/>
      </c>
      <c r="F14820" s="15">
        <f>COUNTIF(tData[BezoekLangStart],"&lt;"&amp;($A14820+1/24))-COUNTIF(tData[BezoekLangEind],"&lt;="&amp;$A14820)</f>
        <v/>
      </c>
      <c r="G14820" s="15">
        <f>IF($D14820=1,$B14820*100+$C14820,-1)</f>
        <v/>
      </c>
      <c r="H14820" s="15">
        <f>IF($D14820=1,$B14820,-1)</f>
        <v/>
      </c>
      <c r="I14820" s="15">
        <f>IF($D14820=1,$C14820,-1)</f>
        <v/>
      </c>
    </row>
    <row r="14821">
      <c r="A14821" s="33" t="n">
        <v>45909.41666666666</v>
      </c>
      <c r="B14821" s="15">
        <f>WEEKDAY($A14821,2)</f>
        <v/>
      </c>
      <c r="C14821" s="15">
        <f>HOUR($A14821)</f>
        <v/>
      </c>
      <c r="D14821" s="15">
        <f>IF(AND($A14821&gt;=Instellingen!$B$6,$A14821&lt;Instellingen!$B$7),1,0)</f>
        <v/>
      </c>
      <c r="E14821" s="15">
        <f>COUNTIF(tData[BezoekStart],"&lt;"&amp;($A14821+1/24))-COUNTIF(tData[BezoekEind],"&lt;="&amp;$A14821)</f>
        <v/>
      </c>
      <c r="F14821" s="15">
        <f>COUNTIF(tData[BezoekLangStart],"&lt;"&amp;($A14821+1/24))-COUNTIF(tData[BezoekLangEind],"&lt;="&amp;$A14821)</f>
        <v/>
      </c>
      <c r="G14821" s="15">
        <f>IF($D14821=1,$B14821*100+$C14821,-1)</f>
        <v/>
      </c>
      <c r="H14821" s="15">
        <f>IF($D14821=1,$B14821,-1)</f>
        <v/>
      </c>
      <c r="I14821" s="15">
        <f>IF($D14821=1,$C14821,-1)</f>
        <v/>
      </c>
    </row>
    <row r="14822">
      <c r="A14822" s="33" t="n">
        <v>45909.45833333334</v>
      </c>
      <c r="B14822" s="15">
        <f>WEEKDAY($A14822,2)</f>
        <v/>
      </c>
      <c r="C14822" s="15">
        <f>HOUR($A14822)</f>
        <v/>
      </c>
      <c r="D14822" s="15">
        <f>IF(AND($A14822&gt;=Instellingen!$B$6,$A14822&lt;Instellingen!$B$7),1,0)</f>
        <v/>
      </c>
      <c r="E14822" s="15">
        <f>COUNTIF(tData[BezoekStart],"&lt;"&amp;($A14822+1/24))-COUNTIF(tData[BezoekEind],"&lt;="&amp;$A14822)</f>
        <v/>
      </c>
      <c r="F14822" s="15">
        <f>COUNTIF(tData[BezoekLangStart],"&lt;"&amp;($A14822+1/24))-COUNTIF(tData[BezoekLangEind],"&lt;="&amp;$A14822)</f>
        <v/>
      </c>
      <c r="G14822" s="15">
        <f>IF($D14822=1,$B14822*100+$C14822,-1)</f>
        <v/>
      </c>
      <c r="H14822" s="15">
        <f>IF($D14822=1,$B14822,-1)</f>
        <v/>
      </c>
      <c r="I14822" s="15">
        <f>IF($D14822=1,$C14822,-1)</f>
        <v/>
      </c>
    </row>
    <row r="14823">
      <c r="A14823" s="33" t="n">
        <v>45909.5</v>
      </c>
      <c r="B14823" s="15">
        <f>WEEKDAY($A14823,2)</f>
        <v/>
      </c>
      <c r="C14823" s="15">
        <f>HOUR($A14823)</f>
        <v/>
      </c>
      <c r="D14823" s="15">
        <f>IF(AND($A14823&gt;=Instellingen!$B$6,$A14823&lt;Instellingen!$B$7),1,0)</f>
        <v/>
      </c>
      <c r="E14823" s="15">
        <f>COUNTIF(tData[BezoekStart],"&lt;"&amp;($A14823+1/24))-COUNTIF(tData[BezoekEind],"&lt;="&amp;$A14823)</f>
        <v/>
      </c>
      <c r="F14823" s="15">
        <f>COUNTIF(tData[BezoekLangStart],"&lt;"&amp;($A14823+1/24))-COUNTIF(tData[BezoekLangEind],"&lt;="&amp;$A14823)</f>
        <v/>
      </c>
      <c r="G14823" s="15">
        <f>IF($D14823=1,$B14823*100+$C14823,-1)</f>
        <v/>
      </c>
      <c r="H14823" s="15">
        <f>IF($D14823=1,$B14823,-1)</f>
        <v/>
      </c>
      <c r="I14823" s="15">
        <f>IF($D14823=1,$C14823,-1)</f>
        <v/>
      </c>
    </row>
    <row r="14824">
      <c r="A14824" s="33" t="n">
        <v>45909.54166666666</v>
      </c>
      <c r="B14824" s="15">
        <f>WEEKDAY($A14824,2)</f>
        <v/>
      </c>
      <c r="C14824" s="15">
        <f>HOUR($A14824)</f>
        <v/>
      </c>
      <c r="D14824" s="15">
        <f>IF(AND($A14824&gt;=Instellingen!$B$6,$A14824&lt;Instellingen!$B$7),1,0)</f>
        <v/>
      </c>
      <c r="E14824" s="15">
        <f>COUNTIF(tData[BezoekStart],"&lt;"&amp;($A14824+1/24))-COUNTIF(tData[BezoekEind],"&lt;="&amp;$A14824)</f>
        <v/>
      </c>
      <c r="F14824" s="15">
        <f>COUNTIF(tData[BezoekLangStart],"&lt;"&amp;($A14824+1/24))-COUNTIF(tData[BezoekLangEind],"&lt;="&amp;$A14824)</f>
        <v/>
      </c>
      <c r="G14824" s="15">
        <f>IF($D14824=1,$B14824*100+$C14824,-1)</f>
        <v/>
      </c>
      <c r="H14824" s="15">
        <f>IF($D14824=1,$B14824,-1)</f>
        <v/>
      </c>
      <c r="I14824" s="15">
        <f>IF($D14824=1,$C14824,-1)</f>
        <v/>
      </c>
    </row>
    <row r="14825">
      <c r="A14825" s="33" t="n">
        <v>45909.58333333334</v>
      </c>
      <c r="B14825" s="15">
        <f>WEEKDAY($A14825,2)</f>
        <v/>
      </c>
      <c r="C14825" s="15">
        <f>HOUR($A14825)</f>
        <v/>
      </c>
      <c r="D14825" s="15">
        <f>IF(AND($A14825&gt;=Instellingen!$B$6,$A14825&lt;Instellingen!$B$7),1,0)</f>
        <v/>
      </c>
      <c r="E14825" s="15">
        <f>COUNTIF(tData[BezoekStart],"&lt;"&amp;($A14825+1/24))-COUNTIF(tData[BezoekEind],"&lt;="&amp;$A14825)</f>
        <v/>
      </c>
      <c r="F14825" s="15">
        <f>COUNTIF(tData[BezoekLangStart],"&lt;"&amp;($A14825+1/24))-COUNTIF(tData[BezoekLangEind],"&lt;="&amp;$A14825)</f>
        <v/>
      </c>
      <c r="G14825" s="15">
        <f>IF($D14825=1,$B14825*100+$C14825,-1)</f>
        <v/>
      </c>
      <c r="H14825" s="15">
        <f>IF($D14825=1,$B14825,-1)</f>
        <v/>
      </c>
      <c r="I14825" s="15">
        <f>IF($D14825=1,$C14825,-1)</f>
        <v/>
      </c>
    </row>
    <row r="14826">
      <c r="A14826" s="33" t="n">
        <v>45909.625</v>
      </c>
      <c r="B14826" s="15">
        <f>WEEKDAY($A14826,2)</f>
        <v/>
      </c>
      <c r="C14826" s="15">
        <f>HOUR($A14826)</f>
        <v/>
      </c>
      <c r="D14826" s="15">
        <f>IF(AND($A14826&gt;=Instellingen!$B$6,$A14826&lt;Instellingen!$B$7),1,0)</f>
        <v/>
      </c>
      <c r="E14826" s="15">
        <f>COUNTIF(tData[BezoekStart],"&lt;"&amp;($A14826+1/24))-COUNTIF(tData[BezoekEind],"&lt;="&amp;$A14826)</f>
        <v/>
      </c>
      <c r="F14826" s="15">
        <f>COUNTIF(tData[BezoekLangStart],"&lt;"&amp;($A14826+1/24))-COUNTIF(tData[BezoekLangEind],"&lt;="&amp;$A14826)</f>
        <v/>
      </c>
      <c r="G14826" s="15">
        <f>IF($D14826=1,$B14826*100+$C14826,-1)</f>
        <v/>
      </c>
      <c r="H14826" s="15">
        <f>IF($D14826=1,$B14826,-1)</f>
        <v/>
      </c>
      <c r="I14826" s="15">
        <f>IF($D14826=1,$C14826,-1)</f>
        <v/>
      </c>
    </row>
    <row r="14827">
      <c r="A14827" s="33" t="n">
        <v>45909.66666666666</v>
      </c>
      <c r="B14827" s="15">
        <f>WEEKDAY($A14827,2)</f>
        <v/>
      </c>
      <c r="C14827" s="15">
        <f>HOUR($A14827)</f>
        <v/>
      </c>
      <c r="D14827" s="15">
        <f>IF(AND($A14827&gt;=Instellingen!$B$6,$A14827&lt;Instellingen!$B$7),1,0)</f>
        <v/>
      </c>
      <c r="E14827" s="15">
        <f>COUNTIF(tData[BezoekStart],"&lt;"&amp;($A14827+1/24))-COUNTIF(tData[BezoekEind],"&lt;="&amp;$A14827)</f>
        <v/>
      </c>
      <c r="F14827" s="15">
        <f>COUNTIF(tData[BezoekLangStart],"&lt;"&amp;($A14827+1/24))-COUNTIF(tData[BezoekLangEind],"&lt;="&amp;$A14827)</f>
        <v/>
      </c>
      <c r="G14827" s="15">
        <f>IF($D14827=1,$B14827*100+$C14827,-1)</f>
        <v/>
      </c>
      <c r="H14827" s="15">
        <f>IF($D14827=1,$B14827,-1)</f>
        <v/>
      </c>
      <c r="I14827" s="15">
        <f>IF($D14827=1,$C14827,-1)</f>
        <v/>
      </c>
    </row>
    <row r="14828">
      <c r="A14828" s="33" t="n">
        <v>45909.70833333334</v>
      </c>
      <c r="B14828" s="15">
        <f>WEEKDAY($A14828,2)</f>
        <v/>
      </c>
      <c r="C14828" s="15">
        <f>HOUR($A14828)</f>
        <v/>
      </c>
      <c r="D14828" s="15">
        <f>IF(AND($A14828&gt;=Instellingen!$B$6,$A14828&lt;Instellingen!$B$7),1,0)</f>
        <v/>
      </c>
      <c r="E14828" s="15">
        <f>COUNTIF(tData[BezoekStart],"&lt;"&amp;($A14828+1/24))-COUNTIF(tData[BezoekEind],"&lt;="&amp;$A14828)</f>
        <v/>
      </c>
      <c r="F14828" s="15">
        <f>COUNTIF(tData[BezoekLangStart],"&lt;"&amp;($A14828+1/24))-COUNTIF(tData[BezoekLangEind],"&lt;="&amp;$A14828)</f>
        <v/>
      </c>
      <c r="G14828" s="15">
        <f>IF($D14828=1,$B14828*100+$C14828,-1)</f>
        <v/>
      </c>
      <c r="H14828" s="15">
        <f>IF($D14828=1,$B14828,-1)</f>
        <v/>
      </c>
      <c r="I14828" s="15">
        <f>IF($D14828=1,$C14828,-1)</f>
        <v/>
      </c>
    </row>
    <row r="14829">
      <c r="A14829" s="33" t="n">
        <v>45909.75</v>
      </c>
      <c r="B14829" s="15">
        <f>WEEKDAY($A14829,2)</f>
        <v/>
      </c>
      <c r="C14829" s="15">
        <f>HOUR($A14829)</f>
        <v/>
      </c>
      <c r="D14829" s="15">
        <f>IF(AND($A14829&gt;=Instellingen!$B$6,$A14829&lt;Instellingen!$B$7),1,0)</f>
        <v/>
      </c>
      <c r="E14829" s="15">
        <f>COUNTIF(tData[BezoekStart],"&lt;"&amp;($A14829+1/24))-COUNTIF(tData[BezoekEind],"&lt;="&amp;$A14829)</f>
        <v/>
      </c>
      <c r="F14829" s="15">
        <f>COUNTIF(tData[BezoekLangStart],"&lt;"&amp;($A14829+1/24))-COUNTIF(tData[BezoekLangEind],"&lt;="&amp;$A14829)</f>
        <v/>
      </c>
      <c r="G14829" s="15">
        <f>IF($D14829=1,$B14829*100+$C14829,-1)</f>
        <v/>
      </c>
      <c r="H14829" s="15">
        <f>IF($D14829=1,$B14829,-1)</f>
        <v/>
      </c>
      <c r="I14829" s="15">
        <f>IF($D14829=1,$C14829,-1)</f>
        <v/>
      </c>
    </row>
    <row r="14830">
      <c r="A14830" s="33" t="n">
        <v>45909.79166666666</v>
      </c>
      <c r="B14830" s="15">
        <f>WEEKDAY($A14830,2)</f>
        <v/>
      </c>
      <c r="C14830" s="15">
        <f>HOUR($A14830)</f>
        <v/>
      </c>
      <c r="D14830" s="15">
        <f>IF(AND($A14830&gt;=Instellingen!$B$6,$A14830&lt;Instellingen!$B$7),1,0)</f>
        <v/>
      </c>
      <c r="E14830" s="15">
        <f>COUNTIF(tData[BezoekStart],"&lt;"&amp;($A14830+1/24))-COUNTIF(tData[BezoekEind],"&lt;="&amp;$A14830)</f>
        <v/>
      </c>
      <c r="F14830" s="15">
        <f>COUNTIF(tData[BezoekLangStart],"&lt;"&amp;($A14830+1/24))-COUNTIF(tData[BezoekLangEind],"&lt;="&amp;$A14830)</f>
        <v/>
      </c>
      <c r="G14830" s="15">
        <f>IF($D14830=1,$B14830*100+$C14830,-1)</f>
        <v/>
      </c>
      <c r="H14830" s="15">
        <f>IF($D14830=1,$B14830,-1)</f>
        <v/>
      </c>
      <c r="I14830" s="15">
        <f>IF($D14830=1,$C14830,-1)</f>
        <v/>
      </c>
    </row>
    <row r="14831">
      <c r="A14831" s="33" t="n">
        <v>45909.83333333334</v>
      </c>
      <c r="B14831" s="15">
        <f>WEEKDAY($A14831,2)</f>
        <v/>
      </c>
      <c r="C14831" s="15">
        <f>HOUR($A14831)</f>
        <v/>
      </c>
      <c r="D14831" s="15">
        <f>IF(AND($A14831&gt;=Instellingen!$B$6,$A14831&lt;Instellingen!$B$7),1,0)</f>
        <v/>
      </c>
      <c r="E14831" s="15">
        <f>COUNTIF(tData[BezoekStart],"&lt;"&amp;($A14831+1/24))-COUNTIF(tData[BezoekEind],"&lt;="&amp;$A14831)</f>
        <v/>
      </c>
      <c r="F14831" s="15">
        <f>COUNTIF(tData[BezoekLangStart],"&lt;"&amp;($A14831+1/24))-COUNTIF(tData[BezoekLangEind],"&lt;="&amp;$A14831)</f>
        <v/>
      </c>
      <c r="G14831" s="15">
        <f>IF($D14831=1,$B14831*100+$C14831,-1)</f>
        <v/>
      </c>
      <c r="H14831" s="15">
        <f>IF($D14831=1,$B14831,-1)</f>
        <v/>
      </c>
      <c r="I14831" s="15">
        <f>IF($D14831=1,$C14831,-1)</f>
        <v/>
      </c>
    </row>
    <row r="14832">
      <c r="A14832" s="33" t="n">
        <v>45909.875</v>
      </c>
      <c r="B14832" s="15">
        <f>WEEKDAY($A14832,2)</f>
        <v/>
      </c>
      <c r="C14832" s="15">
        <f>HOUR($A14832)</f>
        <v/>
      </c>
      <c r="D14832" s="15">
        <f>IF(AND($A14832&gt;=Instellingen!$B$6,$A14832&lt;Instellingen!$B$7),1,0)</f>
        <v/>
      </c>
      <c r="E14832" s="15">
        <f>COUNTIF(tData[BezoekStart],"&lt;"&amp;($A14832+1/24))-COUNTIF(tData[BezoekEind],"&lt;="&amp;$A14832)</f>
        <v/>
      </c>
      <c r="F14832" s="15">
        <f>COUNTIF(tData[BezoekLangStart],"&lt;"&amp;($A14832+1/24))-COUNTIF(tData[BezoekLangEind],"&lt;="&amp;$A14832)</f>
        <v/>
      </c>
      <c r="G14832" s="15">
        <f>IF($D14832=1,$B14832*100+$C14832,-1)</f>
        <v/>
      </c>
      <c r="H14832" s="15">
        <f>IF($D14832=1,$B14832,-1)</f>
        <v/>
      </c>
      <c r="I14832" s="15">
        <f>IF($D14832=1,$C14832,-1)</f>
        <v/>
      </c>
    </row>
    <row r="14833">
      <c r="A14833" s="33" t="n">
        <v>45909.91666666666</v>
      </c>
      <c r="B14833" s="15">
        <f>WEEKDAY($A14833,2)</f>
        <v/>
      </c>
      <c r="C14833" s="15">
        <f>HOUR($A14833)</f>
        <v/>
      </c>
      <c r="D14833" s="15">
        <f>IF(AND($A14833&gt;=Instellingen!$B$6,$A14833&lt;Instellingen!$B$7),1,0)</f>
        <v/>
      </c>
      <c r="E14833" s="15">
        <f>COUNTIF(tData[BezoekStart],"&lt;"&amp;($A14833+1/24))-COUNTIF(tData[BezoekEind],"&lt;="&amp;$A14833)</f>
        <v/>
      </c>
      <c r="F14833" s="15">
        <f>COUNTIF(tData[BezoekLangStart],"&lt;"&amp;($A14833+1/24))-COUNTIF(tData[BezoekLangEind],"&lt;="&amp;$A14833)</f>
        <v/>
      </c>
      <c r="G14833" s="15">
        <f>IF($D14833=1,$B14833*100+$C14833,-1)</f>
        <v/>
      </c>
      <c r="H14833" s="15">
        <f>IF($D14833=1,$B14833,-1)</f>
        <v/>
      </c>
      <c r="I14833" s="15">
        <f>IF($D14833=1,$C14833,-1)</f>
        <v/>
      </c>
    </row>
    <row r="14834">
      <c r="A14834" s="33" t="n">
        <v>45909.95833333334</v>
      </c>
      <c r="B14834" s="15">
        <f>WEEKDAY($A14834,2)</f>
        <v/>
      </c>
      <c r="C14834" s="15">
        <f>HOUR($A14834)</f>
        <v/>
      </c>
      <c r="D14834" s="15">
        <f>IF(AND($A14834&gt;=Instellingen!$B$6,$A14834&lt;Instellingen!$B$7),1,0)</f>
        <v/>
      </c>
      <c r="E14834" s="15">
        <f>COUNTIF(tData[BezoekStart],"&lt;"&amp;($A14834+1/24))-COUNTIF(tData[BezoekEind],"&lt;="&amp;$A14834)</f>
        <v/>
      </c>
      <c r="F14834" s="15">
        <f>COUNTIF(tData[BezoekLangStart],"&lt;"&amp;($A14834+1/24))-COUNTIF(tData[BezoekLangEind],"&lt;="&amp;$A14834)</f>
        <v/>
      </c>
      <c r="G14834" s="15">
        <f>IF($D14834=1,$B14834*100+$C14834,-1)</f>
        <v/>
      </c>
      <c r="H14834" s="15">
        <f>IF($D14834=1,$B14834,-1)</f>
        <v/>
      </c>
      <c r="I14834" s="15">
        <f>IF($D14834=1,$C14834,-1)</f>
        <v/>
      </c>
    </row>
    <row r="14835">
      <c r="A14835" s="33" t="n">
        <v>45910</v>
      </c>
      <c r="B14835" s="15">
        <f>WEEKDAY($A14835,2)</f>
        <v/>
      </c>
      <c r="C14835" s="15">
        <f>HOUR($A14835)</f>
        <v/>
      </c>
      <c r="D14835" s="15">
        <f>IF(AND($A14835&gt;=Instellingen!$B$6,$A14835&lt;Instellingen!$B$7),1,0)</f>
        <v/>
      </c>
      <c r="E14835" s="15">
        <f>COUNTIF(tData[BezoekStart],"&lt;"&amp;($A14835+1/24))-COUNTIF(tData[BezoekEind],"&lt;="&amp;$A14835)</f>
        <v/>
      </c>
      <c r="F14835" s="15">
        <f>COUNTIF(tData[BezoekLangStart],"&lt;"&amp;($A14835+1/24))-COUNTIF(tData[BezoekLangEind],"&lt;="&amp;$A14835)</f>
        <v/>
      </c>
      <c r="G14835" s="15">
        <f>IF($D14835=1,$B14835*100+$C14835,-1)</f>
        <v/>
      </c>
      <c r="H14835" s="15">
        <f>IF($D14835=1,$B14835,-1)</f>
        <v/>
      </c>
      <c r="I14835" s="15">
        <f>IF($D14835=1,$C14835,-1)</f>
        <v/>
      </c>
    </row>
    <row r="14836">
      <c r="A14836" s="33" t="n">
        <v>45910.04166666666</v>
      </c>
      <c r="B14836" s="15">
        <f>WEEKDAY($A14836,2)</f>
        <v/>
      </c>
      <c r="C14836" s="15">
        <f>HOUR($A14836)</f>
        <v/>
      </c>
      <c r="D14836" s="15">
        <f>IF(AND($A14836&gt;=Instellingen!$B$6,$A14836&lt;Instellingen!$B$7),1,0)</f>
        <v/>
      </c>
      <c r="E14836" s="15">
        <f>COUNTIF(tData[BezoekStart],"&lt;"&amp;($A14836+1/24))-COUNTIF(tData[BezoekEind],"&lt;="&amp;$A14836)</f>
        <v/>
      </c>
      <c r="F14836" s="15">
        <f>COUNTIF(tData[BezoekLangStart],"&lt;"&amp;($A14836+1/24))-COUNTIF(tData[BezoekLangEind],"&lt;="&amp;$A14836)</f>
        <v/>
      </c>
      <c r="G14836" s="15">
        <f>IF($D14836=1,$B14836*100+$C14836,-1)</f>
        <v/>
      </c>
      <c r="H14836" s="15">
        <f>IF($D14836=1,$B14836,-1)</f>
        <v/>
      </c>
      <c r="I14836" s="15">
        <f>IF($D14836=1,$C14836,-1)</f>
        <v/>
      </c>
    </row>
    <row r="14837">
      <c r="A14837" s="33" t="n">
        <v>45910.08333333334</v>
      </c>
      <c r="B14837" s="15">
        <f>WEEKDAY($A14837,2)</f>
        <v/>
      </c>
      <c r="C14837" s="15">
        <f>HOUR($A14837)</f>
        <v/>
      </c>
      <c r="D14837" s="15">
        <f>IF(AND($A14837&gt;=Instellingen!$B$6,$A14837&lt;Instellingen!$B$7),1,0)</f>
        <v/>
      </c>
      <c r="E14837" s="15">
        <f>COUNTIF(tData[BezoekStart],"&lt;"&amp;($A14837+1/24))-COUNTIF(tData[BezoekEind],"&lt;="&amp;$A14837)</f>
        <v/>
      </c>
      <c r="F14837" s="15">
        <f>COUNTIF(tData[BezoekLangStart],"&lt;"&amp;($A14837+1/24))-COUNTIF(tData[BezoekLangEind],"&lt;="&amp;$A14837)</f>
        <v/>
      </c>
      <c r="G14837" s="15">
        <f>IF($D14837=1,$B14837*100+$C14837,-1)</f>
        <v/>
      </c>
      <c r="H14837" s="15">
        <f>IF($D14837=1,$B14837,-1)</f>
        <v/>
      </c>
      <c r="I14837" s="15">
        <f>IF($D14837=1,$C14837,-1)</f>
        <v/>
      </c>
    </row>
    <row r="14838">
      <c r="A14838" s="33" t="n">
        <v>45910.125</v>
      </c>
      <c r="B14838" s="15">
        <f>WEEKDAY($A14838,2)</f>
        <v/>
      </c>
      <c r="C14838" s="15">
        <f>HOUR($A14838)</f>
        <v/>
      </c>
      <c r="D14838" s="15">
        <f>IF(AND($A14838&gt;=Instellingen!$B$6,$A14838&lt;Instellingen!$B$7),1,0)</f>
        <v/>
      </c>
      <c r="E14838" s="15">
        <f>COUNTIF(tData[BezoekStart],"&lt;"&amp;($A14838+1/24))-COUNTIF(tData[BezoekEind],"&lt;="&amp;$A14838)</f>
        <v/>
      </c>
      <c r="F14838" s="15">
        <f>COUNTIF(tData[BezoekLangStart],"&lt;"&amp;($A14838+1/24))-COUNTIF(tData[BezoekLangEind],"&lt;="&amp;$A14838)</f>
        <v/>
      </c>
      <c r="G14838" s="15">
        <f>IF($D14838=1,$B14838*100+$C14838,-1)</f>
        <v/>
      </c>
      <c r="H14838" s="15">
        <f>IF($D14838=1,$B14838,-1)</f>
        <v/>
      </c>
      <c r="I14838" s="15">
        <f>IF($D14838=1,$C14838,-1)</f>
        <v/>
      </c>
    </row>
    <row r="14839">
      <c r="A14839" s="33" t="n">
        <v>45910.16666666666</v>
      </c>
      <c r="B14839" s="15">
        <f>WEEKDAY($A14839,2)</f>
        <v/>
      </c>
      <c r="C14839" s="15">
        <f>HOUR($A14839)</f>
        <v/>
      </c>
      <c r="D14839" s="15">
        <f>IF(AND($A14839&gt;=Instellingen!$B$6,$A14839&lt;Instellingen!$B$7),1,0)</f>
        <v/>
      </c>
      <c r="E14839" s="15">
        <f>COUNTIF(tData[BezoekStart],"&lt;"&amp;($A14839+1/24))-COUNTIF(tData[BezoekEind],"&lt;="&amp;$A14839)</f>
        <v/>
      </c>
      <c r="F14839" s="15">
        <f>COUNTIF(tData[BezoekLangStart],"&lt;"&amp;($A14839+1/24))-COUNTIF(tData[BezoekLangEind],"&lt;="&amp;$A14839)</f>
        <v/>
      </c>
      <c r="G14839" s="15">
        <f>IF($D14839=1,$B14839*100+$C14839,-1)</f>
        <v/>
      </c>
      <c r="H14839" s="15">
        <f>IF($D14839=1,$B14839,-1)</f>
        <v/>
      </c>
      <c r="I14839" s="15">
        <f>IF($D14839=1,$C14839,-1)</f>
        <v/>
      </c>
    </row>
    <row r="14840">
      <c r="A14840" s="33" t="n">
        <v>45910.20833333334</v>
      </c>
      <c r="B14840" s="15">
        <f>WEEKDAY($A14840,2)</f>
        <v/>
      </c>
      <c r="C14840" s="15">
        <f>HOUR($A14840)</f>
        <v/>
      </c>
      <c r="D14840" s="15">
        <f>IF(AND($A14840&gt;=Instellingen!$B$6,$A14840&lt;Instellingen!$B$7),1,0)</f>
        <v/>
      </c>
      <c r="E14840" s="15">
        <f>COUNTIF(tData[BezoekStart],"&lt;"&amp;($A14840+1/24))-COUNTIF(tData[BezoekEind],"&lt;="&amp;$A14840)</f>
        <v/>
      </c>
      <c r="F14840" s="15">
        <f>COUNTIF(tData[BezoekLangStart],"&lt;"&amp;($A14840+1/24))-COUNTIF(tData[BezoekLangEind],"&lt;="&amp;$A14840)</f>
        <v/>
      </c>
      <c r="G14840" s="15">
        <f>IF($D14840=1,$B14840*100+$C14840,-1)</f>
        <v/>
      </c>
      <c r="H14840" s="15">
        <f>IF($D14840=1,$B14840,-1)</f>
        <v/>
      </c>
      <c r="I14840" s="15">
        <f>IF($D14840=1,$C14840,-1)</f>
        <v/>
      </c>
    </row>
    <row r="14841">
      <c r="A14841" s="33" t="n">
        <v>45910.25</v>
      </c>
      <c r="B14841" s="15">
        <f>WEEKDAY($A14841,2)</f>
        <v/>
      </c>
      <c r="C14841" s="15">
        <f>HOUR($A14841)</f>
        <v/>
      </c>
      <c r="D14841" s="15">
        <f>IF(AND($A14841&gt;=Instellingen!$B$6,$A14841&lt;Instellingen!$B$7),1,0)</f>
        <v/>
      </c>
      <c r="E14841" s="15">
        <f>COUNTIF(tData[BezoekStart],"&lt;"&amp;($A14841+1/24))-COUNTIF(tData[BezoekEind],"&lt;="&amp;$A14841)</f>
        <v/>
      </c>
      <c r="F14841" s="15">
        <f>COUNTIF(tData[BezoekLangStart],"&lt;"&amp;($A14841+1/24))-COUNTIF(tData[BezoekLangEind],"&lt;="&amp;$A14841)</f>
        <v/>
      </c>
      <c r="G14841" s="15">
        <f>IF($D14841=1,$B14841*100+$C14841,-1)</f>
        <v/>
      </c>
      <c r="H14841" s="15">
        <f>IF($D14841=1,$B14841,-1)</f>
        <v/>
      </c>
      <c r="I14841" s="15">
        <f>IF($D14841=1,$C14841,-1)</f>
        <v/>
      </c>
    </row>
    <row r="14842">
      <c r="A14842" s="33" t="n">
        <v>45910.29166666666</v>
      </c>
      <c r="B14842" s="15">
        <f>WEEKDAY($A14842,2)</f>
        <v/>
      </c>
      <c r="C14842" s="15">
        <f>HOUR($A14842)</f>
        <v/>
      </c>
      <c r="D14842" s="15">
        <f>IF(AND($A14842&gt;=Instellingen!$B$6,$A14842&lt;Instellingen!$B$7),1,0)</f>
        <v/>
      </c>
      <c r="E14842" s="15">
        <f>COUNTIF(tData[BezoekStart],"&lt;"&amp;($A14842+1/24))-COUNTIF(tData[BezoekEind],"&lt;="&amp;$A14842)</f>
        <v/>
      </c>
      <c r="F14842" s="15">
        <f>COUNTIF(tData[BezoekLangStart],"&lt;"&amp;($A14842+1/24))-COUNTIF(tData[BezoekLangEind],"&lt;="&amp;$A14842)</f>
        <v/>
      </c>
      <c r="G14842" s="15">
        <f>IF($D14842=1,$B14842*100+$C14842,-1)</f>
        <v/>
      </c>
      <c r="H14842" s="15">
        <f>IF($D14842=1,$B14842,-1)</f>
        <v/>
      </c>
      <c r="I14842" s="15">
        <f>IF($D14842=1,$C14842,-1)</f>
        <v/>
      </c>
    </row>
    <row r="14843">
      <c r="A14843" s="33" t="n">
        <v>45910.33333333334</v>
      </c>
      <c r="B14843" s="15">
        <f>WEEKDAY($A14843,2)</f>
        <v/>
      </c>
      <c r="C14843" s="15">
        <f>HOUR($A14843)</f>
        <v/>
      </c>
      <c r="D14843" s="15">
        <f>IF(AND($A14843&gt;=Instellingen!$B$6,$A14843&lt;Instellingen!$B$7),1,0)</f>
        <v/>
      </c>
      <c r="E14843" s="15">
        <f>COUNTIF(tData[BezoekStart],"&lt;"&amp;($A14843+1/24))-COUNTIF(tData[BezoekEind],"&lt;="&amp;$A14843)</f>
        <v/>
      </c>
      <c r="F14843" s="15">
        <f>COUNTIF(tData[BezoekLangStart],"&lt;"&amp;($A14843+1/24))-COUNTIF(tData[BezoekLangEind],"&lt;="&amp;$A14843)</f>
        <v/>
      </c>
      <c r="G14843" s="15">
        <f>IF($D14843=1,$B14843*100+$C14843,-1)</f>
        <v/>
      </c>
      <c r="H14843" s="15">
        <f>IF($D14843=1,$B14843,-1)</f>
        <v/>
      </c>
      <c r="I14843" s="15">
        <f>IF($D14843=1,$C14843,-1)</f>
        <v/>
      </c>
    </row>
    <row r="14844">
      <c r="A14844" s="33" t="n">
        <v>45910.375</v>
      </c>
      <c r="B14844" s="15">
        <f>WEEKDAY($A14844,2)</f>
        <v/>
      </c>
      <c r="C14844" s="15">
        <f>HOUR($A14844)</f>
        <v/>
      </c>
      <c r="D14844" s="15">
        <f>IF(AND($A14844&gt;=Instellingen!$B$6,$A14844&lt;Instellingen!$B$7),1,0)</f>
        <v/>
      </c>
      <c r="E14844" s="15">
        <f>COUNTIF(tData[BezoekStart],"&lt;"&amp;($A14844+1/24))-COUNTIF(tData[BezoekEind],"&lt;="&amp;$A14844)</f>
        <v/>
      </c>
      <c r="F14844" s="15">
        <f>COUNTIF(tData[BezoekLangStart],"&lt;"&amp;($A14844+1/24))-COUNTIF(tData[BezoekLangEind],"&lt;="&amp;$A14844)</f>
        <v/>
      </c>
      <c r="G14844" s="15">
        <f>IF($D14844=1,$B14844*100+$C14844,-1)</f>
        <v/>
      </c>
      <c r="H14844" s="15">
        <f>IF($D14844=1,$B14844,-1)</f>
        <v/>
      </c>
      <c r="I14844" s="15">
        <f>IF($D14844=1,$C14844,-1)</f>
        <v/>
      </c>
    </row>
    <row r="14845">
      <c r="A14845" s="33" t="n">
        <v>45910.41666666666</v>
      </c>
      <c r="B14845" s="15">
        <f>WEEKDAY($A14845,2)</f>
        <v/>
      </c>
      <c r="C14845" s="15">
        <f>HOUR($A14845)</f>
        <v/>
      </c>
      <c r="D14845" s="15">
        <f>IF(AND($A14845&gt;=Instellingen!$B$6,$A14845&lt;Instellingen!$B$7),1,0)</f>
        <v/>
      </c>
      <c r="E14845" s="15">
        <f>COUNTIF(tData[BezoekStart],"&lt;"&amp;($A14845+1/24))-COUNTIF(tData[BezoekEind],"&lt;="&amp;$A14845)</f>
        <v/>
      </c>
      <c r="F14845" s="15">
        <f>COUNTIF(tData[BezoekLangStart],"&lt;"&amp;($A14845+1/24))-COUNTIF(tData[BezoekLangEind],"&lt;="&amp;$A14845)</f>
        <v/>
      </c>
      <c r="G14845" s="15">
        <f>IF($D14845=1,$B14845*100+$C14845,-1)</f>
        <v/>
      </c>
      <c r="H14845" s="15">
        <f>IF($D14845=1,$B14845,-1)</f>
        <v/>
      </c>
      <c r="I14845" s="15">
        <f>IF($D14845=1,$C14845,-1)</f>
        <v/>
      </c>
    </row>
    <row r="14846">
      <c r="A14846" s="33" t="n">
        <v>45910.45833333334</v>
      </c>
      <c r="B14846" s="15">
        <f>WEEKDAY($A14846,2)</f>
        <v/>
      </c>
      <c r="C14846" s="15">
        <f>HOUR($A14846)</f>
        <v/>
      </c>
      <c r="D14846" s="15">
        <f>IF(AND($A14846&gt;=Instellingen!$B$6,$A14846&lt;Instellingen!$B$7),1,0)</f>
        <v/>
      </c>
      <c r="E14846" s="15">
        <f>COUNTIF(tData[BezoekStart],"&lt;"&amp;($A14846+1/24))-COUNTIF(tData[BezoekEind],"&lt;="&amp;$A14846)</f>
        <v/>
      </c>
      <c r="F14846" s="15">
        <f>COUNTIF(tData[BezoekLangStart],"&lt;"&amp;($A14846+1/24))-COUNTIF(tData[BezoekLangEind],"&lt;="&amp;$A14846)</f>
        <v/>
      </c>
      <c r="G14846" s="15">
        <f>IF($D14846=1,$B14846*100+$C14846,-1)</f>
        <v/>
      </c>
      <c r="H14846" s="15">
        <f>IF($D14846=1,$B14846,-1)</f>
        <v/>
      </c>
      <c r="I14846" s="15">
        <f>IF($D14846=1,$C14846,-1)</f>
        <v/>
      </c>
    </row>
    <row r="14847">
      <c r="A14847" s="33" t="n">
        <v>45910.5</v>
      </c>
      <c r="B14847" s="15">
        <f>WEEKDAY($A14847,2)</f>
        <v/>
      </c>
      <c r="C14847" s="15">
        <f>HOUR($A14847)</f>
        <v/>
      </c>
      <c r="D14847" s="15">
        <f>IF(AND($A14847&gt;=Instellingen!$B$6,$A14847&lt;Instellingen!$B$7),1,0)</f>
        <v/>
      </c>
      <c r="E14847" s="15">
        <f>COUNTIF(tData[BezoekStart],"&lt;"&amp;($A14847+1/24))-COUNTIF(tData[BezoekEind],"&lt;="&amp;$A14847)</f>
        <v/>
      </c>
      <c r="F14847" s="15">
        <f>COUNTIF(tData[BezoekLangStart],"&lt;"&amp;($A14847+1/24))-COUNTIF(tData[BezoekLangEind],"&lt;="&amp;$A14847)</f>
        <v/>
      </c>
      <c r="G14847" s="15">
        <f>IF($D14847=1,$B14847*100+$C14847,-1)</f>
        <v/>
      </c>
      <c r="H14847" s="15">
        <f>IF($D14847=1,$B14847,-1)</f>
        <v/>
      </c>
      <c r="I14847" s="15">
        <f>IF($D14847=1,$C14847,-1)</f>
        <v/>
      </c>
    </row>
    <row r="14848">
      <c r="A14848" s="33" t="n">
        <v>45910.54166666666</v>
      </c>
      <c r="B14848" s="15">
        <f>WEEKDAY($A14848,2)</f>
        <v/>
      </c>
      <c r="C14848" s="15">
        <f>HOUR($A14848)</f>
        <v/>
      </c>
      <c r="D14848" s="15">
        <f>IF(AND($A14848&gt;=Instellingen!$B$6,$A14848&lt;Instellingen!$B$7),1,0)</f>
        <v/>
      </c>
      <c r="E14848" s="15">
        <f>COUNTIF(tData[BezoekStart],"&lt;"&amp;($A14848+1/24))-COUNTIF(tData[BezoekEind],"&lt;="&amp;$A14848)</f>
        <v/>
      </c>
      <c r="F14848" s="15">
        <f>COUNTIF(tData[BezoekLangStart],"&lt;"&amp;($A14848+1/24))-COUNTIF(tData[BezoekLangEind],"&lt;="&amp;$A14848)</f>
        <v/>
      </c>
      <c r="G14848" s="15">
        <f>IF($D14848=1,$B14848*100+$C14848,-1)</f>
        <v/>
      </c>
      <c r="H14848" s="15">
        <f>IF($D14848=1,$B14848,-1)</f>
        <v/>
      </c>
      <c r="I14848" s="15">
        <f>IF($D14848=1,$C14848,-1)</f>
        <v/>
      </c>
    </row>
    <row r="14849">
      <c r="A14849" s="33" t="n">
        <v>45910.58333333334</v>
      </c>
      <c r="B14849" s="15">
        <f>WEEKDAY($A14849,2)</f>
        <v/>
      </c>
      <c r="C14849" s="15">
        <f>HOUR($A14849)</f>
        <v/>
      </c>
      <c r="D14849" s="15">
        <f>IF(AND($A14849&gt;=Instellingen!$B$6,$A14849&lt;Instellingen!$B$7),1,0)</f>
        <v/>
      </c>
      <c r="E14849" s="15">
        <f>COUNTIF(tData[BezoekStart],"&lt;"&amp;($A14849+1/24))-COUNTIF(tData[BezoekEind],"&lt;="&amp;$A14849)</f>
        <v/>
      </c>
      <c r="F14849" s="15">
        <f>COUNTIF(tData[BezoekLangStart],"&lt;"&amp;($A14849+1/24))-COUNTIF(tData[BezoekLangEind],"&lt;="&amp;$A14849)</f>
        <v/>
      </c>
      <c r="G14849" s="15">
        <f>IF($D14849=1,$B14849*100+$C14849,-1)</f>
        <v/>
      </c>
      <c r="H14849" s="15">
        <f>IF($D14849=1,$B14849,-1)</f>
        <v/>
      </c>
      <c r="I14849" s="15">
        <f>IF($D14849=1,$C14849,-1)</f>
        <v/>
      </c>
    </row>
    <row r="14850">
      <c r="A14850" s="33" t="n">
        <v>45910.625</v>
      </c>
      <c r="B14850" s="15">
        <f>WEEKDAY($A14850,2)</f>
        <v/>
      </c>
      <c r="C14850" s="15">
        <f>HOUR($A14850)</f>
        <v/>
      </c>
      <c r="D14850" s="15">
        <f>IF(AND($A14850&gt;=Instellingen!$B$6,$A14850&lt;Instellingen!$B$7),1,0)</f>
        <v/>
      </c>
      <c r="E14850" s="15">
        <f>COUNTIF(tData[BezoekStart],"&lt;"&amp;($A14850+1/24))-COUNTIF(tData[BezoekEind],"&lt;="&amp;$A14850)</f>
        <v/>
      </c>
      <c r="F14850" s="15">
        <f>COUNTIF(tData[BezoekLangStart],"&lt;"&amp;($A14850+1/24))-COUNTIF(tData[BezoekLangEind],"&lt;="&amp;$A14850)</f>
        <v/>
      </c>
      <c r="G14850" s="15">
        <f>IF($D14850=1,$B14850*100+$C14850,-1)</f>
        <v/>
      </c>
      <c r="H14850" s="15">
        <f>IF($D14850=1,$B14850,-1)</f>
        <v/>
      </c>
      <c r="I14850" s="15">
        <f>IF($D14850=1,$C14850,-1)</f>
        <v/>
      </c>
    </row>
    <row r="14851">
      <c r="A14851" s="33" t="n">
        <v>45910.66666666666</v>
      </c>
      <c r="B14851" s="15">
        <f>WEEKDAY($A14851,2)</f>
        <v/>
      </c>
      <c r="C14851" s="15">
        <f>HOUR($A14851)</f>
        <v/>
      </c>
      <c r="D14851" s="15">
        <f>IF(AND($A14851&gt;=Instellingen!$B$6,$A14851&lt;Instellingen!$B$7),1,0)</f>
        <v/>
      </c>
      <c r="E14851" s="15">
        <f>COUNTIF(tData[BezoekStart],"&lt;"&amp;($A14851+1/24))-COUNTIF(tData[BezoekEind],"&lt;="&amp;$A14851)</f>
        <v/>
      </c>
      <c r="F14851" s="15">
        <f>COUNTIF(tData[BezoekLangStart],"&lt;"&amp;($A14851+1/24))-COUNTIF(tData[BezoekLangEind],"&lt;="&amp;$A14851)</f>
        <v/>
      </c>
      <c r="G14851" s="15">
        <f>IF($D14851=1,$B14851*100+$C14851,-1)</f>
        <v/>
      </c>
      <c r="H14851" s="15">
        <f>IF($D14851=1,$B14851,-1)</f>
        <v/>
      </c>
      <c r="I14851" s="15">
        <f>IF($D14851=1,$C14851,-1)</f>
        <v/>
      </c>
    </row>
    <row r="14852">
      <c r="A14852" s="33" t="n">
        <v>45910.70833333334</v>
      </c>
      <c r="B14852" s="15">
        <f>WEEKDAY($A14852,2)</f>
        <v/>
      </c>
      <c r="C14852" s="15">
        <f>HOUR($A14852)</f>
        <v/>
      </c>
      <c r="D14852" s="15">
        <f>IF(AND($A14852&gt;=Instellingen!$B$6,$A14852&lt;Instellingen!$B$7),1,0)</f>
        <v/>
      </c>
      <c r="E14852" s="15">
        <f>COUNTIF(tData[BezoekStart],"&lt;"&amp;($A14852+1/24))-COUNTIF(tData[BezoekEind],"&lt;="&amp;$A14852)</f>
        <v/>
      </c>
      <c r="F14852" s="15">
        <f>COUNTIF(tData[BezoekLangStart],"&lt;"&amp;($A14852+1/24))-COUNTIF(tData[BezoekLangEind],"&lt;="&amp;$A14852)</f>
        <v/>
      </c>
      <c r="G14852" s="15">
        <f>IF($D14852=1,$B14852*100+$C14852,-1)</f>
        <v/>
      </c>
      <c r="H14852" s="15">
        <f>IF($D14852=1,$B14852,-1)</f>
        <v/>
      </c>
      <c r="I14852" s="15">
        <f>IF($D14852=1,$C14852,-1)</f>
        <v/>
      </c>
    </row>
    <row r="14853">
      <c r="A14853" s="33" t="n">
        <v>45910.75</v>
      </c>
      <c r="B14853" s="15">
        <f>WEEKDAY($A14853,2)</f>
        <v/>
      </c>
      <c r="C14853" s="15">
        <f>HOUR($A14853)</f>
        <v/>
      </c>
      <c r="D14853" s="15">
        <f>IF(AND($A14853&gt;=Instellingen!$B$6,$A14853&lt;Instellingen!$B$7),1,0)</f>
        <v/>
      </c>
      <c r="E14853" s="15">
        <f>COUNTIF(tData[BezoekStart],"&lt;"&amp;($A14853+1/24))-COUNTIF(tData[BezoekEind],"&lt;="&amp;$A14853)</f>
        <v/>
      </c>
      <c r="F14853" s="15">
        <f>COUNTIF(tData[BezoekLangStart],"&lt;"&amp;($A14853+1/24))-COUNTIF(tData[BezoekLangEind],"&lt;="&amp;$A14853)</f>
        <v/>
      </c>
      <c r="G14853" s="15">
        <f>IF($D14853=1,$B14853*100+$C14853,-1)</f>
        <v/>
      </c>
      <c r="H14853" s="15">
        <f>IF($D14853=1,$B14853,-1)</f>
        <v/>
      </c>
      <c r="I14853" s="15">
        <f>IF($D14853=1,$C14853,-1)</f>
        <v/>
      </c>
    </row>
    <row r="14854">
      <c r="A14854" s="33" t="n">
        <v>45910.79166666666</v>
      </c>
      <c r="B14854" s="15">
        <f>WEEKDAY($A14854,2)</f>
        <v/>
      </c>
      <c r="C14854" s="15">
        <f>HOUR($A14854)</f>
        <v/>
      </c>
      <c r="D14854" s="15">
        <f>IF(AND($A14854&gt;=Instellingen!$B$6,$A14854&lt;Instellingen!$B$7),1,0)</f>
        <v/>
      </c>
      <c r="E14854" s="15">
        <f>COUNTIF(tData[BezoekStart],"&lt;"&amp;($A14854+1/24))-COUNTIF(tData[BezoekEind],"&lt;="&amp;$A14854)</f>
        <v/>
      </c>
      <c r="F14854" s="15">
        <f>COUNTIF(tData[BezoekLangStart],"&lt;"&amp;($A14854+1/24))-COUNTIF(tData[BezoekLangEind],"&lt;="&amp;$A14854)</f>
        <v/>
      </c>
      <c r="G14854" s="15">
        <f>IF($D14854=1,$B14854*100+$C14854,-1)</f>
        <v/>
      </c>
      <c r="H14854" s="15">
        <f>IF($D14854=1,$B14854,-1)</f>
        <v/>
      </c>
      <c r="I14854" s="15">
        <f>IF($D14854=1,$C14854,-1)</f>
        <v/>
      </c>
    </row>
    <row r="14855">
      <c r="A14855" s="33" t="n">
        <v>45910.83333333334</v>
      </c>
      <c r="B14855" s="15">
        <f>WEEKDAY($A14855,2)</f>
        <v/>
      </c>
      <c r="C14855" s="15">
        <f>HOUR($A14855)</f>
        <v/>
      </c>
      <c r="D14855" s="15">
        <f>IF(AND($A14855&gt;=Instellingen!$B$6,$A14855&lt;Instellingen!$B$7),1,0)</f>
        <v/>
      </c>
      <c r="E14855" s="15">
        <f>COUNTIF(tData[BezoekStart],"&lt;"&amp;($A14855+1/24))-COUNTIF(tData[BezoekEind],"&lt;="&amp;$A14855)</f>
        <v/>
      </c>
      <c r="F14855" s="15">
        <f>COUNTIF(tData[BezoekLangStart],"&lt;"&amp;($A14855+1/24))-COUNTIF(tData[BezoekLangEind],"&lt;="&amp;$A14855)</f>
        <v/>
      </c>
      <c r="G14855" s="15">
        <f>IF($D14855=1,$B14855*100+$C14855,-1)</f>
        <v/>
      </c>
      <c r="H14855" s="15">
        <f>IF($D14855=1,$B14855,-1)</f>
        <v/>
      </c>
      <c r="I14855" s="15">
        <f>IF($D14855=1,$C14855,-1)</f>
        <v/>
      </c>
    </row>
    <row r="14856">
      <c r="A14856" s="33" t="n">
        <v>45910.875</v>
      </c>
      <c r="B14856" s="15">
        <f>WEEKDAY($A14856,2)</f>
        <v/>
      </c>
      <c r="C14856" s="15">
        <f>HOUR($A14856)</f>
        <v/>
      </c>
      <c r="D14856" s="15">
        <f>IF(AND($A14856&gt;=Instellingen!$B$6,$A14856&lt;Instellingen!$B$7),1,0)</f>
        <v/>
      </c>
      <c r="E14856" s="15">
        <f>COUNTIF(tData[BezoekStart],"&lt;"&amp;($A14856+1/24))-COUNTIF(tData[BezoekEind],"&lt;="&amp;$A14856)</f>
        <v/>
      </c>
      <c r="F14856" s="15">
        <f>COUNTIF(tData[BezoekLangStart],"&lt;"&amp;($A14856+1/24))-COUNTIF(tData[BezoekLangEind],"&lt;="&amp;$A14856)</f>
        <v/>
      </c>
      <c r="G14856" s="15">
        <f>IF($D14856=1,$B14856*100+$C14856,-1)</f>
        <v/>
      </c>
      <c r="H14856" s="15">
        <f>IF($D14856=1,$B14856,-1)</f>
        <v/>
      </c>
      <c r="I14856" s="15">
        <f>IF($D14856=1,$C14856,-1)</f>
        <v/>
      </c>
    </row>
    <row r="14857">
      <c r="A14857" s="33" t="n">
        <v>45910.91666666666</v>
      </c>
      <c r="B14857" s="15">
        <f>WEEKDAY($A14857,2)</f>
        <v/>
      </c>
      <c r="C14857" s="15">
        <f>HOUR($A14857)</f>
        <v/>
      </c>
      <c r="D14857" s="15">
        <f>IF(AND($A14857&gt;=Instellingen!$B$6,$A14857&lt;Instellingen!$B$7),1,0)</f>
        <v/>
      </c>
      <c r="E14857" s="15">
        <f>COUNTIF(tData[BezoekStart],"&lt;"&amp;($A14857+1/24))-COUNTIF(tData[BezoekEind],"&lt;="&amp;$A14857)</f>
        <v/>
      </c>
      <c r="F14857" s="15">
        <f>COUNTIF(tData[BezoekLangStart],"&lt;"&amp;($A14857+1/24))-COUNTIF(tData[BezoekLangEind],"&lt;="&amp;$A14857)</f>
        <v/>
      </c>
      <c r="G14857" s="15">
        <f>IF($D14857=1,$B14857*100+$C14857,-1)</f>
        <v/>
      </c>
      <c r="H14857" s="15">
        <f>IF($D14857=1,$B14857,-1)</f>
        <v/>
      </c>
      <c r="I14857" s="15">
        <f>IF($D14857=1,$C14857,-1)</f>
        <v/>
      </c>
    </row>
    <row r="14858">
      <c r="A14858" s="33" t="n">
        <v>45910.95833333334</v>
      </c>
      <c r="B14858" s="15">
        <f>WEEKDAY($A14858,2)</f>
        <v/>
      </c>
      <c r="C14858" s="15">
        <f>HOUR($A14858)</f>
        <v/>
      </c>
      <c r="D14858" s="15">
        <f>IF(AND($A14858&gt;=Instellingen!$B$6,$A14858&lt;Instellingen!$B$7),1,0)</f>
        <v/>
      </c>
      <c r="E14858" s="15">
        <f>COUNTIF(tData[BezoekStart],"&lt;"&amp;($A14858+1/24))-COUNTIF(tData[BezoekEind],"&lt;="&amp;$A14858)</f>
        <v/>
      </c>
      <c r="F14858" s="15">
        <f>COUNTIF(tData[BezoekLangStart],"&lt;"&amp;($A14858+1/24))-COUNTIF(tData[BezoekLangEind],"&lt;="&amp;$A14858)</f>
        <v/>
      </c>
      <c r="G14858" s="15">
        <f>IF($D14858=1,$B14858*100+$C14858,-1)</f>
        <v/>
      </c>
      <c r="H14858" s="15">
        <f>IF($D14858=1,$B14858,-1)</f>
        <v/>
      </c>
      <c r="I14858" s="15">
        <f>IF($D14858=1,$C14858,-1)</f>
        <v/>
      </c>
    </row>
    <row r="14859">
      <c r="A14859" s="33" t="n">
        <v>45911</v>
      </c>
      <c r="B14859" s="15">
        <f>WEEKDAY($A14859,2)</f>
        <v/>
      </c>
      <c r="C14859" s="15">
        <f>HOUR($A14859)</f>
        <v/>
      </c>
      <c r="D14859" s="15">
        <f>IF(AND($A14859&gt;=Instellingen!$B$6,$A14859&lt;Instellingen!$B$7),1,0)</f>
        <v/>
      </c>
      <c r="E14859" s="15">
        <f>COUNTIF(tData[BezoekStart],"&lt;"&amp;($A14859+1/24))-COUNTIF(tData[BezoekEind],"&lt;="&amp;$A14859)</f>
        <v/>
      </c>
      <c r="F14859" s="15">
        <f>COUNTIF(tData[BezoekLangStart],"&lt;"&amp;($A14859+1/24))-COUNTIF(tData[BezoekLangEind],"&lt;="&amp;$A14859)</f>
        <v/>
      </c>
      <c r="G14859" s="15">
        <f>IF($D14859=1,$B14859*100+$C14859,-1)</f>
        <v/>
      </c>
      <c r="H14859" s="15">
        <f>IF($D14859=1,$B14859,-1)</f>
        <v/>
      </c>
      <c r="I14859" s="15">
        <f>IF($D14859=1,$C14859,-1)</f>
        <v/>
      </c>
    </row>
    <row r="14860">
      <c r="A14860" s="33" t="n">
        <v>45911.04166666666</v>
      </c>
      <c r="B14860" s="15">
        <f>WEEKDAY($A14860,2)</f>
        <v/>
      </c>
      <c r="C14860" s="15">
        <f>HOUR($A14860)</f>
        <v/>
      </c>
      <c r="D14860" s="15">
        <f>IF(AND($A14860&gt;=Instellingen!$B$6,$A14860&lt;Instellingen!$B$7),1,0)</f>
        <v/>
      </c>
      <c r="E14860" s="15">
        <f>COUNTIF(tData[BezoekStart],"&lt;"&amp;($A14860+1/24))-COUNTIF(tData[BezoekEind],"&lt;="&amp;$A14860)</f>
        <v/>
      </c>
      <c r="F14860" s="15">
        <f>COUNTIF(tData[BezoekLangStart],"&lt;"&amp;($A14860+1/24))-COUNTIF(tData[BezoekLangEind],"&lt;="&amp;$A14860)</f>
        <v/>
      </c>
      <c r="G14860" s="15">
        <f>IF($D14860=1,$B14860*100+$C14860,-1)</f>
        <v/>
      </c>
      <c r="H14860" s="15">
        <f>IF($D14860=1,$B14860,-1)</f>
        <v/>
      </c>
      <c r="I14860" s="15">
        <f>IF($D14860=1,$C14860,-1)</f>
        <v/>
      </c>
    </row>
    <row r="14861">
      <c r="A14861" s="33" t="n">
        <v>45911.08333333334</v>
      </c>
      <c r="B14861" s="15">
        <f>WEEKDAY($A14861,2)</f>
        <v/>
      </c>
      <c r="C14861" s="15">
        <f>HOUR($A14861)</f>
        <v/>
      </c>
      <c r="D14861" s="15">
        <f>IF(AND($A14861&gt;=Instellingen!$B$6,$A14861&lt;Instellingen!$B$7),1,0)</f>
        <v/>
      </c>
      <c r="E14861" s="15">
        <f>COUNTIF(tData[BezoekStart],"&lt;"&amp;($A14861+1/24))-COUNTIF(tData[BezoekEind],"&lt;="&amp;$A14861)</f>
        <v/>
      </c>
      <c r="F14861" s="15">
        <f>COUNTIF(tData[BezoekLangStart],"&lt;"&amp;($A14861+1/24))-COUNTIF(tData[BezoekLangEind],"&lt;="&amp;$A14861)</f>
        <v/>
      </c>
      <c r="G14861" s="15">
        <f>IF($D14861=1,$B14861*100+$C14861,-1)</f>
        <v/>
      </c>
      <c r="H14861" s="15">
        <f>IF($D14861=1,$B14861,-1)</f>
        <v/>
      </c>
      <c r="I14861" s="15">
        <f>IF($D14861=1,$C14861,-1)</f>
        <v/>
      </c>
    </row>
    <row r="14862">
      <c r="A14862" s="33" t="n">
        <v>45911.125</v>
      </c>
      <c r="B14862" s="15">
        <f>WEEKDAY($A14862,2)</f>
        <v/>
      </c>
      <c r="C14862" s="15">
        <f>HOUR($A14862)</f>
        <v/>
      </c>
      <c r="D14862" s="15">
        <f>IF(AND($A14862&gt;=Instellingen!$B$6,$A14862&lt;Instellingen!$B$7),1,0)</f>
        <v/>
      </c>
      <c r="E14862" s="15">
        <f>COUNTIF(tData[BezoekStart],"&lt;"&amp;($A14862+1/24))-COUNTIF(tData[BezoekEind],"&lt;="&amp;$A14862)</f>
        <v/>
      </c>
      <c r="F14862" s="15">
        <f>COUNTIF(tData[BezoekLangStart],"&lt;"&amp;($A14862+1/24))-COUNTIF(tData[BezoekLangEind],"&lt;="&amp;$A14862)</f>
        <v/>
      </c>
      <c r="G14862" s="15">
        <f>IF($D14862=1,$B14862*100+$C14862,-1)</f>
        <v/>
      </c>
      <c r="H14862" s="15">
        <f>IF($D14862=1,$B14862,-1)</f>
        <v/>
      </c>
      <c r="I14862" s="15">
        <f>IF($D14862=1,$C14862,-1)</f>
        <v/>
      </c>
    </row>
    <row r="14863">
      <c r="A14863" s="33" t="n">
        <v>45911.16666666666</v>
      </c>
      <c r="B14863" s="15">
        <f>WEEKDAY($A14863,2)</f>
        <v/>
      </c>
      <c r="C14863" s="15">
        <f>HOUR($A14863)</f>
        <v/>
      </c>
      <c r="D14863" s="15">
        <f>IF(AND($A14863&gt;=Instellingen!$B$6,$A14863&lt;Instellingen!$B$7),1,0)</f>
        <v/>
      </c>
      <c r="E14863" s="15">
        <f>COUNTIF(tData[BezoekStart],"&lt;"&amp;($A14863+1/24))-COUNTIF(tData[BezoekEind],"&lt;="&amp;$A14863)</f>
        <v/>
      </c>
      <c r="F14863" s="15">
        <f>COUNTIF(tData[BezoekLangStart],"&lt;"&amp;($A14863+1/24))-COUNTIF(tData[BezoekLangEind],"&lt;="&amp;$A14863)</f>
        <v/>
      </c>
      <c r="G14863" s="15">
        <f>IF($D14863=1,$B14863*100+$C14863,-1)</f>
        <v/>
      </c>
      <c r="H14863" s="15">
        <f>IF($D14863=1,$B14863,-1)</f>
        <v/>
      </c>
      <c r="I14863" s="15">
        <f>IF($D14863=1,$C14863,-1)</f>
        <v/>
      </c>
    </row>
    <row r="14864">
      <c r="A14864" s="33" t="n">
        <v>45911.20833333334</v>
      </c>
      <c r="B14864" s="15">
        <f>WEEKDAY($A14864,2)</f>
        <v/>
      </c>
      <c r="C14864" s="15">
        <f>HOUR($A14864)</f>
        <v/>
      </c>
      <c r="D14864" s="15">
        <f>IF(AND($A14864&gt;=Instellingen!$B$6,$A14864&lt;Instellingen!$B$7),1,0)</f>
        <v/>
      </c>
      <c r="E14864" s="15">
        <f>COUNTIF(tData[BezoekStart],"&lt;"&amp;($A14864+1/24))-COUNTIF(tData[BezoekEind],"&lt;="&amp;$A14864)</f>
        <v/>
      </c>
      <c r="F14864" s="15">
        <f>COUNTIF(tData[BezoekLangStart],"&lt;"&amp;($A14864+1/24))-COUNTIF(tData[BezoekLangEind],"&lt;="&amp;$A14864)</f>
        <v/>
      </c>
      <c r="G14864" s="15">
        <f>IF($D14864=1,$B14864*100+$C14864,-1)</f>
        <v/>
      </c>
      <c r="H14864" s="15">
        <f>IF($D14864=1,$B14864,-1)</f>
        <v/>
      </c>
      <c r="I14864" s="15">
        <f>IF($D14864=1,$C14864,-1)</f>
        <v/>
      </c>
    </row>
    <row r="14865">
      <c r="A14865" s="33" t="n">
        <v>45911.25</v>
      </c>
      <c r="B14865" s="15">
        <f>WEEKDAY($A14865,2)</f>
        <v/>
      </c>
      <c r="C14865" s="15">
        <f>HOUR($A14865)</f>
        <v/>
      </c>
      <c r="D14865" s="15">
        <f>IF(AND($A14865&gt;=Instellingen!$B$6,$A14865&lt;Instellingen!$B$7),1,0)</f>
        <v/>
      </c>
      <c r="E14865" s="15">
        <f>COUNTIF(tData[BezoekStart],"&lt;"&amp;($A14865+1/24))-COUNTIF(tData[BezoekEind],"&lt;="&amp;$A14865)</f>
        <v/>
      </c>
      <c r="F14865" s="15">
        <f>COUNTIF(tData[BezoekLangStart],"&lt;"&amp;($A14865+1/24))-COUNTIF(tData[BezoekLangEind],"&lt;="&amp;$A14865)</f>
        <v/>
      </c>
      <c r="G14865" s="15">
        <f>IF($D14865=1,$B14865*100+$C14865,-1)</f>
        <v/>
      </c>
      <c r="H14865" s="15">
        <f>IF($D14865=1,$B14865,-1)</f>
        <v/>
      </c>
      <c r="I14865" s="15">
        <f>IF($D14865=1,$C14865,-1)</f>
        <v/>
      </c>
    </row>
    <row r="14866">
      <c r="A14866" s="33" t="n">
        <v>45911.29166666666</v>
      </c>
      <c r="B14866" s="15">
        <f>WEEKDAY($A14866,2)</f>
        <v/>
      </c>
      <c r="C14866" s="15">
        <f>HOUR($A14866)</f>
        <v/>
      </c>
      <c r="D14866" s="15">
        <f>IF(AND($A14866&gt;=Instellingen!$B$6,$A14866&lt;Instellingen!$B$7),1,0)</f>
        <v/>
      </c>
      <c r="E14866" s="15">
        <f>COUNTIF(tData[BezoekStart],"&lt;"&amp;($A14866+1/24))-COUNTIF(tData[BezoekEind],"&lt;="&amp;$A14866)</f>
        <v/>
      </c>
      <c r="F14866" s="15">
        <f>COUNTIF(tData[BezoekLangStart],"&lt;"&amp;($A14866+1/24))-COUNTIF(tData[BezoekLangEind],"&lt;="&amp;$A14866)</f>
        <v/>
      </c>
      <c r="G14866" s="15">
        <f>IF($D14866=1,$B14866*100+$C14866,-1)</f>
        <v/>
      </c>
      <c r="H14866" s="15">
        <f>IF($D14866=1,$B14866,-1)</f>
        <v/>
      </c>
      <c r="I14866" s="15">
        <f>IF($D14866=1,$C14866,-1)</f>
        <v/>
      </c>
    </row>
    <row r="14867">
      <c r="A14867" s="33" t="n">
        <v>45911.33333333334</v>
      </c>
      <c r="B14867" s="15">
        <f>WEEKDAY($A14867,2)</f>
        <v/>
      </c>
      <c r="C14867" s="15">
        <f>HOUR($A14867)</f>
        <v/>
      </c>
      <c r="D14867" s="15">
        <f>IF(AND($A14867&gt;=Instellingen!$B$6,$A14867&lt;Instellingen!$B$7),1,0)</f>
        <v/>
      </c>
      <c r="E14867" s="15">
        <f>COUNTIF(tData[BezoekStart],"&lt;"&amp;($A14867+1/24))-COUNTIF(tData[BezoekEind],"&lt;="&amp;$A14867)</f>
        <v/>
      </c>
      <c r="F14867" s="15">
        <f>COUNTIF(tData[BezoekLangStart],"&lt;"&amp;($A14867+1/24))-COUNTIF(tData[BezoekLangEind],"&lt;="&amp;$A14867)</f>
        <v/>
      </c>
      <c r="G14867" s="15">
        <f>IF($D14867=1,$B14867*100+$C14867,-1)</f>
        <v/>
      </c>
      <c r="H14867" s="15">
        <f>IF($D14867=1,$B14867,-1)</f>
        <v/>
      </c>
      <c r="I14867" s="15">
        <f>IF($D14867=1,$C14867,-1)</f>
        <v/>
      </c>
    </row>
    <row r="14868">
      <c r="A14868" s="33" t="n">
        <v>45911.375</v>
      </c>
      <c r="B14868" s="15">
        <f>WEEKDAY($A14868,2)</f>
        <v/>
      </c>
      <c r="C14868" s="15">
        <f>HOUR($A14868)</f>
        <v/>
      </c>
      <c r="D14868" s="15">
        <f>IF(AND($A14868&gt;=Instellingen!$B$6,$A14868&lt;Instellingen!$B$7),1,0)</f>
        <v/>
      </c>
      <c r="E14868" s="15">
        <f>COUNTIF(tData[BezoekStart],"&lt;"&amp;($A14868+1/24))-COUNTIF(tData[BezoekEind],"&lt;="&amp;$A14868)</f>
        <v/>
      </c>
      <c r="F14868" s="15">
        <f>COUNTIF(tData[BezoekLangStart],"&lt;"&amp;($A14868+1/24))-COUNTIF(tData[BezoekLangEind],"&lt;="&amp;$A14868)</f>
        <v/>
      </c>
      <c r="G14868" s="15">
        <f>IF($D14868=1,$B14868*100+$C14868,-1)</f>
        <v/>
      </c>
      <c r="H14868" s="15">
        <f>IF($D14868=1,$B14868,-1)</f>
        <v/>
      </c>
      <c r="I14868" s="15">
        <f>IF($D14868=1,$C14868,-1)</f>
        <v/>
      </c>
    </row>
    <row r="14869">
      <c r="A14869" s="33" t="n">
        <v>45911.41666666666</v>
      </c>
      <c r="B14869" s="15">
        <f>WEEKDAY($A14869,2)</f>
        <v/>
      </c>
      <c r="C14869" s="15">
        <f>HOUR($A14869)</f>
        <v/>
      </c>
      <c r="D14869" s="15">
        <f>IF(AND($A14869&gt;=Instellingen!$B$6,$A14869&lt;Instellingen!$B$7),1,0)</f>
        <v/>
      </c>
      <c r="E14869" s="15">
        <f>COUNTIF(tData[BezoekStart],"&lt;"&amp;($A14869+1/24))-COUNTIF(tData[BezoekEind],"&lt;="&amp;$A14869)</f>
        <v/>
      </c>
      <c r="F14869" s="15">
        <f>COUNTIF(tData[BezoekLangStart],"&lt;"&amp;($A14869+1/24))-COUNTIF(tData[BezoekLangEind],"&lt;="&amp;$A14869)</f>
        <v/>
      </c>
      <c r="G14869" s="15">
        <f>IF($D14869=1,$B14869*100+$C14869,-1)</f>
        <v/>
      </c>
      <c r="H14869" s="15">
        <f>IF($D14869=1,$B14869,-1)</f>
        <v/>
      </c>
      <c r="I14869" s="15">
        <f>IF($D14869=1,$C14869,-1)</f>
        <v/>
      </c>
    </row>
    <row r="14870">
      <c r="A14870" s="33" t="n">
        <v>45911.45833333334</v>
      </c>
      <c r="B14870" s="15">
        <f>WEEKDAY($A14870,2)</f>
        <v/>
      </c>
      <c r="C14870" s="15">
        <f>HOUR($A14870)</f>
        <v/>
      </c>
      <c r="D14870" s="15">
        <f>IF(AND($A14870&gt;=Instellingen!$B$6,$A14870&lt;Instellingen!$B$7),1,0)</f>
        <v/>
      </c>
      <c r="E14870" s="15">
        <f>COUNTIF(tData[BezoekStart],"&lt;"&amp;($A14870+1/24))-COUNTIF(tData[BezoekEind],"&lt;="&amp;$A14870)</f>
        <v/>
      </c>
      <c r="F14870" s="15">
        <f>COUNTIF(tData[BezoekLangStart],"&lt;"&amp;($A14870+1/24))-COUNTIF(tData[BezoekLangEind],"&lt;="&amp;$A14870)</f>
        <v/>
      </c>
      <c r="G14870" s="15">
        <f>IF($D14870=1,$B14870*100+$C14870,-1)</f>
        <v/>
      </c>
      <c r="H14870" s="15">
        <f>IF($D14870=1,$B14870,-1)</f>
        <v/>
      </c>
      <c r="I14870" s="15">
        <f>IF($D14870=1,$C14870,-1)</f>
        <v/>
      </c>
    </row>
    <row r="14871">
      <c r="A14871" s="33" t="n">
        <v>45911.5</v>
      </c>
      <c r="B14871" s="15">
        <f>WEEKDAY($A14871,2)</f>
        <v/>
      </c>
      <c r="C14871" s="15">
        <f>HOUR($A14871)</f>
        <v/>
      </c>
      <c r="D14871" s="15">
        <f>IF(AND($A14871&gt;=Instellingen!$B$6,$A14871&lt;Instellingen!$B$7),1,0)</f>
        <v/>
      </c>
      <c r="E14871" s="15">
        <f>COUNTIF(tData[BezoekStart],"&lt;"&amp;($A14871+1/24))-COUNTIF(tData[BezoekEind],"&lt;="&amp;$A14871)</f>
        <v/>
      </c>
      <c r="F14871" s="15">
        <f>COUNTIF(tData[BezoekLangStart],"&lt;"&amp;($A14871+1/24))-COUNTIF(tData[BezoekLangEind],"&lt;="&amp;$A14871)</f>
        <v/>
      </c>
      <c r="G14871" s="15">
        <f>IF($D14871=1,$B14871*100+$C14871,-1)</f>
        <v/>
      </c>
      <c r="H14871" s="15">
        <f>IF($D14871=1,$B14871,-1)</f>
        <v/>
      </c>
      <c r="I14871" s="15">
        <f>IF($D14871=1,$C14871,-1)</f>
        <v/>
      </c>
    </row>
    <row r="14872">
      <c r="A14872" s="33" t="n">
        <v>45911.54166666666</v>
      </c>
      <c r="B14872" s="15">
        <f>WEEKDAY($A14872,2)</f>
        <v/>
      </c>
      <c r="C14872" s="15">
        <f>HOUR($A14872)</f>
        <v/>
      </c>
      <c r="D14872" s="15">
        <f>IF(AND($A14872&gt;=Instellingen!$B$6,$A14872&lt;Instellingen!$B$7),1,0)</f>
        <v/>
      </c>
      <c r="E14872" s="15">
        <f>COUNTIF(tData[BezoekStart],"&lt;"&amp;($A14872+1/24))-COUNTIF(tData[BezoekEind],"&lt;="&amp;$A14872)</f>
        <v/>
      </c>
      <c r="F14872" s="15">
        <f>COUNTIF(tData[BezoekLangStart],"&lt;"&amp;($A14872+1/24))-COUNTIF(tData[BezoekLangEind],"&lt;="&amp;$A14872)</f>
        <v/>
      </c>
      <c r="G14872" s="15">
        <f>IF($D14872=1,$B14872*100+$C14872,-1)</f>
        <v/>
      </c>
      <c r="H14872" s="15">
        <f>IF($D14872=1,$B14872,-1)</f>
        <v/>
      </c>
      <c r="I14872" s="15">
        <f>IF($D14872=1,$C14872,-1)</f>
        <v/>
      </c>
    </row>
    <row r="14873">
      <c r="A14873" s="33" t="n">
        <v>45911.58333333334</v>
      </c>
      <c r="B14873" s="15">
        <f>WEEKDAY($A14873,2)</f>
        <v/>
      </c>
      <c r="C14873" s="15">
        <f>HOUR($A14873)</f>
        <v/>
      </c>
      <c r="D14873" s="15">
        <f>IF(AND($A14873&gt;=Instellingen!$B$6,$A14873&lt;Instellingen!$B$7),1,0)</f>
        <v/>
      </c>
      <c r="E14873" s="15">
        <f>COUNTIF(tData[BezoekStart],"&lt;"&amp;($A14873+1/24))-COUNTIF(tData[BezoekEind],"&lt;="&amp;$A14873)</f>
        <v/>
      </c>
      <c r="F14873" s="15">
        <f>COUNTIF(tData[BezoekLangStart],"&lt;"&amp;($A14873+1/24))-COUNTIF(tData[BezoekLangEind],"&lt;="&amp;$A14873)</f>
        <v/>
      </c>
      <c r="G14873" s="15">
        <f>IF($D14873=1,$B14873*100+$C14873,-1)</f>
        <v/>
      </c>
      <c r="H14873" s="15">
        <f>IF($D14873=1,$B14873,-1)</f>
        <v/>
      </c>
      <c r="I14873" s="15">
        <f>IF($D14873=1,$C14873,-1)</f>
        <v/>
      </c>
    </row>
    <row r="14874">
      <c r="A14874" s="33" t="n">
        <v>45911.625</v>
      </c>
      <c r="B14874" s="15">
        <f>WEEKDAY($A14874,2)</f>
        <v/>
      </c>
      <c r="C14874" s="15">
        <f>HOUR($A14874)</f>
        <v/>
      </c>
      <c r="D14874" s="15">
        <f>IF(AND($A14874&gt;=Instellingen!$B$6,$A14874&lt;Instellingen!$B$7),1,0)</f>
        <v/>
      </c>
      <c r="E14874" s="15">
        <f>COUNTIF(tData[BezoekStart],"&lt;"&amp;($A14874+1/24))-COUNTIF(tData[BezoekEind],"&lt;="&amp;$A14874)</f>
        <v/>
      </c>
      <c r="F14874" s="15">
        <f>COUNTIF(tData[BezoekLangStart],"&lt;"&amp;($A14874+1/24))-COUNTIF(tData[BezoekLangEind],"&lt;="&amp;$A14874)</f>
        <v/>
      </c>
      <c r="G14874" s="15">
        <f>IF($D14874=1,$B14874*100+$C14874,-1)</f>
        <v/>
      </c>
      <c r="H14874" s="15">
        <f>IF($D14874=1,$B14874,-1)</f>
        <v/>
      </c>
      <c r="I14874" s="15">
        <f>IF($D14874=1,$C14874,-1)</f>
        <v/>
      </c>
    </row>
    <row r="14875">
      <c r="A14875" s="33" t="n">
        <v>45911.66666666666</v>
      </c>
      <c r="B14875" s="15">
        <f>WEEKDAY($A14875,2)</f>
        <v/>
      </c>
      <c r="C14875" s="15">
        <f>HOUR($A14875)</f>
        <v/>
      </c>
      <c r="D14875" s="15">
        <f>IF(AND($A14875&gt;=Instellingen!$B$6,$A14875&lt;Instellingen!$B$7),1,0)</f>
        <v/>
      </c>
      <c r="E14875" s="15">
        <f>COUNTIF(tData[BezoekStart],"&lt;"&amp;($A14875+1/24))-COUNTIF(tData[BezoekEind],"&lt;="&amp;$A14875)</f>
        <v/>
      </c>
      <c r="F14875" s="15">
        <f>COUNTIF(tData[BezoekLangStart],"&lt;"&amp;($A14875+1/24))-COUNTIF(tData[BezoekLangEind],"&lt;="&amp;$A14875)</f>
        <v/>
      </c>
      <c r="G14875" s="15">
        <f>IF($D14875=1,$B14875*100+$C14875,-1)</f>
        <v/>
      </c>
      <c r="H14875" s="15">
        <f>IF($D14875=1,$B14875,-1)</f>
        <v/>
      </c>
      <c r="I14875" s="15">
        <f>IF($D14875=1,$C14875,-1)</f>
        <v/>
      </c>
    </row>
    <row r="14876">
      <c r="A14876" s="33" t="n">
        <v>45911.70833333334</v>
      </c>
      <c r="B14876" s="15">
        <f>WEEKDAY($A14876,2)</f>
        <v/>
      </c>
      <c r="C14876" s="15">
        <f>HOUR($A14876)</f>
        <v/>
      </c>
      <c r="D14876" s="15">
        <f>IF(AND($A14876&gt;=Instellingen!$B$6,$A14876&lt;Instellingen!$B$7),1,0)</f>
        <v/>
      </c>
      <c r="E14876" s="15">
        <f>COUNTIF(tData[BezoekStart],"&lt;"&amp;($A14876+1/24))-COUNTIF(tData[BezoekEind],"&lt;="&amp;$A14876)</f>
        <v/>
      </c>
      <c r="F14876" s="15">
        <f>COUNTIF(tData[BezoekLangStart],"&lt;"&amp;($A14876+1/24))-COUNTIF(tData[BezoekLangEind],"&lt;="&amp;$A14876)</f>
        <v/>
      </c>
      <c r="G14876" s="15">
        <f>IF($D14876=1,$B14876*100+$C14876,-1)</f>
        <v/>
      </c>
      <c r="H14876" s="15">
        <f>IF($D14876=1,$B14876,-1)</f>
        <v/>
      </c>
      <c r="I14876" s="15">
        <f>IF($D14876=1,$C14876,-1)</f>
        <v/>
      </c>
    </row>
    <row r="14877">
      <c r="A14877" s="33" t="n">
        <v>45911.75</v>
      </c>
      <c r="B14877" s="15">
        <f>WEEKDAY($A14877,2)</f>
        <v/>
      </c>
      <c r="C14877" s="15">
        <f>HOUR($A14877)</f>
        <v/>
      </c>
      <c r="D14877" s="15">
        <f>IF(AND($A14877&gt;=Instellingen!$B$6,$A14877&lt;Instellingen!$B$7),1,0)</f>
        <v/>
      </c>
      <c r="E14877" s="15">
        <f>COUNTIF(tData[BezoekStart],"&lt;"&amp;($A14877+1/24))-COUNTIF(tData[BezoekEind],"&lt;="&amp;$A14877)</f>
        <v/>
      </c>
      <c r="F14877" s="15">
        <f>COUNTIF(tData[BezoekLangStart],"&lt;"&amp;($A14877+1/24))-COUNTIF(tData[BezoekLangEind],"&lt;="&amp;$A14877)</f>
        <v/>
      </c>
      <c r="G14877" s="15">
        <f>IF($D14877=1,$B14877*100+$C14877,-1)</f>
        <v/>
      </c>
      <c r="H14877" s="15">
        <f>IF($D14877=1,$B14877,-1)</f>
        <v/>
      </c>
      <c r="I14877" s="15">
        <f>IF($D14877=1,$C14877,-1)</f>
        <v/>
      </c>
    </row>
    <row r="14878">
      <c r="A14878" s="33" t="n">
        <v>45911.79166666666</v>
      </c>
      <c r="B14878" s="15">
        <f>WEEKDAY($A14878,2)</f>
        <v/>
      </c>
      <c r="C14878" s="15">
        <f>HOUR($A14878)</f>
        <v/>
      </c>
      <c r="D14878" s="15">
        <f>IF(AND($A14878&gt;=Instellingen!$B$6,$A14878&lt;Instellingen!$B$7),1,0)</f>
        <v/>
      </c>
      <c r="E14878" s="15">
        <f>COUNTIF(tData[BezoekStart],"&lt;"&amp;($A14878+1/24))-COUNTIF(tData[BezoekEind],"&lt;="&amp;$A14878)</f>
        <v/>
      </c>
      <c r="F14878" s="15">
        <f>COUNTIF(tData[BezoekLangStart],"&lt;"&amp;($A14878+1/24))-COUNTIF(tData[BezoekLangEind],"&lt;="&amp;$A14878)</f>
        <v/>
      </c>
      <c r="G14878" s="15">
        <f>IF($D14878=1,$B14878*100+$C14878,-1)</f>
        <v/>
      </c>
      <c r="H14878" s="15">
        <f>IF($D14878=1,$B14878,-1)</f>
        <v/>
      </c>
      <c r="I14878" s="15">
        <f>IF($D14878=1,$C14878,-1)</f>
        <v/>
      </c>
    </row>
    <row r="14879">
      <c r="A14879" s="33" t="n">
        <v>45911.83333333334</v>
      </c>
      <c r="B14879" s="15">
        <f>WEEKDAY($A14879,2)</f>
        <v/>
      </c>
      <c r="C14879" s="15">
        <f>HOUR($A14879)</f>
        <v/>
      </c>
      <c r="D14879" s="15">
        <f>IF(AND($A14879&gt;=Instellingen!$B$6,$A14879&lt;Instellingen!$B$7),1,0)</f>
        <v/>
      </c>
      <c r="E14879" s="15">
        <f>COUNTIF(tData[BezoekStart],"&lt;"&amp;($A14879+1/24))-COUNTIF(tData[BezoekEind],"&lt;="&amp;$A14879)</f>
        <v/>
      </c>
      <c r="F14879" s="15">
        <f>COUNTIF(tData[BezoekLangStart],"&lt;"&amp;($A14879+1/24))-COUNTIF(tData[BezoekLangEind],"&lt;="&amp;$A14879)</f>
        <v/>
      </c>
      <c r="G14879" s="15">
        <f>IF($D14879=1,$B14879*100+$C14879,-1)</f>
        <v/>
      </c>
      <c r="H14879" s="15">
        <f>IF($D14879=1,$B14879,-1)</f>
        <v/>
      </c>
      <c r="I14879" s="15">
        <f>IF($D14879=1,$C14879,-1)</f>
        <v/>
      </c>
    </row>
    <row r="14880">
      <c r="A14880" s="33" t="n">
        <v>45911.875</v>
      </c>
      <c r="B14880" s="15">
        <f>WEEKDAY($A14880,2)</f>
        <v/>
      </c>
      <c r="C14880" s="15">
        <f>HOUR($A14880)</f>
        <v/>
      </c>
      <c r="D14880" s="15">
        <f>IF(AND($A14880&gt;=Instellingen!$B$6,$A14880&lt;Instellingen!$B$7),1,0)</f>
        <v/>
      </c>
      <c r="E14880" s="15">
        <f>COUNTIF(tData[BezoekStart],"&lt;"&amp;($A14880+1/24))-COUNTIF(tData[BezoekEind],"&lt;="&amp;$A14880)</f>
        <v/>
      </c>
      <c r="F14880" s="15">
        <f>COUNTIF(tData[BezoekLangStart],"&lt;"&amp;($A14880+1/24))-COUNTIF(tData[BezoekLangEind],"&lt;="&amp;$A14880)</f>
        <v/>
      </c>
      <c r="G14880" s="15">
        <f>IF($D14880=1,$B14880*100+$C14880,-1)</f>
        <v/>
      </c>
      <c r="H14880" s="15">
        <f>IF($D14880=1,$B14880,-1)</f>
        <v/>
      </c>
      <c r="I14880" s="15">
        <f>IF($D14880=1,$C14880,-1)</f>
        <v/>
      </c>
    </row>
    <row r="14881">
      <c r="A14881" s="33" t="n">
        <v>45911.91666666666</v>
      </c>
      <c r="B14881" s="15">
        <f>WEEKDAY($A14881,2)</f>
        <v/>
      </c>
      <c r="C14881" s="15">
        <f>HOUR($A14881)</f>
        <v/>
      </c>
      <c r="D14881" s="15">
        <f>IF(AND($A14881&gt;=Instellingen!$B$6,$A14881&lt;Instellingen!$B$7),1,0)</f>
        <v/>
      </c>
      <c r="E14881" s="15">
        <f>COUNTIF(tData[BezoekStart],"&lt;"&amp;($A14881+1/24))-COUNTIF(tData[BezoekEind],"&lt;="&amp;$A14881)</f>
        <v/>
      </c>
      <c r="F14881" s="15">
        <f>COUNTIF(tData[BezoekLangStart],"&lt;"&amp;($A14881+1/24))-COUNTIF(tData[BezoekLangEind],"&lt;="&amp;$A14881)</f>
        <v/>
      </c>
      <c r="G14881" s="15">
        <f>IF($D14881=1,$B14881*100+$C14881,-1)</f>
        <v/>
      </c>
      <c r="H14881" s="15">
        <f>IF($D14881=1,$B14881,-1)</f>
        <v/>
      </c>
      <c r="I14881" s="15">
        <f>IF($D14881=1,$C14881,-1)</f>
        <v/>
      </c>
    </row>
    <row r="14882">
      <c r="A14882" s="33" t="n">
        <v>45911.95833333334</v>
      </c>
      <c r="B14882" s="15">
        <f>WEEKDAY($A14882,2)</f>
        <v/>
      </c>
      <c r="C14882" s="15">
        <f>HOUR($A14882)</f>
        <v/>
      </c>
      <c r="D14882" s="15">
        <f>IF(AND($A14882&gt;=Instellingen!$B$6,$A14882&lt;Instellingen!$B$7),1,0)</f>
        <v/>
      </c>
      <c r="E14882" s="15">
        <f>COUNTIF(tData[BezoekStart],"&lt;"&amp;($A14882+1/24))-COUNTIF(tData[BezoekEind],"&lt;="&amp;$A14882)</f>
        <v/>
      </c>
      <c r="F14882" s="15">
        <f>COUNTIF(tData[BezoekLangStart],"&lt;"&amp;($A14882+1/24))-COUNTIF(tData[BezoekLangEind],"&lt;="&amp;$A14882)</f>
        <v/>
      </c>
      <c r="G14882" s="15">
        <f>IF($D14882=1,$B14882*100+$C14882,-1)</f>
        <v/>
      </c>
      <c r="H14882" s="15">
        <f>IF($D14882=1,$B14882,-1)</f>
        <v/>
      </c>
      <c r="I14882" s="15">
        <f>IF($D14882=1,$C14882,-1)</f>
        <v/>
      </c>
    </row>
    <row r="14883">
      <c r="A14883" s="33" t="n">
        <v>45912</v>
      </c>
      <c r="B14883" s="15">
        <f>WEEKDAY($A14883,2)</f>
        <v/>
      </c>
      <c r="C14883" s="15">
        <f>HOUR($A14883)</f>
        <v/>
      </c>
      <c r="D14883" s="15">
        <f>IF(AND($A14883&gt;=Instellingen!$B$6,$A14883&lt;Instellingen!$B$7),1,0)</f>
        <v/>
      </c>
      <c r="E14883" s="15">
        <f>COUNTIF(tData[BezoekStart],"&lt;"&amp;($A14883+1/24))-COUNTIF(tData[BezoekEind],"&lt;="&amp;$A14883)</f>
        <v/>
      </c>
      <c r="F14883" s="15">
        <f>COUNTIF(tData[BezoekLangStart],"&lt;"&amp;($A14883+1/24))-COUNTIF(tData[BezoekLangEind],"&lt;="&amp;$A14883)</f>
        <v/>
      </c>
      <c r="G14883" s="15">
        <f>IF($D14883=1,$B14883*100+$C14883,-1)</f>
        <v/>
      </c>
      <c r="H14883" s="15">
        <f>IF($D14883=1,$B14883,-1)</f>
        <v/>
      </c>
      <c r="I14883" s="15">
        <f>IF($D14883=1,$C14883,-1)</f>
        <v/>
      </c>
    </row>
    <row r="14884">
      <c r="A14884" s="33" t="n">
        <v>45912.04166666666</v>
      </c>
      <c r="B14884" s="15">
        <f>WEEKDAY($A14884,2)</f>
        <v/>
      </c>
      <c r="C14884" s="15">
        <f>HOUR($A14884)</f>
        <v/>
      </c>
      <c r="D14884" s="15">
        <f>IF(AND($A14884&gt;=Instellingen!$B$6,$A14884&lt;Instellingen!$B$7),1,0)</f>
        <v/>
      </c>
      <c r="E14884" s="15">
        <f>COUNTIF(tData[BezoekStart],"&lt;"&amp;($A14884+1/24))-COUNTIF(tData[BezoekEind],"&lt;="&amp;$A14884)</f>
        <v/>
      </c>
      <c r="F14884" s="15">
        <f>COUNTIF(tData[BezoekLangStart],"&lt;"&amp;($A14884+1/24))-COUNTIF(tData[BezoekLangEind],"&lt;="&amp;$A14884)</f>
        <v/>
      </c>
      <c r="G14884" s="15">
        <f>IF($D14884=1,$B14884*100+$C14884,-1)</f>
        <v/>
      </c>
      <c r="H14884" s="15">
        <f>IF($D14884=1,$B14884,-1)</f>
        <v/>
      </c>
      <c r="I14884" s="15">
        <f>IF($D14884=1,$C14884,-1)</f>
        <v/>
      </c>
    </row>
    <row r="14885">
      <c r="A14885" s="33" t="n">
        <v>45912.08333333334</v>
      </c>
      <c r="B14885" s="15">
        <f>WEEKDAY($A14885,2)</f>
        <v/>
      </c>
      <c r="C14885" s="15">
        <f>HOUR($A14885)</f>
        <v/>
      </c>
      <c r="D14885" s="15">
        <f>IF(AND($A14885&gt;=Instellingen!$B$6,$A14885&lt;Instellingen!$B$7),1,0)</f>
        <v/>
      </c>
      <c r="E14885" s="15">
        <f>COUNTIF(tData[BezoekStart],"&lt;"&amp;($A14885+1/24))-COUNTIF(tData[BezoekEind],"&lt;="&amp;$A14885)</f>
        <v/>
      </c>
      <c r="F14885" s="15">
        <f>COUNTIF(tData[BezoekLangStart],"&lt;"&amp;($A14885+1/24))-COUNTIF(tData[BezoekLangEind],"&lt;="&amp;$A14885)</f>
        <v/>
      </c>
      <c r="G14885" s="15">
        <f>IF($D14885=1,$B14885*100+$C14885,-1)</f>
        <v/>
      </c>
      <c r="H14885" s="15">
        <f>IF($D14885=1,$B14885,-1)</f>
        <v/>
      </c>
      <c r="I14885" s="15">
        <f>IF($D14885=1,$C14885,-1)</f>
        <v/>
      </c>
    </row>
    <row r="14886">
      <c r="A14886" s="33" t="n">
        <v>45912.125</v>
      </c>
      <c r="B14886" s="15">
        <f>WEEKDAY($A14886,2)</f>
        <v/>
      </c>
      <c r="C14886" s="15">
        <f>HOUR($A14886)</f>
        <v/>
      </c>
      <c r="D14886" s="15">
        <f>IF(AND($A14886&gt;=Instellingen!$B$6,$A14886&lt;Instellingen!$B$7),1,0)</f>
        <v/>
      </c>
      <c r="E14886" s="15">
        <f>COUNTIF(tData[BezoekStart],"&lt;"&amp;($A14886+1/24))-COUNTIF(tData[BezoekEind],"&lt;="&amp;$A14886)</f>
        <v/>
      </c>
      <c r="F14886" s="15">
        <f>COUNTIF(tData[BezoekLangStart],"&lt;"&amp;($A14886+1/24))-COUNTIF(tData[BezoekLangEind],"&lt;="&amp;$A14886)</f>
        <v/>
      </c>
      <c r="G14886" s="15">
        <f>IF($D14886=1,$B14886*100+$C14886,-1)</f>
        <v/>
      </c>
      <c r="H14886" s="15">
        <f>IF($D14886=1,$B14886,-1)</f>
        <v/>
      </c>
      <c r="I14886" s="15">
        <f>IF($D14886=1,$C14886,-1)</f>
        <v/>
      </c>
    </row>
    <row r="14887">
      <c r="A14887" s="33" t="n">
        <v>45912.16666666666</v>
      </c>
      <c r="B14887" s="15">
        <f>WEEKDAY($A14887,2)</f>
        <v/>
      </c>
      <c r="C14887" s="15">
        <f>HOUR($A14887)</f>
        <v/>
      </c>
      <c r="D14887" s="15">
        <f>IF(AND($A14887&gt;=Instellingen!$B$6,$A14887&lt;Instellingen!$B$7),1,0)</f>
        <v/>
      </c>
      <c r="E14887" s="15">
        <f>COUNTIF(tData[BezoekStart],"&lt;"&amp;($A14887+1/24))-COUNTIF(tData[BezoekEind],"&lt;="&amp;$A14887)</f>
        <v/>
      </c>
      <c r="F14887" s="15">
        <f>COUNTIF(tData[BezoekLangStart],"&lt;"&amp;($A14887+1/24))-COUNTIF(tData[BezoekLangEind],"&lt;="&amp;$A14887)</f>
        <v/>
      </c>
      <c r="G14887" s="15">
        <f>IF($D14887=1,$B14887*100+$C14887,-1)</f>
        <v/>
      </c>
      <c r="H14887" s="15">
        <f>IF($D14887=1,$B14887,-1)</f>
        <v/>
      </c>
      <c r="I14887" s="15">
        <f>IF($D14887=1,$C14887,-1)</f>
        <v/>
      </c>
    </row>
    <row r="14888">
      <c r="A14888" s="33" t="n">
        <v>45912.20833333334</v>
      </c>
      <c r="B14888" s="15">
        <f>WEEKDAY($A14888,2)</f>
        <v/>
      </c>
      <c r="C14888" s="15">
        <f>HOUR($A14888)</f>
        <v/>
      </c>
      <c r="D14888" s="15">
        <f>IF(AND($A14888&gt;=Instellingen!$B$6,$A14888&lt;Instellingen!$B$7),1,0)</f>
        <v/>
      </c>
      <c r="E14888" s="15">
        <f>COUNTIF(tData[BezoekStart],"&lt;"&amp;($A14888+1/24))-COUNTIF(tData[BezoekEind],"&lt;="&amp;$A14888)</f>
        <v/>
      </c>
      <c r="F14888" s="15">
        <f>COUNTIF(tData[BezoekLangStart],"&lt;"&amp;($A14888+1/24))-COUNTIF(tData[BezoekLangEind],"&lt;="&amp;$A14888)</f>
        <v/>
      </c>
      <c r="G14888" s="15">
        <f>IF($D14888=1,$B14888*100+$C14888,-1)</f>
        <v/>
      </c>
      <c r="H14888" s="15">
        <f>IF($D14888=1,$B14888,-1)</f>
        <v/>
      </c>
      <c r="I14888" s="15">
        <f>IF($D14888=1,$C14888,-1)</f>
        <v/>
      </c>
    </row>
    <row r="14889">
      <c r="A14889" s="33" t="n">
        <v>45912.25</v>
      </c>
      <c r="B14889" s="15">
        <f>WEEKDAY($A14889,2)</f>
        <v/>
      </c>
      <c r="C14889" s="15">
        <f>HOUR($A14889)</f>
        <v/>
      </c>
      <c r="D14889" s="15">
        <f>IF(AND($A14889&gt;=Instellingen!$B$6,$A14889&lt;Instellingen!$B$7),1,0)</f>
        <v/>
      </c>
      <c r="E14889" s="15">
        <f>COUNTIF(tData[BezoekStart],"&lt;"&amp;($A14889+1/24))-COUNTIF(tData[BezoekEind],"&lt;="&amp;$A14889)</f>
        <v/>
      </c>
      <c r="F14889" s="15">
        <f>COUNTIF(tData[BezoekLangStart],"&lt;"&amp;($A14889+1/24))-COUNTIF(tData[BezoekLangEind],"&lt;="&amp;$A14889)</f>
        <v/>
      </c>
      <c r="G14889" s="15">
        <f>IF($D14889=1,$B14889*100+$C14889,-1)</f>
        <v/>
      </c>
      <c r="H14889" s="15">
        <f>IF($D14889=1,$B14889,-1)</f>
        <v/>
      </c>
      <c r="I14889" s="15">
        <f>IF($D14889=1,$C14889,-1)</f>
        <v/>
      </c>
    </row>
    <row r="14890">
      <c r="A14890" s="33" t="n">
        <v>45912.29166666666</v>
      </c>
      <c r="B14890" s="15">
        <f>WEEKDAY($A14890,2)</f>
        <v/>
      </c>
      <c r="C14890" s="15">
        <f>HOUR($A14890)</f>
        <v/>
      </c>
      <c r="D14890" s="15">
        <f>IF(AND($A14890&gt;=Instellingen!$B$6,$A14890&lt;Instellingen!$B$7),1,0)</f>
        <v/>
      </c>
      <c r="E14890" s="15">
        <f>COUNTIF(tData[BezoekStart],"&lt;"&amp;($A14890+1/24))-COUNTIF(tData[BezoekEind],"&lt;="&amp;$A14890)</f>
        <v/>
      </c>
      <c r="F14890" s="15">
        <f>COUNTIF(tData[BezoekLangStart],"&lt;"&amp;($A14890+1/24))-COUNTIF(tData[BezoekLangEind],"&lt;="&amp;$A14890)</f>
        <v/>
      </c>
      <c r="G14890" s="15">
        <f>IF($D14890=1,$B14890*100+$C14890,-1)</f>
        <v/>
      </c>
      <c r="H14890" s="15">
        <f>IF($D14890=1,$B14890,-1)</f>
        <v/>
      </c>
      <c r="I14890" s="15">
        <f>IF($D14890=1,$C14890,-1)</f>
        <v/>
      </c>
    </row>
    <row r="14891">
      <c r="A14891" s="33" t="n">
        <v>45912.33333333334</v>
      </c>
      <c r="B14891" s="15">
        <f>WEEKDAY($A14891,2)</f>
        <v/>
      </c>
      <c r="C14891" s="15">
        <f>HOUR($A14891)</f>
        <v/>
      </c>
      <c r="D14891" s="15">
        <f>IF(AND($A14891&gt;=Instellingen!$B$6,$A14891&lt;Instellingen!$B$7),1,0)</f>
        <v/>
      </c>
      <c r="E14891" s="15">
        <f>COUNTIF(tData[BezoekStart],"&lt;"&amp;($A14891+1/24))-COUNTIF(tData[BezoekEind],"&lt;="&amp;$A14891)</f>
        <v/>
      </c>
      <c r="F14891" s="15">
        <f>COUNTIF(tData[BezoekLangStart],"&lt;"&amp;($A14891+1/24))-COUNTIF(tData[BezoekLangEind],"&lt;="&amp;$A14891)</f>
        <v/>
      </c>
      <c r="G14891" s="15">
        <f>IF($D14891=1,$B14891*100+$C14891,-1)</f>
        <v/>
      </c>
      <c r="H14891" s="15">
        <f>IF($D14891=1,$B14891,-1)</f>
        <v/>
      </c>
      <c r="I14891" s="15">
        <f>IF($D14891=1,$C14891,-1)</f>
        <v/>
      </c>
    </row>
    <row r="14892">
      <c r="A14892" s="33" t="n">
        <v>45912.375</v>
      </c>
      <c r="B14892" s="15">
        <f>WEEKDAY($A14892,2)</f>
        <v/>
      </c>
      <c r="C14892" s="15">
        <f>HOUR($A14892)</f>
        <v/>
      </c>
      <c r="D14892" s="15">
        <f>IF(AND($A14892&gt;=Instellingen!$B$6,$A14892&lt;Instellingen!$B$7),1,0)</f>
        <v/>
      </c>
      <c r="E14892" s="15">
        <f>COUNTIF(tData[BezoekStart],"&lt;"&amp;($A14892+1/24))-COUNTIF(tData[BezoekEind],"&lt;="&amp;$A14892)</f>
        <v/>
      </c>
      <c r="F14892" s="15">
        <f>COUNTIF(tData[BezoekLangStart],"&lt;"&amp;($A14892+1/24))-COUNTIF(tData[BezoekLangEind],"&lt;="&amp;$A14892)</f>
        <v/>
      </c>
      <c r="G14892" s="15">
        <f>IF($D14892=1,$B14892*100+$C14892,-1)</f>
        <v/>
      </c>
      <c r="H14892" s="15">
        <f>IF($D14892=1,$B14892,-1)</f>
        <v/>
      </c>
      <c r="I14892" s="15">
        <f>IF($D14892=1,$C14892,-1)</f>
        <v/>
      </c>
    </row>
    <row r="14893">
      <c r="A14893" s="33" t="n">
        <v>45912.41666666666</v>
      </c>
      <c r="B14893" s="15">
        <f>WEEKDAY($A14893,2)</f>
        <v/>
      </c>
      <c r="C14893" s="15">
        <f>HOUR($A14893)</f>
        <v/>
      </c>
      <c r="D14893" s="15">
        <f>IF(AND($A14893&gt;=Instellingen!$B$6,$A14893&lt;Instellingen!$B$7),1,0)</f>
        <v/>
      </c>
      <c r="E14893" s="15">
        <f>COUNTIF(tData[BezoekStart],"&lt;"&amp;($A14893+1/24))-COUNTIF(tData[BezoekEind],"&lt;="&amp;$A14893)</f>
        <v/>
      </c>
      <c r="F14893" s="15">
        <f>COUNTIF(tData[BezoekLangStart],"&lt;"&amp;($A14893+1/24))-COUNTIF(tData[BezoekLangEind],"&lt;="&amp;$A14893)</f>
        <v/>
      </c>
      <c r="G14893" s="15">
        <f>IF($D14893=1,$B14893*100+$C14893,-1)</f>
        <v/>
      </c>
      <c r="H14893" s="15">
        <f>IF($D14893=1,$B14893,-1)</f>
        <v/>
      </c>
      <c r="I14893" s="15">
        <f>IF($D14893=1,$C14893,-1)</f>
        <v/>
      </c>
    </row>
    <row r="14894">
      <c r="A14894" s="33" t="n">
        <v>45912.45833333334</v>
      </c>
      <c r="B14894" s="15">
        <f>WEEKDAY($A14894,2)</f>
        <v/>
      </c>
      <c r="C14894" s="15">
        <f>HOUR($A14894)</f>
        <v/>
      </c>
      <c r="D14894" s="15">
        <f>IF(AND($A14894&gt;=Instellingen!$B$6,$A14894&lt;Instellingen!$B$7),1,0)</f>
        <v/>
      </c>
      <c r="E14894" s="15">
        <f>COUNTIF(tData[BezoekStart],"&lt;"&amp;($A14894+1/24))-COUNTIF(tData[BezoekEind],"&lt;="&amp;$A14894)</f>
        <v/>
      </c>
      <c r="F14894" s="15">
        <f>COUNTIF(tData[BezoekLangStart],"&lt;"&amp;($A14894+1/24))-COUNTIF(tData[BezoekLangEind],"&lt;="&amp;$A14894)</f>
        <v/>
      </c>
      <c r="G14894" s="15">
        <f>IF($D14894=1,$B14894*100+$C14894,-1)</f>
        <v/>
      </c>
      <c r="H14894" s="15">
        <f>IF($D14894=1,$B14894,-1)</f>
        <v/>
      </c>
      <c r="I14894" s="15">
        <f>IF($D14894=1,$C14894,-1)</f>
        <v/>
      </c>
    </row>
    <row r="14895">
      <c r="A14895" s="33" t="n">
        <v>45912.5</v>
      </c>
      <c r="B14895" s="15">
        <f>WEEKDAY($A14895,2)</f>
        <v/>
      </c>
      <c r="C14895" s="15">
        <f>HOUR($A14895)</f>
        <v/>
      </c>
      <c r="D14895" s="15">
        <f>IF(AND($A14895&gt;=Instellingen!$B$6,$A14895&lt;Instellingen!$B$7),1,0)</f>
        <v/>
      </c>
      <c r="E14895" s="15">
        <f>COUNTIF(tData[BezoekStart],"&lt;"&amp;($A14895+1/24))-COUNTIF(tData[BezoekEind],"&lt;="&amp;$A14895)</f>
        <v/>
      </c>
      <c r="F14895" s="15">
        <f>COUNTIF(tData[BezoekLangStart],"&lt;"&amp;($A14895+1/24))-COUNTIF(tData[BezoekLangEind],"&lt;="&amp;$A14895)</f>
        <v/>
      </c>
      <c r="G14895" s="15">
        <f>IF($D14895=1,$B14895*100+$C14895,-1)</f>
        <v/>
      </c>
      <c r="H14895" s="15">
        <f>IF($D14895=1,$B14895,-1)</f>
        <v/>
      </c>
      <c r="I14895" s="15">
        <f>IF($D14895=1,$C14895,-1)</f>
        <v/>
      </c>
    </row>
    <row r="14896">
      <c r="A14896" s="33" t="n">
        <v>45912.54166666666</v>
      </c>
      <c r="B14896" s="15">
        <f>WEEKDAY($A14896,2)</f>
        <v/>
      </c>
      <c r="C14896" s="15">
        <f>HOUR($A14896)</f>
        <v/>
      </c>
      <c r="D14896" s="15">
        <f>IF(AND($A14896&gt;=Instellingen!$B$6,$A14896&lt;Instellingen!$B$7),1,0)</f>
        <v/>
      </c>
      <c r="E14896" s="15">
        <f>COUNTIF(tData[BezoekStart],"&lt;"&amp;($A14896+1/24))-COUNTIF(tData[BezoekEind],"&lt;="&amp;$A14896)</f>
        <v/>
      </c>
      <c r="F14896" s="15">
        <f>COUNTIF(tData[BezoekLangStart],"&lt;"&amp;($A14896+1/24))-COUNTIF(tData[BezoekLangEind],"&lt;="&amp;$A14896)</f>
        <v/>
      </c>
      <c r="G14896" s="15">
        <f>IF($D14896=1,$B14896*100+$C14896,-1)</f>
        <v/>
      </c>
      <c r="H14896" s="15">
        <f>IF($D14896=1,$B14896,-1)</f>
        <v/>
      </c>
      <c r="I14896" s="15">
        <f>IF($D14896=1,$C14896,-1)</f>
        <v/>
      </c>
    </row>
    <row r="14897">
      <c r="A14897" s="33" t="n">
        <v>45912.58333333334</v>
      </c>
      <c r="B14897" s="15">
        <f>WEEKDAY($A14897,2)</f>
        <v/>
      </c>
      <c r="C14897" s="15">
        <f>HOUR($A14897)</f>
        <v/>
      </c>
      <c r="D14897" s="15">
        <f>IF(AND($A14897&gt;=Instellingen!$B$6,$A14897&lt;Instellingen!$B$7),1,0)</f>
        <v/>
      </c>
      <c r="E14897" s="15">
        <f>COUNTIF(tData[BezoekStart],"&lt;"&amp;($A14897+1/24))-COUNTIF(tData[BezoekEind],"&lt;="&amp;$A14897)</f>
        <v/>
      </c>
      <c r="F14897" s="15">
        <f>COUNTIF(tData[BezoekLangStart],"&lt;"&amp;($A14897+1/24))-COUNTIF(tData[BezoekLangEind],"&lt;="&amp;$A14897)</f>
        <v/>
      </c>
      <c r="G14897" s="15">
        <f>IF($D14897=1,$B14897*100+$C14897,-1)</f>
        <v/>
      </c>
      <c r="H14897" s="15">
        <f>IF($D14897=1,$B14897,-1)</f>
        <v/>
      </c>
      <c r="I14897" s="15">
        <f>IF($D14897=1,$C14897,-1)</f>
        <v/>
      </c>
    </row>
    <row r="14898">
      <c r="A14898" s="33" t="n">
        <v>45912.625</v>
      </c>
      <c r="B14898" s="15">
        <f>WEEKDAY($A14898,2)</f>
        <v/>
      </c>
      <c r="C14898" s="15">
        <f>HOUR($A14898)</f>
        <v/>
      </c>
      <c r="D14898" s="15">
        <f>IF(AND($A14898&gt;=Instellingen!$B$6,$A14898&lt;Instellingen!$B$7),1,0)</f>
        <v/>
      </c>
      <c r="E14898" s="15">
        <f>COUNTIF(tData[BezoekStart],"&lt;"&amp;($A14898+1/24))-COUNTIF(tData[BezoekEind],"&lt;="&amp;$A14898)</f>
        <v/>
      </c>
      <c r="F14898" s="15">
        <f>COUNTIF(tData[BezoekLangStart],"&lt;"&amp;($A14898+1/24))-COUNTIF(tData[BezoekLangEind],"&lt;="&amp;$A14898)</f>
        <v/>
      </c>
      <c r="G14898" s="15">
        <f>IF($D14898=1,$B14898*100+$C14898,-1)</f>
        <v/>
      </c>
      <c r="H14898" s="15">
        <f>IF($D14898=1,$B14898,-1)</f>
        <v/>
      </c>
      <c r="I14898" s="15">
        <f>IF($D14898=1,$C14898,-1)</f>
        <v/>
      </c>
    </row>
    <row r="14899">
      <c r="A14899" s="33" t="n">
        <v>45912.66666666666</v>
      </c>
      <c r="B14899" s="15">
        <f>WEEKDAY($A14899,2)</f>
        <v/>
      </c>
      <c r="C14899" s="15">
        <f>HOUR($A14899)</f>
        <v/>
      </c>
      <c r="D14899" s="15">
        <f>IF(AND($A14899&gt;=Instellingen!$B$6,$A14899&lt;Instellingen!$B$7),1,0)</f>
        <v/>
      </c>
      <c r="E14899" s="15">
        <f>COUNTIF(tData[BezoekStart],"&lt;"&amp;($A14899+1/24))-COUNTIF(tData[BezoekEind],"&lt;="&amp;$A14899)</f>
        <v/>
      </c>
      <c r="F14899" s="15">
        <f>COUNTIF(tData[BezoekLangStart],"&lt;"&amp;($A14899+1/24))-COUNTIF(tData[BezoekLangEind],"&lt;="&amp;$A14899)</f>
        <v/>
      </c>
      <c r="G14899" s="15">
        <f>IF($D14899=1,$B14899*100+$C14899,-1)</f>
        <v/>
      </c>
      <c r="H14899" s="15">
        <f>IF($D14899=1,$B14899,-1)</f>
        <v/>
      </c>
      <c r="I14899" s="15">
        <f>IF($D14899=1,$C14899,-1)</f>
        <v/>
      </c>
    </row>
    <row r="14900">
      <c r="A14900" s="33" t="n">
        <v>45912.70833333334</v>
      </c>
      <c r="B14900" s="15">
        <f>WEEKDAY($A14900,2)</f>
        <v/>
      </c>
      <c r="C14900" s="15">
        <f>HOUR($A14900)</f>
        <v/>
      </c>
      <c r="D14900" s="15">
        <f>IF(AND($A14900&gt;=Instellingen!$B$6,$A14900&lt;Instellingen!$B$7),1,0)</f>
        <v/>
      </c>
      <c r="E14900" s="15">
        <f>COUNTIF(tData[BezoekStart],"&lt;"&amp;($A14900+1/24))-COUNTIF(tData[BezoekEind],"&lt;="&amp;$A14900)</f>
        <v/>
      </c>
      <c r="F14900" s="15">
        <f>COUNTIF(tData[BezoekLangStart],"&lt;"&amp;($A14900+1/24))-COUNTIF(tData[BezoekLangEind],"&lt;="&amp;$A14900)</f>
        <v/>
      </c>
      <c r="G14900" s="15">
        <f>IF($D14900=1,$B14900*100+$C14900,-1)</f>
        <v/>
      </c>
      <c r="H14900" s="15">
        <f>IF($D14900=1,$B14900,-1)</f>
        <v/>
      </c>
      <c r="I14900" s="15">
        <f>IF($D14900=1,$C14900,-1)</f>
        <v/>
      </c>
    </row>
    <row r="14901">
      <c r="A14901" s="33" t="n">
        <v>45912.75</v>
      </c>
      <c r="B14901" s="15">
        <f>WEEKDAY($A14901,2)</f>
        <v/>
      </c>
      <c r="C14901" s="15">
        <f>HOUR($A14901)</f>
        <v/>
      </c>
      <c r="D14901" s="15">
        <f>IF(AND($A14901&gt;=Instellingen!$B$6,$A14901&lt;Instellingen!$B$7),1,0)</f>
        <v/>
      </c>
      <c r="E14901" s="15">
        <f>COUNTIF(tData[BezoekStart],"&lt;"&amp;($A14901+1/24))-COUNTIF(tData[BezoekEind],"&lt;="&amp;$A14901)</f>
        <v/>
      </c>
      <c r="F14901" s="15">
        <f>COUNTIF(tData[BezoekLangStart],"&lt;"&amp;($A14901+1/24))-COUNTIF(tData[BezoekLangEind],"&lt;="&amp;$A14901)</f>
        <v/>
      </c>
      <c r="G14901" s="15">
        <f>IF($D14901=1,$B14901*100+$C14901,-1)</f>
        <v/>
      </c>
      <c r="H14901" s="15">
        <f>IF($D14901=1,$B14901,-1)</f>
        <v/>
      </c>
      <c r="I14901" s="15">
        <f>IF($D14901=1,$C14901,-1)</f>
        <v/>
      </c>
    </row>
    <row r="14902">
      <c r="A14902" s="33" t="n">
        <v>45912.79166666666</v>
      </c>
      <c r="B14902" s="15">
        <f>WEEKDAY($A14902,2)</f>
        <v/>
      </c>
      <c r="C14902" s="15">
        <f>HOUR($A14902)</f>
        <v/>
      </c>
      <c r="D14902" s="15">
        <f>IF(AND($A14902&gt;=Instellingen!$B$6,$A14902&lt;Instellingen!$B$7),1,0)</f>
        <v/>
      </c>
      <c r="E14902" s="15">
        <f>COUNTIF(tData[BezoekStart],"&lt;"&amp;($A14902+1/24))-COUNTIF(tData[BezoekEind],"&lt;="&amp;$A14902)</f>
        <v/>
      </c>
      <c r="F14902" s="15">
        <f>COUNTIF(tData[BezoekLangStart],"&lt;"&amp;($A14902+1/24))-COUNTIF(tData[BezoekLangEind],"&lt;="&amp;$A14902)</f>
        <v/>
      </c>
      <c r="G14902" s="15">
        <f>IF($D14902=1,$B14902*100+$C14902,-1)</f>
        <v/>
      </c>
      <c r="H14902" s="15">
        <f>IF($D14902=1,$B14902,-1)</f>
        <v/>
      </c>
      <c r="I14902" s="15">
        <f>IF($D14902=1,$C14902,-1)</f>
        <v/>
      </c>
    </row>
    <row r="14903">
      <c r="A14903" s="33" t="n">
        <v>45912.83333333334</v>
      </c>
      <c r="B14903" s="15">
        <f>WEEKDAY($A14903,2)</f>
        <v/>
      </c>
      <c r="C14903" s="15">
        <f>HOUR($A14903)</f>
        <v/>
      </c>
      <c r="D14903" s="15">
        <f>IF(AND($A14903&gt;=Instellingen!$B$6,$A14903&lt;Instellingen!$B$7),1,0)</f>
        <v/>
      </c>
      <c r="E14903" s="15">
        <f>COUNTIF(tData[BezoekStart],"&lt;"&amp;($A14903+1/24))-COUNTIF(tData[BezoekEind],"&lt;="&amp;$A14903)</f>
        <v/>
      </c>
      <c r="F14903" s="15">
        <f>COUNTIF(tData[BezoekLangStart],"&lt;"&amp;($A14903+1/24))-COUNTIF(tData[BezoekLangEind],"&lt;="&amp;$A14903)</f>
        <v/>
      </c>
      <c r="G14903" s="15">
        <f>IF($D14903=1,$B14903*100+$C14903,-1)</f>
        <v/>
      </c>
      <c r="H14903" s="15">
        <f>IF($D14903=1,$B14903,-1)</f>
        <v/>
      </c>
      <c r="I14903" s="15">
        <f>IF($D14903=1,$C14903,-1)</f>
        <v/>
      </c>
    </row>
    <row r="14904">
      <c r="A14904" s="33" t="n">
        <v>45912.875</v>
      </c>
      <c r="B14904" s="15">
        <f>WEEKDAY($A14904,2)</f>
        <v/>
      </c>
      <c r="C14904" s="15">
        <f>HOUR($A14904)</f>
        <v/>
      </c>
      <c r="D14904" s="15">
        <f>IF(AND($A14904&gt;=Instellingen!$B$6,$A14904&lt;Instellingen!$B$7),1,0)</f>
        <v/>
      </c>
      <c r="E14904" s="15">
        <f>COUNTIF(tData[BezoekStart],"&lt;"&amp;($A14904+1/24))-COUNTIF(tData[BezoekEind],"&lt;="&amp;$A14904)</f>
        <v/>
      </c>
      <c r="F14904" s="15">
        <f>COUNTIF(tData[BezoekLangStart],"&lt;"&amp;($A14904+1/24))-COUNTIF(tData[BezoekLangEind],"&lt;="&amp;$A14904)</f>
        <v/>
      </c>
      <c r="G14904" s="15">
        <f>IF($D14904=1,$B14904*100+$C14904,-1)</f>
        <v/>
      </c>
      <c r="H14904" s="15">
        <f>IF($D14904=1,$B14904,-1)</f>
        <v/>
      </c>
      <c r="I14904" s="15">
        <f>IF($D14904=1,$C14904,-1)</f>
        <v/>
      </c>
    </row>
    <row r="14905">
      <c r="A14905" s="33" t="n">
        <v>45912.91666666666</v>
      </c>
      <c r="B14905" s="15">
        <f>WEEKDAY($A14905,2)</f>
        <v/>
      </c>
      <c r="C14905" s="15">
        <f>HOUR($A14905)</f>
        <v/>
      </c>
      <c r="D14905" s="15">
        <f>IF(AND($A14905&gt;=Instellingen!$B$6,$A14905&lt;Instellingen!$B$7),1,0)</f>
        <v/>
      </c>
      <c r="E14905" s="15">
        <f>COUNTIF(tData[BezoekStart],"&lt;"&amp;($A14905+1/24))-COUNTIF(tData[BezoekEind],"&lt;="&amp;$A14905)</f>
        <v/>
      </c>
      <c r="F14905" s="15">
        <f>COUNTIF(tData[BezoekLangStart],"&lt;"&amp;($A14905+1/24))-COUNTIF(tData[BezoekLangEind],"&lt;="&amp;$A14905)</f>
        <v/>
      </c>
      <c r="G14905" s="15">
        <f>IF($D14905=1,$B14905*100+$C14905,-1)</f>
        <v/>
      </c>
      <c r="H14905" s="15">
        <f>IF($D14905=1,$B14905,-1)</f>
        <v/>
      </c>
      <c r="I14905" s="15">
        <f>IF($D14905=1,$C14905,-1)</f>
        <v/>
      </c>
    </row>
    <row r="14906">
      <c r="A14906" s="33" t="n">
        <v>45912.95833333334</v>
      </c>
      <c r="B14906" s="15">
        <f>WEEKDAY($A14906,2)</f>
        <v/>
      </c>
      <c r="C14906" s="15">
        <f>HOUR($A14906)</f>
        <v/>
      </c>
      <c r="D14906" s="15">
        <f>IF(AND($A14906&gt;=Instellingen!$B$6,$A14906&lt;Instellingen!$B$7),1,0)</f>
        <v/>
      </c>
      <c r="E14906" s="15">
        <f>COUNTIF(tData[BezoekStart],"&lt;"&amp;($A14906+1/24))-COUNTIF(tData[BezoekEind],"&lt;="&amp;$A14906)</f>
        <v/>
      </c>
      <c r="F14906" s="15">
        <f>COUNTIF(tData[BezoekLangStart],"&lt;"&amp;($A14906+1/24))-COUNTIF(tData[BezoekLangEind],"&lt;="&amp;$A14906)</f>
        <v/>
      </c>
      <c r="G14906" s="15">
        <f>IF($D14906=1,$B14906*100+$C14906,-1)</f>
        <v/>
      </c>
      <c r="H14906" s="15">
        <f>IF($D14906=1,$B14906,-1)</f>
        <v/>
      </c>
      <c r="I14906" s="15">
        <f>IF($D14906=1,$C14906,-1)</f>
        <v/>
      </c>
    </row>
    <row r="14907">
      <c r="A14907" s="33" t="n">
        <v>45913</v>
      </c>
      <c r="B14907" s="15">
        <f>WEEKDAY($A14907,2)</f>
        <v/>
      </c>
      <c r="C14907" s="15">
        <f>HOUR($A14907)</f>
        <v/>
      </c>
      <c r="D14907" s="15">
        <f>IF(AND($A14907&gt;=Instellingen!$B$6,$A14907&lt;Instellingen!$B$7),1,0)</f>
        <v/>
      </c>
      <c r="E14907" s="15">
        <f>COUNTIF(tData[BezoekStart],"&lt;"&amp;($A14907+1/24))-COUNTIF(tData[BezoekEind],"&lt;="&amp;$A14907)</f>
        <v/>
      </c>
      <c r="F14907" s="15">
        <f>COUNTIF(tData[BezoekLangStart],"&lt;"&amp;($A14907+1/24))-COUNTIF(tData[BezoekLangEind],"&lt;="&amp;$A14907)</f>
        <v/>
      </c>
      <c r="G14907" s="15">
        <f>IF($D14907=1,$B14907*100+$C14907,-1)</f>
        <v/>
      </c>
      <c r="H14907" s="15">
        <f>IF($D14907=1,$B14907,-1)</f>
        <v/>
      </c>
      <c r="I14907" s="15">
        <f>IF($D14907=1,$C14907,-1)</f>
        <v/>
      </c>
    </row>
    <row r="14908">
      <c r="A14908" s="33" t="n">
        <v>45913.04166666666</v>
      </c>
      <c r="B14908" s="15">
        <f>WEEKDAY($A14908,2)</f>
        <v/>
      </c>
      <c r="C14908" s="15">
        <f>HOUR($A14908)</f>
        <v/>
      </c>
      <c r="D14908" s="15">
        <f>IF(AND($A14908&gt;=Instellingen!$B$6,$A14908&lt;Instellingen!$B$7),1,0)</f>
        <v/>
      </c>
      <c r="E14908" s="15">
        <f>COUNTIF(tData[BezoekStart],"&lt;"&amp;($A14908+1/24))-COUNTIF(tData[BezoekEind],"&lt;="&amp;$A14908)</f>
        <v/>
      </c>
      <c r="F14908" s="15">
        <f>COUNTIF(tData[BezoekLangStart],"&lt;"&amp;($A14908+1/24))-COUNTIF(tData[BezoekLangEind],"&lt;="&amp;$A14908)</f>
        <v/>
      </c>
      <c r="G14908" s="15">
        <f>IF($D14908=1,$B14908*100+$C14908,-1)</f>
        <v/>
      </c>
      <c r="H14908" s="15">
        <f>IF($D14908=1,$B14908,-1)</f>
        <v/>
      </c>
      <c r="I14908" s="15">
        <f>IF($D14908=1,$C14908,-1)</f>
        <v/>
      </c>
    </row>
    <row r="14909">
      <c r="A14909" s="33" t="n">
        <v>45913.08333333334</v>
      </c>
      <c r="B14909" s="15">
        <f>WEEKDAY($A14909,2)</f>
        <v/>
      </c>
      <c r="C14909" s="15">
        <f>HOUR($A14909)</f>
        <v/>
      </c>
      <c r="D14909" s="15">
        <f>IF(AND($A14909&gt;=Instellingen!$B$6,$A14909&lt;Instellingen!$B$7),1,0)</f>
        <v/>
      </c>
      <c r="E14909" s="15">
        <f>COUNTIF(tData[BezoekStart],"&lt;"&amp;($A14909+1/24))-COUNTIF(tData[BezoekEind],"&lt;="&amp;$A14909)</f>
        <v/>
      </c>
      <c r="F14909" s="15">
        <f>COUNTIF(tData[BezoekLangStart],"&lt;"&amp;($A14909+1/24))-COUNTIF(tData[BezoekLangEind],"&lt;="&amp;$A14909)</f>
        <v/>
      </c>
      <c r="G14909" s="15">
        <f>IF($D14909=1,$B14909*100+$C14909,-1)</f>
        <v/>
      </c>
      <c r="H14909" s="15">
        <f>IF($D14909=1,$B14909,-1)</f>
        <v/>
      </c>
      <c r="I14909" s="15">
        <f>IF($D14909=1,$C14909,-1)</f>
        <v/>
      </c>
    </row>
    <row r="14910">
      <c r="A14910" s="33" t="n">
        <v>45913.125</v>
      </c>
      <c r="B14910" s="15">
        <f>WEEKDAY($A14910,2)</f>
        <v/>
      </c>
      <c r="C14910" s="15">
        <f>HOUR($A14910)</f>
        <v/>
      </c>
      <c r="D14910" s="15">
        <f>IF(AND($A14910&gt;=Instellingen!$B$6,$A14910&lt;Instellingen!$B$7),1,0)</f>
        <v/>
      </c>
      <c r="E14910" s="15">
        <f>COUNTIF(tData[BezoekStart],"&lt;"&amp;($A14910+1/24))-COUNTIF(tData[BezoekEind],"&lt;="&amp;$A14910)</f>
        <v/>
      </c>
      <c r="F14910" s="15">
        <f>COUNTIF(tData[BezoekLangStart],"&lt;"&amp;($A14910+1/24))-COUNTIF(tData[BezoekLangEind],"&lt;="&amp;$A14910)</f>
        <v/>
      </c>
      <c r="G14910" s="15">
        <f>IF($D14910=1,$B14910*100+$C14910,-1)</f>
        <v/>
      </c>
      <c r="H14910" s="15">
        <f>IF($D14910=1,$B14910,-1)</f>
        <v/>
      </c>
      <c r="I14910" s="15">
        <f>IF($D14910=1,$C14910,-1)</f>
        <v/>
      </c>
    </row>
    <row r="14911">
      <c r="A14911" s="33" t="n">
        <v>45913.16666666666</v>
      </c>
      <c r="B14911" s="15">
        <f>WEEKDAY($A14911,2)</f>
        <v/>
      </c>
      <c r="C14911" s="15">
        <f>HOUR($A14911)</f>
        <v/>
      </c>
      <c r="D14911" s="15">
        <f>IF(AND($A14911&gt;=Instellingen!$B$6,$A14911&lt;Instellingen!$B$7),1,0)</f>
        <v/>
      </c>
      <c r="E14911" s="15">
        <f>COUNTIF(tData[BezoekStart],"&lt;"&amp;($A14911+1/24))-COUNTIF(tData[BezoekEind],"&lt;="&amp;$A14911)</f>
        <v/>
      </c>
      <c r="F14911" s="15">
        <f>COUNTIF(tData[BezoekLangStart],"&lt;"&amp;($A14911+1/24))-COUNTIF(tData[BezoekLangEind],"&lt;="&amp;$A14911)</f>
        <v/>
      </c>
      <c r="G14911" s="15">
        <f>IF($D14911=1,$B14911*100+$C14911,-1)</f>
        <v/>
      </c>
      <c r="H14911" s="15">
        <f>IF($D14911=1,$B14911,-1)</f>
        <v/>
      </c>
      <c r="I14911" s="15">
        <f>IF($D14911=1,$C14911,-1)</f>
        <v/>
      </c>
    </row>
    <row r="14912">
      <c r="A14912" s="33" t="n">
        <v>45913.20833333334</v>
      </c>
      <c r="B14912" s="15">
        <f>WEEKDAY($A14912,2)</f>
        <v/>
      </c>
      <c r="C14912" s="15">
        <f>HOUR($A14912)</f>
        <v/>
      </c>
      <c r="D14912" s="15">
        <f>IF(AND($A14912&gt;=Instellingen!$B$6,$A14912&lt;Instellingen!$B$7),1,0)</f>
        <v/>
      </c>
      <c r="E14912" s="15">
        <f>COUNTIF(tData[BezoekStart],"&lt;"&amp;($A14912+1/24))-COUNTIF(tData[BezoekEind],"&lt;="&amp;$A14912)</f>
        <v/>
      </c>
      <c r="F14912" s="15">
        <f>COUNTIF(tData[BezoekLangStart],"&lt;"&amp;($A14912+1/24))-COUNTIF(tData[BezoekLangEind],"&lt;="&amp;$A14912)</f>
        <v/>
      </c>
      <c r="G14912" s="15">
        <f>IF($D14912=1,$B14912*100+$C14912,-1)</f>
        <v/>
      </c>
      <c r="H14912" s="15">
        <f>IF($D14912=1,$B14912,-1)</f>
        <v/>
      </c>
      <c r="I14912" s="15">
        <f>IF($D14912=1,$C14912,-1)</f>
        <v/>
      </c>
    </row>
    <row r="14913">
      <c r="A14913" s="33" t="n">
        <v>45913.25</v>
      </c>
      <c r="B14913" s="15">
        <f>WEEKDAY($A14913,2)</f>
        <v/>
      </c>
      <c r="C14913" s="15">
        <f>HOUR($A14913)</f>
        <v/>
      </c>
      <c r="D14913" s="15">
        <f>IF(AND($A14913&gt;=Instellingen!$B$6,$A14913&lt;Instellingen!$B$7),1,0)</f>
        <v/>
      </c>
      <c r="E14913" s="15">
        <f>COUNTIF(tData[BezoekStart],"&lt;"&amp;($A14913+1/24))-COUNTIF(tData[BezoekEind],"&lt;="&amp;$A14913)</f>
        <v/>
      </c>
      <c r="F14913" s="15">
        <f>COUNTIF(tData[BezoekLangStart],"&lt;"&amp;($A14913+1/24))-COUNTIF(tData[BezoekLangEind],"&lt;="&amp;$A14913)</f>
        <v/>
      </c>
      <c r="G14913" s="15">
        <f>IF($D14913=1,$B14913*100+$C14913,-1)</f>
        <v/>
      </c>
      <c r="H14913" s="15">
        <f>IF($D14913=1,$B14913,-1)</f>
        <v/>
      </c>
      <c r="I14913" s="15">
        <f>IF($D14913=1,$C14913,-1)</f>
        <v/>
      </c>
    </row>
    <row r="14914">
      <c r="A14914" s="33" t="n">
        <v>45913.29166666666</v>
      </c>
      <c r="B14914" s="15">
        <f>WEEKDAY($A14914,2)</f>
        <v/>
      </c>
      <c r="C14914" s="15">
        <f>HOUR($A14914)</f>
        <v/>
      </c>
      <c r="D14914" s="15">
        <f>IF(AND($A14914&gt;=Instellingen!$B$6,$A14914&lt;Instellingen!$B$7),1,0)</f>
        <v/>
      </c>
      <c r="E14914" s="15">
        <f>COUNTIF(tData[BezoekStart],"&lt;"&amp;($A14914+1/24))-COUNTIF(tData[BezoekEind],"&lt;="&amp;$A14914)</f>
        <v/>
      </c>
      <c r="F14914" s="15">
        <f>COUNTIF(tData[BezoekLangStart],"&lt;"&amp;($A14914+1/24))-COUNTIF(tData[BezoekLangEind],"&lt;="&amp;$A14914)</f>
        <v/>
      </c>
      <c r="G14914" s="15">
        <f>IF($D14914=1,$B14914*100+$C14914,-1)</f>
        <v/>
      </c>
      <c r="H14914" s="15">
        <f>IF($D14914=1,$B14914,-1)</f>
        <v/>
      </c>
      <c r="I14914" s="15">
        <f>IF($D14914=1,$C14914,-1)</f>
        <v/>
      </c>
    </row>
    <row r="14915">
      <c r="A14915" s="33" t="n">
        <v>45913.33333333334</v>
      </c>
      <c r="B14915" s="15">
        <f>WEEKDAY($A14915,2)</f>
        <v/>
      </c>
      <c r="C14915" s="15">
        <f>HOUR($A14915)</f>
        <v/>
      </c>
      <c r="D14915" s="15">
        <f>IF(AND($A14915&gt;=Instellingen!$B$6,$A14915&lt;Instellingen!$B$7),1,0)</f>
        <v/>
      </c>
      <c r="E14915" s="15">
        <f>COUNTIF(tData[BezoekStart],"&lt;"&amp;($A14915+1/24))-COUNTIF(tData[BezoekEind],"&lt;="&amp;$A14915)</f>
        <v/>
      </c>
      <c r="F14915" s="15">
        <f>COUNTIF(tData[BezoekLangStart],"&lt;"&amp;($A14915+1/24))-COUNTIF(tData[BezoekLangEind],"&lt;="&amp;$A14915)</f>
        <v/>
      </c>
      <c r="G14915" s="15">
        <f>IF($D14915=1,$B14915*100+$C14915,-1)</f>
        <v/>
      </c>
      <c r="H14915" s="15">
        <f>IF($D14915=1,$B14915,-1)</f>
        <v/>
      </c>
      <c r="I14915" s="15">
        <f>IF($D14915=1,$C14915,-1)</f>
        <v/>
      </c>
    </row>
    <row r="14916">
      <c r="A14916" s="33" t="n">
        <v>45913.375</v>
      </c>
      <c r="B14916" s="15">
        <f>WEEKDAY($A14916,2)</f>
        <v/>
      </c>
      <c r="C14916" s="15">
        <f>HOUR($A14916)</f>
        <v/>
      </c>
      <c r="D14916" s="15">
        <f>IF(AND($A14916&gt;=Instellingen!$B$6,$A14916&lt;Instellingen!$B$7),1,0)</f>
        <v/>
      </c>
      <c r="E14916" s="15">
        <f>COUNTIF(tData[BezoekStart],"&lt;"&amp;($A14916+1/24))-COUNTIF(tData[BezoekEind],"&lt;="&amp;$A14916)</f>
        <v/>
      </c>
      <c r="F14916" s="15">
        <f>COUNTIF(tData[BezoekLangStart],"&lt;"&amp;($A14916+1/24))-COUNTIF(tData[BezoekLangEind],"&lt;="&amp;$A14916)</f>
        <v/>
      </c>
      <c r="G14916" s="15">
        <f>IF($D14916=1,$B14916*100+$C14916,-1)</f>
        <v/>
      </c>
      <c r="H14916" s="15">
        <f>IF($D14916=1,$B14916,-1)</f>
        <v/>
      </c>
      <c r="I14916" s="15">
        <f>IF($D14916=1,$C14916,-1)</f>
        <v/>
      </c>
    </row>
    <row r="14917">
      <c r="A14917" s="33" t="n">
        <v>45913.41666666666</v>
      </c>
      <c r="B14917" s="15">
        <f>WEEKDAY($A14917,2)</f>
        <v/>
      </c>
      <c r="C14917" s="15">
        <f>HOUR($A14917)</f>
        <v/>
      </c>
      <c r="D14917" s="15">
        <f>IF(AND($A14917&gt;=Instellingen!$B$6,$A14917&lt;Instellingen!$B$7),1,0)</f>
        <v/>
      </c>
      <c r="E14917" s="15">
        <f>COUNTIF(tData[BezoekStart],"&lt;"&amp;($A14917+1/24))-COUNTIF(tData[BezoekEind],"&lt;="&amp;$A14917)</f>
        <v/>
      </c>
      <c r="F14917" s="15">
        <f>COUNTIF(tData[BezoekLangStart],"&lt;"&amp;($A14917+1/24))-COUNTIF(tData[BezoekLangEind],"&lt;="&amp;$A14917)</f>
        <v/>
      </c>
      <c r="G14917" s="15">
        <f>IF($D14917=1,$B14917*100+$C14917,-1)</f>
        <v/>
      </c>
      <c r="H14917" s="15">
        <f>IF($D14917=1,$B14917,-1)</f>
        <v/>
      </c>
      <c r="I14917" s="15">
        <f>IF($D14917=1,$C14917,-1)</f>
        <v/>
      </c>
    </row>
    <row r="14918">
      <c r="A14918" s="33" t="n">
        <v>45913.45833333334</v>
      </c>
      <c r="B14918" s="15">
        <f>WEEKDAY($A14918,2)</f>
        <v/>
      </c>
      <c r="C14918" s="15">
        <f>HOUR($A14918)</f>
        <v/>
      </c>
      <c r="D14918" s="15">
        <f>IF(AND($A14918&gt;=Instellingen!$B$6,$A14918&lt;Instellingen!$B$7),1,0)</f>
        <v/>
      </c>
      <c r="E14918" s="15">
        <f>COUNTIF(tData[BezoekStart],"&lt;"&amp;($A14918+1/24))-COUNTIF(tData[BezoekEind],"&lt;="&amp;$A14918)</f>
        <v/>
      </c>
      <c r="F14918" s="15">
        <f>COUNTIF(tData[BezoekLangStart],"&lt;"&amp;($A14918+1/24))-COUNTIF(tData[BezoekLangEind],"&lt;="&amp;$A14918)</f>
        <v/>
      </c>
      <c r="G14918" s="15">
        <f>IF($D14918=1,$B14918*100+$C14918,-1)</f>
        <v/>
      </c>
      <c r="H14918" s="15">
        <f>IF($D14918=1,$B14918,-1)</f>
        <v/>
      </c>
      <c r="I14918" s="15">
        <f>IF($D14918=1,$C14918,-1)</f>
        <v/>
      </c>
    </row>
    <row r="14919">
      <c r="A14919" s="33" t="n">
        <v>45913.5</v>
      </c>
      <c r="B14919" s="15">
        <f>WEEKDAY($A14919,2)</f>
        <v/>
      </c>
      <c r="C14919" s="15">
        <f>HOUR($A14919)</f>
        <v/>
      </c>
      <c r="D14919" s="15">
        <f>IF(AND($A14919&gt;=Instellingen!$B$6,$A14919&lt;Instellingen!$B$7),1,0)</f>
        <v/>
      </c>
      <c r="E14919" s="15">
        <f>COUNTIF(tData[BezoekStart],"&lt;"&amp;($A14919+1/24))-COUNTIF(tData[BezoekEind],"&lt;="&amp;$A14919)</f>
        <v/>
      </c>
      <c r="F14919" s="15">
        <f>COUNTIF(tData[BezoekLangStart],"&lt;"&amp;($A14919+1/24))-COUNTIF(tData[BezoekLangEind],"&lt;="&amp;$A14919)</f>
        <v/>
      </c>
      <c r="G14919" s="15">
        <f>IF($D14919=1,$B14919*100+$C14919,-1)</f>
        <v/>
      </c>
      <c r="H14919" s="15">
        <f>IF($D14919=1,$B14919,-1)</f>
        <v/>
      </c>
      <c r="I14919" s="15">
        <f>IF($D14919=1,$C14919,-1)</f>
        <v/>
      </c>
    </row>
    <row r="14920">
      <c r="A14920" s="33" t="n">
        <v>45913.54166666666</v>
      </c>
      <c r="B14920" s="15">
        <f>WEEKDAY($A14920,2)</f>
        <v/>
      </c>
      <c r="C14920" s="15">
        <f>HOUR($A14920)</f>
        <v/>
      </c>
      <c r="D14920" s="15">
        <f>IF(AND($A14920&gt;=Instellingen!$B$6,$A14920&lt;Instellingen!$B$7),1,0)</f>
        <v/>
      </c>
      <c r="E14920" s="15">
        <f>COUNTIF(tData[BezoekStart],"&lt;"&amp;($A14920+1/24))-COUNTIF(tData[BezoekEind],"&lt;="&amp;$A14920)</f>
        <v/>
      </c>
      <c r="F14920" s="15">
        <f>COUNTIF(tData[BezoekLangStart],"&lt;"&amp;($A14920+1/24))-COUNTIF(tData[BezoekLangEind],"&lt;="&amp;$A14920)</f>
        <v/>
      </c>
      <c r="G14920" s="15">
        <f>IF($D14920=1,$B14920*100+$C14920,-1)</f>
        <v/>
      </c>
      <c r="H14920" s="15">
        <f>IF($D14920=1,$B14920,-1)</f>
        <v/>
      </c>
      <c r="I14920" s="15">
        <f>IF($D14920=1,$C14920,-1)</f>
        <v/>
      </c>
    </row>
    <row r="14921">
      <c r="A14921" s="33" t="n">
        <v>45913.58333333334</v>
      </c>
      <c r="B14921" s="15">
        <f>WEEKDAY($A14921,2)</f>
        <v/>
      </c>
      <c r="C14921" s="15">
        <f>HOUR($A14921)</f>
        <v/>
      </c>
      <c r="D14921" s="15">
        <f>IF(AND($A14921&gt;=Instellingen!$B$6,$A14921&lt;Instellingen!$B$7),1,0)</f>
        <v/>
      </c>
      <c r="E14921" s="15">
        <f>COUNTIF(tData[BezoekStart],"&lt;"&amp;($A14921+1/24))-COUNTIF(tData[BezoekEind],"&lt;="&amp;$A14921)</f>
        <v/>
      </c>
      <c r="F14921" s="15">
        <f>COUNTIF(tData[BezoekLangStart],"&lt;"&amp;($A14921+1/24))-COUNTIF(tData[BezoekLangEind],"&lt;="&amp;$A14921)</f>
        <v/>
      </c>
      <c r="G14921" s="15">
        <f>IF($D14921=1,$B14921*100+$C14921,-1)</f>
        <v/>
      </c>
      <c r="H14921" s="15">
        <f>IF($D14921=1,$B14921,-1)</f>
        <v/>
      </c>
      <c r="I14921" s="15">
        <f>IF($D14921=1,$C14921,-1)</f>
        <v/>
      </c>
    </row>
    <row r="14922">
      <c r="A14922" s="33" t="n">
        <v>45913.625</v>
      </c>
      <c r="B14922" s="15">
        <f>WEEKDAY($A14922,2)</f>
        <v/>
      </c>
      <c r="C14922" s="15">
        <f>HOUR($A14922)</f>
        <v/>
      </c>
      <c r="D14922" s="15">
        <f>IF(AND($A14922&gt;=Instellingen!$B$6,$A14922&lt;Instellingen!$B$7),1,0)</f>
        <v/>
      </c>
      <c r="E14922" s="15">
        <f>COUNTIF(tData[BezoekStart],"&lt;"&amp;($A14922+1/24))-COUNTIF(tData[BezoekEind],"&lt;="&amp;$A14922)</f>
        <v/>
      </c>
      <c r="F14922" s="15">
        <f>COUNTIF(tData[BezoekLangStart],"&lt;"&amp;($A14922+1/24))-COUNTIF(tData[BezoekLangEind],"&lt;="&amp;$A14922)</f>
        <v/>
      </c>
      <c r="G14922" s="15">
        <f>IF($D14922=1,$B14922*100+$C14922,-1)</f>
        <v/>
      </c>
      <c r="H14922" s="15">
        <f>IF($D14922=1,$B14922,-1)</f>
        <v/>
      </c>
      <c r="I14922" s="15">
        <f>IF($D14922=1,$C14922,-1)</f>
        <v/>
      </c>
    </row>
    <row r="14923">
      <c r="A14923" s="33" t="n">
        <v>45913.66666666666</v>
      </c>
      <c r="B14923" s="15">
        <f>WEEKDAY($A14923,2)</f>
        <v/>
      </c>
      <c r="C14923" s="15">
        <f>HOUR($A14923)</f>
        <v/>
      </c>
      <c r="D14923" s="15">
        <f>IF(AND($A14923&gt;=Instellingen!$B$6,$A14923&lt;Instellingen!$B$7),1,0)</f>
        <v/>
      </c>
      <c r="E14923" s="15">
        <f>COUNTIF(tData[BezoekStart],"&lt;"&amp;($A14923+1/24))-COUNTIF(tData[BezoekEind],"&lt;="&amp;$A14923)</f>
        <v/>
      </c>
      <c r="F14923" s="15">
        <f>COUNTIF(tData[BezoekLangStart],"&lt;"&amp;($A14923+1/24))-COUNTIF(tData[BezoekLangEind],"&lt;="&amp;$A14923)</f>
        <v/>
      </c>
      <c r="G14923" s="15">
        <f>IF($D14923=1,$B14923*100+$C14923,-1)</f>
        <v/>
      </c>
      <c r="H14923" s="15">
        <f>IF($D14923=1,$B14923,-1)</f>
        <v/>
      </c>
      <c r="I14923" s="15">
        <f>IF($D14923=1,$C14923,-1)</f>
        <v/>
      </c>
    </row>
    <row r="14924">
      <c r="A14924" s="33" t="n">
        <v>45913.70833333334</v>
      </c>
      <c r="B14924" s="15">
        <f>WEEKDAY($A14924,2)</f>
        <v/>
      </c>
      <c r="C14924" s="15">
        <f>HOUR($A14924)</f>
        <v/>
      </c>
      <c r="D14924" s="15">
        <f>IF(AND($A14924&gt;=Instellingen!$B$6,$A14924&lt;Instellingen!$B$7),1,0)</f>
        <v/>
      </c>
      <c r="E14924" s="15">
        <f>COUNTIF(tData[BezoekStart],"&lt;"&amp;($A14924+1/24))-COUNTIF(tData[BezoekEind],"&lt;="&amp;$A14924)</f>
        <v/>
      </c>
      <c r="F14924" s="15">
        <f>COUNTIF(tData[BezoekLangStart],"&lt;"&amp;($A14924+1/24))-COUNTIF(tData[BezoekLangEind],"&lt;="&amp;$A14924)</f>
        <v/>
      </c>
      <c r="G14924" s="15">
        <f>IF($D14924=1,$B14924*100+$C14924,-1)</f>
        <v/>
      </c>
      <c r="H14924" s="15">
        <f>IF($D14924=1,$B14924,-1)</f>
        <v/>
      </c>
      <c r="I14924" s="15">
        <f>IF($D14924=1,$C14924,-1)</f>
        <v/>
      </c>
    </row>
    <row r="14925">
      <c r="A14925" s="33" t="n">
        <v>45913.75</v>
      </c>
      <c r="B14925" s="15">
        <f>WEEKDAY($A14925,2)</f>
        <v/>
      </c>
      <c r="C14925" s="15">
        <f>HOUR($A14925)</f>
        <v/>
      </c>
      <c r="D14925" s="15">
        <f>IF(AND($A14925&gt;=Instellingen!$B$6,$A14925&lt;Instellingen!$B$7),1,0)</f>
        <v/>
      </c>
      <c r="E14925" s="15">
        <f>COUNTIF(tData[BezoekStart],"&lt;"&amp;($A14925+1/24))-COUNTIF(tData[BezoekEind],"&lt;="&amp;$A14925)</f>
        <v/>
      </c>
      <c r="F14925" s="15">
        <f>COUNTIF(tData[BezoekLangStart],"&lt;"&amp;($A14925+1/24))-COUNTIF(tData[BezoekLangEind],"&lt;="&amp;$A14925)</f>
        <v/>
      </c>
      <c r="G14925" s="15">
        <f>IF($D14925=1,$B14925*100+$C14925,-1)</f>
        <v/>
      </c>
      <c r="H14925" s="15">
        <f>IF($D14925=1,$B14925,-1)</f>
        <v/>
      </c>
      <c r="I14925" s="15">
        <f>IF($D14925=1,$C14925,-1)</f>
        <v/>
      </c>
    </row>
    <row r="14926">
      <c r="A14926" s="33" t="n">
        <v>45913.79166666666</v>
      </c>
      <c r="B14926" s="15">
        <f>WEEKDAY($A14926,2)</f>
        <v/>
      </c>
      <c r="C14926" s="15">
        <f>HOUR($A14926)</f>
        <v/>
      </c>
      <c r="D14926" s="15">
        <f>IF(AND($A14926&gt;=Instellingen!$B$6,$A14926&lt;Instellingen!$B$7),1,0)</f>
        <v/>
      </c>
      <c r="E14926" s="15">
        <f>COUNTIF(tData[BezoekStart],"&lt;"&amp;($A14926+1/24))-COUNTIF(tData[BezoekEind],"&lt;="&amp;$A14926)</f>
        <v/>
      </c>
      <c r="F14926" s="15">
        <f>COUNTIF(tData[BezoekLangStart],"&lt;"&amp;($A14926+1/24))-COUNTIF(tData[BezoekLangEind],"&lt;="&amp;$A14926)</f>
        <v/>
      </c>
      <c r="G14926" s="15">
        <f>IF($D14926=1,$B14926*100+$C14926,-1)</f>
        <v/>
      </c>
      <c r="H14926" s="15">
        <f>IF($D14926=1,$B14926,-1)</f>
        <v/>
      </c>
      <c r="I14926" s="15">
        <f>IF($D14926=1,$C14926,-1)</f>
        <v/>
      </c>
    </row>
    <row r="14927">
      <c r="A14927" s="33" t="n">
        <v>45913.83333333334</v>
      </c>
      <c r="B14927" s="15">
        <f>WEEKDAY($A14927,2)</f>
        <v/>
      </c>
      <c r="C14927" s="15">
        <f>HOUR($A14927)</f>
        <v/>
      </c>
      <c r="D14927" s="15">
        <f>IF(AND($A14927&gt;=Instellingen!$B$6,$A14927&lt;Instellingen!$B$7),1,0)</f>
        <v/>
      </c>
      <c r="E14927" s="15">
        <f>COUNTIF(tData[BezoekStart],"&lt;"&amp;($A14927+1/24))-COUNTIF(tData[BezoekEind],"&lt;="&amp;$A14927)</f>
        <v/>
      </c>
      <c r="F14927" s="15">
        <f>COUNTIF(tData[BezoekLangStart],"&lt;"&amp;($A14927+1/24))-COUNTIF(tData[BezoekLangEind],"&lt;="&amp;$A14927)</f>
        <v/>
      </c>
      <c r="G14927" s="15">
        <f>IF($D14927=1,$B14927*100+$C14927,-1)</f>
        <v/>
      </c>
      <c r="H14927" s="15">
        <f>IF($D14927=1,$B14927,-1)</f>
        <v/>
      </c>
      <c r="I14927" s="15">
        <f>IF($D14927=1,$C14927,-1)</f>
        <v/>
      </c>
    </row>
    <row r="14928">
      <c r="A14928" s="33" t="n">
        <v>45913.875</v>
      </c>
      <c r="B14928" s="15">
        <f>WEEKDAY($A14928,2)</f>
        <v/>
      </c>
      <c r="C14928" s="15">
        <f>HOUR($A14928)</f>
        <v/>
      </c>
      <c r="D14928" s="15">
        <f>IF(AND($A14928&gt;=Instellingen!$B$6,$A14928&lt;Instellingen!$B$7),1,0)</f>
        <v/>
      </c>
      <c r="E14928" s="15">
        <f>COUNTIF(tData[BezoekStart],"&lt;"&amp;($A14928+1/24))-COUNTIF(tData[BezoekEind],"&lt;="&amp;$A14928)</f>
        <v/>
      </c>
      <c r="F14928" s="15">
        <f>COUNTIF(tData[BezoekLangStart],"&lt;"&amp;($A14928+1/24))-COUNTIF(tData[BezoekLangEind],"&lt;="&amp;$A14928)</f>
        <v/>
      </c>
      <c r="G14928" s="15">
        <f>IF($D14928=1,$B14928*100+$C14928,-1)</f>
        <v/>
      </c>
      <c r="H14928" s="15">
        <f>IF($D14928=1,$B14928,-1)</f>
        <v/>
      </c>
      <c r="I14928" s="15">
        <f>IF($D14928=1,$C14928,-1)</f>
        <v/>
      </c>
    </row>
    <row r="14929">
      <c r="A14929" s="33" t="n">
        <v>45913.91666666666</v>
      </c>
      <c r="B14929" s="15">
        <f>WEEKDAY($A14929,2)</f>
        <v/>
      </c>
      <c r="C14929" s="15">
        <f>HOUR($A14929)</f>
        <v/>
      </c>
      <c r="D14929" s="15">
        <f>IF(AND($A14929&gt;=Instellingen!$B$6,$A14929&lt;Instellingen!$B$7),1,0)</f>
        <v/>
      </c>
      <c r="E14929" s="15">
        <f>COUNTIF(tData[BezoekStart],"&lt;"&amp;($A14929+1/24))-COUNTIF(tData[BezoekEind],"&lt;="&amp;$A14929)</f>
        <v/>
      </c>
      <c r="F14929" s="15">
        <f>COUNTIF(tData[BezoekLangStart],"&lt;"&amp;($A14929+1/24))-COUNTIF(tData[BezoekLangEind],"&lt;="&amp;$A14929)</f>
        <v/>
      </c>
      <c r="G14929" s="15">
        <f>IF($D14929=1,$B14929*100+$C14929,-1)</f>
        <v/>
      </c>
      <c r="H14929" s="15">
        <f>IF($D14929=1,$B14929,-1)</f>
        <v/>
      </c>
      <c r="I14929" s="15">
        <f>IF($D14929=1,$C14929,-1)</f>
        <v/>
      </c>
    </row>
    <row r="14930">
      <c r="A14930" s="33" t="n">
        <v>45913.95833333334</v>
      </c>
      <c r="B14930" s="15">
        <f>WEEKDAY($A14930,2)</f>
        <v/>
      </c>
      <c r="C14930" s="15">
        <f>HOUR($A14930)</f>
        <v/>
      </c>
      <c r="D14930" s="15">
        <f>IF(AND($A14930&gt;=Instellingen!$B$6,$A14930&lt;Instellingen!$B$7),1,0)</f>
        <v/>
      </c>
      <c r="E14930" s="15">
        <f>COUNTIF(tData[BezoekStart],"&lt;"&amp;($A14930+1/24))-COUNTIF(tData[BezoekEind],"&lt;="&amp;$A14930)</f>
        <v/>
      </c>
      <c r="F14930" s="15">
        <f>COUNTIF(tData[BezoekLangStart],"&lt;"&amp;($A14930+1/24))-COUNTIF(tData[BezoekLangEind],"&lt;="&amp;$A14930)</f>
        <v/>
      </c>
      <c r="G14930" s="15">
        <f>IF($D14930=1,$B14930*100+$C14930,-1)</f>
        <v/>
      </c>
      <c r="H14930" s="15">
        <f>IF($D14930=1,$B14930,-1)</f>
        <v/>
      </c>
      <c r="I14930" s="15">
        <f>IF($D14930=1,$C14930,-1)</f>
        <v/>
      </c>
    </row>
    <row r="14931">
      <c r="A14931" s="33" t="n">
        <v>45914</v>
      </c>
      <c r="B14931" s="15">
        <f>WEEKDAY($A14931,2)</f>
        <v/>
      </c>
      <c r="C14931" s="15">
        <f>HOUR($A14931)</f>
        <v/>
      </c>
      <c r="D14931" s="15">
        <f>IF(AND($A14931&gt;=Instellingen!$B$6,$A14931&lt;Instellingen!$B$7),1,0)</f>
        <v/>
      </c>
      <c r="E14931" s="15">
        <f>COUNTIF(tData[BezoekStart],"&lt;"&amp;($A14931+1/24))-COUNTIF(tData[BezoekEind],"&lt;="&amp;$A14931)</f>
        <v/>
      </c>
      <c r="F14931" s="15">
        <f>COUNTIF(tData[BezoekLangStart],"&lt;"&amp;($A14931+1/24))-COUNTIF(tData[BezoekLangEind],"&lt;="&amp;$A14931)</f>
        <v/>
      </c>
      <c r="G14931" s="15">
        <f>IF($D14931=1,$B14931*100+$C14931,-1)</f>
        <v/>
      </c>
      <c r="H14931" s="15">
        <f>IF($D14931=1,$B14931,-1)</f>
        <v/>
      </c>
      <c r="I14931" s="15">
        <f>IF($D14931=1,$C14931,-1)</f>
        <v/>
      </c>
    </row>
    <row r="14932">
      <c r="A14932" s="33" t="n">
        <v>45914.04166666666</v>
      </c>
      <c r="B14932" s="15">
        <f>WEEKDAY($A14932,2)</f>
        <v/>
      </c>
      <c r="C14932" s="15">
        <f>HOUR($A14932)</f>
        <v/>
      </c>
      <c r="D14932" s="15">
        <f>IF(AND($A14932&gt;=Instellingen!$B$6,$A14932&lt;Instellingen!$B$7),1,0)</f>
        <v/>
      </c>
      <c r="E14932" s="15">
        <f>COUNTIF(tData[BezoekStart],"&lt;"&amp;($A14932+1/24))-COUNTIF(tData[BezoekEind],"&lt;="&amp;$A14932)</f>
        <v/>
      </c>
      <c r="F14932" s="15">
        <f>COUNTIF(tData[BezoekLangStart],"&lt;"&amp;($A14932+1/24))-COUNTIF(tData[BezoekLangEind],"&lt;="&amp;$A14932)</f>
        <v/>
      </c>
      <c r="G14932" s="15">
        <f>IF($D14932=1,$B14932*100+$C14932,-1)</f>
        <v/>
      </c>
      <c r="H14932" s="15">
        <f>IF($D14932=1,$B14932,-1)</f>
        <v/>
      </c>
      <c r="I14932" s="15">
        <f>IF($D14932=1,$C14932,-1)</f>
        <v/>
      </c>
    </row>
    <row r="14933">
      <c r="A14933" s="33" t="n">
        <v>45914.08333333334</v>
      </c>
      <c r="B14933" s="15">
        <f>WEEKDAY($A14933,2)</f>
        <v/>
      </c>
      <c r="C14933" s="15">
        <f>HOUR($A14933)</f>
        <v/>
      </c>
      <c r="D14933" s="15">
        <f>IF(AND($A14933&gt;=Instellingen!$B$6,$A14933&lt;Instellingen!$B$7),1,0)</f>
        <v/>
      </c>
      <c r="E14933" s="15">
        <f>COUNTIF(tData[BezoekStart],"&lt;"&amp;($A14933+1/24))-COUNTIF(tData[BezoekEind],"&lt;="&amp;$A14933)</f>
        <v/>
      </c>
      <c r="F14933" s="15">
        <f>COUNTIF(tData[BezoekLangStart],"&lt;"&amp;($A14933+1/24))-COUNTIF(tData[BezoekLangEind],"&lt;="&amp;$A14933)</f>
        <v/>
      </c>
      <c r="G14933" s="15">
        <f>IF($D14933=1,$B14933*100+$C14933,-1)</f>
        <v/>
      </c>
      <c r="H14933" s="15">
        <f>IF($D14933=1,$B14933,-1)</f>
        <v/>
      </c>
      <c r="I14933" s="15">
        <f>IF($D14933=1,$C14933,-1)</f>
        <v/>
      </c>
    </row>
    <row r="14934">
      <c r="A14934" s="33" t="n">
        <v>45914.125</v>
      </c>
      <c r="B14934" s="15">
        <f>WEEKDAY($A14934,2)</f>
        <v/>
      </c>
      <c r="C14934" s="15">
        <f>HOUR($A14934)</f>
        <v/>
      </c>
      <c r="D14934" s="15">
        <f>IF(AND($A14934&gt;=Instellingen!$B$6,$A14934&lt;Instellingen!$B$7),1,0)</f>
        <v/>
      </c>
      <c r="E14934" s="15">
        <f>COUNTIF(tData[BezoekStart],"&lt;"&amp;($A14934+1/24))-COUNTIF(tData[BezoekEind],"&lt;="&amp;$A14934)</f>
        <v/>
      </c>
      <c r="F14934" s="15">
        <f>COUNTIF(tData[BezoekLangStart],"&lt;"&amp;($A14934+1/24))-COUNTIF(tData[BezoekLangEind],"&lt;="&amp;$A14934)</f>
        <v/>
      </c>
      <c r="G14934" s="15">
        <f>IF($D14934=1,$B14934*100+$C14934,-1)</f>
        <v/>
      </c>
      <c r="H14934" s="15">
        <f>IF($D14934=1,$B14934,-1)</f>
        <v/>
      </c>
      <c r="I14934" s="15">
        <f>IF($D14934=1,$C14934,-1)</f>
        <v/>
      </c>
    </row>
    <row r="14935">
      <c r="A14935" s="33" t="n">
        <v>45914.16666666666</v>
      </c>
      <c r="B14935" s="15">
        <f>WEEKDAY($A14935,2)</f>
        <v/>
      </c>
      <c r="C14935" s="15">
        <f>HOUR($A14935)</f>
        <v/>
      </c>
      <c r="D14935" s="15">
        <f>IF(AND($A14935&gt;=Instellingen!$B$6,$A14935&lt;Instellingen!$B$7),1,0)</f>
        <v/>
      </c>
      <c r="E14935" s="15">
        <f>COUNTIF(tData[BezoekStart],"&lt;"&amp;($A14935+1/24))-COUNTIF(tData[BezoekEind],"&lt;="&amp;$A14935)</f>
        <v/>
      </c>
      <c r="F14935" s="15">
        <f>COUNTIF(tData[BezoekLangStart],"&lt;"&amp;($A14935+1/24))-COUNTIF(tData[BezoekLangEind],"&lt;="&amp;$A14935)</f>
        <v/>
      </c>
      <c r="G14935" s="15">
        <f>IF($D14935=1,$B14935*100+$C14935,-1)</f>
        <v/>
      </c>
      <c r="H14935" s="15">
        <f>IF($D14935=1,$B14935,-1)</f>
        <v/>
      </c>
      <c r="I14935" s="15">
        <f>IF($D14935=1,$C14935,-1)</f>
        <v/>
      </c>
    </row>
    <row r="14936">
      <c r="A14936" s="33" t="n">
        <v>45914.20833333334</v>
      </c>
      <c r="B14936" s="15">
        <f>WEEKDAY($A14936,2)</f>
        <v/>
      </c>
      <c r="C14936" s="15">
        <f>HOUR($A14936)</f>
        <v/>
      </c>
      <c r="D14936" s="15">
        <f>IF(AND($A14936&gt;=Instellingen!$B$6,$A14936&lt;Instellingen!$B$7),1,0)</f>
        <v/>
      </c>
      <c r="E14936" s="15">
        <f>COUNTIF(tData[BezoekStart],"&lt;"&amp;($A14936+1/24))-COUNTIF(tData[BezoekEind],"&lt;="&amp;$A14936)</f>
        <v/>
      </c>
      <c r="F14936" s="15">
        <f>COUNTIF(tData[BezoekLangStart],"&lt;"&amp;($A14936+1/24))-COUNTIF(tData[BezoekLangEind],"&lt;="&amp;$A14936)</f>
        <v/>
      </c>
      <c r="G14936" s="15">
        <f>IF($D14936=1,$B14936*100+$C14936,-1)</f>
        <v/>
      </c>
      <c r="H14936" s="15">
        <f>IF($D14936=1,$B14936,-1)</f>
        <v/>
      </c>
      <c r="I14936" s="15">
        <f>IF($D14936=1,$C14936,-1)</f>
        <v/>
      </c>
    </row>
    <row r="14937">
      <c r="A14937" s="33" t="n">
        <v>45914.25</v>
      </c>
      <c r="B14937" s="15">
        <f>WEEKDAY($A14937,2)</f>
        <v/>
      </c>
      <c r="C14937" s="15">
        <f>HOUR($A14937)</f>
        <v/>
      </c>
      <c r="D14937" s="15">
        <f>IF(AND($A14937&gt;=Instellingen!$B$6,$A14937&lt;Instellingen!$B$7),1,0)</f>
        <v/>
      </c>
      <c r="E14937" s="15">
        <f>COUNTIF(tData[BezoekStart],"&lt;"&amp;($A14937+1/24))-COUNTIF(tData[BezoekEind],"&lt;="&amp;$A14937)</f>
        <v/>
      </c>
      <c r="F14937" s="15">
        <f>COUNTIF(tData[BezoekLangStart],"&lt;"&amp;($A14937+1/24))-COUNTIF(tData[BezoekLangEind],"&lt;="&amp;$A14937)</f>
        <v/>
      </c>
      <c r="G14937" s="15">
        <f>IF($D14937=1,$B14937*100+$C14937,-1)</f>
        <v/>
      </c>
      <c r="H14937" s="15">
        <f>IF($D14937=1,$B14937,-1)</f>
        <v/>
      </c>
      <c r="I14937" s="15">
        <f>IF($D14937=1,$C14937,-1)</f>
        <v/>
      </c>
    </row>
    <row r="14938">
      <c r="A14938" s="33" t="n">
        <v>45914.29166666666</v>
      </c>
      <c r="B14938" s="15">
        <f>WEEKDAY($A14938,2)</f>
        <v/>
      </c>
      <c r="C14938" s="15">
        <f>HOUR($A14938)</f>
        <v/>
      </c>
      <c r="D14938" s="15">
        <f>IF(AND($A14938&gt;=Instellingen!$B$6,$A14938&lt;Instellingen!$B$7),1,0)</f>
        <v/>
      </c>
      <c r="E14938" s="15">
        <f>COUNTIF(tData[BezoekStart],"&lt;"&amp;($A14938+1/24))-COUNTIF(tData[BezoekEind],"&lt;="&amp;$A14938)</f>
        <v/>
      </c>
      <c r="F14938" s="15">
        <f>COUNTIF(tData[BezoekLangStart],"&lt;"&amp;($A14938+1/24))-COUNTIF(tData[BezoekLangEind],"&lt;="&amp;$A14938)</f>
        <v/>
      </c>
      <c r="G14938" s="15">
        <f>IF($D14938=1,$B14938*100+$C14938,-1)</f>
        <v/>
      </c>
      <c r="H14938" s="15">
        <f>IF($D14938=1,$B14938,-1)</f>
        <v/>
      </c>
      <c r="I14938" s="15">
        <f>IF($D14938=1,$C14938,-1)</f>
        <v/>
      </c>
    </row>
    <row r="14939">
      <c r="A14939" s="33" t="n">
        <v>45914.33333333334</v>
      </c>
      <c r="B14939" s="15">
        <f>WEEKDAY($A14939,2)</f>
        <v/>
      </c>
      <c r="C14939" s="15">
        <f>HOUR($A14939)</f>
        <v/>
      </c>
      <c r="D14939" s="15">
        <f>IF(AND($A14939&gt;=Instellingen!$B$6,$A14939&lt;Instellingen!$B$7),1,0)</f>
        <v/>
      </c>
      <c r="E14939" s="15">
        <f>COUNTIF(tData[BezoekStart],"&lt;"&amp;($A14939+1/24))-COUNTIF(tData[BezoekEind],"&lt;="&amp;$A14939)</f>
        <v/>
      </c>
      <c r="F14939" s="15">
        <f>COUNTIF(tData[BezoekLangStart],"&lt;"&amp;($A14939+1/24))-COUNTIF(tData[BezoekLangEind],"&lt;="&amp;$A14939)</f>
        <v/>
      </c>
      <c r="G14939" s="15">
        <f>IF($D14939=1,$B14939*100+$C14939,-1)</f>
        <v/>
      </c>
      <c r="H14939" s="15">
        <f>IF($D14939=1,$B14939,-1)</f>
        <v/>
      </c>
      <c r="I14939" s="15">
        <f>IF($D14939=1,$C14939,-1)</f>
        <v/>
      </c>
    </row>
    <row r="14940">
      <c r="A14940" s="33" t="n">
        <v>45914.375</v>
      </c>
      <c r="B14940" s="15">
        <f>WEEKDAY($A14940,2)</f>
        <v/>
      </c>
      <c r="C14940" s="15">
        <f>HOUR($A14940)</f>
        <v/>
      </c>
      <c r="D14940" s="15">
        <f>IF(AND($A14940&gt;=Instellingen!$B$6,$A14940&lt;Instellingen!$B$7),1,0)</f>
        <v/>
      </c>
      <c r="E14940" s="15">
        <f>COUNTIF(tData[BezoekStart],"&lt;"&amp;($A14940+1/24))-COUNTIF(tData[BezoekEind],"&lt;="&amp;$A14940)</f>
        <v/>
      </c>
      <c r="F14940" s="15">
        <f>COUNTIF(tData[BezoekLangStart],"&lt;"&amp;($A14940+1/24))-COUNTIF(tData[BezoekLangEind],"&lt;="&amp;$A14940)</f>
        <v/>
      </c>
      <c r="G14940" s="15">
        <f>IF($D14940=1,$B14940*100+$C14940,-1)</f>
        <v/>
      </c>
      <c r="H14940" s="15">
        <f>IF($D14940=1,$B14940,-1)</f>
        <v/>
      </c>
      <c r="I14940" s="15">
        <f>IF($D14940=1,$C14940,-1)</f>
        <v/>
      </c>
    </row>
    <row r="14941">
      <c r="A14941" s="33" t="n">
        <v>45914.41666666666</v>
      </c>
      <c r="B14941" s="15">
        <f>WEEKDAY($A14941,2)</f>
        <v/>
      </c>
      <c r="C14941" s="15">
        <f>HOUR($A14941)</f>
        <v/>
      </c>
      <c r="D14941" s="15">
        <f>IF(AND($A14941&gt;=Instellingen!$B$6,$A14941&lt;Instellingen!$B$7),1,0)</f>
        <v/>
      </c>
      <c r="E14941" s="15">
        <f>COUNTIF(tData[BezoekStart],"&lt;"&amp;($A14941+1/24))-COUNTIF(tData[BezoekEind],"&lt;="&amp;$A14941)</f>
        <v/>
      </c>
      <c r="F14941" s="15">
        <f>COUNTIF(tData[BezoekLangStart],"&lt;"&amp;($A14941+1/24))-COUNTIF(tData[BezoekLangEind],"&lt;="&amp;$A14941)</f>
        <v/>
      </c>
      <c r="G14941" s="15">
        <f>IF($D14941=1,$B14941*100+$C14941,-1)</f>
        <v/>
      </c>
      <c r="H14941" s="15">
        <f>IF($D14941=1,$B14941,-1)</f>
        <v/>
      </c>
      <c r="I14941" s="15">
        <f>IF($D14941=1,$C14941,-1)</f>
        <v/>
      </c>
    </row>
    <row r="14942">
      <c r="A14942" s="33" t="n">
        <v>45914.45833333334</v>
      </c>
      <c r="B14942" s="15">
        <f>WEEKDAY($A14942,2)</f>
        <v/>
      </c>
      <c r="C14942" s="15">
        <f>HOUR($A14942)</f>
        <v/>
      </c>
      <c r="D14942" s="15">
        <f>IF(AND($A14942&gt;=Instellingen!$B$6,$A14942&lt;Instellingen!$B$7),1,0)</f>
        <v/>
      </c>
      <c r="E14942" s="15">
        <f>COUNTIF(tData[BezoekStart],"&lt;"&amp;($A14942+1/24))-COUNTIF(tData[BezoekEind],"&lt;="&amp;$A14942)</f>
        <v/>
      </c>
      <c r="F14942" s="15">
        <f>COUNTIF(tData[BezoekLangStart],"&lt;"&amp;($A14942+1/24))-COUNTIF(tData[BezoekLangEind],"&lt;="&amp;$A14942)</f>
        <v/>
      </c>
      <c r="G14942" s="15">
        <f>IF($D14942=1,$B14942*100+$C14942,-1)</f>
        <v/>
      </c>
      <c r="H14942" s="15">
        <f>IF($D14942=1,$B14942,-1)</f>
        <v/>
      </c>
      <c r="I14942" s="15">
        <f>IF($D14942=1,$C14942,-1)</f>
        <v/>
      </c>
    </row>
    <row r="14943">
      <c r="A14943" s="33" t="n">
        <v>45914.5</v>
      </c>
      <c r="B14943" s="15">
        <f>WEEKDAY($A14943,2)</f>
        <v/>
      </c>
      <c r="C14943" s="15">
        <f>HOUR($A14943)</f>
        <v/>
      </c>
      <c r="D14943" s="15">
        <f>IF(AND($A14943&gt;=Instellingen!$B$6,$A14943&lt;Instellingen!$B$7),1,0)</f>
        <v/>
      </c>
      <c r="E14943" s="15">
        <f>COUNTIF(tData[BezoekStart],"&lt;"&amp;($A14943+1/24))-COUNTIF(tData[BezoekEind],"&lt;="&amp;$A14943)</f>
        <v/>
      </c>
      <c r="F14943" s="15">
        <f>COUNTIF(tData[BezoekLangStart],"&lt;"&amp;($A14943+1/24))-COUNTIF(tData[BezoekLangEind],"&lt;="&amp;$A14943)</f>
        <v/>
      </c>
      <c r="G14943" s="15">
        <f>IF($D14943=1,$B14943*100+$C14943,-1)</f>
        <v/>
      </c>
      <c r="H14943" s="15">
        <f>IF($D14943=1,$B14943,-1)</f>
        <v/>
      </c>
      <c r="I14943" s="15">
        <f>IF($D14943=1,$C14943,-1)</f>
        <v/>
      </c>
    </row>
    <row r="14944">
      <c r="A14944" s="33" t="n">
        <v>45914.54166666666</v>
      </c>
      <c r="B14944" s="15">
        <f>WEEKDAY($A14944,2)</f>
        <v/>
      </c>
      <c r="C14944" s="15">
        <f>HOUR($A14944)</f>
        <v/>
      </c>
      <c r="D14944" s="15">
        <f>IF(AND($A14944&gt;=Instellingen!$B$6,$A14944&lt;Instellingen!$B$7),1,0)</f>
        <v/>
      </c>
      <c r="E14944" s="15">
        <f>COUNTIF(tData[BezoekStart],"&lt;"&amp;($A14944+1/24))-COUNTIF(tData[BezoekEind],"&lt;="&amp;$A14944)</f>
        <v/>
      </c>
      <c r="F14944" s="15">
        <f>COUNTIF(tData[BezoekLangStart],"&lt;"&amp;($A14944+1/24))-COUNTIF(tData[BezoekLangEind],"&lt;="&amp;$A14944)</f>
        <v/>
      </c>
      <c r="G14944" s="15">
        <f>IF($D14944=1,$B14944*100+$C14944,-1)</f>
        <v/>
      </c>
      <c r="H14944" s="15">
        <f>IF($D14944=1,$B14944,-1)</f>
        <v/>
      </c>
      <c r="I14944" s="15">
        <f>IF($D14944=1,$C14944,-1)</f>
        <v/>
      </c>
    </row>
    <row r="14945">
      <c r="A14945" s="33" t="n">
        <v>45914.58333333334</v>
      </c>
      <c r="B14945" s="15">
        <f>WEEKDAY($A14945,2)</f>
        <v/>
      </c>
      <c r="C14945" s="15">
        <f>HOUR($A14945)</f>
        <v/>
      </c>
      <c r="D14945" s="15">
        <f>IF(AND($A14945&gt;=Instellingen!$B$6,$A14945&lt;Instellingen!$B$7),1,0)</f>
        <v/>
      </c>
      <c r="E14945" s="15">
        <f>COUNTIF(tData[BezoekStart],"&lt;"&amp;($A14945+1/24))-COUNTIF(tData[BezoekEind],"&lt;="&amp;$A14945)</f>
        <v/>
      </c>
      <c r="F14945" s="15">
        <f>COUNTIF(tData[BezoekLangStart],"&lt;"&amp;($A14945+1/24))-COUNTIF(tData[BezoekLangEind],"&lt;="&amp;$A14945)</f>
        <v/>
      </c>
      <c r="G14945" s="15">
        <f>IF($D14945=1,$B14945*100+$C14945,-1)</f>
        <v/>
      </c>
      <c r="H14945" s="15">
        <f>IF($D14945=1,$B14945,-1)</f>
        <v/>
      </c>
      <c r="I14945" s="15">
        <f>IF($D14945=1,$C14945,-1)</f>
        <v/>
      </c>
    </row>
    <row r="14946">
      <c r="A14946" s="33" t="n">
        <v>45914.625</v>
      </c>
      <c r="B14946" s="15">
        <f>WEEKDAY($A14946,2)</f>
        <v/>
      </c>
      <c r="C14946" s="15">
        <f>HOUR($A14946)</f>
        <v/>
      </c>
      <c r="D14946" s="15">
        <f>IF(AND($A14946&gt;=Instellingen!$B$6,$A14946&lt;Instellingen!$B$7),1,0)</f>
        <v/>
      </c>
      <c r="E14946" s="15">
        <f>COUNTIF(tData[BezoekStart],"&lt;"&amp;($A14946+1/24))-COUNTIF(tData[BezoekEind],"&lt;="&amp;$A14946)</f>
        <v/>
      </c>
      <c r="F14946" s="15">
        <f>COUNTIF(tData[BezoekLangStart],"&lt;"&amp;($A14946+1/24))-COUNTIF(tData[BezoekLangEind],"&lt;="&amp;$A14946)</f>
        <v/>
      </c>
      <c r="G14946" s="15">
        <f>IF($D14946=1,$B14946*100+$C14946,-1)</f>
        <v/>
      </c>
      <c r="H14946" s="15">
        <f>IF($D14946=1,$B14946,-1)</f>
        <v/>
      </c>
      <c r="I14946" s="15">
        <f>IF($D14946=1,$C14946,-1)</f>
        <v/>
      </c>
    </row>
    <row r="14947">
      <c r="A14947" s="33" t="n">
        <v>45914.66666666666</v>
      </c>
      <c r="B14947" s="15">
        <f>WEEKDAY($A14947,2)</f>
        <v/>
      </c>
      <c r="C14947" s="15">
        <f>HOUR($A14947)</f>
        <v/>
      </c>
      <c r="D14947" s="15">
        <f>IF(AND($A14947&gt;=Instellingen!$B$6,$A14947&lt;Instellingen!$B$7),1,0)</f>
        <v/>
      </c>
      <c r="E14947" s="15">
        <f>COUNTIF(tData[BezoekStart],"&lt;"&amp;($A14947+1/24))-COUNTIF(tData[BezoekEind],"&lt;="&amp;$A14947)</f>
        <v/>
      </c>
      <c r="F14947" s="15">
        <f>COUNTIF(tData[BezoekLangStart],"&lt;"&amp;($A14947+1/24))-COUNTIF(tData[BezoekLangEind],"&lt;="&amp;$A14947)</f>
        <v/>
      </c>
      <c r="G14947" s="15">
        <f>IF($D14947=1,$B14947*100+$C14947,-1)</f>
        <v/>
      </c>
      <c r="H14947" s="15">
        <f>IF($D14947=1,$B14947,-1)</f>
        <v/>
      </c>
      <c r="I14947" s="15">
        <f>IF($D14947=1,$C14947,-1)</f>
        <v/>
      </c>
    </row>
    <row r="14948">
      <c r="A14948" s="33" t="n">
        <v>45914.70833333334</v>
      </c>
      <c r="B14948" s="15">
        <f>WEEKDAY($A14948,2)</f>
        <v/>
      </c>
      <c r="C14948" s="15">
        <f>HOUR($A14948)</f>
        <v/>
      </c>
      <c r="D14948" s="15">
        <f>IF(AND($A14948&gt;=Instellingen!$B$6,$A14948&lt;Instellingen!$B$7),1,0)</f>
        <v/>
      </c>
      <c r="E14948" s="15">
        <f>COUNTIF(tData[BezoekStart],"&lt;"&amp;($A14948+1/24))-COUNTIF(tData[BezoekEind],"&lt;="&amp;$A14948)</f>
        <v/>
      </c>
      <c r="F14948" s="15">
        <f>COUNTIF(tData[BezoekLangStart],"&lt;"&amp;($A14948+1/24))-COUNTIF(tData[BezoekLangEind],"&lt;="&amp;$A14948)</f>
        <v/>
      </c>
      <c r="G14948" s="15">
        <f>IF($D14948=1,$B14948*100+$C14948,-1)</f>
        <v/>
      </c>
      <c r="H14948" s="15">
        <f>IF($D14948=1,$B14948,-1)</f>
        <v/>
      </c>
      <c r="I14948" s="15">
        <f>IF($D14948=1,$C14948,-1)</f>
        <v/>
      </c>
    </row>
    <row r="14949">
      <c r="A14949" s="33" t="n">
        <v>45914.75</v>
      </c>
      <c r="B14949" s="15">
        <f>WEEKDAY($A14949,2)</f>
        <v/>
      </c>
      <c r="C14949" s="15">
        <f>HOUR($A14949)</f>
        <v/>
      </c>
      <c r="D14949" s="15">
        <f>IF(AND($A14949&gt;=Instellingen!$B$6,$A14949&lt;Instellingen!$B$7),1,0)</f>
        <v/>
      </c>
      <c r="E14949" s="15">
        <f>COUNTIF(tData[BezoekStart],"&lt;"&amp;($A14949+1/24))-COUNTIF(tData[BezoekEind],"&lt;="&amp;$A14949)</f>
        <v/>
      </c>
      <c r="F14949" s="15">
        <f>COUNTIF(tData[BezoekLangStart],"&lt;"&amp;($A14949+1/24))-COUNTIF(tData[BezoekLangEind],"&lt;="&amp;$A14949)</f>
        <v/>
      </c>
      <c r="G14949" s="15">
        <f>IF($D14949=1,$B14949*100+$C14949,-1)</f>
        <v/>
      </c>
      <c r="H14949" s="15">
        <f>IF($D14949=1,$B14949,-1)</f>
        <v/>
      </c>
      <c r="I14949" s="15">
        <f>IF($D14949=1,$C14949,-1)</f>
        <v/>
      </c>
    </row>
    <row r="14950">
      <c r="A14950" s="33" t="n">
        <v>45914.79166666666</v>
      </c>
      <c r="B14950" s="15">
        <f>WEEKDAY($A14950,2)</f>
        <v/>
      </c>
      <c r="C14950" s="15">
        <f>HOUR($A14950)</f>
        <v/>
      </c>
      <c r="D14950" s="15">
        <f>IF(AND($A14950&gt;=Instellingen!$B$6,$A14950&lt;Instellingen!$B$7),1,0)</f>
        <v/>
      </c>
      <c r="E14950" s="15">
        <f>COUNTIF(tData[BezoekStart],"&lt;"&amp;($A14950+1/24))-COUNTIF(tData[BezoekEind],"&lt;="&amp;$A14950)</f>
        <v/>
      </c>
      <c r="F14950" s="15">
        <f>COUNTIF(tData[BezoekLangStart],"&lt;"&amp;($A14950+1/24))-COUNTIF(tData[BezoekLangEind],"&lt;="&amp;$A14950)</f>
        <v/>
      </c>
      <c r="G14950" s="15">
        <f>IF($D14950=1,$B14950*100+$C14950,-1)</f>
        <v/>
      </c>
      <c r="H14950" s="15">
        <f>IF($D14950=1,$B14950,-1)</f>
        <v/>
      </c>
      <c r="I14950" s="15">
        <f>IF($D14950=1,$C14950,-1)</f>
        <v/>
      </c>
    </row>
    <row r="14951">
      <c r="A14951" s="33" t="n">
        <v>45914.83333333334</v>
      </c>
      <c r="B14951" s="15">
        <f>WEEKDAY($A14951,2)</f>
        <v/>
      </c>
      <c r="C14951" s="15">
        <f>HOUR($A14951)</f>
        <v/>
      </c>
      <c r="D14951" s="15">
        <f>IF(AND($A14951&gt;=Instellingen!$B$6,$A14951&lt;Instellingen!$B$7),1,0)</f>
        <v/>
      </c>
      <c r="E14951" s="15">
        <f>COUNTIF(tData[BezoekStart],"&lt;"&amp;($A14951+1/24))-COUNTIF(tData[BezoekEind],"&lt;="&amp;$A14951)</f>
        <v/>
      </c>
      <c r="F14951" s="15">
        <f>COUNTIF(tData[BezoekLangStart],"&lt;"&amp;($A14951+1/24))-COUNTIF(tData[BezoekLangEind],"&lt;="&amp;$A14951)</f>
        <v/>
      </c>
      <c r="G14951" s="15">
        <f>IF($D14951=1,$B14951*100+$C14951,-1)</f>
        <v/>
      </c>
      <c r="H14951" s="15">
        <f>IF($D14951=1,$B14951,-1)</f>
        <v/>
      </c>
      <c r="I14951" s="15">
        <f>IF($D14951=1,$C14951,-1)</f>
        <v/>
      </c>
    </row>
    <row r="14952">
      <c r="A14952" s="33" t="n">
        <v>45914.875</v>
      </c>
      <c r="B14952" s="15">
        <f>WEEKDAY($A14952,2)</f>
        <v/>
      </c>
      <c r="C14952" s="15">
        <f>HOUR($A14952)</f>
        <v/>
      </c>
      <c r="D14952" s="15">
        <f>IF(AND($A14952&gt;=Instellingen!$B$6,$A14952&lt;Instellingen!$B$7),1,0)</f>
        <v/>
      </c>
      <c r="E14952" s="15">
        <f>COUNTIF(tData[BezoekStart],"&lt;"&amp;($A14952+1/24))-COUNTIF(tData[BezoekEind],"&lt;="&amp;$A14952)</f>
        <v/>
      </c>
      <c r="F14952" s="15">
        <f>COUNTIF(tData[BezoekLangStart],"&lt;"&amp;($A14952+1/24))-COUNTIF(tData[BezoekLangEind],"&lt;="&amp;$A14952)</f>
        <v/>
      </c>
      <c r="G14952" s="15">
        <f>IF($D14952=1,$B14952*100+$C14952,-1)</f>
        <v/>
      </c>
      <c r="H14952" s="15">
        <f>IF($D14952=1,$B14952,-1)</f>
        <v/>
      </c>
      <c r="I14952" s="15">
        <f>IF($D14952=1,$C14952,-1)</f>
        <v/>
      </c>
    </row>
    <row r="14953">
      <c r="A14953" s="33" t="n">
        <v>45914.91666666666</v>
      </c>
      <c r="B14953" s="15">
        <f>WEEKDAY($A14953,2)</f>
        <v/>
      </c>
      <c r="C14953" s="15">
        <f>HOUR($A14953)</f>
        <v/>
      </c>
      <c r="D14953" s="15">
        <f>IF(AND($A14953&gt;=Instellingen!$B$6,$A14953&lt;Instellingen!$B$7),1,0)</f>
        <v/>
      </c>
      <c r="E14953" s="15">
        <f>COUNTIF(tData[BezoekStart],"&lt;"&amp;($A14953+1/24))-COUNTIF(tData[BezoekEind],"&lt;="&amp;$A14953)</f>
        <v/>
      </c>
      <c r="F14953" s="15">
        <f>COUNTIF(tData[BezoekLangStart],"&lt;"&amp;($A14953+1/24))-COUNTIF(tData[BezoekLangEind],"&lt;="&amp;$A14953)</f>
        <v/>
      </c>
      <c r="G14953" s="15">
        <f>IF($D14953=1,$B14953*100+$C14953,-1)</f>
        <v/>
      </c>
      <c r="H14953" s="15">
        <f>IF($D14953=1,$B14953,-1)</f>
        <v/>
      </c>
      <c r="I14953" s="15">
        <f>IF($D14953=1,$C14953,-1)</f>
        <v/>
      </c>
    </row>
    <row r="14954">
      <c r="A14954" s="33" t="n">
        <v>45914.95833333334</v>
      </c>
      <c r="B14954" s="15">
        <f>WEEKDAY($A14954,2)</f>
        <v/>
      </c>
      <c r="C14954" s="15">
        <f>HOUR($A14954)</f>
        <v/>
      </c>
      <c r="D14954" s="15">
        <f>IF(AND($A14954&gt;=Instellingen!$B$6,$A14954&lt;Instellingen!$B$7),1,0)</f>
        <v/>
      </c>
      <c r="E14954" s="15">
        <f>COUNTIF(tData[BezoekStart],"&lt;"&amp;($A14954+1/24))-COUNTIF(tData[BezoekEind],"&lt;="&amp;$A14954)</f>
        <v/>
      </c>
      <c r="F14954" s="15">
        <f>COUNTIF(tData[BezoekLangStart],"&lt;"&amp;($A14954+1/24))-COUNTIF(tData[BezoekLangEind],"&lt;="&amp;$A14954)</f>
        <v/>
      </c>
      <c r="G14954" s="15">
        <f>IF($D14954=1,$B14954*100+$C14954,-1)</f>
        <v/>
      </c>
      <c r="H14954" s="15">
        <f>IF($D14954=1,$B14954,-1)</f>
        <v/>
      </c>
      <c r="I14954" s="15">
        <f>IF($D14954=1,$C14954,-1)</f>
        <v/>
      </c>
    </row>
    <row r="14955">
      <c r="A14955" s="33" t="n">
        <v>45915</v>
      </c>
      <c r="B14955" s="15">
        <f>WEEKDAY($A14955,2)</f>
        <v/>
      </c>
      <c r="C14955" s="15">
        <f>HOUR($A14955)</f>
        <v/>
      </c>
      <c r="D14955" s="15">
        <f>IF(AND($A14955&gt;=Instellingen!$B$6,$A14955&lt;Instellingen!$B$7),1,0)</f>
        <v/>
      </c>
      <c r="E14955" s="15">
        <f>COUNTIF(tData[BezoekStart],"&lt;"&amp;($A14955+1/24))-COUNTIF(tData[BezoekEind],"&lt;="&amp;$A14955)</f>
        <v/>
      </c>
      <c r="F14955" s="15">
        <f>COUNTIF(tData[BezoekLangStart],"&lt;"&amp;($A14955+1/24))-COUNTIF(tData[BezoekLangEind],"&lt;="&amp;$A14955)</f>
        <v/>
      </c>
      <c r="G14955" s="15">
        <f>IF($D14955=1,$B14955*100+$C14955,-1)</f>
        <v/>
      </c>
      <c r="H14955" s="15">
        <f>IF($D14955=1,$B14955,-1)</f>
        <v/>
      </c>
      <c r="I14955" s="15">
        <f>IF($D14955=1,$C14955,-1)</f>
        <v/>
      </c>
    </row>
    <row r="14956">
      <c r="A14956" s="33" t="n">
        <v>45915.04166666666</v>
      </c>
      <c r="B14956" s="15">
        <f>WEEKDAY($A14956,2)</f>
        <v/>
      </c>
      <c r="C14956" s="15">
        <f>HOUR($A14956)</f>
        <v/>
      </c>
      <c r="D14956" s="15">
        <f>IF(AND($A14956&gt;=Instellingen!$B$6,$A14956&lt;Instellingen!$B$7),1,0)</f>
        <v/>
      </c>
      <c r="E14956" s="15">
        <f>COUNTIF(tData[BezoekStart],"&lt;"&amp;($A14956+1/24))-COUNTIF(tData[BezoekEind],"&lt;="&amp;$A14956)</f>
        <v/>
      </c>
      <c r="F14956" s="15">
        <f>COUNTIF(tData[BezoekLangStart],"&lt;"&amp;($A14956+1/24))-COUNTIF(tData[BezoekLangEind],"&lt;="&amp;$A14956)</f>
        <v/>
      </c>
      <c r="G14956" s="15">
        <f>IF($D14956=1,$B14956*100+$C14956,-1)</f>
        <v/>
      </c>
      <c r="H14956" s="15">
        <f>IF($D14956=1,$B14956,-1)</f>
        <v/>
      </c>
      <c r="I14956" s="15">
        <f>IF($D14956=1,$C14956,-1)</f>
        <v/>
      </c>
    </row>
    <row r="14957">
      <c r="A14957" s="33" t="n">
        <v>45915.08333333334</v>
      </c>
      <c r="B14957" s="15">
        <f>WEEKDAY($A14957,2)</f>
        <v/>
      </c>
      <c r="C14957" s="15">
        <f>HOUR($A14957)</f>
        <v/>
      </c>
      <c r="D14957" s="15">
        <f>IF(AND($A14957&gt;=Instellingen!$B$6,$A14957&lt;Instellingen!$B$7),1,0)</f>
        <v/>
      </c>
      <c r="E14957" s="15">
        <f>COUNTIF(tData[BezoekStart],"&lt;"&amp;($A14957+1/24))-COUNTIF(tData[BezoekEind],"&lt;="&amp;$A14957)</f>
        <v/>
      </c>
      <c r="F14957" s="15">
        <f>COUNTIF(tData[BezoekLangStart],"&lt;"&amp;($A14957+1/24))-COUNTIF(tData[BezoekLangEind],"&lt;="&amp;$A14957)</f>
        <v/>
      </c>
      <c r="G14957" s="15">
        <f>IF($D14957=1,$B14957*100+$C14957,-1)</f>
        <v/>
      </c>
      <c r="H14957" s="15">
        <f>IF($D14957=1,$B14957,-1)</f>
        <v/>
      </c>
      <c r="I14957" s="15">
        <f>IF($D14957=1,$C14957,-1)</f>
        <v/>
      </c>
    </row>
    <row r="14958">
      <c r="A14958" s="33" t="n">
        <v>45915.125</v>
      </c>
      <c r="B14958" s="15">
        <f>WEEKDAY($A14958,2)</f>
        <v/>
      </c>
      <c r="C14958" s="15">
        <f>HOUR($A14958)</f>
        <v/>
      </c>
      <c r="D14958" s="15">
        <f>IF(AND($A14958&gt;=Instellingen!$B$6,$A14958&lt;Instellingen!$B$7),1,0)</f>
        <v/>
      </c>
      <c r="E14958" s="15">
        <f>COUNTIF(tData[BezoekStart],"&lt;"&amp;($A14958+1/24))-COUNTIF(tData[BezoekEind],"&lt;="&amp;$A14958)</f>
        <v/>
      </c>
      <c r="F14958" s="15">
        <f>COUNTIF(tData[BezoekLangStart],"&lt;"&amp;($A14958+1/24))-COUNTIF(tData[BezoekLangEind],"&lt;="&amp;$A14958)</f>
        <v/>
      </c>
      <c r="G14958" s="15">
        <f>IF($D14958=1,$B14958*100+$C14958,-1)</f>
        <v/>
      </c>
      <c r="H14958" s="15">
        <f>IF($D14958=1,$B14958,-1)</f>
        <v/>
      </c>
      <c r="I14958" s="15">
        <f>IF($D14958=1,$C14958,-1)</f>
        <v/>
      </c>
    </row>
    <row r="14959">
      <c r="A14959" s="33" t="n">
        <v>45915.16666666666</v>
      </c>
      <c r="B14959" s="15">
        <f>WEEKDAY($A14959,2)</f>
        <v/>
      </c>
      <c r="C14959" s="15">
        <f>HOUR($A14959)</f>
        <v/>
      </c>
      <c r="D14959" s="15">
        <f>IF(AND($A14959&gt;=Instellingen!$B$6,$A14959&lt;Instellingen!$B$7),1,0)</f>
        <v/>
      </c>
      <c r="E14959" s="15">
        <f>COUNTIF(tData[BezoekStart],"&lt;"&amp;($A14959+1/24))-COUNTIF(tData[BezoekEind],"&lt;="&amp;$A14959)</f>
        <v/>
      </c>
      <c r="F14959" s="15">
        <f>COUNTIF(tData[BezoekLangStart],"&lt;"&amp;($A14959+1/24))-COUNTIF(tData[BezoekLangEind],"&lt;="&amp;$A14959)</f>
        <v/>
      </c>
      <c r="G14959" s="15">
        <f>IF($D14959=1,$B14959*100+$C14959,-1)</f>
        <v/>
      </c>
      <c r="H14959" s="15">
        <f>IF($D14959=1,$B14959,-1)</f>
        <v/>
      </c>
      <c r="I14959" s="15">
        <f>IF($D14959=1,$C14959,-1)</f>
        <v/>
      </c>
    </row>
    <row r="14960">
      <c r="A14960" s="33" t="n">
        <v>45915.20833333334</v>
      </c>
      <c r="B14960" s="15">
        <f>WEEKDAY($A14960,2)</f>
        <v/>
      </c>
      <c r="C14960" s="15">
        <f>HOUR($A14960)</f>
        <v/>
      </c>
      <c r="D14960" s="15">
        <f>IF(AND($A14960&gt;=Instellingen!$B$6,$A14960&lt;Instellingen!$B$7),1,0)</f>
        <v/>
      </c>
      <c r="E14960" s="15">
        <f>COUNTIF(tData[BezoekStart],"&lt;"&amp;($A14960+1/24))-COUNTIF(tData[BezoekEind],"&lt;="&amp;$A14960)</f>
        <v/>
      </c>
      <c r="F14960" s="15">
        <f>COUNTIF(tData[BezoekLangStart],"&lt;"&amp;($A14960+1/24))-COUNTIF(tData[BezoekLangEind],"&lt;="&amp;$A14960)</f>
        <v/>
      </c>
      <c r="G14960" s="15">
        <f>IF($D14960=1,$B14960*100+$C14960,-1)</f>
        <v/>
      </c>
      <c r="H14960" s="15">
        <f>IF($D14960=1,$B14960,-1)</f>
        <v/>
      </c>
      <c r="I14960" s="15">
        <f>IF($D14960=1,$C14960,-1)</f>
        <v/>
      </c>
    </row>
    <row r="14961">
      <c r="A14961" s="33" t="n">
        <v>45915.25</v>
      </c>
      <c r="B14961" s="15">
        <f>WEEKDAY($A14961,2)</f>
        <v/>
      </c>
      <c r="C14961" s="15">
        <f>HOUR($A14961)</f>
        <v/>
      </c>
      <c r="D14961" s="15">
        <f>IF(AND($A14961&gt;=Instellingen!$B$6,$A14961&lt;Instellingen!$B$7),1,0)</f>
        <v/>
      </c>
      <c r="E14961" s="15">
        <f>COUNTIF(tData[BezoekStart],"&lt;"&amp;($A14961+1/24))-COUNTIF(tData[BezoekEind],"&lt;="&amp;$A14961)</f>
        <v/>
      </c>
      <c r="F14961" s="15">
        <f>COUNTIF(tData[BezoekLangStart],"&lt;"&amp;($A14961+1/24))-COUNTIF(tData[BezoekLangEind],"&lt;="&amp;$A14961)</f>
        <v/>
      </c>
      <c r="G14961" s="15">
        <f>IF($D14961=1,$B14961*100+$C14961,-1)</f>
        <v/>
      </c>
      <c r="H14961" s="15">
        <f>IF($D14961=1,$B14961,-1)</f>
        <v/>
      </c>
      <c r="I14961" s="15">
        <f>IF($D14961=1,$C14961,-1)</f>
        <v/>
      </c>
    </row>
    <row r="14962">
      <c r="A14962" s="33" t="n">
        <v>45915.29166666666</v>
      </c>
      <c r="B14962" s="15">
        <f>WEEKDAY($A14962,2)</f>
        <v/>
      </c>
      <c r="C14962" s="15">
        <f>HOUR($A14962)</f>
        <v/>
      </c>
      <c r="D14962" s="15">
        <f>IF(AND($A14962&gt;=Instellingen!$B$6,$A14962&lt;Instellingen!$B$7),1,0)</f>
        <v/>
      </c>
      <c r="E14962" s="15">
        <f>COUNTIF(tData[BezoekStart],"&lt;"&amp;($A14962+1/24))-COUNTIF(tData[BezoekEind],"&lt;="&amp;$A14962)</f>
        <v/>
      </c>
      <c r="F14962" s="15">
        <f>COUNTIF(tData[BezoekLangStart],"&lt;"&amp;($A14962+1/24))-COUNTIF(tData[BezoekLangEind],"&lt;="&amp;$A14962)</f>
        <v/>
      </c>
      <c r="G14962" s="15">
        <f>IF($D14962=1,$B14962*100+$C14962,-1)</f>
        <v/>
      </c>
      <c r="H14962" s="15">
        <f>IF($D14962=1,$B14962,-1)</f>
        <v/>
      </c>
      <c r="I14962" s="15">
        <f>IF($D14962=1,$C14962,-1)</f>
        <v/>
      </c>
    </row>
    <row r="14963">
      <c r="A14963" s="33" t="n">
        <v>45915.33333333334</v>
      </c>
      <c r="B14963" s="15">
        <f>WEEKDAY($A14963,2)</f>
        <v/>
      </c>
      <c r="C14963" s="15">
        <f>HOUR($A14963)</f>
        <v/>
      </c>
      <c r="D14963" s="15">
        <f>IF(AND($A14963&gt;=Instellingen!$B$6,$A14963&lt;Instellingen!$B$7),1,0)</f>
        <v/>
      </c>
      <c r="E14963" s="15">
        <f>COUNTIF(tData[BezoekStart],"&lt;"&amp;($A14963+1/24))-COUNTIF(tData[BezoekEind],"&lt;="&amp;$A14963)</f>
        <v/>
      </c>
      <c r="F14963" s="15">
        <f>COUNTIF(tData[BezoekLangStart],"&lt;"&amp;($A14963+1/24))-COUNTIF(tData[BezoekLangEind],"&lt;="&amp;$A14963)</f>
        <v/>
      </c>
      <c r="G14963" s="15">
        <f>IF($D14963=1,$B14963*100+$C14963,-1)</f>
        <v/>
      </c>
      <c r="H14963" s="15">
        <f>IF($D14963=1,$B14963,-1)</f>
        <v/>
      </c>
      <c r="I14963" s="15">
        <f>IF($D14963=1,$C14963,-1)</f>
        <v/>
      </c>
    </row>
    <row r="14964">
      <c r="A14964" s="33" t="n">
        <v>45915.375</v>
      </c>
      <c r="B14964" s="15">
        <f>WEEKDAY($A14964,2)</f>
        <v/>
      </c>
      <c r="C14964" s="15">
        <f>HOUR($A14964)</f>
        <v/>
      </c>
      <c r="D14964" s="15">
        <f>IF(AND($A14964&gt;=Instellingen!$B$6,$A14964&lt;Instellingen!$B$7),1,0)</f>
        <v/>
      </c>
      <c r="E14964" s="15">
        <f>COUNTIF(tData[BezoekStart],"&lt;"&amp;($A14964+1/24))-COUNTIF(tData[BezoekEind],"&lt;="&amp;$A14964)</f>
        <v/>
      </c>
      <c r="F14964" s="15">
        <f>COUNTIF(tData[BezoekLangStart],"&lt;"&amp;($A14964+1/24))-COUNTIF(tData[BezoekLangEind],"&lt;="&amp;$A14964)</f>
        <v/>
      </c>
      <c r="G14964" s="15">
        <f>IF($D14964=1,$B14964*100+$C14964,-1)</f>
        <v/>
      </c>
      <c r="H14964" s="15">
        <f>IF($D14964=1,$B14964,-1)</f>
        <v/>
      </c>
      <c r="I14964" s="15">
        <f>IF($D14964=1,$C14964,-1)</f>
        <v/>
      </c>
    </row>
    <row r="14965">
      <c r="A14965" s="33" t="n">
        <v>45915.41666666666</v>
      </c>
      <c r="B14965" s="15">
        <f>WEEKDAY($A14965,2)</f>
        <v/>
      </c>
      <c r="C14965" s="15">
        <f>HOUR($A14965)</f>
        <v/>
      </c>
      <c r="D14965" s="15">
        <f>IF(AND($A14965&gt;=Instellingen!$B$6,$A14965&lt;Instellingen!$B$7),1,0)</f>
        <v/>
      </c>
      <c r="E14965" s="15">
        <f>COUNTIF(tData[BezoekStart],"&lt;"&amp;($A14965+1/24))-COUNTIF(tData[BezoekEind],"&lt;="&amp;$A14965)</f>
        <v/>
      </c>
      <c r="F14965" s="15">
        <f>COUNTIF(tData[BezoekLangStart],"&lt;"&amp;($A14965+1/24))-COUNTIF(tData[BezoekLangEind],"&lt;="&amp;$A14965)</f>
        <v/>
      </c>
      <c r="G14965" s="15">
        <f>IF($D14965=1,$B14965*100+$C14965,-1)</f>
        <v/>
      </c>
      <c r="H14965" s="15">
        <f>IF($D14965=1,$B14965,-1)</f>
        <v/>
      </c>
      <c r="I14965" s="15">
        <f>IF($D14965=1,$C14965,-1)</f>
        <v/>
      </c>
    </row>
    <row r="14966">
      <c r="A14966" s="33" t="n">
        <v>45915.45833333334</v>
      </c>
      <c r="B14966" s="15">
        <f>WEEKDAY($A14966,2)</f>
        <v/>
      </c>
      <c r="C14966" s="15">
        <f>HOUR($A14966)</f>
        <v/>
      </c>
      <c r="D14966" s="15">
        <f>IF(AND($A14966&gt;=Instellingen!$B$6,$A14966&lt;Instellingen!$B$7),1,0)</f>
        <v/>
      </c>
      <c r="E14966" s="15">
        <f>COUNTIF(tData[BezoekStart],"&lt;"&amp;($A14966+1/24))-COUNTIF(tData[BezoekEind],"&lt;="&amp;$A14966)</f>
        <v/>
      </c>
      <c r="F14966" s="15">
        <f>COUNTIF(tData[BezoekLangStart],"&lt;"&amp;($A14966+1/24))-COUNTIF(tData[BezoekLangEind],"&lt;="&amp;$A14966)</f>
        <v/>
      </c>
      <c r="G14966" s="15">
        <f>IF($D14966=1,$B14966*100+$C14966,-1)</f>
        <v/>
      </c>
      <c r="H14966" s="15">
        <f>IF($D14966=1,$B14966,-1)</f>
        <v/>
      </c>
      <c r="I14966" s="15">
        <f>IF($D14966=1,$C14966,-1)</f>
        <v/>
      </c>
    </row>
    <row r="14967">
      <c r="A14967" s="33" t="n">
        <v>45915.5</v>
      </c>
      <c r="B14967" s="15">
        <f>WEEKDAY($A14967,2)</f>
        <v/>
      </c>
      <c r="C14967" s="15">
        <f>HOUR($A14967)</f>
        <v/>
      </c>
      <c r="D14967" s="15">
        <f>IF(AND($A14967&gt;=Instellingen!$B$6,$A14967&lt;Instellingen!$B$7),1,0)</f>
        <v/>
      </c>
      <c r="E14967" s="15">
        <f>COUNTIF(tData[BezoekStart],"&lt;"&amp;($A14967+1/24))-COUNTIF(tData[BezoekEind],"&lt;="&amp;$A14967)</f>
        <v/>
      </c>
      <c r="F14967" s="15">
        <f>COUNTIF(tData[BezoekLangStart],"&lt;"&amp;($A14967+1/24))-COUNTIF(tData[BezoekLangEind],"&lt;="&amp;$A14967)</f>
        <v/>
      </c>
      <c r="G14967" s="15">
        <f>IF($D14967=1,$B14967*100+$C14967,-1)</f>
        <v/>
      </c>
      <c r="H14967" s="15">
        <f>IF($D14967=1,$B14967,-1)</f>
        <v/>
      </c>
      <c r="I14967" s="15">
        <f>IF($D14967=1,$C14967,-1)</f>
        <v/>
      </c>
    </row>
    <row r="14968">
      <c r="A14968" s="33" t="n">
        <v>45915.54166666666</v>
      </c>
      <c r="B14968" s="15">
        <f>WEEKDAY($A14968,2)</f>
        <v/>
      </c>
      <c r="C14968" s="15">
        <f>HOUR($A14968)</f>
        <v/>
      </c>
      <c r="D14968" s="15">
        <f>IF(AND($A14968&gt;=Instellingen!$B$6,$A14968&lt;Instellingen!$B$7),1,0)</f>
        <v/>
      </c>
      <c r="E14968" s="15">
        <f>COUNTIF(tData[BezoekStart],"&lt;"&amp;($A14968+1/24))-COUNTIF(tData[BezoekEind],"&lt;="&amp;$A14968)</f>
        <v/>
      </c>
      <c r="F14968" s="15">
        <f>COUNTIF(tData[BezoekLangStart],"&lt;"&amp;($A14968+1/24))-COUNTIF(tData[BezoekLangEind],"&lt;="&amp;$A14968)</f>
        <v/>
      </c>
      <c r="G14968" s="15">
        <f>IF($D14968=1,$B14968*100+$C14968,-1)</f>
        <v/>
      </c>
      <c r="H14968" s="15">
        <f>IF($D14968=1,$B14968,-1)</f>
        <v/>
      </c>
      <c r="I14968" s="15">
        <f>IF($D14968=1,$C14968,-1)</f>
        <v/>
      </c>
    </row>
    <row r="14969">
      <c r="A14969" s="33" t="n">
        <v>45915.58333333334</v>
      </c>
      <c r="B14969" s="15">
        <f>WEEKDAY($A14969,2)</f>
        <v/>
      </c>
      <c r="C14969" s="15">
        <f>HOUR($A14969)</f>
        <v/>
      </c>
      <c r="D14969" s="15">
        <f>IF(AND($A14969&gt;=Instellingen!$B$6,$A14969&lt;Instellingen!$B$7),1,0)</f>
        <v/>
      </c>
      <c r="E14969" s="15">
        <f>COUNTIF(tData[BezoekStart],"&lt;"&amp;($A14969+1/24))-COUNTIF(tData[BezoekEind],"&lt;="&amp;$A14969)</f>
        <v/>
      </c>
      <c r="F14969" s="15">
        <f>COUNTIF(tData[BezoekLangStart],"&lt;"&amp;($A14969+1/24))-COUNTIF(tData[BezoekLangEind],"&lt;="&amp;$A14969)</f>
        <v/>
      </c>
      <c r="G14969" s="15">
        <f>IF($D14969=1,$B14969*100+$C14969,-1)</f>
        <v/>
      </c>
      <c r="H14969" s="15">
        <f>IF($D14969=1,$B14969,-1)</f>
        <v/>
      </c>
      <c r="I14969" s="15">
        <f>IF($D14969=1,$C14969,-1)</f>
        <v/>
      </c>
    </row>
    <row r="14970">
      <c r="A14970" s="33" t="n">
        <v>45915.625</v>
      </c>
      <c r="B14970" s="15">
        <f>WEEKDAY($A14970,2)</f>
        <v/>
      </c>
      <c r="C14970" s="15">
        <f>HOUR($A14970)</f>
        <v/>
      </c>
      <c r="D14970" s="15">
        <f>IF(AND($A14970&gt;=Instellingen!$B$6,$A14970&lt;Instellingen!$B$7),1,0)</f>
        <v/>
      </c>
      <c r="E14970" s="15">
        <f>COUNTIF(tData[BezoekStart],"&lt;"&amp;($A14970+1/24))-COUNTIF(tData[BezoekEind],"&lt;="&amp;$A14970)</f>
        <v/>
      </c>
      <c r="F14970" s="15">
        <f>COUNTIF(tData[BezoekLangStart],"&lt;"&amp;($A14970+1/24))-COUNTIF(tData[BezoekLangEind],"&lt;="&amp;$A14970)</f>
        <v/>
      </c>
      <c r="G14970" s="15">
        <f>IF($D14970=1,$B14970*100+$C14970,-1)</f>
        <v/>
      </c>
      <c r="H14970" s="15">
        <f>IF($D14970=1,$B14970,-1)</f>
        <v/>
      </c>
      <c r="I14970" s="15">
        <f>IF($D14970=1,$C14970,-1)</f>
        <v/>
      </c>
    </row>
    <row r="14971">
      <c r="A14971" s="33" t="n">
        <v>45915.66666666666</v>
      </c>
      <c r="B14971" s="15">
        <f>WEEKDAY($A14971,2)</f>
        <v/>
      </c>
      <c r="C14971" s="15">
        <f>HOUR($A14971)</f>
        <v/>
      </c>
      <c r="D14971" s="15">
        <f>IF(AND($A14971&gt;=Instellingen!$B$6,$A14971&lt;Instellingen!$B$7),1,0)</f>
        <v/>
      </c>
      <c r="E14971" s="15">
        <f>COUNTIF(tData[BezoekStart],"&lt;"&amp;($A14971+1/24))-COUNTIF(tData[BezoekEind],"&lt;="&amp;$A14971)</f>
        <v/>
      </c>
      <c r="F14971" s="15">
        <f>COUNTIF(tData[BezoekLangStart],"&lt;"&amp;($A14971+1/24))-COUNTIF(tData[BezoekLangEind],"&lt;="&amp;$A14971)</f>
        <v/>
      </c>
      <c r="G14971" s="15">
        <f>IF($D14971=1,$B14971*100+$C14971,-1)</f>
        <v/>
      </c>
      <c r="H14971" s="15">
        <f>IF($D14971=1,$B14971,-1)</f>
        <v/>
      </c>
      <c r="I14971" s="15">
        <f>IF($D14971=1,$C14971,-1)</f>
        <v/>
      </c>
    </row>
    <row r="14972">
      <c r="A14972" s="33" t="n">
        <v>45915.70833333334</v>
      </c>
      <c r="B14972" s="15">
        <f>WEEKDAY($A14972,2)</f>
        <v/>
      </c>
      <c r="C14972" s="15">
        <f>HOUR($A14972)</f>
        <v/>
      </c>
      <c r="D14972" s="15">
        <f>IF(AND($A14972&gt;=Instellingen!$B$6,$A14972&lt;Instellingen!$B$7),1,0)</f>
        <v/>
      </c>
      <c r="E14972" s="15">
        <f>COUNTIF(tData[BezoekStart],"&lt;"&amp;($A14972+1/24))-COUNTIF(tData[BezoekEind],"&lt;="&amp;$A14972)</f>
        <v/>
      </c>
      <c r="F14972" s="15">
        <f>COUNTIF(tData[BezoekLangStart],"&lt;"&amp;($A14972+1/24))-COUNTIF(tData[BezoekLangEind],"&lt;="&amp;$A14972)</f>
        <v/>
      </c>
      <c r="G14972" s="15">
        <f>IF($D14972=1,$B14972*100+$C14972,-1)</f>
        <v/>
      </c>
      <c r="H14972" s="15">
        <f>IF($D14972=1,$B14972,-1)</f>
        <v/>
      </c>
      <c r="I14972" s="15">
        <f>IF($D14972=1,$C14972,-1)</f>
        <v/>
      </c>
    </row>
    <row r="14973">
      <c r="A14973" s="33" t="n">
        <v>45915.75</v>
      </c>
      <c r="B14973" s="15">
        <f>WEEKDAY($A14973,2)</f>
        <v/>
      </c>
      <c r="C14973" s="15">
        <f>HOUR($A14973)</f>
        <v/>
      </c>
      <c r="D14973" s="15">
        <f>IF(AND($A14973&gt;=Instellingen!$B$6,$A14973&lt;Instellingen!$B$7),1,0)</f>
        <v/>
      </c>
      <c r="E14973" s="15">
        <f>COUNTIF(tData[BezoekStart],"&lt;"&amp;($A14973+1/24))-COUNTIF(tData[BezoekEind],"&lt;="&amp;$A14973)</f>
        <v/>
      </c>
      <c r="F14973" s="15">
        <f>COUNTIF(tData[BezoekLangStart],"&lt;"&amp;($A14973+1/24))-COUNTIF(tData[BezoekLangEind],"&lt;="&amp;$A14973)</f>
        <v/>
      </c>
      <c r="G14973" s="15">
        <f>IF($D14973=1,$B14973*100+$C14973,-1)</f>
        <v/>
      </c>
      <c r="H14973" s="15">
        <f>IF($D14973=1,$B14973,-1)</f>
        <v/>
      </c>
      <c r="I14973" s="15">
        <f>IF($D14973=1,$C14973,-1)</f>
        <v/>
      </c>
    </row>
    <row r="14974">
      <c r="A14974" s="33" t="n">
        <v>45915.79166666666</v>
      </c>
      <c r="B14974" s="15">
        <f>WEEKDAY($A14974,2)</f>
        <v/>
      </c>
      <c r="C14974" s="15">
        <f>HOUR($A14974)</f>
        <v/>
      </c>
      <c r="D14974" s="15">
        <f>IF(AND($A14974&gt;=Instellingen!$B$6,$A14974&lt;Instellingen!$B$7),1,0)</f>
        <v/>
      </c>
      <c r="E14974" s="15">
        <f>COUNTIF(tData[BezoekStart],"&lt;"&amp;($A14974+1/24))-COUNTIF(tData[BezoekEind],"&lt;="&amp;$A14974)</f>
        <v/>
      </c>
      <c r="F14974" s="15">
        <f>COUNTIF(tData[BezoekLangStart],"&lt;"&amp;($A14974+1/24))-COUNTIF(tData[BezoekLangEind],"&lt;="&amp;$A14974)</f>
        <v/>
      </c>
      <c r="G14974" s="15">
        <f>IF($D14974=1,$B14974*100+$C14974,-1)</f>
        <v/>
      </c>
      <c r="H14974" s="15">
        <f>IF($D14974=1,$B14974,-1)</f>
        <v/>
      </c>
      <c r="I14974" s="15">
        <f>IF($D14974=1,$C14974,-1)</f>
        <v/>
      </c>
    </row>
    <row r="14975">
      <c r="A14975" s="33" t="n">
        <v>45915.83333333334</v>
      </c>
      <c r="B14975" s="15">
        <f>WEEKDAY($A14975,2)</f>
        <v/>
      </c>
      <c r="C14975" s="15">
        <f>HOUR($A14975)</f>
        <v/>
      </c>
      <c r="D14975" s="15">
        <f>IF(AND($A14975&gt;=Instellingen!$B$6,$A14975&lt;Instellingen!$B$7),1,0)</f>
        <v/>
      </c>
      <c r="E14975" s="15">
        <f>COUNTIF(tData[BezoekStart],"&lt;"&amp;($A14975+1/24))-COUNTIF(tData[BezoekEind],"&lt;="&amp;$A14975)</f>
        <v/>
      </c>
      <c r="F14975" s="15">
        <f>COUNTIF(tData[BezoekLangStart],"&lt;"&amp;($A14975+1/24))-COUNTIF(tData[BezoekLangEind],"&lt;="&amp;$A14975)</f>
        <v/>
      </c>
      <c r="G14975" s="15">
        <f>IF($D14975=1,$B14975*100+$C14975,-1)</f>
        <v/>
      </c>
      <c r="H14975" s="15">
        <f>IF($D14975=1,$B14975,-1)</f>
        <v/>
      </c>
      <c r="I14975" s="15">
        <f>IF($D14975=1,$C14975,-1)</f>
        <v/>
      </c>
    </row>
    <row r="14976">
      <c r="A14976" s="33" t="n">
        <v>45915.875</v>
      </c>
      <c r="B14976" s="15">
        <f>WEEKDAY($A14976,2)</f>
        <v/>
      </c>
      <c r="C14976" s="15">
        <f>HOUR($A14976)</f>
        <v/>
      </c>
      <c r="D14976" s="15">
        <f>IF(AND($A14976&gt;=Instellingen!$B$6,$A14976&lt;Instellingen!$B$7),1,0)</f>
        <v/>
      </c>
      <c r="E14976" s="15">
        <f>COUNTIF(tData[BezoekStart],"&lt;"&amp;($A14976+1/24))-COUNTIF(tData[BezoekEind],"&lt;="&amp;$A14976)</f>
        <v/>
      </c>
      <c r="F14976" s="15">
        <f>COUNTIF(tData[BezoekLangStart],"&lt;"&amp;($A14976+1/24))-COUNTIF(tData[BezoekLangEind],"&lt;="&amp;$A14976)</f>
        <v/>
      </c>
      <c r="G14976" s="15">
        <f>IF($D14976=1,$B14976*100+$C14976,-1)</f>
        <v/>
      </c>
      <c r="H14976" s="15">
        <f>IF($D14976=1,$B14976,-1)</f>
        <v/>
      </c>
      <c r="I14976" s="15">
        <f>IF($D14976=1,$C14976,-1)</f>
        <v/>
      </c>
    </row>
    <row r="14977">
      <c r="A14977" s="33" t="n">
        <v>45915.91666666666</v>
      </c>
      <c r="B14977" s="15">
        <f>WEEKDAY($A14977,2)</f>
        <v/>
      </c>
      <c r="C14977" s="15">
        <f>HOUR($A14977)</f>
        <v/>
      </c>
      <c r="D14977" s="15">
        <f>IF(AND($A14977&gt;=Instellingen!$B$6,$A14977&lt;Instellingen!$B$7),1,0)</f>
        <v/>
      </c>
      <c r="E14977" s="15">
        <f>COUNTIF(tData[BezoekStart],"&lt;"&amp;($A14977+1/24))-COUNTIF(tData[BezoekEind],"&lt;="&amp;$A14977)</f>
        <v/>
      </c>
      <c r="F14977" s="15">
        <f>COUNTIF(tData[BezoekLangStart],"&lt;"&amp;($A14977+1/24))-COUNTIF(tData[BezoekLangEind],"&lt;="&amp;$A14977)</f>
        <v/>
      </c>
      <c r="G14977" s="15">
        <f>IF($D14977=1,$B14977*100+$C14977,-1)</f>
        <v/>
      </c>
      <c r="H14977" s="15">
        <f>IF($D14977=1,$B14977,-1)</f>
        <v/>
      </c>
      <c r="I14977" s="15">
        <f>IF($D14977=1,$C14977,-1)</f>
        <v/>
      </c>
    </row>
    <row r="14978">
      <c r="A14978" s="33" t="n">
        <v>45915.95833333334</v>
      </c>
      <c r="B14978" s="15">
        <f>WEEKDAY($A14978,2)</f>
        <v/>
      </c>
      <c r="C14978" s="15">
        <f>HOUR($A14978)</f>
        <v/>
      </c>
      <c r="D14978" s="15">
        <f>IF(AND($A14978&gt;=Instellingen!$B$6,$A14978&lt;Instellingen!$B$7),1,0)</f>
        <v/>
      </c>
      <c r="E14978" s="15">
        <f>COUNTIF(tData[BezoekStart],"&lt;"&amp;($A14978+1/24))-COUNTIF(tData[BezoekEind],"&lt;="&amp;$A14978)</f>
        <v/>
      </c>
      <c r="F14978" s="15">
        <f>COUNTIF(tData[BezoekLangStart],"&lt;"&amp;($A14978+1/24))-COUNTIF(tData[BezoekLangEind],"&lt;="&amp;$A14978)</f>
        <v/>
      </c>
      <c r="G14978" s="15">
        <f>IF($D14978=1,$B14978*100+$C14978,-1)</f>
        <v/>
      </c>
      <c r="H14978" s="15">
        <f>IF($D14978=1,$B14978,-1)</f>
        <v/>
      </c>
      <c r="I14978" s="15">
        <f>IF($D14978=1,$C14978,-1)</f>
        <v/>
      </c>
    </row>
    <row r="14979">
      <c r="A14979" s="33" t="n">
        <v>45916</v>
      </c>
      <c r="B14979" s="15">
        <f>WEEKDAY($A14979,2)</f>
        <v/>
      </c>
      <c r="C14979" s="15">
        <f>HOUR($A14979)</f>
        <v/>
      </c>
      <c r="D14979" s="15">
        <f>IF(AND($A14979&gt;=Instellingen!$B$6,$A14979&lt;Instellingen!$B$7),1,0)</f>
        <v/>
      </c>
      <c r="E14979" s="15">
        <f>COUNTIF(tData[BezoekStart],"&lt;"&amp;($A14979+1/24))-COUNTIF(tData[BezoekEind],"&lt;="&amp;$A14979)</f>
        <v/>
      </c>
      <c r="F14979" s="15">
        <f>COUNTIF(tData[BezoekLangStart],"&lt;"&amp;($A14979+1/24))-COUNTIF(tData[BezoekLangEind],"&lt;="&amp;$A14979)</f>
        <v/>
      </c>
      <c r="G14979" s="15">
        <f>IF($D14979=1,$B14979*100+$C14979,-1)</f>
        <v/>
      </c>
      <c r="H14979" s="15">
        <f>IF($D14979=1,$B14979,-1)</f>
        <v/>
      </c>
      <c r="I14979" s="15">
        <f>IF($D14979=1,$C14979,-1)</f>
        <v/>
      </c>
    </row>
    <row r="14980">
      <c r="A14980" s="33" t="n">
        <v>45916.04166666666</v>
      </c>
      <c r="B14980" s="15">
        <f>WEEKDAY($A14980,2)</f>
        <v/>
      </c>
      <c r="C14980" s="15">
        <f>HOUR($A14980)</f>
        <v/>
      </c>
      <c r="D14980" s="15">
        <f>IF(AND($A14980&gt;=Instellingen!$B$6,$A14980&lt;Instellingen!$B$7),1,0)</f>
        <v/>
      </c>
      <c r="E14980" s="15">
        <f>COUNTIF(tData[BezoekStart],"&lt;"&amp;($A14980+1/24))-COUNTIF(tData[BezoekEind],"&lt;="&amp;$A14980)</f>
        <v/>
      </c>
      <c r="F14980" s="15">
        <f>COUNTIF(tData[BezoekLangStart],"&lt;"&amp;($A14980+1/24))-COUNTIF(tData[BezoekLangEind],"&lt;="&amp;$A14980)</f>
        <v/>
      </c>
      <c r="G14980" s="15">
        <f>IF($D14980=1,$B14980*100+$C14980,-1)</f>
        <v/>
      </c>
      <c r="H14980" s="15">
        <f>IF($D14980=1,$B14980,-1)</f>
        <v/>
      </c>
      <c r="I14980" s="15">
        <f>IF($D14980=1,$C14980,-1)</f>
        <v/>
      </c>
    </row>
    <row r="14981">
      <c r="A14981" s="33" t="n">
        <v>45916.08333333334</v>
      </c>
      <c r="B14981" s="15">
        <f>WEEKDAY($A14981,2)</f>
        <v/>
      </c>
      <c r="C14981" s="15">
        <f>HOUR($A14981)</f>
        <v/>
      </c>
      <c r="D14981" s="15">
        <f>IF(AND($A14981&gt;=Instellingen!$B$6,$A14981&lt;Instellingen!$B$7),1,0)</f>
        <v/>
      </c>
      <c r="E14981" s="15">
        <f>COUNTIF(tData[BezoekStart],"&lt;"&amp;($A14981+1/24))-COUNTIF(tData[BezoekEind],"&lt;="&amp;$A14981)</f>
        <v/>
      </c>
      <c r="F14981" s="15">
        <f>COUNTIF(tData[BezoekLangStart],"&lt;"&amp;($A14981+1/24))-COUNTIF(tData[BezoekLangEind],"&lt;="&amp;$A14981)</f>
        <v/>
      </c>
      <c r="G14981" s="15">
        <f>IF($D14981=1,$B14981*100+$C14981,-1)</f>
        <v/>
      </c>
      <c r="H14981" s="15">
        <f>IF($D14981=1,$B14981,-1)</f>
        <v/>
      </c>
      <c r="I14981" s="15">
        <f>IF($D14981=1,$C14981,-1)</f>
        <v/>
      </c>
    </row>
    <row r="14982">
      <c r="A14982" s="33" t="n">
        <v>45916.125</v>
      </c>
      <c r="B14982" s="15">
        <f>WEEKDAY($A14982,2)</f>
        <v/>
      </c>
      <c r="C14982" s="15">
        <f>HOUR($A14982)</f>
        <v/>
      </c>
      <c r="D14982" s="15">
        <f>IF(AND($A14982&gt;=Instellingen!$B$6,$A14982&lt;Instellingen!$B$7),1,0)</f>
        <v/>
      </c>
      <c r="E14982" s="15">
        <f>COUNTIF(tData[BezoekStart],"&lt;"&amp;($A14982+1/24))-COUNTIF(tData[BezoekEind],"&lt;="&amp;$A14982)</f>
        <v/>
      </c>
      <c r="F14982" s="15">
        <f>COUNTIF(tData[BezoekLangStart],"&lt;"&amp;($A14982+1/24))-COUNTIF(tData[BezoekLangEind],"&lt;="&amp;$A14982)</f>
        <v/>
      </c>
      <c r="G14982" s="15">
        <f>IF($D14982=1,$B14982*100+$C14982,-1)</f>
        <v/>
      </c>
      <c r="H14982" s="15">
        <f>IF($D14982=1,$B14982,-1)</f>
        <v/>
      </c>
      <c r="I14982" s="15">
        <f>IF($D14982=1,$C14982,-1)</f>
        <v/>
      </c>
    </row>
    <row r="14983">
      <c r="A14983" s="33" t="n">
        <v>45916.16666666666</v>
      </c>
      <c r="B14983" s="15">
        <f>WEEKDAY($A14983,2)</f>
        <v/>
      </c>
      <c r="C14983" s="15">
        <f>HOUR($A14983)</f>
        <v/>
      </c>
      <c r="D14983" s="15">
        <f>IF(AND($A14983&gt;=Instellingen!$B$6,$A14983&lt;Instellingen!$B$7),1,0)</f>
        <v/>
      </c>
      <c r="E14983" s="15">
        <f>COUNTIF(tData[BezoekStart],"&lt;"&amp;($A14983+1/24))-COUNTIF(tData[BezoekEind],"&lt;="&amp;$A14983)</f>
        <v/>
      </c>
      <c r="F14983" s="15">
        <f>COUNTIF(tData[BezoekLangStart],"&lt;"&amp;($A14983+1/24))-COUNTIF(tData[BezoekLangEind],"&lt;="&amp;$A14983)</f>
        <v/>
      </c>
      <c r="G14983" s="15">
        <f>IF($D14983=1,$B14983*100+$C14983,-1)</f>
        <v/>
      </c>
      <c r="H14983" s="15">
        <f>IF($D14983=1,$B14983,-1)</f>
        <v/>
      </c>
      <c r="I14983" s="15">
        <f>IF($D14983=1,$C14983,-1)</f>
        <v/>
      </c>
    </row>
    <row r="14984">
      <c r="A14984" s="33" t="n">
        <v>45916.20833333334</v>
      </c>
      <c r="B14984" s="15">
        <f>WEEKDAY($A14984,2)</f>
        <v/>
      </c>
      <c r="C14984" s="15">
        <f>HOUR($A14984)</f>
        <v/>
      </c>
      <c r="D14984" s="15">
        <f>IF(AND($A14984&gt;=Instellingen!$B$6,$A14984&lt;Instellingen!$B$7),1,0)</f>
        <v/>
      </c>
      <c r="E14984" s="15">
        <f>COUNTIF(tData[BezoekStart],"&lt;"&amp;($A14984+1/24))-COUNTIF(tData[BezoekEind],"&lt;="&amp;$A14984)</f>
        <v/>
      </c>
      <c r="F14984" s="15">
        <f>COUNTIF(tData[BezoekLangStart],"&lt;"&amp;($A14984+1/24))-COUNTIF(tData[BezoekLangEind],"&lt;="&amp;$A14984)</f>
        <v/>
      </c>
      <c r="G14984" s="15">
        <f>IF($D14984=1,$B14984*100+$C14984,-1)</f>
        <v/>
      </c>
      <c r="H14984" s="15">
        <f>IF($D14984=1,$B14984,-1)</f>
        <v/>
      </c>
      <c r="I14984" s="15">
        <f>IF($D14984=1,$C14984,-1)</f>
        <v/>
      </c>
    </row>
    <row r="14985">
      <c r="A14985" s="33" t="n">
        <v>45916.25</v>
      </c>
      <c r="B14985" s="15">
        <f>WEEKDAY($A14985,2)</f>
        <v/>
      </c>
      <c r="C14985" s="15">
        <f>HOUR($A14985)</f>
        <v/>
      </c>
      <c r="D14985" s="15">
        <f>IF(AND($A14985&gt;=Instellingen!$B$6,$A14985&lt;Instellingen!$B$7),1,0)</f>
        <v/>
      </c>
      <c r="E14985" s="15">
        <f>COUNTIF(tData[BezoekStart],"&lt;"&amp;($A14985+1/24))-COUNTIF(tData[BezoekEind],"&lt;="&amp;$A14985)</f>
        <v/>
      </c>
      <c r="F14985" s="15">
        <f>COUNTIF(tData[BezoekLangStart],"&lt;"&amp;($A14985+1/24))-COUNTIF(tData[BezoekLangEind],"&lt;="&amp;$A14985)</f>
        <v/>
      </c>
      <c r="G14985" s="15">
        <f>IF($D14985=1,$B14985*100+$C14985,-1)</f>
        <v/>
      </c>
      <c r="H14985" s="15">
        <f>IF($D14985=1,$B14985,-1)</f>
        <v/>
      </c>
      <c r="I14985" s="15">
        <f>IF($D14985=1,$C14985,-1)</f>
        <v/>
      </c>
    </row>
    <row r="14986">
      <c r="A14986" s="33" t="n">
        <v>45916.29166666666</v>
      </c>
      <c r="B14986" s="15">
        <f>WEEKDAY($A14986,2)</f>
        <v/>
      </c>
      <c r="C14986" s="15">
        <f>HOUR($A14986)</f>
        <v/>
      </c>
      <c r="D14986" s="15">
        <f>IF(AND($A14986&gt;=Instellingen!$B$6,$A14986&lt;Instellingen!$B$7),1,0)</f>
        <v/>
      </c>
      <c r="E14986" s="15">
        <f>COUNTIF(tData[BezoekStart],"&lt;"&amp;($A14986+1/24))-COUNTIF(tData[BezoekEind],"&lt;="&amp;$A14986)</f>
        <v/>
      </c>
      <c r="F14986" s="15">
        <f>COUNTIF(tData[BezoekLangStart],"&lt;"&amp;($A14986+1/24))-COUNTIF(tData[BezoekLangEind],"&lt;="&amp;$A14986)</f>
        <v/>
      </c>
      <c r="G14986" s="15">
        <f>IF($D14986=1,$B14986*100+$C14986,-1)</f>
        <v/>
      </c>
      <c r="H14986" s="15">
        <f>IF($D14986=1,$B14986,-1)</f>
        <v/>
      </c>
      <c r="I14986" s="15">
        <f>IF($D14986=1,$C14986,-1)</f>
        <v/>
      </c>
    </row>
    <row r="14987">
      <c r="A14987" s="33" t="n">
        <v>45916.33333333334</v>
      </c>
      <c r="B14987" s="15">
        <f>WEEKDAY($A14987,2)</f>
        <v/>
      </c>
      <c r="C14987" s="15">
        <f>HOUR($A14987)</f>
        <v/>
      </c>
      <c r="D14987" s="15">
        <f>IF(AND($A14987&gt;=Instellingen!$B$6,$A14987&lt;Instellingen!$B$7),1,0)</f>
        <v/>
      </c>
      <c r="E14987" s="15">
        <f>COUNTIF(tData[BezoekStart],"&lt;"&amp;($A14987+1/24))-COUNTIF(tData[BezoekEind],"&lt;="&amp;$A14987)</f>
        <v/>
      </c>
      <c r="F14987" s="15">
        <f>COUNTIF(tData[BezoekLangStart],"&lt;"&amp;($A14987+1/24))-COUNTIF(tData[BezoekLangEind],"&lt;="&amp;$A14987)</f>
        <v/>
      </c>
      <c r="G14987" s="15">
        <f>IF($D14987=1,$B14987*100+$C14987,-1)</f>
        <v/>
      </c>
      <c r="H14987" s="15">
        <f>IF($D14987=1,$B14987,-1)</f>
        <v/>
      </c>
      <c r="I14987" s="15">
        <f>IF($D14987=1,$C14987,-1)</f>
        <v/>
      </c>
    </row>
    <row r="14988">
      <c r="A14988" s="33" t="n">
        <v>45916.375</v>
      </c>
      <c r="B14988" s="15">
        <f>WEEKDAY($A14988,2)</f>
        <v/>
      </c>
      <c r="C14988" s="15">
        <f>HOUR($A14988)</f>
        <v/>
      </c>
      <c r="D14988" s="15">
        <f>IF(AND($A14988&gt;=Instellingen!$B$6,$A14988&lt;Instellingen!$B$7),1,0)</f>
        <v/>
      </c>
      <c r="E14988" s="15">
        <f>COUNTIF(tData[BezoekStart],"&lt;"&amp;($A14988+1/24))-COUNTIF(tData[BezoekEind],"&lt;="&amp;$A14988)</f>
        <v/>
      </c>
      <c r="F14988" s="15">
        <f>COUNTIF(tData[BezoekLangStart],"&lt;"&amp;($A14988+1/24))-COUNTIF(tData[BezoekLangEind],"&lt;="&amp;$A14988)</f>
        <v/>
      </c>
      <c r="G14988" s="15">
        <f>IF($D14988=1,$B14988*100+$C14988,-1)</f>
        <v/>
      </c>
      <c r="H14988" s="15">
        <f>IF($D14988=1,$B14988,-1)</f>
        <v/>
      </c>
      <c r="I14988" s="15">
        <f>IF($D14988=1,$C14988,-1)</f>
        <v/>
      </c>
    </row>
    <row r="14989">
      <c r="A14989" s="33" t="n">
        <v>45916.41666666666</v>
      </c>
      <c r="B14989" s="15">
        <f>WEEKDAY($A14989,2)</f>
        <v/>
      </c>
      <c r="C14989" s="15">
        <f>HOUR($A14989)</f>
        <v/>
      </c>
      <c r="D14989" s="15">
        <f>IF(AND($A14989&gt;=Instellingen!$B$6,$A14989&lt;Instellingen!$B$7),1,0)</f>
        <v/>
      </c>
      <c r="E14989" s="15">
        <f>COUNTIF(tData[BezoekStart],"&lt;"&amp;($A14989+1/24))-COUNTIF(tData[BezoekEind],"&lt;="&amp;$A14989)</f>
        <v/>
      </c>
      <c r="F14989" s="15">
        <f>COUNTIF(tData[BezoekLangStart],"&lt;"&amp;($A14989+1/24))-COUNTIF(tData[BezoekLangEind],"&lt;="&amp;$A14989)</f>
        <v/>
      </c>
      <c r="G14989" s="15">
        <f>IF($D14989=1,$B14989*100+$C14989,-1)</f>
        <v/>
      </c>
      <c r="H14989" s="15">
        <f>IF($D14989=1,$B14989,-1)</f>
        <v/>
      </c>
      <c r="I14989" s="15">
        <f>IF($D14989=1,$C14989,-1)</f>
        <v/>
      </c>
    </row>
    <row r="14990">
      <c r="A14990" s="33" t="n">
        <v>45916.45833333334</v>
      </c>
      <c r="B14990" s="15">
        <f>WEEKDAY($A14990,2)</f>
        <v/>
      </c>
      <c r="C14990" s="15">
        <f>HOUR($A14990)</f>
        <v/>
      </c>
      <c r="D14990" s="15">
        <f>IF(AND($A14990&gt;=Instellingen!$B$6,$A14990&lt;Instellingen!$B$7),1,0)</f>
        <v/>
      </c>
      <c r="E14990" s="15">
        <f>COUNTIF(tData[BezoekStart],"&lt;"&amp;($A14990+1/24))-COUNTIF(tData[BezoekEind],"&lt;="&amp;$A14990)</f>
        <v/>
      </c>
      <c r="F14990" s="15">
        <f>COUNTIF(tData[BezoekLangStart],"&lt;"&amp;($A14990+1/24))-COUNTIF(tData[BezoekLangEind],"&lt;="&amp;$A14990)</f>
        <v/>
      </c>
      <c r="G14990" s="15">
        <f>IF($D14990=1,$B14990*100+$C14990,-1)</f>
        <v/>
      </c>
      <c r="H14990" s="15">
        <f>IF($D14990=1,$B14990,-1)</f>
        <v/>
      </c>
      <c r="I14990" s="15">
        <f>IF($D14990=1,$C14990,-1)</f>
        <v/>
      </c>
    </row>
    <row r="14991">
      <c r="A14991" s="33" t="n">
        <v>45916.5</v>
      </c>
      <c r="B14991" s="15">
        <f>WEEKDAY($A14991,2)</f>
        <v/>
      </c>
      <c r="C14991" s="15">
        <f>HOUR($A14991)</f>
        <v/>
      </c>
      <c r="D14991" s="15">
        <f>IF(AND($A14991&gt;=Instellingen!$B$6,$A14991&lt;Instellingen!$B$7),1,0)</f>
        <v/>
      </c>
      <c r="E14991" s="15">
        <f>COUNTIF(tData[BezoekStart],"&lt;"&amp;($A14991+1/24))-COUNTIF(tData[BezoekEind],"&lt;="&amp;$A14991)</f>
        <v/>
      </c>
      <c r="F14991" s="15">
        <f>COUNTIF(tData[BezoekLangStart],"&lt;"&amp;($A14991+1/24))-COUNTIF(tData[BezoekLangEind],"&lt;="&amp;$A14991)</f>
        <v/>
      </c>
      <c r="G14991" s="15">
        <f>IF($D14991=1,$B14991*100+$C14991,-1)</f>
        <v/>
      </c>
      <c r="H14991" s="15">
        <f>IF($D14991=1,$B14991,-1)</f>
        <v/>
      </c>
      <c r="I14991" s="15">
        <f>IF($D14991=1,$C14991,-1)</f>
        <v/>
      </c>
    </row>
    <row r="14992">
      <c r="A14992" s="33" t="n">
        <v>45916.54166666666</v>
      </c>
      <c r="B14992" s="15">
        <f>WEEKDAY($A14992,2)</f>
        <v/>
      </c>
      <c r="C14992" s="15">
        <f>HOUR($A14992)</f>
        <v/>
      </c>
      <c r="D14992" s="15">
        <f>IF(AND($A14992&gt;=Instellingen!$B$6,$A14992&lt;Instellingen!$B$7),1,0)</f>
        <v/>
      </c>
      <c r="E14992" s="15">
        <f>COUNTIF(tData[BezoekStart],"&lt;"&amp;($A14992+1/24))-COUNTIF(tData[BezoekEind],"&lt;="&amp;$A14992)</f>
        <v/>
      </c>
      <c r="F14992" s="15">
        <f>COUNTIF(tData[BezoekLangStart],"&lt;"&amp;($A14992+1/24))-COUNTIF(tData[BezoekLangEind],"&lt;="&amp;$A14992)</f>
        <v/>
      </c>
      <c r="G14992" s="15">
        <f>IF($D14992=1,$B14992*100+$C14992,-1)</f>
        <v/>
      </c>
      <c r="H14992" s="15">
        <f>IF($D14992=1,$B14992,-1)</f>
        <v/>
      </c>
      <c r="I14992" s="15">
        <f>IF($D14992=1,$C14992,-1)</f>
        <v/>
      </c>
    </row>
    <row r="14993">
      <c r="A14993" s="33" t="n">
        <v>45916.58333333334</v>
      </c>
      <c r="B14993" s="15">
        <f>WEEKDAY($A14993,2)</f>
        <v/>
      </c>
      <c r="C14993" s="15">
        <f>HOUR($A14993)</f>
        <v/>
      </c>
      <c r="D14993" s="15">
        <f>IF(AND($A14993&gt;=Instellingen!$B$6,$A14993&lt;Instellingen!$B$7),1,0)</f>
        <v/>
      </c>
      <c r="E14993" s="15">
        <f>COUNTIF(tData[BezoekStart],"&lt;"&amp;($A14993+1/24))-COUNTIF(tData[BezoekEind],"&lt;="&amp;$A14993)</f>
        <v/>
      </c>
      <c r="F14993" s="15">
        <f>COUNTIF(tData[BezoekLangStart],"&lt;"&amp;($A14993+1/24))-COUNTIF(tData[BezoekLangEind],"&lt;="&amp;$A14993)</f>
        <v/>
      </c>
      <c r="G14993" s="15">
        <f>IF($D14993=1,$B14993*100+$C14993,-1)</f>
        <v/>
      </c>
      <c r="H14993" s="15">
        <f>IF($D14993=1,$B14993,-1)</f>
        <v/>
      </c>
      <c r="I14993" s="15">
        <f>IF($D14993=1,$C14993,-1)</f>
        <v/>
      </c>
    </row>
    <row r="14994">
      <c r="A14994" s="33" t="n">
        <v>45916.625</v>
      </c>
      <c r="B14994" s="15">
        <f>WEEKDAY($A14994,2)</f>
        <v/>
      </c>
      <c r="C14994" s="15">
        <f>HOUR($A14994)</f>
        <v/>
      </c>
      <c r="D14994" s="15">
        <f>IF(AND($A14994&gt;=Instellingen!$B$6,$A14994&lt;Instellingen!$B$7),1,0)</f>
        <v/>
      </c>
      <c r="E14994" s="15">
        <f>COUNTIF(tData[BezoekStart],"&lt;"&amp;($A14994+1/24))-COUNTIF(tData[BezoekEind],"&lt;="&amp;$A14994)</f>
        <v/>
      </c>
      <c r="F14994" s="15">
        <f>COUNTIF(tData[BezoekLangStart],"&lt;"&amp;($A14994+1/24))-COUNTIF(tData[BezoekLangEind],"&lt;="&amp;$A14994)</f>
        <v/>
      </c>
      <c r="G14994" s="15">
        <f>IF($D14994=1,$B14994*100+$C14994,-1)</f>
        <v/>
      </c>
      <c r="H14994" s="15">
        <f>IF($D14994=1,$B14994,-1)</f>
        <v/>
      </c>
      <c r="I14994" s="15">
        <f>IF($D14994=1,$C14994,-1)</f>
        <v/>
      </c>
    </row>
    <row r="14995">
      <c r="A14995" s="33" t="n">
        <v>45916.66666666666</v>
      </c>
      <c r="B14995" s="15">
        <f>WEEKDAY($A14995,2)</f>
        <v/>
      </c>
      <c r="C14995" s="15">
        <f>HOUR($A14995)</f>
        <v/>
      </c>
      <c r="D14995" s="15">
        <f>IF(AND($A14995&gt;=Instellingen!$B$6,$A14995&lt;Instellingen!$B$7),1,0)</f>
        <v/>
      </c>
      <c r="E14995" s="15">
        <f>COUNTIF(tData[BezoekStart],"&lt;"&amp;($A14995+1/24))-COUNTIF(tData[BezoekEind],"&lt;="&amp;$A14995)</f>
        <v/>
      </c>
      <c r="F14995" s="15">
        <f>COUNTIF(tData[BezoekLangStart],"&lt;"&amp;($A14995+1/24))-COUNTIF(tData[BezoekLangEind],"&lt;="&amp;$A14995)</f>
        <v/>
      </c>
      <c r="G14995" s="15">
        <f>IF($D14995=1,$B14995*100+$C14995,-1)</f>
        <v/>
      </c>
      <c r="H14995" s="15">
        <f>IF($D14995=1,$B14995,-1)</f>
        <v/>
      </c>
      <c r="I14995" s="15">
        <f>IF($D14995=1,$C14995,-1)</f>
        <v/>
      </c>
    </row>
    <row r="14996">
      <c r="A14996" s="33" t="n">
        <v>45916.70833333334</v>
      </c>
      <c r="B14996" s="15">
        <f>WEEKDAY($A14996,2)</f>
        <v/>
      </c>
      <c r="C14996" s="15">
        <f>HOUR($A14996)</f>
        <v/>
      </c>
      <c r="D14996" s="15">
        <f>IF(AND($A14996&gt;=Instellingen!$B$6,$A14996&lt;Instellingen!$B$7),1,0)</f>
        <v/>
      </c>
      <c r="E14996" s="15">
        <f>COUNTIF(tData[BezoekStart],"&lt;"&amp;($A14996+1/24))-COUNTIF(tData[BezoekEind],"&lt;="&amp;$A14996)</f>
        <v/>
      </c>
      <c r="F14996" s="15">
        <f>COUNTIF(tData[BezoekLangStart],"&lt;"&amp;($A14996+1/24))-COUNTIF(tData[BezoekLangEind],"&lt;="&amp;$A14996)</f>
        <v/>
      </c>
      <c r="G14996" s="15">
        <f>IF($D14996=1,$B14996*100+$C14996,-1)</f>
        <v/>
      </c>
      <c r="H14996" s="15">
        <f>IF($D14996=1,$B14996,-1)</f>
        <v/>
      </c>
      <c r="I14996" s="15">
        <f>IF($D14996=1,$C14996,-1)</f>
        <v/>
      </c>
    </row>
    <row r="14997">
      <c r="A14997" s="33" t="n">
        <v>45916.75</v>
      </c>
      <c r="B14997" s="15">
        <f>WEEKDAY($A14997,2)</f>
        <v/>
      </c>
      <c r="C14997" s="15">
        <f>HOUR($A14997)</f>
        <v/>
      </c>
      <c r="D14997" s="15">
        <f>IF(AND($A14997&gt;=Instellingen!$B$6,$A14997&lt;Instellingen!$B$7),1,0)</f>
        <v/>
      </c>
      <c r="E14997" s="15">
        <f>COUNTIF(tData[BezoekStart],"&lt;"&amp;($A14997+1/24))-COUNTIF(tData[BezoekEind],"&lt;="&amp;$A14997)</f>
        <v/>
      </c>
      <c r="F14997" s="15">
        <f>COUNTIF(tData[BezoekLangStart],"&lt;"&amp;($A14997+1/24))-COUNTIF(tData[BezoekLangEind],"&lt;="&amp;$A14997)</f>
        <v/>
      </c>
      <c r="G14997" s="15">
        <f>IF($D14997=1,$B14997*100+$C14997,-1)</f>
        <v/>
      </c>
      <c r="H14997" s="15">
        <f>IF($D14997=1,$B14997,-1)</f>
        <v/>
      </c>
      <c r="I14997" s="15">
        <f>IF($D14997=1,$C14997,-1)</f>
        <v/>
      </c>
    </row>
    <row r="14998">
      <c r="A14998" s="33" t="n">
        <v>45916.79166666666</v>
      </c>
      <c r="B14998" s="15">
        <f>WEEKDAY($A14998,2)</f>
        <v/>
      </c>
      <c r="C14998" s="15">
        <f>HOUR($A14998)</f>
        <v/>
      </c>
      <c r="D14998" s="15">
        <f>IF(AND($A14998&gt;=Instellingen!$B$6,$A14998&lt;Instellingen!$B$7),1,0)</f>
        <v/>
      </c>
      <c r="E14998" s="15">
        <f>COUNTIF(tData[BezoekStart],"&lt;"&amp;($A14998+1/24))-COUNTIF(tData[BezoekEind],"&lt;="&amp;$A14998)</f>
        <v/>
      </c>
      <c r="F14998" s="15">
        <f>COUNTIF(tData[BezoekLangStart],"&lt;"&amp;($A14998+1/24))-COUNTIF(tData[BezoekLangEind],"&lt;="&amp;$A14998)</f>
        <v/>
      </c>
      <c r="G14998" s="15">
        <f>IF($D14998=1,$B14998*100+$C14998,-1)</f>
        <v/>
      </c>
      <c r="H14998" s="15">
        <f>IF($D14998=1,$B14998,-1)</f>
        <v/>
      </c>
      <c r="I14998" s="15">
        <f>IF($D14998=1,$C14998,-1)</f>
        <v/>
      </c>
    </row>
    <row r="14999">
      <c r="A14999" s="33" t="n">
        <v>45916.83333333334</v>
      </c>
      <c r="B14999" s="15">
        <f>WEEKDAY($A14999,2)</f>
        <v/>
      </c>
      <c r="C14999" s="15">
        <f>HOUR($A14999)</f>
        <v/>
      </c>
      <c r="D14999" s="15">
        <f>IF(AND($A14999&gt;=Instellingen!$B$6,$A14999&lt;Instellingen!$B$7),1,0)</f>
        <v/>
      </c>
      <c r="E14999" s="15">
        <f>COUNTIF(tData[BezoekStart],"&lt;"&amp;($A14999+1/24))-COUNTIF(tData[BezoekEind],"&lt;="&amp;$A14999)</f>
        <v/>
      </c>
      <c r="F14999" s="15">
        <f>COUNTIF(tData[BezoekLangStart],"&lt;"&amp;($A14999+1/24))-COUNTIF(tData[BezoekLangEind],"&lt;="&amp;$A14999)</f>
        <v/>
      </c>
      <c r="G14999" s="15">
        <f>IF($D14999=1,$B14999*100+$C14999,-1)</f>
        <v/>
      </c>
      <c r="H14999" s="15">
        <f>IF($D14999=1,$B14999,-1)</f>
        <v/>
      </c>
      <c r="I14999" s="15">
        <f>IF($D14999=1,$C14999,-1)</f>
        <v/>
      </c>
    </row>
    <row r="15000">
      <c r="A15000" s="33" t="n">
        <v>45916.875</v>
      </c>
      <c r="B15000" s="15">
        <f>WEEKDAY($A15000,2)</f>
        <v/>
      </c>
      <c r="C15000" s="15">
        <f>HOUR($A15000)</f>
        <v/>
      </c>
      <c r="D15000" s="15">
        <f>IF(AND($A15000&gt;=Instellingen!$B$6,$A15000&lt;Instellingen!$B$7),1,0)</f>
        <v/>
      </c>
      <c r="E15000" s="15">
        <f>COUNTIF(tData[BezoekStart],"&lt;"&amp;($A15000+1/24))-COUNTIF(tData[BezoekEind],"&lt;="&amp;$A15000)</f>
        <v/>
      </c>
      <c r="F15000" s="15">
        <f>COUNTIF(tData[BezoekLangStart],"&lt;"&amp;($A15000+1/24))-COUNTIF(tData[BezoekLangEind],"&lt;="&amp;$A15000)</f>
        <v/>
      </c>
      <c r="G15000" s="15">
        <f>IF($D15000=1,$B15000*100+$C15000,-1)</f>
        <v/>
      </c>
      <c r="H15000" s="15">
        <f>IF($D15000=1,$B15000,-1)</f>
        <v/>
      </c>
      <c r="I15000" s="15">
        <f>IF($D15000=1,$C15000,-1)</f>
        <v/>
      </c>
    </row>
    <row r="15001">
      <c r="A15001" s="33" t="n">
        <v>45916.91666666666</v>
      </c>
      <c r="B15001" s="15">
        <f>WEEKDAY($A15001,2)</f>
        <v/>
      </c>
      <c r="C15001" s="15">
        <f>HOUR($A15001)</f>
        <v/>
      </c>
      <c r="D15001" s="15">
        <f>IF(AND($A15001&gt;=Instellingen!$B$6,$A15001&lt;Instellingen!$B$7),1,0)</f>
        <v/>
      </c>
      <c r="E15001" s="15">
        <f>COUNTIF(tData[BezoekStart],"&lt;"&amp;($A15001+1/24))-COUNTIF(tData[BezoekEind],"&lt;="&amp;$A15001)</f>
        <v/>
      </c>
      <c r="F15001" s="15">
        <f>COUNTIF(tData[BezoekLangStart],"&lt;"&amp;($A15001+1/24))-COUNTIF(tData[BezoekLangEind],"&lt;="&amp;$A15001)</f>
        <v/>
      </c>
      <c r="G15001" s="15">
        <f>IF($D15001=1,$B15001*100+$C15001,-1)</f>
        <v/>
      </c>
      <c r="H15001" s="15">
        <f>IF($D15001=1,$B15001,-1)</f>
        <v/>
      </c>
      <c r="I15001" s="15">
        <f>IF($D15001=1,$C15001,-1)</f>
        <v/>
      </c>
    </row>
    <row r="15002">
      <c r="A15002" s="33" t="n">
        <v>45916.95833333334</v>
      </c>
      <c r="B15002" s="15">
        <f>WEEKDAY($A15002,2)</f>
        <v/>
      </c>
      <c r="C15002" s="15">
        <f>HOUR($A15002)</f>
        <v/>
      </c>
      <c r="D15002" s="15">
        <f>IF(AND($A15002&gt;=Instellingen!$B$6,$A15002&lt;Instellingen!$B$7),1,0)</f>
        <v/>
      </c>
      <c r="E15002" s="15">
        <f>COUNTIF(tData[BezoekStart],"&lt;"&amp;($A15002+1/24))-COUNTIF(tData[BezoekEind],"&lt;="&amp;$A15002)</f>
        <v/>
      </c>
      <c r="F15002" s="15">
        <f>COUNTIF(tData[BezoekLangStart],"&lt;"&amp;($A15002+1/24))-COUNTIF(tData[BezoekLangEind],"&lt;="&amp;$A15002)</f>
        <v/>
      </c>
      <c r="G15002" s="15">
        <f>IF($D15002=1,$B15002*100+$C15002,-1)</f>
        <v/>
      </c>
      <c r="H15002" s="15">
        <f>IF($D15002=1,$B15002,-1)</f>
        <v/>
      </c>
      <c r="I15002" s="15">
        <f>IF($D15002=1,$C15002,-1)</f>
        <v/>
      </c>
    </row>
    <row r="15003">
      <c r="A15003" s="33" t="n">
        <v>45917</v>
      </c>
      <c r="B15003" s="15">
        <f>WEEKDAY($A15003,2)</f>
        <v/>
      </c>
      <c r="C15003" s="15">
        <f>HOUR($A15003)</f>
        <v/>
      </c>
      <c r="D15003" s="15">
        <f>IF(AND($A15003&gt;=Instellingen!$B$6,$A15003&lt;Instellingen!$B$7),1,0)</f>
        <v/>
      </c>
      <c r="E15003" s="15">
        <f>COUNTIF(tData[BezoekStart],"&lt;"&amp;($A15003+1/24))-COUNTIF(tData[BezoekEind],"&lt;="&amp;$A15003)</f>
        <v/>
      </c>
      <c r="F15003" s="15">
        <f>COUNTIF(tData[BezoekLangStart],"&lt;"&amp;($A15003+1/24))-COUNTIF(tData[BezoekLangEind],"&lt;="&amp;$A15003)</f>
        <v/>
      </c>
      <c r="G15003" s="15">
        <f>IF($D15003=1,$B15003*100+$C15003,-1)</f>
        <v/>
      </c>
      <c r="H15003" s="15">
        <f>IF($D15003=1,$B15003,-1)</f>
        <v/>
      </c>
      <c r="I15003" s="15">
        <f>IF($D15003=1,$C15003,-1)</f>
        <v/>
      </c>
    </row>
    <row r="15004">
      <c r="A15004" s="33" t="n">
        <v>45917.04166666666</v>
      </c>
      <c r="B15004" s="15">
        <f>WEEKDAY($A15004,2)</f>
        <v/>
      </c>
      <c r="C15004" s="15">
        <f>HOUR($A15004)</f>
        <v/>
      </c>
      <c r="D15004" s="15">
        <f>IF(AND($A15004&gt;=Instellingen!$B$6,$A15004&lt;Instellingen!$B$7),1,0)</f>
        <v/>
      </c>
      <c r="E15004" s="15">
        <f>COUNTIF(tData[BezoekStart],"&lt;"&amp;($A15004+1/24))-COUNTIF(tData[BezoekEind],"&lt;="&amp;$A15004)</f>
        <v/>
      </c>
      <c r="F15004" s="15">
        <f>COUNTIF(tData[BezoekLangStart],"&lt;"&amp;($A15004+1/24))-COUNTIF(tData[BezoekLangEind],"&lt;="&amp;$A15004)</f>
        <v/>
      </c>
      <c r="G15004" s="15">
        <f>IF($D15004=1,$B15004*100+$C15004,-1)</f>
        <v/>
      </c>
      <c r="H15004" s="15">
        <f>IF($D15004=1,$B15004,-1)</f>
        <v/>
      </c>
      <c r="I15004" s="15">
        <f>IF($D15004=1,$C15004,-1)</f>
        <v/>
      </c>
    </row>
    <row r="15005">
      <c r="A15005" s="33" t="n">
        <v>45917.08333333334</v>
      </c>
      <c r="B15005" s="15">
        <f>WEEKDAY($A15005,2)</f>
        <v/>
      </c>
      <c r="C15005" s="15">
        <f>HOUR($A15005)</f>
        <v/>
      </c>
      <c r="D15005" s="15">
        <f>IF(AND($A15005&gt;=Instellingen!$B$6,$A15005&lt;Instellingen!$B$7),1,0)</f>
        <v/>
      </c>
      <c r="E15005" s="15">
        <f>COUNTIF(tData[BezoekStart],"&lt;"&amp;($A15005+1/24))-COUNTIF(tData[BezoekEind],"&lt;="&amp;$A15005)</f>
        <v/>
      </c>
      <c r="F15005" s="15">
        <f>COUNTIF(tData[BezoekLangStart],"&lt;"&amp;($A15005+1/24))-COUNTIF(tData[BezoekLangEind],"&lt;="&amp;$A15005)</f>
        <v/>
      </c>
      <c r="G15005" s="15">
        <f>IF($D15005=1,$B15005*100+$C15005,-1)</f>
        <v/>
      </c>
      <c r="H15005" s="15">
        <f>IF($D15005=1,$B15005,-1)</f>
        <v/>
      </c>
      <c r="I15005" s="15">
        <f>IF($D15005=1,$C15005,-1)</f>
        <v/>
      </c>
    </row>
    <row r="15006">
      <c r="A15006" s="33" t="n">
        <v>45917.125</v>
      </c>
      <c r="B15006" s="15">
        <f>WEEKDAY($A15006,2)</f>
        <v/>
      </c>
      <c r="C15006" s="15">
        <f>HOUR($A15006)</f>
        <v/>
      </c>
      <c r="D15006" s="15">
        <f>IF(AND($A15006&gt;=Instellingen!$B$6,$A15006&lt;Instellingen!$B$7),1,0)</f>
        <v/>
      </c>
      <c r="E15006" s="15">
        <f>COUNTIF(tData[BezoekStart],"&lt;"&amp;($A15006+1/24))-COUNTIF(tData[BezoekEind],"&lt;="&amp;$A15006)</f>
        <v/>
      </c>
      <c r="F15006" s="15">
        <f>COUNTIF(tData[BezoekLangStart],"&lt;"&amp;($A15006+1/24))-COUNTIF(tData[BezoekLangEind],"&lt;="&amp;$A15006)</f>
        <v/>
      </c>
      <c r="G15006" s="15">
        <f>IF($D15006=1,$B15006*100+$C15006,-1)</f>
        <v/>
      </c>
      <c r="H15006" s="15">
        <f>IF($D15006=1,$B15006,-1)</f>
        <v/>
      </c>
      <c r="I15006" s="15">
        <f>IF($D15006=1,$C15006,-1)</f>
        <v/>
      </c>
    </row>
    <row r="15007">
      <c r="A15007" s="33" t="n">
        <v>45917.16666666666</v>
      </c>
      <c r="B15007" s="15">
        <f>WEEKDAY($A15007,2)</f>
        <v/>
      </c>
      <c r="C15007" s="15">
        <f>HOUR($A15007)</f>
        <v/>
      </c>
      <c r="D15007" s="15">
        <f>IF(AND($A15007&gt;=Instellingen!$B$6,$A15007&lt;Instellingen!$B$7),1,0)</f>
        <v/>
      </c>
      <c r="E15007" s="15">
        <f>COUNTIF(tData[BezoekStart],"&lt;"&amp;($A15007+1/24))-COUNTIF(tData[BezoekEind],"&lt;="&amp;$A15007)</f>
        <v/>
      </c>
      <c r="F15007" s="15">
        <f>COUNTIF(tData[BezoekLangStart],"&lt;"&amp;($A15007+1/24))-COUNTIF(tData[BezoekLangEind],"&lt;="&amp;$A15007)</f>
        <v/>
      </c>
      <c r="G15007" s="15">
        <f>IF($D15007=1,$B15007*100+$C15007,-1)</f>
        <v/>
      </c>
      <c r="H15007" s="15">
        <f>IF($D15007=1,$B15007,-1)</f>
        <v/>
      </c>
      <c r="I15007" s="15">
        <f>IF($D15007=1,$C15007,-1)</f>
        <v/>
      </c>
    </row>
    <row r="15008">
      <c r="A15008" s="33" t="n">
        <v>45917.20833333334</v>
      </c>
      <c r="B15008" s="15">
        <f>WEEKDAY($A15008,2)</f>
        <v/>
      </c>
      <c r="C15008" s="15">
        <f>HOUR($A15008)</f>
        <v/>
      </c>
      <c r="D15008" s="15">
        <f>IF(AND($A15008&gt;=Instellingen!$B$6,$A15008&lt;Instellingen!$B$7),1,0)</f>
        <v/>
      </c>
      <c r="E15008" s="15">
        <f>COUNTIF(tData[BezoekStart],"&lt;"&amp;($A15008+1/24))-COUNTIF(tData[BezoekEind],"&lt;="&amp;$A15008)</f>
        <v/>
      </c>
      <c r="F15008" s="15">
        <f>COUNTIF(tData[BezoekLangStart],"&lt;"&amp;($A15008+1/24))-COUNTIF(tData[BezoekLangEind],"&lt;="&amp;$A15008)</f>
        <v/>
      </c>
      <c r="G15008" s="15">
        <f>IF($D15008=1,$B15008*100+$C15008,-1)</f>
        <v/>
      </c>
      <c r="H15008" s="15">
        <f>IF($D15008=1,$B15008,-1)</f>
        <v/>
      </c>
      <c r="I15008" s="15">
        <f>IF($D15008=1,$C15008,-1)</f>
        <v/>
      </c>
    </row>
    <row r="15009">
      <c r="A15009" s="33" t="n">
        <v>45917.25</v>
      </c>
      <c r="B15009" s="15">
        <f>WEEKDAY($A15009,2)</f>
        <v/>
      </c>
      <c r="C15009" s="15">
        <f>HOUR($A15009)</f>
        <v/>
      </c>
      <c r="D15009" s="15">
        <f>IF(AND($A15009&gt;=Instellingen!$B$6,$A15009&lt;Instellingen!$B$7),1,0)</f>
        <v/>
      </c>
      <c r="E15009" s="15">
        <f>COUNTIF(tData[BezoekStart],"&lt;"&amp;($A15009+1/24))-COUNTIF(tData[BezoekEind],"&lt;="&amp;$A15009)</f>
        <v/>
      </c>
      <c r="F15009" s="15">
        <f>COUNTIF(tData[BezoekLangStart],"&lt;"&amp;($A15009+1/24))-COUNTIF(tData[BezoekLangEind],"&lt;="&amp;$A15009)</f>
        <v/>
      </c>
      <c r="G15009" s="15">
        <f>IF($D15009=1,$B15009*100+$C15009,-1)</f>
        <v/>
      </c>
      <c r="H15009" s="15">
        <f>IF($D15009=1,$B15009,-1)</f>
        <v/>
      </c>
      <c r="I15009" s="15">
        <f>IF($D15009=1,$C15009,-1)</f>
        <v/>
      </c>
    </row>
    <row r="15010">
      <c r="A15010" s="33" t="n">
        <v>45917.29166666666</v>
      </c>
      <c r="B15010" s="15">
        <f>WEEKDAY($A15010,2)</f>
        <v/>
      </c>
      <c r="C15010" s="15">
        <f>HOUR($A15010)</f>
        <v/>
      </c>
      <c r="D15010" s="15">
        <f>IF(AND($A15010&gt;=Instellingen!$B$6,$A15010&lt;Instellingen!$B$7),1,0)</f>
        <v/>
      </c>
      <c r="E15010" s="15">
        <f>COUNTIF(tData[BezoekStart],"&lt;"&amp;($A15010+1/24))-COUNTIF(tData[BezoekEind],"&lt;="&amp;$A15010)</f>
        <v/>
      </c>
      <c r="F15010" s="15">
        <f>COUNTIF(tData[BezoekLangStart],"&lt;"&amp;($A15010+1/24))-COUNTIF(tData[BezoekLangEind],"&lt;="&amp;$A15010)</f>
        <v/>
      </c>
      <c r="G15010" s="15">
        <f>IF($D15010=1,$B15010*100+$C15010,-1)</f>
        <v/>
      </c>
      <c r="H15010" s="15">
        <f>IF($D15010=1,$B15010,-1)</f>
        <v/>
      </c>
      <c r="I15010" s="15">
        <f>IF($D15010=1,$C15010,-1)</f>
        <v/>
      </c>
    </row>
    <row r="15011">
      <c r="A15011" s="33" t="n">
        <v>45917.33333333334</v>
      </c>
      <c r="B15011" s="15">
        <f>WEEKDAY($A15011,2)</f>
        <v/>
      </c>
      <c r="C15011" s="15">
        <f>HOUR($A15011)</f>
        <v/>
      </c>
      <c r="D15011" s="15">
        <f>IF(AND($A15011&gt;=Instellingen!$B$6,$A15011&lt;Instellingen!$B$7),1,0)</f>
        <v/>
      </c>
      <c r="E15011" s="15">
        <f>COUNTIF(tData[BezoekStart],"&lt;"&amp;($A15011+1/24))-COUNTIF(tData[BezoekEind],"&lt;="&amp;$A15011)</f>
        <v/>
      </c>
      <c r="F15011" s="15">
        <f>COUNTIF(tData[BezoekLangStart],"&lt;"&amp;($A15011+1/24))-COUNTIF(tData[BezoekLangEind],"&lt;="&amp;$A15011)</f>
        <v/>
      </c>
      <c r="G15011" s="15">
        <f>IF($D15011=1,$B15011*100+$C15011,-1)</f>
        <v/>
      </c>
      <c r="H15011" s="15">
        <f>IF($D15011=1,$B15011,-1)</f>
        <v/>
      </c>
      <c r="I15011" s="15">
        <f>IF($D15011=1,$C15011,-1)</f>
        <v/>
      </c>
    </row>
    <row r="15012">
      <c r="A15012" s="33" t="n">
        <v>45917.375</v>
      </c>
      <c r="B15012" s="15">
        <f>WEEKDAY($A15012,2)</f>
        <v/>
      </c>
      <c r="C15012" s="15">
        <f>HOUR($A15012)</f>
        <v/>
      </c>
      <c r="D15012" s="15">
        <f>IF(AND($A15012&gt;=Instellingen!$B$6,$A15012&lt;Instellingen!$B$7),1,0)</f>
        <v/>
      </c>
      <c r="E15012" s="15">
        <f>COUNTIF(tData[BezoekStart],"&lt;"&amp;($A15012+1/24))-COUNTIF(tData[BezoekEind],"&lt;="&amp;$A15012)</f>
        <v/>
      </c>
      <c r="F15012" s="15">
        <f>COUNTIF(tData[BezoekLangStart],"&lt;"&amp;($A15012+1/24))-COUNTIF(tData[BezoekLangEind],"&lt;="&amp;$A15012)</f>
        <v/>
      </c>
      <c r="G15012" s="15">
        <f>IF($D15012=1,$B15012*100+$C15012,-1)</f>
        <v/>
      </c>
      <c r="H15012" s="15">
        <f>IF($D15012=1,$B15012,-1)</f>
        <v/>
      </c>
      <c r="I15012" s="15">
        <f>IF($D15012=1,$C15012,-1)</f>
        <v/>
      </c>
    </row>
    <row r="15013">
      <c r="A15013" s="33" t="n">
        <v>45917.41666666666</v>
      </c>
      <c r="B15013" s="15">
        <f>WEEKDAY($A15013,2)</f>
        <v/>
      </c>
      <c r="C15013" s="15">
        <f>HOUR($A15013)</f>
        <v/>
      </c>
      <c r="D15013" s="15">
        <f>IF(AND($A15013&gt;=Instellingen!$B$6,$A15013&lt;Instellingen!$B$7),1,0)</f>
        <v/>
      </c>
      <c r="E15013" s="15">
        <f>COUNTIF(tData[BezoekStart],"&lt;"&amp;($A15013+1/24))-COUNTIF(tData[BezoekEind],"&lt;="&amp;$A15013)</f>
        <v/>
      </c>
      <c r="F15013" s="15">
        <f>COUNTIF(tData[BezoekLangStart],"&lt;"&amp;($A15013+1/24))-COUNTIF(tData[BezoekLangEind],"&lt;="&amp;$A15013)</f>
        <v/>
      </c>
      <c r="G15013" s="15">
        <f>IF($D15013=1,$B15013*100+$C15013,-1)</f>
        <v/>
      </c>
      <c r="H15013" s="15">
        <f>IF($D15013=1,$B15013,-1)</f>
        <v/>
      </c>
      <c r="I15013" s="15">
        <f>IF($D15013=1,$C15013,-1)</f>
        <v/>
      </c>
    </row>
    <row r="15014">
      <c r="A15014" s="33" t="n">
        <v>45917.45833333334</v>
      </c>
      <c r="B15014" s="15">
        <f>WEEKDAY($A15014,2)</f>
        <v/>
      </c>
      <c r="C15014" s="15">
        <f>HOUR($A15014)</f>
        <v/>
      </c>
      <c r="D15014" s="15">
        <f>IF(AND($A15014&gt;=Instellingen!$B$6,$A15014&lt;Instellingen!$B$7),1,0)</f>
        <v/>
      </c>
      <c r="E15014" s="15">
        <f>COUNTIF(tData[BezoekStart],"&lt;"&amp;($A15014+1/24))-COUNTIF(tData[BezoekEind],"&lt;="&amp;$A15014)</f>
        <v/>
      </c>
      <c r="F15014" s="15">
        <f>COUNTIF(tData[BezoekLangStart],"&lt;"&amp;($A15014+1/24))-COUNTIF(tData[BezoekLangEind],"&lt;="&amp;$A15014)</f>
        <v/>
      </c>
      <c r="G15014" s="15">
        <f>IF($D15014=1,$B15014*100+$C15014,-1)</f>
        <v/>
      </c>
      <c r="H15014" s="15">
        <f>IF($D15014=1,$B15014,-1)</f>
        <v/>
      </c>
      <c r="I15014" s="15">
        <f>IF($D15014=1,$C15014,-1)</f>
        <v/>
      </c>
    </row>
    <row r="15015">
      <c r="A15015" s="33" t="n">
        <v>45917.5</v>
      </c>
      <c r="B15015" s="15">
        <f>WEEKDAY($A15015,2)</f>
        <v/>
      </c>
      <c r="C15015" s="15">
        <f>HOUR($A15015)</f>
        <v/>
      </c>
      <c r="D15015" s="15">
        <f>IF(AND($A15015&gt;=Instellingen!$B$6,$A15015&lt;Instellingen!$B$7),1,0)</f>
        <v/>
      </c>
      <c r="E15015" s="15">
        <f>COUNTIF(tData[BezoekStart],"&lt;"&amp;($A15015+1/24))-COUNTIF(tData[BezoekEind],"&lt;="&amp;$A15015)</f>
        <v/>
      </c>
      <c r="F15015" s="15">
        <f>COUNTIF(tData[BezoekLangStart],"&lt;"&amp;($A15015+1/24))-COUNTIF(tData[BezoekLangEind],"&lt;="&amp;$A15015)</f>
        <v/>
      </c>
      <c r="G15015" s="15">
        <f>IF($D15015=1,$B15015*100+$C15015,-1)</f>
        <v/>
      </c>
      <c r="H15015" s="15">
        <f>IF($D15015=1,$B15015,-1)</f>
        <v/>
      </c>
      <c r="I15015" s="15">
        <f>IF($D15015=1,$C15015,-1)</f>
        <v/>
      </c>
    </row>
    <row r="15016">
      <c r="A15016" s="33" t="n">
        <v>45917.54166666666</v>
      </c>
      <c r="B15016" s="15">
        <f>WEEKDAY($A15016,2)</f>
        <v/>
      </c>
      <c r="C15016" s="15">
        <f>HOUR($A15016)</f>
        <v/>
      </c>
      <c r="D15016" s="15">
        <f>IF(AND($A15016&gt;=Instellingen!$B$6,$A15016&lt;Instellingen!$B$7),1,0)</f>
        <v/>
      </c>
      <c r="E15016" s="15">
        <f>COUNTIF(tData[BezoekStart],"&lt;"&amp;($A15016+1/24))-COUNTIF(tData[BezoekEind],"&lt;="&amp;$A15016)</f>
        <v/>
      </c>
      <c r="F15016" s="15">
        <f>COUNTIF(tData[BezoekLangStart],"&lt;"&amp;($A15016+1/24))-COUNTIF(tData[BezoekLangEind],"&lt;="&amp;$A15016)</f>
        <v/>
      </c>
      <c r="G15016" s="15">
        <f>IF($D15016=1,$B15016*100+$C15016,-1)</f>
        <v/>
      </c>
      <c r="H15016" s="15">
        <f>IF($D15016=1,$B15016,-1)</f>
        <v/>
      </c>
      <c r="I15016" s="15">
        <f>IF($D15016=1,$C15016,-1)</f>
        <v/>
      </c>
    </row>
    <row r="15017">
      <c r="A15017" s="33" t="n">
        <v>45917.58333333334</v>
      </c>
      <c r="B15017" s="15">
        <f>WEEKDAY($A15017,2)</f>
        <v/>
      </c>
      <c r="C15017" s="15">
        <f>HOUR($A15017)</f>
        <v/>
      </c>
      <c r="D15017" s="15">
        <f>IF(AND($A15017&gt;=Instellingen!$B$6,$A15017&lt;Instellingen!$B$7),1,0)</f>
        <v/>
      </c>
      <c r="E15017" s="15">
        <f>COUNTIF(tData[BezoekStart],"&lt;"&amp;($A15017+1/24))-COUNTIF(tData[BezoekEind],"&lt;="&amp;$A15017)</f>
        <v/>
      </c>
      <c r="F15017" s="15">
        <f>COUNTIF(tData[BezoekLangStart],"&lt;"&amp;($A15017+1/24))-COUNTIF(tData[BezoekLangEind],"&lt;="&amp;$A15017)</f>
        <v/>
      </c>
      <c r="G15017" s="15">
        <f>IF($D15017=1,$B15017*100+$C15017,-1)</f>
        <v/>
      </c>
      <c r="H15017" s="15">
        <f>IF($D15017=1,$B15017,-1)</f>
        <v/>
      </c>
      <c r="I15017" s="15">
        <f>IF($D15017=1,$C15017,-1)</f>
        <v/>
      </c>
    </row>
    <row r="15018">
      <c r="A15018" s="33" t="n">
        <v>45917.625</v>
      </c>
      <c r="B15018" s="15">
        <f>WEEKDAY($A15018,2)</f>
        <v/>
      </c>
      <c r="C15018" s="15">
        <f>HOUR($A15018)</f>
        <v/>
      </c>
      <c r="D15018" s="15">
        <f>IF(AND($A15018&gt;=Instellingen!$B$6,$A15018&lt;Instellingen!$B$7),1,0)</f>
        <v/>
      </c>
      <c r="E15018" s="15">
        <f>COUNTIF(tData[BezoekStart],"&lt;"&amp;($A15018+1/24))-COUNTIF(tData[BezoekEind],"&lt;="&amp;$A15018)</f>
        <v/>
      </c>
      <c r="F15018" s="15">
        <f>COUNTIF(tData[BezoekLangStart],"&lt;"&amp;($A15018+1/24))-COUNTIF(tData[BezoekLangEind],"&lt;="&amp;$A15018)</f>
        <v/>
      </c>
      <c r="G15018" s="15">
        <f>IF($D15018=1,$B15018*100+$C15018,-1)</f>
        <v/>
      </c>
      <c r="H15018" s="15">
        <f>IF($D15018=1,$B15018,-1)</f>
        <v/>
      </c>
      <c r="I15018" s="15">
        <f>IF($D15018=1,$C15018,-1)</f>
        <v/>
      </c>
    </row>
    <row r="15019">
      <c r="A15019" s="33" t="n">
        <v>45917.66666666666</v>
      </c>
      <c r="B15019" s="15">
        <f>WEEKDAY($A15019,2)</f>
        <v/>
      </c>
      <c r="C15019" s="15">
        <f>HOUR($A15019)</f>
        <v/>
      </c>
      <c r="D15019" s="15">
        <f>IF(AND($A15019&gt;=Instellingen!$B$6,$A15019&lt;Instellingen!$B$7),1,0)</f>
        <v/>
      </c>
      <c r="E15019" s="15">
        <f>COUNTIF(tData[BezoekStart],"&lt;"&amp;($A15019+1/24))-COUNTIF(tData[BezoekEind],"&lt;="&amp;$A15019)</f>
        <v/>
      </c>
      <c r="F15019" s="15">
        <f>COUNTIF(tData[BezoekLangStart],"&lt;"&amp;($A15019+1/24))-COUNTIF(tData[BezoekLangEind],"&lt;="&amp;$A15019)</f>
        <v/>
      </c>
      <c r="G15019" s="15">
        <f>IF($D15019=1,$B15019*100+$C15019,-1)</f>
        <v/>
      </c>
      <c r="H15019" s="15">
        <f>IF($D15019=1,$B15019,-1)</f>
        <v/>
      </c>
      <c r="I15019" s="15">
        <f>IF($D15019=1,$C15019,-1)</f>
        <v/>
      </c>
    </row>
    <row r="15020">
      <c r="A15020" s="33" t="n">
        <v>45917.70833333334</v>
      </c>
      <c r="B15020" s="15">
        <f>WEEKDAY($A15020,2)</f>
        <v/>
      </c>
      <c r="C15020" s="15">
        <f>HOUR($A15020)</f>
        <v/>
      </c>
      <c r="D15020" s="15">
        <f>IF(AND($A15020&gt;=Instellingen!$B$6,$A15020&lt;Instellingen!$B$7),1,0)</f>
        <v/>
      </c>
      <c r="E15020" s="15">
        <f>COUNTIF(tData[BezoekStart],"&lt;"&amp;($A15020+1/24))-COUNTIF(tData[BezoekEind],"&lt;="&amp;$A15020)</f>
        <v/>
      </c>
      <c r="F15020" s="15">
        <f>COUNTIF(tData[BezoekLangStart],"&lt;"&amp;($A15020+1/24))-COUNTIF(tData[BezoekLangEind],"&lt;="&amp;$A15020)</f>
        <v/>
      </c>
      <c r="G15020" s="15">
        <f>IF($D15020=1,$B15020*100+$C15020,-1)</f>
        <v/>
      </c>
      <c r="H15020" s="15">
        <f>IF($D15020=1,$B15020,-1)</f>
        <v/>
      </c>
      <c r="I15020" s="15">
        <f>IF($D15020=1,$C15020,-1)</f>
        <v/>
      </c>
    </row>
    <row r="15021">
      <c r="A15021" s="33" t="n">
        <v>45917.75</v>
      </c>
      <c r="B15021" s="15">
        <f>WEEKDAY($A15021,2)</f>
        <v/>
      </c>
      <c r="C15021" s="15">
        <f>HOUR($A15021)</f>
        <v/>
      </c>
      <c r="D15021" s="15">
        <f>IF(AND($A15021&gt;=Instellingen!$B$6,$A15021&lt;Instellingen!$B$7),1,0)</f>
        <v/>
      </c>
      <c r="E15021" s="15">
        <f>COUNTIF(tData[BezoekStart],"&lt;"&amp;($A15021+1/24))-COUNTIF(tData[BezoekEind],"&lt;="&amp;$A15021)</f>
        <v/>
      </c>
      <c r="F15021" s="15">
        <f>COUNTIF(tData[BezoekLangStart],"&lt;"&amp;($A15021+1/24))-COUNTIF(tData[BezoekLangEind],"&lt;="&amp;$A15021)</f>
        <v/>
      </c>
      <c r="G15021" s="15">
        <f>IF($D15021=1,$B15021*100+$C15021,-1)</f>
        <v/>
      </c>
      <c r="H15021" s="15">
        <f>IF($D15021=1,$B15021,-1)</f>
        <v/>
      </c>
      <c r="I15021" s="15">
        <f>IF($D15021=1,$C15021,-1)</f>
        <v/>
      </c>
    </row>
    <row r="15022">
      <c r="A15022" s="33" t="n">
        <v>45917.79166666666</v>
      </c>
      <c r="B15022" s="15">
        <f>WEEKDAY($A15022,2)</f>
        <v/>
      </c>
      <c r="C15022" s="15">
        <f>HOUR($A15022)</f>
        <v/>
      </c>
      <c r="D15022" s="15">
        <f>IF(AND($A15022&gt;=Instellingen!$B$6,$A15022&lt;Instellingen!$B$7),1,0)</f>
        <v/>
      </c>
      <c r="E15022" s="15">
        <f>COUNTIF(tData[BezoekStart],"&lt;"&amp;($A15022+1/24))-COUNTIF(tData[BezoekEind],"&lt;="&amp;$A15022)</f>
        <v/>
      </c>
      <c r="F15022" s="15">
        <f>COUNTIF(tData[BezoekLangStart],"&lt;"&amp;($A15022+1/24))-COUNTIF(tData[BezoekLangEind],"&lt;="&amp;$A15022)</f>
        <v/>
      </c>
      <c r="G15022" s="15">
        <f>IF($D15022=1,$B15022*100+$C15022,-1)</f>
        <v/>
      </c>
      <c r="H15022" s="15">
        <f>IF($D15022=1,$B15022,-1)</f>
        <v/>
      </c>
      <c r="I15022" s="15">
        <f>IF($D15022=1,$C15022,-1)</f>
        <v/>
      </c>
    </row>
    <row r="15023">
      <c r="A15023" s="33" t="n">
        <v>45917.83333333334</v>
      </c>
      <c r="B15023" s="15">
        <f>WEEKDAY($A15023,2)</f>
        <v/>
      </c>
      <c r="C15023" s="15">
        <f>HOUR($A15023)</f>
        <v/>
      </c>
      <c r="D15023" s="15">
        <f>IF(AND($A15023&gt;=Instellingen!$B$6,$A15023&lt;Instellingen!$B$7),1,0)</f>
        <v/>
      </c>
      <c r="E15023" s="15">
        <f>COUNTIF(tData[BezoekStart],"&lt;"&amp;($A15023+1/24))-COUNTIF(tData[BezoekEind],"&lt;="&amp;$A15023)</f>
        <v/>
      </c>
      <c r="F15023" s="15">
        <f>COUNTIF(tData[BezoekLangStart],"&lt;"&amp;($A15023+1/24))-COUNTIF(tData[BezoekLangEind],"&lt;="&amp;$A15023)</f>
        <v/>
      </c>
      <c r="G15023" s="15">
        <f>IF($D15023=1,$B15023*100+$C15023,-1)</f>
        <v/>
      </c>
      <c r="H15023" s="15">
        <f>IF($D15023=1,$B15023,-1)</f>
        <v/>
      </c>
      <c r="I15023" s="15">
        <f>IF($D15023=1,$C15023,-1)</f>
        <v/>
      </c>
    </row>
    <row r="15024">
      <c r="A15024" s="33" t="n">
        <v>45917.875</v>
      </c>
      <c r="B15024" s="15">
        <f>WEEKDAY($A15024,2)</f>
        <v/>
      </c>
      <c r="C15024" s="15">
        <f>HOUR($A15024)</f>
        <v/>
      </c>
      <c r="D15024" s="15">
        <f>IF(AND($A15024&gt;=Instellingen!$B$6,$A15024&lt;Instellingen!$B$7),1,0)</f>
        <v/>
      </c>
      <c r="E15024" s="15">
        <f>COUNTIF(tData[BezoekStart],"&lt;"&amp;($A15024+1/24))-COUNTIF(tData[BezoekEind],"&lt;="&amp;$A15024)</f>
        <v/>
      </c>
      <c r="F15024" s="15">
        <f>COUNTIF(tData[BezoekLangStart],"&lt;"&amp;($A15024+1/24))-COUNTIF(tData[BezoekLangEind],"&lt;="&amp;$A15024)</f>
        <v/>
      </c>
      <c r="G15024" s="15">
        <f>IF($D15024=1,$B15024*100+$C15024,-1)</f>
        <v/>
      </c>
      <c r="H15024" s="15">
        <f>IF($D15024=1,$B15024,-1)</f>
        <v/>
      </c>
      <c r="I15024" s="15">
        <f>IF($D15024=1,$C15024,-1)</f>
        <v/>
      </c>
    </row>
    <row r="15025">
      <c r="A15025" s="33" t="n">
        <v>45917.91666666666</v>
      </c>
      <c r="B15025" s="15">
        <f>WEEKDAY($A15025,2)</f>
        <v/>
      </c>
      <c r="C15025" s="15">
        <f>HOUR($A15025)</f>
        <v/>
      </c>
      <c r="D15025" s="15">
        <f>IF(AND($A15025&gt;=Instellingen!$B$6,$A15025&lt;Instellingen!$B$7),1,0)</f>
        <v/>
      </c>
      <c r="E15025" s="15">
        <f>COUNTIF(tData[BezoekStart],"&lt;"&amp;($A15025+1/24))-COUNTIF(tData[BezoekEind],"&lt;="&amp;$A15025)</f>
        <v/>
      </c>
      <c r="F15025" s="15">
        <f>COUNTIF(tData[BezoekLangStart],"&lt;"&amp;($A15025+1/24))-COUNTIF(tData[BezoekLangEind],"&lt;="&amp;$A15025)</f>
        <v/>
      </c>
      <c r="G15025" s="15">
        <f>IF($D15025=1,$B15025*100+$C15025,-1)</f>
        <v/>
      </c>
      <c r="H15025" s="15">
        <f>IF($D15025=1,$B15025,-1)</f>
        <v/>
      </c>
      <c r="I15025" s="15">
        <f>IF($D15025=1,$C15025,-1)</f>
        <v/>
      </c>
    </row>
    <row r="15026">
      <c r="A15026" s="33" t="n">
        <v>45917.95833333334</v>
      </c>
      <c r="B15026" s="15">
        <f>WEEKDAY($A15026,2)</f>
        <v/>
      </c>
      <c r="C15026" s="15">
        <f>HOUR($A15026)</f>
        <v/>
      </c>
      <c r="D15026" s="15">
        <f>IF(AND($A15026&gt;=Instellingen!$B$6,$A15026&lt;Instellingen!$B$7),1,0)</f>
        <v/>
      </c>
      <c r="E15026" s="15">
        <f>COUNTIF(tData[BezoekStart],"&lt;"&amp;($A15026+1/24))-COUNTIF(tData[BezoekEind],"&lt;="&amp;$A15026)</f>
        <v/>
      </c>
      <c r="F15026" s="15">
        <f>COUNTIF(tData[BezoekLangStart],"&lt;"&amp;($A15026+1/24))-COUNTIF(tData[BezoekLangEind],"&lt;="&amp;$A15026)</f>
        <v/>
      </c>
      <c r="G15026" s="15">
        <f>IF($D15026=1,$B15026*100+$C15026,-1)</f>
        <v/>
      </c>
      <c r="H15026" s="15">
        <f>IF($D15026=1,$B15026,-1)</f>
        <v/>
      </c>
      <c r="I15026" s="15">
        <f>IF($D15026=1,$C15026,-1)</f>
        <v/>
      </c>
    </row>
    <row r="15027">
      <c r="A15027" s="33" t="n">
        <v>45918</v>
      </c>
      <c r="B15027" s="15">
        <f>WEEKDAY($A15027,2)</f>
        <v/>
      </c>
      <c r="C15027" s="15">
        <f>HOUR($A15027)</f>
        <v/>
      </c>
      <c r="D15027" s="15">
        <f>IF(AND($A15027&gt;=Instellingen!$B$6,$A15027&lt;Instellingen!$B$7),1,0)</f>
        <v/>
      </c>
      <c r="E15027" s="15">
        <f>COUNTIF(tData[BezoekStart],"&lt;"&amp;($A15027+1/24))-COUNTIF(tData[BezoekEind],"&lt;="&amp;$A15027)</f>
        <v/>
      </c>
      <c r="F15027" s="15">
        <f>COUNTIF(tData[BezoekLangStart],"&lt;"&amp;($A15027+1/24))-COUNTIF(tData[BezoekLangEind],"&lt;="&amp;$A15027)</f>
        <v/>
      </c>
      <c r="G15027" s="15">
        <f>IF($D15027=1,$B15027*100+$C15027,-1)</f>
        <v/>
      </c>
      <c r="H15027" s="15">
        <f>IF($D15027=1,$B15027,-1)</f>
        <v/>
      </c>
      <c r="I15027" s="15">
        <f>IF($D15027=1,$C15027,-1)</f>
        <v/>
      </c>
    </row>
    <row r="15028">
      <c r="A15028" s="33" t="n">
        <v>45918.04166666666</v>
      </c>
      <c r="B15028" s="15">
        <f>WEEKDAY($A15028,2)</f>
        <v/>
      </c>
      <c r="C15028" s="15">
        <f>HOUR($A15028)</f>
        <v/>
      </c>
      <c r="D15028" s="15">
        <f>IF(AND($A15028&gt;=Instellingen!$B$6,$A15028&lt;Instellingen!$B$7),1,0)</f>
        <v/>
      </c>
      <c r="E15028" s="15">
        <f>COUNTIF(tData[BezoekStart],"&lt;"&amp;($A15028+1/24))-COUNTIF(tData[BezoekEind],"&lt;="&amp;$A15028)</f>
        <v/>
      </c>
      <c r="F15028" s="15">
        <f>COUNTIF(tData[BezoekLangStart],"&lt;"&amp;($A15028+1/24))-COUNTIF(tData[BezoekLangEind],"&lt;="&amp;$A15028)</f>
        <v/>
      </c>
      <c r="G15028" s="15">
        <f>IF($D15028=1,$B15028*100+$C15028,-1)</f>
        <v/>
      </c>
      <c r="H15028" s="15">
        <f>IF($D15028=1,$B15028,-1)</f>
        <v/>
      </c>
      <c r="I15028" s="15">
        <f>IF($D15028=1,$C15028,-1)</f>
        <v/>
      </c>
    </row>
    <row r="15029">
      <c r="A15029" s="33" t="n">
        <v>45918.08333333334</v>
      </c>
      <c r="B15029" s="15">
        <f>WEEKDAY($A15029,2)</f>
        <v/>
      </c>
      <c r="C15029" s="15">
        <f>HOUR($A15029)</f>
        <v/>
      </c>
      <c r="D15029" s="15">
        <f>IF(AND($A15029&gt;=Instellingen!$B$6,$A15029&lt;Instellingen!$B$7),1,0)</f>
        <v/>
      </c>
      <c r="E15029" s="15">
        <f>COUNTIF(tData[BezoekStart],"&lt;"&amp;($A15029+1/24))-COUNTIF(tData[BezoekEind],"&lt;="&amp;$A15029)</f>
        <v/>
      </c>
      <c r="F15029" s="15">
        <f>COUNTIF(tData[BezoekLangStart],"&lt;"&amp;($A15029+1/24))-COUNTIF(tData[BezoekLangEind],"&lt;="&amp;$A15029)</f>
        <v/>
      </c>
      <c r="G15029" s="15">
        <f>IF($D15029=1,$B15029*100+$C15029,-1)</f>
        <v/>
      </c>
      <c r="H15029" s="15">
        <f>IF($D15029=1,$B15029,-1)</f>
        <v/>
      </c>
      <c r="I15029" s="15">
        <f>IF($D15029=1,$C15029,-1)</f>
        <v/>
      </c>
    </row>
    <row r="15030">
      <c r="A15030" s="33" t="n">
        <v>45918.125</v>
      </c>
      <c r="B15030" s="15">
        <f>WEEKDAY($A15030,2)</f>
        <v/>
      </c>
      <c r="C15030" s="15">
        <f>HOUR($A15030)</f>
        <v/>
      </c>
      <c r="D15030" s="15">
        <f>IF(AND($A15030&gt;=Instellingen!$B$6,$A15030&lt;Instellingen!$B$7),1,0)</f>
        <v/>
      </c>
      <c r="E15030" s="15">
        <f>COUNTIF(tData[BezoekStart],"&lt;"&amp;($A15030+1/24))-COUNTIF(tData[BezoekEind],"&lt;="&amp;$A15030)</f>
        <v/>
      </c>
      <c r="F15030" s="15">
        <f>COUNTIF(tData[BezoekLangStart],"&lt;"&amp;($A15030+1/24))-COUNTIF(tData[BezoekLangEind],"&lt;="&amp;$A15030)</f>
        <v/>
      </c>
      <c r="G15030" s="15">
        <f>IF($D15030=1,$B15030*100+$C15030,-1)</f>
        <v/>
      </c>
      <c r="H15030" s="15">
        <f>IF($D15030=1,$B15030,-1)</f>
        <v/>
      </c>
      <c r="I15030" s="15">
        <f>IF($D15030=1,$C15030,-1)</f>
        <v/>
      </c>
    </row>
    <row r="15031">
      <c r="A15031" s="33" t="n">
        <v>45918.16666666666</v>
      </c>
      <c r="B15031" s="15">
        <f>WEEKDAY($A15031,2)</f>
        <v/>
      </c>
      <c r="C15031" s="15">
        <f>HOUR($A15031)</f>
        <v/>
      </c>
      <c r="D15031" s="15">
        <f>IF(AND($A15031&gt;=Instellingen!$B$6,$A15031&lt;Instellingen!$B$7),1,0)</f>
        <v/>
      </c>
      <c r="E15031" s="15">
        <f>COUNTIF(tData[BezoekStart],"&lt;"&amp;($A15031+1/24))-COUNTIF(tData[BezoekEind],"&lt;="&amp;$A15031)</f>
        <v/>
      </c>
      <c r="F15031" s="15">
        <f>COUNTIF(tData[BezoekLangStart],"&lt;"&amp;($A15031+1/24))-COUNTIF(tData[BezoekLangEind],"&lt;="&amp;$A15031)</f>
        <v/>
      </c>
      <c r="G15031" s="15">
        <f>IF($D15031=1,$B15031*100+$C15031,-1)</f>
        <v/>
      </c>
      <c r="H15031" s="15">
        <f>IF($D15031=1,$B15031,-1)</f>
        <v/>
      </c>
      <c r="I15031" s="15">
        <f>IF($D15031=1,$C15031,-1)</f>
        <v/>
      </c>
    </row>
    <row r="15032">
      <c r="A15032" s="33" t="n">
        <v>45918.20833333334</v>
      </c>
      <c r="B15032" s="15">
        <f>WEEKDAY($A15032,2)</f>
        <v/>
      </c>
      <c r="C15032" s="15">
        <f>HOUR($A15032)</f>
        <v/>
      </c>
      <c r="D15032" s="15">
        <f>IF(AND($A15032&gt;=Instellingen!$B$6,$A15032&lt;Instellingen!$B$7),1,0)</f>
        <v/>
      </c>
      <c r="E15032" s="15">
        <f>COUNTIF(tData[BezoekStart],"&lt;"&amp;($A15032+1/24))-COUNTIF(tData[BezoekEind],"&lt;="&amp;$A15032)</f>
        <v/>
      </c>
      <c r="F15032" s="15">
        <f>COUNTIF(tData[BezoekLangStart],"&lt;"&amp;($A15032+1/24))-COUNTIF(tData[BezoekLangEind],"&lt;="&amp;$A15032)</f>
        <v/>
      </c>
      <c r="G15032" s="15">
        <f>IF($D15032=1,$B15032*100+$C15032,-1)</f>
        <v/>
      </c>
      <c r="H15032" s="15">
        <f>IF($D15032=1,$B15032,-1)</f>
        <v/>
      </c>
      <c r="I15032" s="15">
        <f>IF($D15032=1,$C15032,-1)</f>
        <v/>
      </c>
    </row>
    <row r="15033">
      <c r="A15033" s="33" t="n">
        <v>45918.25</v>
      </c>
      <c r="B15033" s="15">
        <f>WEEKDAY($A15033,2)</f>
        <v/>
      </c>
      <c r="C15033" s="15">
        <f>HOUR($A15033)</f>
        <v/>
      </c>
      <c r="D15033" s="15">
        <f>IF(AND($A15033&gt;=Instellingen!$B$6,$A15033&lt;Instellingen!$B$7),1,0)</f>
        <v/>
      </c>
      <c r="E15033" s="15">
        <f>COUNTIF(tData[BezoekStart],"&lt;"&amp;($A15033+1/24))-COUNTIF(tData[BezoekEind],"&lt;="&amp;$A15033)</f>
        <v/>
      </c>
      <c r="F15033" s="15">
        <f>COUNTIF(tData[BezoekLangStart],"&lt;"&amp;($A15033+1/24))-COUNTIF(tData[BezoekLangEind],"&lt;="&amp;$A15033)</f>
        <v/>
      </c>
      <c r="G15033" s="15">
        <f>IF($D15033=1,$B15033*100+$C15033,-1)</f>
        <v/>
      </c>
      <c r="H15033" s="15">
        <f>IF($D15033=1,$B15033,-1)</f>
        <v/>
      </c>
      <c r="I15033" s="15">
        <f>IF($D15033=1,$C15033,-1)</f>
        <v/>
      </c>
    </row>
    <row r="15034">
      <c r="A15034" s="33" t="n">
        <v>45918.29166666666</v>
      </c>
      <c r="B15034" s="15">
        <f>WEEKDAY($A15034,2)</f>
        <v/>
      </c>
      <c r="C15034" s="15">
        <f>HOUR($A15034)</f>
        <v/>
      </c>
      <c r="D15034" s="15">
        <f>IF(AND($A15034&gt;=Instellingen!$B$6,$A15034&lt;Instellingen!$B$7),1,0)</f>
        <v/>
      </c>
      <c r="E15034" s="15">
        <f>COUNTIF(tData[BezoekStart],"&lt;"&amp;($A15034+1/24))-COUNTIF(tData[BezoekEind],"&lt;="&amp;$A15034)</f>
        <v/>
      </c>
      <c r="F15034" s="15">
        <f>COUNTIF(tData[BezoekLangStart],"&lt;"&amp;($A15034+1/24))-COUNTIF(tData[BezoekLangEind],"&lt;="&amp;$A15034)</f>
        <v/>
      </c>
      <c r="G15034" s="15">
        <f>IF($D15034=1,$B15034*100+$C15034,-1)</f>
        <v/>
      </c>
      <c r="H15034" s="15">
        <f>IF($D15034=1,$B15034,-1)</f>
        <v/>
      </c>
      <c r="I15034" s="15">
        <f>IF($D15034=1,$C15034,-1)</f>
        <v/>
      </c>
    </row>
    <row r="15035">
      <c r="A15035" s="33" t="n">
        <v>45918.33333333334</v>
      </c>
      <c r="B15035" s="15">
        <f>WEEKDAY($A15035,2)</f>
        <v/>
      </c>
      <c r="C15035" s="15">
        <f>HOUR($A15035)</f>
        <v/>
      </c>
      <c r="D15035" s="15">
        <f>IF(AND($A15035&gt;=Instellingen!$B$6,$A15035&lt;Instellingen!$B$7),1,0)</f>
        <v/>
      </c>
      <c r="E15035" s="15">
        <f>COUNTIF(tData[BezoekStart],"&lt;"&amp;($A15035+1/24))-COUNTIF(tData[BezoekEind],"&lt;="&amp;$A15035)</f>
        <v/>
      </c>
      <c r="F15035" s="15">
        <f>COUNTIF(tData[BezoekLangStart],"&lt;"&amp;($A15035+1/24))-COUNTIF(tData[BezoekLangEind],"&lt;="&amp;$A15035)</f>
        <v/>
      </c>
      <c r="G15035" s="15">
        <f>IF($D15035=1,$B15035*100+$C15035,-1)</f>
        <v/>
      </c>
      <c r="H15035" s="15">
        <f>IF($D15035=1,$B15035,-1)</f>
        <v/>
      </c>
      <c r="I15035" s="15">
        <f>IF($D15035=1,$C15035,-1)</f>
        <v/>
      </c>
    </row>
    <row r="15036">
      <c r="A15036" s="33" t="n">
        <v>45918.375</v>
      </c>
      <c r="B15036" s="15">
        <f>WEEKDAY($A15036,2)</f>
        <v/>
      </c>
      <c r="C15036" s="15">
        <f>HOUR($A15036)</f>
        <v/>
      </c>
      <c r="D15036" s="15">
        <f>IF(AND($A15036&gt;=Instellingen!$B$6,$A15036&lt;Instellingen!$B$7),1,0)</f>
        <v/>
      </c>
      <c r="E15036" s="15">
        <f>COUNTIF(tData[BezoekStart],"&lt;"&amp;($A15036+1/24))-COUNTIF(tData[BezoekEind],"&lt;="&amp;$A15036)</f>
        <v/>
      </c>
      <c r="F15036" s="15">
        <f>COUNTIF(tData[BezoekLangStart],"&lt;"&amp;($A15036+1/24))-COUNTIF(tData[BezoekLangEind],"&lt;="&amp;$A15036)</f>
        <v/>
      </c>
      <c r="G15036" s="15">
        <f>IF($D15036=1,$B15036*100+$C15036,-1)</f>
        <v/>
      </c>
      <c r="H15036" s="15">
        <f>IF($D15036=1,$B15036,-1)</f>
        <v/>
      </c>
      <c r="I15036" s="15">
        <f>IF($D15036=1,$C15036,-1)</f>
        <v/>
      </c>
    </row>
    <row r="15037">
      <c r="A15037" s="33" t="n">
        <v>45918.41666666666</v>
      </c>
      <c r="B15037" s="15">
        <f>WEEKDAY($A15037,2)</f>
        <v/>
      </c>
      <c r="C15037" s="15">
        <f>HOUR($A15037)</f>
        <v/>
      </c>
      <c r="D15037" s="15">
        <f>IF(AND($A15037&gt;=Instellingen!$B$6,$A15037&lt;Instellingen!$B$7),1,0)</f>
        <v/>
      </c>
      <c r="E15037" s="15">
        <f>COUNTIF(tData[BezoekStart],"&lt;"&amp;($A15037+1/24))-COUNTIF(tData[BezoekEind],"&lt;="&amp;$A15037)</f>
        <v/>
      </c>
      <c r="F15037" s="15">
        <f>COUNTIF(tData[BezoekLangStart],"&lt;"&amp;($A15037+1/24))-COUNTIF(tData[BezoekLangEind],"&lt;="&amp;$A15037)</f>
        <v/>
      </c>
      <c r="G15037" s="15">
        <f>IF($D15037=1,$B15037*100+$C15037,-1)</f>
        <v/>
      </c>
      <c r="H15037" s="15">
        <f>IF($D15037=1,$B15037,-1)</f>
        <v/>
      </c>
      <c r="I15037" s="15">
        <f>IF($D15037=1,$C15037,-1)</f>
        <v/>
      </c>
    </row>
    <row r="15038">
      <c r="A15038" s="33" t="n">
        <v>45918.45833333334</v>
      </c>
      <c r="B15038" s="15">
        <f>WEEKDAY($A15038,2)</f>
        <v/>
      </c>
      <c r="C15038" s="15">
        <f>HOUR($A15038)</f>
        <v/>
      </c>
      <c r="D15038" s="15">
        <f>IF(AND($A15038&gt;=Instellingen!$B$6,$A15038&lt;Instellingen!$B$7),1,0)</f>
        <v/>
      </c>
      <c r="E15038" s="15">
        <f>COUNTIF(tData[BezoekStart],"&lt;"&amp;($A15038+1/24))-COUNTIF(tData[BezoekEind],"&lt;="&amp;$A15038)</f>
        <v/>
      </c>
      <c r="F15038" s="15">
        <f>COUNTIF(tData[BezoekLangStart],"&lt;"&amp;($A15038+1/24))-COUNTIF(tData[BezoekLangEind],"&lt;="&amp;$A15038)</f>
        <v/>
      </c>
      <c r="G15038" s="15">
        <f>IF($D15038=1,$B15038*100+$C15038,-1)</f>
        <v/>
      </c>
      <c r="H15038" s="15">
        <f>IF($D15038=1,$B15038,-1)</f>
        <v/>
      </c>
      <c r="I15038" s="15">
        <f>IF($D15038=1,$C15038,-1)</f>
        <v/>
      </c>
    </row>
    <row r="15039">
      <c r="A15039" s="33" t="n">
        <v>45918.5</v>
      </c>
      <c r="B15039" s="15">
        <f>WEEKDAY($A15039,2)</f>
        <v/>
      </c>
      <c r="C15039" s="15">
        <f>HOUR($A15039)</f>
        <v/>
      </c>
      <c r="D15039" s="15">
        <f>IF(AND($A15039&gt;=Instellingen!$B$6,$A15039&lt;Instellingen!$B$7),1,0)</f>
        <v/>
      </c>
      <c r="E15039" s="15">
        <f>COUNTIF(tData[BezoekStart],"&lt;"&amp;($A15039+1/24))-COUNTIF(tData[BezoekEind],"&lt;="&amp;$A15039)</f>
        <v/>
      </c>
      <c r="F15039" s="15">
        <f>COUNTIF(tData[BezoekLangStart],"&lt;"&amp;($A15039+1/24))-COUNTIF(tData[BezoekLangEind],"&lt;="&amp;$A15039)</f>
        <v/>
      </c>
      <c r="G15039" s="15">
        <f>IF($D15039=1,$B15039*100+$C15039,-1)</f>
        <v/>
      </c>
      <c r="H15039" s="15">
        <f>IF($D15039=1,$B15039,-1)</f>
        <v/>
      </c>
      <c r="I15039" s="15">
        <f>IF($D15039=1,$C15039,-1)</f>
        <v/>
      </c>
    </row>
    <row r="15040">
      <c r="A15040" s="33" t="n">
        <v>45918.54166666666</v>
      </c>
      <c r="B15040" s="15">
        <f>WEEKDAY($A15040,2)</f>
        <v/>
      </c>
      <c r="C15040" s="15">
        <f>HOUR($A15040)</f>
        <v/>
      </c>
      <c r="D15040" s="15">
        <f>IF(AND($A15040&gt;=Instellingen!$B$6,$A15040&lt;Instellingen!$B$7),1,0)</f>
        <v/>
      </c>
      <c r="E15040" s="15">
        <f>COUNTIF(tData[BezoekStart],"&lt;"&amp;($A15040+1/24))-COUNTIF(tData[BezoekEind],"&lt;="&amp;$A15040)</f>
        <v/>
      </c>
      <c r="F15040" s="15">
        <f>COUNTIF(tData[BezoekLangStart],"&lt;"&amp;($A15040+1/24))-COUNTIF(tData[BezoekLangEind],"&lt;="&amp;$A15040)</f>
        <v/>
      </c>
      <c r="G15040" s="15">
        <f>IF($D15040=1,$B15040*100+$C15040,-1)</f>
        <v/>
      </c>
      <c r="H15040" s="15">
        <f>IF($D15040=1,$B15040,-1)</f>
        <v/>
      </c>
      <c r="I15040" s="15">
        <f>IF($D15040=1,$C15040,-1)</f>
        <v/>
      </c>
    </row>
    <row r="15041">
      <c r="A15041" s="33" t="n">
        <v>45918.58333333334</v>
      </c>
      <c r="B15041" s="15">
        <f>WEEKDAY($A15041,2)</f>
        <v/>
      </c>
      <c r="C15041" s="15">
        <f>HOUR($A15041)</f>
        <v/>
      </c>
      <c r="D15041" s="15">
        <f>IF(AND($A15041&gt;=Instellingen!$B$6,$A15041&lt;Instellingen!$B$7),1,0)</f>
        <v/>
      </c>
      <c r="E15041" s="15">
        <f>COUNTIF(tData[BezoekStart],"&lt;"&amp;($A15041+1/24))-COUNTIF(tData[BezoekEind],"&lt;="&amp;$A15041)</f>
        <v/>
      </c>
      <c r="F15041" s="15">
        <f>COUNTIF(tData[BezoekLangStart],"&lt;"&amp;($A15041+1/24))-COUNTIF(tData[BezoekLangEind],"&lt;="&amp;$A15041)</f>
        <v/>
      </c>
      <c r="G15041" s="15">
        <f>IF($D15041=1,$B15041*100+$C15041,-1)</f>
        <v/>
      </c>
      <c r="H15041" s="15">
        <f>IF($D15041=1,$B15041,-1)</f>
        <v/>
      </c>
      <c r="I15041" s="15">
        <f>IF($D15041=1,$C15041,-1)</f>
        <v/>
      </c>
    </row>
    <row r="15042">
      <c r="A15042" s="33" t="n">
        <v>45918.625</v>
      </c>
      <c r="B15042" s="15">
        <f>WEEKDAY($A15042,2)</f>
        <v/>
      </c>
      <c r="C15042" s="15">
        <f>HOUR($A15042)</f>
        <v/>
      </c>
      <c r="D15042" s="15">
        <f>IF(AND($A15042&gt;=Instellingen!$B$6,$A15042&lt;Instellingen!$B$7),1,0)</f>
        <v/>
      </c>
      <c r="E15042" s="15">
        <f>COUNTIF(tData[BezoekStart],"&lt;"&amp;($A15042+1/24))-COUNTIF(tData[BezoekEind],"&lt;="&amp;$A15042)</f>
        <v/>
      </c>
      <c r="F15042" s="15">
        <f>COUNTIF(tData[BezoekLangStart],"&lt;"&amp;($A15042+1/24))-COUNTIF(tData[BezoekLangEind],"&lt;="&amp;$A15042)</f>
        <v/>
      </c>
      <c r="G15042" s="15">
        <f>IF($D15042=1,$B15042*100+$C15042,-1)</f>
        <v/>
      </c>
      <c r="H15042" s="15">
        <f>IF($D15042=1,$B15042,-1)</f>
        <v/>
      </c>
      <c r="I15042" s="15">
        <f>IF($D15042=1,$C15042,-1)</f>
        <v/>
      </c>
    </row>
    <row r="15043">
      <c r="A15043" s="33" t="n">
        <v>45918.66666666666</v>
      </c>
      <c r="B15043" s="15">
        <f>WEEKDAY($A15043,2)</f>
        <v/>
      </c>
      <c r="C15043" s="15">
        <f>HOUR($A15043)</f>
        <v/>
      </c>
      <c r="D15043" s="15">
        <f>IF(AND($A15043&gt;=Instellingen!$B$6,$A15043&lt;Instellingen!$B$7),1,0)</f>
        <v/>
      </c>
      <c r="E15043" s="15">
        <f>COUNTIF(tData[BezoekStart],"&lt;"&amp;($A15043+1/24))-COUNTIF(tData[BezoekEind],"&lt;="&amp;$A15043)</f>
        <v/>
      </c>
      <c r="F15043" s="15">
        <f>COUNTIF(tData[BezoekLangStart],"&lt;"&amp;($A15043+1/24))-COUNTIF(tData[BezoekLangEind],"&lt;="&amp;$A15043)</f>
        <v/>
      </c>
      <c r="G15043" s="15">
        <f>IF($D15043=1,$B15043*100+$C15043,-1)</f>
        <v/>
      </c>
      <c r="H15043" s="15">
        <f>IF($D15043=1,$B15043,-1)</f>
        <v/>
      </c>
      <c r="I15043" s="15">
        <f>IF($D15043=1,$C15043,-1)</f>
        <v/>
      </c>
    </row>
    <row r="15044">
      <c r="A15044" s="33" t="n">
        <v>45918.70833333334</v>
      </c>
      <c r="B15044" s="15">
        <f>WEEKDAY($A15044,2)</f>
        <v/>
      </c>
      <c r="C15044" s="15">
        <f>HOUR($A15044)</f>
        <v/>
      </c>
      <c r="D15044" s="15">
        <f>IF(AND($A15044&gt;=Instellingen!$B$6,$A15044&lt;Instellingen!$B$7),1,0)</f>
        <v/>
      </c>
      <c r="E15044" s="15">
        <f>COUNTIF(tData[BezoekStart],"&lt;"&amp;($A15044+1/24))-COUNTIF(tData[BezoekEind],"&lt;="&amp;$A15044)</f>
        <v/>
      </c>
      <c r="F15044" s="15">
        <f>COUNTIF(tData[BezoekLangStart],"&lt;"&amp;($A15044+1/24))-COUNTIF(tData[BezoekLangEind],"&lt;="&amp;$A15044)</f>
        <v/>
      </c>
      <c r="G15044" s="15">
        <f>IF($D15044=1,$B15044*100+$C15044,-1)</f>
        <v/>
      </c>
      <c r="H15044" s="15">
        <f>IF($D15044=1,$B15044,-1)</f>
        <v/>
      </c>
      <c r="I15044" s="15">
        <f>IF($D15044=1,$C15044,-1)</f>
        <v/>
      </c>
    </row>
    <row r="15045">
      <c r="A15045" s="33" t="n">
        <v>45918.75</v>
      </c>
      <c r="B15045" s="15">
        <f>WEEKDAY($A15045,2)</f>
        <v/>
      </c>
      <c r="C15045" s="15">
        <f>HOUR($A15045)</f>
        <v/>
      </c>
      <c r="D15045" s="15">
        <f>IF(AND($A15045&gt;=Instellingen!$B$6,$A15045&lt;Instellingen!$B$7),1,0)</f>
        <v/>
      </c>
      <c r="E15045" s="15">
        <f>COUNTIF(tData[BezoekStart],"&lt;"&amp;($A15045+1/24))-COUNTIF(tData[BezoekEind],"&lt;="&amp;$A15045)</f>
        <v/>
      </c>
      <c r="F15045" s="15">
        <f>COUNTIF(tData[BezoekLangStart],"&lt;"&amp;($A15045+1/24))-COUNTIF(tData[BezoekLangEind],"&lt;="&amp;$A15045)</f>
        <v/>
      </c>
      <c r="G15045" s="15">
        <f>IF($D15045=1,$B15045*100+$C15045,-1)</f>
        <v/>
      </c>
      <c r="H15045" s="15">
        <f>IF($D15045=1,$B15045,-1)</f>
        <v/>
      </c>
      <c r="I15045" s="15">
        <f>IF($D15045=1,$C15045,-1)</f>
        <v/>
      </c>
    </row>
    <row r="15046">
      <c r="A15046" s="33" t="n">
        <v>45918.79166666666</v>
      </c>
      <c r="B15046" s="15">
        <f>WEEKDAY($A15046,2)</f>
        <v/>
      </c>
      <c r="C15046" s="15">
        <f>HOUR($A15046)</f>
        <v/>
      </c>
      <c r="D15046" s="15">
        <f>IF(AND($A15046&gt;=Instellingen!$B$6,$A15046&lt;Instellingen!$B$7),1,0)</f>
        <v/>
      </c>
      <c r="E15046" s="15">
        <f>COUNTIF(tData[BezoekStart],"&lt;"&amp;($A15046+1/24))-COUNTIF(tData[BezoekEind],"&lt;="&amp;$A15046)</f>
        <v/>
      </c>
      <c r="F15046" s="15">
        <f>COUNTIF(tData[BezoekLangStart],"&lt;"&amp;($A15046+1/24))-COUNTIF(tData[BezoekLangEind],"&lt;="&amp;$A15046)</f>
        <v/>
      </c>
      <c r="G15046" s="15">
        <f>IF($D15046=1,$B15046*100+$C15046,-1)</f>
        <v/>
      </c>
      <c r="H15046" s="15">
        <f>IF($D15046=1,$B15046,-1)</f>
        <v/>
      </c>
      <c r="I15046" s="15">
        <f>IF($D15046=1,$C15046,-1)</f>
        <v/>
      </c>
    </row>
    <row r="15047">
      <c r="A15047" s="33" t="n">
        <v>45918.83333333334</v>
      </c>
      <c r="B15047" s="15">
        <f>WEEKDAY($A15047,2)</f>
        <v/>
      </c>
      <c r="C15047" s="15">
        <f>HOUR($A15047)</f>
        <v/>
      </c>
      <c r="D15047" s="15">
        <f>IF(AND($A15047&gt;=Instellingen!$B$6,$A15047&lt;Instellingen!$B$7),1,0)</f>
        <v/>
      </c>
      <c r="E15047" s="15">
        <f>COUNTIF(tData[BezoekStart],"&lt;"&amp;($A15047+1/24))-COUNTIF(tData[BezoekEind],"&lt;="&amp;$A15047)</f>
        <v/>
      </c>
      <c r="F15047" s="15">
        <f>COUNTIF(tData[BezoekLangStart],"&lt;"&amp;($A15047+1/24))-COUNTIF(tData[BezoekLangEind],"&lt;="&amp;$A15047)</f>
        <v/>
      </c>
      <c r="G15047" s="15">
        <f>IF($D15047=1,$B15047*100+$C15047,-1)</f>
        <v/>
      </c>
      <c r="H15047" s="15">
        <f>IF($D15047=1,$B15047,-1)</f>
        <v/>
      </c>
      <c r="I15047" s="15">
        <f>IF($D15047=1,$C15047,-1)</f>
        <v/>
      </c>
    </row>
    <row r="15048">
      <c r="A15048" s="33" t="n">
        <v>45918.875</v>
      </c>
      <c r="B15048" s="15">
        <f>WEEKDAY($A15048,2)</f>
        <v/>
      </c>
      <c r="C15048" s="15">
        <f>HOUR($A15048)</f>
        <v/>
      </c>
      <c r="D15048" s="15">
        <f>IF(AND($A15048&gt;=Instellingen!$B$6,$A15048&lt;Instellingen!$B$7),1,0)</f>
        <v/>
      </c>
      <c r="E15048" s="15">
        <f>COUNTIF(tData[BezoekStart],"&lt;"&amp;($A15048+1/24))-COUNTIF(tData[BezoekEind],"&lt;="&amp;$A15048)</f>
        <v/>
      </c>
      <c r="F15048" s="15">
        <f>COUNTIF(tData[BezoekLangStart],"&lt;"&amp;($A15048+1/24))-COUNTIF(tData[BezoekLangEind],"&lt;="&amp;$A15048)</f>
        <v/>
      </c>
      <c r="G15048" s="15">
        <f>IF($D15048=1,$B15048*100+$C15048,-1)</f>
        <v/>
      </c>
      <c r="H15048" s="15">
        <f>IF($D15048=1,$B15048,-1)</f>
        <v/>
      </c>
      <c r="I15048" s="15">
        <f>IF($D15048=1,$C15048,-1)</f>
        <v/>
      </c>
    </row>
    <row r="15049">
      <c r="A15049" s="33" t="n">
        <v>45918.91666666666</v>
      </c>
      <c r="B15049" s="15">
        <f>WEEKDAY($A15049,2)</f>
        <v/>
      </c>
      <c r="C15049" s="15">
        <f>HOUR($A15049)</f>
        <v/>
      </c>
      <c r="D15049" s="15">
        <f>IF(AND($A15049&gt;=Instellingen!$B$6,$A15049&lt;Instellingen!$B$7),1,0)</f>
        <v/>
      </c>
      <c r="E15049" s="15">
        <f>COUNTIF(tData[BezoekStart],"&lt;"&amp;($A15049+1/24))-COUNTIF(tData[BezoekEind],"&lt;="&amp;$A15049)</f>
        <v/>
      </c>
      <c r="F15049" s="15">
        <f>COUNTIF(tData[BezoekLangStart],"&lt;"&amp;($A15049+1/24))-COUNTIF(tData[BezoekLangEind],"&lt;="&amp;$A15049)</f>
        <v/>
      </c>
      <c r="G15049" s="15">
        <f>IF($D15049=1,$B15049*100+$C15049,-1)</f>
        <v/>
      </c>
      <c r="H15049" s="15">
        <f>IF($D15049=1,$B15049,-1)</f>
        <v/>
      </c>
      <c r="I15049" s="15">
        <f>IF($D15049=1,$C15049,-1)</f>
        <v/>
      </c>
    </row>
    <row r="15050">
      <c r="A15050" s="33" t="n">
        <v>45918.95833333334</v>
      </c>
      <c r="B15050" s="15">
        <f>WEEKDAY($A15050,2)</f>
        <v/>
      </c>
      <c r="C15050" s="15">
        <f>HOUR($A15050)</f>
        <v/>
      </c>
      <c r="D15050" s="15">
        <f>IF(AND($A15050&gt;=Instellingen!$B$6,$A15050&lt;Instellingen!$B$7),1,0)</f>
        <v/>
      </c>
      <c r="E15050" s="15">
        <f>COUNTIF(tData[BezoekStart],"&lt;"&amp;($A15050+1/24))-COUNTIF(tData[BezoekEind],"&lt;="&amp;$A15050)</f>
        <v/>
      </c>
      <c r="F15050" s="15">
        <f>COUNTIF(tData[BezoekLangStart],"&lt;"&amp;($A15050+1/24))-COUNTIF(tData[BezoekLangEind],"&lt;="&amp;$A15050)</f>
        <v/>
      </c>
      <c r="G15050" s="15">
        <f>IF($D15050=1,$B15050*100+$C15050,-1)</f>
        <v/>
      </c>
      <c r="H15050" s="15">
        <f>IF($D15050=1,$B15050,-1)</f>
        <v/>
      </c>
      <c r="I15050" s="15">
        <f>IF($D15050=1,$C15050,-1)</f>
        <v/>
      </c>
    </row>
    <row r="15051">
      <c r="A15051" s="33" t="n">
        <v>45919</v>
      </c>
      <c r="B15051" s="15">
        <f>WEEKDAY($A15051,2)</f>
        <v/>
      </c>
      <c r="C15051" s="15">
        <f>HOUR($A15051)</f>
        <v/>
      </c>
      <c r="D15051" s="15">
        <f>IF(AND($A15051&gt;=Instellingen!$B$6,$A15051&lt;Instellingen!$B$7),1,0)</f>
        <v/>
      </c>
      <c r="E15051" s="15">
        <f>COUNTIF(tData[BezoekStart],"&lt;"&amp;($A15051+1/24))-COUNTIF(tData[BezoekEind],"&lt;="&amp;$A15051)</f>
        <v/>
      </c>
      <c r="F15051" s="15">
        <f>COUNTIF(tData[BezoekLangStart],"&lt;"&amp;($A15051+1/24))-COUNTIF(tData[BezoekLangEind],"&lt;="&amp;$A15051)</f>
        <v/>
      </c>
      <c r="G15051" s="15">
        <f>IF($D15051=1,$B15051*100+$C15051,-1)</f>
        <v/>
      </c>
      <c r="H15051" s="15">
        <f>IF($D15051=1,$B15051,-1)</f>
        <v/>
      </c>
      <c r="I15051" s="15">
        <f>IF($D15051=1,$C15051,-1)</f>
        <v/>
      </c>
    </row>
    <row r="15052">
      <c r="A15052" s="33" t="n">
        <v>45919.04166666666</v>
      </c>
      <c r="B15052" s="15">
        <f>WEEKDAY($A15052,2)</f>
        <v/>
      </c>
      <c r="C15052" s="15">
        <f>HOUR($A15052)</f>
        <v/>
      </c>
      <c r="D15052" s="15">
        <f>IF(AND($A15052&gt;=Instellingen!$B$6,$A15052&lt;Instellingen!$B$7),1,0)</f>
        <v/>
      </c>
      <c r="E15052" s="15">
        <f>COUNTIF(tData[BezoekStart],"&lt;"&amp;($A15052+1/24))-COUNTIF(tData[BezoekEind],"&lt;="&amp;$A15052)</f>
        <v/>
      </c>
      <c r="F15052" s="15">
        <f>COUNTIF(tData[BezoekLangStart],"&lt;"&amp;($A15052+1/24))-COUNTIF(tData[BezoekLangEind],"&lt;="&amp;$A15052)</f>
        <v/>
      </c>
      <c r="G15052" s="15">
        <f>IF($D15052=1,$B15052*100+$C15052,-1)</f>
        <v/>
      </c>
      <c r="H15052" s="15">
        <f>IF($D15052=1,$B15052,-1)</f>
        <v/>
      </c>
      <c r="I15052" s="15">
        <f>IF($D15052=1,$C15052,-1)</f>
        <v/>
      </c>
    </row>
    <row r="15053">
      <c r="A15053" s="33" t="n">
        <v>45919.08333333334</v>
      </c>
      <c r="B15053" s="15">
        <f>WEEKDAY($A15053,2)</f>
        <v/>
      </c>
      <c r="C15053" s="15">
        <f>HOUR($A15053)</f>
        <v/>
      </c>
      <c r="D15053" s="15">
        <f>IF(AND($A15053&gt;=Instellingen!$B$6,$A15053&lt;Instellingen!$B$7),1,0)</f>
        <v/>
      </c>
      <c r="E15053" s="15">
        <f>COUNTIF(tData[BezoekStart],"&lt;"&amp;($A15053+1/24))-COUNTIF(tData[BezoekEind],"&lt;="&amp;$A15053)</f>
        <v/>
      </c>
      <c r="F15053" s="15">
        <f>COUNTIF(tData[BezoekLangStart],"&lt;"&amp;($A15053+1/24))-COUNTIF(tData[BezoekLangEind],"&lt;="&amp;$A15053)</f>
        <v/>
      </c>
      <c r="G15053" s="15">
        <f>IF($D15053=1,$B15053*100+$C15053,-1)</f>
        <v/>
      </c>
      <c r="H15053" s="15">
        <f>IF($D15053=1,$B15053,-1)</f>
        <v/>
      </c>
      <c r="I15053" s="15">
        <f>IF($D15053=1,$C15053,-1)</f>
        <v/>
      </c>
    </row>
    <row r="15054">
      <c r="A15054" s="33" t="n">
        <v>45919.125</v>
      </c>
      <c r="B15054" s="15">
        <f>WEEKDAY($A15054,2)</f>
        <v/>
      </c>
      <c r="C15054" s="15">
        <f>HOUR($A15054)</f>
        <v/>
      </c>
      <c r="D15054" s="15">
        <f>IF(AND($A15054&gt;=Instellingen!$B$6,$A15054&lt;Instellingen!$B$7),1,0)</f>
        <v/>
      </c>
      <c r="E15054" s="15">
        <f>COUNTIF(tData[BezoekStart],"&lt;"&amp;($A15054+1/24))-COUNTIF(tData[BezoekEind],"&lt;="&amp;$A15054)</f>
        <v/>
      </c>
      <c r="F15054" s="15">
        <f>COUNTIF(tData[BezoekLangStart],"&lt;"&amp;($A15054+1/24))-COUNTIF(tData[BezoekLangEind],"&lt;="&amp;$A15054)</f>
        <v/>
      </c>
      <c r="G15054" s="15">
        <f>IF($D15054=1,$B15054*100+$C15054,-1)</f>
        <v/>
      </c>
      <c r="H15054" s="15">
        <f>IF($D15054=1,$B15054,-1)</f>
        <v/>
      </c>
      <c r="I15054" s="15">
        <f>IF($D15054=1,$C15054,-1)</f>
        <v/>
      </c>
    </row>
    <row r="15055">
      <c r="A15055" s="33" t="n">
        <v>45919.16666666666</v>
      </c>
      <c r="B15055" s="15">
        <f>WEEKDAY($A15055,2)</f>
        <v/>
      </c>
      <c r="C15055" s="15">
        <f>HOUR($A15055)</f>
        <v/>
      </c>
      <c r="D15055" s="15">
        <f>IF(AND($A15055&gt;=Instellingen!$B$6,$A15055&lt;Instellingen!$B$7),1,0)</f>
        <v/>
      </c>
      <c r="E15055" s="15">
        <f>COUNTIF(tData[BezoekStart],"&lt;"&amp;($A15055+1/24))-COUNTIF(tData[BezoekEind],"&lt;="&amp;$A15055)</f>
        <v/>
      </c>
      <c r="F15055" s="15">
        <f>COUNTIF(tData[BezoekLangStart],"&lt;"&amp;($A15055+1/24))-COUNTIF(tData[BezoekLangEind],"&lt;="&amp;$A15055)</f>
        <v/>
      </c>
      <c r="G15055" s="15">
        <f>IF($D15055=1,$B15055*100+$C15055,-1)</f>
        <v/>
      </c>
      <c r="H15055" s="15">
        <f>IF($D15055=1,$B15055,-1)</f>
        <v/>
      </c>
      <c r="I15055" s="15">
        <f>IF($D15055=1,$C15055,-1)</f>
        <v/>
      </c>
    </row>
    <row r="15056">
      <c r="A15056" s="33" t="n">
        <v>45919.20833333334</v>
      </c>
      <c r="B15056" s="15">
        <f>WEEKDAY($A15056,2)</f>
        <v/>
      </c>
      <c r="C15056" s="15">
        <f>HOUR($A15056)</f>
        <v/>
      </c>
      <c r="D15056" s="15">
        <f>IF(AND($A15056&gt;=Instellingen!$B$6,$A15056&lt;Instellingen!$B$7),1,0)</f>
        <v/>
      </c>
      <c r="E15056" s="15">
        <f>COUNTIF(tData[BezoekStart],"&lt;"&amp;($A15056+1/24))-COUNTIF(tData[BezoekEind],"&lt;="&amp;$A15056)</f>
        <v/>
      </c>
      <c r="F15056" s="15">
        <f>COUNTIF(tData[BezoekLangStart],"&lt;"&amp;($A15056+1/24))-COUNTIF(tData[BezoekLangEind],"&lt;="&amp;$A15056)</f>
        <v/>
      </c>
      <c r="G15056" s="15">
        <f>IF($D15056=1,$B15056*100+$C15056,-1)</f>
        <v/>
      </c>
      <c r="H15056" s="15">
        <f>IF($D15056=1,$B15056,-1)</f>
        <v/>
      </c>
      <c r="I15056" s="15">
        <f>IF($D15056=1,$C15056,-1)</f>
        <v/>
      </c>
    </row>
    <row r="15057">
      <c r="A15057" s="33" t="n">
        <v>45919.25</v>
      </c>
      <c r="B15057" s="15">
        <f>WEEKDAY($A15057,2)</f>
        <v/>
      </c>
      <c r="C15057" s="15">
        <f>HOUR($A15057)</f>
        <v/>
      </c>
      <c r="D15057" s="15">
        <f>IF(AND($A15057&gt;=Instellingen!$B$6,$A15057&lt;Instellingen!$B$7),1,0)</f>
        <v/>
      </c>
      <c r="E15057" s="15">
        <f>COUNTIF(tData[BezoekStart],"&lt;"&amp;($A15057+1/24))-COUNTIF(tData[BezoekEind],"&lt;="&amp;$A15057)</f>
        <v/>
      </c>
      <c r="F15057" s="15">
        <f>COUNTIF(tData[BezoekLangStart],"&lt;"&amp;($A15057+1/24))-COUNTIF(tData[BezoekLangEind],"&lt;="&amp;$A15057)</f>
        <v/>
      </c>
      <c r="G15057" s="15">
        <f>IF($D15057=1,$B15057*100+$C15057,-1)</f>
        <v/>
      </c>
      <c r="H15057" s="15">
        <f>IF($D15057=1,$B15057,-1)</f>
        <v/>
      </c>
      <c r="I15057" s="15">
        <f>IF($D15057=1,$C15057,-1)</f>
        <v/>
      </c>
    </row>
    <row r="15058">
      <c r="A15058" s="33" t="n">
        <v>45919.29166666666</v>
      </c>
      <c r="B15058" s="15">
        <f>WEEKDAY($A15058,2)</f>
        <v/>
      </c>
      <c r="C15058" s="15">
        <f>HOUR($A15058)</f>
        <v/>
      </c>
      <c r="D15058" s="15">
        <f>IF(AND($A15058&gt;=Instellingen!$B$6,$A15058&lt;Instellingen!$B$7),1,0)</f>
        <v/>
      </c>
      <c r="E15058" s="15">
        <f>COUNTIF(tData[BezoekStart],"&lt;"&amp;($A15058+1/24))-COUNTIF(tData[BezoekEind],"&lt;="&amp;$A15058)</f>
        <v/>
      </c>
      <c r="F15058" s="15">
        <f>COUNTIF(tData[BezoekLangStart],"&lt;"&amp;($A15058+1/24))-COUNTIF(tData[BezoekLangEind],"&lt;="&amp;$A15058)</f>
        <v/>
      </c>
      <c r="G15058" s="15">
        <f>IF($D15058=1,$B15058*100+$C15058,-1)</f>
        <v/>
      </c>
      <c r="H15058" s="15">
        <f>IF($D15058=1,$B15058,-1)</f>
        <v/>
      </c>
      <c r="I15058" s="15">
        <f>IF($D15058=1,$C15058,-1)</f>
        <v/>
      </c>
    </row>
    <row r="15059">
      <c r="A15059" s="33" t="n">
        <v>45919.33333333334</v>
      </c>
      <c r="B15059" s="15">
        <f>WEEKDAY($A15059,2)</f>
        <v/>
      </c>
      <c r="C15059" s="15">
        <f>HOUR($A15059)</f>
        <v/>
      </c>
      <c r="D15059" s="15">
        <f>IF(AND($A15059&gt;=Instellingen!$B$6,$A15059&lt;Instellingen!$B$7),1,0)</f>
        <v/>
      </c>
      <c r="E15059" s="15">
        <f>COUNTIF(tData[BezoekStart],"&lt;"&amp;($A15059+1/24))-COUNTIF(tData[BezoekEind],"&lt;="&amp;$A15059)</f>
        <v/>
      </c>
      <c r="F15059" s="15">
        <f>COUNTIF(tData[BezoekLangStart],"&lt;"&amp;($A15059+1/24))-COUNTIF(tData[BezoekLangEind],"&lt;="&amp;$A15059)</f>
        <v/>
      </c>
      <c r="G15059" s="15">
        <f>IF($D15059=1,$B15059*100+$C15059,-1)</f>
        <v/>
      </c>
      <c r="H15059" s="15">
        <f>IF($D15059=1,$B15059,-1)</f>
        <v/>
      </c>
      <c r="I15059" s="15">
        <f>IF($D15059=1,$C15059,-1)</f>
        <v/>
      </c>
    </row>
    <row r="15060">
      <c r="A15060" s="33" t="n">
        <v>45919.375</v>
      </c>
      <c r="B15060" s="15">
        <f>WEEKDAY($A15060,2)</f>
        <v/>
      </c>
      <c r="C15060" s="15">
        <f>HOUR($A15060)</f>
        <v/>
      </c>
      <c r="D15060" s="15">
        <f>IF(AND($A15060&gt;=Instellingen!$B$6,$A15060&lt;Instellingen!$B$7),1,0)</f>
        <v/>
      </c>
      <c r="E15060" s="15">
        <f>COUNTIF(tData[BezoekStart],"&lt;"&amp;($A15060+1/24))-COUNTIF(tData[BezoekEind],"&lt;="&amp;$A15060)</f>
        <v/>
      </c>
      <c r="F15060" s="15">
        <f>COUNTIF(tData[BezoekLangStart],"&lt;"&amp;($A15060+1/24))-COUNTIF(tData[BezoekLangEind],"&lt;="&amp;$A15060)</f>
        <v/>
      </c>
      <c r="G15060" s="15">
        <f>IF($D15060=1,$B15060*100+$C15060,-1)</f>
        <v/>
      </c>
      <c r="H15060" s="15">
        <f>IF($D15060=1,$B15060,-1)</f>
        <v/>
      </c>
      <c r="I15060" s="15">
        <f>IF($D15060=1,$C15060,-1)</f>
        <v/>
      </c>
    </row>
    <row r="15061">
      <c r="A15061" s="33" t="n">
        <v>45919.41666666666</v>
      </c>
      <c r="B15061" s="15">
        <f>WEEKDAY($A15061,2)</f>
        <v/>
      </c>
      <c r="C15061" s="15">
        <f>HOUR($A15061)</f>
        <v/>
      </c>
      <c r="D15061" s="15">
        <f>IF(AND($A15061&gt;=Instellingen!$B$6,$A15061&lt;Instellingen!$B$7),1,0)</f>
        <v/>
      </c>
      <c r="E15061" s="15">
        <f>COUNTIF(tData[BezoekStart],"&lt;"&amp;($A15061+1/24))-COUNTIF(tData[BezoekEind],"&lt;="&amp;$A15061)</f>
        <v/>
      </c>
      <c r="F15061" s="15">
        <f>COUNTIF(tData[BezoekLangStart],"&lt;"&amp;($A15061+1/24))-COUNTIF(tData[BezoekLangEind],"&lt;="&amp;$A15061)</f>
        <v/>
      </c>
      <c r="G15061" s="15">
        <f>IF($D15061=1,$B15061*100+$C15061,-1)</f>
        <v/>
      </c>
      <c r="H15061" s="15">
        <f>IF($D15061=1,$B15061,-1)</f>
        <v/>
      </c>
      <c r="I15061" s="15">
        <f>IF($D15061=1,$C15061,-1)</f>
        <v/>
      </c>
    </row>
    <row r="15062">
      <c r="A15062" s="33" t="n">
        <v>45919.45833333334</v>
      </c>
      <c r="B15062" s="15">
        <f>WEEKDAY($A15062,2)</f>
        <v/>
      </c>
      <c r="C15062" s="15">
        <f>HOUR($A15062)</f>
        <v/>
      </c>
      <c r="D15062" s="15">
        <f>IF(AND($A15062&gt;=Instellingen!$B$6,$A15062&lt;Instellingen!$B$7),1,0)</f>
        <v/>
      </c>
      <c r="E15062" s="15">
        <f>COUNTIF(tData[BezoekStart],"&lt;"&amp;($A15062+1/24))-COUNTIF(tData[BezoekEind],"&lt;="&amp;$A15062)</f>
        <v/>
      </c>
      <c r="F15062" s="15">
        <f>COUNTIF(tData[BezoekLangStart],"&lt;"&amp;($A15062+1/24))-COUNTIF(tData[BezoekLangEind],"&lt;="&amp;$A15062)</f>
        <v/>
      </c>
      <c r="G15062" s="15">
        <f>IF($D15062=1,$B15062*100+$C15062,-1)</f>
        <v/>
      </c>
      <c r="H15062" s="15">
        <f>IF($D15062=1,$B15062,-1)</f>
        <v/>
      </c>
      <c r="I15062" s="15">
        <f>IF($D15062=1,$C15062,-1)</f>
        <v/>
      </c>
    </row>
    <row r="15063">
      <c r="A15063" s="33" t="n">
        <v>45919.5</v>
      </c>
      <c r="B15063" s="15">
        <f>WEEKDAY($A15063,2)</f>
        <v/>
      </c>
      <c r="C15063" s="15">
        <f>HOUR($A15063)</f>
        <v/>
      </c>
      <c r="D15063" s="15">
        <f>IF(AND($A15063&gt;=Instellingen!$B$6,$A15063&lt;Instellingen!$B$7),1,0)</f>
        <v/>
      </c>
      <c r="E15063" s="15">
        <f>COUNTIF(tData[BezoekStart],"&lt;"&amp;($A15063+1/24))-COUNTIF(tData[BezoekEind],"&lt;="&amp;$A15063)</f>
        <v/>
      </c>
      <c r="F15063" s="15">
        <f>COUNTIF(tData[BezoekLangStart],"&lt;"&amp;($A15063+1/24))-COUNTIF(tData[BezoekLangEind],"&lt;="&amp;$A15063)</f>
        <v/>
      </c>
      <c r="G15063" s="15">
        <f>IF($D15063=1,$B15063*100+$C15063,-1)</f>
        <v/>
      </c>
      <c r="H15063" s="15">
        <f>IF($D15063=1,$B15063,-1)</f>
        <v/>
      </c>
      <c r="I15063" s="15">
        <f>IF($D15063=1,$C15063,-1)</f>
        <v/>
      </c>
    </row>
    <row r="15064">
      <c r="A15064" s="33" t="n">
        <v>45919.54166666666</v>
      </c>
      <c r="B15064" s="15">
        <f>WEEKDAY($A15064,2)</f>
        <v/>
      </c>
      <c r="C15064" s="15">
        <f>HOUR($A15064)</f>
        <v/>
      </c>
      <c r="D15064" s="15">
        <f>IF(AND($A15064&gt;=Instellingen!$B$6,$A15064&lt;Instellingen!$B$7),1,0)</f>
        <v/>
      </c>
      <c r="E15064" s="15">
        <f>COUNTIF(tData[BezoekStart],"&lt;"&amp;($A15064+1/24))-COUNTIF(tData[BezoekEind],"&lt;="&amp;$A15064)</f>
        <v/>
      </c>
      <c r="F15064" s="15">
        <f>COUNTIF(tData[BezoekLangStart],"&lt;"&amp;($A15064+1/24))-COUNTIF(tData[BezoekLangEind],"&lt;="&amp;$A15064)</f>
        <v/>
      </c>
      <c r="G15064" s="15">
        <f>IF($D15064=1,$B15064*100+$C15064,-1)</f>
        <v/>
      </c>
      <c r="H15064" s="15">
        <f>IF($D15064=1,$B15064,-1)</f>
        <v/>
      </c>
      <c r="I15064" s="15">
        <f>IF($D15064=1,$C15064,-1)</f>
        <v/>
      </c>
    </row>
    <row r="15065">
      <c r="A15065" s="33" t="n">
        <v>45919.58333333334</v>
      </c>
      <c r="B15065" s="15">
        <f>WEEKDAY($A15065,2)</f>
        <v/>
      </c>
      <c r="C15065" s="15">
        <f>HOUR($A15065)</f>
        <v/>
      </c>
      <c r="D15065" s="15">
        <f>IF(AND($A15065&gt;=Instellingen!$B$6,$A15065&lt;Instellingen!$B$7),1,0)</f>
        <v/>
      </c>
      <c r="E15065" s="15">
        <f>COUNTIF(tData[BezoekStart],"&lt;"&amp;($A15065+1/24))-COUNTIF(tData[BezoekEind],"&lt;="&amp;$A15065)</f>
        <v/>
      </c>
      <c r="F15065" s="15">
        <f>COUNTIF(tData[BezoekLangStart],"&lt;"&amp;($A15065+1/24))-COUNTIF(tData[BezoekLangEind],"&lt;="&amp;$A15065)</f>
        <v/>
      </c>
      <c r="G15065" s="15">
        <f>IF($D15065=1,$B15065*100+$C15065,-1)</f>
        <v/>
      </c>
      <c r="H15065" s="15">
        <f>IF($D15065=1,$B15065,-1)</f>
        <v/>
      </c>
      <c r="I15065" s="15">
        <f>IF($D15065=1,$C15065,-1)</f>
        <v/>
      </c>
    </row>
    <row r="15066">
      <c r="A15066" s="33" t="n">
        <v>45919.625</v>
      </c>
      <c r="B15066" s="15">
        <f>WEEKDAY($A15066,2)</f>
        <v/>
      </c>
      <c r="C15066" s="15">
        <f>HOUR($A15066)</f>
        <v/>
      </c>
      <c r="D15066" s="15">
        <f>IF(AND($A15066&gt;=Instellingen!$B$6,$A15066&lt;Instellingen!$B$7),1,0)</f>
        <v/>
      </c>
      <c r="E15066" s="15">
        <f>COUNTIF(tData[BezoekStart],"&lt;"&amp;($A15066+1/24))-COUNTIF(tData[BezoekEind],"&lt;="&amp;$A15066)</f>
        <v/>
      </c>
      <c r="F15066" s="15">
        <f>COUNTIF(tData[BezoekLangStart],"&lt;"&amp;($A15066+1/24))-COUNTIF(tData[BezoekLangEind],"&lt;="&amp;$A15066)</f>
        <v/>
      </c>
      <c r="G15066" s="15">
        <f>IF($D15066=1,$B15066*100+$C15066,-1)</f>
        <v/>
      </c>
      <c r="H15066" s="15">
        <f>IF($D15066=1,$B15066,-1)</f>
        <v/>
      </c>
      <c r="I15066" s="15">
        <f>IF($D15066=1,$C15066,-1)</f>
        <v/>
      </c>
    </row>
    <row r="15067">
      <c r="A15067" s="33" t="n">
        <v>45919.66666666666</v>
      </c>
      <c r="B15067" s="15">
        <f>WEEKDAY($A15067,2)</f>
        <v/>
      </c>
      <c r="C15067" s="15">
        <f>HOUR($A15067)</f>
        <v/>
      </c>
      <c r="D15067" s="15">
        <f>IF(AND($A15067&gt;=Instellingen!$B$6,$A15067&lt;Instellingen!$B$7),1,0)</f>
        <v/>
      </c>
      <c r="E15067" s="15">
        <f>COUNTIF(tData[BezoekStart],"&lt;"&amp;($A15067+1/24))-COUNTIF(tData[BezoekEind],"&lt;="&amp;$A15067)</f>
        <v/>
      </c>
      <c r="F15067" s="15">
        <f>COUNTIF(tData[BezoekLangStart],"&lt;"&amp;($A15067+1/24))-COUNTIF(tData[BezoekLangEind],"&lt;="&amp;$A15067)</f>
        <v/>
      </c>
      <c r="G15067" s="15">
        <f>IF($D15067=1,$B15067*100+$C15067,-1)</f>
        <v/>
      </c>
      <c r="H15067" s="15">
        <f>IF($D15067=1,$B15067,-1)</f>
        <v/>
      </c>
      <c r="I15067" s="15">
        <f>IF($D15067=1,$C15067,-1)</f>
        <v/>
      </c>
    </row>
    <row r="15068">
      <c r="A15068" s="33" t="n">
        <v>45919.70833333334</v>
      </c>
      <c r="B15068" s="15">
        <f>WEEKDAY($A15068,2)</f>
        <v/>
      </c>
      <c r="C15068" s="15">
        <f>HOUR($A15068)</f>
        <v/>
      </c>
      <c r="D15068" s="15">
        <f>IF(AND($A15068&gt;=Instellingen!$B$6,$A15068&lt;Instellingen!$B$7),1,0)</f>
        <v/>
      </c>
      <c r="E15068" s="15">
        <f>COUNTIF(tData[BezoekStart],"&lt;"&amp;($A15068+1/24))-COUNTIF(tData[BezoekEind],"&lt;="&amp;$A15068)</f>
        <v/>
      </c>
      <c r="F15068" s="15">
        <f>COUNTIF(tData[BezoekLangStart],"&lt;"&amp;($A15068+1/24))-COUNTIF(tData[BezoekLangEind],"&lt;="&amp;$A15068)</f>
        <v/>
      </c>
      <c r="G15068" s="15">
        <f>IF($D15068=1,$B15068*100+$C15068,-1)</f>
        <v/>
      </c>
      <c r="H15068" s="15">
        <f>IF($D15068=1,$B15068,-1)</f>
        <v/>
      </c>
      <c r="I15068" s="15">
        <f>IF($D15068=1,$C15068,-1)</f>
        <v/>
      </c>
    </row>
    <row r="15069">
      <c r="A15069" s="33" t="n">
        <v>45919.75</v>
      </c>
      <c r="B15069" s="15">
        <f>WEEKDAY($A15069,2)</f>
        <v/>
      </c>
      <c r="C15069" s="15">
        <f>HOUR($A15069)</f>
        <v/>
      </c>
      <c r="D15069" s="15">
        <f>IF(AND($A15069&gt;=Instellingen!$B$6,$A15069&lt;Instellingen!$B$7),1,0)</f>
        <v/>
      </c>
      <c r="E15069" s="15">
        <f>COUNTIF(tData[BezoekStart],"&lt;"&amp;($A15069+1/24))-COUNTIF(tData[BezoekEind],"&lt;="&amp;$A15069)</f>
        <v/>
      </c>
      <c r="F15069" s="15">
        <f>COUNTIF(tData[BezoekLangStart],"&lt;"&amp;($A15069+1/24))-COUNTIF(tData[BezoekLangEind],"&lt;="&amp;$A15069)</f>
        <v/>
      </c>
      <c r="G15069" s="15">
        <f>IF($D15069=1,$B15069*100+$C15069,-1)</f>
        <v/>
      </c>
      <c r="H15069" s="15">
        <f>IF($D15069=1,$B15069,-1)</f>
        <v/>
      </c>
      <c r="I15069" s="15">
        <f>IF($D15069=1,$C15069,-1)</f>
        <v/>
      </c>
    </row>
    <row r="15070">
      <c r="A15070" s="33" t="n">
        <v>45919.79166666666</v>
      </c>
      <c r="B15070" s="15">
        <f>WEEKDAY($A15070,2)</f>
        <v/>
      </c>
      <c r="C15070" s="15">
        <f>HOUR($A15070)</f>
        <v/>
      </c>
      <c r="D15070" s="15">
        <f>IF(AND($A15070&gt;=Instellingen!$B$6,$A15070&lt;Instellingen!$B$7),1,0)</f>
        <v/>
      </c>
      <c r="E15070" s="15">
        <f>COUNTIF(tData[BezoekStart],"&lt;"&amp;($A15070+1/24))-COUNTIF(tData[BezoekEind],"&lt;="&amp;$A15070)</f>
        <v/>
      </c>
      <c r="F15070" s="15">
        <f>COUNTIF(tData[BezoekLangStart],"&lt;"&amp;($A15070+1/24))-COUNTIF(tData[BezoekLangEind],"&lt;="&amp;$A15070)</f>
        <v/>
      </c>
      <c r="G15070" s="15">
        <f>IF($D15070=1,$B15070*100+$C15070,-1)</f>
        <v/>
      </c>
      <c r="H15070" s="15">
        <f>IF($D15070=1,$B15070,-1)</f>
        <v/>
      </c>
      <c r="I15070" s="15">
        <f>IF($D15070=1,$C15070,-1)</f>
        <v/>
      </c>
    </row>
    <row r="15071">
      <c r="A15071" s="33" t="n">
        <v>45919.83333333334</v>
      </c>
      <c r="B15071" s="15">
        <f>WEEKDAY($A15071,2)</f>
        <v/>
      </c>
      <c r="C15071" s="15">
        <f>HOUR($A15071)</f>
        <v/>
      </c>
      <c r="D15071" s="15">
        <f>IF(AND($A15071&gt;=Instellingen!$B$6,$A15071&lt;Instellingen!$B$7),1,0)</f>
        <v/>
      </c>
      <c r="E15071" s="15">
        <f>COUNTIF(tData[BezoekStart],"&lt;"&amp;($A15071+1/24))-COUNTIF(tData[BezoekEind],"&lt;="&amp;$A15071)</f>
        <v/>
      </c>
      <c r="F15071" s="15">
        <f>COUNTIF(tData[BezoekLangStart],"&lt;"&amp;($A15071+1/24))-COUNTIF(tData[BezoekLangEind],"&lt;="&amp;$A15071)</f>
        <v/>
      </c>
      <c r="G15071" s="15">
        <f>IF($D15071=1,$B15071*100+$C15071,-1)</f>
        <v/>
      </c>
      <c r="H15071" s="15">
        <f>IF($D15071=1,$B15071,-1)</f>
        <v/>
      </c>
      <c r="I15071" s="15">
        <f>IF($D15071=1,$C15071,-1)</f>
        <v/>
      </c>
    </row>
    <row r="15072">
      <c r="A15072" s="33" t="n">
        <v>45919.875</v>
      </c>
      <c r="B15072" s="15">
        <f>WEEKDAY($A15072,2)</f>
        <v/>
      </c>
      <c r="C15072" s="15">
        <f>HOUR($A15072)</f>
        <v/>
      </c>
      <c r="D15072" s="15">
        <f>IF(AND($A15072&gt;=Instellingen!$B$6,$A15072&lt;Instellingen!$B$7),1,0)</f>
        <v/>
      </c>
      <c r="E15072" s="15">
        <f>COUNTIF(tData[BezoekStart],"&lt;"&amp;($A15072+1/24))-COUNTIF(tData[BezoekEind],"&lt;="&amp;$A15072)</f>
        <v/>
      </c>
      <c r="F15072" s="15">
        <f>COUNTIF(tData[BezoekLangStart],"&lt;"&amp;($A15072+1/24))-COUNTIF(tData[BezoekLangEind],"&lt;="&amp;$A15072)</f>
        <v/>
      </c>
      <c r="G15072" s="15">
        <f>IF($D15072=1,$B15072*100+$C15072,-1)</f>
        <v/>
      </c>
      <c r="H15072" s="15">
        <f>IF($D15072=1,$B15072,-1)</f>
        <v/>
      </c>
      <c r="I15072" s="15">
        <f>IF($D15072=1,$C15072,-1)</f>
        <v/>
      </c>
    </row>
    <row r="15073">
      <c r="A15073" s="33" t="n">
        <v>45919.91666666666</v>
      </c>
      <c r="B15073" s="15">
        <f>WEEKDAY($A15073,2)</f>
        <v/>
      </c>
      <c r="C15073" s="15">
        <f>HOUR($A15073)</f>
        <v/>
      </c>
      <c r="D15073" s="15">
        <f>IF(AND($A15073&gt;=Instellingen!$B$6,$A15073&lt;Instellingen!$B$7),1,0)</f>
        <v/>
      </c>
      <c r="E15073" s="15">
        <f>COUNTIF(tData[BezoekStart],"&lt;"&amp;($A15073+1/24))-COUNTIF(tData[BezoekEind],"&lt;="&amp;$A15073)</f>
        <v/>
      </c>
      <c r="F15073" s="15">
        <f>COUNTIF(tData[BezoekLangStart],"&lt;"&amp;($A15073+1/24))-COUNTIF(tData[BezoekLangEind],"&lt;="&amp;$A15073)</f>
        <v/>
      </c>
      <c r="G15073" s="15">
        <f>IF($D15073=1,$B15073*100+$C15073,-1)</f>
        <v/>
      </c>
      <c r="H15073" s="15">
        <f>IF($D15073=1,$B15073,-1)</f>
        <v/>
      </c>
      <c r="I15073" s="15">
        <f>IF($D15073=1,$C15073,-1)</f>
        <v/>
      </c>
    </row>
    <row r="15074">
      <c r="A15074" s="33" t="n">
        <v>45919.95833333334</v>
      </c>
      <c r="B15074" s="15">
        <f>WEEKDAY($A15074,2)</f>
        <v/>
      </c>
      <c r="C15074" s="15">
        <f>HOUR($A15074)</f>
        <v/>
      </c>
      <c r="D15074" s="15">
        <f>IF(AND($A15074&gt;=Instellingen!$B$6,$A15074&lt;Instellingen!$B$7),1,0)</f>
        <v/>
      </c>
      <c r="E15074" s="15">
        <f>COUNTIF(tData[BezoekStart],"&lt;"&amp;($A15074+1/24))-COUNTIF(tData[BezoekEind],"&lt;="&amp;$A15074)</f>
        <v/>
      </c>
      <c r="F15074" s="15">
        <f>COUNTIF(tData[BezoekLangStart],"&lt;"&amp;($A15074+1/24))-COUNTIF(tData[BezoekLangEind],"&lt;="&amp;$A15074)</f>
        <v/>
      </c>
      <c r="G15074" s="15">
        <f>IF($D15074=1,$B15074*100+$C15074,-1)</f>
        <v/>
      </c>
      <c r="H15074" s="15">
        <f>IF($D15074=1,$B15074,-1)</f>
        <v/>
      </c>
      <c r="I15074" s="15">
        <f>IF($D15074=1,$C15074,-1)</f>
        <v/>
      </c>
    </row>
    <row r="15075">
      <c r="A15075" s="33" t="n">
        <v>45920</v>
      </c>
      <c r="B15075" s="15">
        <f>WEEKDAY($A15075,2)</f>
        <v/>
      </c>
      <c r="C15075" s="15">
        <f>HOUR($A15075)</f>
        <v/>
      </c>
      <c r="D15075" s="15">
        <f>IF(AND($A15075&gt;=Instellingen!$B$6,$A15075&lt;Instellingen!$B$7),1,0)</f>
        <v/>
      </c>
      <c r="E15075" s="15">
        <f>COUNTIF(tData[BezoekStart],"&lt;"&amp;($A15075+1/24))-COUNTIF(tData[BezoekEind],"&lt;="&amp;$A15075)</f>
        <v/>
      </c>
      <c r="F15075" s="15">
        <f>COUNTIF(tData[BezoekLangStart],"&lt;"&amp;($A15075+1/24))-COUNTIF(tData[BezoekLangEind],"&lt;="&amp;$A15075)</f>
        <v/>
      </c>
      <c r="G15075" s="15">
        <f>IF($D15075=1,$B15075*100+$C15075,-1)</f>
        <v/>
      </c>
      <c r="H15075" s="15">
        <f>IF($D15075=1,$B15075,-1)</f>
        <v/>
      </c>
      <c r="I15075" s="15">
        <f>IF($D15075=1,$C15075,-1)</f>
        <v/>
      </c>
    </row>
    <row r="15076">
      <c r="A15076" s="33" t="n">
        <v>45920.04166666666</v>
      </c>
      <c r="B15076" s="15">
        <f>WEEKDAY($A15076,2)</f>
        <v/>
      </c>
      <c r="C15076" s="15">
        <f>HOUR($A15076)</f>
        <v/>
      </c>
      <c r="D15076" s="15">
        <f>IF(AND($A15076&gt;=Instellingen!$B$6,$A15076&lt;Instellingen!$B$7),1,0)</f>
        <v/>
      </c>
      <c r="E15076" s="15">
        <f>COUNTIF(tData[BezoekStart],"&lt;"&amp;($A15076+1/24))-COUNTIF(tData[BezoekEind],"&lt;="&amp;$A15076)</f>
        <v/>
      </c>
      <c r="F15076" s="15">
        <f>COUNTIF(tData[BezoekLangStart],"&lt;"&amp;($A15076+1/24))-COUNTIF(tData[BezoekLangEind],"&lt;="&amp;$A15076)</f>
        <v/>
      </c>
      <c r="G15076" s="15">
        <f>IF($D15076=1,$B15076*100+$C15076,-1)</f>
        <v/>
      </c>
      <c r="H15076" s="15">
        <f>IF($D15076=1,$B15076,-1)</f>
        <v/>
      </c>
      <c r="I15076" s="15">
        <f>IF($D15076=1,$C15076,-1)</f>
        <v/>
      </c>
    </row>
    <row r="15077">
      <c r="A15077" s="33" t="n">
        <v>45920.08333333334</v>
      </c>
      <c r="B15077" s="15">
        <f>WEEKDAY($A15077,2)</f>
        <v/>
      </c>
      <c r="C15077" s="15">
        <f>HOUR($A15077)</f>
        <v/>
      </c>
      <c r="D15077" s="15">
        <f>IF(AND($A15077&gt;=Instellingen!$B$6,$A15077&lt;Instellingen!$B$7),1,0)</f>
        <v/>
      </c>
      <c r="E15077" s="15">
        <f>COUNTIF(tData[BezoekStart],"&lt;"&amp;($A15077+1/24))-COUNTIF(tData[BezoekEind],"&lt;="&amp;$A15077)</f>
        <v/>
      </c>
      <c r="F15077" s="15">
        <f>COUNTIF(tData[BezoekLangStart],"&lt;"&amp;($A15077+1/24))-COUNTIF(tData[BezoekLangEind],"&lt;="&amp;$A15077)</f>
        <v/>
      </c>
      <c r="G15077" s="15">
        <f>IF($D15077=1,$B15077*100+$C15077,-1)</f>
        <v/>
      </c>
      <c r="H15077" s="15">
        <f>IF($D15077=1,$B15077,-1)</f>
        <v/>
      </c>
      <c r="I15077" s="15">
        <f>IF($D15077=1,$C15077,-1)</f>
        <v/>
      </c>
    </row>
    <row r="15078">
      <c r="A15078" s="33" t="n">
        <v>45920.125</v>
      </c>
      <c r="B15078" s="15">
        <f>WEEKDAY($A15078,2)</f>
        <v/>
      </c>
      <c r="C15078" s="15">
        <f>HOUR($A15078)</f>
        <v/>
      </c>
      <c r="D15078" s="15">
        <f>IF(AND($A15078&gt;=Instellingen!$B$6,$A15078&lt;Instellingen!$B$7),1,0)</f>
        <v/>
      </c>
      <c r="E15078" s="15">
        <f>COUNTIF(tData[BezoekStart],"&lt;"&amp;($A15078+1/24))-COUNTIF(tData[BezoekEind],"&lt;="&amp;$A15078)</f>
        <v/>
      </c>
      <c r="F15078" s="15">
        <f>COUNTIF(tData[BezoekLangStart],"&lt;"&amp;($A15078+1/24))-COUNTIF(tData[BezoekLangEind],"&lt;="&amp;$A15078)</f>
        <v/>
      </c>
      <c r="G15078" s="15">
        <f>IF($D15078=1,$B15078*100+$C15078,-1)</f>
        <v/>
      </c>
      <c r="H15078" s="15">
        <f>IF($D15078=1,$B15078,-1)</f>
        <v/>
      </c>
      <c r="I15078" s="15">
        <f>IF($D15078=1,$C15078,-1)</f>
        <v/>
      </c>
    </row>
    <row r="15079">
      <c r="A15079" s="33" t="n">
        <v>45920.16666666666</v>
      </c>
      <c r="B15079" s="15">
        <f>WEEKDAY($A15079,2)</f>
        <v/>
      </c>
      <c r="C15079" s="15">
        <f>HOUR($A15079)</f>
        <v/>
      </c>
      <c r="D15079" s="15">
        <f>IF(AND($A15079&gt;=Instellingen!$B$6,$A15079&lt;Instellingen!$B$7),1,0)</f>
        <v/>
      </c>
      <c r="E15079" s="15">
        <f>COUNTIF(tData[BezoekStart],"&lt;"&amp;($A15079+1/24))-COUNTIF(tData[BezoekEind],"&lt;="&amp;$A15079)</f>
        <v/>
      </c>
      <c r="F15079" s="15">
        <f>COUNTIF(tData[BezoekLangStart],"&lt;"&amp;($A15079+1/24))-COUNTIF(tData[BezoekLangEind],"&lt;="&amp;$A15079)</f>
        <v/>
      </c>
      <c r="G15079" s="15">
        <f>IF($D15079=1,$B15079*100+$C15079,-1)</f>
        <v/>
      </c>
      <c r="H15079" s="15">
        <f>IF($D15079=1,$B15079,-1)</f>
        <v/>
      </c>
      <c r="I15079" s="15">
        <f>IF($D15079=1,$C15079,-1)</f>
        <v/>
      </c>
    </row>
    <row r="15080">
      <c r="A15080" s="33" t="n">
        <v>45920.20833333334</v>
      </c>
      <c r="B15080" s="15">
        <f>WEEKDAY($A15080,2)</f>
        <v/>
      </c>
      <c r="C15080" s="15">
        <f>HOUR($A15080)</f>
        <v/>
      </c>
      <c r="D15080" s="15">
        <f>IF(AND($A15080&gt;=Instellingen!$B$6,$A15080&lt;Instellingen!$B$7),1,0)</f>
        <v/>
      </c>
      <c r="E15080" s="15">
        <f>COUNTIF(tData[BezoekStart],"&lt;"&amp;($A15080+1/24))-COUNTIF(tData[BezoekEind],"&lt;="&amp;$A15080)</f>
        <v/>
      </c>
      <c r="F15080" s="15">
        <f>COUNTIF(tData[BezoekLangStart],"&lt;"&amp;($A15080+1/24))-COUNTIF(tData[BezoekLangEind],"&lt;="&amp;$A15080)</f>
        <v/>
      </c>
      <c r="G15080" s="15">
        <f>IF($D15080=1,$B15080*100+$C15080,-1)</f>
        <v/>
      </c>
      <c r="H15080" s="15">
        <f>IF($D15080=1,$B15080,-1)</f>
        <v/>
      </c>
      <c r="I15080" s="15">
        <f>IF($D15080=1,$C15080,-1)</f>
        <v/>
      </c>
    </row>
    <row r="15081">
      <c r="A15081" s="33" t="n">
        <v>45920.25</v>
      </c>
      <c r="B15081" s="15">
        <f>WEEKDAY($A15081,2)</f>
        <v/>
      </c>
      <c r="C15081" s="15">
        <f>HOUR($A15081)</f>
        <v/>
      </c>
      <c r="D15081" s="15">
        <f>IF(AND($A15081&gt;=Instellingen!$B$6,$A15081&lt;Instellingen!$B$7),1,0)</f>
        <v/>
      </c>
      <c r="E15081" s="15">
        <f>COUNTIF(tData[BezoekStart],"&lt;"&amp;($A15081+1/24))-COUNTIF(tData[BezoekEind],"&lt;="&amp;$A15081)</f>
        <v/>
      </c>
      <c r="F15081" s="15">
        <f>COUNTIF(tData[BezoekLangStart],"&lt;"&amp;($A15081+1/24))-COUNTIF(tData[BezoekLangEind],"&lt;="&amp;$A15081)</f>
        <v/>
      </c>
      <c r="G15081" s="15">
        <f>IF($D15081=1,$B15081*100+$C15081,-1)</f>
        <v/>
      </c>
      <c r="H15081" s="15">
        <f>IF($D15081=1,$B15081,-1)</f>
        <v/>
      </c>
      <c r="I15081" s="15">
        <f>IF($D15081=1,$C15081,-1)</f>
        <v/>
      </c>
    </row>
    <row r="15082">
      <c r="A15082" s="33" t="n">
        <v>45920.29166666666</v>
      </c>
      <c r="B15082" s="15">
        <f>WEEKDAY($A15082,2)</f>
        <v/>
      </c>
      <c r="C15082" s="15">
        <f>HOUR($A15082)</f>
        <v/>
      </c>
      <c r="D15082" s="15">
        <f>IF(AND($A15082&gt;=Instellingen!$B$6,$A15082&lt;Instellingen!$B$7),1,0)</f>
        <v/>
      </c>
      <c r="E15082" s="15">
        <f>COUNTIF(tData[BezoekStart],"&lt;"&amp;($A15082+1/24))-COUNTIF(tData[BezoekEind],"&lt;="&amp;$A15082)</f>
        <v/>
      </c>
      <c r="F15082" s="15">
        <f>COUNTIF(tData[BezoekLangStart],"&lt;"&amp;($A15082+1/24))-COUNTIF(tData[BezoekLangEind],"&lt;="&amp;$A15082)</f>
        <v/>
      </c>
      <c r="G15082" s="15">
        <f>IF($D15082=1,$B15082*100+$C15082,-1)</f>
        <v/>
      </c>
      <c r="H15082" s="15">
        <f>IF($D15082=1,$B15082,-1)</f>
        <v/>
      </c>
      <c r="I15082" s="15">
        <f>IF($D15082=1,$C15082,-1)</f>
        <v/>
      </c>
    </row>
    <row r="15083">
      <c r="A15083" s="33" t="n">
        <v>45920.33333333334</v>
      </c>
      <c r="B15083" s="15">
        <f>WEEKDAY($A15083,2)</f>
        <v/>
      </c>
      <c r="C15083" s="15">
        <f>HOUR($A15083)</f>
        <v/>
      </c>
      <c r="D15083" s="15">
        <f>IF(AND($A15083&gt;=Instellingen!$B$6,$A15083&lt;Instellingen!$B$7),1,0)</f>
        <v/>
      </c>
      <c r="E15083" s="15">
        <f>COUNTIF(tData[BezoekStart],"&lt;"&amp;($A15083+1/24))-COUNTIF(tData[BezoekEind],"&lt;="&amp;$A15083)</f>
        <v/>
      </c>
      <c r="F15083" s="15">
        <f>COUNTIF(tData[BezoekLangStart],"&lt;"&amp;($A15083+1/24))-COUNTIF(tData[BezoekLangEind],"&lt;="&amp;$A15083)</f>
        <v/>
      </c>
      <c r="G15083" s="15">
        <f>IF($D15083=1,$B15083*100+$C15083,-1)</f>
        <v/>
      </c>
      <c r="H15083" s="15">
        <f>IF($D15083=1,$B15083,-1)</f>
        <v/>
      </c>
      <c r="I15083" s="15">
        <f>IF($D15083=1,$C15083,-1)</f>
        <v/>
      </c>
    </row>
    <row r="15084">
      <c r="A15084" s="33" t="n">
        <v>45920.375</v>
      </c>
      <c r="B15084" s="15">
        <f>WEEKDAY($A15084,2)</f>
        <v/>
      </c>
      <c r="C15084" s="15">
        <f>HOUR($A15084)</f>
        <v/>
      </c>
      <c r="D15084" s="15">
        <f>IF(AND($A15084&gt;=Instellingen!$B$6,$A15084&lt;Instellingen!$B$7),1,0)</f>
        <v/>
      </c>
      <c r="E15084" s="15">
        <f>COUNTIF(tData[BezoekStart],"&lt;"&amp;($A15084+1/24))-COUNTIF(tData[BezoekEind],"&lt;="&amp;$A15084)</f>
        <v/>
      </c>
      <c r="F15084" s="15">
        <f>COUNTIF(tData[BezoekLangStart],"&lt;"&amp;($A15084+1/24))-COUNTIF(tData[BezoekLangEind],"&lt;="&amp;$A15084)</f>
        <v/>
      </c>
      <c r="G15084" s="15">
        <f>IF($D15084=1,$B15084*100+$C15084,-1)</f>
        <v/>
      </c>
      <c r="H15084" s="15">
        <f>IF($D15084=1,$B15084,-1)</f>
        <v/>
      </c>
      <c r="I15084" s="15">
        <f>IF($D15084=1,$C15084,-1)</f>
        <v/>
      </c>
    </row>
    <row r="15085">
      <c r="A15085" s="33" t="n">
        <v>45920.41666666666</v>
      </c>
      <c r="B15085" s="15">
        <f>WEEKDAY($A15085,2)</f>
        <v/>
      </c>
      <c r="C15085" s="15">
        <f>HOUR($A15085)</f>
        <v/>
      </c>
      <c r="D15085" s="15">
        <f>IF(AND($A15085&gt;=Instellingen!$B$6,$A15085&lt;Instellingen!$B$7),1,0)</f>
        <v/>
      </c>
      <c r="E15085" s="15">
        <f>COUNTIF(tData[BezoekStart],"&lt;"&amp;($A15085+1/24))-COUNTIF(tData[BezoekEind],"&lt;="&amp;$A15085)</f>
        <v/>
      </c>
      <c r="F15085" s="15">
        <f>COUNTIF(tData[BezoekLangStart],"&lt;"&amp;($A15085+1/24))-COUNTIF(tData[BezoekLangEind],"&lt;="&amp;$A15085)</f>
        <v/>
      </c>
      <c r="G15085" s="15">
        <f>IF($D15085=1,$B15085*100+$C15085,-1)</f>
        <v/>
      </c>
      <c r="H15085" s="15">
        <f>IF($D15085=1,$B15085,-1)</f>
        <v/>
      </c>
      <c r="I15085" s="15">
        <f>IF($D15085=1,$C15085,-1)</f>
        <v/>
      </c>
    </row>
    <row r="15086">
      <c r="A15086" s="33" t="n">
        <v>45920.45833333334</v>
      </c>
      <c r="B15086" s="15">
        <f>WEEKDAY($A15086,2)</f>
        <v/>
      </c>
      <c r="C15086" s="15">
        <f>HOUR($A15086)</f>
        <v/>
      </c>
      <c r="D15086" s="15">
        <f>IF(AND($A15086&gt;=Instellingen!$B$6,$A15086&lt;Instellingen!$B$7),1,0)</f>
        <v/>
      </c>
      <c r="E15086" s="15">
        <f>COUNTIF(tData[BezoekStart],"&lt;"&amp;($A15086+1/24))-COUNTIF(tData[BezoekEind],"&lt;="&amp;$A15086)</f>
        <v/>
      </c>
      <c r="F15086" s="15">
        <f>COUNTIF(tData[BezoekLangStart],"&lt;"&amp;($A15086+1/24))-COUNTIF(tData[BezoekLangEind],"&lt;="&amp;$A15086)</f>
        <v/>
      </c>
      <c r="G15086" s="15">
        <f>IF($D15086=1,$B15086*100+$C15086,-1)</f>
        <v/>
      </c>
      <c r="H15086" s="15">
        <f>IF($D15086=1,$B15086,-1)</f>
        <v/>
      </c>
      <c r="I15086" s="15">
        <f>IF($D15086=1,$C15086,-1)</f>
        <v/>
      </c>
    </row>
    <row r="15087">
      <c r="A15087" s="33" t="n">
        <v>45920.5</v>
      </c>
      <c r="B15087" s="15">
        <f>WEEKDAY($A15087,2)</f>
        <v/>
      </c>
      <c r="C15087" s="15">
        <f>HOUR($A15087)</f>
        <v/>
      </c>
      <c r="D15087" s="15">
        <f>IF(AND($A15087&gt;=Instellingen!$B$6,$A15087&lt;Instellingen!$B$7),1,0)</f>
        <v/>
      </c>
      <c r="E15087" s="15">
        <f>COUNTIF(tData[BezoekStart],"&lt;"&amp;($A15087+1/24))-COUNTIF(tData[BezoekEind],"&lt;="&amp;$A15087)</f>
        <v/>
      </c>
      <c r="F15087" s="15">
        <f>COUNTIF(tData[BezoekLangStart],"&lt;"&amp;($A15087+1/24))-COUNTIF(tData[BezoekLangEind],"&lt;="&amp;$A15087)</f>
        <v/>
      </c>
      <c r="G15087" s="15">
        <f>IF($D15087=1,$B15087*100+$C15087,-1)</f>
        <v/>
      </c>
      <c r="H15087" s="15">
        <f>IF($D15087=1,$B15087,-1)</f>
        <v/>
      </c>
      <c r="I15087" s="15">
        <f>IF($D15087=1,$C15087,-1)</f>
        <v/>
      </c>
    </row>
    <row r="15088">
      <c r="A15088" s="33" t="n">
        <v>45920.54166666666</v>
      </c>
      <c r="B15088" s="15">
        <f>WEEKDAY($A15088,2)</f>
        <v/>
      </c>
      <c r="C15088" s="15">
        <f>HOUR($A15088)</f>
        <v/>
      </c>
      <c r="D15088" s="15">
        <f>IF(AND($A15088&gt;=Instellingen!$B$6,$A15088&lt;Instellingen!$B$7),1,0)</f>
        <v/>
      </c>
      <c r="E15088" s="15">
        <f>COUNTIF(tData[BezoekStart],"&lt;"&amp;($A15088+1/24))-COUNTIF(tData[BezoekEind],"&lt;="&amp;$A15088)</f>
        <v/>
      </c>
      <c r="F15088" s="15">
        <f>COUNTIF(tData[BezoekLangStart],"&lt;"&amp;($A15088+1/24))-COUNTIF(tData[BezoekLangEind],"&lt;="&amp;$A15088)</f>
        <v/>
      </c>
      <c r="G15088" s="15">
        <f>IF($D15088=1,$B15088*100+$C15088,-1)</f>
        <v/>
      </c>
      <c r="H15088" s="15">
        <f>IF($D15088=1,$B15088,-1)</f>
        <v/>
      </c>
      <c r="I15088" s="15">
        <f>IF($D15088=1,$C15088,-1)</f>
        <v/>
      </c>
    </row>
    <row r="15089">
      <c r="A15089" s="33" t="n">
        <v>45920.58333333334</v>
      </c>
      <c r="B15089" s="15">
        <f>WEEKDAY($A15089,2)</f>
        <v/>
      </c>
      <c r="C15089" s="15">
        <f>HOUR($A15089)</f>
        <v/>
      </c>
      <c r="D15089" s="15">
        <f>IF(AND($A15089&gt;=Instellingen!$B$6,$A15089&lt;Instellingen!$B$7),1,0)</f>
        <v/>
      </c>
      <c r="E15089" s="15">
        <f>COUNTIF(tData[BezoekStart],"&lt;"&amp;($A15089+1/24))-COUNTIF(tData[BezoekEind],"&lt;="&amp;$A15089)</f>
        <v/>
      </c>
      <c r="F15089" s="15">
        <f>COUNTIF(tData[BezoekLangStart],"&lt;"&amp;($A15089+1/24))-COUNTIF(tData[BezoekLangEind],"&lt;="&amp;$A15089)</f>
        <v/>
      </c>
      <c r="G15089" s="15">
        <f>IF($D15089=1,$B15089*100+$C15089,-1)</f>
        <v/>
      </c>
      <c r="H15089" s="15">
        <f>IF($D15089=1,$B15089,-1)</f>
        <v/>
      </c>
      <c r="I15089" s="15">
        <f>IF($D15089=1,$C15089,-1)</f>
        <v/>
      </c>
    </row>
    <row r="15090">
      <c r="A15090" s="33" t="n">
        <v>45920.625</v>
      </c>
      <c r="B15090" s="15">
        <f>WEEKDAY($A15090,2)</f>
        <v/>
      </c>
      <c r="C15090" s="15">
        <f>HOUR($A15090)</f>
        <v/>
      </c>
      <c r="D15090" s="15">
        <f>IF(AND($A15090&gt;=Instellingen!$B$6,$A15090&lt;Instellingen!$B$7),1,0)</f>
        <v/>
      </c>
      <c r="E15090" s="15">
        <f>COUNTIF(tData[BezoekStart],"&lt;"&amp;($A15090+1/24))-COUNTIF(tData[BezoekEind],"&lt;="&amp;$A15090)</f>
        <v/>
      </c>
      <c r="F15090" s="15">
        <f>COUNTIF(tData[BezoekLangStart],"&lt;"&amp;($A15090+1/24))-COUNTIF(tData[BezoekLangEind],"&lt;="&amp;$A15090)</f>
        <v/>
      </c>
      <c r="G15090" s="15">
        <f>IF($D15090=1,$B15090*100+$C15090,-1)</f>
        <v/>
      </c>
      <c r="H15090" s="15">
        <f>IF($D15090=1,$B15090,-1)</f>
        <v/>
      </c>
      <c r="I15090" s="15">
        <f>IF($D15090=1,$C15090,-1)</f>
        <v/>
      </c>
    </row>
    <row r="15091">
      <c r="A15091" s="33" t="n">
        <v>45920.66666666666</v>
      </c>
      <c r="B15091" s="15">
        <f>WEEKDAY($A15091,2)</f>
        <v/>
      </c>
      <c r="C15091" s="15">
        <f>HOUR($A15091)</f>
        <v/>
      </c>
      <c r="D15091" s="15">
        <f>IF(AND($A15091&gt;=Instellingen!$B$6,$A15091&lt;Instellingen!$B$7),1,0)</f>
        <v/>
      </c>
      <c r="E15091" s="15">
        <f>COUNTIF(tData[BezoekStart],"&lt;"&amp;($A15091+1/24))-COUNTIF(tData[BezoekEind],"&lt;="&amp;$A15091)</f>
        <v/>
      </c>
      <c r="F15091" s="15">
        <f>COUNTIF(tData[BezoekLangStart],"&lt;"&amp;($A15091+1/24))-COUNTIF(tData[BezoekLangEind],"&lt;="&amp;$A15091)</f>
        <v/>
      </c>
      <c r="G15091" s="15">
        <f>IF($D15091=1,$B15091*100+$C15091,-1)</f>
        <v/>
      </c>
      <c r="H15091" s="15">
        <f>IF($D15091=1,$B15091,-1)</f>
        <v/>
      </c>
      <c r="I15091" s="15">
        <f>IF($D15091=1,$C15091,-1)</f>
        <v/>
      </c>
    </row>
    <row r="15092">
      <c r="A15092" s="33" t="n">
        <v>45920.70833333334</v>
      </c>
      <c r="B15092" s="15">
        <f>WEEKDAY($A15092,2)</f>
        <v/>
      </c>
      <c r="C15092" s="15">
        <f>HOUR($A15092)</f>
        <v/>
      </c>
      <c r="D15092" s="15">
        <f>IF(AND($A15092&gt;=Instellingen!$B$6,$A15092&lt;Instellingen!$B$7),1,0)</f>
        <v/>
      </c>
      <c r="E15092" s="15">
        <f>COUNTIF(tData[BezoekStart],"&lt;"&amp;($A15092+1/24))-COUNTIF(tData[BezoekEind],"&lt;="&amp;$A15092)</f>
        <v/>
      </c>
      <c r="F15092" s="15">
        <f>COUNTIF(tData[BezoekLangStart],"&lt;"&amp;($A15092+1/24))-COUNTIF(tData[BezoekLangEind],"&lt;="&amp;$A15092)</f>
        <v/>
      </c>
      <c r="G15092" s="15">
        <f>IF($D15092=1,$B15092*100+$C15092,-1)</f>
        <v/>
      </c>
      <c r="H15092" s="15">
        <f>IF($D15092=1,$B15092,-1)</f>
        <v/>
      </c>
      <c r="I15092" s="15">
        <f>IF($D15092=1,$C15092,-1)</f>
        <v/>
      </c>
    </row>
    <row r="15093">
      <c r="A15093" s="33" t="n">
        <v>45920.75</v>
      </c>
      <c r="B15093" s="15">
        <f>WEEKDAY($A15093,2)</f>
        <v/>
      </c>
      <c r="C15093" s="15">
        <f>HOUR($A15093)</f>
        <v/>
      </c>
      <c r="D15093" s="15">
        <f>IF(AND($A15093&gt;=Instellingen!$B$6,$A15093&lt;Instellingen!$B$7),1,0)</f>
        <v/>
      </c>
      <c r="E15093" s="15">
        <f>COUNTIF(tData[BezoekStart],"&lt;"&amp;($A15093+1/24))-COUNTIF(tData[BezoekEind],"&lt;="&amp;$A15093)</f>
        <v/>
      </c>
      <c r="F15093" s="15">
        <f>COUNTIF(tData[BezoekLangStart],"&lt;"&amp;($A15093+1/24))-COUNTIF(tData[BezoekLangEind],"&lt;="&amp;$A15093)</f>
        <v/>
      </c>
      <c r="G15093" s="15">
        <f>IF($D15093=1,$B15093*100+$C15093,-1)</f>
        <v/>
      </c>
      <c r="H15093" s="15">
        <f>IF($D15093=1,$B15093,-1)</f>
        <v/>
      </c>
      <c r="I15093" s="15">
        <f>IF($D15093=1,$C15093,-1)</f>
        <v/>
      </c>
    </row>
    <row r="15094">
      <c r="A15094" s="33" t="n">
        <v>45920.79166666666</v>
      </c>
      <c r="B15094" s="15">
        <f>WEEKDAY($A15094,2)</f>
        <v/>
      </c>
      <c r="C15094" s="15">
        <f>HOUR($A15094)</f>
        <v/>
      </c>
      <c r="D15094" s="15">
        <f>IF(AND($A15094&gt;=Instellingen!$B$6,$A15094&lt;Instellingen!$B$7),1,0)</f>
        <v/>
      </c>
      <c r="E15094" s="15">
        <f>COUNTIF(tData[BezoekStart],"&lt;"&amp;($A15094+1/24))-COUNTIF(tData[BezoekEind],"&lt;="&amp;$A15094)</f>
        <v/>
      </c>
      <c r="F15094" s="15">
        <f>COUNTIF(tData[BezoekLangStart],"&lt;"&amp;($A15094+1/24))-COUNTIF(tData[BezoekLangEind],"&lt;="&amp;$A15094)</f>
        <v/>
      </c>
      <c r="G15094" s="15">
        <f>IF($D15094=1,$B15094*100+$C15094,-1)</f>
        <v/>
      </c>
      <c r="H15094" s="15">
        <f>IF($D15094=1,$B15094,-1)</f>
        <v/>
      </c>
      <c r="I15094" s="15">
        <f>IF($D15094=1,$C15094,-1)</f>
        <v/>
      </c>
    </row>
    <row r="15095">
      <c r="A15095" s="33" t="n">
        <v>45920.83333333334</v>
      </c>
      <c r="B15095" s="15">
        <f>WEEKDAY($A15095,2)</f>
        <v/>
      </c>
      <c r="C15095" s="15">
        <f>HOUR($A15095)</f>
        <v/>
      </c>
      <c r="D15095" s="15">
        <f>IF(AND($A15095&gt;=Instellingen!$B$6,$A15095&lt;Instellingen!$B$7),1,0)</f>
        <v/>
      </c>
      <c r="E15095" s="15">
        <f>COUNTIF(tData[BezoekStart],"&lt;"&amp;($A15095+1/24))-COUNTIF(tData[BezoekEind],"&lt;="&amp;$A15095)</f>
        <v/>
      </c>
      <c r="F15095" s="15">
        <f>COUNTIF(tData[BezoekLangStart],"&lt;"&amp;($A15095+1/24))-COUNTIF(tData[BezoekLangEind],"&lt;="&amp;$A15095)</f>
        <v/>
      </c>
      <c r="G15095" s="15">
        <f>IF($D15095=1,$B15095*100+$C15095,-1)</f>
        <v/>
      </c>
      <c r="H15095" s="15">
        <f>IF($D15095=1,$B15095,-1)</f>
        <v/>
      </c>
      <c r="I15095" s="15">
        <f>IF($D15095=1,$C15095,-1)</f>
        <v/>
      </c>
    </row>
    <row r="15096">
      <c r="A15096" s="33" t="n">
        <v>45920.875</v>
      </c>
      <c r="B15096" s="15">
        <f>WEEKDAY($A15096,2)</f>
        <v/>
      </c>
      <c r="C15096" s="15">
        <f>HOUR($A15096)</f>
        <v/>
      </c>
      <c r="D15096" s="15">
        <f>IF(AND($A15096&gt;=Instellingen!$B$6,$A15096&lt;Instellingen!$B$7),1,0)</f>
        <v/>
      </c>
      <c r="E15096" s="15">
        <f>COUNTIF(tData[BezoekStart],"&lt;"&amp;($A15096+1/24))-COUNTIF(tData[BezoekEind],"&lt;="&amp;$A15096)</f>
        <v/>
      </c>
      <c r="F15096" s="15">
        <f>COUNTIF(tData[BezoekLangStart],"&lt;"&amp;($A15096+1/24))-COUNTIF(tData[BezoekLangEind],"&lt;="&amp;$A15096)</f>
        <v/>
      </c>
      <c r="G15096" s="15">
        <f>IF($D15096=1,$B15096*100+$C15096,-1)</f>
        <v/>
      </c>
      <c r="H15096" s="15">
        <f>IF($D15096=1,$B15096,-1)</f>
        <v/>
      </c>
      <c r="I15096" s="15">
        <f>IF($D15096=1,$C15096,-1)</f>
        <v/>
      </c>
    </row>
    <row r="15097">
      <c r="A15097" s="33" t="n">
        <v>45920.91666666666</v>
      </c>
      <c r="B15097" s="15">
        <f>WEEKDAY($A15097,2)</f>
        <v/>
      </c>
      <c r="C15097" s="15">
        <f>HOUR($A15097)</f>
        <v/>
      </c>
      <c r="D15097" s="15">
        <f>IF(AND($A15097&gt;=Instellingen!$B$6,$A15097&lt;Instellingen!$B$7),1,0)</f>
        <v/>
      </c>
      <c r="E15097" s="15">
        <f>COUNTIF(tData[BezoekStart],"&lt;"&amp;($A15097+1/24))-COUNTIF(tData[BezoekEind],"&lt;="&amp;$A15097)</f>
        <v/>
      </c>
      <c r="F15097" s="15">
        <f>COUNTIF(tData[BezoekLangStart],"&lt;"&amp;($A15097+1/24))-COUNTIF(tData[BezoekLangEind],"&lt;="&amp;$A15097)</f>
        <v/>
      </c>
      <c r="G15097" s="15">
        <f>IF($D15097=1,$B15097*100+$C15097,-1)</f>
        <v/>
      </c>
      <c r="H15097" s="15">
        <f>IF($D15097=1,$B15097,-1)</f>
        <v/>
      </c>
      <c r="I15097" s="15">
        <f>IF($D15097=1,$C15097,-1)</f>
        <v/>
      </c>
    </row>
    <row r="15098">
      <c r="A15098" s="33" t="n">
        <v>45920.95833333334</v>
      </c>
      <c r="B15098" s="15">
        <f>WEEKDAY($A15098,2)</f>
        <v/>
      </c>
      <c r="C15098" s="15">
        <f>HOUR($A15098)</f>
        <v/>
      </c>
      <c r="D15098" s="15">
        <f>IF(AND($A15098&gt;=Instellingen!$B$6,$A15098&lt;Instellingen!$B$7),1,0)</f>
        <v/>
      </c>
      <c r="E15098" s="15">
        <f>COUNTIF(tData[BezoekStart],"&lt;"&amp;($A15098+1/24))-COUNTIF(tData[BezoekEind],"&lt;="&amp;$A15098)</f>
        <v/>
      </c>
      <c r="F15098" s="15">
        <f>COUNTIF(tData[BezoekLangStart],"&lt;"&amp;($A15098+1/24))-COUNTIF(tData[BezoekLangEind],"&lt;="&amp;$A15098)</f>
        <v/>
      </c>
      <c r="G15098" s="15">
        <f>IF($D15098=1,$B15098*100+$C15098,-1)</f>
        <v/>
      </c>
      <c r="H15098" s="15">
        <f>IF($D15098=1,$B15098,-1)</f>
        <v/>
      </c>
      <c r="I15098" s="15">
        <f>IF($D15098=1,$C15098,-1)</f>
        <v/>
      </c>
    </row>
    <row r="15099">
      <c r="A15099" s="33" t="n">
        <v>45921</v>
      </c>
      <c r="B15099" s="15">
        <f>WEEKDAY($A15099,2)</f>
        <v/>
      </c>
      <c r="C15099" s="15">
        <f>HOUR($A15099)</f>
        <v/>
      </c>
      <c r="D15099" s="15">
        <f>IF(AND($A15099&gt;=Instellingen!$B$6,$A15099&lt;Instellingen!$B$7),1,0)</f>
        <v/>
      </c>
      <c r="E15099" s="15">
        <f>COUNTIF(tData[BezoekStart],"&lt;"&amp;($A15099+1/24))-COUNTIF(tData[BezoekEind],"&lt;="&amp;$A15099)</f>
        <v/>
      </c>
      <c r="F15099" s="15">
        <f>COUNTIF(tData[BezoekLangStart],"&lt;"&amp;($A15099+1/24))-COUNTIF(tData[BezoekLangEind],"&lt;="&amp;$A15099)</f>
        <v/>
      </c>
      <c r="G15099" s="15">
        <f>IF($D15099=1,$B15099*100+$C15099,-1)</f>
        <v/>
      </c>
      <c r="H15099" s="15">
        <f>IF($D15099=1,$B15099,-1)</f>
        <v/>
      </c>
      <c r="I15099" s="15">
        <f>IF($D15099=1,$C15099,-1)</f>
        <v/>
      </c>
    </row>
    <row r="15100">
      <c r="A15100" s="33" t="n">
        <v>45921.04166666666</v>
      </c>
      <c r="B15100" s="15">
        <f>WEEKDAY($A15100,2)</f>
        <v/>
      </c>
      <c r="C15100" s="15">
        <f>HOUR($A15100)</f>
        <v/>
      </c>
      <c r="D15100" s="15">
        <f>IF(AND($A15100&gt;=Instellingen!$B$6,$A15100&lt;Instellingen!$B$7),1,0)</f>
        <v/>
      </c>
      <c r="E15100" s="15">
        <f>COUNTIF(tData[BezoekStart],"&lt;"&amp;($A15100+1/24))-COUNTIF(tData[BezoekEind],"&lt;="&amp;$A15100)</f>
        <v/>
      </c>
      <c r="F15100" s="15">
        <f>COUNTIF(tData[BezoekLangStart],"&lt;"&amp;($A15100+1/24))-COUNTIF(tData[BezoekLangEind],"&lt;="&amp;$A15100)</f>
        <v/>
      </c>
      <c r="G15100" s="15">
        <f>IF($D15100=1,$B15100*100+$C15100,-1)</f>
        <v/>
      </c>
      <c r="H15100" s="15">
        <f>IF($D15100=1,$B15100,-1)</f>
        <v/>
      </c>
      <c r="I15100" s="15">
        <f>IF($D15100=1,$C15100,-1)</f>
        <v/>
      </c>
    </row>
    <row r="15101">
      <c r="A15101" s="33" t="n">
        <v>45921.08333333334</v>
      </c>
      <c r="B15101" s="15">
        <f>WEEKDAY($A15101,2)</f>
        <v/>
      </c>
      <c r="C15101" s="15">
        <f>HOUR($A15101)</f>
        <v/>
      </c>
      <c r="D15101" s="15">
        <f>IF(AND($A15101&gt;=Instellingen!$B$6,$A15101&lt;Instellingen!$B$7),1,0)</f>
        <v/>
      </c>
      <c r="E15101" s="15">
        <f>COUNTIF(tData[BezoekStart],"&lt;"&amp;($A15101+1/24))-COUNTIF(tData[BezoekEind],"&lt;="&amp;$A15101)</f>
        <v/>
      </c>
      <c r="F15101" s="15">
        <f>COUNTIF(tData[BezoekLangStart],"&lt;"&amp;($A15101+1/24))-COUNTIF(tData[BezoekLangEind],"&lt;="&amp;$A15101)</f>
        <v/>
      </c>
      <c r="G15101" s="15">
        <f>IF($D15101=1,$B15101*100+$C15101,-1)</f>
        <v/>
      </c>
      <c r="H15101" s="15">
        <f>IF($D15101=1,$B15101,-1)</f>
        <v/>
      </c>
      <c r="I15101" s="15">
        <f>IF($D15101=1,$C15101,-1)</f>
        <v/>
      </c>
    </row>
    <row r="15102">
      <c r="A15102" s="33" t="n">
        <v>45921.125</v>
      </c>
      <c r="B15102" s="15">
        <f>WEEKDAY($A15102,2)</f>
        <v/>
      </c>
      <c r="C15102" s="15">
        <f>HOUR($A15102)</f>
        <v/>
      </c>
      <c r="D15102" s="15">
        <f>IF(AND($A15102&gt;=Instellingen!$B$6,$A15102&lt;Instellingen!$B$7),1,0)</f>
        <v/>
      </c>
      <c r="E15102" s="15">
        <f>COUNTIF(tData[BezoekStart],"&lt;"&amp;($A15102+1/24))-COUNTIF(tData[BezoekEind],"&lt;="&amp;$A15102)</f>
        <v/>
      </c>
      <c r="F15102" s="15">
        <f>COUNTIF(tData[BezoekLangStart],"&lt;"&amp;($A15102+1/24))-COUNTIF(tData[BezoekLangEind],"&lt;="&amp;$A15102)</f>
        <v/>
      </c>
      <c r="G15102" s="15">
        <f>IF($D15102=1,$B15102*100+$C15102,-1)</f>
        <v/>
      </c>
      <c r="H15102" s="15">
        <f>IF($D15102=1,$B15102,-1)</f>
        <v/>
      </c>
      <c r="I15102" s="15">
        <f>IF($D15102=1,$C15102,-1)</f>
        <v/>
      </c>
    </row>
    <row r="15103">
      <c r="A15103" s="33" t="n">
        <v>45921.16666666666</v>
      </c>
      <c r="B15103" s="15">
        <f>WEEKDAY($A15103,2)</f>
        <v/>
      </c>
      <c r="C15103" s="15">
        <f>HOUR($A15103)</f>
        <v/>
      </c>
      <c r="D15103" s="15">
        <f>IF(AND($A15103&gt;=Instellingen!$B$6,$A15103&lt;Instellingen!$B$7),1,0)</f>
        <v/>
      </c>
      <c r="E15103" s="15">
        <f>COUNTIF(tData[BezoekStart],"&lt;"&amp;($A15103+1/24))-COUNTIF(tData[BezoekEind],"&lt;="&amp;$A15103)</f>
        <v/>
      </c>
      <c r="F15103" s="15">
        <f>COUNTIF(tData[BezoekLangStart],"&lt;"&amp;($A15103+1/24))-COUNTIF(tData[BezoekLangEind],"&lt;="&amp;$A15103)</f>
        <v/>
      </c>
      <c r="G15103" s="15">
        <f>IF($D15103=1,$B15103*100+$C15103,-1)</f>
        <v/>
      </c>
      <c r="H15103" s="15">
        <f>IF($D15103=1,$B15103,-1)</f>
        <v/>
      </c>
      <c r="I15103" s="15">
        <f>IF($D15103=1,$C15103,-1)</f>
        <v/>
      </c>
    </row>
    <row r="15104">
      <c r="A15104" s="33" t="n">
        <v>45921.20833333334</v>
      </c>
      <c r="B15104" s="15">
        <f>WEEKDAY($A15104,2)</f>
        <v/>
      </c>
      <c r="C15104" s="15">
        <f>HOUR($A15104)</f>
        <v/>
      </c>
      <c r="D15104" s="15">
        <f>IF(AND($A15104&gt;=Instellingen!$B$6,$A15104&lt;Instellingen!$B$7),1,0)</f>
        <v/>
      </c>
      <c r="E15104" s="15">
        <f>COUNTIF(tData[BezoekStart],"&lt;"&amp;($A15104+1/24))-COUNTIF(tData[BezoekEind],"&lt;="&amp;$A15104)</f>
        <v/>
      </c>
      <c r="F15104" s="15">
        <f>COUNTIF(tData[BezoekLangStart],"&lt;"&amp;($A15104+1/24))-COUNTIF(tData[BezoekLangEind],"&lt;="&amp;$A15104)</f>
        <v/>
      </c>
      <c r="G15104" s="15">
        <f>IF($D15104=1,$B15104*100+$C15104,-1)</f>
        <v/>
      </c>
      <c r="H15104" s="15">
        <f>IF($D15104=1,$B15104,-1)</f>
        <v/>
      </c>
      <c r="I15104" s="15">
        <f>IF($D15104=1,$C15104,-1)</f>
        <v/>
      </c>
    </row>
    <row r="15105">
      <c r="A15105" s="33" t="n">
        <v>45921.25</v>
      </c>
      <c r="B15105" s="15">
        <f>WEEKDAY($A15105,2)</f>
        <v/>
      </c>
      <c r="C15105" s="15">
        <f>HOUR($A15105)</f>
        <v/>
      </c>
      <c r="D15105" s="15">
        <f>IF(AND($A15105&gt;=Instellingen!$B$6,$A15105&lt;Instellingen!$B$7),1,0)</f>
        <v/>
      </c>
      <c r="E15105" s="15">
        <f>COUNTIF(tData[BezoekStart],"&lt;"&amp;($A15105+1/24))-COUNTIF(tData[BezoekEind],"&lt;="&amp;$A15105)</f>
        <v/>
      </c>
      <c r="F15105" s="15">
        <f>COUNTIF(tData[BezoekLangStart],"&lt;"&amp;($A15105+1/24))-COUNTIF(tData[BezoekLangEind],"&lt;="&amp;$A15105)</f>
        <v/>
      </c>
      <c r="G15105" s="15">
        <f>IF($D15105=1,$B15105*100+$C15105,-1)</f>
        <v/>
      </c>
      <c r="H15105" s="15">
        <f>IF($D15105=1,$B15105,-1)</f>
        <v/>
      </c>
      <c r="I15105" s="15">
        <f>IF($D15105=1,$C15105,-1)</f>
        <v/>
      </c>
    </row>
    <row r="15106">
      <c r="A15106" s="33" t="n">
        <v>45921.29166666666</v>
      </c>
      <c r="B15106" s="15">
        <f>WEEKDAY($A15106,2)</f>
        <v/>
      </c>
      <c r="C15106" s="15">
        <f>HOUR($A15106)</f>
        <v/>
      </c>
      <c r="D15106" s="15">
        <f>IF(AND($A15106&gt;=Instellingen!$B$6,$A15106&lt;Instellingen!$B$7),1,0)</f>
        <v/>
      </c>
      <c r="E15106" s="15">
        <f>COUNTIF(tData[BezoekStart],"&lt;"&amp;($A15106+1/24))-COUNTIF(tData[BezoekEind],"&lt;="&amp;$A15106)</f>
        <v/>
      </c>
      <c r="F15106" s="15">
        <f>COUNTIF(tData[BezoekLangStart],"&lt;"&amp;($A15106+1/24))-COUNTIF(tData[BezoekLangEind],"&lt;="&amp;$A15106)</f>
        <v/>
      </c>
      <c r="G15106" s="15">
        <f>IF($D15106=1,$B15106*100+$C15106,-1)</f>
        <v/>
      </c>
      <c r="H15106" s="15">
        <f>IF($D15106=1,$B15106,-1)</f>
        <v/>
      </c>
      <c r="I15106" s="15">
        <f>IF($D15106=1,$C15106,-1)</f>
        <v/>
      </c>
    </row>
    <row r="15107">
      <c r="A15107" s="33" t="n">
        <v>45921.33333333334</v>
      </c>
      <c r="B15107" s="15">
        <f>WEEKDAY($A15107,2)</f>
        <v/>
      </c>
      <c r="C15107" s="15">
        <f>HOUR($A15107)</f>
        <v/>
      </c>
      <c r="D15107" s="15">
        <f>IF(AND($A15107&gt;=Instellingen!$B$6,$A15107&lt;Instellingen!$B$7),1,0)</f>
        <v/>
      </c>
      <c r="E15107" s="15">
        <f>COUNTIF(tData[BezoekStart],"&lt;"&amp;($A15107+1/24))-COUNTIF(tData[BezoekEind],"&lt;="&amp;$A15107)</f>
        <v/>
      </c>
      <c r="F15107" s="15">
        <f>COUNTIF(tData[BezoekLangStart],"&lt;"&amp;($A15107+1/24))-COUNTIF(tData[BezoekLangEind],"&lt;="&amp;$A15107)</f>
        <v/>
      </c>
      <c r="G15107" s="15">
        <f>IF($D15107=1,$B15107*100+$C15107,-1)</f>
        <v/>
      </c>
      <c r="H15107" s="15">
        <f>IF($D15107=1,$B15107,-1)</f>
        <v/>
      </c>
      <c r="I15107" s="15">
        <f>IF($D15107=1,$C15107,-1)</f>
        <v/>
      </c>
    </row>
    <row r="15108">
      <c r="A15108" s="33" t="n">
        <v>45921.375</v>
      </c>
      <c r="B15108" s="15">
        <f>WEEKDAY($A15108,2)</f>
        <v/>
      </c>
      <c r="C15108" s="15">
        <f>HOUR($A15108)</f>
        <v/>
      </c>
      <c r="D15108" s="15">
        <f>IF(AND($A15108&gt;=Instellingen!$B$6,$A15108&lt;Instellingen!$B$7),1,0)</f>
        <v/>
      </c>
      <c r="E15108" s="15">
        <f>COUNTIF(tData[BezoekStart],"&lt;"&amp;($A15108+1/24))-COUNTIF(tData[BezoekEind],"&lt;="&amp;$A15108)</f>
        <v/>
      </c>
      <c r="F15108" s="15">
        <f>COUNTIF(tData[BezoekLangStart],"&lt;"&amp;($A15108+1/24))-COUNTIF(tData[BezoekLangEind],"&lt;="&amp;$A15108)</f>
        <v/>
      </c>
      <c r="G15108" s="15">
        <f>IF($D15108=1,$B15108*100+$C15108,-1)</f>
        <v/>
      </c>
      <c r="H15108" s="15">
        <f>IF($D15108=1,$B15108,-1)</f>
        <v/>
      </c>
      <c r="I15108" s="15">
        <f>IF($D15108=1,$C15108,-1)</f>
        <v/>
      </c>
    </row>
    <row r="15109">
      <c r="A15109" s="33" t="n">
        <v>45921.41666666666</v>
      </c>
      <c r="B15109" s="15">
        <f>WEEKDAY($A15109,2)</f>
        <v/>
      </c>
      <c r="C15109" s="15">
        <f>HOUR($A15109)</f>
        <v/>
      </c>
      <c r="D15109" s="15">
        <f>IF(AND($A15109&gt;=Instellingen!$B$6,$A15109&lt;Instellingen!$B$7),1,0)</f>
        <v/>
      </c>
      <c r="E15109" s="15">
        <f>COUNTIF(tData[BezoekStart],"&lt;"&amp;($A15109+1/24))-COUNTIF(tData[BezoekEind],"&lt;="&amp;$A15109)</f>
        <v/>
      </c>
      <c r="F15109" s="15">
        <f>COUNTIF(tData[BezoekLangStart],"&lt;"&amp;($A15109+1/24))-COUNTIF(tData[BezoekLangEind],"&lt;="&amp;$A15109)</f>
        <v/>
      </c>
      <c r="G15109" s="15">
        <f>IF($D15109=1,$B15109*100+$C15109,-1)</f>
        <v/>
      </c>
      <c r="H15109" s="15">
        <f>IF($D15109=1,$B15109,-1)</f>
        <v/>
      </c>
      <c r="I15109" s="15">
        <f>IF($D15109=1,$C15109,-1)</f>
        <v/>
      </c>
    </row>
    <row r="15110">
      <c r="A15110" s="33" t="n">
        <v>45921.45833333334</v>
      </c>
      <c r="B15110" s="15">
        <f>WEEKDAY($A15110,2)</f>
        <v/>
      </c>
      <c r="C15110" s="15">
        <f>HOUR($A15110)</f>
        <v/>
      </c>
      <c r="D15110" s="15">
        <f>IF(AND($A15110&gt;=Instellingen!$B$6,$A15110&lt;Instellingen!$B$7),1,0)</f>
        <v/>
      </c>
      <c r="E15110" s="15">
        <f>COUNTIF(tData[BezoekStart],"&lt;"&amp;($A15110+1/24))-COUNTIF(tData[BezoekEind],"&lt;="&amp;$A15110)</f>
        <v/>
      </c>
      <c r="F15110" s="15">
        <f>COUNTIF(tData[BezoekLangStart],"&lt;"&amp;($A15110+1/24))-COUNTIF(tData[BezoekLangEind],"&lt;="&amp;$A15110)</f>
        <v/>
      </c>
      <c r="G15110" s="15">
        <f>IF($D15110=1,$B15110*100+$C15110,-1)</f>
        <v/>
      </c>
      <c r="H15110" s="15">
        <f>IF($D15110=1,$B15110,-1)</f>
        <v/>
      </c>
      <c r="I15110" s="15">
        <f>IF($D15110=1,$C15110,-1)</f>
        <v/>
      </c>
    </row>
    <row r="15111">
      <c r="A15111" s="33" t="n">
        <v>45921.5</v>
      </c>
      <c r="B15111" s="15">
        <f>WEEKDAY($A15111,2)</f>
        <v/>
      </c>
      <c r="C15111" s="15">
        <f>HOUR($A15111)</f>
        <v/>
      </c>
      <c r="D15111" s="15">
        <f>IF(AND($A15111&gt;=Instellingen!$B$6,$A15111&lt;Instellingen!$B$7),1,0)</f>
        <v/>
      </c>
      <c r="E15111" s="15">
        <f>COUNTIF(tData[BezoekStart],"&lt;"&amp;($A15111+1/24))-COUNTIF(tData[BezoekEind],"&lt;="&amp;$A15111)</f>
        <v/>
      </c>
      <c r="F15111" s="15">
        <f>COUNTIF(tData[BezoekLangStart],"&lt;"&amp;($A15111+1/24))-COUNTIF(tData[BezoekLangEind],"&lt;="&amp;$A15111)</f>
        <v/>
      </c>
      <c r="G15111" s="15">
        <f>IF($D15111=1,$B15111*100+$C15111,-1)</f>
        <v/>
      </c>
      <c r="H15111" s="15">
        <f>IF($D15111=1,$B15111,-1)</f>
        <v/>
      </c>
      <c r="I15111" s="15">
        <f>IF($D15111=1,$C15111,-1)</f>
        <v/>
      </c>
    </row>
    <row r="15112">
      <c r="A15112" s="33" t="n">
        <v>45921.54166666666</v>
      </c>
      <c r="B15112" s="15">
        <f>WEEKDAY($A15112,2)</f>
        <v/>
      </c>
      <c r="C15112" s="15">
        <f>HOUR($A15112)</f>
        <v/>
      </c>
      <c r="D15112" s="15">
        <f>IF(AND($A15112&gt;=Instellingen!$B$6,$A15112&lt;Instellingen!$B$7),1,0)</f>
        <v/>
      </c>
      <c r="E15112" s="15">
        <f>COUNTIF(tData[BezoekStart],"&lt;"&amp;($A15112+1/24))-COUNTIF(tData[BezoekEind],"&lt;="&amp;$A15112)</f>
        <v/>
      </c>
      <c r="F15112" s="15">
        <f>COUNTIF(tData[BezoekLangStart],"&lt;"&amp;($A15112+1/24))-COUNTIF(tData[BezoekLangEind],"&lt;="&amp;$A15112)</f>
        <v/>
      </c>
      <c r="G15112" s="15">
        <f>IF($D15112=1,$B15112*100+$C15112,-1)</f>
        <v/>
      </c>
      <c r="H15112" s="15">
        <f>IF($D15112=1,$B15112,-1)</f>
        <v/>
      </c>
      <c r="I15112" s="15">
        <f>IF($D15112=1,$C15112,-1)</f>
        <v/>
      </c>
    </row>
    <row r="15113">
      <c r="A15113" s="33" t="n">
        <v>45921.58333333334</v>
      </c>
      <c r="B15113" s="15">
        <f>WEEKDAY($A15113,2)</f>
        <v/>
      </c>
      <c r="C15113" s="15">
        <f>HOUR($A15113)</f>
        <v/>
      </c>
      <c r="D15113" s="15">
        <f>IF(AND($A15113&gt;=Instellingen!$B$6,$A15113&lt;Instellingen!$B$7),1,0)</f>
        <v/>
      </c>
      <c r="E15113" s="15">
        <f>COUNTIF(tData[BezoekStart],"&lt;"&amp;($A15113+1/24))-COUNTIF(tData[BezoekEind],"&lt;="&amp;$A15113)</f>
        <v/>
      </c>
      <c r="F15113" s="15">
        <f>COUNTIF(tData[BezoekLangStart],"&lt;"&amp;($A15113+1/24))-COUNTIF(tData[BezoekLangEind],"&lt;="&amp;$A15113)</f>
        <v/>
      </c>
      <c r="G15113" s="15">
        <f>IF($D15113=1,$B15113*100+$C15113,-1)</f>
        <v/>
      </c>
      <c r="H15113" s="15">
        <f>IF($D15113=1,$B15113,-1)</f>
        <v/>
      </c>
      <c r="I15113" s="15">
        <f>IF($D15113=1,$C15113,-1)</f>
        <v/>
      </c>
    </row>
    <row r="15114">
      <c r="A15114" s="33" t="n">
        <v>45921.625</v>
      </c>
      <c r="B15114" s="15">
        <f>WEEKDAY($A15114,2)</f>
        <v/>
      </c>
      <c r="C15114" s="15">
        <f>HOUR($A15114)</f>
        <v/>
      </c>
      <c r="D15114" s="15">
        <f>IF(AND($A15114&gt;=Instellingen!$B$6,$A15114&lt;Instellingen!$B$7),1,0)</f>
        <v/>
      </c>
      <c r="E15114" s="15">
        <f>COUNTIF(tData[BezoekStart],"&lt;"&amp;($A15114+1/24))-COUNTIF(tData[BezoekEind],"&lt;="&amp;$A15114)</f>
        <v/>
      </c>
      <c r="F15114" s="15">
        <f>COUNTIF(tData[BezoekLangStart],"&lt;"&amp;($A15114+1/24))-COUNTIF(tData[BezoekLangEind],"&lt;="&amp;$A15114)</f>
        <v/>
      </c>
      <c r="G15114" s="15">
        <f>IF($D15114=1,$B15114*100+$C15114,-1)</f>
        <v/>
      </c>
      <c r="H15114" s="15">
        <f>IF($D15114=1,$B15114,-1)</f>
        <v/>
      </c>
      <c r="I15114" s="15">
        <f>IF($D15114=1,$C15114,-1)</f>
        <v/>
      </c>
    </row>
    <row r="15115">
      <c r="A15115" s="33" t="n">
        <v>45921.66666666666</v>
      </c>
      <c r="B15115" s="15">
        <f>WEEKDAY($A15115,2)</f>
        <v/>
      </c>
      <c r="C15115" s="15">
        <f>HOUR($A15115)</f>
        <v/>
      </c>
      <c r="D15115" s="15">
        <f>IF(AND($A15115&gt;=Instellingen!$B$6,$A15115&lt;Instellingen!$B$7),1,0)</f>
        <v/>
      </c>
      <c r="E15115" s="15">
        <f>COUNTIF(tData[BezoekStart],"&lt;"&amp;($A15115+1/24))-COUNTIF(tData[BezoekEind],"&lt;="&amp;$A15115)</f>
        <v/>
      </c>
      <c r="F15115" s="15">
        <f>COUNTIF(tData[BezoekLangStart],"&lt;"&amp;($A15115+1/24))-COUNTIF(tData[BezoekLangEind],"&lt;="&amp;$A15115)</f>
        <v/>
      </c>
      <c r="G15115" s="15">
        <f>IF($D15115=1,$B15115*100+$C15115,-1)</f>
        <v/>
      </c>
      <c r="H15115" s="15">
        <f>IF($D15115=1,$B15115,-1)</f>
        <v/>
      </c>
      <c r="I15115" s="15">
        <f>IF($D15115=1,$C15115,-1)</f>
        <v/>
      </c>
    </row>
    <row r="15116">
      <c r="A15116" s="33" t="n">
        <v>45921.70833333334</v>
      </c>
      <c r="B15116" s="15">
        <f>WEEKDAY($A15116,2)</f>
        <v/>
      </c>
      <c r="C15116" s="15">
        <f>HOUR($A15116)</f>
        <v/>
      </c>
      <c r="D15116" s="15">
        <f>IF(AND($A15116&gt;=Instellingen!$B$6,$A15116&lt;Instellingen!$B$7),1,0)</f>
        <v/>
      </c>
      <c r="E15116" s="15">
        <f>COUNTIF(tData[BezoekStart],"&lt;"&amp;($A15116+1/24))-COUNTIF(tData[BezoekEind],"&lt;="&amp;$A15116)</f>
        <v/>
      </c>
      <c r="F15116" s="15">
        <f>COUNTIF(tData[BezoekLangStart],"&lt;"&amp;($A15116+1/24))-COUNTIF(tData[BezoekLangEind],"&lt;="&amp;$A15116)</f>
        <v/>
      </c>
      <c r="G15116" s="15">
        <f>IF($D15116=1,$B15116*100+$C15116,-1)</f>
        <v/>
      </c>
      <c r="H15116" s="15">
        <f>IF($D15116=1,$B15116,-1)</f>
        <v/>
      </c>
      <c r="I15116" s="15">
        <f>IF($D15116=1,$C15116,-1)</f>
        <v/>
      </c>
    </row>
    <row r="15117">
      <c r="A15117" s="33" t="n">
        <v>45921.75</v>
      </c>
      <c r="B15117" s="15">
        <f>WEEKDAY($A15117,2)</f>
        <v/>
      </c>
      <c r="C15117" s="15">
        <f>HOUR($A15117)</f>
        <v/>
      </c>
      <c r="D15117" s="15">
        <f>IF(AND($A15117&gt;=Instellingen!$B$6,$A15117&lt;Instellingen!$B$7),1,0)</f>
        <v/>
      </c>
      <c r="E15117" s="15">
        <f>COUNTIF(tData[BezoekStart],"&lt;"&amp;($A15117+1/24))-COUNTIF(tData[BezoekEind],"&lt;="&amp;$A15117)</f>
        <v/>
      </c>
      <c r="F15117" s="15">
        <f>COUNTIF(tData[BezoekLangStart],"&lt;"&amp;($A15117+1/24))-COUNTIF(tData[BezoekLangEind],"&lt;="&amp;$A15117)</f>
        <v/>
      </c>
      <c r="G15117" s="15">
        <f>IF($D15117=1,$B15117*100+$C15117,-1)</f>
        <v/>
      </c>
      <c r="H15117" s="15">
        <f>IF($D15117=1,$B15117,-1)</f>
        <v/>
      </c>
      <c r="I15117" s="15">
        <f>IF($D15117=1,$C15117,-1)</f>
        <v/>
      </c>
    </row>
    <row r="15118">
      <c r="A15118" s="33" t="n">
        <v>45921.79166666666</v>
      </c>
      <c r="B15118" s="15">
        <f>WEEKDAY($A15118,2)</f>
        <v/>
      </c>
      <c r="C15118" s="15">
        <f>HOUR($A15118)</f>
        <v/>
      </c>
      <c r="D15118" s="15">
        <f>IF(AND($A15118&gt;=Instellingen!$B$6,$A15118&lt;Instellingen!$B$7),1,0)</f>
        <v/>
      </c>
      <c r="E15118" s="15">
        <f>COUNTIF(tData[BezoekStart],"&lt;"&amp;($A15118+1/24))-COUNTIF(tData[BezoekEind],"&lt;="&amp;$A15118)</f>
        <v/>
      </c>
      <c r="F15118" s="15">
        <f>COUNTIF(tData[BezoekLangStart],"&lt;"&amp;($A15118+1/24))-COUNTIF(tData[BezoekLangEind],"&lt;="&amp;$A15118)</f>
        <v/>
      </c>
      <c r="G15118" s="15">
        <f>IF($D15118=1,$B15118*100+$C15118,-1)</f>
        <v/>
      </c>
      <c r="H15118" s="15">
        <f>IF($D15118=1,$B15118,-1)</f>
        <v/>
      </c>
      <c r="I15118" s="15">
        <f>IF($D15118=1,$C15118,-1)</f>
        <v/>
      </c>
    </row>
    <row r="15119">
      <c r="A15119" s="33" t="n">
        <v>45921.83333333334</v>
      </c>
      <c r="B15119" s="15">
        <f>WEEKDAY($A15119,2)</f>
        <v/>
      </c>
      <c r="C15119" s="15">
        <f>HOUR($A15119)</f>
        <v/>
      </c>
      <c r="D15119" s="15">
        <f>IF(AND($A15119&gt;=Instellingen!$B$6,$A15119&lt;Instellingen!$B$7),1,0)</f>
        <v/>
      </c>
      <c r="E15119" s="15">
        <f>COUNTIF(tData[BezoekStart],"&lt;"&amp;($A15119+1/24))-COUNTIF(tData[BezoekEind],"&lt;="&amp;$A15119)</f>
        <v/>
      </c>
      <c r="F15119" s="15">
        <f>COUNTIF(tData[BezoekLangStart],"&lt;"&amp;($A15119+1/24))-COUNTIF(tData[BezoekLangEind],"&lt;="&amp;$A15119)</f>
        <v/>
      </c>
      <c r="G15119" s="15">
        <f>IF($D15119=1,$B15119*100+$C15119,-1)</f>
        <v/>
      </c>
      <c r="H15119" s="15">
        <f>IF($D15119=1,$B15119,-1)</f>
        <v/>
      </c>
      <c r="I15119" s="15">
        <f>IF($D15119=1,$C15119,-1)</f>
        <v/>
      </c>
    </row>
    <row r="15120">
      <c r="A15120" s="33" t="n">
        <v>45921.875</v>
      </c>
      <c r="B15120" s="15">
        <f>WEEKDAY($A15120,2)</f>
        <v/>
      </c>
      <c r="C15120" s="15">
        <f>HOUR($A15120)</f>
        <v/>
      </c>
      <c r="D15120" s="15">
        <f>IF(AND($A15120&gt;=Instellingen!$B$6,$A15120&lt;Instellingen!$B$7),1,0)</f>
        <v/>
      </c>
      <c r="E15120" s="15">
        <f>COUNTIF(tData[BezoekStart],"&lt;"&amp;($A15120+1/24))-COUNTIF(tData[BezoekEind],"&lt;="&amp;$A15120)</f>
        <v/>
      </c>
      <c r="F15120" s="15">
        <f>COUNTIF(tData[BezoekLangStart],"&lt;"&amp;($A15120+1/24))-COUNTIF(tData[BezoekLangEind],"&lt;="&amp;$A15120)</f>
        <v/>
      </c>
      <c r="G15120" s="15">
        <f>IF($D15120=1,$B15120*100+$C15120,-1)</f>
        <v/>
      </c>
      <c r="H15120" s="15">
        <f>IF($D15120=1,$B15120,-1)</f>
        <v/>
      </c>
      <c r="I15120" s="15">
        <f>IF($D15120=1,$C15120,-1)</f>
        <v/>
      </c>
    </row>
    <row r="15121">
      <c r="A15121" s="33" t="n">
        <v>45921.91666666666</v>
      </c>
      <c r="B15121" s="15">
        <f>WEEKDAY($A15121,2)</f>
        <v/>
      </c>
      <c r="C15121" s="15">
        <f>HOUR($A15121)</f>
        <v/>
      </c>
      <c r="D15121" s="15">
        <f>IF(AND($A15121&gt;=Instellingen!$B$6,$A15121&lt;Instellingen!$B$7),1,0)</f>
        <v/>
      </c>
      <c r="E15121" s="15">
        <f>COUNTIF(tData[BezoekStart],"&lt;"&amp;($A15121+1/24))-COUNTIF(tData[BezoekEind],"&lt;="&amp;$A15121)</f>
        <v/>
      </c>
      <c r="F15121" s="15">
        <f>COUNTIF(tData[BezoekLangStart],"&lt;"&amp;($A15121+1/24))-COUNTIF(tData[BezoekLangEind],"&lt;="&amp;$A15121)</f>
        <v/>
      </c>
      <c r="G15121" s="15">
        <f>IF($D15121=1,$B15121*100+$C15121,-1)</f>
        <v/>
      </c>
      <c r="H15121" s="15">
        <f>IF($D15121=1,$B15121,-1)</f>
        <v/>
      </c>
      <c r="I15121" s="15">
        <f>IF($D15121=1,$C15121,-1)</f>
        <v/>
      </c>
    </row>
    <row r="15122">
      <c r="A15122" s="33" t="n">
        <v>45921.95833333334</v>
      </c>
      <c r="B15122" s="15">
        <f>WEEKDAY($A15122,2)</f>
        <v/>
      </c>
      <c r="C15122" s="15">
        <f>HOUR($A15122)</f>
        <v/>
      </c>
      <c r="D15122" s="15">
        <f>IF(AND($A15122&gt;=Instellingen!$B$6,$A15122&lt;Instellingen!$B$7),1,0)</f>
        <v/>
      </c>
      <c r="E15122" s="15">
        <f>COUNTIF(tData[BezoekStart],"&lt;"&amp;($A15122+1/24))-COUNTIF(tData[BezoekEind],"&lt;="&amp;$A15122)</f>
        <v/>
      </c>
      <c r="F15122" s="15">
        <f>COUNTIF(tData[BezoekLangStart],"&lt;"&amp;($A15122+1/24))-COUNTIF(tData[BezoekLangEind],"&lt;="&amp;$A15122)</f>
        <v/>
      </c>
      <c r="G15122" s="15">
        <f>IF($D15122=1,$B15122*100+$C15122,-1)</f>
        <v/>
      </c>
      <c r="H15122" s="15">
        <f>IF($D15122=1,$B15122,-1)</f>
        <v/>
      </c>
      <c r="I15122" s="15">
        <f>IF($D15122=1,$C15122,-1)</f>
        <v/>
      </c>
    </row>
    <row r="15123">
      <c r="A15123" s="33" t="n">
        <v>45922</v>
      </c>
      <c r="B15123" s="15">
        <f>WEEKDAY($A15123,2)</f>
        <v/>
      </c>
      <c r="C15123" s="15">
        <f>HOUR($A15123)</f>
        <v/>
      </c>
      <c r="D15123" s="15">
        <f>IF(AND($A15123&gt;=Instellingen!$B$6,$A15123&lt;Instellingen!$B$7),1,0)</f>
        <v/>
      </c>
      <c r="E15123" s="15">
        <f>COUNTIF(tData[BezoekStart],"&lt;"&amp;($A15123+1/24))-COUNTIF(tData[BezoekEind],"&lt;="&amp;$A15123)</f>
        <v/>
      </c>
      <c r="F15123" s="15">
        <f>COUNTIF(tData[BezoekLangStart],"&lt;"&amp;($A15123+1/24))-COUNTIF(tData[BezoekLangEind],"&lt;="&amp;$A15123)</f>
        <v/>
      </c>
      <c r="G15123" s="15">
        <f>IF($D15123=1,$B15123*100+$C15123,-1)</f>
        <v/>
      </c>
      <c r="H15123" s="15">
        <f>IF($D15123=1,$B15123,-1)</f>
        <v/>
      </c>
      <c r="I15123" s="15">
        <f>IF($D15123=1,$C15123,-1)</f>
        <v/>
      </c>
    </row>
    <row r="15124">
      <c r="A15124" s="33" t="n">
        <v>45922.04166666666</v>
      </c>
      <c r="B15124" s="15">
        <f>WEEKDAY($A15124,2)</f>
        <v/>
      </c>
      <c r="C15124" s="15">
        <f>HOUR($A15124)</f>
        <v/>
      </c>
      <c r="D15124" s="15">
        <f>IF(AND($A15124&gt;=Instellingen!$B$6,$A15124&lt;Instellingen!$B$7),1,0)</f>
        <v/>
      </c>
      <c r="E15124" s="15">
        <f>COUNTIF(tData[BezoekStart],"&lt;"&amp;($A15124+1/24))-COUNTIF(tData[BezoekEind],"&lt;="&amp;$A15124)</f>
        <v/>
      </c>
      <c r="F15124" s="15">
        <f>COUNTIF(tData[BezoekLangStart],"&lt;"&amp;($A15124+1/24))-COUNTIF(tData[BezoekLangEind],"&lt;="&amp;$A15124)</f>
        <v/>
      </c>
      <c r="G15124" s="15">
        <f>IF($D15124=1,$B15124*100+$C15124,-1)</f>
        <v/>
      </c>
      <c r="H15124" s="15">
        <f>IF($D15124=1,$B15124,-1)</f>
        <v/>
      </c>
      <c r="I15124" s="15">
        <f>IF($D15124=1,$C15124,-1)</f>
        <v/>
      </c>
    </row>
    <row r="15125">
      <c r="A15125" s="33" t="n">
        <v>45922.08333333334</v>
      </c>
      <c r="B15125" s="15">
        <f>WEEKDAY($A15125,2)</f>
        <v/>
      </c>
      <c r="C15125" s="15">
        <f>HOUR($A15125)</f>
        <v/>
      </c>
      <c r="D15125" s="15">
        <f>IF(AND($A15125&gt;=Instellingen!$B$6,$A15125&lt;Instellingen!$B$7),1,0)</f>
        <v/>
      </c>
      <c r="E15125" s="15">
        <f>COUNTIF(tData[BezoekStart],"&lt;"&amp;($A15125+1/24))-COUNTIF(tData[BezoekEind],"&lt;="&amp;$A15125)</f>
        <v/>
      </c>
      <c r="F15125" s="15">
        <f>COUNTIF(tData[BezoekLangStart],"&lt;"&amp;($A15125+1/24))-COUNTIF(tData[BezoekLangEind],"&lt;="&amp;$A15125)</f>
        <v/>
      </c>
      <c r="G15125" s="15">
        <f>IF($D15125=1,$B15125*100+$C15125,-1)</f>
        <v/>
      </c>
      <c r="H15125" s="15">
        <f>IF($D15125=1,$B15125,-1)</f>
        <v/>
      </c>
      <c r="I15125" s="15">
        <f>IF($D15125=1,$C15125,-1)</f>
        <v/>
      </c>
    </row>
    <row r="15126">
      <c r="A15126" s="33" t="n">
        <v>45922.125</v>
      </c>
      <c r="B15126" s="15">
        <f>WEEKDAY($A15126,2)</f>
        <v/>
      </c>
      <c r="C15126" s="15">
        <f>HOUR($A15126)</f>
        <v/>
      </c>
      <c r="D15126" s="15">
        <f>IF(AND($A15126&gt;=Instellingen!$B$6,$A15126&lt;Instellingen!$B$7),1,0)</f>
        <v/>
      </c>
      <c r="E15126" s="15">
        <f>COUNTIF(tData[BezoekStart],"&lt;"&amp;($A15126+1/24))-COUNTIF(tData[BezoekEind],"&lt;="&amp;$A15126)</f>
        <v/>
      </c>
      <c r="F15126" s="15">
        <f>COUNTIF(tData[BezoekLangStart],"&lt;"&amp;($A15126+1/24))-COUNTIF(tData[BezoekLangEind],"&lt;="&amp;$A15126)</f>
        <v/>
      </c>
      <c r="G15126" s="15">
        <f>IF($D15126=1,$B15126*100+$C15126,-1)</f>
        <v/>
      </c>
      <c r="H15126" s="15">
        <f>IF($D15126=1,$B15126,-1)</f>
        <v/>
      </c>
      <c r="I15126" s="15">
        <f>IF($D15126=1,$C15126,-1)</f>
        <v/>
      </c>
    </row>
    <row r="15127">
      <c r="A15127" s="33" t="n">
        <v>45922.16666666666</v>
      </c>
      <c r="B15127" s="15">
        <f>WEEKDAY($A15127,2)</f>
        <v/>
      </c>
      <c r="C15127" s="15">
        <f>HOUR($A15127)</f>
        <v/>
      </c>
      <c r="D15127" s="15">
        <f>IF(AND($A15127&gt;=Instellingen!$B$6,$A15127&lt;Instellingen!$B$7),1,0)</f>
        <v/>
      </c>
      <c r="E15127" s="15">
        <f>COUNTIF(tData[BezoekStart],"&lt;"&amp;($A15127+1/24))-COUNTIF(tData[BezoekEind],"&lt;="&amp;$A15127)</f>
        <v/>
      </c>
      <c r="F15127" s="15">
        <f>COUNTIF(tData[BezoekLangStart],"&lt;"&amp;($A15127+1/24))-COUNTIF(tData[BezoekLangEind],"&lt;="&amp;$A15127)</f>
        <v/>
      </c>
      <c r="G15127" s="15">
        <f>IF($D15127=1,$B15127*100+$C15127,-1)</f>
        <v/>
      </c>
      <c r="H15127" s="15">
        <f>IF($D15127=1,$B15127,-1)</f>
        <v/>
      </c>
      <c r="I15127" s="15">
        <f>IF($D15127=1,$C15127,-1)</f>
        <v/>
      </c>
    </row>
    <row r="15128">
      <c r="A15128" s="33" t="n">
        <v>45922.20833333334</v>
      </c>
      <c r="B15128" s="15">
        <f>WEEKDAY($A15128,2)</f>
        <v/>
      </c>
      <c r="C15128" s="15">
        <f>HOUR($A15128)</f>
        <v/>
      </c>
      <c r="D15128" s="15">
        <f>IF(AND($A15128&gt;=Instellingen!$B$6,$A15128&lt;Instellingen!$B$7),1,0)</f>
        <v/>
      </c>
      <c r="E15128" s="15">
        <f>COUNTIF(tData[BezoekStart],"&lt;"&amp;($A15128+1/24))-COUNTIF(tData[BezoekEind],"&lt;="&amp;$A15128)</f>
        <v/>
      </c>
      <c r="F15128" s="15">
        <f>COUNTIF(tData[BezoekLangStart],"&lt;"&amp;($A15128+1/24))-COUNTIF(tData[BezoekLangEind],"&lt;="&amp;$A15128)</f>
        <v/>
      </c>
      <c r="G15128" s="15">
        <f>IF($D15128=1,$B15128*100+$C15128,-1)</f>
        <v/>
      </c>
      <c r="H15128" s="15">
        <f>IF($D15128=1,$B15128,-1)</f>
        <v/>
      </c>
      <c r="I15128" s="15">
        <f>IF($D15128=1,$C15128,-1)</f>
        <v/>
      </c>
    </row>
    <row r="15129">
      <c r="A15129" s="33" t="n">
        <v>45922.25</v>
      </c>
      <c r="B15129" s="15">
        <f>WEEKDAY($A15129,2)</f>
        <v/>
      </c>
      <c r="C15129" s="15">
        <f>HOUR($A15129)</f>
        <v/>
      </c>
      <c r="D15129" s="15">
        <f>IF(AND($A15129&gt;=Instellingen!$B$6,$A15129&lt;Instellingen!$B$7),1,0)</f>
        <v/>
      </c>
      <c r="E15129" s="15">
        <f>COUNTIF(tData[BezoekStart],"&lt;"&amp;($A15129+1/24))-COUNTIF(tData[BezoekEind],"&lt;="&amp;$A15129)</f>
        <v/>
      </c>
      <c r="F15129" s="15">
        <f>COUNTIF(tData[BezoekLangStart],"&lt;"&amp;($A15129+1/24))-COUNTIF(tData[BezoekLangEind],"&lt;="&amp;$A15129)</f>
        <v/>
      </c>
      <c r="G15129" s="15">
        <f>IF($D15129=1,$B15129*100+$C15129,-1)</f>
        <v/>
      </c>
      <c r="H15129" s="15">
        <f>IF($D15129=1,$B15129,-1)</f>
        <v/>
      </c>
      <c r="I15129" s="15">
        <f>IF($D15129=1,$C15129,-1)</f>
        <v/>
      </c>
    </row>
    <row r="15130">
      <c r="A15130" s="33" t="n">
        <v>45922.29166666666</v>
      </c>
      <c r="B15130" s="15">
        <f>WEEKDAY($A15130,2)</f>
        <v/>
      </c>
      <c r="C15130" s="15">
        <f>HOUR($A15130)</f>
        <v/>
      </c>
      <c r="D15130" s="15">
        <f>IF(AND($A15130&gt;=Instellingen!$B$6,$A15130&lt;Instellingen!$B$7),1,0)</f>
        <v/>
      </c>
      <c r="E15130" s="15">
        <f>COUNTIF(tData[BezoekStart],"&lt;"&amp;($A15130+1/24))-COUNTIF(tData[BezoekEind],"&lt;="&amp;$A15130)</f>
        <v/>
      </c>
      <c r="F15130" s="15">
        <f>COUNTIF(tData[BezoekLangStart],"&lt;"&amp;($A15130+1/24))-COUNTIF(tData[BezoekLangEind],"&lt;="&amp;$A15130)</f>
        <v/>
      </c>
      <c r="G15130" s="15">
        <f>IF($D15130=1,$B15130*100+$C15130,-1)</f>
        <v/>
      </c>
      <c r="H15130" s="15">
        <f>IF($D15130=1,$B15130,-1)</f>
        <v/>
      </c>
      <c r="I15130" s="15">
        <f>IF($D15130=1,$C15130,-1)</f>
        <v/>
      </c>
    </row>
    <row r="15131">
      <c r="A15131" s="33" t="n">
        <v>45922.33333333334</v>
      </c>
      <c r="B15131" s="15">
        <f>WEEKDAY($A15131,2)</f>
        <v/>
      </c>
      <c r="C15131" s="15">
        <f>HOUR($A15131)</f>
        <v/>
      </c>
      <c r="D15131" s="15">
        <f>IF(AND($A15131&gt;=Instellingen!$B$6,$A15131&lt;Instellingen!$B$7),1,0)</f>
        <v/>
      </c>
      <c r="E15131" s="15">
        <f>COUNTIF(tData[BezoekStart],"&lt;"&amp;($A15131+1/24))-COUNTIF(tData[BezoekEind],"&lt;="&amp;$A15131)</f>
        <v/>
      </c>
      <c r="F15131" s="15">
        <f>COUNTIF(tData[BezoekLangStart],"&lt;"&amp;($A15131+1/24))-COUNTIF(tData[BezoekLangEind],"&lt;="&amp;$A15131)</f>
        <v/>
      </c>
      <c r="G15131" s="15">
        <f>IF($D15131=1,$B15131*100+$C15131,-1)</f>
        <v/>
      </c>
      <c r="H15131" s="15">
        <f>IF($D15131=1,$B15131,-1)</f>
        <v/>
      </c>
      <c r="I15131" s="15">
        <f>IF($D15131=1,$C15131,-1)</f>
        <v/>
      </c>
    </row>
    <row r="15132">
      <c r="A15132" s="33" t="n">
        <v>45922.375</v>
      </c>
      <c r="B15132" s="15">
        <f>WEEKDAY($A15132,2)</f>
        <v/>
      </c>
      <c r="C15132" s="15">
        <f>HOUR($A15132)</f>
        <v/>
      </c>
      <c r="D15132" s="15">
        <f>IF(AND($A15132&gt;=Instellingen!$B$6,$A15132&lt;Instellingen!$B$7),1,0)</f>
        <v/>
      </c>
      <c r="E15132" s="15">
        <f>COUNTIF(tData[BezoekStart],"&lt;"&amp;($A15132+1/24))-COUNTIF(tData[BezoekEind],"&lt;="&amp;$A15132)</f>
        <v/>
      </c>
      <c r="F15132" s="15">
        <f>COUNTIF(tData[BezoekLangStart],"&lt;"&amp;($A15132+1/24))-COUNTIF(tData[BezoekLangEind],"&lt;="&amp;$A15132)</f>
        <v/>
      </c>
      <c r="G15132" s="15">
        <f>IF($D15132=1,$B15132*100+$C15132,-1)</f>
        <v/>
      </c>
      <c r="H15132" s="15">
        <f>IF($D15132=1,$B15132,-1)</f>
        <v/>
      </c>
      <c r="I15132" s="15">
        <f>IF($D15132=1,$C15132,-1)</f>
        <v/>
      </c>
    </row>
    <row r="15133">
      <c r="A15133" s="33" t="n">
        <v>45922.41666666666</v>
      </c>
      <c r="B15133" s="15">
        <f>WEEKDAY($A15133,2)</f>
        <v/>
      </c>
      <c r="C15133" s="15">
        <f>HOUR($A15133)</f>
        <v/>
      </c>
      <c r="D15133" s="15">
        <f>IF(AND($A15133&gt;=Instellingen!$B$6,$A15133&lt;Instellingen!$B$7),1,0)</f>
        <v/>
      </c>
      <c r="E15133" s="15">
        <f>COUNTIF(tData[BezoekStart],"&lt;"&amp;($A15133+1/24))-COUNTIF(tData[BezoekEind],"&lt;="&amp;$A15133)</f>
        <v/>
      </c>
      <c r="F15133" s="15">
        <f>COUNTIF(tData[BezoekLangStart],"&lt;"&amp;($A15133+1/24))-COUNTIF(tData[BezoekLangEind],"&lt;="&amp;$A15133)</f>
        <v/>
      </c>
      <c r="G15133" s="15">
        <f>IF($D15133=1,$B15133*100+$C15133,-1)</f>
        <v/>
      </c>
      <c r="H15133" s="15">
        <f>IF($D15133=1,$B15133,-1)</f>
        <v/>
      </c>
      <c r="I15133" s="15">
        <f>IF($D15133=1,$C15133,-1)</f>
        <v/>
      </c>
    </row>
    <row r="15134">
      <c r="A15134" s="33" t="n">
        <v>45922.45833333334</v>
      </c>
      <c r="B15134" s="15">
        <f>WEEKDAY($A15134,2)</f>
        <v/>
      </c>
      <c r="C15134" s="15">
        <f>HOUR($A15134)</f>
        <v/>
      </c>
      <c r="D15134" s="15">
        <f>IF(AND($A15134&gt;=Instellingen!$B$6,$A15134&lt;Instellingen!$B$7),1,0)</f>
        <v/>
      </c>
      <c r="E15134" s="15">
        <f>COUNTIF(tData[BezoekStart],"&lt;"&amp;($A15134+1/24))-COUNTIF(tData[BezoekEind],"&lt;="&amp;$A15134)</f>
        <v/>
      </c>
      <c r="F15134" s="15">
        <f>COUNTIF(tData[BezoekLangStart],"&lt;"&amp;($A15134+1/24))-COUNTIF(tData[BezoekLangEind],"&lt;="&amp;$A15134)</f>
        <v/>
      </c>
      <c r="G15134" s="15">
        <f>IF($D15134=1,$B15134*100+$C15134,-1)</f>
        <v/>
      </c>
      <c r="H15134" s="15">
        <f>IF($D15134=1,$B15134,-1)</f>
        <v/>
      </c>
      <c r="I15134" s="15">
        <f>IF($D15134=1,$C15134,-1)</f>
        <v/>
      </c>
    </row>
    <row r="15135">
      <c r="A15135" s="33" t="n">
        <v>45922.5</v>
      </c>
      <c r="B15135" s="15">
        <f>WEEKDAY($A15135,2)</f>
        <v/>
      </c>
      <c r="C15135" s="15">
        <f>HOUR($A15135)</f>
        <v/>
      </c>
      <c r="D15135" s="15">
        <f>IF(AND($A15135&gt;=Instellingen!$B$6,$A15135&lt;Instellingen!$B$7),1,0)</f>
        <v/>
      </c>
      <c r="E15135" s="15">
        <f>COUNTIF(tData[BezoekStart],"&lt;"&amp;($A15135+1/24))-COUNTIF(tData[BezoekEind],"&lt;="&amp;$A15135)</f>
        <v/>
      </c>
      <c r="F15135" s="15">
        <f>COUNTIF(tData[BezoekLangStart],"&lt;"&amp;($A15135+1/24))-COUNTIF(tData[BezoekLangEind],"&lt;="&amp;$A15135)</f>
        <v/>
      </c>
      <c r="G15135" s="15">
        <f>IF($D15135=1,$B15135*100+$C15135,-1)</f>
        <v/>
      </c>
      <c r="H15135" s="15">
        <f>IF($D15135=1,$B15135,-1)</f>
        <v/>
      </c>
      <c r="I15135" s="15">
        <f>IF($D15135=1,$C15135,-1)</f>
        <v/>
      </c>
    </row>
    <row r="15136">
      <c r="A15136" s="33" t="n">
        <v>45922.54166666666</v>
      </c>
      <c r="B15136" s="15">
        <f>WEEKDAY($A15136,2)</f>
        <v/>
      </c>
      <c r="C15136" s="15">
        <f>HOUR($A15136)</f>
        <v/>
      </c>
      <c r="D15136" s="15">
        <f>IF(AND($A15136&gt;=Instellingen!$B$6,$A15136&lt;Instellingen!$B$7),1,0)</f>
        <v/>
      </c>
      <c r="E15136" s="15">
        <f>COUNTIF(tData[BezoekStart],"&lt;"&amp;($A15136+1/24))-COUNTIF(tData[BezoekEind],"&lt;="&amp;$A15136)</f>
        <v/>
      </c>
      <c r="F15136" s="15">
        <f>COUNTIF(tData[BezoekLangStart],"&lt;"&amp;($A15136+1/24))-COUNTIF(tData[BezoekLangEind],"&lt;="&amp;$A15136)</f>
        <v/>
      </c>
      <c r="G15136" s="15">
        <f>IF($D15136=1,$B15136*100+$C15136,-1)</f>
        <v/>
      </c>
      <c r="H15136" s="15">
        <f>IF($D15136=1,$B15136,-1)</f>
        <v/>
      </c>
      <c r="I15136" s="15">
        <f>IF($D15136=1,$C15136,-1)</f>
        <v/>
      </c>
    </row>
    <row r="15137">
      <c r="A15137" s="33" t="n">
        <v>45922.58333333334</v>
      </c>
      <c r="B15137" s="15">
        <f>WEEKDAY($A15137,2)</f>
        <v/>
      </c>
      <c r="C15137" s="15">
        <f>HOUR($A15137)</f>
        <v/>
      </c>
      <c r="D15137" s="15">
        <f>IF(AND($A15137&gt;=Instellingen!$B$6,$A15137&lt;Instellingen!$B$7),1,0)</f>
        <v/>
      </c>
      <c r="E15137" s="15">
        <f>COUNTIF(tData[BezoekStart],"&lt;"&amp;($A15137+1/24))-COUNTIF(tData[BezoekEind],"&lt;="&amp;$A15137)</f>
        <v/>
      </c>
      <c r="F15137" s="15">
        <f>COUNTIF(tData[BezoekLangStart],"&lt;"&amp;($A15137+1/24))-COUNTIF(tData[BezoekLangEind],"&lt;="&amp;$A15137)</f>
        <v/>
      </c>
      <c r="G15137" s="15">
        <f>IF($D15137=1,$B15137*100+$C15137,-1)</f>
        <v/>
      </c>
      <c r="H15137" s="15">
        <f>IF($D15137=1,$B15137,-1)</f>
        <v/>
      </c>
      <c r="I15137" s="15">
        <f>IF($D15137=1,$C15137,-1)</f>
        <v/>
      </c>
    </row>
    <row r="15138">
      <c r="A15138" s="33" t="n">
        <v>45922.625</v>
      </c>
      <c r="B15138" s="15">
        <f>WEEKDAY($A15138,2)</f>
        <v/>
      </c>
      <c r="C15138" s="15">
        <f>HOUR($A15138)</f>
        <v/>
      </c>
      <c r="D15138" s="15">
        <f>IF(AND($A15138&gt;=Instellingen!$B$6,$A15138&lt;Instellingen!$B$7),1,0)</f>
        <v/>
      </c>
      <c r="E15138" s="15">
        <f>COUNTIF(tData[BezoekStart],"&lt;"&amp;($A15138+1/24))-COUNTIF(tData[BezoekEind],"&lt;="&amp;$A15138)</f>
        <v/>
      </c>
      <c r="F15138" s="15">
        <f>COUNTIF(tData[BezoekLangStart],"&lt;"&amp;($A15138+1/24))-COUNTIF(tData[BezoekLangEind],"&lt;="&amp;$A15138)</f>
        <v/>
      </c>
      <c r="G15138" s="15">
        <f>IF($D15138=1,$B15138*100+$C15138,-1)</f>
        <v/>
      </c>
      <c r="H15138" s="15">
        <f>IF($D15138=1,$B15138,-1)</f>
        <v/>
      </c>
      <c r="I15138" s="15">
        <f>IF($D15138=1,$C15138,-1)</f>
        <v/>
      </c>
    </row>
    <row r="15139">
      <c r="A15139" s="33" t="n">
        <v>45922.66666666666</v>
      </c>
      <c r="B15139" s="15">
        <f>WEEKDAY($A15139,2)</f>
        <v/>
      </c>
      <c r="C15139" s="15">
        <f>HOUR($A15139)</f>
        <v/>
      </c>
      <c r="D15139" s="15">
        <f>IF(AND($A15139&gt;=Instellingen!$B$6,$A15139&lt;Instellingen!$B$7),1,0)</f>
        <v/>
      </c>
      <c r="E15139" s="15">
        <f>COUNTIF(tData[BezoekStart],"&lt;"&amp;($A15139+1/24))-COUNTIF(tData[BezoekEind],"&lt;="&amp;$A15139)</f>
        <v/>
      </c>
      <c r="F15139" s="15">
        <f>COUNTIF(tData[BezoekLangStart],"&lt;"&amp;($A15139+1/24))-COUNTIF(tData[BezoekLangEind],"&lt;="&amp;$A15139)</f>
        <v/>
      </c>
      <c r="G15139" s="15">
        <f>IF($D15139=1,$B15139*100+$C15139,-1)</f>
        <v/>
      </c>
      <c r="H15139" s="15">
        <f>IF($D15139=1,$B15139,-1)</f>
        <v/>
      </c>
      <c r="I15139" s="15">
        <f>IF($D15139=1,$C15139,-1)</f>
        <v/>
      </c>
    </row>
    <row r="15140">
      <c r="A15140" s="33" t="n">
        <v>45922.70833333334</v>
      </c>
      <c r="B15140" s="15">
        <f>WEEKDAY($A15140,2)</f>
        <v/>
      </c>
      <c r="C15140" s="15">
        <f>HOUR($A15140)</f>
        <v/>
      </c>
      <c r="D15140" s="15">
        <f>IF(AND($A15140&gt;=Instellingen!$B$6,$A15140&lt;Instellingen!$B$7),1,0)</f>
        <v/>
      </c>
      <c r="E15140" s="15">
        <f>COUNTIF(tData[BezoekStart],"&lt;"&amp;($A15140+1/24))-COUNTIF(tData[BezoekEind],"&lt;="&amp;$A15140)</f>
        <v/>
      </c>
      <c r="F15140" s="15">
        <f>COUNTIF(tData[BezoekLangStart],"&lt;"&amp;($A15140+1/24))-COUNTIF(tData[BezoekLangEind],"&lt;="&amp;$A15140)</f>
        <v/>
      </c>
      <c r="G15140" s="15">
        <f>IF($D15140=1,$B15140*100+$C15140,-1)</f>
        <v/>
      </c>
      <c r="H15140" s="15">
        <f>IF($D15140=1,$B15140,-1)</f>
        <v/>
      </c>
      <c r="I15140" s="15">
        <f>IF($D15140=1,$C15140,-1)</f>
        <v/>
      </c>
    </row>
    <row r="15141">
      <c r="A15141" s="33" t="n">
        <v>45922.75</v>
      </c>
      <c r="B15141" s="15">
        <f>WEEKDAY($A15141,2)</f>
        <v/>
      </c>
      <c r="C15141" s="15">
        <f>HOUR($A15141)</f>
        <v/>
      </c>
      <c r="D15141" s="15">
        <f>IF(AND($A15141&gt;=Instellingen!$B$6,$A15141&lt;Instellingen!$B$7),1,0)</f>
        <v/>
      </c>
      <c r="E15141" s="15">
        <f>COUNTIF(tData[BezoekStart],"&lt;"&amp;($A15141+1/24))-COUNTIF(tData[BezoekEind],"&lt;="&amp;$A15141)</f>
        <v/>
      </c>
      <c r="F15141" s="15">
        <f>COUNTIF(tData[BezoekLangStart],"&lt;"&amp;($A15141+1/24))-COUNTIF(tData[BezoekLangEind],"&lt;="&amp;$A15141)</f>
        <v/>
      </c>
      <c r="G15141" s="15">
        <f>IF($D15141=1,$B15141*100+$C15141,-1)</f>
        <v/>
      </c>
      <c r="H15141" s="15">
        <f>IF($D15141=1,$B15141,-1)</f>
        <v/>
      </c>
      <c r="I15141" s="15">
        <f>IF($D15141=1,$C15141,-1)</f>
        <v/>
      </c>
    </row>
    <row r="15142">
      <c r="A15142" s="33" t="n">
        <v>45922.79166666666</v>
      </c>
      <c r="B15142" s="15">
        <f>WEEKDAY($A15142,2)</f>
        <v/>
      </c>
      <c r="C15142" s="15">
        <f>HOUR($A15142)</f>
        <v/>
      </c>
      <c r="D15142" s="15">
        <f>IF(AND($A15142&gt;=Instellingen!$B$6,$A15142&lt;Instellingen!$B$7),1,0)</f>
        <v/>
      </c>
      <c r="E15142" s="15">
        <f>COUNTIF(tData[BezoekStart],"&lt;"&amp;($A15142+1/24))-COUNTIF(tData[BezoekEind],"&lt;="&amp;$A15142)</f>
        <v/>
      </c>
      <c r="F15142" s="15">
        <f>COUNTIF(tData[BezoekLangStart],"&lt;"&amp;($A15142+1/24))-COUNTIF(tData[BezoekLangEind],"&lt;="&amp;$A15142)</f>
        <v/>
      </c>
      <c r="G15142" s="15">
        <f>IF($D15142=1,$B15142*100+$C15142,-1)</f>
        <v/>
      </c>
      <c r="H15142" s="15">
        <f>IF($D15142=1,$B15142,-1)</f>
        <v/>
      </c>
      <c r="I15142" s="15">
        <f>IF($D15142=1,$C15142,-1)</f>
        <v/>
      </c>
    </row>
    <row r="15143">
      <c r="A15143" s="33" t="n">
        <v>45922.83333333334</v>
      </c>
      <c r="B15143" s="15">
        <f>WEEKDAY($A15143,2)</f>
        <v/>
      </c>
      <c r="C15143" s="15">
        <f>HOUR($A15143)</f>
        <v/>
      </c>
      <c r="D15143" s="15">
        <f>IF(AND($A15143&gt;=Instellingen!$B$6,$A15143&lt;Instellingen!$B$7),1,0)</f>
        <v/>
      </c>
      <c r="E15143" s="15">
        <f>COUNTIF(tData[BezoekStart],"&lt;"&amp;($A15143+1/24))-COUNTIF(tData[BezoekEind],"&lt;="&amp;$A15143)</f>
        <v/>
      </c>
      <c r="F15143" s="15">
        <f>COUNTIF(tData[BezoekLangStart],"&lt;"&amp;($A15143+1/24))-COUNTIF(tData[BezoekLangEind],"&lt;="&amp;$A15143)</f>
        <v/>
      </c>
      <c r="G15143" s="15">
        <f>IF($D15143=1,$B15143*100+$C15143,-1)</f>
        <v/>
      </c>
      <c r="H15143" s="15">
        <f>IF($D15143=1,$B15143,-1)</f>
        <v/>
      </c>
      <c r="I15143" s="15">
        <f>IF($D15143=1,$C15143,-1)</f>
        <v/>
      </c>
    </row>
    <row r="15144">
      <c r="A15144" s="33" t="n">
        <v>45922.875</v>
      </c>
      <c r="B15144" s="15">
        <f>WEEKDAY($A15144,2)</f>
        <v/>
      </c>
      <c r="C15144" s="15">
        <f>HOUR($A15144)</f>
        <v/>
      </c>
      <c r="D15144" s="15">
        <f>IF(AND($A15144&gt;=Instellingen!$B$6,$A15144&lt;Instellingen!$B$7),1,0)</f>
        <v/>
      </c>
      <c r="E15144" s="15">
        <f>COUNTIF(tData[BezoekStart],"&lt;"&amp;($A15144+1/24))-COUNTIF(tData[BezoekEind],"&lt;="&amp;$A15144)</f>
        <v/>
      </c>
      <c r="F15144" s="15">
        <f>COUNTIF(tData[BezoekLangStart],"&lt;"&amp;($A15144+1/24))-COUNTIF(tData[BezoekLangEind],"&lt;="&amp;$A15144)</f>
        <v/>
      </c>
      <c r="G15144" s="15">
        <f>IF($D15144=1,$B15144*100+$C15144,-1)</f>
        <v/>
      </c>
      <c r="H15144" s="15">
        <f>IF($D15144=1,$B15144,-1)</f>
        <v/>
      </c>
      <c r="I15144" s="15">
        <f>IF($D15144=1,$C15144,-1)</f>
        <v/>
      </c>
    </row>
    <row r="15145">
      <c r="A15145" s="33" t="n">
        <v>45922.91666666666</v>
      </c>
      <c r="B15145" s="15">
        <f>WEEKDAY($A15145,2)</f>
        <v/>
      </c>
      <c r="C15145" s="15">
        <f>HOUR($A15145)</f>
        <v/>
      </c>
      <c r="D15145" s="15">
        <f>IF(AND($A15145&gt;=Instellingen!$B$6,$A15145&lt;Instellingen!$B$7),1,0)</f>
        <v/>
      </c>
      <c r="E15145" s="15">
        <f>COUNTIF(tData[BezoekStart],"&lt;"&amp;($A15145+1/24))-COUNTIF(tData[BezoekEind],"&lt;="&amp;$A15145)</f>
        <v/>
      </c>
      <c r="F15145" s="15">
        <f>COUNTIF(tData[BezoekLangStart],"&lt;"&amp;($A15145+1/24))-COUNTIF(tData[BezoekLangEind],"&lt;="&amp;$A15145)</f>
        <v/>
      </c>
      <c r="G15145" s="15">
        <f>IF($D15145=1,$B15145*100+$C15145,-1)</f>
        <v/>
      </c>
      <c r="H15145" s="15">
        <f>IF($D15145=1,$B15145,-1)</f>
        <v/>
      </c>
      <c r="I15145" s="15">
        <f>IF($D15145=1,$C15145,-1)</f>
        <v/>
      </c>
    </row>
    <row r="15146">
      <c r="A15146" s="33" t="n">
        <v>45922.95833333334</v>
      </c>
      <c r="B15146" s="15">
        <f>WEEKDAY($A15146,2)</f>
        <v/>
      </c>
      <c r="C15146" s="15">
        <f>HOUR($A15146)</f>
        <v/>
      </c>
      <c r="D15146" s="15">
        <f>IF(AND($A15146&gt;=Instellingen!$B$6,$A15146&lt;Instellingen!$B$7),1,0)</f>
        <v/>
      </c>
      <c r="E15146" s="15">
        <f>COUNTIF(tData[BezoekStart],"&lt;"&amp;($A15146+1/24))-COUNTIF(tData[BezoekEind],"&lt;="&amp;$A15146)</f>
        <v/>
      </c>
      <c r="F15146" s="15">
        <f>COUNTIF(tData[BezoekLangStart],"&lt;"&amp;($A15146+1/24))-COUNTIF(tData[BezoekLangEind],"&lt;="&amp;$A15146)</f>
        <v/>
      </c>
      <c r="G15146" s="15">
        <f>IF($D15146=1,$B15146*100+$C15146,-1)</f>
        <v/>
      </c>
      <c r="H15146" s="15">
        <f>IF($D15146=1,$B15146,-1)</f>
        <v/>
      </c>
      <c r="I15146" s="15">
        <f>IF($D15146=1,$C15146,-1)</f>
        <v/>
      </c>
    </row>
    <row r="15147">
      <c r="A15147" s="33" t="n">
        <v>45923</v>
      </c>
      <c r="B15147" s="15">
        <f>WEEKDAY($A15147,2)</f>
        <v/>
      </c>
      <c r="C15147" s="15">
        <f>HOUR($A15147)</f>
        <v/>
      </c>
      <c r="D15147" s="15">
        <f>IF(AND($A15147&gt;=Instellingen!$B$6,$A15147&lt;Instellingen!$B$7),1,0)</f>
        <v/>
      </c>
      <c r="E15147" s="15">
        <f>COUNTIF(tData[BezoekStart],"&lt;"&amp;($A15147+1/24))-COUNTIF(tData[BezoekEind],"&lt;="&amp;$A15147)</f>
        <v/>
      </c>
      <c r="F15147" s="15">
        <f>COUNTIF(tData[BezoekLangStart],"&lt;"&amp;($A15147+1/24))-COUNTIF(tData[BezoekLangEind],"&lt;="&amp;$A15147)</f>
        <v/>
      </c>
      <c r="G15147" s="15">
        <f>IF($D15147=1,$B15147*100+$C15147,-1)</f>
        <v/>
      </c>
      <c r="H15147" s="15">
        <f>IF($D15147=1,$B15147,-1)</f>
        <v/>
      </c>
      <c r="I15147" s="15">
        <f>IF($D15147=1,$C15147,-1)</f>
        <v/>
      </c>
    </row>
    <row r="15148">
      <c r="A15148" s="33" t="n">
        <v>45923.04166666666</v>
      </c>
      <c r="B15148" s="15">
        <f>WEEKDAY($A15148,2)</f>
        <v/>
      </c>
      <c r="C15148" s="15">
        <f>HOUR($A15148)</f>
        <v/>
      </c>
      <c r="D15148" s="15">
        <f>IF(AND($A15148&gt;=Instellingen!$B$6,$A15148&lt;Instellingen!$B$7),1,0)</f>
        <v/>
      </c>
      <c r="E15148" s="15">
        <f>COUNTIF(tData[BezoekStart],"&lt;"&amp;($A15148+1/24))-COUNTIF(tData[BezoekEind],"&lt;="&amp;$A15148)</f>
        <v/>
      </c>
      <c r="F15148" s="15">
        <f>COUNTIF(tData[BezoekLangStart],"&lt;"&amp;($A15148+1/24))-COUNTIF(tData[BezoekLangEind],"&lt;="&amp;$A15148)</f>
        <v/>
      </c>
      <c r="G15148" s="15">
        <f>IF($D15148=1,$B15148*100+$C15148,-1)</f>
        <v/>
      </c>
      <c r="H15148" s="15">
        <f>IF($D15148=1,$B15148,-1)</f>
        <v/>
      </c>
      <c r="I15148" s="15">
        <f>IF($D15148=1,$C15148,-1)</f>
        <v/>
      </c>
    </row>
    <row r="15149">
      <c r="A15149" s="33" t="n">
        <v>45923.08333333334</v>
      </c>
      <c r="B15149" s="15">
        <f>WEEKDAY($A15149,2)</f>
        <v/>
      </c>
      <c r="C15149" s="15">
        <f>HOUR($A15149)</f>
        <v/>
      </c>
      <c r="D15149" s="15">
        <f>IF(AND($A15149&gt;=Instellingen!$B$6,$A15149&lt;Instellingen!$B$7),1,0)</f>
        <v/>
      </c>
      <c r="E15149" s="15">
        <f>COUNTIF(tData[BezoekStart],"&lt;"&amp;($A15149+1/24))-COUNTIF(tData[BezoekEind],"&lt;="&amp;$A15149)</f>
        <v/>
      </c>
      <c r="F15149" s="15">
        <f>COUNTIF(tData[BezoekLangStart],"&lt;"&amp;($A15149+1/24))-COUNTIF(tData[BezoekLangEind],"&lt;="&amp;$A15149)</f>
        <v/>
      </c>
      <c r="G15149" s="15">
        <f>IF($D15149=1,$B15149*100+$C15149,-1)</f>
        <v/>
      </c>
      <c r="H15149" s="15">
        <f>IF($D15149=1,$B15149,-1)</f>
        <v/>
      </c>
      <c r="I15149" s="15">
        <f>IF($D15149=1,$C15149,-1)</f>
        <v/>
      </c>
    </row>
    <row r="15150">
      <c r="A15150" s="33" t="n">
        <v>45923.125</v>
      </c>
      <c r="B15150" s="15">
        <f>WEEKDAY($A15150,2)</f>
        <v/>
      </c>
      <c r="C15150" s="15">
        <f>HOUR($A15150)</f>
        <v/>
      </c>
      <c r="D15150" s="15">
        <f>IF(AND($A15150&gt;=Instellingen!$B$6,$A15150&lt;Instellingen!$B$7),1,0)</f>
        <v/>
      </c>
      <c r="E15150" s="15">
        <f>COUNTIF(tData[BezoekStart],"&lt;"&amp;($A15150+1/24))-COUNTIF(tData[BezoekEind],"&lt;="&amp;$A15150)</f>
        <v/>
      </c>
      <c r="F15150" s="15">
        <f>COUNTIF(tData[BezoekLangStart],"&lt;"&amp;($A15150+1/24))-COUNTIF(tData[BezoekLangEind],"&lt;="&amp;$A15150)</f>
        <v/>
      </c>
      <c r="G15150" s="15">
        <f>IF($D15150=1,$B15150*100+$C15150,-1)</f>
        <v/>
      </c>
      <c r="H15150" s="15">
        <f>IF($D15150=1,$B15150,-1)</f>
        <v/>
      </c>
      <c r="I15150" s="15">
        <f>IF($D15150=1,$C15150,-1)</f>
        <v/>
      </c>
    </row>
    <row r="15151">
      <c r="A15151" s="33" t="n">
        <v>45923.16666666666</v>
      </c>
      <c r="B15151" s="15">
        <f>WEEKDAY($A15151,2)</f>
        <v/>
      </c>
      <c r="C15151" s="15">
        <f>HOUR($A15151)</f>
        <v/>
      </c>
      <c r="D15151" s="15">
        <f>IF(AND($A15151&gt;=Instellingen!$B$6,$A15151&lt;Instellingen!$B$7),1,0)</f>
        <v/>
      </c>
      <c r="E15151" s="15">
        <f>COUNTIF(tData[BezoekStart],"&lt;"&amp;($A15151+1/24))-COUNTIF(tData[BezoekEind],"&lt;="&amp;$A15151)</f>
        <v/>
      </c>
      <c r="F15151" s="15">
        <f>COUNTIF(tData[BezoekLangStart],"&lt;"&amp;($A15151+1/24))-COUNTIF(tData[BezoekLangEind],"&lt;="&amp;$A15151)</f>
        <v/>
      </c>
      <c r="G15151" s="15">
        <f>IF($D15151=1,$B15151*100+$C15151,-1)</f>
        <v/>
      </c>
      <c r="H15151" s="15">
        <f>IF($D15151=1,$B15151,-1)</f>
        <v/>
      </c>
      <c r="I15151" s="15">
        <f>IF($D15151=1,$C15151,-1)</f>
        <v/>
      </c>
    </row>
    <row r="15152">
      <c r="A15152" s="33" t="n">
        <v>45923.20833333334</v>
      </c>
      <c r="B15152" s="15">
        <f>WEEKDAY($A15152,2)</f>
        <v/>
      </c>
      <c r="C15152" s="15">
        <f>HOUR($A15152)</f>
        <v/>
      </c>
      <c r="D15152" s="15">
        <f>IF(AND($A15152&gt;=Instellingen!$B$6,$A15152&lt;Instellingen!$B$7),1,0)</f>
        <v/>
      </c>
      <c r="E15152" s="15">
        <f>COUNTIF(tData[BezoekStart],"&lt;"&amp;($A15152+1/24))-COUNTIF(tData[BezoekEind],"&lt;="&amp;$A15152)</f>
        <v/>
      </c>
      <c r="F15152" s="15">
        <f>COUNTIF(tData[BezoekLangStart],"&lt;"&amp;($A15152+1/24))-COUNTIF(tData[BezoekLangEind],"&lt;="&amp;$A15152)</f>
        <v/>
      </c>
      <c r="G15152" s="15">
        <f>IF($D15152=1,$B15152*100+$C15152,-1)</f>
        <v/>
      </c>
      <c r="H15152" s="15">
        <f>IF($D15152=1,$B15152,-1)</f>
        <v/>
      </c>
      <c r="I15152" s="15">
        <f>IF($D15152=1,$C15152,-1)</f>
        <v/>
      </c>
    </row>
    <row r="15153">
      <c r="A15153" s="33" t="n">
        <v>45923.25</v>
      </c>
      <c r="B15153" s="15">
        <f>WEEKDAY($A15153,2)</f>
        <v/>
      </c>
      <c r="C15153" s="15">
        <f>HOUR($A15153)</f>
        <v/>
      </c>
      <c r="D15153" s="15">
        <f>IF(AND($A15153&gt;=Instellingen!$B$6,$A15153&lt;Instellingen!$B$7),1,0)</f>
        <v/>
      </c>
      <c r="E15153" s="15">
        <f>COUNTIF(tData[BezoekStart],"&lt;"&amp;($A15153+1/24))-COUNTIF(tData[BezoekEind],"&lt;="&amp;$A15153)</f>
        <v/>
      </c>
      <c r="F15153" s="15">
        <f>COUNTIF(tData[BezoekLangStart],"&lt;"&amp;($A15153+1/24))-COUNTIF(tData[BezoekLangEind],"&lt;="&amp;$A15153)</f>
        <v/>
      </c>
      <c r="G15153" s="15">
        <f>IF($D15153=1,$B15153*100+$C15153,-1)</f>
        <v/>
      </c>
      <c r="H15153" s="15">
        <f>IF($D15153=1,$B15153,-1)</f>
        <v/>
      </c>
      <c r="I15153" s="15">
        <f>IF($D15153=1,$C15153,-1)</f>
        <v/>
      </c>
    </row>
    <row r="15154">
      <c r="A15154" s="33" t="n">
        <v>45923.29166666666</v>
      </c>
      <c r="B15154" s="15">
        <f>WEEKDAY($A15154,2)</f>
        <v/>
      </c>
      <c r="C15154" s="15">
        <f>HOUR($A15154)</f>
        <v/>
      </c>
      <c r="D15154" s="15">
        <f>IF(AND($A15154&gt;=Instellingen!$B$6,$A15154&lt;Instellingen!$B$7),1,0)</f>
        <v/>
      </c>
      <c r="E15154" s="15">
        <f>COUNTIF(tData[BezoekStart],"&lt;"&amp;($A15154+1/24))-COUNTIF(tData[BezoekEind],"&lt;="&amp;$A15154)</f>
        <v/>
      </c>
      <c r="F15154" s="15">
        <f>COUNTIF(tData[BezoekLangStart],"&lt;"&amp;($A15154+1/24))-COUNTIF(tData[BezoekLangEind],"&lt;="&amp;$A15154)</f>
        <v/>
      </c>
      <c r="G15154" s="15">
        <f>IF($D15154=1,$B15154*100+$C15154,-1)</f>
        <v/>
      </c>
      <c r="H15154" s="15">
        <f>IF($D15154=1,$B15154,-1)</f>
        <v/>
      </c>
      <c r="I15154" s="15">
        <f>IF($D15154=1,$C15154,-1)</f>
        <v/>
      </c>
    </row>
    <row r="15155">
      <c r="A15155" s="33" t="n">
        <v>45923.33333333334</v>
      </c>
      <c r="B15155" s="15">
        <f>WEEKDAY($A15155,2)</f>
        <v/>
      </c>
      <c r="C15155" s="15">
        <f>HOUR($A15155)</f>
        <v/>
      </c>
      <c r="D15155" s="15">
        <f>IF(AND($A15155&gt;=Instellingen!$B$6,$A15155&lt;Instellingen!$B$7),1,0)</f>
        <v/>
      </c>
      <c r="E15155" s="15">
        <f>COUNTIF(tData[BezoekStart],"&lt;"&amp;($A15155+1/24))-COUNTIF(tData[BezoekEind],"&lt;="&amp;$A15155)</f>
        <v/>
      </c>
      <c r="F15155" s="15">
        <f>COUNTIF(tData[BezoekLangStart],"&lt;"&amp;($A15155+1/24))-COUNTIF(tData[BezoekLangEind],"&lt;="&amp;$A15155)</f>
        <v/>
      </c>
      <c r="G15155" s="15">
        <f>IF($D15155=1,$B15155*100+$C15155,-1)</f>
        <v/>
      </c>
      <c r="H15155" s="15">
        <f>IF($D15155=1,$B15155,-1)</f>
        <v/>
      </c>
      <c r="I15155" s="15">
        <f>IF($D15155=1,$C15155,-1)</f>
        <v/>
      </c>
    </row>
    <row r="15156">
      <c r="A15156" s="33" t="n">
        <v>45923.375</v>
      </c>
      <c r="B15156" s="15">
        <f>WEEKDAY($A15156,2)</f>
        <v/>
      </c>
      <c r="C15156" s="15">
        <f>HOUR($A15156)</f>
        <v/>
      </c>
      <c r="D15156" s="15">
        <f>IF(AND($A15156&gt;=Instellingen!$B$6,$A15156&lt;Instellingen!$B$7),1,0)</f>
        <v/>
      </c>
      <c r="E15156" s="15">
        <f>COUNTIF(tData[BezoekStart],"&lt;"&amp;($A15156+1/24))-COUNTIF(tData[BezoekEind],"&lt;="&amp;$A15156)</f>
        <v/>
      </c>
      <c r="F15156" s="15">
        <f>COUNTIF(tData[BezoekLangStart],"&lt;"&amp;($A15156+1/24))-COUNTIF(tData[BezoekLangEind],"&lt;="&amp;$A15156)</f>
        <v/>
      </c>
      <c r="G15156" s="15">
        <f>IF($D15156=1,$B15156*100+$C15156,-1)</f>
        <v/>
      </c>
      <c r="H15156" s="15">
        <f>IF($D15156=1,$B15156,-1)</f>
        <v/>
      </c>
      <c r="I15156" s="15">
        <f>IF($D15156=1,$C15156,-1)</f>
        <v/>
      </c>
    </row>
    <row r="15157">
      <c r="A15157" s="33" t="n">
        <v>45923.41666666666</v>
      </c>
      <c r="B15157" s="15">
        <f>WEEKDAY($A15157,2)</f>
        <v/>
      </c>
      <c r="C15157" s="15">
        <f>HOUR($A15157)</f>
        <v/>
      </c>
      <c r="D15157" s="15">
        <f>IF(AND($A15157&gt;=Instellingen!$B$6,$A15157&lt;Instellingen!$B$7),1,0)</f>
        <v/>
      </c>
      <c r="E15157" s="15">
        <f>COUNTIF(tData[BezoekStart],"&lt;"&amp;($A15157+1/24))-COUNTIF(tData[BezoekEind],"&lt;="&amp;$A15157)</f>
        <v/>
      </c>
      <c r="F15157" s="15">
        <f>COUNTIF(tData[BezoekLangStart],"&lt;"&amp;($A15157+1/24))-COUNTIF(tData[BezoekLangEind],"&lt;="&amp;$A15157)</f>
        <v/>
      </c>
      <c r="G15157" s="15">
        <f>IF($D15157=1,$B15157*100+$C15157,-1)</f>
        <v/>
      </c>
      <c r="H15157" s="15">
        <f>IF($D15157=1,$B15157,-1)</f>
        <v/>
      </c>
      <c r="I15157" s="15">
        <f>IF($D15157=1,$C15157,-1)</f>
        <v/>
      </c>
    </row>
    <row r="15158">
      <c r="A15158" s="33" t="n">
        <v>45923.45833333334</v>
      </c>
      <c r="B15158" s="15">
        <f>WEEKDAY($A15158,2)</f>
        <v/>
      </c>
      <c r="C15158" s="15">
        <f>HOUR($A15158)</f>
        <v/>
      </c>
      <c r="D15158" s="15">
        <f>IF(AND($A15158&gt;=Instellingen!$B$6,$A15158&lt;Instellingen!$B$7),1,0)</f>
        <v/>
      </c>
      <c r="E15158" s="15">
        <f>COUNTIF(tData[BezoekStart],"&lt;"&amp;($A15158+1/24))-COUNTIF(tData[BezoekEind],"&lt;="&amp;$A15158)</f>
        <v/>
      </c>
      <c r="F15158" s="15">
        <f>COUNTIF(tData[BezoekLangStart],"&lt;"&amp;($A15158+1/24))-COUNTIF(tData[BezoekLangEind],"&lt;="&amp;$A15158)</f>
        <v/>
      </c>
      <c r="G15158" s="15">
        <f>IF($D15158=1,$B15158*100+$C15158,-1)</f>
        <v/>
      </c>
      <c r="H15158" s="15">
        <f>IF($D15158=1,$B15158,-1)</f>
        <v/>
      </c>
      <c r="I15158" s="15">
        <f>IF($D15158=1,$C15158,-1)</f>
        <v/>
      </c>
    </row>
    <row r="15159">
      <c r="A15159" s="33" t="n">
        <v>45923.5</v>
      </c>
      <c r="B15159" s="15">
        <f>WEEKDAY($A15159,2)</f>
        <v/>
      </c>
      <c r="C15159" s="15">
        <f>HOUR($A15159)</f>
        <v/>
      </c>
      <c r="D15159" s="15">
        <f>IF(AND($A15159&gt;=Instellingen!$B$6,$A15159&lt;Instellingen!$B$7),1,0)</f>
        <v/>
      </c>
      <c r="E15159" s="15">
        <f>COUNTIF(tData[BezoekStart],"&lt;"&amp;($A15159+1/24))-COUNTIF(tData[BezoekEind],"&lt;="&amp;$A15159)</f>
        <v/>
      </c>
      <c r="F15159" s="15">
        <f>COUNTIF(tData[BezoekLangStart],"&lt;"&amp;($A15159+1/24))-COUNTIF(tData[BezoekLangEind],"&lt;="&amp;$A15159)</f>
        <v/>
      </c>
      <c r="G15159" s="15">
        <f>IF($D15159=1,$B15159*100+$C15159,-1)</f>
        <v/>
      </c>
      <c r="H15159" s="15">
        <f>IF($D15159=1,$B15159,-1)</f>
        <v/>
      </c>
      <c r="I15159" s="15">
        <f>IF($D15159=1,$C15159,-1)</f>
        <v/>
      </c>
    </row>
    <row r="15160">
      <c r="A15160" s="33" t="n">
        <v>45923.54166666666</v>
      </c>
      <c r="B15160" s="15">
        <f>WEEKDAY($A15160,2)</f>
        <v/>
      </c>
      <c r="C15160" s="15">
        <f>HOUR($A15160)</f>
        <v/>
      </c>
      <c r="D15160" s="15">
        <f>IF(AND($A15160&gt;=Instellingen!$B$6,$A15160&lt;Instellingen!$B$7),1,0)</f>
        <v/>
      </c>
      <c r="E15160" s="15">
        <f>COUNTIF(tData[BezoekStart],"&lt;"&amp;($A15160+1/24))-COUNTIF(tData[BezoekEind],"&lt;="&amp;$A15160)</f>
        <v/>
      </c>
      <c r="F15160" s="15">
        <f>COUNTIF(tData[BezoekLangStart],"&lt;"&amp;($A15160+1/24))-COUNTIF(tData[BezoekLangEind],"&lt;="&amp;$A15160)</f>
        <v/>
      </c>
      <c r="G15160" s="15">
        <f>IF($D15160=1,$B15160*100+$C15160,-1)</f>
        <v/>
      </c>
      <c r="H15160" s="15">
        <f>IF($D15160=1,$B15160,-1)</f>
        <v/>
      </c>
      <c r="I15160" s="15">
        <f>IF($D15160=1,$C15160,-1)</f>
        <v/>
      </c>
    </row>
    <row r="15161">
      <c r="A15161" s="33" t="n">
        <v>45923.58333333334</v>
      </c>
      <c r="B15161" s="15">
        <f>WEEKDAY($A15161,2)</f>
        <v/>
      </c>
      <c r="C15161" s="15">
        <f>HOUR($A15161)</f>
        <v/>
      </c>
      <c r="D15161" s="15">
        <f>IF(AND($A15161&gt;=Instellingen!$B$6,$A15161&lt;Instellingen!$B$7),1,0)</f>
        <v/>
      </c>
      <c r="E15161" s="15">
        <f>COUNTIF(tData[BezoekStart],"&lt;"&amp;($A15161+1/24))-COUNTIF(tData[BezoekEind],"&lt;="&amp;$A15161)</f>
        <v/>
      </c>
      <c r="F15161" s="15">
        <f>COUNTIF(tData[BezoekLangStart],"&lt;"&amp;($A15161+1/24))-COUNTIF(tData[BezoekLangEind],"&lt;="&amp;$A15161)</f>
        <v/>
      </c>
      <c r="G15161" s="15">
        <f>IF($D15161=1,$B15161*100+$C15161,-1)</f>
        <v/>
      </c>
      <c r="H15161" s="15">
        <f>IF($D15161=1,$B15161,-1)</f>
        <v/>
      </c>
      <c r="I15161" s="15">
        <f>IF($D15161=1,$C15161,-1)</f>
        <v/>
      </c>
    </row>
    <row r="15162">
      <c r="A15162" s="33" t="n">
        <v>45923.625</v>
      </c>
      <c r="B15162" s="15">
        <f>WEEKDAY($A15162,2)</f>
        <v/>
      </c>
      <c r="C15162" s="15">
        <f>HOUR($A15162)</f>
        <v/>
      </c>
      <c r="D15162" s="15">
        <f>IF(AND($A15162&gt;=Instellingen!$B$6,$A15162&lt;Instellingen!$B$7),1,0)</f>
        <v/>
      </c>
      <c r="E15162" s="15">
        <f>COUNTIF(tData[BezoekStart],"&lt;"&amp;($A15162+1/24))-COUNTIF(tData[BezoekEind],"&lt;="&amp;$A15162)</f>
        <v/>
      </c>
      <c r="F15162" s="15">
        <f>COUNTIF(tData[BezoekLangStart],"&lt;"&amp;($A15162+1/24))-COUNTIF(tData[BezoekLangEind],"&lt;="&amp;$A15162)</f>
        <v/>
      </c>
      <c r="G15162" s="15">
        <f>IF($D15162=1,$B15162*100+$C15162,-1)</f>
        <v/>
      </c>
      <c r="H15162" s="15">
        <f>IF($D15162=1,$B15162,-1)</f>
        <v/>
      </c>
      <c r="I15162" s="15">
        <f>IF($D15162=1,$C15162,-1)</f>
        <v/>
      </c>
    </row>
    <row r="15163">
      <c r="A15163" s="33" t="n">
        <v>45923.66666666666</v>
      </c>
      <c r="B15163" s="15">
        <f>WEEKDAY($A15163,2)</f>
        <v/>
      </c>
      <c r="C15163" s="15">
        <f>HOUR($A15163)</f>
        <v/>
      </c>
      <c r="D15163" s="15">
        <f>IF(AND($A15163&gt;=Instellingen!$B$6,$A15163&lt;Instellingen!$B$7),1,0)</f>
        <v/>
      </c>
      <c r="E15163" s="15">
        <f>COUNTIF(tData[BezoekStart],"&lt;"&amp;($A15163+1/24))-COUNTIF(tData[BezoekEind],"&lt;="&amp;$A15163)</f>
        <v/>
      </c>
      <c r="F15163" s="15">
        <f>COUNTIF(tData[BezoekLangStart],"&lt;"&amp;($A15163+1/24))-COUNTIF(tData[BezoekLangEind],"&lt;="&amp;$A15163)</f>
        <v/>
      </c>
      <c r="G15163" s="15">
        <f>IF($D15163=1,$B15163*100+$C15163,-1)</f>
        <v/>
      </c>
      <c r="H15163" s="15">
        <f>IF($D15163=1,$B15163,-1)</f>
        <v/>
      </c>
      <c r="I15163" s="15">
        <f>IF($D15163=1,$C15163,-1)</f>
        <v/>
      </c>
    </row>
    <row r="15164">
      <c r="A15164" s="33" t="n">
        <v>45923.70833333334</v>
      </c>
      <c r="B15164" s="15">
        <f>WEEKDAY($A15164,2)</f>
        <v/>
      </c>
      <c r="C15164" s="15">
        <f>HOUR($A15164)</f>
        <v/>
      </c>
      <c r="D15164" s="15">
        <f>IF(AND($A15164&gt;=Instellingen!$B$6,$A15164&lt;Instellingen!$B$7),1,0)</f>
        <v/>
      </c>
      <c r="E15164" s="15">
        <f>COUNTIF(tData[BezoekStart],"&lt;"&amp;($A15164+1/24))-COUNTIF(tData[BezoekEind],"&lt;="&amp;$A15164)</f>
        <v/>
      </c>
      <c r="F15164" s="15">
        <f>COUNTIF(tData[BezoekLangStart],"&lt;"&amp;($A15164+1/24))-COUNTIF(tData[BezoekLangEind],"&lt;="&amp;$A15164)</f>
        <v/>
      </c>
      <c r="G15164" s="15">
        <f>IF($D15164=1,$B15164*100+$C15164,-1)</f>
        <v/>
      </c>
      <c r="H15164" s="15">
        <f>IF($D15164=1,$B15164,-1)</f>
        <v/>
      </c>
      <c r="I15164" s="15">
        <f>IF($D15164=1,$C15164,-1)</f>
        <v/>
      </c>
    </row>
    <row r="15165">
      <c r="A15165" s="33" t="n">
        <v>45923.75</v>
      </c>
      <c r="B15165" s="15">
        <f>WEEKDAY($A15165,2)</f>
        <v/>
      </c>
      <c r="C15165" s="15">
        <f>HOUR($A15165)</f>
        <v/>
      </c>
      <c r="D15165" s="15">
        <f>IF(AND($A15165&gt;=Instellingen!$B$6,$A15165&lt;Instellingen!$B$7),1,0)</f>
        <v/>
      </c>
      <c r="E15165" s="15">
        <f>COUNTIF(tData[BezoekStart],"&lt;"&amp;($A15165+1/24))-COUNTIF(tData[BezoekEind],"&lt;="&amp;$A15165)</f>
        <v/>
      </c>
      <c r="F15165" s="15">
        <f>COUNTIF(tData[BezoekLangStart],"&lt;"&amp;($A15165+1/24))-COUNTIF(tData[BezoekLangEind],"&lt;="&amp;$A15165)</f>
        <v/>
      </c>
      <c r="G15165" s="15">
        <f>IF($D15165=1,$B15165*100+$C15165,-1)</f>
        <v/>
      </c>
      <c r="H15165" s="15">
        <f>IF($D15165=1,$B15165,-1)</f>
        <v/>
      </c>
      <c r="I15165" s="15">
        <f>IF($D15165=1,$C15165,-1)</f>
        <v/>
      </c>
    </row>
    <row r="15166">
      <c r="A15166" s="33" t="n">
        <v>45923.79166666666</v>
      </c>
      <c r="B15166" s="15">
        <f>WEEKDAY($A15166,2)</f>
        <v/>
      </c>
      <c r="C15166" s="15">
        <f>HOUR($A15166)</f>
        <v/>
      </c>
      <c r="D15166" s="15">
        <f>IF(AND($A15166&gt;=Instellingen!$B$6,$A15166&lt;Instellingen!$B$7),1,0)</f>
        <v/>
      </c>
      <c r="E15166" s="15">
        <f>COUNTIF(tData[BezoekStart],"&lt;"&amp;($A15166+1/24))-COUNTIF(tData[BezoekEind],"&lt;="&amp;$A15166)</f>
        <v/>
      </c>
      <c r="F15166" s="15">
        <f>COUNTIF(tData[BezoekLangStart],"&lt;"&amp;($A15166+1/24))-COUNTIF(tData[BezoekLangEind],"&lt;="&amp;$A15166)</f>
        <v/>
      </c>
      <c r="G15166" s="15">
        <f>IF($D15166=1,$B15166*100+$C15166,-1)</f>
        <v/>
      </c>
      <c r="H15166" s="15">
        <f>IF($D15166=1,$B15166,-1)</f>
        <v/>
      </c>
      <c r="I15166" s="15">
        <f>IF($D15166=1,$C15166,-1)</f>
        <v/>
      </c>
    </row>
    <row r="15167">
      <c r="A15167" s="33" t="n">
        <v>45923.83333333334</v>
      </c>
      <c r="B15167" s="15">
        <f>WEEKDAY($A15167,2)</f>
        <v/>
      </c>
      <c r="C15167" s="15">
        <f>HOUR($A15167)</f>
        <v/>
      </c>
      <c r="D15167" s="15">
        <f>IF(AND($A15167&gt;=Instellingen!$B$6,$A15167&lt;Instellingen!$B$7),1,0)</f>
        <v/>
      </c>
      <c r="E15167" s="15">
        <f>COUNTIF(tData[BezoekStart],"&lt;"&amp;($A15167+1/24))-COUNTIF(tData[BezoekEind],"&lt;="&amp;$A15167)</f>
        <v/>
      </c>
      <c r="F15167" s="15">
        <f>COUNTIF(tData[BezoekLangStart],"&lt;"&amp;($A15167+1/24))-COUNTIF(tData[BezoekLangEind],"&lt;="&amp;$A15167)</f>
        <v/>
      </c>
      <c r="G15167" s="15">
        <f>IF($D15167=1,$B15167*100+$C15167,-1)</f>
        <v/>
      </c>
      <c r="H15167" s="15">
        <f>IF($D15167=1,$B15167,-1)</f>
        <v/>
      </c>
      <c r="I15167" s="15">
        <f>IF($D15167=1,$C15167,-1)</f>
        <v/>
      </c>
    </row>
    <row r="15168">
      <c r="A15168" s="33" t="n">
        <v>45923.875</v>
      </c>
      <c r="B15168" s="15">
        <f>WEEKDAY($A15168,2)</f>
        <v/>
      </c>
      <c r="C15168" s="15">
        <f>HOUR($A15168)</f>
        <v/>
      </c>
      <c r="D15168" s="15">
        <f>IF(AND($A15168&gt;=Instellingen!$B$6,$A15168&lt;Instellingen!$B$7),1,0)</f>
        <v/>
      </c>
      <c r="E15168" s="15">
        <f>COUNTIF(tData[BezoekStart],"&lt;"&amp;($A15168+1/24))-COUNTIF(tData[BezoekEind],"&lt;="&amp;$A15168)</f>
        <v/>
      </c>
      <c r="F15168" s="15">
        <f>COUNTIF(tData[BezoekLangStart],"&lt;"&amp;($A15168+1/24))-COUNTIF(tData[BezoekLangEind],"&lt;="&amp;$A15168)</f>
        <v/>
      </c>
      <c r="G15168" s="15">
        <f>IF($D15168=1,$B15168*100+$C15168,-1)</f>
        <v/>
      </c>
      <c r="H15168" s="15">
        <f>IF($D15168=1,$B15168,-1)</f>
        <v/>
      </c>
      <c r="I15168" s="15">
        <f>IF($D15168=1,$C15168,-1)</f>
        <v/>
      </c>
    </row>
    <row r="15169">
      <c r="A15169" s="33" t="n">
        <v>45923.91666666666</v>
      </c>
      <c r="B15169" s="15">
        <f>WEEKDAY($A15169,2)</f>
        <v/>
      </c>
      <c r="C15169" s="15">
        <f>HOUR($A15169)</f>
        <v/>
      </c>
      <c r="D15169" s="15">
        <f>IF(AND($A15169&gt;=Instellingen!$B$6,$A15169&lt;Instellingen!$B$7),1,0)</f>
        <v/>
      </c>
      <c r="E15169" s="15">
        <f>COUNTIF(tData[BezoekStart],"&lt;"&amp;($A15169+1/24))-COUNTIF(tData[BezoekEind],"&lt;="&amp;$A15169)</f>
        <v/>
      </c>
      <c r="F15169" s="15">
        <f>COUNTIF(tData[BezoekLangStart],"&lt;"&amp;($A15169+1/24))-COUNTIF(tData[BezoekLangEind],"&lt;="&amp;$A15169)</f>
        <v/>
      </c>
      <c r="G15169" s="15">
        <f>IF($D15169=1,$B15169*100+$C15169,-1)</f>
        <v/>
      </c>
      <c r="H15169" s="15">
        <f>IF($D15169=1,$B15169,-1)</f>
        <v/>
      </c>
      <c r="I15169" s="15">
        <f>IF($D15169=1,$C15169,-1)</f>
        <v/>
      </c>
    </row>
    <row r="15170">
      <c r="A15170" s="33" t="n">
        <v>45923.95833333334</v>
      </c>
      <c r="B15170" s="15">
        <f>WEEKDAY($A15170,2)</f>
        <v/>
      </c>
      <c r="C15170" s="15">
        <f>HOUR($A15170)</f>
        <v/>
      </c>
      <c r="D15170" s="15">
        <f>IF(AND($A15170&gt;=Instellingen!$B$6,$A15170&lt;Instellingen!$B$7),1,0)</f>
        <v/>
      </c>
      <c r="E15170" s="15">
        <f>COUNTIF(tData[BezoekStart],"&lt;"&amp;($A15170+1/24))-COUNTIF(tData[BezoekEind],"&lt;="&amp;$A15170)</f>
        <v/>
      </c>
      <c r="F15170" s="15">
        <f>COUNTIF(tData[BezoekLangStart],"&lt;"&amp;($A15170+1/24))-COUNTIF(tData[BezoekLangEind],"&lt;="&amp;$A15170)</f>
        <v/>
      </c>
      <c r="G15170" s="15">
        <f>IF($D15170=1,$B15170*100+$C15170,-1)</f>
        <v/>
      </c>
      <c r="H15170" s="15">
        <f>IF($D15170=1,$B15170,-1)</f>
        <v/>
      </c>
      <c r="I15170" s="15">
        <f>IF($D15170=1,$C15170,-1)</f>
        <v/>
      </c>
    </row>
    <row r="15171">
      <c r="A15171" s="33" t="n">
        <v>45924</v>
      </c>
      <c r="B15171" s="15">
        <f>WEEKDAY($A15171,2)</f>
        <v/>
      </c>
      <c r="C15171" s="15">
        <f>HOUR($A15171)</f>
        <v/>
      </c>
      <c r="D15171" s="15">
        <f>IF(AND($A15171&gt;=Instellingen!$B$6,$A15171&lt;Instellingen!$B$7),1,0)</f>
        <v/>
      </c>
      <c r="E15171" s="15">
        <f>COUNTIF(tData[BezoekStart],"&lt;"&amp;($A15171+1/24))-COUNTIF(tData[BezoekEind],"&lt;="&amp;$A15171)</f>
        <v/>
      </c>
      <c r="F15171" s="15">
        <f>COUNTIF(tData[BezoekLangStart],"&lt;"&amp;($A15171+1/24))-COUNTIF(tData[BezoekLangEind],"&lt;="&amp;$A15171)</f>
        <v/>
      </c>
      <c r="G15171" s="15">
        <f>IF($D15171=1,$B15171*100+$C15171,-1)</f>
        <v/>
      </c>
      <c r="H15171" s="15">
        <f>IF($D15171=1,$B15171,-1)</f>
        <v/>
      </c>
      <c r="I15171" s="15">
        <f>IF($D15171=1,$C15171,-1)</f>
        <v/>
      </c>
    </row>
    <row r="15172">
      <c r="A15172" s="33" t="n">
        <v>45924.04166666666</v>
      </c>
      <c r="B15172" s="15">
        <f>WEEKDAY($A15172,2)</f>
        <v/>
      </c>
      <c r="C15172" s="15">
        <f>HOUR($A15172)</f>
        <v/>
      </c>
      <c r="D15172" s="15">
        <f>IF(AND($A15172&gt;=Instellingen!$B$6,$A15172&lt;Instellingen!$B$7),1,0)</f>
        <v/>
      </c>
      <c r="E15172" s="15">
        <f>COUNTIF(tData[BezoekStart],"&lt;"&amp;($A15172+1/24))-COUNTIF(tData[BezoekEind],"&lt;="&amp;$A15172)</f>
        <v/>
      </c>
      <c r="F15172" s="15">
        <f>COUNTIF(tData[BezoekLangStart],"&lt;"&amp;($A15172+1/24))-COUNTIF(tData[BezoekLangEind],"&lt;="&amp;$A15172)</f>
        <v/>
      </c>
      <c r="G15172" s="15">
        <f>IF($D15172=1,$B15172*100+$C15172,-1)</f>
        <v/>
      </c>
      <c r="H15172" s="15">
        <f>IF($D15172=1,$B15172,-1)</f>
        <v/>
      </c>
      <c r="I15172" s="15">
        <f>IF($D15172=1,$C15172,-1)</f>
        <v/>
      </c>
    </row>
    <row r="15173">
      <c r="A15173" s="33" t="n">
        <v>45924.08333333334</v>
      </c>
      <c r="B15173" s="15">
        <f>WEEKDAY($A15173,2)</f>
        <v/>
      </c>
      <c r="C15173" s="15">
        <f>HOUR($A15173)</f>
        <v/>
      </c>
      <c r="D15173" s="15">
        <f>IF(AND($A15173&gt;=Instellingen!$B$6,$A15173&lt;Instellingen!$B$7),1,0)</f>
        <v/>
      </c>
      <c r="E15173" s="15">
        <f>COUNTIF(tData[BezoekStart],"&lt;"&amp;($A15173+1/24))-COUNTIF(tData[BezoekEind],"&lt;="&amp;$A15173)</f>
        <v/>
      </c>
      <c r="F15173" s="15">
        <f>COUNTIF(tData[BezoekLangStart],"&lt;"&amp;($A15173+1/24))-COUNTIF(tData[BezoekLangEind],"&lt;="&amp;$A15173)</f>
        <v/>
      </c>
      <c r="G15173" s="15">
        <f>IF($D15173=1,$B15173*100+$C15173,-1)</f>
        <v/>
      </c>
      <c r="H15173" s="15">
        <f>IF($D15173=1,$B15173,-1)</f>
        <v/>
      </c>
      <c r="I15173" s="15">
        <f>IF($D15173=1,$C15173,-1)</f>
        <v/>
      </c>
    </row>
    <row r="15174">
      <c r="A15174" s="33" t="n">
        <v>45924.125</v>
      </c>
      <c r="B15174" s="15">
        <f>WEEKDAY($A15174,2)</f>
        <v/>
      </c>
      <c r="C15174" s="15">
        <f>HOUR($A15174)</f>
        <v/>
      </c>
      <c r="D15174" s="15">
        <f>IF(AND($A15174&gt;=Instellingen!$B$6,$A15174&lt;Instellingen!$B$7),1,0)</f>
        <v/>
      </c>
      <c r="E15174" s="15">
        <f>COUNTIF(tData[BezoekStart],"&lt;"&amp;($A15174+1/24))-COUNTIF(tData[BezoekEind],"&lt;="&amp;$A15174)</f>
        <v/>
      </c>
      <c r="F15174" s="15">
        <f>COUNTIF(tData[BezoekLangStart],"&lt;"&amp;($A15174+1/24))-COUNTIF(tData[BezoekLangEind],"&lt;="&amp;$A15174)</f>
        <v/>
      </c>
      <c r="G15174" s="15">
        <f>IF($D15174=1,$B15174*100+$C15174,-1)</f>
        <v/>
      </c>
      <c r="H15174" s="15">
        <f>IF($D15174=1,$B15174,-1)</f>
        <v/>
      </c>
      <c r="I15174" s="15">
        <f>IF($D15174=1,$C15174,-1)</f>
        <v/>
      </c>
    </row>
    <row r="15175">
      <c r="A15175" s="33" t="n">
        <v>45924.16666666666</v>
      </c>
      <c r="B15175" s="15">
        <f>WEEKDAY($A15175,2)</f>
        <v/>
      </c>
      <c r="C15175" s="15">
        <f>HOUR($A15175)</f>
        <v/>
      </c>
      <c r="D15175" s="15">
        <f>IF(AND($A15175&gt;=Instellingen!$B$6,$A15175&lt;Instellingen!$B$7),1,0)</f>
        <v/>
      </c>
      <c r="E15175" s="15">
        <f>COUNTIF(tData[BezoekStart],"&lt;"&amp;($A15175+1/24))-COUNTIF(tData[BezoekEind],"&lt;="&amp;$A15175)</f>
        <v/>
      </c>
      <c r="F15175" s="15">
        <f>COUNTIF(tData[BezoekLangStart],"&lt;"&amp;($A15175+1/24))-COUNTIF(tData[BezoekLangEind],"&lt;="&amp;$A15175)</f>
        <v/>
      </c>
      <c r="G15175" s="15">
        <f>IF($D15175=1,$B15175*100+$C15175,-1)</f>
        <v/>
      </c>
      <c r="H15175" s="15">
        <f>IF($D15175=1,$B15175,-1)</f>
        <v/>
      </c>
      <c r="I15175" s="15">
        <f>IF($D15175=1,$C15175,-1)</f>
        <v/>
      </c>
    </row>
    <row r="15176">
      <c r="A15176" s="33" t="n">
        <v>45924.20833333334</v>
      </c>
      <c r="B15176" s="15">
        <f>WEEKDAY($A15176,2)</f>
        <v/>
      </c>
      <c r="C15176" s="15">
        <f>HOUR($A15176)</f>
        <v/>
      </c>
      <c r="D15176" s="15">
        <f>IF(AND($A15176&gt;=Instellingen!$B$6,$A15176&lt;Instellingen!$B$7),1,0)</f>
        <v/>
      </c>
      <c r="E15176" s="15">
        <f>COUNTIF(tData[BezoekStart],"&lt;"&amp;($A15176+1/24))-COUNTIF(tData[BezoekEind],"&lt;="&amp;$A15176)</f>
        <v/>
      </c>
      <c r="F15176" s="15">
        <f>COUNTIF(tData[BezoekLangStart],"&lt;"&amp;($A15176+1/24))-COUNTIF(tData[BezoekLangEind],"&lt;="&amp;$A15176)</f>
        <v/>
      </c>
      <c r="G15176" s="15">
        <f>IF($D15176=1,$B15176*100+$C15176,-1)</f>
        <v/>
      </c>
      <c r="H15176" s="15">
        <f>IF($D15176=1,$B15176,-1)</f>
        <v/>
      </c>
      <c r="I15176" s="15">
        <f>IF($D15176=1,$C15176,-1)</f>
        <v/>
      </c>
    </row>
    <row r="15177">
      <c r="A15177" s="33" t="n">
        <v>45924.25</v>
      </c>
      <c r="B15177" s="15">
        <f>WEEKDAY($A15177,2)</f>
        <v/>
      </c>
      <c r="C15177" s="15">
        <f>HOUR($A15177)</f>
        <v/>
      </c>
      <c r="D15177" s="15">
        <f>IF(AND($A15177&gt;=Instellingen!$B$6,$A15177&lt;Instellingen!$B$7),1,0)</f>
        <v/>
      </c>
      <c r="E15177" s="15">
        <f>COUNTIF(tData[BezoekStart],"&lt;"&amp;($A15177+1/24))-COUNTIF(tData[BezoekEind],"&lt;="&amp;$A15177)</f>
        <v/>
      </c>
      <c r="F15177" s="15">
        <f>COUNTIF(tData[BezoekLangStart],"&lt;"&amp;($A15177+1/24))-COUNTIF(tData[BezoekLangEind],"&lt;="&amp;$A15177)</f>
        <v/>
      </c>
      <c r="G15177" s="15">
        <f>IF($D15177=1,$B15177*100+$C15177,-1)</f>
        <v/>
      </c>
      <c r="H15177" s="15">
        <f>IF($D15177=1,$B15177,-1)</f>
        <v/>
      </c>
      <c r="I15177" s="15">
        <f>IF($D15177=1,$C15177,-1)</f>
        <v/>
      </c>
    </row>
    <row r="15178">
      <c r="A15178" s="33" t="n">
        <v>45924.29166666666</v>
      </c>
      <c r="B15178" s="15">
        <f>WEEKDAY($A15178,2)</f>
        <v/>
      </c>
      <c r="C15178" s="15">
        <f>HOUR($A15178)</f>
        <v/>
      </c>
      <c r="D15178" s="15">
        <f>IF(AND($A15178&gt;=Instellingen!$B$6,$A15178&lt;Instellingen!$B$7),1,0)</f>
        <v/>
      </c>
      <c r="E15178" s="15">
        <f>COUNTIF(tData[BezoekStart],"&lt;"&amp;($A15178+1/24))-COUNTIF(tData[BezoekEind],"&lt;="&amp;$A15178)</f>
        <v/>
      </c>
      <c r="F15178" s="15">
        <f>COUNTIF(tData[BezoekLangStart],"&lt;"&amp;($A15178+1/24))-COUNTIF(tData[BezoekLangEind],"&lt;="&amp;$A15178)</f>
        <v/>
      </c>
      <c r="G15178" s="15">
        <f>IF($D15178=1,$B15178*100+$C15178,-1)</f>
        <v/>
      </c>
      <c r="H15178" s="15">
        <f>IF($D15178=1,$B15178,-1)</f>
        <v/>
      </c>
      <c r="I15178" s="15">
        <f>IF($D15178=1,$C15178,-1)</f>
        <v/>
      </c>
    </row>
    <row r="15179">
      <c r="A15179" s="33" t="n">
        <v>45924.33333333334</v>
      </c>
      <c r="B15179" s="15">
        <f>WEEKDAY($A15179,2)</f>
        <v/>
      </c>
      <c r="C15179" s="15">
        <f>HOUR($A15179)</f>
        <v/>
      </c>
      <c r="D15179" s="15">
        <f>IF(AND($A15179&gt;=Instellingen!$B$6,$A15179&lt;Instellingen!$B$7),1,0)</f>
        <v/>
      </c>
      <c r="E15179" s="15">
        <f>COUNTIF(tData[BezoekStart],"&lt;"&amp;($A15179+1/24))-COUNTIF(tData[BezoekEind],"&lt;="&amp;$A15179)</f>
        <v/>
      </c>
      <c r="F15179" s="15">
        <f>COUNTIF(tData[BezoekLangStart],"&lt;"&amp;($A15179+1/24))-COUNTIF(tData[BezoekLangEind],"&lt;="&amp;$A15179)</f>
        <v/>
      </c>
      <c r="G15179" s="15">
        <f>IF($D15179=1,$B15179*100+$C15179,-1)</f>
        <v/>
      </c>
      <c r="H15179" s="15">
        <f>IF($D15179=1,$B15179,-1)</f>
        <v/>
      </c>
      <c r="I15179" s="15">
        <f>IF($D15179=1,$C15179,-1)</f>
        <v/>
      </c>
    </row>
    <row r="15180">
      <c r="A15180" s="33" t="n">
        <v>45924.375</v>
      </c>
      <c r="B15180" s="15">
        <f>WEEKDAY($A15180,2)</f>
        <v/>
      </c>
      <c r="C15180" s="15">
        <f>HOUR($A15180)</f>
        <v/>
      </c>
      <c r="D15180" s="15">
        <f>IF(AND($A15180&gt;=Instellingen!$B$6,$A15180&lt;Instellingen!$B$7),1,0)</f>
        <v/>
      </c>
      <c r="E15180" s="15">
        <f>COUNTIF(tData[BezoekStart],"&lt;"&amp;($A15180+1/24))-COUNTIF(tData[BezoekEind],"&lt;="&amp;$A15180)</f>
        <v/>
      </c>
      <c r="F15180" s="15">
        <f>COUNTIF(tData[BezoekLangStart],"&lt;"&amp;($A15180+1/24))-COUNTIF(tData[BezoekLangEind],"&lt;="&amp;$A15180)</f>
        <v/>
      </c>
      <c r="G15180" s="15">
        <f>IF($D15180=1,$B15180*100+$C15180,-1)</f>
        <v/>
      </c>
      <c r="H15180" s="15">
        <f>IF($D15180=1,$B15180,-1)</f>
        <v/>
      </c>
      <c r="I15180" s="15">
        <f>IF($D15180=1,$C15180,-1)</f>
        <v/>
      </c>
    </row>
    <row r="15181">
      <c r="A15181" s="33" t="n">
        <v>45924.41666666666</v>
      </c>
      <c r="B15181" s="15">
        <f>WEEKDAY($A15181,2)</f>
        <v/>
      </c>
      <c r="C15181" s="15">
        <f>HOUR($A15181)</f>
        <v/>
      </c>
      <c r="D15181" s="15">
        <f>IF(AND($A15181&gt;=Instellingen!$B$6,$A15181&lt;Instellingen!$B$7),1,0)</f>
        <v/>
      </c>
      <c r="E15181" s="15">
        <f>COUNTIF(tData[BezoekStart],"&lt;"&amp;($A15181+1/24))-COUNTIF(tData[BezoekEind],"&lt;="&amp;$A15181)</f>
        <v/>
      </c>
      <c r="F15181" s="15">
        <f>COUNTIF(tData[BezoekLangStart],"&lt;"&amp;($A15181+1/24))-COUNTIF(tData[BezoekLangEind],"&lt;="&amp;$A15181)</f>
        <v/>
      </c>
      <c r="G15181" s="15">
        <f>IF($D15181=1,$B15181*100+$C15181,-1)</f>
        <v/>
      </c>
      <c r="H15181" s="15">
        <f>IF($D15181=1,$B15181,-1)</f>
        <v/>
      </c>
      <c r="I15181" s="15">
        <f>IF($D15181=1,$C15181,-1)</f>
        <v/>
      </c>
    </row>
    <row r="15182">
      <c r="A15182" s="33" t="n">
        <v>45924.45833333334</v>
      </c>
      <c r="B15182" s="15">
        <f>WEEKDAY($A15182,2)</f>
        <v/>
      </c>
      <c r="C15182" s="15">
        <f>HOUR($A15182)</f>
        <v/>
      </c>
      <c r="D15182" s="15">
        <f>IF(AND($A15182&gt;=Instellingen!$B$6,$A15182&lt;Instellingen!$B$7),1,0)</f>
        <v/>
      </c>
      <c r="E15182" s="15">
        <f>COUNTIF(tData[BezoekStart],"&lt;"&amp;($A15182+1/24))-COUNTIF(tData[BezoekEind],"&lt;="&amp;$A15182)</f>
        <v/>
      </c>
      <c r="F15182" s="15">
        <f>COUNTIF(tData[BezoekLangStart],"&lt;"&amp;($A15182+1/24))-COUNTIF(tData[BezoekLangEind],"&lt;="&amp;$A15182)</f>
        <v/>
      </c>
      <c r="G15182" s="15">
        <f>IF($D15182=1,$B15182*100+$C15182,-1)</f>
        <v/>
      </c>
      <c r="H15182" s="15">
        <f>IF($D15182=1,$B15182,-1)</f>
        <v/>
      </c>
      <c r="I15182" s="15">
        <f>IF($D15182=1,$C15182,-1)</f>
        <v/>
      </c>
    </row>
    <row r="15183">
      <c r="A15183" s="33" t="n">
        <v>45924.5</v>
      </c>
      <c r="B15183" s="15">
        <f>WEEKDAY($A15183,2)</f>
        <v/>
      </c>
      <c r="C15183" s="15">
        <f>HOUR($A15183)</f>
        <v/>
      </c>
      <c r="D15183" s="15">
        <f>IF(AND($A15183&gt;=Instellingen!$B$6,$A15183&lt;Instellingen!$B$7),1,0)</f>
        <v/>
      </c>
      <c r="E15183" s="15">
        <f>COUNTIF(tData[BezoekStart],"&lt;"&amp;($A15183+1/24))-COUNTIF(tData[BezoekEind],"&lt;="&amp;$A15183)</f>
        <v/>
      </c>
      <c r="F15183" s="15">
        <f>COUNTIF(tData[BezoekLangStart],"&lt;"&amp;($A15183+1/24))-COUNTIF(tData[BezoekLangEind],"&lt;="&amp;$A15183)</f>
        <v/>
      </c>
      <c r="G15183" s="15">
        <f>IF($D15183=1,$B15183*100+$C15183,-1)</f>
        <v/>
      </c>
      <c r="H15183" s="15">
        <f>IF($D15183=1,$B15183,-1)</f>
        <v/>
      </c>
      <c r="I15183" s="15">
        <f>IF($D15183=1,$C15183,-1)</f>
        <v/>
      </c>
    </row>
    <row r="15184">
      <c r="A15184" s="33" t="n">
        <v>45924.54166666666</v>
      </c>
      <c r="B15184" s="15">
        <f>WEEKDAY($A15184,2)</f>
        <v/>
      </c>
      <c r="C15184" s="15">
        <f>HOUR($A15184)</f>
        <v/>
      </c>
      <c r="D15184" s="15">
        <f>IF(AND($A15184&gt;=Instellingen!$B$6,$A15184&lt;Instellingen!$B$7),1,0)</f>
        <v/>
      </c>
      <c r="E15184" s="15">
        <f>COUNTIF(tData[BezoekStart],"&lt;"&amp;($A15184+1/24))-COUNTIF(tData[BezoekEind],"&lt;="&amp;$A15184)</f>
        <v/>
      </c>
      <c r="F15184" s="15">
        <f>COUNTIF(tData[BezoekLangStart],"&lt;"&amp;($A15184+1/24))-COUNTIF(tData[BezoekLangEind],"&lt;="&amp;$A15184)</f>
        <v/>
      </c>
      <c r="G15184" s="15">
        <f>IF($D15184=1,$B15184*100+$C15184,-1)</f>
        <v/>
      </c>
      <c r="H15184" s="15">
        <f>IF($D15184=1,$B15184,-1)</f>
        <v/>
      </c>
      <c r="I15184" s="15">
        <f>IF($D15184=1,$C15184,-1)</f>
        <v/>
      </c>
    </row>
    <row r="15185">
      <c r="A15185" s="33" t="n">
        <v>45924.58333333334</v>
      </c>
      <c r="B15185" s="15">
        <f>WEEKDAY($A15185,2)</f>
        <v/>
      </c>
      <c r="C15185" s="15">
        <f>HOUR($A15185)</f>
        <v/>
      </c>
      <c r="D15185" s="15">
        <f>IF(AND($A15185&gt;=Instellingen!$B$6,$A15185&lt;Instellingen!$B$7),1,0)</f>
        <v/>
      </c>
      <c r="E15185" s="15">
        <f>COUNTIF(tData[BezoekStart],"&lt;"&amp;($A15185+1/24))-COUNTIF(tData[BezoekEind],"&lt;="&amp;$A15185)</f>
        <v/>
      </c>
      <c r="F15185" s="15">
        <f>COUNTIF(tData[BezoekLangStart],"&lt;"&amp;($A15185+1/24))-COUNTIF(tData[BezoekLangEind],"&lt;="&amp;$A15185)</f>
        <v/>
      </c>
      <c r="G15185" s="15">
        <f>IF($D15185=1,$B15185*100+$C15185,-1)</f>
        <v/>
      </c>
      <c r="H15185" s="15">
        <f>IF($D15185=1,$B15185,-1)</f>
        <v/>
      </c>
      <c r="I15185" s="15">
        <f>IF($D15185=1,$C15185,-1)</f>
        <v/>
      </c>
    </row>
    <row r="15186">
      <c r="A15186" s="33" t="n">
        <v>45924.625</v>
      </c>
      <c r="B15186" s="15">
        <f>WEEKDAY($A15186,2)</f>
        <v/>
      </c>
      <c r="C15186" s="15">
        <f>HOUR($A15186)</f>
        <v/>
      </c>
      <c r="D15186" s="15">
        <f>IF(AND($A15186&gt;=Instellingen!$B$6,$A15186&lt;Instellingen!$B$7),1,0)</f>
        <v/>
      </c>
      <c r="E15186" s="15">
        <f>COUNTIF(tData[BezoekStart],"&lt;"&amp;($A15186+1/24))-COUNTIF(tData[BezoekEind],"&lt;="&amp;$A15186)</f>
        <v/>
      </c>
      <c r="F15186" s="15">
        <f>COUNTIF(tData[BezoekLangStart],"&lt;"&amp;($A15186+1/24))-COUNTIF(tData[BezoekLangEind],"&lt;="&amp;$A15186)</f>
        <v/>
      </c>
      <c r="G15186" s="15">
        <f>IF($D15186=1,$B15186*100+$C15186,-1)</f>
        <v/>
      </c>
      <c r="H15186" s="15">
        <f>IF($D15186=1,$B15186,-1)</f>
        <v/>
      </c>
      <c r="I15186" s="15">
        <f>IF($D15186=1,$C15186,-1)</f>
        <v/>
      </c>
    </row>
    <row r="15187">
      <c r="A15187" s="33" t="n">
        <v>45924.66666666666</v>
      </c>
      <c r="B15187" s="15">
        <f>WEEKDAY($A15187,2)</f>
        <v/>
      </c>
      <c r="C15187" s="15">
        <f>HOUR($A15187)</f>
        <v/>
      </c>
      <c r="D15187" s="15">
        <f>IF(AND($A15187&gt;=Instellingen!$B$6,$A15187&lt;Instellingen!$B$7),1,0)</f>
        <v/>
      </c>
      <c r="E15187" s="15">
        <f>COUNTIF(tData[BezoekStart],"&lt;"&amp;($A15187+1/24))-COUNTIF(tData[BezoekEind],"&lt;="&amp;$A15187)</f>
        <v/>
      </c>
      <c r="F15187" s="15">
        <f>COUNTIF(tData[BezoekLangStart],"&lt;"&amp;($A15187+1/24))-COUNTIF(tData[BezoekLangEind],"&lt;="&amp;$A15187)</f>
        <v/>
      </c>
      <c r="G15187" s="15">
        <f>IF($D15187=1,$B15187*100+$C15187,-1)</f>
        <v/>
      </c>
      <c r="H15187" s="15">
        <f>IF($D15187=1,$B15187,-1)</f>
        <v/>
      </c>
      <c r="I15187" s="15">
        <f>IF($D15187=1,$C15187,-1)</f>
        <v/>
      </c>
    </row>
    <row r="15188">
      <c r="A15188" s="33" t="n">
        <v>45924.70833333334</v>
      </c>
      <c r="B15188" s="15">
        <f>WEEKDAY($A15188,2)</f>
        <v/>
      </c>
      <c r="C15188" s="15">
        <f>HOUR($A15188)</f>
        <v/>
      </c>
      <c r="D15188" s="15">
        <f>IF(AND($A15188&gt;=Instellingen!$B$6,$A15188&lt;Instellingen!$B$7),1,0)</f>
        <v/>
      </c>
      <c r="E15188" s="15">
        <f>COUNTIF(tData[BezoekStart],"&lt;"&amp;($A15188+1/24))-COUNTIF(tData[BezoekEind],"&lt;="&amp;$A15188)</f>
        <v/>
      </c>
      <c r="F15188" s="15">
        <f>COUNTIF(tData[BezoekLangStart],"&lt;"&amp;($A15188+1/24))-COUNTIF(tData[BezoekLangEind],"&lt;="&amp;$A15188)</f>
        <v/>
      </c>
      <c r="G15188" s="15">
        <f>IF($D15188=1,$B15188*100+$C15188,-1)</f>
        <v/>
      </c>
      <c r="H15188" s="15">
        <f>IF($D15188=1,$B15188,-1)</f>
        <v/>
      </c>
      <c r="I15188" s="15">
        <f>IF($D15188=1,$C15188,-1)</f>
        <v/>
      </c>
    </row>
    <row r="15189">
      <c r="A15189" s="33" t="n">
        <v>45924.75</v>
      </c>
      <c r="B15189" s="15">
        <f>WEEKDAY($A15189,2)</f>
        <v/>
      </c>
      <c r="C15189" s="15">
        <f>HOUR($A15189)</f>
        <v/>
      </c>
      <c r="D15189" s="15">
        <f>IF(AND($A15189&gt;=Instellingen!$B$6,$A15189&lt;Instellingen!$B$7),1,0)</f>
        <v/>
      </c>
      <c r="E15189" s="15">
        <f>COUNTIF(tData[BezoekStart],"&lt;"&amp;($A15189+1/24))-COUNTIF(tData[BezoekEind],"&lt;="&amp;$A15189)</f>
        <v/>
      </c>
      <c r="F15189" s="15">
        <f>COUNTIF(tData[BezoekLangStart],"&lt;"&amp;($A15189+1/24))-COUNTIF(tData[BezoekLangEind],"&lt;="&amp;$A15189)</f>
        <v/>
      </c>
      <c r="G15189" s="15">
        <f>IF($D15189=1,$B15189*100+$C15189,-1)</f>
        <v/>
      </c>
      <c r="H15189" s="15">
        <f>IF($D15189=1,$B15189,-1)</f>
        <v/>
      </c>
      <c r="I15189" s="15">
        <f>IF($D15189=1,$C15189,-1)</f>
        <v/>
      </c>
    </row>
    <row r="15190">
      <c r="A15190" s="33" t="n">
        <v>45924.79166666666</v>
      </c>
      <c r="B15190" s="15">
        <f>WEEKDAY($A15190,2)</f>
        <v/>
      </c>
      <c r="C15190" s="15">
        <f>HOUR($A15190)</f>
        <v/>
      </c>
      <c r="D15190" s="15">
        <f>IF(AND($A15190&gt;=Instellingen!$B$6,$A15190&lt;Instellingen!$B$7),1,0)</f>
        <v/>
      </c>
      <c r="E15190" s="15">
        <f>COUNTIF(tData[BezoekStart],"&lt;"&amp;($A15190+1/24))-COUNTIF(tData[BezoekEind],"&lt;="&amp;$A15190)</f>
        <v/>
      </c>
      <c r="F15190" s="15">
        <f>COUNTIF(tData[BezoekLangStart],"&lt;"&amp;($A15190+1/24))-COUNTIF(tData[BezoekLangEind],"&lt;="&amp;$A15190)</f>
        <v/>
      </c>
      <c r="G15190" s="15">
        <f>IF($D15190=1,$B15190*100+$C15190,-1)</f>
        <v/>
      </c>
      <c r="H15190" s="15">
        <f>IF($D15190=1,$B15190,-1)</f>
        <v/>
      </c>
      <c r="I15190" s="15">
        <f>IF($D15190=1,$C15190,-1)</f>
        <v/>
      </c>
    </row>
    <row r="15191">
      <c r="A15191" s="33" t="n">
        <v>45924.83333333334</v>
      </c>
      <c r="B15191" s="15">
        <f>WEEKDAY($A15191,2)</f>
        <v/>
      </c>
      <c r="C15191" s="15">
        <f>HOUR($A15191)</f>
        <v/>
      </c>
      <c r="D15191" s="15">
        <f>IF(AND($A15191&gt;=Instellingen!$B$6,$A15191&lt;Instellingen!$B$7),1,0)</f>
        <v/>
      </c>
      <c r="E15191" s="15">
        <f>COUNTIF(tData[BezoekStart],"&lt;"&amp;($A15191+1/24))-COUNTIF(tData[BezoekEind],"&lt;="&amp;$A15191)</f>
        <v/>
      </c>
      <c r="F15191" s="15">
        <f>COUNTIF(tData[BezoekLangStart],"&lt;"&amp;($A15191+1/24))-COUNTIF(tData[BezoekLangEind],"&lt;="&amp;$A15191)</f>
        <v/>
      </c>
      <c r="G15191" s="15">
        <f>IF($D15191=1,$B15191*100+$C15191,-1)</f>
        <v/>
      </c>
      <c r="H15191" s="15">
        <f>IF($D15191=1,$B15191,-1)</f>
        <v/>
      </c>
      <c r="I15191" s="15">
        <f>IF($D15191=1,$C15191,-1)</f>
        <v/>
      </c>
    </row>
    <row r="15192">
      <c r="A15192" s="33" t="n">
        <v>45924.875</v>
      </c>
      <c r="B15192" s="15">
        <f>WEEKDAY($A15192,2)</f>
        <v/>
      </c>
      <c r="C15192" s="15">
        <f>HOUR($A15192)</f>
        <v/>
      </c>
      <c r="D15192" s="15">
        <f>IF(AND($A15192&gt;=Instellingen!$B$6,$A15192&lt;Instellingen!$B$7),1,0)</f>
        <v/>
      </c>
      <c r="E15192" s="15">
        <f>COUNTIF(tData[BezoekStart],"&lt;"&amp;($A15192+1/24))-COUNTIF(tData[BezoekEind],"&lt;="&amp;$A15192)</f>
        <v/>
      </c>
      <c r="F15192" s="15">
        <f>COUNTIF(tData[BezoekLangStart],"&lt;"&amp;($A15192+1/24))-COUNTIF(tData[BezoekLangEind],"&lt;="&amp;$A15192)</f>
        <v/>
      </c>
      <c r="G15192" s="15">
        <f>IF($D15192=1,$B15192*100+$C15192,-1)</f>
        <v/>
      </c>
      <c r="H15192" s="15">
        <f>IF($D15192=1,$B15192,-1)</f>
        <v/>
      </c>
      <c r="I15192" s="15">
        <f>IF($D15192=1,$C15192,-1)</f>
        <v/>
      </c>
    </row>
    <row r="15193">
      <c r="A15193" s="33" t="n">
        <v>45924.91666666666</v>
      </c>
      <c r="B15193" s="15">
        <f>WEEKDAY($A15193,2)</f>
        <v/>
      </c>
      <c r="C15193" s="15">
        <f>HOUR($A15193)</f>
        <v/>
      </c>
      <c r="D15193" s="15">
        <f>IF(AND($A15193&gt;=Instellingen!$B$6,$A15193&lt;Instellingen!$B$7),1,0)</f>
        <v/>
      </c>
      <c r="E15193" s="15">
        <f>COUNTIF(tData[BezoekStart],"&lt;"&amp;($A15193+1/24))-COUNTIF(tData[BezoekEind],"&lt;="&amp;$A15193)</f>
        <v/>
      </c>
      <c r="F15193" s="15">
        <f>COUNTIF(tData[BezoekLangStart],"&lt;"&amp;($A15193+1/24))-COUNTIF(tData[BezoekLangEind],"&lt;="&amp;$A15193)</f>
        <v/>
      </c>
      <c r="G15193" s="15">
        <f>IF($D15193=1,$B15193*100+$C15193,-1)</f>
        <v/>
      </c>
      <c r="H15193" s="15">
        <f>IF($D15193=1,$B15193,-1)</f>
        <v/>
      </c>
      <c r="I15193" s="15">
        <f>IF($D15193=1,$C15193,-1)</f>
        <v/>
      </c>
    </row>
    <row r="15194">
      <c r="A15194" s="33" t="n">
        <v>45924.95833333334</v>
      </c>
      <c r="B15194" s="15">
        <f>WEEKDAY($A15194,2)</f>
        <v/>
      </c>
      <c r="C15194" s="15">
        <f>HOUR($A15194)</f>
        <v/>
      </c>
      <c r="D15194" s="15">
        <f>IF(AND($A15194&gt;=Instellingen!$B$6,$A15194&lt;Instellingen!$B$7),1,0)</f>
        <v/>
      </c>
      <c r="E15194" s="15">
        <f>COUNTIF(tData[BezoekStart],"&lt;"&amp;($A15194+1/24))-COUNTIF(tData[BezoekEind],"&lt;="&amp;$A15194)</f>
        <v/>
      </c>
      <c r="F15194" s="15">
        <f>COUNTIF(tData[BezoekLangStart],"&lt;"&amp;($A15194+1/24))-COUNTIF(tData[BezoekLangEind],"&lt;="&amp;$A15194)</f>
        <v/>
      </c>
      <c r="G15194" s="15">
        <f>IF($D15194=1,$B15194*100+$C15194,-1)</f>
        <v/>
      </c>
      <c r="H15194" s="15">
        <f>IF($D15194=1,$B15194,-1)</f>
        <v/>
      </c>
      <c r="I15194" s="15">
        <f>IF($D15194=1,$C15194,-1)</f>
        <v/>
      </c>
    </row>
    <row r="15195">
      <c r="A15195" s="33" t="n">
        <v>45925</v>
      </c>
      <c r="B15195" s="15">
        <f>WEEKDAY($A15195,2)</f>
        <v/>
      </c>
      <c r="C15195" s="15">
        <f>HOUR($A15195)</f>
        <v/>
      </c>
      <c r="D15195" s="15">
        <f>IF(AND($A15195&gt;=Instellingen!$B$6,$A15195&lt;Instellingen!$B$7),1,0)</f>
        <v/>
      </c>
      <c r="E15195" s="15">
        <f>COUNTIF(tData[BezoekStart],"&lt;"&amp;($A15195+1/24))-COUNTIF(tData[BezoekEind],"&lt;="&amp;$A15195)</f>
        <v/>
      </c>
      <c r="F15195" s="15">
        <f>COUNTIF(tData[BezoekLangStart],"&lt;"&amp;($A15195+1/24))-COUNTIF(tData[BezoekLangEind],"&lt;="&amp;$A15195)</f>
        <v/>
      </c>
      <c r="G15195" s="15">
        <f>IF($D15195=1,$B15195*100+$C15195,-1)</f>
        <v/>
      </c>
      <c r="H15195" s="15">
        <f>IF($D15195=1,$B15195,-1)</f>
        <v/>
      </c>
      <c r="I15195" s="15">
        <f>IF($D15195=1,$C15195,-1)</f>
        <v/>
      </c>
    </row>
    <row r="15196">
      <c r="A15196" s="33" t="n">
        <v>45925.04166666666</v>
      </c>
      <c r="B15196" s="15">
        <f>WEEKDAY($A15196,2)</f>
        <v/>
      </c>
      <c r="C15196" s="15">
        <f>HOUR($A15196)</f>
        <v/>
      </c>
      <c r="D15196" s="15">
        <f>IF(AND($A15196&gt;=Instellingen!$B$6,$A15196&lt;Instellingen!$B$7),1,0)</f>
        <v/>
      </c>
      <c r="E15196" s="15">
        <f>COUNTIF(tData[BezoekStart],"&lt;"&amp;($A15196+1/24))-COUNTIF(tData[BezoekEind],"&lt;="&amp;$A15196)</f>
        <v/>
      </c>
      <c r="F15196" s="15">
        <f>COUNTIF(tData[BezoekLangStart],"&lt;"&amp;($A15196+1/24))-COUNTIF(tData[BezoekLangEind],"&lt;="&amp;$A15196)</f>
        <v/>
      </c>
      <c r="G15196" s="15">
        <f>IF($D15196=1,$B15196*100+$C15196,-1)</f>
        <v/>
      </c>
      <c r="H15196" s="15">
        <f>IF($D15196=1,$B15196,-1)</f>
        <v/>
      </c>
      <c r="I15196" s="15">
        <f>IF($D15196=1,$C15196,-1)</f>
        <v/>
      </c>
    </row>
    <row r="15197">
      <c r="A15197" s="33" t="n">
        <v>45925.08333333334</v>
      </c>
      <c r="B15197" s="15">
        <f>WEEKDAY($A15197,2)</f>
        <v/>
      </c>
      <c r="C15197" s="15">
        <f>HOUR($A15197)</f>
        <v/>
      </c>
      <c r="D15197" s="15">
        <f>IF(AND($A15197&gt;=Instellingen!$B$6,$A15197&lt;Instellingen!$B$7),1,0)</f>
        <v/>
      </c>
      <c r="E15197" s="15">
        <f>COUNTIF(tData[BezoekStart],"&lt;"&amp;($A15197+1/24))-COUNTIF(tData[BezoekEind],"&lt;="&amp;$A15197)</f>
        <v/>
      </c>
      <c r="F15197" s="15">
        <f>COUNTIF(tData[BezoekLangStart],"&lt;"&amp;($A15197+1/24))-COUNTIF(tData[BezoekLangEind],"&lt;="&amp;$A15197)</f>
        <v/>
      </c>
      <c r="G15197" s="15">
        <f>IF($D15197=1,$B15197*100+$C15197,-1)</f>
        <v/>
      </c>
      <c r="H15197" s="15">
        <f>IF($D15197=1,$B15197,-1)</f>
        <v/>
      </c>
      <c r="I15197" s="15">
        <f>IF($D15197=1,$C15197,-1)</f>
        <v/>
      </c>
    </row>
    <row r="15198">
      <c r="A15198" s="33" t="n">
        <v>45925.125</v>
      </c>
      <c r="B15198" s="15">
        <f>WEEKDAY($A15198,2)</f>
        <v/>
      </c>
      <c r="C15198" s="15">
        <f>HOUR($A15198)</f>
        <v/>
      </c>
      <c r="D15198" s="15">
        <f>IF(AND($A15198&gt;=Instellingen!$B$6,$A15198&lt;Instellingen!$B$7),1,0)</f>
        <v/>
      </c>
      <c r="E15198" s="15">
        <f>COUNTIF(tData[BezoekStart],"&lt;"&amp;($A15198+1/24))-COUNTIF(tData[BezoekEind],"&lt;="&amp;$A15198)</f>
        <v/>
      </c>
      <c r="F15198" s="15">
        <f>COUNTIF(tData[BezoekLangStart],"&lt;"&amp;($A15198+1/24))-COUNTIF(tData[BezoekLangEind],"&lt;="&amp;$A15198)</f>
        <v/>
      </c>
      <c r="G15198" s="15">
        <f>IF($D15198=1,$B15198*100+$C15198,-1)</f>
        <v/>
      </c>
      <c r="H15198" s="15">
        <f>IF($D15198=1,$B15198,-1)</f>
        <v/>
      </c>
      <c r="I15198" s="15">
        <f>IF($D15198=1,$C15198,-1)</f>
        <v/>
      </c>
    </row>
    <row r="15199">
      <c r="A15199" s="33" t="n">
        <v>45925.16666666666</v>
      </c>
      <c r="B15199" s="15">
        <f>WEEKDAY($A15199,2)</f>
        <v/>
      </c>
      <c r="C15199" s="15">
        <f>HOUR($A15199)</f>
        <v/>
      </c>
      <c r="D15199" s="15">
        <f>IF(AND($A15199&gt;=Instellingen!$B$6,$A15199&lt;Instellingen!$B$7),1,0)</f>
        <v/>
      </c>
      <c r="E15199" s="15">
        <f>COUNTIF(tData[BezoekStart],"&lt;"&amp;($A15199+1/24))-COUNTIF(tData[BezoekEind],"&lt;="&amp;$A15199)</f>
        <v/>
      </c>
      <c r="F15199" s="15">
        <f>COUNTIF(tData[BezoekLangStart],"&lt;"&amp;($A15199+1/24))-COUNTIF(tData[BezoekLangEind],"&lt;="&amp;$A15199)</f>
        <v/>
      </c>
      <c r="G15199" s="15">
        <f>IF($D15199=1,$B15199*100+$C15199,-1)</f>
        <v/>
      </c>
      <c r="H15199" s="15">
        <f>IF($D15199=1,$B15199,-1)</f>
        <v/>
      </c>
      <c r="I15199" s="15">
        <f>IF($D15199=1,$C15199,-1)</f>
        <v/>
      </c>
    </row>
    <row r="15200">
      <c r="A15200" s="33" t="n">
        <v>45925.20833333334</v>
      </c>
      <c r="B15200" s="15">
        <f>WEEKDAY($A15200,2)</f>
        <v/>
      </c>
      <c r="C15200" s="15">
        <f>HOUR($A15200)</f>
        <v/>
      </c>
      <c r="D15200" s="15">
        <f>IF(AND($A15200&gt;=Instellingen!$B$6,$A15200&lt;Instellingen!$B$7),1,0)</f>
        <v/>
      </c>
      <c r="E15200" s="15">
        <f>COUNTIF(tData[BezoekStart],"&lt;"&amp;($A15200+1/24))-COUNTIF(tData[BezoekEind],"&lt;="&amp;$A15200)</f>
        <v/>
      </c>
      <c r="F15200" s="15">
        <f>COUNTIF(tData[BezoekLangStart],"&lt;"&amp;($A15200+1/24))-COUNTIF(tData[BezoekLangEind],"&lt;="&amp;$A15200)</f>
        <v/>
      </c>
      <c r="G15200" s="15">
        <f>IF($D15200=1,$B15200*100+$C15200,-1)</f>
        <v/>
      </c>
      <c r="H15200" s="15">
        <f>IF($D15200=1,$B15200,-1)</f>
        <v/>
      </c>
      <c r="I15200" s="15">
        <f>IF($D15200=1,$C15200,-1)</f>
        <v/>
      </c>
    </row>
    <row r="15201">
      <c r="A15201" s="33" t="n">
        <v>45925.25</v>
      </c>
      <c r="B15201" s="15">
        <f>WEEKDAY($A15201,2)</f>
        <v/>
      </c>
      <c r="C15201" s="15">
        <f>HOUR($A15201)</f>
        <v/>
      </c>
      <c r="D15201" s="15">
        <f>IF(AND($A15201&gt;=Instellingen!$B$6,$A15201&lt;Instellingen!$B$7),1,0)</f>
        <v/>
      </c>
      <c r="E15201" s="15">
        <f>COUNTIF(tData[BezoekStart],"&lt;"&amp;($A15201+1/24))-COUNTIF(tData[BezoekEind],"&lt;="&amp;$A15201)</f>
        <v/>
      </c>
      <c r="F15201" s="15">
        <f>COUNTIF(tData[BezoekLangStart],"&lt;"&amp;($A15201+1/24))-COUNTIF(tData[BezoekLangEind],"&lt;="&amp;$A15201)</f>
        <v/>
      </c>
      <c r="G15201" s="15">
        <f>IF($D15201=1,$B15201*100+$C15201,-1)</f>
        <v/>
      </c>
      <c r="H15201" s="15">
        <f>IF($D15201=1,$B15201,-1)</f>
        <v/>
      </c>
      <c r="I15201" s="15">
        <f>IF($D15201=1,$C15201,-1)</f>
        <v/>
      </c>
    </row>
    <row r="15202">
      <c r="A15202" s="33" t="n">
        <v>45925.29166666666</v>
      </c>
      <c r="B15202" s="15">
        <f>WEEKDAY($A15202,2)</f>
        <v/>
      </c>
      <c r="C15202" s="15">
        <f>HOUR($A15202)</f>
        <v/>
      </c>
      <c r="D15202" s="15">
        <f>IF(AND($A15202&gt;=Instellingen!$B$6,$A15202&lt;Instellingen!$B$7),1,0)</f>
        <v/>
      </c>
      <c r="E15202" s="15">
        <f>COUNTIF(tData[BezoekStart],"&lt;"&amp;($A15202+1/24))-COUNTIF(tData[BezoekEind],"&lt;="&amp;$A15202)</f>
        <v/>
      </c>
      <c r="F15202" s="15">
        <f>COUNTIF(tData[BezoekLangStart],"&lt;"&amp;($A15202+1/24))-COUNTIF(tData[BezoekLangEind],"&lt;="&amp;$A15202)</f>
        <v/>
      </c>
      <c r="G15202" s="15">
        <f>IF($D15202=1,$B15202*100+$C15202,-1)</f>
        <v/>
      </c>
      <c r="H15202" s="15">
        <f>IF($D15202=1,$B15202,-1)</f>
        <v/>
      </c>
      <c r="I15202" s="15">
        <f>IF($D15202=1,$C15202,-1)</f>
        <v/>
      </c>
    </row>
    <row r="15203">
      <c r="A15203" s="33" t="n">
        <v>45925.33333333334</v>
      </c>
      <c r="B15203" s="15">
        <f>WEEKDAY($A15203,2)</f>
        <v/>
      </c>
      <c r="C15203" s="15">
        <f>HOUR($A15203)</f>
        <v/>
      </c>
      <c r="D15203" s="15">
        <f>IF(AND($A15203&gt;=Instellingen!$B$6,$A15203&lt;Instellingen!$B$7),1,0)</f>
        <v/>
      </c>
      <c r="E15203" s="15">
        <f>COUNTIF(tData[BezoekStart],"&lt;"&amp;($A15203+1/24))-COUNTIF(tData[BezoekEind],"&lt;="&amp;$A15203)</f>
        <v/>
      </c>
      <c r="F15203" s="15">
        <f>COUNTIF(tData[BezoekLangStart],"&lt;"&amp;($A15203+1/24))-COUNTIF(tData[BezoekLangEind],"&lt;="&amp;$A15203)</f>
        <v/>
      </c>
      <c r="G15203" s="15">
        <f>IF($D15203=1,$B15203*100+$C15203,-1)</f>
        <v/>
      </c>
      <c r="H15203" s="15">
        <f>IF($D15203=1,$B15203,-1)</f>
        <v/>
      </c>
      <c r="I15203" s="15">
        <f>IF($D15203=1,$C15203,-1)</f>
        <v/>
      </c>
    </row>
    <row r="15204">
      <c r="A15204" s="33" t="n">
        <v>45925.375</v>
      </c>
      <c r="B15204" s="15">
        <f>WEEKDAY($A15204,2)</f>
        <v/>
      </c>
      <c r="C15204" s="15">
        <f>HOUR($A15204)</f>
        <v/>
      </c>
      <c r="D15204" s="15">
        <f>IF(AND($A15204&gt;=Instellingen!$B$6,$A15204&lt;Instellingen!$B$7),1,0)</f>
        <v/>
      </c>
      <c r="E15204" s="15">
        <f>COUNTIF(tData[BezoekStart],"&lt;"&amp;($A15204+1/24))-COUNTIF(tData[BezoekEind],"&lt;="&amp;$A15204)</f>
        <v/>
      </c>
      <c r="F15204" s="15">
        <f>COUNTIF(tData[BezoekLangStart],"&lt;"&amp;($A15204+1/24))-COUNTIF(tData[BezoekLangEind],"&lt;="&amp;$A15204)</f>
        <v/>
      </c>
      <c r="G15204" s="15">
        <f>IF($D15204=1,$B15204*100+$C15204,-1)</f>
        <v/>
      </c>
      <c r="H15204" s="15">
        <f>IF($D15204=1,$B15204,-1)</f>
        <v/>
      </c>
      <c r="I15204" s="15">
        <f>IF($D15204=1,$C15204,-1)</f>
        <v/>
      </c>
    </row>
    <row r="15205">
      <c r="A15205" s="33" t="n">
        <v>45925.41666666666</v>
      </c>
      <c r="B15205" s="15">
        <f>WEEKDAY($A15205,2)</f>
        <v/>
      </c>
      <c r="C15205" s="15">
        <f>HOUR($A15205)</f>
        <v/>
      </c>
      <c r="D15205" s="15">
        <f>IF(AND($A15205&gt;=Instellingen!$B$6,$A15205&lt;Instellingen!$B$7),1,0)</f>
        <v/>
      </c>
      <c r="E15205" s="15">
        <f>COUNTIF(tData[BezoekStart],"&lt;"&amp;($A15205+1/24))-COUNTIF(tData[BezoekEind],"&lt;="&amp;$A15205)</f>
        <v/>
      </c>
      <c r="F15205" s="15">
        <f>COUNTIF(tData[BezoekLangStart],"&lt;"&amp;($A15205+1/24))-COUNTIF(tData[BezoekLangEind],"&lt;="&amp;$A15205)</f>
        <v/>
      </c>
      <c r="G15205" s="15">
        <f>IF($D15205=1,$B15205*100+$C15205,-1)</f>
        <v/>
      </c>
      <c r="H15205" s="15">
        <f>IF($D15205=1,$B15205,-1)</f>
        <v/>
      </c>
      <c r="I15205" s="15">
        <f>IF($D15205=1,$C15205,-1)</f>
        <v/>
      </c>
    </row>
    <row r="15206">
      <c r="A15206" s="33" t="n">
        <v>45925.45833333334</v>
      </c>
      <c r="B15206" s="15">
        <f>WEEKDAY($A15206,2)</f>
        <v/>
      </c>
      <c r="C15206" s="15">
        <f>HOUR($A15206)</f>
        <v/>
      </c>
      <c r="D15206" s="15">
        <f>IF(AND($A15206&gt;=Instellingen!$B$6,$A15206&lt;Instellingen!$B$7),1,0)</f>
        <v/>
      </c>
      <c r="E15206" s="15">
        <f>COUNTIF(tData[BezoekStart],"&lt;"&amp;($A15206+1/24))-COUNTIF(tData[BezoekEind],"&lt;="&amp;$A15206)</f>
        <v/>
      </c>
      <c r="F15206" s="15">
        <f>COUNTIF(tData[BezoekLangStart],"&lt;"&amp;($A15206+1/24))-COUNTIF(tData[BezoekLangEind],"&lt;="&amp;$A15206)</f>
        <v/>
      </c>
      <c r="G15206" s="15">
        <f>IF($D15206=1,$B15206*100+$C15206,-1)</f>
        <v/>
      </c>
      <c r="H15206" s="15">
        <f>IF($D15206=1,$B15206,-1)</f>
        <v/>
      </c>
      <c r="I15206" s="15">
        <f>IF($D15206=1,$C15206,-1)</f>
        <v/>
      </c>
    </row>
    <row r="15207">
      <c r="A15207" s="33" t="n">
        <v>45925.5</v>
      </c>
      <c r="B15207" s="15">
        <f>WEEKDAY($A15207,2)</f>
        <v/>
      </c>
      <c r="C15207" s="15">
        <f>HOUR($A15207)</f>
        <v/>
      </c>
      <c r="D15207" s="15">
        <f>IF(AND($A15207&gt;=Instellingen!$B$6,$A15207&lt;Instellingen!$B$7),1,0)</f>
        <v/>
      </c>
      <c r="E15207" s="15">
        <f>COUNTIF(tData[BezoekStart],"&lt;"&amp;($A15207+1/24))-COUNTIF(tData[BezoekEind],"&lt;="&amp;$A15207)</f>
        <v/>
      </c>
      <c r="F15207" s="15">
        <f>COUNTIF(tData[BezoekLangStart],"&lt;"&amp;($A15207+1/24))-COUNTIF(tData[BezoekLangEind],"&lt;="&amp;$A15207)</f>
        <v/>
      </c>
      <c r="G15207" s="15">
        <f>IF($D15207=1,$B15207*100+$C15207,-1)</f>
        <v/>
      </c>
      <c r="H15207" s="15">
        <f>IF($D15207=1,$B15207,-1)</f>
        <v/>
      </c>
      <c r="I15207" s="15">
        <f>IF($D15207=1,$C15207,-1)</f>
        <v/>
      </c>
    </row>
    <row r="15208">
      <c r="A15208" s="33" t="n">
        <v>45925.54166666666</v>
      </c>
      <c r="B15208" s="15">
        <f>WEEKDAY($A15208,2)</f>
        <v/>
      </c>
      <c r="C15208" s="15">
        <f>HOUR($A15208)</f>
        <v/>
      </c>
      <c r="D15208" s="15">
        <f>IF(AND($A15208&gt;=Instellingen!$B$6,$A15208&lt;Instellingen!$B$7),1,0)</f>
        <v/>
      </c>
      <c r="E15208" s="15">
        <f>COUNTIF(tData[BezoekStart],"&lt;"&amp;($A15208+1/24))-COUNTIF(tData[BezoekEind],"&lt;="&amp;$A15208)</f>
        <v/>
      </c>
      <c r="F15208" s="15">
        <f>COUNTIF(tData[BezoekLangStart],"&lt;"&amp;($A15208+1/24))-COUNTIF(tData[BezoekLangEind],"&lt;="&amp;$A15208)</f>
        <v/>
      </c>
      <c r="G15208" s="15">
        <f>IF($D15208=1,$B15208*100+$C15208,-1)</f>
        <v/>
      </c>
      <c r="H15208" s="15">
        <f>IF($D15208=1,$B15208,-1)</f>
        <v/>
      </c>
      <c r="I15208" s="15">
        <f>IF($D15208=1,$C15208,-1)</f>
        <v/>
      </c>
    </row>
    <row r="15209">
      <c r="A15209" s="33" t="n">
        <v>45925.58333333334</v>
      </c>
      <c r="B15209" s="15">
        <f>WEEKDAY($A15209,2)</f>
        <v/>
      </c>
      <c r="C15209" s="15">
        <f>HOUR($A15209)</f>
        <v/>
      </c>
      <c r="D15209" s="15">
        <f>IF(AND($A15209&gt;=Instellingen!$B$6,$A15209&lt;Instellingen!$B$7),1,0)</f>
        <v/>
      </c>
      <c r="E15209" s="15">
        <f>COUNTIF(tData[BezoekStart],"&lt;"&amp;($A15209+1/24))-COUNTIF(tData[BezoekEind],"&lt;="&amp;$A15209)</f>
        <v/>
      </c>
      <c r="F15209" s="15">
        <f>COUNTIF(tData[BezoekLangStart],"&lt;"&amp;($A15209+1/24))-COUNTIF(tData[BezoekLangEind],"&lt;="&amp;$A15209)</f>
        <v/>
      </c>
      <c r="G15209" s="15">
        <f>IF($D15209=1,$B15209*100+$C15209,-1)</f>
        <v/>
      </c>
      <c r="H15209" s="15">
        <f>IF($D15209=1,$B15209,-1)</f>
        <v/>
      </c>
      <c r="I15209" s="15">
        <f>IF($D15209=1,$C15209,-1)</f>
        <v/>
      </c>
    </row>
    <row r="15210">
      <c r="A15210" s="33" t="n">
        <v>45925.625</v>
      </c>
      <c r="B15210" s="15">
        <f>WEEKDAY($A15210,2)</f>
        <v/>
      </c>
      <c r="C15210" s="15">
        <f>HOUR($A15210)</f>
        <v/>
      </c>
      <c r="D15210" s="15">
        <f>IF(AND($A15210&gt;=Instellingen!$B$6,$A15210&lt;Instellingen!$B$7),1,0)</f>
        <v/>
      </c>
      <c r="E15210" s="15">
        <f>COUNTIF(tData[BezoekStart],"&lt;"&amp;($A15210+1/24))-COUNTIF(tData[BezoekEind],"&lt;="&amp;$A15210)</f>
        <v/>
      </c>
      <c r="F15210" s="15">
        <f>COUNTIF(tData[BezoekLangStart],"&lt;"&amp;($A15210+1/24))-COUNTIF(tData[BezoekLangEind],"&lt;="&amp;$A15210)</f>
        <v/>
      </c>
      <c r="G15210" s="15">
        <f>IF($D15210=1,$B15210*100+$C15210,-1)</f>
        <v/>
      </c>
      <c r="H15210" s="15">
        <f>IF($D15210=1,$B15210,-1)</f>
        <v/>
      </c>
      <c r="I15210" s="15">
        <f>IF($D15210=1,$C15210,-1)</f>
        <v/>
      </c>
    </row>
    <row r="15211">
      <c r="A15211" s="33" t="n">
        <v>45925.66666666666</v>
      </c>
      <c r="B15211" s="15">
        <f>WEEKDAY($A15211,2)</f>
        <v/>
      </c>
      <c r="C15211" s="15">
        <f>HOUR($A15211)</f>
        <v/>
      </c>
      <c r="D15211" s="15">
        <f>IF(AND($A15211&gt;=Instellingen!$B$6,$A15211&lt;Instellingen!$B$7),1,0)</f>
        <v/>
      </c>
      <c r="E15211" s="15">
        <f>COUNTIF(tData[BezoekStart],"&lt;"&amp;($A15211+1/24))-COUNTIF(tData[BezoekEind],"&lt;="&amp;$A15211)</f>
        <v/>
      </c>
      <c r="F15211" s="15">
        <f>COUNTIF(tData[BezoekLangStart],"&lt;"&amp;($A15211+1/24))-COUNTIF(tData[BezoekLangEind],"&lt;="&amp;$A15211)</f>
        <v/>
      </c>
      <c r="G15211" s="15">
        <f>IF($D15211=1,$B15211*100+$C15211,-1)</f>
        <v/>
      </c>
      <c r="H15211" s="15">
        <f>IF($D15211=1,$B15211,-1)</f>
        <v/>
      </c>
      <c r="I15211" s="15">
        <f>IF($D15211=1,$C15211,-1)</f>
        <v/>
      </c>
    </row>
    <row r="15212">
      <c r="A15212" s="33" t="n">
        <v>45925.70833333334</v>
      </c>
      <c r="B15212" s="15">
        <f>WEEKDAY($A15212,2)</f>
        <v/>
      </c>
      <c r="C15212" s="15">
        <f>HOUR($A15212)</f>
        <v/>
      </c>
      <c r="D15212" s="15">
        <f>IF(AND($A15212&gt;=Instellingen!$B$6,$A15212&lt;Instellingen!$B$7),1,0)</f>
        <v/>
      </c>
      <c r="E15212" s="15">
        <f>COUNTIF(tData[BezoekStart],"&lt;"&amp;($A15212+1/24))-COUNTIF(tData[BezoekEind],"&lt;="&amp;$A15212)</f>
        <v/>
      </c>
      <c r="F15212" s="15">
        <f>COUNTIF(tData[BezoekLangStart],"&lt;"&amp;($A15212+1/24))-COUNTIF(tData[BezoekLangEind],"&lt;="&amp;$A15212)</f>
        <v/>
      </c>
      <c r="G15212" s="15">
        <f>IF($D15212=1,$B15212*100+$C15212,-1)</f>
        <v/>
      </c>
      <c r="H15212" s="15">
        <f>IF($D15212=1,$B15212,-1)</f>
        <v/>
      </c>
      <c r="I15212" s="15">
        <f>IF($D15212=1,$C15212,-1)</f>
        <v/>
      </c>
    </row>
    <row r="15213">
      <c r="A15213" s="33" t="n">
        <v>45925.75</v>
      </c>
      <c r="B15213" s="15">
        <f>WEEKDAY($A15213,2)</f>
        <v/>
      </c>
      <c r="C15213" s="15">
        <f>HOUR($A15213)</f>
        <v/>
      </c>
      <c r="D15213" s="15">
        <f>IF(AND($A15213&gt;=Instellingen!$B$6,$A15213&lt;Instellingen!$B$7),1,0)</f>
        <v/>
      </c>
      <c r="E15213" s="15">
        <f>COUNTIF(tData[BezoekStart],"&lt;"&amp;($A15213+1/24))-COUNTIF(tData[BezoekEind],"&lt;="&amp;$A15213)</f>
        <v/>
      </c>
      <c r="F15213" s="15">
        <f>COUNTIF(tData[BezoekLangStart],"&lt;"&amp;($A15213+1/24))-COUNTIF(tData[BezoekLangEind],"&lt;="&amp;$A15213)</f>
        <v/>
      </c>
      <c r="G15213" s="15">
        <f>IF($D15213=1,$B15213*100+$C15213,-1)</f>
        <v/>
      </c>
      <c r="H15213" s="15">
        <f>IF($D15213=1,$B15213,-1)</f>
        <v/>
      </c>
      <c r="I15213" s="15">
        <f>IF($D15213=1,$C15213,-1)</f>
        <v/>
      </c>
    </row>
    <row r="15214">
      <c r="A15214" s="33" t="n">
        <v>45925.79166666666</v>
      </c>
      <c r="B15214" s="15">
        <f>WEEKDAY($A15214,2)</f>
        <v/>
      </c>
      <c r="C15214" s="15">
        <f>HOUR($A15214)</f>
        <v/>
      </c>
      <c r="D15214" s="15">
        <f>IF(AND($A15214&gt;=Instellingen!$B$6,$A15214&lt;Instellingen!$B$7),1,0)</f>
        <v/>
      </c>
      <c r="E15214" s="15">
        <f>COUNTIF(tData[BezoekStart],"&lt;"&amp;($A15214+1/24))-COUNTIF(tData[BezoekEind],"&lt;="&amp;$A15214)</f>
        <v/>
      </c>
      <c r="F15214" s="15">
        <f>COUNTIF(tData[BezoekLangStart],"&lt;"&amp;($A15214+1/24))-COUNTIF(tData[BezoekLangEind],"&lt;="&amp;$A15214)</f>
        <v/>
      </c>
      <c r="G15214" s="15">
        <f>IF($D15214=1,$B15214*100+$C15214,-1)</f>
        <v/>
      </c>
      <c r="H15214" s="15">
        <f>IF($D15214=1,$B15214,-1)</f>
        <v/>
      </c>
      <c r="I15214" s="15">
        <f>IF($D15214=1,$C15214,-1)</f>
        <v/>
      </c>
    </row>
    <row r="15215">
      <c r="A15215" s="33" t="n">
        <v>45925.83333333334</v>
      </c>
      <c r="B15215" s="15">
        <f>WEEKDAY($A15215,2)</f>
        <v/>
      </c>
      <c r="C15215" s="15">
        <f>HOUR($A15215)</f>
        <v/>
      </c>
      <c r="D15215" s="15">
        <f>IF(AND($A15215&gt;=Instellingen!$B$6,$A15215&lt;Instellingen!$B$7),1,0)</f>
        <v/>
      </c>
      <c r="E15215" s="15">
        <f>COUNTIF(tData[BezoekStart],"&lt;"&amp;($A15215+1/24))-COUNTIF(tData[BezoekEind],"&lt;="&amp;$A15215)</f>
        <v/>
      </c>
      <c r="F15215" s="15">
        <f>COUNTIF(tData[BezoekLangStart],"&lt;"&amp;($A15215+1/24))-COUNTIF(tData[BezoekLangEind],"&lt;="&amp;$A15215)</f>
        <v/>
      </c>
      <c r="G15215" s="15">
        <f>IF($D15215=1,$B15215*100+$C15215,-1)</f>
        <v/>
      </c>
      <c r="H15215" s="15">
        <f>IF($D15215=1,$B15215,-1)</f>
        <v/>
      </c>
      <c r="I15215" s="15">
        <f>IF($D15215=1,$C15215,-1)</f>
        <v/>
      </c>
    </row>
    <row r="15216">
      <c r="A15216" s="33" t="n">
        <v>45925.875</v>
      </c>
      <c r="B15216" s="15">
        <f>WEEKDAY($A15216,2)</f>
        <v/>
      </c>
      <c r="C15216" s="15">
        <f>HOUR($A15216)</f>
        <v/>
      </c>
      <c r="D15216" s="15">
        <f>IF(AND($A15216&gt;=Instellingen!$B$6,$A15216&lt;Instellingen!$B$7),1,0)</f>
        <v/>
      </c>
      <c r="E15216" s="15">
        <f>COUNTIF(tData[BezoekStart],"&lt;"&amp;($A15216+1/24))-COUNTIF(tData[BezoekEind],"&lt;="&amp;$A15216)</f>
        <v/>
      </c>
      <c r="F15216" s="15">
        <f>COUNTIF(tData[BezoekLangStart],"&lt;"&amp;($A15216+1/24))-COUNTIF(tData[BezoekLangEind],"&lt;="&amp;$A15216)</f>
        <v/>
      </c>
      <c r="G15216" s="15">
        <f>IF($D15216=1,$B15216*100+$C15216,-1)</f>
        <v/>
      </c>
      <c r="H15216" s="15">
        <f>IF($D15216=1,$B15216,-1)</f>
        <v/>
      </c>
      <c r="I15216" s="15">
        <f>IF($D15216=1,$C15216,-1)</f>
        <v/>
      </c>
    </row>
    <row r="15217">
      <c r="A15217" s="33" t="n">
        <v>45925.91666666666</v>
      </c>
      <c r="B15217" s="15">
        <f>WEEKDAY($A15217,2)</f>
        <v/>
      </c>
      <c r="C15217" s="15">
        <f>HOUR($A15217)</f>
        <v/>
      </c>
      <c r="D15217" s="15">
        <f>IF(AND($A15217&gt;=Instellingen!$B$6,$A15217&lt;Instellingen!$B$7),1,0)</f>
        <v/>
      </c>
      <c r="E15217" s="15">
        <f>COUNTIF(tData[BezoekStart],"&lt;"&amp;($A15217+1/24))-COUNTIF(tData[BezoekEind],"&lt;="&amp;$A15217)</f>
        <v/>
      </c>
      <c r="F15217" s="15">
        <f>COUNTIF(tData[BezoekLangStart],"&lt;"&amp;($A15217+1/24))-COUNTIF(tData[BezoekLangEind],"&lt;="&amp;$A15217)</f>
        <v/>
      </c>
      <c r="G15217" s="15">
        <f>IF($D15217=1,$B15217*100+$C15217,-1)</f>
        <v/>
      </c>
      <c r="H15217" s="15">
        <f>IF($D15217=1,$B15217,-1)</f>
        <v/>
      </c>
      <c r="I15217" s="15">
        <f>IF($D15217=1,$C15217,-1)</f>
        <v/>
      </c>
    </row>
    <row r="15218">
      <c r="A15218" s="33" t="n">
        <v>45925.95833333334</v>
      </c>
      <c r="B15218" s="15">
        <f>WEEKDAY($A15218,2)</f>
        <v/>
      </c>
      <c r="C15218" s="15">
        <f>HOUR($A15218)</f>
        <v/>
      </c>
      <c r="D15218" s="15">
        <f>IF(AND($A15218&gt;=Instellingen!$B$6,$A15218&lt;Instellingen!$B$7),1,0)</f>
        <v/>
      </c>
      <c r="E15218" s="15">
        <f>COUNTIF(tData[BezoekStart],"&lt;"&amp;($A15218+1/24))-COUNTIF(tData[BezoekEind],"&lt;="&amp;$A15218)</f>
        <v/>
      </c>
      <c r="F15218" s="15">
        <f>COUNTIF(tData[BezoekLangStart],"&lt;"&amp;($A15218+1/24))-COUNTIF(tData[BezoekLangEind],"&lt;="&amp;$A15218)</f>
        <v/>
      </c>
      <c r="G15218" s="15">
        <f>IF($D15218=1,$B15218*100+$C15218,-1)</f>
        <v/>
      </c>
      <c r="H15218" s="15">
        <f>IF($D15218=1,$B15218,-1)</f>
        <v/>
      </c>
      <c r="I15218" s="15">
        <f>IF($D15218=1,$C15218,-1)</f>
        <v/>
      </c>
    </row>
    <row r="15219">
      <c r="A15219" s="33" t="n">
        <v>45926</v>
      </c>
      <c r="B15219" s="15">
        <f>WEEKDAY($A15219,2)</f>
        <v/>
      </c>
      <c r="C15219" s="15">
        <f>HOUR($A15219)</f>
        <v/>
      </c>
      <c r="D15219" s="15">
        <f>IF(AND($A15219&gt;=Instellingen!$B$6,$A15219&lt;Instellingen!$B$7),1,0)</f>
        <v/>
      </c>
      <c r="E15219" s="15">
        <f>COUNTIF(tData[BezoekStart],"&lt;"&amp;($A15219+1/24))-COUNTIF(tData[BezoekEind],"&lt;="&amp;$A15219)</f>
        <v/>
      </c>
      <c r="F15219" s="15">
        <f>COUNTIF(tData[BezoekLangStart],"&lt;"&amp;($A15219+1/24))-COUNTIF(tData[BezoekLangEind],"&lt;="&amp;$A15219)</f>
        <v/>
      </c>
      <c r="G15219" s="15">
        <f>IF($D15219=1,$B15219*100+$C15219,-1)</f>
        <v/>
      </c>
      <c r="H15219" s="15">
        <f>IF($D15219=1,$B15219,-1)</f>
        <v/>
      </c>
      <c r="I15219" s="15">
        <f>IF($D15219=1,$C15219,-1)</f>
        <v/>
      </c>
    </row>
    <row r="15220">
      <c r="A15220" s="33" t="n">
        <v>45926.04166666666</v>
      </c>
      <c r="B15220" s="15">
        <f>WEEKDAY($A15220,2)</f>
        <v/>
      </c>
      <c r="C15220" s="15">
        <f>HOUR($A15220)</f>
        <v/>
      </c>
      <c r="D15220" s="15">
        <f>IF(AND($A15220&gt;=Instellingen!$B$6,$A15220&lt;Instellingen!$B$7),1,0)</f>
        <v/>
      </c>
      <c r="E15220" s="15">
        <f>COUNTIF(tData[BezoekStart],"&lt;"&amp;($A15220+1/24))-COUNTIF(tData[BezoekEind],"&lt;="&amp;$A15220)</f>
        <v/>
      </c>
      <c r="F15220" s="15">
        <f>COUNTIF(tData[BezoekLangStart],"&lt;"&amp;($A15220+1/24))-COUNTIF(tData[BezoekLangEind],"&lt;="&amp;$A15220)</f>
        <v/>
      </c>
      <c r="G15220" s="15">
        <f>IF($D15220=1,$B15220*100+$C15220,-1)</f>
        <v/>
      </c>
      <c r="H15220" s="15">
        <f>IF($D15220=1,$B15220,-1)</f>
        <v/>
      </c>
      <c r="I15220" s="15">
        <f>IF($D15220=1,$C15220,-1)</f>
        <v/>
      </c>
    </row>
    <row r="15221">
      <c r="A15221" s="33" t="n">
        <v>45926.08333333334</v>
      </c>
      <c r="B15221" s="15">
        <f>WEEKDAY($A15221,2)</f>
        <v/>
      </c>
      <c r="C15221" s="15">
        <f>HOUR($A15221)</f>
        <v/>
      </c>
      <c r="D15221" s="15">
        <f>IF(AND($A15221&gt;=Instellingen!$B$6,$A15221&lt;Instellingen!$B$7),1,0)</f>
        <v/>
      </c>
      <c r="E15221" s="15">
        <f>COUNTIF(tData[BezoekStart],"&lt;"&amp;($A15221+1/24))-COUNTIF(tData[BezoekEind],"&lt;="&amp;$A15221)</f>
        <v/>
      </c>
      <c r="F15221" s="15">
        <f>COUNTIF(tData[BezoekLangStart],"&lt;"&amp;($A15221+1/24))-COUNTIF(tData[BezoekLangEind],"&lt;="&amp;$A15221)</f>
        <v/>
      </c>
      <c r="G15221" s="15">
        <f>IF($D15221=1,$B15221*100+$C15221,-1)</f>
        <v/>
      </c>
      <c r="H15221" s="15">
        <f>IF($D15221=1,$B15221,-1)</f>
        <v/>
      </c>
      <c r="I15221" s="15">
        <f>IF($D15221=1,$C15221,-1)</f>
        <v/>
      </c>
    </row>
    <row r="15222">
      <c r="A15222" s="33" t="n">
        <v>45926.125</v>
      </c>
      <c r="B15222" s="15">
        <f>WEEKDAY($A15222,2)</f>
        <v/>
      </c>
      <c r="C15222" s="15">
        <f>HOUR($A15222)</f>
        <v/>
      </c>
      <c r="D15222" s="15">
        <f>IF(AND($A15222&gt;=Instellingen!$B$6,$A15222&lt;Instellingen!$B$7),1,0)</f>
        <v/>
      </c>
      <c r="E15222" s="15">
        <f>COUNTIF(tData[BezoekStart],"&lt;"&amp;($A15222+1/24))-COUNTIF(tData[BezoekEind],"&lt;="&amp;$A15222)</f>
        <v/>
      </c>
      <c r="F15222" s="15">
        <f>COUNTIF(tData[BezoekLangStart],"&lt;"&amp;($A15222+1/24))-COUNTIF(tData[BezoekLangEind],"&lt;="&amp;$A15222)</f>
        <v/>
      </c>
      <c r="G15222" s="15">
        <f>IF($D15222=1,$B15222*100+$C15222,-1)</f>
        <v/>
      </c>
      <c r="H15222" s="15">
        <f>IF($D15222=1,$B15222,-1)</f>
        <v/>
      </c>
      <c r="I15222" s="15">
        <f>IF($D15222=1,$C15222,-1)</f>
        <v/>
      </c>
    </row>
    <row r="15223">
      <c r="A15223" s="33" t="n">
        <v>45926.16666666666</v>
      </c>
      <c r="B15223" s="15">
        <f>WEEKDAY($A15223,2)</f>
        <v/>
      </c>
      <c r="C15223" s="15">
        <f>HOUR($A15223)</f>
        <v/>
      </c>
      <c r="D15223" s="15">
        <f>IF(AND($A15223&gt;=Instellingen!$B$6,$A15223&lt;Instellingen!$B$7),1,0)</f>
        <v/>
      </c>
      <c r="E15223" s="15">
        <f>COUNTIF(tData[BezoekStart],"&lt;"&amp;($A15223+1/24))-COUNTIF(tData[BezoekEind],"&lt;="&amp;$A15223)</f>
        <v/>
      </c>
      <c r="F15223" s="15">
        <f>COUNTIF(tData[BezoekLangStart],"&lt;"&amp;($A15223+1/24))-COUNTIF(tData[BezoekLangEind],"&lt;="&amp;$A15223)</f>
        <v/>
      </c>
      <c r="G15223" s="15">
        <f>IF($D15223=1,$B15223*100+$C15223,-1)</f>
        <v/>
      </c>
      <c r="H15223" s="15">
        <f>IF($D15223=1,$B15223,-1)</f>
        <v/>
      </c>
      <c r="I15223" s="15">
        <f>IF($D15223=1,$C15223,-1)</f>
        <v/>
      </c>
    </row>
    <row r="15224">
      <c r="A15224" s="33" t="n">
        <v>45926.20833333334</v>
      </c>
      <c r="B15224" s="15">
        <f>WEEKDAY($A15224,2)</f>
        <v/>
      </c>
      <c r="C15224" s="15">
        <f>HOUR($A15224)</f>
        <v/>
      </c>
      <c r="D15224" s="15">
        <f>IF(AND($A15224&gt;=Instellingen!$B$6,$A15224&lt;Instellingen!$B$7),1,0)</f>
        <v/>
      </c>
      <c r="E15224" s="15">
        <f>COUNTIF(tData[BezoekStart],"&lt;"&amp;($A15224+1/24))-COUNTIF(tData[BezoekEind],"&lt;="&amp;$A15224)</f>
        <v/>
      </c>
      <c r="F15224" s="15">
        <f>COUNTIF(tData[BezoekLangStart],"&lt;"&amp;($A15224+1/24))-COUNTIF(tData[BezoekLangEind],"&lt;="&amp;$A15224)</f>
        <v/>
      </c>
      <c r="G15224" s="15">
        <f>IF($D15224=1,$B15224*100+$C15224,-1)</f>
        <v/>
      </c>
      <c r="H15224" s="15">
        <f>IF($D15224=1,$B15224,-1)</f>
        <v/>
      </c>
      <c r="I15224" s="15">
        <f>IF($D15224=1,$C15224,-1)</f>
        <v/>
      </c>
    </row>
    <row r="15225">
      <c r="A15225" s="33" t="n">
        <v>45926.25</v>
      </c>
      <c r="B15225" s="15">
        <f>WEEKDAY($A15225,2)</f>
        <v/>
      </c>
      <c r="C15225" s="15">
        <f>HOUR($A15225)</f>
        <v/>
      </c>
      <c r="D15225" s="15">
        <f>IF(AND($A15225&gt;=Instellingen!$B$6,$A15225&lt;Instellingen!$B$7),1,0)</f>
        <v/>
      </c>
      <c r="E15225" s="15">
        <f>COUNTIF(tData[BezoekStart],"&lt;"&amp;($A15225+1/24))-COUNTIF(tData[BezoekEind],"&lt;="&amp;$A15225)</f>
        <v/>
      </c>
      <c r="F15225" s="15">
        <f>COUNTIF(tData[BezoekLangStart],"&lt;"&amp;($A15225+1/24))-COUNTIF(tData[BezoekLangEind],"&lt;="&amp;$A15225)</f>
        <v/>
      </c>
      <c r="G15225" s="15">
        <f>IF($D15225=1,$B15225*100+$C15225,-1)</f>
        <v/>
      </c>
      <c r="H15225" s="15">
        <f>IF($D15225=1,$B15225,-1)</f>
        <v/>
      </c>
      <c r="I15225" s="15">
        <f>IF($D15225=1,$C15225,-1)</f>
        <v/>
      </c>
    </row>
    <row r="15226">
      <c r="A15226" s="33" t="n">
        <v>45926.29166666666</v>
      </c>
      <c r="B15226" s="15">
        <f>WEEKDAY($A15226,2)</f>
        <v/>
      </c>
      <c r="C15226" s="15">
        <f>HOUR($A15226)</f>
        <v/>
      </c>
      <c r="D15226" s="15">
        <f>IF(AND($A15226&gt;=Instellingen!$B$6,$A15226&lt;Instellingen!$B$7),1,0)</f>
        <v/>
      </c>
      <c r="E15226" s="15">
        <f>COUNTIF(tData[BezoekStart],"&lt;"&amp;($A15226+1/24))-COUNTIF(tData[BezoekEind],"&lt;="&amp;$A15226)</f>
        <v/>
      </c>
      <c r="F15226" s="15">
        <f>COUNTIF(tData[BezoekLangStart],"&lt;"&amp;($A15226+1/24))-COUNTIF(tData[BezoekLangEind],"&lt;="&amp;$A15226)</f>
        <v/>
      </c>
      <c r="G15226" s="15">
        <f>IF($D15226=1,$B15226*100+$C15226,-1)</f>
        <v/>
      </c>
      <c r="H15226" s="15">
        <f>IF($D15226=1,$B15226,-1)</f>
        <v/>
      </c>
      <c r="I15226" s="15">
        <f>IF($D15226=1,$C15226,-1)</f>
        <v/>
      </c>
    </row>
    <row r="15227">
      <c r="A15227" s="33" t="n">
        <v>45926.33333333334</v>
      </c>
      <c r="B15227" s="15">
        <f>WEEKDAY($A15227,2)</f>
        <v/>
      </c>
      <c r="C15227" s="15">
        <f>HOUR($A15227)</f>
        <v/>
      </c>
      <c r="D15227" s="15">
        <f>IF(AND($A15227&gt;=Instellingen!$B$6,$A15227&lt;Instellingen!$B$7),1,0)</f>
        <v/>
      </c>
      <c r="E15227" s="15">
        <f>COUNTIF(tData[BezoekStart],"&lt;"&amp;($A15227+1/24))-COUNTIF(tData[BezoekEind],"&lt;="&amp;$A15227)</f>
        <v/>
      </c>
      <c r="F15227" s="15">
        <f>COUNTIF(tData[BezoekLangStart],"&lt;"&amp;($A15227+1/24))-COUNTIF(tData[BezoekLangEind],"&lt;="&amp;$A15227)</f>
        <v/>
      </c>
      <c r="G15227" s="15">
        <f>IF($D15227=1,$B15227*100+$C15227,-1)</f>
        <v/>
      </c>
      <c r="H15227" s="15">
        <f>IF($D15227=1,$B15227,-1)</f>
        <v/>
      </c>
      <c r="I15227" s="15">
        <f>IF($D15227=1,$C15227,-1)</f>
        <v/>
      </c>
    </row>
    <row r="15228">
      <c r="A15228" s="33" t="n">
        <v>45926.375</v>
      </c>
      <c r="B15228" s="15">
        <f>WEEKDAY($A15228,2)</f>
        <v/>
      </c>
      <c r="C15228" s="15">
        <f>HOUR($A15228)</f>
        <v/>
      </c>
      <c r="D15228" s="15">
        <f>IF(AND($A15228&gt;=Instellingen!$B$6,$A15228&lt;Instellingen!$B$7),1,0)</f>
        <v/>
      </c>
      <c r="E15228" s="15">
        <f>COUNTIF(tData[BezoekStart],"&lt;"&amp;($A15228+1/24))-COUNTIF(tData[BezoekEind],"&lt;="&amp;$A15228)</f>
        <v/>
      </c>
      <c r="F15228" s="15">
        <f>COUNTIF(tData[BezoekLangStart],"&lt;"&amp;($A15228+1/24))-COUNTIF(tData[BezoekLangEind],"&lt;="&amp;$A15228)</f>
        <v/>
      </c>
      <c r="G15228" s="15">
        <f>IF($D15228=1,$B15228*100+$C15228,-1)</f>
        <v/>
      </c>
      <c r="H15228" s="15">
        <f>IF($D15228=1,$B15228,-1)</f>
        <v/>
      </c>
      <c r="I15228" s="15">
        <f>IF($D15228=1,$C15228,-1)</f>
        <v/>
      </c>
    </row>
    <row r="15229">
      <c r="A15229" s="33" t="n">
        <v>45926.41666666666</v>
      </c>
      <c r="B15229" s="15">
        <f>WEEKDAY($A15229,2)</f>
        <v/>
      </c>
      <c r="C15229" s="15">
        <f>HOUR($A15229)</f>
        <v/>
      </c>
      <c r="D15229" s="15">
        <f>IF(AND($A15229&gt;=Instellingen!$B$6,$A15229&lt;Instellingen!$B$7),1,0)</f>
        <v/>
      </c>
      <c r="E15229" s="15">
        <f>COUNTIF(tData[BezoekStart],"&lt;"&amp;($A15229+1/24))-COUNTIF(tData[BezoekEind],"&lt;="&amp;$A15229)</f>
        <v/>
      </c>
      <c r="F15229" s="15">
        <f>COUNTIF(tData[BezoekLangStart],"&lt;"&amp;($A15229+1/24))-COUNTIF(tData[BezoekLangEind],"&lt;="&amp;$A15229)</f>
        <v/>
      </c>
      <c r="G15229" s="15">
        <f>IF($D15229=1,$B15229*100+$C15229,-1)</f>
        <v/>
      </c>
      <c r="H15229" s="15">
        <f>IF($D15229=1,$B15229,-1)</f>
        <v/>
      </c>
      <c r="I15229" s="15">
        <f>IF($D15229=1,$C15229,-1)</f>
        <v/>
      </c>
    </row>
    <row r="15230">
      <c r="A15230" s="33" t="n">
        <v>45926.45833333334</v>
      </c>
      <c r="B15230" s="15">
        <f>WEEKDAY($A15230,2)</f>
        <v/>
      </c>
      <c r="C15230" s="15">
        <f>HOUR($A15230)</f>
        <v/>
      </c>
      <c r="D15230" s="15">
        <f>IF(AND($A15230&gt;=Instellingen!$B$6,$A15230&lt;Instellingen!$B$7),1,0)</f>
        <v/>
      </c>
      <c r="E15230" s="15">
        <f>COUNTIF(tData[BezoekStart],"&lt;"&amp;($A15230+1/24))-COUNTIF(tData[BezoekEind],"&lt;="&amp;$A15230)</f>
        <v/>
      </c>
      <c r="F15230" s="15">
        <f>COUNTIF(tData[BezoekLangStart],"&lt;"&amp;($A15230+1/24))-COUNTIF(tData[BezoekLangEind],"&lt;="&amp;$A15230)</f>
        <v/>
      </c>
      <c r="G15230" s="15">
        <f>IF($D15230=1,$B15230*100+$C15230,-1)</f>
        <v/>
      </c>
      <c r="H15230" s="15">
        <f>IF($D15230=1,$B15230,-1)</f>
        <v/>
      </c>
      <c r="I15230" s="15">
        <f>IF($D15230=1,$C15230,-1)</f>
        <v/>
      </c>
    </row>
    <row r="15231">
      <c r="A15231" s="33" t="n">
        <v>45926.5</v>
      </c>
      <c r="B15231" s="15">
        <f>WEEKDAY($A15231,2)</f>
        <v/>
      </c>
      <c r="C15231" s="15">
        <f>HOUR($A15231)</f>
        <v/>
      </c>
      <c r="D15231" s="15">
        <f>IF(AND($A15231&gt;=Instellingen!$B$6,$A15231&lt;Instellingen!$B$7),1,0)</f>
        <v/>
      </c>
      <c r="E15231" s="15">
        <f>COUNTIF(tData[BezoekStart],"&lt;"&amp;($A15231+1/24))-COUNTIF(tData[BezoekEind],"&lt;="&amp;$A15231)</f>
        <v/>
      </c>
      <c r="F15231" s="15">
        <f>COUNTIF(tData[BezoekLangStart],"&lt;"&amp;($A15231+1/24))-COUNTIF(tData[BezoekLangEind],"&lt;="&amp;$A15231)</f>
        <v/>
      </c>
      <c r="G15231" s="15">
        <f>IF($D15231=1,$B15231*100+$C15231,-1)</f>
        <v/>
      </c>
      <c r="H15231" s="15">
        <f>IF($D15231=1,$B15231,-1)</f>
        <v/>
      </c>
      <c r="I15231" s="15">
        <f>IF($D15231=1,$C15231,-1)</f>
        <v/>
      </c>
    </row>
    <row r="15232">
      <c r="A15232" s="33" t="n">
        <v>45926.54166666666</v>
      </c>
      <c r="B15232" s="15">
        <f>WEEKDAY($A15232,2)</f>
        <v/>
      </c>
      <c r="C15232" s="15">
        <f>HOUR($A15232)</f>
        <v/>
      </c>
      <c r="D15232" s="15">
        <f>IF(AND($A15232&gt;=Instellingen!$B$6,$A15232&lt;Instellingen!$B$7),1,0)</f>
        <v/>
      </c>
      <c r="E15232" s="15">
        <f>COUNTIF(tData[BezoekStart],"&lt;"&amp;($A15232+1/24))-COUNTIF(tData[BezoekEind],"&lt;="&amp;$A15232)</f>
        <v/>
      </c>
      <c r="F15232" s="15">
        <f>COUNTIF(tData[BezoekLangStart],"&lt;"&amp;($A15232+1/24))-COUNTIF(tData[BezoekLangEind],"&lt;="&amp;$A15232)</f>
        <v/>
      </c>
      <c r="G15232" s="15">
        <f>IF($D15232=1,$B15232*100+$C15232,-1)</f>
        <v/>
      </c>
      <c r="H15232" s="15">
        <f>IF($D15232=1,$B15232,-1)</f>
        <v/>
      </c>
      <c r="I15232" s="15">
        <f>IF($D15232=1,$C15232,-1)</f>
        <v/>
      </c>
    </row>
    <row r="15233">
      <c r="A15233" s="33" t="n">
        <v>45926.58333333334</v>
      </c>
      <c r="B15233" s="15">
        <f>WEEKDAY($A15233,2)</f>
        <v/>
      </c>
      <c r="C15233" s="15">
        <f>HOUR($A15233)</f>
        <v/>
      </c>
      <c r="D15233" s="15">
        <f>IF(AND($A15233&gt;=Instellingen!$B$6,$A15233&lt;Instellingen!$B$7),1,0)</f>
        <v/>
      </c>
      <c r="E15233" s="15">
        <f>COUNTIF(tData[BezoekStart],"&lt;"&amp;($A15233+1/24))-COUNTIF(tData[BezoekEind],"&lt;="&amp;$A15233)</f>
        <v/>
      </c>
      <c r="F15233" s="15">
        <f>COUNTIF(tData[BezoekLangStart],"&lt;"&amp;($A15233+1/24))-COUNTIF(tData[BezoekLangEind],"&lt;="&amp;$A15233)</f>
        <v/>
      </c>
      <c r="G15233" s="15">
        <f>IF($D15233=1,$B15233*100+$C15233,-1)</f>
        <v/>
      </c>
      <c r="H15233" s="15">
        <f>IF($D15233=1,$B15233,-1)</f>
        <v/>
      </c>
      <c r="I15233" s="15">
        <f>IF($D15233=1,$C15233,-1)</f>
        <v/>
      </c>
    </row>
    <row r="15234">
      <c r="A15234" s="33" t="n">
        <v>45926.625</v>
      </c>
      <c r="B15234" s="15">
        <f>WEEKDAY($A15234,2)</f>
        <v/>
      </c>
      <c r="C15234" s="15">
        <f>HOUR($A15234)</f>
        <v/>
      </c>
      <c r="D15234" s="15">
        <f>IF(AND($A15234&gt;=Instellingen!$B$6,$A15234&lt;Instellingen!$B$7),1,0)</f>
        <v/>
      </c>
      <c r="E15234" s="15">
        <f>COUNTIF(tData[BezoekStart],"&lt;"&amp;($A15234+1/24))-COUNTIF(tData[BezoekEind],"&lt;="&amp;$A15234)</f>
        <v/>
      </c>
      <c r="F15234" s="15">
        <f>COUNTIF(tData[BezoekLangStart],"&lt;"&amp;($A15234+1/24))-COUNTIF(tData[BezoekLangEind],"&lt;="&amp;$A15234)</f>
        <v/>
      </c>
      <c r="G15234" s="15">
        <f>IF($D15234=1,$B15234*100+$C15234,-1)</f>
        <v/>
      </c>
      <c r="H15234" s="15">
        <f>IF($D15234=1,$B15234,-1)</f>
        <v/>
      </c>
      <c r="I15234" s="15">
        <f>IF($D15234=1,$C15234,-1)</f>
        <v/>
      </c>
    </row>
    <row r="15235">
      <c r="A15235" s="33" t="n">
        <v>45926.66666666666</v>
      </c>
      <c r="B15235" s="15">
        <f>WEEKDAY($A15235,2)</f>
        <v/>
      </c>
      <c r="C15235" s="15">
        <f>HOUR($A15235)</f>
        <v/>
      </c>
      <c r="D15235" s="15">
        <f>IF(AND($A15235&gt;=Instellingen!$B$6,$A15235&lt;Instellingen!$B$7),1,0)</f>
        <v/>
      </c>
      <c r="E15235" s="15">
        <f>COUNTIF(tData[BezoekStart],"&lt;"&amp;($A15235+1/24))-COUNTIF(tData[BezoekEind],"&lt;="&amp;$A15235)</f>
        <v/>
      </c>
      <c r="F15235" s="15">
        <f>COUNTIF(tData[BezoekLangStart],"&lt;"&amp;($A15235+1/24))-COUNTIF(tData[BezoekLangEind],"&lt;="&amp;$A15235)</f>
        <v/>
      </c>
      <c r="G15235" s="15">
        <f>IF($D15235=1,$B15235*100+$C15235,-1)</f>
        <v/>
      </c>
      <c r="H15235" s="15">
        <f>IF($D15235=1,$B15235,-1)</f>
        <v/>
      </c>
      <c r="I15235" s="15">
        <f>IF($D15235=1,$C15235,-1)</f>
        <v/>
      </c>
    </row>
    <row r="15236">
      <c r="A15236" s="33" t="n">
        <v>45926.70833333334</v>
      </c>
      <c r="B15236" s="15">
        <f>WEEKDAY($A15236,2)</f>
        <v/>
      </c>
      <c r="C15236" s="15">
        <f>HOUR($A15236)</f>
        <v/>
      </c>
      <c r="D15236" s="15">
        <f>IF(AND($A15236&gt;=Instellingen!$B$6,$A15236&lt;Instellingen!$B$7),1,0)</f>
        <v/>
      </c>
      <c r="E15236" s="15">
        <f>COUNTIF(tData[BezoekStart],"&lt;"&amp;($A15236+1/24))-COUNTIF(tData[BezoekEind],"&lt;="&amp;$A15236)</f>
        <v/>
      </c>
      <c r="F15236" s="15">
        <f>COUNTIF(tData[BezoekLangStart],"&lt;"&amp;($A15236+1/24))-COUNTIF(tData[BezoekLangEind],"&lt;="&amp;$A15236)</f>
        <v/>
      </c>
      <c r="G15236" s="15">
        <f>IF($D15236=1,$B15236*100+$C15236,-1)</f>
        <v/>
      </c>
      <c r="H15236" s="15">
        <f>IF($D15236=1,$B15236,-1)</f>
        <v/>
      </c>
      <c r="I15236" s="15">
        <f>IF($D15236=1,$C15236,-1)</f>
        <v/>
      </c>
    </row>
    <row r="15237">
      <c r="A15237" s="33" t="n">
        <v>45926.75</v>
      </c>
      <c r="B15237" s="15">
        <f>WEEKDAY($A15237,2)</f>
        <v/>
      </c>
      <c r="C15237" s="15">
        <f>HOUR($A15237)</f>
        <v/>
      </c>
      <c r="D15237" s="15">
        <f>IF(AND($A15237&gt;=Instellingen!$B$6,$A15237&lt;Instellingen!$B$7),1,0)</f>
        <v/>
      </c>
      <c r="E15237" s="15">
        <f>COUNTIF(tData[BezoekStart],"&lt;"&amp;($A15237+1/24))-COUNTIF(tData[BezoekEind],"&lt;="&amp;$A15237)</f>
        <v/>
      </c>
      <c r="F15237" s="15">
        <f>COUNTIF(tData[BezoekLangStart],"&lt;"&amp;($A15237+1/24))-COUNTIF(tData[BezoekLangEind],"&lt;="&amp;$A15237)</f>
        <v/>
      </c>
      <c r="G15237" s="15">
        <f>IF($D15237=1,$B15237*100+$C15237,-1)</f>
        <v/>
      </c>
      <c r="H15237" s="15">
        <f>IF($D15237=1,$B15237,-1)</f>
        <v/>
      </c>
      <c r="I15237" s="15">
        <f>IF($D15237=1,$C15237,-1)</f>
        <v/>
      </c>
    </row>
    <row r="15238">
      <c r="A15238" s="33" t="n">
        <v>45926.79166666666</v>
      </c>
      <c r="B15238" s="15">
        <f>WEEKDAY($A15238,2)</f>
        <v/>
      </c>
      <c r="C15238" s="15">
        <f>HOUR($A15238)</f>
        <v/>
      </c>
      <c r="D15238" s="15">
        <f>IF(AND($A15238&gt;=Instellingen!$B$6,$A15238&lt;Instellingen!$B$7),1,0)</f>
        <v/>
      </c>
      <c r="E15238" s="15">
        <f>COUNTIF(tData[BezoekStart],"&lt;"&amp;($A15238+1/24))-COUNTIF(tData[BezoekEind],"&lt;="&amp;$A15238)</f>
        <v/>
      </c>
      <c r="F15238" s="15">
        <f>COUNTIF(tData[BezoekLangStart],"&lt;"&amp;($A15238+1/24))-COUNTIF(tData[BezoekLangEind],"&lt;="&amp;$A15238)</f>
        <v/>
      </c>
      <c r="G15238" s="15">
        <f>IF($D15238=1,$B15238*100+$C15238,-1)</f>
        <v/>
      </c>
      <c r="H15238" s="15">
        <f>IF($D15238=1,$B15238,-1)</f>
        <v/>
      </c>
      <c r="I15238" s="15">
        <f>IF($D15238=1,$C15238,-1)</f>
        <v/>
      </c>
    </row>
    <row r="15239">
      <c r="A15239" s="33" t="n">
        <v>45926.83333333334</v>
      </c>
      <c r="B15239" s="15">
        <f>WEEKDAY($A15239,2)</f>
        <v/>
      </c>
      <c r="C15239" s="15">
        <f>HOUR($A15239)</f>
        <v/>
      </c>
      <c r="D15239" s="15">
        <f>IF(AND($A15239&gt;=Instellingen!$B$6,$A15239&lt;Instellingen!$B$7),1,0)</f>
        <v/>
      </c>
      <c r="E15239" s="15">
        <f>COUNTIF(tData[BezoekStart],"&lt;"&amp;($A15239+1/24))-COUNTIF(tData[BezoekEind],"&lt;="&amp;$A15239)</f>
        <v/>
      </c>
      <c r="F15239" s="15">
        <f>COUNTIF(tData[BezoekLangStart],"&lt;"&amp;($A15239+1/24))-COUNTIF(tData[BezoekLangEind],"&lt;="&amp;$A15239)</f>
        <v/>
      </c>
      <c r="G15239" s="15">
        <f>IF($D15239=1,$B15239*100+$C15239,-1)</f>
        <v/>
      </c>
      <c r="H15239" s="15">
        <f>IF($D15239=1,$B15239,-1)</f>
        <v/>
      </c>
      <c r="I15239" s="15">
        <f>IF($D15239=1,$C15239,-1)</f>
        <v/>
      </c>
    </row>
    <row r="15240">
      <c r="A15240" s="33" t="n">
        <v>45926.875</v>
      </c>
      <c r="B15240" s="15">
        <f>WEEKDAY($A15240,2)</f>
        <v/>
      </c>
      <c r="C15240" s="15">
        <f>HOUR($A15240)</f>
        <v/>
      </c>
      <c r="D15240" s="15">
        <f>IF(AND($A15240&gt;=Instellingen!$B$6,$A15240&lt;Instellingen!$B$7),1,0)</f>
        <v/>
      </c>
      <c r="E15240" s="15">
        <f>COUNTIF(tData[BezoekStart],"&lt;"&amp;($A15240+1/24))-COUNTIF(tData[BezoekEind],"&lt;="&amp;$A15240)</f>
        <v/>
      </c>
      <c r="F15240" s="15">
        <f>COUNTIF(tData[BezoekLangStart],"&lt;"&amp;($A15240+1/24))-COUNTIF(tData[BezoekLangEind],"&lt;="&amp;$A15240)</f>
        <v/>
      </c>
      <c r="G15240" s="15">
        <f>IF($D15240=1,$B15240*100+$C15240,-1)</f>
        <v/>
      </c>
      <c r="H15240" s="15">
        <f>IF($D15240=1,$B15240,-1)</f>
        <v/>
      </c>
      <c r="I15240" s="15">
        <f>IF($D15240=1,$C15240,-1)</f>
        <v/>
      </c>
    </row>
    <row r="15241">
      <c r="A15241" s="33" t="n">
        <v>45926.91666666666</v>
      </c>
      <c r="B15241" s="15">
        <f>WEEKDAY($A15241,2)</f>
        <v/>
      </c>
      <c r="C15241" s="15">
        <f>HOUR($A15241)</f>
        <v/>
      </c>
      <c r="D15241" s="15">
        <f>IF(AND($A15241&gt;=Instellingen!$B$6,$A15241&lt;Instellingen!$B$7),1,0)</f>
        <v/>
      </c>
      <c r="E15241" s="15">
        <f>COUNTIF(tData[BezoekStart],"&lt;"&amp;($A15241+1/24))-COUNTIF(tData[BezoekEind],"&lt;="&amp;$A15241)</f>
        <v/>
      </c>
      <c r="F15241" s="15">
        <f>COUNTIF(tData[BezoekLangStart],"&lt;"&amp;($A15241+1/24))-COUNTIF(tData[BezoekLangEind],"&lt;="&amp;$A15241)</f>
        <v/>
      </c>
      <c r="G15241" s="15">
        <f>IF($D15241=1,$B15241*100+$C15241,-1)</f>
        <v/>
      </c>
      <c r="H15241" s="15">
        <f>IF($D15241=1,$B15241,-1)</f>
        <v/>
      </c>
      <c r="I15241" s="15">
        <f>IF($D15241=1,$C15241,-1)</f>
        <v/>
      </c>
    </row>
    <row r="15242">
      <c r="A15242" s="33" t="n">
        <v>45926.95833333334</v>
      </c>
      <c r="B15242" s="15">
        <f>WEEKDAY($A15242,2)</f>
        <v/>
      </c>
      <c r="C15242" s="15">
        <f>HOUR($A15242)</f>
        <v/>
      </c>
      <c r="D15242" s="15">
        <f>IF(AND($A15242&gt;=Instellingen!$B$6,$A15242&lt;Instellingen!$B$7),1,0)</f>
        <v/>
      </c>
      <c r="E15242" s="15">
        <f>COUNTIF(tData[BezoekStart],"&lt;"&amp;($A15242+1/24))-COUNTIF(tData[BezoekEind],"&lt;="&amp;$A15242)</f>
        <v/>
      </c>
      <c r="F15242" s="15">
        <f>COUNTIF(tData[BezoekLangStart],"&lt;"&amp;($A15242+1/24))-COUNTIF(tData[BezoekLangEind],"&lt;="&amp;$A15242)</f>
        <v/>
      </c>
      <c r="G15242" s="15">
        <f>IF($D15242=1,$B15242*100+$C15242,-1)</f>
        <v/>
      </c>
      <c r="H15242" s="15">
        <f>IF($D15242=1,$B15242,-1)</f>
        <v/>
      </c>
      <c r="I15242" s="15">
        <f>IF($D15242=1,$C15242,-1)</f>
        <v/>
      </c>
    </row>
    <row r="15243">
      <c r="A15243" s="33" t="n">
        <v>45927</v>
      </c>
      <c r="B15243" s="15">
        <f>WEEKDAY($A15243,2)</f>
        <v/>
      </c>
      <c r="C15243" s="15">
        <f>HOUR($A15243)</f>
        <v/>
      </c>
      <c r="D15243" s="15">
        <f>IF(AND($A15243&gt;=Instellingen!$B$6,$A15243&lt;Instellingen!$B$7),1,0)</f>
        <v/>
      </c>
      <c r="E15243" s="15">
        <f>COUNTIF(tData[BezoekStart],"&lt;"&amp;($A15243+1/24))-COUNTIF(tData[BezoekEind],"&lt;="&amp;$A15243)</f>
        <v/>
      </c>
      <c r="F15243" s="15">
        <f>COUNTIF(tData[BezoekLangStart],"&lt;"&amp;($A15243+1/24))-COUNTIF(tData[BezoekLangEind],"&lt;="&amp;$A15243)</f>
        <v/>
      </c>
      <c r="G15243" s="15">
        <f>IF($D15243=1,$B15243*100+$C15243,-1)</f>
        <v/>
      </c>
      <c r="H15243" s="15">
        <f>IF($D15243=1,$B15243,-1)</f>
        <v/>
      </c>
      <c r="I15243" s="15">
        <f>IF($D15243=1,$C15243,-1)</f>
        <v/>
      </c>
    </row>
    <row r="15244">
      <c r="A15244" s="33" t="n">
        <v>45927.04166666666</v>
      </c>
      <c r="B15244" s="15">
        <f>WEEKDAY($A15244,2)</f>
        <v/>
      </c>
      <c r="C15244" s="15">
        <f>HOUR($A15244)</f>
        <v/>
      </c>
      <c r="D15244" s="15">
        <f>IF(AND($A15244&gt;=Instellingen!$B$6,$A15244&lt;Instellingen!$B$7),1,0)</f>
        <v/>
      </c>
      <c r="E15244" s="15">
        <f>COUNTIF(tData[BezoekStart],"&lt;"&amp;($A15244+1/24))-COUNTIF(tData[BezoekEind],"&lt;="&amp;$A15244)</f>
        <v/>
      </c>
      <c r="F15244" s="15">
        <f>COUNTIF(tData[BezoekLangStart],"&lt;"&amp;($A15244+1/24))-COUNTIF(tData[BezoekLangEind],"&lt;="&amp;$A15244)</f>
        <v/>
      </c>
      <c r="G15244" s="15">
        <f>IF($D15244=1,$B15244*100+$C15244,-1)</f>
        <v/>
      </c>
      <c r="H15244" s="15">
        <f>IF($D15244=1,$B15244,-1)</f>
        <v/>
      </c>
      <c r="I15244" s="15">
        <f>IF($D15244=1,$C15244,-1)</f>
        <v/>
      </c>
    </row>
    <row r="15245">
      <c r="A15245" s="33" t="n">
        <v>45927.08333333334</v>
      </c>
      <c r="B15245" s="15">
        <f>WEEKDAY($A15245,2)</f>
        <v/>
      </c>
      <c r="C15245" s="15">
        <f>HOUR($A15245)</f>
        <v/>
      </c>
      <c r="D15245" s="15">
        <f>IF(AND($A15245&gt;=Instellingen!$B$6,$A15245&lt;Instellingen!$B$7),1,0)</f>
        <v/>
      </c>
      <c r="E15245" s="15">
        <f>COUNTIF(tData[BezoekStart],"&lt;"&amp;($A15245+1/24))-COUNTIF(tData[BezoekEind],"&lt;="&amp;$A15245)</f>
        <v/>
      </c>
      <c r="F15245" s="15">
        <f>COUNTIF(tData[BezoekLangStart],"&lt;"&amp;($A15245+1/24))-COUNTIF(tData[BezoekLangEind],"&lt;="&amp;$A15245)</f>
        <v/>
      </c>
      <c r="G15245" s="15">
        <f>IF($D15245=1,$B15245*100+$C15245,-1)</f>
        <v/>
      </c>
      <c r="H15245" s="15">
        <f>IF($D15245=1,$B15245,-1)</f>
        <v/>
      </c>
      <c r="I15245" s="15">
        <f>IF($D15245=1,$C15245,-1)</f>
        <v/>
      </c>
    </row>
    <row r="15246">
      <c r="A15246" s="33" t="n">
        <v>45927.125</v>
      </c>
      <c r="B15246" s="15">
        <f>WEEKDAY($A15246,2)</f>
        <v/>
      </c>
      <c r="C15246" s="15">
        <f>HOUR($A15246)</f>
        <v/>
      </c>
      <c r="D15246" s="15">
        <f>IF(AND($A15246&gt;=Instellingen!$B$6,$A15246&lt;Instellingen!$B$7),1,0)</f>
        <v/>
      </c>
      <c r="E15246" s="15">
        <f>COUNTIF(tData[BezoekStart],"&lt;"&amp;($A15246+1/24))-COUNTIF(tData[BezoekEind],"&lt;="&amp;$A15246)</f>
        <v/>
      </c>
      <c r="F15246" s="15">
        <f>COUNTIF(tData[BezoekLangStart],"&lt;"&amp;($A15246+1/24))-COUNTIF(tData[BezoekLangEind],"&lt;="&amp;$A15246)</f>
        <v/>
      </c>
      <c r="G15246" s="15">
        <f>IF($D15246=1,$B15246*100+$C15246,-1)</f>
        <v/>
      </c>
      <c r="H15246" s="15">
        <f>IF($D15246=1,$B15246,-1)</f>
        <v/>
      </c>
      <c r="I15246" s="15">
        <f>IF($D15246=1,$C15246,-1)</f>
        <v/>
      </c>
    </row>
    <row r="15247">
      <c r="A15247" s="33" t="n">
        <v>45927.16666666666</v>
      </c>
      <c r="B15247" s="15">
        <f>WEEKDAY($A15247,2)</f>
        <v/>
      </c>
      <c r="C15247" s="15">
        <f>HOUR($A15247)</f>
        <v/>
      </c>
      <c r="D15247" s="15">
        <f>IF(AND($A15247&gt;=Instellingen!$B$6,$A15247&lt;Instellingen!$B$7),1,0)</f>
        <v/>
      </c>
      <c r="E15247" s="15">
        <f>COUNTIF(tData[BezoekStart],"&lt;"&amp;($A15247+1/24))-COUNTIF(tData[BezoekEind],"&lt;="&amp;$A15247)</f>
        <v/>
      </c>
      <c r="F15247" s="15">
        <f>COUNTIF(tData[BezoekLangStart],"&lt;"&amp;($A15247+1/24))-COUNTIF(tData[BezoekLangEind],"&lt;="&amp;$A15247)</f>
        <v/>
      </c>
      <c r="G15247" s="15">
        <f>IF($D15247=1,$B15247*100+$C15247,-1)</f>
        <v/>
      </c>
      <c r="H15247" s="15">
        <f>IF($D15247=1,$B15247,-1)</f>
        <v/>
      </c>
      <c r="I15247" s="15">
        <f>IF($D15247=1,$C15247,-1)</f>
        <v/>
      </c>
    </row>
    <row r="15248">
      <c r="A15248" s="33" t="n">
        <v>45927.20833333334</v>
      </c>
      <c r="B15248" s="15">
        <f>WEEKDAY($A15248,2)</f>
        <v/>
      </c>
      <c r="C15248" s="15">
        <f>HOUR($A15248)</f>
        <v/>
      </c>
      <c r="D15248" s="15">
        <f>IF(AND($A15248&gt;=Instellingen!$B$6,$A15248&lt;Instellingen!$B$7),1,0)</f>
        <v/>
      </c>
      <c r="E15248" s="15">
        <f>COUNTIF(tData[BezoekStart],"&lt;"&amp;($A15248+1/24))-COUNTIF(tData[BezoekEind],"&lt;="&amp;$A15248)</f>
        <v/>
      </c>
      <c r="F15248" s="15">
        <f>COUNTIF(tData[BezoekLangStart],"&lt;"&amp;($A15248+1/24))-COUNTIF(tData[BezoekLangEind],"&lt;="&amp;$A15248)</f>
        <v/>
      </c>
      <c r="G15248" s="15">
        <f>IF($D15248=1,$B15248*100+$C15248,-1)</f>
        <v/>
      </c>
      <c r="H15248" s="15">
        <f>IF($D15248=1,$B15248,-1)</f>
        <v/>
      </c>
      <c r="I15248" s="15">
        <f>IF($D15248=1,$C15248,-1)</f>
        <v/>
      </c>
    </row>
    <row r="15249">
      <c r="A15249" s="33" t="n">
        <v>45927.25</v>
      </c>
      <c r="B15249" s="15">
        <f>WEEKDAY($A15249,2)</f>
        <v/>
      </c>
      <c r="C15249" s="15">
        <f>HOUR($A15249)</f>
        <v/>
      </c>
      <c r="D15249" s="15">
        <f>IF(AND($A15249&gt;=Instellingen!$B$6,$A15249&lt;Instellingen!$B$7),1,0)</f>
        <v/>
      </c>
      <c r="E15249" s="15">
        <f>COUNTIF(tData[BezoekStart],"&lt;"&amp;($A15249+1/24))-COUNTIF(tData[BezoekEind],"&lt;="&amp;$A15249)</f>
        <v/>
      </c>
      <c r="F15249" s="15">
        <f>COUNTIF(tData[BezoekLangStart],"&lt;"&amp;($A15249+1/24))-COUNTIF(tData[BezoekLangEind],"&lt;="&amp;$A15249)</f>
        <v/>
      </c>
      <c r="G15249" s="15">
        <f>IF($D15249=1,$B15249*100+$C15249,-1)</f>
        <v/>
      </c>
      <c r="H15249" s="15">
        <f>IF($D15249=1,$B15249,-1)</f>
        <v/>
      </c>
      <c r="I15249" s="15">
        <f>IF($D15249=1,$C15249,-1)</f>
        <v/>
      </c>
    </row>
    <row r="15250">
      <c r="A15250" s="33" t="n">
        <v>45927.29166666666</v>
      </c>
      <c r="B15250" s="15">
        <f>WEEKDAY($A15250,2)</f>
        <v/>
      </c>
      <c r="C15250" s="15">
        <f>HOUR($A15250)</f>
        <v/>
      </c>
      <c r="D15250" s="15">
        <f>IF(AND($A15250&gt;=Instellingen!$B$6,$A15250&lt;Instellingen!$B$7),1,0)</f>
        <v/>
      </c>
      <c r="E15250" s="15">
        <f>COUNTIF(tData[BezoekStart],"&lt;"&amp;($A15250+1/24))-COUNTIF(tData[BezoekEind],"&lt;="&amp;$A15250)</f>
        <v/>
      </c>
      <c r="F15250" s="15">
        <f>COUNTIF(tData[BezoekLangStart],"&lt;"&amp;($A15250+1/24))-COUNTIF(tData[BezoekLangEind],"&lt;="&amp;$A15250)</f>
        <v/>
      </c>
      <c r="G15250" s="15">
        <f>IF($D15250=1,$B15250*100+$C15250,-1)</f>
        <v/>
      </c>
      <c r="H15250" s="15">
        <f>IF($D15250=1,$B15250,-1)</f>
        <v/>
      </c>
      <c r="I15250" s="15">
        <f>IF($D15250=1,$C15250,-1)</f>
        <v/>
      </c>
    </row>
    <row r="15251">
      <c r="A15251" s="33" t="n">
        <v>45927.33333333334</v>
      </c>
      <c r="B15251" s="15">
        <f>WEEKDAY($A15251,2)</f>
        <v/>
      </c>
      <c r="C15251" s="15">
        <f>HOUR($A15251)</f>
        <v/>
      </c>
      <c r="D15251" s="15">
        <f>IF(AND($A15251&gt;=Instellingen!$B$6,$A15251&lt;Instellingen!$B$7),1,0)</f>
        <v/>
      </c>
      <c r="E15251" s="15">
        <f>COUNTIF(tData[BezoekStart],"&lt;"&amp;($A15251+1/24))-COUNTIF(tData[BezoekEind],"&lt;="&amp;$A15251)</f>
        <v/>
      </c>
      <c r="F15251" s="15">
        <f>COUNTIF(tData[BezoekLangStart],"&lt;"&amp;($A15251+1/24))-COUNTIF(tData[BezoekLangEind],"&lt;="&amp;$A15251)</f>
        <v/>
      </c>
      <c r="G15251" s="15">
        <f>IF($D15251=1,$B15251*100+$C15251,-1)</f>
        <v/>
      </c>
      <c r="H15251" s="15">
        <f>IF($D15251=1,$B15251,-1)</f>
        <v/>
      </c>
      <c r="I15251" s="15">
        <f>IF($D15251=1,$C15251,-1)</f>
        <v/>
      </c>
    </row>
    <row r="15252">
      <c r="A15252" s="33" t="n">
        <v>45927.375</v>
      </c>
      <c r="B15252" s="15">
        <f>WEEKDAY($A15252,2)</f>
        <v/>
      </c>
      <c r="C15252" s="15">
        <f>HOUR($A15252)</f>
        <v/>
      </c>
      <c r="D15252" s="15">
        <f>IF(AND($A15252&gt;=Instellingen!$B$6,$A15252&lt;Instellingen!$B$7),1,0)</f>
        <v/>
      </c>
      <c r="E15252" s="15">
        <f>COUNTIF(tData[BezoekStart],"&lt;"&amp;($A15252+1/24))-COUNTIF(tData[BezoekEind],"&lt;="&amp;$A15252)</f>
        <v/>
      </c>
      <c r="F15252" s="15">
        <f>COUNTIF(tData[BezoekLangStart],"&lt;"&amp;($A15252+1/24))-COUNTIF(tData[BezoekLangEind],"&lt;="&amp;$A15252)</f>
        <v/>
      </c>
      <c r="G15252" s="15">
        <f>IF($D15252=1,$B15252*100+$C15252,-1)</f>
        <v/>
      </c>
      <c r="H15252" s="15">
        <f>IF($D15252=1,$B15252,-1)</f>
        <v/>
      </c>
      <c r="I15252" s="15">
        <f>IF($D15252=1,$C15252,-1)</f>
        <v/>
      </c>
    </row>
    <row r="15253">
      <c r="A15253" s="33" t="n">
        <v>45927.41666666666</v>
      </c>
      <c r="B15253" s="15">
        <f>WEEKDAY($A15253,2)</f>
        <v/>
      </c>
      <c r="C15253" s="15">
        <f>HOUR($A15253)</f>
        <v/>
      </c>
      <c r="D15253" s="15">
        <f>IF(AND($A15253&gt;=Instellingen!$B$6,$A15253&lt;Instellingen!$B$7),1,0)</f>
        <v/>
      </c>
      <c r="E15253" s="15">
        <f>COUNTIF(tData[BezoekStart],"&lt;"&amp;($A15253+1/24))-COUNTIF(tData[BezoekEind],"&lt;="&amp;$A15253)</f>
        <v/>
      </c>
      <c r="F15253" s="15">
        <f>COUNTIF(tData[BezoekLangStart],"&lt;"&amp;($A15253+1/24))-COUNTIF(tData[BezoekLangEind],"&lt;="&amp;$A15253)</f>
        <v/>
      </c>
      <c r="G15253" s="15">
        <f>IF($D15253=1,$B15253*100+$C15253,-1)</f>
        <v/>
      </c>
      <c r="H15253" s="15">
        <f>IF($D15253=1,$B15253,-1)</f>
        <v/>
      </c>
      <c r="I15253" s="15">
        <f>IF($D15253=1,$C15253,-1)</f>
        <v/>
      </c>
    </row>
    <row r="15254">
      <c r="A15254" s="33" t="n">
        <v>45927.45833333334</v>
      </c>
      <c r="B15254" s="15">
        <f>WEEKDAY($A15254,2)</f>
        <v/>
      </c>
      <c r="C15254" s="15">
        <f>HOUR($A15254)</f>
        <v/>
      </c>
      <c r="D15254" s="15">
        <f>IF(AND($A15254&gt;=Instellingen!$B$6,$A15254&lt;Instellingen!$B$7),1,0)</f>
        <v/>
      </c>
      <c r="E15254" s="15">
        <f>COUNTIF(tData[BezoekStart],"&lt;"&amp;($A15254+1/24))-COUNTIF(tData[BezoekEind],"&lt;="&amp;$A15254)</f>
        <v/>
      </c>
      <c r="F15254" s="15">
        <f>COUNTIF(tData[BezoekLangStart],"&lt;"&amp;($A15254+1/24))-COUNTIF(tData[BezoekLangEind],"&lt;="&amp;$A15254)</f>
        <v/>
      </c>
      <c r="G15254" s="15">
        <f>IF($D15254=1,$B15254*100+$C15254,-1)</f>
        <v/>
      </c>
      <c r="H15254" s="15">
        <f>IF($D15254=1,$B15254,-1)</f>
        <v/>
      </c>
      <c r="I15254" s="15">
        <f>IF($D15254=1,$C15254,-1)</f>
        <v/>
      </c>
    </row>
    <row r="15255">
      <c r="A15255" s="33" t="n">
        <v>45927.5</v>
      </c>
      <c r="B15255" s="15">
        <f>WEEKDAY($A15255,2)</f>
        <v/>
      </c>
      <c r="C15255" s="15">
        <f>HOUR($A15255)</f>
        <v/>
      </c>
      <c r="D15255" s="15">
        <f>IF(AND($A15255&gt;=Instellingen!$B$6,$A15255&lt;Instellingen!$B$7),1,0)</f>
        <v/>
      </c>
      <c r="E15255" s="15">
        <f>COUNTIF(tData[BezoekStart],"&lt;"&amp;($A15255+1/24))-COUNTIF(tData[BezoekEind],"&lt;="&amp;$A15255)</f>
        <v/>
      </c>
      <c r="F15255" s="15">
        <f>COUNTIF(tData[BezoekLangStart],"&lt;"&amp;($A15255+1/24))-COUNTIF(tData[BezoekLangEind],"&lt;="&amp;$A15255)</f>
        <v/>
      </c>
      <c r="G15255" s="15">
        <f>IF($D15255=1,$B15255*100+$C15255,-1)</f>
        <v/>
      </c>
      <c r="H15255" s="15">
        <f>IF($D15255=1,$B15255,-1)</f>
        <v/>
      </c>
      <c r="I15255" s="15">
        <f>IF($D15255=1,$C15255,-1)</f>
        <v/>
      </c>
    </row>
    <row r="15256">
      <c r="A15256" s="33" t="n">
        <v>45927.54166666666</v>
      </c>
      <c r="B15256" s="15">
        <f>WEEKDAY($A15256,2)</f>
        <v/>
      </c>
      <c r="C15256" s="15">
        <f>HOUR($A15256)</f>
        <v/>
      </c>
      <c r="D15256" s="15">
        <f>IF(AND($A15256&gt;=Instellingen!$B$6,$A15256&lt;Instellingen!$B$7),1,0)</f>
        <v/>
      </c>
      <c r="E15256" s="15">
        <f>COUNTIF(tData[BezoekStart],"&lt;"&amp;($A15256+1/24))-COUNTIF(tData[BezoekEind],"&lt;="&amp;$A15256)</f>
        <v/>
      </c>
      <c r="F15256" s="15">
        <f>COUNTIF(tData[BezoekLangStart],"&lt;"&amp;($A15256+1/24))-COUNTIF(tData[BezoekLangEind],"&lt;="&amp;$A15256)</f>
        <v/>
      </c>
      <c r="G15256" s="15">
        <f>IF($D15256=1,$B15256*100+$C15256,-1)</f>
        <v/>
      </c>
      <c r="H15256" s="15">
        <f>IF($D15256=1,$B15256,-1)</f>
        <v/>
      </c>
      <c r="I15256" s="15">
        <f>IF($D15256=1,$C15256,-1)</f>
        <v/>
      </c>
    </row>
    <row r="15257">
      <c r="A15257" s="33" t="n">
        <v>45927.58333333334</v>
      </c>
      <c r="B15257" s="15">
        <f>WEEKDAY($A15257,2)</f>
        <v/>
      </c>
      <c r="C15257" s="15">
        <f>HOUR($A15257)</f>
        <v/>
      </c>
      <c r="D15257" s="15">
        <f>IF(AND($A15257&gt;=Instellingen!$B$6,$A15257&lt;Instellingen!$B$7),1,0)</f>
        <v/>
      </c>
      <c r="E15257" s="15">
        <f>COUNTIF(tData[BezoekStart],"&lt;"&amp;($A15257+1/24))-COUNTIF(tData[BezoekEind],"&lt;="&amp;$A15257)</f>
        <v/>
      </c>
      <c r="F15257" s="15">
        <f>COUNTIF(tData[BezoekLangStart],"&lt;"&amp;($A15257+1/24))-COUNTIF(tData[BezoekLangEind],"&lt;="&amp;$A15257)</f>
        <v/>
      </c>
      <c r="G15257" s="15">
        <f>IF($D15257=1,$B15257*100+$C15257,-1)</f>
        <v/>
      </c>
      <c r="H15257" s="15">
        <f>IF($D15257=1,$B15257,-1)</f>
        <v/>
      </c>
      <c r="I15257" s="15">
        <f>IF($D15257=1,$C15257,-1)</f>
        <v/>
      </c>
    </row>
    <row r="15258">
      <c r="A15258" s="33" t="n">
        <v>45927.625</v>
      </c>
      <c r="B15258" s="15">
        <f>WEEKDAY($A15258,2)</f>
        <v/>
      </c>
      <c r="C15258" s="15">
        <f>HOUR($A15258)</f>
        <v/>
      </c>
      <c r="D15258" s="15">
        <f>IF(AND($A15258&gt;=Instellingen!$B$6,$A15258&lt;Instellingen!$B$7),1,0)</f>
        <v/>
      </c>
      <c r="E15258" s="15">
        <f>COUNTIF(tData[BezoekStart],"&lt;"&amp;($A15258+1/24))-COUNTIF(tData[BezoekEind],"&lt;="&amp;$A15258)</f>
        <v/>
      </c>
      <c r="F15258" s="15">
        <f>COUNTIF(tData[BezoekLangStart],"&lt;"&amp;($A15258+1/24))-COUNTIF(tData[BezoekLangEind],"&lt;="&amp;$A15258)</f>
        <v/>
      </c>
      <c r="G15258" s="15">
        <f>IF($D15258=1,$B15258*100+$C15258,-1)</f>
        <v/>
      </c>
      <c r="H15258" s="15">
        <f>IF($D15258=1,$B15258,-1)</f>
        <v/>
      </c>
      <c r="I15258" s="15">
        <f>IF($D15258=1,$C15258,-1)</f>
        <v/>
      </c>
    </row>
    <row r="15259">
      <c r="A15259" s="33" t="n">
        <v>45927.66666666666</v>
      </c>
      <c r="B15259" s="15">
        <f>WEEKDAY($A15259,2)</f>
        <v/>
      </c>
      <c r="C15259" s="15">
        <f>HOUR($A15259)</f>
        <v/>
      </c>
      <c r="D15259" s="15">
        <f>IF(AND($A15259&gt;=Instellingen!$B$6,$A15259&lt;Instellingen!$B$7),1,0)</f>
        <v/>
      </c>
      <c r="E15259" s="15">
        <f>COUNTIF(tData[BezoekStart],"&lt;"&amp;($A15259+1/24))-COUNTIF(tData[BezoekEind],"&lt;="&amp;$A15259)</f>
        <v/>
      </c>
      <c r="F15259" s="15">
        <f>COUNTIF(tData[BezoekLangStart],"&lt;"&amp;($A15259+1/24))-COUNTIF(tData[BezoekLangEind],"&lt;="&amp;$A15259)</f>
        <v/>
      </c>
      <c r="G15259" s="15">
        <f>IF($D15259=1,$B15259*100+$C15259,-1)</f>
        <v/>
      </c>
      <c r="H15259" s="15">
        <f>IF($D15259=1,$B15259,-1)</f>
        <v/>
      </c>
      <c r="I15259" s="15">
        <f>IF($D15259=1,$C15259,-1)</f>
        <v/>
      </c>
    </row>
    <row r="15260">
      <c r="A15260" s="33" t="n">
        <v>45927.70833333334</v>
      </c>
      <c r="B15260" s="15">
        <f>WEEKDAY($A15260,2)</f>
        <v/>
      </c>
      <c r="C15260" s="15">
        <f>HOUR($A15260)</f>
        <v/>
      </c>
      <c r="D15260" s="15">
        <f>IF(AND($A15260&gt;=Instellingen!$B$6,$A15260&lt;Instellingen!$B$7),1,0)</f>
        <v/>
      </c>
      <c r="E15260" s="15">
        <f>COUNTIF(tData[BezoekStart],"&lt;"&amp;($A15260+1/24))-COUNTIF(tData[BezoekEind],"&lt;="&amp;$A15260)</f>
        <v/>
      </c>
      <c r="F15260" s="15">
        <f>COUNTIF(tData[BezoekLangStart],"&lt;"&amp;($A15260+1/24))-COUNTIF(tData[BezoekLangEind],"&lt;="&amp;$A15260)</f>
        <v/>
      </c>
      <c r="G15260" s="15">
        <f>IF($D15260=1,$B15260*100+$C15260,-1)</f>
        <v/>
      </c>
      <c r="H15260" s="15">
        <f>IF($D15260=1,$B15260,-1)</f>
        <v/>
      </c>
      <c r="I15260" s="15">
        <f>IF($D15260=1,$C15260,-1)</f>
        <v/>
      </c>
    </row>
    <row r="15261">
      <c r="A15261" s="33" t="n">
        <v>45927.75</v>
      </c>
      <c r="B15261" s="15">
        <f>WEEKDAY($A15261,2)</f>
        <v/>
      </c>
      <c r="C15261" s="15">
        <f>HOUR($A15261)</f>
        <v/>
      </c>
      <c r="D15261" s="15">
        <f>IF(AND($A15261&gt;=Instellingen!$B$6,$A15261&lt;Instellingen!$B$7),1,0)</f>
        <v/>
      </c>
      <c r="E15261" s="15">
        <f>COUNTIF(tData[BezoekStart],"&lt;"&amp;($A15261+1/24))-COUNTIF(tData[BezoekEind],"&lt;="&amp;$A15261)</f>
        <v/>
      </c>
      <c r="F15261" s="15">
        <f>COUNTIF(tData[BezoekLangStart],"&lt;"&amp;($A15261+1/24))-COUNTIF(tData[BezoekLangEind],"&lt;="&amp;$A15261)</f>
        <v/>
      </c>
      <c r="G15261" s="15">
        <f>IF($D15261=1,$B15261*100+$C15261,-1)</f>
        <v/>
      </c>
      <c r="H15261" s="15">
        <f>IF($D15261=1,$B15261,-1)</f>
        <v/>
      </c>
      <c r="I15261" s="15">
        <f>IF($D15261=1,$C15261,-1)</f>
        <v/>
      </c>
    </row>
    <row r="15262">
      <c r="A15262" s="33" t="n">
        <v>45927.79166666666</v>
      </c>
      <c r="B15262" s="15">
        <f>WEEKDAY($A15262,2)</f>
        <v/>
      </c>
      <c r="C15262" s="15">
        <f>HOUR($A15262)</f>
        <v/>
      </c>
      <c r="D15262" s="15">
        <f>IF(AND($A15262&gt;=Instellingen!$B$6,$A15262&lt;Instellingen!$B$7),1,0)</f>
        <v/>
      </c>
      <c r="E15262" s="15">
        <f>COUNTIF(tData[BezoekStart],"&lt;"&amp;($A15262+1/24))-COUNTIF(tData[BezoekEind],"&lt;="&amp;$A15262)</f>
        <v/>
      </c>
      <c r="F15262" s="15">
        <f>COUNTIF(tData[BezoekLangStart],"&lt;"&amp;($A15262+1/24))-COUNTIF(tData[BezoekLangEind],"&lt;="&amp;$A15262)</f>
        <v/>
      </c>
      <c r="G15262" s="15">
        <f>IF($D15262=1,$B15262*100+$C15262,-1)</f>
        <v/>
      </c>
      <c r="H15262" s="15">
        <f>IF($D15262=1,$B15262,-1)</f>
        <v/>
      </c>
      <c r="I15262" s="15">
        <f>IF($D15262=1,$C15262,-1)</f>
        <v/>
      </c>
    </row>
    <row r="15263">
      <c r="A15263" s="33" t="n">
        <v>45927.83333333334</v>
      </c>
      <c r="B15263" s="15">
        <f>WEEKDAY($A15263,2)</f>
        <v/>
      </c>
      <c r="C15263" s="15">
        <f>HOUR($A15263)</f>
        <v/>
      </c>
      <c r="D15263" s="15">
        <f>IF(AND($A15263&gt;=Instellingen!$B$6,$A15263&lt;Instellingen!$B$7),1,0)</f>
        <v/>
      </c>
      <c r="E15263" s="15">
        <f>COUNTIF(tData[BezoekStart],"&lt;"&amp;($A15263+1/24))-COUNTIF(tData[BezoekEind],"&lt;="&amp;$A15263)</f>
        <v/>
      </c>
      <c r="F15263" s="15">
        <f>COUNTIF(tData[BezoekLangStart],"&lt;"&amp;($A15263+1/24))-COUNTIF(tData[BezoekLangEind],"&lt;="&amp;$A15263)</f>
        <v/>
      </c>
      <c r="G15263" s="15">
        <f>IF($D15263=1,$B15263*100+$C15263,-1)</f>
        <v/>
      </c>
      <c r="H15263" s="15">
        <f>IF($D15263=1,$B15263,-1)</f>
        <v/>
      </c>
      <c r="I15263" s="15">
        <f>IF($D15263=1,$C15263,-1)</f>
        <v/>
      </c>
    </row>
    <row r="15264">
      <c r="A15264" s="33" t="n">
        <v>45927.875</v>
      </c>
      <c r="B15264" s="15">
        <f>WEEKDAY($A15264,2)</f>
        <v/>
      </c>
      <c r="C15264" s="15">
        <f>HOUR($A15264)</f>
        <v/>
      </c>
      <c r="D15264" s="15">
        <f>IF(AND($A15264&gt;=Instellingen!$B$6,$A15264&lt;Instellingen!$B$7),1,0)</f>
        <v/>
      </c>
      <c r="E15264" s="15">
        <f>COUNTIF(tData[BezoekStart],"&lt;"&amp;($A15264+1/24))-COUNTIF(tData[BezoekEind],"&lt;="&amp;$A15264)</f>
        <v/>
      </c>
      <c r="F15264" s="15">
        <f>COUNTIF(tData[BezoekLangStart],"&lt;"&amp;($A15264+1/24))-COUNTIF(tData[BezoekLangEind],"&lt;="&amp;$A15264)</f>
        <v/>
      </c>
      <c r="G15264" s="15">
        <f>IF($D15264=1,$B15264*100+$C15264,-1)</f>
        <v/>
      </c>
      <c r="H15264" s="15">
        <f>IF($D15264=1,$B15264,-1)</f>
        <v/>
      </c>
      <c r="I15264" s="15">
        <f>IF($D15264=1,$C15264,-1)</f>
        <v/>
      </c>
    </row>
    <row r="15265">
      <c r="A15265" s="33" t="n">
        <v>45927.91666666666</v>
      </c>
      <c r="B15265" s="15">
        <f>WEEKDAY($A15265,2)</f>
        <v/>
      </c>
      <c r="C15265" s="15">
        <f>HOUR($A15265)</f>
        <v/>
      </c>
      <c r="D15265" s="15">
        <f>IF(AND($A15265&gt;=Instellingen!$B$6,$A15265&lt;Instellingen!$B$7),1,0)</f>
        <v/>
      </c>
      <c r="E15265" s="15">
        <f>COUNTIF(tData[BezoekStart],"&lt;"&amp;($A15265+1/24))-COUNTIF(tData[BezoekEind],"&lt;="&amp;$A15265)</f>
        <v/>
      </c>
      <c r="F15265" s="15">
        <f>COUNTIF(tData[BezoekLangStart],"&lt;"&amp;($A15265+1/24))-COUNTIF(tData[BezoekLangEind],"&lt;="&amp;$A15265)</f>
        <v/>
      </c>
      <c r="G15265" s="15">
        <f>IF($D15265=1,$B15265*100+$C15265,-1)</f>
        <v/>
      </c>
      <c r="H15265" s="15">
        <f>IF($D15265=1,$B15265,-1)</f>
        <v/>
      </c>
      <c r="I15265" s="15">
        <f>IF($D15265=1,$C15265,-1)</f>
        <v/>
      </c>
    </row>
    <row r="15266">
      <c r="A15266" s="33" t="n">
        <v>45927.95833333334</v>
      </c>
      <c r="B15266" s="15">
        <f>WEEKDAY($A15266,2)</f>
        <v/>
      </c>
      <c r="C15266" s="15">
        <f>HOUR($A15266)</f>
        <v/>
      </c>
      <c r="D15266" s="15">
        <f>IF(AND($A15266&gt;=Instellingen!$B$6,$A15266&lt;Instellingen!$B$7),1,0)</f>
        <v/>
      </c>
      <c r="E15266" s="15">
        <f>COUNTIF(tData[BezoekStart],"&lt;"&amp;($A15266+1/24))-COUNTIF(tData[BezoekEind],"&lt;="&amp;$A15266)</f>
        <v/>
      </c>
      <c r="F15266" s="15">
        <f>COUNTIF(tData[BezoekLangStart],"&lt;"&amp;($A15266+1/24))-COUNTIF(tData[BezoekLangEind],"&lt;="&amp;$A15266)</f>
        <v/>
      </c>
      <c r="G15266" s="15">
        <f>IF($D15266=1,$B15266*100+$C15266,-1)</f>
        <v/>
      </c>
      <c r="H15266" s="15">
        <f>IF($D15266=1,$B15266,-1)</f>
        <v/>
      </c>
      <c r="I15266" s="15">
        <f>IF($D15266=1,$C15266,-1)</f>
        <v/>
      </c>
    </row>
    <row r="15267">
      <c r="A15267" s="33" t="n">
        <v>45928</v>
      </c>
      <c r="B15267" s="15">
        <f>WEEKDAY($A15267,2)</f>
        <v/>
      </c>
      <c r="C15267" s="15">
        <f>HOUR($A15267)</f>
        <v/>
      </c>
      <c r="D15267" s="15">
        <f>IF(AND($A15267&gt;=Instellingen!$B$6,$A15267&lt;Instellingen!$B$7),1,0)</f>
        <v/>
      </c>
      <c r="E15267" s="15">
        <f>COUNTIF(tData[BezoekStart],"&lt;"&amp;($A15267+1/24))-COUNTIF(tData[BezoekEind],"&lt;="&amp;$A15267)</f>
        <v/>
      </c>
      <c r="F15267" s="15">
        <f>COUNTIF(tData[BezoekLangStart],"&lt;"&amp;($A15267+1/24))-COUNTIF(tData[BezoekLangEind],"&lt;="&amp;$A15267)</f>
        <v/>
      </c>
      <c r="G15267" s="15">
        <f>IF($D15267=1,$B15267*100+$C15267,-1)</f>
        <v/>
      </c>
      <c r="H15267" s="15">
        <f>IF($D15267=1,$B15267,-1)</f>
        <v/>
      </c>
      <c r="I15267" s="15">
        <f>IF($D15267=1,$C15267,-1)</f>
        <v/>
      </c>
    </row>
    <row r="15268">
      <c r="A15268" s="33" t="n">
        <v>45928.04166666666</v>
      </c>
      <c r="B15268" s="15">
        <f>WEEKDAY($A15268,2)</f>
        <v/>
      </c>
      <c r="C15268" s="15">
        <f>HOUR($A15268)</f>
        <v/>
      </c>
      <c r="D15268" s="15">
        <f>IF(AND($A15268&gt;=Instellingen!$B$6,$A15268&lt;Instellingen!$B$7),1,0)</f>
        <v/>
      </c>
      <c r="E15268" s="15">
        <f>COUNTIF(tData[BezoekStart],"&lt;"&amp;($A15268+1/24))-COUNTIF(tData[BezoekEind],"&lt;="&amp;$A15268)</f>
        <v/>
      </c>
      <c r="F15268" s="15">
        <f>COUNTIF(tData[BezoekLangStart],"&lt;"&amp;($A15268+1/24))-COUNTIF(tData[BezoekLangEind],"&lt;="&amp;$A15268)</f>
        <v/>
      </c>
      <c r="G15268" s="15">
        <f>IF($D15268=1,$B15268*100+$C15268,-1)</f>
        <v/>
      </c>
      <c r="H15268" s="15">
        <f>IF($D15268=1,$B15268,-1)</f>
        <v/>
      </c>
      <c r="I15268" s="15">
        <f>IF($D15268=1,$C15268,-1)</f>
        <v/>
      </c>
    </row>
    <row r="15269">
      <c r="A15269" s="33" t="n">
        <v>45928.08333333334</v>
      </c>
      <c r="B15269" s="15">
        <f>WEEKDAY($A15269,2)</f>
        <v/>
      </c>
      <c r="C15269" s="15">
        <f>HOUR($A15269)</f>
        <v/>
      </c>
      <c r="D15269" s="15">
        <f>IF(AND($A15269&gt;=Instellingen!$B$6,$A15269&lt;Instellingen!$B$7),1,0)</f>
        <v/>
      </c>
      <c r="E15269" s="15">
        <f>COUNTIF(tData[BezoekStart],"&lt;"&amp;($A15269+1/24))-COUNTIF(tData[BezoekEind],"&lt;="&amp;$A15269)</f>
        <v/>
      </c>
      <c r="F15269" s="15">
        <f>COUNTIF(tData[BezoekLangStart],"&lt;"&amp;($A15269+1/24))-COUNTIF(tData[BezoekLangEind],"&lt;="&amp;$A15269)</f>
        <v/>
      </c>
      <c r="G15269" s="15">
        <f>IF($D15269=1,$B15269*100+$C15269,-1)</f>
        <v/>
      </c>
      <c r="H15269" s="15">
        <f>IF($D15269=1,$B15269,-1)</f>
        <v/>
      </c>
      <c r="I15269" s="15">
        <f>IF($D15269=1,$C15269,-1)</f>
        <v/>
      </c>
    </row>
    <row r="15270">
      <c r="A15270" s="33" t="n">
        <v>45928.125</v>
      </c>
      <c r="B15270" s="15">
        <f>WEEKDAY($A15270,2)</f>
        <v/>
      </c>
      <c r="C15270" s="15">
        <f>HOUR($A15270)</f>
        <v/>
      </c>
      <c r="D15270" s="15">
        <f>IF(AND($A15270&gt;=Instellingen!$B$6,$A15270&lt;Instellingen!$B$7),1,0)</f>
        <v/>
      </c>
      <c r="E15270" s="15">
        <f>COUNTIF(tData[BezoekStart],"&lt;"&amp;($A15270+1/24))-COUNTIF(tData[BezoekEind],"&lt;="&amp;$A15270)</f>
        <v/>
      </c>
      <c r="F15270" s="15">
        <f>COUNTIF(tData[BezoekLangStart],"&lt;"&amp;($A15270+1/24))-COUNTIF(tData[BezoekLangEind],"&lt;="&amp;$A15270)</f>
        <v/>
      </c>
      <c r="G15270" s="15">
        <f>IF($D15270=1,$B15270*100+$C15270,-1)</f>
        <v/>
      </c>
      <c r="H15270" s="15">
        <f>IF($D15270=1,$B15270,-1)</f>
        <v/>
      </c>
      <c r="I15270" s="15">
        <f>IF($D15270=1,$C15270,-1)</f>
        <v/>
      </c>
    </row>
    <row r="15271">
      <c r="A15271" s="33" t="n">
        <v>45928.16666666666</v>
      </c>
      <c r="B15271" s="15">
        <f>WEEKDAY($A15271,2)</f>
        <v/>
      </c>
      <c r="C15271" s="15">
        <f>HOUR($A15271)</f>
        <v/>
      </c>
      <c r="D15271" s="15">
        <f>IF(AND($A15271&gt;=Instellingen!$B$6,$A15271&lt;Instellingen!$B$7),1,0)</f>
        <v/>
      </c>
      <c r="E15271" s="15">
        <f>COUNTIF(tData[BezoekStart],"&lt;"&amp;($A15271+1/24))-COUNTIF(tData[BezoekEind],"&lt;="&amp;$A15271)</f>
        <v/>
      </c>
      <c r="F15271" s="15">
        <f>COUNTIF(tData[BezoekLangStart],"&lt;"&amp;($A15271+1/24))-COUNTIF(tData[BezoekLangEind],"&lt;="&amp;$A15271)</f>
        <v/>
      </c>
      <c r="G15271" s="15">
        <f>IF($D15271=1,$B15271*100+$C15271,-1)</f>
        <v/>
      </c>
      <c r="H15271" s="15">
        <f>IF($D15271=1,$B15271,-1)</f>
        <v/>
      </c>
      <c r="I15271" s="15">
        <f>IF($D15271=1,$C15271,-1)</f>
        <v/>
      </c>
    </row>
    <row r="15272">
      <c r="A15272" s="33" t="n">
        <v>45928.20833333334</v>
      </c>
      <c r="B15272" s="15">
        <f>WEEKDAY($A15272,2)</f>
        <v/>
      </c>
      <c r="C15272" s="15">
        <f>HOUR($A15272)</f>
        <v/>
      </c>
      <c r="D15272" s="15">
        <f>IF(AND($A15272&gt;=Instellingen!$B$6,$A15272&lt;Instellingen!$B$7),1,0)</f>
        <v/>
      </c>
      <c r="E15272" s="15">
        <f>COUNTIF(tData[BezoekStart],"&lt;"&amp;($A15272+1/24))-COUNTIF(tData[BezoekEind],"&lt;="&amp;$A15272)</f>
        <v/>
      </c>
      <c r="F15272" s="15">
        <f>COUNTIF(tData[BezoekLangStart],"&lt;"&amp;($A15272+1/24))-COUNTIF(tData[BezoekLangEind],"&lt;="&amp;$A15272)</f>
        <v/>
      </c>
      <c r="G15272" s="15">
        <f>IF($D15272=1,$B15272*100+$C15272,-1)</f>
        <v/>
      </c>
      <c r="H15272" s="15">
        <f>IF($D15272=1,$B15272,-1)</f>
        <v/>
      </c>
      <c r="I15272" s="15">
        <f>IF($D15272=1,$C15272,-1)</f>
        <v/>
      </c>
    </row>
    <row r="15273">
      <c r="A15273" s="33" t="n">
        <v>45928.25</v>
      </c>
      <c r="B15273" s="15">
        <f>WEEKDAY($A15273,2)</f>
        <v/>
      </c>
      <c r="C15273" s="15">
        <f>HOUR($A15273)</f>
        <v/>
      </c>
      <c r="D15273" s="15">
        <f>IF(AND($A15273&gt;=Instellingen!$B$6,$A15273&lt;Instellingen!$B$7),1,0)</f>
        <v/>
      </c>
      <c r="E15273" s="15">
        <f>COUNTIF(tData[BezoekStart],"&lt;"&amp;($A15273+1/24))-COUNTIF(tData[BezoekEind],"&lt;="&amp;$A15273)</f>
        <v/>
      </c>
      <c r="F15273" s="15">
        <f>COUNTIF(tData[BezoekLangStart],"&lt;"&amp;($A15273+1/24))-COUNTIF(tData[BezoekLangEind],"&lt;="&amp;$A15273)</f>
        <v/>
      </c>
      <c r="G15273" s="15">
        <f>IF($D15273=1,$B15273*100+$C15273,-1)</f>
        <v/>
      </c>
      <c r="H15273" s="15">
        <f>IF($D15273=1,$B15273,-1)</f>
        <v/>
      </c>
      <c r="I15273" s="15">
        <f>IF($D15273=1,$C15273,-1)</f>
        <v/>
      </c>
    </row>
    <row r="15274">
      <c r="A15274" s="33" t="n">
        <v>45928.29166666666</v>
      </c>
      <c r="B15274" s="15">
        <f>WEEKDAY($A15274,2)</f>
        <v/>
      </c>
      <c r="C15274" s="15">
        <f>HOUR($A15274)</f>
        <v/>
      </c>
      <c r="D15274" s="15">
        <f>IF(AND($A15274&gt;=Instellingen!$B$6,$A15274&lt;Instellingen!$B$7),1,0)</f>
        <v/>
      </c>
      <c r="E15274" s="15">
        <f>COUNTIF(tData[BezoekStart],"&lt;"&amp;($A15274+1/24))-COUNTIF(tData[BezoekEind],"&lt;="&amp;$A15274)</f>
        <v/>
      </c>
      <c r="F15274" s="15">
        <f>COUNTIF(tData[BezoekLangStart],"&lt;"&amp;($A15274+1/24))-COUNTIF(tData[BezoekLangEind],"&lt;="&amp;$A15274)</f>
        <v/>
      </c>
      <c r="G15274" s="15">
        <f>IF($D15274=1,$B15274*100+$C15274,-1)</f>
        <v/>
      </c>
      <c r="H15274" s="15">
        <f>IF($D15274=1,$B15274,-1)</f>
        <v/>
      </c>
      <c r="I15274" s="15">
        <f>IF($D15274=1,$C15274,-1)</f>
        <v/>
      </c>
    </row>
    <row r="15275">
      <c r="A15275" s="33" t="n">
        <v>45928.33333333334</v>
      </c>
      <c r="B15275" s="15">
        <f>WEEKDAY($A15275,2)</f>
        <v/>
      </c>
      <c r="C15275" s="15">
        <f>HOUR($A15275)</f>
        <v/>
      </c>
      <c r="D15275" s="15">
        <f>IF(AND($A15275&gt;=Instellingen!$B$6,$A15275&lt;Instellingen!$B$7),1,0)</f>
        <v/>
      </c>
      <c r="E15275" s="15">
        <f>COUNTIF(tData[BezoekStart],"&lt;"&amp;($A15275+1/24))-COUNTIF(tData[BezoekEind],"&lt;="&amp;$A15275)</f>
        <v/>
      </c>
      <c r="F15275" s="15">
        <f>COUNTIF(tData[BezoekLangStart],"&lt;"&amp;($A15275+1/24))-COUNTIF(tData[BezoekLangEind],"&lt;="&amp;$A15275)</f>
        <v/>
      </c>
      <c r="G15275" s="15">
        <f>IF($D15275=1,$B15275*100+$C15275,-1)</f>
        <v/>
      </c>
      <c r="H15275" s="15">
        <f>IF($D15275=1,$B15275,-1)</f>
        <v/>
      </c>
      <c r="I15275" s="15">
        <f>IF($D15275=1,$C15275,-1)</f>
        <v/>
      </c>
    </row>
    <row r="15276">
      <c r="A15276" s="33" t="n">
        <v>45928.375</v>
      </c>
      <c r="B15276" s="15">
        <f>WEEKDAY($A15276,2)</f>
        <v/>
      </c>
      <c r="C15276" s="15">
        <f>HOUR($A15276)</f>
        <v/>
      </c>
      <c r="D15276" s="15">
        <f>IF(AND($A15276&gt;=Instellingen!$B$6,$A15276&lt;Instellingen!$B$7),1,0)</f>
        <v/>
      </c>
      <c r="E15276" s="15">
        <f>COUNTIF(tData[BezoekStart],"&lt;"&amp;($A15276+1/24))-COUNTIF(tData[BezoekEind],"&lt;="&amp;$A15276)</f>
        <v/>
      </c>
      <c r="F15276" s="15">
        <f>COUNTIF(tData[BezoekLangStart],"&lt;"&amp;($A15276+1/24))-COUNTIF(tData[BezoekLangEind],"&lt;="&amp;$A15276)</f>
        <v/>
      </c>
      <c r="G15276" s="15">
        <f>IF($D15276=1,$B15276*100+$C15276,-1)</f>
        <v/>
      </c>
      <c r="H15276" s="15">
        <f>IF($D15276=1,$B15276,-1)</f>
        <v/>
      </c>
      <c r="I15276" s="15">
        <f>IF($D15276=1,$C15276,-1)</f>
        <v/>
      </c>
    </row>
    <row r="15277">
      <c r="A15277" s="33" t="n">
        <v>45928.41666666666</v>
      </c>
      <c r="B15277" s="15">
        <f>WEEKDAY($A15277,2)</f>
        <v/>
      </c>
      <c r="C15277" s="15">
        <f>HOUR($A15277)</f>
        <v/>
      </c>
      <c r="D15277" s="15">
        <f>IF(AND($A15277&gt;=Instellingen!$B$6,$A15277&lt;Instellingen!$B$7),1,0)</f>
        <v/>
      </c>
      <c r="E15277" s="15">
        <f>COUNTIF(tData[BezoekStart],"&lt;"&amp;($A15277+1/24))-COUNTIF(tData[BezoekEind],"&lt;="&amp;$A15277)</f>
        <v/>
      </c>
      <c r="F15277" s="15">
        <f>COUNTIF(tData[BezoekLangStart],"&lt;"&amp;($A15277+1/24))-COUNTIF(tData[BezoekLangEind],"&lt;="&amp;$A15277)</f>
        <v/>
      </c>
      <c r="G15277" s="15">
        <f>IF($D15277=1,$B15277*100+$C15277,-1)</f>
        <v/>
      </c>
      <c r="H15277" s="15">
        <f>IF($D15277=1,$B15277,-1)</f>
        <v/>
      </c>
      <c r="I15277" s="15">
        <f>IF($D15277=1,$C15277,-1)</f>
        <v/>
      </c>
    </row>
    <row r="15278">
      <c r="A15278" s="33" t="n">
        <v>45928.45833333334</v>
      </c>
      <c r="B15278" s="15">
        <f>WEEKDAY($A15278,2)</f>
        <v/>
      </c>
      <c r="C15278" s="15">
        <f>HOUR($A15278)</f>
        <v/>
      </c>
      <c r="D15278" s="15">
        <f>IF(AND($A15278&gt;=Instellingen!$B$6,$A15278&lt;Instellingen!$B$7),1,0)</f>
        <v/>
      </c>
      <c r="E15278" s="15">
        <f>COUNTIF(tData[BezoekStart],"&lt;"&amp;($A15278+1/24))-COUNTIF(tData[BezoekEind],"&lt;="&amp;$A15278)</f>
        <v/>
      </c>
      <c r="F15278" s="15">
        <f>COUNTIF(tData[BezoekLangStart],"&lt;"&amp;($A15278+1/24))-COUNTIF(tData[BezoekLangEind],"&lt;="&amp;$A15278)</f>
        <v/>
      </c>
      <c r="G15278" s="15">
        <f>IF($D15278=1,$B15278*100+$C15278,-1)</f>
        <v/>
      </c>
      <c r="H15278" s="15">
        <f>IF($D15278=1,$B15278,-1)</f>
        <v/>
      </c>
      <c r="I15278" s="15">
        <f>IF($D15278=1,$C15278,-1)</f>
        <v/>
      </c>
    </row>
    <row r="15279">
      <c r="A15279" s="33" t="n">
        <v>45928.5</v>
      </c>
      <c r="B15279" s="15">
        <f>WEEKDAY($A15279,2)</f>
        <v/>
      </c>
      <c r="C15279" s="15">
        <f>HOUR($A15279)</f>
        <v/>
      </c>
      <c r="D15279" s="15">
        <f>IF(AND($A15279&gt;=Instellingen!$B$6,$A15279&lt;Instellingen!$B$7),1,0)</f>
        <v/>
      </c>
      <c r="E15279" s="15">
        <f>COUNTIF(tData[BezoekStart],"&lt;"&amp;($A15279+1/24))-COUNTIF(tData[BezoekEind],"&lt;="&amp;$A15279)</f>
        <v/>
      </c>
      <c r="F15279" s="15">
        <f>COUNTIF(tData[BezoekLangStart],"&lt;"&amp;($A15279+1/24))-COUNTIF(tData[BezoekLangEind],"&lt;="&amp;$A15279)</f>
        <v/>
      </c>
      <c r="G15279" s="15">
        <f>IF($D15279=1,$B15279*100+$C15279,-1)</f>
        <v/>
      </c>
      <c r="H15279" s="15">
        <f>IF($D15279=1,$B15279,-1)</f>
        <v/>
      </c>
      <c r="I15279" s="15">
        <f>IF($D15279=1,$C15279,-1)</f>
        <v/>
      </c>
    </row>
    <row r="15280">
      <c r="A15280" s="33" t="n">
        <v>45928.54166666666</v>
      </c>
      <c r="B15280" s="15">
        <f>WEEKDAY($A15280,2)</f>
        <v/>
      </c>
      <c r="C15280" s="15">
        <f>HOUR($A15280)</f>
        <v/>
      </c>
      <c r="D15280" s="15">
        <f>IF(AND($A15280&gt;=Instellingen!$B$6,$A15280&lt;Instellingen!$B$7),1,0)</f>
        <v/>
      </c>
      <c r="E15280" s="15">
        <f>COUNTIF(tData[BezoekStart],"&lt;"&amp;($A15280+1/24))-COUNTIF(tData[BezoekEind],"&lt;="&amp;$A15280)</f>
        <v/>
      </c>
      <c r="F15280" s="15">
        <f>COUNTIF(tData[BezoekLangStart],"&lt;"&amp;($A15280+1/24))-COUNTIF(tData[BezoekLangEind],"&lt;="&amp;$A15280)</f>
        <v/>
      </c>
      <c r="G15280" s="15">
        <f>IF($D15280=1,$B15280*100+$C15280,-1)</f>
        <v/>
      </c>
      <c r="H15280" s="15">
        <f>IF($D15280=1,$B15280,-1)</f>
        <v/>
      </c>
      <c r="I15280" s="15">
        <f>IF($D15280=1,$C15280,-1)</f>
        <v/>
      </c>
    </row>
    <row r="15281">
      <c r="A15281" s="33" t="n">
        <v>45928.58333333334</v>
      </c>
      <c r="B15281" s="15">
        <f>WEEKDAY($A15281,2)</f>
        <v/>
      </c>
      <c r="C15281" s="15">
        <f>HOUR($A15281)</f>
        <v/>
      </c>
      <c r="D15281" s="15">
        <f>IF(AND($A15281&gt;=Instellingen!$B$6,$A15281&lt;Instellingen!$B$7),1,0)</f>
        <v/>
      </c>
      <c r="E15281" s="15">
        <f>COUNTIF(tData[BezoekStart],"&lt;"&amp;($A15281+1/24))-COUNTIF(tData[BezoekEind],"&lt;="&amp;$A15281)</f>
        <v/>
      </c>
      <c r="F15281" s="15">
        <f>COUNTIF(tData[BezoekLangStart],"&lt;"&amp;($A15281+1/24))-COUNTIF(tData[BezoekLangEind],"&lt;="&amp;$A15281)</f>
        <v/>
      </c>
      <c r="G15281" s="15">
        <f>IF($D15281=1,$B15281*100+$C15281,-1)</f>
        <v/>
      </c>
      <c r="H15281" s="15">
        <f>IF($D15281=1,$B15281,-1)</f>
        <v/>
      </c>
      <c r="I15281" s="15">
        <f>IF($D15281=1,$C15281,-1)</f>
        <v/>
      </c>
    </row>
    <row r="15282">
      <c r="A15282" s="33" t="n">
        <v>45928.625</v>
      </c>
      <c r="B15282" s="15">
        <f>WEEKDAY($A15282,2)</f>
        <v/>
      </c>
      <c r="C15282" s="15">
        <f>HOUR($A15282)</f>
        <v/>
      </c>
      <c r="D15282" s="15">
        <f>IF(AND($A15282&gt;=Instellingen!$B$6,$A15282&lt;Instellingen!$B$7),1,0)</f>
        <v/>
      </c>
      <c r="E15282" s="15">
        <f>COUNTIF(tData[BezoekStart],"&lt;"&amp;($A15282+1/24))-COUNTIF(tData[BezoekEind],"&lt;="&amp;$A15282)</f>
        <v/>
      </c>
      <c r="F15282" s="15">
        <f>COUNTIF(tData[BezoekLangStart],"&lt;"&amp;($A15282+1/24))-COUNTIF(tData[BezoekLangEind],"&lt;="&amp;$A15282)</f>
        <v/>
      </c>
      <c r="G15282" s="15">
        <f>IF($D15282=1,$B15282*100+$C15282,-1)</f>
        <v/>
      </c>
      <c r="H15282" s="15">
        <f>IF($D15282=1,$B15282,-1)</f>
        <v/>
      </c>
      <c r="I15282" s="15">
        <f>IF($D15282=1,$C15282,-1)</f>
        <v/>
      </c>
    </row>
    <row r="15283">
      <c r="A15283" s="33" t="n">
        <v>45928.66666666666</v>
      </c>
      <c r="B15283" s="15">
        <f>WEEKDAY($A15283,2)</f>
        <v/>
      </c>
      <c r="C15283" s="15">
        <f>HOUR($A15283)</f>
        <v/>
      </c>
      <c r="D15283" s="15">
        <f>IF(AND($A15283&gt;=Instellingen!$B$6,$A15283&lt;Instellingen!$B$7),1,0)</f>
        <v/>
      </c>
      <c r="E15283" s="15">
        <f>COUNTIF(tData[BezoekStart],"&lt;"&amp;($A15283+1/24))-COUNTIF(tData[BezoekEind],"&lt;="&amp;$A15283)</f>
        <v/>
      </c>
      <c r="F15283" s="15">
        <f>COUNTIF(tData[BezoekLangStart],"&lt;"&amp;($A15283+1/24))-COUNTIF(tData[BezoekLangEind],"&lt;="&amp;$A15283)</f>
        <v/>
      </c>
      <c r="G15283" s="15">
        <f>IF($D15283=1,$B15283*100+$C15283,-1)</f>
        <v/>
      </c>
      <c r="H15283" s="15">
        <f>IF($D15283=1,$B15283,-1)</f>
        <v/>
      </c>
      <c r="I15283" s="15">
        <f>IF($D15283=1,$C15283,-1)</f>
        <v/>
      </c>
    </row>
    <row r="15284">
      <c r="A15284" s="33" t="n">
        <v>45928.70833333334</v>
      </c>
      <c r="B15284" s="15">
        <f>WEEKDAY($A15284,2)</f>
        <v/>
      </c>
      <c r="C15284" s="15">
        <f>HOUR($A15284)</f>
        <v/>
      </c>
      <c r="D15284" s="15">
        <f>IF(AND($A15284&gt;=Instellingen!$B$6,$A15284&lt;Instellingen!$B$7),1,0)</f>
        <v/>
      </c>
      <c r="E15284" s="15">
        <f>COUNTIF(tData[BezoekStart],"&lt;"&amp;($A15284+1/24))-COUNTIF(tData[BezoekEind],"&lt;="&amp;$A15284)</f>
        <v/>
      </c>
      <c r="F15284" s="15">
        <f>COUNTIF(tData[BezoekLangStart],"&lt;"&amp;($A15284+1/24))-COUNTIF(tData[BezoekLangEind],"&lt;="&amp;$A15284)</f>
        <v/>
      </c>
      <c r="G15284" s="15">
        <f>IF($D15284=1,$B15284*100+$C15284,-1)</f>
        <v/>
      </c>
      <c r="H15284" s="15">
        <f>IF($D15284=1,$B15284,-1)</f>
        <v/>
      </c>
      <c r="I15284" s="15">
        <f>IF($D15284=1,$C15284,-1)</f>
        <v/>
      </c>
    </row>
    <row r="15285">
      <c r="A15285" s="33" t="n">
        <v>45928.75</v>
      </c>
      <c r="B15285" s="15">
        <f>WEEKDAY($A15285,2)</f>
        <v/>
      </c>
      <c r="C15285" s="15">
        <f>HOUR($A15285)</f>
        <v/>
      </c>
      <c r="D15285" s="15">
        <f>IF(AND($A15285&gt;=Instellingen!$B$6,$A15285&lt;Instellingen!$B$7),1,0)</f>
        <v/>
      </c>
      <c r="E15285" s="15">
        <f>COUNTIF(tData[BezoekStart],"&lt;"&amp;($A15285+1/24))-COUNTIF(tData[BezoekEind],"&lt;="&amp;$A15285)</f>
        <v/>
      </c>
      <c r="F15285" s="15">
        <f>COUNTIF(tData[BezoekLangStart],"&lt;"&amp;($A15285+1/24))-COUNTIF(tData[BezoekLangEind],"&lt;="&amp;$A15285)</f>
        <v/>
      </c>
      <c r="G15285" s="15">
        <f>IF($D15285=1,$B15285*100+$C15285,-1)</f>
        <v/>
      </c>
      <c r="H15285" s="15">
        <f>IF($D15285=1,$B15285,-1)</f>
        <v/>
      </c>
      <c r="I15285" s="15">
        <f>IF($D15285=1,$C15285,-1)</f>
        <v/>
      </c>
    </row>
    <row r="15286">
      <c r="A15286" s="33" t="n">
        <v>45928.79166666666</v>
      </c>
      <c r="B15286" s="15">
        <f>WEEKDAY($A15286,2)</f>
        <v/>
      </c>
      <c r="C15286" s="15">
        <f>HOUR($A15286)</f>
        <v/>
      </c>
      <c r="D15286" s="15">
        <f>IF(AND($A15286&gt;=Instellingen!$B$6,$A15286&lt;Instellingen!$B$7),1,0)</f>
        <v/>
      </c>
      <c r="E15286" s="15">
        <f>COUNTIF(tData[BezoekStart],"&lt;"&amp;($A15286+1/24))-COUNTIF(tData[BezoekEind],"&lt;="&amp;$A15286)</f>
        <v/>
      </c>
      <c r="F15286" s="15">
        <f>COUNTIF(tData[BezoekLangStart],"&lt;"&amp;($A15286+1/24))-COUNTIF(tData[BezoekLangEind],"&lt;="&amp;$A15286)</f>
        <v/>
      </c>
      <c r="G15286" s="15">
        <f>IF($D15286=1,$B15286*100+$C15286,-1)</f>
        <v/>
      </c>
      <c r="H15286" s="15">
        <f>IF($D15286=1,$B15286,-1)</f>
        <v/>
      </c>
      <c r="I15286" s="15">
        <f>IF($D15286=1,$C15286,-1)</f>
        <v/>
      </c>
    </row>
    <row r="15287">
      <c r="A15287" s="33" t="n">
        <v>45928.83333333334</v>
      </c>
      <c r="B15287" s="15">
        <f>WEEKDAY($A15287,2)</f>
        <v/>
      </c>
      <c r="C15287" s="15">
        <f>HOUR($A15287)</f>
        <v/>
      </c>
      <c r="D15287" s="15">
        <f>IF(AND($A15287&gt;=Instellingen!$B$6,$A15287&lt;Instellingen!$B$7),1,0)</f>
        <v/>
      </c>
      <c r="E15287" s="15">
        <f>COUNTIF(tData[BezoekStart],"&lt;"&amp;($A15287+1/24))-COUNTIF(tData[BezoekEind],"&lt;="&amp;$A15287)</f>
        <v/>
      </c>
      <c r="F15287" s="15">
        <f>COUNTIF(tData[BezoekLangStart],"&lt;"&amp;($A15287+1/24))-COUNTIF(tData[BezoekLangEind],"&lt;="&amp;$A15287)</f>
        <v/>
      </c>
      <c r="G15287" s="15">
        <f>IF($D15287=1,$B15287*100+$C15287,-1)</f>
        <v/>
      </c>
      <c r="H15287" s="15">
        <f>IF($D15287=1,$B15287,-1)</f>
        <v/>
      </c>
      <c r="I15287" s="15">
        <f>IF($D15287=1,$C15287,-1)</f>
        <v/>
      </c>
    </row>
    <row r="15288">
      <c r="A15288" s="33" t="n">
        <v>45928.875</v>
      </c>
      <c r="B15288" s="15">
        <f>WEEKDAY($A15288,2)</f>
        <v/>
      </c>
      <c r="C15288" s="15">
        <f>HOUR($A15288)</f>
        <v/>
      </c>
      <c r="D15288" s="15">
        <f>IF(AND($A15288&gt;=Instellingen!$B$6,$A15288&lt;Instellingen!$B$7),1,0)</f>
        <v/>
      </c>
      <c r="E15288" s="15">
        <f>COUNTIF(tData[BezoekStart],"&lt;"&amp;($A15288+1/24))-COUNTIF(tData[BezoekEind],"&lt;="&amp;$A15288)</f>
        <v/>
      </c>
      <c r="F15288" s="15">
        <f>COUNTIF(tData[BezoekLangStart],"&lt;"&amp;($A15288+1/24))-COUNTIF(tData[BezoekLangEind],"&lt;="&amp;$A15288)</f>
        <v/>
      </c>
      <c r="G15288" s="15">
        <f>IF($D15288=1,$B15288*100+$C15288,-1)</f>
        <v/>
      </c>
      <c r="H15288" s="15">
        <f>IF($D15288=1,$B15288,-1)</f>
        <v/>
      </c>
      <c r="I15288" s="15">
        <f>IF($D15288=1,$C15288,-1)</f>
        <v/>
      </c>
    </row>
    <row r="15289">
      <c r="A15289" s="33" t="n">
        <v>45928.91666666666</v>
      </c>
      <c r="B15289" s="15">
        <f>WEEKDAY($A15289,2)</f>
        <v/>
      </c>
      <c r="C15289" s="15">
        <f>HOUR($A15289)</f>
        <v/>
      </c>
      <c r="D15289" s="15">
        <f>IF(AND($A15289&gt;=Instellingen!$B$6,$A15289&lt;Instellingen!$B$7),1,0)</f>
        <v/>
      </c>
      <c r="E15289" s="15">
        <f>COUNTIF(tData[BezoekStart],"&lt;"&amp;($A15289+1/24))-COUNTIF(tData[BezoekEind],"&lt;="&amp;$A15289)</f>
        <v/>
      </c>
      <c r="F15289" s="15">
        <f>COUNTIF(tData[BezoekLangStart],"&lt;"&amp;($A15289+1/24))-COUNTIF(tData[BezoekLangEind],"&lt;="&amp;$A15289)</f>
        <v/>
      </c>
      <c r="G15289" s="15">
        <f>IF($D15289=1,$B15289*100+$C15289,-1)</f>
        <v/>
      </c>
      <c r="H15289" s="15">
        <f>IF($D15289=1,$B15289,-1)</f>
        <v/>
      </c>
      <c r="I15289" s="15">
        <f>IF($D15289=1,$C15289,-1)</f>
        <v/>
      </c>
    </row>
    <row r="15290">
      <c r="A15290" s="33" t="n">
        <v>45928.95833333334</v>
      </c>
      <c r="B15290" s="15">
        <f>WEEKDAY($A15290,2)</f>
        <v/>
      </c>
      <c r="C15290" s="15">
        <f>HOUR($A15290)</f>
        <v/>
      </c>
      <c r="D15290" s="15">
        <f>IF(AND($A15290&gt;=Instellingen!$B$6,$A15290&lt;Instellingen!$B$7),1,0)</f>
        <v/>
      </c>
      <c r="E15290" s="15">
        <f>COUNTIF(tData[BezoekStart],"&lt;"&amp;($A15290+1/24))-COUNTIF(tData[BezoekEind],"&lt;="&amp;$A15290)</f>
        <v/>
      </c>
      <c r="F15290" s="15">
        <f>COUNTIF(tData[BezoekLangStart],"&lt;"&amp;($A15290+1/24))-COUNTIF(tData[BezoekLangEind],"&lt;="&amp;$A15290)</f>
        <v/>
      </c>
      <c r="G15290" s="15">
        <f>IF($D15290=1,$B15290*100+$C15290,-1)</f>
        <v/>
      </c>
      <c r="H15290" s="15">
        <f>IF($D15290=1,$B15290,-1)</f>
        <v/>
      </c>
      <c r="I15290" s="15">
        <f>IF($D15290=1,$C15290,-1)</f>
        <v/>
      </c>
    </row>
    <row r="15291">
      <c r="A15291" s="33" t="n">
        <v>45929</v>
      </c>
      <c r="B15291" s="15">
        <f>WEEKDAY($A15291,2)</f>
        <v/>
      </c>
      <c r="C15291" s="15">
        <f>HOUR($A15291)</f>
        <v/>
      </c>
      <c r="D15291" s="15">
        <f>IF(AND($A15291&gt;=Instellingen!$B$6,$A15291&lt;Instellingen!$B$7),1,0)</f>
        <v/>
      </c>
      <c r="E15291" s="15">
        <f>COUNTIF(tData[BezoekStart],"&lt;"&amp;($A15291+1/24))-COUNTIF(tData[BezoekEind],"&lt;="&amp;$A15291)</f>
        <v/>
      </c>
      <c r="F15291" s="15">
        <f>COUNTIF(tData[BezoekLangStart],"&lt;"&amp;($A15291+1/24))-COUNTIF(tData[BezoekLangEind],"&lt;="&amp;$A15291)</f>
        <v/>
      </c>
      <c r="G15291" s="15">
        <f>IF($D15291=1,$B15291*100+$C15291,-1)</f>
        <v/>
      </c>
      <c r="H15291" s="15">
        <f>IF($D15291=1,$B15291,-1)</f>
        <v/>
      </c>
      <c r="I15291" s="15">
        <f>IF($D15291=1,$C15291,-1)</f>
        <v/>
      </c>
    </row>
    <row r="15292">
      <c r="A15292" s="33" t="n">
        <v>45929.04166666666</v>
      </c>
      <c r="B15292" s="15">
        <f>WEEKDAY($A15292,2)</f>
        <v/>
      </c>
      <c r="C15292" s="15">
        <f>HOUR($A15292)</f>
        <v/>
      </c>
      <c r="D15292" s="15">
        <f>IF(AND($A15292&gt;=Instellingen!$B$6,$A15292&lt;Instellingen!$B$7),1,0)</f>
        <v/>
      </c>
      <c r="E15292" s="15">
        <f>COUNTIF(tData[BezoekStart],"&lt;"&amp;($A15292+1/24))-COUNTIF(tData[BezoekEind],"&lt;="&amp;$A15292)</f>
        <v/>
      </c>
      <c r="F15292" s="15">
        <f>COUNTIF(tData[BezoekLangStart],"&lt;"&amp;($A15292+1/24))-COUNTIF(tData[BezoekLangEind],"&lt;="&amp;$A15292)</f>
        <v/>
      </c>
      <c r="G15292" s="15">
        <f>IF($D15292=1,$B15292*100+$C15292,-1)</f>
        <v/>
      </c>
      <c r="H15292" s="15">
        <f>IF($D15292=1,$B15292,-1)</f>
        <v/>
      </c>
      <c r="I15292" s="15">
        <f>IF($D15292=1,$C15292,-1)</f>
        <v/>
      </c>
    </row>
    <row r="15293">
      <c r="A15293" s="33" t="n">
        <v>45929.08333333334</v>
      </c>
      <c r="B15293" s="15">
        <f>WEEKDAY($A15293,2)</f>
        <v/>
      </c>
      <c r="C15293" s="15">
        <f>HOUR($A15293)</f>
        <v/>
      </c>
      <c r="D15293" s="15">
        <f>IF(AND($A15293&gt;=Instellingen!$B$6,$A15293&lt;Instellingen!$B$7),1,0)</f>
        <v/>
      </c>
      <c r="E15293" s="15">
        <f>COUNTIF(tData[BezoekStart],"&lt;"&amp;($A15293+1/24))-COUNTIF(tData[BezoekEind],"&lt;="&amp;$A15293)</f>
        <v/>
      </c>
      <c r="F15293" s="15">
        <f>COUNTIF(tData[BezoekLangStart],"&lt;"&amp;($A15293+1/24))-COUNTIF(tData[BezoekLangEind],"&lt;="&amp;$A15293)</f>
        <v/>
      </c>
      <c r="G15293" s="15">
        <f>IF($D15293=1,$B15293*100+$C15293,-1)</f>
        <v/>
      </c>
      <c r="H15293" s="15">
        <f>IF($D15293=1,$B15293,-1)</f>
        <v/>
      </c>
      <c r="I15293" s="15">
        <f>IF($D15293=1,$C15293,-1)</f>
        <v/>
      </c>
    </row>
    <row r="15294">
      <c r="A15294" s="33" t="n">
        <v>45929.125</v>
      </c>
      <c r="B15294" s="15">
        <f>WEEKDAY($A15294,2)</f>
        <v/>
      </c>
      <c r="C15294" s="15">
        <f>HOUR($A15294)</f>
        <v/>
      </c>
      <c r="D15294" s="15">
        <f>IF(AND($A15294&gt;=Instellingen!$B$6,$A15294&lt;Instellingen!$B$7),1,0)</f>
        <v/>
      </c>
      <c r="E15294" s="15">
        <f>COUNTIF(tData[BezoekStart],"&lt;"&amp;($A15294+1/24))-COUNTIF(tData[BezoekEind],"&lt;="&amp;$A15294)</f>
        <v/>
      </c>
      <c r="F15294" s="15">
        <f>COUNTIF(tData[BezoekLangStart],"&lt;"&amp;($A15294+1/24))-COUNTIF(tData[BezoekLangEind],"&lt;="&amp;$A15294)</f>
        <v/>
      </c>
      <c r="G15294" s="15">
        <f>IF($D15294=1,$B15294*100+$C15294,-1)</f>
        <v/>
      </c>
      <c r="H15294" s="15">
        <f>IF($D15294=1,$B15294,-1)</f>
        <v/>
      </c>
      <c r="I15294" s="15">
        <f>IF($D15294=1,$C15294,-1)</f>
        <v/>
      </c>
    </row>
    <row r="15295">
      <c r="A15295" s="33" t="n">
        <v>45929.16666666666</v>
      </c>
      <c r="B15295" s="15">
        <f>WEEKDAY($A15295,2)</f>
        <v/>
      </c>
      <c r="C15295" s="15">
        <f>HOUR($A15295)</f>
        <v/>
      </c>
      <c r="D15295" s="15">
        <f>IF(AND($A15295&gt;=Instellingen!$B$6,$A15295&lt;Instellingen!$B$7),1,0)</f>
        <v/>
      </c>
      <c r="E15295" s="15">
        <f>COUNTIF(tData[BezoekStart],"&lt;"&amp;($A15295+1/24))-COUNTIF(tData[BezoekEind],"&lt;="&amp;$A15295)</f>
        <v/>
      </c>
      <c r="F15295" s="15">
        <f>COUNTIF(tData[BezoekLangStart],"&lt;"&amp;($A15295+1/24))-COUNTIF(tData[BezoekLangEind],"&lt;="&amp;$A15295)</f>
        <v/>
      </c>
      <c r="G15295" s="15">
        <f>IF($D15295=1,$B15295*100+$C15295,-1)</f>
        <v/>
      </c>
      <c r="H15295" s="15">
        <f>IF($D15295=1,$B15295,-1)</f>
        <v/>
      </c>
      <c r="I15295" s="15">
        <f>IF($D15295=1,$C15295,-1)</f>
        <v/>
      </c>
    </row>
    <row r="15296">
      <c r="A15296" s="33" t="n">
        <v>45929.20833333334</v>
      </c>
      <c r="B15296" s="15">
        <f>WEEKDAY($A15296,2)</f>
        <v/>
      </c>
      <c r="C15296" s="15">
        <f>HOUR($A15296)</f>
        <v/>
      </c>
      <c r="D15296" s="15">
        <f>IF(AND($A15296&gt;=Instellingen!$B$6,$A15296&lt;Instellingen!$B$7),1,0)</f>
        <v/>
      </c>
      <c r="E15296" s="15">
        <f>COUNTIF(tData[BezoekStart],"&lt;"&amp;($A15296+1/24))-COUNTIF(tData[BezoekEind],"&lt;="&amp;$A15296)</f>
        <v/>
      </c>
      <c r="F15296" s="15">
        <f>COUNTIF(tData[BezoekLangStart],"&lt;"&amp;($A15296+1/24))-COUNTIF(tData[BezoekLangEind],"&lt;="&amp;$A15296)</f>
        <v/>
      </c>
      <c r="G15296" s="15">
        <f>IF($D15296=1,$B15296*100+$C15296,-1)</f>
        <v/>
      </c>
      <c r="H15296" s="15">
        <f>IF($D15296=1,$B15296,-1)</f>
        <v/>
      </c>
      <c r="I15296" s="15">
        <f>IF($D15296=1,$C15296,-1)</f>
        <v/>
      </c>
    </row>
    <row r="15297">
      <c r="A15297" s="33" t="n">
        <v>45929.25</v>
      </c>
      <c r="B15297" s="15">
        <f>WEEKDAY($A15297,2)</f>
        <v/>
      </c>
      <c r="C15297" s="15">
        <f>HOUR($A15297)</f>
        <v/>
      </c>
      <c r="D15297" s="15">
        <f>IF(AND($A15297&gt;=Instellingen!$B$6,$A15297&lt;Instellingen!$B$7),1,0)</f>
        <v/>
      </c>
      <c r="E15297" s="15">
        <f>COUNTIF(tData[BezoekStart],"&lt;"&amp;($A15297+1/24))-COUNTIF(tData[BezoekEind],"&lt;="&amp;$A15297)</f>
        <v/>
      </c>
      <c r="F15297" s="15">
        <f>COUNTIF(tData[BezoekLangStart],"&lt;"&amp;($A15297+1/24))-COUNTIF(tData[BezoekLangEind],"&lt;="&amp;$A15297)</f>
        <v/>
      </c>
      <c r="G15297" s="15">
        <f>IF($D15297=1,$B15297*100+$C15297,-1)</f>
        <v/>
      </c>
      <c r="H15297" s="15">
        <f>IF($D15297=1,$B15297,-1)</f>
        <v/>
      </c>
      <c r="I15297" s="15">
        <f>IF($D15297=1,$C15297,-1)</f>
        <v/>
      </c>
    </row>
    <row r="15298">
      <c r="A15298" s="33" t="n">
        <v>45929.29166666666</v>
      </c>
      <c r="B15298" s="15">
        <f>WEEKDAY($A15298,2)</f>
        <v/>
      </c>
      <c r="C15298" s="15">
        <f>HOUR($A15298)</f>
        <v/>
      </c>
      <c r="D15298" s="15">
        <f>IF(AND($A15298&gt;=Instellingen!$B$6,$A15298&lt;Instellingen!$B$7),1,0)</f>
        <v/>
      </c>
      <c r="E15298" s="15">
        <f>COUNTIF(tData[BezoekStart],"&lt;"&amp;($A15298+1/24))-COUNTIF(tData[BezoekEind],"&lt;="&amp;$A15298)</f>
        <v/>
      </c>
      <c r="F15298" s="15">
        <f>COUNTIF(tData[BezoekLangStart],"&lt;"&amp;($A15298+1/24))-COUNTIF(tData[BezoekLangEind],"&lt;="&amp;$A15298)</f>
        <v/>
      </c>
      <c r="G15298" s="15">
        <f>IF($D15298=1,$B15298*100+$C15298,-1)</f>
        <v/>
      </c>
      <c r="H15298" s="15">
        <f>IF($D15298=1,$B15298,-1)</f>
        <v/>
      </c>
      <c r="I15298" s="15">
        <f>IF($D15298=1,$C15298,-1)</f>
        <v/>
      </c>
    </row>
    <row r="15299">
      <c r="A15299" s="33" t="n">
        <v>45929.33333333334</v>
      </c>
      <c r="B15299" s="15">
        <f>WEEKDAY($A15299,2)</f>
        <v/>
      </c>
      <c r="C15299" s="15">
        <f>HOUR($A15299)</f>
        <v/>
      </c>
      <c r="D15299" s="15">
        <f>IF(AND($A15299&gt;=Instellingen!$B$6,$A15299&lt;Instellingen!$B$7),1,0)</f>
        <v/>
      </c>
      <c r="E15299" s="15">
        <f>COUNTIF(tData[BezoekStart],"&lt;"&amp;($A15299+1/24))-COUNTIF(tData[BezoekEind],"&lt;="&amp;$A15299)</f>
        <v/>
      </c>
      <c r="F15299" s="15">
        <f>COUNTIF(tData[BezoekLangStart],"&lt;"&amp;($A15299+1/24))-COUNTIF(tData[BezoekLangEind],"&lt;="&amp;$A15299)</f>
        <v/>
      </c>
      <c r="G15299" s="15">
        <f>IF($D15299=1,$B15299*100+$C15299,-1)</f>
        <v/>
      </c>
      <c r="H15299" s="15">
        <f>IF($D15299=1,$B15299,-1)</f>
        <v/>
      </c>
      <c r="I15299" s="15">
        <f>IF($D15299=1,$C15299,-1)</f>
        <v/>
      </c>
    </row>
    <row r="15300">
      <c r="A15300" s="33" t="n">
        <v>45929.375</v>
      </c>
      <c r="B15300" s="15">
        <f>WEEKDAY($A15300,2)</f>
        <v/>
      </c>
      <c r="C15300" s="15">
        <f>HOUR($A15300)</f>
        <v/>
      </c>
      <c r="D15300" s="15">
        <f>IF(AND($A15300&gt;=Instellingen!$B$6,$A15300&lt;Instellingen!$B$7),1,0)</f>
        <v/>
      </c>
      <c r="E15300" s="15">
        <f>COUNTIF(tData[BezoekStart],"&lt;"&amp;($A15300+1/24))-COUNTIF(tData[BezoekEind],"&lt;="&amp;$A15300)</f>
        <v/>
      </c>
      <c r="F15300" s="15">
        <f>COUNTIF(tData[BezoekLangStart],"&lt;"&amp;($A15300+1/24))-COUNTIF(tData[BezoekLangEind],"&lt;="&amp;$A15300)</f>
        <v/>
      </c>
      <c r="G15300" s="15">
        <f>IF($D15300=1,$B15300*100+$C15300,-1)</f>
        <v/>
      </c>
      <c r="H15300" s="15">
        <f>IF($D15300=1,$B15300,-1)</f>
        <v/>
      </c>
      <c r="I15300" s="15">
        <f>IF($D15300=1,$C15300,-1)</f>
        <v/>
      </c>
    </row>
    <row r="15301">
      <c r="A15301" s="33" t="n">
        <v>45929.41666666666</v>
      </c>
      <c r="B15301" s="15">
        <f>WEEKDAY($A15301,2)</f>
        <v/>
      </c>
      <c r="C15301" s="15">
        <f>HOUR($A15301)</f>
        <v/>
      </c>
      <c r="D15301" s="15">
        <f>IF(AND($A15301&gt;=Instellingen!$B$6,$A15301&lt;Instellingen!$B$7),1,0)</f>
        <v/>
      </c>
      <c r="E15301" s="15">
        <f>COUNTIF(tData[BezoekStart],"&lt;"&amp;($A15301+1/24))-COUNTIF(tData[BezoekEind],"&lt;="&amp;$A15301)</f>
        <v/>
      </c>
      <c r="F15301" s="15">
        <f>COUNTIF(tData[BezoekLangStart],"&lt;"&amp;($A15301+1/24))-COUNTIF(tData[BezoekLangEind],"&lt;="&amp;$A15301)</f>
        <v/>
      </c>
      <c r="G15301" s="15">
        <f>IF($D15301=1,$B15301*100+$C15301,-1)</f>
        <v/>
      </c>
      <c r="H15301" s="15">
        <f>IF($D15301=1,$B15301,-1)</f>
        <v/>
      </c>
      <c r="I15301" s="15">
        <f>IF($D15301=1,$C15301,-1)</f>
        <v/>
      </c>
    </row>
    <row r="15302">
      <c r="A15302" s="33" t="n">
        <v>45929.45833333334</v>
      </c>
      <c r="B15302" s="15">
        <f>WEEKDAY($A15302,2)</f>
        <v/>
      </c>
      <c r="C15302" s="15">
        <f>HOUR($A15302)</f>
        <v/>
      </c>
      <c r="D15302" s="15">
        <f>IF(AND($A15302&gt;=Instellingen!$B$6,$A15302&lt;Instellingen!$B$7),1,0)</f>
        <v/>
      </c>
      <c r="E15302" s="15">
        <f>COUNTIF(tData[BezoekStart],"&lt;"&amp;($A15302+1/24))-COUNTIF(tData[BezoekEind],"&lt;="&amp;$A15302)</f>
        <v/>
      </c>
      <c r="F15302" s="15">
        <f>COUNTIF(tData[BezoekLangStart],"&lt;"&amp;($A15302+1/24))-COUNTIF(tData[BezoekLangEind],"&lt;="&amp;$A15302)</f>
        <v/>
      </c>
      <c r="G15302" s="15">
        <f>IF($D15302=1,$B15302*100+$C15302,-1)</f>
        <v/>
      </c>
      <c r="H15302" s="15">
        <f>IF($D15302=1,$B15302,-1)</f>
        <v/>
      </c>
      <c r="I15302" s="15">
        <f>IF($D15302=1,$C15302,-1)</f>
        <v/>
      </c>
    </row>
    <row r="15303">
      <c r="A15303" s="33" t="n">
        <v>45929.5</v>
      </c>
      <c r="B15303" s="15">
        <f>WEEKDAY($A15303,2)</f>
        <v/>
      </c>
      <c r="C15303" s="15">
        <f>HOUR($A15303)</f>
        <v/>
      </c>
      <c r="D15303" s="15">
        <f>IF(AND($A15303&gt;=Instellingen!$B$6,$A15303&lt;Instellingen!$B$7),1,0)</f>
        <v/>
      </c>
      <c r="E15303" s="15">
        <f>COUNTIF(tData[BezoekStart],"&lt;"&amp;($A15303+1/24))-COUNTIF(tData[BezoekEind],"&lt;="&amp;$A15303)</f>
        <v/>
      </c>
      <c r="F15303" s="15">
        <f>COUNTIF(tData[BezoekLangStart],"&lt;"&amp;($A15303+1/24))-COUNTIF(tData[BezoekLangEind],"&lt;="&amp;$A15303)</f>
        <v/>
      </c>
      <c r="G15303" s="15">
        <f>IF($D15303=1,$B15303*100+$C15303,-1)</f>
        <v/>
      </c>
      <c r="H15303" s="15">
        <f>IF($D15303=1,$B15303,-1)</f>
        <v/>
      </c>
      <c r="I15303" s="15">
        <f>IF($D15303=1,$C15303,-1)</f>
        <v/>
      </c>
    </row>
    <row r="15304">
      <c r="A15304" s="33" t="n">
        <v>45929.54166666666</v>
      </c>
      <c r="B15304" s="15">
        <f>WEEKDAY($A15304,2)</f>
        <v/>
      </c>
      <c r="C15304" s="15">
        <f>HOUR($A15304)</f>
        <v/>
      </c>
      <c r="D15304" s="15">
        <f>IF(AND($A15304&gt;=Instellingen!$B$6,$A15304&lt;Instellingen!$B$7),1,0)</f>
        <v/>
      </c>
      <c r="E15304" s="15">
        <f>COUNTIF(tData[BezoekStart],"&lt;"&amp;($A15304+1/24))-COUNTIF(tData[BezoekEind],"&lt;="&amp;$A15304)</f>
        <v/>
      </c>
      <c r="F15304" s="15">
        <f>COUNTIF(tData[BezoekLangStart],"&lt;"&amp;($A15304+1/24))-COUNTIF(tData[BezoekLangEind],"&lt;="&amp;$A15304)</f>
        <v/>
      </c>
      <c r="G15304" s="15">
        <f>IF($D15304=1,$B15304*100+$C15304,-1)</f>
        <v/>
      </c>
      <c r="H15304" s="15">
        <f>IF($D15304=1,$B15304,-1)</f>
        <v/>
      </c>
      <c r="I15304" s="15">
        <f>IF($D15304=1,$C15304,-1)</f>
        <v/>
      </c>
    </row>
    <row r="15305">
      <c r="A15305" s="33" t="n">
        <v>45929.58333333334</v>
      </c>
      <c r="B15305" s="15">
        <f>WEEKDAY($A15305,2)</f>
        <v/>
      </c>
      <c r="C15305" s="15">
        <f>HOUR($A15305)</f>
        <v/>
      </c>
      <c r="D15305" s="15">
        <f>IF(AND($A15305&gt;=Instellingen!$B$6,$A15305&lt;Instellingen!$B$7),1,0)</f>
        <v/>
      </c>
      <c r="E15305" s="15">
        <f>COUNTIF(tData[BezoekStart],"&lt;"&amp;($A15305+1/24))-COUNTIF(tData[BezoekEind],"&lt;="&amp;$A15305)</f>
        <v/>
      </c>
      <c r="F15305" s="15">
        <f>COUNTIF(tData[BezoekLangStart],"&lt;"&amp;($A15305+1/24))-COUNTIF(tData[BezoekLangEind],"&lt;="&amp;$A15305)</f>
        <v/>
      </c>
      <c r="G15305" s="15">
        <f>IF($D15305=1,$B15305*100+$C15305,-1)</f>
        <v/>
      </c>
      <c r="H15305" s="15">
        <f>IF($D15305=1,$B15305,-1)</f>
        <v/>
      </c>
      <c r="I15305" s="15">
        <f>IF($D15305=1,$C15305,-1)</f>
        <v/>
      </c>
    </row>
    <row r="15306">
      <c r="A15306" s="33" t="n">
        <v>45929.625</v>
      </c>
      <c r="B15306" s="15">
        <f>WEEKDAY($A15306,2)</f>
        <v/>
      </c>
      <c r="C15306" s="15">
        <f>HOUR($A15306)</f>
        <v/>
      </c>
      <c r="D15306" s="15">
        <f>IF(AND($A15306&gt;=Instellingen!$B$6,$A15306&lt;Instellingen!$B$7),1,0)</f>
        <v/>
      </c>
      <c r="E15306" s="15">
        <f>COUNTIF(tData[BezoekStart],"&lt;"&amp;($A15306+1/24))-COUNTIF(tData[BezoekEind],"&lt;="&amp;$A15306)</f>
        <v/>
      </c>
      <c r="F15306" s="15">
        <f>COUNTIF(tData[BezoekLangStart],"&lt;"&amp;($A15306+1/24))-COUNTIF(tData[BezoekLangEind],"&lt;="&amp;$A15306)</f>
        <v/>
      </c>
      <c r="G15306" s="15">
        <f>IF($D15306=1,$B15306*100+$C15306,-1)</f>
        <v/>
      </c>
      <c r="H15306" s="15">
        <f>IF($D15306=1,$B15306,-1)</f>
        <v/>
      </c>
      <c r="I15306" s="15">
        <f>IF($D15306=1,$C15306,-1)</f>
        <v/>
      </c>
    </row>
    <row r="15307">
      <c r="A15307" s="33" t="n">
        <v>45929.66666666666</v>
      </c>
      <c r="B15307" s="15">
        <f>WEEKDAY($A15307,2)</f>
        <v/>
      </c>
      <c r="C15307" s="15">
        <f>HOUR($A15307)</f>
        <v/>
      </c>
      <c r="D15307" s="15">
        <f>IF(AND($A15307&gt;=Instellingen!$B$6,$A15307&lt;Instellingen!$B$7),1,0)</f>
        <v/>
      </c>
      <c r="E15307" s="15">
        <f>COUNTIF(tData[BezoekStart],"&lt;"&amp;($A15307+1/24))-COUNTIF(tData[BezoekEind],"&lt;="&amp;$A15307)</f>
        <v/>
      </c>
      <c r="F15307" s="15">
        <f>COUNTIF(tData[BezoekLangStart],"&lt;"&amp;($A15307+1/24))-COUNTIF(tData[BezoekLangEind],"&lt;="&amp;$A15307)</f>
        <v/>
      </c>
      <c r="G15307" s="15">
        <f>IF($D15307=1,$B15307*100+$C15307,-1)</f>
        <v/>
      </c>
      <c r="H15307" s="15">
        <f>IF($D15307=1,$B15307,-1)</f>
        <v/>
      </c>
      <c r="I15307" s="15">
        <f>IF($D15307=1,$C15307,-1)</f>
        <v/>
      </c>
    </row>
    <row r="15308">
      <c r="A15308" s="33" t="n">
        <v>45929.70833333334</v>
      </c>
      <c r="B15308" s="15">
        <f>WEEKDAY($A15308,2)</f>
        <v/>
      </c>
      <c r="C15308" s="15">
        <f>HOUR($A15308)</f>
        <v/>
      </c>
      <c r="D15308" s="15">
        <f>IF(AND($A15308&gt;=Instellingen!$B$6,$A15308&lt;Instellingen!$B$7),1,0)</f>
        <v/>
      </c>
      <c r="E15308" s="15">
        <f>COUNTIF(tData[BezoekStart],"&lt;"&amp;($A15308+1/24))-COUNTIF(tData[BezoekEind],"&lt;="&amp;$A15308)</f>
        <v/>
      </c>
      <c r="F15308" s="15">
        <f>COUNTIF(tData[BezoekLangStart],"&lt;"&amp;($A15308+1/24))-COUNTIF(tData[BezoekLangEind],"&lt;="&amp;$A15308)</f>
        <v/>
      </c>
      <c r="G15308" s="15">
        <f>IF($D15308=1,$B15308*100+$C15308,-1)</f>
        <v/>
      </c>
      <c r="H15308" s="15">
        <f>IF($D15308=1,$B15308,-1)</f>
        <v/>
      </c>
      <c r="I15308" s="15">
        <f>IF($D15308=1,$C15308,-1)</f>
        <v/>
      </c>
    </row>
    <row r="15309">
      <c r="A15309" s="33" t="n">
        <v>45929.75</v>
      </c>
      <c r="B15309" s="15">
        <f>WEEKDAY($A15309,2)</f>
        <v/>
      </c>
      <c r="C15309" s="15">
        <f>HOUR($A15309)</f>
        <v/>
      </c>
      <c r="D15309" s="15">
        <f>IF(AND($A15309&gt;=Instellingen!$B$6,$A15309&lt;Instellingen!$B$7),1,0)</f>
        <v/>
      </c>
      <c r="E15309" s="15">
        <f>COUNTIF(tData[BezoekStart],"&lt;"&amp;($A15309+1/24))-COUNTIF(tData[BezoekEind],"&lt;="&amp;$A15309)</f>
        <v/>
      </c>
      <c r="F15309" s="15">
        <f>COUNTIF(tData[BezoekLangStart],"&lt;"&amp;($A15309+1/24))-COUNTIF(tData[BezoekLangEind],"&lt;="&amp;$A15309)</f>
        <v/>
      </c>
      <c r="G15309" s="15">
        <f>IF($D15309=1,$B15309*100+$C15309,-1)</f>
        <v/>
      </c>
      <c r="H15309" s="15">
        <f>IF($D15309=1,$B15309,-1)</f>
        <v/>
      </c>
      <c r="I15309" s="15">
        <f>IF($D15309=1,$C15309,-1)</f>
        <v/>
      </c>
    </row>
    <row r="15310">
      <c r="A15310" s="33" t="n">
        <v>45929.79166666666</v>
      </c>
      <c r="B15310" s="15">
        <f>WEEKDAY($A15310,2)</f>
        <v/>
      </c>
      <c r="C15310" s="15">
        <f>HOUR($A15310)</f>
        <v/>
      </c>
      <c r="D15310" s="15">
        <f>IF(AND($A15310&gt;=Instellingen!$B$6,$A15310&lt;Instellingen!$B$7),1,0)</f>
        <v/>
      </c>
      <c r="E15310" s="15">
        <f>COUNTIF(tData[BezoekStart],"&lt;"&amp;($A15310+1/24))-COUNTIF(tData[BezoekEind],"&lt;="&amp;$A15310)</f>
        <v/>
      </c>
      <c r="F15310" s="15">
        <f>COUNTIF(tData[BezoekLangStart],"&lt;"&amp;($A15310+1/24))-COUNTIF(tData[BezoekLangEind],"&lt;="&amp;$A15310)</f>
        <v/>
      </c>
      <c r="G15310" s="15">
        <f>IF($D15310=1,$B15310*100+$C15310,-1)</f>
        <v/>
      </c>
      <c r="H15310" s="15">
        <f>IF($D15310=1,$B15310,-1)</f>
        <v/>
      </c>
      <c r="I15310" s="15">
        <f>IF($D15310=1,$C15310,-1)</f>
        <v/>
      </c>
    </row>
    <row r="15311">
      <c r="A15311" s="33" t="n">
        <v>45929.83333333334</v>
      </c>
      <c r="B15311" s="15">
        <f>WEEKDAY($A15311,2)</f>
        <v/>
      </c>
      <c r="C15311" s="15">
        <f>HOUR($A15311)</f>
        <v/>
      </c>
      <c r="D15311" s="15">
        <f>IF(AND($A15311&gt;=Instellingen!$B$6,$A15311&lt;Instellingen!$B$7),1,0)</f>
        <v/>
      </c>
      <c r="E15311" s="15">
        <f>COUNTIF(tData[BezoekStart],"&lt;"&amp;($A15311+1/24))-COUNTIF(tData[BezoekEind],"&lt;="&amp;$A15311)</f>
        <v/>
      </c>
      <c r="F15311" s="15">
        <f>COUNTIF(tData[BezoekLangStart],"&lt;"&amp;($A15311+1/24))-COUNTIF(tData[BezoekLangEind],"&lt;="&amp;$A15311)</f>
        <v/>
      </c>
      <c r="G15311" s="15">
        <f>IF($D15311=1,$B15311*100+$C15311,-1)</f>
        <v/>
      </c>
      <c r="H15311" s="15">
        <f>IF($D15311=1,$B15311,-1)</f>
        <v/>
      </c>
      <c r="I15311" s="15">
        <f>IF($D15311=1,$C15311,-1)</f>
        <v/>
      </c>
    </row>
    <row r="15312">
      <c r="A15312" s="33" t="n">
        <v>45929.875</v>
      </c>
      <c r="B15312" s="15">
        <f>WEEKDAY($A15312,2)</f>
        <v/>
      </c>
      <c r="C15312" s="15">
        <f>HOUR($A15312)</f>
        <v/>
      </c>
      <c r="D15312" s="15">
        <f>IF(AND($A15312&gt;=Instellingen!$B$6,$A15312&lt;Instellingen!$B$7),1,0)</f>
        <v/>
      </c>
      <c r="E15312" s="15">
        <f>COUNTIF(tData[BezoekStart],"&lt;"&amp;($A15312+1/24))-COUNTIF(tData[BezoekEind],"&lt;="&amp;$A15312)</f>
        <v/>
      </c>
      <c r="F15312" s="15">
        <f>COUNTIF(tData[BezoekLangStart],"&lt;"&amp;($A15312+1/24))-COUNTIF(tData[BezoekLangEind],"&lt;="&amp;$A15312)</f>
        <v/>
      </c>
      <c r="G15312" s="15">
        <f>IF($D15312=1,$B15312*100+$C15312,-1)</f>
        <v/>
      </c>
      <c r="H15312" s="15">
        <f>IF($D15312=1,$B15312,-1)</f>
        <v/>
      </c>
      <c r="I15312" s="15">
        <f>IF($D15312=1,$C15312,-1)</f>
        <v/>
      </c>
    </row>
    <row r="15313">
      <c r="A15313" s="33" t="n">
        <v>45929.91666666666</v>
      </c>
      <c r="B15313" s="15">
        <f>WEEKDAY($A15313,2)</f>
        <v/>
      </c>
      <c r="C15313" s="15">
        <f>HOUR($A15313)</f>
        <v/>
      </c>
      <c r="D15313" s="15">
        <f>IF(AND($A15313&gt;=Instellingen!$B$6,$A15313&lt;Instellingen!$B$7),1,0)</f>
        <v/>
      </c>
      <c r="E15313" s="15">
        <f>COUNTIF(tData[BezoekStart],"&lt;"&amp;($A15313+1/24))-COUNTIF(tData[BezoekEind],"&lt;="&amp;$A15313)</f>
        <v/>
      </c>
      <c r="F15313" s="15">
        <f>COUNTIF(tData[BezoekLangStart],"&lt;"&amp;($A15313+1/24))-COUNTIF(tData[BezoekLangEind],"&lt;="&amp;$A15313)</f>
        <v/>
      </c>
      <c r="G15313" s="15">
        <f>IF($D15313=1,$B15313*100+$C15313,-1)</f>
        <v/>
      </c>
      <c r="H15313" s="15">
        <f>IF($D15313=1,$B15313,-1)</f>
        <v/>
      </c>
      <c r="I15313" s="15">
        <f>IF($D15313=1,$C15313,-1)</f>
        <v/>
      </c>
    </row>
    <row r="15314">
      <c r="A15314" s="33" t="n">
        <v>45929.95833333334</v>
      </c>
      <c r="B15314" s="15">
        <f>WEEKDAY($A15314,2)</f>
        <v/>
      </c>
      <c r="C15314" s="15">
        <f>HOUR($A15314)</f>
        <v/>
      </c>
      <c r="D15314" s="15">
        <f>IF(AND($A15314&gt;=Instellingen!$B$6,$A15314&lt;Instellingen!$B$7),1,0)</f>
        <v/>
      </c>
      <c r="E15314" s="15">
        <f>COUNTIF(tData[BezoekStart],"&lt;"&amp;($A15314+1/24))-COUNTIF(tData[BezoekEind],"&lt;="&amp;$A15314)</f>
        <v/>
      </c>
      <c r="F15314" s="15">
        <f>COUNTIF(tData[BezoekLangStart],"&lt;"&amp;($A15314+1/24))-COUNTIF(tData[BezoekLangEind],"&lt;="&amp;$A15314)</f>
        <v/>
      </c>
      <c r="G15314" s="15">
        <f>IF($D15314=1,$B15314*100+$C15314,-1)</f>
        <v/>
      </c>
      <c r="H15314" s="15">
        <f>IF($D15314=1,$B15314,-1)</f>
        <v/>
      </c>
      <c r="I15314" s="15">
        <f>IF($D15314=1,$C15314,-1)</f>
        <v/>
      </c>
    </row>
    <row r="15315">
      <c r="A15315" s="33" t="n">
        <v>45930</v>
      </c>
      <c r="B15315" s="15">
        <f>WEEKDAY($A15315,2)</f>
        <v/>
      </c>
      <c r="C15315" s="15">
        <f>HOUR($A15315)</f>
        <v/>
      </c>
      <c r="D15315" s="15">
        <f>IF(AND($A15315&gt;=Instellingen!$B$6,$A15315&lt;Instellingen!$B$7),1,0)</f>
        <v/>
      </c>
      <c r="E15315" s="15">
        <f>COUNTIF(tData[BezoekStart],"&lt;"&amp;($A15315+1/24))-COUNTIF(tData[BezoekEind],"&lt;="&amp;$A15315)</f>
        <v/>
      </c>
      <c r="F15315" s="15">
        <f>COUNTIF(tData[BezoekLangStart],"&lt;"&amp;($A15315+1/24))-COUNTIF(tData[BezoekLangEind],"&lt;="&amp;$A15315)</f>
        <v/>
      </c>
      <c r="G15315" s="15">
        <f>IF($D15315=1,$B15315*100+$C15315,-1)</f>
        <v/>
      </c>
      <c r="H15315" s="15">
        <f>IF($D15315=1,$B15315,-1)</f>
        <v/>
      </c>
      <c r="I15315" s="15">
        <f>IF($D15315=1,$C15315,-1)</f>
        <v/>
      </c>
    </row>
    <row r="15316">
      <c r="A15316" s="33" t="n">
        <v>45930.04166666666</v>
      </c>
      <c r="B15316" s="15">
        <f>WEEKDAY($A15316,2)</f>
        <v/>
      </c>
      <c r="C15316" s="15">
        <f>HOUR($A15316)</f>
        <v/>
      </c>
      <c r="D15316" s="15">
        <f>IF(AND($A15316&gt;=Instellingen!$B$6,$A15316&lt;Instellingen!$B$7),1,0)</f>
        <v/>
      </c>
      <c r="E15316" s="15">
        <f>COUNTIF(tData[BezoekStart],"&lt;"&amp;($A15316+1/24))-COUNTIF(tData[BezoekEind],"&lt;="&amp;$A15316)</f>
        <v/>
      </c>
      <c r="F15316" s="15">
        <f>COUNTIF(tData[BezoekLangStart],"&lt;"&amp;($A15316+1/24))-COUNTIF(tData[BezoekLangEind],"&lt;="&amp;$A15316)</f>
        <v/>
      </c>
      <c r="G15316" s="15">
        <f>IF($D15316=1,$B15316*100+$C15316,-1)</f>
        <v/>
      </c>
      <c r="H15316" s="15">
        <f>IF($D15316=1,$B15316,-1)</f>
        <v/>
      </c>
      <c r="I15316" s="15">
        <f>IF($D15316=1,$C15316,-1)</f>
        <v/>
      </c>
    </row>
    <row r="15317">
      <c r="A15317" s="33" t="n">
        <v>45930.08333333334</v>
      </c>
      <c r="B15317" s="15">
        <f>WEEKDAY($A15317,2)</f>
        <v/>
      </c>
      <c r="C15317" s="15">
        <f>HOUR($A15317)</f>
        <v/>
      </c>
      <c r="D15317" s="15">
        <f>IF(AND($A15317&gt;=Instellingen!$B$6,$A15317&lt;Instellingen!$B$7),1,0)</f>
        <v/>
      </c>
      <c r="E15317" s="15">
        <f>COUNTIF(tData[BezoekStart],"&lt;"&amp;($A15317+1/24))-COUNTIF(tData[BezoekEind],"&lt;="&amp;$A15317)</f>
        <v/>
      </c>
      <c r="F15317" s="15">
        <f>COUNTIF(tData[BezoekLangStart],"&lt;"&amp;($A15317+1/24))-COUNTIF(tData[BezoekLangEind],"&lt;="&amp;$A15317)</f>
        <v/>
      </c>
      <c r="G15317" s="15">
        <f>IF($D15317=1,$B15317*100+$C15317,-1)</f>
        <v/>
      </c>
      <c r="H15317" s="15">
        <f>IF($D15317=1,$B15317,-1)</f>
        <v/>
      </c>
      <c r="I15317" s="15">
        <f>IF($D15317=1,$C15317,-1)</f>
        <v/>
      </c>
    </row>
    <row r="15318">
      <c r="A15318" s="33" t="n">
        <v>45930.125</v>
      </c>
      <c r="B15318" s="15">
        <f>WEEKDAY($A15318,2)</f>
        <v/>
      </c>
      <c r="C15318" s="15">
        <f>HOUR($A15318)</f>
        <v/>
      </c>
      <c r="D15318" s="15">
        <f>IF(AND($A15318&gt;=Instellingen!$B$6,$A15318&lt;Instellingen!$B$7),1,0)</f>
        <v/>
      </c>
      <c r="E15318" s="15">
        <f>COUNTIF(tData[BezoekStart],"&lt;"&amp;($A15318+1/24))-COUNTIF(tData[BezoekEind],"&lt;="&amp;$A15318)</f>
        <v/>
      </c>
      <c r="F15318" s="15">
        <f>COUNTIF(tData[BezoekLangStart],"&lt;"&amp;($A15318+1/24))-COUNTIF(tData[BezoekLangEind],"&lt;="&amp;$A15318)</f>
        <v/>
      </c>
      <c r="G15318" s="15">
        <f>IF($D15318=1,$B15318*100+$C15318,-1)</f>
        <v/>
      </c>
      <c r="H15318" s="15">
        <f>IF($D15318=1,$B15318,-1)</f>
        <v/>
      </c>
      <c r="I15318" s="15">
        <f>IF($D15318=1,$C15318,-1)</f>
        <v/>
      </c>
    </row>
    <row r="15319">
      <c r="A15319" s="33" t="n">
        <v>45930.16666666666</v>
      </c>
      <c r="B15319" s="15">
        <f>WEEKDAY($A15319,2)</f>
        <v/>
      </c>
      <c r="C15319" s="15">
        <f>HOUR($A15319)</f>
        <v/>
      </c>
      <c r="D15319" s="15">
        <f>IF(AND($A15319&gt;=Instellingen!$B$6,$A15319&lt;Instellingen!$B$7),1,0)</f>
        <v/>
      </c>
      <c r="E15319" s="15">
        <f>COUNTIF(tData[BezoekStart],"&lt;"&amp;($A15319+1/24))-COUNTIF(tData[BezoekEind],"&lt;="&amp;$A15319)</f>
        <v/>
      </c>
      <c r="F15319" s="15">
        <f>COUNTIF(tData[BezoekLangStart],"&lt;"&amp;($A15319+1/24))-COUNTIF(tData[BezoekLangEind],"&lt;="&amp;$A15319)</f>
        <v/>
      </c>
      <c r="G15319" s="15">
        <f>IF($D15319=1,$B15319*100+$C15319,-1)</f>
        <v/>
      </c>
      <c r="H15319" s="15">
        <f>IF($D15319=1,$B15319,-1)</f>
        <v/>
      </c>
      <c r="I15319" s="15">
        <f>IF($D15319=1,$C15319,-1)</f>
        <v/>
      </c>
    </row>
    <row r="15320">
      <c r="A15320" s="33" t="n">
        <v>45930.20833333334</v>
      </c>
      <c r="B15320" s="15">
        <f>WEEKDAY($A15320,2)</f>
        <v/>
      </c>
      <c r="C15320" s="15">
        <f>HOUR($A15320)</f>
        <v/>
      </c>
      <c r="D15320" s="15">
        <f>IF(AND($A15320&gt;=Instellingen!$B$6,$A15320&lt;Instellingen!$B$7),1,0)</f>
        <v/>
      </c>
      <c r="E15320" s="15">
        <f>COUNTIF(tData[BezoekStart],"&lt;"&amp;($A15320+1/24))-COUNTIF(tData[BezoekEind],"&lt;="&amp;$A15320)</f>
        <v/>
      </c>
      <c r="F15320" s="15">
        <f>COUNTIF(tData[BezoekLangStart],"&lt;"&amp;($A15320+1/24))-COUNTIF(tData[BezoekLangEind],"&lt;="&amp;$A15320)</f>
        <v/>
      </c>
      <c r="G15320" s="15">
        <f>IF($D15320=1,$B15320*100+$C15320,-1)</f>
        <v/>
      </c>
      <c r="H15320" s="15">
        <f>IF($D15320=1,$B15320,-1)</f>
        <v/>
      </c>
      <c r="I15320" s="15">
        <f>IF($D15320=1,$C15320,-1)</f>
        <v/>
      </c>
    </row>
    <row r="15321">
      <c r="A15321" s="33" t="n">
        <v>45930.25</v>
      </c>
      <c r="B15321" s="15">
        <f>WEEKDAY($A15321,2)</f>
        <v/>
      </c>
      <c r="C15321" s="15">
        <f>HOUR($A15321)</f>
        <v/>
      </c>
      <c r="D15321" s="15">
        <f>IF(AND($A15321&gt;=Instellingen!$B$6,$A15321&lt;Instellingen!$B$7),1,0)</f>
        <v/>
      </c>
      <c r="E15321" s="15">
        <f>COUNTIF(tData[BezoekStart],"&lt;"&amp;($A15321+1/24))-COUNTIF(tData[BezoekEind],"&lt;="&amp;$A15321)</f>
        <v/>
      </c>
      <c r="F15321" s="15">
        <f>COUNTIF(tData[BezoekLangStart],"&lt;"&amp;($A15321+1/24))-COUNTIF(tData[BezoekLangEind],"&lt;="&amp;$A15321)</f>
        <v/>
      </c>
      <c r="G15321" s="15">
        <f>IF($D15321=1,$B15321*100+$C15321,-1)</f>
        <v/>
      </c>
      <c r="H15321" s="15">
        <f>IF($D15321=1,$B15321,-1)</f>
        <v/>
      </c>
      <c r="I15321" s="15">
        <f>IF($D15321=1,$C15321,-1)</f>
        <v/>
      </c>
    </row>
    <row r="15322">
      <c r="A15322" s="33" t="n">
        <v>45930.29166666666</v>
      </c>
      <c r="B15322" s="15">
        <f>WEEKDAY($A15322,2)</f>
        <v/>
      </c>
      <c r="C15322" s="15">
        <f>HOUR($A15322)</f>
        <v/>
      </c>
      <c r="D15322" s="15">
        <f>IF(AND($A15322&gt;=Instellingen!$B$6,$A15322&lt;Instellingen!$B$7),1,0)</f>
        <v/>
      </c>
      <c r="E15322" s="15">
        <f>COUNTIF(tData[BezoekStart],"&lt;"&amp;($A15322+1/24))-COUNTIF(tData[BezoekEind],"&lt;="&amp;$A15322)</f>
        <v/>
      </c>
      <c r="F15322" s="15">
        <f>COUNTIF(tData[BezoekLangStart],"&lt;"&amp;($A15322+1/24))-COUNTIF(tData[BezoekLangEind],"&lt;="&amp;$A15322)</f>
        <v/>
      </c>
      <c r="G15322" s="15">
        <f>IF($D15322=1,$B15322*100+$C15322,-1)</f>
        <v/>
      </c>
      <c r="H15322" s="15">
        <f>IF($D15322=1,$B15322,-1)</f>
        <v/>
      </c>
      <c r="I15322" s="15">
        <f>IF($D15322=1,$C15322,-1)</f>
        <v/>
      </c>
    </row>
    <row r="15323">
      <c r="A15323" s="33" t="n">
        <v>45930.33333333334</v>
      </c>
      <c r="B15323" s="15">
        <f>WEEKDAY($A15323,2)</f>
        <v/>
      </c>
      <c r="C15323" s="15">
        <f>HOUR($A15323)</f>
        <v/>
      </c>
      <c r="D15323" s="15">
        <f>IF(AND($A15323&gt;=Instellingen!$B$6,$A15323&lt;Instellingen!$B$7),1,0)</f>
        <v/>
      </c>
      <c r="E15323" s="15">
        <f>COUNTIF(tData[BezoekStart],"&lt;"&amp;($A15323+1/24))-COUNTIF(tData[BezoekEind],"&lt;="&amp;$A15323)</f>
        <v/>
      </c>
      <c r="F15323" s="15">
        <f>COUNTIF(tData[BezoekLangStart],"&lt;"&amp;($A15323+1/24))-COUNTIF(tData[BezoekLangEind],"&lt;="&amp;$A15323)</f>
        <v/>
      </c>
      <c r="G15323" s="15">
        <f>IF($D15323=1,$B15323*100+$C15323,-1)</f>
        <v/>
      </c>
      <c r="H15323" s="15">
        <f>IF($D15323=1,$B15323,-1)</f>
        <v/>
      </c>
      <c r="I15323" s="15">
        <f>IF($D15323=1,$C15323,-1)</f>
        <v/>
      </c>
    </row>
    <row r="15324">
      <c r="A15324" s="33" t="n">
        <v>45930.375</v>
      </c>
      <c r="B15324" s="15">
        <f>WEEKDAY($A15324,2)</f>
        <v/>
      </c>
      <c r="C15324" s="15">
        <f>HOUR($A15324)</f>
        <v/>
      </c>
      <c r="D15324" s="15">
        <f>IF(AND($A15324&gt;=Instellingen!$B$6,$A15324&lt;Instellingen!$B$7),1,0)</f>
        <v/>
      </c>
      <c r="E15324" s="15">
        <f>COUNTIF(tData[BezoekStart],"&lt;"&amp;($A15324+1/24))-COUNTIF(tData[BezoekEind],"&lt;="&amp;$A15324)</f>
        <v/>
      </c>
      <c r="F15324" s="15">
        <f>COUNTIF(tData[BezoekLangStart],"&lt;"&amp;($A15324+1/24))-COUNTIF(tData[BezoekLangEind],"&lt;="&amp;$A15324)</f>
        <v/>
      </c>
      <c r="G15324" s="15">
        <f>IF($D15324=1,$B15324*100+$C15324,-1)</f>
        <v/>
      </c>
      <c r="H15324" s="15">
        <f>IF($D15324=1,$B15324,-1)</f>
        <v/>
      </c>
      <c r="I15324" s="15">
        <f>IF($D15324=1,$C15324,-1)</f>
        <v/>
      </c>
    </row>
    <row r="15325">
      <c r="A15325" s="33" t="n">
        <v>45930.41666666666</v>
      </c>
      <c r="B15325" s="15">
        <f>WEEKDAY($A15325,2)</f>
        <v/>
      </c>
      <c r="C15325" s="15">
        <f>HOUR($A15325)</f>
        <v/>
      </c>
      <c r="D15325" s="15">
        <f>IF(AND($A15325&gt;=Instellingen!$B$6,$A15325&lt;Instellingen!$B$7),1,0)</f>
        <v/>
      </c>
      <c r="E15325" s="15">
        <f>COUNTIF(tData[BezoekStart],"&lt;"&amp;($A15325+1/24))-COUNTIF(tData[BezoekEind],"&lt;="&amp;$A15325)</f>
        <v/>
      </c>
      <c r="F15325" s="15">
        <f>COUNTIF(tData[BezoekLangStart],"&lt;"&amp;($A15325+1/24))-COUNTIF(tData[BezoekLangEind],"&lt;="&amp;$A15325)</f>
        <v/>
      </c>
      <c r="G15325" s="15">
        <f>IF($D15325=1,$B15325*100+$C15325,-1)</f>
        <v/>
      </c>
      <c r="H15325" s="15">
        <f>IF($D15325=1,$B15325,-1)</f>
        <v/>
      </c>
      <c r="I15325" s="15">
        <f>IF($D15325=1,$C15325,-1)</f>
        <v/>
      </c>
    </row>
    <row r="15326">
      <c r="A15326" s="33" t="n">
        <v>45930.45833333334</v>
      </c>
      <c r="B15326" s="15">
        <f>WEEKDAY($A15326,2)</f>
        <v/>
      </c>
      <c r="C15326" s="15">
        <f>HOUR($A15326)</f>
        <v/>
      </c>
      <c r="D15326" s="15">
        <f>IF(AND($A15326&gt;=Instellingen!$B$6,$A15326&lt;Instellingen!$B$7),1,0)</f>
        <v/>
      </c>
      <c r="E15326" s="15">
        <f>COUNTIF(tData[BezoekStart],"&lt;"&amp;($A15326+1/24))-COUNTIF(tData[BezoekEind],"&lt;="&amp;$A15326)</f>
        <v/>
      </c>
      <c r="F15326" s="15">
        <f>COUNTIF(tData[BezoekLangStart],"&lt;"&amp;($A15326+1/24))-COUNTIF(tData[BezoekLangEind],"&lt;="&amp;$A15326)</f>
        <v/>
      </c>
      <c r="G15326" s="15">
        <f>IF($D15326=1,$B15326*100+$C15326,-1)</f>
        <v/>
      </c>
      <c r="H15326" s="15">
        <f>IF($D15326=1,$B15326,-1)</f>
        <v/>
      </c>
      <c r="I15326" s="15">
        <f>IF($D15326=1,$C15326,-1)</f>
        <v/>
      </c>
    </row>
    <row r="15327">
      <c r="A15327" s="33" t="n">
        <v>45930.5</v>
      </c>
      <c r="B15327" s="15">
        <f>WEEKDAY($A15327,2)</f>
        <v/>
      </c>
      <c r="C15327" s="15">
        <f>HOUR($A15327)</f>
        <v/>
      </c>
      <c r="D15327" s="15">
        <f>IF(AND($A15327&gt;=Instellingen!$B$6,$A15327&lt;Instellingen!$B$7),1,0)</f>
        <v/>
      </c>
      <c r="E15327" s="15">
        <f>COUNTIF(tData[BezoekStart],"&lt;"&amp;($A15327+1/24))-COUNTIF(tData[BezoekEind],"&lt;="&amp;$A15327)</f>
        <v/>
      </c>
      <c r="F15327" s="15">
        <f>COUNTIF(tData[BezoekLangStart],"&lt;"&amp;($A15327+1/24))-COUNTIF(tData[BezoekLangEind],"&lt;="&amp;$A15327)</f>
        <v/>
      </c>
      <c r="G15327" s="15">
        <f>IF($D15327=1,$B15327*100+$C15327,-1)</f>
        <v/>
      </c>
      <c r="H15327" s="15">
        <f>IF($D15327=1,$B15327,-1)</f>
        <v/>
      </c>
      <c r="I15327" s="15">
        <f>IF($D15327=1,$C15327,-1)</f>
        <v/>
      </c>
    </row>
    <row r="15328">
      <c r="A15328" s="33" t="n">
        <v>45930.54166666666</v>
      </c>
      <c r="B15328" s="15">
        <f>WEEKDAY($A15328,2)</f>
        <v/>
      </c>
      <c r="C15328" s="15">
        <f>HOUR($A15328)</f>
        <v/>
      </c>
      <c r="D15328" s="15">
        <f>IF(AND($A15328&gt;=Instellingen!$B$6,$A15328&lt;Instellingen!$B$7),1,0)</f>
        <v/>
      </c>
      <c r="E15328" s="15">
        <f>COUNTIF(tData[BezoekStart],"&lt;"&amp;($A15328+1/24))-COUNTIF(tData[BezoekEind],"&lt;="&amp;$A15328)</f>
        <v/>
      </c>
      <c r="F15328" s="15">
        <f>COUNTIF(tData[BezoekLangStart],"&lt;"&amp;($A15328+1/24))-COUNTIF(tData[BezoekLangEind],"&lt;="&amp;$A15328)</f>
        <v/>
      </c>
      <c r="G15328" s="15">
        <f>IF($D15328=1,$B15328*100+$C15328,-1)</f>
        <v/>
      </c>
      <c r="H15328" s="15">
        <f>IF($D15328=1,$B15328,-1)</f>
        <v/>
      </c>
      <c r="I15328" s="15">
        <f>IF($D15328=1,$C15328,-1)</f>
        <v/>
      </c>
    </row>
    <row r="15329">
      <c r="A15329" s="33" t="n">
        <v>45930.58333333334</v>
      </c>
      <c r="B15329" s="15">
        <f>WEEKDAY($A15329,2)</f>
        <v/>
      </c>
      <c r="C15329" s="15">
        <f>HOUR($A15329)</f>
        <v/>
      </c>
      <c r="D15329" s="15">
        <f>IF(AND($A15329&gt;=Instellingen!$B$6,$A15329&lt;Instellingen!$B$7),1,0)</f>
        <v/>
      </c>
      <c r="E15329" s="15">
        <f>COUNTIF(tData[BezoekStart],"&lt;"&amp;($A15329+1/24))-COUNTIF(tData[BezoekEind],"&lt;="&amp;$A15329)</f>
        <v/>
      </c>
      <c r="F15329" s="15">
        <f>COUNTIF(tData[BezoekLangStart],"&lt;"&amp;($A15329+1/24))-COUNTIF(tData[BezoekLangEind],"&lt;="&amp;$A15329)</f>
        <v/>
      </c>
      <c r="G15329" s="15">
        <f>IF($D15329=1,$B15329*100+$C15329,-1)</f>
        <v/>
      </c>
      <c r="H15329" s="15">
        <f>IF($D15329=1,$B15329,-1)</f>
        <v/>
      </c>
      <c r="I15329" s="15">
        <f>IF($D15329=1,$C15329,-1)</f>
        <v/>
      </c>
    </row>
    <row r="15330">
      <c r="A15330" s="33" t="n">
        <v>45930.625</v>
      </c>
      <c r="B15330" s="15">
        <f>WEEKDAY($A15330,2)</f>
        <v/>
      </c>
      <c r="C15330" s="15">
        <f>HOUR($A15330)</f>
        <v/>
      </c>
      <c r="D15330" s="15">
        <f>IF(AND($A15330&gt;=Instellingen!$B$6,$A15330&lt;Instellingen!$B$7),1,0)</f>
        <v/>
      </c>
      <c r="E15330" s="15">
        <f>COUNTIF(tData[BezoekStart],"&lt;"&amp;($A15330+1/24))-COUNTIF(tData[BezoekEind],"&lt;="&amp;$A15330)</f>
        <v/>
      </c>
      <c r="F15330" s="15">
        <f>COUNTIF(tData[BezoekLangStart],"&lt;"&amp;($A15330+1/24))-COUNTIF(tData[BezoekLangEind],"&lt;="&amp;$A15330)</f>
        <v/>
      </c>
      <c r="G15330" s="15">
        <f>IF($D15330=1,$B15330*100+$C15330,-1)</f>
        <v/>
      </c>
      <c r="H15330" s="15">
        <f>IF($D15330=1,$B15330,-1)</f>
        <v/>
      </c>
      <c r="I15330" s="15">
        <f>IF($D15330=1,$C15330,-1)</f>
        <v/>
      </c>
    </row>
    <row r="15331">
      <c r="A15331" s="33" t="n">
        <v>45930.66666666666</v>
      </c>
      <c r="B15331" s="15">
        <f>WEEKDAY($A15331,2)</f>
        <v/>
      </c>
      <c r="C15331" s="15">
        <f>HOUR($A15331)</f>
        <v/>
      </c>
      <c r="D15331" s="15">
        <f>IF(AND($A15331&gt;=Instellingen!$B$6,$A15331&lt;Instellingen!$B$7),1,0)</f>
        <v/>
      </c>
      <c r="E15331" s="15">
        <f>COUNTIF(tData[BezoekStart],"&lt;"&amp;($A15331+1/24))-COUNTIF(tData[BezoekEind],"&lt;="&amp;$A15331)</f>
        <v/>
      </c>
      <c r="F15331" s="15">
        <f>COUNTIF(tData[BezoekLangStart],"&lt;"&amp;($A15331+1/24))-COUNTIF(tData[BezoekLangEind],"&lt;="&amp;$A15331)</f>
        <v/>
      </c>
      <c r="G15331" s="15">
        <f>IF($D15331=1,$B15331*100+$C15331,-1)</f>
        <v/>
      </c>
      <c r="H15331" s="15">
        <f>IF($D15331=1,$B15331,-1)</f>
        <v/>
      </c>
      <c r="I15331" s="15">
        <f>IF($D15331=1,$C15331,-1)</f>
        <v/>
      </c>
    </row>
    <row r="15332">
      <c r="A15332" s="33" t="n">
        <v>45930.70833333334</v>
      </c>
      <c r="B15332" s="15">
        <f>WEEKDAY($A15332,2)</f>
        <v/>
      </c>
      <c r="C15332" s="15">
        <f>HOUR($A15332)</f>
        <v/>
      </c>
      <c r="D15332" s="15">
        <f>IF(AND($A15332&gt;=Instellingen!$B$6,$A15332&lt;Instellingen!$B$7),1,0)</f>
        <v/>
      </c>
      <c r="E15332" s="15">
        <f>COUNTIF(tData[BezoekStart],"&lt;"&amp;($A15332+1/24))-COUNTIF(tData[BezoekEind],"&lt;="&amp;$A15332)</f>
        <v/>
      </c>
      <c r="F15332" s="15">
        <f>COUNTIF(tData[BezoekLangStart],"&lt;"&amp;($A15332+1/24))-COUNTIF(tData[BezoekLangEind],"&lt;="&amp;$A15332)</f>
        <v/>
      </c>
      <c r="G15332" s="15">
        <f>IF($D15332=1,$B15332*100+$C15332,-1)</f>
        <v/>
      </c>
      <c r="H15332" s="15">
        <f>IF($D15332=1,$B15332,-1)</f>
        <v/>
      </c>
      <c r="I15332" s="15">
        <f>IF($D15332=1,$C15332,-1)</f>
        <v/>
      </c>
    </row>
    <row r="15333">
      <c r="A15333" s="33" t="n">
        <v>45930.75</v>
      </c>
      <c r="B15333" s="15">
        <f>WEEKDAY($A15333,2)</f>
        <v/>
      </c>
      <c r="C15333" s="15">
        <f>HOUR($A15333)</f>
        <v/>
      </c>
      <c r="D15333" s="15">
        <f>IF(AND($A15333&gt;=Instellingen!$B$6,$A15333&lt;Instellingen!$B$7),1,0)</f>
        <v/>
      </c>
      <c r="E15333" s="15">
        <f>COUNTIF(tData[BezoekStart],"&lt;"&amp;($A15333+1/24))-COUNTIF(tData[BezoekEind],"&lt;="&amp;$A15333)</f>
        <v/>
      </c>
      <c r="F15333" s="15">
        <f>COUNTIF(tData[BezoekLangStart],"&lt;"&amp;($A15333+1/24))-COUNTIF(tData[BezoekLangEind],"&lt;="&amp;$A15333)</f>
        <v/>
      </c>
      <c r="G15333" s="15">
        <f>IF($D15333=1,$B15333*100+$C15333,-1)</f>
        <v/>
      </c>
      <c r="H15333" s="15">
        <f>IF($D15333=1,$B15333,-1)</f>
        <v/>
      </c>
      <c r="I15333" s="15">
        <f>IF($D15333=1,$C15333,-1)</f>
        <v/>
      </c>
    </row>
    <row r="15334">
      <c r="A15334" s="33" t="n">
        <v>45930.79166666666</v>
      </c>
      <c r="B15334" s="15">
        <f>WEEKDAY($A15334,2)</f>
        <v/>
      </c>
      <c r="C15334" s="15">
        <f>HOUR($A15334)</f>
        <v/>
      </c>
      <c r="D15334" s="15">
        <f>IF(AND($A15334&gt;=Instellingen!$B$6,$A15334&lt;Instellingen!$B$7),1,0)</f>
        <v/>
      </c>
      <c r="E15334" s="15">
        <f>COUNTIF(tData[BezoekStart],"&lt;"&amp;($A15334+1/24))-COUNTIF(tData[BezoekEind],"&lt;="&amp;$A15334)</f>
        <v/>
      </c>
      <c r="F15334" s="15">
        <f>COUNTIF(tData[BezoekLangStart],"&lt;"&amp;($A15334+1/24))-COUNTIF(tData[BezoekLangEind],"&lt;="&amp;$A15334)</f>
        <v/>
      </c>
      <c r="G15334" s="15">
        <f>IF($D15334=1,$B15334*100+$C15334,-1)</f>
        <v/>
      </c>
      <c r="H15334" s="15">
        <f>IF($D15334=1,$B15334,-1)</f>
        <v/>
      </c>
      <c r="I15334" s="15">
        <f>IF($D15334=1,$C15334,-1)</f>
        <v/>
      </c>
    </row>
    <row r="15335">
      <c r="A15335" s="33" t="n">
        <v>45930.83333333334</v>
      </c>
      <c r="B15335" s="15">
        <f>WEEKDAY($A15335,2)</f>
        <v/>
      </c>
      <c r="C15335" s="15">
        <f>HOUR($A15335)</f>
        <v/>
      </c>
      <c r="D15335" s="15">
        <f>IF(AND($A15335&gt;=Instellingen!$B$6,$A15335&lt;Instellingen!$B$7),1,0)</f>
        <v/>
      </c>
      <c r="E15335" s="15">
        <f>COUNTIF(tData[BezoekStart],"&lt;"&amp;($A15335+1/24))-COUNTIF(tData[BezoekEind],"&lt;="&amp;$A15335)</f>
        <v/>
      </c>
      <c r="F15335" s="15">
        <f>COUNTIF(tData[BezoekLangStart],"&lt;"&amp;($A15335+1/24))-COUNTIF(tData[BezoekLangEind],"&lt;="&amp;$A15335)</f>
        <v/>
      </c>
      <c r="G15335" s="15">
        <f>IF($D15335=1,$B15335*100+$C15335,-1)</f>
        <v/>
      </c>
      <c r="H15335" s="15">
        <f>IF($D15335=1,$B15335,-1)</f>
        <v/>
      </c>
      <c r="I15335" s="15">
        <f>IF($D15335=1,$C15335,-1)</f>
        <v/>
      </c>
    </row>
    <row r="15336">
      <c r="A15336" s="33" t="n">
        <v>45930.875</v>
      </c>
      <c r="B15336" s="15">
        <f>WEEKDAY($A15336,2)</f>
        <v/>
      </c>
      <c r="C15336" s="15">
        <f>HOUR($A15336)</f>
        <v/>
      </c>
      <c r="D15336" s="15">
        <f>IF(AND($A15336&gt;=Instellingen!$B$6,$A15336&lt;Instellingen!$B$7),1,0)</f>
        <v/>
      </c>
      <c r="E15336" s="15">
        <f>COUNTIF(tData[BezoekStart],"&lt;"&amp;($A15336+1/24))-COUNTIF(tData[BezoekEind],"&lt;="&amp;$A15336)</f>
        <v/>
      </c>
      <c r="F15336" s="15">
        <f>COUNTIF(tData[BezoekLangStart],"&lt;"&amp;($A15336+1/24))-COUNTIF(tData[BezoekLangEind],"&lt;="&amp;$A15336)</f>
        <v/>
      </c>
      <c r="G15336" s="15">
        <f>IF($D15336=1,$B15336*100+$C15336,-1)</f>
        <v/>
      </c>
      <c r="H15336" s="15">
        <f>IF($D15336=1,$B15336,-1)</f>
        <v/>
      </c>
      <c r="I15336" s="15">
        <f>IF($D15336=1,$C15336,-1)</f>
        <v/>
      </c>
    </row>
    <row r="15337">
      <c r="A15337" s="33" t="n">
        <v>45930.91666666666</v>
      </c>
      <c r="B15337" s="15">
        <f>WEEKDAY($A15337,2)</f>
        <v/>
      </c>
      <c r="C15337" s="15">
        <f>HOUR($A15337)</f>
        <v/>
      </c>
      <c r="D15337" s="15">
        <f>IF(AND($A15337&gt;=Instellingen!$B$6,$A15337&lt;Instellingen!$B$7),1,0)</f>
        <v/>
      </c>
      <c r="E15337" s="15">
        <f>COUNTIF(tData[BezoekStart],"&lt;"&amp;($A15337+1/24))-COUNTIF(tData[BezoekEind],"&lt;="&amp;$A15337)</f>
        <v/>
      </c>
      <c r="F15337" s="15">
        <f>COUNTIF(tData[BezoekLangStart],"&lt;"&amp;($A15337+1/24))-COUNTIF(tData[BezoekLangEind],"&lt;="&amp;$A15337)</f>
        <v/>
      </c>
      <c r="G15337" s="15">
        <f>IF($D15337=1,$B15337*100+$C15337,-1)</f>
        <v/>
      </c>
      <c r="H15337" s="15">
        <f>IF($D15337=1,$B15337,-1)</f>
        <v/>
      </c>
      <c r="I15337" s="15">
        <f>IF($D15337=1,$C15337,-1)</f>
        <v/>
      </c>
    </row>
    <row r="15338">
      <c r="A15338" s="33" t="n">
        <v>45930.95833333334</v>
      </c>
      <c r="B15338" s="15">
        <f>WEEKDAY($A15338,2)</f>
        <v/>
      </c>
      <c r="C15338" s="15">
        <f>HOUR($A15338)</f>
        <v/>
      </c>
      <c r="D15338" s="15">
        <f>IF(AND($A15338&gt;=Instellingen!$B$6,$A15338&lt;Instellingen!$B$7),1,0)</f>
        <v/>
      </c>
      <c r="E15338" s="15">
        <f>COUNTIF(tData[BezoekStart],"&lt;"&amp;($A15338+1/24))-COUNTIF(tData[BezoekEind],"&lt;="&amp;$A15338)</f>
        <v/>
      </c>
      <c r="F15338" s="15">
        <f>COUNTIF(tData[BezoekLangStart],"&lt;"&amp;($A15338+1/24))-COUNTIF(tData[BezoekLangEind],"&lt;="&amp;$A15338)</f>
        <v/>
      </c>
      <c r="G15338" s="15">
        <f>IF($D15338=1,$B15338*100+$C15338,-1)</f>
        <v/>
      </c>
      <c r="H15338" s="15">
        <f>IF($D15338=1,$B15338,-1)</f>
        <v/>
      </c>
      <c r="I15338" s="15">
        <f>IF($D15338=1,$C15338,-1)</f>
        <v/>
      </c>
    </row>
    <row r="15339">
      <c r="A15339" s="33" t="n">
        <v>45931</v>
      </c>
      <c r="B15339" s="15">
        <f>WEEKDAY($A15339,2)</f>
        <v/>
      </c>
      <c r="C15339" s="15">
        <f>HOUR($A15339)</f>
        <v/>
      </c>
      <c r="D15339" s="15">
        <f>IF(AND($A15339&gt;=Instellingen!$B$6,$A15339&lt;Instellingen!$B$7),1,0)</f>
        <v/>
      </c>
      <c r="E15339" s="15">
        <f>COUNTIF(tData[BezoekStart],"&lt;"&amp;($A15339+1/24))-COUNTIF(tData[BezoekEind],"&lt;="&amp;$A15339)</f>
        <v/>
      </c>
      <c r="F15339" s="15">
        <f>COUNTIF(tData[BezoekLangStart],"&lt;"&amp;($A15339+1/24))-COUNTIF(tData[BezoekLangEind],"&lt;="&amp;$A15339)</f>
        <v/>
      </c>
      <c r="G15339" s="15">
        <f>IF($D15339=1,$B15339*100+$C15339,-1)</f>
        <v/>
      </c>
      <c r="H15339" s="15">
        <f>IF($D15339=1,$B15339,-1)</f>
        <v/>
      </c>
      <c r="I15339" s="15">
        <f>IF($D15339=1,$C15339,-1)</f>
        <v/>
      </c>
    </row>
    <row r="15340">
      <c r="A15340" s="33" t="n">
        <v>45931.04166666666</v>
      </c>
      <c r="B15340" s="15">
        <f>WEEKDAY($A15340,2)</f>
        <v/>
      </c>
      <c r="C15340" s="15">
        <f>HOUR($A15340)</f>
        <v/>
      </c>
      <c r="D15340" s="15">
        <f>IF(AND($A15340&gt;=Instellingen!$B$6,$A15340&lt;Instellingen!$B$7),1,0)</f>
        <v/>
      </c>
      <c r="E15340" s="15">
        <f>COUNTIF(tData[BezoekStart],"&lt;"&amp;($A15340+1/24))-COUNTIF(tData[BezoekEind],"&lt;="&amp;$A15340)</f>
        <v/>
      </c>
      <c r="F15340" s="15">
        <f>COUNTIF(tData[BezoekLangStart],"&lt;"&amp;($A15340+1/24))-COUNTIF(tData[BezoekLangEind],"&lt;="&amp;$A15340)</f>
        <v/>
      </c>
      <c r="G15340" s="15">
        <f>IF($D15340=1,$B15340*100+$C15340,-1)</f>
        <v/>
      </c>
      <c r="H15340" s="15">
        <f>IF($D15340=1,$B15340,-1)</f>
        <v/>
      </c>
      <c r="I15340" s="15">
        <f>IF($D15340=1,$C15340,-1)</f>
        <v/>
      </c>
    </row>
    <row r="15341">
      <c r="A15341" s="33" t="n">
        <v>45931.08333333334</v>
      </c>
      <c r="B15341" s="15">
        <f>WEEKDAY($A15341,2)</f>
        <v/>
      </c>
      <c r="C15341" s="15">
        <f>HOUR($A15341)</f>
        <v/>
      </c>
      <c r="D15341" s="15">
        <f>IF(AND($A15341&gt;=Instellingen!$B$6,$A15341&lt;Instellingen!$B$7),1,0)</f>
        <v/>
      </c>
      <c r="E15341" s="15">
        <f>COUNTIF(tData[BezoekStart],"&lt;"&amp;($A15341+1/24))-COUNTIF(tData[BezoekEind],"&lt;="&amp;$A15341)</f>
        <v/>
      </c>
      <c r="F15341" s="15">
        <f>COUNTIF(tData[BezoekLangStart],"&lt;"&amp;($A15341+1/24))-COUNTIF(tData[BezoekLangEind],"&lt;="&amp;$A15341)</f>
        <v/>
      </c>
      <c r="G15341" s="15">
        <f>IF($D15341=1,$B15341*100+$C15341,-1)</f>
        <v/>
      </c>
      <c r="H15341" s="15">
        <f>IF($D15341=1,$B15341,-1)</f>
        <v/>
      </c>
      <c r="I15341" s="15">
        <f>IF($D15341=1,$C15341,-1)</f>
        <v/>
      </c>
    </row>
    <row r="15342">
      <c r="A15342" s="33" t="n">
        <v>45931.125</v>
      </c>
      <c r="B15342" s="15">
        <f>WEEKDAY($A15342,2)</f>
        <v/>
      </c>
      <c r="C15342" s="15">
        <f>HOUR($A15342)</f>
        <v/>
      </c>
      <c r="D15342" s="15">
        <f>IF(AND($A15342&gt;=Instellingen!$B$6,$A15342&lt;Instellingen!$B$7),1,0)</f>
        <v/>
      </c>
      <c r="E15342" s="15">
        <f>COUNTIF(tData[BezoekStart],"&lt;"&amp;($A15342+1/24))-COUNTIF(tData[BezoekEind],"&lt;="&amp;$A15342)</f>
        <v/>
      </c>
      <c r="F15342" s="15">
        <f>COUNTIF(tData[BezoekLangStart],"&lt;"&amp;($A15342+1/24))-COUNTIF(tData[BezoekLangEind],"&lt;="&amp;$A15342)</f>
        <v/>
      </c>
      <c r="G15342" s="15">
        <f>IF($D15342=1,$B15342*100+$C15342,-1)</f>
        <v/>
      </c>
      <c r="H15342" s="15">
        <f>IF($D15342=1,$B15342,-1)</f>
        <v/>
      </c>
      <c r="I15342" s="15">
        <f>IF($D15342=1,$C15342,-1)</f>
        <v/>
      </c>
    </row>
    <row r="15343">
      <c r="A15343" s="33" t="n">
        <v>45931.16666666666</v>
      </c>
      <c r="B15343" s="15">
        <f>WEEKDAY($A15343,2)</f>
        <v/>
      </c>
      <c r="C15343" s="15">
        <f>HOUR($A15343)</f>
        <v/>
      </c>
      <c r="D15343" s="15">
        <f>IF(AND($A15343&gt;=Instellingen!$B$6,$A15343&lt;Instellingen!$B$7),1,0)</f>
        <v/>
      </c>
      <c r="E15343" s="15">
        <f>COUNTIF(tData[BezoekStart],"&lt;"&amp;($A15343+1/24))-COUNTIF(tData[BezoekEind],"&lt;="&amp;$A15343)</f>
        <v/>
      </c>
      <c r="F15343" s="15">
        <f>COUNTIF(tData[BezoekLangStart],"&lt;"&amp;($A15343+1/24))-COUNTIF(tData[BezoekLangEind],"&lt;="&amp;$A15343)</f>
        <v/>
      </c>
      <c r="G15343" s="15">
        <f>IF($D15343=1,$B15343*100+$C15343,-1)</f>
        <v/>
      </c>
      <c r="H15343" s="15">
        <f>IF($D15343=1,$B15343,-1)</f>
        <v/>
      </c>
      <c r="I15343" s="15">
        <f>IF($D15343=1,$C15343,-1)</f>
        <v/>
      </c>
    </row>
    <row r="15344">
      <c r="A15344" s="33" t="n">
        <v>45931.20833333334</v>
      </c>
      <c r="B15344" s="15">
        <f>WEEKDAY($A15344,2)</f>
        <v/>
      </c>
      <c r="C15344" s="15">
        <f>HOUR($A15344)</f>
        <v/>
      </c>
      <c r="D15344" s="15">
        <f>IF(AND($A15344&gt;=Instellingen!$B$6,$A15344&lt;Instellingen!$B$7),1,0)</f>
        <v/>
      </c>
      <c r="E15344" s="15">
        <f>COUNTIF(tData[BezoekStart],"&lt;"&amp;($A15344+1/24))-COUNTIF(tData[BezoekEind],"&lt;="&amp;$A15344)</f>
        <v/>
      </c>
      <c r="F15344" s="15">
        <f>COUNTIF(tData[BezoekLangStart],"&lt;"&amp;($A15344+1/24))-COUNTIF(tData[BezoekLangEind],"&lt;="&amp;$A15344)</f>
        <v/>
      </c>
      <c r="G15344" s="15">
        <f>IF($D15344=1,$B15344*100+$C15344,-1)</f>
        <v/>
      </c>
      <c r="H15344" s="15">
        <f>IF($D15344=1,$B15344,-1)</f>
        <v/>
      </c>
      <c r="I15344" s="15">
        <f>IF($D15344=1,$C15344,-1)</f>
        <v/>
      </c>
    </row>
    <row r="15345">
      <c r="A15345" s="33" t="n">
        <v>45931.25</v>
      </c>
      <c r="B15345" s="15">
        <f>WEEKDAY($A15345,2)</f>
        <v/>
      </c>
      <c r="C15345" s="15">
        <f>HOUR($A15345)</f>
        <v/>
      </c>
      <c r="D15345" s="15">
        <f>IF(AND($A15345&gt;=Instellingen!$B$6,$A15345&lt;Instellingen!$B$7),1,0)</f>
        <v/>
      </c>
      <c r="E15345" s="15">
        <f>COUNTIF(tData[BezoekStart],"&lt;"&amp;($A15345+1/24))-COUNTIF(tData[BezoekEind],"&lt;="&amp;$A15345)</f>
        <v/>
      </c>
      <c r="F15345" s="15">
        <f>COUNTIF(tData[BezoekLangStart],"&lt;"&amp;($A15345+1/24))-COUNTIF(tData[BezoekLangEind],"&lt;="&amp;$A15345)</f>
        <v/>
      </c>
      <c r="G15345" s="15">
        <f>IF($D15345=1,$B15345*100+$C15345,-1)</f>
        <v/>
      </c>
      <c r="H15345" s="15">
        <f>IF($D15345=1,$B15345,-1)</f>
        <v/>
      </c>
      <c r="I15345" s="15">
        <f>IF($D15345=1,$C15345,-1)</f>
        <v/>
      </c>
    </row>
    <row r="15346">
      <c r="A15346" s="33" t="n">
        <v>45931.29166666666</v>
      </c>
      <c r="B15346" s="15">
        <f>WEEKDAY($A15346,2)</f>
        <v/>
      </c>
      <c r="C15346" s="15">
        <f>HOUR($A15346)</f>
        <v/>
      </c>
      <c r="D15346" s="15">
        <f>IF(AND($A15346&gt;=Instellingen!$B$6,$A15346&lt;Instellingen!$B$7),1,0)</f>
        <v/>
      </c>
      <c r="E15346" s="15">
        <f>COUNTIF(tData[BezoekStart],"&lt;"&amp;($A15346+1/24))-COUNTIF(tData[BezoekEind],"&lt;="&amp;$A15346)</f>
        <v/>
      </c>
      <c r="F15346" s="15">
        <f>COUNTIF(tData[BezoekLangStart],"&lt;"&amp;($A15346+1/24))-COUNTIF(tData[BezoekLangEind],"&lt;="&amp;$A15346)</f>
        <v/>
      </c>
      <c r="G15346" s="15">
        <f>IF($D15346=1,$B15346*100+$C15346,-1)</f>
        <v/>
      </c>
      <c r="H15346" s="15">
        <f>IF($D15346=1,$B15346,-1)</f>
        <v/>
      </c>
      <c r="I15346" s="15">
        <f>IF($D15346=1,$C15346,-1)</f>
        <v/>
      </c>
    </row>
    <row r="15347">
      <c r="A15347" s="33" t="n">
        <v>45931.33333333334</v>
      </c>
      <c r="B15347" s="15">
        <f>WEEKDAY($A15347,2)</f>
        <v/>
      </c>
      <c r="C15347" s="15">
        <f>HOUR($A15347)</f>
        <v/>
      </c>
      <c r="D15347" s="15">
        <f>IF(AND($A15347&gt;=Instellingen!$B$6,$A15347&lt;Instellingen!$B$7),1,0)</f>
        <v/>
      </c>
      <c r="E15347" s="15">
        <f>COUNTIF(tData[BezoekStart],"&lt;"&amp;($A15347+1/24))-COUNTIF(tData[BezoekEind],"&lt;="&amp;$A15347)</f>
        <v/>
      </c>
      <c r="F15347" s="15">
        <f>COUNTIF(tData[BezoekLangStart],"&lt;"&amp;($A15347+1/24))-COUNTIF(tData[BezoekLangEind],"&lt;="&amp;$A15347)</f>
        <v/>
      </c>
      <c r="G15347" s="15">
        <f>IF($D15347=1,$B15347*100+$C15347,-1)</f>
        <v/>
      </c>
      <c r="H15347" s="15">
        <f>IF($D15347=1,$B15347,-1)</f>
        <v/>
      </c>
      <c r="I15347" s="15">
        <f>IF($D15347=1,$C15347,-1)</f>
        <v/>
      </c>
    </row>
    <row r="15348">
      <c r="A15348" s="33" t="n">
        <v>45931.375</v>
      </c>
      <c r="B15348" s="15">
        <f>WEEKDAY($A15348,2)</f>
        <v/>
      </c>
      <c r="C15348" s="15">
        <f>HOUR($A15348)</f>
        <v/>
      </c>
      <c r="D15348" s="15">
        <f>IF(AND($A15348&gt;=Instellingen!$B$6,$A15348&lt;Instellingen!$B$7),1,0)</f>
        <v/>
      </c>
      <c r="E15348" s="15">
        <f>COUNTIF(tData[BezoekStart],"&lt;"&amp;($A15348+1/24))-COUNTIF(tData[BezoekEind],"&lt;="&amp;$A15348)</f>
        <v/>
      </c>
      <c r="F15348" s="15">
        <f>COUNTIF(tData[BezoekLangStart],"&lt;"&amp;($A15348+1/24))-COUNTIF(tData[BezoekLangEind],"&lt;="&amp;$A15348)</f>
        <v/>
      </c>
      <c r="G15348" s="15">
        <f>IF($D15348=1,$B15348*100+$C15348,-1)</f>
        <v/>
      </c>
      <c r="H15348" s="15">
        <f>IF($D15348=1,$B15348,-1)</f>
        <v/>
      </c>
      <c r="I15348" s="15">
        <f>IF($D15348=1,$C15348,-1)</f>
        <v/>
      </c>
    </row>
    <row r="15349">
      <c r="A15349" s="33" t="n">
        <v>45931.41666666666</v>
      </c>
      <c r="B15349" s="15">
        <f>WEEKDAY($A15349,2)</f>
        <v/>
      </c>
      <c r="C15349" s="15">
        <f>HOUR($A15349)</f>
        <v/>
      </c>
      <c r="D15349" s="15">
        <f>IF(AND($A15349&gt;=Instellingen!$B$6,$A15349&lt;Instellingen!$B$7),1,0)</f>
        <v/>
      </c>
      <c r="E15349" s="15">
        <f>COUNTIF(tData[BezoekStart],"&lt;"&amp;($A15349+1/24))-COUNTIF(tData[BezoekEind],"&lt;="&amp;$A15349)</f>
        <v/>
      </c>
      <c r="F15349" s="15">
        <f>COUNTIF(tData[BezoekLangStart],"&lt;"&amp;($A15349+1/24))-COUNTIF(tData[BezoekLangEind],"&lt;="&amp;$A15349)</f>
        <v/>
      </c>
      <c r="G15349" s="15">
        <f>IF($D15349=1,$B15349*100+$C15349,-1)</f>
        <v/>
      </c>
      <c r="H15349" s="15">
        <f>IF($D15349=1,$B15349,-1)</f>
        <v/>
      </c>
      <c r="I15349" s="15">
        <f>IF($D15349=1,$C15349,-1)</f>
        <v/>
      </c>
    </row>
    <row r="15350">
      <c r="A15350" s="33" t="n">
        <v>45931.45833333334</v>
      </c>
      <c r="B15350" s="15">
        <f>WEEKDAY($A15350,2)</f>
        <v/>
      </c>
      <c r="C15350" s="15">
        <f>HOUR($A15350)</f>
        <v/>
      </c>
      <c r="D15350" s="15">
        <f>IF(AND($A15350&gt;=Instellingen!$B$6,$A15350&lt;Instellingen!$B$7),1,0)</f>
        <v/>
      </c>
      <c r="E15350" s="15">
        <f>COUNTIF(tData[BezoekStart],"&lt;"&amp;($A15350+1/24))-COUNTIF(tData[BezoekEind],"&lt;="&amp;$A15350)</f>
        <v/>
      </c>
      <c r="F15350" s="15">
        <f>COUNTIF(tData[BezoekLangStart],"&lt;"&amp;($A15350+1/24))-COUNTIF(tData[BezoekLangEind],"&lt;="&amp;$A15350)</f>
        <v/>
      </c>
      <c r="G15350" s="15">
        <f>IF($D15350=1,$B15350*100+$C15350,-1)</f>
        <v/>
      </c>
      <c r="H15350" s="15">
        <f>IF($D15350=1,$B15350,-1)</f>
        <v/>
      </c>
      <c r="I15350" s="15">
        <f>IF($D15350=1,$C15350,-1)</f>
        <v/>
      </c>
    </row>
    <row r="15351">
      <c r="A15351" s="33" t="n">
        <v>45931.5</v>
      </c>
      <c r="B15351" s="15">
        <f>WEEKDAY($A15351,2)</f>
        <v/>
      </c>
      <c r="C15351" s="15">
        <f>HOUR($A15351)</f>
        <v/>
      </c>
      <c r="D15351" s="15">
        <f>IF(AND($A15351&gt;=Instellingen!$B$6,$A15351&lt;Instellingen!$B$7),1,0)</f>
        <v/>
      </c>
      <c r="E15351" s="15">
        <f>COUNTIF(tData[BezoekStart],"&lt;"&amp;($A15351+1/24))-COUNTIF(tData[BezoekEind],"&lt;="&amp;$A15351)</f>
        <v/>
      </c>
      <c r="F15351" s="15">
        <f>COUNTIF(tData[BezoekLangStart],"&lt;"&amp;($A15351+1/24))-COUNTIF(tData[BezoekLangEind],"&lt;="&amp;$A15351)</f>
        <v/>
      </c>
      <c r="G15351" s="15">
        <f>IF($D15351=1,$B15351*100+$C15351,-1)</f>
        <v/>
      </c>
      <c r="H15351" s="15">
        <f>IF($D15351=1,$B15351,-1)</f>
        <v/>
      </c>
      <c r="I15351" s="15">
        <f>IF($D15351=1,$C15351,-1)</f>
        <v/>
      </c>
    </row>
    <row r="15352">
      <c r="A15352" s="33" t="n">
        <v>45931.54166666666</v>
      </c>
      <c r="B15352" s="15">
        <f>WEEKDAY($A15352,2)</f>
        <v/>
      </c>
      <c r="C15352" s="15">
        <f>HOUR($A15352)</f>
        <v/>
      </c>
      <c r="D15352" s="15">
        <f>IF(AND($A15352&gt;=Instellingen!$B$6,$A15352&lt;Instellingen!$B$7),1,0)</f>
        <v/>
      </c>
      <c r="E15352" s="15">
        <f>COUNTIF(tData[BezoekStart],"&lt;"&amp;($A15352+1/24))-COUNTIF(tData[BezoekEind],"&lt;="&amp;$A15352)</f>
        <v/>
      </c>
      <c r="F15352" s="15">
        <f>COUNTIF(tData[BezoekLangStart],"&lt;"&amp;($A15352+1/24))-COUNTIF(tData[BezoekLangEind],"&lt;="&amp;$A15352)</f>
        <v/>
      </c>
      <c r="G15352" s="15">
        <f>IF($D15352=1,$B15352*100+$C15352,-1)</f>
        <v/>
      </c>
      <c r="H15352" s="15">
        <f>IF($D15352=1,$B15352,-1)</f>
        <v/>
      </c>
      <c r="I15352" s="15">
        <f>IF($D15352=1,$C15352,-1)</f>
        <v/>
      </c>
    </row>
    <row r="15353">
      <c r="A15353" s="33" t="n">
        <v>45931.58333333334</v>
      </c>
      <c r="B15353" s="15">
        <f>WEEKDAY($A15353,2)</f>
        <v/>
      </c>
      <c r="C15353" s="15">
        <f>HOUR($A15353)</f>
        <v/>
      </c>
      <c r="D15353" s="15">
        <f>IF(AND($A15353&gt;=Instellingen!$B$6,$A15353&lt;Instellingen!$B$7),1,0)</f>
        <v/>
      </c>
      <c r="E15353" s="15">
        <f>COUNTIF(tData[BezoekStart],"&lt;"&amp;($A15353+1/24))-COUNTIF(tData[BezoekEind],"&lt;="&amp;$A15353)</f>
        <v/>
      </c>
      <c r="F15353" s="15">
        <f>COUNTIF(tData[BezoekLangStart],"&lt;"&amp;($A15353+1/24))-COUNTIF(tData[BezoekLangEind],"&lt;="&amp;$A15353)</f>
        <v/>
      </c>
      <c r="G15353" s="15">
        <f>IF($D15353=1,$B15353*100+$C15353,-1)</f>
        <v/>
      </c>
      <c r="H15353" s="15">
        <f>IF($D15353=1,$B15353,-1)</f>
        <v/>
      </c>
      <c r="I15353" s="15">
        <f>IF($D15353=1,$C15353,-1)</f>
        <v/>
      </c>
    </row>
    <row r="15354">
      <c r="A15354" s="33" t="n">
        <v>45931.625</v>
      </c>
      <c r="B15354" s="15">
        <f>WEEKDAY($A15354,2)</f>
        <v/>
      </c>
      <c r="C15354" s="15">
        <f>HOUR($A15354)</f>
        <v/>
      </c>
      <c r="D15354" s="15">
        <f>IF(AND($A15354&gt;=Instellingen!$B$6,$A15354&lt;Instellingen!$B$7),1,0)</f>
        <v/>
      </c>
      <c r="E15354" s="15">
        <f>COUNTIF(tData[BezoekStart],"&lt;"&amp;($A15354+1/24))-COUNTIF(tData[BezoekEind],"&lt;="&amp;$A15354)</f>
        <v/>
      </c>
      <c r="F15354" s="15">
        <f>COUNTIF(tData[BezoekLangStart],"&lt;"&amp;($A15354+1/24))-COUNTIF(tData[BezoekLangEind],"&lt;="&amp;$A15354)</f>
        <v/>
      </c>
      <c r="G15354" s="15">
        <f>IF($D15354=1,$B15354*100+$C15354,-1)</f>
        <v/>
      </c>
      <c r="H15354" s="15">
        <f>IF($D15354=1,$B15354,-1)</f>
        <v/>
      </c>
      <c r="I15354" s="15">
        <f>IF($D15354=1,$C15354,-1)</f>
        <v/>
      </c>
    </row>
    <row r="15355">
      <c r="A15355" s="33" t="n">
        <v>45931.66666666666</v>
      </c>
      <c r="B15355" s="15">
        <f>WEEKDAY($A15355,2)</f>
        <v/>
      </c>
      <c r="C15355" s="15">
        <f>HOUR($A15355)</f>
        <v/>
      </c>
      <c r="D15355" s="15">
        <f>IF(AND($A15355&gt;=Instellingen!$B$6,$A15355&lt;Instellingen!$B$7),1,0)</f>
        <v/>
      </c>
      <c r="E15355" s="15">
        <f>COUNTIF(tData[BezoekStart],"&lt;"&amp;($A15355+1/24))-COUNTIF(tData[BezoekEind],"&lt;="&amp;$A15355)</f>
        <v/>
      </c>
      <c r="F15355" s="15">
        <f>COUNTIF(tData[BezoekLangStart],"&lt;"&amp;($A15355+1/24))-COUNTIF(tData[BezoekLangEind],"&lt;="&amp;$A15355)</f>
        <v/>
      </c>
      <c r="G15355" s="15">
        <f>IF($D15355=1,$B15355*100+$C15355,-1)</f>
        <v/>
      </c>
      <c r="H15355" s="15">
        <f>IF($D15355=1,$B15355,-1)</f>
        <v/>
      </c>
      <c r="I15355" s="15">
        <f>IF($D15355=1,$C15355,-1)</f>
        <v/>
      </c>
    </row>
    <row r="15356">
      <c r="A15356" s="33" t="n">
        <v>45931.70833333334</v>
      </c>
      <c r="B15356" s="15">
        <f>WEEKDAY($A15356,2)</f>
        <v/>
      </c>
      <c r="C15356" s="15">
        <f>HOUR($A15356)</f>
        <v/>
      </c>
      <c r="D15356" s="15">
        <f>IF(AND($A15356&gt;=Instellingen!$B$6,$A15356&lt;Instellingen!$B$7),1,0)</f>
        <v/>
      </c>
      <c r="E15356" s="15">
        <f>COUNTIF(tData[BezoekStart],"&lt;"&amp;($A15356+1/24))-COUNTIF(tData[BezoekEind],"&lt;="&amp;$A15356)</f>
        <v/>
      </c>
      <c r="F15356" s="15">
        <f>COUNTIF(tData[BezoekLangStart],"&lt;"&amp;($A15356+1/24))-COUNTIF(tData[BezoekLangEind],"&lt;="&amp;$A15356)</f>
        <v/>
      </c>
      <c r="G15356" s="15">
        <f>IF($D15356=1,$B15356*100+$C15356,-1)</f>
        <v/>
      </c>
      <c r="H15356" s="15">
        <f>IF($D15356=1,$B15356,-1)</f>
        <v/>
      </c>
      <c r="I15356" s="15">
        <f>IF($D15356=1,$C15356,-1)</f>
        <v/>
      </c>
    </row>
    <row r="15357">
      <c r="A15357" s="33" t="n">
        <v>45931.75</v>
      </c>
      <c r="B15357" s="15">
        <f>WEEKDAY($A15357,2)</f>
        <v/>
      </c>
      <c r="C15357" s="15">
        <f>HOUR($A15357)</f>
        <v/>
      </c>
      <c r="D15357" s="15">
        <f>IF(AND($A15357&gt;=Instellingen!$B$6,$A15357&lt;Instellingen!$B$7),1,0)</f>
        <v/>
      </c>
      <c r="E15357" s="15">
        <f>COUNTIF(tData[BezoekStart],"&lt;"&amp;($A15357+1/24))-COUNTIF(tData[BezoekEind],"&lt;="&amp;$A15357)</f>
        <v/>
      </c>
      <c r="F15357" s="15">
        <f>COUNTIF(tData[BezoekLangStart],"&lt;"&amp;($A15357+1/24))-COUNTIF(tData[BezoekLangEind],"&lt;="&amp;$A15357)</f>
        <v/>
      </c>
      <c r="G15357" s="15">
        <f>IF($D15357=1,$B15357*100+$C15357,-1)</f>
        <v/>
      </c>
      <c r="H15357" s="15">
        <f>IF($D15357=1,$B15357,-1)</f>
        <v/>
      </c>
      <c r="I15357" s="15">
        <f>IF($D15357=1,$C15357,-1)</f>
        <v/>
      </c>
    </row>
    <row r="15358">
      <c r="A15358" s="33" t="n">
        <v>45931.79166666666</v>
      </c>
      <c r="B15358" s="15">
        <f>WEEKDAY($A15358,2)</f>
        <v/>
      </c>
      <c r="C15358" s="15">
        <f>HOUR($A15358)</f>
        <v/>
      </c>
      <c r="D15358" s="15">
        <f>IF(AND($A15358&gt;=Instellingen!$B$6,$A15358&lt;Instellingen!$B$7),1,0)</f>
        <v/>
      </c>
      <c r="E15358" s="15">
        <f>COUNTIF(tData[BezoekStart],"&lt;"&amp;($A15358+1/24))-COUNTIF(tData[BezoekEind],"&lt;="&amp;$A15358)</f>
        <v/>
      </c>
      <c r="F15358" s="15">
        <f>COUNTIF(tData[BezoekLangStart],"&lt;"&amp;($A15358+1/24))-COUNTIF(tData[BezoekLangEind],"&lt;="&amp;$A15358)</f>
        <v/>
      </c>
      <c r="G15358" s="15">
        <f>IF($D15358=1,$B15358*100+$C15358,-1)</f>
        <v/>
      </c>
      <c r="H15358" s="15">
        <f>IF($D15358=1,$B15358,-1)</f>
        <v/>
      </c>
      <c r="I15358" s="15">
        <f>IF($D15358=1,$C15358,-1)</f>
        <v/>
      </c>
    </row>
    <row r="15359">
      <c r="A15359" s="33" t="n">
        <v>45931.83333333334</v>
      </c>
      <c r="B15359" s="15">
        <f>WEEKDAY($A15359,2)</f>
        <v/>
      </c>
      <c r="C15359" s="15">
        <f>HOUR($A15359)</f>
        <v/>
      </c>
      <c r="D15359" s="15">
        <f>IF(AND($A15359&gt;=Instellingen!$B$6,$A15359&lt;Instellingen!$B$7),1,0)</f>
        <v/>
      </c>
      <c r="E15359" s="15">
        <f>COUNTIF(tData[BezoekStart],"&lt;"&amp;($A15359+1/24))-COUNTIF(tData[BezoekEind],"&lt;="&amp;$A15359)</f>
        <v/>
      </c>
      <c r="F15359" s="15">
        <f>COUNTIF(tData[BezoekLangStart],"&lt;"&amp;($A15359+1/24))-COUNTIF(tData[BezoekLangEind],"&lt;="&amp;$A15359)</f>
        <v/>
      </c>
      <c r="G15359" s="15">
        <f>IF($D15359=1,$B15359*100+$C15359,-1)</f>
        <v/>
      </c>
      <c r="H15359" s="15">
        <f>IF($D15359=1,$B15359,-1)</f>
        <v/>
      </c>
      <c r="I15359" s="15">
        <f>IF($D15359=1,$C15359,-1)</f>
        <v/>
      </c>
    </row>
    <row r="15360">
      <c r="A15360" s="33" t="n">
        <v>45931.875</v>
      </c>
      <c r="B15360" s="15">
        <f>WEEKDAY($A15360,2)</f>
        <v/>
      </c>
      <c r="C15360" s="15">
        <f>HOUR($A15360)</f>
        <v/>
      </c>
      <c r="D15360" s="15">
        <f>IF(AND($A15360&gt;=Instellingen!$B$6,$A15360&lt;Instellingen!$B$7),1,0)</f>
        <v/>
      </c>
      <c r="E15360" s="15">
        <f>COUNTIF(tData[BezoekStart],"&lt;"&amp;($A15360+1/24))-COUNTIF(tData[BezoekEind],"&lt;="&amp;$A15360)</f>
        <v/>
      </c>
      <c r="F15360" s="15">
        <f>COUNTIF(tData[BezoekLangStart],"&lt;"&amp;($A15360+1/24))-COUNTIF(tData[BezoekLangEind],"&lt;="&amp;$A15360)</f>
        <v/>
      </c>
      <c r="G15360" s="15">
        <f>IF($D15360=1,$B15360*100+$C15360,-1)</f>
        <v/>
      </c>
      <c r="H15360" s="15">
        <f>IF($D15360=1,$B15360,-1)</f>
        <v/>
      </c>
      <c r="I15360" s="15">
        <f>IF($D15360=1,$C15360,-1)</f>
        <v/>
      </c>
    </row>
    <row r="15361">
      <c r="A15361" s="33" t="n">
        <v>45931.91666666666</v>
      </c>
      <c r="B15361" s="15">
        <f>WEEKDAY($A15361,2)</f>
        <v/>
      </c>
      <c r="C15361" s="15">
        <f>HOUR($A15361)</f>
        <v/>
      </c>
      <c r="D15361" s="15">
        <f>IF(AND($A15361&gt;=Instellingen!$B$6,$A15361&lt;Instellingen!$B$7),1,0)</f>
        <v/>
      </c>
      <c r="E15361" s="15">
        <f>COUNTIF(tData[BezoekStart],"&lt;"&amp;($A15361+1/24))-COUNTIF(tData[BezoekEind],"&lt;="&amp;$A15361)</f>
        <v/>
      </c>
      <c r="F15361" s="15">
        <f>COUNTIF(tData[BezoekLangStart],"&lt;"&amp;($A15361+1/24))-COUNTIF(tData[BezoekLangEind],"&lt;="&amp;$A15361)</f>
        <v/>
      </c>
      <c r="G15361" s="15">
        <f>IF($D15361=1,$B15361*100+$C15361,-1)</f>
        <v/>
      </c>
      <c r="H15361" s="15">
        <f>IF($D15361=1,$B15361,-1)</f>
        <v/>
      </c>
      <c r="I15361" s="15">
        <f>IF($D15361=1,$C15361,-1)</f>
        <v/>
      </c>
    </row>
    <row r="15362">
      <c r="A15362" s="33" t="n">
        <v>45931.95833333334</v>
      </c>
      <c r="B15362" s="15">
        <f>WEEKDAY($A15362,2)</f>
        <v/>
      </c>
      <c r="C15362" s="15">
        <f>HOUR($A15362)</f>
        <v/>
      </c>
      <c r="D15362" s="15">
        <f>IF(AND($A15362&gt;=Instellingen!$B$6,$A15362&lt;Instellingen!$B$7),1,0)</f>
        <v/>
      </c>
      <c r="E15362" s="15">
        <f>COUNTIF(tData[BezoekStart],"&lt;"&amp;($A15362+1/24))-COUNTIF(tData[BezoekEind],"&lt;="&amp;$A15362)</f>
        <v/>
      </c>
      <c r="F15362" s="15">
        <f>COUNTIF(tData[BezoekLangStart],"&lt;"&amp;($A15362+1/24))-COUNTIF(tData[BezoekLangEind],"&lt;="&amp;$A15362)</f>
        <v/>
      </c>
      <c r="G15362" s="15">
        <f>IF($D15362=1,$B15362*100+$C15362,-1)</f>
        <v/>
      </c>
      <c r="H15362" s="15">
        <f>IF($D15362=1,$B15362,-1)</f>
        <v/>
      </c>
      <c r="I15362" s="15">
        <f>IF($D15362=1,$C15362,-1)</f>
        <v/>
      </c>
    </row>
    <row r="15363">
      <c r="A15363" s="33" t="n">
        <v>45932</v>
      </c>
      <c r="B15363" s="15">
        <f>WEEKDAY($A15363,2)</f>
        <v/>
      </c>
      <c r="C15363" s="15">
        <f>HOUR($A15363)</f>
        <v/>
      </c>
      <c r="D15363" s="15">
        <f>IF(AND($A15363&gt;=Instellingen!$B$6,$A15363&lt;Instellingen!$B$7),1,0)</f>
        <v/>
      </c>
      <c r="E15363" s="15">
        <f>COUNTIF(tData[BezoekStart],"&lt;"&amp;($A15363+1/24))-COUNTIF(tData[BezoekEind],"&lt;="&amp;$A15363)</f>
        <v/>
      </c>
      <c r="F15363" s="15">
        <f>COUNTIF(tData[BezoekLangStart],"&lt;"&amp;($A15363+1/24))-COUNTIF(tData[BezoekLangEind],"&lt;="&amp;$A15363)</f>
        <v/>
      </c>
      <c r="G15363" s="15">
        <f>IF($D15363=1,$B15363*100+$C15363,-1)</f>
        <v/>
      </c>
      <c r="H15363" s="15">
        <f>IF($D15363=1,$B15363,-1)</f>
        <v/>
      </c>
      <c r="I15363" s="15">
        <f>IF($D15363=1,$C15363,-1)</f>
        <v/>
      </c>
    </row>
    <row r="15364">
      <c r="A15364" s="33" t="n">
        <v>45932.04166666666</v>
      </c>
      <c r="B15364" s="15">
        <f>WEEKDAY($A15364,2)</f>
        <v/>
      </c>
      <c r="C15364" s="15">
        <f>HOUR($A15364)</f>
        <v/>
      </c>
      <c r="D15364" s="15">
        <f>IF(AND($A15364&gt;=Instellingen!$B$6,$A15364&lt;Instellingen!$B$7),1,0)</f>
        <v/>
      </c>
      <c r="E15364" s="15">
        <f>COUNTIF(tData[BezoekStart],"&lt;"&amp;($A15364+1/24))-COUNTIF(tData[BezoekEind],"&lt;="&amp;$A15364)</f>
        <v/>
      </c>
      <c r="F15364" s="15">
        <f>COUNTIF(tData[BezoekLangStart],"&lt;"&amp;($A15364+1/24))-COUNTIF(tData[BezoekLangEind],"&lt;="&amp;$A15364)</f>
        <v/>
      </c>
      <c r="G15364" s="15">
        <f>IF($D15364=1,$B15364*100+$C15364,-1)</f>
        <v/>
      </c>
      <c r="H15364" s="15">
        <f>IF($D15364=1,$B15364,-1)</f>
        <v/>
      </c>
      <c r="I15364" s="15">
        <f>IF($D15364=1,$C15364,-1)</f>
        <v/>
      </c>
    </row>
    <row r="15365">
      <c r="A15365" s="33" t="n">
        <v>45932.08333333334</v>
      </c>
      <c r="B15365" s="15">
        <f>WEEKDAY($A15365,2)</f>
        <v/>
      </c>
      <c r="C15365" s="15">
        <f>HOUR($A15365)</f>
        <v/>
      </c>
      <c r="D15365" s="15">
        <f>IF(AND($A15365&gt;=Instellingen!$B$6,$A15365&lt;Instellingen!$B$7),1,0)</f>
        <v/>
      </c>
      <c r="E15365" s="15">
        <f>COUNTIF(tData[BezoekStart],"&lt;"&amp;($A15365+1/24))-COUNTIF(tData[BezoekEind],"&lt;="&amp;$A15365)</f>
        <v/>
      </c>
      <c r="F15365" s="15">
        <f>COUNTIF(tData[BezoekLangStart],"&lt;"&amp;($A15365+1/24))-COUNTIF(tData[BezoekLangEind],"&lt;="&amp;$A15365)</f>
        <v/>
      </c>
      <c r="G15365" s="15">
        <f>IF($D15365=1,$B15365*100+$C15365,-1)</f>
        <v/>
      </c>
      <c r="H15365" s="15">
        <f>IF($D15365=1,$B15365,-1)</f>
        <v/>
      </c>
      <c r="I15365" s="15">
        <f>IF($D15365=1,$C15365,-1)</f>
        <v/>
      </c>
    </row>
    <row r="15366">
      <c r="A15366" s="33" t="n">
        <v>45932.125</v>
      </c>
      <c r="B15366" s="15">
        <f>WEEKDAY($A15366,2)</f>
        <v/>
      </c>
      <c r="C15366" s="15">
        <f>HOUR($A15366)</f>
        <v/>
      </c>
      <c r="D15366" s="15">
        <f>IF(AND($A15366&gt;=Instellingen!$B$6,$A15366&lt;Instellingen!$B$7),1,0)</f>
        <v/>
      </c>
      <c r="E15366" s="15">
        <f>COUNTIF(tData[BezoekStart],"&lt;"&amp;($A15366+1/24))-COUNTIF(tData[BezoekEind],"&lt;="&amp;$A15366)</f>
        <v/>
      </c>
      <c r="F15366" s="15">
        <f>COUNTIF(tData[BezoekLangStart],"&lt;"&amp;($A15366+1/24))-COUNTIF(tData[BezoekLangEind],"&lt;="&amp;$A15366)</f>
        <v/>
      </c>
      <c r="G15366" s="15">
        <f>IF($D15366=1,$B15366*100+$C15366,-1)</f>
        <v/>
      </c>
      <c r="H15366" s="15">
        <f>IF($D15366=1,$B15366,-1)</f>
        <v/>
      </c>
      <c r="I15366" s="15">
        <f>IF($D15366=1,$C15366,-1)</f>
        <v/>
      </c>
    </row>
    <row r="15367">
      <c r="A15367" s="33" t="n">
        <v>45932.16666666666</v>
      </c>
      <c r="B15367" s="15">
        <f>WEEKDAY($A15367,2)</f>
        <v/>
      </c>
      <c r="C15367" s="15">
        <f>HOUR($A15367)</f>
        <v/>
      </c>
      <c r="D15367" s="15">
        <f>IF(AND($A15367&gt;=Instellingen!$B$6,$A15367&lt;Instellingen!$B$7),1,0)</f>
        <v/>
      </c>
      <c r="E15367" s="15">
        <f>COUNTIF(tData[BezoekStart],"&lt;"&amp;($A15367+1/24))-COUNTIF(tData[BezoekEind],"&lt;="&amp;$A15367)</f>
        <v/>
      </c>
      <c r="F15367" s="15">
        <f>COUNTIF(tData[BezoekLangStart],"&lt;"&amp;($A15367+1/24))-COUNTIF(tData[BezoekLangEind],"&lt;="&amp;$A15367)</f>
        <v/>
      </c>
      <c r="G15367" s="15">
        <f>IF($D15367=1,$B15367*100+$C15367,-1)</f>
        <v/>
      </c>
      <c r="H15367" s="15">
        <f>IF($D15367=1,$B15367,-1)</f>
        <v/>
      </c>
      <c r="I15367" s="15">
        <f>IF($D15367=1,$C15367,-1)</f>
        <v/>
      </c>
    </row>
    <row r="15368">
      <c r="A15368" s="33" t="n">
        <v>45932.20833333334</v>
      </c>
      <c r="B15368" s="15">
        <f>WEEKDAY($A15368,2)</f>
        <v/>
      </c>
      <c r="C15368" s="15">
        <f>HOUR($A15368)</f>
        <v/>
      </c>
      <c r="D15368" s="15">
        <f>IF(AND($A15368&gt;=Instellingen!$B$6,$A15368&lt;Instellingen!$B$7),1,0)</f>
        <v/>
      </c>
      <c r="E15368" s="15">
        <f>COUNTIF(tData[BezoekStart],"&lt;"&amp;($A15368+1/24))-COUNTIF(tData[BezoekEind],"&lt;="&amp;$A15368)</f>
        <v/>
      </c>
      <c r="F15368" s="15">
        <f>COUNTIF(tData[BezoekLangStart],"&lt;"&amp;($A15368+1/24))-COUNTIF(tData[BezoekLangEind],"&lt;="&amp;$A15368)</f>
        <v/>
      </c>
      <c r="G15368" s="15">
        <f>IF($D15368=1,$B15368*100+$C15368,-1)</f>
        <v/>
      </c>
      <c r="H15368" s="15">
        <f>IF($D15368=1,$B15368,-1)</f>
        <v/>
      </c>
      <c r="I15368" s="15">
        <f>IF($D15368=1,$C15368,-1)</f>
        <v/>
      </c>
    </row>
    <row r="15369">
      <c r="A15369" s="33" t="n">
        <v>45932.25</v>
      </c>
      <c r="B15369" s="15">
        <f>WEEKDAY($A15369,2)</f>
        <v/>
      </c>
      <c r="C15369" s="15">
        <f>HOUR($A15369)</f>
        <v/>
      </c>
      <c r="D15369" s="15">
        <f>IF(AND($A15369&gt;=Instellingen!$B$6,$A15369&lt;Instellingen!$B$7),1,0)</f>
        <v/>
      </c>
      <c r="E15369" s="15">
        <f>COUNTIF(tData[BezoekStart],"&lt;"&amp;($A15369+1/24))-COUNTIF(tData[BezoekEind],"&lt;="&amp;$A15369)</f>
        <v/>
      </c>
      <c r="F15369" s="15">
        <f>COUNTIF(tData[BezoekLangStart],"&lt;"&amp;($A15369+1/24))-COUNTIF(tData[BezoekLangEind],"&lt;="&amp;$A15369)</f>
        <v/>
      </c>
      <c r="G15369" s="15">
        <f>IF($D15369=1,$B15369*100+$C15369,-1)</f>
        <v/>
      </c>
      <c r="H15369" s="15">
        <f>IF($D15369=1,$B15369,-1)</f>
        <v/>
      </c>
      <c r="I15369" s="15">
        <f>IF($D15369=1,$C15369,-1)</f>
        <v/>
      </c>
    </row>
    <row r="15370">
      <c r="A15370" s="33" t="n">
        <v>45932.29166666666</v>
      </c>
      <c r="B15370" s="15">
        <f>WEEKDAY($A15370,2)</f>
        <v/>
      </c>
      <c r="C15370" s="15">
        <f>HOUR($A15370)</f>
        <v/>
      </c>
      <c r="D15370" s="15">
        <f>IF(AND($A15370&gt;=Instellingen!$B$6,$A15370&lt;Instellingen!$B$7),1,0)</f>
        <v/>
      </c>
      <c r="E15370" s="15">
        <f>COUNTIF(tData[BezoekStart],"&lt;"&amp;($A15370+1/24))-COUNTIF(tData[BezoekEind],"&lt;="&amp;$A15370)</f>
        <v/>
      </c>
      <c r="F15370" s="15">
        <f>COUNTIF(tData[BezoekLangStart],"&lt;"&amp;($A15370+1/24))-COUNTIF(tData[BezoekLangEind],"&lt;="&amp;$A15370)</f>
        <v/>
      </c>
      <c r="G15370" s="15">
        <f>IF($D15370=1,$B15370*100+$C15370,-1)</f>
        <v/>
      </c>
      <c r="H15370" s="15">
        <f>IF($D15370=1,$B15370,-1)</f>
        <v/>
      </c>
      <c r="I15370" s="15">
        <f>IF($D15370=1,$C15370,-1)</f>
        <v/>
      </c>
    </row>
    <row r="15371">
      <c r="A15371" s="33" t="n">
        <v>45932.33333333334</v>
      </c>
      <c r="B15371" s="15">
        <f>WEEKDAY($A15371,2)</f>
        <v/>
      </c>
      <c r="C15371" s="15">
        <f>HOUR($A15371)</f>
        <v/>
      </c>
      <c r="D15371" s="15">
        <f>IF(AND($A15371&gt;=Instellingen!$B$6,$A15371&lt;Instellingen!$B$7),1,0)</f>
        <v/>
      </c>
      <c r="E15371" s="15">
        <f>COUNTIF(tData[BezoekStart],"&lt;"&amp;($A15371+1/24))-COUNTIF(tData[BezoekEind],"&lt;="&amp;$A15371)</f>
        <v/>
      </c>
      <c r="F15371" s="15">
        <f>COUNTIF(tData[BezoekLangStart],"&lt;"&amp;($A15371+1/24))-COUNTIF(tData[BezoekLangEind],"&lt;="&amp;$A15371)</f>
        <v/>
      </c>
      <c r="G15371" s="15">
        <f>IF($D15371=1,$B15371*100+$C15371,-1)</f>
        <v/>
      </c>
      <c r="H15371" s="15">
        <f>IF($D15371=1,$B15371,-1)</f>
        <v/>
      </c>
      <c r="I15371" s="15">
        <f>IF($D15371=1,$C15371,-1)</f>
        <v/>
      </c>
    </row>
    <row r="15372">
      <c r="A15372" s="33" t="n">
        <v>45932.375</v>
      </c>
      <c r="B15372" s="15">
        <f>WEEKDAY($A15372,2)</f>
        <v/>
      </c>
      <c r="C15372" s="15">
        <f>HOUR($A15372)</f>
        <v/>
      </c>
      <c r="D15372" s="15">
        <f>IF(AND($A15372&gt;=Instellingen!$B$6,$A15372&lt;Instellingen!$B$7),1,0)</f>
        <v/>
      </c>
      <c r="E15372" s="15">
        <f>COUNTIF(tData[BezoekStart],"&lt;"&amp;($A15372+1/24))-COUNTIF(tData[BezoekEind],"&lt;="&amp;$A15372)</f>
        <v/>
      </c>
      <c r="F15372" s="15">
        <f>COUNTIF(tData[BezoekLangStart],"&lt;"&amp;($A15372+1/24))-COUNTIF(tData[BezoekLangEind],"&lt;="&amp;$A15372)</f>
        <v/>
      </c>
      <c r="G15372" s="15">
        <f>IF($D15372=1,$B15372*100+$C15372,-1)</f>
        <v/>
      </c>
      <c r="H15372" s="15">
        <f>IF($D15372=1,$B15372,-1)</f>
        <v/>
      </c>
      <c r="I15372" s="15">
        <f>IF($D15372=1,$C15372,-1)</f>
        <v/>
      </c>
    </row>
    <row r="15373">
      <c r="A15373" s="33" t="n">
        <v>45932.41666666666</v>
      </c>
      <c r="B15373" s="15">
        <f>WEEKDAY($A15373,2)</f>
        <v/>
      </c>
      <c r="C15373" s="15">
        <f>HOUR($A15373)</f>
        <v/>
      </c>
      <c r="D15373" s="15">
        <f>IF(AND($A15373&gt;=Instellingen!$B$6,$A15373&lt;Instellingen!$B$7),1,0)</f>
        <v/>
      </c>
      <c r="E15373" s="15">
        <f>COUNTIF(tData[BezoekStart],"&lt;"&amp;($A15373+1/24))-COUNTIF(tData[BezoekEind],"&lt;="&amp;$A15373)</f>
        <v/>
      </c>
      <c r="F15373" s="15">
        <f>COUNTIF(tData[BezoekLangStart],"&lt;"&amp;($A15373+1/24))-COUNTIF(tData[BezoekLangEind],"&lt;="&amp;$A15373)</f>
        <v/>
      </c>
      <c r="G15373" s="15">
        <f>IF($D15373=1,$B15373*100+$C15373,-1)</f>
        <v/>
      </c>
      <c r="H15373" s="15">
        <f>IF($D15373=1,$B15373,-1)</f>
        <v/>
      </c>
      <c r="I15373" s="15">
        <f>IF($D15373=1,$C15373,-1)</f>
        <v/>
      </c>
    </row>
    <row r="15374">
      <c r="A15374" s="33" t="n">
        <v>45932.45833333334</v>
      </c>
      <c r="B15374" s="15">
        <f>WEEKDAY($A15374,2)</f>
        <v/>
      </c>
      <c r="C15374" s="15">
        <f>HOUR($A15374)</f>
        <v/>
      </c>
      <c r="D15374" s="15">
        <f>IF(AND($A15374&gt;=Instellingen!$B$6,$A15374&lt;Instellingen!$B$7),1,0)</f>
        <v/>
      </c>
      <c r="E15374" s="15">
        <f>COUNTIF(tData[BezoekStart],"&lt;"&amp;($A15374+1/24))-COUNTIF(tData[BezoekEind],"&lt;="&amp;$A15374)</f>
        <v/>
      </c>
      <c r="F15374" s="15">
        <f>COUNTIF(tData[BezoekLangStart],"&lt;"&amp;($A15374+1/24))-COUNTIF(tData[BezoekLangEind],"&lt;="&amp;$A15374)</f>
        <v/>
      </c>
      <c r="G15374" s="15">
        <f>IF($D15374=1,$B15374*100+$C15374,-1)</f>
        <v/>
      </c>
      <c r="H15374" s="15">
        <f>IF($D15374=1,$B15374,-1)</f>
        <v/>
      </c>
      <c r="I15374" s="15">
        <f>IF($D15374=1,$C15374,-1)</f>
        <v/>
      </c>
    </row>
    <row r="15375">
      <c r="A15375" s="33" t="n">
        <v>45932.5</v>
      </c>
      <c r="B15375" s="15">
        <f>WEEKDAY($A15375,2)</f>
        <v/>
      </c>
      <c r="C15375" s="15">
        <f>HOUR($A15375)</f>
        <v/>
      </c>
      <c r="D15375" s="15">
        <f>IF(AND($A15375&gt;=Instellingen!$B$6,$A15375&lt;Instellingen!$B$7),1,0)</f>
        <v/>
      </c>
      <c r="E15375" s="15">
        <f>COUNTIF(tData[BezoekStart],"&lt;"&amp;($A15375+1/24))-COUNTIF(tData[BezoekEind],"&lt;="&amp;$A15375)</f>
        <v/>
      </c>
      <c r="F15375" s="15">
        <f>COUNTIF(tData[BezoekLangStart],"&lt;"&amp;($A15375+1/24))-COUNTIF(tData[BezoekLangEind],"&lt;="&amp;$A15375)</f>
        <v/>
      </c>
      <c r="G15375" s="15">
        <f>IF($D15375=1,$B15375*100+$C15375,-1)</f>
        <v/>
      </c>
      <c r="H15375" s="15">
        <f>IF($D15375=1,$B15375,-1)</f>
        <v/>
      </c>
      <c r="I15375" s="15">
        <f>IF($D15375=1,$C15375,-1)</f>
        <v/>
      </c>
    </row>
    <row r="15376">
      <c r="A15376" s="33" t="n">
        <v>45932.54166666666</v>
      </c>
      <c r="B15376" s="15">
        <f>WEEKDAY($A15376,2)</f>
        <v/>
      </c>
      <c r="C15376" s="15">
        <f>HOUR($A15376)</f>
        <v/>
      </c>
      <c r="D15376" s="15">
        <f>IF(AND($A15376&gt;=Instellingen!$B$6,$A15376&lt;Instellingen!$B$7),1,0)</f>
        <v/>
      </c>
      <c r="E15376" s="15">
        <f>COUNTIF(tData[BezoekStart],"&lt;"&amp;($A15376+1/24))-COUNTIF(tData[BezoekEind],"&lt;="&amp;$A15376)</f>
        <v/>
      </c>
      <c r="F15376" s="15">
        <f>COUNTIF(tData[BezoekLangStart],"&lt;"&amp;($A15376+1/24))-COUNTIF(tData[BezoekLangEind],"&lt;="&amp;$A15376)</f>
        <v/>
      </c>
      <c r="G15376" s="15">
        <f>IF($D15376=1,$B15376*100+$C15376,-1)</f>
        <v/>
      </c>
      <c r="H15376" s="15">
        <f>IF($D15376=1,$B15376,-1)</f>
        <v/>
      </c>
      <c r="I15376" s="15">
        <f>IF($D15376=1,$C15376,-1)</f>
        <v/>
      </c>
    </row>
    <row r="15377">
      <c r="A15377" s="33" t="n">
        <v>45932.58333333334</v>
      </c>
      <c r="B15377" s="15">
        <f>WEEKDAY($A15377,2)</f>
        <v/>
      </c>
      <c r="C15377" s="15">
        <f>HOUR($A15377)</f>
        <v/>
      </c>
      <c r="D15377" s="15">
        <f>IF(AND($A15377&gt;=Instellingen!$B$6,$A15377&lt;Instellingen!$B$7),1,0)</f>
        <v/>
      </c>
      <c r="E15377" s="15">
        <f>COUNTIF(tData[BezoekStart],"&lt;"&amp;($A15377+1/24))-COUNTIF(tData[BezoekEind],"&lt;="&amp;$A15377)</f>
        <v/>
      </c>
      <c r="F15377" s="15">
        <f>COUNTIF(tData[BezoekLangStart],"&lt;"&amp;($A15377+1/24))-COUNTIF(tData[BezoekLangEind],"&lt;="&amp;$A15377)</f>
        <v/>
      </c>
      <c r="G15377" s="15">
        <f>IF($D15377=1,$B15377*100+$C15377,-1)</f>
        <v/>
      </c>
      <c r="H15377" s="15">
        <f>IF($D15377=1,$B15377,-1)</f>
        <v/>
      </c>
      <c r="I15377" s="15">
        <f>IF($D15377=1,$C15377,-1)</f>
        <v/>
      </c>
    </row>
    <row r="15378">
      <c r="A15378" s="33" t="n">
        <v>45932.625</v>
      </c>
      <c r="B15378" s="15">
        <f>WEEKDAY($A15378,2)</f>
        <v/>
      </c>
      <c r="C15378" s="15">
        <f>HOUR($A15378)</f>
        <v/>
      </c>
      <c r="D15378" s="15">
        <f>IF(AND($A15378&gt;=Instellingen!$B$6,$A15378&lt;Instellingen!$B$7),1,0)</f>
        <v/>
      </c>
      <c r="E15378" s="15">
        <f>COUNTIF(tData[BezoekStart],"&lt;"&amp;($A15378+1/24))-COUNTIF(tData[BezoekEind],"&lt;="&amp;$A15378)</f>
        <v/>
      </c>
      <c r="F15378" s="15">
        <f>COUNTIF(tData[BezoekLangStart],"&lt;"&amp;($A15378+1/24))-COUNTIF(tData[BezoekLangEind],"&lt;="&amp;$A15378)</f>
        <v/>
      </c>
      <c r="G15378" s="15">
        <f>IF($D15378=1,$B15378*100+$C15378,-1)</f>
        <v/>
      </c>
      <c r="H15378" s="15">
        <f>IF($D15378=1,$B15378,-1)</f>
        <v/>
      </c>
      <c r="I15378" s="15">
        <f>IF($D15378=1,$C15378,-1)</f>
        <v/>
      </c>
    </row>
    <row r="15379">
      <c r="A15379" s="33" t="n">
        <v>45932.66666666666</v>
      </c>
      <c r="B15379" s="15">
        <f>WEEKDAY($A15379,2)</f>
        <v/>
      </c>
      <c r="C15379" s="15">
        <f>HOUR($A15379)</f>
        <v/>
      </c>
      <c r="D15379" s="15">
        <f>IF(AND($A15379&gt;=Instellingen!$B$6,$A15379&lt;Instellingen!$B$7),1,0)</f>
        <v/>
      </c>
      <c r="E15379" s="15">
        <f>COUNTIF(tData[BezoekStart],"&lt;"&amp;($A15379+1/24))-COUNTIF(tData[BezoekEind],"&lt;="&amp;$A15379)</f>
        <v/>
      </c>
      <c r="F15379" s="15">
        <f>COUNTIF(tData[BezoekLangStart],"&lt;"&amp;($A15379+1/24))-COUNTIF(tData[BezoekLangEind],"&lt;="&amp;$A15379)</f>
        <v/>
      </c>
      <c r="G15379" s="15">
        <f>IF($D15379=1,$B15379*100+$C15379,-1)</f>
        <v/>
      </c>
      <c r="H15379" s="15">
        <f>IF($D15379=1,$B15379,-1)</f>
        <v/>
      </c>
      <c r="I15379" s="15">
        <f>IF($D15379=1,$C15379,-1)</f>
        <v/>
      </c>
    </row>
    <row r="15380">
      <c r="A15380" s="33" t="n">
        <v>45932.70833333334</v>
      </c>
      <c r="B15380" s="15">
        <f>WEEKDAY($A15380,2)</f>
        <v/>
      </c>
      <c r="C15380" s="15">
        <f>HOUR($A15380)</f>
        <v/>
      </c>
      <c r="D15380" s="15">
        <f>IF(AND($A15380&gt;=Instellingen!$B$6,$A15380&lt;Instellingen!$B$7),1,0)</f>
        <v/>
      </c>
      <c r="E15380" s="15">
        <f>COUNTIF(tData[BezoekStart],"&lt;"&amp;($A15380+1/24))-COUNTIF(tData[BezoekEind],"&lt;="&amp;$A15380)</f>
        <v/>
      </c>
      <c r="F15380" s="15">
        <f>COUNTIF(tData[BezoekLangStart],"&lt;"&amp;($A15380+1/24))-COUNTIF(tData[BezoekLangEind],"&lt;="&amp;$A15380)</f>
        <v/>
      </c>
      <c r="G15380" s="15">
        <f>IF($D15380=1,$B15380*100+$C15380,-1)</f>
        <v/>
      </c>
      <c r="H15380" s="15">
        <f>IF($D15380=1,$B15380,-1)</f>
        <v/>
      </c>
      <c r="I15380" s="15">
        <f>IF($D15380=1,$C15380,-1)</f>
        <v/>
      </c>
    </row>
    <row r="15381">
      <c r="A15381" s="33" t="n">
        <v>45932.75</v>
      </c>
      <c r="B15381" s="15">
        <f>WEEKDAY($A15381,2)</f>
        <v/>
      </c>
      <c r="C15381" s="15">
        <f>HOUR($A15381)</f>
        <v/>
      </c>
      <c r="D15381" s="15">
        <f>IF(AND($A15381&gt;=Instellingen!$B$6,$A15381&lt;Instellingen!$B$7),1,0)</f>
        <v/>
      </c>
      <c r="E15381" s="15">
        <f>COUNTIF(tData[BezoekStart],"&lt;"&amp;($A15381+1/24))-COUNTIF(tData[BezoekEind],"&lt;="&amp;$A15381)</f>
        <v/>
      </c>
      <c r="F15381" s="15">
        <f>COUNTIF(tData[BezoekLangStart],"&lt;"&amp;($A15381+1/24))-COUNTIF(tData[BezoekLangEind],"&lt;="&amp;$A15381)</f>
        <v/>
      </c>
      <c r="G15381" s="15">
        <f>IF($D15381=1,$B15381*100+$C15381,-1)</f>
        <v/>
      </c>
      <c r="H15381" s="15">
        <f>IF($D15381=1,$B15381,-1)</f>
        <v/>
      </c>
      <c r="I15381" s="15">
        <f>IF($D15381=1,$C15381,-1)</f>
        <v/>
      </c>
    </row>
    <row r="15382">
      <c r="A15382" s="33" t="n">
        <v>45932.79166666666</v>
      </c>
      <c r="B15382" s="15">
        <f>WEEKDAY($A15382,2)</f>
        <v/>
      </c>
      <c r="C15382" s="15">
        <f>HOUR($A15382)</f>
        <v/>
      </c>
      <c r="D15382" s="15">
        <f>IF(AND($A15382&gt;=Instellingen!$B$6,$A15382&lt;Instellingen!$B$7),1,0)</f>
        <v/>
      </c>
      <c r="E15382" s="15">
        <f>COUNTIF(tData[BezoekStart],"&lt;"&amp;($A15382+1/24))-COUNTIF(tData[BezoekEind],"&lt;="&amp;$A15382)</f>
        <v/>
      </c>
      <c r="F15382" s="15">
        <f>COUNTIF(tData[BezoekLangStart],"&lt;"&amp;($A15382+1/24))-COUNTIF(tData[BezoekLangEind],"&lt;="&amp;$A15382)</f>
        <v/>
      </c>
      <c r="G15382" s="15">
        <f>IF($D15382=1,$B15382*100+$C15382,-1)</f>
        <v/>
      </c>
      <c r="H15382" s="15">
        <f>IF($D15382=1,$B15382,-1)</f>
        <v/>
      </c>
      <c r="I15382" s="15">
        <f>IF($D15382=1,$C15382,-1)</f>
        <v/>
      </c>
    </row>
    <row r="15383">
      <c r="A15383" s="33" t="n">
        <v>45932.83333333334</v>
      </c>
      <c r="B15383" s="15">
        <f>WEEKDAY($A15383,2)</f>
        <v/>
      </c>
      <c r="C15383" s="15">
        <f>HOUR($A15383)</f>
        <v/>
      </c>
      <c r="D15383" s="15">
        <f>IF(AND($A15383&gt;=Instellingen!$B$6,$A15383&lt;Instellingen!$B$7),1,0)</f>
        <v/>
      </c>
      <c r="E15383" s="15">
        <f>COUNTIF(tData[BezoekStart],"&lt;"&amp;($A15383+1/24))-COUNTIF(tData[BezoekEind],"&lt;="&amp;$A15383)</f>
        <v/>
      </c>
      <c r="F15383" s="15">
        <f>COUNTIF(tData[BezoekLangStart],"&lt;"&amp;($A15383+1/24))-COUNTIF(tData[BezoekLangEind],"&lt;="&amp;$A15383)</f>
        <v/>
      </c>
      <c r="G15383" s="15">
        <f>IF($D15383=1,$B15383*100+$C15383,-1)</f>
        <v/>
      </c>
      <c r="H15383" s="15">
        <f>IF($D15383=1,$B15383,-1)</f>
        <v/>
      </c>
      <c r="I15383" s="15">
        <f>IF($D15383=1,$C15383,-1)</f>
        <v/>
      </c>
    </row>
    <row r="15384">
      <c r="A15384" s="33" t="n">
        <v>45932.875</v>
      </c>
      <c r="B15384" s="15">
        <f>WEEKDAY($A15384,2)</f>
        <v/>
      </c>
      <c r="C15384" s="15">
        <f>HOUR($A15384)</f>
        <v/>
      </c>
      <c r="D15384" s="15">
        <f>IF(AND($A15384&gt;=Instellingen!$B$6,$A15384&lt;Instellingen!$B$7),1,0)</f>
        <v/>
      </c>
      <c r="E15384" s="15">
        <f>COUNTIF(tData[BezoekStart],"&lt;"&amp;($A15384+1/24))-COUNTIF(tData[BezoekEind],"&lt;="&amp;$A15384)</f>
        <v/>
      </c>
      <c r="F15384" s="15">
        <f>COUNTIF(tData[BezoekLangStart],"&lt;"&amp;($A15384+1/24))-COUNTIF(tData[BezoekLangEind],"&lt;="&amp;$A15384)</f>
        <v/>
      </c>
      <c r="G15384" s="15">
        <f>IF($D15384=1,$B15384*100+$C15384,-1)</f>
        <v/>
      </c>
      <c r="H15384" s="15">
        <f>IF($D15384=1,$B15384,-1)</f>
        <v/>
      </c>
      <c r="I15384" s="15">
        <f>IF($D15384=1,$C15384,-1)</f>
        <v/>
      </c>
    </row>
    <row r="15385">
      <c r="A15385" s="33" t="n">
        <v>45932.91666666666</v>
      </c>
      <c r="B15385" s="15">
        <f>WEEKDAY($A15385,2)</f>
        <v/>
      </c>
      <c r="C15385" s="15">
        <f>HOUR($A15385)</f>
        <v/>
      </c>
      <c r="D15385" s="15">
        <f>IF(AND($A15385&gt;=Instellingen!$B$6,$A15385&lt;Instellingen!$B$7),1,0)</f>
        <v/>
      </c>
      <c r="E15385" s="15">
        <f>COUNTIF(tData[BezoekStart],"&lt;"&amp;($A15385+1/24))-COUNTIF(tData[BezoekEind],"&lt;="&amp;$A15385)</f>
        <v/>
      </c>
      <c r="F15385" s="15">
        <f>COUNTIF(tData[BezoekLangStart],"&lt;"&amp;($A15385+1/24))-COUNTIF(tData[BezoekLangEind],"&lt;="&amp;$A15385)</f>
        <v/>
      </c>
      <c r="G15385" s="15">
        <f>IF($D15385=1,$B15385*100+$C15385,-1)</f>
        <v/>
      </c>
      <c r="H15385" s="15">
        <f>IF($D15385=1,$B15385,-1)</f>
        <v/>
      </c>
      <c r="I15385" s="15">
        <f>IF($D15385=1,$C15385,-1)</f>
        <v/>
      </c>
    </row>
    <row r="15386">
      <c r="A15386" s="33" t="n">
        <v>45932.95833333334</v>
      </c>
      <c r="B15386" s="15">
        <f>WEEKDAY($A15386,2)</f>
        <v/>
      </c>
      <c r="C15386" s="15">
        <f>HOUR($A15386)</f>
        <v/>
      </c>
      <c r="D15386" s="15">
        <f>IF(AND($A15386&gt;=Instellingen!$B$6,$A15386&lt;Instellingen!$B$7),1,0)</f>
        <v/>
      </c>
      <c r="E15386" s="15">
        <f>COUNTIF(tData[BezoekStart],"&lt;"&amp;($A15386+1/24))-COUNTIF(tData[BezoekEind],"&lt;="&amp;$A15386)</f>
        <v/>
      </c>
      <c r="F15386" s="15">
        <f>COUNTIF(tData[BezoekLangStart],"&lt;"&amp;($A15386+1/24))-COUNTIF(tData[BezoekLangEind],"&lt;="&amp;$A15386)</f>
        <v/>
      </c>
      <c r="G15386" s="15">
        <f>IF($D15386=1,$B15386*100+$C15386,-1)</f>
        <v/>
      </c>
      <c r="H15386" s="15">
        <f>IF($D15386=1,$B15386,-1)</f>
        <v/>
      </c>
      <c r="I15386" s="15">
        <f>IF($D15386=1,$C15386,-1)</f>
        <v/>
      </c>
    </row>
    <row r="15387">
      <c r="A15387" s="33" t="n">
        <v>45933</v>
      </c>
      <c r="B15387" s="15">
        <f>WEEKDAY($A15387,2)</f>
        <v/>
      </c>
      <c r="C15387" s="15">
        <f>HOUR($A15387)</f>
        <v/>
      </c>
      <c r="D15387" s="15">
        <f>IF(AND($A15387&gt;=Instellingen!$B$6,$A15387&lt;Instellingen!$B$7),1,0)</f>
        <v/>
      </c>
      <c r="E15387" s="15">
        <f>COUNTIF(tData[BezoekStart],"&lt;"&amp;($A15387+1/24))-COUNTIF(tData[BezoekEind],"&lt;="&amp;$A15387)</f>
        <v/>
      </c>
      <c r="F15387" s="15">
        <f>COUNTIF(tData[BezoekLangStart],"&lt;"&amp;($A15387+1/24))-COUNTIF(tData[BezoekLangEind],"&lt;="&amp;$A15387)</f>
        <v/>
      </c>
      <c r="G15387" s="15">
        <f>IF($D15387=1,$B15387*100+$C15387,-1)</f>
        <v/>
      </c>
      <c r="H15387" s="15">
        <f>IF($D15387=1,$B15387,-1)</f>
        <v/>
      </c>
      <c r="I15387" s="15">
        <f>IF($D15387=1,$C15387,-1)</f>
        <v/>
      </c>
    </row>
    <row r="15388">
      <c r="A15388" s="33" t="n">
        <v>45933.04166666666</v>
      </c>
      <c r="B15388" s="15">
        <f>WEEKDAY($A15388,2)</f>
        <v/>
      </c>
      <c r="C15388" s="15">
        <f>HOUR($A15388)</f>
        <v/>
      </c>
      <c r="D15388" s="15">
        <f>IF(AND($A15388&gt;=Instellingen!$B$6,$A15388&lt;Instellingen!$B$7),1,0)</f>
        <v/>
      </c>
      <c r="E15388" s="15">
        <f>COUNTIF(tData[BezoekStart],"&lt;"&amp;($A15388+1/24))-COUNTIF(tData[BezoekEind],"&lt;="&amp;$A15388)</f>
        <v/>
      </c>
      <c r="F15388" s="15">
        <f>COUNTIF(tData[BezoekLangStart],"&lt;"&amp;($A15388+1/24))-COUNTIF(tData[BezoekLangEind],"&lt;="&amp;$A15388)</f>
        <v/>
      </c>
      <c r="G15388" s="15">
        <f>IF($D15388=1,$B15388*100+$C15388,-1)</f>
        <v/>
      </c>
      <c r="H15388" s="15">
        <f>IF($D15388=1,$B15388,-1)</f>
        <v/>
      </c>
      <c r="I15388" s="15">
        <f>IF($D15388=1,$C15388,-1)</f>
        <v/>
      </c>
    </row>
    <row r="15389">
      <c r="A15389" s="33" t="n">
        <v>45933.08333333334</v>
      </c>
      <c r="B15389" s="15">
        <f>WEEKDAY($A15389,2)</f>
        <v/>
      </c>
      <c r="C15389" s="15">
        <f>HOUR($A15389)</f>
        <v/>
      </c>
      <c r="D15389" s="15">
        <f>IF(AND($A15389&gt;=Instellingen!$B$6,$A15389&lt;Instellingen!$B$7),1,0)</f>
        <v/>
      </c>
      <c r="E15389" s="15">
        <f>COUNTIF(tData[BezoekStart],"&lt;"&amp;($A15389+1/24))-COUNTIF(tData[BezoekEind],"&lt;="&amp;$A15389)</f>
        <v/>
      </c>
      <c r="F15389" s="15">
        <f>COUNTIF(tData[BezoekLangStart],"&lt;"&amp;($A15389+1/24))-COUNTIF(tData[BezoekLangEind],"&lt;="&amp;$A15389)</f>
        <v/>
      </c>
      <c r="G15389" s="15">
        <f>IF($D15389=1,$B15389*100+$C15389,-1)</f>
        <v/>
      </c>
      <c r="H15389" s="15">
        <f>IF($D15389=1,$B15389,-1)</f>
        <v/>
      </c>
      <c r="I15389" s="15">
        <f>IF($D15389=1,$C15389,-1)</f>
        <v/>
      </c>
    </row>
    <row r="15390">
      <c r="A15390" s="33" t="n">
        <v>45933.125</v>
      </c>
      <c r="B15390" s="15">
        <f>WEEKDAY($A15390,2)</f>
        <v/>
      </c>
      <c r="C15390" s="15">
        <f>HOUR($A15390)</f>
        <v/>
      </c>
      <c r="D15390" s="15">
        <f>IF(AND($A15390&gt;=Instellingen!$B$6,$A15390&lt;Instellingen!$B$7),1,0)</f>
        <v/>
      </c>
      <c r="E15390" s="15">
        <f>COUNTIF(tData[BezoekStart],"&lt;"&amp;($A15390+1/24))-COUNTIF(tData[BezoekEind],"&lt;="&amp;$A15390)</f>
        <v/>
      </c>
      <c r="F15390" s="15">
        <f>COUNTIF(tData[BezoekLangStart],"&lt;"&amp;($A15390+1/24))-COUNTIF(tData[BezoekLangEind],"&lt;="&amp;$A15390)</f>
        <v/>
      </c>
      <c r="G15390" s="15">
        <f>IF($D15390=1,$B15390*100+$C15390,-1)</f>
        <v/>
      </c>
      <c r="H15390" s="15">
        <f>IF($D15390=1,$B15390,-1)</f>
        <v/>
      </c>
      <c r="I15390" s="15">
        <f>IF($D15390=1,$C15390,-1)</f>
        <v/>
      </c>
    </row>
    <row r="15391">
      <c r="A15391" s="33" t="n">
        <v>45933.16666666666</v>
      </c>
      <c r="B15391" s="15">
        <f>WEEKDAY($A15391,2)</f>
        <v/>
      </c>
      <c r="C15391" s="15">
        <f>HOUR($A15391)</f>
        <v/>
      </c>
      <c r="D15391" s="15">
        <f>IF(AND($A15391&gt;=Instellingen!$B$6,$A15391&lt;Instellingen!$B$7),1,0)</f>
        <v/>
      </c>
      <c r="E15391" s="15">
        <f>COUNTIF(tData[BezoekStart],"&lt;"&amp;($A15391+1/24))-COUNTIF(tData[BezoekEind],"&lt;="&amp;$A15391)</f>
        <v/>
      </c>
      <c r="F15391" s="15">
        <f>COUNTIF(tData[BezoekLangStart],"&lt;"&amp;($A15391+1/24))-COUNTIF(tData[BezoekLangEind],"&lt;="&amp;$A15391)</f>
        <v/>
      </c>
      <c r="G15391" s="15">
        <f>IF($D15391=1,$B15391*100+$C15391,-1)</f>
        <v/>
      </c>
      <c r="H15391" s="15">
        <f>IF($D15391=1,$B15391,-1)</f>
        <v/>
      </c>
      <c r="I15391" s="15">
        <f>IF($D15391=1,$C15391,-1)</f>
        <v/>
      </c>
    </row>
    <row r="15392">
      <c r="A15392" s="33" t="n">
        <v>45933.20833333334</v>
      </c>
      <c r="B15392" s="15">
        <f>WEEKDAY($A15392,2)</f>
        <v/>
      </c>
      <c r="C15392" s="15">
        <f>HOUR($A15392)</f>
        <v/>
      </c>
      <c r="D15392" s="15">
        <f>IF(AND($A15392&gt;=Instellingen!$B$6,$A15392&lt;Instellingen!$B$7),1,0)</f>
        <v/>
      </c>
      <c r="E15392" s="15">
        <f>COUNTIF(tData[BezoekStart],"&lt;"&amp;($A15392+1/24))-COUNTIF(tData[BezoekEind],"&lt;="&amp;$A15392)</f>
        <v/>
      </c>
      <c r="F15392" s="15">
        <f>COUNTIF(tData[BezoekLangStart],"&lt;"&amp;($A15392+1/24))-COUNTIF(tData[BezoekLangEind],"&lt;="&amp;$A15392)</f>
        <v/>
      </c>
      <c r="G15392" s="15">
        <f>IF($D15392=1,$B15392*100+$C15392,-1)</f>
        <v/>
      </c>
      <c r="H15392" s="15">
        <f>IF($D15392=1,$B15392,-1)</f>
        <v/>
      </c>
      <c r="I15392" s="15">
        <f>IF($D15392=1,$C15392,-1)</f>
        <v/>
      </c>
    </row>
    <row r="15393">
      <c r="A15393" s="33" t="n">
        <v>45933.25</v>
      </c>
      <c r="B15393" s="15">
        <f>WEEKDAY($A15393,2)</f>
        <v/>
      </c>
      <c r="C15393" s="15">
        <f>HOUR($A15393)</f>
        <v/>
      </c>
      <c r="D15393" s="15">
        <f>IF(AND($A15393&gt;=Instellingen!$B$6,$A15393&lt;Instellingen!$B$7),1,0)</f>
        <v/>
      </c>
      <c r="E15393" s="15">
        <f>COUNTIF(tData[BezoekStart],"&lt;"&amp;($A15393+1/24))-COUNTIF(tData[BezoekEind],"&lt;="&amp;$A15393)</f>
        <v/>
      </c>
      <c r="F15393" s="15">
        <f>COUNTIF(tData[BezoekLangStart],"&lt;"&amp;($A15393+1/24))-COUNTIF(tData[BezoekLangEind],"&lt;="&amp;$A15393)</f>
        <v/>
      </c>
      <c r="G15393" s="15">
        <f>IF($D15393=1,$B15393*100+$C15393,-1)</f>
        <v/>
      </c>
      <c r="H15393" s="15">
        <f>IF($D15393=1,$B15393,-1)</f>
        <v/>
      </c>
      <c r="I15393" s="15">
        <f>IF($D15393=1,$C15393,-1)</f>
        <v/>
      </c>
    </row>
    <row r="15394">
      <c r="A15394" s="33" t="n">
        <v>45933.29166666666</v>
      </c>
      <c r="B15394" s="15">
        <f>WEEKDAY($A15394,2)</f>
        <v/>
      </c>
      <c r="C15394" s="15">
        <f>HOUR($A15394)</f>
        <v/>
      </c>
      <c r="D15394" s="15">
        <f>IF(AND($A15394&gt;=Instellingen!$B$6,$A15394&lt;Instellingen!$B$7),1,0)</f>
        <v/>
      </c>
      <c r="E15394" s="15">
        <f>COUNTIF(tData[BezoekStart],"&lt;"&amp;($A15394+1/24))-COUNTIF(tData[BezoekEind],"&lt;="&amp;$A15394)</f>
        <v/>
      </c>
      <c r="F15394" s="15">
        <f>COUNTIF(tData[BezoekLangStart],"&lt;"&amp;($A15394+1/24))-COUNTIF(tData[BezoekLangEind],"&lt;="&amp;$A15394)</f>
        <v/>
      </c>
      <c r="G15394" s="15">
        <f>IF($D15394=1,$B15394*100+$C15394,-1)</f>
        <v/>
      </c>
      <c r="H15394" s="15">
        <f>IF($D15394=1,$B15394,-1)</f>
        <v/>
      </c>
      <c r="I15394" s="15">
        <f>IF($D15394=1,$C15394,-1)</f>
        <v/>
      </c>
    </row>
    <row r="15395">
      <c r="A15395" s="33" t="n">
        <v>45933.33333333334</v>
      </c>
      <c r="B15395" s="15">
        <f>WEEKDAY($A15395,2)</f>
        <v/>
      </c>
      <c r="C15395" s="15">
        <f>HOUR($A15395)</f>
        <v/>
      </c>
      <c r="D15395" s="15">
        <f>IF(AND($A15395&gt;=Instellingen!$B$6,$A15395&lt;Instellingen!$B$7),1,0)</f>
        <v/>
      </c>
      <c r="E15395" s="15">
        <f>COUNTIF(tData[BezoekStart],"&lt;"&amp;($A15395+1/24))-COUNTIF(tData[BezoekEind],"&lt;="&amp;$A15395)</f>
        <v/>
      </c>
      <c r="F15395" s="15">
        <f>COUNTIF(tData[BezoekLangStart],"&lt;"&amp;($A15395+1/24))-COUNTIF(tData[BezoekLangEind],"&lt;="&amp;$A15395)</f>
        <v/>
      </c>
      <c r="G15395" s="15">
        <f>IF($D15395=1,$B15395*100+$C15395,-1)</f>
        <v/>
      </c>
      <c r="H15395" s="15">
        <f>IF($D15395=1,$B15395,-1)</f>
        <v/>
      </c>
      <c r="I15395" s="15">
        <f>IF($D15395=1,$C15395,-1)</f>
        <v/>
      </c>
    </row>
    <row r="15396">
      <c r="A15396" s="33" t="n">
        <v>45933.375</v>
      </c>
      <c r="B15396" s="15">
        <f>WEEKDAY($A15396,2)</f>
        <v/>
      </c>
      <c r="C15396" s="15">
        <f>HOUR($A15396)</f>
        <v/>
      </c>
      <c r="D15396" s="15">
        <f>IF(AND($A15396&gt;=Instellingen!$B$6,$A15396&lt;Instellingen!$B$7),1,0)</f>
        <v/>
      </c>
      <c r="E15396" s="15">
        <f>COUNTIF(tData[BezoekStart],"&lt;"&amp;($A15396+1/24))-COUNTIF(tData[BezoekEind],"&lt;="&amp;$A15396)</f>
        <v/>
      </c>
      <c r="F15396" s="15">
        <f>COUNTIF(tData[BezoekLangStart],"&lt;"&amp;($A15396+1/24))-COUNTIF(tData[BezoekLangEind],"&lt;="&amp;$A15396)</f>
        <v/>
      </c>
      <c r="G15396" s="15">
        <f>IF($D15396=1,$B15396*100+$C15396,-1)</f>
        <v/>
      </c>
      <c r="H15396" s="15">
        <f>IF($D15396=1,$B15396,-1)</f>
        <v/>
      </c>
      <c r="I15396" s="15">
        <f>IF($D15396=1,$C15396,-1)</f>
        <v/>
      </c>
    </row>
    <row r="15397">
      <c r="A15397" s="33" t="n">
        <v>45933.41666666666</v>
      </c>
      <c r="B15397" s="15">
        <f>WEEKDAY($A15397,2)</f>
        <v/>
      </c>
      <c r="C15397" s="15">
        <f>HOUR($A15397)</f>
        <v/>
      </c>
      <c r="D15397" s="15">
        <f>IF(AND($A15397&gt;=Instellingen!$B$6,$A15397&lt;Instellingen!$B$7),1,0)</f>
        <v/>
      </c>
      <c r="E15397" s="15">
        <f>COUNTIF(tData[BezoekStart],"&lt;"&amp;($A15397+1/24))-COUNTIF(tData[BezoekEind],"&lt;="&amp;$A15397)</f>
        <v/>
      </c>
      <c r="F15397" s="15">
        <f>COUNTIF(tData[BezoekLangStart],"&lt;"&amp;($A15397+1/24))-COUNTIF(tData[BezoekLangEind],"&lt;="&amp;$A15397)</f>
        <v/>
      </c>
      <c r="G15397" s="15">
        <f>IF($D15397=1,$B15397*100+$C15397,-1)</f>
        <v/>
      </c>
      <c r="H15397" s="15">
        <f>IF($D15397=1,$B15397,-1)</f>
        <v/>
      </c>
      <c r="I15397" s="15">
        <f>IF($D15397=1,$C15397,-1)</f>
        <v/>
      </c>
    </row>
    <row r="15398">
      <c r="A15398" s="33" t="n">
        <v>45933.45833333334</v>
      </c>
      <c r="B15398" s="15">
        <f>WEEKDAY($A15398,2)</f>
        <v/>
      </c>
      <c r="C15398" s="15">
        <f>HOUR($A15398)</f>
        <v/>
      </c>
      <c r="D15398" s="15">
        <f>IF(AND($A15398&gt;=Instellingen!$B$6,$A15398&lt;Instellingen!$B$7),1,0)</f>
        <v/>
      </c>
      <c r="E15398" s="15">
        <f>COUNTIF(tData[BezoekStart],"&lt;"&amp;($A15398+1/24))-COUNTIF(tData[BezoekEind],"&lt;="&amp;$A15398)</f>
        <v/>
      </c>
      <c r="F15398" s="15">
        <f>COUNTIF(tData[BezoekLangStart],"&lt;"&amp;($A15398+1/24))-COUNTIF(tData[BezoekLangEind],"&lt;="&amp;$A15398)</f>
        <v/>
      </c>
      <c r="G15398" s="15">
        <f>IF($D15398=1,$B15398*100+$C15398,-1)</f>
        <v/>
      </c>
      <c r="H15398" s="15">
        <f>IF($D15398=1,$B15398,-1)</f>
        <v/>
      </c>
      <c r="I15398" s="15">
        <f>IF($D15398=1,$C15398,-1)</f>
        <v/>
      </c>
    </row>
    <row r="15399">
      <c r="A15399" s="33" t="n">
        <v>45933.5</v>
      </c>
      <c r="B15399" s="15">
        <f>WEEKDAY($A15399,2)</f>
        <v/>
      </c>
      <c r="C15399" s="15">
        <f>HOUR($A15399)</f>
        <v/>
      </c>
      <c r="D15399" s="15">
        <f>IF(AND($A15399&gt;=Instellingen!$B$6,$A15399&lt;Instellingen!$B$7),1,0)</f>
        <v/>
      </c>
      <c r="E15399" s="15">
        <f>COUNTIF(tData[BezoekStart],"&lt;"&amp;($A15399+1/24))-COUNTIF(tData[BezoekEind],"&lt;="&amp;$A15399)</f>
        <v/>
      </c>
      <c r="F15399" s="15">
        <f>COUNTIF(tData[BezoekLangStart],"&lt;"&amp;($A15399+1/24))-COUNTIF(tData[BezoekLangEind],"&lt;="&amp;$A15399)</f>
        <v/>
      </c>
      <c r="G15399" s="15">
        <f>IF($D15399=1,$B15399*100+$C15399,-1)</f>
        <v/>
      </c>
      <c r="H15399" s="15">
        <f>IF($D15399=1,$B15399,-1)</f>
        <v/>
      </c>
      <c r="I15399" s="15">
        <f>IF($D15399=1,$C15399,-1)</f>
        <v/>
      </c>
    </row>
    <row r="15400">
      <c r="A15400" s="33" t="n">
        <v>45933.54166666666</v>
      </c>
      <c r="B15400" s="15">
        <f>WEEKDAY($A15400,2)</f>
        <v/>
      </c>
      <c r="C15400" s="15">
        <f>HOUR($A15400)</f>
        <v/>
      </c>
      <c r="D15400" s="15">
        <f>IF(AND($A15400&gt;=Instellingen!$B$6,$A15400&lt;Instellingen!$B$7),1,0)</f>
        <v/>
      </c>
      <c r="E15400" s="15">
        <f>COUNTIF(tData[BezoekStart],"&lt;"&amp;($A15400+1/24))-COUNTIF(tData[BezoekEind],"&lt;="&amp;$A15400)</f>
        <v/>
      </c>
      <c r="F15400" s="15">
        <f>COUNTIF(tData[BezoekLangStart],"&lt;"&amp;($A15400+1/24))-COUNTIF(tData[BezoekLangEind],"&lt;="&amp;$A15400)</f>
        <v/>
      </c>
      <c r="G15400" s="15">
        <f>IF($D15400=1,$B15400*100+$C15400,-1)</f>
        <v/>
      </c>
      <c r="H15400" s="15">
        <f>IF($D15400=1,$B15400,-1)</f>
        <v/>
      </c>
      <c r="I15400" s="15">
        <f>IF($D15400=1,$C15400,-1)</f>
        <v/>
      </c>
    </row>
    <row r="15401">
      <c r="A15401" s="33" t="n">
        <v>45933.58333333334</v>
      </c>
      <c r="B15401" s="15">
        <f>WEEKDAY($A15401,2)</f>
        <v/>
      </c>
      <c r="C15401" s="15">
        <f>HOUR($A15401)</f>
        <v/>
      </c>
      <c r="D15401" s="15">
        <f>IF(AND($A15401&gt;=Instellingen!$B$6,$A15401&lt;Instellingen!$B$7),1,0)</f>
        <v/>
      </c>
      <c r="E15401" s="15">
        <f>COUNTIF(tData[BezoekStart],"&lt;"&amp;($A15401+1/24))-COUNTIF(tData[BezoekEind],"&lt;="&amp;$A15401)</f>
        <v/>
      </c>
      <c r="F15401" s="15">
        <f>COUNTIF(tData[BezoekLangStart],"&lt;"&amp;($A15401+1/24))-COUNTIF(tData[BezoekLangEind],"&lt;="&amp;$A15401)</f>
        <v/>
      </c>
      <c r="G15401" s="15">
        <f>IF($D15401=1,$B15401*100+$C15401,-1)</f>
        <v/>
      </c>
      <c r="H15401" s="15">
        <f>IF($D15401=1,$B15401,-1)</f>
        <v/>
      </c>
      <c r="I15401" s="15">
        <f>IF($D15401=1,$C15401,-1)</f>
        <v/>
      </c>
    </row>
    <row r="15402">
      <c r="A15402" s="33" t="n">
        <v>45933.625</v>
      </c>
      <c r="B15402" s="15">
        <f>WEEKDAY($A15402,2)</f>
        <v/>
      </c>
      <c r="C15402" s="15">
        <f>HOUR($A15402)</f>
        <v/>
      </c>
      <c r="D15402" s="15">
        <f>IF(AND($A15402&gt;=Instellingen!$B$6,$A15402&lt;Instellingen!$B$7),1,0)</f>
        <v/>
      </c>
      <c r="E15402" s="15">
        <f>COUNTIF(tData[BezoekStart],"&lt;"&amp;($A15402+1/24))-COUNTIF(tData[BezoekEind],"&lt;="&amp;$A15402)</f>
        <v/>
      </c>
      <c r="F15402" s="15">
        <f>COUNTIF(tData[BezoekLangStart],"&lt;"&amp;($A15402+1/24))-COUNTIF(tData[BezoekLangEind],"&lt;="&amp;$A15402)</f>
        <v/>
      </c>
      <c r="G15402" s="15">
        <f>IF($D15402=1,$B15402*100+$C15402,-1)</f>
        <v/>
      </c>
      <c r="H15402" s="15">
        <f>IF($D15402=1,$B15402,-1)</f>
        <v/>
      </c>
      <c r="I15402" s="15">
        <f>IF($D15402=1,$C15402,-1)</f>
        <v/>
      </c>
    </row>
    <row r="15403">
      <c r="A15403" s="33" t="n">
        <v>45933.66666666666</v>
      </c>
      <c r="B15403" s="15">
        <f>WEEKDAY($A15403,2)</f>
        <v/>
      </c>
      <c r="C15403" s="15">
        <f>HOUR($A15403)</f>
        <v/>
      </c>
      <c r="D15403" s="15">
        <f>IF(AND($A15403&gt;=Instellingen!$B$6,$A15403&lt;Instellingen!$B$7),1,0)</f>
        <v/>
      </c>
      <c r="E15403" s="15">
        <f>COUNTIF(tData[BezoekStart],"&lt;"&amp;($A15403+1/24))-COUNTIF(tData[BezoekEind],"&lt;="&amp;$A15403)</f>
        <v/>
      </c>
      <c r="F15403" s="15">
        <f>COUNTIF(tData[BezoekLangStart],"&lt;"&amp;($A15403+1/24))-COUNTIF(tData[BezoekLangEind],"&lt;="&amp;$A15403)</f>
        <v/>
      </c>
      <c r="G15403" s="15">
        <f>IF($D15403=1,$B15403*100+$C15403,-1)</f>
        <v/>
      </c>
      <c r="H15403" s="15">
        <f>IF($D15403=1,$B15403,-1)</f>
        <v/>
      </c>
      <c r="I15403" s="15">
        <f>IF($D15403=1,$C15403,-1)</f>
        <v/>
      </c>
    </row>
    <row r="15404">
      <c r="A15404" s="33" t="n">
        <v>45933.70833333334</v>
      </c>
      <c r="B15404" s="15">
        <f>WEEKDAY($A15404,2)</f>
        <v/>
      </c>
      <c r="C15404" s="15">
        <f>HOUR($A15404)</f>
        <v/>
      </c>
      <c r="D15404" s="15">
        <f>IF(AND($A15404&gt;=Instellingen!$B$6,$A15404&lt;Instellingen!$B$7),1,0)</f>
        <v/>
      </c>
      <c r="E15404" s="15">
        <f>COUNTIF(tData[BezoekStart],"&lt;"&amp;($A15404+1/24))-COUNTIF(tData[BezoekEind],"&lt;="&amp;$A15404)</f>
        <v/>
      </c>
      <c r="F15404" s="15">
        <f>COUNTIF(tData[BezoekLangStart],"&lt;"&amp;($A15404+1/24))-COUNTIF(tData[BezoekLangEind],"&lt;="&amp;$A15404)</f>
        <v/>
      </c>
      <c r="G15404" s="15">
        <f>IF($D15404=1,$B15404*100+$C15404,-1)</f>
        <v/>
      </c>
      <c r="H15404" s="15">
        <f>IF($D15404=1,$B15404,-1)</f>
        <v/>
      </c>
      <c r="I15404" s="15">
        <f>IF($D15404=1,$C15404,-1)</f>
        <v/>
      </c>
    </row>
    <row r="15405">
      <c r="A15405" s="33" t="n">
        <v>45933.75</v>
      </c>
      <c r="B15405" s="15">
        <f>WEEKDAY($A15405,2)</f>
        <v/>
      </c>
      <c r="C15405" s="15">
        <f>HOUR($A15405)</f>
        <v/>
      </c>
      <c r="D15405" s="15">
        <f>IF(AND($A15405&gt;=Instellingen!$B$6,$A15405&lt;Instellingen!$B$7),1,0)</f>
        <v/>
      </c>
      <c r="E15405" s="15">
        <f>COUNTIF(tData[BezoekStart],"&lt;"&amp;($A15405+1/24))-COUNTIF(tData[BezoekEind],"&lt;="&amp;$A15405)</f>
        <v/>
      </c>
      <c r="F15405" s="15">
        <f>COUNTIF(tData[BezoekLangStart],"&lt;"&amp;($A15405+1/24))-COUNTIF(tData[BezoekLangEind],"&lt;="&amp;$A15405)</f>
        <v/>
      </c>
      <c r="G15405" s="15">
        <f>IF($D15405=1,$B15405*100+$C15405,-1)</f>
        <v/>
      </c>
      <c r="H15405" s="15">
        <f>IF($D15405=1,$B15405,-1)</f>
        <v/>
      </c>
      <c r="I15405" s="15">
        <f>IF($D15405=1,$C15405,-1)</f>
        <v/>
      </c>
    </row>
    <row r="15406">
      <c r="A15406" s="33" t="n">
        <v>45933.79166666666</v>
      </c>
      <c r="B15406" s="15">
        <f>WEEKDAY($A15406,2)</f>
        <v/>
      </c>
      <c r="C15406" s="15">
        <f>HOUR($A15406)</f>
        <v/>
      </c>
      <c r="D15406" s="15">
        <f>IF(AND($A15406&gt;=Instellingen!$B$6,$A15406&lt;Instellingen!$B$7),1,0)</f>
        <v/>
      </c>
      <c r="E15406" s="15">
        <f>COUNTIF(tData[BezoekStart],"&lt;"&amp;($A15406+1/24))-COUNTIF(tData[BezoekEind],"&lt;="&amp;$A15406)</f>
        <v/>
      </c>
      <c r="F15406" s="15">
        <f>COUNTIF(tData[BezoekLangStart],"&lt;"&amp;($A15406+1/24))-COUNTIF(tData[BezoekLangEind],"&lt;="&amp;$A15406)</f>
        <v/>
      </c>
      <c r="G15406" s="15">
        <f>IF($D15406=1,$B15406*100+$C15406,-1)</f>
        <v/>
      </c>
      <c r="H15406" s="15">
        <f>IF($D15406=1,$B15406,-1)</f>
        <v/>
      </c>
      <c r="I15406" s="15">
        <f>IF($D15406=1,$C15406,-1)</f>
        <v/>
      </c>
    </row>
    <row r="15407">
      <c r="A15407" s="33" t="n">
        <v>45933.83333333334</v>
      </c>
      <c r="B15407" s="15">
        <f>WEEKDAY($A15407,2)</f>
        <v/>
      </c>
      <c r="C15407" s="15">
        <f>HOUR($A15407)</f>
        <v/>
      </c>
      <c r="D15407" s="15">
        <f>IF(AND($A15407&gt;=Instellingen!$B$6,$A15407&lt;Instellingen!$B$7),1,0)</f>
        <v/>
      </c>
      <c r="E15407" s="15">
        <f>COUNTIF(tData[BezoekStart],"&lt;"&amp;($A15407+1/24))-COUNTIF(tData[BezoekEind],"&lt;="&amp;$A15407)</f>
        <v/>
      </c>
      <c r="F15407" s="15">
        <f>COUNTIF(tData[BezoekLangStart],"&lt;"&amp;($A15407+1/24))-COUNTIF(tData[BezoekLangEind],"&lt;="&amp;$A15407)</f>
        <v/>
      </c>
      <c r="G15407" s="15">
        <f>IF($D15407=1,$B15407*100+$C15407,-1)</f>
        <v/>
      </c>
      <c r="H15407" s="15">
        <f>IF($D15407=1,$B15407,-1)</f>
        <v/>
      </c>
      <c r="I15407" s="15">
        <f>IF($D15407=1,$C15407,-1)</f>
        <v/>
      </c>
    </row>
    <row r="15408">
      <c r="A15408" s="33" t="n">
        <v>45933.875</v>
      </c>
      <c r="B15408" s="15">
        <f>WEEKDAY($A15408,2)</f>
        <v/>
      </c>
      <c r="C15408" s="15">
        <f>HOUR($A15408)</f>
        <v/>
      </c>
      <c r="D15408" s="15">
        <f>IF(AND($A15408&gt;=Instellingen!$B$6,$A15408&lt;Instellingen!$B$7),1,0)</f>
        <v/>
      </c>
      <c r="E15408" s="15">
        <f>COUNTIF(tData[BezoekStart],"&lt;"&amp;($A15408+1/24))-COUNTIF(tData[BezoekEind],"&lt;="&amp;$A15408)</f>
        <v/>
      </c>
      <c r="F15408" s="15">
        <f>COUNTIF(tData[BezoekLangStart],"&lt;"&amp;($A15408+1/24))-COUNTIF(tData[BezoekLangEind],"&lt;="&amp;$A15408)</f>
        <v/>
      </c>
      <c r="G15408" s="15">
        <f>IF($D15408=1,$B15408*100+$C15408,-1)</f>
        <v/>
      </c>
      <c r="H15408" s="15">
        <f>IF($D15408=1,$B15408,-1)</f>
        <v/>
      </c>
      <c r="I15408" s="15">
        <f>IF($D15408=1,$C15408,-1)</f>
        <v/>
      </c>
    </row>
    <row r="15409">
      <c r="A15409" s="33" t="n">
        <v>45933.91666666666</v>
      </c>
      <c r="B15409" s="15">
        <f>WEEKDAY($A15409,2)</f>
        <v/>
      </c>
      <c r="C15409" s="15">
        <f>HOUR($A15409)</f>
        <v/>
      </c>
      <c r="D15409" s="15">
        <f>IF(AND($A15409&gt;=Instellingen!$B$6,$A15409&lt;Instellingen!$B$7),1,0)</f>
        <v/>
      </c>
      <c r="E15409" s="15">
        <f>COUNTIF(tData[BezoekStart],"&lt;"&amp;($A15409+1/24))-COUNTIF(tData[BezoekEind],"&lt;="&amp;$A15409)</f>
        <v/>
      </c>
      <c r="F15409" s="15">
        <f>COUNTIF(tData[BezoekLangStart],"&lt;"&amp;($A15409+1/24))-COUNTIF(tData[BezoekLangEind],"&lt;="&amp;$A15409)</f>
        <v/>
      </c>
      <c r="G15409" s="15">
        <f>IF($D15409=1,$B15409*100+$C15409,-1)</f>
        <v/>
      </c>
      <c r="H15409" s="15">
        <f>IF($D15409=1,$B15409,-1)</f>
        <v/>
      </c>
      <c r="I15409" s="15">
        <f>IF($D15409=1,$C15409,-1)</f>
        <v/>
      </c>
    </row>
    <row r="15410">
      <c r="A15410" s="33" t="n">
        <v>45933.95833333334</v>
      </c>
      <c r="B15410" s="15">
        <f>WEEKDAY($A15410,2)</f>
        <v/>
      </c>
      <c r="C15410" s="15">
        <f>HOUR($A15410)</f>
        <v/>
      </c>
      <c r="D15410" s="15">
        <f>IF(AND($A15410&gt;=Instellingen!$B$6,$A15410&lt;Instellingen!$B$7),1,0)</f>
        <v/>
      </c>
      <c r="E15410" s="15">
        <f>COUNTIF(tData[BezoekStart],"&lt;"&amp;($A15410+1/24))-COUNTIF(tData[BezoekEind],"&lt;="&amp;$A15410)</f>
        <v/>
      </c>
      <c r="F15410" s="15">
        <f>COUNTIF(tData[BezoekLangStart],"&lt;"&amp;($A15410+1/24))-COUNTIF(tData[BezoekLangEind],"&lt;="&amp;$A15410)</f>
        <v/>
      </c>
      <c r="G15410" s="15">
        <f>IF($D15410=1,$B15410*100+$C15410,-1)</f>
        <v/>
      </c>
      <c r="H15410" s="15">
        <f>IF($D15410=1,$B15410,-1)</f>
        <v/>
      </c>
      <c r="I15410" s="15">
        <f>IF($D15410=1,$C15410,-1)</f>
        <v/>
      </c>
    </row>
    <row r="15411">
      <c r="A15411" s="33" t="n">
        <v>45934</v>
      </c>
      <c r="B15411" s="15">
        <f>WEEKDAY($A15411,2)</f>
        <v/>
      </c>
      <c r="C15411" s="15">
        <f>HOUR($A15411)</f>
        <v/>
      </c>
      <c r="D15411" s="15">
        <f>IF(AND($A15411&gt;=Instellingen!$B$6,$A15411&lt;Instellingen!$B$7),1,0)</f>
        <v/>
      </c>
      <c r="E15411" s="15">
        <f>COUNTIF(tData[BezoekStart],"&lt;"&amp;($A15411+1/24))-COUNTIF(tData[BezoekEind],"&lt;="&amp;$A15411)</f>
        <v/>
      </c>
      <c r="F15411" s="15">
        <f>COUNTIF(tData[BezoekLangStart],"&lt;"&amp;($A15411+1/24))-COUNTIF(tData[BezoekLangEind],"&lt;="&amp;$A15411)</f>
        <v/>
      </c>
      <c r="G15411" s="15">
        <f>IF($D15411=1,$B15411*100+$C15411,-1)</f>
        <v/>
      </c>
      <c r="H15411" s="15">
        <f>IF($D15411=1,$B15411,-1)</f>
        <v/>
      </c>
      <c r="I15411" s="15">
        <f>IF($D15411=1,$C15411,-1)</f>
        <v/>
      </c>
    </row>
    <row r="15412">
      <c r="A15412" s="33" t="n">
        <v>45934.04166666666</v>
      </c>
      <c r="B15412" s="15">
        <f>WEEKDAY($A15412,2)</f>
        <v/>
      </c>
      <c r="C15412" s="15">
        <f>HOUR($A15412)</f>
        <v/>
      </c>
      <c r="D15412" s="15">
        <f>IF(AND($A15412&gt;=Instellingen!$B$6,$A15412&lt;Instellingen!$B$7),1,0)</f>
        <v/>
      </c>
      <c r="E15412" s="15">
        <f>COUNTIF(tData[BezoekStart],"&lt;"&amp;($A15412+1/24))-COUNTIF(tData[BezoekEind],"&lt;="&amp;$A15412)</f>
        <v/>
      </c>
      <c r="F15412" s="15">
        <f>COUNTIF(tData[BezoekLangStart],"&lt;"&amp;($A15412+1/24))-COUNTIF(tData[BezoekLangEind],"&lt;="&amp;$A15412)</f>
        <v/>
      </c>
      <c r="G15412" s="15">
        <f>IF($D15412=1,$B15412*100+$C15412,-1)</f>
        <v/>
      </c>
      <c r="H15412" s="15">
        <f>IF($D15412=1,$B15412,-1)</f>
        <v/>
      </c>
      <c r="I15412" s="15">
        <f>IF($D15412=1,$C15412,-1)</f>
        <v/>
      </c>
    </row>
    <row r="15413">
      <c r="A15413" s="33" t="n">
        <v>45934.08333333334</v>
      </c>
      <c r="B15413" s="15">
        <f>WEEKDAY($A15413,2)</f>
        <v/>
      </c>
      <c r="C15413" s="15">
        <f>HOUR($A15413)</f>
        <v/>
      </c>
      <c r="D15413" s="15">
        <f>IF(AND($A15413&gt;=Instellingen!$B$6,$A15413&lt;Instellingen!$B$7),1,0)</f>
        <v/>
      </c>
      <c r="E15413" s="15">
        <f>COUNTIF(tData[BezoekStart],"&lt;"&amp;($A15413+1/24))-COUNTIF(tData[BezoekEind],"&lt;="&amp;$A15413)</f>
        <v/>
      </c>
      <c r="F15413" s="15">
        <f>COUNTIF(tData[BezoekLangStart],"&lt;"&amp;($A15413+1/24))-COUNTIF(tData[BezoekLangEind],"&lt;="&amp;$A15413)</f>
        <v/>
      </c>
      <c r="G15413" s="15">
        <f>IF($D15413=1,$B15413*100+$C15413,-1)</f>
        <v/>
      </c>
      <c r="H15413" s="15">
        <f>IF($D15413=1,$B15413,-1)</f>
        <v/>
      </c>
      <c r="I15413" s="15">
        <f>IF($D15413=1,$C15413,-1)</f>
        <v/>
      </c>
    </row>
    <row r="15414">
      <c r="A15414" s="33" t="n">
        <v>45934.125</v>
      </c>
      <c r="B15414" s="15">
        <f>WEEKDAY($A15414,2)</f>
        <v/>
      </c>
      <c r="C15414" s="15">
        <f>HOUR($A15414)</f>
        <v/>
      </c>
      <c r="D15414" s="15">
        <f>IF(AND($A15414&gt;=Instellingen!$B$6,$A15414&lt;Instellingen!$B$7),1,0)</f>
        <v/>
      </c>
      <c r="E15414" s="15">
        <f>COUNTIF(tData[BezoekStart],"&lt;"&amp;($A15414+1/24))-COUNTIF(tData[BezoekEind],"&lt;="&amp;$A15414)</f>
        <v/>
      </c>
      <c r="F15414" s="15">
        <f>COUNTIF(tData[BezoekLangStart],"&lt;"&amp;($A15414+1/24))-COUNTIF(tData[BezoekLangEind],"&lt;="&amp;$A15414)</f>
        <v/>
      </c>
      <c r="G15414" s="15">
        <f>IF($D15414=1,$B15414*100+$C15414,-1)</f>
        <v/>
      </c>
      <c r="H15414" s="15">
        <f>IF($D15414=1,$B15414,-1)</f>
        <v/>
      </c>
      <c r="I15414" s="15">
        <f>IF($D15414=1,$C15414,-1)</f>
        <v/>
      </c>
    </row>
    <row r="15415">
      <c r="A15415" s="33" t="n">
        <v>45934.16666666666</v>
      </c>
      <c r="B15415" s="15">
        <f>WEEKDAY($A15415,2)</f>
        <v/>
      </c>
      <c r="C15415" s="15">
        <f>HOUR($A15415)</f>
        <v/>
      </c>
      <c r="D15415" s="15">
        <f>IF(AND($A15415&gt;=Instellingen!$B$6,$A15415&lt;Instellingen!$B$7),1,0)</f>
        <v/>
      </c>
      <c r="E15415" s="15">
        <f>COUNTIF(tData[BezoekStart],"&lt;"&amp;($A15415+1/24))-COUNTIF(tData[BezoekEind],"&lt;="&amp;$A15415)</f>
        <v/>
      </c>
      <c r="F15415" s="15">
        <f>COUNTIF(tData[BezoekLangStart],"&lt;"&amp;($A15415+1/24))-COUNTIF(tData[BezoekLangEind],"&lt;="&amp;$A15415)</f>
        <v/>
      </c>
      <c r="G15415" s="15">
        <f>IF($D15415=1,$B15415*100+$C15415,-1)</f>
        <v/>
      </c>
      <c r="H15415" s="15">
        <f>IF($D15415=1,$B15415,-1)</f>
        <v/>
      </c>
      <c r="I15415" s="15">
        <f>IF($D15415=1,$C15415,-1)</f>
        <v/>
      </c>
    </row>
    <row r="15416">
      <c r="A15416" s="33" t="n">
        <v>45934.20833333334</v>
      </c>
      <c r="B15416" s="15">
        <f>WEEKDAY($A15416,2)</f>
        <v/>
      </c>
      <c r="C15416" s="15">
        <f>HOUR($A15416)</f>
        <v/>
      </c>
      <c r="D15416" s="15">
        <f>IF(AND($A15416&gt;=Instellingen!$B$6,$A15416&lt;Instellingen!$B$7),1,0)</f>
        <v/>
      </c>
      <c r="E15416" s="15">
        <f>COUNTIF(tData[BezoekStart],"&lt;"&amp;($A15416+1/24))-COUNTIF(tData[BezoekEind],"&lt;="&amp;$A15416)</f>
        <v/>
      </c>
      <c r="F15416" s="15">
        <f>COUNTIF(tData[BezoekLangStart],"&lt;"&amp;($A15416+1/24))-COUNTIF(tData[BezoekLangEind],"&lt;="&amp;$A15416)</f>
        <v/>
      </c>
      <c r="G15416" s="15">
        <f>IF($D15416=1,$B15416*100+$C15416,-1)</f>
        <v/>
      </c>
      <c r="H15416" s="15">
        <f>IF($D15416=1,$B15416,-1)</f>
        <v/>
      </c>
      <c r="I15416" s="15">
        <f>IF($D15416=1,$C15416,-1)</f>
        <v/>
      </c>
    </row>
    <row r="15417">
      <c r="A15417" s="33" t="n">
        <v>45934.25</v>
      </c>
      <c r="B15417" s="15">
        <f>WEEKDAY($A15417,2)</f>
        <v/>
      </c>
      <c r="C15417" s="15">
        <f>HOUR($A15417)</f>
        <v/>
      </c>
      <c r="D15417" s="15">
        <f>IF(AND($A15417&gt;=Instellingen!$B$6,$A15417&lt;Instellingen!$B$7),1,0)</f>
        <v/>
      </c>
      <c r="E15417" s="15">
        <f>COUNTIF(tData[BezoekStart],"&lt;"&amp;($A15417+1/24))-COUNTIF(tData[BezoekEind],"&lt;="&amp;$A15417)</f>
        <v/>
      </c>
      <c r="F15417" s="15">
        <f>COUNTIF(tData[BezoekLangStart],"&lt;"&amp;($A15417+1/24))-COUNTIF(tData[BezoekLangEind],"&lt;="&amp;$A15417)</f>
        <v/>
      </c>
      <c r="G15417" s="15">
        <f>IF($D15417=1,$B15417*100+$C15417,-1)</f>
        <v/>
      </c>
      <c r="H15417" s="15">
        <f>IF($D15417=1,$B15417,-1)</f>
        <v/>
      </c>
      <c r="I15417" s="15">
        <f>IF($D15417=1,$C15417,-1)</f>
        <v/>
      </c>
    </row>
    <row r="15418">
      <c r="A15418" s="33" t="n">
        <v>45934.29166666666</v>
      </c>
      <c r="B15418" s="15">
        <f>WEEKDAY($A15418,2)</f>
        <v/>
      </c>
      <c r="C15418" s="15">
        <f>HOUR($A15418)</f>
        <v/>
      </c>
      <c r="D15418" s="15">
        <f>IF(AND($A15418&gt;=Instellingen!$B$6,$A15418&lt;Instellingen!$B$7),1,0)</f>
        <v/>
      </c>
      <c r="E15418" s="15">
        <f>COUNTIF(tData[BezoekStart],"&lt;"&amp;($A15418+1/24))-COUNTIF(tData[BezoekEind],"&lt;="&amp;$A15418)</f>
        <v/>
      </c>
      <c r="F15418" s="15">
        <f>COUNTIF(tData[BezoekLangStart],"&lt;"&amp;($A15418+1/24))-COUNTIF(tData[BezoekLangEind],"&lt;="&amp;$A15418)</f>
        <v/>
      </c>
      <c r="G15418" s="15">
        <f>IF($D15418=1,$B15418*100+$C15418,-1)</f>
        <v/>
      </c>
      <c r="H15418" s="15">
        <f>IF($D15418=1,$B15418,-1)</f>
        <v/>
      </c>
      <c r="I15418" s="15">
        <f>IF($D15418=1,$C15418,-1)</f>
        <v/>
      </c>
    </row>
    <row r="15419">
      <c r="A15419" s="33" t="n">
        <v>45934.33333333334</v>
      </c>
      <c r="B15419" s="15">
        <f>WEEKDAY($A15419,2)</f>
        <v/>
      </c>
      <c r="C15419" s="15">
        <f>HOUR($A15419)</f>
        <v/>
      </c>
      <c r="D15419" s="15">
        <f>IF(AND($A15419&gt;=Instellingen!$B$6,$A15419&lt;Instellingen!$B$7),1,0)</f>
        <v/>
      </c>
      <c r="E15419" s="15">
        <f>COUNTIF(tData[BezoekStart],"&lt;"&amp;($A15419+1/24))-COUNTIF(tData[BezoekEind],"&lt;="&amp;$A15419)</f>
        <v/>
      </c>
      <c r="F15419" s="15">
        <f>COUNTIF(tData[BezoekLangStart],"&lt;"&amp;($A15419+1/24))-COUNTIF(tData[BezoekLangEind],"&lt;="&amp;$A15419)</f>
        <v/>
      </c>
      <c r="G15419" s="15">
        <f>IF($D15419=1,$B15419*100+$C15419,-1)</f>
        <v/>
      </c>
      <c r="H15419" s="15">
        <f>IF($D15419=1,$B15419,-1)</f>
        <v/>
      </c>
      <c r="I15419" s="15">
        <f>IF($D15419=1,$C15419,-1)</f>
        <v/>
      </c>
    </row>
    <row r="15420">
      <c r="A15420" s="33" t="n">
        <v>45934.375</v>
      </c>
      <c r="B15420" s="15">
        <f>WEEKDAY($A15420,2)</f>
        <v/>
      </c>
      <c r="C15420" s="15">
        <f>HOUR($A15420)</f>
        <v/>
      </c>
      <c r="D15420" s="15">
        <f>IF(AND($A15420&gt;=Instellingen!$B$6,$A15420&lt;Instellingen!$B$7),1,0)</f>
        <v/>
      </c>
      <c r="E15420" s="15">
        <f>COUNTIF(tData[BezoekStart],"&lt;"&amp;($A15420+1/24))-COUNTIF(tData[BezoekEind],"&lt;="&amp;$A15420)</f>
        <v/>
      </c>
      <c r="F15420" s="15">
        <f>COUNTIF(tData[BezoekLangStart],"&lt;"&amp;($A15420+1/24))-COUNTIF(tData[BezoekLangEind],"&lt;="&amp;$A15420)</f>
        <v/>
      </c>
      <c r="G15420" s="15">
        <f>IF($D15420=1,$B15420*100+$C15420,-1)</f>
        <v/>
      </c>
      <c r="H15420" s="15">
        <f>IF($D15420=1,$B15420,-1)</f>
        <v/>
      </c>
      <c r="I15420" s="15">
        <f>IF($D15420=1,$C15420,-1)</f>
        <v/>
      </c>
    </row>
    <row r="15421">
      <c r="A15421" s="33" t="n">
        <v>45934.41666666666</v>
      </c>
      <c r="B15421" s="15">
        <f>WEEKDAY($A15421,2)</f>
        <v/>
      </c>
      <c r="C15421" s="15">
        <f>HOUR($A15421)</f>
        <v/>
      </c>
      <c r="D15421" s="15">
        <f>IF(AND($A15421&gt;=Instellingen!$B$6,$A15421&lt;Instellingen!$B$7),1,0)</f>
        <v/>
      </c>
      <c r="E15421" s="15">
        <f>COUNTIF(tData[BezoekStart],"&lt;"&amp;($A15421+1/24))-COUNTIF(tData[BezoekEind],"&lt;="&amp;$A15421)</f>
        <v/>
      </c>
      <c r="F15421" s="15">
        <f>COUNTIF(tData[BezoekLangStart],"&lt;"&amp;($A15421+1/24))-COUNTIF(tData[BezoekLangEind],"&lt;="&amp;$A15421)</f>
        <v/>
      </c>
      <c r="G15421" s="15">
        <f>IF($D15421=1,$B15421*100+$C15421,-1)</f>
        <v/>
      </c>
      <c r="H15421" s="15">
        <f>IF($D15421=1,$B15421,-1)</f>
        <v/>
      </c>
      <c r="I15421" s="15">
        <f>IF($D15421=1,$C15421,-1)</f>
        <v/>
      </c>
    </row>
    <row r="15422">
      <c r="A15422" s="33" t="n">
        <v>45934.45833333334</v>
      </c>
      <c r="B15422" s="15">
        <f>WEEKDAY($A15422,2)</f>
        <v/>
      </c>
      <c r="C15422" s="15">
        <f>HOUR($A15422)</f>
        <v/>
      </c>
      <c r="D15422" s="15">
        <f>IF(AND($A15422&gt;=Instellingen!$B$6,$A15422&lt;Instellingen!$B$7),1,0)</f>
        <v/>
      </c>
      <c r="E15422" s="15">
        <f>COUNTIF(tData[BezoekStart],"&lt;"&amp;($A15422+1/24))-COUNTIF(tData[BezoekEind],"&lt;="&amp;$A15422)</f>
        <v/>
      </c>
      <c r="F15422" s="15">
        <f>COUNTIF(tData[BezoekLangStart],"&lt;"&amp;($A15422+1/24))-COUNTIF(tData[BezoekLangEind],"&lt;="&amp;$A15422)</f>
        <v/>
      </c>
      <c r="G15422" s="15">
        <f>IF($D15422=1,$B15422*100+$C15422,-1)</f>
        <v/>
      </c>
      <c r="H15422" s="15">
        <f>IF($D15422=1,$B15422,-1)</f>
        <v/>
      </c>
      <c r="I15422" s="15">
        <f>IF($D15422=1,$C15422,-1)</f>
        <v/>
      </c>
    </row>
    <row r="15423">
      <c r="A15423" s="33" t="n">
        <v>45934.5</v>
      </c>
      <c r="B15423" s="15">
        <f>WEEKDAY($A15423,2)</f>
        <v/>
      </c>
      <c r="C15423" s="15">
        <f>HOUR($A15423)</f>
        <v/>
      </c>
      <c r="D15423" s="15">
        <f>IF(AND($A15423&gt;=Instellingen!$B$6,$A15423&lt;Instellingen!$B$7),1,0)</f>
        <v/>
      </c>
      <c r="E15423" s="15">
        <f>COUNTIF(tData[BezoekStart],"&lt;"&amp;($A15423+1/24))-COUNTIF(tData[BezoekEind],"&lt;="&amp;$A15423)</f>
        <v/>
      </c>
      <c r="F15423" s="15">
        <f>COUNTIF(tData[BezoekLangStart],"&lt;"&amp;($A15423+1/24))-COUNTIF(tData[BezoekLangEind],"&lt;="&amp;$A15423)</f>
        <v/>
      </c>
      <c r="G15423" s="15">
        <f>IF($D15423=1,$B15423*100+$C15423,-1)</f>
        <v/>
      </c>
      <c r="H15423" s="15">
        <f>IF($D15423=1,$B15423,-1)</f>
        <v/>
      </c>
      <c r="I15423" s="15">
        <f>IF($D15423=1,$C15423,-1)</f>
        <v/>
      </c>
    </row>
    <row r="15424">
      <c r="A15424" s="33" t="n">
        <v>45934.54166666666</v>
      </c>
      <c r="B15424" s="15">
        <f>WEEKDAY($A15424,2)</f>
        <v/>
      </c>
      <c r="C15424" s="15">
        <f>HOUR($A15424)</f>
        <v/>
      </c>
      <c r="D15424" s="15">
        <f>IF(AND($A15424&gt;=Instellingen!$B$6,$A15424&lt;Instellingen!$B$7),1,0)</f>
        <v/>
      </c>
      <c r="E15424" s="15">
        <f>COUNTIF(tData[BezoekStart],"&lt;"&amp;($A15424+1/24))-COUNTIF(tData[BezoekEind],"&lt;="&amp;$A15424)</f>
        <v/>
      </c>
      <c r="F15424" s="15">
        <f>COUNTIF(tData[BezoekLangStart],"&lt;"&amp;($A15424+1/24))-COUNTIF(tData[BezoekLangEind],"&lt;="&amp;$A15424)</f>
        <v/>
      </c>
      <c r="G15424" s="15">
        <f>IF($D15424=1,$B15424*100+$C15424,-1)</f>
        <v/>
      </c>
      <c r="H15424" s="15">
        <f>IF($D15424=1,$B15424,-1)</f>
        <v/>
      </c>
      <c r="I15424" s="15">
        <f>IF($D15424=1,$C15424,-1)</f>
        <v/>
      </c>
    </row>
    <row r="15425">
      <c r="A15425" s="33" t="n">
        <v>45934.58333333334</v>
      </c>
      <c r="B15425" s="15">
        <f>WEEKDAY($A15425,2)</f>
        <v/>
      </c>
      <c r="C15425" s="15">
        <f>HOUR($A15425)</f>
        <v/>
      </c>
      <c r="D15425" s="15">
        <f>IF(AND($A15425&gt;=Instellingen!$B$6,$A15425&lt;Instellingen!$B$7),1,0)</f>
        <v/>
      </c>
      <c r="E15425" s="15">
        <f>COUNTIF(tData[BezoekStart],"&lt;"&amp;($A15425+1/24))-COUNTIF(tData[BezoekEind],"&lt;="&amp;$A15425)</f>
        <v/>
      </c>
      <c r="F15425" s="15">
        <f>COUNTIF(tData[BezoekLangStart],"&lt;"&amp;($A15425+1/24))-COUNTIF(tData[BezoekLangEind],"&lt;="&amp;$A15425)</f>
        <v/>
      </c>
      <c r="G15425" s="15">
        <f>IF($D15425=1,$B15425*100+$C15425,-1)</f>
        <v/>
      </c>
      <c r="H15425" s="15">
        <f>IF($D15425=1,$B15425,-1)</f>
        <v/>
      </c>
      <c r="I15425" s="15">
        <f>IF($D15425=1,$C15425,-1)</f>
        <v/>
      </c>
    </row>
    <row r="15426">
      <c r="A15426" s="33" t="n">
        <v>45934.625</v>
      </c>
      <c r="B15426" s="15">
        <f>WEEKDAY($A15426,2)</f>
        <v/>
      </c>
      <c r="C15426" s="15">
        <f>HOUR($A15426)</f>
        <v/>
      </c>
      <c r="D15426" s="15">
        <f>IF(AND($A15426&gt;=Instellingen!$B$6,$A15426&lt;Instellingen!$B$7),1,0)</f>
        <v/>
      </c>
      <c r="E15426" s="15">
        <f>COUNTIF(tData[BezoekStart],"&lt;"&amp;($A15426+1/24))-COUNTIF(tData[BezoekEind],"&lt;="&amp;$A15426)</f>
        <v/>
      </c>
      <c r="F15426" s="15">
        <f>COUNTIF(tData[BezoekLangStart],"&lt;"&amp;($A15426+1/24))-COUNTIF(tData[BezoekLangEind],"&lt;="&amp;$A15426)</f>
        <v/>
      </c>
      <c r="G15426" s="15">
        <f>IF($D15426=1,$B15426*100+$C15426,-1)</f>
        <v/>
      </c>
      <c r="H15426" s="15">
        <f>IF($D15426=1,$B15426,-1)</f>
        <v/>
      </c>
      <c r="I15426" s="15">
        <f>IF($D15426=1,$C15426,-1)</f>
        <v/>
      </c>
    </row>
    <row r="15427">
      <c r="A15427" s="33" t="n">
        <v>45934.66666666666</v>
      </c>
      <c r="B15427" s="15">
        <f>WEEKDAY($A15427,2)</f>
        <v/>
      </c>
      <c r="C15427" s="15">
        <f>HOUR($A15427)</f>
        <v/>
      </c>
      <c r="D15427" s="15">
        <f>IF(AND($A15427&gt;=Instellingen!$B$6,$A15427&lt;Instellingen!$B$7),1,0)</f>
        <v/>
      </c>
      <c r="E15427" s="15">
        <f>COUNTIF(tData[BezoekStart],"&lt;"&amp;($A15427+1/24))-COUNTIF(tData[BezoekEind],"&lt;="&amp;$A15427)</f>
        <v/>
      </c>
      <c r="F15427" s="15">
        <f>COUNTIF(tData[BezoekLangStart],"&lt;"&amp;($A15427+1/24))-COUNTIF(tData[BezoekLangEind],"&lt;="&amp;$A15427)</f>
        <v/>
      </c>
      <c r="G15427" s="15">
        <f>IF($D15427=1,$B15427*100+$C15427,-1)</f>
        <v/>
      </c>
      <c r="H15427" s="15">
        <f>IF($D15427=1,$B15427,-1)</f>
        <v/>
      </c>
      <c r="I15427" s="15">
        <f>IF($D15427=1,$C15427,-1)</f>
        <v/>
      </c>
    </row>
    <row r="15428">
      <c r="A15428" s="33" t="n">
        <v>45934.70833333334</v>
      </c>
      <c r="B15428" s="15">
        <f>WEEKDAY($A15428,2)</f>
        <v/>
      </c>
      <c r="C15428" s="15">
        <f>HOUR($A15428)</f>
        <v/>
      </c>
      <c r="D15428" s="15">
        <f>IF(AND($A15428&gt;=Instellingen!$B$6,$A15428&lt;Instellingen!$B$7),1,0)</f>
        <v/>
      </c>
      <c r="E15428" s="15">
        <f>COUNTIF(tData[BezoekStart],"&lt;"&amp;($A15428+1/24))-COUNTIF(tData[BezoekEind],"&lt;="&amp;$A15428)</f>
        <v/>
      </c>
      <c r="F15428" s="15">
        <f>COUNTIF(tData[BezoekLangStart],"&lt;"&amp;($A15428+1/24))-COUNTIF(tData[BezoekLangEind],"&lt;="&amp;$A15428)</f>
        <v/>
      </c>
      <c r="G15428" s="15">
        <f>IF($D15428=1,$B15428*100+$C15428,-1)</f>
        <v/>
      </c>
      <c r="H15428" s="15">
        <f>IF($D15428=1,$B15428,-1)</f>
        <v/>
      </c>
      <c r="I15428" s="15">
        <f>IF($D15428=1,$C15428,-1)</f>
        <v/>
      </c>
    </row>
    <row r="15429">
      <c r="A15429" s="33" t="n">
        <v>45934.75</v>
      </c>
      <c r="B15429" s="15">
        <f>WEEKDAY($A15429,2)</f>
        <v/>
      </c>
      <c r="C15429" s="15">
        <f>HOUR($A15429)</f>
        <v/>
      </c>
      <c r="D15429" s="15">
        <f>IF(AND($A15429&gt;=Instellingen!$B$6,$A15429&lt;Instellingen!$B$7),1,0)</f>
        <v/>
      </c>
      <c r="E15429" s="15">
        <f>COUNTIF(tData[BezoekStart],"&lt;"&amp;($A15429+1/24))-COUNTIF(tData[BezoekEind],"&lt;="&amp;$A15429)</f>
        <v/>
      </c>
      <c r="F15429" s="15">
        <f>COUNTIF(tData[BezoekLangStart],"&lt;"&amp;($A15429+1/24))-COUNTIF(tData[BezoekLangEind],"&lt;="&amp;$A15429)</f>
        <v/>
      </c>
      <c r="G15429" s="15">
        <f>IF($D15429=1,$B15429*100+$C15429,-1)</f>
        <v/>
      </c>
      <c r="H15429" s="15">
        <f>IF($D15429=1,$B15429,-1)</f>
        <v/>
      </c>
      <c r="I15429" s="15">
        <f>IF($D15429=1,$C15429,-1)</f>
        <v/>
      </c>
    </row>
    <row r="15430">
      <c r="A15430" s="33" t="n">
        <v>45934.79166666666</v>
      </c>
      <c r="B15430" s="15">
        <f>WEEKDAY($A15430,2)</f>
        <v/>
      </c>
      <c r="C15430" s="15">
        <f>HOUR($A15430)</f>
        <v/>
      </c>
      <c r="D15430" s="15">
        <f>IF(AND($A15430&gt;=Instellingen!$B$6,$A15430&lt;Instellingen!$B$7),1,0)</f>
        <v/>
      </c>
      <c r="E15430" s="15">
        <f>COUNTIF(tData[BezoekStart],"&lt;"&amp;($A15430+1/24))-COUNTIF(tData[BezoekEind],"&lt;="&amp;$A15430)</f>
        <v/>
      </c>
      <c r="F15430" s="15">
        <f>COUNTIF(tData[BezoekLangStart],"&lt;"&amp;($A15430+1/24))-COUNTIF(tData[BezoekLangEind],"&lt;="&amp;$A15430)</f>
        <v/>
      </c>
      <c r="G15430" s="15">
        <f>IF($D15430=1,$B15430*100+$C15430,-1)</f>
        <v/>
      </c>
      <c r="H15430" s="15">
        <f>IF($D15430=1,$B15430,-1)</f>
        <v/>
      </c>
      <c r="I15430" s="15">
        <f>IF($D15430=1,$C15430,-1)</f>
        <v/>
      </c>
    </row>
    <row r="15431">
      <c r="A15431" s="33" t="n">
        <v>45934.83333333334</v>
      </c>
      <c r="B15431" s="15">
        <f>WEEKDAY($A15431,2)</f>
        <v/>
      </c>
      <c r="C15431" s="15">
        <f>HOUR($A15431)</f>
        <v/>
      </c>
      <c r="D15431" s="15">
        <f>IF(AND($A15431&gt;=Instellingen!$B$6,$A15431&lt;Instellingen!$B$7),1,0)</f>
        <v/>
      </c>
      <c r="E15431" s="15">
        <f>COUNTIF(tData[BezoekStart],"&lt;"&amp;($A15431+1/24))-COUNTIF(tData[BezoekEind],"&lt;="&amp;$A15431)</f>
        <v/>
      </c>
      <c r="F15431" s="15">
        <f>COUNTIF(tData[BezoekLangStart],"&lt;"&amp;($A15431+1/24))-COUNTIF(tData[BezoekLangEind],"&lt;="&amp;$A15431)</f>
        <v/>
      </c>
      <c r="G15431" s="15">
        <f>IF($D15431=1,$B15431*100+$C15431,-1)</f>
        <v/>
      </c>
      <c r="H15431" s="15">
        <f>IF($D15431=1,$B15431,-1)</f>
        <v/>
      </c>
      <c r="I15431" s="15">
        <f>IF($D15431=1,$C15431,-1)</f>
        <v/>
      </c>
    </row>
    <row r="15432">
      <c r="A15432" s="33" t="n">
        <v>45934.875</v>
      </c>
      <c r="B15432" s="15">
        <f>WEEKDAY($A15432,2)</f>
        <v/>
      </c>
      <c r="C15432" s="15">
        <f>HOUR($A15432)</f>
        <v/>
      </c>
      <c r="D15432" s="15">
        <f>IF(AND($A15432&gt;=Instellingen!$B$6,$A15432&lt;Instellingen!$B$7),1,0)</f>
        <v/>
      </c>
      <c r="E15432" s="15">
        <f>COUNTIF(tData[BezoekStart],"&lt;"&amp;($A15432+1/24))-COUNTIF(tData[BezoekEind],"&lt;="&amp;$A15432)</f>
        <v/>
      </c>
      <c r="F15432" s="15">
        <f>COUNTIF(tData[BezoekLangStart],"&lt;"&amp;($A15432+1/24))-COUNTIF(tData[BezoekLangEind],"&lt;="&amp;$A15432)</f>
        <v/>
      </c>
      <c r="G15432" s="15">
        <f>IF($D15432=1,$B15432*100+$C15432,-1)</f>
        <v/>
      </c>
      <c r="H15432" s="15">
        <f>IF($D15432=1,$B15432,-1)</f>
        <v/>
      </c>
      <c r="I15432" s="15">
        <f>IF($D15432=1,$C15432,-1)</f>
        <v/>
      </c>
    </row>
    <row r="15433">
      <c r="A15433" s="33" t="n">
        <v>45934.91666666666</v>
      </c>
      <c r="B15433" s="15">
        <f>WEEKDAY($A15433,2)</f>
        <v/>
      </c>
      <c r="C15433" s="15">
        <f>HOUR($A15433)</f>
        <v/>
      </c>
      <c r="D15433" s="15">
        <f>IF(AND($A15433&gt;=Instellingen!$B$6,$A15433&lt;Instellingen!$B$7),1,0)</f>
        <v/>
      </c>
      <c r="E15433" s="15">
        <f>COUNTIF(tData[BezoekStart],"&lt;"&amp;($A15433+1/24))-COUNTIF(tData[BezoekEind],"&lt;="&amp;$A15433)</f>
        <v/>
      </c>
      <c r="F15433" s="15">
        <f>COUNTIF(tData[BezoekLangStart],"&lt;"&amp;($A15433+1/24))-COUNTIF(tData[BezoekLangEind],"&lt;="&amp;$A15433)</f>
        <v/>
      </c>
      <c r="G15433" s="15">
        <f>IF($D15433=1,$B15433*100+$C15433,-1)</f>
        <v/>
      </c>
      <c r="H15433" s="15">
        <f>IF($D15433=1,$B15433,-1)</f>
        <v/>
      </c>
      <c r="I15433" s="15">
        <f>IF($D15433=1,$C15433,-1)</f>
        <v/>
      </c>
    </row>
    <row r="15434">
      <c r="A15434" s="33" t="n">
        <v>45934.95833333334</v>
      </c>
      <c r="B15434" s="15">
        <f>WEEKDAY($A15434,2)</f>
        <v/>
      </c>
      <c r="C15434" s="15">
        <f>HOUR($A15434)</f>
        <v/>
      </c>
      <c r="D15434" s="15">
        <f>IF(AND($A15434&gt;=Instellingen!$B$6,$A15434&lt;Instellingen!$B$7),1,0)</f>
        <v/>
      </c>
      <c r="E15434" s="15">
        <f>COUNTIF(tData[BezoekStart],"&lt;"&amp;($A15434+1/24))-COUNTIF(tData[BezoekEind],"&lt;="&amp;$A15434)</f>
        <v/>
      </c>
      <c r="F15434" s="15">
        <f>COUNTIF(tData[BezoekLangStart],"&lt;"&amp;($A15434+1/24))-COUNTIF(tData[BezoekLangEind],"&lt;="&amp;$A15434)</f>
        <v/>
      </c>
      <c r="G15434" s="15">
        <f>IF($D15434=1,$B15434*100+$C15434,-1)</f>
        <v/>
      </c>
      <c r="H15434" s="15">
        <f>IF($D15434=1,$B15434,-1)</f>
        <v/>
      </c>
      <c r="I15434" s="15">
        <f>IF($D15434=1,$C15434,-1)</f>
        <v/>
      </c>
    </row>
    <row r="15435">
      <c r="A15435" s="33" t="n">
        <v>45935</v>
      </c>
      <c r="B15435" s="15">
        <f>WEEKDAY($A15435,2)</f>
        <v/>
      </c>
      <c r="C15435" s="15">
        <f>HOUR($A15435)</f>
        <v/>
      </c>
      <c r="D15435" s="15">
        <f>IF(AND($A15435&gt;=Instellingen!$B$6,$A15435&lt;Instellingen!$B$7),1,0)</f>
        <v/>
      </c>
      <c r="E15435" s="15">
        <f>COUNTIF(tData[BezoekStart],"&lt;"&amp;($A15435+1/24))-COUNTIF(tData[BezoekEind],"&lt;="&amp;$A15435)</f>
        <v/>
      </c>
      <c r="F15435" s="15">
        <f>COUNTIF(tData[BezoekLangStart],"&lt;"&amp;($A15435+1/24))-COUNTIF(tData[BezoekLangEind],"&lt;="&amp;$A15435)</f>
        <v/>
      </c>
      <c r="G15435" s="15">
        <f>IF($D15435=1,$B15435*100+$C15435,-1)</f>
        <v/>
      </c>
      <c r="H15435" s="15">
        <f>IF($D15435=1,$B15435,-1)</f>
        <v/>
      </c>
      <c r="I15435" s="15">
        <f>IF($D15435=1,$C15435,-1)</f>
        <v/>
      </c>
    </row>
    <row r="15436">
      <c r="A15436" s="33" t="n">
        <v>45935.04166666666</v>
      </c>
      <c r="B15436" s="15">
        <f>WEEKDAY($A15436,2)</f>
        <v/>
      </c>
      <c r="C15436" s="15">
        <f>HOUR($A15436)</f>
        <v/>
      </c>
      <c r="D15436" s="15">
        <f>IF(AND($A15436&gt;=Instellingen!$B$6,$A15436&lt;Instellingen!$B$7),1,0)</f>
        <v/>
      </c>
      <c r="E15436" s="15">
        <f>COUNTIF(tData[BezoekStart],"&lt;"&amp;($A15436+1/24))-COUNTIF(tData[BezoekEind],"&lt;="&amp;$A15436)</f>
        <v/>
      </c>
      <c r="F15436" s="15">
        <f>COUNTIF(tData[BezoekLangStart],"&lt;"&amp;($A15436+1/24))-COUNTIF(tData[BezoekLangEind],"&lt;="&amp;$A15436)</f>
        <v/>
      </c>
      <c r="G15436" s="15">
        <f>IF($D15436=1,$B15436*100+$C15436,-1)</f>
        <v/>
      </c>
      <c r="H15436" s="15">
        <f>IF($D15436=1,$B15436,-1)</f>
        <v/>
      </c>
      <c r="I15436" s="15">
        <f>IF($D15436=1,$C15436,-1)</f>
        <v/>
      </c>
    </row>
    <row r="15437">
      <c r="A15437" s="33" t="n">
        <v>45935.08333333334</v>
      </c>
      <c r="B15437" s="15">
        <f>WEEKDAY($A15437,2)</f>
        <v/>
      </c>
      <c r="C15437" s="15">
        <f>HOUR($A15437)</f>
        <v/>
      </c>
      <c r="D15437" s="15">
        <f>IF(AND($A15437&gt;=Instellingen!$B$6,$A15437&lt;Instellingen!$B$7),1,0)</f>
        <v/>
      </c>
      <c r="E15437" s="15">
        <f>COUNTIF(tData[BezoekStart],"&lt;"&amp;($A15437+1/24))-COUNTIF(tData[BezoekEind],"&lt;="&amp;$A15437)</f>
        <v/>
      </c>
      <c r="F15437" s="15">
        <f>COUNTIF(tData[BezoekLangStart],"&lt;"&amp;($A15437+1/24))-COUNTIF(tData[BezoekLangEind],"&lt;="&amp;$A15437)</f>
        <v/>
      </c>
      <c r="G15437" s="15">
        <f>IF($D15437=1,$B15437*100+$C15437,-1)</f>
        <v/>
      </c>
      <c r="H15437" s="15">
        <f>IF($D15437=1,$B15437,-1)</f>
        <v/>
      </c>
      <c r="I15437" s="15">
        <f>IF($D15437=1,$C15437,-1)</f>
        <v/>
      </c>
    </row>
    <row r="15438">
      <c r="A15438" s="33" t="n">
        <v>45935.125</v>
      </c>
      <c r="B15438" s="15">
        <f>WEEKDAY($A15438,2)</f>
        <v/>
      </c>
      <c r="C15438" s="15">
        <f>HOUR($A15438)</f>
        <v/>
      </c>
      <c r="D15438" s="15">
        <f>IF(AND($A15438&gt;=Instellingen!$B$6,$A15438&lt;Instellingen!$B$7),1,0)</f>
        <v/>
      </c>
      <c r="E15438" s="15">
        <f>COUNTIF(tData[BezoekStart],"&lt;"&amp;($A15438+1/24))-COUNTIF(tData[BezoekEind],"&lt;="&amp;$A15438)</f>
        <v/>
      </c>
      <c r="F15438" s="15">
        <f>COUNTIF(tData[BezoekLangStart],"&lt;"&amp;($A15438+1/24))-COUNTIF(tData[BezoekLangEind],"&lt;="&amp;$A15438)</f>
        <v/>
      </c>
      <c r="G15438" s="15">
        <f>IF($D15438=1,$B15438*100+$C15438,-1)</f>
        <v/>
      </c>
      <c r="H15438" s="15">
        <f>IF($D15438=1,$B15438,-1)</f>
        <v/>
      </c>
      <c r="I15438" s="15">
        <f>IF($D15438=1,$C15438,-1)</f>
        <v/>
      </c>
    </row>
    <row r="15439">
      <c r="A15439" s="33" t="n">
        <v>45935.16666666666</v>
      </c>
      <c r="B15439" s="15">
        <f>WEEKDAY($A15439,2)</f>
        <v/>
      </c>
      <c r="C15439" s="15">
        <f>HOUR($A15439)</f>
        <v/>
      </c>
      <c r="D15439" s="15">
        <f>IF(AND($A15439&gt;=Instellingen!$B$6,$A15439&lt;Instellingen!$B$7),1,0)</f>
        <v/>
      </c>
      <c r="E15439" s="15">
        <f>COUNTIF(tData[BezoekStart],"&lt;"&amp;($A15439+1/24))-COUNTIF(tData[BezoekEind],"&lt;="&amp;$A15439)</f>
        <v/>
      </c>
      <c r="F15439" s="15">
        <f>COUNTIF(tData[BezoekLangStart],"&lt;"&amp;($A15439+1/24))-COUNTIF(tData[BezoekLangEind],"&lt;="&amp;$A15439)</f>
        <v/>
      </c>
      <c r="G15439" s="15">
        <f>IF($D15439=1,$B15439*100+$C15439,-1)</f>
        <v/>
      </c>
      <c r="H15439" s="15">
        <f>IF($D15439=1,$B15439,-1)</f>
        <v/>
      </c>
      <c r="I15439" s="15">
        <f>IF($D15439=1,$C15439,-1)</f>
        <v/>
      </c>
    </row>
    <row r="15440">
      <c r="A15440" s="33" t="n">
        <v>45935.20833333334</v>
      </c>
      <c r="B15440" s="15">
        <f>WEEKDAY($A15440,2)</f>
        <v/>
      </c>
      <c r="C15440" s="15">
        <f>HOUR($A15440)</f>
        <v/>
      </c>
      <c r="D15440" s="15">
        <f>IF(AND($A15440&gt;=Instellingen!$B$6,$A15440&lt;Instellingen!$B$7),1,0)</f>
        <v/>
      </c>
      <c r="E15440" s="15">
        <f>COUNTIF(tData[BezoekStart],"&lt;"&amp;($A15440+1/24))-COUNTIF(tData[BezoekEind],"&lt;="&amp;$A15440)</f>
        <v/>
      </c>
      <c r="F15440" s="15">
        <f>COUNTIF(tData[BezoekLangStart],"&lt;"&amp;($A15440+1/24))-COUNTIF(tData[BezoekLangEind],"&lt;="&amp;$A15440)</f>
        <v/>
      </c>
      <c r="G15440" s="15">
        <f>IF($D15440=1,$B15440*100+$C15440,-1)</f>
        <v/>
      </c>
      <c r="H15440" s="15">
        <f>IF($D15440=1,$B15440,-1)</f>
        <v/>
      </c>
      <c r="I15440" s="15">
        <f>IF($D15440=1,$C15440,-1)</f>
        <v/>
      </c>
    </row>
    <row r="15441">
      <c r="A15441" s="33" t="n">
        <v>45935.25</v>
      </c>
      <c r="B15441" s="15">
        <f>WEEKDAY($A15441,2)</f>
        <v/>
      </c>
      <c r="C15441" s="15">
        <f>HOUR($A15441)</f>
        <v/>
      </c>
      <c r="D15441" s="15">
        <f>IF(AND($A15441&gt;=Instellingen!$B$6,$A15441&lt;Instellingen!$B$7),1,0)</f>
        <v/>
      </c>
      <c r="E15441" s="15">
        <f>COUNTIF(tData[BezoekStart],"&lt;"&amp;($A15441+1/24))-COUNTIF(tData[BezoekEind],"&lt;="&amp;$A15441)</f>
        <v/>
      </c>
      <c r="F15441" s="15">
        <f>COUNTIF(tData[BezoekLangStart],"&lt;"&amp;($A15441+1/24))-COUNTIF(tData[BezoekLangEind],"&lt;="&amp;$A15441)</f>
        <v/>
      </c>
      <c r="G15441" s="15">
        <f>IF($D15441=1,$B15441*100+$C15441,-1)</f>
        <v/>
      </c>
      <c r="H15441" s="15">
        <f>IF($D15441=1,$B15441,-1)</f>
        <v/>
      </c>
      <c r="I15441" s="15">
        <f>IF($D15441=1,$C15441,-1)</f>
        <v/>
      </c>
    </row>
    <row r="15442">
      <c r="A15442" s="33" t="n">
        <v>45935.29166666666</v>
      </c>
      <c r="B15442" s="15">
        <f>WEEKDAY($A15442,2)</f>
        <v/>
      </c>
      <c r="C15442" s="15">
        <f>HOUR($A15442)</f>
        <v/>
      </c>
      <c r="D15442" s="15">
        <f>IF(AND($A15442&gt;=Instellingen!$B$6,$A15442&lt;Instellingen!$B$7),1,0)</f>
        <v/>
      </c>
      <c r="E15442" s="15">
        <f>COUNTIF(tData[BezoekStart],"&lt;"&amp;($A15442+1/24))-COUNTIF(tData[BezoekEind],"&lt;="&amp;$A15442)</f>
        <v/>
      </c>
      <c r="F15442" s="15">
        <f>COUNTIF(tData[BezoekLangStart],"&lt;"&amp;($A15442+1/24))-COUNTIF(tData[BezoekLangEind],"&lt;="&amp;$A15442)</f>
        <v/>
      </c>
      <c r="G15442" s="15">
        <f>IF($D15442=1,$B15442*100+$C15442,-1)</f>
        <v/>
      </c>
      <c r="H15442" s="15">
        <f>IF($D15442=1,$B15442,-1)</f>
        <v/>
      </c>
      <c r="I15442" s="15">
        <f>IF($D15442=1,$C15442,-1)</f>
        <v/>
      </c>
    </row>
    <row r="15443">
      <c r="A15443" s="33" t="n">
        <v>45935.33333333334</v>
      </c>
      <c r="B15443" s="15">
        <f>WEEKDAY($A15443,2)</f>
        <v/>
      </c>
      <c r="C15443" s="15">
        <f>HOUR($A15443)</f>
        <v/>
      </c>
      <c r="D15443" s="15">
        <f>IF(AND($A15443&gt;=Instellingen!$B$6,$A15443&lt;Instellingen!$B$7),1,0)</f>
        <v/>
      </c>
      <c r="E15443" s="15">
        <f>COUNTIF(tData[BezoekStart],"&lt;"&amp;($A15443+1/24))-COUNTIF(tData[BezoekEind],"&lt;="&amp;$A15443)</f>
        <v/>
      </c>
      <c r="F15443" s="15">
        <f>COUNTIF(tData[BezoekLangStart],"&lt;"&amp;($A15443+1/24))-COUNTIF(tData[BezoekLangEind],"&lt;="&amp;$A15443)</f>
        <v/>
      </c>
      <c r="G15443" s="15">
        <f>IF($D15443=1,$B15443*100+$C15443,-1)</f>
        <v/>
      </c>
      <c r="H15443" s="15">
        <f>IF($D15443=1,$B15443,-1)</f>
        <v/>
      </c>
      <c r="I15443" s="15">
        <f>IF($D15443=1,$C15443,-1)</f>
        <v/>
      </c>
    </row>
    <row r="15444">
      <c r="A15444" s="33" t="n">
        <v>45935.375</v>
      </c>
      <c r="B15444" s="15">
        <f>WEEKDAY($A15444,2)</f>
        <v/>
      </c>
      <c r="C15444" s="15">
        <f>HOUR($A15444)</f>
        <v/>
      </c>
      <c r="D15444" s="15">
        <f>IF(AND($A15444&gt;=Instellingen!$B$6,$A15444&lt;Instellingen!$B$7),1,0)</f>
        <v/>
      </c>
      <c r="E15444" s="15">
        <f>COUNTIF(tData[BezoekStart],"&lt;"&amp;($A15444+1/24))-COUNTIF(tData[BezoekEind],"&lt;="&amp;$A15444)</f>
        <v/>
      </c>
      <c r="F15444" s="15">
        <f>COUNTIF(tData[BezoekLangStart],"&lt;"&amp;($A15444+1/24))-COUNTIF(tData[BezoekLangEind],"&lt;="&amp;$A15444)</f>
        <v/>
      </c>
      <c r="G15444" s="15">
        <f>IF($D15444=1,$B15444*100+$C15444,-1)</f>
        <v/>
      </c>
      <c r="H15444" s="15">
        <f>IF($D15444=1,$B15444,-1)</f>
        <v/>
      </c>
      <c r="I15444" s="15">
        <f>IF($D15444=1,$C15444,-1)</f>
        <v/>
      </c>
    </row>
    <row r="15445">
      <c r="A15445" s="33" t="n">
        <v>45935.41666666666</v>
      </c>
      <c r="B15445" s="15">
        <f>WEEKDAY($A15445,2)</f>
        <v/>
      </c>
      <c r="C15445" s="15">
        <f>HOUR($A15445)</f>
        <v/>
      </c>
      <c r="D15445" s="15">
        <f>IF(AND($A15445&gt;=Instellingen!$B$6,$A15445&lt;Instellingen!$B$7),1,0)</f>
        <v/>
      </c>
      <c r="E15445" s="15">
        <f>COUNTIF(tData[BezoekStart],"&lt;"&amp;($A15445+1/24))-COUNTIF(tData[BezoekEind],"&lt;="&amp;$A15445)</f>
        <v/>
      </c>
      <c r="F15445" s="15">
        <f>COUNTIF(tData[BezoekLangStart],"&lt;"&amp;($A15445+1/24))-COUNTIF(tData[BezoekLangEind],"&lt;="&amp;$A15445)</f>
        <v/>
      </c>
      <c r="G15445" s="15">
        <f>IF($D15445=1,$B15445*100+$C15445,-1)</f>
        <v/>
      </c>
      <c r="H15445" s="15">
        <f>IF($D15445=1,$B15445,-1)</f>
        <v/>
      </c>
      <c r="I15445" s="15">
        <f>IF($D15445=1,$C15445,-1)</f>
        <v/>
      </c>
    </row>
    <row r="15446">
      <c r="A15446" s="33" t="n">
        <v>45935.45833333334</v>
      </c>
      <c r="B15446" s="15">
        <f>WEEKDAY($A15446,2)</f>
        <v/>
      </c>
      <c r="C15446" s="15">
        <f>HOUR($A15446)</f>
        <v/>
      </c>
      <c r="D15446" s="15">
        <f>IF(AND($A15446&gt;=Instellingen!$B$6,$A15446&lt;Instellingen!$B$7),1,0)</f>
        <v/>
      </c>
      <c r="E15446" s="15">
        <f>COUNTIF(tData[BezoekStart],"&lt;"&amp;($A15446+1/24))-COUNTIF(tData[BezoekEind],"&lt;="&amp;$A15446)</f>
        <v/>
      </c>
      <c r="F15446" s="15">
        <f>COUNTIF(tData[BezoekLangStart],"&lt;"&amp;($A15446+1/24))-COUNTIF(tData[BezoekLangEind],"&lt;="&amp;$A15446)</f>
        <v/>
      </c>
      <c r="G15446" s="15">
        <f>IF($D15446=1,$B15446*100+$C15446,-1)</f>
        <v/>
      </c>
      <c r="H15446" s="15">
        <f>IF($D15446=1,$B15446,-1)</f>
        <v/>
      </c>
      <c r="I15446" s="15">
        <f>IF($D15446=1,$C15446,-1)</f>
        <v/>
      </c>
    </row>
    <row r="15447">
      <c r="A15447" s="33" t="n">
        <v>45935.5</v>
      </c>
      <c r="B15447" s="15">
        <f>WEEKDAY($A15447,2)</f>
        <v/>
      </c>
      <c r="C15447" s="15">
        <f>HOUR($A15447)</f>
        <v/>
      </c>
      <c r="D15447" s="15">
        <f>IF(AND($A15447&gt;=Instellingen!$B$6,$A15447&lt;Instellingen!$B$7),1,0)</f>
        <v/>
      </c>
      <c r="E15447" s="15">
        <f>COUNTIF(tData[BezoekStart],"&lt;"&amp;($A15447+1/24))-COUNTIF(tData[BezoekEind],"&lt;="&amp;$A15447)</f>
        <v/>
      </c>
      <c r="F15447" s="15">
        <f>COUNTIF(tData[BezoekLangStart],"&lt;"&amp;($A15447+1/24))-COUNTIF(tData[BezoekLangEind],"&lt;="&amp;$A15447)</f>
        <v/>
      </c>
      <c r="G15447" s="15">
        <f>IF($D15447=1,$B15447*100+$C15447,-1)</f>
        <v/>
      </c>
      <c r="H15447" s="15">
        <f>IF($D15447=1,$B15447,-1)</f>
        <v/>
      </c>
      <c r="I15447" s="15">
        <f>IF($D15447=1,$C15447,-1)</f>
        <v/>
      </c>
    </row>
    <row r="15448">
      <c r="A15448" s="33" t="n">
        <v>45935.54166666666</v>
      </c>
      <c r="B15448" s="15">
        <f>WEEKDAY($A15448,2)</f>
        <v/>
      </c>
      <c r="C15448" s="15">
        <f>HOUR($A15448)</f>
        <v/>
      </c>
      <c r="D15448" s="15">
        <f>IF(AND($A15448&gt;=Instellingen!$B$6,$A15448&lt;Instellingen!$B$7),1,0)</f>
        <v/>
      </c>
      <c r="E15448" s="15">
        <f>COUNTIF(tData[BezoekStart],"&lt;"&amp;($A15448+1/24))-COUNTIF(tData[BezoekEind],"&lt;="&amp;$A15448)</f>
        <v/>
      </c>
      <c r="F15448" s="15">
        <f>COUNTIF(tData[BezoekLangStart],"&lt;"&amp;($A15448+1/24))-COUNTIF(tData[BezoekLangEind],"&lt;="&amp;$A15448)</f>
        <v/>
      </c>
      <c r="G15448" s="15">
        <f>IF($D15448=1,$B15448*100+$C15448,-1)</f>
        <v/>
      </c>
      <c r="H15448" s="15">
        <f>IF($D15448=1,$B15448,-1)</f>
        <v/>
      </c>
      <c r="I15448" s="15">
        <f>IF($D15448=1,$C15448,-1)</f>
        <v/>
      </c>
    </row>
    <row r="15449">
      <c r="A15449" s="33" t="n">
        <v>45935.58333333334</v>
      </c>
      <c r="B15449" s="15">
        <f>WEEKDAY($A15449,2)</f>
        <v/>
      </c>
      <c r="C15449" s="15">
        <f>HOUR($A15449)</f>
        <v/>
      </c>
      <c r="D15449" s="15">
        <f>IF(AND($A15449&gt;=Instellingen!$B$6,$A15449&lt;Instellingen!$B$7),1,0)</f>
        <v/>
      </c>
      <c r="E15449" s="15">
        <f>COUNTIF(tData[BezoekStart],"&lt;"&amp;($A15449+1/24))-COUNTIF(tData[BezoekEind],"&lt;="&amp;$A15449)</f>
        <v/>
      </c>
      <c r="F15449" s="15">
        <f>COUNTIF(tData[BezoekLangStart],"&lt;"&amp;($A15449+1/24))-COUNTIF(tData[BezoekLangEind],"&lt;="&amp;$A15449)</f>
        <v/>
      </c>
      <c r="G15449" s="15">
        <f>IF($D15449=1,$B15449*100+$C15449,-1)</f>
        <v/>
      </c>
      <c r="H15449" s="15">
        <f>IF($D15449=1,$B15449,-1)</f>
        <v/>
      </c>
      <c r="I15449" s="15">
        <f>IF($D15449=1,$C15449,-1)</f>
        <v/>
      </c>
    </row>
    <row r="15450">
      <c r="A15450" s="33" t="n">
        <v>45935.625</v>
      </c>
      <c r="B15450" s="15">
        <f>WEEKDAY($A15450,2)</f>
        <v/>
      </c>
      <c r="C15450" s="15">
        <f>HOUR($A15450)</f>
        <v/>
      </c>
      <c r="D15450" s="15">
        <f>IF(AND($A15450&gt;=Instellingen!$B$6,$A15450&lt;Instellingen!$B$7),1,0)</f>
        <v/>
      </c>
      <c r="E15450" s="15">
        <f>COUNTIF(tData[BezoekStart],"&lt;"&amp;($A15450+1/24))-COUNTIF(tData[BezoekEind],"&lt;="&amp;$A15450)</f>
        <v/>
      </c>
      <c r="F15450" s="15">
        <f>COUNTIF(tData[BezoekLangStart],"&lt;"&amp;($A15450+1/24))-COUNTIF(tData[BezoekLangEind],"&lt;="&amp;$A15450)</f>
        <v/>
      </c>
      <c r="G15450" s="15">
        <f>IF($D15450=1,$B15450*100+$C15450,-1)</f>
        <v/>
      </c>
      <c r="H15450" s="15">
        <f>IF($D15450=1,$B15450,-1)</f>
        <v/>
      </c>
      <c r="I15450" s="15">
        <f>IF($D15450=1,$C15450,-1)</f>
        <v/>
      </c>
    </row>
    <row r="15451">
      <c r="A15451" s="33" t="n">
        <v>45935.66666666666</v>
      </c>
      <c r="B15451" s="15">
        <f>WEEKDAY($A15451,2)</f>
        <v/>
      </c>
      <c r="C15451" s="15">
        <f>HOUR($A15451)</f>
        <v/>
      </c>
      <c r="D15451" s="15">
        <f>IF(AND($A15451&gt;=Instellingen!$B$6,$A15451&lt;Instellingen!$B$7),1,0)</f>
        <v/>
      </c>
      <c r="E15451" s="15">
        <f>COUNTIF(tData[BezoekStart],"&lt;"&amp;($A15451+1/24))-COUNTIF(tData[BezoekEind],"&lt;="&amp;$A15451)</f>
        <v/>
      </c>
      <c r="F15451" s="15">
        <f>COUNTIF(tData[BezoekLangStart],"&lt;"&amp;($A15451+1/24))-COUNTIF(tData[BezoekLangEind],"&lt;="&amp;$A15451)</f>
        <v/>
      </c>
      <c r="G15451" s="15">
        <f>IF($D15451=1,$B15451*100+$C15451,-1)</f>
        <v/>
      </c>
      <c r="H15451" s="15">
        <f>IF($D15451=1,$B15451,-1)</f>
        <v/>
      </c>
      <c r="I15451" s="15">
        <f>IF($D15451=1,$C15451,-1)</f>
        <v/>
      </c>
    </row>
    <row r="15452">
      <c r="A15452" s="33" t="n">
        <v>45935.70833333334</v>
      </c>
      <c r="B15452" s="15">
        <f>WEEKDAY($A15452,2)</f>
        <v/>
      </c>
      <c r="C15452" s="15">
        <f>HOUR($A15452)</f>
        <v/>
      </c>
      <c r="D15452" s="15">
        <f>IF(AND($A15452&gt;=Instellingen!$B$6,$A15452&lt;Instellingen!$B$7),1,0)</f>
        <v/>
      </c>
      <c r="E15452" s="15">
        <f>COUNTIF(tData[BezoekStart],"&lt;"&amp;($A15452+1/24))-COUNTIF(tData[BezoekEind],"&lt;="&amp;$A15452)</f>
        <v/>
      </c>
      <c r="F15452" s="15">
        <f>COUNTIF(tData[BezoekLangStart],"&lt;"&amp;($A15452+1/24))-COUNTIF(tData[BezoekLangEind],"&lt;="&amp;$A15452)</f>
        <v/>
      </c>
      <c r="G15452" s="15">
        <f>IF($D15452=1,$B15452*100+$C15452,-1)</f>
        <v/>
      </c>
      <c r="H15452" s="15">
        <f>IF($D15452=1,$B15452,-1)</f>
        <v/>
      </c>
      <c r="I15452" s="15">
        <f>IF($D15452=1,$C15452,-1)</f>
        <v/>
      </c>
    </row>
    <row r="15453">
      <c r="A15453" s="33" t="n">
        <v>45935.75</v>
      </c>
      <c r="B15453" s="15">
        <f>WEEKDAY($A15453,2)</f>
        <v/>
      </c>
      <c r="C15453" s="15">
        <f>HOUR($A15453)</f>
        <v/>
      </c>
      <c r="D15453" s="15">
        <f>IF(AND($A15453&gt;=Instellingen!$B$6,$A15453&lt;Instellingen!$B$7),1,0)</f>
        <v/>
      </c>
      <c r="E15453" s="15">
        <f>COUNTIF(tData[BezoekStart],"&lt;"&amp;($A15453+1/24))-COUNTIF(tData[BezoekEind],"&lt;="&amp;$A15453)</f>
        <v/>
      </c>
      <c r="F15453" s="15">
        <f>COUNTIF(tData[BezoekLangStart],"&lt;"&amp;($A15453+1/24))-COUNTIF(tData[BezoekLangEind],"&lt;="&amp;$A15453)</f>
        <v/>
      </c>
      <c r="G15453" s="15">
        <f>IF($D15453=1,$B15453*100+$C15453,-1)</f>
        <v/>
      </c>
      <c r="H15453" s="15">
        <f>IF($D15453=1,$B15453,-1)</f>
        <v/>
      </c>
      <c r="I15453" s="15">
        <f>IF($D15453=1,$C15453,-1)</f>
        <v/>
      </c>
    </row>
    <row r="15454">
      <c r="A15454" s="33" t="n">
        <v>45935.79166666666</v>
      </c>
      <c r="B15454" s="15">
        <f>WEEKDAY($A15454,2)</f>
        <v/>
      </c>
      <c r="C15454" s="15">
        <f>HOUR($A15454)</f>
        <v/>
      </c>
      <c r="D15454" s="15">
        <f>IF(AND($A15454&gt;=Instellingen!$B$6,$A15454&lt;Instellingen!$B$7),1,0)</f>
        <v/>
      </c>
      <c r="E15454" s="15">
        <f>COUNTIF(tData[BezoekStart],"&lt;"&amp;($A15454+1/24))-COUNTIF(tData[BezoekEind],"&lt;="&amp;$A15454)</f>
        <v/>
      </c>
      <c r="F15454" s="15">
        <f>COUNTIF(tData[BezoekLangStart],"&lt;"&amp;($A15454+1/24))-COUNTIF(tData[BezoekLangEind],"&lt;="&amp;$A15454)</f>
        <v/>
      </c>
      <c r="G15454" s="15">
        <f>IF($D15454=1,$B15454*100+$C15454,-1)</f>
        <v/>
      </c>
      <c r="H15454" s="15">
        <f>IF($D15454=1,$B15454,-1)</f>
        <v/>
      </c>
      <c r="I15454" s="15">
        <f>IF($D15454=1,$C15454,-1)</f>
        <v/>
      </c>
    </row>
    <row r="15455">
      <c r="A15455" s="33" t="n">
        <v>45935.83333333334</v>
      </c>
      <c r="B15455" s="15">
        <f>WEEKDAY($A15455,2)</f>
        <v/>
      </c>
      <c r="C15455" s="15">
        <f>HOUR($A15455)</f>
        <v/>
      </c>
      <c r="D15455" s="15">
        <f>IF(AND($A15455&gt;=Instellingen!$B$6,$A15455&lt;Instellingen!$B$7),1,0)</f>
        <v/>
      </c>
      <c r="E15455" s="15">
        <f>COUNTIF(tData[BezoekStart],"&lt;"&amp;($A15455+1/24))-COUNTIF(tData[BezoekEind],"&lt;="&amp;$A15455)</f>
        <v/>
      </c>
      <c r="F15455" s="15">
        <f>COUNTIF(tData[BezoekLangStart],"&lt;"&amp;($A15455+1/24))-COUNTIF(tData[BezoekLangEind],"&lt;="&amp;$A15455)</f>
        <v/>
      </c>
      <c r="G15455" s="15">
        <f>IF($D15455=1,$B15455*100+$C15455,-1)</f>
        <v/>
      </c>
      <c r="H15455" s="15">
        <f>IF($D15455=1,$B15455,-1)</f>
        <v/>
      </c>
      <c r="I15455" s="15">
        <f>IF($D15455=1,$C15455,-1)</f>
        <v/>
      </c>
    </row>
    <row r="15456">
      <c r="A15456" s="33" t="n">
        <v>45935.875</v>
      </c>
      <c r="B15456" s="15">
        <f>WEEKDAY($A15456,2)</f>
        <v/>
      </c>
      <c r="C15456" s="15">
        <f>HOUR($A15456)</f>
        <v/>
      </c>
      <c r="D15456" s="15">
        <f>IF(AND($A15456&gt;=Instellingen!$B$6,$A15456&lt;Instellingen!$B$7),1,0)</f>
        <v/>
      </c>
      <c r="E15456" s="15">
        <f>COUNTIF(tData[BezoekStart],"&lt;"&amp;($A15456+1/24))-COUNTIF(tData[BezoekEind],"&lt;="&amp;$A15456)</f>
        <v/>
      </c>
      <c r="F15456" s="15">
        <f>COUNTIF(tData[BezoekLangStart],"&lt;"&amp;($A15456+1/24))-COUNTIF(tData[BezoekLangEind],"&lt;="&amp;$A15456)</f>
        <v/>
      </c>
      <c r="G15456" s="15">
        <f>IF($D15456=1,$B15456*100+$C15456,-1)</f>
        <v/>
      </c>
      <c r="H15456" s="15">
        <f>IF($D15456=1,$B15456,-1)</f>
        <v/>
      </c>
      <c r="I15456" s="15">
        <f>IF($D15456=1,$C15456,-1)</f>
        <v/>
      </c>
    </row>
    <row r="15457">
      <c r="A15457" s="33" t="n">
        <v>45935.91666666666</v>
      </c>
      <c r="B15457" s="15">
        <f>WEEKDAY($A15457,2)</f>
        <v/>
      </c>
      <c r="C15457" s="15">
        <f>HOUR($A15457)</f>
        <v/>
      </c>
      <c r="D15457" s="15">
        <f>IF(AND($A15457&gt;=Instellingen!$B$6,$A15457&lt;Instellingen!$B$7),1,0)</f>
        <v/>
      </c>
      <c r="E15457" s="15">
        <f>COUNTIF(tData[BezoekStart],"&lt;"&amp;($A15457+1/24))-COUNTIF(tData[BezoekEind],"&lt;="&amp;$A15457)</f>
        <v/>
      </c>
      <c r="F15457" s="15">
        <f>COUNTIF(tData[BezoekLangStart],"&lt;"&amp;($A15457+1/24))-COUNTIF(tData[BezoekLangEind],"&lt;="&amp;$A15457)</f>
        <v/>
      </c>
      <c r="G15457" s="15">
        <f>IF($D15457=1,$B15457*100+$C15457,-1)</f>
        <v/>
      </c>
      <c r="H15457" s="15">
        <f>IF($D15457=1,$B15457,-1)</f>
        <v/>
      </c>
      <c r="I15457" s="15">
        <f>IF($D15457=1,$C15457,-1)</f>
        <v/>
      </c>
    </row>
    <row r="15458">
      <c r="A15458" s="33" t="n">
        <v>45935.95833333334</v>
      </c>
      <c r="B15458" s="15">
        <f>WEEKDAY($A15458,2)</f>
        <v/>
      </c>
      <c r="C15458" s="15">
        <f>HOUR($A15458)</f>
        <v/>
      </c>
      <c r="D15458" s="15">
        <f>IF(AND($A15458&gt;=Instellingen!$B$6,$A15458&lt;Instellingen!$B$7),1,0)</f>
        <v/>
      </c>
      <c r="E15458" s="15">
        <f>COUNTIF(tData[BezoekStart],"&lt;"&amp;($A15458+1/24))-COUNTIF(tData[BezoekEind],"&lt;="&amp;$A15458)</f>
        <v/>
      </c>
      <c r="F15458" s="15">
        <f>COUNTIF(tData[BezoekLangStart],"&lt;"&amp;($A15458+1/24))-COUNTIF(tData[BezoekLangEind],"&lt;="&amp;$A15458)</f>
        <v/>
      </c>
      <c r="G15458" s="15">
        <f>IF($D15458=1,$B15458*100+$C15458,-1)</f>
        <v/>
      </c>
      <c r="H15458" s="15">
        <f>IF($D15458=1,$B15458,-1)</f>
        <v/>
      </c>
      <c r="I15458" s="15">
        <f>IF($D15458=1,$C15458,-1)</f>
        <v/>
      </c>
    </row>
    <row r="15459">
      <c r="A15459" s="33" t="n">
        <v>45936</v>
      </c>
      <c r="B15459" s="15">
        <f>WEEKDAY($A15459,2)</f>
        <v/>
      </c>
      <c r="C15459" s="15">
        <f>HOUR($A15459)</f>
        <v/>
      </c>
      <c r="D15459" s="15">
        <f>IF(AND($A15459&gt;=Instellingen!$B$6,$A15459&lt;Instellingen!$B$7),1,0)</f>
        <v/>
      </c>
      <c r="E15459" s="15">
        <f>COUNTIF(tData[BezoekStart],"&lt;"&amp;($A15459+1/24))-COUNTIF(tData[BezoekEind],"&lt;="&amp;$A15459)</f>
        <v/>
      </c>
      <c r="F15459" s="15">
        <f>COUNTIF(tData[BezoekLangStart],"&lt;"&amp;($A15459+1/24))-COUNTIF(tData[BezoekLangEind],"&lt;="&amp;$A15459)</f>
        <v/>
      </c>
      <c r="G15459" s="15">
        <f>IF($D15459=1,$B15459*100+$C15459,-1)</f>
        <v/>
      </c>
      <c r="H15459" s="15">
        <f>IF($D15459=1,$B15459,-1)</f>
        <v/>
      </c>
      <c r="I15459" s="15">
        <f>IF($D15459=1,$C15459,-1)</f>
        <v/>
      </c>
    </row>
    <row r="15460">
      <c r="A15460" s="33" t="n">
        <v>45936.04166666666</v>
      </c>
      <c r="B15460" s="15">
        <f>WEEKDAY($A15460,2)</f>
        <v/>
      </c>
      <c r="C15460" s="15">
        <f>HOUR($A15460)</f>
        <v/>
      </c>
      <c r="D15460" s="15">
        <f>IF(AND($A15460&gt;=Instellingen!$B$6,$A15460&lt;Instellingen!$B$7),1,0)</f>
        <v/>
      </c>
      <c r="E15460" s="15">
        <f>COUNTIF(tData[BezoekStart],"&lt;"&amp;($A15460+1/24))-COUNTIF(tData[BezoekEind],"&lt;="&amp;$A15460)</f>
        <v/>
      </c>
      <c r="F15460" s="15">
        <f>COUNTIF(tData[BezoekLangStart],"&lt;"&amp;($A15460+1/24))-COUNTIF(tData[BezoekLangEind],"&lt;="&amp;$A15460)</f>
        <v/>
      </c>
      <c r="G15460" s="15">
        <f>IF($D15460=1,$B15460*100+$C15460,-1)</f>
        <v/>
      </c>
      <c r="H15460" s="15">
        <f>IF($D15460=1,$B15460,-1)</f>
        <v/>
      </c>
      <c r="I15460" s="15">
        <f>IF($D15460=1,$C15460,-1)</f>
        <v/>
      </c>
    </row>
    <row r="15461">
      <c r="A15461" s="33" t="n">
        <v>45936.08333333334</v>
      </c>
      <c r="B15461" s="15">
        <f>WEEKDAY($A15461,2)</f>
        <v/>
      </c>
      <c r="C15461" s="15">
        <f>HOUR($A15461)</f>
        <v/>
      </c>
      <c r="D15461" s="15">
        <f>IF(AND($A15461&gt;=Instellingen!$B$6,$A15461&lt;Instellingen!$B$7),1,0)</f>
        <v/>
      </c>
      <c r="E15461" s="15">
        <f>COUNTIF(tData[BezoekStart],"&lt;"&amp;($A15461+1/24))-COUNTIF(tData[BezoekEind],"&lt;="&amp;$A15461)</f>
        <v/>
      </c>
      <c r="F15461" s="15">
        <f>COUNTIF(tData[BezoekLangStart],"&lt;"&amp;($A15461+1/24))-COUNTIF(tData[BezoekLangEind],"&lt;="&amp;$A15461)</f>
        <v/>
      </c>
      <c r="G15461" s="15">
        <f>IF($D15461=1,$B15461*100+$C15461,-1)</f>
        <v/>
      </c>
      <c r="H15461" s="15">
        <f>IF($D15461=1,$B15461,-1)</f>
        <v/>
      </c>
      <c r="I15461" s="15">
        <f>IF($D15461=1,$C15461,-1)</f>
        <v/>
      </c>
    </row>
    <row r="15462">
      <c r="A15462" s="33" t="n">
        <v>45936.125</v>
      </c>
      <c r="B15462" s="15">
        <f>WEEKDAY($A15462,2)</f>
        <v/>
      </c>
      <c r="C15462" s="15">
        <f>HOUR($A15462)</f>
        <v/>
      </c>
      <c r="D15462" s="15">
        <f>IF(AND($A15462&gt;=Instellingen!$B$6,$A15462&lt;Instellingen!$B$7),1,0)</f>
        <v/>
      </c>
      <c r="E15462" s="15">
        <f>COUNTIF(tData[BezoekStart],"&lt;"&amp;($A15462+1/24))-COUNTIF(tData[BezoekEind],"&lt;="&amp;$A15462)</f>
        <v/>
      </c>
      <c r="F15462" s="15">
        <f>COUNTIF(tData[BezoekLangStart],"&lt;"&amp;($A15462+1/24))-COUNTIF(tData[BezoekLangEind],"&lt;="&amp;$A15462)</f>
        <v/>
      </c>
      <c r="G15462" s="15">
        <f>IF($D15462=1,$B15462*100+$C15462,-1)</f>
        <v/>
      </c>
      <c r="H15462" s="15">
        <f>IF($D15462=1,$B15462,-1)</f>
        <v/>
      </c>
      <c r="I15462" s="15">
        <f>IF($D15462=1,$C15462,-1)</f>
        <v/>
      </c>
    </row>
    <row r="15463">
      <c r="A15463" s="33" t="n">
        <v>45936.16666666666</v>
      </c>
      <c r="B15463" s="15">
        <f>WEEKDAY($A15463,2)</f>
        <v/>
      </c>
      <c r="C15463" s="15">
        <f>HOUR($A15463)</f>
        <v/>
      </c>
      <c r="D15463" s="15">
        <f>IF(AND($A15463&gt;=Instellingen!$B$6,$A15463&lt;Instellingen!$B$7),1,0)</f>
        <v/>
      </c>
      <c r="E15463" s="15">
        <f>COUNTIF(tData[BezoekStart],"&lt;"&amp;($A15463+1/24))-COUNTIF(tData[BezoekEind],"&lt;="&amp;$A15463)</f>
        <v/>
      </c>
      <c r="F15463" s="15">
        <f>COUNTIF(tData[BezoekLangStart],"&lt;"&amp;($A15463+1/24))-COUNTIF(tData[BezoekLangEind],"&lt;="&amp;$A15463)</f>
        <v/>
      </c>
      <c r="G15463" s="15">
        <f>IF($D15463=1,$B15463*100+$C15463,-1)</f>
        <v/>
      </c>
      <c r="H15463" s="15">
        <f>IF($D15463=1,$B15463,-1)</f>
        <v/>
      </c>
      <c r="I15463" s="15">
        <f>IF($D15463=1,$C15463,-1)</f>
        <v/>
      </c>
    </row>
    <row r="15464">
      <c r="A15464" s="33" t="n">
        <v>45936.20833333334</v>
      </c>
      <c r="B15464" s="15">
        <f>WEEKDAY($A15464,2)</f>
        <v/>
      </c>
      <c r="C15464" s="15">
        <f>HOUR($A15464)</f>
        <v/>
      </c>
      <c r="D15464" s="15">
        <f>IF(AND($A15464&gt;=Instellingen!$B$6,$A15464&lt;Instellingen!$B$7),1,0)</f>
        <v/>
      </c>
      <c r="E15464" s="15">
        <f>COUNTIF(tData[BezoekStart],"&lt;"&amp;($A15464+1/24))-COUNTIF(tData[BezoekEind],"&lt;="&amp;$A15464)</f>
        <v/>
      </c>
      <c r="F15464" s="15">
        <f>COUNTIF(tData[BezoekLangStart],"&lt;"&amp;($A15464+1/24))-COUNTIF(tData[BezoekLangEind],"&lt;="&amp;$A15464)</f>
        <v/>
      </c>
      <c r="G15464" s="15">
        <f>IF($D15464=1,$B15464*100+$C15464,-1)</f>
        <v/>
      </c>
      <c r="H15464" s="15">
        <f>IF($D15464=1,$B15464,-1)</f>
        <v/>
      </c>
      <c r="I15464" s="15">
        <f>IF($D15464=1,$C15464,-1)</f>
        <v/>
      </c>
    </row>
    <row r="15465">
      <c r="A15465" s="33" t="n">
        <v>45936.25</v>
      </c>
      <c r="B15465" s="15">
        <f>WEEKDAY($A15465,2)</f>
        <v/>
      </c>
      <c r="C15465" s="15">
        <f>HOUR($A15465)</f>
        <v/>
      </c>
      <c r="D15465" s="15">
        <f>IF(AND($A15465&gt;=Instellingen!$B$6,$A15465&lt;Instellingen!$B$7),1,0)</f>
        <v/>
      </c>
      <c r="E15465" s="15">
        <f>COUNTIF(tData[BezoekStart],"&lt;"&amp;($A15465+1/24))-COUNTIF(tData[BezoekEind],"&lt;="&amp;$A15465)</f>
        <v/>
      </c>
      <c r="F15465" s="15">
        <f>COUNTIF(tData[BezoekLangStart],"&lt;"&amp;($A15465+1/24))-COUNTIF(tData[BezoekLangEind],"&lt;="&amp;$A15465)</f>
        <v/>
      </c>
      <c r="G15465" s="15">
        <f>IF($D15465=1,$B15465*100+$C15465,-1)</f>
        <v/>
      </c>
      <c r="H15465" s="15">
        <f>IF($D15465=1,$B15465,-1)</f>
        <v/>
      </c>
      <c r="I15465" s="15">
        <f>IF($D15465=1,$C15465,-1)</f>
        <v/>
      </c>
    </row>
    <row r="15466">
      <c r="A15466" s="33" t="n">
        <v>45936.29166666666</v>
      </c>
      <c r="B15466" s="15">
        <f>WEEKDAY($A15466,2)</f>
        <v/>
      </c>
      <c r="C15466" s="15">
        <f>HOUR($A15466)</f>
        <v/>
      </c>
      <c r="D15466" s="15">
        <f>IF(AND($A15466&gt;=Instellingen!$B$6,$A15466&lt;Instellingen!$B$7),1,0)</f>
        <v/>
      </c>
      <c r="E15466" s="15">
        <f>COUNTIF(tData[BezoekStart],"&lt;"&amp;($A15466+1/24))-COUNTIF(tData[BezoekEind],"&lt;="&amp;$A15466)</f>
        <v/>
      </c>
      <c r="F15466" s="15">
        <f>COUNTIF(tData[BezoekLangStart],"&lt;"&amp;($A15466+1/24))-COUNTIF(tData[BezoekLangEind],"&lt;="&amp;$A15466)</f>
        <v/>
      </c>
      <c r="G15466" s="15">
        <f>IF($D15466=1,$B15466*100+$C15466,-1)</f>
        <v/>
      </c>
      <c r="H15466" s="15">
        <f>IF($D15466=1,$B15466,-1)</f>
        <v/>
      </c>
      <c r="I15466" s="15">
        <f>IF($D15466=1,$C15466,-1)</f>
        <v/>
      </c>
    </row>
    <row r="15467">
      <c r="A15467" s="33" t="n">
        <v>45936.33333333334</v>
      </c>
      <c r="B15467" s="15">
        <f>WEEKDAY($A15467,2)</f>
        <v/>
      </c>
      <c r="C15467" s="15">
        <f>HOUR($A15467)</f>
        <v/>
      </c>
      <c r="D15467" s="15">
        <f>IF(AND($A15467&gt;=Instellingen!$B$6,$A15467&lt;Instellingen!$B$7),1,0)</f>
        <v/>
      </c>
      <c r="E15467" s="15">
        <f>COUNTIF(tData[BezoekStart],"&lt;"&amp;($A15467+1/24))-COUNTIF(tData[BezoekEind],"&lt;="&amp;$A15467)</f>
        <v/>
      </c>
      <c r="F15467" s="15">
        <f>COUNTIF(tData[BezoekLangStart],"&lt;"&amp;($A15467+1/24))-COUNTIF(tData[BezoekLangEind],"&lt;="&amp;$A15467)</f>
        <v/>
      </c>
      <c r="G15467" s="15">
        <f>IF($D15467=1,$B15467*100+$C15467,-1)</f>
        <v/>
      </c>
      <c r="H15467" s="15">
        <f>IF($D15467=1,$B15467,-1)</f>
        <v/>
      </c>
      <c r="I15467" s="15">
        <f>IF($D15467=1,$C15467,-1)</f>
        <v/>
      </c>
    </row>
    <row r="15468">
      <c r="A15468" s="33" t="n">
        <v>45936.375</v>
      </c>
      <c r="B15468" s="15">
        <f>WEEKDAY($A15468,2)</f>
        <v/>
      </c>
      <c r="C15468" s="15">
        <f>HOUR($A15468)</f>
        <v/>
      </c>
      <c r="D15468" s="15">
        <f>IF(AND($A15468&gt;=Instellingen!$B$6,$A15468&lt;Instellingen!$B$7),1,0)</f>
        <v/>
      </c>
      <c r="E15468" s="15">
        <f>COUNTIF(tData[BezoekStart],"&lt;"&amp;($A15468+1/24))-COUNTIF(tData[BezoekEind],"&lt;="&amp;$A15468)</f>
        <v/>
      </c>
      <c r="F15468" s="15">
        <f>COUNTIF(tData[BezoekLangStart],"&lt;"&amp;($A15468+1/24))-COUNTIF(tData[BezoekLangEind],"&lt;="&amp;$A15468)</f>
        <v/>
      </c>
      <c r="G15468" s="15">
        <f>IF($D15468=1,$B15468*100+$C15468,-1)</f>
        <v/>
      </c>
      <c r="H15468" s="15">
        <f>IF($D15468=1,$B15468,-1)</f>
        <v/>
      </c>
      <c r="I15468" s="15">
        <f>IF($D15468=1,$C15468,-1)</f>
        <v/>
      </c>
    </row>
    <row r="15469">
      <c r="A15469" s="33" t="n">
        <v>45936.41666666666</v>
      </c>
      <c r="B15469" s="15">
        <f>WEEKDAY($A15469,2)</f>
        <v/>
      </c>
      <c r="C15469" s="15">
        <f>HOUR($A15469)</f>
        <v/>
      </c>
      <c r="D15469" s="15">
        <f>IF(AND($A15469&gt;=Instellingen!$B$6,$A15469&lt;Instellingen!$B$7),1,0)</f>
        <v/>
      </c>
      <c r="E15469" s="15">
        <f>COUNTIF(tData[BezoekStart],"&lt;"&amp;($A15469+1/24))-COUNTIF(tData[BezoekEind],"&lt;="&amp;$A15469)</f>
        <v/>
      </c>
      <c r="F15469" s="15">
        <f>COUNTIF(tData[BezoekLangStart],"&lt;"&amp;($A15469+1/24))-COUNTIF(tData[BezoekLangEind],"&lt;="&amp;$A15469)</f>
        <v/>
      </c>
      <c r="G15469" s="15">
        <f>IF($D15469=1,$B15469*100+$C15469,-1)</f>
        <v/>
      </c>
      <c r="H15469" s="15">
        <f>IF($D15469=1,$B15469,-1)</f>
        <v/>
      </c>
      <c r="I15469" s="15">
        <f>IF($D15469=1,$C15469,-1)</f>
        <v/>
      </c>
    </row>
    <row r="15470">
      <c r="A15470" s="33" t="n">
        <v>45936.45833333334</v>
      </c>
      <c r="B15470" s="15">
        <f>WEEKDAY($A15470,2)</f>
        <v/>
      </c>
      <c r="C15470" s="15">
        <f>HOUR($A15470)</f>
        <v/>
      </c>
      <c r="D15470" s="15">
        <f>IF(AND($A15470&gt;=Instellingen!$B$6,$A15470&lt;Instellingen!$B$7),1,0)</f>
        <v/>
      </c>
      <c r="E15470" s="15">
        <f>COUNTIF(tData[BezoekStart],"&lt;"&amp;($A15470+1/24))-COUNTIF(tData[BezoekEind],"&lt;="&amp;$A15470)</f>
        <v/>
      </c>
      <c r="F15470" s="15">
        <f>COUNTIF(tData[BezoekLangStart],"&lt;"&amp;($A15470+1/24))-COUNTIF(tData[BezoekLangEind],"&lt;="&amp;$A15470)</f>
        <v/>
      </c>
      <c r="G15470" s="15">
        <f>IF($D15470=1,$B15470*100+$C15470,-1)</f>
        <v/>
      </c>
      <c r="H15470" s="15">
        <f>IF($D15470=1,$B15470,-1)</f>
        <v/>
      </c>
      <c r="I15470" s="15">
        <f>IF($D15470=1,$C15470,-1)</f>
        <v/>
      </c>
    </row>
    <row r="15471">
      <c r="A15471" s="33" t="n">
        <v>45936.5</v>
      </c>
      <c r="B15471" s="15">
        <f>WEEKDAY($A15471,2)</f>
        <v/>
      </c>
      <c r="C15471" s="15">
        <f>HOUR($A15471)</f>
        <v/>
      </c>
      <c r="D15471" s="15">
        <f>IF(AND($A15471&gt;=Instellingen!$B$6,$A15471&lt;Instellingen!$B$7),1,0)</f>
        <v/>
      </c>
      <c r="E15471" s="15">
        <f>COUNTIF(tData[BezoekStart],"&lt;"&amp;($A15471+1/24))-COUNTIF(tData[BezoekEind],"&lt;="&amp;$A15471)</f>
        <v/>
      </c>
      <c r="F15471" s="15">
        <f>COUNTIF(tData[BezoekLangStart],"&lt;"&amp;($A15471+1/24))-COUNTIF(tData[BezoekLangEind],"&lt;="&amp;$A15471)</f>
        <v/>
      </c>
      <c r="G15471" s="15">
        <f>IF($D15471=1,$B15471*100+$C15471,-1)</f>
        <v/>
      </c>
      <c r="H15471" s="15">
        <f>IF($D15471=1,$B15471,-1)</f>
        <v/>
      </c>
      <c r="I15471" s="15">
        <f>IF($D15471=1,$C15471,-1)</f>
        <v/>
      </c>
    </row>
    <row r="15472">
      <c r="A15472" s="33" t="n">
        <v>45936.54166666666</v>
      </c>
      <c r="B15472" s="15">
        <f>WEEKDAY($A15472,2)</f>
        <v/>
      </c>
      <c r="C15472" s="15">
        <f>HOUR($A15472)</f>
        <v/>
      </c>
      <c r="D15472" s="15">
        <f>IF(AND($A15472&gt;=Instellingen!$B$6,$A15472&lt;Instellingen!$B$7),1,0)</f>
        <v/>
      </c>
      <c r="E15472" s="15">
        <f>COUNTIF(tData[BezoekStart],"&lt;"&amp;($A15472+1/24))-COUNTIF(tData[BezoekEind],"&lt;="&amp;$A15472)</f>
        <v/>
      </c>
      <c r="F15472" s="15">
        <f>COUNTIF(tData[BezoekLangStart],"&lt;"&amp;($A15472+1/24))-COUNTIF(tData[BezoekLangEind],"&lt;="&amp;$A15472)</f>
        <v/>
      </c>
      <c r="G15472" s="15">
        <f>IF($D15472=1,$B15472*100+$C15472,-1)</f>
        <v/>
      </c>
      <c r="H15472" s="15">
        <f>IF($D15472=1,$B15472,-1)</f>
        <v/>
      </c>
      <c r="I15472" s="15">
        <f>IF($D15472=1,$C15472,-1)</f>
        <v/>
      </c>
    </row>
    <row r="15473">
      <c r="A15473" s="33" t="n">
        <v>45936.58333333334</v>
      </c>
      <c r="B15473" s="15">
        <f>WEEKDAY($A15473,2)</f>
        <v/>
      </c>
      <c r="C15473" s="15">
        <f>HOUR($A15473)</f>
        <v/>
      </c>
      <c r="D15473" s="15">
        <f>IF(AND($A15473&gt;=Instellingen!$B$6,$A15473&lt;Instellingen!$B$7),1,0)</f>
        <v/>
      </c>
      <c r="E15473" s="15">
        <f>COUNTIF(tData[BezoekStart],"&lt;"&amp;($A15473+1/24))-COUNTIF(tData[BezoekEind],"&lt;="&amp;$A15473)</f>
        <v/>
      </c>
      <c r="F15473" s="15">
        <f>COUNTIF(tData[BezoekLangStart],"&lt;"&amp;($A15473+1/24))-COUNTIF(tData[BezoekLangEind],"&lt;="&amp;$A15473)</f>
        <v/>
      </c>
      <c r="G15473" s="15">
        <f>IF($D15473=1,$B15473*100+$C15473,-1)</f>
        <v/>
      </c>
      <c r="H15473" s="15">
        <f>IF($D15473=1,$B15473,-1)</f>
        <v/>
      </c>
      <c r="I15473" s="15">
        <f>IF($D15473=1,$C15473,-1)</f>
        <v/>
      </c>
    </row>
    <row r="15474">
      <c r="A15474" s="33" t="n">
        <v>45936.625</v>
      </c>
      <c r="B15474" s="15">
        <f>WEEKDAY($A15474,2)</f>
        <v/>
      </c>
      <c r="C15474" s="15">
        <f>HOUR($A15474)</f>
        <v/>
      </c>
      <c r="D15474" s="15">
        <f>IF(AND($A15474&gt;=Instellingen!$B$6,$A15474&lt;Instellingen!$B$7),1,0)</f>
        <v/>
      </c>
      <c r="E15474" s="15">
        <f>COUNTIF(tData[BezoekStart],"&lt;"&amp;($A15474+1/24))-COUNTIF(tData[BezoekEind],"&lt;="&amp;$A15474)</f>
        <v/>
      </c>
      <c r="F15474" s="15">
        <f>COUNTIF(tData[BezoekLangStart],"&lt;"&amp;($A15474+1/24))-COUNTIF(tData[BezoekLangEind],"&lt;="&amp;$A15474)</f>
        <v/>
      </c>
      <c r="G15474" s="15">
        <f>IF($D15474=1,$B15474*100+$C15474,-1)</f>
        <v/>
      </c>
      <c r="H15474" s="15">
        <f>IF($D15474=1,$B15474,-1)</f>
        <v/>
      </c>
      <c r="I15474" s="15">
        <f>IF($D15474=1,$C15474,-1)</f>
        <v/>
      </c>
    </row>
    <row r="15475">
      <c r="A15475" s="33" t="n">
        <v>45936.66666666666</v>
      </c>
      <c r="B15475" s="15">
        <f>WEEKDAY($A15475,2)</f>
        <v/>
      </c>
      <c r="C15475" s="15">
        <f>HOUR($A15475)</f>
        <v/>
      </c>
      <c r="D15475" s="15">
        <f>IF(AND($A15475&gt;=Instellingen!$B$6,$A15475&lt;Instellingen!$B$7),1,0)</f>
        <v/>
      </c>
      <c r="E15475" s="15">
        <f>COUNTIF(tData[BezoekStart],"&lt;"&amp;($A15475+1/24))-COUNTIF(tData[BezoekEind],"&lt;="&amp;$A15475)</f>
        <v/>
      </c>
      <c r="F15475" s="15">
        <f>COUNTIF(tData[BezoekLangStart],"&lt;"&amp;($A15475+1/24))-COUNTIF(tData[BezoekLangEind],"&lt;="&amp;$A15475)</f>
        <v/>
      </c>
      <c r="G15475" s="15">
        <f>IF($D15475=1,$B15475*100+$C15475,-1)</f>
        <v/>
      </c>
      <c r="H15475" s="15">
        <f>IF($D15475=1,$B15475,-1)</f>
        <v/>
      </c>
      <c r="I15475" s="15">
        <f>IF($D15475=1,$C15475,-1)</f>
        <v/>
      </c>
    </row>
    <row r="15476">
      <c r="A15476" s="33" t="n">
        <v>45936.70833333334</v>
      </c>
      <c r="B15476" s="15">
        <f>WEEKDAY($A15476,2)</f>
        <v/>
      </c>
      <c r="C15476" s="15">
        <f>HOUR($A15476)</f>
        <v/>
      </c>
      <c r="D15476" s="15">
        <f>IF(AND($A15476&gt;=Instellingen!$B$6,$A15476&lt;Instellingen!$B$7),1,0)</f>
        <v/>
      </c>
      <c r="E15476" s="15">
        <f>COUNTIF(tData[BezoekStart],"&lt;"&amp;($A15476+1/24))-COUNTIF(tData[BezoekEind],"&lt;="&amp;$A15476)</f>
        <v/>
      </c>
      <c r="F15476" s="15">
        <f>COUNTIF(tData[BezoekLangStart],"&lt;"&amp;($A15476+1/24))-COUNTIF(tData[BezoekLangEind],"&lt;="&amp;$A15476)</f>
        <v/>
      </c>
      <c r="G15476" s="15">
        <f>IF($D15476=1,$B15476*100+$C15476,-1)</f>
        <v/>
      </c>
      <c r="H15476" s="15">
        <f>IF($D15476=1,$B15476,-1)</f>
        <v/>
      </c>
      <c r="I15476" s="15">
        <f>IF($D15476=1,$C15476,-1)</f>
        <v/>
      </c>
    </row>
    <row r="15477">
      <c r="A15477" s="33" t="n">
        <v>45936.75</v>
      </c>
      <c r="B15477" s="15">
        <f>WEEKDAY($A15477,2)</f>
        <v/>
      </c>
      <c r="C15477" s="15">
        <f>HOUR($A15477)</f>
        <v/>
      </c>
      <c r="D15477" s="15">
        <f>IF(AND($A15477&gt;=Instellingen!$B$6,$A15477&lt;Instellingen!$B$7),1,0)</f>
        <v/>
      </c>
      <c r="E15477" s="15">
        <f>COUNTIF(tData[BezoekStart],"&lt;"&amp;($A15477+1/24))-COUNTIF(tData[BezoekEind],"&lt;="&amp;$A15477)</f>
        <v/>
      </c>
      <c r="F15477" s="15">
        <f>COUNTIF(tData[BezoekLangStart],"&lt;"&amp;($A15477+1/24))-COUNTIF(tData[BezoekLangEind],"&lt;="&amp;$A15477)</f>
        <v/>
      </c>
      <c r="G15477" s="15">
        <f>IF($D15477=1,$B15477*100+$C15477,-1)</f>
        <v/>
      </c>
      <c r="H15477" s="15">
        <f>IF($D15477=1,$B15477,-1)</f>
        <v/>
      </c>
      <c r="I15477" s="15">
        <f>IF($D15477=1,$C15477,-1)</f>
        <v/>
      </c>
    </row>
    <row r="15478">
      <c r="A15478" s="33" t="n">
        <v>45936.79166666666</v>
      </c>
      <c r="B15478" s="15">
        <f>WEEKDAY($A15478,2)</f>
        <v/>
      </c>
      <c r="C15478" s="15">
        <f>HOUR($A15478)</f>
        <v/>
      </c>
      <c r="D15478" s="15">
        <f>IF(AND($A15478&gt;=Instellingen!$B$6,$A15478&lt;Instellingen!$B$7),1,0)</f>
        <v/>
      </c>
      <c r="E15478" s="15">
        <f>COUNTIF(tData[BezoekStart],"&lt;"&amp;($A15478+1/24))-COUNTIF(tData[BezoekEind],"&lt;="&amp;$A15478)</f>
        <v/>
      </c>
      <c r="F15478" s="15">
        <f>COUNTIF(tData[BezoekLangStart],"&lt;"&amp;($A15478+1/24))-COUNTIF(tData[BezoekLangEind],"&lt;="&amp;$A15478)</f>
        <v/>
      </c>
      <c r="G15478" s="15">
        <f>IF($D15478=1,$B15478*100+$C15478,-1)</f>
        <v/>
      </c>
      <c r="H15478" s="15">
        <f>IF($D15478=1,$B15478,-1)</f>
        <v/>
      </c>
      <c r="I15478" s="15">
        <f>IF($D15478=1,$C15478,-1)</f>
        <v/>
      </c>
    </row>
    <row r="15479">
      <c r="A15479" s="33" t="n">
        <v>45936.83333333334</v>
      </c>
      <c r="B15479" s="15">
        <f>WEEKDAY($A15479,2)</f>
        <v/>
      </c>
      <c r="C15479" s="15">
        <f>HOUR($A15479)</f>
        <v/>
      </c>
      <c r="D15479" s="15">
        <f>IF(AND($A15479&gt;=Instellingen!$B$6,$A15479&lt;Instellingen!$B$7),1,0)</f>
        <v/>
      </c>
      <c r="E15479" s="15">
        <f>COUNTIF(tData[BezoekStart],"&lt;"&amp;($A15479+1/24))-COUNTIF(tData[BezoekEind],"&lt;="&amp;$A15479)</f>
        <v/>
      </c>
      <c r="F15479" s="15">
        <f>COUNTIF(tData[BezoekLangStart],"&lt;"&amp;($A15479+1/24))-COUNTIF(tData[BezoekLangEind],"&lt;="&amp;$A15479)</f>
        <v/>
      </c>
      <c r="G15479" s="15">
        <f>IF($D15479=1,$B15479*100+$C15479,-1)</f>
        <v/>
      </c>
      <c r="H15479" s="15">
        <f>IF($D15479=1,$B15479,-1)</f>
        <v/>
      </c>
      <c r="I15479" s="15">
        <f>IF($D15479=1,$C15479,-1)</f>
        <v/>
      </c>
    </row>
    <row r="15480">
      <c r="A15480" s="33" t="n">
        <v>45936.875</v>
      </c>
      <c r="B15480" s="15">
        <f>WEEKDAY($A15480,2)</f>
        <v/>
      </c>
      <c r="C15480" s="15">
        <f>HOUR($A15480)</f>
        <v/>
      </c>
      <c r="D15480" s="15">
        <f>IF(AND($A15480&gt;=Instellingen!$B$6,$A15480&lt;Instellingen!$B$7),1,0)</f>
        <v/>
      </c>
      <c r="E15480" s="15">
        <f>COUNTIF(tData[BezoekStart],"&lt;"&amp;($A15480+1/24))-COUNTIF(tData[BezoekEind],"&lt;="&amp;$A15480)</f>
        <v/>
      </c>
      <c r="F15480" s="15">
        <f>COUNTIF(tData[BezoekLangStart],"&lt;"&amp;($A15480+1/24))-COUNTIF(tData[BezoekLangEind],"&lt;="&amp;$A15480)</f>
        <v/>
      </c>
      <c r="G15480" s="15">
        <f>IF($D15480=1,$B15480*100+$C15480,-1)</f>
        <v/>
      </c>
      <c r="H15480" s="15">
        <f>IF($D15480=1,$B15480,-1)</f>
        <v/>
      </c>
      <c r="I15480" s="15">
        <f>IF($D15480=1,$C15480,-1)</f>
        <v/>
      </c>
    </row>
    <row r="15481">
      <c r="A15481" s="33" t="n">
        <v>45936.91666666666</v>
      </c>
      <c r="B15481" s="15">
        <f>WEEKDAY($A15481,2)</f>
        <v/>
      </c>
      <c r="C15481" s="15">
        <f>HOUR($A15481)</f>
        <v/>
      </c>
      <c r="D15481" s="15">
        <f>IF(AND($A15481&gt;=Instellingen!$B$6,$A15481&lt;Instellingen!$B$7),1,0)</f>
        <v/>
      </c>
      <c r="E15481" s="15">
        <f>COUNTIF(tData[BezoekStart],"&lt;"&amp;($A15481+1/24))-COUNTIF(tData[BezoekEind],"&lt;="&amp;$A15481)</f>
        <v/>
      </c>
      <c r="F15481" s="15">
        <f>COUNTIF(tData[BezoekLangStart],"&lt;"&amp;($A15481+1/24))-COUNTIF(tData[BezoekLangEind],"&lt;="&amp;$A15481)</f>
        <v/>
      </c>
      <c r="G15481" s="15">
        <f>IF($D15481=1,$B15481*100+$C15481,-1)</f>
        <v/>
      </c>
      <c r="H15481" s="15">
        <f>IF($D15481=1,$B15481,-1)</f>
        <v/>
      </c>
      <c r="I15481" s="15">
        <f>IF($D15481=1,$C15481,-1)</f>
        <v/>
      </c>
    </row>
    <row r="15482">
      <c r="A15482" s="33" t="n">
        <v>45936.95833333334</v>
      </c>
      <c r="B15482" s="15">
        <f>WEEKDAY($A15482,2)</f>
        <v/>
      </c>
      <c r="C15482" s="15">
        <f>HOUR($A15482)</f>
        <v/>
      </c>
      <c r="D15482" s="15">
        <f>IF(AND($A15482&gt;=Instellingen!$B$6,$A15482&lt;Instellingen!$B$7),1,0)</f>
        <v/>
      </c>
      <c r="E15482" s="15">
        <f>COUNTIF(tData[BezoekStart],"&lt;"&amp;($A15482+1/24))-COUNTIF(tData[BezoekEind],"&lt;="&amp;$A15482)</f>
        <v/>
      </c>
      <c r="F15482" s="15">
        <f>COUNTIF(tData[BezoekLangStart],"&lt;"&amp;($A15482+1/24))-COUNTIF(tData[BezoekLangEind],"&lt;="&amp;$A15482)</f>
        <v/>
      </c>
      <c r="G15482" s="15">
        <f>IF($D15482=1,$B15482*100+$C15482,-1)</f>
        <v/>
      </c>
      <c r="H15482" s="15">
        <f>IF($D15482=1,$B15482,-1)</f>
        <v/>
      </c>
      <c r="I15482" s="15">
        <f>IF($D15482=1,$C15482,-1)</f>
        <v/>
      </c>
    </row>
    <row r="15483">
      <c r="A15483" s="33" t="n">
        <v>45937</v>
      </c>
      <c r="B15483" s="15">
        <f>WEEKDAY($A15483,2)</f>
        <v/>
      </c>
      <c r="C15483" s="15">
        <f>HOUR($A15483)</f>
        <v/>
      </c>
      <c r="D15483" s="15">
        <f>IF(AND($A15483&gt;=Instellingen!$B$6,$A15483&lt;Instellingen!$B$7),1,0)</f>
        <v/>
      </c>
      <c r="E15483" s="15">
        <f>COUNTIF(tData[BezoekStart],"&lt;"&amp;($A15483+1/24))-COUNTIF(tData[BezoekEind],"&lt;="&amp;$A15483)</f>
        <v/>
      </c>
      <c r="F15483" s="15">
        <f>COUNTIF(tData[BezoekLangStart],"&lt;"&amp;($A15483+1/24))-COUNTIF(tData[BezoekLangEind],"&lt;="&amp;$A15483)</f>
        <v/>
      </c>
      <c r="G15483" s="15">
        <f>IF($D15483=1,$B15483*100+$C15483,-1)</f>
        <v/>
      </c>
      <c r="H15483" s="15">
        <f>IF($D15483=1,$B15483,-1)</f>
        <v/>
      </c>
      <c r="I15483" s="15">
        <f>IF($D15483=1,$C15483,-1)</f>
        <v/>
      </c>
    </row>
    <row r="15484">
      <c r="A15484" s="33" t="n">
        <v>45937.04166666666</v>
      </c>
      <c r="B15484" s="15">
        <f>WEEKDAY($A15484,2)</f>
        <v/>
      </c>
      <c r="C15484" s="15">
        <f>HOUR($A15484)</f>
        <v/>
      </c>
      <c r="D15484" s="15">
        <f>IF(AND($A15484&gt;=Instellingen!$B$6,$A15484&lt;Instellingen!$B$7),1,0)</f>
        <v/>
      </c>
      <c r="E15484" s="15">
        <f>COUNTIF(tData[BezoekStart],"&lt;"&amp;($A15484+1/24))-COUNTIF(tData[BezoekEind],"&lt;="&amp;$A15484)</f>
        <v/>
      </c>
      <c r="F15484" s="15">
        <f>COUNTIF(tData[BezoekLangStart],"&lt;"&amp;($A15484+1/24))-COUNTIF(tData[BezoekLangEind],"&lt;="&amp;$A15484)</f>
        <v/>
      </c>
      <c r="G15484" s="15">
        <f>IF($D15484=1,$B15484*100+$C15484,-1)</f>
        <v/>
      </c>
      <c r="H15484" s="15">
        <f>IF($D15484=1,$B15484,-1)</f>
        <v/>
      </c>
      <c r="I15484" s="15">
        <f>IF($D15484=1,$C15484,-1)</f>
        <v/>
      </c>
    </row>
    <row r="15485">
      <c r="A15485" s="33" t="n">
        <v>45937.08333333334</v>
      </c>
      <c r="B15485" s="15">
        <f>WEEKDAY($A15485,2)</f>
        <v/>
      </c>
      <c r="C15485" s="15">
        <f>HOUR($A15485)</f>
        <v/>
      </c>
      <c r="D15485" s="15">
        <f>IF(AND($A15485&gt;=Instellingen!$B$6,$A15485&lt;Instellingen!$B$7),1,0)</f>
        <v/>
      </c>
      <c r="E15485" s="15">
        <f>COUNTIF(tData[BezoekStart],"&lt;"&amp;($A15485+1/24))-COUNTIF(tData[BezoekEind],"&lt;="&amp;$A15485)</f>
        <v/>
      </c>
      <c r="F15485" s="15">
        <f>COUNTIF(tData[BezoekLangStart],"&lt;"&amp;($A15485+1/24))-COUNTIF(tData[BezoekLangEind],"&lt;="&amp;$A15485)</f>
        <v/>
      </c>
      <c r="G15485" s="15">
        <f>IF($D15485=1,$B15485*100+$C15485,-1)</f>
        <v/>
      </c>
      <c r="H15485" s="15">
        <f>IF($D15485=1,$B15485,-1)</f>
        <v/>
      </c>
      <c r="I15485" s="15">
        <f>IF($D15485=1,$C15485,-1)</f>
        <v/>
      </c>
    </row>
    <row r="15486">
      <c r="A15486" s="33" t="n">
        <v>45937.125</v>
      </c>
      <c r="B15486" s="15">
        <f>WEEKDAY($A15486,2)</f>
        <v/>
      </c>
      <c r="C15486" s="15">
        <f>HOUR($A15486)</f>
        <v/>
      </c>
      <c r="D15486" s="15">
        <f>IF(AND($A15486&gt;=Instellingen!$B$6,$A15486&lt;Instellingen!$B$7),1,0)</f>
        <v/>
      </c>
      <c r="E15486" s="15">
        <f>COUNTIF(tData[BezoekStart],"&lt;"&amp;($A15486+1/24))-COUNTIF(tData[BezoekEind],"&lt;="&amp;$A15486)</f>
        <v/>
      </c>
      <c r="F15486" s="15">
        <f>COUNTIF(tData[BezoekLangStart],"&lt;"&amp;($A15486+1/24))-COUNTIF(tData[BezoekLangEind],"&lt;="&amp;$A15486)</f>
        <v/>
      </c>
      <c r="G15486" s="15">
        <f>IF($D15486=1,$B15486*100+$C15486,-1)</f>
        <v/>
      </c>
      <c r="H15486" s="15">
        <f>IF($D15486=1,$B15486,-1)</f>
        <v/>
      </c>
      <c r="I15486" s="15">
        <f>IF($D15486=1,$C15486,-1)</f>
        <v/>
      </c>
    </row>
    <row r="15487">
      <c r="A15487" s="33" t="n">
        <v>45937.16666666666</v>
      </c>
      <c r="B15487" s="15">
        <f>WEEKDAY($A15487,2)</f>
        <v/>
      </c>
      <c r="C15487" s="15">
        <f>HOUR($A15487)</f>
        <v/>
      </c>
      <c r="D15487" s="15">
        <f>IF(AND($A15487&gt;=Instellingen!$B$6,$A15487&lt;Instellingen!$B$7),1,0)</f>
        <v/>
      </c>
      <c r="E15487" s="15">
        <f>COUNTIF(tData[BezoekStart],"&lt;"&amp;($A15487+1/24))-COUNTIF(tData[BezoekEind],"&lt;="&amp;$A15487)</f>
        <v/>
      </c>
      <c r="F15487" s="15">
        <f>COUNTIF(tData[BezoekLangStart],"&lt;"&amp;($A15487+1/24))-COUNTIF(tData[BezoekLangEind],"&lt;="&amp;$A15487)</f>
        <v/>
      </c>
      <c r="G15487" s="15">
        <f>IF($D15487=1,$B15487*100+$C15487,-1)</f>
        <v/>
      </c>
      <c r="H15487" s="15">
        <f>IF($D15487=1,$B15487,-1)</f>
        <v/>
      </c>
      <c r="I15487" s="15">
        <f>IF($D15487=1,$C15487,-1)</f>
        <v/>
      </c>
    </row>
    <row r="15488">
      <c r="A15488" s="33" t="n">
        <v>45937.20833333334</v>
      </c>
      <c r="B15488" s="15">
        <f>WEEKDAY($A15488,2)</f>
        <v/>
      </c>
      <c r="C15488" s="15">
        <f>HOUR($A15488)</f>
        <v/>
      </c>
      <c r="D15488" s="15">
        <f>IF(AND($A15488&gt;=Instellingen!$B$6,$A15488&lt;Instellingen!$B$7),1,0)</f>
        <v/>
      </c>
      <c r="E15488" s="15">
        <f>COUNTIF(tData[BezoekStart],"&lt;"&amp;($A15488+1/24))-COUNTIF(tData[BezoekEind],"&lt;="&amp;$A15488)</f>
        <v/>
      </c>
      <c r="F15488" s="15">
        <f>COUNTIF(tData[BezoekLangStart],"&lt;"&amp;($A15488+1/24))-COUNTIF(tData[BezoekLangEind],"&lt;="&amp;$A15488)</f>
        <v/>
      </c>
      <c r="G15488" s="15">
        <f>IF($D15488=1,$B15488*100+$C15488,-1)</f>
        <v/>
      </c>
      <c r="H15488" s="15">
        <f>IF($D15488=1,$B15488,-1)</f>
        <v/>
      </c>
      <c r="I15488" s="15">
        <f>IF($D15488=1,$C15488,-1)</f>
        <v/>
      </c>
    </row>
    <row r="15489">
      <c r="A15489" s="33" t="n">
        <v>45937.25</v>
      </c>
      <c r="B15489" s="15">
        <f>WEEKDAY($A15489,2)</f>
        <v/>
      </c>
      <c r="C15489" s="15">
        <f>HOUR($A15489)</f>
        <v/>
      </c>
      <c r="D15489" s="15">
        <f>IF(AND($A15489&gt;=Instellingen!$B$6,$A15489&lt;Instellingen!$B$7),1,0)</f>
        <v/>
      </c>
      <c r="E15489" s="15">
        <f>COUNTIF(tData[BezoekStart],"&lt;"&amp;($A15489+1/24))-COUNTIF(tData[BezoekEind],"&lt;="&amp;$A15489)</f>
        <v/>
      </c>
      <c r="F15489" s="15">
        <f>COUNTIF(tData[BezoekLangStart],"&lt;"&amp;($A15489+1/24))-COUNTIF(tData[BezoekLangEind],"&lt;="&amp;$A15489)</f>
        <v/>
      </c>
      <c r="G15489" s="15">
        <f>IF($D15489=1,$B15489*100+$C15489,-1)</f>
        <v/>
      </c>
      <c r="H15489" s="15">
        <f>IF($D15489=1,$B15489,-1)</f>
        <v/>
      </c>
      <c r="I15489" s="15">
        <f>IF($D15489=1,$C15489,-1)</f>
        <v/>
      </c>
    </row>
    <row r="15490">
      <c r="A15490" s="33" t="n">
        <v>45937.29166666666</v>
      </c>
      <c r="B15490" s="15">
        <f>WEEKDAY($A15490,2)</f>
        <v/>
      </c>
      <c r="C15490" s="15">
        <f>HOUR($A15490)</f>
        <v/>
      </c>
      <c r="D15490" s="15">
        <f>IF(AND($A15490&gt;=Instellingen!$B$6,$A15490&lt;Instellingen!$B$7),1,0)</f>
        <v/>
      </c>
      <c r="E15490" s="15">
        <f>COUNTIF(tData[BezoekStart],"&lt;"&amp;($A15490+1/24))-COUNTIF(tData[BezoekEind],"&lt;="&amp;$A15490)</f>
        <v/>
      </c>
      <c r="F15490" s="15">
        <f>COUNTIF(tData[BezoekLangStart],"&lt;"&amp;($A15490+1/24))-COUNTIF(tData[BezoekLangEind],"&lt;="&amp;$A15490)</f>
        <v/>
      </c>
      <c r="G15490" s="15">
        <f>IF($D15490=1,$B15490*100+$C15490,-1)</f>
        <v/>
      </c>
      <c r="H15490" s="15">
        <f>IF($D15490=1,$B15490,-1)</f>
        <v/>
      </c>
      <c r="I15490" s="15">
        <f>IF($D15490=1,$C15490,-1)</f>
        <v/>
      </c>
    </row>
    <row r="15491">
      <c r="A15491" s="33" t="n">
        <v>45937.33333333334</v>
      </c>
      <c r="B15491" s="15">
        <f>WEEKDAY($A15491,2)</f>
        <v/>
      </c>
      <c r="C15491" s="15">
        <f>HOUR($A15491)</f>
        <v/>
      </c>
      <c r="D15491" s="15">
        <f>IF(AND($A15491&gt;=Instellingen!$B$6,$A15491&lt;Instellingen!$B$7),1,0)</f>
        <v/>
      </c>
      <c r="E15491" s="15">
        <f>COUNTIF(tData[BezoekStart],"&lt;"&amp;($A15491+1/24))-COUNTIF(tData[BezoekEind],"&lt;="&amp;$A15491)</f>
        <v/>
      </c>
      <c r="F15491" s="15">
        <f>COUNTIF(tData[BezoekLangStart],"&lt;"&amp;($A15491+1/24))-COUNTIF(tData[BezoekLangEind],"&lt;="&amp;$A15491)</f>
        <v/>
      </c>
      <c r="G15491" s="15">
        <f>IF($D15491=1,$B15491*100+$C15491,-1)</f>
        <v/>
      </c>
      <c r="H15491" s="15">
        <f>IF($D15491=1,$B15491,-1)</f>
        <v/>
      </c>
      <c r="I15491" s="15">
        <f>IF($D15491=1,$C15491,-1)</f>
        <v/>
      </c>
    </row>
    <row r="15492">
      <c r="A15492" s="33" t="n">
        <v>45937.375</v>
      </c>
      <c r="B15492" s="15">
        <f>WEEKDAY($A15492,2)</f>
        <v/>
      </c>
      <c r="C15492" s="15">
        <f>HOUR($A15492)</f>
        <v/>
      </c>
      <c r="D15492" s="15">
        <f>IF(AND($A15492&gt;=Instellingen!$B$6,$A15492&lt;Instellingen!$B$7),1,0)</f>
        <v/>
      </c>
      <c r="E15492" s="15">
        <f>COUNTIF(tData[BezoekStart],"&lt;"&amp;($A15492+1/24))-COUNTIF(tData[BezoekEind],"&lt;="&amp;$A15492)</f>
        <v/>
      </c>
      <c r="F15492" s="15">
        <f>COUNTIF(tData[BezoekLangStart],"&lt;"&amp;($A15492+1/24))-COUNTIF(tData[BezoekLangEind],"&lt;="&amp;$A15492)</f>
        <v/>
      </c>
      <c r="G15492" s="15">
        <f>IF($D15492=1,$B15492*100+$C15492,-1)</f>
        <v/>
      </c>
      <c r="H15492" s="15">
        <f>IF($D15492=1,$B15492,-1)</f>
        <v/>
      </c>
      <c r="I15492" s="15">
        <f>IF($D15492=1,$C15492,-1)</f>
        <v/>
      </c>
    </row>
    <row r="15493">
      <c r="A15493" s="33" t="n">
        <v>45937.41666666666</v>
      </c>
      <c r="B15493" s="15">
        <f>WEEKDAY($A15493,2)</f>
        <v/>
      </c>
      <c r="C15493" s="15">
        <f>HOUR($A15493)</f>
        <v/>
      </c>
      <c r="D15493" s="15">
        <f>IF(AND($A15493&gt;=Instellingen!$B$6,$A15493&lt;Instellingen!$B$7),1,0)</f>
        <v/>
      </c>
      <c r="E15493" s="15">
        <f>COUNTIF(tData[BezoekStart],"&lt;"&amp;($A15493+1/24))-COUNTIF(tData[BezoekEind],"&lt;="&amp;$A15493)</f>
        <v/>
      </c>
      <c r="F15493" s="15">
        <f>COUNTIF(tData[BezoekLangStart],"&lt;"&amp;($A15493+1/24))-COUNTIF(tData[BezoekLangEind],"&lt;="&amp;$A15493)</f>
        <v/>
      </c>
      <c r="G15493" s="15">
        <f>IF($D15493=1,$B15493*100+$C15493,-1)</f>
        <v/>
      </c>
      <c r="H15493" s="15">
        <f>IF($D15493=1,$B15493,-1)</f>
        <v/>
      </c>
      <c r="I15493" s="15">
        <f>IF($D15493=1,$C15493,-1)</f>
        <v/>
      </c>
    </row>
    <row r="15494">
      <c r="A15494" s="33" t="n">
        <v>45937.45833333334</v>
      </c>
      <c r="B15494" s="15">
        <f>WEEKDAY($A15494,2)</f>
        <v/>
      </c>
      <c r="C15494" s="15">
        <f>HOUR($A15494)</f>
        <v/>
      </c>
      <c r="D15494" s="15">
        <f>IF(AND($A15494&gt;=Instellingen!$B$6,$A15494&lt;Instellingen!$B$7),1,0)</f>
        <v/>
      </c>
      <c r="E15494" s="15">
        <f>COUNTIF(tData[BezoekStart],"&lt;"&amp;($A15494+1/24))-COUNTIF(tData[BezoekEind],"&lt;="&amp;$A15494)</f>
        <v/>
      </c>
      <c r="F15494" s="15">
        <f>COUNTIF(tData[BezoekLangStart],"&lt;"&amp;($A15494+1/24))-COUNTIF(tData[BezoekLangEind],"&lt;="&amp;$A15494)</f>
        <v/>
      </c>
      <c r="G15494" s="15">
        <f>IF($D15494=1,$B15494*100+$C15494,-1)</f>
        <v/>
      </c>
      <c r="H15494" s="15">
        <f>IF($D15494=1,$B15494,-1)</f>
        <v/>
      </c>
      <c r="I15494" s="15">
        <f>IF($D15494=1,$C15494,-1)</f>
        <v/>
      </c>
    </row>
    <row r="15495">
      <c r="A15495" s="33" t="n">
        <v>45937.5</v>
      </c>
      <c r="B15495" s="15">
        <f>WEEKDAY($A15495,2)</f>
        <v/>
      </c>
      <c r="C15495" s="15">
        <f>HOUR($A15495)</f>
        <v/>
      </c>
      <c r="D15495" s="15">
        <f>IF(AND($A15495&gt;=Instellingen!$B$6,$A15495&lt;Instellingen!$B$7),1,0)</f>
        <v/>
      </c>
      <c r="E15495" s="15">
        <f>COUNTIF(tData[BezoekStart],"&lt;"&amp;($A15495+1/24))-COUNTIF(tData[BezoekEind],"&lt;="&amp;$A15495)</f>
        <v/>
      </c>
      <c r="F15495" s="15">
        <f>COUNTIF(tData[BezoekLangStart],"&lt;"&amp;($A15495+1/24))-COUNTIF(tData[BezoekLangEind],"&lt;="&amp;$A15495)</f>
        <v/>
      </c>
      <c r="G15495" s="15">
        <f>IF($D15495=1,$B15495*100+$C15495,-1)</f>
        <v/>
      </c>
      <c r="H15495" s="15">
        <f>IF($D15495=1,$B15495,-1)</f>
        <v/>
      </c>
      <c r="I15495" s="15">
        <f>IF($D15495=1,$C15495,-1)</f>
        <v/>
      </c>
    </row>
    <row r="15496">
      <c r="A15496" s="33" t="n">
        <v>45937.54166666666</v>
      </c>
      <c r="B15496" s="15">
        <f>WEEKDAY($A15496,2)</f>
        <v/>
      </c>
      <c r="C15496" s="15">
        <f>HOUR($A15496)</f>
        <v/>
      </c>
      <c r="D15496" s="15">
        <f>IF(AND($A15496&gt;=Instellingen!$B$6,$A15496&lt;Instellingen!$B$7),1,0)</f>
        <v/>
      </c>
      <c r="E15496" s="15">
        <f>COUNTIF(tData[BezoekStart],"&lt;"&amp;($A15496+1/24))-COUNTIF(tData[BezoekEind],"&lt;="&amp;$A15496)</f>
        <v/>
      </c>
      <c r="F15496" s="15">
        <f>COUNTIF(tData[BezoekLangStart],"&lt;"&amp;($A15496+1/24))-COUNTIF(tData[BezoekLangEind],"&lt;="&amp;$A15496)</f>
        <v/>
      </c>
      <c r="G15496" s="15">
        <f>IF($D15496=1,$B15496*100+$C15496,-1)</f>
        <v/>
      </c>
      <c r="H15496" s="15">
        <f>IF($D15496=1,$B15496,-1)</f>
        <v/>
      </c>
      <c r="I15496" s="15">
        <f>IF($D15496=1,$C15496,-1)</f>
        <v/>
      </c>
    </row>
    <row r="15497">
      <c r="A15497" s="33" t="n">
        <v>45937.58333333334</v>
      </c>
      <c r="B15497" s="15">
        <f>WEEKDAY($A15497,2)</f>
        <v/>
      </c>
      <c r="C15497" s="15">
        <f>HOUR($A15497)</f>
        <v/>
      </c>
      <c r="D15497" s="15">
        <f>IF(AND($A15497&gt;=Instellingen!$B$6,$A15497&lt;Instellingen!$B$7),1,0)</f>
        <v/>
      </c>
      <c r="E15497" s="15">
        <f>COUNTIF(tData[BezoekStart],"&lt;"&amp;($A15497+1/24))-COUNTIF(tData[BezoekEind],"&lt;="&amp;$A15497)</f>
        <v/>
      </c>
      <c r="F15497" s="15">
        <f>COUNTIF(tData[BezoekLangStart],"&lt;"&amp;($A15497+1/24))-COUNTIF(tData[BezoekLangEind],"&lt;="&amp;$A15497)</f>
        <v/>
      </c>
      <c r="G15497" s="15">
        <f>IF($D15497=1,$B15497*100+$C15497,-1)</f>
        <v/>
      </c>
      <c r="H15497" s="15">
        <f>IF($D15497=1,$B15497,-1)</f>
        <v/>
      </c>
      <c r="I15497" s="15">
        <f>IF($D15497=1,$C15497,-1)</f>
        <v/>
      </c>
    </row>
    <row r="15498">
      <c r="A15498" s="33" t="n">
        <v>45937.625</v>
      </c>
      <c r="B15498" s="15">
        <f>WEEKDAY($A15498,2)</f>
        <v/>
      </c>
      <c r="C15498" s="15">
        <f>HOUR($A15498)</f>
        <v/>
      </c>
      <c r="D15498" s="15">
        <f>IF(AND($A15498&gt;=Instellingen!$B$6,$A15498&lt;Instellingen!$B$7),1,0)</f>
        <v/>
      </c>
      <c r="E15498" s="15">
        <f>COUNTIF(tData[BezoekStart],"&lt;"&amp;($A15498+1/24))-COUNTIF(tData[BezoekEind],"&lt;="&amp;$A15498)</f>
        <v/>
      </c>
      <c r="F15498" s="15">
        <f>COUNTIF(tData[BezoekLangStart],"&lt;"&amp;($A15498+1/24))-COUNTIF(tData[BezoekLangEind],"&lt;="&amp;$A15498)</f>
        <v/>
      </c>
      <c r="G15498" s="15">
        <f>IF($D15498=1,$B15498*100+$C15498,-1)</f>
        <v/>
      </c>
      <c r="H15498" s="15">
        <f>IF($D15498=1,$B15498,-1)</f>
        <v/>
      </c>
      <c r="I15498" s="15">
        <f>IF($D15498=1,$C15498,-1)</f>
        <v/>
      </c>
    </row>
    <row r="15499">
      <c r="A15499" s="33" t="n">
        <v>45937.66666666666</v>
      </c>
      <c r="B15499" s="15">
        <f>WEEKDAY($A15499,2)</f>
        <v/>
      </c>
      <c r="C15499" s="15">
        <f>HOUR($A15499)</f>
        <v/>
      </c>
      <c r="D15499" s="15">
        <f>IF(AND($A15499&gt;=Instellingen!$B$6,$A15499&lt;Instellingen!$B$7),1,0)</f>
        <v/>
      </c>
      <c r="E15499" s="15">
        <f>COUNTIF(tData[BezoekStart],"&lt;"&amp;($A15499+1/24))-COUNTIF(tData[BezoekEind],"&lt;="&amp;$A15499)</f>
        <v/>
      </c>
      <c r="F15499" s="15">
        <f>COUNTIF(tData[BezoekLangStart],"&lt;"&amp;($A15499+1/24))-COUNTIF(tData[BezoekLangEind],"&lt;="&amp;$A15499)</f>
        <v/>
      </c>
      <c r="G15499" s="15">
        <f>IF($D15499=1,$B15499*100+$C15499,-1)</f>
        <v/>
      </c>
      <c r="H15499" s="15">
        <f>IF($D15499=1,$B15499,-1)</f>
        <v/>
      </c>
      <c r="I15499" s="15">
        <f>IF($D15499=1,$C15499,-1)</f>
        <v/>
      </c>
    </row>
    <row r="15500">
      <c r="A15500" s="33" t="n">
        <v>45937.70833333334</v>
      </c>
      <c r="B15500" s="15">
        <f>WEEKDAY($A15500,2)</f>
        <v/>
      </c>
      <c r="C15500" s="15">
        <f>HOUR($A15500)</f>
        <v/>
      </c>
      <c r="D15500" s="15">
        <f>IF(AND($A15500&gt;=Instellingen!$B$6,$A15500&lt;Instellingen!$B$7),1,0)</f>
        <v/>
      </c>
      <c r="E15500" s="15">
        <f>COUNTIF(tData[BezoekStart],"&lt;"&amp;($A15500+1/24))-COUNTIF(tData[BezoekEind],"&lt;="&amp;$A15500)</f>
        <v/>
      </c>
      <c r="F15500" s="15">
        <f>COUNTIF(tData[BezoekLangStart],"&lt;"&amp;($A15500+1/24))-COUNTIF(tData[BezoekLangEind],"&lt;="&amp;$A15500)</f>
        <v/>
      </c>
      <c r="G15500" s="15">
        <f>IF($D15500=1,$B15500*100+$C15500,-1)</f>
        <v/>
      </c>
      <c r="H15500" s="15">
        <f>IF($D15500=1,$B15500,-1)</f>
        <v/>
      </c>
      <c r="I15500" s="15">
        <f>IF($D15500=1,$C15500,-1)</f>
        <v/>
      </c>
    </row>
    <row r="15501">
      <c r="A15501" s="33" t="n">
        <v>45937.75</v>
      </c>
      <c r="B15501" s="15">
        <f>WEEKDAY($A15501,2)</f>
        <v/>
      </c>
      <c r="C15501" s="15">
        <f>HOUR($A15501)</f>
        <v/>
      </c>
      <c r="D15501" s="15">
        <f>IF(AND($A15501&gt;=Instellingen!$B$6,$A15501&lt;Instellingen!$B$7),1,0)</f>
        <v/>
      </c>
      <c r="E15501" s="15">
        <f>COUNTIF(tData[BezoekStart],"&lt;"&amp;($A15501+1/24))-COUNTIF(tData[BezoekEind],"&lt;="&amp;$A15501)</f>
        <v/>
      </c>
      <c r="F15501" s="15">
        <f>COUNTIF(tData[BezoekLangStart],"&lt;"&amp;($A15501+1/24))-COUNTIF(tData[BezoekLangEind],"&lt;="&amp;$A15501)</f>
        <v/>
      </c>
      <c r="G15501" s="15">
        <f>IF($D15501=1,$B15501*100+$C15501,-1)</f>
        <v/>
      </c>
      <c r="H15501" s="15">
        <f>IF($D15501=1,$B15501,-1)</f>
        <v/>
      </c>
      <c r="I15501" s="15">
        <f>IF($D15501=1,$C15501,-1)</f>
        <v/>
      </c>
    </row>
    <row r="15502">
      <c r="A15502" s="33" t="n">
        <v>45937.79166666666</v>
      </c>
      <c r="B15502" s="15">
        <f>WEEKDAY($A15502,2)</f>
        <v/>
      </c>
      <c r="C15502" s="15">
        <f>HOUR($A15502)</f>
        <v/>
      </c>
      <c r="D15502" s="15">
        <f>IF(AND($A15502&gt;=Instellingen!$B$6,$A15502&lt;Instellingen!$B$7),1,0)</f>
        <v/>
      </c>
      <c r="E15502" s="15">
        <f>COUNTIF(tData[BezoekStart],"&lt;"&amp;($A15502+1/24))-COUNTIF(tData[BezoekEind],"&lt;="&amp;$A15502)</f>
        <v/>
      </c>
      <c r="F15502" s="15">
        <f>COUNTIF(tData[BezoekLangStart],"&lt;"&amp;($A15502+1/24))-COUNTIF(tData[BezoekLangEind],"&lt;="&amp;$A15502)</f>
        <v/>
      </c>
      <c r="G15502" s="15">
        <f>IF($D15502=1,$B15502*100+$C15502,-1)</f>
        <v/>
      </c>
      <c r="H15502" s="15">
        <f>IF($D15502=1,$B15502,-1)</f>
        <v/>
      </c>
      <c r="I15502" s="15">
        <f>IF($D15502=1,$C15502,-1)</f>
        <v/>
      </c>
    </row>
    <row r="15503">
      <c r="A15503" s="33" t="n">
        <v>45937.83333333334</v>
      </c>
      <c r="B15503" s="15">
        <f>WEEKDAY($A15503,2)</f>
        <v/>
      </c>
      <c r="C15503" s="15">
        <f>HOUR($A15503)</f>
        <v/>
      </c>
      <c r="D15503" s="15">
        <f>IF(AND($A15503&gt;=Instellingen!$B$6,$A15503&lt;Instellingen!$B$7),1,0)</f>
        <v/>
      </c>
      <c r="E15503" s="15">
        <f>COUNTIF(tData[BezoekStart],"&lt;"&amp;($A15503+1/24))-COUNTIF(tData[BezoekEind],"&lt;="&amp;$A15503)</f>
        <v/>
      </c>
      <c r="F15503" s="15">
        <f>COUNTIF(tData[BezoekLangStart],"&lt;"&amp;($A15503+1/24))-COUNTIF(tData[BezoekLangEind],"&lt;="&amp;$A15503)</f>
        <v/>
      </c>
      <c r="G15503" s="15">
        <f>IF($D15503=1,$B15503*100+$C15503,-1)</f>
        <v/>
      </c>
      <c r="H15503" s="15">
        <f>IF($D15503=1,$B15503,-1)</f>
        <v/>
      </c>
      <c r="I15503" s="15">
        <f>IF($D15503=1,$C15503,-1)</f>
        <v/>
      </c>
    </row>
    <row r="15504">
      <c r="A15504" s="33" t="n">
        <v>45937.875</v>
      </c>
      <c r="B15504" s="15">
        <f>WEEKDAY($A15504,2)</f>
        <v/>
      </c>
      <c r="C15504" s="15">
        <f>HOUR($A15504)</f>
        <v/>
      </c>
      <c r="D15504" s="15">
        <f>IF(AND($A15504&gt;=Instellingen!$B$6,$A15504&lt;Instellingen!$B$7),1,0)</f>
        <v/>
      </c>
      <c r="E15504" s="15">
        <f>COUNTIF(tData[BezoekStart],"&lt;"&amp;($A15504+1/24))-COUNTIF(tData[BezoekEind],"&lt;="&amp;$A15504)</f>
        <v/>
      </c>
      <c r="F15504" s="15">
        <f>COUNTIF(tData[BezoekLangStart],"&lt;"&amp;($A15504+1/24))-COUNTIF(tData[BezoekLangEind],"&lt;="&amp;$A15504)</f>
        <v/>
      </c>
      <c r="G15504" s="15">
        <f>IF($D15504=1,$B15504*100+$C15504,-1)</f>
        <v/>
      </c>
      <c r="H15504" s="15">
        <f>IF($D15504=1,$B15504,-1)</f>
        <v/>
      </c>
      <c r="I15504" s="15">
        <f>IF($D15504=1,$C15504,-1)</f>
        <v/>
      </c>
    </row>
    <row r="15505">
      <c r="A15505" s="33" t="n">
        <v>45937.91666666666</v>
      </c>
      <c r="B15505" s="15">
        <f>WEEKDAY($A15505,2)</f>
        <v/>
      </c>
      <c r="C15505" s="15">
        <f>HOUR($A15505)</f>
        <v/>
      </c>
      <c r="D15505" s="15">
        <f>IF(AND($A15505&gt;=Instellingen!$B$6,$A15505&lt;Instellingen!$B$7),1,0)</f>
        <v/>
      </c>
      <c r="E15505" s="15">
        <f>COUNTIF(tData[BezoekStart],"&lt;"&amp;($A15505+1/24))-COUNTIF(tData[BezoekEind],"&lt;="&amp;$A15505)</f>
        <v/>
      </c>
      <c r="F15505" s="15">
        <f>COUNTIF(tData[BezoekLangStart],"&lt;"&amp;($A15505+1/24))-COUNTIF(tData[BezoekLangEind],"&lt;="&amp;$A15505)</f>
        <v/>
      </c>
      <c r="G15505" s="15">
        <f>IF($D15505=1,$B15505*100+$C15505,-1)</f>
        <v/>
      </c>
      <c r="H15505" s="15">
        <f>IF($D15505=1,$B15505,-1)</f>
        <v/>
      </c>
      <c r="I15505" s="15">
        <f>IF($D15505=1,$C15505,-1)</f>
        <v/>
      </c>
    </row>
    <row r="15506">
      <c r="A15506" s="33" t="n">
        <v>45937.95833333334</v>
      </c>
      <c r="B15506" s="15">
        <f>WEEKDAY($A15506,2)</f>
        <v/>
      </c>
      <c r="C15506" s="15">
        <f>HOUR($A15506)</f>
        <v/>
      </c>
      <c r="D15506" s="15">
        <f>IF(AND($A15506&gt;=Instellingen!$B$6,$A15506&lt;Instellingen!$B$7),1,0)</f>
        <v/>
      </c>
      <c r="E15506" s="15">
        <f>COUNTIF(tData[BezoekStart],"&lt;"&amp;($A15506+1/24))-COUNTIF(tData[BezoekEind],"&lt;="&amp;$A15506)</f>
        <v/>
      </c>
      <c r="F15506" s="15">
        <f>COUNTIF(tData[BezoekLangStart],"&lt;"&amp;($A15506+1/24))-COUNTIF(tData[BezoekLangEind],"&lt;="&amp;$A15506)</f>
        <v/>
      </c>
      <c r="G15506" s="15">
        <f>IF($D15506=1,$B15506*100+$C15506,-1)</f>
        <v/>
      </c>
      <c r="H15506" s="15">
        <f>IF($D15506=1,$B15506,-1)</f>
        <v/>
      </c>
      <c r="I15506" s="15">
        <f>IF($D15506=1,$C15506,-1)</f>
        <v/>
      </c>
    </row>
    <row r="15507">
      <c r="A15507" s="33" t="n">
        <v>45938</v>
      </c>
      <c r="B15507" s="15">
        <f>WEEKDAY($A15507,2)</f>
        <v/>
      </c>
      <c r="C15507" s="15">
        <f>HOUR($A15507)</f>
        <v/>
      </c>
      <c r="D15507" s="15">
        <f>IF(AND($A15507&gt;=Instellingen!$B$6,$A15507&lt;Instellingen!$B$7),1,0)</f>
        <v/>
      </c>
      <c r="E15507" s="15">
        <f>COUNTIF(tData[BezoekStart],"&lt;"&amp;($A15507+1/24))-COUNTIF(tData[BezoekEind],"&lt;="&amp;$A15507)</f>
        <v/>
      </c>
      <c r="F15507" s="15">
        <f>COUNTIF(tData[BezoekLangStart],"&lt;"&amp;($A15507+1/24))-COUNTIF(tData[BezoekLangEind],"&lt;="&amp;$A15507)</f>
        <v/>
      </c>
      <c r="G15507" s="15">
        <f>IF($D15507=1,$B15507*100+$C15507,-1)</f>
        <v/>
      </c>
      <c r="H15507" s="15">
        <f>IF($D15507=1,$B15507,-1)</f>
        <v/>
      </c>
      <c r="I15507" s="15">
        <f>IF($D15507=1,$C15507,-1)</f>
        <v/>
      </c>
    </row>
    <row r="15508">
      <c r="A15508" s="33" t="n">
        <v>45938.04166666666</v>
      </c>
      <c r="B15508" s="15">
        <f>WEEKDAY($A15508,2)</f>
        <v/>
      </c>
      <c r="C15508" s="15">
        <f>HOUR($A15508)</f>
        <v/>
      </c>
      <c r="D15508" s="15">
        <f>IF(AND($A15508&gt;=Instellingen!$B$6,$A15508&lt;Instellingen!$B$7),1,0)</f>
        <v/>
      </c>
      <c r="E15508" s="15">
        <f>COUNTIF(tData[BezoekStart],"&lt;"&amp;($A15508+1/24))-COUNTIF(tData[BezoekEind],"&lt;="&amp;$A15508)</f>
        <v/>
      </c>
      <c r="F15508" s="15">
        <f>COUNTIF(tData[BezoekLangStart],"&lt;"&amp;($A15508+1/24))-COUNTIF(tData[BezoekLangEind],"&lt;="&amp;$A15508)</f>
        <v/>
      </c>
      <c r="G15508" s="15">
        <f>IF($D15508=1,$B15508*100+$C15508,-1)</f>
        <v/>
      </c>
      <c r="H15508" s="15">
        <f>IF($D15508=1,$B15508,-1)</f>
        <v/>
      </c>
      <c r="I15508" s="15">
        <f>IF($D15508=1,$C15508,-1)</f>
        <v/>
      </c>
    </row>
    <row r="15509">
      <c r="A15509" s="33" t="n">
        <v>45938.08333333334</v>
      </c>
      <c r="B15509" s="15">
        <f>WEEKDAY($A15509,2)</f>
        <v/>
      </c>
      <c r="C15509" s="15">
        <f>HOUR($A15509)</f>
        <v/>
      </c>
      <c r="D15509" s="15">
        <f>IF(AND($A15509&gt;=Instellingen!$B$6,$A15509&lt;Instellingen!$B$7),1,0)</f>
        <v/>
      </c>
      <c r="E15509" s="15">
        <f>COUNTIF(tData[BezoekStart],"&lt;"&amp;($A15509+1/24))-COUNTIF(tData[BezoekEind],"&lt;="&amp;$A15509)</f>
        <v/>
      </c>
      <c r="F15509" s="15">
        <f>COUNTIF(tData[BezoekLangStart],"&lt;"&amp;($A15509+1/24))-COUNTIF(tData[BezoekLangEind],"&lt;="&amp;$A15509)</f>
        <v/>
      </c>
      <c r="G15509" s="15">
        <f>IF($D15509=1,$B15509*100+$C15509,-1)</f>
        <v/>
      </c>
      <c r="H15509" s="15">
        <f>IF($D15509=1,$B15509,-1)</f>
        <v/>
      </c>
      <c r="I15509" s="15">
        <f>IF($D15509=1,$C15509,-1)</f>
        <v/>
      </c>
    </row>
    <row r="15510">
      <c r="A15510" s="33" t="n">
        <v>45938.125</v>
      </c>
      <c r="B15510" s="15">
        <f>WEEKDAY($A15510,2)</f>
        <v/>
      </c>
      <c r="C15510" s="15">
        <f>HOUR($A15510)</f>
        <v/>
      </c>
      <c r="D15510" s="15">
        <f>IF(AND($A15510&gt;=Instellingen!$B$6,$A15510&lt;Instellingen!$B$7),1,0)</f>
        <v/>
      </c>
      <c r="E15510" s="15">
        <f>COUNTIF(tData[BezoekStart],"&lt;"&amp;($A15510+1/24))-COUNTIF(tData[BezoekEind],"&lt;="&amp;$A15510)</f>
        <v/>
      </c>
      <c r="F15510" s="15">
        <f>COUNTIF(tData[BezoekLangStart],"&lt;"&amp;($A15510+1/24))-COUNTIF(tData[BezoekLangEind],"&lt;="&amp;$A15510)</f>
        <v/>
      </c>
      <c r="G15510" s="15">
        <f>IF($D15510=1,$B15510*100+$C15510,-1)</f>
        <v/>
      </c>
      <c r="H15510" s="15">
        <f>IF($D15510=1,$B15510,-1)</f>
        <v/>
      </c>
      <c r="I15510" s="15">
        <f>IF($D15510=1,$C15510,-1)</f>
        <v/>
      </c>
    </row>
    <row r="15511">
      <c r="A15511" s="33" t="n">
        <v>45938.16666666666</v>
      </c>
      <c r="B15511" s="15">
        <f>WEEKDAY($A15511,2)</f>
        <v/>
      </c>
      <c r="C15511" s="15">
        <f>HOUR($A15511)</f>
        <v/>
      </c>
      <c r="D15511" s="15">
        <f>IF(AND($A15511&gt;=Instellingen!$B$6,$A15511&lt;Instellingen!$B$7),1,0)</f>
        <v/>
      </c>
      <c r="E15511" s="15">
        <f>COUNTIF(tData[BezoekStart],"&lt;"&amp;($A15511+1/24))-COUNTIF(tData[BezoekEind],"&lt;="&amp;$A15511)</f>
        <v/>
      </c>
      <c r="F15511" s="15">
        <f>COUNTIF(tData[BezoekLangStart],"&lt;"&amp;($A15511+1/24))-COUNTIF(tData[BezoekLangEind],"&lt;="&amp;$A15511)</f>
        <v/>
      </c>
      <c r="G15511" s="15">
        <f>IF($D15511=1,$B15511*100+$C15511,-1)</f>
        <v/>
      </c>
      <c r="H15511" s="15">
        <f>IF($D15511=1,$B15511,-1)</f>
        <v/>
      </c>
      <c r="I15511" s="15">
        <f>IF($D15511=1,$C15511,-1)</f>
        <v/>
      </c>
    </row>
    <row r="15512">
      <c r="A15512" s="33" t="n">
        <v>45938.20833333334</v>
      </c>
      <c r="B15512" s="15">
        <f>WEEKDAY($A15512,2)</f>
        <v/>
      </c>
      <c r="C15512" s="15">
        <f>HOUR($A15512)</f>
        <v/>
      </c>
      <c r="D15512" s="15">
        <f>IF(AND($A15512&gt;=Instellingen!$B$6,$A15512&lt;Instellingen!$B$7),1,0)</f>
        <v/>
      </c>
      <c r="E15512" s="15">
        <f>COUNTIF(tData[BezoekStart],"&lt;"&amp;($A15512+1/24))-COUNTIF(tData[BezoekEind],"&lt;="&amp;$A15512)</f>
        <v/>
      </c>
      <c r="F15512" s="15">
        <f>COUNTIF(tData[BezoekLangStart],"&lt;"&amp;($A15512+1/24))-COUNTIF(tData[BezoekLangEind],"&lt;="&amp;$A15512)</f>
        <v/>
      </c>
      <c r="G15512" s="15">
        <f>IF($D15512=1,$B15512*100+$C15512,-1)</f>
        <v/>
      </c>
      <c r="H15512" s="15">
        <f>IF($D15512=1,$B15512,-1)</f>
        <v/>
      </c>
      <c r="I15512" s="15">
        <f>IF($D15512=1,$C15512,-1)</f>
        <v/>
      </c>
    </row>
    <row r="15513">
      <c r="A15513" s="33" t="n">
        <v>45938.25</v>
      </c>
      <c r="B15513" s="15">
        <f>WEEKDAY($A15513,2)</f>
        <v/>
      </c>
      <c r="C15513" s="15">
        <f>HOUR($A15513)</f>
        <v/>
      </c>
      <c r="D15513" s="15">
        <f>IF(AND($A15513&gt;=Instellingen!$B$6,$A15513&lt;Instellingen!$B$7),1,0)</f>
        <v/>
      </c>
      <c r="E15513" s="15">
        <f>COUNTIF(tData[BezoekStart],"&lt;"&amp;($A15513+1/24))-COUNTIF(tData[BezoekEind],"&lt;="&amp;$A15513)</f>
        <v/>
      </c>
      <c r="F15513" s="15">
        <f>COUNTIF(tData[BezoekLangStart],"&lt;"&amp;($A15513+1/24))-COUNTIF(tData[BezoekLangEind],"&lt;="&amp;$A15513)</f>
        <v/>
      </c>
      <c r="G15513" s="15">
        <f>IF($D15513=1,$B15513*100+$C15513,-1)</f>
        <v/>
      </c>
      <c r="H15513" s="15">
        <f>IF($D15513=1,$B15513,-1)</f>
        <v/>
      </c>
      <c r="I15513" s="15">
        <f>IF($D15513=1,$C15513,-1)</f>
        <v/>
      </c>
    </row>
    <row r="15514">
      <c r="A15514" s="33" t="n">
        <v>45938.29166666666</v>
      </c>
      <c r="B15514" s="15">
        <f>WEEKDAY($A15514,2)</f>
        <v/>
      </c>
      <c r="C15514" s="15">
        <f>HOUR($A15514)</f>
        <v/>
      </c>
      <c r="D15514" s="15">
        <f>IF(AND($A15514&gt;=Instellingen!$B$6,$A15514&lt;Instellingen!$B$7),1,0)</f>
        <v/>
      </c>
      <c r="E15514" s="15">
        <f>COUNTIF(tData[BezoekStart],"&lt;"&amp;($A15514+1/24))-COUNTIF(tData[BezoekEind],"&lt;="&amp;$A15514)</f>
        <v/>
      </c>
      <c r="F15514" s="15">
        <f>COUNTIF(tData[BezoekLangStart],"&lt;"&amp;($A15514+1/24))-COUNTIF(tData[BezoekLangEind],"&lt;="&amp;$A15514)</f>
        <v/>
      </c>
      <c r="G15514" s="15">
        <f>IF($D15514=1,$B15514*100+$C15514,-1)</f>
        <v/>
      </c>
      <c r="H15514" s="15">
        <f>IF($D15514=1,$B15514,-1)</f>
        <v/>
      </c>
      <c r="I15514" s="15">
        <f>IF($D15514=1,$C15514,-1)</f>
        <v/>
      </c>
    </row>
    <row r="15515">
      <c r="A15515" s="33" t="n">
        <v>45938.33333333334</v>
      </c>
      <c r="B15515" s="15">
        <f>WEEKDAY($A15515,2)</f>
        <v/>
      </c>
      <c r="C15515" s="15">
        <f>HOUR($A15515)</f>
        <v/>
      </c>
      <c r="D15515" s="15">
        <f>IF(AND($A15515&gt;=Instellingen!$B$6,$A15515&lt;Instellingen!$B$7),1,0)</f>
        <v/>
      </c>
      <c r="E15515" s="15">
        <f>COUNTIF(tData[BezoekStart],"&lt;"&amp;($A15515+1/24))-COUNTIF(tData[BezoekEind],"&lt;="&amp;$A15515)</f>
        <v/>
      </c>
      <c r="F15515" s="15">
        <f>COUNTIF(tData[BezoekLangStart],"&lt;"&amp;($A15515+1/24))-COUNTIF(tData[BezoekLangEind],"&lt;="&amp;$A15515)</f>
        <v/>
      </c>
      <c r="G15515" s="15">
        <f>IF($D15515=1,$B15515*100+$C15515,-1)</f>
        <v/>
      </c>
      <c r="H15515" s="15">
        <f>IF($D15515=1,$B15515,-1)</f>
        <v/>
      </c>
      <c r="I15515" s="15">
        <f>IF($D15515=1,$C15515,-1)</f>
        <v/>
      </c>
    </row>
    <row r="15516">
      <c r="A15516" s="33" t="n">
        <v>45938.375</v>
      </c>
      <c r="B15516" s="15">
        <f>WEEKDAY($A15516,2)</f>
        <v/>
      </c>
      <c r="C15516" s="15">
        <f>HOUR($A15516)</f>
        <v/>
      </c>
      <c r="D15516" s="15">
        <f>IF(AND($A15516&gt;=Instellingen!$B$6,$A15516&lt;Instellingen!$B$7),1,0)</f>
        <v/>
      </c>
      <c r="E15516" s="15">
        <f>COUNTIF(tData[BezoekStart],"&lt;"&amp;($A15516+1/24))-COUNTIF(tData[BezoekEind],"&lt;="&amp;$A15516)</f>
        <v/>
      </c>
      <c r="F15516" s="15">
        <f>COUNTIF(tData[BezoekLangStart],"&lt;"&amp;($A15516+1/24))-COUNTIF(tData[BezoekLangEind],"&lt;="&amp;$A15516)</f>
        <v/>
      </c>
      <c r="G15516" s="15">
        <f>IF($D15516=1,$B15516*100+$C15516,-1)</f>
        <v/>
      </c>
      <c r="H15516" s="15">
        <f>IF($D15516=1,$B15516,-1)</f>
        <v/>
      </c>
      <c r="I15516" s="15">
        <f>IF($D15516=1,$C15516,-1)</f>
        <v/>
      </c>
    </row>
    <row r="15517">
      <c r="A15517" s="33" t="n">
        <v>45938.41666666666</v>
      </c>
      <c r="B15517" s="15">
        <f>WEEKDAY($A15517,2)</f>
        <v/>
      </c>
      <c r="C15517" s="15">
        <f>HOUR($A15517)</f>
        <v/>
      </c>
      <c r="D15517" s="15">
        <f>IF(AND($A15517&gt;=Instellingen!$B$6,$A15517&lt;Instellingen!$B$7),1,0)</f>
        <v/>
      </c>
      <c r="E15517" s="15">
        <f>COUNTIF(tData[BezoekStart],"&lt;"&amp;($A15517+1/24))-COUNTIF(tData[BezoekEind],"&lt;="&amp;$A15517)</f>
        <v/>
      </c>
      <c r="F15517" s="15">
        <f>COUNTIF(tData[BezoekLangStart],"&lt;"&amp;($A15517+1/24))-COUNTIF(tData[BezoekLangEind],"&lt;="&amp;$A15517)</f>
        <v/>
      </c>
      <c r="G15517" s="15">
        <f>IF($D15517=1,$B15517*100+$C15517,-1)</f>
        <v/>
      </c>
      <c r="H15517" s="15">
        <f>IF($D15517=1,$B15517,-1)</f>
        <v/>
      </c>
      <c r="I15517" s="15">
        <f>IF($D15517=1,$C15517,-1)</f>
        <v/>
      </c>
    </row>
    <row r="15518">
      <c r="A15518" s="33" t="n">
        <v>45938.45833333334</v>
      </c>
      <c r="B15518" s="15">
        <f>WEEKDAY($A15518,2)</f>
        <v/>
      </c>
      <c r="C15518" s="15">
        <f>HOUR($A15518)</f>
        <v/>
      </c>
      <c r="D15518" s="15">
        <f>IF(AND($A15518&gt;=Instellingen!$B$6,$A15518&lt;Instellingen!$B$7),1,0)</f>
        <v/>
      </c>
      <c r="E15518" s="15">
        <f>COUNTIF(tData[BezoekStart],"&lt;"&amp;($A15518+1/24))-COUNTIF(tData[BezoekEind],"&lt;="&amp;$A15518)</f>
        <v/>
      </c>
      <c r="F15518" s="15">
        <f>COUNTIF(tData[BezoekLangStart],"&lt;"&amp;($A15518+1/24))-COUNTIF(tData[BezoekLangEind],"&lt;="&amp;$A15518)</f>
        <v/>
      </c>
      <c r="G15518" s="15">
        <f>IF($D15518=1,$B15518*100+$C15518,-1)</f>
        <v/>
      </c>
      <c r="H15518" s="15">
        <f>IF($D15518=1,$B15518,-1)</f>
        <v/>
      </c>
      <c r="I15518" s="15">
        <f>IF($D15518=1,$C15518,-1)</f>
        <v/>
      </c>
    </row>
    <row r="15519">
      <c r="A15519" s="33" t="n">
        <v>45938.5</v>
      </c>
      <c r="B15519" s="15">
        <f>WEEKDAY($A15519,2)</f>
        <v/>
      </c>
      <c r="C15519" s="15">
        <f>HOUR($A15519)</f>
        <v/>
      </c>
      <c r="D15519" s="15">
        <f>IF(AND($A15519&gt;=Instellingen!$B$6,$A15519&lt;Instellingen!$B$7),1,0)</f>
        <v/>
      </c>
      <c r="E15519" s="15">
        <f>COUNTIF(tData[BezoekStart],"&lt;"&amp;($A15519+1/24))-COUNTIF(tData[BezoekEind],"&lt;="&amp;$A15519)</f>
        <v/>
      </c>
      <c r="F15519" s="15">
        <f>COUNTIF(tData[BezoekLangStart],"&lt;"&amp;($A15519+1/24))-COUNTIF(tData[BezoekLangEind],"&lt;="&amp;$A15519)</f>
        <v/>
      </c>
      <c r="G15519" s="15">
        <f>IF($D15519=1,$B15519*100+$C15519,-1)</f>
        <v/>
      </c>
      <c r="H15519" s="15">
        <f>IF($D15519=1,$B15519,-1)</f>
        <v/>
      </c>
      <c r="I15519" s="15">
        <f>IF($D15519=1,$C15519,-1)</f>
        <v/>
      </c>
    </row>
    <row r="15520">
      <c r="A15520" s="33" t="n">
        <v>45938.54166666666</v>
      </c>
      <c r="B15520" s="15">
        <f>WEEKDAY($A15520,2)</f>
        <v/>
      </c>
      <c r="C15520" s="15">
        <f>HOUR($A15520)</f>
        <v/>
      </c>
      <c r="D15520" s="15">
        <f>IF(AND($A15520&gt;=Instellingen!$B$6,$A15520&lt;Instellingen!$B$7),1,0)</f>
        <v/>
      </c>
      <c r="E15520" s="15">
        <f>COUNTIF(tData[BezoekStart],"&lt;"&amp;($A15520+1/24))-COUNTIF(tData[BezoekEind],"&lt;="&amp;$A15520)</f>
        <v/>
      </c>
      <c r="F15520" s="15">
        <f>COUNTIF(tData[BezoekLangStart],"&lt;"&amp;($A15520+1/24))-COUNTIF(tData[BezoekLangEind],"&lt;="&amp;$A15520)</f>
        <v/>
      </c>
      <c r="G15520" s="15">
        <f>IF($D15520=1,$B15520*100+$C15520,-1)</f>
        <v/>
      </c>
      <c r="H15520" s="15">
        <f>IF($D15520=1,$B15520,-1)</f>
        <v/>
      </c>
      <c r="I15520" s="15">
        <f>IF($D15520=1,$C15520,-1)</f>
        <v/>
      </c>
    </row>
    <row r="15521">
      <c r="A15521" s="33" t="n">
        <v>45938.58333333334</v>
      </c>
      <c r="B15521" s="15">
        <f>WEEKDAY($A15521,2)</f>
        <v/>
      </c>
      <c r="C15521" s="15">
        <f>HOUR($A15521)</f>
        <v/>
      </c>
      <c r="D15521" s="15">
        <f>IF(AND($A15521&gt;=Instellingen!$B$6,$A15521&lt;Instellingen!$B$7),1,0)</f>
        <v/>
      </c>
      <c r="E15521" s="15">
        <f>COUNTIF(tData[BezoekStart],"&lt;"&amp;($A15521+1/24))-COUNTIF(tData[BezoekEind],"&lt;="&amp;$A15521)</f>
        <v/>
      </c>
      <c r="F15521" s="15">
        <f>COUNTIF(tData[BezoekLangStart],"&lt;"&amp;($A15521+1/24))-COUNTIF(tData[BezoekLangEind],"&lt;="&amp;$A15521)</f>
        <v/>
      </c>
      <c r="G15521" s="15">
        <f>IF($D15521=1,$B15521*100+$C15521,-1)</f>
        <v/>
      </c>
      <c r="H15521" s="15">
        <f>IF($D15521=1,$B15521,-1)</f>
        <v/>
      </c>
      <c r="I15521" s="15">
        <f>IF($D15521=1,$C15521,-1)</f>
        <v/>
      </c>
    </row>
    <row r="15522">
      <c r="A15522" s="33" t="n">
        <v>45938.625</v>
      </c>
      <c r="B15522" s="15">
        <f>WEEKDAY($A15522,2)</f>
        <v/>
      </c>
      <c r="C15522" s="15">
        <f>HOUR($A15522)</f>
        <v/>
      </c>
      <c r="D15522" s="15">
        <f>IF(AND($A15522&gt;=Instellingen!$B$6,$A15522&lt;Instellingen!$B$7),1,0)</f>
        <v/>
      </c>
      <c r="E15522" s="15">
        <f>COUNTIF(tData[BezoekStart],"&lt;"&amp;($A15522+1/24))-COUNTIF(tData[BezoekEind],"&lt;="&amp;$A15522)</f>
        <v/>
      </c>
      <c r="F15522" s="15">
        <f>COUNTIF(tData[BezoekLangStart],"&lt;"&amp;($A15522+1/24))-COUNTIF(tData[BezoekLangEind],"&lt;="&amp;$A15522)</f>
        <v/>
      </c>
      <c r="G15522" s="15">
        <f>IF($D15522=1,$B15522*100+$C15522,-1)</f>
        <v/>
      </c>
      <c r="H15522" s="15">
        <f>IF($D15522=1,$B15522,-1)</f>
        <v/>
      </c>
      <c r="I15522" s="15">
        <f>IF($D15522=1,$C15522,-1)</f>
        <v/>
      </c>
    </row>
    <row r="15523">
      <c r="A15523" s="33" t="n">
        <v>45938.66666666666</v>
      </c>
      <c r="B15523" s="15">
        <f>WEEKDAY($A15523,2)</f>
        <v/>
      </c>
      <c r="C15523" s="15">
        <f>HOUR($A15523)</f>
        <v/>
      </c>
      <c r="D15523" s="15">
        <f>IF(AND($A15523&gt;=Instellingen!$B$6,$A15523&lt;Instellingen!$B$7),1,0)</f>
        <v/>
      </c>
      <c r="E15523" s="15">
        <f>COUNTIF(tData[BezoekStart],"&lt;"&amp;($A15523+1/24))-COUNTIF(tData[BezoekEind],"&lt;="&amp;$A15523)</f>
        <v/>
      </c>
      <c r="F15523" s="15">
        <f>COUNTIF(tData[BezoekLangStart],"&lt;"&amp;($A15523+1/24))-COUNTIF(tData[BezoekLangEind],"&lt;="&amp;$A15523)</f>
        <v/>
      </c>
      <c r="G15523" s="15">
        <f>IF($D15523=1,$B15523*100+$C15523,-1)</f>
        <v/>
      </c>
      <c r="H15523" s="15">
        <f>IF($D15523=1,$B15523,-1)</f>
        <v/>
      </c>
      <c r="I15523" s="15">
        <f>IF($D15523=1,$C15523,-1)</f>
        <v/>
      </c>
    </row>
    <row r="15524">
      <c r="A15524" s="33" t="n">
        <v>45938.70833333334</v>
      </c>
      <c r="B15524" s="15">
        <f>WEEKDAY($A15524,2)</f>
        <v/>
      </c>
      <c r="C15524" s="15">
        <f>HOUR($A15524)</f>
        <v/>
      </c>
      <c r="D15524" s="15">
        <f>IF(AND($A15524&gt;=Instellingen!$B$6,$A15524&lt;Instellingen!$B$7),1,0)</f>
        <v/>
      </c>
      <c r="E15524" s="15">
        <f>COUNTIF(tData[BezoekStart],"&lt;"&amp;($A15524+1/24))-COUNTIF(tData[BezoekEind],"&lt;="&amp;$A15524)</f>
        <v/>
      </c>
      <c r="F15524" s="15">
        <f>COUNTIF(tData[BezoekLangStart],"&lt;"&amp;($A15524+1/24))-COUNTIF(tData[BezoekLangEind],"&lt;="&amp;$A15524)</f>
        <v/>
      </c>
      <c r="G15524" s="15">
        <f>IF($D15524=1,$B15524*100+$C15524,-1)</f>
        <v/>
      </c>
      <c r="H15524" s="15">
        <f>IF($D15524=1,$B15524,-1)</f>
        <v/>
      </c>
      <c r="I15524" s="15">
        <f>IF($D15524=1,$C15524,-1)</f>
        <v/>
      </c>
    </row>
    <row r="15525">
      <c r="A15525" s="33" t="n">
        <v>45938.75</v>
      </c>
      <c r="B15525" s="15">
        <f>WEEKDAY($A15525,2)</f>
        <v/>
      </c>
      <c r="C15525" s="15">
        <f>HOUR($A15525)</f>
        <v/>
      </c>
      <c r="D15525" s="15">
        <f>IF(AND($A15525&gt;=Instellingen!$B$6,$A15525&lt;Instellingen!$B$7),1,0)</f>
        <v/>
      </c>
      <c r="E15525" s="15">
        <f>COUNTIF(tData[BezoekStart],"&lt;"&amp;($A15525+1/24))-COUNTIF(tData[BezoekEind],"&lt;="&amp;$A15525)</f>
        <v/>
      </c>
      <c r="F15525" s="15">
        <f>COUNTIF(tData[BezoekLangStart],"&lt;"&amp;($A15525+1/24))-COUNTIF(tData[BezoekLangEind],"&lt;="&amp;$A15525)</f>
        <v/>
      </c>
      <c r="G15525" s="15">
        <f>IF($D15525=1,$B15525*100+$C15525,-1)</f>
        <v/>
      </c>
      <c r="H15525" s="15">
        <f>IF($D15525=1,$B15525,-1)</f>
        <v/>
      </c>
      <c r="I15525" s="15">
        <f>IF($D15525=1,$C15525,-1)</f>
        <v/>
      </c>
    </row>
    <row r="15526">
      <c r="A15526" s="33" t="n">
        <v>45938.79166666666</v>
      </c>
      <c r="B15526" s="15">
        <f>WEEKDAY($A15526,2)</f>
        <v/>
      </c>
      <c r="C15526" s="15">
        <f>HOUR($A15526)</f>
        <v/>
      </c>
      <c r="D15526" s="15">
        <f>IF(AND($A15526&gt;=Instellingen!$B$6,$A15526&lt;Instellingen!$B$7),1,0)</f>
        <v/>
      </c>
      <c r="E15526" s="15">
        <f>COUNTIF(tData[BezoekStart],"&lt;"&amp;($A15526+1/24))-COUNTIF(tData[BezoekEind],"&lt;="&amp;$A15526)</f>
        <v/>
      </c>
      <c r="F15526" s="15">
        <f>COUNTIF(tData[BezoekLangStart],"&lt;"&amp;($A15526+1/24))-COUNTIF(tData[BezoekLangEind],"&lt;="&amp;$A15526)</f>
        <v/>
      </c>
      <c r="G15526" s="15">
        <f>IF($D15526=1,$B15526*100+$C15526,-1)</f>
        <v/>
      </c>
      <c r="H15526" s="15">
        <f>IF($D15526=1,$B15526,-1)</f>
        <v/>
      </c>
      <c r="I15526" s="15">
        <f>IF($D15526=1,$C15526,-1)</f>
        <v/>
      </c>
    </row>
    <row r="15527">
      <c r="A15527" s="33" t="n">
        <v>45938.83333333334</v>
      </c>
      <c r="B15527" s="15">
        <f>WEEKDAY($A15527,2)</f>
        <v/>
      </c>
      <c r="C15527" s="15">
        <f>HOUR($A15527)</f>
        <v/>
      </c>
      <c r="D15527" s="15">
        <f>IF(AND($A15527&gt;=Instellingen!$B$6,$A15527&lt;Instellingen!$B$7),1,0)</f>
        <v/>
      </c>
      <c r="E15527" s="15">
        <f>COUNTIF(tData[BezoekStart],"&lt;"&amp;($A15527+1/24))-COUNTIF(tData[BezoekEind],"&lt;="&amp;$A15527)</f>
        <v/>
      </c>
      <c r="F15527" s="15">
        <f>COUNTIF(tData[BezoekLangStart],"&lt;"&amp;($A15527+1/24))-COUNTIF(tData[BezoekLangEind],"&lt;="&amp;$A15527)</f>
        <v/>
      </c>
      <c r="G15527" s="15">
        <f>IF($D15527=1,$B15527*100+$C15527,-1)</f>
        <v/>
      </c>
      <c r="H15527" s="15">
        <f>IF($D15527=1,$B15527,-1)</f>
        <v/>
      </c>
      <c r="I15527" s="15">
        <f>IF($D15527=1,$C15527,-1)</f>
        <v/>
      </c>
    </row>
    <row r="15528">
      <c r="A15528" s="33" t="n">
        <v>45938.875</v>
      </c>
      <c r="B15528" s="15">
        <f>WEEKDAY($A15528,2)</f>
        <v/>
      </c>
      <c r="C15528" s="15">
        <f>HOUR($A15528)</f>
        <v/>
      </c>
      <c r="D15528" s="15">
        <f>IF(AND($A15528&gt;=Instellingen!$B$6,$A15528&lt;Instellingen!$B$7),1,0)</f>
        <v/>
      </c>
      <c r="E15528" s="15">
        <f>COUNTIF(tData[BezoekStart],"&lt;"&amp;($A15528+1/24))-COUNTIF(tData[BezoekEind],"&lt;="&amp;$A15528)</f>
        <v/>
      </c>
      <c r="F15528" s="15">
        <f>COUNTIF(tData[BezoekLangStart],"&lt;"&amp;($A15528+1/24))-COUNTIF(tData[BezoekLangEind],"&lt;="&amp;$A15528)</f>
        <v/>
      </c>
      <c r="G15528" s="15">
        <f>IF($D15528=1,$B15528*100+$C15528,-1)</f>
        <v/>
      </c>
      <c r="H15528" s="15">
        <f>IF($D15528=1,$B15528,-1)</f>
        <v/>
      </c>
      <c r="I15528" s="15">
        <f>IF($D15528=1,$C15528,-1)</f>
        <v/>
      </c>
    </row>
    <row r="15529">
      <c r="A15529" s="33" t="n">
        <v>45938.91666666666</v>
      </c>
      <c r="B15529" s="15">
        <f>WEEKDAY($A15529,2)</f>
        <v/>
      </c>
      <c r="C15529" s="15">
        <f>HOUR($A15529)</f>
        <v/>
      </c>
      <c r="D15529" s="15">
        <f>IF(AND($A15529&gt;=Instellingen!$B$6,$A15529&lt;Instellingen!$B$7),1,0)</f>
        <v/>
      </c>
      <c r="E15529" s="15">
        <f>COUNTIF(tData[BezoekStart],"&lt;"&amp;($A15529+1/24))-COUNTIF(tData[BezoekEind],"&lt;="&amp;$A15529)</f>
        <v/>
      </c>
      <c r="F15529" s="15">
        <f>COUNTIF(tData[BezoekLangStart],"&lt;"&amp;($A15529+1/24))-COUNTIF(tData[BezoekLangEind],"&lt;="&amp;$A15529)</f>
        <v/>
      </c>
      <c r="G15529" s="15">
        <f>IF($D15529=1,$B15529*100+$C15529,-1)</f>
        <v/>
      </c>
      <c r="H15529" s="15">
        <f>IF($D15529=1,$B15529,-1)</f>
        <v/>
      </c>
      <c r="I15529" s="15">
        <f>IF($D15529=1,$C15529,-1)</f>
        <v/>
      </c>
    </row>
    <row r="15530">
      <c r="A15530" s="33" t="n">
        <v>45938.95833333334</v>
      </c>
      <c r="B15530" s="15">
        <f>WEEKDAY($A15530,2)</f>
        <v/>
      </c>
      <c r="C15530" s="15">
        <f>HOUR($A15530)</f>
        <v/>
      </c>
      <c r="D15530" s="15">
        <f>IF(AND($A15530&gt;=Instellingen!$B$6,$A15530&lt;Instellingen!$B$7),1,0)</f>
        <v/>
      </c>
      <c r="E15530" s="15">
        <f>COUNTIF(tData[BezoekStart],"&lt;"&amp;($A15530+1/24))-COUNTIF(tData[BezoekEind],"&lt;="&amp;$A15530)</f>
        <v/>
      </c>
      <c r="F15530" s="15">
        <f>COUNTIF(tData[BezoekLangStart],"&lt;"&amp;($A15530+1/24))-COUNTIF(tData[BezoekLangEind],"&lt;="&amp;$A15530)</f>
        <v/>
      </c>
      <c r="G15530" s="15">
        <f>IF($D15530=1,$B15530*100+$C15530,-1)</f>
        <v/>
      </c>
      <c r="H15530" s="15">
        <f>IF($D15530=1,$B15530,-1)</f>
        <v/>
      </c>
      <c r="I15530" s="15">
        <f>IF($D15530=1,$C15530,-1)</f>
        <v/>
      </c>
    </row>
    <row r="15531">
      <c r="A15531" s="33" t="n">
        <v>45939</v>
      </c>
      <c r="B15531" s="15">
        <f>WEEKDAY($A15531,2)</f>
        <v/>
      </c>
      <c r="C15531" s="15">
        <f>HOUR($A15531)</f>
        <v/>
      </c>
      <c r="D15531" s="15">
        <f>IF(AND($A15531&gt;=Instellingen!$B$6,$A15531&lt;Instellingen!$B$7),1,0)</f>
        <v/>
      </c>
      <c r="E15531" s="15">
        <f>COUNTIF(tData[BezoekStart],"&lt;"&amp;($A15531+1/24))-COUNTIF(tData[BezoekEind],"&lt;="&amp;$A15531)</f>
        <v/>
      </c>
      <c r="F15531" s="15">
        <f>COUNTIF(tData[BezoekLangStart],"&lt;"&amp;($A15531+1/24))-COUNTIF(tData[BezoekLangEind],"&lt;="&amp;$A15531)</f>
        <v/>
      </c>
      <c r="G15531" s="15">
        <f>IF($D15531=1,$B15531*100+$C15531,-1)</f>
        <v/>
      </c>
      <c r="H15531" s="15">
        <f>IF($D15531=1,$B15531,-1)</f>
        <v/>
      </c>
      <c r="I15531" s="15">
        <f>IF($D15531=1,$C15531,-1)</f>
        <v/>
      </c>
    </row>
    <row r="15532">
      <c r="A15532" s="33" t="n">
        <v>45939.04166666666</v>
      </c>
      <c r="B15532" s="15">
        <f>WEEKDAY($A15532,2)</f>
        <v/>
      </c>
      <c r="C15532" s="15">
        <f>HOUR($A15532)</f>
        <v/>
      </c>
      <c r="D15532" s="15">
        <f>IF(AND($A15532&gt;=Instellingen!$B$6,$A15532&lt;Instellingen!$B$7),1,0)</f>
        <v/>
      </c>
      <c r="E15532" s="15">
        <f>COUNTIF(tData[BezoekStart],"&lt;"&amp;($A15532+1/24))-COUNTIF(tData[BezoekEind],"&lt;="&amp;$A15532)</f>
        <v/>
      </c>
      <c r="F15532" s="15">
        <f>COUNTIF(tData[BezoekLangStart],"&lt;"&amp;($A15532+1/24))-COUNTIF(tData[BezoekLangEind],"&lt;="&amp;$A15532)</f>
        <v/>
      </c>
      <c r="G15532" s="15">
        <f>IF($D15532=1,$B15532*100+$C15532,-1)</f>
        <v/>
      </c>
      <c r="H15532" s="15">
        <f>IF($D15532=1,$B15532,-1)</f>
        <v/>
      </c>
      <c r="I15532" s="15">
        <f>IF($D15532=1,$C15532,-1)</f>
        <v/>
      </c>
    </row>
    <row r="15533">
      <c r="A15533" s="33" t="n">
        <v>45939.08333333334</v>
      </c>
      <c r="B15533" s="15">
        <f>WEEKDAY($A15533,2)</f>
        <v/>
      </c>
      <c r="C15533" s="15">
        <f>HOUR($A15533)</f>
        <v/>
      </c>
      <c r="D15533" s="15">
        <f>IF(AND($A15533&gt;=Instellingen!$B$6,$A15533&lt;Instellingen!$B$7),1,0)</f>
        <v/>
      </c>
      <c r="E15533" s="15">
        <f>COUNTIF(tData[BezoekStart],"&lt;"&amp;($A15533+1/24))-COUNTIF(tData[BezoekEind],"&lt;="&amp;$A15533)</f>
        <v/>
      </c>
      <c r="F15533" s="15">
        <f>COUNTIF(tData[BezoekLangStart],"&lt;"&amp;($A15533+1/24))-COUNTIF(tData[BezoekLangEind],"&lt;="&amp;$A15533)</f>
        <v/>
      </c>
      <c r="G15533" s="15">
        <f>IF($D15533=1,$B15533*100+$C15533,-1)</f>
        <v/>
      </c>
      <c r="H15533" s="15">
        <f>IF($D15533=1,$B15533,-1)</f>
        <v/>
      </c>
      <c r="I15533" s="15">
        <f>IF($D15533=1,$C15533,-1)</f>
        <v/>
      </c>
    </row>
    <row r="15534">
      <c r="A15534" s="33" t="n">
        <v>45939.125</v>
      </c>
      <c r="B15534" s="15">
        <f>WEEKDAY($A15534,2)</f>
        <v/>
      </c>
      <c r="C15534" s="15">
        <f>HOUR($A15534)</f>
        <v/>
      </c>
      <c r="D15534" s="15">
        <f>IF(AND($A15534&gt;=Instellingen!$B$6,$A15534&lt;Instellingen!$B$7),1,0)</f>
        <v/>
      </c>
      <c r="E15534" s="15">
        <f>COUNTIF(tData[BezoekStart],"&lt;"&amp;($A15534+1/24))-COUNTIF(tData[BezoekEind],"&lt;="&amp;$A15534)</f>
        <v/>
      </c>
      <c r="F15534" s="15">
        <f>COUNTIF(tData[BezoekLangStart],"&lt;"&amp;($A15534+1/24))-COUNTIF(tData[BezoekLangEind],"&lt;="&amp;$A15534)</f>
        <v/>
      </c>
      <c r="G15534" s="15">
        <f>IF($D15534=1,$B15534*100+$C15534,-1)</f>
        <v/>
      </c>
      <c r="H15534" s="15">
        <f>IF($D15534=1,$B15534,-1)</f>
        <v/>
      </c>
      <c r="I15534" s="15">
        <f>IF($D15534=1,$C15534,-1)</f>
        <v/>
      </c>
    </row>
    <row r="15535">
      <c r="A15535" s="33" t="n">
        <v>45939.16666666666</v>
      </c>
      <c r="B15535" s="15">
        <f>WEEKDAY($A15535,2)</f>
        <v/>
      </c>
      <c r="C15535" s="15">
        <f>HOUR($A15535)</f>
        <v/>
      </c>
      <c r="D15535" s="15">
        <f>IF(AND($A15535&gt;=Instellingen!$B$6,$A15535&lt;Instellingen!$B$7),1,0)</f>
        <v/>
      </c>
      <c r="E15535" s="15">
        <f>COUNTIF(tData[BezoekStart],"&lt;"&amp;($A15535+1/24))-COUNTIF(tData[BezoekEind],"&lt;="&amp;$A15535)</f>
        <v/>
      </c>
      <c r="F15535" s="15">
        <f>COUNTIF(tData[BezoekLangStart],"&lt;"&amp;($A15535+1/24))-COUNTIF(tData[BezoekLangEind],"&lt;="&amp;$A15535)</f>
        <v/>
      </c>
      <c r="G15535" s="15">
        <f>IF($D15535=1,$B15535*100+$C15535,-1)</f>
        <v/>
      </c>
      <c r="H15535" s="15">
        <f>IF($D15535=1,$B15535,-1)</f>
        <v/>
      </c>
      <c r="I15535" s="15">
        <f>IF($D15535=1,$C15535,-1)</f>
        <v/>
      </c>
    </row>
    <row r="15536">
      <c r="A15536" s="33" t="n">
        <v>45939.20833333334</v>
      </c>
      <c r="B15536" s="15">
        <f>WEEKDAY($A15536,2)</f>
        <v/>
      </c>
      <c r="C15536" s="15">
        <f>HOUR($A15536)</f>
        <v/>
      </c>
      <c r="D15536" s="15">
        <f>IF(AND($A15536&gt;=Instellingen!$B$6,$A15536&lt;Instellingen!$B$7),1,0)</f>
        <v/>
      </c>
      <c r="E15536" s="15">
        <f>COUNTIF(tData[BezoekStart],"&lt;"&amp;($A15536+1/24))-COUNTIF(tData[BezoekEind],"&lt;="&amp;$A15536)</f>
        <v/>
      </c>
      <c r="F15536" s="15">
        <f>COUNTIF(tData[BezoekLangStart],"&lt;"&amp;($A15536+1/24))-COUNTIF(tData[BezoekLangEind],"&lt;="&amp;$A15536)</f>
        <v/>
      </c>
      <c r="G15536" s="15">
        <f>IF($D15536=1,$B15536*100+$C15536,-1)</f>
        <v/>
      </c>
      <c r="H15536" s="15">
        <f>IF($D15536=1,$B15536,-1)</f>
        <v/>
      </c>
      <c r="I15536" s="15">
        <f>IF($D15536=1,$C15536,-1)</f>
        <v/>
      </c>
    </row>
    <row r="15537">
      <c r="A15537" s="33" t="n">
        <v>45939.25</v>
      </c>
      <c r="B15537" s="15">
        <f>WEEKDAY($A15537,2)</f>
        <v/>
      </c>
      <c r="C15537" s="15">
        <f>HOUR($A15537)</f>
        <v/>
      </c>
      <c r="D15537" s="15">
        <f>IF(AND($A15537&gt;=Instellingen!$B$6,$A15537&lt;Instellingen!$B$7),1,0)</f>
        <v/>
      </c>
      <c r="E15537" s="15">
        <f>COUNTIF(tData[BezoekStart],"&lt;"&amp;($A15537+1/24))-COUNTIF(tData[BezoekEind],"&lt;="&amp;$A15537)</f>
        <v/>
      </c>
      <c r="F15537" s="15">
        <f>COUNTIF(tData[BezoekLangStart],"&lt;"&amp;($A15537+1/24))-COUNTIF(tData[BezoekLangEind],"&lt;="&amp;$A15537)</f>
        <v/>
      </c>
      <c r="G15537" s="15">
        <f>IF($D15537=1,$B15537*100+$C15537,-1)</f>
        <v/>
      </c>
      <c r="H15537" s="15">
        <f>IF($D15537=1,$B15537,-1)</f>
        <v/>
      </c>
      <c r="I15537" s="15">
        <f>IF($D15537=1,$C15537,-1)</f>
        <v/>
      </c>
    </row>
    <row r="15538">
      <c r="A15538" s="33" t="n">
        <v>45939.29166666666</v>
      </c>
      <c r="B15538" s="15">
        <f>WEEKDAY($A15538,2)</f>
        <v/>
      </c>
      <c r="C15538" s="15">
        <f>HOUR($A15538)</f>
        <v/>
      </c>
      <c r="D15538" s="15">
        <f>IF(AND($A15538&gt;=Instellingen!$B$6,$A15538&lt;Instellingen!$B$7),1,0)</f>
        <v/>
      </c>
      <c r="E15538" s="15">
        <f>COUNTIF(tData[BezoekStart],"&lt;"&amp;($A15538+1/24))-COUNTIF(tData[BezoekEind],"&lt;="&amp;$A15538)</f>
        <v/>
      </c>
      <c r="F15538" s="15">
        <f>COUNTIF(tData[BezoekLangStart],"&lt;"&amp;($A15538+1/24))-COUNTIF(tData[BezoekLangEind],"&lt;="&amp;$A15538)</f>
        <v/>
      </c>
      <c r="G15538" s="15">
        <f>IF($D15538=1,$B15538*100+$C15538,-1)</f>
        <v/>
      </c>
      <c r="H15538" s="15">
        <f>IF($D15538=1,$B15538,-1)</f>
        <v/>
      </c>
      <c r="I15538" s="15">
        <f>IF($D15538=1,$C15538,-1)</f>
        <v/>
      </c>
    </row>
    <row r="15539">
      <c r="A15539" s="33" t="n">
        <v>45939.33333333334</v>
      </c>
      <c r="B15539" s="15">
        <f>WEEKDAY($A15539,2)</f>
        <v/>
      </c>
      <c r="C15539" s="15">
        <f>HOUR($A15539)</f>
        <v/>
      </c>
      <c r="D15539" s="15">
        <f>IF(AND($A15539&gt;=Instellingen!$B$6,$A15539&lt;Instellingen!$B$7),1,0)</f>
        <v/>
      </c>
      <c r="E15539" s="15">
        <f>COUNTIF(tData[BezoekStart],"&lt;"&amp;($A15539+1/24))-COUNTIF(tData[BezoekEind],"&lt;="&amp;$A15539)</f>
        <v/>
      </c>
      <c r="F15539" s="15">
        <f>COUNTIF(tData[BezoekLangStart],"&lt;"&amp;($A15539+1/24))-COUNTIF(tData[BezoekLangEind],"&lt;="&amp;$A15539)</f>
        <v/>
      </c>
      <c r="G15539" s="15">
        <f>IF($D15539=1,$B15539*100+$C15539,-1)</f>
        <v/>
      </c>
      <c r="H15539" s="15">
        <f>IF($D15539=1,$B15539,-1)</f>
        <v/>
      </c>
      <c r="I15539" s="15">
        <f>IF($D15539=1,$C15539,-1)</f>
        <v/>
      </c>
    </row>
    <row r="15540">
      <c r="A15540" s="33" t="n">
        <v>45939.375</v>
      </c>
      <c r="B15540" s="15">
        <f>WEEKDAY($A15540,2)</f>
        <v/>
      </c>
      <c r="C15540" s="15">
        <f>HOUR($A15540)</f>
        <v/>
      </c>
      <c r="D15540" s="15">
        <f>IF(AND($A15540&gt;=Instellingen!$B$6,$A15540&lt;Instellingen!$B$7),1,0)</f>
        <v/>
      </c>
      <c r="E15540" s="15">
        <f>COUNTIF(tData[BezoekStart],"&lt;"&amp;($A15540+1/24))-COUNTIF(tData[BezoekEind],"&lt;="&amp;$A15540)</f>
        <v/>
      </c>
      <c r="F15540" s="15">
        <f>COUNTIF(tData[BezoekLangStart],"&lt;"&amp;($A15540+1/24))-COUNTIF(tData[BezoekLangEind],"&lt;="&amp;$A15540)</f>
        <v/>
      </c>
      <c r="G15540" s="15">
        <f>IF($D15540=1,$B15540*100+$C15540,-1)</f>
        <v/>
      </c>
      <c r="H15540" s="15">
        <f>IF($D15540=1,$B15540,-1)</f>
        <v/>
      </c>
      <c r="I15540" s="15">
        <f>IF($D15540=1,$C15540,-1)</f>
        <v/>
      </c>
    </row>
    <row r="15541">
      <c r="A15541" s="33" t="n">
        <v>45939.41666666666</v>
      </c>
      <c r="B15541" s="15">
        <f>WEEKDAY($A15541,2)</f>
        <v/>
      </c>
      <c r="C15541" s="15">
        <f>HOUR($A15541)</f>
        <v/>
      </c>
      <c r="D15541" s="15">
        <f>IF(AND($A15541&gt;=Instellingen!$B$6,$A15541&lt;Instellingen!$B$7),1,0)</f>
        <v/>
      </c>
      <c r="E15541" s="15">
        <f>COUNTIF(tData[BezoekStart],"&lt;"&amp;($A15541+1/24))-COUNTIF(tData[BezoekEind],"&lt;="&amp;$A15541)</f>
        <v/>
      </c>
      <c r="F15541" s="15">
        <f>COUNTIF(tData[BezoekLangStart],"&lt;"&amp;($A15541+1/24))-COUNTIF(tData[BezoekLangEind],"&lt;="&amp;$A15541)</f>
        <v/>
      </c>
      <c r="G15541" s="15">
        <f>IF($D15541=1,$B15541*100+$C15541,-1)</f>
        <v/>
      </c>
      <c r="H15541" s="15">
        <f>IF($D15541=1,$B15541,-1)</f>
        <v/>
      </c>
      <c r="I15541" s="15">
        <f>IF($D15541=1,$C15541,-1)</f>
        <v/>
      </c>
    </row>
    <row r="15542">
      <c r="A15542" s="33" t="n">
        <v>45939.45833333334</v>
      </c>
      <c r="B15542" s="15">
        <f>WEEKDAY($A15542,2)</f>
        <v/>
      </c>
      <c r="C15542" s="15">
        <f>HOUR($A15542)</f>
        <v/>
      </c>
      <c r="D15542" s="15">
        <f>IF(AND($A15542&gt;=Instellingen!$B$6,$A15542&lt;Instellingen!$B$7),1,0)</f>
        <v/>
      </c>
      <c r="E15542" s="15">
        <f>COUNTIF(tData[BezoekStart],"&lt;"&amp;($A15542+1/24))-COUNTIF(tData[BezoekEind],"&lt;="&amp;$A15542)</f>
        <v/>
      </c>
      <c r="F15542" s="15">
        <f>COUNTIF(tData[BezoekLangStart],"&lt;"&amp;($A15542+1/24))-COUNTIF(tData[BezoekLangEind],"&lt;="&amp;$A15542)</f>
        <v/>
      </c>
      <c r="G15542" s="15">
        <f>IF($D15542=1,$B15542*100+$C15542,-1)</f>
        <v/>
      </c>
      <c r="H15542" s="15">
        <f>IF($D15542=1,$B15542,-1)</f>
        <v/>
      </c>
      <c r="I15542" s="15">
        <f>IF($D15542=1,$C15542,-1)</f>
        <v/>
      </c>
    </row>
    <row r="15543">
      <c r="A15543" s="33" t="n">
        <v>45939.5</v>
      </c>
      <c r="B15543" s="15">
        <f>WEEKDAY($A15543,2)</f>
        <v/>
      </c>
      <c r="C15543" s="15">
        <f>HOUR($A15543)</f>
        <v/>
      </c>
      <c r="D15543" s="15">
        <f>IF(AND($A15543&gt;=Instellingen!$B$6,$A15543&lt;Instellingen!$B$7),1,0)</f>
        <v/>
      </c>
      <c r="E15543" s="15">
        <f>COUNTIF(tData[BezoekStart],"&lt;"&amp;($A15543+1/24))-COUNTIF(tData[BezoekEind],"&lt;="&amp;$A15543)</f>
        <v/>
      </c>
      <c r="F15543" s="15">
        <f>COUNTIF(tData[BezoekLangStart],"&lt;"&amp;($A15543+1/24))-COUNTIF(tData[BezoekLangEind],"&lt;="&amp;$A15543)</f>
        <v/>
      </c>
      <c r="G15543" s="15">
        <f>IF($D15543=1,$B15543*100+$C15543,-1)</f>
        <v/>
      </c>
      <c r="H15543" s="15">
        <f>IF($D15543=1,$B15543,-1)</f>
        <v/>
      </c>
      <c r="I15543" s="15">
        <f>IF($D15543=1,$C15543,-1)</f>
        <v/>
      </c>
    </row>
    <row r="15544">
      <c r="A15544" s="33" t="n">
        <v>45939.54166666666</v>
      </c>
      <c r="B15544" s="15">
        <f>WEEKDAY($A15544,2)</f>
        <v/>
      </c>
      <c r="C15544" s="15">
        <f>HOUR($A15544)</f>
        <v/>
      </c>
      <c r="D15544" s="15">
        <f>IF(AND($A15544&gt;=Instellingen!$B$6,$A15544&lt;Instellingen!$B$7),1,0)</f>
        <v/>
      </c>
      <c r="E15544" s="15">
        <f>COUNTIF(tData[BezoekStart],"&lt;"&amp;($A15544+1/24))-COUNTIF(tData[BezoekEind],"&lt;="&amp;$A15544)</f>
        <v/>
      </c>
      <c r="F15544" s="15">
        <f>COUNTIF(tData[BezoekLangStart],"&lt;"&amp;($A15544+1/24))-COUNTIF(tData[BezoekLangEind],"&lt;="&amp;$A15544)</f>
        <v/>
      </c>
      <c r="G15544" s="15">
        <f>IF($D15544=1,$B15544*100+$C15544,-1)</f>
        <v/>
      </c>
      <c r="H15544" s="15">
        <f>IF($D15544=1,$B15544,-1)</f>
        <v/>
      </c>
      <c r="I15544" s="15">
        <f>IF($D15544=1,$C15544,-1)</f>
        <v/>
      </c>
    </row>
    <row r="15545">
      <c r="A15545" s="33" t="n">
        <v>45939.58333333334</v>
      </c>
      <c r="B15545" s="15">
        <f>WEEKDAY($A15545,2)</f>
        <v/>
      </c>
      <c r="C15545" s="15">
        <f>HOUR($A15545)</f>
        <v/>
      </c>
      <c r="D15545" s="15">
        <f>IF(AND($A15545&gt;=Instellingen!$B$6,$A15545&lt;Instellingen!$B$7),1,0)</f>
        <v/>
      </c>
      <c r="E15545" s="15">
        <f>COUNTIF(tData[BezoekStart],"&lt;"&amp;($A15545+1/24))-COUNTIF(tData[BezoekEind],"&lt;="&amp;$A15545)</f>
        <v/>
      </c>
      <c r="F15545" s="15">
        <f>COUNTIF(tData[BezoekLangStart],"&lt;"&amp;($A15545+1/24))-COUNTIF(tData[BezoekLangEind],"&lt;="&amp;$A15545)</f>
        <v/>
      </c>
      <c r="G15545" s="15">
        <f>IF($D15545=1,$B15545*100+$C15545,-1)</f>
        <v/>
      </c>
      <c r="H15545" s="15">
        <f>IF($D15545=1,$B15545,-1)</f>
        <v/>
      </c>
      <c r="I15545" s="15">
        <f>IF($D15545=1,$C15545,-1)</f>
        <v/>
      </c>
    </row>
    <row r="15546">
      <c r="A15546" s="33" t="n">
        <v>45939.625</v>
      </c>
      <c r="B15546" s="15">
        <f>WEEKDAY($A15546,2)</f>
        <v/>
      </c>
      <c r="C15546" s="15">
        <f>HOUR($A15546)</f>
        <v/>
      </c>
      <c r="D15546" s="15">
        <f>IF(AND($A15546&gt;=Instellingen!$B$6,$A15546&lt;Instellingen!$B$7),1,0)</f>
        <v/>
      </c>
      <c r="E15546" s="15">
        <f>COUNTIF(tData[BezoekStart],"&lt;"&amp;($A15546+1/24))-COUNTIF(tData[BezoekEind],"&lt;="&amp;$A15546)</f>
        <v/>
      </c>
      <c r="F15546" s="15">
        <f>COUNTIF(tData[BezoekLangStart],"&lt;"&amp;($A15546+1/24))-COUNTIF(tData[BezoekLangEind],"&lt;="&amp;$A15546)</f>
        <v/>
      </c>
      <c r="G15546" s="15">
        <f>IF($D15546=1,$B15546*100+$C15546,-1)</f>
        <v/>
      </c>
      <c r="H15546" s="15">
        <f>IF($D15546=1,$B15546,-1)</f>
        <v/>
      </c>
      <c r="I15546" s="15">
        <f>IF($D15546=1,$C15546,-1)</f>
        <v/>
      </c>
    </row>
    <row r="15547">
      <c r="A15547" s="33" t="n">
        <v>45939.66666666666</v>
      </c>
      <c r="B15547" s="15">
        <f>WEEKDAY($A15547,2)</f>
        <v/>
      </c>
      <c r="C15547" s="15">
        <f>HOUR($A15547)</f>
        <v/>
      </c>
      <c r="D15547" s="15">
        <f>IF(AND($A15547&gt;=Instellingen!$B$6,$A15547&lt;Instellingen!$B$7),1,0)</f>
        <v/>
      </c>
      <c r="E15547" s="15">
        <f>COUNTIF(tData[BezoekStart],"&lt;"&amp;($A15547+1/24))-COUNTIF(tData[BezoekEind],"&lt;="&amp;$A15547)</f>
        <v/>
      </c>
      <c r="F15547" s="15">
        <f>COUNTIF(tData[BezoekLangStart],"&lt;"&amp;($A15547+1/24))-COUNTIF(tData[BezoekLangEind],"&lt;="&amp;$A15547)</f>
        <v/>
      </c>
      <c r="G15547" s="15">
        <f>IF($D15547=1,$B15547*100+$C15547,-1)</f>
        <v/>
      </c>
      <c r="H15547" s="15">
        <f>IF($D15547=1,$B15547,-1)</f>
        <v/>
      </c>
      <c r="I15547" s="15">
        <f>IF($D15547=1,$C15547,-1)</f>
        <v/>
      </c>
    </row>
    <row r="15548">
      <c r="A15548" s="33" t="n">
        <v>45939.70833333334</v>
      </c>
      <c r="B15548" s="15">
        <f>WEEKDAY($A15548,2)</f>
        <v/>
      </c>
      <c r="C15548" s="15">
        <f>HOUR($A15548)</f>
        <v/>
      </c>
      <c r="D15548" s="15">
        <f>IF(AND($A15548&gt;=Instellingen!$B$6,$A15548&lt;Instellingen!$B$7),1,0)</f>
        <v/>
      </c>
      <c r="E15548" s="15">
        <f>COUNTIF(tData[BezoekStart],"&lt;"&amp;($A15548+1/24))-COUNTIF(tData[BezoekEind],"&lt;="&amp;$A15548)</f>
        <v/>
      </c>
      <c r="F15548" s="15">
        <f>COUNTIF(tData[BezoekLangStart],"&lt;"&amp;($A15548+1/24))-COUNTIF(tData[BezoekLangEind],"&lt;="&amp;$A15548)</f>
        <v/>
      </c>
      <c r="G15548" s="15">
        <f>IF($D15548=1,$B15548*100+$C15548,-1)</f>
        <v/>
      </c>
      <c r="H15548" s="15">
        <f>IF($D15548=1,$B15548,-1)</f>
        <v/>
      </c>
      <c r="I15548" s="15">
        <f>IF($D15548=1,$C15548,-1)</f>
        <v/>
      </c>
    </row>
    <row r="15549">
      <c r="A15549" s="33" t="n">
        <v>45939.75</v>
      </c>
      <c r="B15549" s="15">
        <f>WEEKDAY($A15549,2)</f>
        <v/>
      </c>
      <c r="C15549" s="15">
        <f>HOUR($A15549)</f>
        <v/>
      </c>
      <c r="D15549" s="15">
        <f>IF(AND($A15549&gt;=Instellingen!$B$6,$A15549&lt;Instellingen!$B$7),1,0)</f>
        <v/>
      </c>
      <c r="E15549" s="15">
        <f>COUNTIF(tData[BezoekStart],"&lt;"&amp;($A15549+1/24))-COUNTIF(tData[BezoekEind],"&lt;="&amp;$A15549)</f>
        <v/>
      </c>
      <c r="F15549" s="15">
        <f>COUNTIF(tData[BezoekLangStart],"&lt;"&amp;($A15549+1/24))-COUNTIF(tData[BezoekLangEind],"&lt;="&amp;$A15549)</f>
        <v/>
      </c>
      <c r="G15549" s="15">
        <f>IF($D15549=1,$B15549*100+$C15549,-1)</f>
        <v/>
      </c>
      <c r="H15549" s="15">
        <f>IF($D15549=1,$B15549,-1)</f>
        <v/>
      </c>
      <c r="I15549" s="15">
        <f>IF($D15549=1,$C15549,-1)</f>
        <v/>
      </c>
    </row>
    <row r="15550">
      <c r="A15550" s="33" t="n">
        <v>45939.79166666666</v>
      </c>
      <c r="B15550" s="15">
        <f>WEEKDAY($A15550,2)</f>
        <v/>
      </c>
      <c r="C15550" s="15">
        <f>HOUR($A15550)</f>
        <v/>
      </c>
      <c r="D15550" s="15">
        <f>IF(AND($A15550&gt;=Instellingen!$B$6,$A15550&lt;Instellingen!$B$7),1,0)</f>
        <v/>
      </c>
      <c r="E15550" s="15">
        <f>COUNTIF(tData[BezoekStart],"&lt;"&amp;($A15550+1/24))-COUNTIF(tData[BezoekEind],"&lt;="&amp;$A15550)</f>
        <v/>
      </c>
      <c r="F15550" s="15">
        <f>COUNTIF(tData[BezoekLangStart],"&lt;"&amp;($A15550+1/24))-COUNTIF(tData[BezoekLangEind],"&lt;="&amp;$A15550)</f>
        <v/>
      </c>
      <c r="G15550" s="15">
        <f>IF($D15550=1,$B15550*100+$C15550,-1)</f>
        <v/>
      </c>
      <c r="H15550" s="15">
        <f>IF($D15550=1,$B15550,-1)</f>
        <v/>
      </c>
      <c r="I15550" s="15">
        <f>IF($D15550=1,$C15550,-1)</f>
        <v/>
      </c>
    </row>
    <row r="15551">
      <c r="A15551" s="33" t="n">
        <v>45939.83333333334</v>
      </c>
      <c r="B15551" s="15">
        <f>WEEKDAY($A15551,2)</f>
        <v/>
      </c>
      <c r="C15551" s="15">
        <f>HOUR($A15551)</f>
        <v/>
      </c>
      <c r="D15551" s="15">
        <f>IF(AND($A15551&gt;=Instellingen!$B$6,$A15551&lt;Instellingen!$B$7),1,0)</f>
        <v/>
      </c>
      <c r="E15551" s="15">
        <f>COUNTIF(tData[BezoekStart],"&lt;"&amp;($A15551+1/24))-COUNTIF(tData[BezoekEind],"&lt;="&amp;$A15551)</f>
        <v/>
      </c>
      <c r="F15551" s="15">
        <f>COUNTIF(tData[BezoekLangStart],"&lt;"&amp;($A15551+1/24))-COUNTIF(tData[BezoekLangEind],"&lt;="&amp;$A15551)</f>
        <v/>
      </c>
      <c r="G15551" s="15">
        <f>IF($D15551=1,$B15551*100+$C15551,-1)</f>
        <v/>
      </c>
      <c r="H15551" s="15">
        <f>IF($D15551=1,$B15551,-1)</f>
        <v/>
      </c>
      <c r="I15551" s="15">
        <f>IF($D15551=1,$C15551,-1)</f>
        <v/>
      </c>
    </row>
    <row r="15552">
      <c r="A15552" s="33" t="n">
        <v>45939.875</v>
      </c>
      <c r="B15552" s="15">
        <f>WEEKDAY($A15552,2)</f>
        <v/>
      </c>
      <c r="C15552" s="15">
        <f>HOUR($A15552)</f>
        <v/>
      </c>
      <c r="D15552" s="15">
        <f>IF(AND($A15552&gt;=Instellingen!$B$6,$A15552&lt;Instellingen!$B$7),1,0)</f>
        <v/>
      </c>
      <c r="E15552" s="15">
        <f>COUNTIF(tData[BezoekStart],"&lt;"&amp;($A15552+1/24))-COUNTIF(tData[BezoekEind],"&lt;="&amp;$A15552)</f>
        <v/>
      </c>
      <c r="F15552" s="15">
        <f>COUNTIF(tData[BezoekLangStart],"&lt;"&amp;($A15552+1/24))-COUNTIF(tData[BezoekLangEind],"&lt;="&amp;$A15552)</f>
        <v/>
      </c>
      <c r="G15552" s="15">
        <f>IF($D15552=1,$B15552*100+$C15552,-1)</f>
        <v/>
      </c>
      <c r="H15552" s="15">
        <f>IF($D15552=1,$B15552,-1)</f>
        <v/>
      </c>
      <c r="I15552" s="15">
        <f>IF($D15552=1,$C15552,-1)</f>
        <v/>
      </c>
    </row>
    <row r="15553">
      <c r="A15553" s="33" t="n">
        <v>45939.91666666666</v>
      </c>
      <c r="B15553" s="15">
        <f>WEEKDAY($A15553,2)</f>
        <v/>
      </c>
      <c r="C15553" s="15">
        <f>HOUR($A15553)</f>
        <v/>
      </c>
      <c r="D15553" s="15">
        <f>IF(AND($A15553&gt;=Instellingen!$B$6,$A15553&lt;Instellingen!$B$7),1,0)</f>
        <v/>
      </c>
      <c r="E15553" s="15">
        <f>COUNTIF(tData[BezoekStart],"&lt;"&amp;($A15553+1/24))-COUNTIF(tData[BezoekEind],"&lt;="&amp;$A15553)</f>
        <v/>
      </c>
      <c r="F15553" s="15">
        <f>COUNTIF(tData[BezoekLangStart],"&lt;"&amp;($A15553+1/24))-COUNTIF(tData[BezoekLangEind],"&lt;="&amp;$A15553)</f>
        <v/>
      </c>
      <c r="G15553" s="15">
        <f>IF($D15553=1,$B15553*100+$C15553,-1)</f>
        <v/>
      </c>
      <c r="H15553" s="15">
        <f>IF($D15553=1,$B15553,-1)</f>
        <v/>
      </c>
      <c r="I15553" s="15">
        <f>IF($D15553=1,$C15553,-1)</f>
        <v/>
      </c>
    </row>
    <row r="15554">
      <c r="A15554" s="33" t="n">
        <v>45939.95833333334</v>
      </c>
      <c r="B15554" s="15">
        <f>WEEKDAY($A15554,2)</f>
        <v/>
      </c>
      <c r="C15554" s="15">
        <f>HOUR($A15554)</f>
        <v/>
      </c>
      <c r="D15554" s="15">
        <f>IF(AND($A15554&gt;=Instellingen!$B$6,$A15554&lt;Instellingen!$B$7),1,0)</f>
        <v/>
      </c>
      <c r="E15554" s="15">
        <f>COUNTIF(tData[BezoekStart],"&lt;"&amp;($A15554+1/24))-COUNTIF(tData[BezoekEind],"&lt;="&amp;$A15554)</f>
        <v/>
      </c>
      <c r="F15554" s="15">
        <f>COUNTIF(tData[BezoekLangStart],"&lt;"&amp;($A15554+1/24))-COUNTIF(tData[BezoekLangEind],"&lt;="&amp;$A15554)</f>
        <v/>
      </c>
      <c r="G15554" s="15">
        <f>IF($D15554=1,$B15554*100+$C15554,-1)</f>
        <v/>
      </c>
      <c r="H15554" s="15">
        <f>IF($D15554=1,$B15554,-1)</f>
        <v/>
      </c>
      <c r="I15554" s="15">
        <f>IF($D15554=1,$C15554,-1)</f>
        <v/>
      </c>
    </row>
    <row r="15555">
      <c r="A15555" s="33" t="n">
        <v>45940</v>
      </c>
      <c r="B15555" s="15">
        <f>WEEKDAY($A15555,2)</f>
        <v/>
      </c>
      <c r="C15555" s="15">
        <f>HOUR($A15555)</f>
        <v/>
      </c>
      <c r="D15555" s="15">
        <f>IF(AND($A15555&gt;=Instellingen!$B$6,$A15555&lt;Instellingen!$B$7),1,0)</f>
        <v/>
      </c>
      <c r="E15555" s="15">
        <f>COUNTIF(tData[BezoekStart],"&lt;"&amp;($A15555+1/24))-COUNTIF(tData[BezoekEind],"&lt;="&amp;$A15555)</f>
        <v/>
      </c>
      <c r="F15555" s="15">
        <f>COUNTIF(tData[BezoekLangStart],"&lt;"&amp;($A15555+1/24))-COUNTIF(tData[BezoekLangEind],"&lt;="&amp;$A15555)</f>
        <v/>
      </c>
      <c r="G15555" s="15">
        <f>IF($D15555=1,$B15555*100+$C15555,-1)</f>
        <v/>
      </c>
      <c r="H15555" s="15">
        <f>IF($D15555=1,$B15555,-1)</f>
        <v/>
      </c>
      <c r="I15555" s="15">
        <f>IF($D15555=1,$C15555,-1)</f>
        <v/>
      </c>
    </row>
    <row r="15556">
      <c r="A15556" s="33" t="n">
        <v>45940.04166666666</v>
      </c>
      <c r="B15556" s="15">
        <f>WEEKDAY($A15556,2)</f>
        <v/>
      </c>
      <c r="C15556" s="15">
        <f>HOUR($A15556)</f>
        <v/>
      </c>
      <c r="D15556" s="15">
        <f>IF(AND($A15556&gt;=Instellingen!$B$6,$A15556&lt;Instellingen!$B$7),1,0)</f>
        <v/>
      </c>
      <c r="E15556" s="15">
        <f>COUNTIF(tData[BezoekStart],"&lt;"&amp;($A15556+1/24))-COUNTIF(tData[BezoekEind],"&lt;="&amp;$A15556)</f>
        <v/>
      </c>
      <c r="F15556" s="15">
        <f>COUNTIF(tData[BezoekLangStart],"&lt;"&amp;($A15556+1/24))-COUNTIF(tData[BezoekLangEind],"&lt;="&amp;$A15556)</f>
        <v/>
      </c>
      <c r="G15556" s="15">
        <f>IF($D15556=1,$B15556*100+$C15556,-1)</f>
        <v/>
      </c>
      <c r="H15556" s="15">
        <f>IF($D15556=1,$B15556,-1)</f>
        <v/>
      </c>
      <c r="I15556" s="15">
        <f>IF($D15556=1,$C15556,-1)</f>
        <v/>
      </c>
    </row>
    <row r="15557">
      <c r="A15557" s="33" t="n">
        <v>45940.08333333334</v>
      </c>
      <c r="B15557" s="15">
        <f>WEEKDAY($A15557,2)</f>
        <v/>
      </c>
      <c r="C15557" s="15">
        <f>HOUR($A15557)</f>
        <v/>
      </c>
      <c r="D15557" s="15">
        <f>IF(AND($A15557&gt;=Instellingen!$B$6,$A15557&lt;Instellingen!$B$7),1,0)</f>
        <v/>
      </c>
      <c r="E15557" s="15">
        <f>COUNTIF(tData[BezoekStart],"&lt;"&amp;($A15557+1/24))-COUNTIF(tData[BezoekEind],"&lt;="&amp;$A15557)</f>
        <v/>
      </c>
      <c r="F15557" s="15">
        <f>COUNTIF(tData[BezoekLangStart],"&lt;"&amp;($A15557+1/24))-COUNTIF(tData[BezoekLangEind],"&lt;="&amp;$A15557)</f>
        <v/>
      </c>
      <c r="G15557" s="15">
        <f>IF($D15557=1,$B15557*100+$C15557,-1)</f>
        <v/>
      </c>
      <c r="H15557" s="15">
        <f>IF($D15557=1,$B15557,-1)</f>
        <v/>
      </c>
      <c r="I15557" s="15">
        <f>IF($D15557=1,$C15557,-1)</f>
        <v/>
      </c>
    </row>
    <row r="15558">
      <c r="A15558" s="33" t="n">
        <v>45940.125</v>
      </c>
      <c r="B15558" s="15">
        <f>WEEKDAY($A15558,2)</f>
        <v/>
      </c>
      <c r="C15558" s="15">
        <f>HOUR($A15558)</f>
        <v/>
      </c>
      <c r="D15558" s="15">
        <f>IF(AND($A15558&gt;=Instellingen!$B$6,$A15558&lt;Instellingen!$B$7),1,0)</f>
        <v/>
      </c>
      <c r="E15558" s="15">
        <f>COUNTIF(tData[BezoekStart],"&lt;"&amp;($A15558+1/24))-COUNTIF(tData[BezoekEind],"&lt;="&amp;$A15558)</f>
        <v/>
      </c>
      <c r="F15558" s="15">
        <f>COUNTIF(tData[BezoekLangStart],"&lt;"&amp;($A15558+1/24))-COUNTIF(tData[BezoekLangEind],"&lt;="&amp;$A15558)</f>
        <v/>
      </c>
      <c r="G15558" s="15">
        <f>IF($D15558=1,$B15558*100+$C15558,-1)</f>
        <v/>
      </c>
      <c r="H15558" s="15">
        <f>IF($D15558=1,$B15558,-1)</f>
        <v/>
      </c>
      <c r="I15558" s="15">
        <f>IF($D15558=1,$C15558,-1)</f>
        <v/>
      </c>
    </row>
    <row r="15559">
      <c r="A15559" s="33" t="n">
        <v>45940.16666666666</v>
      </c>
      <c r="B15559" s="15">
        <f>WEEKDAY($A15559,2)</f>
        <v/>
      </c>
      <c r="C15559" s="15">
        <f>HOUR($A15559)</f>
        <v/>
      </c>
      <c r="D15559" s="15">
        <f>IF(AND($A15559&gt;=Instellingen!$B$6,$A15559&lt;Instellingen!$B$7),1,0)</f>
        <v/>
      </c>
      <c r="E15559" s="15">
        <f>COUNTIF(tData[BezoekStart],"&lt;"&amp;($A15559+1/24))-COUNTIF(tData[BezoekEind],"&lt;="&amp;$A15559)</f>
        <v/>
      </c>
      <c r="F15559" s="15">
        <f>COUNTIF(tData[BezoekLangStart],"&lt;"&amp;($A15559+1/24))-COUNTIF(tData[BezoekLangEind],"&lt;="&amp;$A15559)</f>
        <v/>
      </c>
      <c r="G15559" s="15">
        <f>IF($D15559=1,$B15559*100+$C15559,-1)</f>
        <v/>
      </c>
      <c r="H15559" s="15">
        <f>IF($D15559=1,$B15559,-1)</f>
        <v/>
      </c>
      <c r="I15559" s="15">
        <f>IF($D15559=1,$C15559,-1)</f>
        <v/>
      </c>
    </row>
    <row r="15560">
      <c r="A15560" s="33" t="n">
        <v>45940.20833333334</v>
      </c>
      <c r="B15560" s="15">
        <f>WEEKDAY($A15560,2)</f>
        <v/>
      </c>
      <c r="C15560" s="15">
        <f>HOUR($A15560)</f>
        <v/>
      </c>
      <c r="D15560" s="15">
        <f>IF(AND($A15560&gt;=Instellingen!$B$6,$A15560&lt;Instellingen!$B$7),1,0)</f>
        <v/>
      </c>
      <c r="E15560" s="15">
        <f>COUNTIF(tData[BezoekStart],"&lt;"&amp;($A15560+1/24))-COUNTIF(tData[BezoekEind],"&lt;="&amp;$A15560)</f>
        <v/>
      </c>
      <c r="F15560" s="15">
        <f>COUNTIF(tData[BezoekLangStart],"&lt;"&amp;($A15560+1/24))-COUNTIF(tData[BezoekLangEind],"&lt;="&amp;$A15560)</f>
        <v/>
      </c>
      <c r="G15560" s="15">
        <f>IF($D15560=1,$B15560*100+$C15560,-1)</f>
        <v/>
      </c>
      <c r="H15560" s="15">
        <f>IF($D15560=1,$B15560,-1)</f>
        <v/>
      </c>
      <c r="I15560" s="15">
        <f>IF($D15560=1,$C15560,-1)</f>
        <v/>
      </c>
    </row>
    <row r="15561">
      <c r="A15561" s="33" t="n">
        <v>45940.25</v>
      </c>
      <c r="B15561" s="15">
        <f>WEEKDAY($A15561,2)</f>
        <v/>
      </c>
      <c r="C15561" s="15">
        <f>HOUR($A15561)</f>
        <v/>
      </c>
      <c r="D15561" s="15">
        <f>IF(AND($A15561&gt;=Instellingen!$B$6,$A15561&lt;Instellingen!$B$7),1,0)</f>
        <v/>
      </c>
      <c r="E15561" s="15">
        <f>COUNTIF(tData[BezoekStart],"&lt;"&amp;($A15561+1/24))-COUNTIF(tData[BezoekEind],"&lt;="&amp;$A15561)</f>
        <v/>
      </c>
      <c r="F15561" s="15">
        <f>COUNTIF(tData[BezoekLangStart],"&lt;"&amp;($A15561+1/24))-COUNTIF(tData[BezoekLangEind],"&lt;="&amp;$A15561)</f>
        <v/>
      </c>
      <c r="G15561" s="15">
        <f>IF($D15561=1,$B15561*100+$C15561,-1)</f>
        <v/>
      </c>
      <c r="H15561" s="15">
        <f>IF($D15561=1,$B15561,-1)</f>
        <v/>
      </c>
      <c r="I15561" s="15">
        <f>IF($D15561=1,$C15561,-1)</f>
        <v/>
      </c>
    </row>
    <row r="15562">
      <c r="A15562" s="33" t="n">
        <v>45940.29166666666</v>
      </c>
      <c r="B15562" s="15">
        <f>WEEKDAY($A15562,2)</f>
        <v/>
      </c>
      <c r="C15562" s="15">
        <f>HOUR($A15562)</f>
        <v/>
      </c>
      <c r="D15562" s="15">
        <f>IF(AND($A15562&gt;=Instellingen!$B$6,$A15562&lt;Instellingen!$B$7),1,0)</f>
        <v/>
      </c>
      <c r="E15562" s="15">
        <f>COUNTIF(tData[BezoekStart],"&lt;"&amp;($A15562+1/24))-COUNTIF(tData[BezoekEind],"&lt;="&amp;$A15562)</f>
        <v/>
      </c>
      <c r="F15562" s="15">
        <f>COUNTIF(tData[BezoekLangStart],"&lt;"&amp;($A15562+1/24))-COUNTIF(tData[BezoekLangEind],"&lt;="&amp;$A15562)</f>
        <v/>
      </c>
      <c r="G15562" s="15">
        <f>IF($D15562=1,$B15562*100+$C15562,-1)</f>
        <v/>
      </c>
      <c r="H15562" s="15">
        <f>IF($D15562=1,$B15562,-1)</f>
        <v/>
      </c>
      <c r="I15562" s="15">
        <f>IF($D15562=1,$C15562,-1)</f>
        <v/>
      </c>
    </row>
    <row r="15563">
      <c r="A15563" s="33" t="n">
        <v>45940.33333333334</v>
      </c>
      <c r="B15563" s="15">
        <f>WEEKDAY($A15563,2)</f>
        <v/>
      </c>
      <c r="C15563" s="15">
        <f>HOUR($A15563)</f>
        <v/>
      </c>
      <c r="D15563" s="15">
        <f>IF(AND($A15563&gt;=Instellingen!$B$6,$A15563&lt;Instellingen!$B$7),1,0)</f>
        <v/>
      </c>
      <c r="E15563" s="15">
        <f>COUNTIF(tData[BezoekStart],"&lt;"&amp;($A15563+1/24))-COUNTIF(tData[BezoekEind],"&lt;="&amp;$A15563)</f>
        <v/>
      </c>
      <c r="F15563" s="15">
        <f>COUNTIF(tData[BezoekLangStart],"&lt;"&amp;($A15563+1/24))-COUNTIF(tData[BezoekLangEind],"&lt;="&amp;$A15563)</f>
        <v/>
      </c>
      <c r="G15563" s="15">
        <f>IF($D15563=1,$B15563*100+$C15563,-1)</f>
        <v/>
      </c>
      <c r="H15563" s="15">
        <f>IF($D15563=1,$B15563,-1)</f>
        <v/>
      </c>
      <c r="I15563" s="15">
        <f>IF($D15563=1,$C15563,-1)</f>
        <v/>
      </c>
    </row>
    <row r="15564">
      <c r="A15564" s="33" t="n">
        <v>45940.375</v>
      </c>
      <c r="B15564" s="15">
        <f>WEEKDAY($A15564,2)</f>
        <v/>
      </c>
      <c r="C15564" s="15">
        <f>HOUR($A15564)</f>
        <v/>
      </c>
      <c r="D15564" s="15">
        <f>IF(AND($A15564&gt;=Instellingen!$B$6,$A15564&lt;Instellingen!$B$7),1,0)</f>
        <v/>
      </c>
      <c r="E15564" s="15">
        <f>COUNTIF(tData[BezoekStart],"&lt;"&amp;($A15564+1/24))-COUNTIF(tData[BezoekEind],"&lt;="&amp;$A15564)</f>
        <v/>
      </c>
      <c r="F15564" s="15">
        <f>COUNTIF(tData[BezoekLangStart],"&lt;"&amp;($A15564+1/24))-COUNTIF(tData[BezoekLangEind],"&lt;="&amp;$A15564)</f>
        <v/>
      </c>
      <c r="G15564" s="15">
        <f>IF($D15564=1,$B15564*100+$C15564,-1)</f>
        <v/>
      </c>
      <c r="H15564" s="15">
        <f>IF($D15564=1,$B15564,-1)</f>
        <v/>
      </c>
      <c r="I15564" s="15">
        <f>IF($D15564=1,$C15564,-1)</f>
        <v/>
      </c>
    </row>
    <row r="15565">
      <c r="A15565" s="33" t="n">
        <v>45940.41666666666</v>
      </c>
      <c r="B15565" s="15">
        <f>WEEKDAY($A15565,2)</f>
        <v/>
      </c>
      <c r="C15565" s="15">
        <f>HOUR($A15565)</f>
        <v/>
      </c>
      <c r="D15565" s="15">
        <f>IF(AND($A15565&gt;=Instellingen!$B$6,$A15565&lt;Instellingen!$B$7),1,0)</f>
        <v/>
      </c>
      <c r="E15565" s="15">
        <f>COUNTIF(tData[BezoekStart],"&lt;"&amp;($A15565+1/24))-COUNTIF(tData[BezoekEind],"&lt;="&amp;$A15565)</f>
        <v/>
      </c>
      <c r="F15565" s="15">
        <f>COUNTIF(tData[BezoekLangStart],"&lt;"&amp;($A15565+1/24))-COUNTIF(tData[BezoekLangEind],"&lt;="&amp;$A15565)</f>
        <v/>
      </c>
      <c r="G15565" s="15">
        <f>IF($D15565=1,$B15565*100+$C15565,-1)</f>
        <v/>
      </c>
      <c r="H15565" s="15">
        <f>IF($D15565=1,$B15565,-1)</f>
        <v/>
      </c>
      <c r="I15565" s="15">
        <f>IF($D15565=1,$C15565,-1)</f>
        <v/>
      </c>
    </row>
    <row r="15566">
      <c r="A15566" s="33" t="n">
        <v>45940.45833333334</v>
      </c>
      <c r="B15566" s="15">
        <f>WEEKDAY($A15566,2)</f>
        <v/>
      </c>
      <c r="C15566" s="15">
        <f>HOUR($A15566)</f>
        <v/>
      </c>
      <c r="D15566" s="15">
        <f>IF(AND($A15566&gt;=Instellingen!$B$6,$A15566&lt;Instellingen!$B$7),1,0)</f>
        <v/>
      </c>
      <c r="E15566" s="15">
        <f>COUNTIF(tData[BezoekStart],"&lt;"&amp;($A15566+1/24))-COUNTIF(tData[BezoekEind],"&lt;="&amp;$A15566)</f>
        <v/>
      </c>
      <c r="F15566" s="15">
        <f>COUNTIF(tData[BezoekLangStart],"&lt;"&amp;($A15566+1/24))-COUNTIF(tData[BezoekLangEind],"&lt;="&amp;$A15566)</f>
        <v/>
      </c>
      <c r="G15566" s="15">
        <f>IF($D15566=1,$B15566*100+$C15566,-1)</f>
        <v/>
      </c>
      <c r="H15566" s="15">
        <f>IF($D15566=1,$B15566,-1)</f>
        <v/>
      </c>
      <c r="I15566" s="15">
        <f>IF($D15566=1,$C15566,-1)</f>
        <v/>
      </c>
    </row>
    <row r="15567">
      <c r="A15567" s="33" t="n">
        <v>45940.5</v>
      </c>
      <c r="B15567" s="15">
        <f>WEEKDAY($A15567,2)</f>
        <v/>
      </c>
      <c r="C15567" s="15">
        <f>HOUR($A15567)</f>
        <v/>
      </c>
      <c r="D15567" s="15">
        <f>IF(AND($A15567&gt;=Instellingen!$B$6,$A15567&lt;Instellingen!$B$7),1,0)</f>
        <v/>
      </c>
      <c r="E15567" s="15">
        <f>COUNTIF(tData[BezoekStart],"&lt;"&amp;($A15567+1/24))-COUNTIF(tData[BezoekEind],"&lt;="&amp;$A15567)</f>
        <v/>
      </c>
      <c r="F15567" s="15">
        <f>COUNTIF(tData[BezoekLangStart],"&lt;"&amp;($A15567+1/24))-COUNTIF(tData[BezoekLangEind],"&lt;="&amp;$A15567)</f>
        <v/>
      </c>
      <c r="G15567" s="15">
        <f>IF($D15567=1,$B15567*100+$C15567,-1)</f>
        <v/>
      </c>
      <c r="H15567" s="15">
        <f>IF($D15567=1,$B15567,-1)</f>
        <v/>
      </c>
      <c r="I15567" s="15">
        <f>IF($D15567=1,$C15567,-1)</f>
        <v/>
      </c>
    </row>
    <row r="15568">
      <c r="A15568" s="33" t="n">
        <v>45940.54166666666</v>
      </c>
      <c r="B15568" s="15">
        <f>WEEKDAY($A15568,2)</f>
        <v/>
      </c>
      <c r="C15568" s="15">
        <f>HOUR($A15568)</f>
        <v/>
      </c>
      <c r="D15568" s="15">
        <f>IF(AND($A15568&gt;=Instellingen!$B$6,$A15568&lt;Instellingen!$B$7),1,0)</f>
        <v/>
      </c>
      <c r="E15568" s="15">
        <f>COUNTIF(tData[BezoekStart],"&lt;"&amp;($A15568+1/24))-COUNTIF(tData[BezoekEind],"&lt;="&amp;$A15568)</f>
        <v/>
      </c>
      <c r="F15568" s="15">
        <f>COUNTIF(tData[BezoekLangStart],"&lt;"&amp;($A15568+1/24))-COUNTIF(tData[BezoekLangEind],"&lt;="&amp;$A15568)</f>
        <v/>
      </c>
      <c r="G15568" s="15">
        <f>IF($D15568=1,$B15568*100+$C15568,-1)</f>
        <v/>
      </c>
      <c r="H15568" s="15">
        <f>IF($D15568=1,$B15568,-1)</f>
        <v/>
      </c>
      <c r="I15568" s="15">
        <f>IF($D15568=1,$C15568,-1)</f>
        <v/>
      </c>
    </row>
    <row r="15569">
      <c r="A15569" s="33" t="n">
        <v>45940.58333333334</v>
      </c>
      <c r="B15569" s="15">
        <f>WEEKDAY($A15569,2)</f>
        <v/>
      </c>
      <c r="C15569" s="15">
        <f>HOUR($A15569)</f>
        <v/>
      </c>
      <c r="D15569" s="15">
        <f>IF(AND($A15569&gt;=Instellingen!$B$6,$A15569&lt;Instellingen!$B$7),1,0)</f>
        <v/>
      </c>
      <c r="E15569" s="15">
        <f>COUNTIF(tData[BezoekStart],"&lt;"&amp;($A15569+1/24))-COUNTIF(tData[BezoekEind],"&lt;="&amp;$A15569)</f>
        <v/>
      </c>
      <c r="F15569" s="15">
        <f>COUNTIF(tData[BezoekLangStart],"&lt;"&amp;($A15569+1/24))-COUNTIF(tData[BezoekLangEind],"&lt;="&amp;$A15569)</f>
        <v/>
      </c>
      <c r="G15569" s="15">
        <f>IF($D15569=1,$B15569*100+$C15569,-1)</f>
        <v/>
      </c>
      <c r="H15569" s="15">
        <f>IF($D15569=1,$B15569,-1)</f>
        <v/>
      </c>
      <c r="I15569" s="15">
        <f>IF($D15569=1,$C15569,-1)</f>
        <v/>
      </c>
    </row>
    <row r="15570">
      <c r="A15570" s="33" t="n">
        <v>45940.625</v>
      </c>
      <c r="B15570" s="15">
        <f>WEEKDAY($A15570,2)</f>
        <v/>
      </c>
      <c r="C15570" s="15">
        <f>HOUR($A15570)</f>
        <v/>
      </c>
      <c r="D15570" s="15">
        <f>IF(AND($A15570&gt;=Instellingen!$B$6,$A15570&lt;Instellingen!$B$7),1,0)</f>
        <v/>
      </c>
      <c r="E15570" s="15">
        <f>COUNTIF(tData[BezoekStart],"&lt;"&amp;($A15570+1/24))-COUNTIF(tData[BezoekEind],"&lt;="&amp;$A15570)</f>
        <v/>
      </c>
      <c r="F15570" s="15">
        <f>COUNTIF(tData[BezoekLangStart],"&lt;"&amp;($A15570+1/24))-COUNTIF(tData[BezoekLangEind],"&lt;="&amp;$A15570)</f>
        <v/>
      </c>
      <c r="G15570" s="15">
        <f>IF($D15570=1,$B15570*100+$C15570,-1)</f>
        <v/>
      </c>
      <c r="H15570" s="15">
        <f>IF($D15570=1,$B15570,-1)</f>
        <v/>
      </c>
      <c r="I15570" s="15">
        <f>IF($D15570=1,$C15570,-1)</f>
        <v/>
      </c>
    </row>
    <row r="15571">
      <c r="A15571" s="33" t="n">
        <v>45940.66666666666</v>
      </c>
      <c r="B15571" s="15">
        <f>WEEKDAY($A15571,2)</f>
        <v/>
      </c>
      <c r="C15571" s="15">
        <f>HOUR($A15571)</f>
        <v/>
      </c>
      <c r="D15571" s="15">
        <f>IF(AND($A15571&gt;=Instellingen!$B$6,$A15571&lt;Instellingen!$B$7),1,0)</f>
        <v/>
      </c>
      <c r="E15571" s="15">
        <f>COUNTIF(tData[BezoekStart],"&lt;"&amp;($A15571+1/24))-COUNTIF(tData[BezoekEind],"&lt;="&amp;$A15571)</f>
        <v/>
      </c>
      <c r="F15571" s="15">
        <f>COUNTIF(tData[BezoekLangStart],"&lt;"&amp;($A15571+1/24))-COUNTIF(tData[BezoekLangEind],"&lt;="&amp;$A15571)</f>
        <v/>
      </c>
      <c r="G15571" s="15">
        <f>IF($D15571=1,$B15571*100+$C15571,-1)</f>
        <v/>
      </c>
      <c r="H15571" s="15">
        <f>IF($D15571=1,$B15571,-1)</f>
        <v/>
      </c>
      <c r="I15571" s="15">
        <f>IF($D15571=1,$C15571,-1)</f>
        <v/>
      </c>
    </row>
    <row r="15572">
      <c r="A15572" s="33" t="n">
        <v>45940.70833333334</v>
      </c>
      <c r="B15572" s="15">
        <f>WEEKDAY($A15572,2)</f>
        <v/>
      </c>
      <c r="C15572" s="15">
        <f>HOUR($A15572)</f>
        <v/>
      </c>
      <c r="D15572" s="15">
        <f>IF(AND($A15572&gt;=Instellingen!$B$6,$A15572&lt;Instellingen!$B$7),1,0)</f>
        <v/>
      </c>
      <c r="E15572" s="15">
        <f>COUNTIF(tData[BezoekStart],"&lt;"&amp;($A15572+1/24))-COUNTIF(tData[BezoekEind],"&lt;="&amp;$A15572)</f>
        <v/>
      </c>
      <c r="F15572" s="15">
        <f>COUNTIF(tData[BezoekLangStart],"&lt;"&amp;($A15572+1/24))-COUNTIF(tData[BezoekLangEind],"&lt;="&amp;$A15572)</f>
        <v/>
      </c>
      <c r="G15572" s="15">
        <f>IF($D15572=1,$B15572*100+$C15572,-1)</f>
        <v/>
      </c>
      <c r="H15572" s="15">
        <f>IF($D15572=1,$B15572,-1)</f>
        <v/>
      </c>
      <c r="I15572" s="15">
        <f>IF($D15572=1,$C15572,-1)</f>
        <v/>
      </c>
    </row>
    <row r="15573">
      <c r="A15573" s="33" t="n">
        <v>45940.75</v>
      </c>
      <c r="B15573" s="15">
        <f>WEEKDAY($A15573,2)</f>
        <v/>
      </c>
      <c r="C15573" s="15">
        <f>HOUR($A15573)</f>
        <v/>
      </c>
      <c r="D15573" s="15">
        <f>IF(AND($A15573&gt;=Instellingen!$B$6,$A15573&lt;Instellingen!$B$7),1,0)</f>
        <v/>
      </c>
      <c r="E15573" s="15">
        <f>COUNTIF(tData[BezoekStart],"&lt;"&amp;($A15573+1/24))-COUNTIF(tData[BezoekEind],"&lt;="&amp;$A15573)</f>
        <v/>
      </c>
      <c r="F15573" s="15">
        <f>COUNTIF(tData[BezoekLangStart],"&lt;"&amp;($A15573+1/24))-COUNTIF(tData[BezoekLangEind],"&lt;="&amp;$A15573)</f>
        <v/>
      </c>
      <c r="G15573" s="15">
        <f>IF($D15573=1,$B15573*100+$C15573,-1)</f>
        <v/>
      </c>
      <c r="H15573" s="15">
        <f>IF($D15573=1,$B15573,-1)</f>
        <v/>
      </c>
      <c r="I15573" s="15">
        <f>IF($D15573=1,$C15573,-1)</f>
        <v/>
      </c>
    </row>
    <row r="15574">
      <c r="A15574" s="33" t="n">
        <v>45940.79166666666</v>
      </c>
      <c r="B15574" s="15">
        <f>WEEKDAY($A15574,2)</f>
        <v/>
      </c>
      <c r="C15574" s="15">
        <f>HOUR($A15574)</f>
        <v/>
      </c>
      <c r="D15574" s="15">
        <f>IF(AND($A15574&gt;=Instellingen!$B$6,$A15574&lt;Instellingen!$B$7),1,0)</f>
        <v/>
      </c>
      <c r="E15574" s="15">
        <f>COUNTIF(tData[BezoekStart],"&lt;"&amp;($A15574+1/24))-COUNTIF(tData[BezoekEind],"&lt;="&amp;$A15574)</f>
        <v/>
      </c>
      <c r="F15574" s="15">
        <f>COUNTIF(tData[BezoekLangStart],"&lt;"&amp;($A15574+1/24))-COUNTIF(tData[BezoekLangEind],"&lt;="&amp;$A15574)</f>
        <v/>
      </c>
      <c r="G15574" s="15">
        <f>IF($D15574=1,$B15574*100+$C15574,-1)</f>
        <v/>
      </c>
      <c r="H15574" s="15">
        <f>IF($D15574=1,$B15574,-1)</f>
        <v/>
      </c>
      <c r="I15574" s="15">
        <f>IF($D15574=1,$C15574,-1)</f>
        <v/>
      </c>
    </row>
    <row r="15575">
      <c r="A15575" s="33" t="n">
        <v>45940.83333333334</v>
      </c>
      <c r="B15575" s="15">
        <f>WEEKDAY($A15575,2)</f>
        <v/>
      </c>
      <c r="C15575" s="15">
        <f>HOUR($A15575)</f>
        <v/>
      </c>
      <c r="D15575" s="15">
        <f>IF(AND($A15575&gt;=Instellingen!$B$6,$A15575&lt;Instellingen!$B$7),1,0)</f>
        <v/>
      </c>
      <c r="E15575" s="15">
        <f>COUNTIF(tData[BezoekStart],"&lt;"&amp;($A15575+1/24))-COUNTIF(tData[BezoekEind],"&lt;="&amp;$A15575)</f>
        <v/>
      </c>
      <c r="F15575" s="15">
        <f>COUNTIF(tData[BezoekLangStart],"&lt;"&amp;($A15575+1/24))-COUNTIF(tData[BezoekLangEind],"&lt;="&amp;$A15575)</f>
        <v/>
      </c>
      <c r="G15575" s="15">
        <f>IF($D15575=1,$B15575*100+$C15575,-1)</f>
        <v/>
      </c>
      <c r="H15575" s="15">
        <f>IF($D15575=1,$B15575,-1)</f>
        <v/>
      </c>
      <c r="I15575" s="15">
        <f>IF($D15575=1,$C15575,-1)</f>
        <v/>
      </c>
    </row>
    <row r="15576">
      <c r="A15576" s="33" t="n">
        <v>45940.875</v>
      </c>
      <c r="B15576" s="15">
        <f>WEEKDAY($A15576,2)</f>
        <v/>
      </c>
      <c r="C15576" s="15">
        <f>HOUR($A15576)</f>
        <v/>
      </c>
      <c r="D15576" s="15">
        <f>IF(AND($A15576&gt;=Instellingen!$B$6,$A15576&lt;Instellingen!$B$7),1,0)</f>
        <v/>
      </c>
      <c r="E15576" s="15">
        <f>COUNTIF(tData[BezoekStart],"&lt;"&amp;($A15576+1/24))-COUNTIF(tData[BezoekEind],"&lt;="&amp;$A15576)</f>
        <v/>
      </c>
      <c r="F15576" s="15">
        <f>COUNTIF(tData[BezoekLangStart],"&lt;"&amp;($A15576+1/24))-COUNTIF(tData[BezoekLangEind],"&lt;="&amp;$A15576)</f>
        <v/>
      </c>
      <c r="G15576" s="15">
        <f>IF($D15576=1,$B15576*100+$C15576,-1)</f>
        <v/>
      </c>
      <c r="H15576" s="15">
        <f>IF($D15576=1,$B15576,-1)</f>
        <v/>
      </c>
      <c r="I15576" s="15">
        <f>IF($D15576=1,$C15576,-1)</f>
        <v/>
      </c>
    </row>
    <row r="15577">
      <c r="A15577" s="33" t="n">
        <v>45940.91666666666</v>
      </c>
      <c r="B15577" s="15">
        <f>WEEKDAY($A15577,2)</f>
        <v/>
      </c>
      <c r="C15577" s="15">
        <f>HOUR($A15577)</f>
        <v/>
      </c>
      <c r="D15577" s="15">
        <f>IF(AND($A15577&gt;=Instellingen!$B$6,$A15577&lt;Instellingen!$B$7),1,0)</f>
        <v/>
      </c>
      <c r="E15577" s="15">
        <f>COUNTIF(tData[BezoekStart],"&lt;"&amp;($A15577+1/24))-COUNTIF(tData[BezoekEind],"&lt;="&amp;$A15577)</f>
        <v/>
      </c>
      <c r="F15577" s="15">
        <f>COUNTIF(tData[BezoekLangStart],"&lt;"&amp;($A15577+1/24))-COUNTIF(tData[BezoekLangEind],"&lt;="&amp;$A15577)</f>
        <v/>
      </c>
      <c r="G15577" s="15">
        <f>IF($D15577=1,$B15577*100+$C15577,-1)</f>
        <v/>
      </c>
      <c r="H15577" s="15">
        <f>IF($D15577=1,$B15577,-1)</f>
        <v/>
      </c>
      <c r="I15577" s="15">
        <f>IF($D15577=1,$C15577,-1)</f>
        <v/>
      </c>
    </row>
    <row r="15578">
      <c r="A15578" s="33" t="n">
        <v>45940.95833333334</v>
      </c>
      <c r="B15578" s="15">
        <f>WEEKDAY($A15578,2)</f>
        <v/>
      </c>
      <c r="C15578" s="15">
        <f>HOUR($A15578)</f>
        <v/>
      </c>
      <c r="D15578" s="15">
        <f>IF(AND($A15578&gt;=Instellingen!$B$6,$A15578&lt;Instellingen!$B$7),1,0)</f>
        <v/>
      </c>
      <c r="E15578" s="15">
        <f>COUNTIF(tData[BezoekStart],"&lt;"&amp;($A15578+1/24))-COUNTIF(tData[BezoekEind],"&lt;="&amp;$A15578)</f>
        <v/>
      </c>
      <c r="F15578" s="15">
        <f>COUNTIF(tData[BezoekLangStart],"&lt;"&amp;($A15578+1/24))-COUNTIF(tData[BezoekLangEind],"&lt;="&amp;$A15578)</f>
        <v/>
      </c>
      <c r="G15578" s="15">
        <f>IF($D15578=1,$B15578*100+$C15578,-1)</f>
        <v/>
      </c>
      <c r="H15578" s="15">
        <f>IF($D15578=1,$B15578,-1)</f>
        <v/>
      </c>
      <c r="I15578" s="15">
        <f>IF($D15578=1,$C15578,-1)</f>
        <v/>
      </c>
    </row>
    <row r="15579">
      <c r="A15579" s="33" t="n">
        <v>45941</v>
      </c>
      <c r="B15579" s="15">
        <f>WEEKDAY($A15579,2)</f>
        <v/>
      </c>
      <c r="C15579" s="15">
        <f>HOUR($A15579)</f>
        <v/>
      </c>
      <c r="D15579" s="15">
        <f>IF(AND($A15579&gt;=Instellingen!$B$6,$A15579&lt;Instellingen!$B$7),1,0)</f>
        <v/>
      </c>
      <c r="E15579" s="15">
        <f>COUNTIF(tData[BezoekStart],"&lt;"&amp;($A15579+1/24))-COUNTIF(tData[BezoekEind],"&lt;="&amp;$A15579)</f>
        <v/>
      </c>
      <c r="F15579" s="15">
        <f>COUNTIF(tData[BezoekLangStart],"&lt;"&amp;($A15579+1/24))-COUNTIF(tData[BezoekLangEind],"&lt;="&amp;$A15579)</f>
        <v/>
      </c>
      <c r="G15579" s="15">
        <f>IF($D15579=1,$B15579*100+$C15579,-1)</f>
        <v/>
      </c>
      <c r="H15579" s="15">
        <f>IF($D15579=1,$B15579,-1)</f>
        <v/>
      </c>
      <c r="I15579" s="15">
        <f>IF($D15579=1,$C15579,-1)</f>
        <v/>
      </c>
    </row>
    <row r="15580">
      <c r="A15580" s="33" t="n">
        <v>45941.04166666666</v>
      </c>
      <c r="B15580" s="15">
        <f>WEEKDAY($A15580,2)</f>
        <v/>
      </c>
      <c r="C15580" s="15">
        <f>HOUR($A15580)</f>
        <v/>
      </c>
      <c r="D15580" s="15">
        <f>IF(AND($A15580&gt;=Instellingen!$B$6,$A15580&lt;Instellingen!$B$7),1,0)</f>
        <v/>
      </c>
      <c r="E15580" s="15">
        <f>COUNTIF(tData[BezoekStart],"&lt;"&amp;($A15580+1/24))-COUNTIF(tData[BezoekEind],"&lt;="&amp;$A15580)</f>
        <v/>
      </c>
      <c r="F15580" s="15">
        <f>COUNTIF(tData[BezoekLangStart],"&lt;"&amp;($A15580+1/24))-COUNTIF(tData[BezoekLangEind],"&lt;="&amp;$A15580)</f>
        <v/>
      </c>
      <c r="G15580" s="15">
        <f>IF($D15580=1,$B15580*100+$C15580,-1)</f>
        <v/>
      </c>
      <c r="H15580" s="15">
        <f>IF($D15580=1,$B15580,-1)</f>
        <v/>
      </c>
      <c r="I15580" s="15">
        <f>IF($D15580=1,$C15580,-1)</f>
        <v/>
      </c>
    </row>
    <row r="15581">
      <c r="A15581" s="33" t="n">
        <v>45941.08333333334</v>
      </c>
      <c r="B15581" s="15">
        <f>WEEKDAY($A15581,2)</f>
        <v/>
      </c>
      <c r="C15581" s="15">
        <f>HOUR($A15581)</f>
        <v/>
      </c>
      <c r="D15581" s="15">
        <f>IF(AND($A15581&gt;=Instellingen!$B$6,$A15581&lt;Instellingen!$B$7),1,0)</f>
        <v/>
      </c>
      <c r="E15581" s="15">
        <f>COUNTIF(tData[BezoekStart],"&lt;"&amp;($A15581+1/24))-COUNTIF(tData[BezoekEind],"&lt;="&amp;$A15581)</f>
        <v/>
      </c>
      <c r="F15581" s="15">
        <f>COUNTIF(tData[BezoekLangStart],"&lt;"&amp;($A15581+1/24))-COUNTIF(tData[BezoekLangEind],"&lt;="&amp;$A15581)</f>
        <v/>
      </c>
      <c r="G15581" s="15">
        <f>IF($D15581=1,$B15581*100+$C15581,-1)</f>
        <v/>
      </c>
      <c r="H15581" s="15">
        <f>IF($D15581=1,$B15581,-1)</f>
        <v/>
      </c>
      <c r="I15581" s="15">
        <f>IF($D15581=1,$C15581,-1)</f>
        <v/>
      </c>
    </row>
    <row r="15582">
      <c r="A15582" s="33" t="n">
        <v>45941.125</v>
      </c>
      <c r="B15582" s="15">
        <f>WEEKDAY($A15582,2)</f>
        <v/>
      </c>
      <c r="C15582" s="15">
        <f>HOUR($A15582)</f>
        <v/>
      </c>
      <c r="D15582" s="15">
        <f>IF(AND($A15582&gt;=Instellingen!$B$6,$A15582&lt;Instellingen!$B$7),1,0)</f>
        <v/>
      </c>
      <c r="E15582" s="15">
        <f>COUNTIF(tData[BezoekStart],"&lt;"&amp;($A15582+1/24))-COUNTIF(tData[BezoekEind],"&lt;="&amp;$A15582)</f>
        <v/>
      </c>
      <c r="F15582" s="15">
        <f>COUNTIF(tData[BezoekLangStart],"&lt;"&amp;($A15582+1/24))-COUNTIF(tData[BezoekLangEind],"&lt;="&amp;$A15582)</f>
        <v/>
      </c>
      <c r="G15582" s="15">
        <f>IF($D15582=1,$B15582*100+$C15582,-1)</f>
        <v/>
      </c>
      <c r="H15582" s="15">
        <f>IF($D15582=1,$B15582,-1)</f>
        <v/>
      </c>
      <c r="I15582" s="15">
        <f>IF($D15582=1,$C15582,-1)</f>
        <v/>
      </c>
    </row>
    <row r="15583">
      <c r="A15583" s="33" t="n">
        <v>45941.16666666666</v>
      </c>
      <c r="B15583" s="15">
        <f>WEEKDAY($A15583,2)</f>
        <v/>
      </c>
      <c r="C15583" s="15">
        <f>HOUR($A15583)</f>
        <v/>
      </c>
      <c r="D15583" s="15">
        <f>IF(AND($A15583&gt;=Instellingen!$B$6,$A15583&lt;Instellingen!$B$7),1,0)</f>
        <v/>
      </c>
      <c r="E15583" s="15">
        <f>COUNTIF(tData[BezoekStart],"&lt;"&amp;($A15583+1/24))-COUNTIF(tData[BezoekEind],"&lt;="&amp;$A15583)</f>
        <v/>
      </c>
      <c r="F15583" s="15">
        <f>COUNTIF(tData[BezoekLangStart],"&lt;"&amp;($A15583+1/24))-COUNTIF(tData[BezoekLangEind],"&lt;="&amp;$A15583)</f>
        <v/>
      </c>
      <c r="G15583" s="15">
        <f>IF($D15583=1,$B15583*100+$C15583,-1)</f>
        <v/>
      </c>
      <c r="H15583" s="15">
        <f>IF($D15583=1,$B15583,-1)</f>
        <v/>
      </c>
      <c r="I15583" s="15">
        <f>IF($D15583=1,$C15583,-1)</f>
        <v/>
      </c>
    </row>
    <row r="15584">
      <c r="A15584" s="33" t="n">
        <v>45941.20833333334</v>
      </c>
      <c r="B15584" s="15">
        <f>WEEKDAY($A15584,2)</f>
        <v/>
      </c>
      <c r="C15584" s="15">
        <f>HOUR($A15584)</f>
        <v/>
      </c>
      <c r="D15584" s="15">
        <f>IF(AND($A15584&gt;=Instellingen!$B$6,$A15584&lt;Instellingen!$B$7),1,0)</f>
        <v/>
      </c>
      <c r="E15584" s="15">
        <f>COUNTIF(tData[BezoekStart],"&lt;"&amp;($A15584+1/24))-COUNTIF(tData[BezoekEind],"&lt;="&amp;$A15584)</f>
        <v/>
      </c>
      <c r="F15584" s="15">
        <f>COUNTIF(tData[BezoekLangStart],"&lt;"&amp;($A15584+1/24))-COUNTIF(tData[BezoekLangEind],"&lt;="&amp;$A15584)</f>
        <v/>
      </c>
      <c r="G15584" s="15">
        <f>IF($D15584=1,$B15584*100+$C15584,-1)</f>
        <v/>
      </c>
      <c r="H15584" s="15">
        <f>IF($D15584=1,$B15584,-1)</f>
        <v/>
      </c>
      <c r="I15584" s="15">
        <f>IF($D15584=1,$C15584,-1)</f>
        <v/>
      </c>
    </row>
    <row r="15585">
      <c r="A15585" s="33" t="n">
        <v>45941.25</v>
      </c>
      <c r="B15585" s="15">
        <f>WEEKDAY($A15585,2)</f>
        <v/>
      </c>
      <c r="C15585" s="15">
        <f>HOUR($A15585)</f>
        <v/>
      </c>
      <c r="D15585" s="15">
        <f>IF(AND($A15585&gt;=Instellingen!$B$6,$A15585&lt;Instellingen!$B$7),1,0)</f>
        <v/>
      </c>
      <c r="E15585" s="15">
        <f>COUNTIF(tData[BezoekStart],"&lt;"&amp;($A15585+1/24))-COUNTIF(tData[BezoekEind],"&lt;="&amp;$A15585)</f>
        <v/>
      </c>
      <c r="F15585" s="15">
        <f>COUNTIF(tData[BezoekLangStart],"&lt;"&amp;($A15585+1/24))-COUNTIF(tData[BezoekLangEind],"&lt;="&amp;$A15585)</f>
        <v/>
      </c>
      <c r="G15585" s="15">
        <f>IF($D15585=1,$B15585*100+$C15585,-1)</f>
        <v/>
      </c>
      <c r="H15585" s="15">
        <f>IF($D15585=1,$B15585,-1)</f>
        <v/>
      </c>
      <c r="I15585" s="15">
        <f>IF($D15585=1,$C15585,-1)</f>
        <v/>
      </c>
    </row>
    <row r="15586">
      <c r="A15586" s="33" t="n">
        <v>45941.29166666666</v>
      </c>
      <c r="B15586" s="15">
        <f>WEEKDAY($A15586,2)</f>
        <v/>
      </c>
      <c r="C15586" s="15">
        <f>HOUR($A15586)</f>
        <v/>
      </c>
      <c r="D15586" s="15">
        <f>IF(AND($A15586&gt;=Instellingen!$B$6,$A15586&lt;Instellingen!$B$7),1,0)</f>
        <v/>
      </c>
      <c r="E15586" s="15">
        <f>COUNTIF(tData[BezoekStart],"&lt;"&amp;($A15586+1/24))-COUNTIF(tData[BezoekEind],"&lt;="&amp;$A15586)</f>
        <v/>
      </c>
      <c r="F15586" s="15">
        <f>COUNTIF(tData[BezoekLangStart],"&lt;"&amp;($A15586+1/24))-COUNTIF(tData[BezoekLangEind],"&lt;="&amp;$A15586)</f>
        <v/>
      </c>
      <c r="G15586" s="15">
        <f>IF($D15586=1,$B15586*100+$C15586,-1)</f>
        <v/>
      </c>
      <c r="H15586" s="15">
        <f>IF($D15586=1,$B15586,-1)</f>
        <v/>
      </c>
      <c r="I15586" s="15">
        <f>IF($D15586=1,$C15586,-1)</f>
        <v/>
      </c>
    </row>
    <row r="15587">
      <c r="A15587" s="33" t="n">
        <v>45941.33333333334</v>
      </c>
      <c r="B15587" s="15">
        <f>WEEKDAY($A15587,2)</f>
        <v/>
      </c>
      <c r="C15587" s="15">
        <f>HOUR($A15587)</f>
        <v/>
      </c>
      <c r="D15587" s="15">
        <f>IF(AND($A15587&gt;=Instellingen!$B$6,$A15587&lt;Instellingen!$B$7),1,0)</f>
        <v/>
      </c>
      <c r="E15587" s="15">
        <f>COUNTIF(tData[BezoekStart],"&lt;"&amp;($A15587+1/24))-COUNTIF(tData[BezoekEind],"&lt;="&amp;$A15587)</f>
        <v/>
      </c>
      <c r="F15587" s="15">
        <f>COUNTIF(tData[BezoekLangStart],"&lt;"&amp;($A15587+1/24))-COUNTIF(tData[BezoekLangEind],"&lt;="&amp;$A15587)</f>
        <v/>
      </c>
      <c r="G15587" s="15">
        <f>IF($D15587=1,$B15587*100+$C15587,-1)</f>
        <v/>
      </c>
      <c r="H15587" s="15">
        <f>IF($D15587=1,$B15587,-1)</f>
        <v/>
      </c>
      <c r="I15587" s="15">
        <f>IF($D15587=1,$C15587,-1)</f>
        <v/>
      </c>
    </row>
    <row r="15588">
      <c r="A15588" s="33" t="n">
        <v>45941.375</v>
      </c>
      <c r="B15588" s="15">
        <f>WEEKDAY($A15588,2)</f>
        <v/>
      </c>
      <c r="C15588" s="15">
        <f>HOUR($A15588)</f>
        <v/>
      </c>
      <c r="D15588" s="15">
        <f>IF(AND($A15588&gt;=Instellingen!$B$6,$A15588&lt;Instellingen!$B$7),1,0)</f>
        <v/>
      </c>
      <c r="E15588" s="15">
        <f>COUNTIF(tData[BezoekStart],"&lt;"&amp;($A15588+1/24))-COUNTIF(tData[BezoekEind],"&lt;="&amp;$A15588)</f>
        <v/>
      </c>
      <c r="F15588" s="15">
        <f>COUNTIF(tData[BezoekLangStart],"&lt;"&amp;($A15588+1/24))-COUNTIF(tData[BezoekLangEind],"&lt;="&amp;$A15588)</f>
        <v/>
      </c>
      <c r="G15588" s="15">
        <f>IF($D15588=1,$B15588*100+$C15588,-1)</f>
        <v/>
      </c>
      <c r="H15588" s="15">
        <f>IF($D15588=1,$B15588,-1)</f>
        <v/>
      </c>
      <c r="I15588" s="15">
        <f>IF($D15588=1,$C15588,-1)</f>
        <v/>
      </c>
    </row>
    <row r="15589">
      <c r="A15589" s="33" t="n">
        <v>45941.41666666666</v>
      </c>
      <c r="B15589" s="15">
        <f>WEEKDAY($A15589,2)</f>
        <v/>
      </c>
      <c r="C15589" s="15">
        <f>HOUR($A15589)</f>
        <v/>
      </c>
      <c r="D15589" s="15">
        <f>IF(AND($A15589&gt;=Instellingen!$B$6,$A15589&lt;Instellingen!$B$7),1,0)</f>
        <v/>
      </c>
      <c r="E15589" s="15">
        <f>COUNTIF(tData[BezoekStart],"&lt;"&amp;($A15589+1/24))-COUNTIF(tData[BezoekEind],"&lt;="&amp;$A15589)</f>
        <v/>
      </c>
      <c r="F15589" s="15">
        <f>COUNTIF(tData[BezoekLangStart],"&lt;"&amp;($A15589+1/24))-COUNTIF(tData[BezoekLangEind],"&lt;="&amp;$A15589)</f>
        <v/>
      </c>
      <c r="G15589" s="15">
        <f>IF($D15589=1,$B15589*100+$C15589,-1)</f>
        <v/>
      </c>
      <c r="H15589" s="15">
        <f>IF($D15589=1,$B15589,-1)</f>
        <v/>
      </c>
      <c r="I15589" s="15">
        <f>IF($D15589=1,$C15589,-1)</f>
        <v/>
      </c>
    </row>
    <row r="15590">
      <c r="A15590" s="33" t="n">
        <v>45941.45833333334</v>
      </c>
      <c r="B15590" s="15">
        <f>WEEKDAY($A15590,2)</f>
        <v/>
      </c>
      <c r="C15590" s="15">
        <f>HOUR($A15590)</f>
        <v/>
      </c>
      <c r="D15590" s="15">
        <f>IF(AND($A15590&gt;=Instellingen!$B$6,$A15590&lt;Instellingen!$B$7),1,0)</f>
        <v/>
      </c>
      <c r="E15590" s="15">
        <f>COUNTIF(tData[BezoekStart],"&lt;"&amp;($A15590+1/24))-COUNTIF(tData[BezoekEind],"&lt;="&amp;$A15590)</f>
        <v/>
      </c>
      <c r="F15590" s="15">
        <f>COUNTIF(tData[BezoekLangStart],"&lt;"&amp;($A15590+1/24))-COUNTIF(tData[BezoekLangEind],"&lt;="&amp;$A15590)</f>
        <v/>
      </c>
      <c r="G15590" s="15">
        <f>IF($D15590=1,$B15590*100+$C15590,-1)</f>
        <v/>
      </c>
      <c r="H15590" s="15">
        <f>IF($D15590=1,$B15590,-1)</f>
        <v/>
      </c>
      <c r="I15590" s="15">
        <f>IF($D15590=1,$C15590,-1)</f>
        <v/>
      </c>
    </row>
    <row r="15591">
      <c r="A15591" s="33" t="n">
        <v>45941.5</v>
      </c>
      <c r="B15591" s="15">
        <f>WEEKDAY($A15591,2)</f>
        <v/>
      </c>
      <c r="C15591" s="15">
        <f>HOUR($A15591)</f>
        <v/>
      </c>
      <c r="D15591" s="15">
        <f>IF(AND($A15591&gt;=Instellingen!$B$6,$A15591&lt;Instellingen!$B$7),1,0)</f>
        <v/>
      </c>
      <c r="E15591" s="15">
        <f>COUNTIF(tData[BezoekStart],"&lt;"&amp;($A15591+1/24))-COUNTIF(tData[BezoekEind],"&lt;="&amp;$A15591)</f>
        <v/>
      </c>
      <c r="F15591" s="15">
        <f>COUNTIF(tData[BezoekLangStart],"&lt;"&amp;($A15591+1/24))-COUNTIF(tData[BezoekLangEind],"&lt;="&amp;$A15591)</f>
        <v/>
      </c>
      <c r="G15591" s="15">
        <f>IF($D15591=1,$B15591*100+$C15591,-1)</f>
        <v/>
      </c>
      <c r="H15591" s="15">
        <f>IF($D15591=1,$B15591,-1)</f>
        <v/>
      </c>
      <c r="I15591" s="15">
        <f>IF($D15591=1,$C15591,-1)</f>
        <v/>
      </c>
    </row>
    <row r="15592">
      <c r="A15592" s="33" t="n">
        <v>45941.54166666666</v>
      </c>
      <c r="B15592" s="15">
        <f>WEEKDAY($A15592,2)</f>
        <v/>
      </c>
      <c r="C15592" s="15">
        <f>HOUR($A15592)</f>
        <v/>
      </c>
      <c r="D15592" s="15">
        <f>IF(AND($A15592&gt;=Instellingen!$B$6,$A15592&lt;Instellingen!$B$7),1,0)</f>
        <v/>
      </c>
      <c r="E15592" s="15">
        <f>COUNTIF(tData[BezoekStart],"&lt;"&amp;($A15592+1/24))-COUNTIF(tData[BezoekEind],"&lt;="&amp;$A15592)</f>
        <v/>
      </c>
      <c r="F15592" s="15">
        <f>COUNTIF(tData[BezoekLangStart],"&lt;"&amp;($A15592+1/24))-COUNTIF(tData[BezoekLangEind],"&lt;="&amp;$A15592)</f>
        <v/>
      </c>
      <c r="G15592" s="15">
        <f>IF($D15592=1,$B15592*100+$C15592,-1)</f>
        <v/>
      </c>
      <c r="H15592" s="15">
        <f>IF($D15592=1,$B15592,-1)</f>
        <v/>
      </c>
      <c r="I15592" s="15">
        <f>IF($D15592=1,$C15592,-1)</f>
        <v/>
      </c>
    </row>
    <row r="15593">
      <c r="A15593" s="33" t="n">
        <v>45941.58333333334</v>
      </c>
      <c r="B15593" s="15">
        <f>WEEKDAY($A15593,2)</f>
        <v/>
      </c>
      <c r="C15593" s="15">
        <f>HOUR($A15593)</f>
        <v/>
      </c>
      <c r="D15593" s="15">
        <f>IF(AND($A15593&gt;=Instellingen!$B$6,$A15593&lt;Instellingen!$B$7),1,0)</f>
        <v/>
      </c>
      <c r="E15593" s="15">
        <f>COUNTIF(tData[BezoekStart],"&lt;"&amp;($A15593+1/24))-COUNTIF(tData[BezoekEind],"&lt;="&amp;$A15593)</f>
        <v/>
      </c>
      <c r="F15593" s="15">
        <f>COUNTIF(tData[BezoekLangStart],"&lt;"&amp;($A15593+1/24))-COUNTIF(tData[BezoekLangEind],"&lt;="&amp;$A15593)</f>
        <v/>
      </c>
      <c r="G15593" s="15">
        <f>IF($D15593=1,$B15593*100+$C15593,-1)</f>
        <v/>
      </c>
      <c r="H15593" s="15">
        <f>IF($D15593=1,$B15593,-1)</f>
        <v/>
      </c>
      <c r="I15593" s="15">
        <f>IF($D15593=1,$C15593,-1)</f>
        <v/>
      </c>
    </row>
    <row r="15594">
      <c r="A15594" s="33" t="n">
        <v>45941.625</v>
      </c>
      <c r="B15594" s="15">
        <f>WEEKDAY($A15594,2)</f>
        <v/>
      </c>
      <c r="C15594" s="15">
        <f>HOUR($A15594)</f>
        <v/>
      </c>
      <c r="D15594" s="15">
        <f>IF(AND($A15594&gt;=Instellingen!$B$6,$A15594&lt;Instellingen!$B$7),1,0)</f>
        <v/>
      </c>
      <c r="E15594" s="15">
        <f>COUNTIF(tData[BezoekStart],"&lt;"&amp;($A15594+1/24))-COUNTIF(tData[BezoekEind],"&lt;="&amp;$A15594)</f>
        <v/>
      </c>
      <c r="F15594" s="15">
        <f>COUNTIF(tData[BezoekLangStart],"&lt;"&amp;($A15594+1/24))-COUNTIF(tData[BezoekLangEind],"&lt;="&amp;$A15594)</f>
        <v/>
      </c>
      <c r="G15594" s="15">
        <f>IF($D15594=1,$B15594*100+$C15594,-1)</f>
        <v/>
      </c>
      <c r="H15594" s="15">
        <f>IF($D15594=1,$B15594,-1)</f>
        <v/>
      </c>
      <c r="I15594" s="15">
        <f>IF($D15594=1,$C15594,-1)</f>
        <v/>
      </c>
    </row>
    <row r="15595">
      <c r="A15595" s="33" t="n">
        <v>45941.66666666666</v>
      </c>
      <c r="B15595" s="15">
        <f>WEEKDAY($A15595,2)</f>
        <v/>
      </c>
      <c r="C15595" s="15">
        <f>HOUR($A15595)</f>
        <v/>
      </c>
      <c r="D15595" s="15">
        <f>IF(AND($A15595&gt;=Instellingen!$B$6,$A15595&lt;Instellingen!$B$7),1,0)</f>
        <v/>
      </c>
      <c r="E15595" s="15">
        <f>COUNTIF(tData[BezoekStart],"&lt;"&amp;($A15595+1/24))-COUNTIF(tData[BezoekEind],"&lt;="&amp;$A15595)</f>
        <v/>
      </c>
      <c r="F15595" s="15">
        <f>COUNTIF(tData[BezoekLangStart],"&lt;"&amp;($A15595+1/24))-COUNTIF(tData[BezoekLangEind],"&lt;="&amp;$A15595)</f>
        <v/>
      </c>
      <c r="G15595" s="15">
        <f>IF($D15595=1,$B15595*100+$C15595,-1)</f>
        <v/>
      </c>
      <c r="H15595" s="15">
        <f>IF($D15595=1,$B15595,-1)</f>
        <v/>
      </c>
      <c r="I15595" s="15">
        <f>IF($D15595=1,$C15595,-1)</f>
        <v/>
      </c>
    </row>
    <row r="15596">
      <c r="A15596" s="33" t="n">
        <v>45941.70833333334</v>
      </c>
      <c r="B15596" s="15">
        <f>WEEKDAY($A15596,2)</f>
        <v/>
      </c>
      <c r="C15596" s="15">
        <f>HOUR($A15596)</f>
        <v/>
      </c>
      <c r="D15596" s="15">
        <f>IF(AND($A15596&gt;=Instellingen!$B$6,$A15596&lt;Instellingen!$B$7),1,0)</f>
        <v/>
      </c>
      <c r="E15596" s="15">
        <f>COUNTIF(tData[BezoekStart],"&lt;"&amp;($A15596+1/24))-COUNTIF(tData[BezoekEind],"&lt;="&amp;$A15596)</f>
        <v/>
      </c>
      <c r="F15596" s="15">
        <f>COUNTIF(tData[BezoekLangStart],"&lt;"&amp;($A15596+1/24))-COUNTIF(tData[BezoekLangEind],"&lt;="&amp;$A15596)</f>
        <v/>
      </c>
      <c r="G15596" s="15">
        <f>IF($D15596=1,$B15596*100+$C15596,-1)</f>
        <v/>
      </c>
      <c r="H15596" s="15">
        <f>IF($D15596=1,$B15596,-1)</f>
        <v/>
      </c>
      <c r="I15596" s="15">
        <f>IF($D15596=1,$C15596,-1)</f>
        <v/>
      </c>
    </row>
    <row r="15597">
      <c r="A15597" s="33" t="n">
        <v>45941.75</v>
      </c>
      <c r="B15597" s="15">
        <f>WEEKDAY($A15597,2)</f>
        <v/>
      </c>
      <c r="C15597" s="15">
        <f>HOUR($A15597)</f>
        <v/>
      </c>
      <c r="D15597" s="15">
        <f>IF(AND($A15597&gt;=Instellingen!$B$6,$A15597&lt;Instellingen!$B$7),1,0)</f>
        <v/>
      </c>
      <c r="E15597" s="15">
        <f>COUNTIF(tData[BezoekStart],"&lt;"&amp;($A15597+1/24))-COUNTIF(tData[BezoekEind],"&lt;="&amp;$A15597)</f>
        <v/>
      </c>
      <c r="F15597" s="15">
        <f>COUNTIF(tData[BezoekLangStart],"&lt;"&amp;($A15597+1/24))-COUNTIF(tData[BezoekLangEind],"&lt;="&amp;$A15597)</f>
        <v/>
      </c>
      <c r="G15597" s="15">
        <f>IF($D15597=1,$B15597*100+$C15597,-1)</f>
        <v/>
      </c>
      <c r="H15597" s="15">
        <f>IF($D15597=1,$B15597,-1)</f>
        <v/>
      </c>
      <c r="I15597" s="15">
        <f>IF($D15597=1,$C15597,-1)</f>
        <v/>
      </c>
    </row>
    <row r="15598">
      <c r="A15598" s="33" t="n">
        <v>45941.79166666666</v>
      </c>
      <c r="B15598" s="15">
        <f>WEEKDAY($A15598,2)</f>
        <v/>
      </c>
      <c r="C15598" s="15">
        <f>HOUR($A15598)</f>
        <v/>
      </c>
      <c r="D15598" s="15">
        <f>IF(AND($A15598&gt;=Instellingen!$B$6,$A15598&lt;Instellingen!$B$7),1,0)</f>
        <v/>
      </c>
      <c r="E15598" s="15">
        <f>COUNTIF(tData[BezoekStart],"&lt;"&amp;($A15598+1/24))-COUNTIF(tData[BezoekEind],"&lt;="&amp;$A15598)</f>
        <v/>
      </c>
      <c r="F15598" s="15">
        <f>COUNTIF(tData[BezoekLangStart],"&lt;"&amp;($A15598+1/24))-COUNTIF(tData[BezoekLangEind],"&lt;="&amp;$A15598)</f>
        <v/>
      </c>
      <c r="G15598" s="15">
        <f>IF($D15598=1,$B15598*100+$C15598,-1)</f>
        <v/>
      </c>
      <c r="H15598" s="15">
        <f>IF($D15598=1,$B15598,-1)</f>
        <v/>
      </c>
      <c r="I15598" s="15">
        <f>IF($D15598=1,$C15598,-1)</f>
        <v/>
      </c>
    </row>
    <row r="15599">
      <c r="A15599" s="33" t="n">
        <v>45941.83333333334</v>
      </c>
      <c r="B15599" s="15">
        <f>WEEKDAY($A15599,2)</f>
        <v/>
      </c>
      <c r="C15599" s="15">
        <f>HOUR($A15599)</f>
        <v/>
      </c>
      <c r="D15599" s="15">
        <f>IF(AND($A15599&gt;=Instellingen!$B$6,$A15599&lt;Instellingen!$B$7),1,0)</f>
        <v/>
      </c>
      <c r="E15599" s="15">
        <f>COUNTIF(tData[BezoekStart],"&lt;"&amp;($A15599+1/24))-COUNTIF(tData[BezoekEind],"&lt;="&amp;$A15599)</f>
        <v/>
      </c>
      <c r="F15599" s="15">
        <f>COUNTIF(tData[BezoekLangStart],"&lt;"&amp;($A15599+1/24))-COUNTIF(tData[BezoekLangEind],"&lt;="&amp;$A15599)</f>
        <v/>
      </c>
      <c r="G15599" s="15">
        <f>IF($D15599=1,$B15599*100+$C15599,-1)</f>
        <v/>
      </c>
      <c r="H15599" s="15">
        <f>IF($D15599=1,$B15599,-1)</f>
        <v/>
      </c>
      <c r="I15599" s="15">
        <f>IF($D15599=1,$C15599,-1)</f>
        <v/>
      </c>
    </row>
    <row r="15600">
      <c r="A15600" s="33" t="n">
        <v>45941.875</v>
      </c>
      <c r="B15600" s="15">
        <f>WEEKDAY($A15600,2)</f>
        <v/>
      </c>
      <c r="C15600" s="15">
        <f>HOUR($A15600)</f>
        <v/>
      </c>
      <c r="D15600" s="15">
        <f>IF(AND($A15600&gt;=Instellingen!$B$6,$A15600&lt;Instellingen!$B$7),1,0)</f>
        <v/>
      </c>
      <c r="E15600" s="15">
        <f>COUNTIF(tData[BezoekStart],"&lt;"&amp;($A15600+1/24))-COUNTIF(tData[BezoekEind],"&lt;="&amp;$A15600)</f>
        <v/>
      </c>
      <c r="F15600" s="15">
        <f>COUNTIF(tData[BezoekLangStart],"&lt;"&amp;($A15600+1/24))-COUNTIF(tData[BezoekLangEind],"&lt;="&amp;$A15600)</f>
        <v/>
      </c>
      <c r="G15600" s="15">
        <f>IF($D15600=1,$B15600*100+$C15600,-1)</f>
        <v/>
      </c>
      <c r="H15600" s="15">
        <f>IF($D15600=1,$B15600,-1)</f>
        <v/>
      </c>
      <c r="I15600" s="15">
        <f>IF($D15600=1,$C15600,-1)</f>
        <v/>
      </c>
    </row>
    <row r="15601">
      <c r="A15601" s="33" t="n">
        <v>45941.91666666666</v>
      </c>
      <c r="B15601" s="15">
        <f>WEEKDAY($A15601,2)</f>
        <v/>
      </c>
      <c r="C15601" s="15">
        <f>HOUR($A15601)</f>
        <v/>
      </c>
      <c r="D15601" s="15">
        <f>IF(AND($A15601&gt;=Instellingen!$B$6,$A15601&lt;Instellingen!$B$7),1,0)</f>
        <v/>
      </c>
      <c r="E15601" s="15">
        <f>COUNTIF(tData[BezoekStart],"&lt;"&amp;($A15601+1/24))-COUNTIF(tData[BezoekEind],"&lt;="&amp;$A15601)</f>
        <v/>
      </c>
      <c r="F15601" s="15">
        <f>COUNTIF(tData[BezoekLangStart],"&lt;"&amp;($A15601+1/24))-COUNTIF(tData[BezoekLangEind],"&lt;="&amp;$A15601)</f>
        <v/>
      </c>
      <c r="G15601" s="15">
        <f>IF($D15601=1,$B15601*100+$C15601,-1)</f>
        <v/>
      </c>
      <c r="H15601" s="15">
        <f>IF($D15601=1,$B15601,-1)</f>
        <v/>
      </c>
      <c r="I15601" s="15">
        <f>IF($D15601=1,$C15601,-1)</f>
        <v/>
      </c>
    </row>
    <row r="15602">
      <c r="A15602" s="33" t="n">
        <v>45941.95833333334</v>
      </c>
      <c r="B15602" s="15">
        <f>WEEKDAY($A15602,2)</f>
        <v/>
      </c>
      <c r="C15602" s="15">
        <f>HOUR($A15602)</f>
        <v/>
      </c>
      <c r="D15602" s="15">
        <f>IF(AND($A15602&gt;=Instellingen!$B$6,$A15602&lt;Instellingen!$B$7),1,0)</f>
        <v/>
      </c>
      <c r="E15602" s="15">
        <f>COUNTIF(tData[BezoekStart],"&lt;"&amp;($A15602+1/24))-COUNTIF(tData[BezoekEind],"&lt;="&amp;$A15602)</f>
        <v/>
      </c>
      <c r="F15602" s="15">
        <f>COUNTIF(tData[BezoekLangStart],"&lt;"&amp;($A15602+1/24))-COUNTIF(tData[BezoekLangEind],"&lt;="&amp;$A15602)</f>
        <v/>
      </c>
      <c r="G15602" s="15">
        <f>IF($D15602=1,$B15602*100+$C15602,-1)</f>
        <v/>
      </c>
      <c r="H15602" s="15">
        <f>IF($D15602=1,$B15602,-1)</f>
        <v/>
      </c>
      <c r="I15602" s="15">
        <f>IF($D15602=1,$C15602,-1)</f>
        <v/>
      </c>
    </row>
    <row r="15603">
      <c r="A15603" s="33" t="n">
        <v>45942</v>
      </c>
      <c r="B15603" s="15">
        <f>WEEKDAY($A15603,2)</f>
        <v/>
      </c>
      <c r="C15603" s="15">
        <f>HOUR($A15603)</f>
        <v/>
      </c>
      <c r="D15603" s="15">
        <f>IF(AND($A15603&gt;=Instellingen!$B$6,$A15603&lt;Instellingen!$B$7),1,0)</f>
        <v/>
      </c>
      <c r="E15603" s="15">
        <f>COUNTIF(tData[BezoekStart],"&lt;"&amp;($A15603+1/24))-COUNTIF(tData[BezoekEind],"&lt;="&amp;$A15603)</f>
        <v/>
      </c>
      <c r="F15603" s="15">
        <f>COUNTIF(tData[BezoekLangStart],"&lt;"&amp;($A15603+1/24))-COUNTIF(tData[BezoekLangEind],"&lt;="&amp;$A15603)</f>
        <v/>
      </c>
      <c r="G15603" s="15">
        <f>IF($D15603=1,$B15603*100+$C15603,-1)</f>
        <v/>
      </c>
      <c r="H15603" s="15">
        <f>IF($D15603=1,$B15603,-1)</f>
        <v/>
      </c>
      <c r="I15603" s="15">
        <f>IF($D15603=1,$C15603,-1)</f>
        <v/>
      </c>
    </row>
    <row r="15604">
      <c r="A15604" s="33" t="n">
        <v>45942.04166666666</v>
      </c>
      <c r="B15604" s="15">
        <f>WEEKDAY($A15604,2)</f>
        <v/>
      </c>
      <c r="C15604" s="15">
        <f>HOUR($A15604)</f>
        <v/>
      </c>
      <c r="D15604" s="15">
        <f>IF(AND($A15604&gt;=Instellingen!$B$6,$A15604&lt;Instellingen!$B$7),1,0)</f>
        <v/>
      </c>
      <c r="E15604" s="15">
        <f>COUNTIF(tData[BezoekStart],"&lt;"&amp;($A15604+1/24))-COUNTIF(tData[BezoekEind],"&lt;="&amp;$A15604)</f>
        <v/>
      </c>
      <c r="F15604" s="15">
        <f>COUNTIF(tData[BezoekLangStart],"&lt;"&amp;($A15604+1/24))-COUNTIF(tData[BezoekLangEind],"&lt;="&amp;$A15604)</f>
        <v/>
      </c>
      <c r="G15604" s="15">
        <f>IF($D15604=1,$B15604*100+$C15604,-1)</f>
        <v/>
      </c>
      <c r="H15604" s="15">
        <f>IF($D15604=1,$B15604,-1)</f>
        <v/>
      </c>
      <c r="I15604" s="15">
        <f>IF($D15604=1,$C15604,-1)</f>
        <v/>
      </c>
    </row>
    <row r="15605">
      <c r="A15605" s="33" t="n">
        <v>45942.08333333334</v>
      </c>
      <c r="B15605" s="15">
        <f>WEEKDAY($A15605,2)</f>
        <v/>
      </c>
      <c r="C15605" s="15">
        <f>HOUR($A15605)</f>
        <v/>
      </c>
      <c r="D15605" s="15">
        <f>IF(AND($A15605&gt;=Instellingen!$B$6,$A15605&lt;Instellingen!$B$7),1,0)</f>
        <v/>
      </c>
      <c r="E15605" s="15">
        <f>COUNTIF(tData[BezoekStart],"&lt;"&amp;($A15605+1/24))-COUNTIF(tData[BezoekEind],"&lt;="&amp;$A15605)</f>
        <v/>
      </c>
      <c r="F15605" s="15">
        <f>COUNTIF(tData[BezoekLangStart],"&lt;"&amp;($A15605+1/24))-COUNTIF(tData[BezoekLangEind],"&lt;="&amp;$A15605)</f>
        <v/>
      </c>
      <c r="G15605" s="15">
        <f>IF($D15605=1,$B15605*100+$C15605,-1)</f>
        <v/>
      </c>
      <c r="H15605" s="15">
        <f>IF($D15605=1,$B15605,-1)</f>
        <v/>
      </c>
      <c r="I15605" s="15">
        <f>IF($D15605=1,$C15605,-1)</f>
        <v/>
      </c>
    </row>
    <row r="15606">
      <c r="A15606" s="33" t="n">
        <v>45942.125</v>
      </c>
      <c r="B15606" s="15">
        <f>WEEKDAY($A15606,2)</f>
        <v/>
      </c>
      <c r="C15606" s="15">
        <f>HOUR($A15606)</f>
        <v/>
      </c>
      <c r="D15606" s="15">
        <f>IF(AND($A15606&gt;=Instellingen!$B$6,$A15606&lt;Instellingen!$B$7),1,0)</f>
        <v/>
      </c>
      <c r="E15606" s="15">
        <f>COUNTIF(tData[BezoekStart],"&lt;"&amp;($A15606+1/24))-COUNTIF(tData[BezoekEind],"&lt;="&amp;$A15606)</f>
        <v/>
      </c>
      <c r="F15606" s="15">
        <f>COUNTIF(tData[BezoekLangStart],"&lt;"&amp;($A15606+1/24))-COUNTIF(tData[BezoekLangEind],"&lt;="&amp;$A15606)</f>
        <v/>
      </c>
      <c r="G15606" s="15">
        <f>IF($D15606=1,$B15606*100+$C15606,-1)</f>
        <v/>
      </c>
      <c r="H15606" s="15">
        <f>IF($D15606=1,$B15606,-1)</f>
        <v/>
      </c>
      <c r="I15606" s="15">
        <f>IF($D15606=1,$C15606,-1)</f>
        <v/>
      </c>
    </row>
    <row r="15607">
      <c r="A15607" s="33" t="n">
        <v>45942.16666666666</v>
      </c>
      <c r="B15607" s="15">
        <f>WEEKDAY($A15607,2)</f>
        <v/>
      </c>
      <c r="C15607" s="15">
        <f>HOUR($A15607)</f>
        <v/>
      </c>
      <c r="D15607" s="15">
        <f>IF(AND($A15607&gt;=Instellingen!$B$6,$A15607&lt;Instellingen!$B$7),1,0)</f>
        <v/>
      </c>
      <c r="E15607" s="15">
        <f>COUNTIF(tData[BezoekStart],"&lt;"&amp;($A15607+1/24))-COUNTIF(tData[BezoekEind],"&lt;="&amp;$A15607)</f>
        <v/>
      </c>
      <c r="F15607" s="15">
        <f>COUNTIF(tData[BezoekLangStart],"&lt;"&amp;($A15607+1/24))-COUNTIF(tData[BezoekLangEind],"&lt;="&amp;$A15607)</f>
        <v/>
      </c>
      <c r="G15607" s="15">
        <f>IF($D15607=1,$B15607*100+$C15607,-1)</f>
        <v/>
      </c>
      <c r="H15607" s="15">
        <f>IF($D15607=1,$B15607,-1)</f>
        <v/>
      </c>
      <c r="I15607" s="15">
        <f>IF($D15607=1,$C15607,-1)</f>
        <v/>
      </c>
    </row>
    <row r="15608">
      <c r="A15608" s="33" t="n">
        <v>45942.20833333334</v>
      </c>
      <c r="B15608" s="15">
        <f>WEEKDAY($A15608,2)</f>
        <v/>
      </c>
      <c r="C15608" s="15">
        <f>HOUR($A15608)</f>
        <v/>
      </c>
      <c r="D15608" s="15">
        <f>IF(AND($A15608&gt;=Instellingen!$B$6,$A15608&lt;Instellingen!$B$7),1,0)</f>
        <v/>
      </c>
      <c r="E15608" s="15">
        <f>COUNTIF(tData[BezoekStart],"&lt;"&amp;($A15608+1/24))-COUNTIF(tData[BezoekEind],"&lt;="&amp;$A15608)</f>
        <v/>
      </c>
      <c r="F15608" s="15">
        <f>COUNTIF(tData[BezoekLangStart],"&lt;"&amp;($A15608+1/24))-COUNTIF(tData[BezoekLangEind],"&lt;="&amp;$A15608)</f>
        <v/>
      </c>
      <c r="G15608" s="15">
        <f>IF($D15608=1,$B15608*100+$C15608,-1)</f>
        <v/>
      </c>
      <c r="H15608" s="15">
        <f>IF($D15608=1,$B15608,-1)</f>
        <v/>
      </c>
      <c r="I15608" s="15">
        <f>IF($D15608=1,$C15608,-1)</f>
        <v/>
      </c>
    </row>
    <row r="15609">
      <c r="A15609" s="33" t="n">
        <v>45942.25</v>
      </c>
      <c r="B15609" s="15">
        <f>WEEKDAY($A15609,2)</f>
        <v/>
      </c>
      <c r="C15609" s="15">
        <f>HOUR($A15609)</f>
        <v/>
      </c>
      <c r="D15609" s="15">
        <f>IF(AND($A15609&gt;=Instellingen!$B$6,$A15609&lt;Instellingen!$B$7),1,0)</f>
        <v/>
      </c>
      <c r="E15609" s="15">
        <f>COUNTIF(tData[BezoekStart],"&lt;"&amp;($A15609+1/24))-COUNTIF(tData[BezoekEind],"&lt;="&amp;$A15609)</f>
        <v/>
      </c>
      <c r="F15609" s="15">
        <f>COUNTIF(tData[BezoekLangStart],"&lt;"&amp;($A15609+1/24))-COUNTIF(tData[BezoekLangEind],"&lt;="&amp;$A15609)</f>
        <v/>
      </c>
      <c r="G15609" s="15">
        <f>IF($D15609=1,$B15609*100+$C15609,-1)</f>
        <v/>
      </c>
      <c r="H15609" s="15">
        <f>IF($D15609=1,$B15609,-1)</f>
        <v/>
      </c>
      <c r="I15609" s="15">
        <f>IF($D15609=1,$C15609,-1)</f>
        <v/>
      </c>
    </row>
    <row r="15610">
      <c r="A15610" s="33" t="n">
        <v>45942.29166666666</v>
      </c>
      <c r="B15610" s="15">
        <f>WEEKDAY($A15610,2)</f>
        <v/>
      </c>
      <c r="C15610" s="15">
        <f>HOUR($A15610)</f>
        <v/>
      </c>
      <c r="D15610" s="15">
        <f>IF(AND($A15610&gt;=Instellingen!$B$6,$A15610&lt;Instellingen!$B$7),1,0)</f>
        <v/>
      </c>
      <c r="E15610" s="15">
        <f>COUNTIF(tData[BezoekStart],"&lt;"&amp;($A15610+1/24))-COUNTIF(tData[BezoekEind],"&lt;="&amp;$A15610)</f>
        <v/>
      </c>
      <c r="F15610" s="15">
        <f>COUNTIF(tData[BezoekLangStart],"&lt;"&amp;($A15610+1/24))-COUNTIF(tData[BezoekLangEind],"&lt;="&amp;$A15610)</f>
        <v/>
      </c>
      <c r="G15610" s="15">
        <f>IF($D15610=1,$B15610*100+$C15610,-1)</f>
        <v/>
      </c>
      <c r="H15610" s="15">
        <f>IF($D15610=1,$B15610,-1)</f>
        <v/>
      </c>
      <c r="I15610" s="15">
        <f>IF($D15610=1,$C15610,-1)</f>
        <v/>
      </c>
    </row>
    <row r="15611">
      <c r="A15611" s="33" t="n">
        <v>45942.33333333334</v>
      </c>
      <c r="B15611" s="15">
        <f>WEEKDAY($A15611,2)</f>
        <v/>
      </c>
      <c r="C15611" s="15">
        <f>HOUR($A15611)</f>
        <v/>
      </c>
      <c r="D15611" s="15">
        <f>IF(AND($A15611&gt;=Instellingen!$B$6,$A15611&lt;Instellingen!$B$7),1,0)</f>
        <v/>
      </c>
      <c r="E15611" s="15">
        <f>COUNTIF(tData[BezoekStart],"&lt;"&amp;($A15611+1/24))-COUNTIF(tData[BezoekEind],"&lt;="&amp;$A15611)</f>
        <v/>
      </c>
      <c r="F15611" s="15">
        <f>COUNTIF(tData[BezoekLangStart],"&lt;"&amp;($A15611+1/24))-COUNTIF(tData[BezoekLangEind],"&lt;="&amp;$A15611)</f>
        <v/>
      </c>
      <c r="G15611" s="15">
        <f>IF($D15611=1,$B15611*100+$C15611,-1)</f>
        <v/>
      </c>
      <c r="H15611" s="15">
        <f>IF($D15611=1,$B15611,-1)</f>
        <v/>
      </c>
      <c r="I15611" s="15">
        <f>IF($D15611=1,$C15611,-1)</f>
        <v/>
      </c>
    </row>
    <row r="15612">
      <c r="A15612" s="33" t="n">
        <v>45942.375</v>
      </c>
      <c r="B15612" s="15">
        <f>WEEKDAY($A15612,2)</f>
        <v/>
      </c>
      <c r="C15612" s="15">
        <f>HOUR($A15612)</f>
        <v/>
      </c>
      <c r="D15612" s="15">
        <f>IF(AND($A15612&gt;=Instellingen!$B$6,$A15612&lt;Instellingen!$B$7),1,0)</f>
        <v/>
      </c>
      <c r="E15612" s="15">
        <f>COUNTIF(tData[BezoekStart],"&lt;"&amp;($A15612+1/24))-COUNTIF(tData[BezoekEind],"&lt;="&amp;$A15612)</f>
        <v/>
      </c>
      <c r="F15612" s="15">
        <f>COUNTIF(tData[BezoekLangStart],"&lt;"&amp;($A15612+1/24))-COUNTIF(tData[BezoekLangEind],"&lt;="&amp;$A15612)</f>
        <v/>
      </c>
      <c r="G15612" s="15">
        <f>IF($D15612=1,$B15612*100+$C15612,-1)</f>
        <v/>
      </c>
      <c r="H15612" s="15">
        <f>IF($D15612=1,$B15612,-1)</f>
        <v/>
      </c>
      <c r="I15612" s="15">
        <f>IF($D15612=1,$C15612,-1)</f>
        <v/>
      </c>
    </row>
    <row r="15613">
      <c r="A15613" s="33" t="n">
        <v>45942.41666666666</v>
      </c>
      <c r="B15613" s="15">
        <f>WEEKDAY($A15613,2)</f>
        <v/>
      </c>
      <c r="C15613" s="15">
        <f>HOUR($A15613)</f>
        <v/>
      </c>
      <c r="D15613" s="15">
        <f>IF(AND($A15613&gt;=Instellingen!$B$6,$A15613&lt;Instellingen!$B$7),1,0)</f>
        <v/>
      </c>
      <c r="E15613" s="15">
        <f>COUNTIF(tData[BezoekStart],"&lt;"&amp;($A15613+1/24))-COUNTIF(tData[BezoekEind],"&lt;="&amp;$A15613)</f>
        <v/>
      </c>
      <c r="F15613" s="15">
        <f>COUNTIF(tData[BezoekLangStart],"&lt;"&amp;($A15613+1/24))-COUNTIF(tData[BezoekLangEind],"&lt;="&amp;$A15613)</f>
        <v/>
      </c>
      <c r="G15613" s="15">
        <f>IF($D15613=1,$B15613*100+$C15613,-1)</f>
        <v/>
      </c>
      <c r="H15613" s="15">
        <f>IF($D15613=1,$B15613,-1)</f>
        <v/>
      </c>
      <c r="I15613" s="15">
        <f>IF($D15613=1,$C15613,-1)</f>
        <v/>
      </c>
    </row>
    <row r="15614">
      <c r="A15614" s="33" t="n">
        <v>45942.45833333334</v>
      </c>
      <c r="B15614" s="15">
        <f>WEEKDAY($A15614,2)</f>
        <v/>
      </c>
      <c r="C15614" s="15">
        <f>HOUR($A15614)</f>
        <v/>
      </c>
      <c r="D15614" s="15">
        <f>IF(AND($A15614&gt;=Instellingen!$B$6,$A15614&lt;Instellingen!$B$7),1,0)</f>
        <v/>
      </c>
      <c r="E15614" s="15">
        <f>COUNTIF(tData[BezoekStart],"&lt;"&amp;($A15614+1/24))-COUNTIF(tData[BezoekEind],"&lt;="&amp;$A15614)</f>
        <v/>
      </c>
      <c r="F15614" s="15">
        <f>COUNTIF(tData[BezoekLangStart],"&lt;"&amp;($A15614+1/24))-COUNTIF(tData[BezoekLangEind],"&lt;="&amp;$A15614)</f>
        <v/>
      </c>
      <c r="G15614" s="15">
        <f>IF($D15614=1,$B15614*100+$C15614,-1)</f>
        <v/>
      </c>
      <c r="H15614" s="15">
        <f>IF($D15614=1,$B15614,-1)</f>
        <v/>
      </c>
      <c r="I15614" s="15">
        <f>IF($D15614=1,$C15614,-1)</f>
        <v/>
      </c>
    </row>
    <row r="15615">
      <c r="A15615" s="33" t="n">
        <v>45942.5</v>
      </c>
      <c r="B15615" s="15">
        <f>WEEKDAY($A15615,2)</f>
        <v/>
      </c>
      <c r="C15615" s="15">
        <f>HOUR($A15615)</f>
        <v/>
      </c>
      <c r="D15615" s="15">
        <f>IF(AND($A15615&gt;=Instellingen!$B$6,$A15615&lt;Instellingen!$B$7),1,0)</f>
        <v/>
      </c>
      <c r="E15615" s="15">
        <f>COUNTIF(tData[BezoekStart],"&lt;"&amp;($A15615+1/24))-COUNTIF(tData[BezoekEind],"&lt;="&amp;$A15615)</f>
        <v/>
      </c>
      <c r="F15615" s="15">
        <f>COUNTIF(tData[BezoekLangStart],"&lt;"&amp;($A15615+1/24))-COUNTIF(tData[BezoekLangEind],"&lt;="&amp;$A15615)</f>
        <v/>
      </c>
      <c r="G15615" s="15">
        <f>IF($D15615=1,$B15615*100+$C15615,-1)</f>
        <v/>
      </c>
      <c r="H15615" s="15">
        <f>IF($D15615=1,$B15615,-1)</f>
        <v/>
      </c>
      <c r="I15615" s="15">
        <f>IF($D15615=1,$C15615,-1)</f>
        <v/>
      </c>
    </row>
    <row r="15616">
      <c r="A15616" s="33" t="n">
        <v>45942.54166666666</v>
      </c>
      <c r="B15616" s="15">
        <f>WEEKDAY($A15616,2)</f>
        <v/>
      </c>
      <c r="C15616" s="15">
        <f>HOUR($A15616)</f>
        <v/>
      </c>
      <c r="D15616" s="15">
        <f>IF(AND($A15616&gt;=Instellingen!$B$6,$A15616&lt;Instellingen!$B$7),1,0)</f>
        <v/>
      </c>
      <c r="E15616" s="15">
        <f>COUNTIF(tData[BezoekStart],"&lt;"&amp;($A15616+1/24))-COUNTIF(tData[BezoekEind],"&lt;="&amp;$A15616)</f>
        <v/>
      </c>
      <c r="F15616" s="15">
        <f>COUNTIF(tData[BezoekLangStart],"&lt;"&amp;($A15616+1/24))-COUNTIF(tData[BezoekLangEind],"&lt;="&amp;$A15616)</f>
        <v/>
      </c>
      <c r="G15616" s="15">
        <f>IF($D15616=1,$B15616*100+$C15616,-1)</f>
        <v/>
      </c>
      <c r="H15616" s="15">
        <f>IF($D15616=1,$B15616,-1)</f>
        <v/>
      </c>
      <c r="I15616" s="15">
        <f>IF($D15616=1,$C15616,-1)</f>
        <v/>
      </c>
    </row>
    <row r="15617">
      <c r="A15617" s="33" t="n">
        <v>45942.58333333334</v>
      </c>
      <c r="B15617" s="15">
        <f>WEEKDAY($A15617,2)</f>
        <v/>
      </c>
      <c r="C15617" s="15">
        <f>HOUR($A15617)</f>
        <v/>
      </c>
      <c r="D15617" s="15">
        <f>IF(AND($A15617&gt;=Instellingen!$B$6,$A15617&lt;Instellingen!$B$7),1,0)</f>
        <v/>
      </c>
      <c r="E15617" s="15">
        <f>COUNTIF(tData[BezoekStart],"&lt;"&amp;($A15617+1/24))-COUNTIF(tData[BezoekEind],"&lt;="&amp;$A15617)</f>
        <v/>
      </c>
      <c r="F15617" s="15">
        <f>COUNTIF(tData[BezoekLangStart],"&lt;"&amp;($A15617+1/24))-COUNTIF(tData[BezoekLangEind],"&lt;="&amp;$A15617)</f>
        <v/>
      </c>
      <c r="G15617" s="15">
        <f>IF($D15617=1,$B15617*100+$C15617,-1)</f>
        <v/>
      </c>
      <c r="H15617" s="15">
        <f>IF($D15617=1,$B15617,-1)</f>
        <v/>
      </c>
      <c r="I15617" s="15">
        <f>IF($D15617=1,$C15617,-1)</f>
        <v/>
      </c>
    </row>
    <row r="15618">
      <c r="A15618" s="33" t="n">
        <v>45942.625</v>
      </c>
      <c r="B15618" s="15">
        <f>WEEKDAY($A15618,2)</f>
        <v/>
      </c>
      <c r="C15618" s="15">
        <f>HOUR($A15618)</f>
        <v/>
      </c>
      <c r="D15618" s="15">
        <f>IF(AND($A15618&gt;=Instellingen!$B$6,$A15618&lt;Instellingen!$B$7),1,0)</f>
        <v/>
      </c>
      <c r="E15618" s="15">
        <f>COUNTIF(tData[BezoekStart],"&lt;"&amp;($A15618+1/24))-COUNTIF(tData[BezoekEind],"&lt;="&amp;$A15618)</f>
        <v/>
      </c>
      <c r="F15618" s="15">
        <f>COUNTIF(tData[BezoekLangStart],"&lt;"&amp;($A15618+1/24))-COUNTIF(tData[BezoekLangEind],"&lt;="&amp;$A15618)</f>
        <v/>
      </c>
      <c r="G15618" s="15">
        <f>IF($D15618=1,$B15618*100+$C15618,-1)</f>
        <v/>
      </c>
      <c r="H15618" s="15">
        <f>IF($D15618=1,$B15618,-1)</f>
        <v/>
      </c>
      <c r="I15618" s="15">
        <f>IF($D15618=1,$C15618,-1)</f>
        <v/>
      </c>
    </row>
    <row r="15619">
      <c r="A15619" s="33" t="n">
        <v>45942.66666666666</v>
      </c>
      <c r="B15619" s="15">
        <f>WEEKDAY($A15619,2)</f>
        <v/>
      </c>
      <c r="C15619" s="15">
        <f>HOUR($A15619)</f>
        <v/>
      </c>
      <c r="D15619" s="15">
        <f>IF(AND($A15619&gt;=Instellingen!$B$6,$A15619&lt;Instellingen!$B$7),1,0)</f>
        <v/>
      </c>
      <c r="E15619" s="15">
        <f>COUNTIF(tData[BezoekStart],"&lt;"&amp;($A15619+1/24))-COUNTIF(tData[BezoekEind],"&lt;="&amp;$A15619)</f>
        <v/>
      </c>
      <c r="F15619" s="15">
        <f>COUNTIF(tData[BezoekLangStart],"&lt;"&amp;($A15619+1/24))-COUNTIF(tData[BezoekLangEind],"&lt;="&amp;$A15619)</f>
        <v/>
      </c>
      <c r="G15619" s="15">
        <f>IF($D15619=1,$B15619*100+$C15619,-1)</f>
        <v/>
      </c>
      <c r="H15619" s="15">
        <f>IF($D15619=1,$B15619,-1)</f>
        <v/>
      </c>
      <c r="I15619" s="15">
        <f>IF($D15619=1,$C15619,-1)</f>
        <v/>
      </c>
    </row>
    <row r="15620">
      <c r="A15620" s="33" t="n">
        <v>45942.70833333334</v>
      </c>
      <c r="B15620" s="15">
        <f>WEEKDAY($A15620,2)</f>
        <v/>
      </c>
      <c r="C15620" s="15">
        <f>HOUR($A15620)</f>
        <v/>
      </c>
      <c r="D15620" s="15">
        <f>IF(AND($A15620&gt;=Instellingen!$B$6,$A15620&lt;Instellingen!$B$7),1,0)</f>
        <v/>
      </c>
      <c r="E15620" s="15">
        <f>COUNTIF(tData[BezoekStart],"&lt;"&amp;($A15620+1/24))-COUNTIF(tData[BezoekEind],"&lt;="&amp;$A15620)</f>
        <v/>
      </c>
      <c r="F15620" s="15">
        <f>COUNTIF(tData[BezoekLangStart],"&lt;"&amp;($A15620+1/24))-COUNTIF(tData[BezoekLangEind],"&lt;="&amp;$A15620)</f>
        <v/>
      </c>
      <c r="G15620" s="15">
        <f>IF($D15620=1,$B15620*100+$C15620,-1)</f>
        <v/>
      </c>
      <c r="H15620" s="15">
        <f>IF($D15620=1,$B15620,-1)</f>
        <v/>
      </c>
      <c r="I15620" s="15">
        <f>IF($D15620=1,$C15620,-1)</f>
        <v/>
      </c>
    </row>
    <row r="15621">
      <c r="A15621" s="33" t="n">
        <v>45942.75</v>
      </c>
      <c r="B15621" s="15">
        <f>WEEKDAY($A15621,2)</f>
        <v/>
      </c>
      <c r="C15621" s="15">
        <f>HOUR($A15621)</f>
        <v/>
      </c>
      <c r="D15621" s="15">
        <f>IF(AND($A15621&gt;=Instellingen!$B$6,$A15621&lt;Instellingen!$B$7),1,0)</f>
        <v/>
      </c>
      <c r="E15621" s="15">
        <f>COUNTIF(tData[BezoekStart],"&lt;"&amp;($A15621+1/24))-COUNTIF(tData[BezoekEind],"&lt;="&amp;$A15621)</f>
        <v/>
      </c>
      <c r="F15621" s="15">
        <f>COUNTIF(tData[BezoekLangStart],"&lt;"&amp;($A15621+1/24))-COUNTIF(tData[BezoekLangEind],"&lt;="&amp;$A15621)</f>
        <v/>
      </c>
      <c r="G15621" s="15">
        <f>IF($D15621=1,$B15621*100+$C15621,-1)</f>
        <v/>
      </c>
      <c r="H15621" s="15">
        <f>IF($D15621=1,$B15621,-1)</f>
        <v/>
      </c>
      <c r="I15621" s="15">
        <f>IF($D15621=1,$C15621,-1)</f>
        <v/>
      </c>
    </row>
    <row r="15622">
      <c r="A15622" s="33" t="n">
        <v>45942.79166666666</v>
      </c>
      <c r="B15622" s="15">
        <f>WEEKDAY($A15622,2)</f>
        <v/>
      </c>
      <c r="C15622" s="15">
        <f>HOUR($A15622)</f>
        <v/>
      </c>
      <c r="D15622" s="15">
        <f>IF(AND($A15622&gt;=Instellingen!$B$6,$A15622&lt;Instellingen!$B$7),1,0)</f>
        <v/>
      </c>
      <c r="E15622" s="15">
        <f>COUNTIF(tData[BezoekStart],"&lt;"&amp;($A15622+1/24))-COUNTIF(tData[BezoekEind],"&lt;="&amp;$A15622)</f>
        <v/>
      </c>
      <c r="F15622" s="15">
        <f>COUNTIF(tData[BezoekLangStart],"&lt;"&amp;($A15622+1/24))-COUNTIF(tData[BezoekLangEind],"&lt;="&amp;$A15622)</f>
        <v/>
      </c>
      <c r="G15622" s="15">
        <f>IF($D15622=1,$B15622*100+$C15622,-1)</f>
        <v/>
      </c>
      <c r="H15622" s="15">
        <f>IF($D15622=1,$B15622,-1)</f>
        <v/>
      </c>
      <c r="I15622" s="15">
        <f>IF($D15622=1,$C15622,-1)</f>
        <v/>
      </c>
    </row>
    <row r="15623">
      <c r="A15623" s="33" t="n">
        <v>45942.83333333334</v>
      </c>
      <c r="B15623" s="15">
        <f>WEEKDAY($A15623,2)</f>
        <v/>
      </c>
      <c r="C15623" s="15">
        <f>HOUR($A15623)</f>
        <v/>
      </c>
      <c r="D15623" s="15">
        <f>IF(AND($A15623&gt;=Instellingen!$B$6,$A15623&lt;Instellingen!$B$7),1,0)</f>
        <v/>
      </c>
      <c r="E15623" s="15">
        <f>COUNTIF(tData[BezoekStart],"&lt;"&amp;($A15623+1/24))-COUNTIF(tData[BezoekEind],"&lt;="&amp;$A15623)</f>
        <v/>
      </c>
      <c r="F15623" s="15">
        <f>COUNTIF(tData[BezoekLangStart],"&lt;"&amp;($A15623+1/24))-COUNTIF(tData[BezoekLangEind],"&lt;="&amp;$A15623)</f>
        <v/>
      </c>
      <c r="G15623" s="15">
        <f>IF($D15623=1,$B15623*100+$C15623,-1)</f>
        <v/>
      </c>
      <c r="H15623" s="15">
        <f>IF($D15623=1,$B15623,-1)</f>
        <v/>
      </c>
      <c r="I15623" s="15">
        <f>IF($D15623=1,$C15623,-1)</f>
        <v/>
      </c>
    </row>
    <row r="15624">
      <c r="A15624" s="33" t="n">
        <v>45942.875</v>
      </c>
      <c r="B15624" s="15">
        <f>WEEKDAY($A15624,2)</f>
        <v/>
      </c>
      <c r="C15624" s="15">
        <f>HOUR($A15624)</f>
        <v/>
      </c>
      <c r="D15624" s="15">
        <f>IF(AND($A15624&gt;=Instellingen!$B$6,$A15624&lt;Instellingen!$B$7),1,0)</f>
        <v/>
      </c>
      <c r="E15624" s="15">
        <f>COUNTIF(tData[BezoekStart],"&lt;"&amp;($A15624+1/24))-COUNTIF(tData[BezoekEind],"&lt;="&amp;$A15624)</f>
        <v/>
      </c>
      <c r="F15624" s="15">
        <f>COUNTIF(tData[BezoekLangStart],"&lt;"&amp;($A15624+1/24))-COUNTIF(tData[BezoekLangEind],"&lt;="&amp;$A15624)</f>
        <v/>
      </c>
      <c r="G15624" s="15">
        <f>IF($D15624=1,$B15624*100+$C15624,-1)</f>
        <v/>
      </c>
      <c r="H15624" s="15">
        <f>IF($D15624=1,$B15624,-1)</f>
        <v/>
      </c>
      <c r="I15624" s="15">
        <f>IF($D15624=1,$C15624,-1)</f>
        <v/>
      </c>
    </row>
    <row r="15625">
      <c r="A15625" s="33" t="n">
        <v>45942.91666666666</v>
      </c>
      <c r="B15625" s="15">
        <f>WEEKDAY($A15625,2)</f>
        <v/>
      </c>
      <c r="C15625" s="15">
        <f>HOUR($A15625)</f>
        <v/>
      </c>
      <c r="D15625" s="15">
        <f>IF(AND($A15625&gt;=Instellingen!$B$6,$A15625&lt;Instellingen!$B$7),1,0)</f>
        <v/>
      </c>
      <c r="E15625" s="15">
        <f>COUNTIF(tData[BezoekStart],"&lt;"&amp;($A15625+1/24))-COUNTIF(tData[BezoekEind],"&lt;="&amp;$A15625)</f>
        <v/>
      </c>
      <c r="F15625" s="15">
        <f>COUNTIF(tData[BezoekLangStart],"&lt;"&amp;($A15625+1/24))-COUNTIF(tData[BezoekLangEind],"&lt;="&amp;$A15625)</f>
        <v/>
      </c>
      <c r="G15625" s="15">
        <f>IF($D15625=1,$B15625*100+$C15625,-1)</f>
        <v/>
      </c>
      <c r="H15625" s="15">
        <f>IF($D15625=1,$B15625,-1)</f>
        <v/>
      </c>
      <c r="I15625" s="15">
        <f>IF($D15625=1,$C15625,-1)</f>
        <v/>
      </c>
    </row>
    <row r="15626">
      <c r="A15626" s="33" t="n">
        <v>45942.95833333334</v>
      </c>
      <c r="B15626" s="15">
        <f>WEEKDAY($A15626,2)</f>
        <v/>
      </c>
      <c r="C15626" s="15">
        <f>HOUR($A15626)</f>
        <v/>
      </c>
      <c r="D15626" s="15">
        <f>IF(AND($A15626&gt;=Instellingen!$B$6,$A15626&lt;Instellingen!$B$7),1,0)</f>
        <v/>
      </c>
      <c r="E15626" s="15">
        <f>COUNTIF(tData[BezoekStart],"&lt;"&amp;($A15626+1/24))-COUNTIF(tData[BezoekEind],"&lt;="&amp;$A15626)</f>
        <v/>
      </c>
      <c r="F15626" s="15">
        <f>COUNTIF(tData[BezoekLangStart],"&lt;"&amp;($A15626+1/24))-COUNTIF(tData[BezoekLangEind],"&lt;="&amp;$A15626)</f>
        <v/>
      </c>
      <c r="G15626" s="15">
        <f>IF($D15626=1,$B15626*100+$C15626,-1)</f>
        <v/>
      </c>
      <c r="H15626" s="15">
        <f>IF($D15626=1,$B15626,-1)</f>
        <v/>
      </c>
      <c r="I15626" s="15">
        <f>IF($D15626=1,$C15626,-1)</f>
        <v/>
      </c>
    </row>
    <row r="15627">
      <c r="A15627" s="33" t="n">
        <v>45943</v>
      </c>
      <c r="B15627" s="15">
        <f>WEEKDAY($A15627,2)</f>
        <v/>
      </c>
      <c r="C15627" s="15">
        <f>HOUR($A15627)</f>
        <v/>
      </c>
      <c r="D15627" s="15">
        <f>IF(AND($A15627&gt;=Instellingen!$B$6,$A15627&lt;Instellingen!$B$7),1,0)</f>
        <v/>
      </c>
      <c r="E15627" s="15">
        <f>COUNTIF(tData[BezoekStart],"&lt;"&amp;($A15627+1/24))-COUNTIF(tData[BezoekEind],"&lt;="&amp;$A15627)</f>
        <v/>
      </c>
      <c r="F15627" s="15">
        <f>COUNTIF(tData[BezoekLangStart],"&lt;"&amp;($A15627+1/24))-COUNTIF(tData[BezoekLangEind],"&lt;="&amp;$A15627)</f>
        <v/>
      </c>
      <c r="G15627" s="15">
        <f>IF($D15627=1,$B15627*100+$C15627,-1)</f>
        <v/>
      </c>
      <c r="H15627" s="15">
        <f>IF($D15627=1,$B15627,-1)</f>
        <v/>
      </c>
      <c r="I15627" s="15">
        <f>IF($D15627=1,$C15627,-1)</f>
        <v/>
      </c>
    </row>
    <row r="15628">
      <c r="A15628" s="33" t="n">
        <v>45943.04166666666</v>
      </c>
      <c r="B15628" s="15">
        <f>WEEKDAY($A15628,2)</f>
        <v/>
      </c>
      <c r="C15628" s="15">
        <f>HOUR($A15628)</f>
        <v/>
      </c>
      <c r="D15628" s="15">
        <f>IF(AND($A15628&gt;=Instellingen!$B$6,$A15628&lt;Instellingen!$B$7),1,0)</f>
        <v/>
      </c>
      <c r="E15628" s="15">
        <f>COUNTIF(tData[BezoekStart],"&lt;"&amp;($A15628+1/24))-COUNTIF(tData[BezoekEind],"&lt;="&amp;$A15628)</f>
        <v/>
      </c>
      <c r="F15628" s="15">
        <f>COUNTIF(tData[BezoekLangStart],"&lt;"&amp;($A15628+1/24))-COUNTIF(tData[BezoekLangEind],"&lt;="&amp;$A15628)</f>
        <v/>
      </c>
      <c r="G15628" s="15">
        <f>IF($D15628=1,$B15628*100+$C15628,-1)</f>
        <v/>
      </c>
      <c r="H15628" s="15">
        <f>IF($D15628=1,$B15628,-1)</f>
        <v/>
      </c>
      <c r="I15628" s="15">
        <f>IF($D15628=1,$C15628,-1)</f>
        <v/>
      </c>
    </row>
    <row r="15629">
      <c r="A15629" s="33" t="n">
        <v>45943.08333333334</v>
      </c>
      <c r="B15629" s="15">
        <f>WEEKDAY($A15629,2)</f>
        <v/>
      </c>
      <c r="C15629" s="15">
        <f>HOUR($A15629)</f>
        <v/>
      </c>
      <c r="D15629" s="15">
        <f>IF(AND($A15629&gt;=Instellingen!$B$6,$A15629&lt;Instellingen!$B$7),1,0)</f>
        <v/>
      </c>
      <c r="E15629" s="15">
        <f>COUNTIF(tData[BezoekStart],"&lt;"&amp;($A15629+1/24))-COUNTIF(tData[BezoekEind],"&lt;="&amp;$A15629)</f>
        <v/>
      </c>
      <c r="F15629" s="15">
        <f>COUNTIF(tData[BezoekLangStart],"&lt;"&amp;($A15629+1/24))-COUNTIF(tData[BezoekLangEind],"&lt;="&amp;$A15629)</f>
        <v/>
      </c>
      <c r="G15629" s="15">
        <f>IF($D15629=1,$B15629*100+$C15629,-1)</f>
        <v/>
      </c>
      <c r="H15629" s="15">
        <f>IF($D15629=1,$B15629,-1)</f>
        <v/>
      </c>
      <c r="I15629" s="15">
        <f>IF($D15629=1,$C15629,-1)</f>
        <v/>
      </c>
    </row>
    <row r="15630">
      <c r="A15630" s="33" t="n">
        <v>45943.125</v>
      </c>
      <c r="B15630" s="15">
        <f>WEEKDAY($A15630,2)</f>
        <v/>
      </c>
      <c r="C15630" s="15">
        <f>HOUR($A15630)</f>
        <v/>
      </c>
      <c r="D15630" s="15">
        <f>IF(AND($A15630&gt;=Instellingen!$B$6,$A15630&lt;Instellingen!$B$7),1,0)</f>
        <v/>
      </c>
      <c r="E15630" s="15">
        <f>COUNTIF(tData[BezoekStart],"&lt;"&amp;($A15630+1/24))-COUNTIF(tData[BezoekEind],"&lt;="&amp;$A15630)</f>
        <v/>
      </c>
      <c r="F15630" s="15">
        <f>COUNTIF(tData[BezoekLangStart],"&lt;"&amp;($A15630+1/24))-COUNTIF(tData[BezoekLangEind],"&lt;="&amp;$A15630)</f>
        <v/>
      </c>
      <c r="G15630" s="15">
        <f>IF($D15630=1,$B15630*100+$C15630,-1)</f>
        <v/>
      </c>
      <c r="H15630" s="15">
        <f>IF($D15630=1,$B15630,-1)</f>
        <v/>
      </c>
      <c r="I15630" s="15">
        <f>IF($D15630=1,$C15630,-1)</f>
        <v/>
      </c>
    </row>
    <row r="15631">
      <c r="A15631" s="33" t="n">
        <v>45943.16666666666</v>
      </c>
      <c r="B15631" s="15">
        <f>WEEKDAY($A15631,2)</f>
        <v/>
      </c>
      <c r="C15631" s="15">
        <f>HOUR($A15631)</f>
        <v/>
      </c>
      <c r="D15631" s="15">
        <f>IF(AND($A15631&gt;=Instellingen!$B$6,$A15631&lt;Instellingen!$B$7),1,0)</f>
        <v/>
      </c>
      <c r="E15631" s="15">
        <f>COUNTIF(tData[BezoekStart],"&lt;"&amp;($A15631+1/24))-COUNTIF(tData[BezoekEind],"&lt;="&amp;$A15631)</f>
        <v/>
      </c>
      <c r="F15631" s="15">
        <f>COUNTIF(tData[BezoekLangStart],"&lt;"&amp;($A15631+1/24))-COUNTIF(tData[BezoekLangEind],"&lt;="&amp;$A15631)</f>
        <v/>
      </c>
      <c r="G15631" s="15">
        <f>IF($D15631=1,$B15631*100+$C15631,-1)</f>
        <v/>
      </c>
      <c r="H15631" s="15">
        <f>IF($D15631=1,$B15631,-1)</f>
        <v/>
      </c>
      <c r="I15631" s="15">
        <f>IF($D15631=1,$C15631,-1)</f>
        <v/>
      </c>
    </row>
    <row r="15632">
      <c r="A15632" s="33" t="n">
        <v>45943.20833333334</v>
      </c>
      <c r="B15632" s="15">
        <f>WEEKDAY($A15632,2)</f>
        <v/>
      </c>
      <c r="C15632" s="15">
        <f>HOUR($A15632)</f>
        <v/>
      </c>
      <c r="D15632" s="15">
        <f>IF(AND($A15632&gt;=Instellingen!$B$6,$A15632&lt;Instellingen!$B$7),1,0)</f>
        <v/>
      </c>
      <c r="E15632" s="15">
        <f>COUNTIF(tData[BezoekStart],"&lt;"&amp;($A15632+1/24))-COUNTIF(tData[BezoekEind],"&lt;="&amp;$A15632)</f>
        <v/>
      </c>
      <c r="F15632" s="15">
        <f>COUNTIF(tData[BezoekLangStart],"&lt;"&amp;($A15632+1/24))-COUNTIF(tData[BezoekLangEind],"&lt;="&amp;$A15632)</f>
        <v/>
      </c>
      <c r="G15632" s="15">
        <f>IF($D15632=1,$B15632*100+$C15632,-1)</f>
        <v/>
      </c>
      <c r="H15632" s="15">
        <f>IF($D15632=1,$B15632,-1)</f>
        <v/>
      </c>
      <c r="I15632" s="15">
        <f>IF($D15632=1,$C15632,-1)</f>
        <v/>
      </c>
    </row>
    <row r="15633">
      <c r="A15633" s="33" t="n">
        <v>45943.25</v>
      </c>
      <c r="B15633" s="15">
        <f>WEEKDAY($A15633,2)</f>
        <v/>
      </c>
      <c r="C15633" s="15">
        <f>HOUR($A15633)</f>
        <v/>
      </c>
      <c r="D15633" s="15">
        <f>IF(AND($A15633&gt;=Instellingen!$B$6,$A15633&lt;Instellingen!$B$7),1,0)</f>
        <v/>
      </c>
      <c r="E15633" s="15">
        <f>COUNTIF(tData[BezoekStart],"&lt;"&amp;($A15633+1/24))-COUNTIF(tData[BezoekEind],"&lt;="&amp;$A15633)</f>
        <v/>
      </c>
      <c r="F15633" s="15">
        <f>COUNTIF(tData[BezoekLangStart],"&lt;"&amp;($A15633+1/24))-COUNTIF(tData[BezoekLangEind],"&lt;="&amp;$A15633)</f>
        <v/>
      </c>
      <c r="G15633" s="15">
        <f>IF($D15633=1,$B15633*100+$C15633,-1)</f>
        <v/>
      </c>
      <c r="H15633" s="15">
        <f>IF($D15633=1,$B15633,-1)</f>
        <v/>
      </c>
      <c r="I15633" s="15">
        <f>IF($D15633=1,$C15633,-1)</f>
        <v/>
      </c>
    </row>
    <row r="15634">
      <c r="A15634" s="33" t="n">
        <v>45943.29166666666</v>
      </c>
      <c r="B15634" s="15">
        <f>WEEKDAY($A15634,2)</f>
        <v/>
      </c>
      <c r="C15634" s="15">
        <f>HOUR($A15634)</f>
        <v/>
      </c>
      <c r="D15634" s="15">
        <f>IF(AND($A15634&gt;=Instellingen!$B$6,$A15634&lt;Instellingen!$B$7),1,0)</f>
        <v/>
      </c>
      <c r="E15634" s="15">
        <f>COUNTIF(tData[BezoekStart],"&lt;"&amp;($A15634+1/24))-COUNTIF(tData[BezoekEind],"&lt;="&amp;$A15634)</f>
        <v/>
      </c>
      <c r="F15634" s="15">
        <f>COUNTIF(tData[BezoekLangStart],"&lt;"&amp;($A15634+1/24))-COUNTIF(tData[BezoekLangEind],"&lt;="&amp;$A15634)</f>
        <v/>
      </c>
      <c r="G15634" s="15">
        <f>IF($D15634=1,$B15634*100+$C15634,-1)</f>
        <v/>
      </c>
      <c r="H15634" s="15">
        <f>IF($D15634=1,$B15634,-1)</f>
        <v/>
      </c>
      <c r="I15634" s="15">
        <f>IF($D15634=1,$C15634,-1)</f>
        <v/>
      </c>
    </row>
    <row r="15635">
      <c r="A15635" s="33" t="n">
        <v>45943.33333333334</v>
      </c>
      <c r="B15635" s="15">
        <f>WEEKDAY($A15635,2)</f>
        <v/>
      </c>
      <c r="C15635" s="15">
        <f>HOUR($A15635)</f>
        <v/>
      </c>
      <c r="D15635" s="15">
        <f>IF(AND($A15635&gt;=Instellingen!$B$6,$A15635&lt;Instellingen!$B$7),1,0)</f>
        <v/>
      </c>
      <c r="E15635" s="15">
        <f>COUNTIF(tData[BezoekStart],"&lt;"&amp;($A15635+1/24))-COUNTIF(tData[BezoekEind],"&lt;="&amp;$A15635)</f>
        <v/>
      </c>
      <c r="F15635" s="15">
        <f>COUNTIF(tData[BezoekLangStart],"&lt;"&amp;($A15635+1/24))-COUNTIF(tData[BezoekLangEind],"&lt;="&amp;$A15635)</f>
        <v/>
      </c>
      <c r="G15635" s="15">
        <f>IF($D15635=1,$B15635*100+$C15635,-1)</f>
        <v/>
      </c>
      <c r="H15635" s="15">
        <f>IF($D15635=1,$B15635,-1)</f>
        <v/>
      </c>
      <c r="I15635" s="15">
        <f>IF($D15635=1,$C15635,-1)</f>
        <v/>
      </c>
    </row>
    <row r="15636">
      <c r="A15636" s="33" t="n">
        <v>45943.375</v>
      </c>
      <c r="B15636" s="15">
        <f>WEEKDAY($A15636,2)</f>
        <v/>
      </c>
      <c r="C15636" s="15">
        <f>HOUR($A15636)</f>
        <v/>
      </c>
      <c r="D15636" s="15">
        <f>IF(AND($A15636&gt;=Instellingen!$B$6,$A15636&lt;Instellingen!$B$7),1,0)</f>
        <v/>
      </c>
      <c r="E15636" s="15">
        <f>COUNTIF(tData[BezoekStart],"&lt;"&amp;($A15636+1/24))-COUNTIF(tData[BezoekEind],"&lt;="&amp;$A15636)</f>
        <v/>
      </c>
      <c r="F15636" s="15">
        <f>COUNTIF(tData[BezoekLangStart],"&lt;"&amp;($A15636+1/24))-COUNTIF(tData[BezoekLangEind],"&lt;="&amp;$A15636)</f>
        <v/>
      </c>
      <c r="G15636" s="15">
        <f>IF($D15636=1,$B15636*100+$C15636,-1)</f>
        <v/>
      </c>
      <c r="H15636" s="15">
        <f>IF($D15636=1,$B15636,-1)</f>
        <v/>
      </c>
      <c r="I15636" s="15">
        <f>IF($D15636=1,$C15636,-1)</f>
        <v/>
      </c>
    </row>
    <row r="15637">
      <c r="A15637" s="33" t="n">
        <v>45943.41666666666</v>
      </c>
      <c r="B15637" s="15">
        <f>WEEKDAY($A15637,2)</f>
        <v/>
      </c>
      <c r="C15637" s="15">
        <f>HOUR($A15637)</f>
        <v/>
      </c>
      <c r="D15637" s="15">
        <f>IF(AND($A15637&gt;=Instellingen!$B$6,$A15637&lt;Instellingen!$B$7),1,0)</f>
        <v/>
      </c>
      <c r="E15637" s="15">
        <f>COUNTIF(tData[BezoekStart],"&lt;"&amp;($A15637+1/24))-COUNTIF(tData[BezoekEind],"&lt;="&amp;$A15637)</f>
        <v/>
      </c>
      <c r="F15637" s="15">
        <f>COUNTIF(tData[BezoekLangStart],"&lt;"&amp;($A15637+1/24))-COUNTIF(tData[BezoekLangEind],"&lt;="&amp;$A15637)</f>
        <v/>
      </c>
      <c r="G15637" s="15">
        <f>IF($D15637=1,$B15637*100+$C15637,-1)</f>
        <v/>
      </c>
      <c r="H15637" s="15">
        <f>IF($D15637=1,$B15637,-1)</f>
        <v/>
      </c>
      <c r="I15637" s="15">
        <f>IF($D15637=1,$C15637,-1)</f>
        <v/>
      </c>
    </row>
    <row r="15638">
      <c r="A15638" s="33" t="n">
        <v>45943.45833333334</v>
      </c>
      <c r="B15638" s="15">
        <f>WEEKDAY($A15638,2)</f>
        <v/>
      </c>
      <c r="C15638" s="15">
        <f>HOUR($A15638)</f>
        <v/>
      </c>
      <c r="D15638" s="15">
        <f>IF(AND($A15638&gt;=Instellingen!$B$6,$A15638&lt;Instellingen!$B$7),1,0)</f>
        <v/>
      </c>
      <c r="E15638" s="15">
        <f>COUNTIF(tData[BezoekStart],"&lt;"&amp;($A15638+1/24))-COUNTIF(tData[BezoekEind],"&lt;="&amp;$A15638)</f>
        <v/>
      </c>
      <c r="F15638" s="15">
        <f>COUNTIF(tData[BezoekLangStart],"&lt;"&amp;($A15638+1/24))-COUNTIF(tData[BezoekLangEind],"&lt;="&amp;$A15638)</f>
        <v/>
      </c>
      <c r="G15638" s="15">
        <f>IF($D15638=1,$B15638*100+$C15638,-1)</f>
        <v/>
      </c>
      <c r="H15638" s="15">
        <f>IF($D15638=1,$B15638,-1)</f>
        <v/>
      </c>
      <c r="I15638" s="15">
        <f>IF($D15638=1,$C15638,-1)</f>
        <v/>
      </c>
    </row>
    <row r="15639">
      <c r="A15639" s="33" t="n">
        <v>45943.5</v>
      </c>
      <c r="B15639" s="15">
        <f>WEEKDAY($A15639,2)</f>
        <v/>
      </c>
      <c r="C15639" s="15">
        <f>HOUR($A15639)</f>
        <v/>
      </c>
      <c r="D15639" s="15">
        <f>IF(AND($A15639&gt;=Instellingen!$B$6,$A15639&lt;Instellingen!$B$7),1,0)</f>
        <v/>
      </c>
      <c r="E15639" s="15">
        <f>COUNTIF(tData[BezoekStart],"&lt;"&amp;($A15639+1/24))-COUNTIF(tData[BezoekEind],"&lt;="&amp;$A15639)</f>
        <v/>
      </c>
      <c r="F15639" s="15">
        <f>COUNTIF(tData[BezoekLangStart],"&lt;"&amp;($A15639+1/24))-COUNTIF(tData[BezoekLangEind],"&lt;="&amp;$A15639)</f>
        <v/>
      </c>
      <c r="G15639" s="15">
        <f>IF($D15639=1,$B15639*100+$C15639,-1)</f>
        <v/>
      </c>
      <c r="H15639" s="15">
        <f>IF($D15639=1,$B15639,-1)</f>
        <v/>
      </c>
      <c r="I15639" s="15">
        <f>IF($D15639=1,$C15639,-1)</f>
        <v/>
      </c>
    </row>
    <row r="15640">
      <c r="A15640" s="33" t="n">
        <v>45943.54166666666</v>
      </c>
      <c r="B15640" s="15">
        <f>WEEKDAY($A15640,2)</f>
        <v/>
      </c>
      <c r="C15640" s="15">
        <f>HOUR($A15640)</f>
        <v/>
      </c>
      <c r="D15640" s="15">
        <f>IF(AND($A15640&gt;=Instellingen!$B$6,$A15640&lt;Instellingen!$B$7),1,0)</f>
        <v/>
      </c>
      <c r="E15640" s="15">
        <f>COUNTIF(tData[BezoekStart],"&lt;"&amp;($A15640+1/24))-COUNTIF(tData[BezoekEind],"&lt;="&amp;$A15640)</f>
        <v/>
      </c>
      <c r="F15640" s="15">
        <f>COUNTIF(tData[BezoekLangStart],"&lt;"&amp;($A15640+1/24))-COUNTIF(tData[BezoekLangEind],"&lt;="&amp;$A15640)</f>
        <v/>
      </c>
      <c r="G15640" s="15">
        <f>IF($D15640=1,$B15640*100+$C15640,-1)</f>
        <v/>
      </c>
      <c r="H15640" s="15">
        <f>IF($D15640=1,$B15640,-1)</f>
        <v/>
      </c>
      <c r="I15640" s="15">
        <f>IF($D15640=1,$C15640,-1)</f>
        <v/>
      </c>
    </row>
    <row r="15641">
      <c r="A15641" s="33" t="n">
        <v>45943.58333333334</v>
      </c>
      <c r="B15641" s="15">
        <f>WEEKDAY($A15641,2)</f>
        <v/>
      </c>
      <c r="C15641" s="15">
        <f>HOUR($A15641)</f>
        <v/>
      </c>
      <c r="D15641" s="15">
        <f>IF(AND($A15641&gt;=Instellingen!$B$6,$A15641&lt;Instellingen!$B$7),1,0)</f>
        <v/>
      </c>
      <c r="E15641" s="15">
        <f>COUNTIF(tData[BezoekStart],"&lt;"&amp;($A15641+1/24))-COUNTIF(tData[BezoekEind],"&lt;="&amp;$A15641)</f>
        <v/>
      </c>
      <c r="F15641" s="15">
        <f>COUNTIF(tData[BezoekLangStart],"&lt;"&amp;($A15641+1/24))-COUNTIF(tData[BezoekLangEind],"&lt;="&amp;$A15641)</f>
        <v/>
      </c>
      <c r="G15641" s="15">
        <f>IF($D15641=1,$B15641*100+$C15641,-1)</f>
        <v/>
      </c>
      <c r="H15641" s="15">
        <f>IF($D15641=1,$B15641,-1)</f>
        <v/>
      </c>
      <c r="I15641" s="15">
        <f>IF($D15641=1,$C15641,-1)</f>
        <v/>
      </c>
    </row>
    <row r="15642">
      <c r="A15642" s="33" t="n">
        <v>45943.625</v>
      </c>
      <c r="B15642" s="15">
        <f>WEEKDAY($A15642,2)</f>
        <v/>
      </c>
      <c r="C15642" s="15">
        <f>HOUR($A15642)</f>
        <v/>
      </c>
      <c r="D15642" s="15">
        <f>IF(AND($A15642&gt;=Instellingen!$B$6,$A15642&lt;Instellingen!$B$7),1,0)</f>
        <v/>
      </c>
      <c r="E15642" s="15">
        <f>COUNTIF(tData[BezoekStart],"&lt;"&amp;($A15642+1/24))-COUNTIF(tData[BezoekEind],"&lt;="&amp;$A15642)</f>
        <v/>
      </c>
      <c r="F15642" s="15">
        <f>COUNTIF(tData[BezoekLangStart],"&lt;"&amp;($A15642+1/24))-COUNTIF(tData[BezoekLangEind],"&lt;="&amp;$A15642)</f>
        <v/>
      </c>
      <c r="G15642" s="15">
        <f>IF($D15642=1,$B15642*100+$C15642,-1)</f>
        <v/>
      </c>
      <c r="H15642" s="15">
        <f>IF($D15642=1,$B15642,-1)</f>
        <v/>
      </c>
      <c r="I15642" s="15">
        <f>IF($D15642=1,$C15642,-1)</f>
        <v/>
      </c>
    </row>
    <row r="15643">
      <c r="A15643" s="33" t="n">
        <v>45943.66666666666</v>
      </c>
      <c r="B15643" s="15">
        <f>WEEKDAY($A15643,2)</f>
        <v/>
      </c>
      <c r="C15643" s="15">
        <f>HOUR($A15643)</f>
        <v/>
      </c>
      <c r="D15643" s="15">
        <f>IF(AND($A15643&gt;=Instellingen!$B$6,$A15643&lt;Instellingen!$B$7),1,0)</f>
        <v/>
      </c>
      <c r="E15643" s="15">
        <f>COUNTIF(tData[BezoekStart],"&lt;"&amp;($A15643+1/24))-COUNTIF(tData[BezoekEind],"&lt;="&amp;$A15643)</f>
        <v/>
      </c>
      <c r="F15643" s="15">
        <f>COUNTIF(tData[BezoekLangStart],"&lt;"&amp;($A15643+1/24))-COUNTIF(tData[BezoekLangEind],"&lt;="&amp;$A15643)</f>
        <v/>
      </c>
      <c r="G15643" s="15">
        <f>IF($D15643=1,$B15643*100+$C15643,-1)</f>
        <v/>
      </c>
      <c r="H15643" s="15">
        <f>IF($D15643=1,$B15643,-1)</f>
        <v/>
      </c>
      <c r="I15643" s="15">
        <f>IF($D15643=1,$C15643,-1)</f>
        <v/>
      </c>
    </row>
    <row r="15644">
      <c r="A15644" s="33" t="n">
        <v>45943.70833333334</v>
      </c>
      <c r="B15644" s="15">
        <f>WEEKDAY($A15644,2)</f>
        <v/>
      </c>
      <c r="C15644" s="15">
        <f>HOUR($A15644)</f>
        <v/>
      </c>
      <c r="D15644" s="15">
        <f>IF(AND($A15644&gt;=Instellingen!$B$6,$A15644&lt;Instellingen!$B$7),1,0)</f>
        <v/>
      </c>
      <c r="E15644" s="15">
        <f>COUNTIF(tData[BezoekStart],"&lt;"&amp;($A15644+1/24))-COUNTIF(tData[BezoekEind],"&lt;="&amp;$A15644)</f>
        <v/>
      </c>
      <c r="F15644" s="15">
        <f>COUNTIF(tData[BezoekLangStart],"&lt;"&amp;($A15644+1/24))-COUNTIF(tData[BezoekLangEind],"&lt;="&amp;$A15644)</f>
        <v/>
      </c>
      <c r="G15644" s="15">
        <f>IF($D15644=1,$B15644*100+$C15644,-1)</f>
        <v/>
      </c>
      <c r="H15644" s="15">
        <f>IF($D15644=1,$B15644,-1)</f>
        <v/>
      </c>
      <c r="I15644" s="15">
        <f>IF($D15644=1,$C15644,-1)</f>
        <v/>
      </c>
    </row>
    <row r="15645">
      <c r="A15645" s="33" t="n">
        <v>45943.75</v>
      </c>
      <c r="B15645" s="15">
        <f>WEEKDAY($A15645,2)</f>
        <v/>
      </c>
      <c r="C15645" s="15">
        <f>HOUR($A15645)</f>
        <v/>
      </c>
      <c r="D15645" s="15">
        <f>IF(AND($A15645&gt;=Instellingen!$B$6,$A15645&lt;Instellingen!$B$7),1,0)</f>
        <v/>
      </c>
      <c r="E15645" s="15">
        <f>COUNTIF(tData[BezoekStart],"&lt;"&amp;($A15645+1/24))-COUNTIF(tData[BezoekEind],"&lt;="&amp;$A15645)</f>
        <v/>
      </c>
      <c r="F15645" s="15">
        <f>COUNTIF(tData[BezoekLangStart],"&lt;"&amp;($A15645+1/24))-COUNTIF(tData[BezoekLangEind],"&lt;="&amp;$A15645)</f>
        <v/>
      </c>
      <c r="G15645" s="15">
        <f>IF($D15645=1,$B15645*100+$C15645,-1)</f>
        <v/>
      </c>
      <c r="H15645" s="15">
        <f>IF($D15645=1,$B15645,-1)</f>
        <v/>
      </c>
      <c r="I15645" s="15">
        <f>IF($D15645=1,$C15645,-1)</f>
        <v/>
      </c>
    </row>
    <row r="15646">
      <c r="A15646" s="33" t="n">
        <v>45943.79166666666</v>
      </c>
      <c r="B15646" s="15">
        <f>WEEKDAY($A15646,2)</f>
        <v/>
      </c>
      <c r="C15646" s="15">
        <f>HOUR($A15646)</f>
        <v/>
      </c>
      <c r="D15646" s="15">
        <f>IF(AND($A15646&gt;=Instellingen!$B$6,$A15646&lt;Instellingen!$B$7),1,0)</f>
        <v/>
      </c>
      <c r="E15646" s="15">
        <f>COUNTIF(tData[BezoekStart],"&lt;"&amp;($A15646+1/24))-COUNTIF(tData[BezoekEind],"&lt;="&amp;$A15646)</f>
        <v/>
      </c>
      <c r="F15646" s="15">
        <f>COUNTIF(tData[BezoekLangStart],"&lt;"&amp;($A15646+1/24))-COUNTIF(tData[BezoekLangEind],"&lt;="&amp;$A15646)</f>
        <v/>
      </c>
      <c r="G15646" s="15">
        <f>IF($D15646=1,$B15646*100+$C15646,-1)</f>
        <v/>
      </c>
      <c r="H15646" s="15">
        <f>IF($D15646=1,$B15646,-1)</f>
        <v/>
      </c>
      <c r="I15646" s="15">
        <f>IF($D15646=1,$C15646,-1)</f>
        <v/>
      </c>
    </row>
    <row r="15647">
      <c r="A15647" s="33" t="n">
        <v>45943.83333333334</v>
      </c>
      <c r="B15647" s="15">
        <f>WEEKDAY($A15647,2)</f>
        <v/>
      </c>
      <c r="C15647" s="15">
        <f>HOUR($A15647)</f>
        <v/>
      </c>
      <c r="D15647" s="15">
        <f>IF(AND($A15647&gt;=Instellingen!$B$6,$A15647&lt;Instellingen!$B$7),1,0)</f>
        <v/>
      </c>
      <c r="E15647" s="15">
        <f>COUNTIF(tData[BezoekStart],"&lt;"&amp;($A15647+1/24))-COUNTIF(tData[BezoekEind],"&lt;="&amp;$A15647)</f>
        <v/>
      </c>
      <c r="F15647" s="15">
        <f>COUNTIF(tData[BezoekLangStart],"&lt;"&amp;($A15647+1/24))-COUNTIF(tData[BezoekLangEind],"&lt;="&amp;$A15647)</f>
        <v/>
      </c>
      <c r="G15647" s="15">
        <f>IF($D15647=1,$B15647*100+$C15647,-1)</f>
        <v/>
      </c>
      <c r="H15647" s="15">
        <f>IF($D15647=1,$B15647,-1)</f>
        <v/>
      </c>
      <c r="I15647" s="15">
        <f>IF($D15647=1,$C15647,-1)</f>
        <v/>
      </c>
    </row>
    <row r="15648">
      <c r="A15648" s="33" t="n">
        <v>45943.875</v>
      </c>
      <c r="B15648" s="15">
        <f>WEEKDAY($A15648,2)</f>
        <v/>
      </c>
      <c r="C15648" s="15">
        <f>HOUR($A15648)</f>
        <v/>
      </c>
      <c r="D15648" s="15">
        <f>IF(AND($A15648&gt;=Instellingen!$B$6,$A15648&lt;Instellingen!$B$7),1,0)</f>
        <v/>
      </c>
      <c r="E15648" s="15">
        <f>COUNTIF(tData[BezoekStart],"&lt;"&amp;($A15648+1/24))-COUNTIF(tData[BezoekEind],"&lt;="&amp;$A15648)</f>
        <v/>
      </c>
      <c r="F15648" s="15">
        <f>COUNTIF(tData[BezoekLangStart],"&lt;"&amp;($A15648+1/24))-COUNTIF(tData[BezoekLangEind],"&lt;="&amp;$A15648)</f>
        <v/>
      </c>
      <c r="G15648" s="15">
        <f>IF($D15648=1,$B15648*100+$C15648,-1)</f>
        <v/>
      </c>
      <c r="H15648" s="15">
        <f>IF($D15648=1,$B15648,-1)</f>
        <v/>
      </c>
      <c r="I15648" s="15">
        <f>IF($D15648=1,$C15648,-1)</f>
        <v/>
      </c>
    </row>
    <row r="15649">
      <c r="A15649" s="33" t="n">
        <v>45943.91666666666</v>
      </c>
      <c r="B15649" s="15">
        <f>WEEKDAY($A15649,2)</f>
        <v/>
      </c>
      <c r="C15649" s="15">
        <f>HOUR($A15649)</f>
        <v/>
      </c>
      <c r="D15649" s="15">
        <f>IF(AND($A15649&gt;=Instellingen!$B$6,$A15649&lt;Instellingen!$B$7),1,0)</f>
        <v/>
      </c>
      <c r="E15649" s="15">
        <f>COUNTIF(tData[BezoekStart],"&lt;"&amp;($A15649+1/24))-COUNTIF(tData[BezoekEind],"&lt;="&amp;$A15649)</f>
        <v/>
      </c>
      <c r="F15649" s="15">
        <f>COUNTIF(tData[BezoekLangStart],"&lt;"&amp;($A15649+1/24))-COUNTIF(tData[BezoekLangEind],"&lt;="&amp;$A15649)</f>
        <v/>
      </c>
      <c r="G15649" s="15">
        <f>IF($D15649=1,$B15649*100+$C15649,-1)</f>
        <v/>
      </c>
      <c r="H15649" s="15">
        <f>IF($D15649=1,$B15649,-1)</f>
        <v/>
      </c>
      <c r="I15649" s="15">
        <f>IF($D15649=1,$C15649,-1)</f>
        <v/>
      </c>
    </row>
    <row r="15650">
      <c r="A15650" s="33" t="n">
        <v>45943.95833333334</v>
      </c>
      <c r="B15650" s="15">
        <f>WEEKDAY($A15650,2)</f>
        <v/>
      </c>
      <c r="C15650" s="15">
        <f>HOUR($A15650)</f>
        <v/>
      </c>
      <c r="D15650" s="15">
        <f>IF(AND($A15650&gt;=Instellingen!$B$6,$A15650&lt;Instellingen!$B$7),1,0)</f>
        <v/>
      </c>
      <c r="E15650" s="15">
        <f>COUNTIF(tData[BezoekStart],"&lt;"&amp;($A15650+1/24))-COUNTIF(tData[BezoekEind],"&lt;="&amp;$A15650)</f>
        <v/>
      </c>
      <c r="F15650" s="15">
        <f>COUNTIF(tData[BezoekLangStart],"&lt;"&amp;($A15650+1/24))-COUNTIF(tData[BezoekLangEind],"&lt;="&amp;$A15650)</f>
        <v/>
      </c>
      <c r="G15650" s="15">
        <f>IF($D15650=1,$B15650*100+$C15650,-1)</f>
        <v/>
      </c>
      <c r="H15650" s="15">
        <f>IF($D15650=1,$B15650,-1)</f>
        <v/>
      </c>
      <c r="I15650" s="15">
        <f>IF($D15650=1,$C15650,-1)</f>
        <v/>
      </c>
    </row>
    <row r="15651">
      <c r="A15651" s="33" t="n">
        <v>45944</v>
      </c>
      <c r="B15651" s="15">
        <f>WEEKDAY($A15651,2)</f>
        <v/>
      </c>
      <c r="C15651" s="15">
        <f>HOUR($A15651)</f>
        <v/>
      </c>
      <c r="D15651" s="15">
        <f>IF(AND($A15651&gt;=Instellingen!$B$6,$A15651&lt;Instellingen!$B$7),1,0)</f>
        <v/>
      </c>
      <c r="E15651" s="15">
        <f>COUNTIF(tData[BezoekStart],"&lt;"&amp;($A15651+1/24))-COUNTIF(tData[BezoekEind],"&lt;="&amp;$A15651)</f>
        <v/>
      </c>
      <c r="F15651" s="15">
        <f>COUNTIF(tData[BezoekLangStart],"&lt;"&amp;($A15651+1/24))-COUNTIF(tData[BezoekLangEind],"&lt;="&amp;$A15651)</f>
        <v/>
      </c>
      <c r="G15651" s="15">
        <f>IF($D15651=1,$B15651*100+$C15651,-1)</f>
        <v/>
      </c>
      <c r="H15651" s="15">
        <f>IF($D15651=1,$B15651,-1)</f>
        <v/>
      </c>
      <c r="I15651" s="15">
        <f>IF($D15651=1,$C15651,-1)</f>
        <v/>
      </c>
    </row>
    <row r="15652">
      <c r="A15652" s="33" t="n">
        <v>45944.04166666666</v>
      </c>
      <c r="B15652" s="15">
        <f>WEEKDAY($A15652,2)</f>
        <v/>
      </c>
      <c r="C15652" s="15">
        <f>HOUR($A15652)</f>
        <v/>
      </c>
      <c r="D15652" s="15">
        <f>IF(AND($A15652&gt;=Instellingen!$B$6,$A15652&lt;Instellingen!$B$7),1,0)</f>
        <v/>
      </c>
      <c r="E15652" s="15">
        <f>COUNTIF(tData[BezoekStart],"&lt;"&amp;($A15652+1/24))-COUNTIF(tData[BezoekEind],"&lt;="&amp;$A15652)</f>
        <v/>
      </c>
      <c r="F15652" s="15">
        <f>COUNTIF(tData[BezoekLangStart],"&lt;"&amp;($A15652+1/24))-COUNTIF(tData[BezoekLangEind],"&lt;="&amp;$A15652)</f>
        <v/>
      </c>
      <c r="G15652" s="15">
        <f>IF($D15652=1,$B15652*100+$C15652,-1)</f>
        <v/>
      </c>
      <c r="H15652" s="15">
        <f>IF($D15652=1,$B15652,-1)</f>
        <v/>
      </c>
      <c r="I15652" s="15">
        <f>IF($D15652=1,$C15652,-1)</f>
        <v/>
      </c>
    </row>
    <row r="15653">
      <c r="A15653" s="33" t="n">
        <v>45944.08333333334</v>
      </c>
      <c r="B15653" s="15">
        <f>WEEKDAY($A15653,2)</f>
        <v/>
      </c>
      <c r="C15653" s="15">
        <f>HOUR($A15653)</f>
        <v/>
      </c>
      <c r="D15653" s="15">
        <f>IF(AND($A15653&gt;=Instellingen!$B$6,$A15653&lt;Instellingen!$B$7),1,0)</f>
        <v/>
      </c>
      <c r="E15653" s="15">
        <f>COUNTIF(tData[BezoekStart],"&lt;"&amp;($A15653+1/24))-COUNTIF(tData[BezoekEind],"&lt;="&amp;$A15653)</f>
        <v/>
      </c>
      <c r="F15653" s="15">
        <f>COUNTIF(tData[BezoekLangStart],"&lt;"&amp;($A15653+1/24))-COUNTIF(tData[BezoekLangEind],"&lt;="&amp;$A15653)</f>
        <v/>
      </c>
      <c r="G15653" s="15">
        <f>IF($D15653=1,$B15653*100+$C15653,-1)</f>
        <v/>
      </c>
      <c r="H15653" s="15">
        <f>IF($D15653=1,$B15653,-1)</f>
        <v/>
      </c>
      <c r="I15653" s="15">
        <f>IF($D15653=1,$C15653,-1)</f>
        <v/>
      </c>
    </row>
    <row r="15654">
      <c r="A15654" s="33" t="n">
        <v>45944.125</v>
      </c>
      <c r="B15654" s="15">
        <f>WEEKDAY($A15654,2)</f>
        <v/>
      </c>
      <c r="C15654" s="15">
        <f>HOUR($A15654)</f>
        <v/>
      </c>
      <c r="D15654" s="15">
        <f>IF(AND($A15654&gt;=Instellingen!$B$6,$A15654&lt;Instellingen!$B$7),1,0)</f>
        <v/>
      </c>
      <c r="E15654" s="15">
        <f>COUNTIF(tData[BezoekStart],"&lt;"&amp;($A15654+1/24))-COUNTIF(tData[BezoekEind],"&lt;="&amp;$A15654)</f>
        <v/>
      </c>
      <c r="F15654" s="15">
        <f>COUNTIF(tData[BezoekLangStart],"&lt;"&amp;($A15654+1/24))-COUNTIF(tData[BezoekLangEind],"&lt;="&amp;$A15654)</f>
        <v/>
      </c>
      <c r="G15654" s="15">
        <f>IF($D15654=1,$B15654*100+$C15654,-1)</f>
        <v/>
      </c>
      <c r="H15654" s="15">
        <f>IF($D15654=1,$B15654,-1)</f>
        <v/>
      </c>
      <c r="I15654" s="15">
        <f>IF($D15654=1,$C15654,-1)</f>
        <v/>
      </c>
    </row>
    <row r="15655">
      <c r="A15655" s="33" t="n">
        <v>45944.16666666666</v>
      </c>
      <c r="B15655" s="15">
        <f>WEEKDAY($A15655,2)</f>
        <v/>
      </c>
      <c r="C15655" s="15">
        <f>HOUR($A15655)</f>
        <v/>
      </c>
      <c r="D15655" s="15">
        <f>IF(AND($A15655&gt;=Instellingen!$B$6,$A15655&lt;Instellingen!$B$7),1,0)</f>
        <v/>
      </c>
      <c r="E15655" s="15">
        <f>COUNTIF(tData[BezoekStart],"&lt;"&amp;($A15655+1/24))-COUNTIF(tData[BezoekEind],"&lt;="&amp;$A15655)</f>
        <v/>
      </c>
      <c r="F15655" s="15">
        <f>COUNTIF(tData[BezoekLangStart],"&lt;"&amp;($A15655+1/24))-COUNTIF(tData[BezoekLangEind],"&lt;="&amp;$A15655)</f>
        <v/>
      </c>
      <c r="G15655" s="15">
        <f>IF($D15655=1,$B15655*100+$C15655,-1)</f>
        <v/>
      </c>
      <c r="H15655" s="15">
        <f>IF($D15655=1,$B15655,-1)</f>
        <v/>
      </c>
      <c r="I15655" s="15">
        <f>IF($D15655=1,$C15655,-1)</f>
        <v/>
      </c>
    </row>
    <row r="15656">
      <c r="A15656" s="33" t="n">
        <v>45944.20833333334</v>
      </c>
      <c r="B15656" s="15">
        <f>WEEKDAY($A15656,2)</f>
        <v/>
      </c>
      <c r="C15656" s="15">
        <f>HOUR($A15656)</f>
        <v/>
      </c>
      <c r="D15656" s="15">
        <f>IF(AND($A15656&gt;=Instellingen!$B$6,$A15656&lt;Instellingen!$B$7),1,0)</f>
        <v/>
      </c>
      <c r="E15656" s="15">
        <f>COUNTIF(tData[BezoekStart],"&lt;"&amp;($A15656+1/24))-COUNTIF(tData[BezoekEind],"&lt;="&amp;$A15656)</f>
        <v/>
      </c>
      <c r="F15656" s="15">
        <f>COUNTIF(tData[BezoekLangStart],"&lt;"&amp;($A15656+1/24))-COUNTIF(tData[BezoekLangEind],"&lt;="&amp;$A15656)</f>
        <v/>
      </c>
      <c r="G15656" s="15">
        <f>IF($D15656=1,$B15656*100+$C15656,-1)</f>
        <v/>
      </c>
      <c r="H15656" s="15">
        <f>IF($D15656=1,$B15656,-1)</f>
        <v/>
      </c>
      <c r="I15656" s="15">
        <f>IF($D15656=1,$C15656,-1)</f>
        <v/>
      </c>
    </row>
    <row r="15657">
      <c r="A15657" s="33" t="n">
        <v>45944.25</v>
      </c>
      <c r="B15657" s="15">
        <f>WEEKDAY($A15657,2)</f>
        <v/>
      </c>
      <c r="C15657" s="15">
        <f>HOUR($A15657)</f>
        <v/>
      </c>
      <c r="D15657" s="15">
        <f>IF(AND($A15657&gt;=Instellingen!$B$6,$A15657&lt;Instellingen!$B$7),1,0)</f>
        <v/>
      </c>
      <c r="E15657" s="15">
        <f>COUNTIF(tData[BezoekStart],"&lt;"&amp;($A15657+1/24))-COUNTIF(tData[BezoekEind],"&lt;="&amp;$A15657)</f>
        <v/>
      </c>
      <c r="F15657" s="15">
        <f>COUNTIF(tData[BezoekLangStart],"&lt;"&amp;($A15657+1/24))-COUNTIF(tData[BezoekLangEind],"&lt;="&amp;$A15657)</f>
        <v/>
      </c>
      <c r="G15657" s="15">
        <f>IF($D15657=1,$B15657*100+$C15657,-1)</f>
        <v/>
      </c>
      <c r="H15657" s="15">
        <f>IF($D15657=1,$B15657,-1)</f>
        <v/>
      </c>
      <c r="I15657" s="15">
        <f>IF($D15657=1,$C15657,-1)</f>
        <v/>
      </c>
    </row>
    <row r="15658">
      <c r="A15658" s="33" t="n">
        <v>45944.29166666666</v>
      </c>
      <c r="B15658" s="15">
        <f>WEEKDAY($A15658,2)</f>
        <v/>
      </c>
      <c r="C15658" s="15">
        <f>HOUR($A15658)</f>
        <v/>
      </c>
      <c r="D15658" s="15">
        <f>IF(AND($A15658&gt;=Instellingen!$B$6,$A15658&lt;Instellingen!$B$7),1,0)</f>
        <v/>
      </c>
      <c r="E15658" s="15">
        <f>COUNTIF(tData[BezoekStart],"&lt;"&amp;($A15658+1/24))-COUNTIF(tData[BezoekEind],"&lt;="&amp;$A15658)</f>
        <v/>
      </c>
      <c r="F15658" s="15">
        <f>COUNTIF(tData[BezoekLangStart],"&lt;"&amp;($A15658+1/24))-COUNTIF(tData[BezoekLangEind],"&lt;="&amp;$A15658)</f>
        <v/>
      </c>
      <c r="G15658" s="15">
        <f>IF($D15658=1,$B15658*100+$C15658,-1)</f>
        <v/>
      </c>
      <c r="H15658" s="15">
        <f>IF($D15658=1,$B15658,-1)</f>
        <v/>
      </c>
      <c r="I15658" s="15">
        <f>IF($D15658=1,$C15658,-1)</f>
        <v/>
      </c>
    </row>
    <row r="15659">
      <c r="A15659" s="33" t="n">
        <v>45944.33333333334</v>
      </c>
      <c r="B15659" s="15">
        <f>WEEKDAY($A15659,2)</f>
        <v/>
      </c>
      <c r="C15659" s="15">
        <f>HOUR($A15659)</f>
        <v/>
      </c>
      <c r="D15659" s="15">
        <f>IF(AND($A15659&gt;=Instellingen!$B$6,$A15659&lt;Instellingen!$B$7),1,0)</f>
        <v/>
      </c>
      <c r="E15659" s="15">
        <f>COUNTIF(tData[BezoekStart],"&lt;"&amp;($A15659+1/24))-COUNTIF(tData[BezoekEind],"&lt;="&amp;$A15659)</f>
        <v/>
      </c>
      <c r="F15659" s="15">
        <f>COUNTIF(tData[BezoekLangStart],"&lt;"&amp;($A15659+1/24))-COUNTIF(tData[BezoekLangEind],"&lt;="&amp;$A15659)</f>
        <v/>
      </c>
      <c r="G15659" s="15">
        <f>IF($D15659=1,$B15659*100+$C15659,-1)</f>
        <v/>
      </c>
      <c r="H15659" s="15">
        <f>IF($D15659=1,$B15659,-1)</f>
        <v/>
      </c>
      <c r="I15659" s="15">
        <f>IF($D15659=1,$C15659,-1)</f>
        <v/>
      </c>
    </row>
    <row r="15660">
      <c r="A15660" s="33" t="n">
        <v>45944.375</v>
      </c>
      <c r="B15660" s="15">
        <f>WEEKDAY($A15660,2)</f>
        <v/>
      </c>
      <c r="C15660" s="15">
        <f>HOUR($A15660)</f>
        <v/>
      </c>
      <c r="D15660" s="15">
        <f>IF(AND($A15660&gt;=Instellingen!$B$6,$A15660&lt;Instellingen!$B$7),1,0)</f>
        <v/>
      </c>
      <c r="E15660" s="15">
        <f>COUNTIF(tData[BezoekStart],"&lt;"&amp;($A15660+1/24))-COUNTIF(tData[BezoekEind],"&lt;="&amp;$A15660)</f>
        <v/>
      </c>
      <c r="F15660" s="15">
        <f>COUNTIF(tData[BezoekLangStart],"&lt;"&amp;($A15660+1/24))-COUNTIF(tData[BezoekLangEind],"&lt;="&amp;$A15660)</f>
        <v/>
      </c>
      <c r="G15660" s="15">
        <f>IF($D15660=1,$B15660*100+$C15660,-1)</f>
        <v/>
      </c>
      <c r="H15660" s="15">
        <f>IF($D15660=1,$B15660,-1)</f>
        <v/>
      </c>
      <c r="I15660" s="15">
        <f>IF($D15660=1,$C15660,-1)</f>
        <v/>
      </c>
    </row>
    <row r="15661">
      <c r="A15661" s="33" t="n">
        <v>45944.41666666666</v>
      </c>
      <c r="B15661" s="15">
        <f>WEEKDAY($A15661,2)</f>
        <v/>
      </c>
      <c r="C15661" s="15">
        <f>HOUR($A15661)</f>
        <v/>
      </c>
      <c r="D15661" s="15">
        <f>IF(AND($A15661&gt;=Instellingen!$B$6,$A15661&lt;Instellingen!$B$7),1,0)</f>
        <v/>
      </c>
      <c r="E15661" s="15">
        <f>COUNTIF(tData[BezoekStart],"&lt;"&amp;($A15661+1/24))-COUNTIF(tData[BezoekEind],"&lt;="&amp;$A15661)</f>
        <v/>
      </c>
      <c r="F15661" s="15">
        <f>COUNTIF(tData[BezoekLangStart],"&lt;"&amp;($A15661+1/24))-COUNTIF(tData[BezoekLangEind],"&lt;="&amp;$A15661)</f>
        <v/>
      </c>
      <c r="G15661" s="15">
        <f>IF($D15661=1,$B15661*100+$C15661,-1)</f>
        <v/>
      </c>
      <c r="H15661" s="15">
        <f>IF($D15661=1,$B15661,-1)</f>
        <v/>
      </c>
      <c r="I15661" s="15">
        <f>IF($D15661=1,$C15661,-1)</f>
        <v/>
      </c>
    </row>
    <row r="15662">
      <c r="A15662" s="33" t="n">
        <v>45944.45833333334</v>
      </c>
      <c r="B15662" s="15">
        <f>WEEKDAY($A15662,2)</f>
        <v/>
      </c>
      <c r="C15662" s="15">
        <f>HOUR($A15662)</f>
        <v/>
      </c>
      <c r="D15662" s="15">
        <f>IF(AND($A15662&gt;=Instellingen!$B$6,$A15662&lt;Instellingen!$B$7),1,0)</f>
        <v/>
      </c>
      <c r="E15662" s="15">
        <f>COUNTIF(tData[BezoekStart],"&lt;"&amp;($A15662+1/24))-COUNTIF(tData[BezoekEind],"&lt;="&amp;$A15662)</f>
        <v/>
      </c>
      <c r="F15662" s="15">
        <f>COUNTIF(tData[BezoekLangStart],"&lt;"&amp;($A15662+1/24))-COUNTIF(tData[BezoekLangEind],"&lt;="&amp;$A15662)</f>
        <v/>
      </c>
      <c r="G15662" s="15">
        <f>IF($D15662=1,$B15662*100+$C15662,-1)</f>
        <v/>
      </c>
      <c r="H15662" s="15">
        <f>IF($D15662=1,$B15662,-1)</f>
        <v/>
      </c>
      <c r="I15662" s="15">
        <f>IF($D15662=1,$C15662,-1)</f>
        <v/>
      </c>
    </row>
    <row r="15663">
      <c r="A15663" s="33" t="n">
        <v>45944.5</v>
      </c>
      <c r="B15663" s="15">
        <f>WEEKDAY($A15663,2)</f>
        <v/>
      </c>
      <c r="C15663" s="15">
        <f>HOUR($A15663)</f>
        <v/>
      </c>
      <c r="D15663" s="15">
        <f>IF(AND($A15663&gt;=Instellingen!$B$6,$A15663&lt;Instellingen!$B$7),1,0)</f>
        <v/>
      </c>
      <c r="E15663" s="15">
        <f>COUNTIF(tData[BezoekStart],"&lt;"&amp;($A15663+1/24))-COUNTIF(tData[BezoekEind],"&lt;="&amp;$A15663)</f>
        <v/>
      </c>
      <c r="F15663" s="15">
        <f>COUNTIF(tData[BezoekLangStart],"&lt;"&amp;($A15663+1/24))-COUNTIF(tData[BezoekLangEind],"&lt;="&amp;$A15663)</f>
        <v/>
      </c>
      <c r="G15663" s="15">
        <f>IF($D15663=1,$B15663*100+$C15663,-1)</f>
        <v/>
      </c>
      <c r="H15663" s="15">
        <f>IF($D15663=1,$B15663,-1)</f>
        <v/>
      </c>
      <c r="I15663" s="15">
        <f>IF($D15663=1,$C15663,-1)</f>
        <v/>
      </c>
    </row>
    <row r="15664">
      <c r="A15664" s="33" t="n">
        <v>45944.54166666666</v>
      </c>
      <c r="B15664" s="15">
        <f>WEEKDAY($A15664,2)</f>
        <v/>
      </c>
      <c r="C15664" s="15">
        <f>HOUR($A15664)</f>
        <v/>
      </c>
      <c r="D15664" s="15">
        <f>IF(AND($A15664&gt;=Instellingen!$B$6,$A15664&lt;Instellingen!$B$7),1,0)</f>
        <v/>
      </c>
      <c r="E15664" s="15">
        <f>COUNTIF(tData[BezoekStart],"&lt;"&amp;($A15664+1/24))-COUNTIF(tData[BezoekEind],"&lt;="&amp;$A15664)</f>
        <v/>
      </c>
      <c r="F15664" s="15">
        <f>COUNTIF(tData[BezoekLangStart],"&lt;"&amp;($A15664+1/24))-COUNTIF(tData[BezoekLangEind],"&lt;="&amp;$A15664)</f>
        <v/>
      </c>
      <c r="G15664" s="15">
        <f>IF($D15664=1,$B15664*100+$C15664,-1)</f>
        <v/>
      </c>
      <c r="H15664" s="15">
        <f>IF($D15664=1,$B15664,-1)</f>
        <v/>
      </c>
      <c r="I15664" s="15">
        <f>IF($D15664=1,$C15664,-1)</f>
        <v/>
      </c>
    </row>
    <row r="15665">
      <c r="A15665" s="33" t="n">
        <v>45944.58333333334</v>
      </c>
      <c r="B15665" s="15">
        <f>WEEKDAY($A15665,2)</f>
        <v/>
      </c>
      <c r="C15665" s="15">
        <f>HOUR($A15665)</f>
        <v/>
      </c>
      <c r="D15665" s="15">
        <f>IF(AND($A15665&gt;=Instellingen!$B$6,$A15665&lt;Instellingen!$B$7),1,0)</f>
        <v/>
      </c>
      <c r="E15665" s="15">
        <f>COUNTIF(tData[BezoekStart],"&lt;"&amp;($A15665+1/24))-COUNTIF(tData[BezoekEind],"&lt;="&amp;$A15665)</f>
        <v/>
      </c>
      <c r="F15665" s="15">
        <f>COUNTIF(tData[BezoekLangStart],"&lt;"&amp;($A15665+1/24))-COUNTIF(tData[BezoekLangEind],"&lt;="&amp;$A15665)</f>
        <v/>
      </c>
      <c r="G15665" s="15">
        <f>IF($D15665=1,$B15665*100+$C15665,-1)</f>
        <v/>
      </c>
      <c r="H15665" s="15">
        <f>IF($D15665=1,$B15665,-1)</f>
        <v/>
      </c>
      <c r="I15665" s="15">
        <f>IF($D15665=1,$C15665,-1)</f>
        <v/>
      </c>
    </row>
    <row r="15666">
      <c r="A15666" s="33" t="n">
        <v>45944.625</v>
      </c>
      <c r="B15666" s="15">
        <f>WEEKDAY($A15666,2)</f>
        <v/>
      </c>
      <c r="C15666" s="15">
        <f>HOUR($A15666)</f>
        <v/>
      </c>
      <c r="D15666" s="15">
        <f>IF(AND($A15666&gt;=Instellingen!$B$6,$A15666&lt;Instellingen!$B$7),1,0)</f>
        <v/>
      </c>
      <c r="E15666" s="15">
        <f>COUNTIF(tData[BezoekStart],"&lt;"&amp;($A15666+1/24))-COUNTIF(tData[BezoekEind],"&lt;="&amp;$A15666)</f>
        <v/>
      </c>
      <c r="F15666" s="15">
        <f>COUNTIF(tData[BezoekLangStart],"&lt;"&amp;($A15666+1/24))-COUNTIF(tData[BezoekLangEind],"&lt;="&amp;$A15666)</f>
        <v/>
      </c>
      <c r="G15666" s="15">
        <f>IF($D15666=1,$B15666*100+$C15666,-1)</f>
        <v/>
      </c>
      <c r="H15666" s="15">
        <f>IF($D15666=1,$B15666,-1)</f>
        <v/>
      </c>
      <c r="I15666" s="15">
        <f>IF($D15666=1,$C15666,-1)</f>
        <v/>
      </c>
    </row>
    <row r="15667">
      <c r="A15667" s="33" t="n">
        <v>45944.66666666666</v>
      </c>
      <c r="B15667" s="15">
        <f>WEEKDAY($A15667,2)</f>
        <v/>
      </c>
      <c r="C15667" s="15">
        <f>HOUR($A15667)</f>
        <v/>
      </c>
      <c r="D15667" s="15">
        <f>IF(AND($A15667&gt;=Instellingen!$B$6,$A15667&lt;Instellingen!$B$7),1,0)</f>
        <v/>
      </c>
      <c r="E15667" s="15">
        <f>COUNTIF(tData[BezoekStart],"&lt;"&amp;($A15667+1/24))-COUNTIF(tData[BezoekEind],"&lt;="&amp;$A15667)</f>
        <v/>
      </c>
      <c r="F15667" s="15">
        <f>COUNTIF(tData[BezoekLangStart],"&lt;"&amp;($A15667+1/24))-COUNTIF(tData[BezoekLangEind],"&lt;="&amp;$A15667)</f>
        <v/>
      </c>
      <c r="G15667" s="15">
        <f>IF($D15667=1,$B15667*100+$C15667,-1)</f>
        <v/>
      </c>
      <c r="H15667" s="15">
        <f>IF($D15667=1,$B15667,-1)</f>
        <v/>
      </c>
      <c r="I15667" s="15">
        <f>IF($D15667=1,$C15667,-1)</f>
        <v/>
      </c>
    </row>
    <row r="15668">
      <c r="A15668" s="33" t="n">
        <v>45944.70833333334</v>
      </c>
      <c r="B15668" s="15">
        <f>WEEKDAY($A15668,2)</f>
        <v/>
      </c>
      <c r="C15668" s="15">
        <f>HOUR($A15668)</f>
        <v/>
      </c>
      <c r="D15668" s="15">
        <f>IF(AND($A15668&gt;=Instellingen!$B$6,$A15668&lt;Instellingen!$B$7),1,0)</f>
        <v/>
      </c>
      <c r="E15668" s="15">
        <f>COUNTIF(tData[BezoekStart],"&lt;"&amp;($A15668+1/24))-COUNTIF(tData[BezoekEind],"&lt;="&amp;$A15668)</f>
        <v/>
      </c>
      <c r="F15668" s="15">
        <f>COUNTIF(tData[BezoekLangStart],"&lt;"&amp;($A15668+1/24))-COUNTIF(tData[BezoekLangEind],"&lt;="&amp;$A15668)</f>
        <v/>
      </c>
      <c r="G15668" s="15">
        <f>IF($D15668=1,$B15668*100+$C15668,-1)</f>
        <v/>
      </c>
      <c r="H15668" s="15">
        <f>IF($D15668=1,$B15668,-1)</f>
        <v/>
      </c>
      <c r="I15668" s="15">
        <f>IF($D15668=1,$C15668,-1)</f>
        <v/>
      </c>
    </row>
    <row r="15669">
      <c r="A15669" s="33" t="n">
        <v>45944.75</v>
      </c>
      <c r="B15669" s="15">
        <f>WEEKDAY($A15669,2)</f>
        <v/>
      </c>
      <c r="C15669" s="15">
        <f>HOUR($A15669)</f>
        <v/>
      </c>
      <c r="D15669" s="15">
        <f>IF(AND($A15669&gt;=Instellingen!$B$6,$A15669&lt;Instellingen!$B$7),1,0)</f>
        <v/>
      </c>
      <c r="E15669" s="15">
        <f>COUNTIF(tData[BezoekStart],"&lt;"&amp;($A15669+1/24))-COUNTIF(tData[BezoekEind],"&lt;="&amp;$A15669)</f>
        <v/>
      </c>
      <c r="F15669" s="15">
        <f>COUNTIF(tData[BezoekLangStart],"&lt;"&amp;($A15669+1/24))-COUNTIF(tData[BezoekLangEind],"&lt;="&amp;$A15669)</f>
        <v/>
      </c>
      <c r="G15669" s="15">
        <f>IF($D15669=1,$B15669*100+$C15669,-1)</f>
        <v/>
      </c>
      <c r="H15669" s="15">
        <f>IF($D15669=1,$B15669,-1)</f>
        <v/>
      </c>
      <c r="I15669" s="15">
        <f>IF($D15669=1,$C15669,-1)</f>
        <v/>
      </c>
    </row>
    <row r="15670">
      <c r="A15670" s="33" t="n">
        <v>45944.79166666666</v>
      </c>
      <c r="B15670" s="15">
        <f>WEEKDAY($A15670,2)</f>
        <v/>
      </c>
      <c r="C15670" s="15">
        <f>HOUR($A15670)</f>
        <v/>
      </c>
      <c r="D15670" s="15">
        <f>IF(AND($A15670&gt;=Instellingen!$B$6,$A15670&lt;Instellingen!$B$7),1,0)</f>
        <v/>
      </c>
      <c r="E15670" s="15">
        <f>COUNTIF(tData[BezoekStart],"&lt;"&amp;($A15670+1/24))-COUNTIF(tData[BezoekEind],"&lt;="&amp;$A15670)</f>
        <v/>
      </c>
      <c r="F15670" s="15">
        <f>COUNTIF(tData[BezoekLangStart],"&lt;"&amp;($A15670+1/24))-COUNTIF(tData[BezoekLangEind],"&lt;="&amp;$A15670)</f>
        <v/>
      </c>
      <c r="G15670" s="15">
        <f>IF($D15670=1,$B15670*100+$C15670,-1)</f>
        <v/>
      </c>
      <c r="H15670" s="15">
        <f>IF($D15670=1,$B15670,-1)</f>
        <v/>
      </c>
      <c r="I15670" s="15">
        <f>IF($D15670=1,$C15670,-1)</f>
        <v/>
      </c>
    </row>
    <row r="15671">
      <c r="A15671" s="33" t="n">
        <v>45944.83333333334</v>
      </c>
      <c r="B15671" s="15">
        <f>WEEKDAY($A15671,2)</f>
        <v/>
      </c>
      <c r="C15671" s="15">
        <f>HOUR($A15671)</f>
        <v/>
      </c>
      <c r="D15671" s="15">
        <f>IF(AND($A15671&gt;=Instellingen!$B$6,$A15671&lt;Instellingen!$B$7),1,0)</f>
        <v/>
      </c>
      <c r="E15671" s="15">
        <f>COUNTIF(tData[BezoekStart],"&lt;"&amp;($A15671+1/24))-COUNTIF(tData[BezoekEind],"&lt;="&amp;$A15671)</f>
        <v/>
      </c>
      <c r="F15671" s="15">
        <f>COUNTIF(tData[BezoekLangStart],"&lt;"&amp;($A15671+1/24))-COUNTIF(tData[BezoekLangEind],"&lt;="&amp;$A15671)</f>
        <v/>
      </c>
      <c r="G15671" s="15">
        <f>IF($D15671=1,$B15671*100+$C15671,-1)</f>
        <v/>
      </c>
      <c r="H15671" s="15">
        <f>IF($D15671=1,$B15671,-1)</f>
        <v/>
      </c>
      <c r="I15671" s="15">
        <f>IF($D15671=1,$C15671,-1)</f>
        <v/>
      </c>
    </row>
    <row r="15672">
      <c r="A15672" s="33" t="n">
        <v>45944.875</v>
      </c>
      <c r="B15672" s="15">
        <f>WEEKDAY($A15672,2)</f>
        <v/>
      </c>
      <c r="C15672" s="15">
        <f>HOUR($A15672)</f>
        <v/>
      </c>
      <c r="D15672" s="15">
        <f>IF(AND($A15672&gt;=Instellingen!$B$6,$A15672&lt;Instellingen!$B$7),1,0)</f>
        <v/>
      </c>
      <c r="E15672" s="15">
        <f>COUNTIF(tData[BezoekStart],"&lt;"&amp;($A15672+1/24))-COUNTIF(tData[BezoekEind],"&lt;="&amp;$A15672)</f>
        <v/>
      </c>
      <c r="F15672" s="15">
        <f>COUNTIF(tData[BezoekLangStart],"&lt;"&amp;($A15672+1/24))-COUNTIF(tData[BezoekLangEind],"&lt;="&amp;$A15672)</f>
        <v/>
      </c>
      <c r="G15672" s="15">
        <f>IF($D15672=1,$B15672*100+$C15672,-1)</f>
        <v/>
      </c>
      <c r="H15672" s="15">
        <f>IF($D15672=1,$B15672,-1)</f>
        <v/>
      </c>
      <c r="I15672" s="15">
        <f>IF($D15672=1,$C15672,-1)</f>
        <v/>
      </c>
    </row>
    <row r="15673">
      <c r="A15673" s="33" t="n">
        <v>45944.91666666666</v>
      </c>
      <c r="B15673" s="15">
        <f>WEEKDAY($A15673,2)</f>
        <v/>
      </c>
      <c r="C15673" s="15">
        <f>HOUR($A15673)</f>
        <v/>
      </c>
      <c r="D15673" s="15">
        <f>IF(AND($A15673&gt;=Instellingen!$B$6,$A15673&lt;Instellingen!$B$7),1,0)</f>
        <v/>
      </c>
      <c r="E15673" s="15">
        <f>COUNTIF(tData[BezoekStart],"&lt;"&amp;($A15673+1/24))-COUNTIF(tData[BezoekEind],"&lt;="&amp;$A15673)</f>
        <v/>
      </c>
      <c r="F15673" s="15">
        <f>COUNTIF(tData[BezoekLangStart],"&lt;"&amp;($A15673+1/24))-COUNTIF(tData[BezoekLangEind],"&lt;="&amp;$A15673)</f>
        <v/>
      </c>
      <c r="G15673" s="15">
        <f>IF($D15673=1,$B15673*100+$C15673,-1)</f>
        <v/>
      </c>
      <c r="H15673" s="15">
        <f>IF($D15673=1,$B15673,-1)</f>
        <v/>
      </c>
      <c r="I15673" s="15">
        <f>IF($D15673=1,$C15673,-1)</f>
        <v/>
      </c>
    </row>
    <row r="15674">
      <c r="A15674" s="33" t="n">
        <v>45944.95833333334</v>
      </c>
      <c r="B15674" s="15">
        <f>WEEKDAY($A15674,2)</f>
        <v/>
      </c>
      <c r="C15674" s="15">
        <f>HOUR($A15674)</f>
        <v/>
      </c>
      <c r="D15674" s="15">
        <f>IF(AND($A15674&gt;=Instellingen!$B$6,$A15674&lt;Instellingen!$B$7),1,0)</f>
        <v/>
      </c>
      <c r="E15674" s="15">
        <f>COUNTIF(tData[BezoekStart],"&lt;"&amp;($A15674+1/24))-COUNTIF(tData[BezoekEind],"&lt;="&amp;$A15674)</f>
        <v/>
      </c>
      <c r="F15674" s="15">
        <f>COUNTIF(tData[BezoekLangStart],"&lt;"&amp;($A15674+1/24))-COUNTIF(tData[BezoekLangEind],"&lt;="&amp;$A15674)</f>
        <v/>
      </c>
      <c r="G15674" s="15">
        <f>IF($D15674=1,$B15674*100+$C15674,-1)</f>
        <v/>
      </c>
      <c r="H15674" s="15">
        <f>IF($D15674=1,$B15674,-1)</f>
        <v/>
      </c>
      <c r="I15674" s="15">
        <f>IF($D15674=1,$C15674,-1)</f>
        <v/>
      </c>
    </row>
    <row r="15675">
      <c r="A15675" s="33" t="n">
        <v>45945</v>
      </c>
      <c r="B15675" s="15">
        <f>WEEKDAY($A15675,2)</f>
        <v/>
      </c>
      <c r="C15675" s="15">
        <f>HOUR($A15675)</f>
        <v/>
      </c>
      <c r="D15675" s="15">
        <f>IF(AND($A15675&gt;=Instellingen!$B$6,$A15675&lt;Instellingen!$B$7),1,0)</f>
        <v/>
      </c>
      <c r="E15675" s="15">
        <f>COUNTIF(tData[BezoekStart],"&lt;"&amp;($A15675+1/24))-COUNTIF(tData[BezoekEind],"&lt;="&amp;$A15675)</f>
        <v/>
      </c>
      <c r="F15675" s="15">
        <f>COUNTIF(tData[BezoekLangStart],"&lt;"&amp;($A15675+1/24))-COUNTIF(tData[BezoekLangEind],"&lt;="&amp;$A15675)</f>
        <v/>
      </c>
      <c r="G15675" s="15">
        <f>IF($D15675=1,$B15675*100+$C15675,-1)</f>
        <v/>
      </c>
      <c r="H15675" s="15">
        <f>IF($D15675=1,$B15675,-1)</f>
        <v/>
      </c>
      <c r="I15675" s="15">
        <f>IF($D15675=1,$C15675,-1)</f>
        <v/>
      </c>
    </row>
    <row r="15676">
      <c r="A15676" s="33" t="n">
        <v>45945.04166666666</v>
      </c>
      <c r="B15676" s="15">
        <f>WEEKDAY($A15676,2)</f>
        <v/>
      </c>
      <c r="C15676" s="15">
        <f>HOUR($A15676)</f>
        <v/>
      </c>
      <c r="D15676" s="15">
        <f>IF(AND($A15676&gt;=Instellingen!$B$6,$A15676&lt;Instellingen!$B$7),1,0)</f>
        <v/>
      </c>
      <c r="E15676" s="15">
        <f>COUNTIF(tData[BezoekStart],"&lt;"&amp;($A15676+1/24))-COUNTIF(tData[BezoekEind],"&lt;="&amp;$A15676)</f>
        <v/>
      </c>
      <c r="F15676" s="15">
        <f>COUNTIF(tData[BezoekLangStart],"&lt;"&amp;($A15676+1/24))-COUNTIF(tData[BezoekLangEind],"&lt;="&amp;$A15676)</f>
        <v/>
      </c>
      <c r="G15676" s="15">
        <f>IF($D15676=1,$B15676*100+$C15676,-1)</f>
        <v/>
      </c>
      <c r="H15676" s="15">
        <f>IF($D15676=1,$B15676,-1)</f>
        <v/>
      </c>
      <c r="I15676" s="15">
        <f>IF($D15676=1,$C15676,-1)</f>
        <v/>
      </c>
    </row>
    <row r="15677">
      <c r="A15677" s="33" t="n">
        <v>45945.08333333334</v>
      </c>
      <c r="B15677" s="15">
        <f>WEEKDAY($A15677,2)</f>
        <v/>
      </c>
      <c r="C15677" s="15">
        <f>HOUR($A15677)</f>
        <v/>
      </c>
      <c r="D15677" s="15">
        <f>IF(AND($A15677&gt;=Instellingen!$B$6,$A15677&lt;Instellingen!$B$7),1,0)</f>
        <v/>
      </c>
      <c r="E15677" s="15">
        <f>COUNTIF(tData[BezoekStart],"&lt;"&amp;($A15677+1/24))-COUNTIF(tData[BezoekEind],"&lt;="&amp;$A15677)</f>
        <v/>
      </c>
      <c r="F15677" s="15">
        <f>COUNTIF(tData[BezoekLangStart],"&lt;"&amp;($A15677+1/24))-COUNTIF(tData[BezoekLangEind],"&lt;="&amp;$A15677)</f>
        <v/>
      </c>
      <c r="G15677" s="15">
        <f>IF($D15677=1,$B15677*100+$C15677,-1)</f>
        <v/>
      </c>
      <c r="H15677" s="15">
        <f>IF($D15677=1,$B15677,-1)</f>
        <v/>
      </c>
      <c r="I15677" s="15">
        <f>IF($D15677=1,$C15677,-1)</f>
        <v/>
      </c>
    </row>
    <row r="15678">
      <c r="A15678" s="33" t="n">
        <v>45945.125</v>
      </c>
      <c r="B15678" s="15">
        <f>WEEKDAY($A15678,2)</f>
        <v/>
      </c>
      <c r="C15678" s="15">
        <f>HOUR($A15678)</f>
        <v/>
      </c>
      <c r="D15678" s="15">
        <f>IF(AND($A15678&gt;=Instellingen!$B$6,$A15678&lt;Instellingen!$B$7),1,0)</f>
        <v/>
      </c>
      <c r="E15678" s="15">
        <f>COUNTIF(tData[BezoekStart],"&lt;"&amp;($A15678+1/24))-COUNTIF(tData[BezoekEind],"&lt;="&amp;$A15678)</f>
        <v/>
      </c>
      <c r="F15678" s="15">
        <f>COUNTIF(tData[BezoekLangStart],"&lt;"&amp;($A15678+1/24))-COUNTIF(tData[BezoekLangEind],"&lt;="&amp;$A15678)</f>
        <v/>
      </c>
      <c r="G15678" s="15">
        <f>IF($D15678=1,$B15678*100+$C15678,-1)</f>
        <v/>
      </c>
      <c r="H15678" s="15">
        <f>IF($D15678=1,$B15678,-1)</f>
        <v/>
      </c>
      <c r="I15678" s="15">
        <f>IF($D15678=1,$C15678,-1)</f>
        <v/>
      </c>
    </row>
    <row r="15679">
      <c r="A15679" s="33" t="n">
        <v>45945.16666666666</v>
      </c>
      <c r="B15679" s="15">
        <f>WEEKDAY($A15679,2)</f>
        <v/>
      </c>
      <c r="C15679" s="15">
        <f>HOUR($A15679)</f>
        <v/>
      </c>
      <c r="D15679" s="15">
        <f>IF(AND($A15679&gt;=Instellingen!$B$6,$A15679&lt;Instellingen!$B$7),1,0)</f>
        <v/>
      </c>
      <c r="E15679" s="15">
        <f>COUNTIF(tData[BezoekStart],"&lt;"&amp;($A15679+1/24))-COUNTIF(tData[BezoekEind],"&lt;="&amp;$A15679)</f>
        <v/>
      </c>
      <c r="F15679" s="15">
        <f>COUNTIF(tData[BezoekLangStart],"&lt;"&amp;($A15679+1/24))-COUNTIF(tData[BezoekLangEind],"&lt;="&amp;$A15679)</f>
        <v/>
      </c>
      <c r="G15679" s="15">
        <f>IF($D15679=1,$B15679*100+$C15679,-1)</f>
        <v/>
      </c>
      <c r="H15679" s="15">
        <f>IF($D15679=1,$B15679,-1)</f>
        <v/>
      </c>
      <c r="I15679" s="15">
        <f>IF($D15679=1,$C15679,-1)</f>
        <v/>
      </c>
    </row>
    <row r="15680">
      <c r="A15680" s="33" t="n">
        <v>45945.20833333334</v>
      </c>
      <c r="B15680" s="15">
        <f>WEEKDAY($A15680,2)</f>
        <v/>
      </c>
      <c r="C15680" s="15">
        <f>HOUR($A15680)</f>
        <v/>
      </c>
      <c r="D15680" s="15">
        <f>IF(AND($A15680&gt;=Instellingen!$B$6,$A15680&lt;Instellingen!$B$7),1,0)</f>
        <v/>
      </c>
      <c r="E15680" s="15">
        <f>COUNTIF(tData[BezoekStart],"&lt;"&amp;($A15680+1/24))-COUNTIF(tData[BezoekEind],"&lt;="&amp;$A15680)</f>
        <v/>
      </c>
      <c r="F15680" s="15">
        <f>COUNTIF(tData[BezoekLangStart],"&lt;"&amp;($A15680+1/24))-COUNTIF(tData[BezoekLangEind],"&lt;="&amp;$A15680)</f>
        <v/>
      </c>
      <c r="G15680" s="15">
        <f>IF($D15680=1,$B15680*100+$C15680,-1)</f>
        <v/>
      </c>
      <c r="H15680" s="15">
        <f>IF($D15680=1,$B15680,-1)</f>
        <v/>
      </c>
      <c r="I15680" s="15">
        <f>IF($D15680=1,$C15680,-1)</f>
        <v/>
      </c>
    </row>
    <row r="15681">
      <c r="A15681" s="33" t="n">
        <v>45945.25</v>
      </c>
      <c r="B15681" s="15">
        <f>WEEKDAY($A15681,2)</f>
        <v/>
      </c>
      <c r="C15681" s="15">
        <f>HOUR($A15681)</f>
        <v/>
      </c>
      <c r="D15681" s="15">
        <f>IF(AND($A15681&gt;=Instellingen!$B$6,$A15681&lt;Instellingen!$B$7),1,0)</f>
        <v/>
      </c>
      <c r="E15681" s="15">
        <f>COUNTIF(tData[BezoekStart],"&lt;"&amp;($A15681+1/24))-COUNTIF(tData[BezoekEind],"&lt;="&amp;$A15681)</f>
        <v/>
      </c>
      <c r="F15681" s="15">
        <f>COUNTIF(tData[BezoekLangStart],"&lt;"&amp;($A15681+1/24))-COUNTIF(tData[BezoekLangEind],"&lt;="&amp;$A15681)</f>
        <v/>
      </c>
      <c r="G15681" s="15">
        <f>IF($D15681=1,$B15681*100+$C15681,-1)</f>
        <v/>
      </c>
      <c r="H15681" s="15">
        <f>IF($D15681=1,$B15681,-1)</f>
        <v/>
      </c>
      <c r="I15681" s="15">
        <f>IF($D15681=1,$C15681,-1)</f>
        <v/>
      </c>
    </row>
    <row r="15682">
      <c r="A15682" s="33" t="n">
        <v>45945.29166666666</v>
      </c>
      <c r="B15682" s="15">
        <f>WEEKDAY($A15682,2)</f>
        <v/>
      </c>
      <c r="C15682" s="15">
        <f>HOUR($A15682)</f>
        <v/>
      </c>
      <c r="D15682" s="15">
        <f>IF(AND($A15682&gt;=Instellingen!$B$6,$A15682&lt;Instellingen!$B$7),1,0)</f>
        <v/>
      </c>
      <c r="E15682" s="15">
        <f>COUNTIF(tData[BezoekStart],"&lt;"&amp;($A15682+1/24))-COUNTIF(tData[BezoekEind],"&lt;="&amp;$A15682)</f>
        <v/>
      </c>
      <c r="F15682" s="15">
        <f>COUNTIF(tData[BezoekLangStart],"&lt;"&amp;($A15682+1/24))-COUNTIF(tData[BezoekLangEind],"&lt;="&amp;$A15682)</f>
        <v/>
      </c>
      <c r="G15682" s="15">
        <f>IF($D15682=1,$B15682*100+$C15682,-1)</f>
        <v/>
      </c>
      <c r="H15682" s="15">
        <f>IF($D15682=1,$B15682,-1)</f>
        <v/>
      </c>
      <c r="I15682" s="15">
        <f>IF($D15682=1,$C15682,-1)</f>
        <v/>
      </c>
    </row>
    <row r="15683">
      <c r="A15683" s="33" t="n">
        <v>45945.33333333334</v>
      </c>
      <c r="B15683" s="15">
        <f>WEEKDAY($A15683,2)</f>
        <v/>
      </c>
      <c r="C15683" s="15">
        <f>HOUR($A15683)</f>
        <v/>
      </c>
      <c r="D15683" s="15">
        <f>IF(AND($A15683&gt;=Instellingen!$B$6,$A15683&lt;Instellingen!$B$7),1,0)</f>
        <v/>
      </c>
      <c r="E15683" s="15">
        <f>COUNTIF(tData[BezoekStart],"&lt;"&amp;($A15683+1/24))-COUNTIF(tData[BezoekEind],"&lt;="&amp;$A15683)</f>
        <v/>
      </c>
      <c r="F15683" s="15">
        <f>COUNTIF(tData[BezoekLangStart],"&lt;"&amp;($A15683+1/24))-COUNTIF(tData[BezoekLangEind],"&lt;="&amp;$A15683)</f>
        <v/>
      </c>
      <c r="G15683" s="15">
        <f>IF($D15683=1,$B15683*100+$C15683,-1)</f>
        <v/>
      </c>
      <c r="H15683" s="15">
        <f>IF($D15683=1,$B15683,-1)</f>
        <v/>
      </c>
      <c r="I15683" s="15">
        <f>IF($D15683=1,$C15683,-1)</f>
        <v/>
      </c>
    </row>
    <row r="15684">
      <c r="A15684" s="33" t="n">
        <v>45945.375</v>
      </c>
      <c r="B15684" s="15">
        <f>WEEKDAY($A15684,2)</f>
        <v/>
      </c>
      <c r="C15684" s="15">
        <f>HOUR($A15684)</f>
        <v/>
      </c>
      <c r="D15684" s="15">
        <f>IF(AND($A15684&gt;=Instellingen!$B$6,$A15684&lt;Instellingen!$B$7),1,0)</f>
        <v/>
      </c>
      <c r="E15684" s="15">
        <f>COUNTIF(tData[BezoekStart],"&lt;"&amp;($A15684+1/24))-COUNTIF(tData[BezoekEind],"&lt;="&amp;$A15684)</f>
        <v/>
      </c>
      <c r="F15684" s="15">
        <f>COUNTIF(tData[BezoekLangStart],"&lt;"&amp;($A15684+1/24))-COUNTIF(tData[BezoekLangEind],"&lt;="&amp;$A15684)</f>
        <v/>
      </c>
      <c r="G15684" s="15">
        <f>IF($D15684=1,$B15684*100+$C15684,-1)</f>
        <v/>
      </c>
      <c r="H15684" s="15">
        <f>IF($D15684=1,$B15684,-1)</f>
        <v/>
      </c>
      <c r="I15684" s="15">
        <f>IF($D15684=1,$C15684,-1)</f>
        <v/>
      </c>
    </row>
    <row r="15685">
      <c r="A15685" s="33" t="n">
        <v>45945.41666666666</v>
      </c>
      <c r="B15685" s="15">
        <f>WEEKDAY($A15685,2)</f>
        <v/>
      </c>
      <c r="C15685" s="15">
        <f>HOUR($A15685)</f>
        <v/>
      </c>
      <c r="D15685" s="15">
        <f>IF(AND($A15685&gt;=Instellingen!$B$6,$A15685&lt;Instellingen!$B$7),1,0)</f>
        <v/>
      </c>
      <c r="E15685" s="15">
        <f>COUNTIF(tData[BezoekStart],"&lt;"&amp;($A15685+1/24))-COUNTIF(tData[BezoekEind],"&lt;="&amp;$A15685)</f>
        <v/>
      </c>
      <c r="F15685" s="15">
        <f>COUNTIF(tData[BezoekLangStart],"&lt;"&amp;($A15685+1/24))-COUNTIF(tData[BezoekLangEind],"&lt;="&amp;$A15685)</f>
        <v/>
      </c>
      <c r="G15685" s="15">
        <f>IF($D15685=1,$B15685*100+$C15685,-1)</f>
        <v/>
      </c>
      <c r="H15685" s="15">
        <f>IF($D15685=1,$B15685,-1)</f>
        <v/>
      </c>
      <c r="I15685" s="15">
        <f>IF($D15685=1,$C15685,-1)</f>
        <v/>
      </c>
    </row>
    <row r="15686">
      <c r="A15686" s="33" t="n">
        <v>45945.45833333334</v>
      </c>
      <c r="B15686" s="15">
        <f>WEEKDAY($A15686,2)</f>
        <v/>
      </c>
      <c r="C15686" s="15">
        <f>HOUR($A15686)</f>
        <v/>
      </c>
      <c r="D15686" s="15">
        <f>IF(AND($A15686&gt;=Instellingen!$B$6,$A15686&lt;Instellingen!$B$7),1,0)</f>
        <v/>
      </c>
      <c r="E15686" s="15">
        <f>COUNTIF(tData[BezoekStart],"&lt;"&amp;($A15686+1/24))-COUNTIF(tData[BezoekEind],"&lt;="&amp;$A15686)</f>
        <v/>
      </c>
      <c r="F15686" s="15">
        <f>COUNTIF(tData[BezoekLangStart],"&lt;"&amp;($A15686+1/24))-COUNTIF(tData[BezoekLangEind],"&lt;="&amp;$A15686)</f>
        <v/>
      </c>
      <c r="G15686" s="15">
        <f>IF($D15686=1,$B15686*100+$C15686,-1)</f>
        <v/>
      </c>
      <c r="H15686" s="15">
        <f>IF($D15686=1,$B15686,-1)</f>
        <v/>
      </c>
      <c r="I15686" s="15">
        <f>IF($D15686=1,$C15686,-1)</f>
        <v/>
      </c>
    </row>
    <row r="15687">
      <c r="A15687" s="33" t="n">
        <v>45945.5</v>
      </c>
      <c r="B15687" s="15">
        <f>WEEKDAY($A15687,2)</f>
        <v/>
      </c>
      <c r="C15687" s="15">
        <f>HOUR($A15687)</f>
        <v/>
      </c>
      <c r="D15687" s="15">
        <f>IF(AND($A15687&gt;=Instellingen!$B$6,$A15687&lt;Instellingen!$B$7),1,0)</f>
        <v/>
      </c>
      <c r="E15687" s="15">
        <f>COUNTIF(tData[BezoekStart],"&lt;"&amp;($A15687+1/24))-COUNTIF(tData[BezoekEind],"&lt;="&amp;$A15687)</f>
        <v/>
      </c>
      <c r="F15687" s="15">
        <f>COUNTIF(tData[BezoekLangStart],"&lt;"&amp;($A15687+1/24))-COUNTIF(tData[BezoekLangEind],"&lt;="&amp;$A15687)</f>
        <v/>
      </c>
      <c r="G15687" s="15">
        <f>IF($D15687=1,$B15687*100+$C15687,-1)</f>
        <v/>
      </c>
      <c r="H15687" s="15">
        <f>IF($D15687=1,$B15687,-1)</f>
        <v/>
      </c>
      <c r="I15687" s="15">
        <f>IF($D15687=1,$C15687,-1)</f>
        <v/>
      </c>
    </row>
    <row r="15688">
      <c r="A15688" s="33" t="n">
        <v>45945.54166666666</v>
      </c>
      <c r="B15688" s="15">
        <f>WEEKDAY($A15688,2)</f>
        <v/>
      </c>
      <c r="C15688" s="15">
        <f>HOUR($A15688)</f>
        <v/>
      </c>
      <c r="D15688" s="15">
        <f>IF(AND($A15688&gt;=Instellingen!$B$6,$A15688&lt;Instellingen!$B$7),1,0)</f>
        <v/>
      </c>
      <c r="E15688" s="15">
        <f>COUNTIF(tData[BezoekStart],"&lt;"&amp;($A15688+1/24))-COUNTIF(tData[BezoekEind],"&lt;="&amp;$A15688)</f>
        <v/>
      </c>
      <c r="F15688" s="15">
        <f>COUNTIF(tData[BezoekLangStart],"&lt;"&amp;($A15688+1/24))-COUNTIF(tData[BezoekLangEind],"&lt;="&amp;$A15688)</f>
        <v/>
      </c>
      <c r="G15688" s="15">
        <f>IF($D15688=1,$B15688*100+$C15688,-1)</f>
        <v/>
      </c>
      <c r="H15688" s="15">
        <f>IF($D15688=1,$B15688,-1)</f>
        <v/>
      </c>
      <c r="I15688" s="15">
        <f>IF($D15688=1,$C15688,-1)</f>
        <v/>
      </c>
    </row>
    <row r="15689">
      <c r="A15689" s="33" t="n">
        <v>45945.58333333334</v>
      </c>
      <c r="B15689" s="15">
        <f>WEEKDAY($A15689,2)</f>
        <v/>
      </c>
      <c r="C15689" s="15">
        <f>HOUR($A15689)</f>
        <v/>
      </c>
      <c r="D15689" s="15">
        <f>IF(AND($A15689&gt;=Instellingen!$B$6,$A15689&lt;Instellingen!$B$7),1,0)</f>
        <v/>
      </c>
      <c r="E15689" s="15">
        <f>COUNTIF(tData[BezoekStart],"&lt;"&amp;($A15689+1/24))-COUNTIF(tData[BezoekEind],"&lt;="&amp;$A15689)</f>
        <v/>
      </c>
      <c r="F15689" s="15">
        <f>COUNTIF(tData[BezoekLangStart],"&lt;"&amp;($A15689+1/24))-COUNTIF(tData[BezoekLangEind],"&lt;="&amp;$A15689)</f>
        <v/>
      </c>
      <c r="G15689" s="15">
        <f>IF($D15689=1,$B15689*100+$C15689,-1)</f>
        <v/>
      </c>
      <c r="H15689" s="15">
        <f>IF($D15689=1,$B15689,-1)</f>
        <v/>
      </c>
      <c r="I15689" s="15">
        <f>IF($D15689=1,$C15689,-1)</f>
        <v/>
      </c>
    </row>
    <row r="15690">
      <c r="A15690" s="33" t="n">
        <v>45945.625</v>
      </c>
      <c r="B15690" s="15">
        <f>WEEKDAY($A15690,2)</f>
        <v/>
      </c>
      <c r="C15690" s="15">
        <f>HOUR($A15690)</f>
        <v/>
      </c>
      <c r="D15690" s="15">
        <f>IF(AND($A15690&gt;=Instellingen!$B$6,$A15690&lt;Instellingen!$B$7),1,0)</f>
        <v/>
      </c>
      <c r="E15690" s="15">
        <f>COUNTIF(tData[BezoekStart],"&lt;"&amp;($A15690+1/24))-COUNTIF(tData[BezoekEind],"&lt;="&amp;$A15690)</f>
        <v/>
      </c>
      <c r="F15690" s="15">
        <f>COUNTIF(tData[BezoekLangStart],"&lt;"&amp;($A15690+1/24))-COUNTIF(tData[BezoekLangEind],"&lt;="&amp;$A15690)</f>
        <v/>
      </c>
      <c r="G15690" s="15">
        <f>IF($D15690=1,$B15690*100+$C15690,-1)</f>
        <v/>
      </c>
      <c r="H15690" s="15">
        <f>IF($D15690=1,$B15690,-1)</f>
        <v/>
      </c>
      <c r="I15690" s="15">
        <f>IF($D15690=1,$C15690,-1)</f>
        <v/>
      </c>
    </row>
    <row r="15691">
      <c r="A15691" s="33" t="n">
        <v>45945.66666666666</v>
      </c>
      <c r="B15691" s="15">
        <f>WEEKDAY($A15691,2)</f>
        <v/>
      </c>
      <c r="C15691" s="15">
        <f>HOUR($A15691)</f>
        <v/>
      </c>
      <c r="D15691" s="15">
        <f>IF(AND($A15691&gt;=Instellingen!$B$6,$A15691&lt;Instellingen!$B$7),1,0)</f>
        <v/>
      </c>
      <c r="E15691" s="15">
        <f>COUNTIF(tData[BezoekStart],"&lt;"&amp;($A15691+1/24))-COUNTIF(tData[BezoekEind],"&lt;="&amp;$A15691)</f>
        <v/>
      </c>
      <c r="F15691" s="15">
        <f>COUNTIF(tData[BezoekLangStart],"&lt;"&amp;($A15691+1/24))-COUNTIF(tData[BezoekLangEind],"&lt;="&amp;$A15691)</f>
        <v/>
      </c>
      <c r="G15691" s="15">
        <f>IF($D15691=1,$B15691*100+$C15691,-1)</f>
        <v/>
      </c>
      <c r="H15691" s="15">
        <f>IF($D15691=1,$B15691,-1)</f>
        <v/>
      </c>
      <c r="I15691" s="15">
        <f>IF($D15691=1,$C15691,-1)</f>
        <v/>
      </c>
    </row>
    <row r="15692">
      <c r="A15692" s="33" t="n">
        <v>45945.70833333334</v>
      </c>
      <c r="B15692" s="15">
        <f>WEEKDAY($A15692,2)</f>
        <v/>
      </c>
      <c r="C15692" s="15">
        <f>HOUR($A15692)</f>
        <v/>
      </c>
      <c r="D15692" s="15">
        <f>IF(AND($A15692&gt;=Instellingen!$B$6,$A15692&lt;Instellingen!$B$7),1,0)</f>
        <v/>
      </c>
      <c r="E15692" s="15">
        <f>COUNTIF(tData[BezoekStart],"&lt;"&amp;($A15692+1/24))-COUNTIF(tData[BezoekEind],"&lt;="&amp;$A15692)</f>
        <v/>
      </c>
      <c r="F15692" s="15">
        <f>COUNTIF(tData[BezoekLangStart],"&lt;"&amp;($A15692+1/24))-COUNTIF(tData[BezoekLangEind],"&lt;="&amp;$A15692)</f>
        <v/>
      </c>
      <c r="G15692" s="15">
        <f>IF($D15692=1,$B15692*100+$C15692,-1)</f>
        <v/>
      </c>
      <c r="H15692" s="15">
        <f>IF($D15692=1,$B15692,-1)</f>
        <v/>
      </c>
      <c r="I15692" s="15">
        <f>IF($D15692=1,$C15692,-1)</f>
        <v/>
      </c>
    </row>
    <row r="15693">
      <c r="A15693" s="33" t="n">
        <v>45945.75</v>
      </c>
      <c r="B15693" s="15">
        <f>WEEKDAY($A15693,2)</f>
        <v/>
      </c>
      <c r="C15693" s="15">
        <f>HOUR($A15693)</f>
        <v/>
      </c>
      <c r="D15693" s="15">
        <f>IF(AND($A15693&gt;=Instellingen!$B$6,$A15693&lt;Instellingen!$B$7),1,0)</f>
        <v/>
      </c>
      <c r="E15693" s="15">
        <f>COUNTIF(tData[BezoekStart],"&lt;"&amp;($A15693+1/24))-COUNTIF(tData[BezoekEind],"&lt;="&amp;$A15693)</f>
        <v/>
      </c>
      <c r="F15693" s="15">
        <f>COUNTIF(tData[BezoekLangStart],"&lt;"&amp;($A15693+1/24))-COUNTIF(tData[BezoekLangEind],"&lt;="&amp;$A15693)</f>
        <v/>
      </c>
      <c r="G15693" s="15">
        <f>IF($D15693=1,$B15693*100+$C15693,-1)</f>
        <v/>
      </c>
      <c r="H15693" s="15">
        <f>IF($D15693=1,$B15693,-1)</f>
        <v/>
      </c>
      <c r="I15693" s="15">
        <f>IF($D15693=1,$C15693,-1)</f>
        <v/>
      </c>
    </row>
    <row r="15694">
      <c r="A15694" s="33" t="n">
        <v>45945.79166666666</v>
      </c>
      <c r="B15694" s="15">
        <f>WEEKDAY($A15694,2)</f>
        <v/>
      </c>
      <c r="C15694" s="15">
        <f>HOUR($A15694)</f>
        <v/>
      </c>
      <c r="D15694" s="15">
        <f>IF(AND($A15694&gt;=Instellingen!$B$6,$A15694&lt;Instellingen!$B$7),1,0)</f>
        <v/>
      </c>
      <c r="E15694" s="15">
        <f>COUNTIF(tData[BezoekStart],"&lt;"&amp;($A15694+1/24))-COUNTIF(tData[BezoekEind],"&lt;="&amp;$A15694)</f>
        <v/>
      </c>
      <c r="F15694" s="15">
        <f>COUNTIF(tData[BezoekLangStart],"&lt;"&amp;($A15694+1/24))-COUNTIF(tData[BezoekLangEind],"&lt;="&amp;$A15694)</f>
        <v/>
      </c>
      <c r="G15694" s="15">
        <f>IF($D15694=1,$B15694*100+$C15694,-1)</f>
        <v/>
      </c>
      <c r="H15694" s="15">
        <f>IF($D15694=1,$B15694,-1)</f>
        <v/>
      </c>
      <c r="I15694" s="15">
        <f>IF($D15694=1,$C15694,-1)</f>
        <v/>
      </c>
    </row>
    <row r="15695">
      <c r="A15695" s="33" t="n">
        <v>45945.83333333334</v>
      </c>
      <c r="B15695" s="15">
        <f>WEEKDAY($A15695,2)</f>
        <v/>
      </c>
      <c r="C15695" s="15">
        <f>HOUR($A15695)</f>
        <v/>
      </c>
      <c r="D15695" s="15">
        <f>IF(AND($A15695&gt;=Instellingen!$B$6,$A15695&lt;Instellingen!$B$7),1,0)</f>
        <v/>
      </c>
      <c r="E15695" s="15">
        <f>COUNTIF(tData[BezoekStart],"&lt;"&amp;($A15695+1/24))-COUNTIF(tData[BezoekEind],"&lt;="&amp;$A15695)</f>
        <v/>
      </c>
      <c r="F15695" s="15">
        <f>COUNTIF(tData[BezoekLangStart],"&lt;"&amp;($A15695+1/24))-COUNTIF(tData[BezoekLangEind],"&lt;="&amp;$A15695)</f>
        <v/>
      </c>
      <c r="G15695" s="15">
        <f>IF($D15695=1,$B15695*100+$C15695,-1)</f>
        <v/>
      </c>
      <c r="H15695" s="15">
        <f>IF($D15695=1,$B15695,-1)</f>
        <v/>
      </c>
      <c r="I15695" s="15">
        <f>IF($D15695=1,$C15695,-1)</f>
        <v/>
      </c>
    </row>
    <row r="15696">
      <c r="A15696" s="33" t="n">
        <v>45945.875</v>
      </c>
      <c r="B15696" s="15">
        <f>WEEKDAY($A15696,2)</f>
        <v/>
      </c>
      <c r="C15696" s="15">
        <f>HOUR($A15696)</f>
        <v/>
      </c>
      <c r="D15696" s="15">
        <f>IF(AND($A15696&gt;=Instellingen!$B$6,$A15696&lt;Instellingen!$B$7),1,0)</f>
        <v/>
      </c>
      <c r="E15696" s="15">
        <f>COUNTIF(tData[BezoekStart],"&lt;"&amp;($A15696+1/24))-COUNTIF(tData[BezoekEind],"&lt;="&amp;$A15696)</f>
        <v/>
      </c>
      <c r="F15696" s="15">
        <f>COUNTIF(tData[BezoekLangStart],"&lt;"&amp;($A15696+1/24))-COUNTIF(tData[BezoekLangEind],"&lt;="&amp;$A15696)</f>
        <v/>
      </c>
      <c r="G15696" s="15">
        <f>IF($D15696=1,$B15696*100+$C15696,-1)</f>
        <v/>
      </c>
      <c r="H15696" s="15">
        <f>IF($D15696=1,$B15696,-1)</f>
        <v/>
      </c>
      <c r="I15696" s="15">
        <f>IF($D15696=1,$C15696,-1)</f>
        <v/>
      </c>
    </row>
    <row r="15697">
      <c r="A15697" s="33" t="n">
        <v>45945.91666666666</v>
      </c>
      <c r="B15697" s="15">
        <f>WEEKDAY($A15697,2)</f>
        <v/>
      </c>
      <c r="C15697" s="15">
        <f>HOUR($A15697)</f>
        <v/>
      </c>
      <c r="D15697" s="15">
        <f>IF(AND($A15697&gt;=Instellingen!$B$6,$A15697&lt;Instellingen!$B$7),1,0)</f>
        <v/>
      </c>
      <c r="E15697" s="15">
        <f>COUNTIF(tData[BezoekStart],"&lt;"&amp;($A15697+1/24))-COUNTIF(tData[BezoekEind],"&lt;="&amp;$A15697)</f>
        <v/>
      </c>
      <c r="F15697" s="15">
        <f>COUNTIF(tData[BezoekLangStart],"&lt;"&amp;($A15697+1/24))-COUNTIF(tData[BezoekLangEind],"&lt;="&amp;$A15697)</f>
        <v/>
      </c>
      <c r="G15697" s="15">
        <f>IF($D15697=1,$B15697*100+$C15697,-1)</f>
        <v/>
      </c>
      <c r="H15697" s="15">
        <f>IF($D15697=1,$B15697,-1)</f>
        <v/>
      </c>
      <c r="I15697" s="15">
        <f>IF($D15697=1,$C15697,-1)</f>
        <v/>
      </c>
    </row>
    <row r="15698">
      <c r="A15698" s="33" t="n">
        <v>45945.95833333334</v>
      </c>
      <c r="B15698" s="15">
        <f>WEEKDAY($A15698,2)</f>
        <v/>
      </c>
      <c r="C15698" s="15">
        <f>HOUR($A15698)</f>
        <v/>
      </c>
      <c r="D15698" s="15">
        <f>IF(AND($A15698&gt;=Instellingen!$B$6,$A15698&lt;Instellingen!$B$7),1,0)</f>
        <v/>
      </c>
      <c r="E15698" s="15">
        <f>COUNTIF(tData[BezoekStart],"&lt;"&amp;($A15698+1/24))-COUNTIF(tData[BezoekEind],"&lt;="&amp;$A15698)</f>
        <v/>
      </c>
      <c r="F15698" s="15">
        <f>COUNTIF(tData[BezoekLangStart],"&lt;"&amp;($A15698+1/24))-COUNTIF(tData[BezoekLangEind],"&lt;="&amp;$A15698)</f>
        <v/>
      </c>
      <c r="G15698" s="15">
        <f>IF($D15698=1,$B15698*100+$C15698,-1)</f>
        <v/>
      </c>
      <c r="H15698" s="15">
        <f>IF($D15698=1,$B15698,-1)</f>
        <v/>
      </c>
      <c r="I15698" s="15">
        <f>IF($D15698=1,$C15698,-1)</f>
        <v/>
      </c>
    </row>
    <row r="15699">
      <c r="A15699" s="33" t="n">
        <v>45946</v>
      </c>
      <c r="B15699" s="15">
        <f>WEEKDAY($A15699,2)</f>
        <v/>
      </c>
      <c r="C15699" s="15">
        <f>HOUR($A15699)</f>
        <v/>
      </c>
      <c r="D15699" s="15">
        <f>IF(AND($A15699&gt;=Instellingen!$B$6,$A15699&lt;Instellingen!$B$7),1,0)</f>
        <v/>
      </c>
      <c r="E15699" s="15">
        <f>COUNTIF(tData[BezoekStart],"&lt;"&amp;($A15699+1/24))-COUNTIF(tData[BezoekEind],"&lt;="&amp;$A15699)</f>
        <v/>
      </c>
      <c r="F15699" s="15">
        <f>COUNTIF(tData[BezoekLangStart],"&lt;"&amp;($A15699+1/24))-COUNTIF(tData[BezoekLangEind],"&lt;="&amp;$A15699)</f>
        <v/>
      </c>
      <c r="G15699" s="15">
        <f>IF($D15699=1,$B15699*100+$C15699,-1)</f>
        <v/>
      </c>
      <c r="H15699" s="15">
        <f>IF($D15699=1,$B15699,-1)</f>
        <v/>
      </c>
      <c r="I15699" s="15">
        <f>IF($D15699=1,$C15699,-1)</f>
        <v/>
      </c>
    </row>
    <row r="15700">
      <c r="A15700" s="33" t="n">
        <v>45946.04166666666</v>
      </c>
      <c r="B15700" s="15">
        <f>WEEKDAY($A15700,2)</f>
        <v/>
      </c>
      <c r="C15700" s="15">
        <f>HOUR($A15700)</f>
        <v/>
      </c>
      <c r="D15700" s="15">
        <f>IF(AND($A15700&gt;=Instellingen!$B$6,$A15700&lt;Instellingen!$B$7),1,0)</f>
        <v/>
      </c>
      <c r="E15700" s="15">
        <f>COUNTIF(tData[BezoekStart],"&lt;"&amp;($A15700+1/24))-COUNTIF(tData[BezoekEind],"&lt;="&amp;$A15700)</f>
        <v/>
      </c>
      <c r="F15700" s="15">
        <f>COUNTIF(tData[BezoekLangStart],"&lt;"&amp;($A15700+1/24))-COUNTIF(tData[BezoekLangEind],"&lt;="&amp;$A15700)</f>
        <v/>
      </c>
      <c r="G15700" s="15">
        <f>IF($D15700=1,$B15700*100+$C15700,-1)</f>
        <v/>
      </c>
      <c r="H15700" s="15">
        <f>IF($D15700=1,$B15700,-1)</f>
        <v/>
      </c>
      <c r="I15700" s="15">
        <f>IF($D15700=1,$C15700,-1)</f>
        <v/>
      </c>
    </row>
    <row r="15701">
      <c r="A15701" s="33" t="n">
        <v>45946.08333333334</v>
      </c>
      <c r="B15701" s="15">
        <f>WEEKDAY($A15701,2)</f>
        <v/>
      </c>
      <c r="C15701" s="15">
        <f>HOUR($A15701)</f>
        <v/>
      </c>
      <c r="D15701" s="15">
        <f>IF(AND($A15701&gt;=Instellingen!$B$6,$A15701&lt;Instellingen!$B$7),1,0)</f>
        <v/>
      </c>
      <c r="E15701" s="15">
        <f>COUNTIF(tData[BezoekStart],"&lt;"&amp;($A15701+1/24))-COUNTIF(tData[BezoekEind],"&lt;="&amp;$A15701)</f>
        <v/>
      </c>
      <c r="F15701" s="15">
        <f>COUNTIF(tData[BezoekLangStart],"&lt;"&amp;($A15701+1/24))-COUNTIF(tData[BezoekLangEind],"&lt;="&amp;$A15701)</f>
        <v/>
      </c>
      <c r="G15701" s="15">
        <f>IF($D15701=1,$B15701*100+$C15701,-1)</f>
        <v/>
      </c>
      <c r="H15701" s="15">
        <f>IF($D15701=1,$B15701,-1)</f>
        <v/>
      </c>
      <c r="I15701" s="15">
        <f>IF($D15701=1,$C15701,-1)</f>
        <v/>
      </c>
    </row>
    <row r="15702">
      <c r="A15702" s="33" t="n">
        <v>45946.125</v>
      </c>
      <c r="B15702" s="15">
        <f>WEEKDAY($A15702,2)</f>
        <v/>
      </c>
      <c r="C15702" s="15">
        <f>HOUR($A15702)</f>
        <v/>
      </c>
      <c r="D15702" s="15">
        <f>IF(AND($A15702&gt;=Instellingen!$B$6,$A15702&lt;Instellingen!$B$7),1,0)</f>
        <v/>
      </c>
      <c r="E15702" s="15">
        <f>COUNTIF(tData[BezoekStart],"&lt;"&amp;($A15702+1/24))-COUNTIF(tData[BezoekEind],"&lt;="&amp;$A15702)</f>
        <v/>
      </c>
      <c r="F15702" s="15">
        <f>COUNTIF(tData[BezoekLangStart],"&lt;"&amp;($A15702+1/24))-COUNTIF(tData[BezoekLangEind],"&lt;="&amp;$A15702)</f>
        <v/>
      </c>
      <c r="G15702" s="15">
        <f>IF($D15702=1,$B15702*100+$C15702,-1)</f>
        <v/>
      </c>
      <c r="H15702" s="15">
        <f>IF($D15702=1,$B15702,-1)</f>
        <v/>
      </c>
      <c r="I15702" s="15">
        <f>IF($D15702=1,$C15702,-1)</f>
        <v/>
      </c>
    </row>
    <row r="15703">
      <c r="A15703" s="33" t="n">
        <v>45946.16666666666</v>
      </c>
      <c r="B15703" s="15">
        <f>WEEKDAY($A15703,2)</f>
        <v/>
      </c>
      <c r="C15703" s="15">
        <f>HOUR($A15703)</f>
        <v/>
      </c>
      <c r="D15703" s="15">
        <f>IF(AND($A15703&gt;=Instellingen!$B$6,$A15703&lt;Instellingen!$B$7),1,0)</f>
        <v/>
      </c>
      <c r="E15703" s="15">
        <f>COUNTIF(tData[BezoekStart],"&lt;"&amp;($A15703+1/24))-COUNTIF(tData[BezoekEind],"&lt;="&amp;$A15703)</f>
        <v/>
      </c>
      <c r="F15703" s="15">
        <f>COUNTIF(tData[BezoekLangStart],"&lt;"&amp;($A15703+1/24))-COUNTIF(tData[BezoekLangEind],"&lt;="&amp;$A15703)</f>
        <v/>
      </c>
      <c r="G15703" s="15">
        <f>IF($D15703=1,$B15703*100+$C15703,-1)</f>
        <v/>
      </c>
      <c r="H15703" s="15">
        <f>IF($D15703=1,$B15703,-1)</f>
        <v/>
      </c>
      <c r="I15703" s="15">
        <f>IF($D15703=1,$C15703,-1)</f>
        <v/>
      </c>
    </row>
    <row r="15704">
      <c r="A15704" s="33" t="n">
        <v>45946.20833333334</v>
      </c>
      <c r="B15704" s="15">
        <f>WEEKDAY($A15704,2)</f>
        <v/>
      </c>
      <c r="C15704" s="15">
        <f>HOUR($A15704)</f>
        <v/>
      </c>
      <c r="D15704" s="15">
        <f>IF(AND($A15704&gt;=Instellingen!$B$6,$A15704&lt;Instellingen!$B$7),1,0)</f>
        <v/>
      </c>
      <c r="E15704" s="15">
        <f>COUNTIF(tData[BezoekStart],"&lt;"&amp;($A15704+1/24))-COUNTIF(tData[BezoekEind],"&lt;="&amp;$A15704)</f>
        <v/>
      </c>
      <c r="F15704" s="15">
        <f>COUNTIF(tData[BezoekLangStart],"&lt;"&amp;($A15704+1/24))-COUNTIF(tData[BezoekLangEind],"&lt;="&amp;$A15704)</f>
        <v/>
      </c>
      <c r="G15704" s="15">
        <f>IF($D15704=1,$B15704*100+$C15704,-1)</f>
        <v/>
      </c>
      <c r="H15704" s="15">
        <f>IF($D15704=1,$B15704,-1)</f>
        <v/>
      </c>
      <c r="I15704" s="15">
        <f>IF($D15704=1,$C15704,-1)</f>
        <v/>
      </c>
    </row>
    <row r="15705">
      <c r="A15705" s="33" t="n">
        <v>45946.25</v>
      </c>
      <c r="B15705" s="15">
        <f>WEEKDAY($A15705,2)</f>
        <v/>
      </c>
      <c r="C15705" s="15">
        <f>HOUR($A15705)</f>
        <v/>
      </c>
      <c r="D15705" s="15">
        <f>IF(AND($A15705&gt;=Instellingen!$B$6,$A15705&lt;Instellingen!$B$7),1,0)</f>
        <v/>
      </c>
      <c r="E15705" s="15">
        <f>COUNTIF(tData[BezoekStart],"&lt;"&amp;($A15705+1/24))-COUNTIF(tData[BezoekEind],"&lt;="&amp;$A15705)</f>
        <v/>
      </c>
      <c r="F15705" s="15">
        <f>COUNTIF(tData[BezoekLangStart],"&lt;"&amp;($A15705+1/24))-COUNTIF(tData[BezoekLangEind],"&lt;="&amp;$A15705)</f>
        <v/>
      </c>
      <c r="G15705" s="15">
        <f>IF($D15705=1,$B15705*100+$C15705,-1)</f>
        <v/>
      </c>
      <c r="H15705" s="15">
        <f>IF($D15705=1,$B15705,-1)</f>
        <v/>
      </c>
      <c r="I15705" s="15">
        <f>IF($D15705=1,$C15705,-1)</f>
        <v/>
      </c>
    </row>
    <row r="15706">
      <c r="A15706" s="33" t="n">
        <v>45946.29166666666</v>
      </c>
      <c r="B15706" s="15">
        <f>WEEKDAY($A15706,2)</f>
        <v/>
      </c>
      <c r="C15706" s="15">
        <f>HOUR($A15706)</f>
        <v/>
      </c>
      <c r="D15706" s="15">
        <f>IF(AND($A15706&gt;=Instellingen!$B$6,$A15706&lt;Instellingen!$B$7),1,0)</f>
        <v/>
      </c>
      <c r="E15706" s="15">
        <f>COUNTIF(tData[BezoekStart],"&lt;"&amp;($A15706+1/24))-COUNTIF(tData[BezoekEind],"&lt;="&amp;$A15706)</f>
        <v/>
      </c>
      <c r="F15706" s="15">
        <f>COUNTIF(tData[BezoekLangStart],"&lt;"&amp;($A15706+1/24))-COUNTIF(tData[BezoekLangEind],"&lt;="&amp;$A15706)</f>
        <v/>
      </c>
      <c r="G15706" s="15">
        <f>IF($D15706=1,$B15706*100+$C15706,-1)</f>
        <v/>
      </c>
      <c r="H15706" s="15">
        <f>IF($D15706=1,$B15706,-1)</f>
        <v/>
      </c>
      <c r="I15706" s="15">
        <f>IF($D15706=1,$C15706,-1)</f>
        <v/>
      </c>
    </row>
    <row r="15707">
      <c r="A15707" s="33" t="n">
        <v>45946.33333333334</v>
      </c>
      <c r="B15707" s="15">
        <f>WEEKDAY($A15707,2)</f>
        <v/>
      </c>
      <c r="C15707" s="15">
        <f>HOUR($A15707)</f>
        <v/>
      </c>
      <c r="D15707" s="15">
        <f>IF(AND($A15707&gt;=Instellingen!$B$6,$A15707&lt;Instellingen!$B$7),1,0)</f>
        <v/>
      </c>
      <c r="E15707" s="15">
        <f>COUNTIF(tData[BezoekStart],"&lt;"&amp;($A15707+1/24))-COUNTIF(tData[BezoekEind],"&lt;="&amp;$A15707)</f>
        <v/>
      </c>
      <c r="F15707" s="15">
        <f>COUNTIF(tData[BezoekLangStart],"&lt;"&amp;($A15707+1/24))-COUNTIF(tData[BezoekLangEind],"&lt;="&amp;$A15707)</f>
        <v/>
      </c>
      <c r="G15707" s="15">
        <f>IF($D15707=1,$B15707*100+$C15707,-1)</f>
        <v/>
      </c>
      <c r="H15707" s="15">
        <f>IF($D15707=1,$B15707,-1)</f>
        <v/>
      </c>
      <c r="I15707" s="15">
        <f>IF($D15707=1,$C15707,-1)</f>
        <v/>
      </c>
    </row>
    <row r="15708">
      <c r="A15708" s="33" t="n">
        <v>45946.375</v>
      </c>
      <c r="B15708" s="15">
        <f>WEEKDAY($A15708,2)</f>
        <v/>
      </c>
      <c r="C15708" s="15">
        <f>HOUR($A15708)</f>
        <v/>
      </c>
      <c r="D15708" s="15">
        <f>IF(AND($A15708&gt;=Instellingen!$B$6,$A15708&lt;Instellingen!$B$7),1,0)</f>
        <v/>
      </c>
      <c r="E15708" s="15">
        <f>COUNTIF(tData[BezoekStart],"&lt;"&amp;($A15708+1/24))-COUNTIF(tData[BezoekEind],"&lt;="&amp;$A15708)</f>
        <v/>
      </c>
      <c r="F15708" s="15">
        <f>COUNTIF(tData[BezoekLangStart],"&lt;"&amp;($A15708+1/24))-COUNTIF(tData[BezoekLangEind],"&lt;="&amp;$A15708)</f>
        <v/>
      </c>
      <c r="G15708" s="15">
        <f>IF($D15708=1,$B15708*100+$C15708,-1)</f>
        <v/>
      </c>
      <c r="H15708" s="15">
        <f>IF($D15708=1,$B15708,-1)</f>
        <v/>
      </c>
      <c r="I15708" s="15">
        <f>IF($D15708=1,$C15708,-1)</f>
        <v/>
      </c>
    </row>
    <row r="15709">
      <c r="A15709" s="33" t="n">
        <v>45946.41666666666</v>
      </c>
      <c r="B15709" s="15">
        <f>WEEKDAY($A15709,2)</f>
        <v/>
      </c>
      <c r="C15709" s="15">
        <f>HOUR($A15709)</f>
        <v/>
      </c>
      <c r="D15709" s="15">
        <f>IF(AND($A15709&gt;=Instellingen!$B$6,$A15709&lt;Instellingen!$B$7),1,0)</f>
        <v/>
      </c>
      <c r="E15709" s="15">
        <f>COUNTIF(tData[BezoekStart],"&lt;"&amp;($A15709+1/24))-COUNTIF(tData[BezoekEind],"&lt;="&amp;$A15709)</f>
        <v/>
      </c>
      <c r="F15709" s="15">
        <f>COUNTIF(tData[BezoekLangStart],"&lt;"&amp;($A15709+1/24))-COUNTIF(tData[BezoekLangEind],"&lt;="&amp;$A15709)</f>
        <v/>
      </c>
      <c r="G15709" s="15">
        <f>IF($D15709=1,$B15709*100+$C15709,-1)</f>
        <v/>
      </c>
      <c r="H15709" s="15">
        <f>IF($D15709=1,$B15709,-1)</f>
        <v/>
      </c>
      <c r="I15709" s="15">
        <f>IF($D15709=1,$C15709,-1)</f>
        <v/>
      </c>
    </row>
    <row r="15710">
      <c r="A15710" s="33" t="n">
        <v>45946.45833333334</v>
      </c>
      <c r="B15710" s="15">
        <f>WEEKDAY($A15710,2)</f>
        <v/>
      </c>
      <c r="C15710" s="15">
        <f>HOUR($A15710)</f>
        <v/>
      </c>
      <c r="D15710" s="15">
        <f>IF(AND($A15710&gt;=Instellingen!$B$6,$A15710&lt;Instellingen!$B$7),1,0)</f>
        <v/>
      </c>
      <c r="E15710" s="15">
        <f>COUNTIF(tData[BezoekStart],"&lt;"&amp;($A15710+1/24))-COUNTIF(tData[BezoekEind],"&lt;="&amp;$A15710)</f>
        <v/>
      </c>
      <c r="F15710" s="15">
        <f>COUNTIF(tData[BezoekLangStart],"&lt;"&amp;($A15710+1/24))-COUNTIF(tData[BezoekLangEind],"&lt;="&amp;$A15710)</f>
        <v/>
      </c>
      <c r="G15710" s="15">
        <f>IF($D15710=1,$B15710*100+$C15710,-1)</f>
        <v/>
      </c>
      <c r="H15710" s="15">
        <f>IF($D15710=1,$B15710,-1)</f>
        <v/>
      </c>
      <c r="I15710" s="15">
        <f>IF($D15710=1,$C15710,-1)</f>
        <v/>
      </c>
    </row>
    <row r="15711">
      <c r="A15711" s="33" t="n">
        <v>45946.5</v>
      </c>
      <c r="B15711" s="15">
        <f>WEEKDAY($A15711,2)</f>
        <v/>
      </c>
      <c r="C15711" s="15">
        <f>HOUR($A15711)</f>
        <v/>
      </c>
      <c r="D15711" s="15">
        <f>IF(AND($A15711&gt;=Instellingen!$B$6,$A15711&lt;Instellingen!$B$7),1,0)</f>
        <v/>
      </c>
      <c r="E15711" s="15">
        <f>COUNTIF(tData[BezoekStart],"&lt;"&amp;($A15711+1/24))-COUNTIF(tData[BezoekEind],"&lt;="&amp;$A15711)</f>
        <v/>
      </c>
      <c r="F15711" s="15">
        <f>COUNTIF(tData[BezoekLangStart],"&lt;"&amp;($A15711+1/24))-COUNTIF(tData[BezoekLangEind],"&lt;="&amp;$A15711)</f>
        <v/>
      </c>
      <c r="G15711" s="15">
        <f>IF($D15711=1,$B15711*100+$C15711,-1)</f>
        <v/>
      </c>
      <c r="H15711" s="15">
        <f>IF($D15711=1,$B15711,-1)</f>
        <v/>
      </c>
      <c r="I15711" s="15">
        <f>IF($D15711=1,$C15711,-1)</f>
        <v/>
      </c>
    </row>
    <row r="15712">
      <c r="A15712" s="33" t="n">
        <v>45946.54166666666</v>
      </c>
      <c r="B15712" s="15">
        <f>WEEKDAY($A15712,2)</f>
        <v/>
      </c>
      <c r="C15712" s="15">
        <f>HOUR($A15712)</f>
        <v/>
      </c>
      <c r="D15712" s="15">
        <f>IF(AND($A15712&gt;=Instellingen!$B$6,$A15712&lt;Instellingen!$B$7),1,0)</f>
        <v/>
      </c>
      <c r="E15712" s="15">
        <f>COUNTIF(tData[BezoekStart],"&lt;"&amp;($A15712+1/24))-COUNTIF(tData[BezoekEind],"&lt;="&amp;$A15712)</f>
        <v/>
      </c>
      <c r="F15712" s="15">
        <f>COUNTIF(tData[BezoekLangStart],"&lt;"&amp;($A15712+1/24))-COUNTIF(tData[BezoekLangEind],"&lt;="&amp;$A15712)</f>
        <v/>
      </c>
      <c r="G15712" s="15">
        <f>IF($D15712=1,$B15712*100+$C15712,-1)</f>
        <v/>
      </c>
      <c r="H15712" s="15">
        <f>IF($D15712=1,$B15712,-1)</f>
        <v/>
      </c>
      <c r="I15712" s="15">
        <f>IF($D15712=1,$C15712,-1)</f>
        <v/>
      </c>
    </row>
    <row r="15713">
      <c r="A15713" s="33" t="n">
        <v>45946.58333333334</v>
      </c>
      <c r="B15713" s="15">
        <f>WEEKDAY($A15713,2)</f>
        <v/>
      </c>
      <c r="C15713" s="15">
        <f>HOUR($A15713)</f>
        <v/>
      </c>
      <c r="D15713" s="15">
        <f>IF(AND($A15713&gt;=Instellingen!$B$6,$A15713&lt;Instellingen!$B$7),1,0)</f>
        <v/>
      </c>
      <c r="E15713" s="15">
        <f>COUNTIF(tData[BezoekStart],"&lt;"&amp;($A15713+1/24))-COUNTIF(tData[BezoekEind],"&lt;="&amp;$A15713)</f>
        <v/>
      </c>
      <c r="F15713" s="15">
        <f>COUNTIF(tData[BezoekLangStart],"&lt;"&amp;($A15713+1/24))-COUNTIF(tData[BezoekLangEind],"&lt;="&amp;$A15713)</f>
        <v/>
      </c>
      <c r="G15713" s="15">
        <f>IF($D15713=1,$B15713*100+$C15713,-1)</f>
        <v/>
      </c>
      <c r="H15713" s="15">
        <f>IF($D15713=1,$B15713,-1)</f>
        <v/>
      </c>
      <c r="I15713" s="15">
        <f>IF($D15713=1,$C15713,-1)</f>
        <v/>
      </c>
    </row>
    <row r="15714">
      <c r="A15714" s="33" t="n">
        <v>45946.625</v>
      </c>
      <c r="B15714" s="15">
        <f>WEEKDAY($A15714,2)</f>
        <v/>
      </c>
      <c r="C15714" s="15">
        <f>HOUR($A15714)</f>
        <v/>
      </c>
      <c r="D15714" s="15">
        <f>IF(AND($A15714&gt;=Instellingen!$B$6,$A15714&lt;Instellingen!$B$7),1,0)</f>
        <v/>
      </c>
      <c r="E15714" s="15">
        <f>COUNTIF(tData[BezoekStart],"&lt;"&amp;($A15714+1/24))-COUNTIF(tData[BezoekEind],"&lt;="&amp;$A15714)</f>
        <v/>
      </c>
      <c r="F15714" s="15">
        <f>COUNTIF(tData[BezoekLangStart],"&lt;"&amp;($A15714+1/24))-COUNTIF(tData[BezoekLangEind],"&lt;="&amp;$A15714)</f>
        <v/>
      </c>
      <c r="G15714" s="15">
        <f>IF($D15714=1,$B15714*100+$C15714,-1)</f>
        <v/>
      </c>
      <c r="H15714" s="15">
        <f>IF($D15714=1,$B15714,-1)</f>
        <v/>
      </c>
      <c r="I15714" s="15">
        <f>IF($D15714=1,$C15714,-1)</f>
        <v/>
      </c>
    </row>
    <row r="15715">
      <c r="A15715" s="33" t="n">
        <v>45946.66666666666</v>
      </c>
      <c r="B15715" s="15">
        <f>WEEKDAY($A15715,2)</f>
        <v/>
      </c>
      <c r="C15715" s="15">
        <f>HOUR($A15715)</f>
        <v/>
      </c>
      <c r="D15715" s="15">
        <f>IF(AND($A15715&gt;=Instellingen!$B$6,$A15715&lt;Instellingen!$B$7),1,0)</f>
        <v/>
      </c>
      <c r="E15715" s="15">
        <f>COUNTIF(tData[BezoekStart],"&lt;"&amp;($A15715+1/24))-COUNTIF(tData[BezoekEind],"&lt;="&amp;$A15715)</f>
        <v/>
      </c>
      <c r="F15715" s="15">
        <f>COUNTIF(tData[BezoekLangStart],"&lt;"&amp;($A15715+1/24))-COUNTIF(tData[BezoekLangEind],"&lt;="&amp;$A15715)</f>
        <v/>
      </c>
      <c r="G15715" s="15">
        <f>IF($D15715=1,$B15715*100+$C15715,-1)</f>
        <v/>
      </c>
      <c r="H15715" s="15">
        <f>IF($D15715=1,$B15715,-1)</f>
        <v/>
      </c>
      <c r="I15715" s="15">
        <f>IF($D15715=1,$C15715,-1)</f>
        <v/>
      </c>
    </row>
    <row r="15716">
      <c r="A15716" s="33" t="n">
        <v>45946.70833333334</v>
      </c>
      <c r="B15716" s="15">
        <f>WEEKDAY($A15716,2)</f>
        <v/>
      </c>
      <c r="C15716" s="15">
        <f>HOUR($A15716)</f>
        <v/>
      </c>
      <c r="D15716" s="15">
        <f>IF(AND($A15716&gt;=Instellingen!$B$6,$A15716&lt;Instellingen!$B$7),1,0)</f>
        <v/>
      </c>
      <c r="E15716" s="15">
        <f>COUNTIF(tData[BezoekStart],"&lt;"&amp;($A15716+1/24))-COUNTIF(tData[BezoekEind],"&lt;="&amp;$A15716)</f>
        <v/>
      </c>
      <c r="F15716" s="15">
        <f>COUNTIF(tData[BezoekLangStart],"&lt;"&amp;($A15716+1/24))-COUNTIF(tData[BezoekLangEind],"&lt;="&amp;$A15716)</f>
        <v/>
      </c>
      <c r="G15716" s="15">
        <f>IF($D15716=1,$B15716*100+$C15716,-1)</f>
        <v/>
      </c>
      <c r="H15716" s="15">
        <f>IF($D15716=1,$B15716,-1)</f>
        <v/>
      </c>
      <c r="I15716" s="15">
        <f>IF($D15716=1,$C15716,-1)</f>
        <v/>
      </c>
    </row>
    <row r="15717">
      <c r="A15717" s="33" t="n">
        <v>45946.75</v>
      </c>
      <c r="B15717" s="15">
        <f>WEEKDAY($A15717,2)</f>
        <v/>
      </c>
      <c r="C15717" s="15">
        <f>HOUR($A15717)</f>
        <v/>
      </c>
      <c r="D15717" s="15">
        <f>IF(AND($A15717&gt;=Instellingen!$B$6,$A15717&lt;Instellingen!$B$7),1,0)</f>
        <v/>
      </c>
      <c r="E15717" s="15">
        <f>COUNTIF(tData[BezoekStart],"&lt;"&amp;($A15717+1/24))-COUNTIF(tData[BezoekEind],"&lt;="&amp;$A15717)</f>
        <v/>
      </c>
      <c r="F15717" s="15">
        <f>COUNTIF(tData[BezoekLangStart],"&lt;"&amp;($A15717+1/24))-COUNTIF(tData[BezoekLangEind],"&lt;="&amp;$A15717)</f>
        <v/>
      </c>
      <c r="G15717" s="15">
        <f>IF($D15717=1,$B15717*100+$C15717,-1)</f>
        <v/>
      </c>
      <c r="H15717" s="15">
        <f>IF($D15717=1,$B15717,-1)</f>
        <v/>
      </c>
      <c r="I15717" s="15">
        <f>IF($D15717=1,$C15717,-1)</f>
        <v/>
      </c>
    </row>
    <row r="15718">
      <c r="A15718" s="33" t="n">
        <v>45946.79166666666</v>
      </c>
      <c r="B15718" s="15">
        <f>WEEKDAY($A15718,2)</f>
        <v/>
      </c>
      <c r="C15718" s="15">
        <f>HOUR($A15718)</f>
        <v/>
      </c>
      <c r="D15718" s="15">
        <f>IF(AND($A15718&gt;=Instellingen!$B$6,$A15718&lt;Instellingen!$B$7),1,0)</f>
        <v/>
      </c>
      <c r="E15718" s="15">
        <f>COUNTIF(tData[BezoekStart],"&lt;"&amp;($A15718+1/24))-COUNTIF(tData[BezoekEind],"&lt;="&amp;$A15718)</f>
        <v/>
      </c>
      <c r="F15718" s="15">
        <f>COUNTIF(tData[BezoekLangStart],"&lt;"&amp;($A15718+1/24))-COUNTIF(tData[BezoekLangEind],"&lt;="&amp;$A15718)</f>
        <v/>
      </c>
      <c r="G15718" s="15">
        <f>IF($D15718=1,$B15718*100+$C15718,-1)</f>
        <v/>
      </c>
      <c r="H15718" s="15">
        <f>IF($D15718=1,$B15718,-1)</f>
        <v/>
      </c>
      <c r="I15718" s="15">
        <f>IF($D15718=1,$C15718,-1)</f>
        <v/>
      </c>
    </row>
    <row r="15719">
      <c r="A15719" s="33" t="n">
        <v>45946.83333333334</v>
      </c>
      <c r="B15719" s="15">
        <f>WEEKDAY($A15719,2)</f>
        <v/>
      </c>
      <c r="C15719" s="15">
        <f>HOUR($A15719)</f>
        <v/>
      </c>
      <c r="D15719" s="15">
        <f>IF(AND($A15719&gt;=Instellingen!$B$6,$A15719&lt;Instellingen!$B$7),1,0)</f>
        <v/>
      </c>
      <c r="E15719" s="15">
        <f>COUNTIF(tData[BezoekStart],"&lt;"&amp;($A15719+1/24))-COUNTIF(tData[BezoekEind],"&lt;="&amp;$A15719)</f>
        <v/>
      </c>
      <c r="F15719" s="15">
        <f>COUNTIF(tData[BezoekLangStart],"&lt;"&amp;($A15719+1/24))-COUNTIF(tData[BezoekLangEind],"&lt;="&amp;$A15719)</f>
        <v/>
      </c>
      <c r="G15719" s="15">
        <f>IF($D15719=1,$B15719*100+$C15719,-1)</f>
        <v/>
      </c>
      <c r="H15719" s="15">
        <f>IF($D15719=1,$B15719,-1)</f>
        <v/>
      </c>
      <c r="I15719" s="15">
        <f>IF($D15719=1,$C15719,-1)</f>
        <v/>
      </c>
    </row>
    <row r="15720">
      <c r="A15720" s="33" t="n">
        <v>45946.875</v>
      </c>
      <c r="B15720" s="15">
        <f>WEEKDAY($A15720,2)</f>
        <v/>
      </c>
      <c r="C15720" s="15">
        <f>HOUR($A15720)</f>
        <v/>
      </c>
      <c r="D15720" s="15">
        <f>IF(AND($A15720&gt;=Instellingen!$B$6,$A15720&lt;Instellingen!$B$7),1,0)</f>
        <v/>
      </c>
      <c r="E15720" s="15">
        <f>COUNTIF(tData[BezoekStart],"&lt;"&amp;($A15720+1/24))-COUNTIF(tData[BezoekEind],"&lt;="&amp;$A15720)</f>
        <v/>
      </c>
      <c r="F15720" s="15">
        <f>COUNTIF(tData[BezoekLangStart],"&lt;"&amp;($A15720+1/24))-COUNTIF(tData[BezoekLangEind],"&lt;="&amp;$A15720)</f>
        <v/>
      </c>
      <c r="G15720" s="15">
        <f>IF($D15720=1,$B15720*100+$C15720,-1)</f>
        <v/>
      </c>
      <c r="H15720" s="15">
        <f>IF($D15720=1,$B15720,-1)</f>
        <v/>
      </c>
      <c r="I15720" s="15">
        <f>IF($D15720=1,$C15720,-1)</f>
        <v/>
      </c>
    </row>
    <row r="15721">
      <c r="A15721" s="33" t="n">
        <v>45946.91666666666</v>
      </c>
      <c r="B15721" s="15">
        <f>WEEKDAY($A15721,2)</f>
        <v/>
      </c>
      <c r="C15721" s="15">
        <f>HOUR($A15721)</f>
        <v/>
      </c>
      <c r="D15721" s="15">
        <f>IF(AND($A15721&gt;=Instellingen!$B$6,$A15721&lt;Instellingen!$B$7),1,0)</f>
        <v/>
      </c>
      <c r="E15721" s="15">
        <f>COUNTIF(tData[BezoekStart],"&lt;"&amp;($A15721+1/24))-COUNTIF(tData[BezoekEind],"&lt;="&amp;$A15721)</f>
        <v/>
      </c>
      <c r="F15721" s="15">
        <f>COUNTIF(tData[BezoekLangStart],"&lt;"&amp;($A15721+1/24))-COUNTIF(tData[BezoekLangEind],"&lt;="&amp;$A15721)</f>
        <v/>
      </c>
      <c r="G15721" s="15">
        <f>IF($D15721=1,$B15721*100+$C15721,-1)</f>
        <v/>
      </c>
      <c r="H15721" s="15">
        <f>IF($D15721=1,$B15721,-1)</f>
        <v/>
      </c>
      <c r="I15721" s="15">
        <f>IF($D15721=1,$C15721,-1)</f>
        <v/>
      </c>
    </row>
    <row r="15722">
      <c r="A15722" s="33" t="n">
        <v>45946.95833333334</v>
      </c>
      <c r="B15722" s="15">
        <f>WEEKDAY($A15722,2)</f>
        <v/>
      </c>
      <c r="C15722" s="15">
        <f>HOUR($A15722)</f>
        <v/>
      </c>
      <c r="D15722" s="15">
        <f>IF(AND($A15722&gt;=Instellingen!$B$6,$A15722&lt;Instellingen!$B$7),1,0)</f>
        <v/>
      </c>
      <c r="E15722" s="15">
        <f>COUNTIF(tData[BezoekStart],"&lt;"&amp;($A15722+1/24))-COUNTIF(tData[BezoekEind],"&lt;="&amp;$A15722)</f>
        <v/>
      </c>
      <c r="F15722" s="15">
        <f>COUNTIF(tData[BezoekLangStart],"&lt;"&amp;($A15722+1/24))-COUNTIF(tData[BezoekLangEind],"&lt;="&amp;$A15722)</f>
        <v/>
      </c>
      <c r="G15722" s="15">
        <f>IF($D15722=1,$B15722*100+$C15722,-1)</f>
        <v/>
      </c>
      <c r="H15722" s="15">
        <f>IF($D15722=1,$B15722,-1)</f>
        <v/>
      </c>
      <c r="I15722" s="15">
        <f>IF($D15722=1,$C15722,-1)</f>
        <v/>
      </c>
    </row>
    <row r="15723">
      <c r="A15723" s="33" t="n">
        <v>45947</v>
      </c>
      <c r="B15723" s="15">
        <f>WEEKDAY($A15723,2)</f>
        <v/>
      </c>
      <c r="C15723" s="15">
        <f>HOUR($A15723)</f>
        <v/>
      </c>
      <c r="D15723" s="15">
        <f>IF(AND($A15723&gt;=Instellingen!$B$6,$A15723&lt;Instellingen!$B$7),1,0)</f>
        <v/>
      </c>
      <c r="E15723" s="15">
        <f>COUNTIF(tData[BezoekStart],"&lt;"&amp;($A15723+1/24))-COUNTIF(tData[BezoekEind],"&lt;="&amp;$A15723)</f>
        <v/>
      </c>
      <c r="F15723" s="15">
        <f>COUNTIF(tData[BezoekLangStart],"&lt;"&amp;($A15723+1/24))-COUNTIF(tData[BezoekLangEind],"&lt;="&amp;$A15723)</f>
        <v/>
      </c>
      <c r="G15723" s="15">
        <f>IF($D15723=1,$B15723*100+$C15723,-1)</f>
        <v/>
      </c>
      <c r="H15723" s="15">
        <f>IF($D15723=1,$B15723,-1)</f>
        <v/>
      </c>
      <c r="I15723" s="15">
        <f>IF($D15723=1,$C15723,-1)</f>
        <v/>
      </c>
    </row>
    <row r="15724">
      <c r="A15724" s="33" t="n">
        <v>45947.04166666666</v>
      </c>
      <c r="B15724" s="15">
        <f>WEEKDAY($A15724,2)</f>
        <v/>
      </c>
      <c r="C15724" s="15">
        <f>HOUR($A15724)</f>
        <v/>
      </c>
      <c r="D15724" s="15">
        <f>IF(AND($A15724&gt;=Instellingen!$B$6,$A15724&lt;Instellingen!$B$7),1,0)</f>
        <v/>
      </c>
      <c r="E15724" s="15">
        <f>COUNTIF(tData[BezoekStart],"&lt;"&amp;($A15724+1/24))-COUNTIF(tData[BezoekEind],"&lt;="&amp;$A15724)</f>
        <v/>
      </c>
      <c r="F15724" s="15">
        <f>COUNTIF(tData[BezoekLangStart],"&lt;"&amp;($A15724+1/24))-COUNTIF(tData[BezoekLangEind],"&lt;="&amp;$A15724)</f>
        <v/>
      </c>
      <c r="G15724" s="15">
        <f>IF($D15724=1,$B15724*100+$C15724,-1)</f>
        <v/>
      </c>
      <c r="H15724" s="15">
        <f>IF($D15724=1,$B15724,-1)</f>
        <v/>
      </c>
      <c r="I15724" s="15">
        <f>IF($D15724=1,$C15724,-1)</f>
        <v/>
      </c>
    </row>
    <row r="15725">
      <c r="A15725" s="33" t="n">
        <v>45947.08333333334</v>
      </c>
      <c r="B15725" s="15">
        <f>WEEKDAY($A15725,2)</f>
        <v/>
      </c>
      <c r="C15725" s="15">
        <f>HOUR($A15725)</f>
        <v/>
      </c>
      <c r="D15725" s="15">
        <f>IF(AND($A15725&gt;=Instellingen!$B$6,$A15725&lt;Instellingen!$B$7),1,0)</f>
        <v/>
      </c>
      <c r="E15725" s="15">
        <f>COUNTIF(tData[BezoekStart],"&lt;"&amp;($A15725+1/24))-COUNTIF(tData[BezoekEind],"&lt;="&amp;$A15725)</f>
        <v/>
      </c>
      <c r="F15725" s="15">
        <f>COUNTIF(tData[BezoekLangStart],"&lt;"&amp;($A15725+1/24))-COUNTIF(tData[BezoekLangEind],"&lt;="&amp;$A15725)</f>
        <v/>
      </c>
      <c r="G15725" s="15">
        <f>IF($D15725=1,$B15725*100+$C15725,-1)</f>
        <v/>
      </c>
      <c r="H15725" s="15">
        <f>IF($D15725=1,$B15725,-1)</f>
        <v/>
      </c>
      <c r="I15725" s="15">
        <f>IF($D15725=1,$C15725,-1)</f>
        <v/>
      </c>
    </row>
    <row r="15726">
      <c r="A15726" s="33" t="n">
        <v>45947.125</v>
      </c>
      <c r="B15726" s="15">
        <f>WEEKDAY($A15726,2)</f>
        <v/>
      </c>
      <c r="C15726" s="15">
        <f>HOUR($A15726)</f>
        <v/>
      </c>
      <c r="D15726" s="15">
        <f>IF(AND($A15726&gt;=Instellingen!$B$6,$A15726&lt;Instellingen!$B$7),1,0)</f>
        <v/>
      </c>
      <c r="E15726" s="15">
        <f>COUNTIF(tData[BezoekStart],"&lt;"&amp;($A15726+1/24))-COUNTIF(tData[BezoekEind],"&lt;="&amp;$A15726)</f>
        <v/>
      </c>
      <c r="F15726" s="15">
        <f>COUNTIF(tData[BezoekLangStart],"&lt;"&amp;($A15726+1/24))-COUNTIF(tData[BezoekLangEind],"&lt;="&amp;$A15726)</f>
        <v/>
      </c>
      <c r="G15726" s="15">
        <f>IF($D15726=1,$B15726*100+$C15726,-1)</f>
        <v/>
      </c>
      <c r="H15726" s="15">
        <f>IF($D15726=1,$B15726,-1)</f>
        <v/>
      </c>
      <c r="I15726" s="15">
        <f>IF($D15726=1,$C15726,-1)</f>
        <v/>
      </c>
    </row>
    <row r="15727">
      <c r="A15727" s="33" t="n">
        <v>45947.16666666666</v>
      </c>
      <c r="B15727" s="15">
        <f>WEEKDAY($A15727,2)</f>
        <v/>
      </c>
      <c r="C15727" s="15">
        <f>HOUR($A15727)</f>
        <v/>
      </c>
      <c r="D15727" s="15">
        <f>IF(AND($A15727&gt;=Instellingen!$B$6,$A15727&lt;Instellingen!$B$7),1,0)</f>
        <v/>
      </c>
      <c r="E15727" s="15">
        <f>COUNTIF(tData[BezoekStart],"&lt;"&amp;($A15727+1/24))-COUNTIF(tData[BezoekEind],"&lt;="&amp;$A15727)</f>
        <v/>
      </c>
      <c r="F15727" s="15">
        <f>COUNTIF(tData[BezoekLangStart],"&lt;"&amp;($A15727+1/24))-COUNTIF(tData[BezoekLangEind],"&lt;="&amp;$A15727)</f>
        <v/>
      </c>
      <c r="G15727" s="15">
        <f>IF($D15727=1,$B15727*100+$C15727,-1)</f>
        <v/>
      </c>
      <c r="H15727" s="15">
        <f>IF($D15727=1,$B15727,-1)</f>
        <v/>
      </c>
      <c r="I15727" s="15">
        <f>IF($D15727=1,$C15727,-1)</f>
        <v/>
      </c>
    </row>
    <row r="15728">
      <c r="A15728" s="33" t="n">
        <v>45947.20833333334</v>
      </c>
      <c r="B15728" s="15">
        <f>WEEKDAY($A15728,2)</f>
        <v/>
      </c>
      <c r="C15728" s="15">
        <f>HOUR($A15728)</f>
        <v/>
      </c>
      <c r="D15728" s="15">
        <f>IF(AND($A15728&gt;=Instellingen!$B$6,$A15728&lt;Instellingen!$B$7),1,0)</f>
        <v/>
      </c>
      <c r="E15728" s="15">
        <f>COUNTIF(tData[BezoekStart],"&lt;"&amp;($A15728+1/24))-COUNTIF(tData[BezoekEind],"&lt;="&amp;$A15728)</f>
        <v/>
      </c>
      <c r="F15728" s="15">
        <f>COUNTIF(tData[BezoekLangStart],"&lt;"&amp;($A15728+1/24))-COUNTIF(tData[BezoekLangEind],"&lt;="&amp;$A15728)</f>
        <v/>
      </c>
      <c r="G15728" s="15">
        <f>IF($D15728=1,$B15728*100+$C15728,-1)</f>
        <v/>
      </c>
      <c r="H15728" s="15">
        <f>IF($D15728=1,$B15728,-1)</f>
        <v/>
      </c>
      <c r="I15728" s="15">
        <f>IF($D15728=1,$C15728,-1)</f>
        <v/>
      </c>
    </row>
    <row r="15729">
      <c r="A15729" s="33" t="n">
        <v>45947.25</v>
      </c>
      <c r="B15729" s="15">
        <f>WEEKDAY($A15729,2)</f>
        <v/>
      </c>
      <c r="C15729" s="15">
        <f>HOUR($A15729)</f>
        <v/>
      </c>
      <c r="D15729" s="15">
        <f>IF(AND($A15729&gt;=Instellingen!$B$6,$A15729&lt;Instellingen!$B$7),1,0)</f>
        <v/>
      </c>
      <c r="E15729" s="15">
        <f>COUNTIF(tData[BezoekStart],"&lt;"&amp;($A15729+1/24))-COUNTIF(tData[BezoekEind],"&lt;="&amp;$A15729)</f>
        <v/>
      </c>
      <c r="F15729" s="15">
        <f>COUNTIF(tData[BezoekLangStart],"&lt;"&amp;($A15729+1/24))-COUNTIF(tData[BezoekLangEind],"&lt;="&amp;$A15729)</f>
        <v/>
      </c>
      <c r="G15729" s="15">
        <f>IF($D15729=1,$B15729*100+$C15729,-1)</f>
        <v/>
      </c>
      <c r="H15729" s="15">
        <f>IF($D15729=1,$B15729,-1)</f>
        <v/>
      </c>
      <c r="I15729" s="15">
        <f>IF($D15729=1,$C15729,-1)</f>
        <v/>
      </c>
    </row>
    <row r="15730">
      <c r="A15730" s="33" t="n">
        <v>45947.29166666666</v>
      </c>
      <c r="B15730" s="15">
        <f>WEEKDAY($A15730,2)</f>
        <v/>
      </c>
      <c r="C15730" s="15">
        <f>HOUR($A15730)</f>
        <v/>
      </c>
      <c r="D15730" s="15">
        <f>IF(AND($A15730&gt;=Instellingen!$B$6,$A15730&lt;Instellingen!$B$7),1,0)</f>
        <v/>
      </c>
      <c r="E15730" s="15">
        <f>COUNTIF(tData[BezoekStart],"&lt;"&amp;($A15730+1/24))-COUNTIF(tData[BezoekEind],"&lt;="&amp;$A15730)</f>
        <v/>
      </c>
      <c r="F15730" s="15">
        <f>COUNTIF(tData[BezoekLangStart],"&lt;"&amp;($A15730+1/24))-COUNTIF(tData[BezoekLangEind],"&lt;="&amp;$A15730)</f>
        <v/>
      </c>
      <c r="G15730" s="15">
        <f>IF($D15730=1,$B15730*100+$C15730,-1)</f>
        <v/>
      </c>
      <c r="H15730" s="15">
        <f>IF($D15730=1,$B15730,-1)</f>
        <v/>
      </c>
      <c r="I15730" s="15">
        <f>IF($D15730=1,$C15730,-1)</f>
        <v/>
      </c>
    </row>
    <row r="15731">
      <c r="A15731" s="33" t="n">
        <v>45947.33333333334</v>
      </c>
      <c r="B15731" s="15">
        <f>WEEKDAY($A15731,2)</f>
        <v/>
      </c>
      <c r="C15731" s="15">
        <f>HOUR($A15731)</f>
        <v/>
      </c>
      <c r="D15731" s="15">
        <f>IF(AND($A15731&gt;=Instellingen!$B$6,$A15731&lt;Instellingen!$B$7),1,0)</f>
        <v/>
      </c>
      <c r="E15731" s="15">
        <f>COUNTIF(tData[BezoekStart],"&lt;"&amp;($A15731+1/24))-COUNTIF(tData[BezoekEind],"&lt;="&amp;$A15731)</f>
        <v/>
      </c>
      <c r="F15731" s="15">
        <f>COUNTIF(tData[BezoekLangStart],"&lt;"&amp;($A15731+1/24))-COUNTIF(tData[BezoekLangEind],"&lt;="&amp;$A15731)</f>
        <v/>
      </c>
      <c r="G15731" s="15">
        <f>IF($D15731=1,$B15731*100+$C15731,-1)</f>
        <v/>
      </c>
      <c r="H15731" s="15">
        <f>IF($D15731=1,$B15731,-1)</f>
        <v/>
      </c>
      <c r="I15731" s="15">
        <f>IF($D15731=1,$C15731,-1)</f>
        <v/>
      </c>
    </row>
    <row r="15732">
      <c r="A15732" s="33" t="n">
        <v>45947.375</v>
      </c>
      <c r="B15732" s="15">
        <f>WEEKDAY($A15732,2)</f>
        <v/>
      </c>
      <c r="C15732" s="15">
        <f>HOUR($A15732)</f>
        <v/>
      </c>
      <c r="D15732" s="15">
        <f>IF(AND($A15732&gt;=Instellingen!$B$6,$A15732&lt;Instellingen!$B$7),1,0)</f>
        <v/>
      </c>
      <c r="E15732" s="15">
        <f>COUNTIF(tData[BezoekStart],"&lt;"&amp;($A15732+1/24))-COUNTIF(tData[BezoekEind],"&lt;="&amp;$A15732)</f>
        <v/>
      </c>
      <c r="F15732" s="15">
        <f>COUNTIF(tData[BezoekLangStart],"&lt;"&amp;($A15732+1/24))-COUNTIF(tData[BezoekLangEind],"&lt;="&amp;$A15732)</f>
        <v/>
      </c>
      <c r="G15732" s="15">
        <f>IF($D15732=1,$B15732*100+$C15732,-1)</f>
        <v/>
      </c>
      <c r="H15732" s="15">
        <f>IF($D15732=1,$B15732,-1)</f>
        <v/>
      </c>
      <c r="I15732" s="15">
        <f>IF($D15732=1,$C15732,-1)</f>
        <v/>
      </c>
    </row>
    <row r="15733">
      <c r="A15733" s="33" t="n">
        <v>45947.41666666666</v>
      </c>
      <c r="B15733" s="15">
        <f>WEEKDAY($A15733,2)</f>
        <v/>
      </c>
      <c r="C15733" s="15">
        <f>HOUR($A15733)</f>
        <v/>
      </c>
      <c r="D15733" s="15">
        <f>IF(AND($A15733&gt;=Instellingen!$B$6,$A15733&lt;Instellingen!$B$7),1,0)</f>
        <v/>
      </c>
      <c r="E15733" s="15">
        <f>COUNTIF(tData[BezoekStart],"&lt;"&amp;($A15733+1/24))-COUNTIF(tData[BezoekEind],"&lt;="&amp;$A15733)</f>
        <v/>
      </c>
      <c r="F15733" s="15">
        <f>COUNTIF(tData[BezoekLangStart],"&lt;"&amp;($A15733+1/24))-COUNTIF(tData[BezoekLangEind],"&lt;="&amp;$A15733)</f>
        <v/>
      </c>
      <c r="G15733" s="15">
        <f>IF($D15733=1,$B15733*100+$C15733,-1)</f>
        <v/>
      </c>
      <c r="H15733" s="15">
        <f>IF($D15733=1,$B15733,-1)</f>
        <v/>
      </c>
      <c r="I15733" s="15">
        <f>IF($D15733=1,$C15733,-1)</f>
        <v/>
      </c>
    </row>
    <row r="15734">
      <c r="A15734" s="33" t="n">
        <v>45947.45833333334</v>
      </c>
      <c r="B15734" s="15">
        <f>WEEKDAY($A15734,2)</f>
        <v/>
      </c>
      <c r="C15734" s="15">
        <f>HOUR($A15734)</f>
        <v/>
      </c>
      <c r="D15734" s="15">
        <f>IF(AND($A15734&gt;=Instellingen!$B$6,$A15734&lt;Instellingen!$B$7),1,0)</f>
        <v/>
      </c>
      <c r="E15734" s="15">
        <f>COUNTIF(tData[BezoekStart],"&lt;"&amp;($A15734+1/24))-COUNTIF(tData[BezoekEind],"&lt;="&amp;$A15734)</f>
        <v/>
      </c>
      <c r="F15734" s="15">
        <f>COUNTIF(tData[BezoekLangStart],"&lt;"&amp;($A15734+1/24))-COUNTIF(tData[BezoekLangEind],"&lt;="&amp;$A15734)</f>
        <v/>
      </c>
      <c r="G15734" s="15">
        <f>IF($D15734=1,$B15734*100+$C15734,-1)</f>
        <v/>
      </c>
      <c r="H15734" s="15">
        <f>IF($D15734=1,$B15734,-1)</f>
        <v/>
      </c>
      <c r="I15734" s="15">
        <f>IF($D15734=1,$C15734,-1)</f>
        <v/>
      </c>
    </row>
    <row r="15735">
      <c r="A15735" s="33" t="n">
        <v>45947.5</v>
      </c>
      <c r="B15735" s="15">
        <f>WEEKDAY($A15735,2)</f>
        <v/>
      </c>
      <c r="C15735" s="15">
        <f>HOUR($A15735)</f>
        <v/>
      </c>
      <c r="D15735" s="15">
        <f>IF(AND($A15735&gt;=Instellingen!$B$6,$A15735&lt;Instellingen!$B$7),1,0)</f>
        <v/>
      </c>
      <c r="E15735" s="15">
        <f>COUNTIF(tData[BezoekStart],"&lt;"&amp;($A15735+1/24))-COUNTIF(tData[BezoekEind],"&lt;="&amp;$A15735)</f>
        <v/>
      </c>
      <c r="F15735" s="15">
        <f>COUNTIF(tData[BezoekLangStart],"&lt;"&amp;($A15735+1/24))-COUNTIF(tData[BezoekLangEind],"&lt;="&amp;$A15735)</f>
        <v/>
      </c>
      <c r="G15735" s="15">
        <f>IF($D15735=1,$B15735*100+$C15735,-1)</f>
        <v/>
      </c>
      <c r="H15735" s="15">
        <f>IF($D15735=1,$B15735,-1)</f>
        <v/>
      </c>
      <c r="I15735" s="15">
        <f>IF($D15735=1,$C15735,-1)</f>
        <v/>
      </c>
    </row>
    <row r="15736">
      <c r="A15736" s="33" t="n">
        <v>45947.54166666666</v>
      </c>
      <c r="B15736" s="15">
        <f>WEEKDAY($A15736,2)</f>
        <v/>
      </c>
      <c r="C15736" s="15">
        <f>HOUR($A15736)</f>
        <v/>
      </c>
      <c r="D15736" s="15">
        <f>IF(AND($A15736&gt;=Instellingen!$B$6,$A15736&lt;Instellingen!$B$7),1,0)</f>
        <v/>
      </c>
      <c r="E15736" s="15">
        <f>COUNTIF(tData[BezoekStart],"&lt;"&amp;($A15736+1/24))-COUNTIF(tData[BezoekEind],"&lt;="&amp;$A15736)</f>
        <v/>
      </c>
      <c r="F15736" s="15">
        <f>COUNTIF(tData[BezoekLangStart],"&lt;"&amp;($A15736+1/24))-COUNTIF(tData[BezoekLangEind],"&lt;="&amp;$A15736)</f>
        <v/>
      </c>
      <c r="G15736" s="15">
        <f>IF($D15736=1,$B15736*100+$C15736,-1)</f>
        <v/>
      </c>
      <c r="H15736" s="15">
        <f>IF($D15736=1,$B15736,-1)</f>
        <v/>
      </c>
      <c r="I15736" s="15">
        <f>IF($D15736=1,$C15736,-1)</f>
        <v/>
      </c>
    </row>
    <row r="15737">
      <c r="A15737" s="33" t="n">
        <v>45947.58333333334</v>
      </c>
      <c r="B15737" s="15">
        <f>WEEKDAY($A15737,2)</f>
        <v/>
      </c>
      <c r="C15737" s="15">
        <f>HOUR($A15737)</f>
        <v/>
      </c>
      <c r="D15737" s="15">
        <f>IF(AND($A15737&gt;=Instellingen!$B$6,$A15737&lt;Instellingen!$B$7),1,0)</f>
        <v/>
      </c>
      <c r="E15737" s="15">
        <f>COUNTIF(tData[BezoekStart],"&lt;"&amp;($A15737+1/24))-COUNTIF(tData[BezoekEind],"&lt;="&amp;$A15737)</f>
        <v/>
      </c>
      <c r="F15737" s="15">
        <f>COUNTIF(tData[BezoekLangStart],"&lt;"&amp;($A15737+1/24))-COUNTIF(tData[BezoekLangEind],"&lt;="&amp;$A15737)</f>
        <v/>
      </c>
      <c r="G15737" s="15">
        <f>IF($D15737=1,$B15737*100+$C15737,-1)</f>
        <v/>
      </c>
      <c r="H15737" s="15">
        <f>IF($D15737=1,$B15737,-1)</f>
        <v/>
      </c>
      <c r="I15737" s="15">
        <f>IF($D15737=1,$C15737,-1)</f>
        <v/>
      </c>
    </row>
    <row r="15738">
      <c r="A15738" s="33" t="n">
        <v>45947.625</v>
      </c>
      <c r="B15738" s="15">
        <f>WEEKDAY($A15738,2)</f>
        <v/>
      </c>
      <c r="C15738" s="15">
        <f>HOUR($A15738)</f>
        <v/>
      </c>
      <c r="D15738" s="15">
        <f>IF(AND($A15738&gt;=Instellingen!$B$6,$A15738&lt;Instellingen!$B$7),1,0)</f>
        <v/>
      </c>
      <c r="E15738" s="15">
        <f>COUNTIF(tData[BezoekStart],"&lt;"&amp;($A15738+1/24))-COUNTIF(tData[BezoekEind],"&lt;="&amp;$A15738)</f>
        <v/>
      </c>
      <c r="F15738" s="15">
        <f>COUNTIF(tData[BezoekLangStart],"&lt;"&amp;($A15738+1/24))-COUNTIF(tData[BezoekLangEind],"&lt;="&amp;$A15738)</f>
        <v/>
      </c>
      <c r="G15738" s="15">
        <f>IF($D15738=1,$B15738*100+$C15738,-1)</f>
        <v/>
      </c>
      <c r="H15738" s="15">
        <f>IF($D15738=1,$B15738,-1)</f>
        <v/>
      </c>
      <c r="I15738" s="15">
        <f>IF($D15738=1,$C15738,-1)</f>
        <v/>
      </c>
    </row>
    <row r="15739">
      <c r="A15739" s="33" t="n">
        <v>45947.66666666666</v>
      </c>
      <c r="B15739" s="15">
        <f>WEEKDAY($A15739,2)</f>
        <v/>
      </c>
      <c r="C15739" s="15">
        <f>HOUR($A15739)</f>
        <v/>
      </c>
      <c r="D15739" s="15">
        <f>IF(AND($A15739&gt;=Instellingen!$B$6,$A15739&lt;Instellingen!$B$7),1,0)</f>
        <v/>
      </c>
      <c r="E15739" s="15">
        <f>COUNTIF(tData[BezoekStart],"&lt;"&amp;($A15739+1/24))-COUNTIF(tData[BezoekEind],"&lt;="&amp;$A15739)</f>
        <v/>
      </c>
      <c r="F15739" s="15">
        <f>COUNTIF(tData[BezoekLangStart],"&lt;"&amp;($A15739+1/24))-COUNTIF(tData[BezoekLangEind],"&lt;="&amp;$A15739)</f>
        <v/>
      </c>
      <c r="G15739" s="15">
        <f>IF($D15739=1,$B15739*100+$C15739,-1)</f>
        <v/>
      </c>
      <c r="H15739" s="15">
        <f>IF($D15739=1,$B15739,-1)</f>
        <v/>
      </c>
      <c r="I15739" s="15">
        <f>IF($D15739=1,$C15739,-1)</f>
        <v/>
      </c>
    </row>
    <row r="15740">
      <c r="A15740" s="33" t="n">
        <v>45947.70833333334</v>
      </c>
      <c r="B15740" s="15">
        <f>WEEKDAY($A15740,2)</f>
        <v/>
      </c>
      <c r="C15740" s="15">
        <f>HOUR($A15740)</f>
        <v/>
      </c>
      <c r="D15740" s="15">
        <f>IF(AND($A15740&gt;=Instellingen!$B$6,$A15740&lt;Instellingen!$B$7),1,0)</f>
        <v/>
      </c>
      <c r="E15740" s="15">
        <f>COUNTIF(tData[BezoekStart],"&lt;"&amp;($A15740+1/24))-COUNTIF(tData[BezoekEind],"&lt;="&amp;$A15740)</f>
        <v/>
      </c>
      <c r="F15740" s="15">
        <f>COUNTIF(tData[BezoekLangStart],"&lt;"&amp;($A15740+1/24))-COUNTIF(tData[BezoekLangEind],"&lt;="&amp;$A15740)</f>
        <v/>
      </c>
      <c r="G15740" s="15">
        <f>IF($D15740=1,$B15740*100+$C15740,-1)</f>
        <v/>
      </c>
      <c r="H15740" s="15">
        <f>IF($D15740=1,$B15740,-1)</f>
        <v/>
      </c>
      <c r="I15740" s="15">
        <f>IF($D15740=1,$C15740,-1)</f>
        <v/>
      </c>
    </row>
    <row r="15741">
      <c r="A15741" s="33" t="n">
        <v>45947.75</v>
      </c>
      <c r="B15741" s="15">
        <f>WEEKDAY($A15741,2)</f>
        <v/>
      </c>
      <c r="C15741" s="15">
        <f>HOUR($A15741)</f>
        <v/>
      </c>
      <c r="D15741" s="15">
        <f>IF(AND($A15741&gt;=Instellingen!$B$6,$A15741&lt;Instellingen!$B$7),1,0)</f>
        <v/>
      </c>
      <c r="E15741" s="15">
        <f>COUNTIF(tData[BezoekStart],"&lt;"&amp;($A15741+1/24))-COUNTIF(tData[BezoekEind],"&lt;="&amp;$A15741)</f>
        <v/>
      </c>
      <c r="F15741" s="15">
        <f>COUNTIF(tData[BezoekLangStart],"&lt;"&amp;($A15741+1/24))-COUNTIF(tData[BezoekLangEind],"&lt;="&amp;$A15741)</f>
        <v/>
      </c>
      <c r="G15741" s="15">
        <f>IF($D15741=1,$B15741*100+$C15741,-1)</f>
        <v/>
      </c>
      <c r="H15741" s="15">
        <f>IF($D15741=1,$B15741,-1)</f>
        <v/>
      </c>
      <c r="I15741" s="15">
        <f>IF($D15741=1,$C15741,-1)</f>
        <v/>
      </c>
    </row>
    <row r="15742">
      <c r="A15742" s="33" t="n">
        <v>45947.79166666666</v>
      </c>
      <c r="B15742" s="15">
        <f>WEEKDAY($A15742,2)</f>
        <v/>
      </c>
      <c r="C15742" s="15">
        <f>HOUR($A15742)</f>
        <v/>
      </c>
      <c r="D15742" s="15">
        <f>IF(AND($A15742&gt;=Instellingen!$B$6,$A15742&lt;Instellingen!$B$7),1,0)</f>
        <v/>
      </c>
      <c r="E15742" s="15">
        <f>COUNTIF(tData[BezoekStart],"&lt;"&amp;($A15742+1/24))-COUNTIF(tData[BezoekEind],"&lt;="&amp;$A15742)</f>
        <v/>
      </c>
      <c r="F15742" s="15">
        <f>COUNTIF(tData[BezoekLangStart],"&lt;"&amp;($A15742+1/24))-COUNTIF(tData[BezoekLangEind],"&lt;="&amp;$A15742)</f>
        <v/>
      </c>
      <c r="G15742" s="15">
        <f>IF($D15742=1,$B15742*100+$C15742,-1)</f>
        <v/>
      </c>
      <c r="H15742" s="15">
        <f>IF($D15742=1,$B15742,-1)</f>
        <v/>
      </c>
      <c r="I15742" s="15">
        <f>IF($D15742=1,$C15742,-1)</f>
        <v/>
      </c>
    </row>
    <row r="15743">
      <c r="A15743" s="33" t="n">
        <v>45947.83333333334</v>
      </c>
      <c r="B15743" s="15">
        <f>WEEKDAY($A15743,2)</f>
        <v/>
      </c>
      <c r="C15743" s="15">
        <f>HOUR($A15743)</f>
        <v/>
      </c>
      <c r="D15743" s="15">
        <f>IF(AND($A15743&gt;=Instellingen!$B$6,$A15743&lt;Instellingen!$B$7),1,0)</f>
        <v/>
      </c>
      <c r="E15743" s="15">
        <f>COUNTIF(tData[BezoekStart],"&lt;"&amp;($A15743+1/24))-COUNTIF(tData[BezoekEind],"&lt;="&amp;$A15743)</f>
        <v/>
      </c>
      <c r="F15743" s="15">
        <f>COUNTIF(tData[BezoekLangStart],"&lt;"&amp;($A15743+1/24))-COUNTIF(tData[BezoekLangEind],"&lt;="&amp;$A15743)</f>
        <v/>
      </c>
      <c r="G15743" s="15">
        <f>IF($D15743=1,$B15743*100+$C15743,-1)</f>
        <v/>
      </c>
      <c r="H15743" s="15">
        <f>IF($D15743=1,$B15743,-1)</f>
        <v/>
      </c>
      <c r="I15743" s="15">
        <f>IF($D15743=1,$C15743,-1)</f>
        <v/>
      </c>
    </row>
    <row r="15744">
      <c r="A15744" s="33" t="n">
        <v>45947.875</v>
      </c>
      <c r="B15744" s="15">
        <f>WEEKDAY($A15744,2)</f>
        <v/>
      </c>
      <c r="C15744" s="15">
        <f>HOUR($A15744)</f>
        <v/>
      </c>
      <c r="D15744" s="15">
        <f>IF(AND($A15744&gt;=Instellingen!$B$6,$A15744&lt;Instellingen!$B$7),1,0)</f>
        <v/>
      </c>
      <c r="E15744" s="15">
        <f>COUNTIF(tData[BezoekStart],"&lt;"&amp;($A15744+1/24))-COUNTIF(tData[BezoekEind],"&lt;="&amp;$A15744)</f>
        <v/>
      </c>
      <c r="F15744" s="15">
        <f>COUNTIF(tData[BezoekLangStart],"&lt;"&amp;($A15744+1/24))-COUNTIF(tData[BezoekLangEind],"&lt;="&amp;$A15744)</f>
        <v/>
      </c>
      <c r="G15744" s="15">
        <f>IF($D15744=1,$B15744*100+$C15744,-1)</f>
        <v/>
      </c>
      <c r="H15744" s="15">
        <f>IF($D15744=1,$B15744,-1)</f>
        <v/>
      </c>
      <c r="I15744" s="15">
        <f>IF($D15744=1,$C15744,-1)</f>
        <v/>
      </c>
    </row>
    <row r="15745">
      <c r="A15745" s="33" t="n">
        <v>45947.91666666666</v>
      </c>
      <c r="B15745" s="15">
        <f>WEEKDAY($A15745,2)</f>
        <v/>
      </c>
      <c r="C15745" s="15">
        <f>HOUR($A15745)</f>
        <v/>
      </c>
      <c r="D15745" s="15">
        <f>IF(AND($A15745&gt;=Instellingen!$B$6,$A15745&lt;Instellingen!$B$7),1,0)</f>
        <v/>
      </c>
      <c r="E15745" s="15">
        <f>COUNTIF(tData[BezoekStart],"&lt;"&amp;($A15745+1/24))-COUNTIF(tData[BezoekEind],"&lt;="&amp;$A15745)</f>
        <v/>
      </c>
      <c r="F15745" s="15">
        <f>COUNTIF(tData[BezoekLangStart],"&lt;"&amp;($A15745+1/24))-COUNTIF(tData[BezoekLangEind],"&lt;="&amp;$A15745)</f>
        <v/>
      </c>
      <c r="G15745" s="15">
        <f>IF($D15745=1,$B15745*100+$C15745,-1)</f>
        <v/>
      </c>
      <c r="H15745" s="15">
        <f>IF($D15745=1,$B15745,-1)</f>
        <v/>
      </c>
      <c r="I15745" s="15">
        <f>IF($D15745=1,$C15745,-1)</f>
        <v/>
      </c>
    </row>
    <row r="15746">
      <c r="A15746" s="33" t="n">
        <v>45947.95833333334</v>
      </c>
      <c r="B15746" s="15">
        <f>WEEKDAY($A15746,2)</f>
        <v/>
      </c>
      <c r="C15746" s="15">
        <f>HOUR($A15746)</f>
        <v/>
      </c>
      <c r="D15746" s="15">
        <f>IF(AND($A15746&gt;=Instellingen!$B$6,$A15746&lt;Instellingen!$B$7),1,0)</f>
        <v/>
      </c>
      <c r="E15746" s="15">
        <f>COUNTIF(tData[BezoekStart],"&lt;"&amp;($A15746+1/24))-COUNTIF(tData[BezoekEind],"&lt;="&amp;$A15746)</f>
        <v/>
      </c>
      <c r="F15746" s="15">
        <f>COUNTIF(tData[BezoekLangStart],"&lt;"&amp;($A15746+1/24))-COUNTIF(tData[BezoekLangEind],"&lt;="&amp;$A15746)</f>
        <v/>
      </c>
      <c r="G15746" s="15">
        <f>IF($D15746=1,$B15746*100+$C15746,-1)</f>
        <v/>
      </c>
      <c r="H15746" s="15">
        <f>IF($D15746=1,$B15746,-1)</f>
        <v/>
      </c>
      <c r="I15746" s="15">
        <f>IF($D15746=1,$C15746,-1)</f>
        <v/>
      </c>
    </row>
    <row r="15747">
      <c r="A15747" s="33" t="n">
        <v>45948</v>
      </c>
      <c r="B15747" s="15">
        <f>WEEKDAY($A15747,2)</f>
        <v/>
      </c>
      <c r="C15747" s="15">
        <f>HOUR($A15747)</f>
        <v/>
      </c>
      <c r="D15747" s="15">
        <f>IF(AND($A15747&gt;=Instellingen!$B$6,$A15747&lt;Instellingen!$B$7),1,0)</f>
        <v/>
      </c>
      <c r="E15747" s="15">
        <f>COUNTIF(tData[BezoekStart],"&lt;"&amp;($A15747+1/24))-COUNTIF(tData[BezoekEind],"&lt;="&amp;$A15747)</f>
        <v/>
      </c>
      <c r="F15747" s="15">
        <f>COUNTIF(tData[BezoekLangStart],"&lt;"&amp;($A15747+1/24))-COUNTIF(tData[BezoekLangEind],"&lt;="&amp;$A15747)</f>
        <v/>
      </c>
      <c r="G15747" s="15">
        <f>IF($D15747=1,$B15747*100+$C15747,-1)</f>
        <v/>
      </c>
      <c r="H15747" s="15">
        <f>IF($D15747=1,$B15747,-1)</f>
        <v/>
      </c>
      <c r="I15747" s="15">
        <f>IF($D15747=1,$C15747,-1)</f>
        <v/>
      </c>
    </row>
    <row r="15748">
      <c r="A15748" s="33" t="n">
        <v>45948.04166666666</v>
      </c>
      <c r="B15748" s="15">
        <f>WEEKDAY($A15748,2)</f>
        <v/>
      </c>
      <c r="C15748" s="15">
        <f>HOUR($A15748)</f>
        <v/>
      </c>
      <c r="D15748" s="15">
        <f>IF(AND($A15748&gt;=Instellingen!$B$6,$A15748&lt;Instellingen!$B$7),1,0)</f>
        <v/>
      </c>
      <c r="E15748" s="15">
        <f>COUNTIF(tData[BezoekStart],"&lt;"&amp;($A15748+1/24))-COUNTIF(tData[BezoekEind],"&lt;="&amp;$A15748)</f>
        <v/>
      </c>
      <c r="F15748" s="15">
        <f>COUNTIF(tData[BezoekLangStart],"&lt;"&amp;($A15748+1/24))-COUNTIF(tData[BezoekLangEind],"&lt;="&amp;$A15748)</f>
        <v/>
      </c>
      <c r="G15748" s="15">
        <f>IF($D15748=1,$B15748*100+$C15748,-1)</f>
        <v/>
      </c>
      <c r="H15748" s="15">
        <f>IF($D15748=1,$B15748,-1)</f>
        <v/>
      </c>
      <c r="I15748" s="15">
        <f>IF($D15748=1,$C15748,-1)</f>
        <v/>
      </c>
    </row>
    <row r="15749">
      <c r="A15749" s="33" t="n">
        <v>45948.08333333334</v>
      </c>
      <c r="B15749" s="15">
        <f>WEEKDAY($A15749,2)</f>
        <v/>
      </c>
      <c r="C15749" s="15">
        <f>HOUR($A15749)</f>
        <v/>
      </c>
      <c r="D15749" s="15">
        <f>IF(AND($A15749&gt;=Instellingen!$B$6,$A15749&lt;Instellingen!$B$7),1,0)</f>
        <v/>
      </c>
      <c r="E15749" s="15">
        <f>COUNTIF(tData[BezoekStart],"&lt;"&amp;($A15749+1/24))-COUNTIF(tData[BezoekEind],"&lt;="&amp;$A15749)</f>
        <v/>
      </c>
      <c r="F15749" s="15">
        <f>COUNTIF(tData[BezoekLangStart],"&lt;"&amp;($A15749+1/24))-COUNTIF(tData[BezoekLangEind],"&lt;="&amp;$A15749)</f>
        <v/>
      </c>
      <c r="G15749" s="15">
        <f>IF($D15749=1,$B15749*100+$C15749,-1)</f>
        <v/>
      </c>
      <c r="H15749" s="15">
        <f>IF($D15749=1,$B15749,-1)</f>
        <v/>
      </c>
      <c r="I15749" s="15">
        <f>IF($D15749=1,$C15749,-1)</f>
        <v/>
      </c>
    </row>
    <row r="15750">
      <c r="A15750" s="33" t="n">
        <v>45948.125</v>
      </c>
      <c r="B15750" s="15">
        <f>WEEKDAY($A15750,2)</f>
        <v/>
      </c>
      <c r="C15750" s="15">
        <f>HOUR($A15750)</f>
        <v/>
      </c>
      <c r="D15750" s="15">
        <f>IF(AND($A15750&gt;=Instellingen!$B$6,$A15750&lt;Instellingen!$B$7),1,0)</f>
        <v/>
      </c>
      <c r="E15750" s="15">
        <f>COUNTIF(tData[BezoekStart],"&lt;"&amp;($A15750+1/24))-COUNTIF(tData[BezoekEind],"&lt;="&amp;$A15750)</f>
        <v/>
      </c>
      <c r="F15750" s="15">
        <f>COUNTIF(tData[BezoekLangStart],"&lt;"&amp;($A15750+1/24))-COUNTIF(tData[BezoekLangEind],"&lt;="&amp;$A15750)</f>
        <v/>
      </c>
      <c r="G15750" s="15">
        <f>IF($D15750=1,$B15750*100+$C15750,-1)</f>
        <v/>
      </c>
      <c r="H15750" s="15">
        <f>IF($D15750=1,$B15750,-1)</f>
        <v/>
      </c>
      <c r="I15750" s="15">
        <f>IF($D15750=1,$C15750,-1)</f>
        <v/>
      </c>
    </row>
    <row r="15751">
      <c r="A15751" s="33" t="n">
        <v>45948.16666666666</v>
      </c>
      <c r="B15751" s="15">
        <f>WEEKDAY($A15751,2)</f>
        <v/>
      </c>
      <c r="C15751" s="15">
        <f>HOUR($A15751)</f>
        <v/>
      </c>
      <c r="D15751" s="15">
        <f>IF(AND($A15751&gt;=Instellingen!$B$6,$A15751&lt;Instellingen!$B$7),1,0)</f>
        <v/>
      </c>
      <c r="E15751" s="15">
        <f>COUNTIF(tData[BezoekStart],"&lt;"&amp;($A15751+1/24))-COUNTIF(tData[BezoekEind],"&lt;="&amp;$A15751)</f>
        <v/>
      </c>
      <c r="F15751" s="15">
        <f>COUNTIF(tData[BezoekLangStart],"&lt;"&amp;($A15751+1/24))-COUNTIF(tData[BezoekLangEind],"&lt;="&amp;$A15751)</f>
        <v/>
      </c>
      <c r="G15751" s="15">
        <f>IF($D15751=1,$B15751*100+$C15751,-1)</f>
        <v/>
      </c>
      <c r="H15751" s="15">
        <f>IF($D15751=1,$B15751,-1)</f>
        <v/>
      </c>
      <c r="I15751" s="15">
        <f>IF($D15751=1,$C15751,-1)</f>
        <v/>
      </c>
    </row>
    <row r="15752">
      <c r="A15752" s="33" t="n">
        <v>45948.20833333334</v>
      </c>
      <c r="B15752" s="15">
        <f>WEEKDAY($A15752,2)</f>
        <v/>
      </c>
      <c r="C15752" s="15">
        <f>HOUR($A15752)</f>
        <v/>
      </c>
      <c r="D15752" s="15">
        <f>IF(AND($A15752&gt;=Instellingen!$B$6,$A15752&lt;Instellingen!$B$7),1,0)</f>
        <v/>
      </c>
      <c r="E15752" s="15">
        <f>COUNTIF(tData[BezoekStart],"&lt;"&amp;($A15752+1/24))-COUNTIF(tData[BezoekEind],"&lt;="&amp;$A15752)</f>
        <v/>
      </c>
      <c r="F15752" s="15">
        <f>COUNTIF(tData[BezoekLangStart],"&lt;"&amp;($A15752+1/24))-COUNTIF(tData[BezoekLangEind],"&lt;="&amp;$A15752)</f>
        <v/>
      </c>
      <c r="G15752" s="15">
        <f>IF($D15752=1,$B15752*100+$C15752,-1)</f>
        <v/>
      </c>
      <c r="H15752" s="15">
        <f>IF($D15752=1,$B15752,-1)</f>
        <v/>
      </c>
      <c r="I15752" s="15">
        <f>IF($D15752=1,$C15752,-1)</f>
        <v/>
      </c>
    </row>
    <row r="15753">
      <c r="A15753" s="33" t="n">
        <v>45948.25</v>
      </c>
      <c r="B15753" s="15">
        <f>WEEKDAY($A15753,2)</f>
        <v/>
      </c>
      <c r="C15753" s="15">
        <f>HOUR($A15753)</f>
        <v/>
      </c>
      <c r="D15753" s="15">
        <f>IF(AND($A15753&gt;=Instellingen!$B$6,$A15753&lt;Instellingen!$B$7),1,0)</f>
        <v/>
      </c>
      <c r="E15753" s="15">
        <f>COUNTIF(tData[BezoekStart],"&lt;"&amp;($A15753+1/24))-COUNTIF(tData[BezoekEind],"&lt;="&amp;$A15753)</f>
        <v/>
      </c>
      <c r="F15753" s="15">
        <f>COUNTIF(tData[BezoekLangStart],"&lt;"&amp;($A15753+1/24))-COUNTIF(tData[BezoekLangEind],"&lt;="&amp;$A15753)</f>
        <v/>
      </c>
      <c r="G15753" s="15">
        <f>IF($D15753=1,$B15753*100+$C15753,-1)</f>
        <v/>
      </c>
      <c r="H15753" s="15">
        <f>IF($D15753=1,$B15753,-1)</f>
        <v/>
      </c>
      <c r="I15753" s="15">
        <f>IF($D15753=1,$C15753,-1)</f>
        <v/>
      </c>
    </row>
    <row r="15754">
      <c r="A15754" s="33" t="n">
        <v>45948.29166666666</v>
      </c>
      <c r="B15754" s="15">
        <f>WEEKDAY($A15754,2)</f>
        <v/>
      </c>
      <c r="C15754" s="15">
        <f>HOUR($A15754)</f>
        <v/>
      </c>
      <c r="D15754" s="15">
        <f>IF(AND($A15754&gt;=Instellingen!$B$6,$A15754&lt;Instellingen!$B$7),1,0)</f>
        <v/>
      </c>
      <c r="E15754" s="15">
        <f>COUNTIF(tData[BezoekStart],"&lt;"&amp;($A15754+1/24))-COUNTIF(tData[BezoekEind],"&lt;="&amp;$A15754)</f>
        <v/>
      </c>
      <c r="F15754" s="15">
        <f>COUNTIF(tData[BezoekLangStart],"&lt;"&amp;($A15754+1/24))-COUNTIF(tData[BezoekLangEind],"&lt;="&amp;$A15754)</f>
        <v/>
      </c>
      <c r="G15754" s="15">
        <f>IF($D15754=1,$B15754*100+$C15754,-1)</f>
        <v/>
      </c>
      <c r="H15754" s="15">
        <f>IF($D15754=1,$B15754,-1)</f>
        <v/>
      </c>
      <c r="I15754" s="15">
        <f>IF($D15754=1,$C15754,-1)</f>
        <v/>
      </c>
    </row>
    <row r="15755">
      <c r="A15755" s="33" t="n">
        <v>45948.33333333334</v>
      </c>
      <c r="B15755" s="15">
        <f>WEEKDAY($A15755,2)</f>
        <v/>
      </c>
      <c r="C15755" s="15">
        <f>HOUR($A15755)</f>
        <v/>
      </c>
      <c r="D15755" s="15">
        <f>IF(AND($A15755&gt;=Instellingen!$B$6,$A15755&lt;Instellingen!$B$7),1,0)</f>
        <v/>
      </c>
      <c r="E15755" s="15">
        <f>COUNTIF(tData[BezoekStart],"&lt;"&amp;($A15755+1/24))-COUNTIF(tData[BezoekEind],"&lt;="&amp;$A15755)</f>
        <v/>
      </c>
      <c r="F15755" s="15">
        <f>COUNTIF(tData[BezoekLangStart],"&lt;"&amp;($A15755+1/24))-COUNTIF(tData[BezoekLangEind],"&lt;="&amp;$A15755)</f>
        <v/>
      </c>
      <c r="G15755" s="15">
        <f>IF($D15755=1,$B15755*100+$C15755,-1)</f>
        <v/>
      </c>
      <c r="H15755" s="15">
        <f>IF($D15755=1,$B15755,-1)</f>
        <v/>
      </c>
      <c r="I15755" s="15">
        <f>IF($D15755=1,$C15755,-1)</f>
        <v/>
      </c>
    </row>
    <row r="15756">
      <c r="A15756" s="33" t="n">
        <v>45948.375</v>
      </c>
      <c r="B15756" s="15">
        <f>WEEKDAY($A15756,2)</f>
        <v/>
      </c>
      <c r="C15756" s="15">
        <f>HOUR($A15756)</f>
        <v/>
      </c>
      <c r="D15756" s="15">
        <f>IF(AND($A15756&gt;=Instellingen!$B$6,$A15756&lt;Instellingen!$B$7),1,0)</f>
        <v/>
      </c>
      <c r="E15756" s="15">
        <f>COUNTIF(tData[BezoekStart],"&lt;"&amp;($A15756+1/24))-COUNTIF(tData[BezoekEind],"&lt;="&amp;$A15756)</f>
        <v/>
      </c>
      <c r="F15756" s="15">
        <f>COUNTIF(tData[BezoekLangStart],"&lt;"&amp;($A15756+1/24))-COUNTIF(tData[BezoekLangEind],"&lt;="&amp;$A15756)</f>
        <v/>
      </c>
      <c r="G15756" s="15">
        <f>IF($D15756=1,$B15756*100+$C15756,-1)</f>
        <v/>
      </c>
      <c r="H15756" s="15">
        <f>IF($D15756=1,$B15756,-1)</f>
        <v/>
      </c>
      <c r="I15756" s="15">
        <f>IF($D15756=1,$C15756,-1)</f>
        <v/>
      </c>
    </row>
    <row r="15757">
      <c r="A15757" s="33" t="n">
        <v>45948.41666666666</v>
      </c>
      <c r="B15757" s="15">
        <f>WEEKDAY($A15757,2)</f>
        <v/>
      </c>
      <c r="C15757" s="15">
        <f>HOUR($A15757)</f>
        <v/>
      </c>
      <c r="D15757" s="15">
        <f>IF(AND($A15757&gt;=Instellingen!$B$6,$A15757&lt;Instellingen!$B$7),1,0)</f>
        <v/>
      </c>
      <c r="E15757" s="15">
        <f>COUNTIF(tData[BezoekStart],"&lt;"&amp;($A15757+1/24))-COUNTIF(tData[BezoekEind],"&lt;="&amp;$A15757)</f>
        <v/>
      </c>
      <c r="F15757" s="15">
        <f>COUNTIF(tData[BezoekLangStart],"&lt;"&amp;($A15757+1/24))-COUNTIF(tData[BezoekLangEind],"&lt;="&amp;$A15757)</f>
        <v/>
      </c>
      <c r="G15757" s="15">
        <f>IF($D15757=1,$B15757*100+$C15757,-1)</f>
        <v/>
      </c>
      <c r="H15757" s="15">
        <f>IF($D15757=1,$B15757,-1)</f>
        <v/>
      </c>
      <c r="I15757" s="15">
        <f>IF($D15757=1,$C15757,-1)</f>
        <v/>
      </c>
    </row>
    <row r="15758">
      <c r="A15758" s="33" t="n">
        <v>45948.45833333334</v>
      </c>
      <c r="B15758" s="15">
        <f>WEEKDAY($A15758,2)</f>
        <v/>
      </c>
      <c r="C15758" s="15">
        <f>HOUR($A15758)</f>
        <v/>
      </c>
      <c r="D15758" s="15">
        <f>IF(AND($A15758&gt;=Instellingen!$B$6,$A15758&lt;Instellingen!$B$7),1,0)</f>
        <v/>
      </c>
      <c r="E15758" s="15">
        <f>COUNTIF(tData[BezoekStart],"&lt;"&amp;($A15758+1/24))-COUNTIF(tData[BezoekEind],"&lt;="&amp;$A15758)</f>
        <v/>
      </c>
      <c r="F15758" s="15">
        <f>COUNTIF(tData[BezoekLangStart],"&lt;"&amp;($A15758+1/24))-COUNTIF(tData[BezoekLangEind],"&lt;="&amp;$A15758)</f>
        <v/>
      </c>
      <c r="G15758" s="15">
        <f>IF($D15758=1,$B15758*100+$C15758,-1)</f>
        <v/>
      </c>
      <c r="H15758" s="15">
        <f>IF($D15758=1,$B15758,-1)</f>
        <v/>
      </c>
      <c r="I15758" s="15">
        <f>IF($D15758=1,$C15758,-1)</f>
        <v/>
      </c>
    </row>
    <row r="15759">
      <c r="A15759" s="33" t="n">
        <v>45948.5</v>
      </c>
      <c r="B15759" s="15">
        <f>WEEKDAY($A15759,2)</f>
        <v/>
      </c>
      <c r="C15759" s="15">
        <f>HOUR($A15759)</f>
        <v/>
      </c>
      <c r="D15759" s="15">
        <f>IF(AND($A15759&gt;=Instellingen!$B$6,$A15759&lt;Instellingen!$B$7),1,0)</f>
        <v/>
      </c>
      <c r="E15759" s="15">
        <f>COUNTIF(tData[BezoekStart],"&lt;"&amp;($A15759+1/24))-COUNTIF(tData[BezoekEind],"&lt;="&amp;$A15759)</f>
        <v/>
      </c>
      <c r="F15759" s="15">
        <f>COUNTIF(tData[BezoekLangStart],"&lt;"&amp;($A15759+1/24))-COUNTIF(tData[BezoekLangEind],"&lt;="&amp;$A15759)</f>
        <v/>
      </c>
      <c r="G15759" s="15">
        <f>IF($D15759=1,$B15759*100+$C15759,-1)</f>
        <v/>
      </c>
      <c r="H15759" s="15">
        <f>IF($D15759=1,$B15759,-1)</f>
        <v/>
      </c>
      <c r="I15759" s="15">
        <f>IF($D15759=1,$C15759,-1)</f>
        <v/>
      </c>
    </row>
    <row r="15760">
      <c r="A15760" s="33" t="n">
        <v>45948.54166666666</v>
      </c>
      <c r="B15760" s="15">
        <f>WEEKDAY($A15760,2)</f>
        <v/>
      </c>
      <c r="C15760" s="15">
        <f>HOUR($A15760)</f>
        <v/>
      </c>
      <c r="D15760" s="15">
        <f>IF(AND($A15760&gt;=Instellingen!$B$6,$A15760&lt;Instellingen!$B$7),1,0)</f>
        <v/>
      </c>
      <c r="E15760" s="15">
        <f>COUNTIF(tData[BezoekStart],"&lt;"&amp;($A15760+1/24))-COUNTIF(tData[BezoekEind],"&lt;="&amp;$A15760)</f>
        <v/>
      </c>
      <c r="F15760" s="15">
        <f>COUNTIF(tData[BezoekLangStart],"&lt;"&amp;($A15760+1/24))-COUNTIF(tData[BezoekLangEind],"&lt;="&amp;$A15760)</f>
        <v/>
      </c>
      <c r="G15760" s="15">
        <f>IF($D15760=1,$B15760*100+$C15760,-1)</f>
        <v/>
      </c>
      <c r="H15760" s="15">
        <f>IF($D15760=1,$B15760,-1)</f>
        <v/>
      </c>
      <c r="I15760" s="15">
        <f>IF($D15760=1,$C15760,-1)</f>
        <v/>
      </c>
    </row>
    <row r="15761">
      <c r="A15761" s="33" t="n">
        <v>45948.58333333334</v>
      </c>
      <c r="B15761" s="15">
        <f>WEEKDAY($A15761,2)</f>
        <v/>
      </c>
      <c r="C15761" s="15">
        <f>HOUR($A15761)</f>
        <v/>
      </c>
      <c r="D15761" s="15">
        <f>IF(AND($A15761&gt;=Instellingen!$B$6,$A15761&lt;Instellingen!$B$7),1,0)</f>
        <v/>
      </c>
      <c r="E15761" s="15">
        <f>COUNTIF(tData[BezoekStart],"&lt;"&amp;($A15761+1/24))-COUNTIF(tData[BezoekEind],"&lt;="&amp;$A15761)</f>
        <v/>
      </c>
      <c r="F15761" s="15">
        <f>COUNTIF(tData[BezoekLangStart],"&lt;"&amp;($A15761+1/24))-COUNTIF(tData[BezoekLangEind],"&lt;="&amp;$A15761)</f>
        <v/>
      </c>
      <c r="G15761" s="15">
        <f>IF($D15761=1,$B15761*100+$C15761,-1)</f>
        <v/>
      </c>
      <c r="H15761" s="15">
        <f>IF($D15761=1,$B15761,-1)</f>
        <v/>
      </c>
      <c r="I15761" s="15">
        <f>IF($D15761=1,$C15761,-1)</f>
        <v/>
      </c>
    </row>
    <row r="15762">
      <c r="A15762" s="33" t="n">
        <v>45948.625</v>
      </c>
      <c r="B15762" s="15">
        <f>WEEKDAY($A15762,2)</f>
        <v/>
      </c>
      <c r="C15762" s="15">
        <f>HOUR($A15762)</f>
        <v/>
      </c>
      <c r="D15762" s="15">
        <f>IF(AND($A15762&gt;=Instellingen!$B$6,$A15762&lt;Instellingen!$B$7),1,0)</f>
        <v/>
      </c>
      <c r="E15762" s="15">
        <f>COUNTIF(tData[BezoekStart],"&lt;"&amp;($A15762+1/24))-COUNTIF(tData[BezoekEind],"&lt;="&amp;$A15762)</f>
        <v/>
      </c>
      <c r="F15762" s="15">
        <f>COUNTIF(tData[BezoekLangStart],"&lt;"&amp;($A15762+1/24))-COUNTIF(tData[BezoekLangEind],"&lt;="&amp;$A15762)</f>
        <v/>
      </c>
      <c r="G15762" s="15">
        <f>IF($D15762=1,$B15762*100+$C15762,-1)</f>
        <v/>
      </c>
      <c r="H15762" s="15">
        <f>IF($D15762=1,$B15762,-1)</f>
        <v/>
      </c>
      <c r="I15762" s="15">
        <f>IF($D15762=1,$C15762,-1)</f>
        <v/>
      </c>
    </row>
    <row r="15763">
      <c r="A15763" s="33" t="n">
        <v>45948.66666666666</v>
      </c>
      <c r="B15763" s="15">
        <f>WEEKDAY($A15763,2)</f>
        <v/>
      </c>
      <c r="C15763" s="15">
        <f>HOUR($A15763)</f>
        <v/>
      </c>
      <c r="D15763" s="15">
        <f>IF(AND($A15763&gt;=Instellingen!$B$6,$A15763&lt;Instellingen!$B$7),1,0)</f>
        <v/>
      </c>
      <c r="E15763" s="15">
        <f>COUNTIF(tData[BezoekStart],"&lt;"&amp;($A15763+1/24))-COUNTIF(tData[BezoekEind],"&lt;="&amp;$A15763)</f>
        <v/>
      </c>
      <c r="F15763" s="15">
        <f>COUNTIF(tData[BezoekLangStart],"&lt;"&amp;($A15763+1/24))-COUNTIF(tData[BezoekLangEind],"&lt;="&amp;$A15763)</f>
        <v/>
      </c>
      <c r="G15763" s="15">
        <f>IF($D15763=1,$B15763*100+$C15763,-1)</f>
        <v/>
      </c>
      <c r="H15763" s="15">
        <f>IF($D15763=1,$B15763,-1)</f>
        <v/>
      </c>
      <c r="I15763" s="15">
        <f>IF($D15763=1,$C15763,-1)</f>
        <v/>
      </c>
    </row>
    <row r="15764">
      <c r="A15764" s="33" t="n">
        <v>45948.70833333334</v>
      </c>
      <c r="B15764" s="15">
        <f>WEEKDAY($A15764,2)</f>
        <v/>
      </c>
      <c r="C15764" s="15">
        <f>HOUR($A15764)</f>
        <v/>
      </c>
      <c r="D15764" s="15">
        <f>IF(AND($A15764&gt;=Instellingen!$B$6,$A15764&lt;Instellingen!$B$7),1,0)</f>
        <v/>
      </c>
      <c r="E15764" s="15">
        <f>COUNTIF(tData[BezoekStart],"&lt;"&amp;($A15764+1/24))-COUNTIF(tData[BezoekEind],"&lt;="&amp;$A15764)</f>
        <v/>
      </c>
      <c r="F15764" s="15">
        <f>COUNTIF(tData[BezoekLangStart],"&lt;"&amp;($A15764+1/24))-COUNTIF(tData[BezoekLangEind],"&lt;="&amp;$A15764)</f>
        <v/>
      </c>
      <c r="G15764" s="15">
        <f>IF($D15764=1,$B15764*100+$C15764,-1)</f>
        <v/>
      </c>
      <c r="H15764" s="15">
        <f>IF($D15764=1,$B15764,-1)</f>
        <v/>
      </c>
      <c r="I15764" s="15">
        <f>IF($D15764=1,$C15764,-1)</f>
        <v/>
      </c>
    </row>
    <row r="15765">
      <c r="A15765" s="33" t="n">
        <v>45948.75</v>
      </c>
      <c r="B15765" s="15">
        <f>WEEKDAY($A15765,2)</f>
        <v/>
      </c>
      <c r="C15765" s="15">
        <f>HOUR($A15765)</f>
        <v/>
      </c>
      <c r="D15765" s="15">
        <f>IF(AND($A15765&gt;=Instellingen!$B$6,$A15765&lt;Instellingen!$B$7),1,0)</f>
        <v/>
      </c>
      <c r="E15765" s="15">
        <f>COUNTIF(tData[BezoekStart],"&lt;"&amp;($A15765+1/24))-COUNTIF(tData[BezoekEind],"&lt;="&amp;$A15765)</f>
        <v/>
      </c>
      <c r="F15765" s="15">
        <f>COUNTIF(tData[BezoekLangStart],"&lt;"&amp;($A15765+1/24))-COUNTIF(tData[BezoekLangEind],"&lt;="&amp;$A15765)</f>
        <v/>
      </c>
      <c r="G15765" s="15">
        <f>IF($D15765=1,$B15765*100+$C15765,-1)</f>
        <v/>
      </c>
      <c r="H15765" s="15">
        <f>IF($D15765=1,$B15765,-1)</f>
        <v/>
      </c>
      <c r="I15765" s="15">
        <f>IF($D15765=1,$C15765,-1)</f>
        <v/>
      </c>
    </row>
    <row r="15766">
      <c r="A15766" s="33" t="n">
        <v>45948.79166666666</v>
      </c>
      <c r="B15766" s="15">
        <f>WEEKDAY($A15766,2)</f>
        <v/>
      </c>
      <c r="C15766" s="15">
        <f>HOUR($A15766)</f>
        <v/>
      </c>
      <c r="D15766" s="15">
        <f>IF(AND($A15766&gt;=Instellingen!$B$6,$A15766&lt;Instellingen!$B$7),1,0)</f>
        <v/>
      </c>
      <c r="E15766" s="15">
        <f>COUNTIF(tData[BezoekStart],"&lt;"&amp;($A15766+1/24))-COUNTIF(tData[BezoekEind],"&lt;="&amp;$A15766)</f>
        <v/>
      </c>
      <c r="F15766" s="15">
        <f>COUNTIF(tData[BezoekLangStart],"&lt;"&amp;($A15766+1/24))-COUNTIF(tData[BezoekLangEind],"&lt;="&amp;$A15766)</f>
        <v/>
      </c>
      <c r="G15766" s="15">
        <f>IF($D15766=1,$B15766*100+$C15766,-1)</f>
        <v/>
      </c>
      <c r="H15766" s="15">
        <f>IF($D15766=1,$B15766,-1)</f>
        <v/>
      </c>
      <c r="I15766" s="15">
        <f>IF($D15766=1,$C15766,-1)</f>
        <v/>
      </c>
    </row>
    <row r="15767">
      <c r="A15767" s="33" t="n">
        <v>45948.83333333334</v>
      </c>
      <c r="B15767" s="15">
        <f>WEEKDAY($A15767,2)</f>
        <v/>
      </c>
      <c r="C15767" s="15">
        <f>HOUR($A15767)</f>
        <v/>
      </c>
      <c r="D15767" s="15">
        <f>IF(AND($A15767&gt;=Instellingen!$B$6,$A15767&lt;Instellingen!$B$7),1,0)</f>
        <v/>
      </c>
      <c r="E15767" s="15">
        <f>COUNTIF(tData[BezoekStart],"&lt;"&amp;($A15767+1/24))-COUNTIF(tData[BezoekEind],"&lt;="&amp;$A15767)</f>
        <v/>
      </c>
      <c r="F15767" s="15">
        <f>COUNTIF(tData[BezoekLangStart],"&lt;"&amp;($A15767+1/24))-COUNTIF(tData[BezoekLangEind],"&lt;="&amp;$A15767)</f>
        <v/>
      </c>
      <c r="G15767" s="15">
        <f>IF($D15767=1,$B15767*100+$C15767,-1)</f>
        <v/>
      </c>
      <c r="H15767" s="15">
        <f>IF($D15767=1,$B15767,-1)</f>
        <v/>
      </c>
      <c r="I15767" s="15">
        <f>IF($D15767=1,$C15767,-1)</f>
        <v/>
      </c>
    </row>
    <row r="15768">
      <c r="A15768" s="33" t="n">
        <v>45948.875</v>
      </c>
      <c r="B15768" s="15">
        <f>WEEKDAY($A15768,2)</f>
        <v/>
      </c>
      <c r="C15768" s="15">
        <f>HOUR($A15768)</f>
        <v/>
      </c>
      <c r="D15768" s="15">
        <f>IF(AND($A15768&gt;=Instellingen!$B$6,$A15768&lt;Instellingen!$B$7),1,0)</f>
        <v/>
      </c>
      <c r="E15768" s="15">
        <f>COUNTIF(tData[BezoekStart],"&lt;"&amp;($A15768+1/24))-COUNTIF(tData[BezoekEind],"&lt;="&amp;$A15768)</f>
        <v/>
      </c>
      <c r="F15768" s="15">
        <f>COUNTIF(tData[BezoekLangStart],"&lt;"&amp;($A15768+1/24))-COUNTIF(tData[BezoekLangEind],"&lt;="&amp;$A15768)</f>
        <v/>
      </c>
      <c r="G15768" s="15">
        <f>IF($D15768=1,$B15768*100+$C15768,-1)</f>
        <v/>
      </c>
      <c r="H15768" s="15">
        <f>IF($D15768=1,$B15768,-1)</f>
        <v/>
      </c>
      <c r="I15768" s="15">
        <f>IF($D15768=1,$C15768,-1)</f>
        <v/>
      </c>
    </row>
    <row r="15769">
      <c r="A15769" s="33" t="n">
        <v>45948.91666666666</v>
      </c>
      <c r="B15769" s="15">
        <f>WEEKDAY($A15769,2)</f>
        <v/>
      </c>
      <c r="C15769" s="15">
        <f>HOUR($A15769)</f>
        <v/>
      </c>
      <c r="D15769" s="15">
        <f>IF(AND($A15769&gt;=Instellingen!$B$6,$A15769&lt;Instellingen!$B$7),1,0)</f>
        <v/>
      </c>
      <c r="E15769" s="15">
        <f>COUNTIF(tData[BezoekStart],"&lt;"&amp;($A15769+1/24))-COUNTIF(tData[BezoekEind],"&lt;="&amp;$A15769)</f>
        <v/>
      </c>
      <c r="F15769" s="15">
        <f>COUNTIF(tData[BezoekLangStart],"&lt;"&amp;($A15769+1/24))-COUNTIF(tData[BezoekLangEind],"&lt;="&amp;$A15769)</f>
        <v/>
      </c>
      <c r="G15769" s="15">
        <f>IF($D15769=1,$B15769*100+$C15769,-1)</f>
        <v/>
      </c>
      <c r="H15769" s="15">
        <f>IF($D15769=1,$B15769,-1)</f>
        <v/>
      </c>
      <c r="I15769" s="15">
        <f>IF($D15769=1,$C15769,-1)</f>
        <v/>
      </c>
    </row>
    <row r="15770">
      <c r="A15770" s="33" t="n">
        <v>45948.95833333334</v>
      </c>
      <c r="B15770" s="15">
        <f>WEEKDAY($A15770,2)</f>
        <v/>
      </c>
      <c r="C15770" s="15">
        <f>HOUR($A15770)</f>
        <v/>
      </c>
      <c r="D15770" s="15">
        <f>IF(AND($A15770&gt;=Instellingen!$B$6,$A15770&lt;Instellingen!$B$7),1,0)</f>
        <v/>
      </c>
      <c r="E15770" s="15">
        <f>COUNTIF(tData[BezoekStart],"&lt;"&amp;($A15770+1/24))-COUNTIF(tData[BezoekEind],"&lt;="&amp;$A15770)</f>
        <v/>
      </c>
      <c r="F15770" s="15">
        <f>COUNTIF(tData[BezoekLangStart],"&lt;"&amp;($A15770+1/24))-COUNTIF(tData[BezoekLangEind],"&lt;="&amp;$A15770)</f>
        <v/>
      </c>
      <c r="G15770" s="15">
        <f>IF($D15770=1,$B15770*100+$C15770,-1)</f>
        <v/>
      </c>
      <c r="H15770" s="15">
        <f>IF($D15770=1,$B15770,-1)</f>
        <v/>
      </c>
      <c r="I15770" s="15">
        <f>IF($D15770=1,$C15770,-1)</f>
        <v/>
      </c>
    </row>
    <row r="15771">
      <c r="A15771" s="33" t="n">
        <v>45949</v>
      </c>
      <c r="B15771" s="15">
        <f>WEEKDAY($A15771,2)</f>
        <v/>
      </c>
      <c r="C15771" s="15">
        <f>HOUR($A15771)</f>
        <v/>
      </c>
      <c r="D15771" s="15">
        <f>IF(AND($A15771&gt;=Instellingen!$B$6,$A15771&lt;Instellingen!$B$7),1,0)</f>
        <v/>
      </c>
      <c r="E15771" s="15">
        <f>COUNTIF(tData[BezoekStart],"&lt;"&amp;($A15771+1/24))-COUNTIF(tData[BezoekEind],"&lt;="&amp;$A15771)</f>
        <v/>
      </c>
      <c r="F15771" s="15">
        <f>COUNTIF(tData[BezoekLangStart],"&lt;"&amp;($A15771+1/24))-COUNTIF(tData[BezoekLangEind],"&lt;="&amp;$A15771)</f>
        <v/>
      </c>
      <c r="G15771" s="15">
        <f>IF($D15771=1,$B15771*100+$C15771,-1)</f>
        <v/>
      </c>
      <c r="H15771" s="15">
        <f>IF($D15771=1,$B15771,-1)</f>
        <v/>
      </c>
      <c r="I15771" s="15">
        <f>IF($D15771=1,$C15771,-1)</f>
        <v/>
      </c>
    </row>
    <row r="15772">
      <c r="A15772" s="33" t="n">
        <v>45949.04166666666</v>
      </c>
      <c r="B15772" s="15">
        <f>WEEKDAY($A15772,2)</f>
        <v/>
      </c>
      <c r="C15772" s="15">
        <f>HOUR($A15772)</f>
        <v/>
      </c>
      <c r="D15772" s="15">
        <f>IF(AND($A15772&gt;=Instellingen!$B$6,$A15772&lt;Instellingen!$B$7),1,0)</f>
        <v/>
      </c>
      <c r="E15772" s="15">
        <f>COUNTIF(tData[BezoekStart],"&lt;"&amp;($A15772+1/24))-COUNTIF(tData[BezoekEind],"&lt;="&amp;$A15772)</f>
        <v/>
      </c>
      <c r="F15772" s="15">
        <f>COUNTIF(tData[BezoekLangStart],"&lt;"&amp;($A15772+1/24))-COUNTIF(tData[BezoekLangEind],"&lt;="&amp;$A15772)</f>
        <v/>
      </c>
      <c r="G15772" s="15">
        <f>IF($D15772=1,$B15772*100+$C15772,-1)</f>
        <v/>
      </c>
      <c r="H15772" s="15">
        <f>IF($D15772=1,$B15772,-1)</f>
        <v/>
      </c>
      <c r="I15772" s="15">
        <f>IF($D15772=1,$C15772,-1)</f>
        <v/>
      </c>
    </row>
    <row r="15773">
      <c r="A15773" s="33" t="n">
        <v>45949.08333333334</v>
      </c>
      <c r="B15773" s="15">
        <f>WEEKDAY($A15773,2)</f>
        <v/>
      </c>
      <c r="C15773" s="15">
        <f>HOUR($A15773)</f>
        <v/>
      </c>
      <c r="D15773" s="15">
        <f>IF(AND($A15773&gt;=Instellingen!$B$6,$A15773&lt;Instellingen!$B$7),1,0)</f>
        <v/>
      </c>
      <c r="E15773" s="15">
        <f>COUNTIF(tData[BezoekStart],"&lt;"&amp;($A15773+1/24))-COUNTIF(tData[BezoekEind],"&lt;="&amp;$A15773)</f>
        <v/>
      </c>
      <c r="F15773" s="15">
        <f>COUNTIF(tData[BezoekLangStart],"&lt;"&amp;($A15773+1/24))-COUNTIF(tData[BezoekLangEind],"&lt;="&amp;$A15773)</f>
        <v/>
      </c>
      <c r="G15773" s="15">
        <f>IF($D15773=1,$B15773*100+$C15773,-1)</f>
        <v/>
      </c>
      <c r="H15773" s="15">
        <f>IF($D15773=1,$B15773,-1)</f>
        <v/>
      </c>
      <c r="I15773" s="15">
        <f>IF($D15773=1,$C15773,-1)</f>
        <v/>
      </c>
    </row>
    <row r="15774">
      <c r="A15774" s="33" t="n">
        <v>45949.125</v>
      </c>
      <c r="B15774" s="15">
        <f>WEEKDAY($A15774,2)</f>
        <v/>
      </c>
      <c r="C15774" s="15">
        <f>HOUR($A15774)</f>
        <v/>
      </c>
      <c r="D15774" s="15">
        <f>IF(AND($A15774&gt;=Instellingen!$B$6,$A15774&lt;Instellingen!$B$7),1,0)</f>
        <v/>
      </c>
      <c r="E15774" s="15">
        <f>COUNTIF(tData[BezoekStart],"&lt;"&amp;($A15774+1/24))-COUNTIF(tData[BezoekEind],"&lt;="&amp;$A15774)</f>
        <v/>
      </c>
      <c r="F15774" s="15">
        <f>COUNTIF(tData[BezoekLangStart],"&lt;"&amp;($A15774+1/24))-COUNTIF(tData[BezoekLangEind],"&lt;="&amp;$A15774)</f>
        <v/>
      </c>
      <c r="G15774" s="15">
        <f>IF($D15774=1,$B15774*100+$C15774,-1)</f>
        <v/>
      </c>
      <c r="H15774" s="15">
        <f>IF($D15774=1,$B15774,-1)</f>
        <v/>
      </c>
      <c r="I15774" s="15">
        <f>IF($D15774=1,$C15774,-1)</f>
        <v/>
      </c>
    </row>
    <row r="15775">
      <c r="A15775" s="33" t="n">
        <v>45949.16666666666</v>
      </c>
      <c r="B15775" s="15">
        <f>WEEKDAY($A15775,2)</f>
        <v/>
      </c>
      <c r="C15775" s="15">
        <f>HOUR($A15775)</f>
        <v/>
      </c>
      <c r="D15775" s="15">
        <f>IF(AND($A15775&gt;=Instellingen!$B$6,$A15775&lt;Instellingen!$B$7),1,0)</f>
        <v/>
      </c>
      <c r="E15775" s="15">
        <f>COUNTIF(tData[BezoekStart],"&lt;"&amp;($A15775+1/24))-COUNTIF(tData[BezoekEind],"&lt;="&amp;$A15775)</f>
        <v/>
      </c>
      <c r="F15775" s="15">
        <f>COUNTIF(tData[BezoekLangStart],"&lt;"&amp;($A15775+1/24))-COUNTIF(tData[BezoekLangEind],"&lt;="&amp;$A15775)</f>
        <v/>
      </c>
      <c r="G15775" s="15">
        <f>IF($D15775=1,$B15775*100+$C15775,-1)</f>
        <v/>
      </c>
      <c r="H15775" s="15">
        <f>IF($D15775=1,$B15775,-1)</f>
        <v/>
      </c>
      <c r="I15775" s="15">
        <f>IF($D15775=1,$C15775,-1)</f>
        <v/>
      </c>
    </row>
    <row r="15776">
      <c r="A15776" s="33" t="n">
        <v>45949.20833333334</v>
      </c>
      <c r="B15776" s="15">
        <f>WEEKDAY($A15776,2)</f>
        <v/>
      </c>
      <c r="C15776" s="15">
        <f>HOUR($A15776)</f>
        <v/>
      </c>
      <c r="D15776" s="15">
        <f>IF(AND($A15776&gt;=Instellingen!$B$6,$A15776&lt;Instellingen!$B$7),1,0)</f>
        <v/>
      </c>
      <c r="E15776" s="15">
        <f>COUNTIF(tData[BezoekStart],"&lt;"&amp;($A15776+1/24))-COUNTIF(tData[BezoekEind],"&lt;="&amp;$A15776)</f>
        <v/>
      </c>
      <c r="F15776" s="15">
        <f>COUNTIF(tData[BezoekLangStart],"&lt;"&amp;($A15776+1/24))-COUNTIF(tData[BezoekLangEind],"&lt;="&amp;$A15776)</f>
        <v/>
      </c>
      <c r="G15776" s="15">
        <f>IF($D15776=1,$B15776*100+$C15776,-1)</f>
        <v/>
      </c>
      <c r="H15776" s="15">
        <f>IF($D15776=1,$B15776,-1)</f>
        <v/>
      </c>
      <c r="I15776" s="15">
        <f>IF($D15776=1,$C15776,-1)</f>
        <v/>
      </c>
    </row>
    <row r="15777">
      <c r="A15777" s="33" t="n">
        <v>45949.25</v>
      </c>
      <c r="B15777" s="15">
        <f>WEEKDAY($A15777,2)</f>
        <v/>
      </c>
      <c r="C15777" s="15">
        <f>HOUR($A15777)</f>
        <v/>
      </c>
      <c r="D15777" s="15">
        <f>IF(AND($A15777&gt;=Instellingen!$B$6,$A15777&lt;Instellingen!$B$7),1,0)</f>
        <v/>
      </c>
      <c r="E15777" s="15">
        <f>COUNTIF(tData[BezoekStart],"&lt;"&amp;($A15777+1/24))-COUNTIF(tData[BezoekEind],"&lt;="&amp;$A15777)</f>
        <v/>
      </c>
      <c r="F15777" s="15">
        <f>COUNTIF(tData[BezoekLangStart],"&lt;"&amp;($A15777+1/24))-COUNTIF(tData[BezoekLangEind],"&lt;="&amp;$A15777)</f>
        <v/>
      </c>
      <c r="G15777" s="15">
        <f>IF($D15777=1,$B15777*100+$C15777,-1)</f>
        <v/>
      </c>
      <c r="H15777" s="15">
        <f>IF($D15777=1,$B15777,-1)</f>
        <v/>
      </c>
      <c r="I15777" s="15">
        <f>IF($D15777=1,$C15777,-1)</f>
        <v/>
      </c>
    </row>
    <row r="15778">
      <c r="A15778" s="33" t="n">
        <v>45949.29166666666</v>
      </c>
      <c r="B15778" s="15">
        <f>WEEKDAY($A15778,2)</f>
        <v/>
      </c>
      <c r="C15778" s="15">
        <f>HOUR($A15778)</f>
        <v/>
      </c>
      <c r="D15778" s="15">
        <f>IF(AND($A15778&gt;=Instellingen!$B$6,$A15778&lt;Instellingen!$B$7),1,0)</f>
        <v/>
      </c>
      <c r="E15778" s="15">
        <f>COUNTIF(tData[BezoekStart],"&lt;"&amp;($A15778+1/24))-COUNTIF(tData[BezoekEind],"&lt;="&amp;$A15778)</f>
        <v/>
      </c>
      <c r="F15778" s="15">
        <f>COUNTIF(tData[BezoekLangStart],"&lt;"&amp;($A15778+1/24))-COUNTIF(tData[BezoekLangEind],"&lt;="&amp;$A15778)</f>
        <v/>
      </c>
      <c r="G15778" s="15">
        <f>IF($D15778=1,$B15778*100+$C15778,-1)</f>
        <v/>
      </c>
      <c r="H15778" s="15">
        <f>IF($D15778=1,$B15778,-1)</f>
        <v/>
      </c>
      <c r="I15778" s="15">
        <f>IF($D15778=1,$C15778,-1)</f>
        <v/>
      </c>
    </row>
    <row r="15779">
      <c r="A15779" s="33" t="n">
        <v>45949.33333333334</v>
      </c>
      <c r="B15779" s="15">
        <f>WEEKDAY($A15779,2)</f>
        <v/>
      </c>
      <c r="C15779" s="15">
        <f>HOUR($A15779)</f>
        <v/>
      </c>
      <c r="D15779" s="15">
        <f>IF(AND($A15779&gt;=Instellingen!$B$6,$A15779&lt;Instellingen!$B$7),1,0)</f>
        <v/>
      </c>
      <c r="E15779" s="15">
        <f>COUNTIF(tData[BezoekStart],"&lt;"&amp;($A15779+1/24))-COUNTIF(tData[BezoekEind],"&lt;="&amp;$A15779)</f>
        <v/>
      </c>
      <c r="F15779" s="15">
        <f>COUNTIF(tData[BezoekLangStart],"&lt;"&amp;($A15779+1/24))-COUNTIF(tData[BezoekLangEind],"&lt;="&amp;$A15779)</f>
        <v/>
      </c>
      <c r="G15779" s="15">
        <f>IF($D15779=1,$B15779*100+$C15779,-1)</f>
        <v/>
      </c>
      <c r="H15779" s="15">
        <f>IF($D15779=1,$B15779,-1)</f>
        <v/>
      </c>
      <c r="I15779" s="15">
        <f>IF($D15779=1,$C15779,-1)</f>
        <v/>
      </c>
    </row>
    <row r="15780">
      <c r="A15780" s="33" t="n">
        <v>45949.375</v>
      </c>
      <c r="B15780" s="15">
        <f>WEEKDAY($A15780,2)</f>
        <v/>
      </c>
      <c r="C15780" s="15">
        <f>HOUR($A15780)</f>
        <v/>
      </c>
      <c r="D15780" s="15">
        <f>IF(AND($A15780&gt;=Instellingen!$B$6,$A15780&lt;Instellingen!$B$7),1,0)</f>
        <v/>
      </c>
      <c r="E15780" s="15">
        <f>COUNTIF(tData[BezoekStart],"&lt;"&amp;($A15780+1/24))-COUNTIF(tData[BezoekEind],"&lt;="&amp;$A15780)</f>
        <v/>
      </c>
      <c r="F15780" s="15">
        <f>COUNTIF(tData[BezoekLangStart],"&lt;"&amp;($A15780+1/24))-COUNTIF(tData[BezoekLangEind],"&lt;="&amp;$A15780)</f>
        <v/>
      </c>
      <c r="G15780" s="15">
        <f>IF($D15780=1,$B15780*100+$C15780,-1)</f>
        <v/>
      </c>
      <c r="H15780" s="15">
        <f>IF($D15780=1,$B15780,-1)</f>
        <v/>
      </c>
      <c r="I15780" s="15">
        <f>IF($D15780=1,$C15780,-1)</f>
        <v/>
      </c>
    </row>
    <row r="15781">
      <c r="A15781" s="33" t="n">
        <v>45949.41666666666</v>
      </c>
      <c r="B15781" s="15">
        <f>WEEKDAY($A15781,2)</f>
        <v/>
      </c>
      <c r="C15781" s="15">
        <f>HOUR($A15781)</f>
        <v/>
      </c>
      <c r="D15781" s="15">
        <f>IF(AND($A15781&gt;=Instellingen!$B$6,$A15781&lt;Instellingen!$B$7),1,0)</f>
        <v/>
      </c>
      <c r="E15781" s="15">
        <f>COUNTIF(tData[BezoekStart],"&lt;"&amp;($A15781+1/24))-COUNTIF(tData[BezoekEind],"&lt;="&amp;$A15781)</f>
        <v/>
      </c>
      <c r="F15781" s="15">
        <f>COUNTIF(tData[BezoekLangStart],"&lt;"&amp;($A15781+1/24))-COUNTIF(tData[BezoekLangEind],"&lt;="&amp;$A15781)</f>
        <v/>
      </c>
      <c r="G15781" s="15">
        <f>IF($D15781=1,$B15781*100+$C15781,-1)</f>
        <v/>
      </c>
      <c r="H15781" s="15">
        <f>IF($D15781=1,$B15781,-1)</f>
        <v/>
      </c>
      <c r="I15781" s="15">
        <f>IF($D15781=1,$C15781,-1)</f>
        <v/>
      </c>
    </row>
    <row r="15782">
      <c r="A15782" s="33" t="n">
        <v>45949.45833333334</v>
      </c>
      <c r="B15782" s="15">
        <f>WEEKDAY($A15782,2)</f>
        <v/>
      </c>
      <c r="C15782" s="15">
        <f>HOUR($A15782)</f>
        <v/>
      </c>
      <c r="D15782" s="15">
        <f>IF(AND($A15782&gt;=Instellingen!$B$6,$A15782&lt;Instellingen!$B$7),1,0)</f>
        <v/>
      </c>
      <c r="E15782" s="15">
        <f>COUNTIF(tData[BezoekStart],"&lt;"&amp;($A15782+1/24))-COUNTIF(tData[BezoekEind],"&lt;="&amp;$A15782)</f>
        <v/>
      </c>
      <c r="F15782" s="15">
        <f>COUNTIF(tData[BezoekLangStart],"&lt;"&amp;($A15782+1/24))-COUNTIF(tData[BezoekLangEind],"&lt;="&amp;$A15782)</f>
        <v/>
      </c>
      <c r="G15782" s="15">
        <f>IF($D15782=1,$B15782*100+$C15782,-1)</f>
        <v/>
      </c>
      <c r="H15782" s="15">
        <f>IF($D15782=1,$B15782,-1)</f>
        <v/>
      </c>
      <c r="I15782" s="15">
        <f>IF($D15782=1,$C15782,-1)</f>
        <v/>
      </c>
    </row>
    <row r="15783">
      <c r="A15783" s="33" t="n">
        <v>45949.5</v>
      </c>
      <c r="B15783" s="15">
        <f>WEEKDAY($A15783,2)</f>
        <v/>
      </c>
      <c r="C15783" s="15">
        <f>HOUR($A15783)</f>
        <v/>
      </c>
      <c r="D15783" s="15">
        <f>IF(AND($A15783&gt;=Instellingen!$B$6,$A15783&lt;Instellingen!$B$7),1,0)</f>
        <v/>
      </c>
      <c r="E15783" s="15">
        <f>COUNTIF(tData[BezoekStart],"&lt;"&amp;($A15783+1/24))-COUNTIF(tData[BezoekEind],"&lt;="&amp;$A15783)</f>
        <v/>
      </c>
      <c r="F15783" s="15">
        <f>COUNTIF(tData[BezoekLangStart],"&lt;"&amp;($A15783+1/24))-COUNTIF(tData[BezoekLangEind],"&lt;="&amp;$A15783)</f>
        <v/>
      </c>
      <c r="G15783" s="15">
        <f>IF($D15783=1,$B15783*100+$C15783,-1)</f>
        <v/>
      </c>
      <c r="H15783" s="15">
        <f>IF($D15783=1,$B15783,-1)</f>
        <v/>
      </c>
      <c r="I15783" s="15">
        <f>IF($D15783=1,$C15783,-1)</f>
        <v/>
      </c>
    </row>
    <row r="15784">
      <c r="A15784" s="33" t="n">
        <v>45949.54166666666</v>
      </c>
      <c r="B15784" s="15">
        <f>WEEKDAY($A15784,2)</f>
        <v/>
      </c>
      <c r="C15784" s="15">
        <f>HOUR($A15784)</f>
        <v/>
      </c>
      <c r="D15784" s="15">
        <f>IF(AND($A15784&gt;=Instellingen!$B$6,$A15784&lt;Instellingen!$B$7),1,0)</f>
        <v/>
      </c>
      <c r="E15784" s="15">
        <f>COUNTIF(tData[BezoekStart],"&lt;"&amp;($A15784+1/24))-COUNTIF(tData[BezoekEind],"&lt;="&amp;$A15784)</f>
        <v/>
      </c>
      <c r="F15784" s="15">
        <f>COUNTIF(tData[BezoekLangStart],"&lt;"&amp;($A15784+1/24))-COUNTIF(tData[BezoekLangEind],"&lt;="&amp;$A15784)</f>
        <v/>
      </c>
      <c r="G15784" s="15">
        <f>IF($D15784=1,$B15784*100+$C15784,-1)</f>
        <v/>
      </c>
      <c r="H15784" s="15">
        <f>IF($D15784=1,$B15784,-1)</f>
        <v/>
      </c>
      <c r="I15784" s="15">
        <f>IF($D15784=1,$C15784,-1)</f>
        <v/>
      </c>
    </row>
    <row r="15785">
      <c r="A15785" s="33" t="n">
        <v>45949.58333333334</v>
      </c>
      <c r="B15785" s="15">
        <f>WEEKDAY($A15785,2)</f>
        <v/>
      </c>
      <c r="C15785" s="15">
        <f>HOUR($A15785)</f>
        <v/>
      </c>
      <c r="D15785" s="15">
        <f>IF(AND($A15785&gt;=Instellingen!$B$6,$A15785&lt;Instellingen!$B$7),1,0)</f>
        <v/>
      </c>
      <c r="E15785" s="15">
        <f>COUNTIF(tData[BezoekStart],"&lt;"&amp;($A15785+1/24))-COUNTIF(tData[BezoekEind],"&lt;="&amp;$A15785)</f>
        <v/>
      </c>
      <c r="F15785" s="15">
        <f>COUNTIF(tData[BezoekLangStart],"&lt;"&amp;($A15785+1/24))-COUNTIF(tData[BezoekLangEind],"&lt;="&amp;$A15785)</f>
        <v/>
      </c>
      <c r="G15785" s="15">
        <f>IF($D15785=1,$B15785*100+$C15785,-1)</f>
        <v/>
      </c>
      <c r="H15785" s="15">
        <f>IF($D15785=1,$B15785,-1)</f>
        <v/>
      </c>
      <c r="I15785" s="15">
        <f>IF($D15785=1,$C15785,-1)</f>
        <v/>
      </c>
    </row>
    <row r="15786">
      <c r="A15786" s="33" t="n">
        <v>45949.625</v>
      </c>
      <c r="B15786" s="15">
        <f>WEEKDAY($A15786,2)</f>
        <v/>
      </c>
      <c r="C15786" s="15">
        <f>HOUR($A15786)</f>
        <v/>
      </c>
      <c r="D15786" s="15">
        <f>IF(AND($A15786&gt;=Instellingen!$B$6,$A15786&lt;Instellingen!$B$7),1,0)</f>
        <v/>
      </c>
      <c r="E15786" s="15">
        <f>COUNTIF(tData[BezoekStart],"&lt;"&amp;($A15786+1/24))-COUNTIF(tData[BezoekEind],"&lt;="&amp;$A15786)</f>
        <v/>
      </c>
      <c r="F15786" s="15">
        <f>COUNTIF(tData[BezoekLangStart],"&lt;"&amp;($A15786+1/24))-COUNTIF(tData[BezoekLangEind],"&lt;="&amp;$A15786)</f>
        <v/>
      </c>
      <c r="G15786" s="15">
        <f>IF($D15786=1,$B15786*100+$C15786,-1)</f>
        <v/>
      </c>
      <c r="H15786" s="15">
        <f>IF($D15786=1,$B15786,-1)</f>
        <v/>
      </c>
      <c r="I15786" s="15">
        <f>IF($D15786=1,$C15786,-1)</f>
        <v/>
      </c>
    </row>
    <row r="15787">
      <c r="A15787" s="33" t="n">
        <v>45949.66666666666</v>
      </c>
      <c r="B15787" s="15">
        <f>WEEKDAY($A15787,2)</f>
        <v/>
      </c>
      <c r="C15787" s="15">
        <f>HOUR($A15787)</f>
        <v/>
      </c>
      <c r="D15787" s="15">
        <f>IF(AND($A15787&gt;=Instellingen!$B$6,$A15787&lt;Instellingen!$B$7),1,0)</f>
        <v/>
      </c>
      <c r="E15787" s="15">
        <f>COUNTIF(tData[BezoekStart],"&lt;"&amp;($A15787+1/24))-COUNTIF(tData[BezoekEind],"&lt;="&amp;$A15787)</f>
        <v/>
      </c>
      <c r="F15787" s="15">
        <f>COUNTIF(tData[BezoekLangStart],"&lt;"&amp;($A15787+1/24))-COUNTIF(tData[BezoekLangEind],"&lt;="&amp;$A15787)</f>
        <v/>
      </c>
      <c r="G15787" s="15">
        <f>IF($D15787=1,$B15787*100+$C15787,-1)</f>
        <v/>
      </c>
      <c r="H15787" s="15">
        <f>IF($D15787=1,$B15787,-1)</f>
        <v/>
      </c>
      <c r="I15787" s="15">
        <f>IF($D15787=1,$C15787,-1)</f>
        <v/>
      </c>
    </row>
    <row r="15788">
      <c r="A15788" s="33" t="n">
        <v>45949.70833333334</v>
      </c>
      <c r="B15788" s="15">
        <f>WEEKDAY($A15788,2)</f>
        <v/>
      </c>
      <c r="C15788" s="15">
        <f>HOUR($A15788)</f>
        <v/>
      </c>
      <c r="D15788" s="15">
        <f>IF(AND($A15788&gt;=Instellingen!$B$6,$A15788&lt;Instellingen!$B$7),1,0)</f>
        <v/>
      </c>
      <c r="E15788" s="15">
        <f>COUNTIF(tData[BezoekStart],"&lt;"&amp;($A15788+1/24))-COUNTIF(tData[BezoekEind],"&lt;="&amp;$A15788)</f>
        <v/>
      </c>
      <c r="F15788" s="15">
        <f>COUNTIF(tData[BezoekLangStart],"&lt;"&amp;($A15788+1/24))-COUNTIF(tData[BezoekLangEind],"&lt;="&amp;$A15788)</f>
        <v/>
      </c>
      <c r="G15788" s="15">
        <f>IF($D15788=1,$B15788*100+$C15788,-1)</f>
        <v/>
      </c>
      <c r="H15788" s="15">
        <f>IF($D15788=1,$B15788,-1)</f>
        <v/>
      </c>
      <c r="I15788" s="15">
        <f>IF($D15788=1,$C15788,-1)</f>
        <v/>
      </c>
    </row>
    <row r="15789">
      <c r="A15789" s="33" t="n">
        <v>45949.75</v>
      </c>
      <c r="B15789" s="15">
        <f>WEEKDAY($A15789,2)</f>
        <v/>
      </c>
      <c r="C15789" s="15">
        <f>HOUR($A15789)</f>
        <v/>
      </c>
      <c r="D15789" s="15">
        <f>IF(AND($A15789&gt;=Instellingen!$B$6,$A15789&lt;Instellingen!$B$7),1,0)</f>
        <v/>
      </c>
      <c r="E15789" s="15">
        <f>COUNTIF(tData[BezoekStart],"&lt;"&amp;($A15789+1/24))-COUNTIF(tData[BezoekEind],"&lt;="&amp;$A15789)</f>
        <v/>
      </c>
      <c r="F15789" s="15">
        <f>COUNTIF(tData[BezoekLangStart],"&lt;"&amp;($A15789+1/24))-COUNTIF(tData[BezoekLangEind],"&lt;="&amp;$A15789)</f>
        <v/>
      </c>
      <c r="G15789" s="15">
        <f>IF($D15789=1,$B15789*100+$C15789,-1)</f>
        <v/>
      </c>
      <c r="H15789" s="15">
        <f>IF($D15789=1,$B15789,-1)</f>
        <v/>
      </c>
      <c r="I15789" s="15">
        <f>IF($D15789=1,$C15789,-1)</f>
        <v/>
      </c>
    </row>
    <row r="15790">
      <c r="A15790" s="33" t="n">
        <v>45949.79166666666</v>
      </c>
      <c r="B15790" s="15">
        <f>WEEKDAY($A15790,2)</f>
        <v/>
      </c>
      <c r="C15790" s="15">
        <f>HOUR($A15790)</f>
        <v/>
      </c>
      <c r="D15790" s="15">
        <f>IF(AND($A15790&gt;=Instellingen!$B$6,$A15790&lt;Instellingen!$B$7),1,0)</f>
        <v/>
      </c>
      <c r="E15790" s="15">
        <f>COUNTIF(tData[BezoekStart],"&lt;"&amp;($A15790+1/24))-COUNTIF(tData[BezoekEind],"&lt;="&amp;$A15790)</f>
        <v/>
      </c>
      <c r="F15790" s="15">
        <f>COUNTIF(tData[BezoekLangStart],"&lt;"&amp;($A15790+1/24))-COUNTIF(tData[BezoekLangEind],"&lt;="&amp;$A15790)</f>
        <v/>
      </c>
      <c r="G15790" s="15">
        <f>IF($D15790=1,$B15790*100+$C15790,-1)</f>
        <v/>
      </c>
      <c r="H15790" s="15">
        <f>IF($D15790=1,$B15790,-1)</f>
        <v/>
      </c>
      <c r="I15790" s="15">
        <f>IF($D15790=1,$C15790,-1)</f>
        <v/>
      </c>
    </row>
    <row r="15791">
      <c r="A15791" s="33" t="n">
        <v>45949.83333333334</v>
      </c>
      <c r="B15791" s="15">
        <f>WEEKDAY($A15791,2)</f>
        <v/>
      </c>
      <c r="C15791" s="15">
        <f>HOUR($A15791)</f>
        <v/>
      </c>
      <c r="D15791" s="15">
        <f>IF(AND($A15791&gt;=Instellingen!$B$6,$A15791&lt;Instellingen!$B$7),1,0)</f>
        <v/>
      </c>
      <c r="E15791" s="15">
        <f>COUNTIF(tData[BezoekStart],"&lt;"&amp;($A15791+1/24))-COUNTIF(tData[BezoekEind],"&lt;="&amp;$A15791)</f>
        <v/>
      </c>
      <c r="F15791" s="15">
        <f>COUNTIF(tData[BezoekLangStart],"&lt;"&amp;($A15791+1/24))-COUNTIF(tData[BezoekLangEind],"&lt;="&amp;$A15791)</f>
        <v/>
      </c>
      <c r="G15791" s="15">
        <f>IF($D15791=1,$B15791*100+$C15791,-1)</f>
        <v/>
      </c>
      <c r="H15791" s="15">
        <f>IF($D15791=1,$B15791,-1)</f>
        <v/>
      </c>
      <c r="I15791" s="15">
        <f>IF($D15791=1,$C15791,-1)</f>
        <v/>
      </c>
    </row>
    <row r="15792">
      <c r="A15792" s="33" t="n">
        <v>45949.875</v>
      </c>
      <c r="B15792" s="15">
        <f>WEEKDAY($A15792,2)</f>
        <v/>
      </c>
      <c r="C15792" s="15">
        <f>HOUR($A15792)</f>
        <v/>
      </c>
      <c r="D15792" s="15">
        <f>IF(AND($A15792&gt;=Instellingen!$B$6,$A15792&lt;Instellingen!$B$7),1,0)</f>
        <v/>
      </c>
      <c r="E15792" s="15">
        <f>COUNTIF(tData[BezoekStart],"&lt;"&amp;($A15792+1/24))-COUNTIF(tData[BezoekEind],"&lt;="&amp;$A15792)</f>
        <v/>
      </c>
      <c r="F15792" s="15">
        <f>COUNTIF(tData[BezoekLangStart],"&lt;"&amp;($A15792+1/24))-COUNTIF(tData[BezoekLangEind],"&lt;="&amp;$A15792)</f>
        <v/>
      </c>
      <c r="G15792" s="15">
        <f>IF($D15792=1,$B15792*100+$C15792,-1)</f>
        <v/>
      </c>
      <c r="H15792" s="15">
        <f>IF($D15792=1,$B15792,-1)</f>
        <v/>
      </c>
      <c r="I15792" s="15">
        <f>IF($D15792=1,$C15792,-1)</f>
        <v/>
      </c>
    </row>
    <row r="15793">
      <c r="A15793" s="33" t="n">
        <v>45949.91666666666</v>
      </c>
      <c r="B15793" s="15">
        <f>WEEKDAY($A15793,2)</f>
        <v/>
      </c>
      <c r="C15793" s="15">
        <f>HOUR($A15793)</f>
        <v/>
      </c>
      <c r="D15793" s="15">
        <f>IF(AND($A15793&gt;=Instellingen!$B$6,$A15793&lt;Instellingen!$B$7),1,0)</f>
        <v/>
      </c>
      <c r="E15793" s="15">
        <f>COUNTIF(tData[BezoekStart],"&lt;"&amp;($A15793+1/24))-COUNTIF(tData[BezoekEind],"&lt;="&amp;$A15793)</f>
        <v/>
      </c>
      <c r="F15793" s="15">
        <f>COUNTIF(tData[BezoekLangStart],"&lt;"&amp;($A15793+1/24))-COUNTIF(tData[BezoekLangEind],"&lt;="&amp;$A15793)</f>
        <v/>
      </c>
      <c r="G15793" s="15">
        <f>IF($D15793=1,$B15793*100+$C15793,-1)</f>
        <v/>
      </c>
      <c r="H15793" s="15">
        <f>IF($D15793=1,$B15793,-1)</f>
        <v/>
      </c>
      <c r="I15793" s="15">
        <f>IF($D15793=1,$C15793,-1)</f>
        <v/>
      </c>
    </row>
    <row r="15794">
      <c r="A15794" s="33" t="n">
        <v>45949.95833333334</v>
      </c>
      <c r="B15794" s="15">
        <f>WEEKDAY($A15794,2)</f>
        <v/>
      </c>
      <c r="C15794" s="15">
        <f>HOUR($A15794)</f>
        <v/>
      </c>
      <c r="D15794" s="15">
        <f>IF(AND($A15794&gt;=Instellingen!$B$6,$A15794&lt;Instellingen!$B$7),1,0)</f>
        <v/>
      </c>
      <c r="E15794" s="15">
        <f>COUNTIF(tData[BezoekStart],"&lt;"&amp;($A15794+1/24))-COUNTIF(tData[BezoekEind],"&lt;="&amp;$A15794)</f>
        <v/>
      </c>
      <c r="F15794" s="15">
        <f>COUNTIF(tData[BezoekLangStart],"&lt;"&amp;($A15794+1/24))-COUNTIF(tData[BezoekLangEind],"&lt;="&amp;$A15794)</f>
        <v/>
      </c>
      <c r="G15794" s="15">
        <f>IF($D15794=1,$B15794*100+$C15794,-1)</f>
        <v/>
      </c>
      <c r="H15794" s="15">
        <f>IF($D15794=1,$B15794,-1)</f>
        <v/>
      </c>
      <c r="I15794" s="15">
        <f>IF($D15794=1,$C15794,-1)</f>
        <v/>
      </c>
    </row>
    <row r="15795">
      <c r="A15795" s="33" t="n">
        <v>45950</v>
      </c>
      <c r="B15795" s="15">
        <f>WEEKDAY($A15795,2)</f>
        <v/>
      </c>
      <c r="C15795" s="15">
        <f>HOUR($A15795)</f>
        <v/>
      </c>
      <c r="D15795" s="15">
        <f>IF(AND($A15795&gt;=Instellingen!$B$6,$A15795&lt;Instellingen!$B$7),1,0)</f>
        <v/>
      </c>
      <c r="E15795" s="15">
        <f>COUNTIF(tData[BezoekStart],"&lt;"&amp;($A15795+1/24))-COUNTIF(tData[BezoekEind],"&lt;="&amp;$A15795)</f>
        <v/>
      </c>
      <c r="F15795" s="15">
        <f>COUNTIF(tData[BezoekLangStart],"&lt;"&amp;($A15795+1/24))-COUNTIF(tData[BezoekLangEind],"&lt;="&amp;$A15795)</f>
        <v/>
      </c>
      <c r="G15795" s="15">
        <f>IF($D15795=1,$B15795*100+$C15795,-1)</f>
        <v/>
      </c>
      <c r="H15795" s="15">
        <f>IF($D15795=1,$B15795,-1)</f>
        <v/>
      </c>
      <c r="I15795" s="15">
        <f>IF($D15795=1,$C15795,-1)</f>
        <v/>
      </c>
    </row>
    <row r="15796">
      <c r="A15796" s="33" t="n">
        <v>45950.04166666666</v>
      </c>
      <c r="B15796" s="15">
        <f>WEEKDAY($A15796,2)</f>
        <v/>
      </c>
      <c r="C15796" s="15">
        <f>HOUR($A15796)</f>
        <v/>
      </c>
      <c r="D15796" s="15">
        <f>IF(AND($A15796&gt;=Instellingen!$B$6,$A15796&lt;Instellingen!$B$7),1,0)</f>
        <v/>
      </c>
      <c r="E15796" s="15">
        <f>COUNTIF(tData[BezoekStart],"&lt;"&amp;($A15796+1/24))-COUNTIF(tData[BezoekEind],"&lt;="&amp;$A15796)</f>
        <v/>
      </c>
      <c r="F15796" s="15">
        <f>COUNTIF(tData[BezoekLangStart],"&lt;"&amp;($A15796+1/24))-COUNTIF(tData[BezoekLangEind],"&lt;="&amp;$A15796)</f>
        <v/>
      </c>
      <c r="G15796" s="15">
        <f>IF($D15796=1,$B15796*100+$C15796,-1)</f>
        <v/>
      </c>
      <c r="H15796" s="15">
        <f>IF($D15796=1,$B15796,-1)</f>
        <v/>
      </c>
      <c r="I15796" s="15">
        <f>IF($D15796=1,$C15796,-1)</f>
        <v/>
      </c>
    </row>
    <row r="15797">
      <c r="A15797" s="33" t="n">
        <v>45950.08333333334</v>
      </c>
      <c r="B15797" s="15">
        <f>WEEKDAY($A15797,2)</f>
        <v/>
      </c>
      <c r="C15797" s="15">
        <f>HOUR($A15797)</f>
        <v/>
      </c>
      <c r="D15797" s="15">
        <f>IF(AND($A15797&gt;=Instellingen!$B$6,$A15797&lt;Instellingen!$B$7),1,0)</f>
        <v/>
      </c>
      <c r="E15797" s="15">
        <f>COUNTIF(tData[BezoekStart],"&lt;"&amp;($A15797+1/24))-COUNTIF(tData[BezoekEind],"&lt;="&amp;$A15797)</f>
        <v/>
      </c>
      <c r="F15797" s="15">
        <f>COUNTIF(tData[BezoekLangStart],"&lt;"&amp;($A15797+1/24))-COUNTIF(tData[BezoekLangEind],"&lt;="&amp;$A15797)</f>
        <v/>
      </c>
      <c r="G15797" s="15">
        <f>IF($D15797=1,$B15797*100+$C15797,-1)</f>
        <v/>
      </c>
      <c r="H15797" s="15">
        <f>IF($D15797=1,$B15797,-1)</f>
        <v/>
      </c>
      <c r="I15797" s="15">
        <f>IF($D15797=1,$C15797,-1)</f>
        <v/>
      </c>
    </row>
    <row r="15798">
      <c r="A15798" s="33" t="n">
        <v>45950.125</v>
      </c>
      <c r="B15798" s="15">
        <f>WEEKDAY($A15798,2)</f>
        <v/>
      </c>
      <c r="C15798" s="15">
        <f>HOUR($A15798)</f>
        <v/>
      </c>
      <c r="D15798" s="15">
        <f>IF(AND($A15798&gt;=Instellingen!$B$6,$A15798&lt;Instellingen!$B$7),1,0)</f>
        <v/>
      </c>
      <c r="E15798" s="15">
        <f>COUNTIF(tData[BezoekStart],"&lt;"&amp;($A15798+1/24))-COUNTIF(tData[BezoekEind],"&lt;="&amp;$A15798)</f>
        <v/>
      </c>
      <c r="F15798" s="15">
        <f>COUNTIF(tData[BezoekLangStart],"&lt;"&amp;($A15798+1/24))-COUNTIF(tData[BezoekLangEind],"&lt;="&amp;$A15798)</f>
        <v/>
      </c>
      <c r="G15798" s="15">
        <f>IF($D15798=1,$B15798*100+$C15798,-1)</f>
        <v/>
      </c>
      <c r="H15798" s="15">
        <f>IF($D15798=1,$B15798,-1)</f>
        <v/>
      </c>
      <c r="I15798" s="15">
        <f>IF($D15798=1,$C15798,-1)</f>
        <v/>
      </c>
    </row>
    <row r="15799">
      <c r="A15799" s="33" t="n">
        <v>45950.16666666666</v>
      </c>
      <c r="B15799" s="15">
        <f>WEEKDAY($A15799,2)</f>
        <v/>
      </c>
      <c r="C15799" s="15">
        <f>HOUR($A15799)</f>
        <v/>
      </c>
      <c r="D15799" s="15">
        <f>IF(AND($A15799&gt;=Instellingen!$B$6,$A15799&lt;Instellingen!$B$7),1,0)</f>
        <v/>
      </c>
      <c r="E15799" s="15">
        <f>COUNTIF(tData[BezoekStart],"&lt;"&amp;($A15799+1/24))-COUNTIF(tData[BezoekEind],"&lt;="&amp;$A15799)</f>
        <v/>
      </c>
      <c r="F15799" s="15">
        <f>COUNTIF(tData[BezoekLangStart],"&lt;"&amp;($A15799+1/24))-COUNTIF(tData[BezoekLangEind],"&lt;="&amp;$A15799)</f>
        <v/>
      </c>
      <c r="G15799" s="15">
        <f>IF($D15799=1,$B15799*100+$C15799,-1)</f>
        <v/>
      </c>
      <c r="H15799" s="15">
        <f>IF($D15799=1,$B15799,-1)</f>
        <v/>
      </c>
      <c r="I15799" s="15">
        <f>IF($D15799=1,$C15799,-1)</f>
        <v/>
      </c>
    </row>
    <row r="15800">
      <c r="A15800" s="33" t="n">
        <v>45950.20833333334</v>
      </c>
      <c r="B15800" s="15">
        <f>WEEKDAY($A15800,2)</f>
        <v/>
      </c>
      <c r="C15800" s="15">
        <f>HOUR($A15800)</f>
        <v/>
      </c>
      <c r="D15800" s="15">
        <f>IF(AND($A15800&gt;=Instellingen!$B$6,$A15800&lt;Instellingen!$B$7),1,0)</f>
        <v/>
      </c>
      <c r="E15800" s="15">
        <f>COUNTIF(tData[BezoekStart],"&lt;"&amp;($A15800+1/24))-COUNTIF(tData[BezoekEind],"&lt;="&amp;$A15800)</f>
        <v/>
      </c>
      <c r="F15800" s="15">
        <f>COUNTIF(tData[BezoekLangStart],"&lt;"&amp;($A15800+1/24))-COUNTIF(tData[BezoekLangEind],"&lt;="&amp;$A15800)</f>
        <v/>
      </c>
      <c r="G15800" s="15">
        <f>IF($D15800=1,$B15800*100+$C15800,-1)</f>
        <v/>
      </c>
      <c r="H15800" s="15">
        <f>IF($D15800=1,$B15800,-1)</f>
        <v/>
      </c>
      <c r="I15800" s="15">
        <f>IF($D15800=1,$C15800,-1)</f>
        <v/>
      </c>
    </row>
    <row r="15801">
      <c r="A15801" s="33" t="n">
        <v>45950.25</v>
      </c>
      <c r="B15801" s="15">
        <f>WEEKDAY($A15801,2)</f>
        <v/>
      </c>
      <c r="C15801" s="15">
        <f>HOUR($A15801)</f>
        <v/>
      </c>
      <c r="D15801" s="15">
        <f>IF(AND($A15801&gt;=Instellingen!$B$6,$A15801&lt;Instellingen!$B$7),1,0)</f>
        <v/>
      </c>
      <c r="E15801" s="15">
        <f>COUNTIF(tData[BezoekStart],"&lt;"&amp;($A15801+1/24))-COUNTIF(tData[BezoekEind],"&lt;="&amp;$A15801)</f>
        <v/>
      </c>
      <c r="F15801" s="15">
        <f>COUNTIF(tData[BezoekLangStart],"&lt;"&amp;($A15801+1/24))-COUNTIF(tData[BezoekLangEind],"&lt;="&amp;$A15801)</f>
        <v/>
      </c>
      <c r="G15801" s="15">
        <f>IF($D15801=1,$B15801*100+$C15801,-1)</f>
        <v/>
      </c>
      <c r="H15801" s="15">
        <f>IF($D15801=1,$B15801,-1)</f>
        <v/>
      </c>
      <c r="I15801" s="15">
        <f>IF($D15801=1,$C15801,-1)</f>
        <v/>
      </c>
    </row>
    <row r="15802">
      <c r="A15802" s="33" t="n">
        <v>45950.29166666666</v>
      </c>
      <c r="B15802" s="15">
        <f>WEEKDAY($A15802,2)</f>
        <v/>
      </c>
      <c r="C15802" s="15">
        <f>HOUR($A15802)</f>
        <v/>
      </c>
      <c r="D15802" s="15">
        <f>IF(AND($A15802&gt;=Instellingen!$B$6,$A15802&lt;Instellingen!$B$7),1,0)</f>
        <v/>
      </c>
      <c r="E15802" s="15">
        <f>COUNTIF(tData[BezoekStart],"&lt;"&amp;($A15802+1/24))-COUNTIF(tData[BezoekEind],"&lt;="&amp;$A15802)</f>
        <v/>
      </c>
      <c r="F15802" s="15">
        <f>COUNTIF(tData[BezoekLangStart],"&lt;"&amp;($A15802+1/24))-COUNTIF(tData[BezoekLangEind],"&lt;="&amp;$A15802)</f>
        <v/>
      </c>
      <c r="G15802" s="15">
        <f>IF($D15802=1,$B15802*100+$C15802,-1)</f>
        <v/>
      </c>
      <c r="H15802" s="15">
        <f>IF($D15802=1,$B15802,-1)</f>
        <v/>
      </c>
      <c r="I15802" s="15">
        <f>IF($D15802=1,$C15802,-1)</f>
        <v/>
      </c>
    </row>
    <row r="15803">
      <c r="A15803" s="33" t="n">
        <v>45950.33333333334</v>
      </c>
      <c r="B15803" s="15">
        <f>WEEKDAY($A15803,2)</f>
        <v/>
      </c>
      <c r="C15803" s="15">
        <f>HOUR($A15803)</f>
        <v/>
      </c>
      <c r="D15803" s="15">
        <f>IF(AND($A15803&gt;=Instellingen!$B$6,$A15803&lt;Instellingen!$B$7),1,0)</f>
        <v/>
      </c>
      <c r="E15803" s="15">
        <f>COUNTIF(tData[BezoekStart],"&lt;"&amp;($A15803+1/24))-COUNTIF(tData[BezoekEind],"&lt;="&amp;$A15803)</f>
        <v/>
      </c>
      <c r="F15803" s="15">
        <f>COUNTIF(tData[BezoekLangStart],"&lt;"&amp;($A15803+1/24))-COUNTIF(tData[BezoekLangEind],"&lt;="&amp;$A15803)</f>
        <v/>
      </c>
      <c r="G15803" s="15">
        <f>IF($D15803=1,$B15803*100+$C15803,-1)</f>
        <v/>
      </c>
      <c r="H15803" s="15">
        <f>IF($D15803=1,$B15803,-1)</f>
        <v/>
      </c>
      <c r="I15803" s="15">
        <f>IF($D15803=1,$C15803,-1)</f>
        <v/>
      </c>
    </row>
    <row r="15804">
      <c r="A15804" s="33" t="n">
        <v>45950.375</v>
      </c>
      <c r="B15804" s="15">
        <f>WEEKDAY($A15804,2)</f>
        <v/>
      </c>
      <c r="C15804" s="15">
        <f>HOUR($A15804)</f>
        <v/>
      </c>
      <c r="D15804" s="15">
        <f>IF(AND($A15804&gt;=Instellingen!$B$6,$A15804&lt;Instellingen!$B$7),1,0)</f>
        <v/>
      </c>
      <c r="E15804" s="15">
        <f>COUNTIF(tData[BezoekStart],"&lt;"&amp;($A15804+1/24))-COUNTIF(tData[BezoekEind],"&lt;="&amp;$A15804)</f>
        <v/>
      </c>
      <c r="F15804" s="15">
        <f>COUNTIF(tData[BezoekLangStart],"&lt;"&amp;($A15804+1/24))-COUNTIF(tData[BezoekLangEind],"&lt;="&amp;$A15804)</f>
        <v/>
      </c>
      <c r="G15804" s="15">
        <f>IF($D15804=1,$B15804*100+$C15804,-1)</f>
        <v/>
      </c>
      <c r="H15804" s="15">
        <f>IF($D15804=1,$B15804,-1)</f>
        <v/>
      </c>
      <c r="I15804" s="15">
        <f>IF($D15804=1,$C15804,-1)</f>
        <v/>
      </c>
    </row>
    <row r="15805">
      <c r="A15805" s="33" t="n">
        <v>45950.41666666666</v>
      </c>
      <c r="B15805" s="15">
        <f>WEEKDAY($A15805,2)</f>
        <v/>
      </c>
      <c r="C15805" s="15">
        <f>HOUR($A15805)</f>
        <v/>
      </c>
      <c r="D15805" s="15">
        <f>IF(AND($A15805&gt;=Instellingen!$B$6,$A15805&lt;Instellingen!$B$7),1,0)</f>
        <v/>
      </c>
      <c r="E15805" s="15">
        <f>COUNTIF(tData[BezoekStart],"&lt;"&amp;($A15805+1/24))-COUNTIF(tData[BezoekEind],"&lt;="&amp;$A15805)</f>
        <v/>
      </c>
      <c r="F15805" s="15">
        <f>COUNTIF(tData[BezoekLangStart],"&lt;"&amp;($A15805+1/24))-COUNTIF(tData[BezoekLangEind],"&lt;="&amp;$A15805)</f>
        <v/>
      </c>
      <c r="G15805" s="15">
        <f>IF($D15805=1,$B15805*100+$C15805,-1)</f>
        <v/>
      </c>
      <c r="H15805" s="15">
        <f>IF($D15805=1,$B15805,-1)</f>
        <v/>
      </c>
      <c r="I15805" s="15">
        <f>IF($D15805=1,$C15805,-1)</f>
        <v/>
      </c>
    </row>
    <row r="15806">
      <c r="A15806" s="33" t="n">
        <v>45950.45833333334</v>
      </c>
      <c r="B15806" s="15">
        <f>WEEKDAY($A15806,2)</f>
        <v/>
      </c>
      <c r="C15806" s="15">
        <f>HOUR($A15806)</f>
        <v/>
      </c>
      <c r="D15806" s="15">
        <f>IF(AND($A15806&gt;=Instellingen!$B$6,$A15806&lt;Instellingen!$B$7),1,0)</f>
        <v/>
      </c>
      <c r="E15806" s="15">
        <f>COUNTIF(tData[BezoekStart],"&lt;"&amp;($A15806+1/24))-COUNTIF(tData[BezoekEind],"&lt;="&amp;$A15806)</f>
        <v/>
      </c>
      <c r="F15806" s="15">
        <f>COUNTIF(tData[BezoekLangStart],"&lt;"&amp;($A15806+1/24))-COUNTIF(tData[BezoekLangEind],"&lt;="&amp;$A15806)</f>
        <v/>
      </c>
      <c r="G15806" s="15">
        <f>IF($D15806=1,$B15806*100+$C15806,-1)</f>
        <v/>
      </c>
      <c r="H15806" s="15">
        <f>IF($D15806=1,$B15806,-1)</f>
        <v/>
      </c>
      <c r="I15806" s="15">
        <f>IF($D15806=1,$C15806,-1)</f>
        <v/>
      </c>
    </row>
    <row r="15807">
      <c r="A15807" s="33" t="n">
        <v>45950.5</v>
      </c>
      <c r="B15807" s="15">
        <f>WEEKDAY($A15807,2)</f>
        <v/>
      </c>
      <c r="C15807" s="15">
        <f>HOUR($A15807)</f>
        <v/>
      </c>
      <c r="D15807" s="15">
        <f>IF(AND($A15807&gt;=Instellingen!$B$6,$A15807&lt;Instellingen!$B$7),1,0)</f>
        <v/>
      </c>
      <c r="E15807" s="15">
        <f>COUNTIF(tData[BezoekStart],"&lt;"&amp;($A15807+1/24))-COUNTIF(tData[BezoekEind],"&lt;="&amp;$A15807)</f>
        <v/>
      </c>
      <c r="F15807" s="15">
        <f>COUNTIF(tData[BezoekLangStart],"&lt;"&amp;($A15807+1/24))-COUNTIF(tData[BezoekLangEind],"&lt;="&amp;$A15807)</f>
        <v/>
      </c>
      <c r="G15807" s="15">
        <f>IF($D15807=1,$B15807*100+$C15807,-1)</f>
        <v/>
      </c>
      <c r="H15807" s="15">
        <f>IF($D15807=1,$B15807,-1)</f>
        <v/>
      </c>
      <c r="I15807" s="15">
        <f>IF($D15807=1,$C15807,-1)</f>
        <v/>
      </c>
    </row>
    <row r="15808">
      <c r="A15808" s="33" t="n">
        <v>45950.54166666666</v>
      </c>
      <c r="B15808" s="15">
        <f>WEEKDAY($A15808,2)</f>
        <v/>
      </c>
      <c r="C15808" s="15">
        <f>HOUR($A15808)</f>
        <v/>
      </c>
      <c r="D15808" s="15">
        <f>IF(AND($A15808&gt;=Instellingen!$B$6,$A15808&lt;Instellingen!$B$7),1,0)</f>
        <v/>
      </c>
      <c r="E15808" s="15">
        <f>COUNTIF(tData[BezoekStart],"&lt;"&amp;($A15808+1/24))-COUNTIF(tData[BezoekEind],"&lt;="&amp;$A15808)</f>
        <v/>
      </c>
      <c r="F15808" s="15">
        <f>COUNTIF(tData[BezoekLangStart],"&lt;"&amp;($A15808+1/24))-COUNTIF(tData[BezoekLangEind],"&lt;="&amp;$A15808)</f>
        <v/>
      </c>
      <c r="G15808" s="15">
        <f>IF($D15808=1,$B15808*100+$C15808,-1)</f>
        <v/>
      </c>
      <c r="H15808" s="15">
        <f>IF($D15808=1,$B15808,-1)</f>
        <v/>
      </c>
      <c r="I15808" s="15">
        <f>IF($D15808=1,$C15808,-1)</f>
        <v/>
      </c>
    </row>
    <row r="15809">
      <c r="A15809" s="33" t="n">
        <v>45950.58333333334</v>
      </c>
      <c r="B15809" s="15">
        <f>WEEKDAY($A15809,2)</f>
        <v/>
      </c>
      <c r="C15809" s="15">
        <f>HOUR($A15809)</f>
        <v/>
      </c>
      <c r="D15809" s="15">
        <f>IF(AND($A15809&gt;=Instellingen!$B$6,$A15809&lt;Instellingen!$B$7),1,0)</f>
        <v/>
      </c>
      <c r="E15809" s="15">
        <f>COUNTIF(tData[BezoekStart],"&lt;"&amp;($A15809+1/24))-COUNTIF(tData[BezoekEind],"&lt;="&amp;$A15809)</f>
        <v/>
      </c>
      <c r="F15809" s="15">
        <f>COUNTIF(tData[BezoekLangStart],"&lt;"&amp;($A15809+1/24))-COUNTIF(tData[BezoekLangEind],"&lt;="&amp;$A15809)</f>
        <v/>
      </c>
      <c r="G15809" s="15">
        <f>IF($D15809=1,$B15809*100+$C15809,-1)</f>
        <v/>
      </c>
      <c r="H15809" s="15">
        <f>IF($D15809=1,$B15809,-1)</f>
        <v/>
      </c>
      <c r="I15809" s="15">
        <f>IF($D15809=1,$C15809,-1)</f>
        <v/>
      </c>
    </row>
    <row r="15810">
      <c r="A15810" s="33" t="n">
        <v>45950.625</v>
      </c>
      <c r="B15810" s="15">
        <f>WEEKDAY($A15810,2)</f>
        <v/>
      </c>
      <c r="C15810" s="15">
        <f>HOUR($A15810)</f>
        <v/>
      </c>
      <c r="D15810" s="15">
        <f>IF(AND($A15810&gt;=Instellingen!$B$6,$A15810&lt;Instellingen!$B$7),1,0)</f>
        <v/>
      </c>
      <c r="E15810" s="15">
        <f>COUNTIF(tData[BezoekStart],"&lt;"&amp;($A15810+1/24))-COUNTIF(tData[BezoekEind],"&lt;="&amp;$A15810)</f>
        <v/>
      </c>
      <c r="F15810" s="15">
        <f>COUNTIF(tData[BezoekLangStart],"&lt;"&amp;($A15810+1/24))-COUNTIF(tData[BezoekLangEind],"&lt;="&amp;$A15810)</f>
        <v/>
      </c>
      <c r="G15810" s="15">
        <f>IF($D15810=1,$B15810*100+$C15810,-1)</f>
        <v/>
      </c>
      <c r="H15810" s="15">
        <f>IF($D15810=1,$B15810,-1)</f>
        <v/>
      </c>
      <c r="I15810" s="15">
        <f>IF($D15810=1,$C15810,-1)</f>
        <v/>
      </c>
    </row>
    <row r="15811">
      <c r="A15811" s="33" t="n">
        <v>45950.66666666666</v>
      </c>
      <c r="B15811" s="15">
        <f>WEEKDAY($A15811,2)</f>
        <v/>
      </c>
      <c r="C15811" s="15">
        <f>HOUR($A15811)</f>
        <v/>
      </c>
      <c r="D15811" s="15">
        <f>IF(AND($A15811&gt;=Instellingen!$B$6,$A15811&lt;Instellingen!$B$7),1,0)</f>
        <v/>
      </c>
      <c r="E15811" s="15">
        <f>COUNTIF(tData[BezoekStart],"&lt;"&amp;($A15811+1/24))-COUNTIF(tData[BezoekEind],"&lt;="&amp;$A15811)</f>
        <v/>
      </c>
      <c r="F15811" s="15">
        <f>COUNTIF(tData[BezoekLangStart],"&lt;"&amp;($A15811+1/24))-COUNTIF(tData[BezoekLangEind],"&lt;="&amp;$A15811)</f>
        <v/>
      </c>
      <c r="G15811" s="15">
        <f>IF($D15811=1,$B15811*100+$C15811,-1)</f>
        <v/>
      </c>
      <c r="H15811" s="15">
        <f>IF($D15811=1,$B15811,-1)</f>
        <v/>
      </c>
      <c r="I15811" s="15">
        <f>IF($D15811=1,$C15811,-1)</f>
        <v/>
      </c>
    </row>
    <row r="15812">
      <c r="A15812" s="33" t="n">
        <v>45950.70833333334</v>
      </c>
      <c r="B15812" s="15">
        <f>WEEKDAY($A15812,2)</f>
        <v/>
      </c>
      <c r="C15812" s="15">
        <f>HOUR($A15812)</f>
        <v/>
      </c>
      <c r="D15812" s="15">
        <f>IF(AND($A15812&gt;=Instellingen!$B$6,$A15812&lt;Instellingen!$B$7),1,0)</f>
        <v/>
      </c>
      <c r="E15812" s="15">
        <f>COUNTIF(tData[BezoekStart],"&lt;"&amp;($A15812+1/24))-COUNTIF(tData[BezoekEind],"&lt;="&amp;$A15812)</f>
        <v/>
      </c>
      <c r="F15812" s="15">
        <f>COUNTIF(tData[BezoekLangStart],"&lt;"&amp;($A15812+1/24))-COUNTIF(tData[BezoekLangEind],"&lt;="&amp;$A15812)</f>
        <v/>
      </c>
      <c r="G15812" s="15">
        <f>IF($D15812=1,$B15812*100+$C15812,-1)</f>
        <v/>
      </c>
      <c r="H15812" s="15">
        <f>IF($D15812=1,$B15812,-1)</f>
        <v/>
      </c>
      <c r="I15812" s="15">
        <f>IF($D15812=1,$C15812,-1)</f>
        <v/>
      </c>
    </row>
    <row r="15813">
      <c r="A15813" s="33" t="n">
        <v>45950.75</v>
      </c>
      <c r="B15813" s="15">
        <f>WEEKDAY($A15813,2)</f>
        <v/>
      </c>
      <c r="C15813" s="15">
        <f>HOUR($A15813)</f>
        <v/>
      </c>
      <c r="D15813" s="15">
        <f>IF(AND($A15813&gt;=Instellingen!$B$6,$A15813&lt;Instellingen!$B$7),1,0)</f>
        <v/>
      </c>
      <c r="E15813" s="15">
        <f>COUNTIF(tData[BezoekStart],"&lt;"&amp;($A15813+1/24))-COUNTIF(tData[BezoekEind],"&lt;="&amp;$A15813)</f>
        <v/>
      </c>
      <c r="F15813" s="15">
        <f>COUNTIF(tData[BezoekLangStart],"&lt;"&amp;($A15813+1/24))-COUNTIF(tData[BezoekLangEind],"&lt;="&amp;$A15813)</f>
        <v/>
      </c>
      <c r="G15813" s="15">
        <f>IF($D15813=1,$B15813*100+$C15813,-1)</f>
        <v/>
      </c>
      <c r="H15813" s="15">
        <f>IF($D15813=1,$B15813,-1)</f>
        <v/>
      </c>
      <c r="I15813" s="15">
        <f>IF($D15813=1,$C15813,-1)</f>
        <v/>
      </c>
    </row>
    <row r="15814">
      <c r="A15814" s="33" t="n">
        <v>45950.79166666666</v>
      </c>
      <c r="B15814" s="15">
        <f>WEEKDAY($A15814,2)</f>
        <v/>
      </c>
      <c r="C15814" s="15">
        <f>HOUR($A15814)</f>
        <v/>
      </c>
      <c r="D15814" s="15">
        <f>IF(AND($A15814&gt;=Instellingen!$B$6,$A15814&lt;Instellingen!$B$7),1,0)</f>
        <v/>
      </c>
      <c r="E15814" s="15">
        <f>COUNTIF(tData[BezoekStart],"&lt;"&amp;($A15814+1/24))-COUNTIF(tData[BezoekEind],"&lt;="&amp;$A15814)</f>
        <v/>
      </c>
      <c r="F15814" s="15">
        <f>COUNTIF(tData[BezoekLangStart],"&lt;"&amp;($A15814+1/24))-COUNTIF(tData[BezoekLangEind],"&lt;="&amp;$A15814)</f>
        <v/>
      </c>
      <c r="G15814" s="15">
        <f>IF($D15814=1,$B15814*100+$C15814,-1)</f>
        <v/>
      </c>
      <c r="H15814" s="15">
        <f>IF($D15814=1,$B15814,-1)</f>
        <v/>
      </c>
      <c r="I15814" s="15">
        <f>IF($D15814=1,$C15814,-1)</f>
        <v/>
      </c>
    </row>
    <row r="15815">
      <c r="A15815" s="33" t="n">
        <v>45950.83333333334</v>
      </c>
      <c r="B15815" s="15">
        <f>WEEKDAY($A15815,2)</f>
        <v/>
      </c>
      <c r="C15815" s="15">
        <f>HOUR($A15815)</f>
        <v/>
      </c>
      <c r="D15815" s="15">
        <f>IF(AND($A15815&gt;=Instellingen!$B$6,$A15815&lt;Instellingen!$B$7),1,0)</f>
        <v/>
      </c>
      <c r="E15815" s="15">
        <f>COUNTIF(tData[BezoekStart],"&lt;"&amp;($A15815+1/24))-COUNTIF(tData[BezoekEind],"&lt;="&amp;$A15815)</f>
        <v/>
      </c>
      <c r="F15815" s="15">
        <f>COUNTIF(tData[BezoekLangStart],"&lt;"&amp;($A15815+1/24))-COUNTIF(tData[BezoekLangEind],"&lt;="&amp;$A15815)</f>
        <v/>
      </c>
      <c r="G15815" s="15">
        <f>IF($D15815=1,$B15815*100+$C15815,-1)</f>
        <v/>
      </c>
      <c r="H15815" s="15">
        <f>IF($D15815=1,$B15815,-1)</f>
        <v/>
      </c>
      <c r="I15815" s="15">
        <f>IF($D15815=1,$C15815,-1)</f>
        <v/>
      </c>
    </row>
    <row r="15816">
      <c r="A15816" s="33" t="n">
        <v>45950.875</v>
      </c>
      <c r="B15816" s="15">
        <f>WEEKDAY($A15816,2)</f>
        <v/>
      </c>
      <c r="C15816" s="15">
        <f>HOUR($A15816)</f>
        <v/>
      </c>
      <c r="D15816" s="15">
        <f>IF(AND($A15816&gt;=Instellingen!$B$6,$A15816&lt;Instellingen!$B$7),1,0)</f>
        <v/>
      </c>
      <c r="E15816" s="15">
        <f>COUNTIF(tData[BezoekStart],"&lt;"&amp;($A15816+1/24))-COUNTIF(tData[BezoekEind],"&lt;="&amp;$A15816)</f>
        <v/>
      </c>
      <c r="F15816" s="15">
        <f>COUNTIF(tData[BezoekLangStart],"&lt;"&amp;($A15816+1/24))-COUNTIF(tData[BezoekLangEind],"&lt;="&amp;$A15816)</f>
        <v/>
      </c>
      <c r="G15816" s="15">
        <f>IF($D15816=1,$B15816*100+$C15816,-1)</f>
        <v/>
      </c>
      <c r="H15816" s="15">
        <f>IF($D15816=1,$B15816,-1)</f>
        <v/>
      </c>
      <c r="I15816" s="15">
        <f>IF($D15816=1,$C15816,-1)</f>
        <v/>
      </c>
    </row>
    <row r="15817">
      <c r="A15817" s="33" t="n">
        <v>45950.91666666666</v>
      </c>
      <c r="B15817" s="15">
        <f>WEEKDAY($A15817,2)</f>
        <v/>
      </c>
      <c r="C15817" s="15">
        <f>HOUR($A15817)</f>
        <v/>
      </c>
      <c r="D15817" s="15">
        <f>IF(AND($A15817&gt;=Instellingen!$B$6,$A15817&lt;Instellingen!$B$7),1,0)</f>
        <v/>
      </c>
      <c r="E15817" s="15">
        <f>COUNTIF(tData[BezoekStart],"&lt;"&amp;($A15817+1/24))-COUNTIF(tData[BezoekEind],"&lt;="&amp;$A15817)</f>
        <v/>
      </c>
      <c r="F15817" s="15">
        <f>COUNTIF(tData[BezoekLangStart],"&lt;"&amp;($A15817+1/24))-COUNTIF(tData[BezoekLangEind],"&lt;="&amp;$A15817)</f>
        <v/>
      </c>
      <c r="G15817" s="15">
        <f>IF($D15817=1,$B15817*100+$C15817,-1)</f>
        <v/>
      </c>
      <c r="H15817" s="15">
        <f>IF($D15817=1,$B15817,-1)</f>
        <v/>
      </c>
      <c r="I15817" s="15">
        <f>IF($D15817=1,$C15817,-1)</f>
        <v/>
      </c>
    </row>
    <row r="15818">
      <c r="A15818" s="33" t="n">
        <v>45950.95833333334</v>
      </c>
      <c r="B15818" s="15">
        <f>WEEKDAY($A15818,2)</f>
        <v/>
      </c>
      <c r="C15818" s="15">
        <f>HOUR($A15818)</f>
        <v/>
      </c>
      <c r="D15818" s="15">
        <f>IF(AND($A15818&gt;=Instellingen!$B$6,$A15818&lt;Instellingen!$B$7),1,0)</f>
        <v/>
      </c>
      <c r="E15818" s="15">
        <f>COUNTIF(tData[BezoekStart],"&lt;"&amp;($A15818+1/24))-COUNTIF(tData[BezoekEind],"&lt;="&amp;$A15818)</f>
        <v/>
      </c>
      <c r="F15818" s="15">
        <f>COUNTIF(tData[BezoekLangStart],"&lt;"&amp;($A15818+1/24))-COUNTIF(tData[BezoekLangEind],"&lt;="&amp;$A15818)</f>
        <v/>
      </c>
      <c r="G15818" s="15">
        <f>IF($D15818=1,$B15818*100+$C15818,-1)</f>
        <v/>
      </c>
      <c r="H15818" s="15">
        <f>IF($D15818=1,$B15818,-1)</f>
        <v/>
      </c>
      <c r="I15818" s="15">
        <f>IF($D15818=1,$C15818,-1)</f>
        <v/>
      </c>
    </row>
    <row r="15819">
      <c r="A15819" s="33" t="n">
        <v>45951</v>
      </c>
      <c r="B15819" s="15">
        <f>WEEKDAY($A15819,2)</f>
        <v/>
      </c>
      <c r="C15819" s="15">
        <f>HOUR($A15819)</f>
        <v/>
      </c>
      <c r="D15819" s="15">
        <f>IF(AND($A15819&gt;=Instellingen!$B$6,$A15819&lt;Instellingen!$B$7),1,0)</f>
        <v/>
      </c>
      <c r="E15819" s="15">
        <f>COUNTIF(tData[BezoekStart],"&lt;"&amp;($A15819+1/24))-COUNTIF(tData[BezoekEind],"&lt;="&amp;$A15819)</f>
        <v/>
      </c>
      <c r="F15819" s="15">
        <f>COUNTIF(tData[BezoekLangStart],"&lt;"&amp;($A15819+1/24))-COUNTIF(tData[BezoekLangEind],"&lt;="&amp;$A15819)</f>
        <v/>
      </c>
      <c r="G15819" s="15">
        <f>IF($D15819=1,$B15819*100+$C15819,-1)</f>
        <v/>
      </c>
      <c r="H15819" s="15">
        <f>IF($D15819=1,$B15819,-1)</f>
        <v/>
      </c>
      <c r="I15819" s="15">
        <f>IF($D15819=1,$C15819,-1)</f>
        <v/>
      </c>
    </row>
    <row r="15820">
      <c r="A15820" s="33" t="n">
        <v>45951.04166666666</v>
      </c>
      <c r="B15820" s="15">
        <f>WEEKDAY($A15820,2)</f>
        <v/>
      </c>
      <c r="C15820" s="15">
        <f>HOUR($A15820)</f>
        <v/>
      </c>
      <c r="D15820" s="15">
        <f>IF(AND($A15820&gt;=Instellingen!$B$6,$A15820&lt;Instellingen!$B$7),1,0)</f>
        <v/>
      </c>
      <c r="E15820" s="15">
        <f>COUNTIF(tData[BezoekStart],"&lt;"&amp;($A15820+1/24))-COUNTIF(tData[BezoekEind],"&lt;="&amp;$A15820)</f>
        <v/>
      </c>
      <c r="F15820" s="15">
        <f>COUNTIF(tData[BezoekLangStart],"&lt;"&amp;($A15820+1/24))-COUNTIF(tData[BezoekLangEind],"&lt;="&amp;$A15820)</f>
        <v/>
      </c>
      <c r="G15820" s="15">
        <f>IF($D15820=1,$B15820*100+$C15820,-1)</f>
        <v/>
      </c>
      <c r="H15820" s="15">
        <f>IF($D15820=1,$B15820,-1)</f>
        <v/>
      </c>
      <c r="I15820" s="15">
        <f>IF($D15820=1,$C15820,-1)</f>
        <v/>
      </c>
    </row>
    <row r="15821">
      <c r="A15821" s="33" t="n">
        <v>45951.08333333334</v>
      </c>
      <c r="B15821" s="15">
        <f>WEEKDAY($A15821,2)</f>
        <v/>
      </c>
      <c r="C15821" s="15">
        <f>HOUR($A15821)</f>
        <v/>
      </c>
      <c r="D15821" s="15">
        <f>IF(AND($A15821&gt;=Instellingen!$B$6,$A15821&lt;Instellingen!$B$7),1,0)</f>
        <v/>
      </c>
      <c r="E15821" s="15">
        <f>COUNTIF(tData[BezoekStart],"&lt;"&amp;($A15821+1/24))-COUNTIF(tData[BezoekEind],"&lt;="&amp;$A15821)</f>
        <v/>
      </c>
      <c r="F15821" s="15">
        <f>COUNTIF(tData[BezoekLangStart],"&lt;"&amp;($A15821+1/24))-COUNTIF(tData[BezoekLangEind],"&lt;="&amp;$A15821)</f>
        <v/>
      </c>
      <c r="G15821" s="15">
        <f>IF($D15821=1,$B15821*100+$C15821,-1)</f>
        <v/>
      </c>
      <c r="H15821" s="15">
        <f>IF($D15821=1,$B15821,-1)</f>
        <v/>
      </c>
      <c r="I15821" s="15">
        <f>IF($D15821=1,$C15821,-1)</f>
        <v/>
      </c>
    </row>
    <row r="15822">
      <c r="A15822" s="33" t="n">
        <v>45951.125</v>
      </c>
      <c r="B15822" s="15">
        <f>WEEKDAY($A15822,2)</f>
        <v/>
      </c>
      <c r="C15822" s="15">
        <f>HOUR($A15822)</f>
        <v/>
      </c>
      <c r="D15822" s="15">
        <f>IF(AND($A15822&gt;=Instellingen!$B$6,$A15822&lt;Instellingen!$B$7),1,0)</f>
        <v/>
      </c>
      <c r="E15822" s="15">
        <f>COUNTIF(tData[BezoekStart],"&lt;"&amp;($A15822+1/24))-COUNTIF(tData[BezoekEind],"&lt;="&amp;$A15822)</f>
        <v/>
      </c>
      <c r="F15822" s="15">
        <f>COUNTIF(tData[BezoekLangStart],"&lt;"&amp;($A15822+1/24))-COUNTIF(tData[BezoekLangEind],"&lt;="&amp;$A15822)</f>
        <v/>
      </c>
      <c r="G15822" s="15">
        <f>IF($D15822=1,$B15822*100+$C15822,-1)</f>
        <v/>
      </c>
      <c r="H15822" s="15">
        <f>IF($D15822=1,$B15822,-1)</f>
        <v/>
      </c>
      <c r="I15822" s="15">
        <f>IF($D15822=1,$C15822,-1)</f>
        <v/>
      </c>
    </row>
    <row r="15823">
      <c r="A15823" s="33" t="n">
        <v>45951.16666666666</v>
      </c>
      <c r="B15823" s="15">
        <f>WEEKDAY($A15823,2)</f>
        <v/>
      </c>
      <c r="C15823" s="15">
        <f>HOUR($A15823)</f>
        <v/>
      </c>
      <c r="D15823" s="15">
        <f>IF(AND($A15823&gt;=Instellingen!$B$6,$A15823&lt;Instellingen!$B$7),1,0)</f>
        <v/>
      </c>
      <c r="E15823" s="15">
        <f>COUNTIF(tData[BezoekStart],"&lt;"&amp;($A15823+1/24))-COUNTIF(tData[BezoekEind],"&lt;="&amp;$A15823)</f>
        <v/>
      </c>
      <c r="F15823" s="15">
        <f>COUNTIF(tData[BezoekLangStart],"&lt;"&amp;($A15823+1/24))-COUNTIF(tData[BezoekLangEind],"&lt;="&amp;$A15823)</f>
        <v/>
      </c>
      <c r="G15823" s="15">
        <f>IF($D15823=1,$B15823*100+$C15823,-1)</f>
        <v/>
      </c>
      <c r="H15823" s="15">
        <f>IF($D15823=1,$B15823,-1)</f>
        <v/>
      </c>
      <c r="I15823" s="15">
        <f>IF($D15823=1,$C15823,-1)</f>
        <v/>
      </c>
    </row>
    <row r="15824">
      <c r="A15824" s="33" t="n">
        <v>45951.20833333334</v>
      </c>
      <c r="B15824" s="15">
        <f>WEEKDAY($A15824,2)</f>
        <v/>
      </c>
      <c r="C15824" s="15">
        <f>HOUR($A15824)</f>
        <v/>
      </c>
      <c r="D15824" s="15">
        <f>IF(AND($A15824&gt;=Instellingen!$B$6,$A15824&lt;Instellingen!$B$7),1,0)</f>
        <v/>
      </c>
      <c r="E15824" s="15">
        <f>COUNTIF(tData[BezoekStart],"&lt;"&amp;($A15824+1/24))-COUNTIF(tData[BezoekEind],"&lt;="&amp;$A15824)</f>
        <v/>
      </c>
      <c r="F15824" s="15">
        <f>COUNTIF(tData[BezoekLangStart],"&lt;"&amp;($A15824+1/24))-COUNTIF(tData[BezoekLangEind],"&lt;="&amp;$A15824)</f>
        <v/>
      </c>
      <c r="G15824" s="15">
        <f>IF($D15824=1,$B15824*100+$C15824,-1)</f>
        <v/>
      </c>
      <c r="H15824" s="15">
        <f>IF($D15824=1,$B15824,-1)</f>
        <v/>
      </c>
      <c r="I15824" s="15">
        <f>IF($D15824=1,$C15824,-1)</f>
        <v/>
      </c>
    </row>
    <row r="15825">
      <c r="A15825" s="33" t="n">
        <v>45951.25</v>
      </c>
      <c r="B15825" s="15">
        <f>WEEKDAY($A15825,2)</f>
        <v/>
      </c>
      <c r="C15825" s="15">
        <f>HOUR($A15825)</f>
        <v/>
      </c>
      <c r="D15825" s="15">
        <f>IF(AND($A15825&gt;=Instellingen!$B$6,$A15825&lt;Instellingen!$B$7),1,0)</f>
        <v/>
      </c>
      <c r="E15825" s="15">
        <f>COUNTIF(tData[BezoekStart],"&lt;"&amp;($A15825+1/24))-COUNTIF(tData[BezoekEind],"&lt;="&amp;$A15825)</f>
        <v/>
      </c>
      <c r="F15825" s="15">
        <f>COUNTIF(tData[BezoekLangStart],"&lt;"&amp;($A15825+1/24))-COUNTIF(tData[BezoekLangEind],"&lt;="&amp;$A15825)</f>
        <v/>
      </c>
      <c r="G15825" s="15">
        <f>IF($D15825=1,$B15825*100+$C15825,-1)</f>
        <v/>
      </c>
      <c r="H15825" s="15">
        <f>IF($D15825=1,$B15825,-1)</f>
        <v/>
      </c>
      <c r="I15825" s="15">
        <f>IF($D15825=1,$C15825,-1)</f>
        <v/>
      </c>
    </row>
    <row r="15826">
      <c r="A15826" s="33" t="n">
        <v>45951.29166666666</v>
      </c>
      <c r="B15826" s="15">
        <f>WEEKDAY($A15826,2)</f>
        <v/>
      </c>
      <c r="C15826" s="15">
        <f>HOUR($A15826)</f>
        <v/>
      </c>
      <c r="D15826" s="15">
        <f>IF(AND($A15826&gt;=Instellingen!$B$6,$A15826&lt;Instellingen!$B$7),1,0)</f>
        <v/>
      </c>
      <c r="E15826" s="15">
        <f>COUNTIF(tData[BezoekStart],"&lt;"&amp;($A15826+1/24))-COUNTIF(tData[BezoekEind],"&lt;="&amp;$A15826)</f>
        <v/>
      </c>
      <c r="F15826" s="15">
        <f>COUNTIF(tData[BezoekLangStart],"&lt;"&amp;($A15826+1/24))-COUNTIF(tData[BezoekLangEind],"&lt;="&amp;$A15826)</f>
        <v/>
      </c>
      <c r="G15826" s="15">
        <f>IF($D15826=1,$B15826*100+$C15826,-1)</f>
        <v/>
      </c>
      <c r="H15826" s="15">
        <f>IF($D15826=1,$B15826,-1)</f>
        <v/>
      </c>
      <c r="I15826" s="15">
        <f>IF($D15826=1,$C15826,-1)</f>
        <v/>
      </c>
    </row>
    <row r="15827">
      <c r="A15827" s="33" t="n">
        <v>45951.33333333334</v>
      </c>
      <c r="B15827" s="15">
        <f>WEEKDAY($A15827,2)</f>
        <v/>
      </c>
      <c r="C15827" s="15">
        <f>HOUR($A15827)</f>
        <v/>
      </c>
      <c r="D15827" s="15">
        <f>IF(AND($A15827&gt;=Instellingen!$B$6,$A15827&lt;Instellingen!$B$7),1,0)</f>
        <v/>
      </c>
      <c r="E15827" s="15">
        <f>COUNTIF(tData[BezoekStart],"&lt;"&amp;($A15827+1/24))-COUNTIF(tData[BezoekEind],"&lt;="&amp;$A15827)</f>
        <v/>
      </c>
      <c r="F15827" s="15">
        <f>COUNTIF(tData[BezoekLangStart],"&lt;"&amp;($A15827+1/24))-COUNTIF(tData[BezoekLangEind],"&lt;="&amp;$A15827)</f>
        <v/>
      </c>
      <c r="G15827" s="15">
        <f>IF($D15827=1,$B15827*100+$C15827,-1)</f>
        <v/>
      </c>
      <c r="H15827" s="15">
        <f>IF($D15827=1,$B15827,-1)</f>
        <v/>
      </c>
      <c r="I15827" s="15">
        <f>IF($D15827=1,$C15827,-1)</f>
        <v/>
      </c>
    </row>
    <row r="15828">
      <c r="A15828" s="33" t="n">
        <v>45951.375</v>
      </c>
      <c r="B15828" s="15">
        <f>WEEKDAY($A15828,2)</f>
        <v/>
      </c>
      <c r="C15828" s="15">
        <f>HOUR($A15828)</f>
        <v/>
      </c>
      <c r="D15828" s="15">
        <f>IF(AND($A15828&gt;=Instellingen!$B$6,$A15828&lt;Instellingen!$B$7),1,0)</f>
        <v/>
      </c>
      <c r="E15828" s="15">
        <f>COUNTIF(tData[BezoekStart],"&lt;"&amp;($A15828+1/24))-COUNTIF(tData[BezoekEind],"&lt;="&amp;$A15828)</f>
        <v/>
      </c>
      <c r="F15828" s="15">
        <f>COUNTIF(tData[BezoekLangStart],"&lt;"&amp;($A15828+1/24))-COUNTIF(tData[BezoekLangEind],"&lt;="&amp;$A15828)</f>
        <v/>
      </c>
      <c r="G15828" s="15">
        <f>IF($D15828=1,$B15828*100+$C15828,-1)</f>
        <v/>
      </c>
      <c r="H15828" s="15">
        <f>IF($D15828=1,$B15828,-1)</f>
        <v/>
      </c>
      <c r="I15828" s="15">
        <f>IF($D15828=1,$C15828,-1)</f>
        <v/>
      </c>
    </row>
    <row r="15829">
      <c r="A15829" s="33" t="n">
        <v>45951.41666666666</v>
      </c>
      <c r="B15829" s="15">
        <f>WEEKDAY($A15829,2)</f>
        <v/>
      </c>
      <c r="C15829" s="15">
        <f>HOUR($A15829)</f>
        <v/>
      </c>
      <c r="D15829" s="15">
        <f>IF(AND($A15829&gt;=Instellingen!$B$6,$A15829&lt;Instellingen!$B$7),1,0)</f>
        <v/>
      </c>
      <c r="E15829" s="15">
        <f>COUNTIF(tData[BezoekStart],"&lt;"&amp;($A15829+1/24))-COUNTIF(tData[BezoekEind],"&lt;="&amp;$A15829)</f>
        <v/>
      </c>
      <c r="F15829" s="15">
        <f>COUNTIF(tData[BezoekLangStart],"&lt;"&amp;($A15829+1/24))-COUNTIF(tData[BezoekLangEind],"&lt;="&amp;$A15829)</f>
        <v/>
      </c>
      <c r="G15829" s="15">
        <f>IF($D15829=1,$B15829*100+$C15829,-1)</f>
        <v/>
      </c>
      <c r="H15829" s="15">
        <f>IF($D15829=1,$B15829,-1)</f>
        <v/>
      </c>
      <c r="I15829" s="15">
        <f>IF($D15829=1,$C15829,-1)</f>
        <v/>
      </c>
    </row>
    <row r="15830">
      <c r="A15830" s="33" t="n">
        <v>45951.45833333334</v>
      </c>
      <c r="B15830" s="15">
        <f>WEEKDAY($A15830,2)</f>
        <v/>
      </c>
      <c r="C15830" s="15">
        <f>HOUR($A15830)</f>
        <v/>
      </c>
      <c r="D15830" s="15">
        <f>IF(AND($A15830&gt;=Instellingen!$B$6,$A15830&lt;Instellingen!$B$7),1,0)</f>
        <v/>
      </c>
      <c r="E15830" s="15">
        <f>COUNTIF(tData[BezoekStart],"&lt;"&amp;($A15830+1/24))-COUNTIF(tData[BezoekEind],"&lt;="&amp;$A15830)</f>
        <v/>
      </c>
      <c r="F15830" s="15">
        <f>COUNTIF(tData[BezoekLangStart],"&lt;"&amp;($A15830+1/24))-COUNTIF(tData[BezoekLangEind],"&lt;="&amp;$A15830)</f>
        <v/>
      </c>
      <c r="G15830" s="15">
        <f>IF($D15830=1,$B15830*100+$C15830,-1)</f>
        <v/>
      </c>
      <c r="H15830" s="15">
        <f>IF($D15830=1,$B15830,-1)</f>
        <v/>
      </c>
      <c r="I15830" s="15">
        <f>IF($D15830=1,$C15830,-1)</f>
        <v/>
      </c>
    </row>
    <row r="15831">
      <c r="A15831" s="33" t="n">
        <v>45951.5</v>
      </c>
      <c r="B15831" s="15">
        <f>WEEKDAY($A15831,2)</f>
        <v/>
      </c>
      <c r="C15831" s="15">
        <f>HOUR($A15831)</f>
        <v/>
      </c>
      <c r="D15831" s="15">
        <f>IF(AND($A15831&gt;=Instellingen!$B$6,$A15831&lt;Instellingen!$B$7),1,0)</f>
        <v/>
      </c>
      <c r="E15831" s="15">
        <f>COUNTIF(tData[BezoekStart],"&lt;"&amp;($A15831+1/24))-COUNTIF(tData[BezoekEind],"&lt;="&amp;$A15831)</f>
        <v/>
      </c>
      <c r="F15831" s="15">
        <f>COUNTIF(tData[BezoekLangStart],"&lt;"&amp;($A15831+1/24))-COUNTIF(tData[BezoekLangEind],"&lt;="&amp;$A15831)</f>
        <v/>
      </c>
      <c r="G15831" s="15">
        <f>IF($D15831=1,$B15831*100+$C15831,-1)</f>
        <v/>
      </c>
      <c r="H15831" s="15">
        <f>IF($D15831=1,$B15831,-1)</f>
        <v/>
      </c>
      <c r="I15831" s="15">
        <f>IF($D15831=1,$C15831,-1)</f>
        <v/>
      </c>
    </row>
    <row r="15832">
      <c r="A15832" s="33" t="n">
        <v>45951.54166666666</v>
      </c>
      <c r="B15832" s="15">
        <f>WEEKDAY($A15832,2)</f>
        <v/>
      </c>
      <c r="C15832" s="15">
        <f>HOUR($A15832)</f>
        <v/>
      </c>
      <c r="D15832" s="15">
        <f>IF(AND($A15832&gt;=Instellingen!$B$6,$A15832&lt;Instellingen!$B$7),1,0)</f>
        <v/>
      </c>
      <c r="E15832" s="15">
        <f>COUNTIF(tData[BezoekStart],"&lt;"&amp;($A15832+1/24))-COUNTIF(tData[BezoekEind],"&lt;="&amp;$A15832)</f>
        <v/>
      </c>
      <c r="F15832" s="15">
        <f>COUNTIF(tData[BezoekLangStart],"&lt;"&amp;($A15832+1/24))-COUNTIF(tData[BezoekLangEind],"&lt;="&amp;$A15832)</f>
        <v/>
      </c>
      <c r="G15832" s="15">
        <f>IF($D15832=1,$B15832*100+$C15832,-1)</f>
        <v/>
      </c>
      <c r="H15832" s="15">
        <f>IF($D15832=1,$B15832,-1)</f>
        <v/>
      </c>
      <c r="I15832" s="15">
        <f>IF($D15832=1,$C15832,-1)</f>
        <v/>
      </c>
    </row>
    <row r="15833">
      <c r="A15833" s="33" t="n">
        <v>45951.58333333334</v>
      </c>
      <c r="B15833" s="15">
        <f>WEEKDAY($A15833,2)</f>
        <v/>
      </c>
      <c r="C15833" s="15">
        <f>HOUR($A15833)</f>
        <v/>
      </c>
      <c r="D15833" s="15">
        <f>IF(AND($A15833&gt;=Instellingen!$B$6,$A15833&lt;Instellingen!$B$7),1,0)</f>
        <v/>
      </c>
      <c r="E15833" s="15">
        <f>COUNTIF(tData[BezoekStart],"&lt;"&amp;($A15833+1/24))-COUNTIF(tData[BezoekEind],"&lt;="&amp;$A15833)</f>
        <v/>
      </c>
      <c r="F15833" s="15">
        <f>COUNTIF(tData[BezoekLangStart],"&lt;"&amp;($A15833+1/24))-COUNTIF(tData[BezoekLangEind],"&lt;="&amp;$A15833)</f>
        <v/>
      </c>
      <c r="G15833" s="15">
        <f>IF($D15833=1,$B15833*100+$C15833,-1)</f>
        <v/>
      </c>
      <c r="H15833" s="15">
        <f>IF($D15833=1,$B15833,-1)</f>
        <v/>
      </c>
      <c r="I15833" s="15">
        <f>IF($D15833=1,$C15833,-1)</f>
        <v/>
      </c>
    </row>
    <row r="15834">
      <c r="A15834" s="33" t="n">
        <v>45951.625</v>
      </c>
      <c r="B15834" s="15">
        <f>WEEKDAY($A15834,2)</f>
        <v/>
      </c>
      <c r="C15834" s="15">
        <f>HOUR($A15834)</f>
        <v/>
      </c>
      <c r="D15834" s="15">
        <f>IF(AND($A15834&gt;=Instellingen!$B$6,$A15834&lt;Instellingen!$B$7),1,0)</f>
        <v/>
      </c>
      <c r="E15834" s="15">
        <f>COUNTIF(tData[BezoekStart],"&lt;"&amp;($A15834+1/24))-COUNTIF(tData[BezoekEind],"&lt;="&amp;$A15834)</f>
        <v/>
      </c>
      <c r="F15834" s="15">
        <f>COUNTIF(tData[BezoekLangStart],"&lt;"&amp;($A15834+1/24))-COUNTIF(tData[BezoekLangEind],"&lt;="&amp;$A15834)</f>
        <v/>
      </c>
      <c r="G15834" s="15">
        <f>IF($D15834=1,$B15834*100+$C15834,-1)</f>
        <v/>
      </c>
      <c r="H15834" s="15">
        <f>IF($D15834=1,$B15834,-1)</f>
        <v/>
      </c>
      <c r="I15834" s="15">
        <f>IF($D15834=1,$C15834,-1)</f>
        <v/>
      </c>
    </row>
    <row r="15835">
      <c r="A15835" s="33" t="n">
        <v>45951.66666666666</v>
      </c>
      <c r="B15835" s="15">
        <f>WEEKDAY($A15835,2)</f>
        <v/>
      </c>
      <c r="C15835" s="15">
        <f>HOUR($A15835)</f>
        <v/>
      </c>
      <c r="D15835" s="15">
        <f>IF(AND($A15835&gt;=Instellingen!$B$6,$A15835&lt;Instellingen!$B$7),1,0)</f>
        <v/>
      </c>
      <c r="E15835" s="15">
        <f>COUNTIF(tData[BezoekStart],"&lt;"&amp;($A15835+1/24))-COUNTIF(tData[BezoekEind],"&lt;="&amp;$A15835)</f>
        <v/>
      </c>
      <c r="F15835" s="15">
        <f>COUNTIF(tData[BezoekLangStart],"&lt;"&amp;($A15835+1/24))-COUNTIF(tData[BezoekLangEind],"&lt;="&amp;$A15835)</f>
        <v/>
      </c>
      <c r="G15835" s="15">
        <f>IF($D15835=1,$B15835*100+$C15835,-1)</f>
        <v/>
      </c>
      <c r="H15835" s="15">
        <f>IF($D15835=1,$B15835,-1)</f>
        <v/>
      </c>
      <c r="I15835" s="15">
        <f>IF($D15835=1,$C15835,-1)</f>
        <v/>
      </c>
    </row>
    <row r="15836">
      <c r="A15836" s="33" t="n">
        <v>45951.70833333334</v>
      </c>
      <c r="B15836" s="15">
        <f>WEEKDAY($A15836,2)</f>
        <v/>
      </c>
      <c r="C15836" s="15">
        <f>HOUR($A15836)</f>
        <v/>
      </c>
      <c r="D15836" s="15">
        <f>IF(AND($A15836&gt;=Instellingen!$B$6,$A15836&lt;Instellingen!$B$7),1,0)</f>
        <v/>
      </c>
      <c r="E15836" s="15">
        <f>COUNTIF(tData[BezoekStart],"&lt;"&amp;($A15836+1/24))-COUNTIF(tData[BezoekEind],"&lt;="&amp;$A15836)</f>
        <v/>
      </c>
      <c r="F15836" s="15">
        <f>COUNTIF(tData[BezoekLangStart],"&lt;"&amp;($A15836+1/24))-COUNTIF(tData[BezoekLangEind],"&lt;="&amp;$A15836)</f>
        <v/>
      </c>
      <c r="G15836" s="15">
        <f>IF($D15836=1,$B15836*100+$C15836,-1)</f>
        <v/>
      </c>
      <c r="H15836" s="15">
        <f>IF($D15836=1,$B15836,-1)</f>
        <v/>
      </c>
      <c r="I15836" s="15">
        <f>IF($D15836=1,$C15836,-1)</f>
        <v/>
      </c>
    </row>
    <row r="15837">
      <c r="A15837" s="33" t="n">
        <v>45951.75</v>
      </c>
      <c r="B15837" s="15">
        <f>WEEKDAY($A15837,2)</f>
        <v/>
      </c>
      <c r="C15837" s="15">
        <f>HOUR($A15837)</f>
        <v/>
      </c>
      <c r="D15837" s="15">
        <f>IF(AND($A15837&gt;=Instellingen!$B$6,$A15837&lt;Instellingen!$B$7),1,0)</f>
        <v/>
      </c>
      <c r="E15837" s="15">
        <f>COUNTIF(tData[BezoekStart],"&lt;"&amp;($A15837+1/24))-COUNTIF(tData[BezoekEind],"&lt;="&amp;$A15837)</f>
        <v/>
      </c>
      <c r="F15837" s="15">
        <f>COUNTIF(tData[BezoekLangStart],"&lt;"&amp;($A15837+1/24))-COUNTIF(tData[BezoekLangEind],"&lt;="&amp;$A15837)</f>
        <v/>
      </c>
      <c r="G15837" s="15">
        <f>IF($D15837=1,$B15837*100+$C15837,-1)</f>
        <v/>
      </c>
      <c r="H15837" s="15">
        <f>IF($D15837=1,$B15837,-1)</f>
        <v/>
      </c>
      <c r="I15837" s="15">
        <f>IF($D15837=1,$C15837,-1)</f>
        <v/>
      </c>
    </row>
    <row r="15838">
      <c r="A15838" s="33" t="n">
        <v>45951.79166666666</v>
      </c>
      <c r="B15838" s="15">
        <f>WEEKDAY($A15838,2)</f>
        <v/>
      </c>
      <c r="C15838" s="15">
        <f>HOUR($A15838)</f>
        <v/>
      </c>
      <c r="D15838" s="15">
        <f>IF(AND($A15838&gt;=Instellingen!$B$6,$A15838&lt;Instellingen!$B$7),1,0)</f>
        <v/>
      </c>
      <c r="E15838" s="15">
        <f>COUNTIF(tData[BezoekStart],"&lt;"&amp;($A15838+1/24))-COUNTIF(tData[BezoekEind],"&lt;="&amp;$A15838)</f>
        <v/>
      </c>
      <c r="F15838" s="15">
        <f>COUNTIF(tData[BezoekLangStart],"&lt;"&amp;($A15838+1/24))-COUNTIF(tData[BezoekLangEind],"&lt;="&amp;$A15838)</f>
        <v/>
      </c>
      <c r="G15838" s="15">
        <f>IF($D15838=1,$B15838*100+$C15838,-1)</f>
        <v/>
      </c>
      <c r="H15838" s="15">
        <f>IF($D15838=1,$B15838,-1)</f>
        <v/>
      </c>
      <c r="I15838" s="15">
        <f>IF($D15838=1,$C15838,-1)</f>
        <v/>
      </c>
    </row>
    <row r="15839">
      <c r="A15839" s="33" t="n">
        <v>45951.83333333334</v>
      </c>
      <c r="B15839" s="15">
        <f>WEEKDAY($A15839,2)</f>
        <v/>
      </c>
      <c r="C15839" s="15">
        <f>HOUR($A15839)</f>
        <v/>
      </c>
      <c r="D15839" s="15">
        <f>IF(AND($A15839&gt;=Instellingen!$B$6,$A15839&lt;Instellingen!$B$7),1,0)</f>
        <v/>
      </c>
      <c r="E15839" s="15">
        <f>COUNTIF(tData[BezoekStart],"&lt;"&amp;($A15839+1/24))-COUNTIF(tData[BezoekEind],"&lt;="&amp;$A15839)</f>
        <v/>
      </c>
      <c r="F15839" s="15">
        <f>COUNTIF(tData[BezoekLangStart],"&lt;"&amp;($A15839+1/24))-COUNTIF(tData[BezoekLangEind],"&lt;="&amp;$A15839)</f>
        <v/>
      </c>
      <c r="G15839" s="15">
        <f>IF($D15839=1,$B15839*100+$C15839,-1)</f>
        <v/>
      </c>
      <c r="H15839" s="15">
        <f>IF($D15839=1,$B15839,-1)</f>
        <v/>
      </c>
      <c r="I15839" s="15">
        <f>IF($D15839=1,$C15839,-1)</f>
        <v/>
      </c>
    </row>
    <row r="15840">
      <c r="A15840" s="33" t="n">
        <v>45951.875</v>
      </c>
      <c r="B15840" s="15">
        <f>WEEKDAY($A15840,2)</f>
        <v/>
      </c>
      <c r="C15840" s="15">
        <f>HOUR($A15840)</f>
        <v/>
      </c>
      <c r="D15840" s="15">
        <f>IF(AND($A15840&gt;=Instellingen!$B$6,$A15840&lt;Instellingen!$B$7),1,0)</f>
        <v/>
      </c>
      <c r="E15840" s="15">
        <f>COUNTIF(tData[BezoekStart],"&lt;"&amp;($A15840+1/24))-COUNTIF(tData[BezoekEind],"&lt;="&amp;$A15840)</f>
        <v/>
      </c>
      <c r="F15840" s="15">
        <f>COUNTIF(tData[BezoekLangStart],"&lt;"&amp;($A15840+1/24))-COUNTIF(tData[BezoekLangEind],"&lt;="&amp;$A15840)</f>
        <v/>
      </c>
      <c r="G15840" s="15">
        <f>IF($D15840=1,$B15840*100+$C15840,-1)</f>
        <v/>
      </c>
      <c r="H15840" s="15">
        <f>IF($D15840=1,$B15840,-1)</f>
        <v/>
      </c>
      <c r="I15840" s="15">
        <f>IF($D15840=1,$C15840,-1)</f>
        <v/>
      </c>
    </row>
    <row r="15841">
      <c r="A15841" s="33" t="n">
        <v>45951.91666666666</v>
      </c>
      <c r="B15841" s="15">
        <f>WEEKDAY($A15841,2)</f>
        <v/>
      </c>
      <c r="C15841" s="15">
        <f>HOUR($A15841)</f>
        <v/>
      </c>
      <c r="D15841" s="15">
        <f>IF(AND($A15841&gt;=Instellingen!$B$6,$A15841&lt;Instellingen!$B$7),1,0)</f>
        <v/>
      </c>
      <c r="E15841" s="15">
        <f>COUNTIF(tData[BezoekStart],"&lt;"&amp;($A15841+1/24))-COUNTIF(tData[BezoekEind],"&lt;="&amp;$A15841)</f>
        <v/>
      </c>
      <c r="F15841" s="15">
        <f>COUNTIF(tData[BezoekLangStart],"&lt;"&amp;($A15841+1/24))-COUNTIF(tData[BezoekLangEind],"&lt;="&amp;$A15841)</f>
        <v/>
      </c>
      <c r="G15841" s="15">
        <f>IF($D15841=1,$B15841*100+$C15841,-1)</f>
        <v/>
      </c>
      <c r="H15841" s="15">
        <f>IF($D15841=1,$B15841,-1)</f>
        <v/>
      </c>
      <c r="I15841" s="15">
        <f>IF($D15841=1,$C15841,-1)</f>
        <v/>
      </c>
    </row>
    <row r="15842">
      <c r="A15842" s="33" t="n">
        <v>45951.95833333334</v>
      </c>
      <c r="B15842" s="15">
        <f>WEEKDAY($A15842,2)</f>
        <v/>
      </c>
      <c r="C15842" s="15">
        <f>HOUR($A15842)</f>
        <v/>
      </c>
      <c r="D15842" s="15">
        <f>IF(AND($A15842&gt;=Instellingen!$B$6,$A15842&lt;Instellingen!$B$7),1,0)</f>
        <v/>
      </c>
      <c r="E15842" s="15">
        <f>COUNTIF(tData[BezoekStart],"&lt;"&amp;($A15842+1/24))-COUNTIF(tData[BezoekEind],"&lt;="&amp;$A15842)</f>
        <v/>
      </c>
      <c r="F15842" s="15">
        <f>COUNTIF(tData[BezoekLangStart],"&lt;"&amp;($A15842+1/24))-COUNTIF(tData[BezoekLangEind],"&lt;="&amp;$A15842)</f>
        <v/>
      </c>
      <c r="G15842" s="15">
        <f>IF($D15842=1,$B15842*100+$C15842,-1)</f>
        <v/>
      </c>
      <c r="H15842" s="15">
        <f>IF($D15842=1,$B15842,-1)</f>
        <v/>
      </c>
      <c r="I15842" s="15">
        <f>IF($D15842=1,$C15842,-1)</f>
        <v/>
      </c>
    </row>
    <row r="15843">
      <c r="A15843" s="33" t="n">
        <v>45952</v>
      </c>
      <c r="B15843" s="15">
        <f>WEEKDAY($A15843,2)</f>
        <v/>
      </c>
      <c r="C15843" s="15">
        <f>HOUR($A15843)</f>
        <v/>
      </c>
      <c r="D15843" s="15">
        <f>IF(AND($A15843&gt;=Instellingen!$B$6,$A15843&lt;Instellingen!$B$7),1,0)</f>
        <v/>
      </c>
      <c r="E15843" s="15">
        <f>COUNTIF(tData[BezoekStart],"&lt;"&amp;($A15843+1/24))-COUNTIF(tData[BezoekEind],"&lt;="&amp;$A15843)</f>
        <v/>
      </c>
      <c r="F15843" s="15">
        <f>COUNTIF(tData[BezoekLangStart],"&lt;"&amp;($A15843+1/24))-COUNTIF(tData[BezoekLangEind],"&lt;="&amp;$A15843)</f>
        <v/>
      </c>
      <c r="G15843" s="15">
        <f>IF($D15843=1,$B15843*100+$C15843,-1)</f>
        <v/>
      </c>
      <c r="H15843" s="15">
        <f>IF($D15843=1,$B15843,-1)</f>
        <v/>
      </c>
      <c r="I15843" s="15">
        <f>IF($D15843=1,$C15843,-1)</f>
        <v/>
      </c>
    </row>
    <row r="15844">
      <c r="A15844" s="33" t="n">
        <v>45952.04166666666</v>
      </c>
      <c r="B15844" s="15">
        <f>WEEKDAY($A15844,2)</f>
        <v/>
      </c>
      <c r="C15844" s="15">
        <f>HOUR($A15844)</f>
        <v/>
      </c>
      <c r="D15844" s="15">
        <f>IF(AND($A15844&gt;=Instellingen!$B$6,$A15844&lt;Instellingen!$B$7),1,0)</f>
        <v/>
      </c>
      <c r="E15844" s="15">
        <f>COUNTIF(tData[BezoekStart],"&lt;"&amp;($A15844+1/24))-COUNTIF(tData[BezoekEind],"&lt;="&amp;$A15844)</f>
        <v/>
      </c>
      <c r="F15844" s="15">
        <f>COUNTIF(tData[BezoekLangStart],"&lt;"&amp;($A15844+1/24))-COUNTIF(tData[BezoekLangEind],"&lt;="&amp;$A15844)</f>
        <v/>
      </c>
      <c r="G15844" s="15">
        <f>IF($D15844=1,$B15844*100+$C15844,-1)</f>
        <v/>
      </c>
      <c r="H15844" s="15">
        <f>IF($D15844=1,$B15844,-1)</f>
        <v/>
      </c>
      <c r="I15844" s="15">
        <f>IF($D15844=1,$C15844,-1)</f>
        <v/>
      </c>
    </row>
    <row r="15845">
      <c r="A15845" s="33" t="n">
        <v>45952.08333333334</v>
      </c>
      <c r="B15845" s="15">
        <f>WEEKDAY($A15845,2)</f>
        <v/>
      </c>
      <c r="C15845" s="15">
        <f>HOUR($A15845)</f>
        <v/>
      </c>
      <c r="D15845" s="15">
        <f>IF(AND($A15845&gt;=Instellingen!$B$6,$A15845&lt;Instellingen!$B$7),1,0)</f>
        <v/>
      </c>
      <c r="E15845" s="15">
        <f>COUNTIF(tData[BezoekStart],"&lt;"&amp;($A15845+1/24))-COUNTIF(tData[BezoekEind],"&lt;="&amp;$A15845)</f>
        <v/>
      </c>
      <c r="F15845" s="15">
        <f>COUNTIF(tData[BezoekLangStart],"&lt;"&amp;($A15845+1/24))-COUNTIF(tData[BezoekLangEind],"&lt;="&amp;$A15845)</f>
        <v/>
      </c>
      <c r="G15845" s="15">
        <f>IF($D15845=1,$B15845*100+$C15845,-1)</f>
        <v/>
      </c>
      <c r="H15845" s="15">
        <f>IF($D15845=1,$B15845,-1)</f>
        <v/>
      </c>
      <c r="I15845" s="15">
        <f>IF($D15845=1,$C15845,-1)</f>
        <v/>
      </c>
    </row>
    <row r="15846">
      <c r="A15846" s="33" t="n">
        <v>45952.125</v>
      </c>
      <c r="B15846" s="15">
        <f>WEEKDAY($A15846,2)</f>
        <v/>
      </c>
      <c r="C15846" s="15">
        <f>HOUR($A15846)</f>
        <v/>
      </c>
      <c r="D15846" s="15">
        <f>IF(AND($A15846&gt;=Instellingen!$B$6,$A15846&lt;Instellingen!$B$7),1,0)</f>
        <v/>
      </c>
      <c r="E15846" s="15">
        <f>COUNTIF(tData[BezoekStart],"&lt;"&amp;($A15846+1/24))-COUNTIF(tData[BezoekEind],"&lt;="&amp;$A15846)</f>
        <v/>
      </c>
      <c r="F15846" s="15">
        <f>COUNTIF(tData[BezoekLangStart],"&lt;"&amp;($A15846+1/24))-COUNTIF(tData[BezoekLangEind],"&lt;="&amp;$A15846)</f>
        <v/>
      </c>
      <c r="G15846" s="15">
        <f>IF($D15846=1,$B15846*100+$C15846,-1)</f>
        <v/>
      </c>
      <c r="H15846" s="15">
        <f>IF($D15846=1,$B15846,-1)</f>
        <v/>
      </c>
      <c r="I15846" s="15">
        <f>IF($D15846=1,$C15846,-1)</f>
        <v/>
      </c>
    </row>
    <row r="15847">
      <c r="A15847" s="33" t="n">
        <v>45952.16666666666</v>
      </c>
      <c r="B15847" s="15">
        <f>WEEKDAY($A15847,2)</f>
        <v/>
      </c>
      <c r="C15847" s="15">
        <f>HOUR($A15847)</f>
        <v/>
      </c>
      <c r="D15847" s="15">
        <f>IF(AND($A15847&gt;=Instellingen!$B$6,$A15847&lt;Instellingen!$B$7),1,0)</f>
        <v/>
      </c>
      <c r="E15847" s="15">
        <f>COUNTIF(tData[BezoekStart],"&lt;"&amp;($A15847+1/24))-COUNTIF(tData[BezoekEind],"&lt;="&amp;$A15847)</f>
        <v/>
      </c>
      <c r="F15847" s="15">
        <f>COUNTIF(tData[BezoekLangStart],"&lt;"&amp;($A15847+1/24))-COUNTIF(tData[BezoekLangEind],"&lt;="&amp;$A15847)</f>
        <v/>
      </c>
      <c r="G15847" s="15">
        <f>IF($D15847=1,$B15847*100+$C15847,-1)</f>
        <v/>
      </c>
      <c r="H15847" s="15">
        <f>IF($D15847=1,$B15847,-1)</f>
        <v/>
      </c>
      <c r="I15847" s="15">
        <f>IF($D15847=1,$C15847,-1)</f>
        <v/>
      </c>
    </row>
    <row r="15848">
      <c r="A15848" s="33" t="n">
        <v>45952.20833333334</v>
      </c>
      <c r="B15848" s="15">
        <f>WEEKDAY($A15848,2)</f>
        <v/>
      </c>
      <c r="C15848" s="15">
        <f>HOUR($A15848)</f>
        <v/>
      </c>
      <c r="D15848" s="15">
        <f>IF(AND($A15848&gt;=Instellingen!$B$6,$A15848&lt;Instellingen!$B$7),1,0)</f>
        <v/>
      </c>
      <c r="E15848" s="15">
        <f>COUNTIF(tData[BezoekStart],"&lt;"&amp;($A15848+1/24))-COUNTIF(tData[BezoekEind],"&lt;="&amp;$A15848)</f>
        <v/>
      </c>
      <c r="F15848" s="15">
        <f>COUNTIF(tData[BezoekLangStart],"&lt;"&amp;($A15848+1/24))-COUNTIF(tData[BezoekLangEind],"&lt;="&amp;$A15848)</f>
        <v/>
      </c>
      <c r="G15848" s="15">
        <f>IF($D15848=1,$B15848*100+$C15848,-1)</f>
        <v/>
      </c>
      <c r="H15848" s="15">
        <f>IF($D15848=1,$B15848,-1)</f>
        <v/>
      </c>
      <c r="I15848" s="15">
        <f>IF($D15848=1,$C15848,-1)</f>
        <v/>
      </c>
    </row>
    <row r="15849">
      <c r="A15849" s="33" t="n">
        <v>45952.25</v>
      </c>
      <c r="B15849" s="15">
        <f>WEEKDAY($A15849,2)</f>
        <v/>
      </c>
      <c r="C15849" s="15">
        <f>HOUR($A15849)</f>
        <v/>
      </c>
      <c r="D15849" s="15">
        <f>IF(AND($A15849&gt;=Instellingen!$B$6,$A15849&lt;Instellingen!$B$7),1,0)</f>
        <v/>
      </c>
      <c r="E15849" s="15">
        <f>COUNTIF(tData[BezoekStart],"&lt;"&amp;($A15849+1/24))-COUNTIF(tData[BezoekEind],"&lt;="&amp;$A15849)</f>
        <v/>
      </c>
      <c r="F15849" s="15">
        <f>COUNTIF(tData[BezoekLangStart],"&lt;"&amp;($A15849+1/24))-COUNTIF(tData[BezoekLangEind],"&lt;="&amp;$A15849)</f>
        <v/>
      </c>
      <c r="G15849" s="15">
        <f>IF($D15849=1,$B15849*100+$C15849,-1)</f>
        <v/>
      </c>
      <c r="H15849" s="15">
        <f>IF($D15849=1,$B15849,-1)</f>
        <v/>
      </c>
      <c r="I15849" s="15">
        <f>IF($D15849=1,$C15849,-1)</f>
        <v/>
      </c>
    </row>
    <row r="15850">
      <c r="A15850" s="33" t="n">
        <v>45952.29166666666</v>
      </c>
      <c r="B15850" s="15">
        <f>WEEKDAY($A15850,2)</f>
        <v/>
      </c>
      <c r="C15850" s="15">
        <f>HOUR($A15850)</f>
        <v/>
      </c>
      <c r="D15850" s="15">
        <f>IF(AND($A15850&gt;=Instellingen!$B$6,$A15850&lt;Instellingen!$B$7),1,0)</f>
        <v/>
      </c>
      <c r="E15850" s="15">
        <f>COUNTIF(tData[BezoekStart],"&lt;"&amp;($A15850+1/24))-COUNTIF(tData[BezoekEind],"&lt;="&amp;$A15850)</f>
        <v/>
      </c>
      <c r="F15850" s="15">
        <f>COUNTIF(tData[BezoekLangStart],"&lt;"&amp;($A15850+1/24))-COUNTIF(tData[BezoekLangEind],"&lt;="&amp;$A15850)</f>
        <v/>
      </c>
      <c r="G15850" s="15">
        <f>IF($D15850=1,$B15850*100+$C15850,-1)</f>
        <v/>
      </c>
      <c r="H15850" s="15">
        <f>IF($D15850=1,$B15850,-1)</f>
        <v/>
      </c>
      <c r="I15850" s="15">
        <f>IF($D15850=1,$C15850,-1)</f>
        <v/>
      </c>
    </row>
    <row r="15851">
      <c r="A15851" s="33" t="n">
        <v>45952.33333333334</v>
      </c>
      <c r="B15851" s="15">
        <f>WEEKDAY($A15851,2)</f>
        <v/>
      </c>
      <c r="C15851" s="15">
        <f>HOUR($A15851)</f>
        <v/>
      </c>
      <c r="D15851" s="15">
        <f>IF(AND($A15851&gt;=Instellingen!$B$6,$A15851&lt;Instellingen!$B$7),1,0)</f>
        <v/>
      </c>
      <c r="E15851" s="15">
        <f>COUNTIF(tData[BezoekStart],"&lt;"&amp;($A15851+1/24))-COUNTIF(tData[BezoekEind],"&lt;="&amp;$A15851)</f>
        <v/>
      </c>
      <c r="F15851" s="15">
        <f>COUNTIF(tData[BezoekLangStart],"&lt;"&amp;($A15851+1/24))-COUNTIF(tData[BezoekLangEind],"&lt;="&amp;$A15851)</f>
        <v/>
      </c>
      <c r="G15851" s="15">
        <f>IF($D15851=1,$B15851*100+$C15851,-1)</f>
        <v/>
      </c>
      <c r="H15851" s="15">
        <f>IF($D15851=1,$B15851,-1)</f>
        <v/>
      </c>
      <c r="I15851" s="15">
        <f>IF($D15851=1,$C15851,-1)</f>
        <v/>
      </c>
    </row>
    <row r="15852">
      <c r="A15852" s="33" t="n">
        <v>45952.375</v>
      </c>
      <c r="B15852" s="15">
        <f>WEEKDAY($A15852,2)</f>
        <v/>
      </c>
      <c r="C15852" s="15">
        <f>HOUR($A15852)</f>
        <v/>
      </c>
      <c r="D15852" s="15">
        <f>IF(AND($A15852&gt;=Instellingen!$B$6,$A15852&lt;Instellingen!$B$7),1,0)</f>
        <v/>
      </c>
      <c r="E15852" s="15">
        <f>COUNTIF(tData[BezoekStart],"&lt;"&amp;($A15852+1/24))-COUNTIF(tData[BezoekEind],"&lt;="&amp;$A15852)</f>
        <v/>
      </c>
      <c r="F15852" s="15">
        <f>COUNTIF(tData[BezoekLangStart],"&lt;"&amp;($A15852+1/24))-COUNTIF(tData[BezoekLangEind],"&lt;="&amp;$A15852)</f>
        <v/>
      </c>
      <c r="G15852" s="15">
        <f>IF($D15852=1,$B15852*100+$C15852,-1)</f>
        <v/>
      </c>
      <c r="H15852" s="15">
        <f>IF($D15852=1,$B15852,-1)</f>
        <v/>
      </c>
      <c r="I15852" s="15">
        <f>IF($D15852=1,$C15852,-1)</f>
        <v/>
      </c>
    </row>
    <row r="15853">
      <c r="A15853" s="33" t="n">
        <v>45952.41666666666</v>
      </c>
      <c r="B15853" s="15">
        <f>WEEKDAY($A15853,2)</f>
        <v/>
      </c>
      <c r="C15853" s="15">
        <f>HOUR($A15853)</f>
        <v/>
      </c>
      <c r="D15853" s="15">
        <f>IF(AND($A15853&gt;=Instellingen!$B$6,$A15853&lt;Instellingen!$B$7),1,0)</f>
        <v/>
      </c>
      <c r="E15853" s="15">
        <f>COUNTIF(tData[BezoekStart],"&lt;"&amp;($A15853+1/24))-COUNTIF(tData[BezoekEind],"&lt;="&amp;$A15853)</f>
        <v/>
      </c>
      <c r="F15853" s="15">
        <f>COUNTIF(tData[BezoekLangStart],"&lt;"&amp;($A15853+1/24))-COUNTIF(tData[BezoekLangEind],"&lt;="&amp;$A15853)</f>
        <v/>
      </c>
      <c r="G15853" s="15">
        <f>IF($D15853=1,$B15853*100+$C15853,-1)</f>
        <v/>
      </c>
      <c r="H15853" s="15">
        <f>IF($D15853=1,$B15853,-1)</f>
        <v/>
      </c>
      <c r="I15853" s="15">
        <f>IF($D15853=1,$C15853,-1)</f>
        <v/>
      </c>
    </row>
    <row r="15854">
      <c r="A15854" s="33" t="n">
        <v>45952.45833333334</v>
      </c>
      <c r="B15854" s="15">
        <f>WEEKDAY($A15854,2)</f>
        <v/>
      </c>
      <c r="C15854" s="15">
        <f>HOUR($A15854)</f>
        <v/>
      </c>
      <c r="D15854" s="15">
        <f>IF(AND($A15854&gt;=Instellingen!$B$6,$A15854&lt;Instellingen!$B$7),1,0)</f>
        <v/>
      </c>
      <c r="E15854" s="15">
        <f>COUNTIF(tData[BezoekStart],"&lt;"&amp;($A15854+1/24))-COUNTIF(tData[BezoekEind],"&lt;="&amp;$A15854)</f>
        <v/>
      </c>
      <c r="F15854" s="15">
        <f>COUNTIF(tData[BezoekLangStart],"&lt;"&amp;($A15854+1/24))-COUNTIF(tData[BezoekLangEind],"&lt;="&amp;$A15854)</f>
        <v/>
      </c>
      <c r="G15854" s="15">
        <f>IF($D15854=1,$B15854*100+$C15854,-1)</f>
        <v/>
      </c>
      <c r="H15854" s="15">
        <f>IF($D15854=1,$B15854,-1)</f>
        <v/>
      </c>
      <c r="I15854" s="15">
        <f>IF($D15854=1,$C15854,-1)</f>
        <v/>
      </c>
    </row>
    <row r="15855">
      <c r="A15855" s="33" t="n">
        <v>45952.5</v>
      </c>
      <c r="B15855" s="15">
        <f>WEEKDAY($A15855,2)</f>
        <v/>
      </c>
      <c r="C15855" s="15">
        <f>HOUR($A15855)</f>
        <v/>
      </c>
      <c r="D15855" s="15">
        <f>IF(AND($A15855&gt;=Instellingen!$B$6,$A15855&lt;Instellingen!$B$7),1,0)</f>
        <v/>
      </c>
      <c r="E15855" s="15">
        <f>COUNTIF(tData[BezoekStart],"&lt;"&amp;($A15855+1/24))-COUNTIF(tData[BezoekEind],"&lt;="&amp;$A15855)</f>
        <v/>
      </c>
      <c r="F15855" s="15">
        <f>COUNTIF(tData[BezoekLangStart],"&lt;"&amp;($A15855+1/24))-COUNTIF(tData[BezoekLangEind],"&lt;="&amp;$A15855)</f>
        <v/>
      </c>
      <c r="G15855" s="15">
        <f>IF($D15855=1,$B15855*100+$C15855,-1)</f>
        <v/>
      </c>
      <c r="H15855" s="15">
        <f>IF($D15855=1,$B15855,-1)</f>
        <v/>
      </c>
      <c r="I15855" s="15">
        <f>IF($D15855=1,$C15855,-1)</f>
        <v/>
      </c>
    </row>
    <row r="15856">
      <c r="A15856" s="33" t="n">
        <v>45952.54166666666</v>
      </c>
      <c r="B15856" s="15">
        <f>WEEKDAY($A15856,2)</f>
        <v/>
      </c>
      <c r="C15856" s="15">
        <f>HOUR($A15856)</f>
        <v/>
      </c>
      <c r="D15856" s="15">
        <f>IF(AND($A15856&gt;=Instellingen!$B$6,$A15856&lt;Instellingen!$B$7),1,0)</f>
        <v/>
      </c>
      <c r="E15856" s="15">
        <f>COUNTIF(tData[BezoekStart],"&lt;"&amp;($A15856+1/24))-COUNTIF(tData[BezoekEind],"&lt;="&amp;$A15856)</f>
        <v/>
      </c>
      <c r="F15856" s="15">
        <f>COUNTIF(tData[BezoekLangStart],"&lt;"&amp;($A15856+1/24))-COUNTIF(tData[BezoekLangEind],"&lt;="&amp;$A15856)</f>
        <v/>
      </c>
      <c r="G15856" s="15">
        <f>IF($D15856=1,$B15856*100+$C15856,-1)</f>
        <v/>
      </c>
      <c r="H15856" s="15">
        <f>IF($D15856=1,$B15856,-1)</f>
        <v/>
      </c>
      <c r="I15856" s="15">
        <f>IF($D15856=1,$C15856,-1)</f>
        <v/>
      </c>
    </row>
    <row r="15857">
      <c r="A15857" s="33" t="n">
        <v>45952.58333333334</v>
      </c>
      <c r="B15857" s="15">
        <f>WEEKDAY($A15857,2)</f>
        <v/>
      </c>
      <c r="C15857" s="15">
        <f>HOUR($A15857)</f>
        <v/>
      </c>
      <c r="D15857" s="15">
        <f>IF(AND($A15857&gt;=Instellingen!$B$6,$A15857&lt;Instellingen!$B$7),1,0)</f>
        <v/>
      </c>
      <c r="E15857" s="15">
        <f>COUNTIF(tData[BezoekStart],"&lt;"&amp;($A15857+1/24))-COUNTIF(tData[BezoekEind],"&lt;="&amp;$A15857)</f>
        <v/>
      </c>
      <c r="F15857" s="15">
        <f>COUNTIF(tData[BezoekLangStart],"&lt;"&amp;($A15857+1/24))-COUNTIF(tData[BezoekLangEind],"&lt;="&amp;$A15857)</f>
        <v/>
      </c>
      <c r="G15857" s="15">
        <f>IF($D15857=1,$B15857*100+$C15857,-1)</f>
        <v/>
      </c>
      <c r="H15857" s="15">
        <f>IF($D15857=1,$B15857,-1)</f>
        <v/>
      </c>
      <c r="I15857" s="15">
        <f>IF($D15857=1,$C15857,-1)</f>
        <v/>
      </c>
    </row>
    <row r="15858">
      <c r="A15858" s="33" t="n">
        <v>45952.625</v>
      </c>
      <c r="B15858" s="15">
        <f>WEEKDAY($A15858,2)</f>
        <v/>
      </c>
      <c r="C15858" s="15">
        <f>HOUR($A15858)</f>
        <v/>
      </c>
      <c r="D15858" s="15">
        <f>IF(AND($A15858&gt;=Instellingen!$B$6,$A15858&lt;Instellingen!$B$7),1,0)</f>
        <v/>
      </c>
      <c r="E15858" s="15">
        <f>COUNTIF(tData[BezoekStart],"&lt;"&amp;($A15858+1/24))-COUNTIF(tData[BezoekEind],"&lt;="&amp;$A15858)</f>
        <v/>
      </c>
      <c r="F15858" s="15">
        <f>COUNTIF(tData[BezoekLangStart],"&lt;"&amp;($A15858+1/24))-COUNTIF(tData[BezoekLangEind],"&lt;="&amp;$A15858)</f>
        <v/>
      </c>
      <c r="G15858" s="15">
        <f>IF($D15858=1,$B15858*100+$C15858,-1)</f>
        <v/>
      </c>
      <c r="H15858" s="15">
        <f>IF($D15858=1,$B15858,-1)</f>
        <v/>
      </c>
      <c r="I15858" s="15">
        <f>IF($D15858=1,$C15858,-1)</f>
        <v/>
      </c>
    </row>
    <row r="15859">
      <c r="A15859" s="33" t="n">
        <v>45952.66666666666</v>
      </c>
      <c r="B15859" s="15">
        <f>WEEKDAY($A15859,2)</f>
        <v/>
      </c>
      <c r="C15859" s="15">
        <f>HOUR($A15859)</f>
        <v/>
      </c>
      <c r="D15859" s="15">
        <f>IF(AND($A15859&gt;=Instellingen!$B$6,$A15859&lt;Instellingen!$B$7),1,0)</f>
        <v/>
      </c>
      <c r="E15859" s="15">
        <f>COUNTIF(tData[BezoekStart],"&lt;"&amp;($A15859+1/24))-COUNTIF(tData[BezoekEind],"&lt;="&amp;$A15859)</f>
        <v/>
      </c>
      <c r="F15859" s="15">
        <f>COUNTIF(tData[BezoekLangStart],"&lt;"&amp;($A15859+1/24))-COUNTIF(tData[BezoekLangEind],"&lt;="&amp;$A15859)</f>
        <v/>
      </c>
      <c r="G15859" s="15">
        <f>IF($D15859=1,$B15859*100+$C15859,-1)</f>
        <v/>
      </c>
      <c r="H15859" s="15">
        <f>IF($D15859=1,$B15859,-1)</f>
        <v/>
      </c>
      <c r="I15859" s="15">
        <f>IF($D15859=1,$C15859,-1)</f>
        <v/>
      </c>
    </row>
    <row r="15860">
      <c r="A15860" s="33" t="n">
        <v>45952.70833333334</v>
      </c>
      <c r="B15860" s="15">
        <f>WEEKDAY($A15860,2)</f>
        <v/>
      </c>
      <c r="C15860" s="15">
        <f>HOUR($A15860)</f>
        <v/>
      </c>
      <c r="D15860" s="15">
        <f>IF(AND($A15860&gt;=Instellingen!$B$6,$A15860&lt;Instellingen!$B$7),1,0)</f>
        <v/>
      </c>
      <c r="E15860" s="15">
        <f>COUNTIF(tData[BezoekStart],"&lt;"&amp;($A15860+1/24))-COUNTIF(tData[BezoekEind],"&lt;="&amp;$A15860)</f>
        <v/>
      </c>
      <c r="F15860" s="15">
        <f>COUNTIF(tData[BezoekLangStart],"&lt;"&amp;($A15860+1/24))-COUNTIF(tData[BezoekLangEind],"&lt;="&amp;$A15860)</f>
        <v/>
      </c>
      <c r="G15860" s="15">
        <f>IF($D15860=1,$B15860*100+$C15860,-1)</f>
        <v/>
      </c>
      <c r="H15860" s="15">
        <f>IF($D15860=1,$B15860,-1)</f>
        <v/>
      </c>
      <c r="I15860" s="15">
        <f>IF($D15860=1,$C15860,-1)</f>
        <v/>
      </c>
    </row>
    <row r="15861">
      <c r="A15861" s="33" t="n">
        <v>45952.75</v>
      </c>
      <c r="B15861" s="15">
        <f>WEEKDAY($A15861,2)</f>
        <v/>
      </c>
      <c r="C15861" s="15">
        <f>HOUR($A15861)</f>
        <v/>
      </c>
      <c r="D15861" s="15">
        <f>IF(AND($A15861&gt;=Instellingen!$B$6,$A15861&lt;Instellingen!$B$7),1,0)</f>
        <v/>
      </c>
      <c r="E15861" s="15">
        <f>COUNTIF(tData[BezoekStart],"&lt;"&amp;($A15861+1/24))-COUNTIF(tData[BezoekEind],"&lt;="&amp;$A15861)</f>
        <v/>
      </c>
      <c r="F15861" s="15">
        <f>COUNTIF(tData[BezoekLangStart],"&lt;"&amp;($A15861+1/24))-COUNTIF(tData[BezoekLangEind],"&lt;="&amp;$A15861)</f>
        <v/>
      </c>
      <c r="G15861" s="15">
        <f>IF($D15861=1,$B15861*100+$C15861,-1)</f>
        <v/>
      </c>
      <c r="H15861" s="15">
        <f>IF($D15861=1,$B15861,-1)</f>
        <v/>
      </c>
      <c r="I15861" s="15">
        <f>IF($D15861=1,$C15861,-1)</f>
        <v/>
      </c>
    </row>
    <row r="15862">
      <c r="A15862" s="33" t="n">
        <v>45952.79166666666</v>
      </c>
      <c r="B15862" s="15">
        <f>WEEKDAY($A15862,2)</f>
        <v/>
      </c>
      <c r="C15862" s="15">
        <f>HOUR($A15862)</f>
        <v/>
      </c>
      <c r="D15862" s="15">
        <f>IF(AND($A15862&gt;=Instellingen!$B$6,$A15862&lt;Instellingen!$B$7),1,0)</f>
        <v/>
      </c>
      <c r="E15862" s="15">
        <f>COUNTIF(tData[BezoekStart],"&lt;"&amp;($A15862+1/24))-COUNTIF(tData[BezoekEind],"&lt;="&amp;$A15862)</f>
        <v/>
      </c>
      <c r="F15862" s="15">
        <f>COUNTIF(tData[BezoekLangStart],"&lt;"&amp;($A15862+1/24))-COUNTIF(tData[BezoekLangEind],"&lt;="&amp;$A15862)</f>
        <v/>
      </c>
      <c r="G15862" s="15">
        <f>IF($D15862=1,$B15862*100+$C15862,-1)</f>
        <v/>
      </c>
      <c r="H15862" s="15">
        <f>IF($D15862=1,$B15862,-1)</f>
        <v/>
      </c>
      <c r="I15862" s="15">
        <f>IF($D15862=1,$C15862,-1)</f>
        <v/>
      </c>
    </row>
    <row r="15863">
      <c r="A15863" s="33" t="n">
        <v>45952.83333333334</v>
      </c>
      <c r="B15863" s="15">
        <f>WEEKDAY($A15863,2)</f>
        <v/>
      </c>
      <c r="C15863" s="15">
        <f>HOUR($A15863)</f>
        <v/>
      </c>
      <c r="D15863" s="15">
        <f>IF(AND($A15863&gt;=Instellingen!$B$6,$A15863&lt;Instellingen!$B$7),1,0)</f>
        <v/>
      </c>
      <c r="E15863" s="15">
        <f>COUNTIF(tData[BezoekStart],"&lt;"&amp;($A15863+1/24))-COUNTIF(tData[BezoekEind],"&lt;="&amp;$A15863)</f>
        <v/>
      </c>
      <c r="F15863" s="15">
        <f>COUNTIF(tData[BezoekLangStart],"&lt;"&amp;($A15863+1/24))-COUNTIF(tData[BezoekLangEind],"&lt;="&amp;$A15863)</f>
        <v/>
      </c>
      <c r="G15863" s="15">
        <f>IF($D15863=1,$B15863*100+$C15863,-1)</f>
        <v/>
      </c>
      <c r="H15863" s="15">
        <f>IF($D15863=1,$B15863,-1)</f>
        <v/>
      </c>
      <c r="I15863" s="15">
        <f>IF($D15863=1,$C15863,-1)</f>
        <v/>
      </c>
    </row>
    <row r="15864">
      <c r="A15864" s="33" t="n">
        <v>45952.875</v>
      </c>
      <c r="B15864" s="15">
        <f>WEEKDAY($A15864,2)</f>
        <v/>
      </c>
      <c r="C15864" s="15">
        <f>HOUR($A15864)</f>
        <v/>
      </c>
      <c r="D15864" s="15">
        <f>IF(AND($A15864&gt;=Instellingen!$B$6,$A15864&lt;Instellingen!$B$7),1,0)</f>
        <v/>
      </c>
      <c r="E15864" s="15">
        <f>COUNTIF(tData[BezoekStart],"&lt;"&amp;($A15864+1/24))-COUNTIF(tData[BezoekEind],"&lt;="&amp;$A15864)</f>
        <v/>
      </c>
      <c r="F15864" s="15">
        <f>COUNTIF(tData[BezoekLangStart],"&lt;"&amp;($A15864+1/24))-COUNTIF(tData[BezoekLangEind],"&lt;="&amp;$A15864)</f>
        <v/>
      </c>
      <c r="G15864" s="15">
        <f>IF($D15864=1,$B15864*100+$C15864,-1)</f>
        <v/>
      </c>
      <c r="H15864" s="15">
        <f>IF($D15864=1,$B15864,-1)</f>
        <v/>
      </c>
      <c r="I15864" s="15">
        <f>IF($D15864=1,$C15864,-1)</f>
        <v/>
      </c>
    </row>
    <row r="15865">
      <c r="A15865" s="33" t="n">
        <v>45952.91666666666</v>
      </c>
      <c r="B15865" s="15">
        <f>WEEKDAY($A15865,2)</f>
        <v/>
      </c>
      <c r="C15865" s="15">
        <f>HOUR($A15865)</f>
        <v/>
      </c>
      <c r="D15865" s="15">
        <f>IF(AND($A15865&gt;=Instellingen!$B$6,$A15865&lt;Instellingen!$B$7),1,0)</f>
        <v/>
      </c>
      <c r="E15865" s="15">
        <f>COUNTIF(tData[BezoekStart],"&lt;"&amp;($A15865+1/24))-COUNTIF(tData[BezoekEind],"&lt;="&amp;$A15865)</f>
        <v/>
      </c>
      <c r="F15865" s="15">
        <f>COUNTIF(tData[BezoekLangStart],"&lt;"&amp;($A15865+1/24))-COUNTIF(tData[BezoekLangEind],"&lt;="&amp;$A15865)</f>
        <v/>
      </c>
      <c r="G15865" s="15">
        <f>IF($D15865=1,$B15865*100+$C15865,-1)</f>
        <v/>
      </c>
      <c r="H15865" s="15">
        <f>IF($D15865=1,$B15865,-1)</f>
        <v/>
      </c>
      <c r="I15865" s="15">
        <f>IF($D15865=1,$C15865,-1)</f>
        <v/>
      </c>
    </row>
    <row r="15866">
      <c r="A15866" s="33" t="n">
        <v>45952.95833333334</v>
      </c>
      <c r="B15866" s="15">
        <f>WEEKDAY($A15866,2)</f>
        <v/>
      </c>
      <c r="C15866" s="15">
        <f>HOUR($A15866)</f>
        <v/>
      </c>
      <c r="D15866" s="15">
        <f>IF(AND($A15866&gt;=Instellingen!$B$6,$A15866&lt;Instellingen!$B$7),1,0)</f>
        <v/>
      </c>
      <c r="E15866" s="15">
        <f>COUNTIF(tData[BezoekStart],"&lt;"&amp;($A15866+1/24))-COUNTIF(tData[BezoekEind],"&lt;="&amp;$A15866)</f>
        <v/>
      </c>
      <c r="F15866" s="15">
        <f>COUNTIF(tData[BezoekLangStart],"&lt;"&amp;($A15866+1/24))-COUNTIF(tData[BezoekLangEind],"&lt;="&amp;$A15866)</f>
        <v/>
      </c>
      <c r="G15866" s="15">
        <f>IF($D15866=1,$B15866*100+$C15866,-1)</f>
        <v/>
      </c>
      <c r="H15866" s="15">
        <f>IF($D15866=1,$B15866,-1)</f>
        <v/>
      </c>
      <c r="I15866" s="15">
        <f>IF($D15866=1,$C15866,-1)</f>
        <v/>
      </c>
    </row>
    <row r="15867">
      <c r="A15867" s="33" t="n">
        <v>45953</v>
      </c>
      <c r="B15867" s="15">
        <f>WEEKDAY($A15867,2)</f>
        <v/>
      </c>
      <c r="C15867" s="15">
        <f>HOUR($A15867)</f>
        <v/>
      </c>
      <c r="D15867" s="15">
        <f>IF(AND($A15867&gt;=Instellingen!$B$6,$A15867&lt;Instellingen!$B$7),1,0)</f>
        <v/>
      </c>
      <c r="E15867" s="15">
        <f>COUNTIF(tData[BezoekStart],"&lt;"&amp;($A15867+1/24))-COUNTIF(tData[BezoekEind],"&lt;="&amp;$A15867)</f>
        <v/>
      </c>
      <c r="F15867" s="15">
        <f>COUNTIF(tData[BezoekLangStart],"&lt;"&amp;($A15867+1/24))-COUNTIF(tData[BezoekLangEind],"&lt;="&amp;$A15867)</f>
        <v/>
      </c>
      <c r="G15867" s="15">
        <f>IF($D15867=1,$B15867*100+$C15867,-1)</f>
        <v/>
      </c>
      <c r="H15867" s="15">
        <f>IF($D15867=1,$B15867,-1)</f>
        <v/>
      </c>
      <c r="I15867" s="15">
        <f>IF($D15867=1,$C15867,-1)</f>
        <v/>
      </c>
    </row>
    <row r="15868">
      <c r="A15868" s="33" t="n">
        <v>45953.04166666666</v>
      </c>
      <c r="B15868" s="15">
        <f>WEEKDAY($A15868,2)</f>
        <v/>
      </c>
      <c r="C15868" s="15">
        <f>HOUR($A15868)</f>
        <v/>
      </c>
      <c r="D15868" s="15">
        <f>IF(AND($A15868&gt;=Instellingen!$B$6,$A15868&lt;Instellingen!$B$7),1,0)</f>
        <v/>
      </c>
      <c r="E15868" s="15">
        <f>COUNTIF(tData[BezoekStart],"&lt;"&amp;($A15868+1/24))-COUNTIF(tData[BezoekEind],"&lt;="&amp;$A15868)</f>
        <v/>
      </c>
      <c r="F15868" s="15">
        <f>COUNTIF(tData[BezoekLangStart],"&lt;"&amp;($A15868+1/24))-COUNTIF(tData[BezoekLangEind],"&lt;="&amp;$A15868)</f>
        <v/>
      </c>
      <c r="G15868" s="15">
        <f>IF($D15868=1,$B15868*100+$C15868,-1)</f>
        <v/>
      </c>
      <c r="H15868" s="15">
        <f>IF($D15868=1,$B15868,-1)</f>
        <v/>
      </c>
      <c r="I15868" s="15">
        <f>IF($D15868=1,$C15868,-1)</f>
        <v/>
      </c>
    </row>
    <row r="15869">
      <c r="A15869" s="33" t="n">
        <v>45953.08333333334</v>
      </c>
      <c r="B15869" s="15">
        <f>WEEKDAY($A15869,2)</f>
        <v/>
      </c>
      <c r="C15869" s="15">
        <f>HOUR($A15869)</f>
        <v/>
      </c>
      <c r="D15869" s="15">
        <f>IF(AND($A15869&gt;=Instellingen!$B$6,$A15869&lt;Instellingen!$B$7),1,0)</f>
        <v/>
      </c>
      <c r="E15869" s="15">
        <f>COUNTIF(tData[BezoekStart],"&lt;"&amp;($A15869+1/24))-COUNTIF(tData[BezoekEind],"&lt;="&amp;$A15869)</f>
        <v/>
      </c>
      <c r="F15869" s="15">
        <f>COUNTIF(tData[BezoekLangStart],"&lt;"&amp;($A15869+1/24))-COUNTIF(tData[BezoekLangEind],"&lt;="&amp;$A15869)</f>
        <v/>
      </c>
      <c r="G15869" s="15">
        <f>IF($D15869=1,$B15869*100+$C15869,-1)</f>
        <v/>
      </c>
      <c r="H15869" s="15">
        <f>IF($D15869=1,$B15869,-1)</f>
        <v/>
      </c>
      <c r="I15869" s="15">
        <f>IF($D15869=1,$C15869,-1)</f>
        <v/>
      </c>
    </row>
    <row r="15870">
      <c r="A15870" s="33" t="n">
        <v>45953.125</v>
      </c>
      <c r="B15870" s="15">
        <f>WEEKDAY($A15870,2)</f>
        <v/>
      </c>
      <c r="C15870" s="15">
        <f>HOUR($A15870)</f>
        <v/>
      </c>
      <c r="D15870" s="15">
        <f>IF(AND($A15870&gt;=Instellingen!$B$6,$A15870&lt;Instellingen!$B$7),1,0)</f>
        <v/>
      </c>
      <c r="E15870" s="15">
        <f>COUNTIF(tData[BezoekStart],"&lt;"&amp;($A15870+1/24))-COUNTIF(tData[BezoekEind],"&lt;="&amp;$A15870)</f>
        <v/>
      </c>
      <c r="F15870" s="15">
        <f>COUNTIF(tData[BezoekLangStart],"&lt;"&amp;($A15870+1/24))-COUNTIF(tData[BezoekLangEind],"&lt;="&amp;$A15870)</f>
        <v/>
      </c>
      <c r="G15870" s="15">
        <f>IF($D15870=1,$B15870*100+$C15870,-1)</f>
        <v/>
      </c>
      <c r="H15870" s="15">
        <f>IF($D15870=1,$B15870,-1)</f>
        <v/>
      </c>
      <c r="I15870" s="15">
        <f>IF($D15870=1,$C15870,-1)</f>
        <v/>
      </c>
    </row>
    <row r="15871">
      <c r="A15871" s="33" t="n">
        <v>45953.16666666666</v>
      </c>
      <c r="B15871" s="15">
        <f>WEEKDAY($A15871,2)</f>
        <v/>
      </c>
      <c r="C15871" s="15">
        <f>HOUR($A15871)</f>
        <v/>
      </c>
      <c r="D15871" s="15">
        <f>IF(AND($A15871&gt;=Instellingen!$B$6,$A15871&lt;Instellingen!$B$7),1,0)</f>
        <v/>
      </c>
      <c r="E15871" s="15">
        <f>COUNTIF(tData[BezoekStart],"&lt;"&amp;($A15871+1/24))-COUNTIF(tData[BezoekEind],"&lt;="&amp;$A15871)</f>
        <v/>
      </c>
      <c r="F15871" s="15">
        <f>COUNTIF(tData[BezoekLangStart],"&lt;"&amp;($A15871+1/24))-COUNTIF(tData[BezoekLangEind],"&lt;="&amp;$A15871)</f>
        <v/>
      </c>
      <c r="G15871" s="15">
        <f>IF($D15871=1,$B15871*100+$C15871,-1)</f>
        <v/>
      </c>
      <c r="H15871" s="15">
        <f>IF($D15871=1,$B15871,-1)</f>
        <v/>
      </c>
      <c r="I15871" s="15">
        <f>IF($D15871=1,$C15871,-1)</f>
        <v/>
      </c>
    </row>
    <row r="15872">
      <c r="A15872" s="33" t="n">
        <v>45953.20833333334</v>
      </c>
      <c r="B15872" s="15">
        <f>WEEKDAY($A15872,2)</f>
        <v/>
      </c>
      <c r="C15872" s="15">
        <f>HOUR($A15872)</f>
        <v/>
      </c>
      <c r="D15872" s="15">
        <f>IF(AND($A15872&gt;=Instellingen!$B$6,$A15872&lt;Instellingen!$B$7),1,0)</f>
        <v/>
      </c>
      <c r="E15872" s="15">
        <f>COUNTIF(tData[BezoekStart],"&lt;"&amp;($A15872+1/24))-COUNTIF(tData[BezoekEind],"&lt;="&amp;$A15872)</f>
        <v/>
      </c>
      <c r="F15872" s="15">
        <f>COUNTIF(tData[BezoekLangStart],"&lt;"&amp;($A15872+1/24))-COUNTIF(tData[BezoekLangEind],"&lt;="&amp;$A15872)</f>
        <v/>
      </c>
      <c r="G15872" s="15">
        <f>IF($D15872=1,$B15872*100+$C15872,-1)</f>
        <v/>
      </c>
      <c r="H15872" s="15">
        <f>IF($D15872=1,$B15872,-1)</f>
        <v/>
      </c>
      <c r="I15872" s="15">
        <f>IF($D15872=1,$C15872,-1)</f>
        <v/>
      </c>
    </row>
    <row r="15873">
      <c r="A15873" s="33" t="n">
        <v>45953.25</v>
      </c>
      <c r="B15873" s="15">
        <f>WEEKDAY($A15873,2)</f>
        <v/>
      </c>
      <c r="C15873" s="15">
        <f>HOUR($A15873)</f>
        <v/>
      </c>
      <c r="D15873" s="15">
        <f>IF(AND($A15873&gt;=Instellingen!$B$6,$A15873&lt;Instellingen!$B$7),1,0)</f>
        <v/>
      </c>
      <c r="E15873" s="15">
        <f>COUNTIF(tData[BezoekStart],"&lt;"&amp;($A15873+1/24))-COUNTIF(tData[BezoekEind],"&lt;="&amp;$A15873)</f>
        <v/>
      </c>
      <c r="F15873" s="15">
        <f>COUNTIF(tData[BezoekLangStart],"&lt;"&amp;($A15873+1/24))-COUNTIF(tData[BezoekLangEind],"&lt;="&amp;$A15873)</f>
        <v/>
      </c>
      <c r="G15873" s="15">
        <f>IF($D15873=1,$B15873*100+$C15873,-1)</f>
        <v/>
      </c>
      <c r="H15873" s="15">
        <f>IF($D15873=1,$B15873,-1)</f>
        <v/>
      </c>
      <c r="I15873" s="15">
        <f>IF($D15873=1,$C15873,-1)</f>
        <v/>
      </c>
    </row>
    <row r="15874">
      <c r="A15874" s="33" t="n">
        <v>45953.29166666666</v>
      </c>
      <c r="B15874" s="15">
        <f>WEEKDAY($A15874,2)</f>
        <v/>
      </c>
      <c r="C15874" s="15">
        <f>HOUR($A15874)</f>
        <v/>
      </c>
      <c r="D15874" s="15">
        <f>IF(AND($A15874&gt;=Instellingen!$B$6,$A15874&lt;Instellingen!$B$7),1,0)</f>
        <v/>
      </c>
      <c r="E15874" s="15">
        <f>COUNTIF(tData[BezoekStart],"&lt;"&amp;($A15874+1/24))-COUNTIF(tData[BezoekEind],"&lt;="&amp;$A15874)</f>
        <v/>
      </c>
      <c r="F15874" s="15">
        <f>COUNTIF(tData[BezoekLangStart],"&lt;"&amp;($A15874+1/24))-COUNTIF(tData[BezoekLangEind],"&lt;="&amp;$A15874)</f>
        <v/>
      </c>
      <c r="G15874" s="15">
        <f>IF($D15874=1,$B15874*100+$C15874,-1)</f>
        <v/>
      </c>
      <c r="H15874" s="15">
        <f>IF($D15874=1,$B15874,-1)</f>
        <v/>
      </c>
      <c r="I15874" s="15">
        <f>IF($D15874=1,$C15874,-1)</f>
        <v/>
      </c>
    </row>
    <row r="15875">
      <c r="A15875" s="33" t="n">
        <v>45953.33333333334</v>
      </c>
      <c r="B15875" s="15">
        <f>WEEKDAY($A15875,2)</f>
        <v/>
      </c>
      <c r="C15875" s="15">
        <f>HOUR($A15875)</f>
        <v/>
      </c>
      <c r="D15875" s="15">
        <f>IF(AND($A15875&gt;=Instellingen!$B$6,$A15875&lt;Instellingen!$B$7),1,0)</f>
        <v/>
      </c>
      <c r="E15875" s="15">
        <f>COUNTIF(tData[BezoekStart],"&lt;"&amp;($A15875+1/24))-COUNTIF(tData[BezoekEind],"&lt;="&amp;$A15875)</f>
        <v/>
      </c>
      <c r="F15875" s="15">
        <f>COUNTIF(tData[BezoekLangStart],"&lt;"&amp;($A15875+1/24))-COUNTIF(tData[BezoekLangEind],"&lt;="&amp;$A15875)</f>
        <v/>
      </c>
      <c r="G15875" s="15">
        <f>IF($D15875=1,$B15875*100+$C15875,-1)</f>
        <v/>
      </c>
      <c r="H15875" s="15">
        <f>IF($D15875=1,$B15875,-1)</f>
        <v/>
      </c>
      <c r="I15875" s="15">
        <f>IF($D15875=1,$C15875,-1)</f>
        <v/>
      </c>
    </row>
    <row r="15876">
      <c r="A15876" s="33" t="n">
        <v>45953.375</v>
      </c>
      <c r="B15876" s="15">
        <f>WEEKDAY($A15876,2)</f>
        <v/>
      </c>
      <c r="C15876" s="15">
        <f>HOUR($A15876)</f>
        <v/>
      </c>
      <c r="D15876" s="15">
        <f>IF(AND($A15876&gt;=Instellingen!$B$6,$A15876&lt;Instellingen!$B$7),1,0)</f>
        <v/>
      </c>
      <c r="E15876" s="15">
        <f>COUNTIF(tData[BezoekStart],"&lt;"&amp;($A15876+1/24))-COUNTIF(tData[BezoekEind],"&lt;="&amp;$A15876)</f>
        <v/>
      </c>
      <c r="F15876" s="15">
        <f>COUNTIF(tData[BezoekLangStart],"&lt;"&amp;($A15876+1/24))-COUNTIF(tData[BezoekLangEind],"&lt;="&amp;$A15876)</f>
        <v/>
      </c>
      <c r="G15876" s="15">
        <f>IF($D15876=1,$B15876*100+$C15876,-1)</f>
        <v/>
      </c>
      <c r="H15876" s="15">
        <f>IF($D15876=1,$B15876,-1)</f>
        <v/>
      </c>
      <c r="I15876" s="15">
        <f>IF($D15876=1,$C15876,-1)</f>
        <v/>
      </c>
    </row>
    <row r="15877">
      <c r="A15877" s="33" t="n">
        <v>45953.41666666666</v>
      </c>
      <c r="B15877" s="15">
        <f>WEEKDAY($A15877,2)</f>
        <v/>
      </c>
      <c r="C15877" s="15">
        <f>HOUR($A15877)</f>
        <v/>
      </c>
      <c r="D15877" s="15">
        <f>IF(AND($A15877&gt;=Instellingen!$B$6,$A15877&lt;Instellingen!$B$7),1,0)</f>
        <v/>
      </c>
      <c r="E15877" s="15">
        <f>COUNTIF(tData[BezoekStart],"&lt;"&amp;($A15877+1/24))-COUNTIF(tData[BezoekEind],"&lt;="&amp;$A15877)</f>
        <v/>
      </c>
      <c r="F15877" s="15">
        <f>COUNTIF(tData[BezoekLangStart],"&lt;"&amp;($A15877+1/24))-COUNTIF(tData[BezoekLangEind],"&lt;="&amp;$A15877)</f>
        <v/>
      </c>
      <c r="G15877" s="15">
        <f>IF($D15877=1,$B15877*100+$C15877,-1)</f>
        <v/>
      </c>
      <c r="H15877" s="15">
        <f>IF($D15877=1,$B15877,-1)</f>
        <v/>
      </c>
      <c r="I15877" s="15">
        <f>IF($D15877=1,$C15877,-1)</f>
        <v/>
      </c>
    </row>
    <row r="15878">
      <c r="A15878" s="33" t="n">
        <v>45953.45833333334</v>
      </c>
      <c r="B15878" s="15">
        <f>WEEKDAY($A15878,2)</f>
        <v/>
      </c>
      <c r="C15878" s="15">
        <f>HOUR($A15878)</f>
        <v/>
      </c>
      <c r="D15878" s="15">
        <f>IF(AND($A15878&gt;=Instellingen!$B$6,$A15878&lt;Instellingen!$B$7),1,0)</f>
        <v/>
      </c>
      <c r="E15878" s="15">
        <f>COUNTIF(tData[BezoekStart],"&lt;"&amp;($A15878+1/24))-COUNTIF(tData[BezoekEind],"&lt;="&amp;$A15878)</f>
        <v/>
      </c>
      <c r="F15878" s="15">
        <f>COUNTIF(tData[BezoekLangStart],"&lt;"&amp;($A15878+1/24))-COUNTIF(tData[BezoekLangEind],"&lt;="&amp;$A15878)</f>
        <v/>
      </c>
      <c r="G15878" s="15">
        <f>IF($D15878=1,$B15878*100+$C15878,-1)</f>
        <v/>
      </c>
      <c r="H15878" s="15">
        <f>IF($D15878=1,$B15878,-1)</f>
        <v/>
      </c>
      <c r="I15878" s="15">
        <f>IF($D15878=1,$C15878,-1)</f>
        <v/>
      </c>
    </row>
    <row r="15879">
      <c r="A15879" s="33" t="n">
        <v>45953.5</v>
      </c>
      <c r="B15879" s="15">
        <f>WEEKDAY($A15879,2)</f>
        <v/>
      </c>
      <c r="C15879" s="15">
        <f>HOUR($A15879)</f>
        <v/>
      </c>
      <c r="D15879" s="15">
        <f>IF(AND($A15879&gt;=Instellingen!$B$6,$A15879&lt;Instellingen!$B$7),1,0)</f>
        <v/>
      </c>
      <c r="E15879" s="15">
        <f>COUNTIF(tData[BezoekStart],"&lt;"&amp;($A15879+1/24))-COUNTIF(tData[BezoekEind],"&lt;="&amp;$A15879)</f>
        <v/>
      </c>
      <c r="F15879" s="15">
        <f>COUNTIF(tData[BezoekLangStart],"&lt;"&amp;($A15879+1/24))-COUNTIF(tData[BezoekLangEind],"&lt;="&amp;$A15879)</f>
        <v/>
      </c>
      <c r="G15879" s="15">
        <f>IF($D15879=1,$B15879*100+$C15879,-1)</f>
        <v/>
      </c>
      <c r="H15879" s="15">
        <f>IF($D15879=1,$B15879,-1)</f>
        <v/>
      </c>
      <c r="I15879" s="15">
        <f>IF($D15879=1,$C15879,-1)</f>
        <v/>
      </c>
    </row>
    <row r="15880">
      <c r="A15880" s="33" t="n">
        <v>45953.54166666666</v>
      </c>
      <c r="B15880" s="15">
        <f>WEEKDAY($A15880,2)</f>
        <v/>
      </c>
      <c r="C15880" s="15">
        <f>HOUR($A15880)</f>
        <v/>
      </c>
      <c r="D15880" s="15">
        <f>IF(AND($A15880&gt;=Instellingen!$B$6,$A15880&lt;Instellingen!$B$7),1,0)</f>
        <v/>
      </c>
      <c r="E15880" s="15">
        <f>COUNTIF(tData[BezoekStart],"&lt;"&amp;($A15880+1/24))-COUNTIF(tData[BezoekEind],"&lt;="&amp;$A15880)</f>
        <v/>
      </c>
      <c r="F15880" s="15">
        <f>COUNTIF(tData[BezoekLangStart],"&lt;"&amp;($A15880+1/24))-COUNTIF(tData[BezoekLangEind],"&lt;="&amp;$A15880)</f>
        <v/>
      </c>
      <c r="G15880" s="15">
        <f>IF($D15880=1,$B15880*100+$C15880,-1)</f>
        <v/>
      </c>
      <c r="H15880" s="15">
        <f>IF($D15880=1,$B15880,-1)</f>
        <v/>
      </c>
      <c r="I15880" s="15">
        <f>IF($D15880=1,$C15880,-1)</f>
        <v/>
      </c>
    </row>
    <row r="15881">
      <c r="A15881" s="33" t="n">
        <v>45953.58333333334</v>
      </c>
      <c r="B15881" s="15">
        <f>WEEKDAY($A15881,2)</f>
        <v/>
      </c>
      <c r="C15881" s="15">
        <f>HOUR($A15881)</f>
        <v/>
      </c>
      <c r="D15881" s="15">
        <f>IF(AND($A15881&gt;=Instellingen!$B$6,$A15881&lt;Instellingen!$B$7),1,0)</f>
        <v/>
      </c>
      <c r="E15881" s="15">
        <f>COUNTIF(tData[BezoekStart],"&lt;"&amp;($A15881+1/24))-COUNTIF(tData[BezoekEind],"&lt;="&amp;$A15881)</f>
        <v/>
      </c>
      <c r="F15881" s="15">
        <f>COUNTIF(tData[BezoekLangStart],"&lt;"&amp;($A15881+1/24))-COUNTIF(tData[BezoekLangEind],"&lt;="&amp;$A15881)</f>
        <v/>
      </c>
      <c r="G15881" s="15">
        <f>IF($D15881=1,$B15881*100+$C15881,-1)</f>
        <v/>
      </c>
      <c r="H15881" s="15">
        <f>IF($D15881=1,$B15881,-1)</f>
        <v/>
      </c>
      <c r="I15881" s="15">
        <f>IF($D15881=1,$C15881,-1)</f>
        <v/>
      </c>
    </row>
    <row r="15882">
      <c r="A15882" s="33" t="n">
        <v>45953.625</v>
      </c>
      <c r="B15882" s="15">
        <f>WEEKDAY($A15882,2)</f>
        <v/>
      </c>
      <c r="C15882" s="15">
        <f>HOUR($A15882)</f>
        <v/>
      </c>
      <c r="D15882" s="15">
        <f>IF(AND($A15882&gt;=Instellingen!$B$6,$A15882&lt;Instellingen!$B$7),1,0)</f>
        <v/>
      </c>
      <c r="E15882" s="15">
        <f>COUNTIF(tData[BezoekStart],"&lt;"&amp;($A15882+1/24))-COUNTIF(tData[BezoekEind],"&lt;="&amp;$A15882)</f>
        <v/>
      </c>
      <c r="F15882" s="15">
        <f>COUNTIF(tData[BezoekLangStart],"&lt;"&amp;($A15882+1/24))-COUNTIF(tData[BezoekLangEind],"&lt;="&amp;$A15882)</f>
        <v/>
      </c>
      <c r="G15882" s="15">
        <f>IF($D15882=1,$B15882*100+$C15882,-1)</f>
        <v/>
      </c>
      <c r="H15882" s="15">
        <f>IF($D15882=1,$B15882,-1)</f>
        <v/>
      </c>
      <c r="I15882" s="15">
        <f>IF($D15882=1,$C15882,-1)</f>
        <v/>
      </c>
    </row>
    <row r="15883">
      <c r="A15883" s="33" t="n">
        <v>45953.66666666666</v>
      </c>
      <c r="B15883" s="15">
        <f>WEEKDAY($A15883,2)</f>
        <v/>
      </c>
      <c r="C15883" s="15">
        <f>HOUR($A15883)</f>
        <v/>
      </c>
      <c r="D15883" s="15">
        <f>IF(AND($A15883&gt;=Instellingen!$B$6,$A15883&lt;Instellingen!$B$7),1,0)</f>
        <v/>
      </c>
      <c r="E15883" s="15">
        <f>COUNTIF(tData[BezoekStart],"&lt;"&amp;($A15883+1/24))-COUNTIF(tData[BezoekEind],"&lt;="&amp;$A15883)</f>
        <v/>
      </c>
      <c r="F15883" s="15">
        <f>COUNTIF(tData[BezoekLangStart],"&lt;"&amp;($A15883+1/24))-COUNTIF(tData[BezoekLangEind],"&lt;="&amp;$A15883)</f>
        <v/>
      </c>
      <c r="G15883" s="15">
        <f>IF($D15883=1,$B15883*100+$C15883,-1)</f>
        <v/>
      </c>
      <c r="H15883" s="15">
        <f>IF($D15883=1,$B15883,-1)</f>
        <v/>
      </c>
      <c r="I15883" s="15">
        <f>IF($D15883=1,$C15883,-1)</f>
        <v/>
      </c>
    </row>
    <row r="15884">
      <c r="A15884" s="33" t="n">
        <v>45953.70833333334</v>
      </c>
      <c r="B15884" s="15">
        <f>WEEKDAY($A15884,2)</f>
        <v/>
      </c>
      <c r="C15884" s="15">
        <f>HOUR($A15884)</f>
        <v/>
      </c>
      <c r="D15884" s="15">
        <f>IF(AND($A15884&gt;=Instellingen!$B$6,$A15884&lt;Instellingen!$B$7),1,0)</f>
        <v/>
      </c>
      <c r="E15884" s="15">
        <f>COUNTIF(tData[BezoekStart],"&lt;"&amp;($A15884+1/24))-COUNTIF(tData[BezoekEind],"&lt;="&amp;$A15884)</f>
        <v/>
      </c>
      <c r="F15884" s="15">
        <f>COUNTIF(tData[BezoekLangStart],"&lt;"&amp;($A15884+1/24))-COUNTIF(tData[BezoekLangEind],"&lt;="&amp;$A15884)</f>
        <v/>
      </c>
      <c r="G15884" s="15">
        <f>IF($D15884=1,$B15884*100+$C15884,-1)</f>
        <v/>
      </c>
      <c r="H15884" s="15">
        <f>IF($D15884=1,$B15884,-1)</f>
        <v/>
      </c>
      <c r="I15884" s="15">
        <f>IF($D15884=1,$C15884,-1)</f>
        <v/>
      </c>
    </row>
    <row r="15885">
      <c r="A15885" s="33" t="n">
        <v>45953.75</v>
      </c>
      <c r="B15885" s="15">
        <f>WEEKDAY($A15885,2)</f>
        <v/>
      </c>
      <c r="C15885" s="15">
        <f>HOUR($A15885)</f>
        <v/>
      </c>
      <c r="D15885" s="15">
        <f>IF(AND($A15885&gt;=Instellingen!$B$6,$A15885&lt;Instellingen!$B$7),1,0)</f>
        <v/>
      </c>
      <c r="E15885" s="15">
        <f>COUNTIF(tData[BezoekStart],"&lt;"&amp;($A15885+1/24))-COUNTIF(tData[BezoekEind],"&lt;="&amp;$A15885)</f>
        <v/>
      </c>
      <c r="F15885" s="15">
        <f>COUNTIF(tData[BezoekLangStart],"&lt;"&amp;($A15885+1/24))-COUNTIF(tData[BezoekLangEind],"&lt;="&amp;$A15885)</f>
        <v/>
      </c>
      <c r="G15885" s="15">
        <f>IF($D15885=1,$B15885*100+$C15885,-1)</f>
        <v/>
      </c>
      <c r="H15885" s="15">
        <f>IF($D15885=1,$B15885,-1)</f>
        <v/>
      </c>
      <c r="I15885" s="15">
        <f>IF($D15885=1,$C15885,-1)</f>
        <v/>
      </c>
    </row>
    <row r="15886">
      <c r="A15886" s="33" t="n">
        <v>45953.79166666666</v>
      </c>
      <c r="B15886" s="15">
        <f>WEEKDAY($A15886,2)</f>
        <v/>
      </c>
      <c r="C15886" s="15">
        <f>HOUR($A15886)</f>
        <v/>
      </c>
      <c r="D15886" s="15">
        <f>IF(AND($A15886&gt;=Instellingen!$B$6,$A15886&lt;Instellingen!$B$7),1,0)</f>
        <v/>
      </c>
      <c r="E15886" s="15">
        <f>COUNTIF(tData[BezoekStart],"&lt;"&amp;($A15886+1/24))-COUNTIF(tData[BezoekEind],"&lt;="&amp;$A15886)</f>
        <v/>
      </c>
      <c r="F15886" s="15">
        <f>COUNTIF(tData[BezoekLangStart],"&lt;"&amp;($A15886+1/24))-COUNTIF(tData[BezoekLangEind],"&lt;="&amp;$A15886)</f>
        <v/>
      </c>
      <c r="G15886" s="15">
        <f>IF($D15886=1,$B15886*100+$C15886,-1)</f>
        <v/>
      </c>
      <c r="H15886" s="15">
        <f>IF($D15886=1,$B15886,-1)</f>
        <v/>
      </c>
      <c r="I15886" s="15">
        <f>IF($D15886=1,$C15886,-1)</f>
        <v/>
      </c>
    </row>
    <row r="15887">
      <c r="A15887" s="33" t="n">
        <v>45953.83333333334</v>
      </c>
      <c r="B15887" s="15">
        <f>WEEKDAY($A15887,2)</f>
        <v/>
      </c>
      <c r="C15887" s="15">
        <f>HOUR($A15887)</f>
        <v/>
      </c>
      <c r="D15887" s="15">
        <f>IF(AND($A15887&gt;=Instellingen!$B$6,$A15887&lt;Instellingen!$B$7),1,0)</f>
        <v/>
      </c>
      <c r="E15887" s="15">
        <f>COUNTIF(tData[BezoekStart],"&lt;"&amp;($A15887+1/24))-COUNTIF(tData[BezoekEind],"&lt;="&amp;$A15887)</f>
        <v/>
      </c>
      <c r="F15887" s="15">
        <f>COUNTIF(tData[BezoekLangStart],"&lt;"&amp;($A15887+1/24))-COUNTIF(tData[BezoekLangEind],"&lt;="&amp;$A15887)</f>
        <v/>
      </c>
      <c r="G15887" s="15">
        <f>IF($D15887=1,$B15887*100+$C15887,-1)</f>
        <v/>
      </c>
      <c r="H15887" s="15">
        <f>IF($D15887=1,$B15887,-1)</f>
        <v/>
      </c>
      <c r="I15887" s="15">
        <f>IF($D15887=1,$C15887,-1)</f>
        <v/>
      </c>
    </row>
    <row r="15888">
      <c r="A15888" s="33" t="n">
        <v>45953.875</v>
      </c>
      <c r="B15888" s="15">
        <f>WEEKDAY($A15888,2)</f>
        <v/>
      </c>
      <c r="C15888" s="15">
        <f>HOUR($A15888)</f>
        <v/>
      </c>
      <c r="D15888" s="15">
        <f>IF(AND($A15888&gt;=Instellingen!$B$6,$A15888&lt;Instellingen!$B$7),1,0)</f>
        <v/>
      </c>
      <c r="E15888" s="15">
        <f>COUNTIF(tData[BezoekStart],"&lt;"&amp;($A15888+1/24))-COUNTIF(tData[BezoekEind],"&lt;="&amp;$A15888)</f>
        <v/>
      </c>
      <c r="F15888" s="15">
        <f>COUNTIF(tData[BezoekLangStart],"&lt;"&amp;($A15888+1/24))-COUNTIF(tData[BezoekLangEind],"&lt;="&amp;$A15888)</f>
        <v/>
      </c>
      <c r="G15888" s="15">
        <f>IF($D15888=1,$B15888*100+$C15888,-1)</f>
        <v/>
      </c>
      <c r="H15888" s="15">
        <f>IF($D15888=1,$B15888,-1)</f>
        <v/>
      </c>
      <c r="I15888" s="15">
        <f>IF($D15888=1,$C15888,-1)</f>
        <v/>
      </c>
    </row>
    <row r="15889">
      <c r="A15889" s="33" t="n">
        <v>45953.91666666666</v>
      </c>
      <c r="B15889" s="15">
        <f>WEEKDAY($A15889,2)</f>
        <v/>
      </c>
      <c r="C15889" s="15">
        <f>HOUR($A15889)</f>
        <v/>
      </c>
      <c r="D15889" s="15">
        <f>IF(AND($A15889&gt;=Instellingen!$B$6,$A15889&lt;Instellingen!$B$7),1,0)</f>
        <v/>
      </c>
      <c r="E15889" s="15">
        <f>COUNTIF(tData[BezoekStart],"&lt;"&amp;($A15889+1/24))-COUNTIF(tData[BezoekEind],"&lt;="&amp;$A15889)</f>
        <v/>
      </c>
      <c r="F15889" s="15">
        <f>COUNTIF(tData[BezoekLangStart],"&lt;"&amp;($A15889+1/24))-COUNTIF(tData[BezoekLangEind],"&lt;="&amp;$A15889)</f>
        <v/>
      </c>
      <c r="G15889" s="15">
        <f>IF($D15889=1,$B15889*100+$C15889,-1)</f>
        <v/>
      </c>
      <c r="H15889" s="15">
        <f>IF($D15889=1,$B15889,-1)</f>
        <v/>
      </c>
      <c r="I15889" s="15">
        <f>IF($D15889=1,$C15889,-1)</f>
        <v/>
      </c>
    </row>
    <row r="15890">
      <c r="A15890" s="33" t="n">
        <v>45953.95833333334</v>
      </c>
      <c r="B15890" s="15">
        <f>WEEKDAY($A15890,2)</f>
        <v/>
      </c>
      <c r="C15890" s="15">
        <f>HOUR($A15890)</f>
        <v/>
      </c>
      <c r="D15890" s="15">
        <f>IF(AND($A15890&gt;=Instellingen!$B$6,$A15890&lt;Instellingen!$B$7),1,0)</f>
        <v/>
      </c>
      <c r="E15890" s="15">
        <f>COUNTIF(tData[BezoekStart],"&lt;"&amp;($A15890+1/24))-COUNTIF(tData[BezoekEind],"&lt;="&amp;$A15890)</f>
        <v/>
      </c>
      <c r="F15890" s="15">
        <f>COUNTIF(tData[BezoekLangStart],"&lt;"&amp;($A15890+1/24))-COUNTIF(tData[BezoekLangEind],"&lt;="&amp;$A15890)</f>
        <v/>
      </c>
      <c r="G15890" s="15">
        <f>IF($D15890=1,$B15890*100+$C15890,-1)</f>
        <v/>
      </c>
      <c r="H15890" s="15">
        <f>IF($D15890=1,$B15890,-1)</f>
        <v/>
      </c>
      <c r="I15890" s="15">
        <f>IF($D15890=1,$C15890,-1)</f>
        <v/>
      </c>
    </row>
    <row r="15891">
      <c r="A15891" s="33" t="n">
        <v>45954</v>
      </c>
      <c r="B15891" s="15">
        <f>WEEKDAY($A15891,2)</f>
        <v/>
      </c>
      <c r="C15891" s="15">
        <f>HOUR($A15891)</f>
        <v/>
      </c>
      <c r="D15891" s="15">
        <f>IF(AND($A15891&gt;=Instellingen!$B$6,$A15891&lt;Instellingen!$B$7),1,0)</f>
        <v/>
      </c>
      <c r="E15891" s="15">
        <f>COUNTIF(tData[BezoekStart],"&lt;"&amp;($A15891+1/24))-COUNTIF(tData[BezoekEind],"&lt;="&amp;$A15891)</f>
        <v/>
      </c>
      <c r="F15891" s="15">
        <f>COUNTIF(tData[BezoekLangStart],"&lt;"&amp;($A15891+1/24))-COUNTIF(tData[BezoekLangEind],"&lt;="&amp;$A15891)</f>
        <v/>
      </c>
      <c r="G15891" s="15">
        <f>IF($D15891=1,$B15891*100+$C15891,-1)</f>
        <v/>
      </c>
      <c r="H15891" s="15">
        <f>IF($D15891=1,$B15891,-1)</f>
        <v/>
      </c>
      <c r="I15891" s="15">
        <f>IF($D15891=1,$C15891,-1)</f>
        <v/>
      </c>
    </row>
    <row r="15892">
      <c r="A15892" s="33" t="n">
        <v>45954.04166666666</v>
      </c>
      <c r="B15892" s="15">
        <f>WEEKDAY($A15892,2)</f>
        <v/>
      </c>
      <c r="C15892" s="15">
        <f>HOUR($A15892)</f>
        <v/>
      </c>
      <c r="D15892" s="15">
        <f>IF(AND($A15892&gt;=Instellingen!$B$6,$A15892&lt;Instellingen!$B$7),1,0)</f>
        <v/>
      </c>
      <c r="E15892" s="15">
        <f>COUNTIF(tData[BezoekStart],"&lt;"&amp;($A15892+1/24))-COUNTIF(tData[BezoekEind],"&lt;="&amp;$A15892)</f>
        <v/>
      </c>
      <c r="F15892" s="15">
        <f>COUNTIF(tData[BezoekLangStart],"&lt;"&amp;($A15892+1/24))-COUNTIF(tData[BezoekLangEind],"&lt;="&amp;$A15892)</f>
        <v/>
      </c>
      <c r="G15892" s="15">
        <f>IF($D15892=1,$B15892*100+$C15892,-1)</f>
        <v/>
      </c>
      <c r="H15892" s="15">
        <f>IF($D15892=1,$B15892,-1)</f>
        <v/>
      </c>
      <c r="I15892" s="15">
        <f>IF($D15892=1,$C15892,-1)</f>
        <v/>
      </c>
    </row>
    <row r="15893">
      <c r="A15893" s="33" t="n">
        <v>45954.08333333334</v>
      </c>
      <c r="B15893" s="15">
        <f>WEEKDAY($A15893,2)</f>
        <v/>
      </c>
      <c r="C15893" s="15">
        <f>HOUR($A15893)</f>
        <v/>
      </c>
      <c r="D15893" s="15">
        <f>IF(AND($A15893&gt;=Instellingen!$B$6,$A15893&lt;Instellingen!$B$7),1,0)</f>
        <v/>
      </c>
      <c r="E15893" s="15">
        <f>COUNTIF(tData[BezoekStart],"&lt;"&amp;($A15893+1/24))-COUNTIF(tData[BezoekEind],"&lt;="&amp;$A15893)</f>
        <v/>
      </c>
      <c r="F15893" s="15">
        <f>COUNTIF(tData[BezoekLangStart],"&lt;"&amp;($A15893+1/24))-COUNTIF(tData[BezoekLangEind],"&lt;="&amp;$A15893)</f>
        <v/>
      </c>
      <c r="G15893" s="15">
        <f>IF($D15893=1,$B15893*100+$C15893,-1)</f>
        <v/>
      </c>
      <c r="H15893" s="15">
        <f>IF($D15893=1,$B15893,-1)</f>
        <v/>
      </c>
      <c r="I15893" s="15">
        <f>IF($D15893=1,$C15893,-1)</f>
        <v/>
      </c>
    </row>
    <row r="15894">
      <c r="A15894" s="33" t="n">
        <v>45954.125</v>
      </c>
      <c r="B15894" s="15">
        <f>WEEKDAY($A15894,2)</f>
        <v/>
      </c>
      <c r="C15894" s="15">
        <f>HOUR($A15894)</f>
        <v/>
      </c>
      <c r="D15894" s="15">
        <f>IF(AND($A15894&gt;=Instellingen!$B$6,$A15894&lt;Instellingen!$B$7),1,0)</f>
        <v/>
      </c>
      <c r="E15894" s="15">
        <f>COUNTIF(tData[BezoekStart],"&lt;"&amp;($A15894+1/24))-COUNTIF(tData[BezoekEind],"&lt;="&amp;$A15894)</f>
        <v/>
      </c>
      <c r="F15894" s="15">
        <f>COUNTIF(tData[BezoekLangStart],"&lt;"&amp;($A15894+1/24))-COUNTIF(tData[BezoekLangEind],"&lt;="&amp;$A15894)</f>
        <v/>
      </c>
      <c r="G15894" s="15">
        <f>IF($D15894=1,$B15894*100+$C15894,-1)</f>
        <v/>
      </c>
      <c r="H15894" s="15">
        <f>IF($D15894=1,$B15894,-1)</f>
        <v/>
      </c>
      <c r="I15894" s="15">
        <f>IF($D15894=1,$C15894,-1)</f>
        <v/>
      </c>
    </row>
    <row r="15895">
      <c r="A15895" s="33" t="n">
        <v>45954.16666666666</v>
      </c>
      <c r="B15895" s="15">
        <f>WEEKDAY($A15895,2)</f>
        <v/>
      </c>
      <c r="C15895" s="15">
        <f>HOUR($A15895)</f>
        <v/>
      </c>
      <c r="D15895" s="15">
        <f>IF(AND($A15895&gt;=Instellingen!$B$6,$A15895&lt;Instellingen!$B$7),1,0)</f>
        <v/>
      </c>
      <c r="E15895" s="15">
        <f>COUNTIF(tData[BezoekStart],"&lt;"&amp;($A15895+1/24))-COUNTIF(tData[BezoekEind],"&lt;="&amp;$A15895)</f>
        <v/>
      </c>
      <c r="F15895" s="15">
        <f>COUNTIF(tData[BezoekLangStart],"&lt;"&amp;($A15895+1/24))-COUNTIF(tData[BezoekLangEind],"&lt;="&amp;$A15895)</f>
        <v/>
      </c>
      <c r="G15895" s="15">
        <f>IF($D15895=1,$B15895*100+$C15895,-1)</f>
        <v/>
      </c>
      <c r="H15895" s="15">
        <f>IF($D15895=1,$B15895,-1)</f>
        <v/>
      </c>
      <c r="I15895" s="15">
        <f>IF($D15895=1,$C15895,-1)</f>
        <v/>
      </c>
    </row>
    <row r="15896">
      <c r="A15896" s="33" t="n">
        <v>45954.20833333334</v>
      </c>
      <c r="B15896" s="15">
        <f>WEEKDAY($A15896,2)</f>
        <v/>
      </c>
      <c r="C15896" s="15">
        <f>HOUR($A15896)</f>
        <v/>
      </c>
      <c r="D15896" s="15">
        <f>IF(AND($A15896&gt;=Instellingen!$B$6,$A15896&lt;Instellingen!$B$7),1,0)</f>
        <v/>
      </c>
      <c r="E15896" s="15">
        <f>COUNTIF(tData[BezoekStart],"&lt;"&amp;($A15896+1/24))-COUNTIF(tData[BezoekEind],"&lt;="&amp;$A15896)</f>
        <v/>
      </c>
      <c r="F15896" s="15">
        <f>COUNTIF(tData[BezoekLangStart],"&lt;"&amp;($A15896+1/24))-COUNTIF(tData[BezoekLangEind],"&lt;="&amp;$A15896)</f>
        <v/>
      </c>
      <c r="G15896" s="15">
        <f>IF($D15896=1,$B15896*100+$C15896,-1)</f>
        <v/>
      </c>
      <c r="H15896" s="15">
        <f>IF($D15896=1,$B15896,-1)</f>
        <v/>
      </c>
      <c r="I15896" s="15">
        <f>IF($D15896=1,$C15896,-1)</f>
        <v/>
      </c>
    </row>
    <row r="15897">
      <c r="A15897" s="33" t="n">
        <v>45954.25</v>
      </c>
      <c r="B15897" s="15">
        <f>WEEKDAY($A15897,2)</f>
        <v/>
      </c>
      <c r="C15897" s="15">
        <f>HOUR($A15897)</f>
        <v/>
      </c>
      <c r="D15897" s="15">
        <f>IF(AND($A15897&gt;=Instellingen!$B$6,$A15897&lt;Instellingen!$B$7),1,0)</f>
        <v/>
      </c>
      <c r="E15897" s="15">
        <f>COUNTIF(tData[BezoekStart],"&lt;"&amp;($A15897+1/24))-COUNTIF(tData[BezoekEind],"&lt;="&amp;$A15897)</f>
        <v/>
      </c>
      <c r="F15897" s="15">
        <f>COUNTIF(tData[BezoekLangStart],"&lt;"&amp;($A15897+1/24))-COUNTIF(tData[BezoekLangEind],"&lt;="&amp;$A15897)</f>
        <v/>
      </c>
      <c r="G15897" s="15">
        <f>IF($D15897=1,$B15897*100+$C15897,-1)</f>
        <v/>
      </c>
      <c r="H15897" s="15">
        <f>IF($D15897=1,$B15897,-1)</f>
        <v/>
      </c>
      <c r="I15897" s="15">
        <f>IF($D15897=1,$C15897,-1)</f>
        <v/>
      </c>
    </row>
    <row r="15898">
      <c r="A15898" s="33" t="n">
        <v>45954.29166666666</v>
      </c>
      <c r="B15898" s="15">
        <f>WEEKDAY($A15898,2)</f>
        <v/>
      </c>
      <c r="C15898" s="15">
        <f>HOUR($A15898)</f>
        <v/>
      </c>
      <c r="D15898" s="15">
        <f>IF(AND($A15898&gt;=Instellingen!$B$6,$A15898&lt;Instellingen!$B$7),1,0)</f>
        <v/>
      </c>
      <c r="E15898" s="15">
        <f>COUNTIF(tData[BezoekStart],"&lt;"&amp;($A15898+1/24))-COUNTIF(tData[BezoekEind],"&lt;="&amp;$A15898)</f>
        <v/>
      </c>
      <c r="F15898" s="15">
        <f>COUNTIF(tData[BezoekLangStart],"&lt;"&amp;($A15898+1/24))-COUNTIF(tData[BezoekLangEind],"&lt;="&amp;$A15898)</f>
        <v/>
      </c>
      <c r="G15898" s="15">
        <f>IF($D15898=1,$B15898*100+$C15898,-1)</f>
        <v/>
      </c>
      <c r="H15898" s="15">
        <f>IF($D15898=1,$B15898,-1)</f>
        <v/>
      </c>
      <c r="I15898" s="15">
        <f>IF($D15898=1,$C15898,-1)</f>
        <v/>
      </c>
    </row>
    <row r="15899">
      <c r="A15899" s="33" t="n">
        <v>45954.33333333334</v>
      </c>
      <c r="B15899" s="15">
        <f>WEEKDAY($A15899,2)</f>
        <v/>
      </c>
      <c r="C15899" s="15">
        <f>HOUR($A15899)</f>
        <v/>
      </c>
      <c r="D15899" s="15">
        <f>IF(AND($A15899&gt;=Instellingen!$B$6,$A15899&lt;Instellingen!$B$7),1,0)</f>
        <v/>
      </c>
      <c r="E15899" s="15">
        <f>COUNTIF(tData[BezoekStart],"&lt;"&amp;($A15899+1/24))-COUNTIF(tData[BezoekEind],"&lt;="&amp;$A15899)</f>
        <v/>
      </c>
      <c r="F15899" s="15">
        <f>COUNTIF(tData[BezoekLangStart],"&lt;"&amp;($A15899+1/24))-COUNTIF(tData[BezoekLangEind],"&lt;="&amp;$A15899)</f>
        <v/>
      </c>
      <c r="G15899" s="15">
        <f>IF($D15899=1,$B15899*100+$C15899,-1)</f>
        <v/>
      </c>
      <c r="H15899" s="15">
        <f>IF($D15899=1,$B15899,-1)</f>
        <v/>
      </c>
      <c r="I15899" s="15">
        <f>IF($D15899=1,$C15899,-1)</f>
        <v/>
      </c>
    </row>
    <row r="15900">
      <c r="A15900" s="33" t="n">
        <v>45954.375</v>
      </c>
      <c r="B15900" s="15">
        <f>WEEKDAY($A15900,2)</f>
        <v/>
      </c>
      <c r="C15900" s="15">
        <f>HOUR($A15900)</f>
        <v/>
      </c>
      <c r="D15900" s="15">
        <f>IF(AND($A15900&gt;=Instellingen!$B$6,$A15900&lt;Instellingen!$B$7),1,0)</f>
        <v/>
      </c>
      <c r="E15900" s="15">
        <f>COUNTIF(tData[BezoekStart],"&lt;"&amp;($A15900+1/24))-COUNTIF(tData[BezoekEind],"&lt;="&amp;$A15900)</f>
        <v/>
      </c>
      <c r="F15900" s="15">
        <f>COUNTIF(tData[BezoekLangStart],"&lt;"&amp;($A15900+1/24))-COUNTIF(tData[BezoekLangEind],"&lt;="&amp;$A15900)</f>
        <v/>
      </c>
      <c r="G15900" s="15">
        <f>IF($D15900=1,$B15900*100+$C15900,-1)</f>
        <v/>
      </c>
      <c r="H15900" s="15">
        <f>IF($D15900=1,$B15900,-1)</f>
        <v/>
      </c>
      <c r="I15900" s="15">
        <f>IF($D15900=1,$C15900,-1)</f>
        <v/>
      </c>
    </row>
    <row r="15901">
      <c r="A15901" s="33" t="n">
        <v>45954.41666666666</v>
      </c>
      <c r="B15901" s="15">
        <f>WEEKDAY($A15901,2)</f>
        <v/>
      </c>
      <c r="C15901" s="15">
        <f>HOUR($A15901)</f>
        <v/>
      </c>
      <c r="D15901" s="15">
        <f>IF(AND($A15901&gt;=Instellingen!$B$6,$A15901&lt;Instellingen!$B$7),1,0)</f>
        <v/>
      </c>
      <c r="E15901" s="15">
        <f>COUNTIF(tData[BezoekStart],"&lt;"&amp;($A15901+1/24))-COUNTIF(tData[BezoekEind],"&lt;="&amp;$A15901)</f>
        <v/>
      </c>
      <c r="F15901" s="15">
        <f>COUNTIF(tData[BezoekLangStart],"&lt;"&amp;($A15901+1/24))-COUNTIF(tData[BezoekLangEind],"&lt;="&amp;$A15901)</f>
        <v/>
      </c>
      <c r="G15901" s="15">
        <f>IF($D15901=1,$B15901*100+$C15901,-1)</f>
        <v/>
      </c>
      <c r="H15901" s="15">
        <f>IF($D15901=1,$B15901,-1)</f>
        <v/>
      </c>
      <c r="I15901" s="15">
        <f>IF($D15901=1,$C15901,-1)</f>
        <v/>
      </c>
    </row>
    <row r="15902">
      <c r="A15902" s="33" t="n">
        <v>45954.45833333334</v>
      </c>
      <c r="B15902" s="15">
        <f>WEEKDAY($A15902,2)</f>
        <v/>
      </c>
      <c r="C15902" s="15">
        <f>HOUR($A15902)</f>
        <v/>
      </c>
      <c r="D15902" s="15">
        <f>IF(AND($A15902&gt;=Instellingen!$B$6,$A15902&lt;Instellingen!$B$7),1,0)</f>
        <v/>
      </c>
      <c r="E15902" s="15">
        <f>COUNTIF(tData[BezoekStart],"&lt;"&amp;($A15902+1/24))-COUNTIF(tData[BezoekEind],"&lt;="&amp;$A15902)</f>
        <v/>
      </c>
      <c r="F15902" s="15">
        <f>COUNTIF(tData[BezoekLangStart],"&lt;"&amp;($A15902+1/24))-COUNTIF(tData[BezoekLangEind],"&lt;="&amp;$A15902)</f>
        <v/>
      </c>
      <c r="G15902" s="15">
        <f>IF($D15902=1,$B15902*100+$C15902,-1)</f>
        <v/>
      </c>
      <c r="H15902" s="15">
        <f>IF($D15902=1,$B15902,-1)</f>
        <v/>
      </c>
      <c r="I15902" s="15">
        <f>IF($D15902=1,$C15902,-1)</f>
        <v/>
      </c>
    </row>
    <row r="15903">
      <c r="A15903" s="33" t="n">
        <v>45954.5</v>
      </c>
      <c r="B15903" s="15">
        <f>WEEKDAY($A15903,2)</f>
        <v/>
      </c>
      <c r="C15903" s="15">
        <f>HOUR($A15903)</f>
        <v/>
      </c>
      <c r="D15903" s="15">
        <f>IF(AND($A15903&gt;=Instellingen!$B$6,$A15903&lt;Instellingen!$B$7),1,0)</f>
        <v/>
      </c>
      <c r="E15903" s="15">
        <f>COUNTIF(tData[BezoekStart],"&lt;"&amp;($A15903+1/24))-COUNTIF(tData[BezoekEind],"&lt;="&amp;$A15903)</f>
        <v/>
      </c>
      <c r="F15903" s="15">
        <f>COUNTIF(tData[BezoekLangStart],"&lt;"&amp;($A15903+1/24))-COUNTIF(tData[BezoekLangEind],"&lt;="&amp;$A15903)</f>
        <v/>
      </c>
      <c r="G15903" s="15">
        <f>IF($D15903=1,$B15903*100+$C15903,-1)</f>
        <v/>
      </c>
      <c r="H15903" s="15">
        <f>IF($D15903=1,$B15903,-1)</f>
        <v/>
      </c>
      <c r="I15903" s="15">
        <f>IF($D15903=1,$C15903,-1)</f>
        <v/>
      </c>
    </row>
    <row r="15904">
      <c r="A15904" s="33" t="n">
        <v>45954.54166666666</v>
      </c>
      <c r="B15904" s="15">
        <f>WEEKDAY($A15904,2)</f>
        <v/>
      </c>
      <c r="C15904" s="15">
        <f>HOUR($A15904)</f>
        <v/>
      </c>
      <c r="D15904" s="15">
        <f>IF(AND($A15904&gt;=Instellingen!$B$6,$A15904&lt;Instellingen!$B$7),1,0)</f>
        <v/>
      </c>
      <c r="E15904" s="15">
        <f>COUNTIF(tData[BezoekStart],"&lt;"&amp;($A15904+1/24))-COUNTIF(tData[BezoekEind],"&lt;="&amp;$A15904)</f>
        <v/>
      </c>
      <c r="F15904" s="15">
        <f>COUNTIF(tData[BezoekLangStart],"&lt;"&amp;($A15904+1/24))-COUNTIF(tData[BezoekLangEind],"&lt;="&amp;$A15904)</f>
        <v/>
      </c>
      <c r="G15904" s="15">
        <f>IF($D15904=1,$B15904*100+$C15904,-1)</f>
        <v/>
      </c>
      <c r="H15904" s="15">
        <f>IF($D15904=1,$B15904,-1)</f>
        <v/>
      </c>
      <c r="I15904" s="15">
        <f>IF($D15904=1,$C15904,-1)</f>
        <v/>
      </c>
    </row>
    <row r="15905">
      <c r="A15905" s="33" t="n">
        <v>45954.58333333334</v>
      </c>
      <c r="B15905" s="15">
        <f>WEEKDAY($A15905,2)</f>
        <v/>
      </c>
      <c r="C15905" s="15">
        <f>HOUR($A15905)</f>
        <v/>
      </c>
      <c r="D15905" s="15">
        <f>IF(AND($A15905&gt;=Instellingen!$B$6,$A15905&lt;Instellingen!$B$7),1,0)</f>
        <v/>
      </c>
      <c r="E15905" s="15">
        <f>COUNTIF(tData[BezoekStart],"&lt;"&amp;($A15905+1/24))-COUNTIF(tData[BezoekEind],"&lt;="&amp;$A15905)</f>
        <v/>
      </c>
      <c r="F15905" s="15">
        <f>COUNTIF(tData[BezoekLangStart],"&lt;"&amp;($A15905+1/24))-COUNTIF(tData[BezoekLangEind],"&lt;="&amp;$A15905)</f>
        <v/>
      </c>
      <c r="G15905" s="15">
        <f>IF($D15905=1,$B15905*100+$C15905,-1)</f>
        <v/>
      </c>
      <c r="H15905" s="15">
        <f>IF($D15905=1,$B15905,-1)</f>
        <v/>
      </c>
      <c r="I15905" s="15">
        <f>IF($D15905=1,$C15905,-1)</f>
        <v/>
      </c>
    </row>
    <row r="15906">
      <c r="A15906" s="33" t="n">
        <v>45954.625</v>
      </c>
      <c r="B15906" s="15">
        <f>WEEKDAY($A15906,2)</f>
        <v/>
      </c>
      <c r="C15906" s="15">
        <f>HOUR($A15906)</f>
        <v/>
      </c>
      <c r="D15906" s="15">
        <f>IF(AND($A15906&gt;=Instellingen!$B$6,$A15906&lt;Instellingen!$B$7),1,0)</f>
        <v/>
      </c>
      <c r="E15906" s="15">
        <f>COUNTIF(tData[BezoekStart],"&lt;"&amp;($A15906+1/24))-COUNTIF(tData[BezoekEind],"&lt;="&amp;$A15906)</f>
        <v/>
      </c>
      <c r="F15906" s="15">
        <f>COUNTIF(tData[BezoekLangStart],"&lt;"&amp;($A15906+1/24))-COUNTIF(tData[BezoekLangEind],"&lt;="&amp;$A15906)</f>
        <v/>
      </c>
      <c r="G15906" s="15">
        <f>IF($D15906=1,$B15906*100+$C15906,-1)</f>
        <v/>
      </c>
      <c r="H15906" s="15">
        <f>IF($D15906=1,$B15906,-1)</f>
        <v/>
      </c>
      <c r="I15906" s="15">
        <f>IF($D15906=1,$C15906,-1)</f>
        <v/>
      </c>
    </row>
    <row r="15907">
      <c r="A15907" s="33" t="n">
        <v>45954.66666666666</v>
      </c>
      <c r="B15907" s="15">
        <f>WEEKDAY($A15907,2)</f>
        <v/>
      </c>
      <c r="C15907" s="15">
        <f>HOUR($A15907)</f>
        <v/>
      </c>
      <c r="D15907" s="15">
        <f>IF(AND($A15907&gt;=Instellingen!$B$6,$A15907&lt;Instellingen!$B$7),1,0)</f>
        <v/>
      </c>
      <c r="E15907" s="15">
        <f>COUNTIF(tData[BezoekStart],"&lt;"&amp;($A15907+1/24))-COUNTIF(tData[BezoekEind],"&lt;="&amp;$A15907)</f>
        <v/>
      </c>
      <c r="F15907" s="15">
        <f>COUNTIF(tData[BezoekLangStart],"&lt;"&amp;($A15907+1/24))-COUNTIF(tData[BezoekLangEind],"&lt;="&amp;$A15907)</f>
        <v/>
      </c>
      <c r="G15907" s="15">
        <f>IF($D15907=1,$B15907*100+$C15907,-1)</f>
        <v/>
      </c>
      <c r="H15907" s="15">
        <f>IF($D15907=1,$B15907,-1)</f>
        <v/>
      </c>
      <c r="I15907" s="15">
        <f>IF($D15907=1,$C15907,-1)</f>
        <v/>
      </c>
    </row>
    <row r="15908">
      <c r="A15908" s="33" t="n">
        <v>45954.70833333334</v>
      </c>
      <c r="B15908" s="15">
        <f>WEEKDAY($A15908,2)</f>
        <v/>
      </c>
      <c r="C15908" s="15">
        <f>HOUR($A15908)</f>
        <v/>
      </c>
      <c r="D15908" s="15">
        <f>IF(AND($A15908&gt;=Instellingen!$B$6,$A15908&lt;Instellingen!$B$7),1,0)</f>
        <v/>
      </c>
      <c r="E15908" s="15">
        <f>COUNTIF(tData[BezoekStart],"&lt;"&amp;($A15908+1/24))-COUNTIF(tData[BezoekEind],"&lt;="&amp;$A15908)</f>
        <v/>
      </c>
      <c r="F15908" s="15">
        <f>COUNTIF(tData[BezoekLangStart],"&lt;"&amp;($A15908+1/24))-COUNTIF(tData[BezoekLangEind],"&lt;="&amp;$A15908)</f>
        <v/>
      </c>
      <c r="G15908" s="15">
        <f>IF($D15908=1,$B15908*100+$C15908,-1)</f>
        <v/>
      </c>
      <c r="H15908" s="15">
        <f>IF($D15908=1,$B15908,-1)</f>
        <v/>
      </c>
      <c r="I15908" s="15">
        <f>IF($D15908=1,$C15908,-1)</f>
        <v/>
      </c>
    </row>
    <row r="15909">
      <c r="A15909" s="33" t="n">
        <v>45954.75</v>
      </c>
      <c r="B15909" s="15">
        <f>WEEKDAY($A15909,2)</f>
        <v/>
      </c>
      <c r="C15909" s="15">
        <f>HOUR($A15909)</f>
        <v/>
      </c>
      <c r="D15909" s="15">
        <f>IF(AND($A15909&gt;=Instellingen!$B$6,$A15909&lt;Instellingen!$B$7),1,0)</f>
        <v/>
      </c>
      <c r="E15909" s="15">
        <f>COUNTIF(tData[BezoekStart],"&lt;"&amp;($A15909+1/24))-COUNTIF(tData[BezoekEind],"&lt;="&amp;$A15909)</f>
        <v/>
      </c>
      <c r="F15909" s="15">
        <f>COUNTIF(tData[BezoekLangStart],"&lt;"&amp;($A15909+1/24))-COUNTIF(tData[BezoekLangEind],"&lt;="&amp;$A15909)</f>
        <v/>
      </c>
      <c r="G15909" s="15">
        <f>IF($D15909=1,$B15909*100+$C15909,-1)</f>
        <v/>
      </c>
      <c r="H15909" s="15">
        <f>IF($D15909=1,$B15909,-1)</f>
        <v/>
      </c>
      <c r="I15909" s="15">
        <f>IF($D15909=1,$C15909,-1)</f>
        <v/>
      </c>
    </row>
    <row r="15910">
      <c r="A15910" s="33" t="n">
        <v>45954.79166666666</v>
      </c>
      <c r="B15910" s="15">
        <f>WEEKDAY($A15910,2)</f>
        <v/>
      </c>
      <c r="C15910" s="15">
        <f>HOUR($A15910)</f>
        <v/>
      </c>
      <c r="D15910" s="15">
        <f>IF(AND($A15910&gt;=Instellingen!$B$6,$A15910&lt;Instellingen!$B$7),1,0)</f>
        <v/>
      </c>
      <c r="E15910" s="15">
        <f>COUNTIF(tData[BezoekStart],"&lt;"&amp;($A15910+1/24))-COUNTIF(tData[BezoekEind],"&lt;="&amp;$A15910)</f>
        <v/>
      </c>
      <c r="F15910" s="15">
        <f>COUNTIF(tData[BezoekLangStart],"&lt;"&amp;($A15910+1/24))-COUNTIF(tData[BezoekLangEind],"&lt;="&amp;$A15910)</f>
        <v/>
      </c>
      <c r="G15910" s="15">
        <f>IF($D15910=1,$B15910*100+$C15910,-1)</f>
        <v/>
      </c>
      <c r="H15910" s="15">
        <f>IF($D15910=1,$B15910,-1)</f>
        <v/>
      </c>
      <c r="I15910" s="15">
        <f>IF($D15910=1,$C15910,-1)</f>
        <v/>
      </c>
    </row>
    <row r="15911">
      <c r="A15911" s="33" t="n">
        <v>45954.83333333334</v>
      </c>
      <c r="B15911" s="15">
        <f>WEEKDAY($A15911,2)</f>
        <v/>
      </c>
      <c r="C15911" s="15">
        <f>HOUR($A15911)</f>
        <v/>
      </c>
      <c r="D15911" s="15">
        <f>IF(AND($A15911&gt;=Instellingen!$B$6,$A15911&lt;Instellingen!$B$7),1,0)</f>
        <v/>
      </c>
      <c r="E15911" s="15">
        <f>COUNTIF(tData[BezoekStart],"&lt;"&amp;($A15911+1/24))-COUNTIF(tData[BezoekEind],"&lt;="&amp;$A15911)</f>
        <v/>
      </c>
      <c r="F15911" s="15">
        <f>COUNTIF(tData[BezoekLangStart],"&lt;"&amp;($A15911+1/24))-COUNTIF(tData[BezoekLangEind],"&lt;="&amp;$A15911)</f>
        <v/>
      </c>
      <c r="G15911" s="15">
        <f>IF($D15911=1,$B15911*100+$C15911,-1)</f>
        <v/>
      </c>
      <c r="H15911" s="15">
        <f>IF($D15911=1,$B15911,-1)</f>
        <v/>
      </c>
      <c r="I15911" s="15">
        <f>IF($D15911=1,$C15911,-1)</f>
        <v/>
      </c>
    </row>
    <row r="15912">
      <c r="A15912" s="33" t="n">
        <v>45954.875</v>
      </c>
      <c r="B15912" s="15">
        <f>WEEKDAY($A15912,2)</f>
        <v/>
      </c>
      <c r="C15912" s="15">
        <f>HOUR($A15912)</f>
        <v/>
      </c>
      <c r="D15912" s="15">
        <f>IF(AND($A15912&gt;=Instellingen!$B$6,$A15912&lt;Instellingen!$B$7),1,0)</f>
        <v/>
      </c>
      <c r="E15912" s="15">
        <f>COUNTIF(tData[BezoekStart],"&lt;"&amp;($A15912+1/24))-COUNTIF(tData[BezoekEind],"&lt;="&amp;$A15912)</f>
        <v/>
      </c>
      <c r="F15912" s="15">
        <f>COUNTIF(tData[BezoekLangStart],"&lt;"&amp;($A15912+1/24))-COUNTIF(tData[BezoekLangEind],"&lt;="&amp;$A15912)</f>
        <v/>
      </c>
      <c r="G15912" s="15">
        <f>IF($D15912=1,$B15912*100+$C15912,-1)</f>
        <v/>
      </c>
      <c r="H15912" s="15">
        <f>IF($D15912=1,$B15912,-1)</f>
        <v/>
      </c>
      <c r="I15912" s="15">
        <f>IF($D15912=1,$C15912,-1)</f>
        <v/>
      </c>
    </row>
    <row r="15913">
      <c r="A15913" s="33" t="n">
        <v>45954.91666666666</v>
      </c>
      <c r="B15913" s="15">
        <f>WEEKDAY($A15913,2)</f>
        <v/>
      </c>
      <c r="C15913" s="15">
        <f>HOUR($A15913)</f>
        <v/>
      </c>
      <c r="D15913" s="15">
        <f>IF(AND($A15913&gt;=Instellingen!$B$6,$A15913&lt;Instellingen!$B$7),1,0)</f>
        <v/>
      </c>
      <c r="E15913" s="15">
        <f>COUNTIF(tData[BezoekStart],"&lt;"&amp;($A15913+1/24))-COUNTIF(tData[BezoekEind],"&lt;="&amp;$A15913)</f>
        <v/>
      </c>
      <c r="F15913" s="15">
        <f>COUNTIF(tData[BezoekLangStart],"&lt;"&amp;($A15913+1/24))-COUNTIF(tData[BezoekLangEind],"&lt;="&amp;$A15913)</f>
        <v/>
      </c>
      <c r="G15913" s="15">
        <f>IF($D15913=1,$B15913*100+$C15913,-1)</f>
        <v/>
      </c>
      <c r="H15913" s="15">
        <f>IF($D15913=1,$B15913,-1)</f>
        <v/>
      </c>
      <c r="I15913" s="15">
        <f>IF($D15913=1,$C15913,-1)</f>
        <v/>
      </c>
    </row>
    <row r="15914">
      <c r="A15914" s="33" t="n">
        <v>45954.95833333334</v>
      </c>
      <c r="B15914" s="15">
        <f>WEEKDAY($A15914,2)</f>
        <v/>
      </c>
      <c r="C15914" s="15">
        <f>HOUR($A15914)</f>
        <v/>
      </c>
      <c r="D15914" s="15">
        <f>IF(AND($A15914&gt;=Instellingen!$B$6,$A15914&lt;Instellingen!$B$7),1,0)</f>
        <v/>
      </c>
      <c r="E15914" s="15">
        <f>COUNTIF(tData[BezoekStart],"&lt;"&amp;($A15914+1/24))-COUNTIF(tData[BezoekEind],"&lt;="&amp;$A15914)</f>
        <v/>
      </c>
      <c r="F15914" s="15">
        <f>COUNTIF(tData[BezoekLangStart],"&lt;"&amp;($A15914+1/24))-COUNTIF(tData[BezoekLangEind],"&lt;="&amp;$A15914)</f>
        <v/>
      </c>
      <c r="G15914" s="15">
        <f>IF($D15914=1,$B15914*100+$C15914,-1)</f>
        <v/>
      </c>
      <c r="H15914" s="15">
        <f>IF($D15914=1,$B15914,-1)</f>
        <v/>
      </c>
      <c r="I15914" s="15">
        <f>IF($D15914=1,$C15914,-1)</f>
        <v/>
      </c>
    </row>
    <row r="15915">
      <c r="A15915" s="33" t="n">
        <v>45955</v>
      </c>
      <c r="B15915" s="15">
        <f>WEEKDAY($A15915,2)</f>
        <v/>
      </c>
      <c r="C15915" s="15">
        <f>HOUR($A15915)</f>
        <v/>
      </c>
      <c r="D15915" s="15">
        <f>IF(AND($A15915&gt;=Instellingen!$B$6,$A15915&lt;Instellingen!$B$7),1,0)</f>
        <v/>
      </c>
      <c r="E15915" s="15">
        <f>COUNTIF(tData[BezoekStart],"&lt;"&amp;($A15915+1/24))-COUNTIF(tData[BezoekEind],"&lt;="&amp;$A15915)</f>
        <v/>
      </c>
      <c r="F15915" s="15">
        <f>COUNTIF(tData[BezoekLangStart],"&lt;"&amp;($A15915+1/24))-COUNTIF(tData[BezoekLangEind],"&lt;="&amp;$A15915)</f>
        <v/>
      </c>
      <c r="G15915" s="15">
        <f>IF($D15915=1,$B15915*100+$C15915,-1)</f>
        <v/>
      </c>
      <c r="H15915" s="15">
        <f>IF($D15915=1,$B15915,-1)</f>
        <v/>
      </c>
      <c r="I15915" s="15">
        <f>IF($D15915=1,$C15915,-1)</f>
        <v/>
      </c>
    </row>
    <row r="15916">
      <c r="A15916" s="33" t="n">
        <v>45955.04166666666</v>
      </c>
      <c r="B15916" s="15">
        <f>WEEKDAY($A15916,2)</f>
        <v/>
      </c>
      <c r="C15916" s="15">
        <f>HOUR($A15916)</f>
        <v/>
      </c>
      <c r="D15916" s="15">
        <f>IF(AND($A15916&gt;=Instellingen!$B$6,$A15916&lt;Instellingen!$B$7),1,0)</f>
        <v/>
      </c>
      <c r="E15916" s="15">
        <f>COUNTIF(tData[BezoekStart],"&lt;"&amp;($A15916+1/24))-COUNTIF(tData[BezoekEind],"&lt;="&amp;$A15916)</f>
        <v/>
      </c>
      <c r="F15916" s="15">
        <f>COUNTIF(tData[BezoekLangStart],"&lt;"&amp;($A15916+1/24))-COUNTIF(tData[BezoekLangEind],"&lt;="&amp;$A15916)</f>
        <v/>
      </c>
      <c r="G15916" s="15">
        <f>IF($D15916=1,$B15916*100+$C15916,-1)</f>
        <v/>
      </c>
      <c r="H15916" s="15">
        <f>IF($D15916=1,$B15916,-1)</f>
        <v/>
      </c>
      <c r="I15916" s="15">
        <f>IF($D15916=1,$C15916,-1)</f>
        <v/>
      </c>
    </row>
    <row r="15917">
      <c r="A15917" s="33" t="n">
        <v>45955.08333333334</v>
      </c>
      <c r="B15917" s="15">
        <f>WEEKDAY($A15917,2)</f>
        <v/>
      </c>
      <c r="C15917" s="15">
        <f>HOUR($A15917)</f>
        <v/>
      </c>
      <c r="D15917" s="15">
        <f>IF(AND($A15917&gt;=Instellingen!$B$6,$A15917&lt;Instellingen!$B$7),1,0)</f>
        <v/>
      </c>
      <c r="E15917" s="15">
        <f>COUNTIF(tData[BezoekStart],"&lt;"&amp;($A15917+1/24))-COUNTIF(tData[BezoekEind],"&lt;="&amp;$A15917)</f>
        <v/>
      </c>
      <c r="F15917" s="15">
        <f>COUNTIF(tData[BezoekLangStart],"&lt;"&amp;($A15917+1/24))-COUNTIF(tData[BezoekLangEind],"&lt;="&amp;$A15917)</f>
        <v/>
      </c>
      <c r="G15917" s="15">
        <f>IF($D15917=1,$B15917*100+$C15917,-1)</f>
        <v/>
      </c>
      <c r="H15917" s="15">
        <f>IF($D15917=1,$B15917,-1)</f>
        <v/>
      </c>
      <c r="I15917" s="15">
        <f>IF($D15917=1,$C15917,-1)</f>
        <v/>
      </c>
    </row>
    <row r="15918">
      <c r="A15918" s="33" t="n">
        <v>45955.125</v>
      </c>
      <c r="B15918" s="15">
        <f>WEEKDAY($A15918,2)</f>
        <v/>
      </c>
      <c r="C15918" s="15">
        <f>HOUR($A15918)</f>
        <v/>
      </c>
      <c r="D15918" s="15">
        <f>IF(AND($A15918&gt;=Instellingen!$B$6,$A15918&lt;Instellingen!$B$7),1,0)</f>
        <v/>
      </c>
      <c r="E15918" s="15">
        <f>COUNTIF(tData[BezoekStart],"&lt;"&amp;($A15918+1/24))-COUNTIF(tData[BezoekEind],"&lt;="&amp;$A15918)</f>
        <v/>
      </c>
      <c r="F15918" s="15">
        <f>COUNTIF(tData[BezoekLangStart],"&lt;"&amp;($A15918+1/24))-COUNTIF(tData[BezoekLangEind],"&lt;="&amp;$A15918)</f>
        <v/>
      </c>
      <c r="G15918" s="15">
        <f>IF($D15918=1,$B15918*100+$C15918,-1)</f>
        <v/>
      </c>
      <c r="H15918" s="15">
        <f>IF($D15918=1,$B15918,-1)</f>
        <v/>
      </c>
      <c r="I15918" s="15">
        <f>IF($D15918=1,$C15918,-1)</f>
        <v/>
      </c>
    </row>
    <row r="15919">
      <c r="A15919" s="33" t="n">
        <v>45955.16666666666</v>
      </c>
      <c r="B15919" s="15">
        <f>WEEKDAY($A15919,2)</f>
        <v/>
      </c>
      <c r="C15919" s="15">
        <f>HOUR($A15919)</f>
        <v/>
      </c>
      <c r="D15919" s="15">
        <f>IF(AND($A15919&gt;=Instellingen!$B$6,$A15919&lt;Instellingen!$B$7),1,0)</f>
        <v/>
      </c>
      <c r="E15919" s="15">
        <f>COUNTIF(tData[BezoekStart],"&lt;"&amp;($A15919+1/24))-COUNTIF(tData[BezoekEind],"&lt;="&amp;$A15919)</f>
        <v/>
      </c>
      <c r="F15919" s="15">
        <f>COUNTIF(tData[BezoekLangStart],"&lt;"&amp;($A15919+1/24))-COUNTIF(tData[BezoekLangEind],"&lt;="&amp;$A15919)</f>
        <v/>
      </c>
      <c r="G15919" s="15">
        <f>IF($D15919=1,$B15919*100+$C15919,-1)</f>
        <v/>
      </c>
      <c r="H15919" s="15">
        <f>IF($D15919=1,$B15919,-1)</f>
        <v/>
      </c>
      <c r="I15919" s="15">
        <f>IF($D15919=1,$C15919,-1)</f>
        <v/>
      </c>
    </row>
    <row r="15920">
      <c r="A15920" s="33" t="n">
        <v>45955.20833333334</v>
      </c>
      <c r="B15920" s="15">
        <f>WEEKDAY($A15920,2)</f>
        <v/>
      </c>
      <c r="C15920" s="15">
        <f>HOUR($A15920)</f>
        <v/>
      </c>
      <c r="D15920" s="15">
        <f>IF(AND($A15920&gt;=Instellingen!$B$6,$A15920&lt;Instellingen!$B$7),1,0)</f>
        <v/>
      </c>
      <c r="E15920" s="15">
        <f>COUNTIF(tData[BezoekStart],"&lt;"&amp;($A15920+1/24))-COUNTIF(tData[BezoekEind],"&lt;="&amp;$A15920)</f>
        <v/>
      </c>
      <c r="F15920" s="15">
        <f>COUNTIF(tData[BezoekLangStart],"&lt;"&amp;($A15920+1/24))-COUNTIF(tData[BezoekLangEind],"&lt;="&amp;$A15920)</f>
        <v/>
      </c>
      <c r="G15920" s="15">
        <f>IF($D15920=1,$B15920*100+$C15920,-1)</f>
        <v/>
      </c>
      <c r="H15920" s="15">
        <f>IF($D15920=1,$B15920,-1)</f>
        <v/>
      </c>
      <c r="I15920" s="15">
        <f>IF($D15920=1,$C15920,-1)</f>
        <v/>
      </c>
    </row>
    <row r="15921">
      <c r="A15921" s="33" t="n">
        <v>45955.25</v>
      </c>
      <c r="B15921" s="15">
        <f>WEEKDAY($A15921,2)</f>
        <v/>
      </c>
      <c r="C15921" s="15">
        <f>HOUR($A15921)</f>
        <v/>
      </c>
      <c r="D15921" s="15">
        <f>IF(AND($A15921&gt;=Instellingen!$B$6,$A15921&lt;Instellingen!$B$7),1,0)</f>
        <v/>
      </c>
      <c r="E15921" s="15">
        <f>COUNTIF(tData[BezoekStart],"&lt;"&amp;($A15921+1/24))-COUNTIF(tData[BezoekEind],"&lt;="&amp;$A15921)</f>
        <v/>
      </c>
      <c r="F15921" s="15">
        <f>COUNTIF(tData[BezoekLangStart],"&lt;"&amp;($A15921+1/24))-COUNTIF(tData[BezoekLangEind],"&lt;="&amp;$A15921)</f>
        <v/>
      </c>
      <c r="G15921" s="15">
        <f>IF($D15921=1,$B15921*100+$C15921,-1)</f>
        <v/>
      </c>
      <c r="H15921" s="15">
        <f>IF($D15921=1,$B15921,-1)</f>
        <v/>
      </c>
      <c r="I15921" s="15">
        <f>IF($D15921=1,$C15921,-1)</f>
        <v/>
      </c>
    </row>
    <row r="15922">
      <c r="A15922" s="33" t="n">
        <v>45955.29166666666</v>
      </c>
      <c r="B15922" s="15">
        <f>WEEKDAY($A15922,2)</f>
        <v/>
      </c>
      <c r="C15922" s="15">
        <f>HOUR($A15922)</f>
        <v/>
      </c>
      <c r="D15922" s="15">
        <f>IF(AND($A15922&gt;=Instellingen!$B$6,$A15922&lt;Instellingen!$B$7),1,0)</f>
        <v/>
      </c>
      <c r="E15922" s="15">
        <f>COUNTIF(tData[BezoekStart],"&lt;"&amp;($A15922+1/24))-COUNTIF(tData[BezoekEind],"&lt;="&amp;$A15922)</f>
        <v/>
      </c>
      <c r="F15922" s="15">
        <f>COUNTIF(tData[BezoekLangStart],"&lt;"&amp;($A15922+1/24))-COUNTIF(tData[BezoekLangEind],"&lt;="&amp;$A15922)</f>
        <v/>
      </c>
      <c r="G15922" s="15">
        <f>IF($D15922=1,$B15922*100+$C15922,-1)</f>
        <v/>
      </c>
      <c r="H15922" s="15">
        <f>IF($D15922=1,$B15922,-1)</f>
        <v/>
      </c>
      <c r="I15922" s="15">
        <f>IF($D15922=1,$C15922,-1)</f>
        <v/>
      </c>
    </row>
    <row r="15923">
      <c r="A15923" s="33" t="n">
        <v>45955.33333333334</v>
      </c>
      <c r="B15923" s="15">
        <f>WEEKDAY($A15923,2)</f>
        <v/>
      </c>
      <c r="C15923" s="15">
        <f>HOUR($A15923)</f>
        <v/>
      </c>
      <c r="D15923" s="15">
        <f>IF(AND($A15923&gt;=Instellingen!$B$6,$A15923&lt;Instellingen!$B$7),1,0)</f>
        <v/>
      </c>
      <c r="E15923" s="15">
        <f>COUNTIF(tData[BezoekStart],"&lt;"&amp;($A15923+1/24))-COUNTIF(tData[BezoekEind],"&lt;="&amp;$A15923)</f>
        <v/>
      </c>
      <c r="F15923" s="15">
        <f>COUNTIF(tData[BezoekLangStart],"&lt;"&amp;($A15923+1/24))-COUNTIF(tData[BezoekLangEind],"&lt;="&amp;$A15923)</f>
        <v/>
      </c>
      <c r="G15923" s="15">
        <f>IF($D15923=1,$B15923*100+$C15923,-1)</f>
        <v/>
      </c>
      <c r="H15923" s="15">
        <f>IF($D15923=1,$B15923,-1)</f>
        <v/>
      </c>
      <c r="I15923" s="15">
        <f>IF($D15923=1,$C15923,-1)</f>
        <v/>
      </c>
    </row>
    <row r="15924">
      <c r="A15924" s="33" t="n">
        <v>45955.375</v>
      </c>
      <c r="B15924" s="15">
        <f>WEEKDAY($A15924,2)</f>
        <v/>
      </c>
      <c r="C15924" s="15">
        <f>HOUR($A15924)</f>
        <v/>
      </c>
      <c r="D15924" s="15">
        <f>IF(AND($A15924&gt;=Instellingen!$B$6,$A15924&lt;Instellingen!$B$7),1,0)</f>
        <v/>
      </c>
      <c r="E15924" s="15">
        <f>COUNTIF(tData[BezoekStart],"&lt;"&amp;($A15924+1/24))-COUNTIF(tData[BezoekEind],"&lt;="&amp;$A15924)</f>
        <v/>
      </c>
      <c r="F15924" s="15">
        <f>COUNTIF(tData[BezoekLangStart],"&lt;"&amp;($A15924+1/24))-COUNTIF(tData[BezoekLangEind],"&lt;="&amp;$A15924)</f>
        <v/>
      </c>
      <c r="G15924" s="15">
        <f>IF($D15924=1,$B15924*100+$C15924,-1)</f>
        <v/>
      </c>
      <c r="H15924" s="15">
        <f>IF($D15924=1,$B15924,-1)</f>
        <v/>
      </c>
      <c r="I15924" s="15">
        <f>IF($D15924=1,$C15924,-1)</f>
        <v/>
      </c>
    </row>
    <row r="15925">
      <c r="A15925" s="33" t="n">
        <v>45955.41666666666</v>
      </c>
      <c r="B15925" s="15">
        <f>WEEKDAY($A15925,2)</f>
        <v/>
      </c>
      <c r="C15925" s="15">
        <f>HOUR($A15925)</f>
        <v/>
      </c>
      <c r="D15925" s="15">
        <f>IF(AND($A15925&gt;=Instellingen!$B$6,$A15925&lt;Instellingen!$B$7),1,0)</f>
        <v/>
      </c>
      <c r="E15925" s="15">
        <f>COUNTIF(tData[BezoekStart],"&lt;"&amp;($A15925+1/24))-COUNTIF(tData[BezoekEind],"&lt;="&amp;$A15925)</f>
        <v/>
      </c>
      <c r="F15925" s="15">
        <f>COUNTIF(tData[BezoekLangStart],"&lt;"&amp;($A15925+1/24))-COUNTIF(tData[BezoekLangEind],"&lt;="&amp;$A15925)</f>
        <v/>
      </c>
      <c r="G15925" s="15">
        <f>IF($D15925=1,$B15925*100+$C15925,-1)</f>
        <v/>
      </c>
      <c r="H15925" s="15">
        <f>IF($D15925=1,$B15925,-1)</f>
        <v/>
      </c>
      <c r="I15925" s="15">
        <f>IF($D15925=1,$C15925,-1)</f>
        <v/>
      </c>
    </row>
    <row r="15926">
      <c r="A15926" s="33" t="n">
        <v>45955.45833333334</v>
      </c>
      <c r="B15926" s="15">
        <f>WEEKDAY($A15926,2)</f>
        <v/>
      </c>
      <c r="C15926" s="15">
        <f>HOUR($A15926)</f>
        <v/>
      </c>
      <c r="D15926" s="15">
        <f>IF(AND($A15926&gt;=Instellingen!$B$6,$A15926&lt;Instellingen!$B$7),1,0)</f>
        <v/>
      </c>
      <c r="E15926" s="15">
        <f>COUNTIF(tData[BezoekStart],"&lt;"&amp;($A15926+1/24))-COUNTIF(tData[BezoekEind],"&lt;="&amp;$A15926)</f>
        <v/>
      </c>
      <c r="F15926" s="15">
        <f>COUNTIF(tData[BezoekLangStart],"&lt;"&amp;($A15926+1/24))-COUNTIF(tData[BezoekLangEind],"&lt;="&amp;$A15926)</f>
        <v/>
      </c>
      <c r="G15926" s="15">
        <f>IF($D15926=1,$B15926*100+$C15926,-1)</f>
        <v/>
      </c>
      <c r="H15926" s="15">
        <f>IF($D15926=1,$B15926,-1)</f>
        <v/>
      </c>
      <c r="I15926" s="15">
        <f>IF($D15926=1,$C15926,-1)</f>
        <v/>
      </c>
    </row>
    <row r="15927">
      <c r="A15927" s="33" t="n">
        <v>45955.5</v>
      </c>
      <c r="B15927" s="15">
        <f>WEEKDAY($A15927,2)</f>
        <v/>
      </c>
      <c r="C15927" s="15">
        <f>HOUR($A15927)</f>
        <v/>
      </c>
      <c r="D15927" s="15">
        <f>IF(AND($A15927&gt;=Instellingen!$B$6,$A15927&lt;Instellingen!$B$7),1,0)</f>
        <v/>
      </c>
      <c r="E15927" s="15">
        <f>COUNTIF(tData[BezoekStart],"&lt;"&amp;($A15927+1/24))-COUNTIF(tData[BezoekEind],"&lt;="&amp;$A15927)</f>
        <v/>
      </c>
      <c r="F15927" s="15">
        <f>COUNTIF(tData[BezoekLangStart],"&lt;"&amp;($A15927+1/24))-COUNTIF(tData[BezoekLangEind],"&lt;="&amp;$A15927)</f>
        <v/>
      </c>
      <c r="G15927" s="15">
        <f>IF($D15927=1,$B15927*100+$C15927,-1)</f>
        <v/>
      </c>
      <c r="H15927" s="15">
        <f>IF($D15927=1,$B15927,-1)</f>
        <v/>
      </c>
      <c r="I15927" s="15">
        <f>IF($D15927=1,$C15927,-1)</f>
        <v/>
      </c>
    </row>
    <row r="15928">
      <c r="A15928" s="33" t="n">
        <v>45955.54166666666</v>
      </c>
      <c r="B15928" s="15">
        <f>WEEKDAY($A15928,2)</f>
        <v/>
      </c>
      <c r="C15928" s="15">
        <f>HOUR($A15928)</f>
        <v/>
      </c>
      <c r="D15928" s="15">
        <f>IF(AND($A15928&gt;=Instellingen!$B$6,$A15928&lt;Instellingen!$B$7),1,0)</f>
        <v/>
      </c>
      <c r="E15928" s="15">
        <f>COUNTIF(tData[BezoekStart],"&lt;"&amp;($A15928+1/24))-COUNTIF(tData[BezoekEind],"&lt;="&amp;$A15928)</f>
        <v/>
      </c>
      <c r="F15928" s="15">
        <f>COUNTIF(tData[BezoekLangStart],"&lt;"&amp;($A15928+1/24))-COUNTIF(tData[BezoekLangEind],"&lt;="&amp;$A15928)</f>
        <v/>
      </c>
      <c r="G15928" s="15">
        <f>IF($D15928=1,$B15928*100+$C15928,-1)</f>
        <v/>
      </c>
      <c r="H15928" s="15">
        <f>IF($D15928=1,$B15928,-1)</f>
        <v/>
      </c>
      <c r="I15928" s="15">
        <f>IF($D15928=1,$C15928,-1)</f>
        <v/>
      </c>
    </row>
    <row r="15929">
      <c r="A15929" s="33" t="n">
        <v>45955.58333333334</v>
      </c>
      <c r="B15929" s="15">
        <f>WEEKDAY($A15929,2)</f>
        <v/>
      </c>
      <c r="C15929" s="15">
        <f>HOUR($A15929)</f>
        <v/>
      </c>
      <c r="D15929" s="15">
        <f>IF(AND($A15929&gt;=Instellingen!$B$6,$A15929&lt;Instellingen!$B$7),1,0)</f>
        <v/>
      </c>
      <c r="E15929" s="15">
        <f>COUNTIF(tData[BezoekStart],"&lt;"&amp;($A15929+1/24))-COUNTIF(tData[BezoekEind],"&lt;="&amp;$A15929)</f>
        <v/>
      </c>
      <c r="F15929" s="15">
        <f>COUNTIF(tData[BezoekLangStart],"&lt;"&amp;($A15929+1/24))-COUNTIF(tData[BezoekLangEind],"&lt;="&amp;$A15929)</f>
        <v/>
      </c>
      <c r="G15929" s="15">
        <f>IF($D15929=1,$B15929*100+$C15929,-1)</f>
        <v/>
      </c>
      <c r="H15929" s="15">
        <f>IF($D15929=1,$B15929,-1)</f>
        <v/>
      </c>
      <c r="I15929" s="15">
        <f>IF($D15929=1,$C15929,-1)</f>
        <v/>
      </c>
    </row>
    <row r="15930">
      <c r="A15930" s="33" t="n">
        <v>45955.625</v>
      </c>
      <c r="B15930" s="15">
        <f>WEEKDAY($A15930,2)</f>
        <v/>
      </c>
      <c r="C15930" s="15">
        <f>HOUR($A15930)</f>
        <v/>
      </c>
      <c r="D15930" s="15">
        <f>IF(AND($A15930&gt;=Instellingen!$B$6,$A15930&lt;Instellingen!$B$7),1,0)</f>
        <v/>
      </c>
      <c r="E15930" s="15">
        <f>COUNTIF(tData[BezoekStart],"&lt;"&amp;($A15930+1/24))-COUNTIF(tData[BezoekEind],"&lt;="&amp;$A15930)</f>
        <v/>
      </c>
      <c r="F15930" s="15">
        <f>COUNTIF(tData[BezoekLangStart],"&lt;"&amp;($A15930+1/24))-COUNTIF(tData[BezoekLangEind],"&lt;="&amp;$A15930)</f>
        <v/>
      </c>
      <c r="G15930" s="15">
        <f>IF($D15930=1,$B15930*100+$C15930,-1)</f>
        <v/>
      </c>
      <c r="H15930" s="15">
        <f>IF($D15930=1,$B15930,-1)</f>
        <v/>
      </c>
      <c r="I15930" s="15">
        <f>IF($D15930=1,$C15930,-1)</f>
        <v/>
      </c>
    </row>
    <row r="15931">
      <c r="A15931" s="33" t="n">
        <v>45955.66666666666</v>
      </c>
      <c r="B15931" s="15">
        <f>WEEKDAY($A15931,2)</f>
        <v/>
      </c>
      <c r="C15931" s="15">
        <f>HOUR($A15931)</f>
        <v/>
      </c>
      <c r="D15931" s="15">
        <f>IF(AND($A15931&gt;=Instellingen!$B$6,$A15931&lt;Instellingen!$B$7),1,0)</f>
        <v/>
      </c>
      <c r="E15931" s="15">
        <f>COUNTIF(tData[BezoekStart],"&lt;"&amp;($A15931+1/24))-COUNTIF(tData[BezoekEind],"&lt;="&amp;$A15931)</f>
        <v/>
      </c>
      <c r="F15931" s="15">
        <f>COUNTIF(tData[BezoekLangStart],"&lt;"&amp;($A15931+1/24))-COUNTIF(tData[BezoekLangEind],"&lt;="&amp;$A15931)</f>
        <v/>
      </c>
      <c r="G15931" s="15">
        <f>IF($D15931=1,$B15931*100+$C15931,-1)</f>
        <v/>
      </c>
      <c r="H15931" s="15">
        <f>IF($D15931=1,$B15931,-1)</f>
        <v/>
      </c>
      <c r="I15931" s="15">
        <f>IF($D15931=1,$C15931,-1)</f>
        <v/>
      </c>
    </row>
    <row r="15932">
      <c r="A15932" s="33" t="n">
        <v>45955.70833333334</v>
      </c>
      <c r="B15932" s="15">
        <f>WEEKDAY($A15932,2)</f>
        <v/>
      </c>
      <c r="C15932" s="15">
        <f>HOUR($A15932)</f>
        <v/>
      </c>
      <c r="D15932" s="15">
        <f>IF(AND($A15932&gt;=Instellingen!$B$6,$A15932&lt;Instellingen!$B$7),1,0)</f>
        <v/>
      </c>
      <c r="E15932" s="15">
        <f>COUNTIF(tData[BezoekStart],"&lt;"&amp;($A15932+1/24))-COUNTIF(tData[BezoekEind],"&lt;="&amp;$A15932)</f>
        <v/>
      </c>
      <c r="F15932" s="15">
        <f>COUNTIF(tData[BezoekLangStart],"&lt;"&amp;($A15932+1/24))-COUNTIF(tData[BezoekLangEind],"&lt;="&amp;$A15932)</f>
        <v/>
      </c>
      <c r="G15932" s="15">
        <f>IF($D15932=1,$B15932*100+$C15932,-1)</f>
        <v/>
      </c>
      <c r="H15932" s="15">
        <f>IF($D15932=1,$B15932,-1)</f>
        <v/>
      </c>
      <c r="I15932" s="15">
        <f>IF($D15932=1,$C15932,-1)</f>
        <v/>
      </c>
    </row>
    <row r="15933">
      <c r="A15933" s="33" t="n">
        <v>45955.75</v>
      </c>
      <c r="B15933" s="15">
        <f>WEEKDAY($A15933,2)</f>
        <v/>
      </c>
      <c r="C15933" s="15">
        <f>HOUR($A15933)</f>
        <v/>
      </c>
      <c r="D15933" s="15">
        <f>IF(AND($A15933&gt;=Instellingen!$B$6,$A15933&lt;Instellingen!$B$7),1,0)</f>
        <v/>
      </c>
      <c r="E15933" s="15">
        <f>COUNTIF(tData[BezoekStart],"&lt;"&amp;($A15933+1/24))-COUNTIF(tData[BezoekEind],"&lt;="&amp;$A15933)</f>
        <v/>
      </c>
      <c r="F15933" s="15">
        <f>COUNTIF(tData[BezoekLangStart],"&lt;"&amp;($A15933+1/24))-COUNTIF(tData[BezoekLangEind],"&lt;="&amp;$A15933)</f>
        <v/>
      </c>
      <c r="G15933" s="15">
        <f>IF($D15933=1,$B15933*100+$C15933,-1)</f>
        <v/>
      </c>
      <c r="H15933" s="15">
        <f>IF($D15933=1,$B15933,-1)</f>
        <v/>
      </c>
      <c r="I15933" s="15">
        <f>IF($D15933=1,$C15933,-1)</f>
        <v/>
      </c>
    </row>
    <row r="15934">
      <c r="A15934" s="33" t="n">
        <v>45955.79166666666</v>
      </c>
      <c r="B15934" s="15">
        <f>WEEKDAY($A15934,2)</f>
        <v/>
      </c>
      <c r="C15934" s="15">
        <f>HOUR($A15934)</f>
        <v/>
      </c>
      <c r="D15934" s="15">
        <f>IF(AND($A15934&gt;=Instellingen!$B$6,$A15934&lt;Instellingen!$B$7),1,0)</f>
        <v/>
      </c>
      <c r="E15934" s="15">
        <f>COUNTIF(tData[BezoekStart],"&lt;"&amp;($A15934+1/24))-COUNTIF(tData[BezoekEind],"&lt;="&amp;$A15934)</f>
        <v/>
      </c>
      <c r="F15934" s="15">
        <f>COUNTIF(tData[BezoekLangStart],"&lt;"&amp;($A15934+1/24))-COUNTIF(tData[BezoekLangEind],"&lt;="&amp;$A15934)</f>
        <v/>
      </c>
      <c r="G15934" s="15">
        <f>IF($D15934=1,$B15934*100+$C15934,-1)</f>
        <v/>
      </c>
      <c r="H15934" s="15">
        <f>IF($D15934=1,$B15934,-1)</f>
        <v/>
      </c>
      <c r="I15934" s="15">
        <f>IF($D15934=1,$C15934,-1)</f>
        <v/>
      </c>
    </row>
    <row r="15935">
      <c r="A15935" s="33" t="n">
        <v>45955.83333333334</v>
      </c>
      <c r="B15935" s="15">
        <f>WEEKDAY($A15935,2)</f>
        <v/>
      </c>
      <c r="C15935" s="15">
        <f>HOUR($A15935)</f>
        <v/>
      </c>
      <c r="D15935" s="15">
        <f>IF(AND($A15935&gt;=Instellingen!$B$6,$A15935&lt;Instellingen!$B$7),1,0)</f>
        <v/>
      </c>
      <c r="E15935" s="15">
        <f>COUNTIF(tData[BezoekStart],"&lt;"&amp;($A15935+1/24))-COUNTIF(tData[BezoekEind],"&lt;="&amp;$A15935)</f>
        <v/>
      </c>
      <c r="F15935" s="15">
        <f>COUNTIF(tData[BezoekLangStart],"&lt;"&amp;($A15935+1/24))-COUNTIF(tData[BezoekLangEind],"&lt;="&amp;$A15935)</f>
        <v/>
      </c>
      <c r="G15935" s="15">
        <f>IF($D15935=1,$B15935*100+$C15935,-1)</f>
        <v/>
      </c>
      <c r="H15935" s="15">
        <f>IF($D15935=1,$B15935,-1)</f>
        <v/>
      </c>
      <c r="I15935" s="15">
        <f>IF($D15935=1,$C15935,-1)</f>
        <v/>
      </c>
    </row>
    <row r="15936">
      <c r="A15936" s="33" t="n">
        <v>45955.875</v>
      </c>
      <c r="B15936" s="15">
        <f>WEEKDAY($A15936,2)</f>
        <v/>
      </c>
      <c r="C15936" s="15">
        <f>HOUR($A15936)</f>
        <v/>
      </c>
      <c r="D15936" s="15">
        <f>IF(AND($A15936&gt;=Instellingen!$B$6,$A15936&lt;Instellingen!$B$7),1,0)</f>
        <v/>
      </c>
      <c r="E15936" s="15">
        <f>COUNTIF(tData[BezoekStart],"&lt;"&amp;($A15936+1/24))-COUNTIF(tData[BezoekEind],"&lt;="&amp;$A15936)</f>
        <v/>
      </c>
      <c r="F15936" s="15">
        <f>COUNTIF(tData[BezoekLangStart],"&lt;"&amp;($A15936+1/24))-COUNTIF(tData[BezoekLangEind],"&lt;="&amp;$A15936)</f>
        <v/>
      </c>
      <c r="G15936" s="15">
        <f>IF($D15936=1,$B15936*100+$C15936,-1)</f>
        <v/>
      </c>
      <c r="H15936" s="15">
        <f>IF($D15936=1,$B15936,-1)</f>
        <v/>
      </c>
      <c r="I15936" s="15">
        <f>IF($D15936=1,$C15936,-1)</f>
        <v/>
      </c>
    </row>
    <row r="15937">
      <c r="A15937" s="33" t="n">
        <v>45955.91666666666</v>
      </c>
      <c r="B15937" s="15">
        <f>WEEKDAY($A15937,2)</f>
        <v/>
      </c>
      <c r="C15937" s="15">
        <f>HOUR($A15937)</f>
        <v/>
      </c>
      <c r="D15937" s="15">
        <f>IF(AND($A15937&gt;=Instellingen!$B$6,$A15937&lt;Instellingen!$B$7),1,0)</f>
        <v/>
      </c>
      <c r="E15937" s="15">
        <f>COUNTIF(tData[BezoekStart],"&lt;"&amp;($A15937+1/24))-COUNTIF(tData[BezoekEind],"&lt;="&amp;$A15937)</f>
        <v/>
      </c>
      <c r="F15937" s="15">
        <f>COUNTIF(tData[BezoekLangStart],"&lt;"&amp;($A15937+1/24))-COUNTIF(tData[BezoekLangEind],"&lt;="&amp;$A15937)</f>
        <v/>
      </c>
      <c r="G15937" s="15">
        <f>IF($D15937=1,$B15937*100+$C15937,-1)</f>
        <v/>
      </c>
      <c r="H15937" s="15">
        <f>IF($D15937=1,$B15937,-1)</f>
        <v/>
      </c>
      <c r="I15937" s="15">
        <f>IF($D15937=1,$C15937,-1)</f>
        <v/>
      </c>
    </row>
    <row r="15938">
      <c r="A15938" s="33" t="n">
        <v>45955.95833333334</v>
      </c>
      <c r="B15938" s="15">
        <f>WEEKDAY($A15938,2)</f>
        <v/>
      </c>
      <c r="C15938" s="15">
        <f>HOUR($A15938)</f>
        <v/>
      </c>
      <c r="D15938" s="15">
        <f>IF(AND($A15938&gt;=Instellingen!$B$6,$A15938&lt;Instellingen!$B$7),1,0)</f>
        <v/>
      </c>
      <c r="E15938" s="15">
        <f>COUNTIF(tData[BezoekStart],"&lt;"&amp;($A15938+1/24))-COUNTIF(tData[BezoekEind],"&lt;="&amp;$A15938)</f>
        <v/>
      </c>
      <c r="F15938" s="15">
        <f>COUNTIF(tData[BezoekLangStart],"&lt;"&amp;($A15938+1/24))-COUNTIF(tData[BezoekLangEind],"&lt;="&amp;$A15938)</f>
        <v/>
      </c>
      <c r="G15938" s="15">
        <f>IF($D15938=1,$B15938*100+$C15938,-1)</f>
        <v/>
      </c>
      <c r="H15938" s="15">
        <f>IF($D15938=1,$B15938,-1)</f>
        <v/>
      </c>
      <c r="I15938" s="15">
        <f>IF($D15938=1,$C15938,-1)</f>
        <v/>
      </c>
    </row>
    <row r="15939">
      <c r="A15939" s="33" t="n">
        <v>45956</v>
      </c>
      <c r="B15939" s="15">
        <f>WEEKDAY($A15939,2)</f>
        <v/>
      </c>
      <c r="C15939" s="15">
        <f>HOUR($A15939)</f>
        <v/>
      </c>
      <c r="D15939" s="15">
        <f>IF(AND($A15939&gt;=Instellingen!$B$6,$A15939&lt;Instellingen!$B$7),1,0)</f>
        <v/>
      </c>
      <c r="E15939" s="15">
        <f>COUNTIF(tData[BezoekStart],"&lt;"&amp;($A15939+1/24))-COUNTIF(tData[BezoekEind],"&lt;="&amp;$A15939)</f>
        <v/>
      </c>
      <c r="F15939" s="15">
        <f>COUNTIF(tData[BezoekLangStart],"&lt;"&amp;($A15939+1/24))-COUNTIF(tData[BezoekLangEind],"&lt;="&amp;$A15939)</f>
        <v/>
      </c>
      <c r="G15939" s="15">
        <f>IF($D15939=1,$B15939*100+$C15939,-1)</f>
        <v/>
      </c>
      <c r="H15939" s="15">
        <f>IF($D15939=1,$B15939,-1)</f>
        <v/>
      </c>
      <c r="I15939" s="15">
        <f>IF($D15939=1,$C15939,-1)</f>
        <v/>
      </c>
    </row>
    <row r="15940">
      <c r="A15940" s="33" t="n">
        <v>45956.04166666666</v>
      </c>
      <c r="B15940" s="15">
        <f>WEEKDAY($A15940,2)</f>
        <v/>
      </c>
      <c r="C15940" s="15">
        <f>HOUR($A15940)</f>
        <v/>
      </c>
      <c r="D15940" s="15">
        <f>IF(AND($A15940&gt;=Instellingen!$B$6,$A15940&lt;Instellingen!$B$7),1,0)</f>
        <v/>
      </c>
      <c r="E15940" s="15">
        <f>COUNTIF(tData[BezoekStart],"&lt;"&amp;($A15940+1/24))-COUNTIF(tData[BezoekEind],"&lt;="&amp;$A15940)</f>
        <v/>
      </c>
      <c r="F15940" s="15">
        <f>COUNTIF(tData[BezoekLangStart],"&lt;"&amp;($A15940+1/24))-COUNTIF(tData[BezoekLangEind],"&lt;="&amp;$A15940)</f>
        <v/>
      </c>
      <c r="G15940" s="15">
        <f>IF($D15940=1,$B15940*100+$C15940,-1)</f>
        <v/>
      </c>
      <c r="H15940" s="15">
        <f>IF($D15940=1,$B15940,-1)</f>
        <v/>
      </c>
      <c r="I15940" s="15">
        <f>IF($D15940=1,$C15940,-1)</f>
        <v/>
      </c>
    </row>
    <row r="15941">
      <c r="A15941" s="33" t="n">
        <v>45956.08333333334</v>
      </c>
      <c r="B15941" s="15">
        <f>WEEKDAY($A15941,2)</f>
        <v/>
      </c>
      <c r="C15941" s="15">
        <f>HOUR($A15941)</f>
        <v/>
      </c>
      <c r="D15941" s="15">
        <f>IF(AND($A15941&gt;=Instellingen!$B$6,$A15941&lt;Instellingen!$B$7),1,0)</f>
        <v/>
      </c>
      <c r="E15941" s="15">
        <f>COUNTIF(tData[BezoekStart],"&lt;"&amp;($A15941+1/24))-COUNTIF(tData[BezoekEind],"&lt;="&amp;$A15941)</f>
        <v/>
      </c>
      <c r="F15941" s="15">
        <f>COUNTIF(tData[BezoekLangStart],"&lt;"&amp;($A15941+1/24))-COUNTIF(tData[BezoekLangEind],"&lt;="&amp;$A15941)</f>
        <v/>
      </c>
      <c r="G15941" s="15">
        <f>IF($D15941=1,$B15941*100+$C15941,-1)</f>
        <v/>
      </c>
      <c r="H15941" s="15">
        <f>IF($D15941=1,$B15941,-1)</f>
        <v/>
      </c>
      <c r="I15941" s="15">
        <f>IF($D15941=1,$C15941,-1)</f>
        <v/>
      </c>
    </row>
    <row r="15942">
      <c r="A15942" s="33" t="n">
        <v>45956.125</v>
      </c>
      <c r="B15942" s="15">
        <f>WEEKDAY($A15942,2)</f>
        <v/>
      </c>
      <c r="C15942" s="15">
        <f>HOUR($A15942)</f>
        <v/>
      </c>
      <c r="D15942" s="15">
        <f>IF(AND($A15942&gt;=Instellingen!$B$6,$A15942&lt;Instellingen!$B$7),1,0)</f>
        <v/>
      </c>
      <c r="E15942" s="15">
        <f>COUNTIF(tData[BezoekStart],"&lt;"&amp;($A15942+1/24))-COUNTIF(tData[BezoekEind],"&lt;="&amp;$A15942)</f>
        <v/>
      </c>
      <c r="F15942" s="15">
        <f>COUNTIF(tData[BezoekLangStart],"&lt;"&amp;($A15942+1/24))-COUNTIF(tData[BezoekLangEind],"&lt;="&amp;$A15942)</f>
        <v/>
      </c>
      <c r="G15942" s="15">
        <f>IF($D15942=1,$B15942*100+$C15942,-1)</f>
        <v/>
      </c>
      <c r="H15942" s="15">
        <f>IF($D15942=1,$B15942,-1)</f>
        <v/>
      </c>
      <c r="I15942" s="15">
        <f>IF($D15942=1,$C15942,-1)</f>
        <v/>
      </c>
    </row>
    <row r="15943">
      <c r="A15943" s="33" t="n">
        <v>45956.16666666666</v>
      </c>
      <c r="B15943" s="15">
        <f>WEEKDAY($A15943,2)</f>
        <v/>
      </c>
      <c r="C15943" s="15">
        <f>HOUR($A15943)</f>
        <v/>
      </c>
      <c r="D15943" s="15">
        <f>IF(AND($A15943&gt;=Instellingen!$B$6,$A15943&lt;Instellingen!$B$7),1,0)</f>
        <v/>
      </c>
      <c r="E15943" s="15">
        <f>COUNTIF(tData[BezoekStart],"&lt;"&amp;($A15943+1/24))-COUNTIF(tData[BezoekEind],"&lt;="&amp;$A15943)</f>
        <v/>
      </c>
      <c r="F15943" s="15">
        <f>COUNTIF(tData[BezoekLangStart],"&lt;"&amp;($A15943+1/24))-COUNTIF(tData[BezoekLangEind],"&lt;="&amp;$A15943)</f>
        <v/>
      </c>
      <c r="G15943" s="15">
        <f>IF($D15943=1,$B15943*100+$C15943,-1)</f>
        <v/>
      </c>
      <c r="H15943" s="15">
        <f>IF($D15943=1,$B15943,-1)</f>
        <v/>
      </c>
      <c r="I15943" s="15">
        <f>IF($D15943=1,$C15943,-1)</f>
        <v/>
      </c>
    </row>
    <row r="15944">
      <c r="A15944" s="33" t="n">
        <v>45956.20833333334</v>
      </c>
      <c r="B15944" s="15">
        <f>WEEKDAY($A15944,2)</f>
        <v/>
      </c>
      <c r="C15944" s="15">
        <f>HOUR($A15944)</f>
        <v/>
      </c>
      <c r="D15944" s="15">
        <f>IF(AND($A15944&gt;=Instellingen!$B$6,$A15944&lt;Instellingen!$B$7),1,0)</f>
        <v/>
      </c>
      <c r="E15944" s="15">
        <f>COUNTIF(tData[BezoekStart],"&lt;"&amp;($A15944+1/24))-COUNTIF(tData[BezoekEind],"&lt;="&amp;$A15944)</f>
        <v/>
      </c>
      <c r="F15944" s="15">
        <f>COUNTIF(tData[BezoekLangStart],"&lt;"&amp;($A15944+1/24))-COUNTIF(tData[BezoekLangEind],"&lt;="&amp;$A15944)</f>
        <v/>
      </c>
      <c r="G15944" s="15">
        <f>IF($D15944=1,$B15944*100+$C15944,-1)</f>
        <v/>
      </c>
      <c r="H15944" s="15">
        <f>IF($D15944=1,$B15944,-1)</f>
        <v/>
      </c>
      <c r="I15944" s="15">
        <f>IF($D15944=1,$C15944,-1)</f>
        <v/>
      </c>
    </row>
    <row r="15945">
      <c r="A15945" s="33" t="n">
        <v>45956.25</v>
      </c>
      <c r="B15945" s="15">
        <f>WEEKDAY($A15945,2)</f>
        <v/>
      </c>
      <c r="C15945" s="15">
        <f>HOUR($A15945)</f>
        <v/>
      </c>
      <c r="D15945" s="15">
        <f>IF(AND($A15945&gt;=Instellingen!$B$6,$A15945&lt;Instellingen!$B$7),1,0)</f>
        <v/>
      </c>
      <c r="E15945" s="15">
        <f>COUNTIF(tData[BezoekStart],"&lt;"&amp;($A15945+1/24))-COUNTIF(tData[BezoekEind],"&lt;="&amp;$A15945)</f>
        <v/>
      </c>
      <c r="F15945" s="15">
        <f>COUNTIF(tData[BezoekLangStart],"&lt;"&amp;($A15945+1/24))-COUNTIF(tData[BezoekLangEind],"&lt;="&amp;$A15945)</f>
        <v/>
      </c>
      <c r="G15945" s="15">
        <f>IF($D15945=1,$B15945*100+$C15945,-1)</f>
        <v/>
      </c>
      <c r="H15945" s="15">
        <f>IF($D15945=1,$B15945,-1)</f>
        <v/>
      </c>
      <c r="I15945" s="15">
        <f>IF($D15945=1,$C15945,-1)</f>
        <v/>
      </c>
    </row>
    <row r="15946">
      <c r="A15946" s="33" t="n">
        <v>45956.29166666666</v>
      </c>
      <c r="B15946" s="15">
        <f>WEEKDAY($A15946,2)</f>
        <v/>
      </c>
      <c r="C15946" s="15">
        <f>HOUR($A15946)</f>
        <v/>
      </c>
      <c r="D15946" s="15">
        <f>IF(AND($A15946&gt;=Instellingen!$B$6,$A15946&lt;Instellingen!$B$7),1,0)</f>
        <v/>
      </c>
      <c r="E15946" s="15">
        <f>COUNTIF(tData[BezoekStart],"&lt;"&amp;($A15946+1/24))-COUNTIF(tData[BezoekEind],"&lt;="&amp;$A15946)</f>
        <v/>
      </c>
      <c r="F15946" s="15">
        <f>COUNTIF(tData[BezoekLangStart],"&lt;"&amp;($A15946+1/24))-COUNTIF(tData[BezoekLangEind],"&lt;="&amp;$A15946)</f>
        <v/>
      </c>
      <c r="G15946" s="15">
        <f>IF($D15946=1,$B15946*100+$C15946,-1)</f>
        <v/>
      </c>
      <c r="H15946" s="15">
        <f>IF($D15946=1,$B15946,-1)</f>
        <v/>
      </c>
      <c r="I15946" s="15">
        <f>IF($D15946=1,$C15946,-1)</f>
        <v/>
      </c>
    </row>
    <row r="15947">
      <c r="A15947" s="33" t="n">
        <v>45956.33333333334</v>
      </c>
      <c r="B15947" s="15">
        <f>WEEKDAY($A15947,2)</f>
        <v/>
      </c>
      <c r="C15947" s="15">
        <f>HOUR($A15947)</f>
        <v/>
      </c>
      <c r="D15947" s="15">
        <f>IF(AND($A15947&gt;=Instellingen!$B$6,$A15947&lt;Instellingen!$B$7),1,0)</f>
        <v/>
      </c>
      <c r="E15947" s="15">
        <f>COUNTIF(tData[BezoekStart],"&lt;"&amp;($A15947+1/24))-COUNTIF(tData[BezoekEind],"&lt;="&amp;$A15947)</f>
        <v/>
      </c>
      <c r="F15947" s="15">
        <f>COUNTIF(tData[BezoekLangStart],"&lt;"&amp;($A15947+1/24))-COUNTIF(tData[BezoekLangEind],"&lt;="&amp;$A15947)</f>
        <v/>
      </c>
      <c r="G15947" s="15">
        <f>IF($D15947=1,$B15947*100+$C15947,-1)</f>
        <v/>
      </c>
      <c r="H15947" s="15">
        <f>IF($D15947=1,$B15947,-1)</f>
        <v/>
      </c>
      <c r="I15947" s="15">
        <f>IF($D15947=1,$C15947,-1)</f>
        <v/>
      </c>
    </row>
    <row r="15948">
      <c r="A15948" s="33" t="n">
        <v>45956.375</v>
      </c>
      <c r="B15948" s="15">
        <f>WEEKDAY($A15948,2)</f>
        <v/>
      </c>
      <c r="C15948" s="15">
        <f>HOUR($A15948)</f>
        <v/>
      </c>
      <c r="D15948" s="15">
        <f>IF(AND($A15948&gt;=Instellingen!$B$6,$A15948&lt;Instellingen!$B$7),1,0)</f>
        <v/>
      </c>
      <c r="E15948" s="15">
        <f>COUNTIF(tData[BezoekStart],"&lt;"&amp;($A15948+1/24))-COUNTIF(tData[BezoekEind],"&lt;="&amp;$A15948)</f>
        <v/>
      </c>
      <c r="F15948" s="15">
        <f>COUNTIF(tData[BezoekLangStart],"&lt;"&amp;($A15948+1/24))-COUNTIF(tData[BezoekLangEind],"&lt;="&amp;$A15948)</f>
        <v/>
      </c>
      <c r="G15948" s="15">
        <f>IF($D15948=1,$B15948*100+$C15948,-1)</f>
        <v/>
      </c>
      <c r="H15948" s="15">
        <f>IF($D15948=1,$B15948,-1)</f>
        <v/>
      </c>
      <c r="I15948" s="15">
        <f>IF($D15948=1,$C15948,-1)</f>
        <v/>
      </c>
    </row>
    <row r="15949">
      <c r="A15949" s="33" t="n">
        <v>45956.41666666666</v>
      </c>
      <c r="B15949" s="15">
        <f>WEEKDAY($A15949,2)</f>
        <v/>
      </c>
      <c r="C15949" s="15">
        <f>HOUR($A15949)</f>
        <v/>
      </c>
      <c r="D15949" s="15">
        <f>IF(AND($A15949&gt;=Instellingen!$B$6,$A15949&lt;Instellingen!$B$7),1,0)</f>
        <v/>
      </c>
      <c r="E15949" s="15">
        <f>COUNTIF(tData[BezoekStart],"&lt;"&amp;($A15949+1/24))-COUNTIF(tData[BezoekEind],"&lt;="&amp;$A15949)</f>
        <v/>
      </c>
      <c r="F15949" s="15">
        <f>COUNTIF(tData[BezoekLangStart],"&lt;"&amp;($A15949+1/24))-COUNTIF(tData[BezoekLangEind],"&lt;="&amp;$A15949)</f>
        <v/>
      </c>
      <c r="G15949" s="15">
        <f>IF($D15949=1,$B15949*100+$C15949,-1)</f>
        <v/>
      </c>
      <c r="H15949" s="15">
        <f>IF($D15949=1,$B15949,-1)</f>
        <v/>
      </c>
      <c r="I15949" s="15">
        <f>IF($D15949=1,$C15949,-1)</f>
        <v/>
      </c>
    </row>
    <row r="15950">
      <c r="A15950" s="33" t="n">
        <v>45956.45833333334</v>
      </c>
      <c r="B15950" s="15">
        <f>WEEKDAY($A15950,2)</f>
        <v/>
      </c>
      <c r="C15950" s="15">
        <f>HOUR($A15950)</f>
        <v/>
      </c>
      <c r="D15950" s="15">
        <f>IF(AND($A15950&gt;=Instellingen!$B$6,$A15950&lt;Instellingen!$B$7),1,0)</f>
        <v/>
      </c>
      <c r="E15950" s="15">
        <f>COUNTIF(tData[BezoekStart],"&lt;"&amp;($A15950+1/24))-COUNTIF(tData[BezoekEind],"&lt;="&amp;$A15950)</f>
        <v/>
      </c>
      <c r="F15950" s="15">
        <f>COUNTIF(tData[BezoekLangStart],"&lt;"&amp;($A15950+1/24))-COUNTIF(tData[BezoekLangEind],"&lt;="&amp;$A15950)</f>
        <v/>
      </c>
      <c r="G15950" s="15">
        <f>IF($D15950=1,$B15950*100+$C15950,-1)</f>
        <v/>
      </c>
      <c r="H15950" s="15">
        <f>IF($D15950=1,$B15950,-1)</f>
        <v/>
      </c>
      <c r="I15950" s="15">
        <f>IF($D15950=1,$C15950,-1)</f>
        <v/>
      </c>
    </row>
    <row r="15951">
      <c r="A15951" s="33" t="n">
        <v>45956.5</v>
      </c>
      <c r="B15951" s="15">
        <f>WEEKDAY($A15951,2)</f>
        <v/>
      </c>
      <c r="C15951" s="15">
        <f>HOUR($A15951)</f>
        <v/>
      </c>
      <c r="D15951" s="15">
        <f>IF(AND($A15951&gt;=Instellingen!$B$6,$A15951&lt;Instellingen!$B$7),1,0)</f>
        <v/>
      </c>
      <c r="E15951" s="15">
        <f>COUNTIF(tData[BezoekStart],"&lt;"&amp;($A15951+1/24))-COUNTIF(tData[BezoekEind],"&lt;="&amp;$A15951)</f>
        <v/>
      </c>
      <c r="F15951" s="15">
        <f>COUNTIF(tData[BezoekLangStart],"&lt;"&amp;($A15951+1/24))-COUNTIF(tData[BezoekLangEind],"&lt;="&amp;$A15951)</f>
        <v/>
      </c>
      <c r="G15951" s="15">
        <f>IF($D15951=1,$B15951*100+$C15951,-1)</f>
        <v/>
      </c>
      <c r="H15951" s="15">
        <f>IF($D15951=1,$B15951,-1)</f>
        <v/>
      </c>
      <c r="I15951" s="15">
        <f>IF($D15951=1,$C15951,-1)</f>
        <v/>
      </c>
    </row>
    <row r="15952">
      <c r="A15952" s="33" t="n">
        <v>45956.54166666666</v>
      </c>
      <c r="B15952" s="15">
        <f>WEEKDAY($A15952,2)</f>
        <v/>
      </c>
      <c r="C15952" s="15">
        <f>HOUR($A15952)</f>
        <v/>
      </c>
      <c r="D15952" s="15">
        <f>IF(AND($A15952&gt;=Instellingen!$B$6,$A15952&lt;Instellingen!$B$7),1,0)</f>
        <v/>
      </c>
      <c r="E15952" s="15">
        <f>COUNTIF(tData[BezoekStart],"&lt;"&amp;($A15952+1/24))-COUNTIF(tData[BezoekEind],"&lt;="&amp;$A15952)</f>
        <v/>
      </c>
      <c r="F15952" s="15">
        <f>COUNTIF(tData[BezoekLangStart],"&lt;"&amp;($A15952+1/24))-COUNTIF(tData[BezoekLangEind],"&lt;="&amp;$A15952)</f>
        <v/>
      </c>
      <c r="G15952" s="15">
        <f>IF($D15952=1,$B15952*100+$C15952,-1)</f>
        <v/>
      </c>
      <c r="H15952" s="15">
        <f>IF($D15952=1,$B15952,-1)</f>
        <v/>
      </c>
      <c r="I15952" s="15">
        <f>IF($D15952=1,$C15952,-1)</f>
        <v/>
      </c>
    </row>
    <row r="15953">
      <c r="A15953" s="33" t="n">
        <v>45956.58333333334</v>
      </c>
      <c r="B15953" s="15">
        <f>WEEKDAY($A15953,2)</f>
        <v/>
      </c>
      <c r="C15953" s="15">
        <f>HOUR($A15953)</f>
        <v/>
      </c>
      <c r="D15953" s="15">
        <f>IF(AND($A15953&gt;=Instellingen!$B$6,$A15953&lt;Instellingen!$B$7),1,0)</f>
        <v/>
      </c>
      <c r="E15953" s="15">
        <f>COUNTIF(tData[BezoekStart],"&lt;"&amp;($A15953+1/24))-COUNTIF(tData[BezoekEind],"&lt;="&amp;$A15953)</f>
        <v/>
      </c>
      <c r="F15953" s="15">
        <f>COUNTIF(tData[BezoekLangStart],"&lt;"&amp;($A15953+1/24))-COUNTIF(tData[BezoekLangEind],"&lt;="&amp;$A15953)</f>
        <v/>
      </c>
      <c r="G15953" s="15">
        <f>IF($D15953=1,$B15953*100+$C15953,-1)</f>
        <v/>
      </c>
      <c r="H15953" s="15">
        <f>IF($D15953=1,$B15953,-1)</f>
        <v/>
      </c>
      <c r="I15953" s="15">
        <f>IF($D15953=1,$C15953,-1)</f>
        <v/>
      </c>
    </row>
    <row r="15954">
      <c r="A15954" s="33" t="n">
        <v>45956.625</v>
      </c>
      <c r="B15954" s="15">
        <f>WEEKDAY($A15954,2)</f>
        <v/>
      </c>
      <c r="C15954" s="15">
        <f>HOUR($A15954)</f>
        <v/>
      </c>
      <c r="D15954" s="15">
        <f>IF(AND($A15954&gt;=Instellingen!$B$6,$A15954&lt;Instellingen!$B$7),1,0)</f>
        <v/>
      </c>
      <c r="E15954" s="15">
        <f>COUNTIF(tData[BezoekStart],"&lt;"&amp;($A15954+1/24))-COUNTIF(tData[BezoekEind],"&lt;="&amp;$A15954)</f>
        <v/>
      </c>
      <c r="F15954" s="15">
        <f>COUNTIF(tData[BezoekLangStart],"&lt;"&amp;($A15954+1/24))-COUNTIF(tData[BezoekLangEind],"&lt;="&amp;$A15954)</f>
        <v/>
      </c>
      <c r="G15954" s="15">
        <f>IF($D15954=1,$B15954*100+$C15954,-1)</f>
        <v/>
      </c>
      <c r="H15954" s="15">
        <f>IF($D15954=1,$B15954,-1)</f>
        <v/>
      </c>
      <c r="I15954" s="15">
        <f>IF($D15954=1,$C15954,-1)</f>
        <v/>
      </c>
    </row>
    <row r="15955">
      <c r="A15955" s="33" t="n">
        <v>45956.66666666666</v>
      </c>
      <c r="B15955" s="15">
        <f>WEEKDAY($A15955,2)</f>
        <v/>
      </c>
      <c r="C15955" s="15">
        <f>HOUR($A15955)</f>
        <v/>
      </c>
      <c r="D15955" s="15">
        <f>IF(AND($A15955&gt;=Instellingen!$B$6,$A15955&lt;Instellingen!$B$7),1,0)</f>
        <v/>
      </c>
      <c r="E15955" s="15">
        <f>COUNTIF(tData[BezoekStart],"&lt;"&amp;($A15955+1/24))-COUNTIF(tData[BezoekEind],"&lt;="&amp;$A15955)</f>
        <v/>
      </c>
      <c r="F15955" s="15">
        <f>COUNTIF(tData[BezoekLangStart],"&lt;"&amp;($A15955+1/24))-COUNTIF(tData[BezoekLangEind],"&lt;="&amp;$A15955)</f>
        <v/>
      </c>
      <c r="G15955" s="15">
        <f>IF($D15955=1,$B15955*100+$C15955,-1)</f>
        <v/>
      </c>
      <c r="H15955" s="15">
        <f>IF($D15955=1,$B15955,-1)</f>
        <v/>
      </c>
      <c r="I15955" s="15">
        <f>IF($D15955=1,$C15955,-1)</f>
        <v/>
      </c>
    </row>
    <row r="15956">
      <c r="A15956" s="33" t="n">
        <v>45956.70833333334</v>
      </c>
      <c r="B15956" s="15">
        <f>WEEKDAY($A15956,2)</f>
        <v/>
      </c>
      <c r="C15956" s="15">
        <f>HOUR($A15956)</f>
        <v/>
      </c>
      <c r="D15956" s="15">
        <f>IF(AND($A15956&gt;=Instellingen!$B$6,$A15956&lt;Instellingen!$B$7),1,0)</f>
        <v/>
      </c>
      <c r="E15956" s="15">
        <f>COUNTIF(tData[BezoekStart],"&lt;"&amp;($A15956+1/24))-COUNTIF(tData[BezoekEind],"&lt;="&amp;$A15956)</f>
        <v/>
      </c>
      <c r="F15956" s="15">
        <f>COUNTIF(tData[BezoekLangStart],"&lt;"&amp;($A15956+1/24))-COUNTIF(tData[BezoekLangEind],"&lt;="&amp;$A15956)</f>
        <v/>
      </c>
      <c r="G15956" s="15">
        <f>IF($D15956=1,$B15956*100+$C15956,-1)</f>
        <v/>
      </c>
      <c r="H15956" s="15">
        <f>IF($D15956=1,$B15956,-1)</f>
        <v/>
      </c>
      <c r="I15956" s="15">
        <f>IF($D15956=1,$C15956,-1)</f>
        <v/>
      </c>
    </row>
    <row r="15957">
      <c r="A15957" s="33" t="n">
        <v>45956.75</v>
      </c>
      <c r="B15957" s="15">
        <f>WEEKDAY($A15957,2)</f>
        <v/>
      </c>
      <c r="C15957" s="15">
        <f>HOUR($A15957)</f>
        <v/>
      </c>
      <c r="D15957" s="15">
        <f>IF(AND($A15957&gt;=Instellingen!$B$6,$A15957&lt;Instellingen!$B$7),1,0)</f>
        <v/>
      </c>
      <c r="E15957" s="15">
        <f>COUNTIF(tData[BezoekStart],"&lt;"&amp;($A15957+1/24))-COUNTIF(tData[BezoekEind],"&lt;="&amp;$A15957)</f>
        <v/>
      </c>
      <c r="F15957" s="15">
        <f>COUNTIF(tData[BezoekLangStart],"&lt;"&amp;($A15957+1/24))-COUNTIF(tData[BezoekLangEind],"&lt;="&amp;$A15957)</f>
        <v/>
      </c>
      <c r="G15957" s="15">
        <f>IF($D15957=1,$B15957*100+$C15957,-1)</f>
        <v/>
      </c>
      <c r="H15957" s="15">
        <f>IF($D15957=1,$B15957,-1)</f>
        <v/>
      </c>
      <c r="I15957" s="15">
        <f>IF($D15957=1,$C15957,-1)</f>
        <v/>
      </c>
    </row>
    <row r="15958">
      <c r="A15958" s="33" t="n">
        <v>45956.79166666666</v>
      </c>
      <c r="B15958" s="15">
        <f>WEEKDAY($A15958,2)</f>
        <v/>
      </c>
      <c r="C15958" s="15">
        <f>HOUR($A15958)</f>
        <v/>
      </c>
      <c r="D15958" s="15">
        <f>IF(AND($A15958&gt;=Instellingen!$B$6,$A15958&lt;Instellingen!$B$7),1,0)</f>
        <v/>
      </c>
      <c r="E15958" s="15">
        <f>COUNTIF(tData[BezoekStart],"&lt;"&amp;($A15958+1/24))-COUNTIF(tData[BezoekEind],"&lt;="&amp;$A15958)</f>
        <v/>
      </c>
      <c r="F15958" s="15">
        <f>COUNTIF(tData[BezoekLangStart],"&lt;"&amp;($A15958+1/24))-COUNTIF(tData[BezoekLangEind],"&lt;="&amp;$A15958)</f>
        <v/>
      </c>
      <c r="G15958" s="15">
        <f>IF($D15958=1,$B15958*100+$C15958,-1)</f>
        <v/>
      </c>
      <c r="H15958" s="15">
        <f>IF($D15958=1,$B15958,-1)</f>
        <v/>
      </c>
      <c r="I15958" s="15">
        <f>IF($D15958=1,$C15958,-1)</f>
        <v/>
      </c>
    </row>
    <row r="15959">
      <c r="A15959" s="33" t="n">
        <v>45956.83333333334</v>
      </c>
      <c r="B15959" s="15">
        <f>WEEKDAY($A15959,2)</f>
        <v/>
      </c>
      <c r="C15959" s="15">
        <f>HOUR($A15959)</f>
        <v/>
      </c>
      <c r="D15959" s="15">
        <f>IF(AND($A15959&gt;=Instellingen!$B$6,$A15959&lt;Instellingen!$B$7),1,0)</f>
        <v/>
      </c>
      <c r="E15959" s="15">
        <f>COUNTIF(tData[BezoekStart],"&lt;"&amp;($A15959+1/24))-COUNTIF(tData[BezoekEind],"&lt;="&amp;$A15959)</f>
        <v/>
      </c>
      <c r="F15959" s="15">
        <f>COUNTIF(tData[BezoekLangStart],"&lt;"&amp;($A15959+1/24))-COUNTIF(tData[BezoekLangEind],"&lt;="&amp;$A15959)</f>
        <v/>
      </c>
      <c r="G15959" s="15">
        <f>IF($D15959=1,$B15959*100+$C15959,-1)</f>
        <v/>
      </c>
      <c r="H15959" s="15">
        <f>IF($D15959=1,$B15959,-1)</f>
        <v/>
      </c>
      <c r="I15959" s="15">
        <f>IF($D15959=1,$C15959,-1)</f>
        <v/>
      </c>
    </row>
    <row r="15960">
      <c r="A15960" s="33" t="n">
        <v>45956.875</v>
      </c>
      <c r="B15960" s="15">
        <f>WEEKDAY($A15960,2)</f>
        <v/>
      </c>
      <c r="C15960" s="15">
        <f>HOUR($A15960)</f>
        <v/>
      </c>
      <c r="D15960" s="15">
        <f>IF(AND($A15960&gt;=Instellingen!$B$6,$A15960&lt;Instellingen!$B$7),1,0)</f>
        <v/>
      </c>
      <c r="E15960" s="15">
        <f>COUNTIF(tData[BezoekStart],"&lt;"&amp;($A15960+1/24))-COUNTIF(tData[BezoekEind],"&lt;="&amp;$A15960)</f>
        <v/>
      </c>
      <c r="F15960" s="15">
        <f>COUNTIF(tData[BezoekLangStart],"&lt;"&amp;($A15960+1/24))-COUNTIF(tData[BezoekLangEind],"&lt;="&amp;$A15960)</f>
        <v/>
      </c>
      <c r="G15960" s="15">
        <f>IF($D15960=1,$B15960*100+$C15960,-1)</f>
        <v/>
      </c>
      <c r="H15960" s="15">
        <f>IF($D15960=1,$B15960,-1)</f>
        <v/>
      </c>
      <c r="I15960" s="15">
        <f>IF($D15960=1,$C15960,-1)</f>
        <v/>
      </c>
    </row>
    <row r="15961">
      <c r="A15961" s="33" t="n">
        <v>45956.91666666666</v>
      </c>
      <c r="B15961" s="15">
        <f>WEEKDAY($A15961,2)</f>
        <v/>
      </c>
      <c r="C15961" s="15">
        <f>HOUR($A15961)</f>
        <v/>
      </c>
      <c r="D15961" s="15">
        <f>IF(AND($A15961&gt;=Instellingen!$B$6,$A15961&lt;Instellingen!$B$7),1,0)</f>
        <v/>
      </c>
      <c r="E15961" s="15">
        <f>COUNTIF(tData[BezoekStart],"&lt;"&amp;($A15961+1/24))-COUNTIF(tData[BezoekEind],"&lt;="&amp;$A15961)</f>
        <v/>
      </c>
      <c r="F15961" s="15">
        <f>COUNTIF(tData[BezoekLangStart],"&lt;"&amp;($A15961+1/24))-COUNTIF(tData[BezoekLangEind],"&lt;="&amp;$A15961)</f>
        <v/>
      </c>
      <c r="G15961" s="15">
        <f>IF($D15961=1,$B15961*100+$C15961,-1)</f>
        <v/>
      </c>
      <c r="H15961" s="15">
        <f>IF($D15961=1,$B15961,-1)</f>
        <v/>
      </c>
      <c r="I15961" s="15">
        <f>IF($D15961=1,$C15961,-1)</f>
        <v/>
      </c>
    </row>
    <row r="15962">
      <c r="A15962" s="33" t="n">
        <v>45956.95833333334</v>
      </c>
      <c r="B15962" s="15">
        <f>WEEKDAY($A15962,2)</f>
        <v/>
      </c>
      <c r="C15962" s="15">
        <f>HOUR($A15962)</f>
        <v/>
      </c>
      <c r="D15962" s="15">
        <f>IF(AND($A15962&gt;=Instellingen!$B$6,$A15962&lt;Instellingen!$B$7),1,0)</f>
        <v/>
      </c>
      <c r="E15962" s="15">
        <f>COUNTIF(tData[BezoekStart],"&lt;"&amp;($A15962+1/24))-COUNTIF(tData[BezoekEind],"&lt;="&amp;$A15962)</f>
        <v/>
      </c>
      <c r="F15962" s="15">
        <f>COUNTIF(tData[BezoekLangStart],"&lt;"&amp;($A15962+1/24))-COUNTIF(tData[BezoekLangEind],"&lt;="&amp;$A15962)</f>
        <v/>
      </c>
      <c r="G15962" s="15">
        <f>IF($D15962=1,$B15962*100+$C15962,-1)</f>
        <v/>
      </c>
      <c r="H15962" s="15">
        <f>IF($D15962=1,$B15962,-1)</f>
        <v/>
      </c>
      <c r="I15962" s="15">
        <f>IF($D15962=1,$C15962,-1)</f>
        <v/>
      </c>
    </row>
    <row r="15963">
      <c r="A15963" s="33" t="n">
        <v>45957</v>
      </c>
      <c r="B15963" s="15">
        <f>WEEKDAY($A15963,2)</f>
        <v/>
      </c>
      <c r="C15963" s="15">
        <f>HOUR($A15963)</f>
        <v/>
      </c>
      <c r="D15963" s="15">
        <f>IF(AND($A15963&gt;=Instellingen!$B$6,$A15963&lt;Instellingen!$B$7),1,0)</f>
        <v/>
      </c>
      <c r="E15963" s="15">
        <f>COUNTIF(tData[BezoekStart],"&lt;"&amp;($A15963+1/24))-COUNTIF(tData[BezoekEind],"&lt;="&amp;$A15963)</f>
        <v/>
      </c>
      <c r="F15963" s="15">
        <f>COUNTIF(tData[BezoekLangStart],"&lt;"&amp;($A15963+1/24))-COUNTIF(tData[BezoekLangEind],"&lt;="&amp;$A15963)</f>
        <v/>
      </c>
      <c r="G15963" s="15">
        <f>IF($D15963=1,$B15963*100+$C15963,-1)</f>
        <v/>
      </c>
      <c r="H15963" s="15">
        <f>IF($D15963=1,$B15963,-1)</f>
        <v/>
      </c>
      <c r="I15963" s="15">
        <f>IF($D15963=1,$C15963,-1)</f>
        <v/>
      </c>
    </row>
    <row r="15964">
      <c r="A15964" s="33" t="n">
        <v>45957.04166666666</v>
      </c>
      <c r="B15964" s="15">
        <f>WEEKDAY($A15964,2)</f>
        <v/>
      </c>
      <c r="C15964" s="15">
        <f>HOUR($A15964)</f>
        <v/>
      </c>
      <c r="D15964" s="15">
        <f>IF(AND($A15964&gt;=Instellingen!$B$6,$A15964&lt;Instellingen!$B$7),1,0)</f>
        <v/>
      </c>
      <c r="E15964" s="15">
        <f>COUNTIF(tData[BezoekStart],"&lt;"&amp;($A15964+1/24))-COUNTIF(tData[BezoekEind],"&lt;="&amp;$A15964)</f>
        <v/>
      </c>
      <c r="F15964" s="15">
        <f>COUNTIF(tData[BezoekLangStart],"&lt;"&amp;($A15964+1/24))-COUNTIF(tData[BezoekLangEind],"&lt;="&amp;$A15964)</f>
        <v/>
      </c>
      <c r="G15964" s="15">
        <f>IF($D15964=1,$B15964*100+$C15964,-1)</f>
        <v/>
      </c>
      <c r="H15964" s="15">
        <f>IF($D15964=1,$B15964,-1)</f>
        <v/>
      </c>
      <c r="I15964" s="15">
        <f>IF($D15964=1,$C15964,-1)</f>
        <v/>
      </c>
    </row>
    <row r="15965">
      <c r="A15965" s="33" t="n">
        <v>45957.08333333334</v>
      </c>
      <c r="B15965" s="15">
        <f>WEEKDAY($A15965,2)</f>
        <v/>
      </c>
      <c r="C15965" s="15">
        <f>HOUR($A15965)</f>
        <v/>
      </c>
      <c r="D15965" s="15">
        <f>IF(AND($A15965&gt;=Instellingen!$B$6,$A15965&lt;Instellingen!$B$7),1,0)</f>
        <v/>
      </c>
      <c r="E15965" s="15">
        <f>COUNTIF(tData[BezoekStart],"&lt;"&amp;($A15965+1/24))-COUNTIF(tData[BezoekEind],"&lt;="&amp;$A15965)</f>
        <v/>
      </c>
      <c r="F15965" s="15">
        <f>COUNTIF(tData[BezoekLangStart],"&lt;"&amp;($A15965+1/24))-COUNTIF(tData[BezoekLangEind],"&lt;="&amp;$A15965)</f>
        <v/>
      </c>
      <c r="G15965" s="15">
        <f>IF($D15965=1,$B15965*100+$C15965,-1)</f>
        <v/>
      </c>
      <c r="H15965" s="15">
        <f>IF($D15965=1,$B15965,-1)</f>
        <v/>
      </c>
      <c r="I15965" s="15">
        <f>IF($D15965=1,$C15965,-1)</f>
        <v/>
      </c>
    </row>
    <row r="15966">
      <c r="A15966" s="33" t="n">
        <v>45957.125</v>
      </c>
      <c r="B15966" s="15">
        <f>WEEKDAY($A15966,2)</f>
        <v/>
      </c>
      <c r="C15966" s="15">
        <f>HOUR($A15966)</f>
        <v/>
      </c>
      <c r="D15966" s="15">
        <f>IF(AND($A15966&gt;=Instellingen!$B$6,$A15966&lt;Instellingen!$B$7),1,0)</f>
        <v/>
      </c>
      <c r="E15966" s="15">
        <f>COUNTIF(tData[BezoekStart],"&lt;"&amp;($A15966+1/24))-COUNTIF(tData[BezoekEind],"&lt;="&amp;$A15966)</f>
        <v/>
      </c>
      <c r="F15966" s="15">
        <f>COUNTIF(tData[BezoekLangStart],"&lt;"&amp;($A15966+1/24))-COUNTIF(tData[BezoekLangEind],"&lt;="&amp;$A15966)</f>
        <v/>
      </c>
      <c r="G15966" s="15">
        <f>IF($D15966=1,$B15966*100+$C15966,-1)</f>
        <v/>
      </c>
      <c r="H15966" s="15">
        <f>IF($D15966=1,$B15966,-1)</f>
        <v/>
      </c>
      <c r="I15966" s="15">
        <f>IF($D15966=1,$C15966,-1)</f>
        <v/>
      </c>
    </row>
    <row r="15967">
      <c r="A15967" s="33" t="n">
        <v>45957.16666666666</v>
      </c>
      <c r="B15967" s="15">
        <f>WEEKDAY($A15967,2)</f>
        <v/>
      </c>
      <c r="C15967" s="15">
        <f>HOUR($A15967)</f>
        <v/>
      </c>
      <c r="D15967" s="15">
        <f>IF(AND($A15967&gt;=Instellingen!$B$6,$A15967&lt;Instellingen!$B$7),1,0)</f>
        <v/>
      </c>
      <c r="E15967" s="15">
        <f>COUNTIF(tData[BezoekStart],"&lt;"&amp;($A15967+1/24))-COUNTIF(tData[BezoekEind],"&lt;="&amp;$A15967)</f>
        <v/>
      </c>
      <c r="F15967" s="15">
        <f>COUNTIF(tData[BezoekLangStart],"&lt;"&amp;($A15967+1/24))-COUNTIF(tData[BezoekLangEind],"&lt;="&amp;$A15967)</f>
        <v/>
      </c>
      <c r="G15967" s="15">
        <f>IF($D15967=1,$B15967*100+$C15967,-1)</f>
        <v/>
      </c>
      <c r="H15967" s="15">
        <f>IF($D15967=1,$B15967,-1)</f>
        <v/>
      </c>
      <c r="I15967" s="15">
        <f>IF($D15967=1,$C15967,-1)</f>
        <v/>
      </c>
    </row>
    <row r="15968">
      <c r="A15968" s="33" t="n">
        <v>45957.20833333334</v>
      </c>
      <c r="B15968" s="15">
        <f>WEEKDAY($A15968,2)</f>
        <v/>
      </c>
      <c r="C15968" s="15">
        <f>HOUR($A15968)</f>
        <v/>
      </c>
      <c r="D15968" s="15">
        <f>IF(AND($A15968&gt;=Instellingen!$B$6,$A15968&lt;Instellingen!$B$7),1,0)</f>
        <v/>
      </c>
      <c r="E15968" s="15">
        <f>COUNTIF(tData[BezoekStart],"&lt;"&amp;($A15968+1/24))-COUNTIF(tData[BezoekEind],"&lt;="&amp;$A15968)</f>
        <v/>
      </c>
      <c r="F15968" s="15">
        <f>COUNTIF(tData[BezoekLangStart],"&lt;"&amp;($A15968+1/24))-COUNTIF(tData[BezoekLangEind],"&lt;="&amp;$A15968)</f>
        <v/>
      </c>
      <c r="G15968" s="15">
        <f>IF($D15968=1,$B15968*100+$C15968,-1)</f>
        <v/>
      </c>
      <c r="H15968" s="15">
        <f>IF($D15968=1,$B15968,-1)</f>
        <v/>
      </c>
      <c r="I15968" s="15">
        <f>IF($D15968=1,$C15968,-1)</f>
        <v/>
      </c>
    </row>
    <row r="15969">
      <c r="A15969" s="33" t="n">
        <v>45957.25</v>
      </c>
      <c r="B15969" s="15">
        <f>WEEKDAY($A15969,2)</f>
        <v/>
      </c>
      <c r="C15969" s="15">
        <f>HOUR($A15969)</f>
        <v/>
      </c>
      <c r="D15969" s="15">
        <f>IF(AND($A15969&gt;=Instellingen!$B$6,$A15969&lt;Instellingen!$B$7),1,0)</f>
        <v/>
      </c>
      <c r="E15969" s="15">
        <f>COUNTIF(tData[BezoekStart],"&lt;"&amp;($A15969+1/24))-COUNTIF(tData[BezoekEind],"&lt;="&amp;$A15969)</f>
        <v/>
      </c>
      <c r="F15969" s="15">
        <f>COUNTIF(tData[BezoekLangStart],"&lt;"&amp;($A15969+1/24))-COUNTIF(tData[BezoekLangEind],"&lt;="&amp;$A15969)</f>
        <v/>
      </c>
      <c r="G15969" s="15">
        <f>IF($D15969=1,$B15969*100+$C15969,-1)</f>
        <v/>
      </c>
      <c r="H15969" s="15">
        <f>IF($D15969=1,$B15969,-1)</f>
        <v/>
      </c>
      <c r="I15969" s="15">
        <f>IF($D15969=1,$C15969,-1)</f>
        <v/>
      </c>
    </row>
    <row r="15970">
      <c r="A15970" s="33" t="n">
        <v>45957.29166666666</v>
      </c>
      <c r="B15970" s="15">
        <f>WEEKDAY($A15970,2)</f>
        <v/>
      </c>
      <c r="C15970" s="15">
        <f>HOUR($A15970)</f>
        <v/>
      </c>
      <c r="D15970" s="15">
        <f>IF(AND($A15970&gt;=Instellingen!$B$6,$A15970&lt;Instellingen!$B$7),1,0)</f>
        <v/>
      </c>
      <c r="E15970" s="15">
        <f>COUNTIF(tData[BezoekStart],"&lt;"&amp;($A15970+1/24))-COUNTIF(tData[BezoekEind],"&lt;="&amp;$A15970)</f>
        <v/>
      </c>
      <c r="F15970" s="15">
        <f>COUNTIF(tData[BezoekLangStart],"&lt;"&amp;($A15970+1/24))-COUNTIF(tData[BezoekLangEind],"&lt;="&amp;$A15970)</f>
        <v/>
      </c>
      <c r="G15970" s="15">
        <f>IF($D15970=1,$B15970*100+$C15970,-1)</f>
        <v/>
      </c>
      <c r="H15970" s="15">
        <f>IF($D15970=1,$B15970,-1)</f>
        <v/>
      </c>
      <c r="I15970" s="15">
        <f>IF($D15970=1,$C15970,-1)</f>
        <v/>
      </c>
    </row>
    <row r="15971">
      <c r="A15971" s="33" t="n">
        <v>45957.33333333334</v>
      </c>
      <c r="B15971" s="15">
        <f>WEEKDAY($A15971,2)</f>
        <v/>
      </c>
      <c r="C15971" s="15">
        <f>HOUR($A15971)</f>
        <v/>
      </c>
      <c r="D15971" s="15">
        <f>IF(AND($A15971&gt;=Instellingen!$B$6,$A15971&lt;Instellingen!$B$7),1,0)</f>
        <v/>
      </c>
      <c r="E15971" s="15">
        <f>COUNTIF(tData[BezoekStart],"&lt;"&amp;($A15971+1/24))-COUNTIF(tData[BezoekEind],"&lt;="&amp;$A15971)</f>
        <v/>
      </c>
      <c r="F15971" s="15">
        <f>COUNTIF(tData[BezoekLangStart],"&lt;"&amp;($A15971+1/24))-COUNTIF(tData[BezoekLangEind],"&lt;="&amp;$A15971)</f>
        <v/>
      </c>
      <c r="G15971" s="15">
        <f>IF($D15971=1,$B15971*100+$C15971,-1)</f>
        <v/>
      </c>
      <c r="H15971" s="15">
        <f>IF($D15971=1,$B15971,-1)</f>
        <v/>
      </c>
      <c r="I15971" s="15">
        <f>IF($D15971=1,$C15971,-1)</f>
        <v/>
      </c>
    </row>
    <row r="15972">
      <c r="A15972" s="33" t="n">
        <v>45957.375</v>
      </c>
      <c r="B15972" s="15">
        <f>WEEKDAY($A15972,2)</f>
        <v/>
      </c>
      <c r="C15972" s="15">
        <f>HOUR($A15972)</f>
        <v/>
      </c>
      <c r="D15972" s="15">
        <f>IF(AND($A15972&gt;=Instellingen!$B$6,$A15972&lt;Instellingen!$B$7),1,0)</f>
        <v/>
      </c>
      <c r="E15972" s="15">
        <f>COUNTIF(tData[BezoekStart],"&lt;"&amp;($A15972+1/24))-COUNTIF(tData[BezoekEind],"&lt;="&amp;$A15972)</f>
        <v/>
      </c>
      <c r="F15972" s="15">
        <f>COUNTIF(tData[BezoekLangStart],"&lt;"&amp;($A15972+1/24))-COUNTIF(tData[BezoekLangEind],"&lt;="&amp;$A15972)</f>
        <v/>
      </c>
      <c r="G15972" s="15">
        <f>IF($D15972=1,$B15972*100+$C15972,-1)</f>
        <v/>
      </c>
      <c r="H15972" s="15">
        <f>IF($D15972=1,$B15972,-1)</f>
        <v/>
      </c>
      <c r="I15972" s="15">
        <f>IF($D15972=1,$C15972,-1)</f>
        <v/>
      </c>
    </row>
    <row r="15973">
      <c r="A15973" s="33" t="n">
        <v>45957.41666666666</v>
      </c>
      <c r="B15973" s="15">
        <f>WEEKDAY($A15973,2)</f>
        <v/>
      </c>
      <c r="C15973" s="15">
        <f>HOUR($A15973)</f>
        <v/>
      </c>
      <c r="D15973" s="15">
        <f>IF(AND($A15973&gt;=Instellingen!$B$6,$A15973&lt;Instellingen!$B$7),1,0)</f>
        <v/>
      </c>
      <c r="E15973" s="15">
        <f>COUNTIF(tData[BezoekStart],"&lt;"&amp;($A15973+1/24))-COUNTIF(tData[BezoekEind],"&lt;="&amp;$A15973)</f>
        <v/>
      </c>
      <c r="F15973" s="15">
        <f>COUNTIF(tData[BezoekLangStart],"&lt;"&amp;($A15973+1/24))-COUNTIF(tData[BezoekLangEind],"&lt;="&amp;$A15973)</f>
        <v/>
      </c>
      <c r="G15973" s="15">
        <f>IF($D15973=1,$B15973*100+$C15973,-1)</f>
        <v/>
      </c>
      <c r="H15973" s="15">
        <f>IF($D15973=1,$B15973,-1)</f>
        <v/>
      </c>
      <c r="I15973" s="15">
        <f>IF($D15973=1,$C15973,-1)</f>
        <v/>
      </c>
    </row>
    <row r="15974">
      <c r="A15974" s="33" t="n">
        <v>45957.45833333334</v>
      </c>
      <c r="B15974" s="15">
        <f>WEEKDAY($A15974,2)</f>
        <v/>
      </c>
      <c r="C15974" s="15">
        <f>HOUR($A15974)</f>
        <v/>
      </c>
      <c r="D15974" s="15">
        <f>IF(AND($A15974&gt;=Instellingen!$B$6,$A15974&lt;Instellingen!$B$7),1,0)</f>
        <v/>
      </c>
      <c r="E15974" s="15">
        <f>COUNTIF(tData[BezoekStart],"&lt;"&amp;($A15974+1/24))-COUNTIF(tData[BezoekEind],"&lt;="&amp;$A15974)</f>
        <v/>
      </c>
      <c r="F15974" s="15">
        <f>COUNTIF(tData[BezoekLangStart],"&lt;"&amp;($A15974+1/24))-COUNTIF(tData[BezoekLangEind],"&lt;="&amp;$A15974)</f>
        <v/>
      </c>
      <c r="G15974" s="15">
        <f>IF($D15974=1,$B15974*100+$C15974,-1)</f>
        <v/>
      </c>
      <c r="H15974" s="15">
        <f>IF($D15974=1,$B15974,-1)</f>
        <v/>
      </c>
      <c r="I15974" s="15">
        <f>IF($D15974=1,$C15974,-1)</f>
        <v/>
      </c>
    </row>
    <row r="15975">
      <c r="A15975" s="33" t="n">
        <v>45957.5</v>
      </c>
      <c r="B15975" s="15">
        <f>WEEKDAY($A15975,2)</f>
        <v/>
      </c>
      <c r="C15975" s="15">
        <f>HOUR($A15975)</f>
        <v/>
      </c>
      <c r="D15975" s="15">
        <f>IF(AND($A15975&gt;=Instellingen!$B$6,$A15975&lt;Instellingen!$B$7),1,0)</f>
        <v/>
      </c>
      <c r="E15975" s="15">
        <f>COUNTIF(tData[BezoekStart],"&lt;"&amp;($A15975+1/24))-COUNTIF(tData[BezoekEind],"&lt;="&amp;$A15975)</f>
        <v/>
      </c>
      <c r="F15975" s="15">
        <f>COUNTIF(tData[BezoekLangStart],"&lt;"&amp;($A15975+1/24))-COUNTIF(tData[BezoekLangEind],"&lt;="&amp;$A15975)</f>
        <v/>
      </c>
      <c r="G15975" s="15">
        <f>IF($D15975=1,$B15975*100+$C15975,-1)</f>
        <v/>
      </c>
      <c r="H15975" s="15">
        <f>IF($D15975=1,$B15975,-1)</f>
        <v/>
      </c>
      <c r="I15975" s="15">
        <f>IF($D15975=1,$C15975,-1)</f>
        <v/>
      </c>
    </row>
    <row r="15976">
      <c r="A15976" s="33" t="n">
        <v>45957.54166666666</v>
      </c>
      <c r="B15976" s="15">
        <f>WEEKDAY($A15976,2)</f>
        <v/>
      </c>
      <c r="C15976" s="15">
        <f>HOUR($A15976)</f>
        <v/>
      </c>
      <c r="D15976" s="15">
        <f>IF(AND($A15976&gt;=Instellingen!$B$6,$A15976&lt;Instellingen!$B$7),1,0)</f>
        <v/>
      </c>
      <c r="E15976" s="15">
        <f>COUNTIF(tData[BezoekStart],"&lt;"&amp;($A15976+1/24))-COUNTIF(tData[BezoekEind],"&lt;="&amp;$A15976)</f>
        <v/>
      </c>
      <c r="F15976" s="15">
        <f>COUNTIF(tData[BezoekLangStart],"&lt;"&amp;($A15976+1/24))-COUNTIF(tData[BezoekLangEind],"&lt;="&amp;$A15976)</f>
        <v/>
      </c>
      <c r="G15976" s="15">
        <f>IF($D15976=1,$B15976*100+$C15976,-1)</f>
        <v/>
      </c>
      <c r="H15976" s="15">
        <f>IF($D15976=1,$B15976,-1)</f>
        <v/>
      </c>
      <c r="I15976" s="15">
        <f>IF($D15976=1,$C15976,-1)</f>
        <v/>
      </c>
    </row>
    <row r="15977">
      <c r="A15977" s="33" t="n">
        <v>45957.58333333334</v>
      </c>
      <c r="B15977" s="15">
        <f>WEEKDAY($A15977,2)</f>
        <v/>
      </c>
      <c r="C15977" s="15">
        <f>HOUR($A15977)</f>
        <v/>
      </c>
      <c r="D15977" s="15">
        <f>IF(AND($A15977&gt;=Instellingen!$B$6,$A15977&lt;Instellingen!$B$7),1,0)</f>
        <v/>
      </c>
      <c r="E15977" s="15">
        <f>COUNTIF(tData[BezoekStart],"&lt;"&amp;($A15977+1/24))-COUNTIF(tData[BezoekEind],"&lt;="&amp;$A15977)</f>
        <v/>
      </c>
      <c r="F15977" s="15">
        <f>COUNTIF(tData[BezoekLangStart],"&lt;"&amp;($A15977+1/24))-COUNTIF(tData[BezoekLangEind],"&lt;="&amp;$A15977)</f>
        <v/>
      </c>
      <c r="G15977" s="15">
        <f>IF($D15977=1,$B15977*100+$C15977,-1)</f>
        <v/>
      </c>
      <c r="H15977" s="15">
        <f>IF($D15977=1,$B15977,-1)</f>
        <v/>
      </c>
      <c r="I15977" s="15">
        <f>IF($D15977=1,$C15977,-1)</f>
        <v/>
      </c>
    </row>
    <row r="15978">
      <c r="A15978" s="33" t="n">
        <v>45957.625</v>
      </c>
      <c r="B15978" s="15">
        <f>WEEKDAY($A15978,2)</f>
        <v/>
      </c>
      <c r="C15978" s="15">
        <f>HOUR($A15978)</f>
        <v/>
      </c>
      <c r="D15978" s="15">
        <f>IF(AND($A15978&gt;=Instellingen!$B$6,$A15978&lt;Instellingen!$B$7),1,0)</f>
        <v/>
      </c>
      <c r="E15978" s="15">
        <f>COUNTIF(tData[BezoekStart],"&lt;"&amp;($A15978+1/24))-COUNTIF(tData[BezoekEind],"&lt;="&amp;$A15978)</f>
        <v/>
      </c>
      <c r="F15978" s="15">
        <f>COUNTIF(tData[BezoekLangStart],"&lt;"&amp;($A15978+1/24))-COUNTIF(tData[BezoekLangEind],"&lt;="&amp;$A15978)</f>
        <v/>
      </c>
      <c r="G15978" s="15">
        <f>IF($D15978=1,$B15978*100+$C15978,-1)</f>
        <v/>
      </c>
      <c r="H15978" s="15">
        <f>IF($D15978=1,$B15978,-1)</f>
        <v/>
      </c>
      <c r="I15978" s="15">
        <f>IF($D15978=1,$C15978,-1)</f>
        <v/>
      </c>
    </row>
    <row r="15979">
      <c r="A15979" s="33" t="n">
        <v>45957.66666666666</v>
      </c>
      <c r="B15979" s="15">
        <f>WEEKDAY($A15979,2)</f>
        <v/>
      </c>
      <c r="C15979" s="15">
        <f>HOUR($A15979)</f>
        <v/>
      </c>
      <c r="D15979" s="15">
        <f>IF(AND($A15979&gt;=Instellingen!$B$6,$A15979&lt;Instellingen!$B$7),1,0)</f>
        <v/>
      </c>
      <c r="E15979" s="15">
        <f>COUNTIF(tData[BezoekStart],"&lt;"&amp;($A15979+1/24))-COUNTIF(tData[BezoekEind],"&lt;="&amp;$A15979)</f>
        <v/>
      </c>
      <c r="F15979" s="15">
        <f>COUNTIF(tData[BezoekLangStart],"&lt;"&amp;($A15979+1/24))-COUNTIF(tData[BezoekLangEind],"&lt;="&amp;$A15979)</f>
        <v/>
      </c>
      <c r="G15979" s="15">
        <f>IF($D15979=1,$B15979*100+$C15979,-1)</f>
        <v/>
      </c>
      <c r="H15979" s="15">
        <f>IF($D15979=1,$B15979,-1)</f>
        <v/>
      </c>
      <c r="I15979" s="15">
        <f>IF($D15979=1,$C15979,-1)</f>
        <v/>
      </c>
    </row>
    <row r="15980">
      <c r="A15980" s="33" t="n">
        <v>45957.70833333334</v>
      </c>
      <c r="B15980" s="15">
        <f>WEEKDAY($A15980,2)</f>
        <v/>
      </c>
      <c r="C15980" s="15">
        <f>HOUR($A15980)</f>
        <v/>
      </c>
      <c r="D15980" s="15">
        <f>IF(AND($A15980&gt;=Instellingen!$B$6,$A15980&lt;Instellingen!$B$7),1,0)</f>
        <v/>
      </c>
      <c r="E15980" s="15">
        <f>COUNTIF(tData[BezoekStart],"&lt;"&amp;($A15980+1/24))-COUNTIF(tData[BezoekEind],"&lt;="&amp;$A15980)</f>
        <v/>
      </c>
      <c r="F15980" s="15">
        <f>COUNTIF(tData[BezoekLangStart],"&lt;"&amp;($A15980+1/24))-COUNTIF(tData[BezoekLangEind],"&lt;="&amp;$A15980)</f>
        <v/>
      </c>
      <c r="G15980" s="15">
        <f>IF($D15980=1,$B15980*100+$C15980,-1)</f>
        <v/>
      </c>
      <c r="H15980" s="15">
        <f>IF($D15980=1,$B15980,-1)</f>
        <v/>
      </c>
      <c r="I15980" s="15">
        <f>IF($D15980=1,$C15980,-1)</f>
        <v/>
      </c>
    </row>
    <row r="15981">
      <c r="A15981" s="33" t="n">
        <v>45957.75</v>
      </c>
      <c r="B15981" s="15">
        <f>WEEKDAY($A15981,2)</f>
        <v/>
      </c>
      <c r="C15981" s="15">
        <f>HOUR($A15981)</f>
        <v/>
      </c>
      <c r="D15981" s="15">
        <f>IF(AND($A15981&gt;=Instellingen!$B$6,$A15981&lt;Instellingen!$B$7),1,0)</f>
        <v/>
      </c>
      <c r="E15981" s="15">
        <f>COUNTIF(tData[BezoekStart],"&lt;"&amp;($A15981+1/24))-COUNTIF(tData[BezoekEind],"&lt;="&amp;$A15981)</f>
        <v/>
      </c>
      <c r="F15981" s="15">
        <f>COUNTIF(tData[BezoekLangStart],"&lt;"&amp;($A15981+1/24))-COUNTIF(tData[BezoekLangEind],"&lt;="&amp;$A15981)</f>
        <v/>
      </c>
      <c r="G15981" s="15">
        <f>IF($D15981=1,$B15981*100+$C15981,-1)</f>
        <v/>
      </c>
      <c r="H15981" s="15">
        <f>IF($D15981=1,$B15981,-1)</f>
        <v/>
      </c>
      <c r="I15981" s="15">
        <f>IF($D15981=1,$C15981,-1)</f>
        <v/>
      </c>
    </row>
    <row r="15982">
      <c r="A15982" s="33" t="n">
        <v>45957.79166666666</v>
      </c>
      <c r="B15982" s="15">
        <f>WEEKDAY($A15982,2)</f>
        <v/>
      </c>
      <c r="C15982" s="15">
        <f>HOUR($A15982)</f>
        <v/>
      </c>
      <c r="D15982" s="15">
        <f>IF(AND($A15982&gt;=Instellingen!$B$6,$A15982&lt;Instellingen!$B$7),1,0)</f>
        <v/>
      </c>
      <c r="E15982" s="15">
        <f>COUNTIF(tData[BezoekStart],"&lt;"&amp;($A15982+1/24))-COUNTIF(tData[BezoekEind],"&lt;="&amp;$A15982)</f>
        <v/>
      </c>
      <c r="F15982" s="15">
        <f>COUNTIF(tData[BezoekLangStart],"&lt;"&amp;($A15982+1/24))-COUNTIF(tData[BezoekLangEind],"&lt;="&amp;$A15982)</f>
        <v/>
      </c>
      <c r="G15982" s="15">
        <f>IF($D15982=1,$B15982*100+$C15982,-1)</f>
        <v/>
      </c>
      <c r="H15982" s="15">
        <f>IF($D15982=1,$B15982,-1)</f>
        <v/>
      </c>
      <c r="I15982" s="15">
        <f>IF($D15982=1,$C15982,-1)</f>
        <v/>
      </c>
    </row>
    <row r="15983">
      <c r="A15983" s="33" t="n">
        <v>45957.83333333334</v>
      </c>
      <c r="B15983" s="15">
        <f>WEEKDAY($A15983,2)</f>
        <v/>
      </c>
      <c r="C15983" s="15">
        <f>HOUR($A15983)</f>
        <v/>
      </c>
      <c r="D15983" s="15">
        <f>IF(AND($A15983&gt;=Instellingen!$B$6,$A15983&lt;Instellingen!$B$7),1,0)</f>
        <v/>
      </c>
      <c r="E15983" s="15">
        <f>COUNTIF(tData[BezoekStart],"&lt;"&amp;($A15983+1/24))-COUNTIF(tData[BezoekEind],"&lt;="&amp;$A15983)</f>
        <v/>
      </c>
      <c r="F15983" s="15">
        <f>COUNTIF(tData[BezoekLangStart],"&lt;"&amp;($A15983+1/24))-COUNTIF(tData[BezoekLangEind],"&lt;="&amp;$A15983)</f>
        <v/>
      </c>
      <c r="G15983" s="15">
        <f>IF($D15983=1,$B15983*100+$C15983,-1)</f>
        <v/>
      </c>
      <c r="H15983" s="15">
        <f>IF($D15983=1,$B15983,-1)</f>
        <v/>
      </c>
      <c r="I15983" s="15">
        <f>IF($D15983=1,$C15983,-1)</f>
        <v/>
      </c>
    </row>
    <row r="15984">
      <c r="A15984" s="33" t="n">
        <v>45957.875</v>
      </c>
      <c r="B15984" s="15">
        <f>WEEKDAY($A15984,2)</f>
        <v/>
      </c>
      <c r="C15984" s="15">
        <f>HOUR($A15984)</f>
        <v/>
      </c>
      <c r="D15984" s="15">
        <f>IF(AND($A15984&gt;=Instellingen!$B$6,$A15984&lt;Instellingen!$B$7),1,0)</f>
        <v/>
      </c>
      <c r="E15984" s="15">
        <f>COUNTIF(tData[BezoekStart],"&lt;"&amp;($A15984+1/24))-COUNTIF(tData[BezoekEind],"&lt;="&amp;$A15984)</f>
        <v/>
      </c>
      <c r="F15984" s="15">
        <f>COUNTIF(tData[BezoekLangStart],"&lt;"&amp;($A15984+1/24))-COUNTIF(tData[BezoekLangEind],"&lt;="&amp;$A15984)</f>
        <v/>
      </c>
      <c r="G15984" s="15">
        <f>IF($D15984=1,$B15984*100+$C15984,-1)</f>
        <v/>
      </c>
      <c r="H15984" s="15">
        <f>IF($D15984=1,$B15984,-1)</f>
        <v/>
      </c>
      <c r="I15984" s="15">
        <f>IF($D15984=1,$C15984,-1)</f>
        <v/>
      </c>
    </row>
    <row r="15985">
      <c r="A15985" s="33" t="n">
        <v>45957.91666666666</v>
      </c>
      <c r="B15985" s="15">
        <f>WEEKDAY($A15985,2)</f>
        <v/>
      </c>
      <c r="C15985" s="15">
        <f>HOUR($A15985)</f>
        <v/>
      </c>
      <c r="D15985" s="15">
        <f>IF(AND($A15985&gt;=Instellingen!$B$6,$A15985&lt;Instellingen!$B$7),1,0)</f>
        <v/>
      </c>
      <c r="E15985" s="15">
        <f>COUNTIF(tData[BezoekStart],"&lt;"&amp;($A15985+1/24))-COUNTIF(tData[BezoekEind],"&lt;="&amp;$A15985)</f>
        <v/>
      </c>
      <c r="F15985" s="15">
        <f>COUNTIF(tData[BezoekLangStart],"&lt;"&amp;($A15985+1/24))-COUNTIF(tData[BezoekLangEind],"&lt;="&amp;$A15985)</f>
        <v/>
      </c>
      <c r="G15985" s="15">
        <f>IF($D15985=1,$B15985*100+$C15985,-1)</f>
        <v/>
      </c>
      <c r="H15985" s="15">
        <f>IF($D15985=1,$B15985,-1)</f>
        <v/>
      </c>
      <c r="I15985" s="15">
        <f>IF($D15985=1,$C15985,-1)</f>
        <v/>
      </c>
    </row>
    <row r="15986">
      <c r="A15986" s="33" t="n">
        <v>45957.95833333334</v>
      </c>
      <c r="B15986" s="15">
        <f>WEEKDAY($A15986,2)</f>
        <v/>
      </c>
      <c r="C15986" s="15">
        <f>HOUR($A15986)</f>
        <v/>
      </c>
      <c r="D15986" s="15">
        <f>IF(AND($A15986&gt;=Instellingen!$B$6,$A15986&lt;Instellingen!$B$7),1,0)</f>
        <v/>
      </c>
      <c r="E15986" s="15">
        <f>COUNTIF(tData[BezoekStart],"&lt;"&amp;($A15986+1/24))-COUNTIF(tData[BezoekEind],"&lt;="&amp;$A15986)</f>
        <v/>
      </c>
      <c r="F15986" s="15">
        <f>COUNTIF(tData[BezoekLangStart],"&lt;"&amp;($A15986+1/24))-COUNTIF(tData[BezoekLangEind],"&lt;="&amp;$A15986)</f>
        <v/>
      </c>
      <c r="G15986" s="15">
        <f>IF($D15986=1,$B15986*100+$C15986,-1)</f>
        <v/>
      </c>
      <c r="H15986" s="15">
        <f>IF($D15986=1,$B15986,-1)</f>
        <v/>
      </c>
      <c r="I15986" s="15">
        <f>IF($D15986=1,$C15986,-1)</f>
        <v/>
      </c>
    </row>
    <row r="15987">
      <c r="A15987" s="33" t="n">
        <v>45958</v>
      </c>
      <c r="B15987" s="15">
        <f>WEEKDAY($A15987,2)</f>
        <v/>
      </c>
      <c r="C15987" s="15">
        <f>HOUR($A15987)</f>
        <v/>
      </c>
      <c r="D15987" s="15">
        <f>IF(AND($A15987&gt;=Instellingen!$B$6,$A15987&lt;Instellingen!$B$7),1,0)</f>
        <v/>
      </c>
      <c r="E15987" s="15">
        <f>COUNTIF(tData[BezoekStart],"&lt;"&amp;($A15987+1/24))-COUNTIF(tData[BezoekEind],"&lt;="&amp;$A15987)</f>
        <v/>
      </c>
      <c r="F15987" s="15">
        <f>COUNTIF(tData[BezoekLangStart],"&lt;"&amp;($A15987+1/24))-COUNTIF(tData[BezoekLangEind],"&lt;="&amp;$A15987)</f>
        <v/>
      </c>
      <c r="G15987" s="15">
        <f>IF($D15987=1,$B15987*100+$C15987,-1)</f>
        <v/>
      </c>
      <c r="H15987" s="15">
        <f>IF($D15987=1,$B15987,-1)</f>
        <v/>
      </c>
      <c r="I15987" s="15">
        <f>IF($D15987=1,$C15987,-1)</f>
        <v/>
      </c>
    </row>
    <row r="15988">
      <c r="A15988" s="33" t="n">
        <v>45958.04166666666</v>
      </c>
      <c r="B15988" s="15">
        <f>WEEKDAY($A15988,2)</f>
        <v/>
      </c>
      <c r="C15988" s="15">
        <f>HOUR($A15988)</f>
        <v/>
      </c>
      <c r="D15988" s="15">
        <f>IF(AND($A15988&gt;=Instellingen!$B$6,$A15988&lt;Instellingen!$B$7),1,0)</f>
        <v/>
      </c>
      <c r="E15988" s="15">
        <f>COUNTIF(tData[BezoekStart],"&lt;"&amp;($A15988+1/24))-COUNTIF(tData[BezoekEind],"&lt;="&amp;$A15988)</f>
        <v/>
      </c>
      <c r="F15988" s="15">
        <f>COUNTIF(tData[BezoekLangStart],"&lt;"&amp;($A15988+1/24))-COUNTIF(tData[BezoekLangEind],"&lt;="&amp;$A15988)</f>
        <v/>
      </c>
      <c r="G15988" s="15">
        <f>IF($D15988=1,$B15988*100+$C15988,-1)</f>
        <v/>
      </c>
      <c r="H15988" s="15">
        <f>IF($D15988=1,$B15988,-1)</f>
        <v/>
      </c>
      <c r="I15988" s="15">
        <f>IF($D15988=1,$C15988,-1)</f>
        <v/>
      </c>
    </row>
    <row r="15989">
      <c r="A15989" s="33" t="n">
        <v>45958.08333333334</v>
      </c>
      <c r="B15989" s="15">
        <f>WEEKDAY($A15989,2)</f>
        <v/>
      </c>
      <c r="C15989" s="15">
        <f>HOUR($A15989)</f>
        <v/>
      </c>
      <c r="D15989" s="15">
        <f>IF(AND($A15989&gt;=Instellingen!$B$6,$A15989&lt;Instellingen!$B$7),1,0)</f>
        <v/>
      </c>
      <c r="E15989" s="15">
        <f>COUNTIF(tData[BezoekStart],"&lt;"&amp;($A15989+1/24))-COUNTIF(tData[BezoekEind],"&lt;="&amp;$A15989)</f>
        <v/>
      </c>
      <c r="F15989" s="15">
        <f>COUNTIF(tData[BezoekLangStart],"&lt;"&amp;($A15989+1/24))-COUNTIF(tData[BezoekLangEind],"&lt;="&amp;$A15989)</f>
        <v/>
      </c>
      <c r="G15989" s="15">
        <f>IF($D15989=1,$B15989*100+$C15989,-1)</f>
        <v/>
      </c>
      <c r="H15989" s="15">
        <f>IF($D15989=1,$B15989,-1)</f>
        <v/>
      </c>
      <c r="I15989" s="15">
        <f>IF($D15989=1,$C15989,-1)</f>
        <v/>
      </c>
    </row>
    <row r="15990">
      <c r="A15990" s="33" t="n">
        <v>45958.125</v>
      </c>
      <c r="B15990" s="15">
        <f>WEEKDAY($A15990,2)</f>
        <v/>
      </c>
      <c r="C15990" s="15">
        <f>HOUR($A15990)</f>
        <v/>
      </c>
      <c r="D15990" s="15">
        <f>IF(AND($A15990&gt;=Instellingen!$B$6,$A15990&lt;Instellingen!$B$7),1,0)</f>
        <v/>
      </c>
      <c r="E15990" s="15">
        <f>COUNTIF(tData[BezoekStart],"&lt;"&amp;($A15990+1/24))-COUNTIF(tData[BezoekEind],"&lt;="&amp;$A15990)</f>
        <v/>
      </c>
      <c r="F15990" s="15">
        <f>COUNTIF(tData[BezoekLangStart],"&lt;"&amp;($A15990+1/24))-COUNTIF(tData[BezoekLangEind],"&lt;="&amp;$A15990)</f>
        <v/>
      </c>
      <c r="G15990" s="15">
        <f>IF($D15990=1,$B15990*100+$C15990,-1)</f>
        <v/>
      </c>
      <c r="H15990" s="15">
        <f>IF($D15990=1,$B15990,-1)</f>
        <v/>
      </c>
      <c r="I15990" s="15">
        <f>IF($D15990=1,$C15990,-1)</f>
        <v/>
      </c>
    </row>
    <row r="15991">
      <c r="A15991" s="33" t="n">
        <v>45958.16666666666</v>
      </c>
      <c r="B15991" s="15">
        <f>WEEKDAY($A15991,2)</f>
        <v/>
      </c>
      <c r="C15991" s="15">
        <f>HOUR($A15991)</f>
        <v/>
      </c>
      <c r="D15991" s="15">
        <f>IF(AND($A15991&gt;=Instellingen!$B$6,$A15991&lt;Instellingen!$B$7),1,0)</f>
        <v/>
      </c>
      <c r="E15991" s="15">
        <f>COUNTIF(tData[BezoekStart],"&lt;"&amp;($A15991+1/24))-COUNTIF(tData[BezoekEind],"&lt;="&amp;$A15991)</f>
        <v/>
      </c>
      <c r="F15991" s="15">
        <f>COUNTIF(tData[BezoekLangStart],"&lt;"&amp;($A15991+1/24))-COUNTIF(tData[BezoekLangEind],"&lt;="&amp;$A15991)</f>
        <v/>
      </c>
      <c r="G15991" s="15">
        <f>IF($D15991=1,$B15991*100+$C15991,-1)</f>
        <v/>
      </c>
      <c r="H15991" s="15">
        <f>IF($D15991=1,$B15991,-1)</f>
        <v/>
      </c>
      <c r="I15991" s="15">
        <f>IF($D15991=1,$C15991,-1)</f>
        <v/>
      </c>
    </row>
    <row r="15992">
      <c r="A15992" s="33" t="n">
        <v>45958.20833333334</v>
      </c>
      <c r="B15992" s="15">
        <f>WEEKDAY($A15992,2)</f>
        <v/>
      </c>
      <c r="C15992" s="15">
        <f>HOUR($A15992)</f>
        <v/>
      </c>
      <c r="D15992" s="15">
        <f>IF(AND($A15992&gt;=Instellingen!$B$6,$A15992&lt;Instellingen!$B$7),1,0)</f>
        <v/>
      </c>
      <c r="E15992" s="15">
        <f>COUNTIF(tData[BezoekStart],"&lt;"&amp;($A15992+1/24))-COUNTIF(tData[BezoekEind],"&lt;="&amp;$A15992)</f>
        <v/>
      </c>
      <c r="F15992" s="15">
        <f>COUNTIF(tData[BezoekLangStart],"&lt;"&amp;($A15992+1/24))-COUNTIF(tData[BezoekLangEind],"&lt;="&amp;$A15992)</f>
        <v/>
      </c>
      <c r="G15992" s="15">
        <f>IF($D15992=1,$B15992*100+$C15992,-1)</f>
        <v/>
      </c>
      <c r="H15992" s="15">
        <f>IF($D15992=1,$B15992,-1)</f>
        <v/>
      </c>
      <c r="I15992" s="15">
        <f>IF($D15992=1,$C15992,-1)</f>
        <v/>
      </c>
    </row>
    <row r="15993">
      <c r="A15993" s="33" t="n">
        <v>45958.25</v>
      </c>
      <c r="B15993" s="15">
        <f>WEEKDAY($A15993,2)</f>
        <v/>
      </c>
      <c r="C15993" s="15">
        <f>HOUR($A15993)</f>
        <v/>
      </c>
      <c r="D15993" s="15">
        <f>IF(AND($A15993&gt;=Instellingen!$B$6,$A15993&lt;Instellingen!$B$7),1,0)</f>
        <v/>
      </c>
      <c r="E15993" s="15">
        <f>COUNTIF(tData[BezoekStart],"&lt;"&amp;($A15993+1/24))-COUNTIF(tData[BezoekEind],"&lt;="&amp;$A15993)</f>
        <v/>
      </c>
      <c r="F15993" s="15">
        <f>COUNTIF(tData[BezoekLangStart],"&lt;"&amp;($A15993+1/24))-COUNTIF(tData[BezoekLangEind],"&lt;="&amp;$A15993)</f>
        <v/>
      </c>
      <c r="G15993" s="15">
        <f>IF($D15993=1,$B15993*100+$C15993,-1)</f>
        <v/>
      </c>
      <c r="H15993" s="15">
        <f>IF($D15993=1,$B15993,-1)</f>
        <v/>
      </c>
      <c r="I15993" s="15">
        <f>IF($D15993=1,$C15993,-1)</f>
        <v/>
      </c>
    </row>
    <row r="15994">
      <c r="A15994" s="33" t="n">
        <v>45958.29166666666</v>
      </c>
      <c r="B15994" s="15">
        <f>WEEKDAY($A15994,2)</f>
        <v/>
      </c>
      <c r="C15994" s="15">
        <f>HOUR($A15994)</f>
        <v/>
      </c>
      <c r="D15994" s="15">
        <f>IF(AND($A15994&gt;=Instellingen!$B$6,$A15994&lt;Instellingen!$B$7),1,0)</f>
        <v/>
      </c>
      <c r="E15994" s="15">
        <f>COUNTIF(tData[BezoekStart],"&lt;"&amp;($A15994+1/24))-COUNTIF(tData[BezoekEind],"&lt;="&amp;$A15994)</f>
        <v/>
      </c>
      <c r="F15994" s="15">
        <f>COUNTIF(tData[BezoekLangStart],"&lt;"&amp;($A15994+1/24))-COUNTIF(tData[BezoekLangEind],"&lt;="&amp;$A15994)</f>
        <v/>
      </c>
      <c r="G15994" s="15">
        <f>IF($D15994=1,$B15994*100+$C15994,-1)</f>
        <v/>
      </c>
      <c r="H15994" s="15">
        <f>IF($D15994=1,$B15994,-1)</f>
        <v/>
      </c>
      <c r="I15994" s="15">
        <f>IF($D15994=1,$C15994,-1)</f>
        <v/>
      </c>
    </row>
    <row r="15995">
      <c r="A15995" s="33" t="n">
        <v>45958.33333333334</v>
      </c>
      <c r="B15995" s="15">
        <f>WEEKDAY($A15995,2)</f>
        <v/>
      </c>
      <c r="C15995" s="15">
        <f>HOUR($A15995)</f>
        <v/>
      </c>
      <c r="D15995" s="15">
        <f>IF(AND($A15995&gt;=Instellingen!$B$6,$A15995&lt;Instellingen!$B$7),1,0)</f>
        <v/>
      </c>
      <c r="E15995" s="15">
        <f>COUNTIF(tData[BezoekStart],"&lt;"&amp;($A15995+1/24))-COUNTIF(tData[BezoekEind],"&lt;="&amp;$A15995)</f>
        <v/>
      </c>
      <c r="F15995" s="15">
        <f>COUNTIF(tData[BezoekLangStart],"&lt;"&amp;($A15995+1/24))-COUNTIF(tData[BezoekLangEind],"&lt;="&amp;$A15995)</f>
        <v/>
      </c>
      <c r="G15995" s="15">
        <f>IF($D15995=1,$B15995*100+$C15995,-1)</f>
        <v/>
      </c>
      <c r="H15995" s="15">
        <f>IF($D15995=1,$B15995,-1)</f>
        <v/>
      </c>
      <c r="I15995" s="15">
        <f>IF($D15995=1,$C15995,-1)</f>
        <v/>
      </c>
    </row>
    <row r="15996">
      <c r="A15996" s="33" t="n">
        <v>45958.375</v>
      </c>
      <c r="B15996" s="15">
        <f>WEEKDAY($A15996,2)</f>
        <v/>
      </c>
      <c r="C15996" s="15">
        <f>HOUR($A15996)</f>
        <v/>
      </c>
      <c r="D15996" s="15">
        <f>IF(AND($A15996&gt;=Instellingen!$B$6,$A15996&lt;Instellingen!$B$7),1,0)</f>
        <v/>
      </c>
      <c r="E15996" s="15">
        <f>COUNTIF(tData[BezoekStart],"&lt;"&amp;($A15996+1/24))-COUNTIF(tData[BezoekEind],"&lt;="&amp;$A15996)</f>
        <v/>
      </c>
      <c r="F15996" s="15">
        <f>COUNTIF(tData[BezoekLangStart],"&lt;"&amp;($A15996+1/24))-COUNTIF(tData[BezoekLangEind],"&lt;="&amp;$A15996)</f>
        <v/>
      </c>
      <c r="G15996" s="15">
        <f>IF($D15996=1,$B15996*100+$C15996,-1)</f>
        <v/>
      </c>
      <c r="H15996" s="15">
        <f>IF($D15996=1,$B15996,-1)</f>
        <v/>
      </c>
      <c r="I15996" s="15">
        <f>IF($D15996=1,$C15996,-1)</f>
        <v/>
      </c>
    </row>
    <row r="15997">
      <c r="A15997" s="33" t="n">
        <v>45958.41666666666</v>
      </c>
      <c r="B15997" s="15">
        <f>WEEKDAY($A15997,2)</f>
        <v/>
      </c>
      <c r="C15997" s="15">
        <f>HOUR($A15997)</f>
        <v/>
      </c>
      <c r="D15997" s="15">
        <f>IF(AND($A15997&gt;=Instellingen!$B$6,$A15997&lt;Instellingen!$B$7),1,0)</f>
        <v/>
      </c>
      <c r="E15997" s="15">
        <f>COUNTIF(tData[BezoekStart],"&lt;"&amp;($A15997+1/24))-COUNTIF(tData[BezoekEind],"&lt;="&amp;$A15997)</f>
        <v/>
      </c>
      <c r="F15997" s="15">
        <f>COUNTIF(tData[BezoekLangStart],"&lt;"&amp;($A15997+1/24))-COUNTIF(tData[BezoekLangEind],"&lt;="&amp;$A15997)</f>
        <v/>
      </c>
      <c r="G15997" s="15">
        <f>IF($D15997=1,$B15997*100+$C15997,-1)</f>
        <v/>
      </c>
      <c r="H15997" s="15">
        <f>IF($D15997=1,$B15997,-1)</f>
        <v/>
      </c>
      <c r="I15997" s="15">
        <f>IF($D15997=1,$C15997,-1)</f>
        <v/>
      </c>
    </row>
    <row r="15998">
      <c r="A15998" s="33" t="n">
        <v>45958.45833333334</v>
      </c>
      <c r="B15998" s="15">
        <f>WEEKDAY($A15998,2)</f>
        <v/>
      </c>
      <c r="C15998" s="15">
        <f>HOUR($A15998)</f>
        <v/>
      </c>
      <c r="D15998" s="15">
        <f>IF(AND($A15998&gt;=Instellingen!$B$6,$A15998&lt;Instellingen!$B$7),1,0)</f>
        <v/>
      </c>
      <c r="E15998" s="15">
        <f>COUNTIF(tData[BezoekStart],"&lt;"&amp;($A15998+1/24))-COUNTIF(tData[BezoekEind],"&lt;="&amp;$A15998)</f>
        <v/>
      </c>
      <c r="F15998" s="15">
        <f>COUNTIF(tData[BezoekLangStart],"&lt;"&amp;($A15998+1/24))-COUNTIF(tData[BezoekLangEind],"&lt;="&amp;$A15998)</f>
        <v/>
      </c>
      <c r="G15998" s="15">
        <f>IF($D15998=1,$B15998*100+$C15998,-1)</f>
        <v/>
      </c>
      <c r="H15998" s="15">
        <f>IF($D15998=1,$B15998,-1)</f>
        <v/>
      </c>
      <c r="I15998" s="15">
        <f>IF($D15998=1,$C15998,-1)</f>
        <v/>
      </c>
    </row>
    <row r="15999">
      <c r="A15999" s="33" t="n">
        <v>45958.5</v>
      </c>
      <c r="B15999" s="15">
        <f>WEEKDAY($A15999,2)</f>
        <v/>
      </c>
      <c r="C15999" s="15">
        <f>HOUR($A15999)</f>
        <v/>
      </c>
      <c r="D15999" s="15">
        <f>IF(AND($A15999&gt;=Instellingen!$B$6,$A15999&lt;Instellingen!$B$7),1,0)</f>
        <v/>
      </c>
      <c r="E15999" s="15">
        <f>COUNTIF(tData[BezoekStart],"&lt;"&amp;($A15999+1/24))-COUNTIF(tData[BezoekEind],"&lt;="&amp;$A15999)</f>
        <v/>
      </c>
      <c r="F15999" s="15">
        <f>COUNTIF(tData[BezoekLangStart],"&lt;"&amp;($A15999+1/24))-COUNTIF(tData[BezoekLangEind],"&lt;="&amp;$A15999)</f>
        <v/>
      </c>
      <c r="G15999" s="15">
        <f>IF($D15999=1,$B15999*100+$C15999,-1)</f>
        <v/>
      </c>
      <c r="H15999" s="15">
        <f>IF($D15999=1,$B15999,-1)</f>
        <v/>
      </c>
      <c r="I15999" s="15">
        <f>IF($D15999=1,$C15999,-1)</f>
        <v/>
      </c>
    </row>
    <row r="16000">
      <c r="A16000" s="33" t="n">
        <v>45958.54166666666</v>
      </c>
      <c r="B16000" s="15">
        <f>WEEKDAY($A16000,2)</f>
        <v/>
      </c>
      <c r="C16000" s="15">
        <f>HOUR($A16000)</f>
        <v/>
      </c>
      <c r="D16000" s="15">
        <f>IF(AND($A16000&gt;=Instellingen!$B$6,$A16000&lt;Instellingen!$B$7),1,0)</f>
        <v/>
      </c>
      <c r="E16000" s="15">
        <f>COUNTIF(tData[BezoekStart],"&lt;"&amp;($A16000+1/24))-COUNTIF(tData[BezoekEind],"&lt;="&amp;$A16000)</f>
        <v/>
      </c>
      <c r="F16000" s="15">
        <f>COUNTIF(tData[BezoekLangStart],"&lt;"&amp;($A16000+1/24))-COUNTIF(tData[BezoekLangEind],"&lt;="&amp;$A16000)</f>
        <v/>
      </c>
      <c r="G16000" s="15">
        <f>IF($D16000=1,$B16000*100+$C16000,-1)</f>
        <v/>
      </c>
      <c r="H16000" s="15">
        <f>IF($D16000=1,$B16000,-1)</f>
        <v/>
      </c>
      <c r="I16000" s="15">
        <f>IF($D16000=1,$C16000,-1)</f>
        <v/>
      </c>
    </row>
    <row r="16001">
      <c r="A16001" s="33" t="n">
        <v>45958.58333333334</v>
      </c>
      <c r="B16001" s="15">
        <f>WEEKDAY($A16001,2)</f>
        <v/>
      </c>
      <c r="C16001" s="15">
        <f>HOUR($A16001)</f>
        <v/>
      </c>
      <c r="D16001" s="15">
        <f>IF(AND($A16001&gt;=Instellingen!$B$6,$A16001&lt;Instellingen!$B$7),1,0)</f>
        <v/>
      </c>
      <c r="E16001" s="15">
        <f>COUNTIF(tData[BezoekStart],"&lt;"&amp;($A16001+1/24))-COUNTIF(tData[BezoekEind],"&lt;="&amp;$A16001)</f>
        <v/>
      </c>
      <c r="F16001" s="15">
        <f>COUNTIF(tData[BezoekLangStart],"&lt;"&amp;($A16001+1/24))-COUNTIF(tData[BezoekLangEind],"&lt;="&amp;$A16001)</f>
        <v/>
      </c>
      <c r="G16001" s="15">
        <f>IF($D16001=1,$B16001*100+$C16001,-1)</f>
        <v/>
      </c>
      <c r="H16001" s="15">
        <f>IF($D16001=1,$B16001,-1)</f>
        <v/>
      </c>
      <c r="I16001" s="15">
        <f>IF($D16001=1,$C16001,-1)</f>
        <v/>
      </c>
    </row>
    <row r="16002">
      <c r="A16002" s="33" t="n">
        <v>45958.625</v>
      </c>
      <c r="B16002" s="15">
        <f>WEEKDAY($A16002,2)</f>
        <v/>
      </c>
      <c r="C16002" s="15">
        <f>HOUR($A16002)</f>
        <v/>
      </c>
      <c r="D16002" s="15">
        <f>IF(AND($A16002&gt;=Instellingen!$B$6,$A16002&lt;Instellingen!$B$7),1,0)</f>
        <v/>
      </c>
      <c r="E16002" s="15">
        <f>COUNTIF(tData[BezoekStart],"&lt;"&amp;($A16002+1/24))-COUNTIF(tData[BezoekEind],"&lt;="&amp;$A16002)</f>
        <v/>
      </c>
      <c r="F16002" s="15">
        <f>COUNTIF(tData[BezoekLangStart],"&lt;"&amp;($A16002+1/24))-COUNTIF(tData[BezoekLangEind],"&lt;="&amp;$A16002)</f>
        <v/>
      </c>
      <c r="G16002" s="15">
        <f>IF($D16002=1,$B16002*100+$C16002,-1)</f>
        <v/>
      </c>
      <c r="H16002" s="15">
        <f>IF($D16002=1,$B16002,-1)</f>
        <v/>
      </c>
      <c r="I16002" s="15">
        <f>IF($D16002=1,$C16002,-1)</f>
        <v/>
      </c>
    </row>
    <row r="16003">
      <c r="A16003" s="33" t="n">
        <v>45958.66666666666</v>
      </c>
      <c r="B16003" s="15">
        <f>WEEKDAY($A16003,2)</f>
        <v/>
      </c>
      <c r="C16003" s="15">
        <f>HOUR($A16003)</f>
        <v/>
      </c>
      <c r="D16003" s="15">
        <f>IF(AND($A16003&gt;=Instellingen!$B$6,$A16003&lt;Instellingen!$B$7),1,0)</f>
        <v/>
      </c>
      <c r="E16003" s="15">
        <f>COUNTIF(tData[BezoekStart],"&lt;"&amp;($A16003+1/24))-COUNTIF(tData[BezoekEind],"&lt;="&amp;$A16003)</f>
        <v/>
      </c>
      <c r="F16003" s="15">
        <f>COUNTIF(tData[BezoekLangStart],"&lt;"&amp;($A16003+1/24))-COUNTIF(tData[BezoekLangEind],"&lt;="&amp;$A16003)</f>
        <v/>
      </c>
      <c r="G16003" s="15">
        <f>IF($D16003=1,$B16003*100+$C16003,-1)</f>
        <v/>
      </c>
      <c r="H16003" s="15">
        <f>IF($D16003=1,$B16003,-1)</f>
        <v/>
      </c>
      <c r="I16003" s="15">
        <f>IF($D16003=1,$C16003,-1)</f>
        <v/>
      </c>
    </row>
    <row r="16004">
      <c r="A16004" s="33" t="n">
        <v>45958.70833333334</v>
      </c>
      <c r="B16004" s="15">
        <f>WEEKDAY($A16004,2)</f>
        <v/>
      </c>
      <c r="C16004" s="15">
        <f>HOUR($A16004)</f>
        <v/>
      </c>
      <c r="D16004" s="15">
        <f>IF(AND($A16004&gt;=Instellingen!$B$6,$A16004&lt;Instellingen!$B$7),1,0)</f>
        <v/>
      </c>
      <c r="E16004" s="15">
        <f>COUNTIF(tData[BezoekStart],"&lt;"&amp;($A16004+1/24))-COUNTIF(tData[BezoekEind],"&lt;="&amp;$A16004)</f>
        <v/>
      </c>
      <c r="F16004" s="15">
        <f>COUNTIF(tData[BezoekLangStart],"&lt;"&amp;($A16004+1/24))-COUNTIF(tData[BezoekLangEind],"&lt;="&amp;$A16004)</f>
        <v/>
      </c>
      <c r="G16004" s="15">
        <f>IF($D16004=1,$B16004*100+$C16004,-1)</f>
        <v/>
      </c>
      <c r="H16004" s="15">
        <f>IF($D16004=1,$B16004,-1)</f>
        <v/>
      </c>
      <c r="I16004" s="15">
        <f>IF($D16004=1,$C16004,-1)</f>
        <v/>
      </c>
    </row>
    <row r="16005">
      <c r="A16005" s="33" t="n">
        <v>45958.75</v>
      </c>
      <c r="B16005" s="15">
        <f>WEEKDAY($A16005,2)</f>
        <v/>
      </c>
      <c r="C16005" s="15">
        <f>HOUR($A16005)</f>
        <v/>
      </c>
      <c r="D16005" s="15">
        <f>IF(AND($A16005&gt;=Instellingen!$B$6,$A16005&lt;Instellingen!$B$7),1,0)</f>
        <v/>
      </c>
      <c r="E16005" s="15">
        <f>COUNTIF(tData[BezoekStart],"&lt;"&amp;($A16005+1/24))-COUNTIF(tData[BezoekEind],"&lt;="&amp;$A16005)</f>
        <v/>
      </c>
      <c r="F16005" s="15">
        <f>COUNTIF(tData[BezoekLangStart],"&lt;"&amp;($A16005+1/24))-COUNTIF(tData[BezoekLangEind],"&lt;="&amp;$A16005)</f>
        <v/>
      </c>
      <c r="G16005" s="15">
        <f>IF($D16005=1,$B16005*100+$C16005,-1)</f>
        <v/>
      </c>
      <c r="H16005" s="15">
        <f>IF($D16005=1,$B16005,-1)</f>
        <v/>
      </c>
      <c r="I16005" s="15">
        <f>IF($D16005=1,$C16005,-1)</f>
        <v/>
      </c>
    </row>
    <row r="16006">
      <c r="A16006" s="33" t="n">
        <v>45958.79166666666</v>
      </c>
      <c r="B16006" s="15">
        <f>WEEKDAY($A16006,2)</f>
        <v/>
      </c>
      <c r="C16006" s="15">
        <f>HOUR($A16006)</f>
        <v/>
      </c>
      <c r="D16006" s="15">
        <f>IF(AND($A16006&gt;=Instellingen!$B$6,$A16006&lt;Instellingen!$B$7),1,0)</f>
        <v/>
      </c>
      <c r="E16006" s="15">
        <f>COUNTIF(tData[BezoekStart],"&lt;"&amp;($A16006+1/24))-COUNTIF(tData[BezoekEind],"&lt;="&amp;$A16006)</f>
        <v/>
      </c>
      <c r="F16006" s="15">
        <f>COUNTIF(tData[BezoekLangStart],"&lt;"&amp;($A16006+1/24))-COUNTIF(tData[BezoekLangEind],"&lt;="&amp;$A16006)</f>
        <v/>
      </c>
      <c r="G16006" s="15">
        <f>IF($D16006=1,$B16006*100+$C16006,-1)</f>
        <v/>
      </c>
      <c r="H16006" s="15">
        <f>IF($D16006=1,$B16006,-1)</f>
        <v/>
      </c>
      <c r="I16006" s="15">
        <f>IF($D16006=1,$C16006,-1)</f>
        <v/>
      </c>
    </row>
    <row r="16007">
      <c r="A16007" s="33" t="n">
        <v>45958.83333333334</v>
      </c>
      <c r="B16007" s="15">
        <f>WEEKDAY($A16007,2)</f>
        <v/>
      </c>
      <c r="C16007" s="15">
        <f>HOUR($A16007)</f>
        <v/>
      </c>
      <c r="D16007" s="15">
        <f>IF(AND($A16007&gt;=Instellingen!$B$6,$A16007&lt;Instellingen!$B$7),1,0)</f>
        <v/>
      </c>
      <c r="E16007" s="15">
        <f>COUNTIF(tData[BezoekStart],"&lt;"&amp;($A16007+1/24))-COUNTIF(tData[BezoekEind],"&lt;="&amp;$A16007)</f>
        <v/>
      </c>
      <c r="F16007" s="15">
        <f>COUNTIF(tData[BezoekLangStart],"&lt;"&amp;($A16007+1/24))-COUNTIF(tData[BezoekLangEind],"&lt;="&amp;$A16007)</f>
        <v/>
      </c>
      <c r="G16007" s="15">
        <f>IF($D16007=1,$B16007*100+$C16007,-1)</f>
        <v/>
      </c>
      <c r="H16007" s="15">
        <f>IF($D16007=1,$B16007,-1)</f>
        <v/>
      </c>
      <c r="I16007" s="15">
        <f>IF($D16007=1,$C16007,-1)</f>
        <v/>
      </c>
    </row>
    <row r="16008">
      <c r="A16008" s="33" t="n">
        <v>45958.875</v>
      </c>
      <c r="B16008" s="15">
        <f>WEEKDAY($A16008,2)</f>
        <v/>
      </c>
      <c r="C16008" s="15">
        <f>HOUR($A16008)</f>
        <v/>
      </c>
      <c r="D16008" s="15">
        <f>IF(AND($A16008&gt;=Instellingen!$B$6,$A16008&lt;Instellingen!$B$7),1,0)</f>
        <v/>
      </c>
      <c r="E16008" s="15">
        <f>COUNTIF(tData[BezoekStart],"&lt;"&amp;($A16008+1/24))-COUNTIF(tData[BezoekEind],"&lt;="&amp;$A16008)</f>
        <v/>
      </c>
      <c r="F16008" s="15">
        <f>COUNTIF(tData[BezoekLangStart],"&lt;"&amp;($A16008+1/24))-COUNTIF(tData[BezoekLangEind],"&lt;="&amp;$A16008)</f>
        <v/>
      </c>
      <c r="G16008" s="15">
        <f>IF($D16008=1,$B16008*100+$C16008,-1)</f>
        <v/>
      </c>
      <c r="H16008" s="15">
        <f>IF($D16008=1,$B16008,-1)</f>
        <v/>
      </c>
      <c r="I16008" s="15">
        <f>IF($D16008=1,$C16008,-1)</f>
        <v/>
      </c>
    </row>
    <row r="16009">
      <c r="A16009" s="33" t="n">
        <v>45958.91666666666</v>
      </c>
      <c r="B16009" s="15">
        <f>WEEKDAY($A16009,2)</f>
        <v/>
      </c>
      <c r="C16009" s="15">
        <f>HOUR($A16009)</f>
        <v/>
      </c>
      <c r="D16009" s="15">
        <f>IF(AND($A16009&gt;=Instellingen!$B$6,$A16009&lt;Instellingen!$B$7),1,0)</f>
        <v/>
      </c>
      <c r="E16009" s="15">
        <f>COUNTIF(tData[BezoekStart],"&lt;"&amp;($A16009+1/24))-COUNTIF(tData[BezoekEind],"&lt;="&amp;$A16009)</f>
        <v/>
      </c>
      <c r="F16009" s="15">
        <f>COUNTIF(tData[BezoekLangStart],"&lt;"&amp;($A16009+1/24))-COUNTIF(tData[BezoekLangEind],"&lt;="&amp;$A16009)</f>
        <v/>
      </c>
      <c r="G16009" s="15">
        <f>IF($D16009=1,$B16009*100+$C16009,-1)</f>
        <v/>
      </c>
      <c r="H16009" s="15">
        <f>IF($D16009=1,$B16009,-1)</f>
        <v/>
      </c>
      <c r="I16009" s="15">
        <f>IF($D16009=1,$C16009,-1)</f>
        <v/>
      </c>
    </row>
    <row r="16010">
      <c r="A16010" s="33" t="n">
        <v>45958.95833333334</v>
      </c>
      <c r="B16010" s="15">
        <f>WEEKDAY($A16010,2)</f>
        <v/>
      </c>
      <c r="C16010" s="15">
        <f>HOUR($A16010)</f>
        <v/>
      </c>
      <c r="D16010" s="15">
        <f>IF(AND($A16010&gt;=Instellingen!$B$6,$A16010&lt;Instellingen!$B$7),1,0)</f>
        <v/>
      </c>
      <c r="E16010" s="15">
        <f>COUNTIF(tData[BezoekStart],"&lt;"&amp;($A16010+1/24))-COUNTIF(tData[BezoekEind],"&lt;="&amp;$A16010)</f>
        <v/>
      </c>
      <c r="F16010" s="15">
        <f>COUNTIF(tData[BezoekLangStart],"&lt;"&amp;($A16010+1/24))-COUNTIF(tData[BezoekLangEind],"&lt;="&amp;$A16010)</f>
        <v/>
      </c>
      <c r="G16010" s="15">
        <f>IF($D16010=1,$B16010*100+$C16010,-1)</f>
        <v/>
      </c>
      <c r="H16010" s="15">
        <f>IF($D16010=1,$B16010,-1)</f>
        <v/>
      </c>
      <c r="I16010" s="15">
        <f>IF($D16010=1,$C16010,-1)</f>
        <v/>
      </c>
    </row>
    <row r="16011">
      <c r="A16011" s="33" t="n">
        <v>45959</v>
      </c>
      <c r="B16011" s="15">
        <f>WEEKDAY($A16011,2)</f>
        <v/>
      </c>
      <c r="C16011" s="15">
        <f>HOUR($A16011)</f>
        <v/>
      </c>
      <c r="D16011" s="15">
        <f>IF(AND($A16011&gt;=Instellingen!$B$6,$A16011&lt;Instellingen!$B$7),1,0)</f>
        <v/>
      </c>
      <c r="E16011" s="15">
        <f>COUNTIF(tData[BezoekStart],"&lt;"&amp;($A16011+1/24))-COUNTIF(tData[BezoekEind],"&lt;="&amp;$A16011)</f>
        <v/>
      </c>
      <c r="F16011" s="15">
        <f>COUNTIF(tData[BezoekLangStart],"&lt;"&amp;($A16011+1/24))-COUNTIF(tData[BezoekLangEind],"&lt;="&amp;$A16011)</f>
        <v/>
      </c>
      <c r="G16011" s="15">
        <f>IF($D16011=1,$B16011*100+$C16011,-1)</f>
        <v/>
      </c>
      <c r="H16011" s="15">
        <f>IF($D16011=1,$B16011,-1)</f>
        <v/>
      </c>
      <c r="I16011" s="15">
        <f>IF($D16011=1,$C16011,-1)</f>
        <v/>
      </c>
    </row>
    <row r="16012">
      <c r="A16012" s="33" t="n">
        <v>45959.04166666666</v>
      </c>
      <c r="B16012" s="15">
        <f>WEEKDAY($A16012,2)</f>
        <v/>
      </c>
      <c r="C16012" s="15">
        <f>HOUR($A16012)</f>
        <v/>
      </c>
      <c r="D16012" s="15">
        <f>IF(AND($A16012&gt;=Instellingen!$B$6,$A16012&lt;Instellingen!$B$7),1,0)</f>
        <v/>
      </c>
      <c r="E16012" s="15">
        <f>COUNTIF(tData[BezoekStart],"&lt;"&amp;($A16012+1/24))-COUNTIF(tData[BezoekEind],"&lt;="&amp;$A16012)</f>
        <v/>
      </c>
      <c r="F16012" s="15">
        <f>COUNTIF(tData[BezoekLangStart],"&lt;"&amp;($A16012+1/24))-COUNTIF(tData[BezoekLangEind],"&lt;="&amp;$A16012)</f>
        <v/>
      </c>
      <c r="G16012" s="15">
        <f>IF($D16012=1,$B16012*100+$C16012,-1)</f>
        <v/>
      </c>
      <c r="H16012" s="15">
        <f>IF($D16012=1,$B16012,-1)</f>
        <v/>
      </c>
      <c r="I16012" s="15">
        <f>IF($D16012=1,$C16012,-1)</f>
        <v/>
      </c>
    </row>
    <row r="16013">
      <c r="A16013" s="33" t="n">
        <v>45959.08333333334</v>
      </c>
      <c r="B16013" s="15">
        <f>WEEKDAY($A16013,2)</f>
        <v/>
      </c>
      <c r="C16013" s="15">
        <f>HOUR($A16013)</f>
        <v/>
      </c>
      <c r="D16013" s="15">
        <f>IF(AND($A16013&gt;=Instellingen!$B$6,$A16013&lt;Instellingen!$B$7),1,0)</f>
        <v/>
      </c>
      <c r="E16013" s="15">
        <f>COUNTIF(tData[BezoekStart],"&lt;"&amp;($A16013+1/24))-COUNTIF(tData[BezoekEind],"&lt;="&amp;$A16013)</f>
        <v/>
      </c>
      <c r="F16013" s="15">
        <f>COUNTIF(tData[BezoekLangStart],"&lt;"&amp;($A16013+1/24))-COUNTIF(tData[BezoekLangEind],"&lt;="&amp;$A16013)</f>
        <v/>
      </c>
      <c r="G16013" s="15">
        <f>IF($D16013=1,$B16013*100+$C16013,-1)</f>
        <v/>
      </c>
      <c r="H16013" s="15">
        <f>IF($D16013=1,$B16013,-1)</f>
        <v/>
      </c>
      <c r="I16013" s="15">
        <f>IF($D16013=1,$C16013,-1)</f>
        <v/>
      </c>
    </row>
    <row r="16014">
      <c r="A16014" s="33" t="n">
        <v>45959.125</v>
      </c>
      <c r="B16014" s="15">
        <f>WEEKDAY($A16014,2)</f>
        <v/>
      </c>
      <c r="C16014" s="15">
        <f>HOUR($A16014)</f>
        <v/>
      </c>
      <c r="D16014" s="15">
        <f>IF(AND($A16014&gt;=Instellingen!$B$6,$A16014&lt;Instellingen!$B$7),1,0)</f>
        <v/>
      </c>
      <c r="E16014" s="15">
        <f>COUNTIF(tData[BezoekStart],"&lt;"&amp;($A16014+1/24))-COUNTIF(tData[BezoekEind],"&lt;="&amp;$A16014)</f>
        <v/>
      </c>
      <c r="F16014" s="15">
        <f>COUNTIF(tData[BezoekLangStart],"&lt;"&amp;($A16014+1/24))-COUNTIF(tData[BezoekLangEind],"&lt;="&amp;$A16014)</f>
        <v/>
      </c>
      <c r="G16014" s="15">
        <f>IF($D16014=1,$B16014*100+$C16014,-1)</f>
        <v/>
      </c>
      <c r="H16014" s="15">
        <f>IF($D16014=1,$B16014,-1)</f>
        <v/>
      </c>
      <c r="I16014" s="15">
        <f>IF($D16014=1,$C16014,-1)</f>
        <v/>
      </c>
    </row>
    <row r="16015">
      <c r="A16015" s="33" t="n">
        <v>45959.16666666666</v>
      </c>
      <c r="B16015" s="15">
        <f>WEEKDAY($A16015,2)</f>
        <v/>
      </c>
      <c r="C16015" s="15">
        <f>HOUR($A16015)</f>
        <v/>
      </c>
      <c r="D16015" s="15">
        <f>IF(AND($A16015&gt;=Instellingen!$B$6,$A16015&lt;Instellingen!$B$7),1,0)</f>
        <v/>
      </c>
      <c r="E16015" s="15">
        <f>COUNTIF(tData[BezoekStart],"&lt;"&amp;($A16015+1/24))-COUNTIF(tData[BezoekEind],"&lt;="&amp;$A16015)</f>
        <v/>
      </c>
      <c r="F16015" s="15">
        <f>COUNTIF(tData[BezoekLangStart],"&lt;"&amp;($A16015+1/24))-COUNTIF(tData[BezoekLangEind],"&lt;="&amp;$A16015)</f>
        <v/>
      </c>
      <c r="G16015" s="15">
        <f>IF($D16015=1,$B16015*100+$C16015,-1)</f>
        <v/>
      </c>
      <c r="H16015" s="15">
        <f>IF($D16015=1,$B16015,-1)</f>
        <v/>
      </c>
      <c r="I16015" s="15">
        <f>IF($D16015=1,$C16015,-1)</f>
        <v/>
      </c>
    </row>
    <row r="16016">
      <c r="A16016" s="33" t="n">
        <v>45959.20833333334</v>
      </c>
      <c r="B16016" s="15">
        <f>WEEKDAY($A16016,2)</f>
        <v/>
      </c>
      <c r="C16016" s="15">
        <f>HOUR($A16016)</f>
        <v/>
      </c>
      <c r="D16016" s="15">
        <f>IF(AND($A16016&gt;=Instellingen!$B$6,$A16016&lt;Instellingen!$B$7),1,0)</f>
        <v/>
      </c>
      <c r="E16016" s="15">
        <f>COUNTIF(tData[BezoekStart],"&lt;"&amp;($A16016+1/24))-COUNTIF(tData[BezoekEind],"&lt;="&amp;$A16016)</f>
        <v/>
      </c>
      <c r="F16016" s="15">
        <f>COUNTIF(tData[BezoekLangStart],"&lt;"&amp;($A16016+1/24))-COUNTIF(tData[BezoekLangEind],"&lt;="&amp;$A16016)</f>
        <v/>
      </c>
      <c r="G16016" s="15">
        <f>IF($D16016=1,$B16016*100+$C16016,-1)</f>
        <v/>
      </c>
      <c r="H16016" s="15">
        <f>IF($D16016=1,$B16016,-1)</f>
        <v/>
      </c>
      <c r="I16016" s="15">
        <f>IF($D16016=1,$C16016,-1)</f>
        <v/>
      </c>
    </row>
    <row r="16017">
      <c r="A16017" s="33" t="n">
        <v>45959.25</v>
      </c>
      <c r="B16017" s="15">
        <f>WEEKDAY($A16017,2)</f>
        <v/>
      </c>
      <c r="C16017" s="15">
        <f>HOUR($A16017)</f>
        <v/>
      </c>
      <c r="D16017" s="15">
        <f>IF(AND($A16017&gt;=Instellingen!$B$6,$A16017&lt;Instellingen!$B$7),1,0)</f>
        <v/>
      </c>
      <c r="E16017" s="15">
        <f>COUNTIF(tData[BezoekStart],"&lt;"&amp;($A16017+1/24))-COUNTIF(tData[BezoekEind],"&lt;="&amp;$A16017)</f>
        <v/>
      </c>
      <c r="F16017" s="15">
        <f>COUNTIF(tData[BezoekLangStart],"&lt;"&amp;($A16017+1/24))-COUNTIF(tData[BezoekLangEind],"&lt;="&amp;$A16017)</f>
        <v/>
      </c>
      <c r="G16017" s="15">
        <f>IF($D16017=1,$B16017*100+$C16017,-1)</f>
        <v/>
      </c>
      <c r="H16017" s="15">
        <f>IF($D16017=1,$B16017,-1)</f>
        <v/>
      </c>
      <c r="I16017" s="15">
        <f>IF($D16017=1,$C16017,-1)</f>
        <v/>
      </c>
    </row>
    <row r="16018">
      <c r="A16018" s="33" t="n">
        <v>45959.29166666666</v>
      </c>
      <c r="B16018" s="15">
        <f>WEEKDAY($A16018,2)</f>
        <v/>
      </c>
      <c r="C16018" s="15">
        <f>HOUR($A16018)</f>
        <v/>
      </c>
      <c r="D16018" s="15">
        <f>IF(AND($A16018&gt;=Instellingen!$B$6,$A16018&lt;Instellingen!$B$7),1,0)</f>
        <v/>
      </c>
      <c r="E16018" s="15">
        <f>COUNTIF(tData[BezoekStart],"&lt;"&amp;($A16018+1/24))-COUNTIF(tData[BezoekEind],"&lt;="&amp;$A16018)</f>
        <v/>
      </c>
      <c r="F16018" s="15">
        <f>COUNTIF(tData[BezoekLangStart],"&lt;"&amp;($A16018+1/24))-COUNTIF(tData[BezoekLangEind],"&lt;="&amp;$A16018)</f>
        <v/>
      </c>
      <c r="G16018" s="15">
        <f>IF($D16018=1,$B16018*100+$C16018,-1)</f>
        <v/>
      </c>
      <c r="H16018" s="15">
        <f>IF($D16018=1,$B16018,-1)</f>
        <v/>
      </c>
      <c r="I16018" s="15">
        <f>IF($D16018=1,$C16018,-1)</f>
        <v/>
      </c>
    </row>
    <row r="16019">
      <c r="A16019" s="33" t="n">
        <v>45959.33333333334</v>
      </c>
      <c r="B16019" s="15">
        <f>WEEKDAY($A16019,2)</f>
        <v/>
      </c>
      <c r="C16019" s="15">
        <f>HOUR($A16019)</f>
        <v/>
      </c>
      <c r="D16019" s="15">
        <f>IF(AND($A16019&gt;=Instellingen!$B$6,$A16019&lt;Instellingen!$B$7),1,0)</f>
        <v/>
      </c>
      <c r="E16019" s="15">
        <f>COUNTIF(tData[BezoekStart],"&lt;"&amp;($A16019+1/24))-COUNTIF(tData[BezoekEind],"&lt;="&amp;$A16019)</f>
        <v/>
      </c>
      <c r="F16019" s="15">
        <f>COUNTIF(tData[BezoekLangStart],"&lt;"&amp;($A16019+1/24))-COUNTIF(tData[BezoekLangEind],"&lt;="&amp;$A16019)</f>
        <v/>
      </c>
      <c r="G16019" s="15">
        <f>IF($D16019=1,$B16019*100+$C16019,-1)</f>
        <v/>
      </c>
      <c r="H16019" s="15">
        <f>IF($D16019=1,$B16019,-1)</f>
        <v/>
      </c>
      <c r="I16019" s="15">
        <f>IF($D16019=1,$C16019,-1)</f>
        <v/>
      </c>
    </row>
    <row r="16020">
      <c r="A16020" s="33" t="n">
        <v>45959.375</v>
      </c>
      <c r="B16020" s="15">
        <f>WEEKDAY($A16020,2)</f>
        <v/>
      </c>
      <c r="C16020" s="15">
        <f>HOUR($A16020)</f>
        <v/>
      </c>
      <c r="D16020" s="15">
        <f>IF(AND($A16020&gt;=Instellingen!$B$6,$A16020&lt;Instellingen!$B$7),1,0)</f>
        <v/>
      </c>
      <c r="E16020" s="15">
        <f>COUNTIF(tData[BezoekStart],"&lt;"&amp;($A16020+1/24))-COUNTIF(tData[BezoekEind],"&lt;="&amp;$A16020)</f>
        <v/>
      </c>
      <c r="F16020" s="15">
        <f>COUNTIF(tData[BezoekLangStart],"&lt;"&amp;($A16020+1/24))-COUNTIF(tData[BezoekLangEind],"&lt;="&amp;$A16020)</f>
        <v/>
      </c>
      <c r="G16020" s="15">
        <f>IF($D16020=1,$B16020*100+$C16020,-1)</f>
        <v/>
      </c>
      <c r="H16020" s="15">
        <f>IF($D16020=1,$B16020,-1)</f>
        <v/>
      </c>
      <c r="I16020" s="15">
        <f>IF($D16020=1,$C16020,-1)</f>
        <v/>
      </c>
    </row>
    <row r="16021">
      <c r="A16021" s="33" t="n">
        <v>45959.41666666666</v>
      </c>
      <c r="B16021" s="15">
        <f>WEEKDAY($A16021,2)</f>
        <v/>
      </c>
      <c r="C16021" s="15">
        <f>HOUR($A16021)</f>
        <v/>
      </c>
      <c r="D16021" s="15">
        <f>IF(AND($A16021&gt;=Instellingen!$B$6,$A16021&lt;Instellingen!$B$7),1,0)</f>
        <v/>
      </c>
      <c r="E16021" s="15">
        <f>COUNTIF(tData[BezoekStart],"&lt;"&amp;($A16021+1/24))-COUNTIF(tData[BezoekEind],"&lt;="&amp;$A16021)</f>
        <v/>
      </c>
      <c r="F16021" s="15">
        <f>COUNTIF(tData[BezoekLangStart],"&lt;"&amp;($A16021+1/24))-COUNTIF(tData[BezoekLangEind],"&lt;="&amp;$A16021)</f>
        <v/>
      </c>
      <c r="G16021" s="15">
        <f>IF($D16021=1,$B16021*100+$C16021,-1)</f>
        <v/>
      </c>
      <c r="H16021" s="15">
        <f>IF($D16021=1,$B16021,-1)</f>
        <v/>
      </c>
      <c r="I16021" s="15">
        <f>IF($D16021=1,$C16021,-1)</f>
        <v/>
      </c>
    </row>
    <row r="16022">
      <c r="A16022" s="33" t="n">
        <v>45959.45833333334</v>
      </c>
      <c r="B16022" s="15">
        <f>WEEKDAY($A16022,2)</f>
        <v/>
      </c>
      <c r="C16022" s="15">
        <f>HOUR($A16022)</f>
        <v/>
      </c>
      <c r="D16022" s="15">
        <f>IF(AND($A16022&gt;=Instellingen!$B$6,$A16022&lt;Instellingen!$B$7),1,0)</f>
        <v/>
      </c>
      <c r="E16022" s="15">
        <f>COUNTIF(tData[BezoekStart],"&lt;"&amp;($A16022+1/24))-COUNTIF(tData[BezoekEind],"&lt;="&amp;$A16022)</f>
        <v/>
      </c>
      <c r="F16022" s="15">
        <f>COUNTIF(tData[BezoekLangStart],"&lt;"&amp;($A16022+1/24))-COUNTIF(tData[BezoekLangEind],"&lt;="&amp;$A16022)</f>
        <v/>
      </c>
      <c r="G16022" s="15">
        <f>IF($D16022=1,$B16022*100+$C16022,-1)</f>
        <v/>
      </c>
      <c r="H16022" s="15">
        <f>IF($D16022=1,$B16022,-1)</f>
        <v/>
      </c>
      <c r="I16022" s="15">
        <f>IF($D16022=1,$C16022,-1)</f>
        <v/>
      </c>
    </row>
    <row r="16023">
      <c r="A16023" s="33" t="n">
        <v>45959.5</v>
      </c>
      <c r="B16023" s="15">
        <f>WEEKDAY($A16023,2)</f>
        <v/>
      </c>
      <c r="C16023" s="15">
        <f>HOUR($A16023)</f>
        <v/>
      </c>
      <c r="D16023" s="15">
        <f>IF(AND($A16023&gt;=Instellingen!$B$6,$A16023&lt;Instellingen!$B$7),1,0)</f>
        <v/>
      </c>
      <c r="E16023" s="15">
        <f>COUNTIF(tData[BezoekStart],"&lt;"&amp;($A16023+1/24))-COUNTIF(tData[BezoekEind],"&lt;="&amp;$A16023)</f>
        <v/>
      </c>
      <c r="F16023" s="15">
        <f>COUNTIF(tData[BezoekLangStart],"&lt;"&amp;($A16023+1/24))-COUNTIF(tData[BezoekLangEind],"&lt;="&amp;$A16023)</f>
        <v/>
      </c>
      <c r="G16023" s="15">
        <f>IF($D16023=1,$B16023*100+$C16023,-1)</f>
        <v/>
      </c>
      <c r="H16023" s="15">
        <f>IF($D16023=1,$B16023,-1)</f>
        <v/>
      </c>
      <c r="I16023" s="15">
        <f>IF($D16023=1,$C16023,-1)</f>
        <v/>
      </c>
    </row>
    <row r="16024">
      <c r="A16024" s="33" t="n">
        <v>45959.54166666666</v>
      </c>
      <c r="B16024" s="15">
        <f>WEEKDAY($A16024,2)</f>
        <v/>
      </c>
      <c r="C16024" s="15">
        <f>HOUR($A16024)</f>
        <v/>
      </c>
      <c r="D16024" s="15">
        <f>IF(AND($A16024&gt;=Instellingen!$B$6,$A16024&lt;Instellingen!$B$7),1,0)</f>
        <v/>
      </c>
      <c r="E16024" s="15">
        <f>COUNTIF(tData[BezoekStart],"&lt;"&amp;($A16024+1/24))-COUNTIF(tData[BezoekEind],"&lt;="&amp;$A16024)</f>
        <v/>
      </c>
      <c r="F16024" s="15">
        <f>COUNTIF(tData[BezoekLangStart],"&lt;"&amp;($A16024+1/24))-COUNTIF(tData[BezoekLangEind],"&lt;="&amp;$A16024)</f>
        <v/>
      </c>
      <c r="G16024" s="15">
        <f>IF($D16024=1,$B16024*100+$C16024,-1)</f>
        <v/>
      </c>
      <c r="H16024" s="15">
        <f>IF($D16024=1,$B16024,-1)</f>
        <v/>
      </c>
      <c r="I16024" s="15">
        <f>IF($D16024=1,$C16024,-1)</f>
        <v/>
      </c>
    </row>
    <row r="16025">
      <c r="A16025" s="33" t="n">
        <v>45959.58333333334</v>
      </c>
      <c r="B16025" s="15">
        <f>WEEKDAY($A16025,2)</f>
        <v/>
      </c>
      <c r="C16025" s="15">
        <f>HOUR($A16025)</f>
        <v/>
      </c>
      <c r="D16025" s="15">
        <f>IF(AND($A16025&gt;=Instellingen!$B$6,$A16025&lt;Instellingen!$B$7),1,0)</f>
        <v/>
      </c>
      <c r="E16025" s="15">
        <f>COUNTIF(tData[BezoekStart],"&lt;"&amp;($A16025+1/24))-COUNTIF(tData[BezoekEind],"&lt;="&amp;$A16025)</f>
        <v/>
      </c>
      <c r="F16025" s="15">
        <f>COUNTIF(tData[BezoekLangStart],"&lt;"&amp;($A16025+1/24))-COUNTIF(tData[BezoekLangEind],"&lt;="&amp;$A16025)</f>
        <v/>
      </c>
      <c r="G16025" s="15">
        <f>IF($D16025=1,$B16025*100+$C16025,-1)</f>
        <v/>
      </c>
      <c r="H16025" s="15">
        <f>IF($D16025=1,$B16025,-1)</f>
        <v/>
      </c>
      <c r="I16025" s="15">
        <f>IF($D16025=1,$C16025,-1)</f>
        <v/>
      </c>
    </row>
    <row r="16026">
      <c r="A16026" s="33" t="n">
        <v>45959.625</v>
      </c>
      <c r="B16026" s="15">
        <f>WEEKDAY($A16026,2)</f>
        <v/>
      </c>
      <c r="C16026" s="15">
        <f>HOUR($A16026)</f>
        <v/>
      </c>
      <c r="D16026" s="15">
        <f>IF(AND($A16026&gt;=Instellingen!$B$6,$A16026&lt;Instellingen!$B$7),1,0)</f>
        <v/>
      </c>
      <c r="E16026" s="15">
        <f>COUNTIF(tData[BezoekStart],"&lt;"&amp;($A16026+1/24))-COUNTIF(tData[BezoekEind],"&lt;="&amp;$A16026)</f>
        <v/>
      </c>
      <c r="F16026" s="15">
        <f>COUNTIF(tData[BezoekLangStart],"&lt;"&amp;($A16026+1/24))-COUNTIF(tData[BezoekLangEind],"&lt;="&amp;$A16026)</f>
        <v/>
      </c>
      <c r="G16026" s="15">
        <f>IF($D16026=1,$B16026*100+$C16026,-1)</f>
        <v/>
      </c>
      <c r="H16026" s="15">
        <f>IF($D16026=1,$B16026,-1)</f>
        <v/>
      </c>
      <c r="I16026" s="15">
        <f>IF($D16026=1,$C16026,-1)</f>
        <v/>
      </c>
    </row>
    <row r="16027">
      <c r="A16027" s="33" t="n">
        <v>45959.66666666666</v>
      </c>
      <c r="B16027" s="15">
        <f>WEEKDAY($A16027,2)</f>
        <v/>
      </c>
      <c r="C16027" s="15">
        <f>HOUR($A16027)</f>
        <v/>
      </c>
      <c r="D16027" s="15">
        <f>IF(AND($A16027&gt;=Instellingen!$B$6,$A16027&lt;Instellingen!$B$7),1,0)</f>
        <v/>
      </c>
      <c r="E16027" s="15">
        <f>COUNTIF(tData[BezoekStart],"&lt;"&amp;($A16027+1/24))-COUNTIF(tData[BezoekEind],"&lt;="&amp;$A16027)</f>
        <v/>
      </c>
      <c r="F16027" s="15">
        <f>COUNTIF(tData[BezoekLangStart],"&lt;"&amp;($A16027+1/24))-COUNTIF(tData[BezoekLangEind],"&lt;="&amp;$A16027)</f>
        <v/>
      </c>
      <c r="G16027" s="15">
        <f>IF($D16027=1,$B16027*100+$C16027,-1)</f>
        <v/>
      </c>
      <c r="H16027" s="15">
        <f>IF($D16027=1,$B16027,-1)</f>
        <v/>
      </c>
      <c r="I16027" s="15">
        <f>IF($D16027=1,$C16027,-1)</f>
        <v/>
      </c>
    </row>
    <row r="16028">
      <c r="A16028" s="33" t="n">
        <v>45959.70833333334</v>
      </c>
      <c r="B16028" s="15">
        <f>WEEKDAY($A16028,2)</f>
        <v/>
      </c>
      <c r="C16028" s="15">
        <f>HOUR($A16028)</f>
        <v/>
      </c>
      <c r="D16028" s="15">
        <f>IF(AND($A16028&gt;=Instellingen!$B$6,$A16028&lt;Instellingen!$B$7),1,0)</f>
        <v/>
      </c>
      <c r="E16028" s="15">
        <f>COUNTIF(tData[BezoekStart],"&lt;"&amp;($A16028+1/24))-COUNTIF(tData[BezoekEind],"&lt;="&amp;$A16028)</f>
        <v/>
      </c>
      <c r="F16028" s="15">
        <f>COUNTIF(tData[BezoekLangStart],"&lt;"&amp;($A16028+1/24))-COUNTIF(tData[BezoekLangEind],"&lt;="&amp;$A16028)</f>
        <v/>
      </c>
      <c r="G16028" s="15">
        <f>IF($D16028=1,$B16028*100+$C16028,-1)</f>
        <v/>
      </c>
      <c r="H16028" s="15">
        <f>IF($D16028=1,$B16028,-1)</f>
        <v/>
      </c>
      <c r="I16028" s="15">
        <f>IF($D16028=1,$C16028,-1)</f>
        <v/>
      </c>
    </row>
    <row r="16029">
      <c r="A16029" s="33" t="n">
        <v>45959.75</v>
      </c>
      <c r="B16029" s="15">
        <f>WEEKDAY($A16029,2)</f>
        <v/>
      </c>
      <c r="C16029" s="15">
        <f>HOUR($A16029)</f>
        <v/>
      </c>
      <c r="D16029" s="15">
        <f>IF(AND($A16029&gt;=Instellingen!$B$6,$A16029&lt;Instellingen!$B$7),1,0)</f>
        <v/>
      </c>
      <c r="E16029" s="15">
        <f>COUNTIF(tData[BezoekStart],"&lt;"&amp;($A16029+1/24))-COUNTIF(tData[BezoekEind],"&lt;="&amp;$A16029)</f>
        <v/>
      </c>
      <c r="F16029" s="15">
        <f>COUNTIF(tData[BezoekLangStart],"&lt;"&amp;($A16029+1/24))-COUNTIF(tData[BezoekLangEind],"&lt;="&amp;$A16029)</f>
        <v/>
      </c>
      <c r="G16029" s="15">
        <f>IF($D16029=1,$B16029*100+$C16029,-1)</f>
        <v/>
      </c>
      <c r="H16029" s="15">
        <f>IF($D16029=1,$B16029,-1)</f>
        <v/>
      </c>
      <c r="I16029" s="15">
        <f>IF($D16029=1,$C16029,-1)</f>
        <v/>
      </c>
    </row>
    <row r="16030">
      <c r="A16030" s="33" t="n">
        <v>45959.79166666666</v>
      </c>
      <c r="B16030" s="15">
        <f>WEEKDAY($A16030,2)</f>
        <v/>
      </c>
      <c r="C16030" s="15">
        <f>HOUR($A16030)</f>
        <v/>
      </c>
      <c r="D16030" s="15">
        <f>IF(AND($A16030&gt;=Instellingen!$B$6,$A16030&lt;Instellingen!$B$7),1,0)</f>
        <v/>
      </c>
      <c r="E16030" s="15">
        <f>COUNTIF(tData[BezoekStart],"&lt;"&amp;($A16030+1/24))-COUNTIF(tData[BezoekEind],"&lt;="&amp;$A16030)</f>
        <v/>
      </c>
      <c r="F16030" s="15">
        <f>COUNTIF(tData[BezoekLangStart],"&lt;"&amp;($A16030+1/24))-COUNTIF(tData[BezoekLangEind],"&lt;="&amp;$A16030)</f>
        <v/>
      </c>
      <c r="G16030" s="15">
        <f>IF($D16030=1,$B16030*100+$C16030,-1)</f>
        <v/>
      </c>
      <c r="H16030" s="15">
        <f>IF($D16030=1,$B16030,-1)</f>
        <v/>
      </c>
      <c r="I16030" s="15">
        <f>IF($D16030=1,$C16030,-1)</f>
        <v/>
      </c>
    </row>
    <row r="16031">
      <c r="A16031" s="33" t="n">
        <v>45959.83333333334</v>
      </c>
      <c r="B16031" s="15">
        <f>WEEKDAY($A16031,2)</f>
        <v/>
      </c>
      <c r="C16031" s="15">
        <f>HOUR($A16031)</f>
        <v/>
      </c>
      <c r="D16031" s="15">
        <f>IF(AND($A16031&gt;=Instellingen!$B$6,$A16031&lt;Instellingen!$B$7),1,0)</f>
        <v/>
      </c>
      <c r="E16031" s="15">
        <f>COUNTIF(tData[BezoekStart],"&lt;"&amp;($A16031+1/24))-COUNTIF(tData[BezoekEind],"&lt;="&amp;$A16031)</f>
        <v/>
      </c>
      <c r="F16031" s="15">
        <f>COUNTIF(tData[BezoekLangStart],"&lt;"&amp;($A16031+1/24))-COUNTIF(tData[BezoekLangEind],"&lt;="&amp;$A16031)</f>
        <v/>
      </c>
      <c r="G16031" s="15">
        <f>IF($D16031=1,$B16031*100+$C16031,-1)</f>
        <v/>
      </c>
      <c r="H16031" s="15">
        <f>IF($D16031=1,$B16031,-1)</f>
        <v/>
      </c>
      <c r="I16031" s="15">
        <f>IF($D16031=1,$C16031,-1)</f>
        <v/>
      </c>
    </row>
    <row r="16032">
      <c r="A16032" s="33" t="n">
        <v>45959.875</v>
      </c>
      <c r="B16032" s="15">
        <f>WEEKDAY($A16032,2)</f>
        <v/>
      </c>
      <c r="C16032" s="15">
        <f>HOUR($A16032)</f>
        <v/>
      </c>
      <c r="D16032" s="15">
        <f>IF(AND($A16032&gt;=Instellingen!$B$6,$A16032&lt;Instellingen!$B$7),1,0)</f>
        <v/>
      </c>
      <c r="E16032" s="15">
        <f>COUNTIF(tData[BezoekStart],"&lt;"&amp;($A16032+1/24))-COUNTIF(tData[BezoekEind],"&lt;="&amp;$A16032)</f>
        <v/>
      </c>
      <c r="F16032" s="15">
        <f>COUNTIF(tData[BezoekLangStart],"&lt;"&amp;($A16032+1/24))-COUNTIF(tData[BezoekLangEind],"&lt;="&amp;$A16032)</f>
        <v/>
      </c>
      <c r="G16032" s="15">
        <f>IF($D16032=1,$B16032*100+$C16032,-1)</f>
        <v/>
      </c>
      <c r="H16032" s="15">
        <f>IF($D16032=1,$B16032,-1)</f>
        <v/>
      </c>
      <c r="I16032" s="15">
        <f>IF($D16032=1,$C16032,-1)</f>
        <v/>
      </c>
    </row>
    <row r="16033">
      <c r="A16033" s="33" t="n">
        <v>45959.91666666666</v>
      </c>
      <c r="B16033" s="15">
        <f>WEEKDAY($A16033,2)</f>
        <v/>
      </c>
      <c r="C16033" s="15">
        <f>HOUR($A16033)</f>
        <v/>
      </c>
      <c r="D16033" s="15">
        <f>IF(AND($A16033&gt;=Instellingen!$B$6,$A16033&lt;Instellingen!$B$7),1,0)</f>
        <v/>
      </c>
      <c r="E16033" s="15">
        <f>COUNTIF(tData[BezoekStart],"&lt;"&amp;($A16033+1/24))-COUNTIF(tData[BezoekEind],"&lt;="&amp;$A16033)</f>
        <v/>
      </c>
      <c r="F16033" s="15">
        <f>COUNTIF(tData[BezoekLangStart],"&lt;"&amp;($A16033+1/24))-COUNTIF(tData[BezoekLangEind],"&lt;="&amp;$A16033)</f>
        <v/>
      </c>
      <c r="G16033" s="15">
        <f>IF($D16033=1,$B16033*100+$C16033,-1)</f>
        <v/>
      </c>
      <c r="H16033" s="15">
        <f>IF($D16033=1,$B16033,-1)</f>
        <v/>
      </c>
      <c r="I16033" s="15">
        <f>IF($D16033=1,$C16033,-1)</f>
        <v/>
      </c>
    </row>
    <row r="16034">
      <c r="A16034" s="33" t="n">
        <v>45959.95833333334</v>
      </c>
      <c r="B16034" s="15">
        <f>WEEKDAY($A16034,2)</f>
        <v/>
      </c>
      <c r="C16034" s="15">
        <f>HOUR($A16034)</f>
        <v/>
      </c>
      <c r="D16034" s="15">
        <f>IF(AND($A16034&gt;=Instellingen!$B$6,$A16034&lt;Instellingen!$B$7),1,0)</f>
        <v/>
      </c>
      <c r="E16034" s="15">
        <f>COUNTIF(tData[BezoekStart],"&lt;"&amp;($A16034+1/24))-COUNTIF(tData[BezoekEind],"&lt;="&amp;$A16034)</f>
        <v/>
      </c>
      <c r="F16034" s="15">
        <f>COUNTIF(tData[BezoekLangStart],"&lt;"&amp;($A16034+1/24))-COUNTIF(tData[BezoekLangEind],"&lt;="&amp;$A16034)</f>
        <v/>
      </c>
      <c r="G16034" s="15">
        <f>IF($D16034=1,$B16034*100+$C16034,-1)</f>
        <v/>
      </c>
      <c r="H16034" s="15">
        <f>IF($D16034=1,$B16034,-1)</f>
        <v/>
      </c>
      <c r="I16034" s="15">
        <f>IF($D16034=1,$C16034,-1)</f>
        <v/>
      </c>
    </row>
    <row r="16035">
      <c r="A16035" s="33" t="n">
        <v>45960</v>
      </c>
      <c r="B16035" s="15">
        <f>WEEKDAY($A16035,2)</f>
        <v/>
      </c>
      <c r="C16035" s="15">
        <f>HOUR($A16035)</f>
        <v/>
      </c>
      <c r="D16035" s="15">
        <f>IF(AND($A16035&gt;=Instellingen!$B$6,$A16035&lt;Instellingen!$B$7),1,0)</f>
        <v/>
      </c>
      <c r="E16035" s="15">
        <f>COUNTIF(tData[BezoekStart],"&lt;"&amp;($A16035+1/24))-COUNTIF(tData[BezoekEind],"&lt;="&amp;$A16035)</f>
        <v/>
      </c>
      <c r="F16035" s="15">
        <f>COUNTIF(tData[BezoekLangStart],"&lt;"&amp;($A16035+1/24))-COUNTIF(tData[BezoekLangEind],"&lt;="&amp;$A16035)</f>
        <v/>
      </c>
      <c r="G16035" s="15">
        <f>IF($D16035=1,$B16035*100+$C16035,-1)</f>
        <v/>
      </c>
      <c r="H16035" s="15">
        <f>IF($D16035=1,$B16035,-1)</f>
        <v/>
      </c>
      <c r="I16035" s="15">
        <f>IF($D16035=1,$C16035,-1)</f>
        <v/>
      </c>
    </row>
    <row r="16036">
      <c r="A16036" s="33" t="n">
        <v>45960.04166666666</v>
      </c>
      <c r="B16036" s="15">
        <f>WEEKDAY($A16036,2)</f>
        <v/>
      </c>
      <c r="C16036" s="15">
        <f>HOUR($A16036)</f>
        <v/>
      </c>
      <c r="D16036" s="15">
        <f>IF(AND($A16036&gt;=Instellingen!$B$6,$A16036&lt;Instellingen!$B$7),1,0)</f>
        <v/>
      </c>
      <c r="E16036" s="15">
        <f>COUNTIF(tData[BezoekStart],"&lt;"&amp;($A16036+1/24))-COUNTIF(tData[BezoekEind],"&lt;="&amp;$A16036)</f>
        <v/>
      </c>
      <c r="F16036" s="15">
        <f>COUNTIF(tData[BezoekLangStart],"&lt;"&amp;($A16036+1/24))-COUNTIF(tData[BezoekLangEind],"&lt;="&amp;$A16036)</f>
        <v/>
      </c>
      <c r="G16036" s="15">
        <f>IF($D16036=1,$B16036*100+$C16036,-1)</f>
        <v/>
      </c>
      <c r="H16036" s="15">
        <f>IF($D16036=1,$B16036,-1)</f>
        <v/>
      </c>
      <c r="I16036" s="15">
        <f>IF($D16036=1,$C16036,-1)</f>
        <v/>
      </c>
    </row>
    <row r="16037">
      <c r="A16037" s="33" t="n">
        <v>45960.08333333334</v>
      </c>
      <c r="B16037" s="15">
        <f>WEEKDAY($A16037,2)</f>
        <v/>
      </c>
      <c r="C16037" s="15">
        <f>HOUR($A16037)</f>
        <v/>
      </c>
      <c r="D16037" s="15">
        <f>IF(AND($A16037&gt;=Instellingen!$B$6,$A16037&lt;Instellingen!$B$7),1,0)</f>
        <v/>
      </c>
      <c r="E16037" s="15">
        <f>COUNTIF(tData[BezoekStart],"&lt;"&amp;($A16037+1/24))-COUNTIF(tData[BezoekEind],"&lt;="&amp;$A16037)</f>
        <v/>
      </c>
      <c r="F16037" s="15">
        <f>COUNTIF(tData[BezoekLangStart],"&lt;"&amp;($A16037+1/24))-COUNTIF(tData[BezoekLangEind],"&lt;="&amp;$A16037)</f>
        <v/>
      </c>
      <c r="G16037" s="15">
        <f>IF($D16037=1,$B16037*100+$C16037,-1)</f>
        <v/>
      </c>
      <c r="H16037" s="15">
        <f>IF($D16037=1,$B16037,-1)</f>
        <v/>
      </c>
      <c r="I16037" s="15">
        <f>IF($D16037=1,$C16037,-1)</f>
        <v/>
      </c>
    </row>
    <row r="16038">
      <c r="A16038" s="33" t="n">
        <v>45960.125</v>
      </c>
      <c r="B16038" s="15">
        <f>WEEKDAY($A16038,2)</f>
        <v/>
      </c>
      <c r="C16038" s="15">
        <f>HOUR($A16038)</f>
        <v/>
      </c>
      <c r="D16038" s="15">
        <f>IF(AND($A16038&gt;=Instellingen!$B$6,$A16038&lt;Instellingen!$B$7),1,0)</f>
        <v/>
      </c>
      <c r="E16038" s="15">
        <f>COUNTIF(tData[BezoekStart],"&lt;"&amp;($A16038+1/24))-COUNTIF(tData[BezoekEind],"&lt;="&amp;$A16038)</f>
        <v/>
      </c>
      <c r="F16038" s="15">
        <f>COUNTIF(tData[BezoekLangStart],"&lt;"&amp;($A16038+1/24))-COUNTIF(tData[BezoekLangEind],"&lt;="&amp;$A16038)</f>
        <v/>
      </c>
      <c r="G16038" s="15">
        <f>IF($D16038=1,$B16038*100+$C16038,-1)</f>
        <v/>
      </c>
      <c r="H16038" s="15">
        <f>IF($D16038=1,$B16038,-1)</f>
        <v/>
      </c>
      <c r="I16038" s="15">
        <f>IF($D16038=1,$C16038,-1)</f>
        <v/>
      </c>
    </row>
    <row r="16039">
      <c r="A16039" s="33" t="n">
        <v>45960.16666666666</v>
      </c>
      <c r="B16039" s="15">
        <f>WEEKDAY($A16039,2)</f>
        <v/>
      </c>
      <c r="C16039" s="15">
        <f>HOUR($A16039)</f>
        <v/>
      </c>
      <c r="D16039" s="15">
        <f>IF(AND($A16039&gt;=Instellingen!$B$6,$A16039&lt;Instellingen!$B$7),1,0)</f>
        <v/>
      </c>
      <c r="E16039" s="15">
        <f>COUNTIF(tData[BezoekStart],"&lt;"&amp;($A16039+1/24))-COUNTIF(tData[BezoekEind],"&lt;="&amp;$A16039)</f>
        <v/>
      </c>
      <c r="F16039" s="15">
        <f>COUNTIF(tData[BezoekLangStart],"&lt;"&amp;($A16039+1/24))-COUNTIF(tData[BezoekLangEind],"&lt;="&amp;$A16039)</f>
        <v/>
      </c>
      <c r="G16039" s="15">
        <f>IF($D16039=1,$B16039*100+$C16039,-1)</f>
        <v/>
      </c>
      <c r="H16039" s="15">
        <f>IF($D16039=1,$B16039,-1)</f>
        <v/>
      </c>
      <c r="I16039" s="15">
        <f>IF($D16039=1,$C16039,-1)</f>
        <v/>
      </c>
    </row>
    <row r="16040">
      <c r="A16040" s="33" t="n">
        <v>45960.20833333334</v>
      </c>
      <c r="B16040" s="15">
        <f>WEEKDAY($A16040,2)</f>
        <v/>
      </c>
      <c r="C16040" s="15">
        <f>HOUR($A16040)</f>
        <v/>
      </c>
      <c r="D16040" s="15">
        <f>IF(AND($A16040&gt;=Instellingen!$B$6,$A16040&lt;Instellingen!$B$7),1,0)</f>
        <v/>
      </c>
      <c r="E16040" s="15">
        <f>COUNTIF(tData[BezoekStart],"&lt;"&amp;($A16040+1/24))-COUNTIF(tData[BezoekEind],"&lt;="&amp;$A16040)</f>
        <v/>
      </c>
      <c r="F16040" s="15">
        <f>COUNTIF(tData[BezoekLangStart],"&lt;"&amp;($A16040+1/24))-COUNTIF(tData[BezoekLangEind],"&lt;="&amp;$A16040)</f>
        <v/>
      </c>
      <c r="G16040" s="15">
        <f>IF($D16040=1,$B16040*100+$C16040,-1)</f>
        <v/>
      </c>
      <c r="H16040" s="15">
        <f>IF($D16040=1,$B16040,-1)</f>
        <v/>
      </c>
      <c r="I16040" s="15">
        <f>IF($D16040=1,$C16040,-1)</f>
        <v/>
      </c>
    </row>
    <row r="16041">
      <c r="A16041" s="33" t="n">
        <v>45960.25</v>
      </c>
      <c r="B16041" s="15">
        <f>WEEKDAY($A16041,2)</f>
        <v/>
      </c>
      <c r="C16041" s="15">
        <f>HOUR($A16041)</f>
        <v/>
      </c>
      <c r="D16041" s="15">
        <f>IF(AND($A16041&gt;=Instellingen!$B$6,$A16041&lt;Instellingen!$B$7),1,0)</f>
        <v/>
      </c>
      <c r="E16041" s="15">
        <f>COUNTIF(tData[BezoekStart],"&lt;"&amp;($A16041+1/24))-COUNTIF(tData[BezoekEind],"&lt;="&amp;$A16041)</f>
        <v/>
      </c>
      <c r="F16041" s="15">
        <f>COUNTIF(tData[BezoekLangStart],"&lt;"&amp;($A16041+1/24))-COUNTIF(tData[BezoekLangEind],"&lt;="&amp;$A16041)</f>
        <v/>
      </c>
      <c r="G16041" s="15">
        <f>IF($D16041=1,$B16041*100+$C16041,-1)</f>
        <v/>
      </c>
      <c r="H16041" s="15">
        <f>IF($D16041=1,$B16041,-1)</f>
        <v/>
      </c>
      <c r="I16041" s="15">
        <f>IF($D16041=1,$C16041,-1)</f>
        <v/>
      </c>
    </row>
    <row r="16042">
      <c r="A16042" s="33" t="n">
        <v>45960.29166666666</v>
      </c>
      <c r="B16042" s="15">
        <f>WEEKDAY($A16042,2)</f>
        <v/>
      </c>
      <c r="C16042" s="15">
        <f>HOUR($A16042)</f>
        <v/>
      </c>
      <c r="D16042" s="15">
        <f>IF(AND($A16042&gt;=Instellingen!$B$6,$A16042&lt;Instellingen!$B$7),1,0)</f>
        <v/>
      </c>
      <c r="E16042" s="15">
        <f>COUNTIF(tData[BezoekStart],"&lt;"&amp;($A16042+1/24))-COUNTIF(tData[BezoekEind],"&lt;="&amp;$A16042)</f>
        <v/>
      </c>
      <c r="F16042" s="15">
        <f>COUNTIF(tData[BezoekLangStart],"&lt;"&amp;($A16042+1/24))-COUNTIF(tData[BezoekLangEind],"&lt;="&amp;$A16042)</f>
        <v/>
      </c>
      <c r="G16042" s="15">
        <f>IF($D16042=1,$B16042*100+$C16042,-1)</f>
        <v/>
      </c>
      <c r="H16042" s="15">
        <f>IF($D16042=1,$B16042,-1)</f>
        <v/>
      </c>
      <c r="I16042" s="15">
        <f>IF($D16042=1,$C16042,-1)</f>
        <v/>
      </c>
    </row>
    <row r="16043">
      <c r="A16043" s="33" t="n">
        <v>45960.33333333334</v>
      </c>
      <c r="B16043" s="15">
        <f>WEEKDAY($A16043,2)</f>
        <v/>
      </c>
      <c r="C16043" s="15">
        <f>HOUR($A16043)</f>
        <v/>
      </c>
      <c r="D16043" s="15">
        <f>IF(AND($A16043&gt;=Instellingen!$B$6,$A16043&lt;Instellingen!$B$7),1,0)</f>
        <v/>
      </c>
      <c r="E16043" s="15">
        <f>COUNTIF(tData[BezoekStart],"&lt;"&amp;($A16043+1/24))-COUNTIF(tData[BezoekEind],"&lt;="&amp;$A16043)</f>
        <v/>
      </c>
      <c r="F16043" s="15">
        <f>COUNTIF(tData[BezoekLangStart],"&lt;"&amp;($A16043+1/24))-COUNTIF(tData[BezoekLangEind],"&lt;="&amp;$A16043)</f>
        <v/>
      </c>
      <c r="G16043" s="15">
        <f>IF($D16043=1,$B16043*100+$C16043,-1)</f>
        <v/>
      </c>
      <c r="H16043" s="15">
        <f>IF($D16043=1,$B16043,-1)</f>
        <v/>
      </c>
      <c r="I16043" s="15">
        <f>IF($D16043=1,$C16043,-1)</f>
        <v/>
      </c>
    </row>
    <row r="16044">
      <c r="A16044" s="33" t="n">
        <v>45960.375</v>
      </c>
      <c r="B16044" s="15">
        <f>WEEKDAY($A16044,2)</f>
        <v/>
      </c>
      <c r="C16044" s="15">
        <f>HOUR($A16044)</f>
        <v/>
      </c>
      <c r="D16044" s="15">
        <f>IF(AND($A16044&gt;=Instellingen!$B$6,$A16044&lt;Instellingen!$B$7),1,0)</f>
        <v/>
      </c>
      <c r="E16044" s="15">
        <f>COUNTIF(tData[BezoekStart],"&lt;"&amp;($A16044+1/24))-COUNTIF(tData[BezoekEind],"&lt;="&amp;$A16044)</f>
        <v/>
      </c>
      <c r="F16044" s="15">
        <f>COUNTIF(tData[BezoekLangStart],"&lt;"&amp;($A16044+1/24))-COUNTIF(tData[BezoekLangEind],"&lt;="&amp;$A16044)</f>
        <v/>
      </c>
      <c r="G16044" s="15">
        <f>IF($D16044=1,$B16044*100+$C16044,-1)</f>
        <v/>
      </c>
      <c r="H16044" s="15">
        <f>IF($D16044=1,$B16044,-1)</f>
        <v/>
      </c>
      <c r="I16044" s="15">
        <f>IF($D16044=1,$C16044,-1)</f>
        <v/>
      </c>
    </row>
    <row r="16045">
      <c r="A16045" s="33" t="n">
        <v>45960.41666666666</v>
      </c>
      <c r="B16045" s="15">
        <f>WEEKDAY($A16045,2)</f>
        <v/>
      </c>
      <c r="C16045" s="15">
        <f>HOUR($A16045)</f>
        <v/>
      </c>
      <c r="D16045" s="15">
        <f>IF(AND($A16045&gt;=Instellingen!$B$6,$A16045&lt;Instellingen!$B$7),1,0)</f>
        <v/>
      </c>
      <c r="E16045" s="15">
        <f>COUNTIF(tData[BezoekStart],"&lt;"&amp;($A16045+1/24))-COUNTIF(tData[BezoekEind],"&lt;="&amp;$A16045)</f>
        <v/>
      </c>
      <c r="F16045" s="15">
        <f>COUNTIF(tData[BezoekLangStart],"&lt;"&amp;($A16045+1/24))-COUNTIF(tData[BezoekLangEind],"&lt;="&amp;$A16045)</f>
        <v/>
      </c>
      <c r="G16045" s="15">
        <f>IF($D16045=1,$B16045*100+$C16045,-1)</f>
        <v/>
      </c>
      <c r="H16045" s="15">
        <f>IF($D16045=1,$B16045,-1)</f>
        <v/>
      </c>
      <c r="I16045" s="15">
        <f>IF($D16045=1,$C16045,-1)</f>
        <v/>
      </c>
    </row>
    <row r="16046">
      <c r="A16046" s="33" t="n">
        <v>45960.45833333334</v>
      </c>
      <c r="B16046" s="15">
        <f>WEEKDAY($A16046,2)</f>
        <v/>
      </c>
      <c r="C16046" s="15">
        <f>HOUR($A16046)</f>
        <v/>
      </c>
      <c r="D16046" s="15">
        <f>IF(AND($A16046&gt;=Instellingen!$B$6,$A16046&lt;Instellingen!$B$7),1,0)</f>
        <v/>
      </c>
      <c r="E16046" s="15">
        <f>COUNTIF(tData[BezoekStart],"&lt;"&amp;($A16046+1/24))-COUNTIF(tData[BezoekEind],"&lt;="&amp;$A16046)</f>
        <v/>
      </c>
      <c r="F16046" s="15">
        <f>COUNTIF(tData[BezoekLangStart],"&lt;"&amp;($A16046+1/24))-COUNTIF(tData[BezoekLangEind],"&lt;="&amp;$A16046)</f>
        <v/>
      </c>
      <c r="G16046" s="15">
        <f>IF($D16046=1,$B16046*100+$C16046,-1)</f>
        <v/>
      </c>
      <c r="H16046" s="15">
        <f>IF($D16046=1,$B16046,-1)</f>
        <v/>
      </c>
      <c r="I16046" s="15">
        <f>IF($D16046=1,$C16046,-1)</f>
        <v/>
      </c>
    </row>
    <row r="16047">
      <c r="A16047" s="33" t="n">
        <v>45960.5</v>
      </c>
      <c r="B16047" s="15">
        <f>WEEKDAY($A16047,2)</f>
        <v/>
      </c>
      <c r="C16047" s="15">
        <f>HOUR($A16047)</f>
        <v/>
      </c>
      <c r="D16047" s="15">
        <f>IF(AND($A16047&gt;=Instellingen!$B$6,$A16047&lt;Instellingen!$B$7),1,0)</f>
        <v/>
      </c>
      <c r="E16047" s="15">
        <f>COUNTIF(tData[BezoekStart],"&lt;"&amp;($A16047+1/24))-COUNTIF(tData[BezoekEind],"&lt;="&amp;$A16047)</f>
        <v/>
      </c>
      <c r="F16047" s="15">
        <f>COUNTIF(tData[BezoekLangStart],"&lt;"&amp;($A16047+1/24))-COUNTIF(tData[BezoekLangEind],"&lt;="&amp;$A16047)</f>
        <v/>
      </c>
      <c r="G16047" s="15">
        <f>IF($D16047=1,$B16047*100+$C16047,-1)</f>
        <v/>
      </c>
      <c r="H16047" s="15">
        <f>IF($D16047=1,$B16047,-1)</f>
        <v/>
      </c>
      <c r="I16047" s="15">
        <f>IF($D16047=1,$C16047,-1)</f>
        <v/>
      </c>
    </row>
    <row r="16048">
      <c r="A16048" s="33" t="n">
        <v>45960.54166666666</v>
      </c>
      <c r="B16048" s="15">
        <f>WEEKDAY($A16048,2)</f>
        <v/>
      </c>
      <c r="C16048" s="15">
        <f>HOUR($A16048)</f>
        <v/>
      </c>
      <c r="D16048" s="15">
        <f>IF(AND($A16048&gt;=Instellingen!$B$6,$A16048&lt;Instellingen!$B$7),1,0)</f>
        <v/>
      </c>
      <c r="E16048" s="15">
        <f>COUNTIF(tData[BezoekStart],"&lt;"&amp;($A16048+1/24))-COUNTIF(tData[BezoekEind],"&lt;="&amp;$A16048)</f>
        <v/>
      </c>
      <c r="F16048" s="15">
        <f>COUNTIF(tData[BezoekLangStart],"&lt;"&amp;($A16048+1/24))-COUNTIF(tData[BezoekLangEind],"&lt;="&amp;$A16048)</f>
        <v/>
      </c>
      <c r="G16048" s="15">
        <f>IF($D16048=1,$B16048*100+$C16048,-1)</f>
        <v/>
      </c>
      <c r="H16048" s="15">
        <f>IF($D16048=1,$B16048,-1)</f>
        <v/>
      </c>
      <c r="I16048" s="15">
        <f>IF($D16048=1,$C16048,-1)</f>
        <v/>
      </c>
    </row>
    <row r="16049">
      <c r="A16049" s="33" t="n">
        <v>45960.58333333334</v>
      </c>
      <c r="B16049" s="15">
        <f>WEEKDAY($A16049,2)</f>
        <v/>
      </c>
      <c r="C16049" s="15">
        <f>HOUR($A16049)</f>
        <v/>
      </c>
      <c r="D16049" s="15">
        <f>IF(AND($A16049&gt;=Instellingen!$B$6,$A16049&lt;Instellingen!$B$7),1,0)</f>
        <v/>
      </c>
      <c r="E16049" s="15">
        <f>COUNTIF(tData[BezoekStart],"&lt;"&amp;($A16049+1/24))-COUNTIF(tData[BezoekEind],"&lt;="&amp;$A16049)</f>
        <v/>
      </c>
      <c r="F16049" s="15">
        <f>COUNTIF(tData[BezoekLangStart],"&lt;"&amp;($A16049+1/24))-COUNTIF(tData[BezoekLangEind],"&lt;="&amp;$A16049)</f>
        <v/>
      </c>
      <c r="G16049" s="15">
        <f>IF($D16049=1,$B16049*100+$C16049,-1)</f>
        <v/>
      </c>
      <c r="H16049" s="15">
        <f>IF($D16049=1,$B16049,-1)</f>
        <v/>
      </c>
      <c r="I16049" s="15">
        <f>IF($D16049=1,$C16049,-1)</f>
        <v/>
      </c>
    </row>
    <row r="16050">
      <c r="A16050" s="33" t="n">
        <v>45960.625</v>
      </c>
      <c r="B16050" s="15">
        <f>WEEKDAY($A16050,2)</f>
        <v/>
      </c>
      <c r="C16050" s="15">
        <f>HOUR($A16050)</f>
        <v/>
      </c>
      <c r="D16050" s="15">
        <f>IF(AND($A16050&gt;=Instellingen!$B$6,$A16050&lt;Instellingen!$B$7),1,0)</f>
        <v/>
      </c>
      <c r="E16050" s="15">
        <f>COUNTIF(tData[BezoekStart],"&lt;"&amp;($A16050+1/24))-COUNTIF(tData[BezoekEind],"&lt;="&amp;$A16050)</f>
        <v/>
      </c>
      <c r="F16050" s="15">
        <f>COUNTIF(tData[BezoekLangStart],"&lt;"&amp;($A16050+1/24))-COUNTIF(tData[BezoekLangEind],"&lt;="&amp;$A16050)</f>
        <v/>
      </c>
      <c r="G16050" s="15">
        <f>IF($D16050=1,$B16050*100+$C16050,-1)</f>
        <v/>
      </c>
      <c r="H16050" s="15">
        <f>IF($D16050=1,$B16050,-1)</f>
        <v/>
      </c>
      <c r="I16050" s="15">
        <f>IF($D16050=1,$C16050,-1)</f>
        <v/>
      </c>
    </row>
    <row r="16051">
      <c r="A16051" s="33" t="n">
        <v>45960.66666666666</v>
      </c>
      <c r="B16051" s="15">
        <f>WEEKDAY($A16051,2)</f>
        <v/>
      </c>
      <c r="C16051" s="15">
        <f>HOUR($A16051)</f>
        <v/>
      </c>
      <c r="D16051" s="15">
        <f>IF(AND($A16051&gt;=Instellingen!$B$6,$A16051&lt;Instellingen!$B$7),1,0)</f>
        <v/>
      </c>
      <c r="E16051" s="15">
        <f>COUNTIF(tData[BezoekStart],"&lt;"&amp;($A16051+1/24))-COUNTIF(tData[BezoekEind],"&lt;="&amp;$A16051)</f>
        <v/>
      </c>
      <c r="F16051" s="15">
        <f>COUNTIF(tData[BezoekLangStart],"&lt;"&amp;($A16051+1/24))-COUNTIF(tData[BezoekLangEind],"&lt;="&amp;$A16051)</f>
        <v/>
      </c>
      <c r="G16051" s="15">
        <f>IF($D16051=1,$B16051*100+$C16051,-1)</f>
        <v/>
      </c>
      <c r="H16051" s="15">
        <f>IF($D16051=1,$B16051,-1)</f>
        <v/>
      </c>
      <c r="I16051" s="15">
        <f>IF($D16051=1,$C16051,-1)</f>
        <v/>
      </c>
    </row>
    <row r="16052">
      <c r="A16052" s="33" t="n">
        <v>45960.70833333334</v>
      </c>
      <c r="B16052" s="15">
        <f>WEEKDAY($A16052,2)</f>
        <v/>
      </c>
      <c r="C16052" s="15">
        <f>HOUR($A16052)</f>
        <v/>
      </c>
      <c r="D16052" s="15">
        <f>IF(AND($A16052&gt;=Instellingen!$B$6,$A16052&lt;Instellingen!$B$7),1,0)</f>
        <v/>
      </c>
      <c r="E16052" s="15">
        <f>COUNTIF(tData[BezoekStart],"&lt;"&amp;($A16052+1/24))-COUNTIF(tData[BezoekEind],"&lt;="&amp;$A16052)</f>
        <v/>
      </c>
      <c r="F16052" s="15">
        <f>COUNTIF(tData[BezoekLangStart],"&lt;"&amp;($A16052+1/24))-COUNTIF(tData[BezoekLangEind],"&lt;="&amp;$A16052)</f>
        <v/>
      </c>
      <c r="G16052" s="15">
        <f>IF($D16052=1,$B16052*100+$C16052,-1)</f>
        <v/>
      </c>
      <c r="H16052" s="15">
        <f>IF($D16052=1,$B16052,-1)</f>
        <v/>
      </c>
      <c r="I16052" s="15">
        <f>IF($D16052=1,$C16052,-1)</f>
        <v/>
      </c>
    </row>
    <row r="16053">
      <c r="A16053" s="33" t="n">
        <v>45960.75</v>
      </c>
      <c r="B16053" s="15">
        <f>WEEKDAY($A16053,2)</f>
        <v/>
      </c>
      <c r="C16053" s="15">
        <f>HOUR($A16053)</f>
        <v/>
      </c>
      <c r="D16053" s="15">
        <f>IF(AND($A16053&gt;=Instellingen!$B$6,$A16053&lt;Instellingen!$B$7),1,0)</f>
        <v/>
      </c>
      <c r="E16053" s="15">
        <f>COUNTIF(tData[BezoekStart],"&lt;"&amp;($A16053+1/24))-COUNTIF(tData[BezoekEind],"&lt;="&amp;$A16053)</f>
        <v/>
      </c>
      <c r="F16053" s="15">
        <f>COUNTIF(tData[BezoekLangStart],"&lt;"&amp;($A16053+1/24))-COUNTIF(tData[BezoekLangEind],"&lt;="&amp;$A16053)</f>
        <v/>
      </c>
      <c r="G16053" s="15">
        <f>IF($D16053=1,$B16053*100+$C16053,-1)</f>
        <v/>
      </c>
      <c r="H16053" s="15">
        <f>IF($D16053=1,$B16053,-1)</f>
        <v/>
      </c>
      <c r="I16053" s="15">
        <f>IF($D16053=1,$C16053,-1)</f>
        <v/>
      </c>
    </row>
    <row r="16054">
      <c r="A16054" s="33" t="n">
        <v>45960.79166666666</v>
      </c>
      <c r="B16054" s="15">
        <f>WEEKDAY($A16054,2)</f>
        <v/>
      </c>
      <c r="C16054" s="15">
        <f>HOUR($A16054)</f>
        <v/>
      </c>
      <c r="D16054" s="15">
        <f>IF(AND($A16054&gt;=Instellingen!$B$6,$A16054&lt;Instellingen!$B$7),1,0)</f>
        <v/>
      </c>
      <c r="E16054" s="15">
        <f>COUNTIF(tData[BezoekStart],"&lt;"&amp;($A16054+1/24))-COUNTIF(tData[BezoekEind],"&lt;="&amp;$A16054)</f>
        <v/>
      </c>
      <c r="F16054" s="15">
        <f>COUNTIF(tData[BezoekLangStart],"&lt;"&amp;($A16054+1/24))-COUNTIF(tData[BezoekLangEind],"&lt;="&amp;$A16054)</f>
        <v/>
      </c>
      <c r="G16054" s="15">
        <f>IF($D16054=1,$B16054*100+$C16054,-1)</f>
        <v/>
      </c>
      <c r="H16054" s="15">
        <f>IF($D16054=1,$B16054,-1)</f>
        <v/>
      </c>
      <c r="I16054" s="15">
        <f>IF($D16054=1,$C16054,-1)</f>
        <v/>
      </c>
    </row>
    <row r="16055">
      <c r="A16055" s="33" t="n">
        <v>45960.83333333334</v>
      </c>
      <c r="B16055" s="15">
        <f>WEEKDAY($A16055,2)</f>
        <v/>
      </c>
      <c r="C16055" s="15">
        <f>HOUR($A16055)</f>
        <v/>
      </c>
      <c r="D16055" s="15">
        <f>IF(AND($A16055&gt;=Instellingen!$B$6,$A16055&lt;Instellingen!$B$7),1,0)</f>
        <v/>
      </c>
      <c r="E16055" s="15">
        <f>COUNTIF(tData[BezoekStart],"&lt;"&amp;($A16055+1/24))-COUNTIF(tData[BezoekEind],"&lt;="&amp;$A16055)</f>
        <v/>
      </c>
      <c r="F16055" s="15">
        <f>COUNTIF(tData[BezoekLangStart],"&lt;"&amp;($A16055+1/24))-COUNTIF(tData[BezoekLangEind],"&lt;="&amp;$A16055)</f>
        <v/>
      </c>
      <c r="G16055" s="15">
        <f>IF($D16055=1,$B16055*100+$C16055,-1)</f>
        <v/>
      </c>
      <c r="H16055" s="15">
        <f>IF($D16055=1,$B16055,-1)</f>
        <v/>
      </c>
      <c r="I16055" s="15">
        <f>IF($D16055=1,$C16055,-1)</f>
        <v/>
      </c>
    </row>
    <row r="16056">
      <c r="A16056" s="33" t="n">
        <v>45960.875</v>
      </c>
      <c r="B16056" s="15">
        <f>WEEKDAY($A16056,2)</f>
        <v/>
      </c>
      <c r="C16056" s="15">
        <f>HOUR($A16056)</f>
        <v/>
      </c>
      <c r="D16056" s="15">
        <f>IF(AND($A16056&gt;=Instellingen!$B$6,$A16056&lt;Instellingen!$B$7),1,0)</f>
        <v/>
      </c>
      <c r="E16056" s="15">
        <f>COUNTIF(tData[BezoekStart],"&lt;"&amp;($A16056+1/24))-COUNTIF(tData[BezoekEind],"&lt;="&amp;$A16056)</f>
        <v/>
      </c>
      <c r="F16056" s="15">
        <f>COUNTIF(tData[BezoekLangStart],"&lt;"&amp;($A16056+1/24))-COUNTIF(tData[BezoekLangEind],"&lt;="&amp;$A16056)</f>
        <v/>
      </c>
      <c r="G16056" s="15">
        <f>IF($D16056=1,$B16056*100+$C16056,-1)</f>
        <v/>
      </c>
      <c r="H16056" s="15">
        <f>IF($D16056=1,$B16056,-1)</f>
        <v/>
      </c>
      <c r="I16056" s="15">
        <f>IF($D16056=1,$C16056,-1)</f>
        <v/>
      </c>
    </row>
    <row r="16057">
      <c r="A16057" s="33" t="n">
        <v>45960.91666666666</v>
      </c>
      <c r="B16057" s="15">
        <f>WEEKDAY($A16057,2)</f>
        <v/>
      </c>
      <c r="C16057" s="15">
        <f>HOUR($A16057)</f>
        <v/>
      </c>
      <c r="D16057" s="15">
        <f>IF(AND($A16057&gt;=Instellingen!$B$6,$A16057&lt;Instellingen!$B$7),1,0)</f>
        <v/>
      </c>
      <c r="E16057" s="15">
        <f>COUNTIF(tData[BezoekStart],"&lt;"&amp;($A16057+1/24))-COUNTIF(tData[BezoekEind],"&lt;="&amp;$A16057)</f>
        <v/>
      </c>
      <c r="F16057" s="15">
        <f>COUNTIF(tData[BezoekLangStart],"&lt;"&amp;($A16057+1/24))-COUNTIF(tData[BezoekLangEind],"&lt;="&amp;$A16057)</f>
        <v/>
      </c>
      <c r="G16057" s="15">
        <f>IF($D16057=1,$B16057*100+$C16057,-1)</f>
        <v/>
      </c>
      <c r="H16057" s="15">
        <f>IF($D16057=1,$B16057,-1)</f>
        <v/>
      </c>
      <c r="I16057" s="15">
        <f>IF($D16057=1,$C16057,-1)</f>
        <v/>
      </c>
    </row>
    <row r="16058">
      <c r="A16058" s="33" t="n">
        <v>45960.95833333334</v>
      </c>
      <c r="B16058" s="15">
        <f>WEEKDAY($A16058,2)</f>
        <v/>
      </c>
      <c r="C16058" s="15">
        <f>HOUR($A16058)</f>
        <v/>
      </c>
      <c r="D16058" s="15">
        <f>IF(AND($A16058&gt;=Instellingen!$B$6,$A16058&lt;Instellingen!$B$7),1,0)</f>
        <v/>
      </c>
      <c r="E16058" s="15">
        <f>COUNTIF(tData[BezoekStart],"&lt;"&amp;($A16058+1/24))-COUNTIF(tData[BezoekEind],"&lt;="&amp;$A16058)</f>
        <v/>
      </c>
      <c r="F16058" s="15">
        <f>COUNTIF(tData[BezoekLangStart],"&lt;"&amp;($A16058+1/24))-COUNTIF(tData[BezoekLangEind],"&lt;="&amp;$A16058)</f>
        <v/>
      </c>
      <c r="G16058" s="15">
        <f>IF($D16058=1,$B16058*100+$C16058,-1)</f>
        <v/>
      </c>
      <c r="H16058" s="15">
        <f>IF($D16058=1,$B16058,-1)</f>
        <v/>
      </c>
      <c r="I16058" s="15">
        <f>IF($D16058=1,$C16058,-1)</f>
        <v/>
      </c>
    </row>
    <row r="16059">
      <c r="A16059" s="33" t="n">
        <v>45961</v>
      </c>
      <c r="B16059" s="15">
        <f>WEEKDAY($A16059,2)</f>
        <v/>
      </c>
      <c r="C16059" s="15">
        <f>HOUR($A16059)</f>
        <v/>
      </c>
      <c r="D16059" s="15">
        <f>IF(AND($A16059&gt;=Instellingen!$B$6,$A16059&lt;Instellingen!$B$7),1,0)</f>
        <v/>
      </c>
      <c r="E16059" s="15">
        <f>COUNTIF(tData[BezoekStart],"&lt;"&amp;($A16059+1/24))-COUNTIF(tData[BezoekEind],"&lt;="&amp;$A16059)</f>
        <v/>
      </c>
      <c r="F16059" s="15">
        <f>COUNTIF(tData[BezoekLangStart],"&lt;"&amp;($A16059+1/24))-COUNTIF(tData[BezoekLangEind],"&lt;="&amp;$A16059)</f>
        <v/>
      </c>
      <c r="G16059" s="15">
        <f>IF($D16059=1,$B16059*100+$C16059,-1)</f>
        <v/>
      </c>
      <c r="H16059" s="15">
        <f>IF($D16059=1,$B16059,-1)</f>
        <v/>
      </c>
      <c r="I16059" s="15">
        <f>IF($D16059=1,$C16059,-1)</f>
        <v/>
      </c>
    </row>
    <row r="16060">
      <c r="A16060" s="33" t="n">
        <v>45961.04166666666</v>
      </c>
      <c r="B16060" s="15">
        <f>WEEKDAY($A16060,2)</f>
        <v/>
      </c>
      <c r="C16060" s="15">
        <f>HOUR($A16060)</f>
        <v/>
      </c>
      <c r="D16060" s="15">
        <f>IF(AND($A16060&gt;=Instellingen!$B$6,$A16060&lt;Instellingen!$B$7),1,0)</f>
        <v/>
      </c>
      <c r="E16060" s="15">
        <f>COUNTIF(tData[BezoekStart],"&lt;"&amp;($A16060+1/24))-COUNTIF(tData[BezoekEind],"&lt;="&amp;$A16060)</f>
        <v/>
      </c>
      <c r="F16060" s="15">
        <f>COUNTIF(tData[BezoekLangStart],"&lt;"&amp;($A16060+1/24))-COUNTIF(tData[BezoekLangEind],"&lt;="&amp;$A16060)</f>
        <v/>
      </c>
      <c r="G16060" s="15">
        <f>IF($D16060=1,$B16060*100+$C16060,-1)</f>
        <v/>
      </c>
      <c r="H16060" s="15">
        <f>IF($D16060=1,$B16060,-1)</f>
        <v/>
      </c>
      <c r="I16060" s="15">
        <f>IF($D16060=1,$C16060,-1)</f>
        <v/>
      </c>
    </row>
    <row r="16061">
      <c r="A16061" s="33" t="n">
        <v>45961.08333333334</v>
      </c>
      <c r="B16061" s="15">
        <f>WEEKDAY($A16061,2)</f>
        <v/>
      </c>
      <c r="C16061" s="15">
        <f>HOUR($A16061)</f>
        <v/>
      </c>
      <c r="D16061" s="15">
        <f>IF(AND($A16061&gt;=Instellingen!$B$6,$A16061&lt;Instellingen!$B$7),1,0)</f>
        <v/>
      </c>
      <c r="E16061" s="15">
        <f>COUNTIF(tData[BezoekStart],"&lt;"&amp;($A16061+1/24))-COUNTIF(tData[BezoekEind],"&lt;="&amp;$A16061)</f>
        <v/>
      </c>
      <c r="F16061" s="15">
        <f>COUNTIF(tData[BezoekLangStart],"&lt;"&amp;($A16061+1/24))-COUNTIF(tData[BezoekLangEind],"&lt;="&amp;$A16061)</f>
        <v/>
      </c>
      <c r="G16061" s="15">
        <f>IF($D16061=1,$B16061*100+$C16061,-1)</f>
        <v/>
      </c>
      <c r="H16061" s="15">
        <f>IF($D16061=1,$B16061,-1)</f>
        <v/>
      </c>
      <c r="I16061" s="15">
        <f>IF($D16061=1,$C16061,-1)</f>
        <v/>
      </c>
    </row>
    <row r="16062">
      <c r="A16062" s="33" t="n">
        <v>45961.125</v>
      </c>
      <c r="B16062" s="15">
        <f>WEEKDAY($A16062,2)</f>
        <v/>
      </c>
      <c r="C16062" s="15">
        <f>HOUR($A16062)</f>
        <v/>
      </c>
      <c r="D16062" s="15">
        <f>IF(AND($A16062&gt;=Instellingen!$B$6,$A16062&lt;Instellingen!$B$7),1,0)</f>
        <v/>
      </c>
      <c r="E16062" s="15">
        <f>COUNTIF(tData[BezoekStart],"&lt;"&amp;($A16062+1/24))-COUNTIF(tData[BezoekEind],"&lt;="&amp;$A16062)</f>
        <v/>
      </c>
      <c r="F16062" s="15">
        <f>COUNTIF(tData[BezoekLangStart],"&lt;"&amp;($A16062+1/24))-COUNTIF(tData[BezoekLangEind],"&lt;="&amp;$A16062)</f>
        <v/>
      </c>
      <c r="G16062" s="15">
        <f>IF($D16062=1,$B16062*100+$C16062,-1)</f>
        <v/>
      </c>
      <c r="H16062" s="15">
        <f>IF($D16062=1,$B16062,-1)</f>
        <v/>
      </c>
      <c r="I16062" s="15">
        <f>IF($D16062=1,$C16062,-1)</f>
        <v/>
      </c>
    </row>
    <row r="16063">
      <c r="A16063" s="33" t="n">
        <v>45961.16666666666</v>
      </c>
      <c r="B16063" s="15">
        <f>WEEKDAY($A16063,2)</f>
        <v/>
      </c>
      <c r="C16063" s="15">
        <f>HOUR($A16063)</f>
        <v/>
      </c>
      <c r="D16063" s="15">
        <f>IF(AND($A16063&gt;=Instellingen!$B$6,$A16063&lt;Instellingen!$B$7),1,0)</f>
        <v/>
      </c>
      <c r="E16063" s="15">
        <f>COUNTIF(tData[BezoekStart],"&lt;"&amp;($A16063+1/24))-COUNTIF(tData[BezoekEind],"&lt;="&amp;$A16063)</f>
        <v/>
      </c>
      <c r="F16063" s="15">
        <f>COUNTIF(tData[BezoekLangStart],"&lt;"&amp;($A16063+1/24))-COUNTIF(tData[BezoekLangEind],"&lt;="&amp;$A16063)</f>
        <v/>
      </c>
      <c r="G16063" s="15">
        <f>IF($D16063=1,$B16063*100+$C16063,-1)</f>
        <v/>
      </c>
      <c r="H16063" s="15">
        <f>IF($D16063=1,$B16063,-1)</f>
        <v/>
      </c>
      <c r="I16063" s="15">
        <f>IF($D16063=1,$C16063,-1)</f>
        <v/>
      </c>
    </row>
    <row r="16064">
      <c r="A16064" s="33" t="n">
        <v>45961.20833333334</v>
      </c>
      <c r="B16064" s="15">
        <f>WEEKDAY($A16064,2)</f>
        <v/>
      </c>
      <c r="C16064" s="15">
        <f>HOUR($A16064)</f>
        <v/>
      </c>
      <c r="D16064" s="15">
        <f>IF(AND($A16064&gt;=Instellingen!$B$6,$A16064&lt;Instellingen!$B$7),1,0)</f>
        <v/>
      </c>
      <c r="E16064" s="15">
        <f>COUNTIF(tData[BezoekStart],"&lt;"&amp;($A16064+1/24))-COUNTIF(tData[BezoekEind],"&lt;="&amp;$A16064)</f>
        <v/>
      </c>
      <c r="F16064" s="15">
        <f>COUNTIF(tData[BezoekLangStart],"&lt;"&amp;($A16064+1/24))-COUNTIF(tData[BezoekLangEind],"&lt;="&amp;$A16064)</f>
        <v/>
      </c>
      <c r="G16064" s="15">
        <f>IF($D16064=1,$B16064*100+$C16064,-1)</f>
        <v/>
      </c>
      <c r="H16064" s="15">
        <f>IF($D16064=1,$B16064,-1)</f>
        <v/>
      </c>
      <c r="I16064" s="15">
        <f>IF($D16064=1,$C16064,-1)</f>
        <v/>
      </c>
    </row>
    <row r="16065">
      <c r="A16065" s="33" t="n">
        <v>45961.25</v>
      </c>
      <c r="B16065" s="15">
        <f>WEEKDAY($A16065,2)</f>
        <v/>
      </c>
      <c r="C16065" s="15">
        <f>HOUR($A16065)</f>
        <v/>
      </c>
      <c r="D16065" s="15">
        <f>IF(AND($A16065&gt;=Instellingen!$B$6,$A16065&lt;Instellingen!$B$7),1,0)</f>
        <v/>
      </c>
      <c r="E16065" s="15">
        <f>COUNTIF(tData[BezoekStart],"&lt;"&amp;($A16065+1/24))-COUNTIF(tData[BezoekEind],"&lt;="&amp;$A16065)</f>
        <v/>
      </c>
      <c r="F16065" s="15">
        <f>COUNTIF(tData[BezoekLangStart],"&lt;"&amp;($A16065+1/24))-COUNTIF(tData[BezoekLangEind],"&lt;="&amp;$A16065)</f>
        <v/>
      </c>
      <c r="G16065" s="15">
        <f>IF($D16065=1,$B16065*100+$C16065,-1)</f>
        <v/>
      </c>
      <c r="H16065" s="15">
        <f>IF($D16065=1,$B16065,-1)</f>
        <v/>
      </c>
      <c r="I16065" s="15">
        <f>IF($D16065=1,$C16065,-1)</f>
        <v/>
      </c>
    </row>
    <row r="16066">
      <c r="A16066" s="33" t="n">
        <v>45961.29166666666</v>
      </c>
      <c r="B16066" s="15">
        <f>WEEKDAY($A16066,2)</f>
        <v/>
      </c>
      <c r="C16066" s="15">
        <f>HOUR($A16066)</f>
        <v/>
      </c>
      <c r="D16066" s="15">
        <f>IF(AND($A16066&gt;=Instellingen!$B$6,$A16066&lt;Instellingen!$B$7),1,0)</f>
        <v/>
      </c>
      <c r="E16066" s="15">
        <f>COUNTIF(tData[BezoekStart],"&lt;"&amp;($A16066+1/24))-COUNTIF(tData[BezoekEind],"&lt;="&amp;$A16066)</f>
        <v/>
      </c>
      <c r="F16066" s="15">
        <f>COUNTIF(tData[BezoekLangStart],"&lt;"&amp;($A16066+1/24))-COUNTIF(tData[BezoekLangEind],"&lt;="&amp;$A16066)</f>
        <v/>
      </c>
      <c r="G16066" s="15">
        <f>IF($D16066=1,$B16066*100+$C16066,-1)</f>
        <v/>
      </c>
      <c r="H16066" s="15">
        <f>IF($D16066=1,$B16066,-1)</f>
        <v/>
      </c>
      <c r="I16066" s="15">
        <f>IF($D16066=1,$C16066,-1)</f>
        <v/>
      </c>
    </row>
    <row r="16067">
      <c r="A16067" s="33" t="n">
        <v>45961.33333333334</v>
      </c>
      <c r="B16067" s="15">
        <f>WEEKDAY($A16067,2)</f>
        <v/>
      </c>
      <c r="C16067" s="15">
        <f>HOUR($A16067)</f>
        <v/>
      </c>
      <c r="D16067" s="15">
        <f>IF(AND($A16067&gt;=Instellingen!$B$6,$A16067&lt;Instellingen!$B$7),1,0)</f>
        <v/>
      </c>
      <c r="E16067" s="15">
        <f>COUNTIF(tData[BezoekStart],"&lt;"&amp;($A16067+1/24))-COUNTIF(tData[BezoekEind],"&lt;="&amp;$A16067)</f>
        <v/>
      </c>
      <c r="F16067" s="15">
        <f>COUNTIF(tData[BezoekLangStart],"&lt;"&amp;($A16067+1/24))-COUNTIF(tData[BezoekLangEind],"&lt;="&amp;$A16067)</f>
        <v/>
      </c>
      <c r="G16067" s="15">
        <f>IF($D16067=1,$B16067*100+$C16067,-1)</f>
        <v/>
      </c>
      <c r="H16067" s="15">
        <f>IF($D16067=1,$B16067,-1)</f>
        <v/>
      </c>
      <c r="I16067" s="15">
        <f>IF($D16067=1,$C16067,-1)</f>
        <v/>
      </c>
    </row>
    <row r="16068">
      <c r="A16068" s="33" t="n">
        <v>45961.375</v>
      </c>
      <c r="B16068" s="15">
        <f>WEEKDAY($A16068,2)</f>
        <v/>
      </c>
      <c r="C16068" s="15">
        <f>HOUR($A16068)</f>
        <v/>
      </c>
      <c r="D16068" s="15">
        <f>IF(AND($A16068&gt;=Instellingen!$B$6,$A16068&lt;Instellingen!$B$7),1,0)</f>
        <v/>
      </c>
      <c r="E16068" s="15">
        <f>COUNTIF(tData[BezoekStart],"&lt;"&amp;($A16068+1/24))-COUNTIF(tData[BezoekEind],"&lt;="&amp;$A16068)</f>
        <v/>
      </c>
      <c r="F16068" s="15">
        <f>COUNTIF(tData[BezoekLangStart],"&lt;"&amp;($A16068+1/24))-COUNTIF(tData[BezoekLangEind],"&lt;="&amp;$A16068)</f>
        <v/>
      </c>
      <c r="G16068" s="15">
        <f>IF($D16068=1,$B16068*100+$C16068,-1)</f>
        <v/>
      </c>
      <c r="H16068" s="15">
        <f>IF($D16068=1,$B16068,-1)</f>
        <v/>
      </c>
      <c r="I16068" s="15">
        <f>IF($D16068=1,$C16068,-1)</f>
        <v/>
      </c>
    </row>
    <row r="16069">
      <c r="A16069" s="33" t="n">
        <v>45961.41666666666</v>
      </c>
      <c r="B16069" s="15">
        <f>WEEKDAY($A16069,2)</f>
        <v/>
      </c>
      <c r="C16069" s="15">
        <f>HOUR($A16069)</f>
        <v/>
      </c>
      <c r="D16069" s="15">
        <f>IF(AND($A16069&gt;=Instellingen!$B$6,$A16069&lt;Instellingen!$B$7),1,0)</f>
        <v/>
      </c>
      <c r="E16069" s="15">
        <f>COUNTIF(tData[BezoekStart],"&lt;"&amp;($A16069+1/24))-COUNTIF(tData[BezoekEind],"&lt;="&amp;$A16069)</f>
        <v/>
      </c>
      <c r="F16069" s="15">
        <f>COUNTIF(tData[BezoekLangStart],"&lt;"&amp;($A16069+1/24))-COUNTIF(tData[BezoekLangEind],"&lt;="&amp;$A16069)</f>
        <v/>
      </c>
      <c r="G16069" s="15">
        <f>IF($D16069=1,$B16069*100+$C16069,-1)</f>
        <v/>
      </c>
      <c r="H16069" s="15">
        <f>IF($D16069=1,$B16069,-1)</f>
        <v/>
      </c>
      <c r="I16069" s="15">
        <f>IF($D16069=1,$C16069,-1)</f>
        <v/>
      </c>
    </row>
    <row r="16070">
      <c r="A16070" s="33" t="n">
        <v>45961.45833333334</v>
      </c>
      <c r="B16070" s="15">
        <f>WEEKDAY($A16070,2)</f>
        <v/>
      </c>
      <c r="C16070" s="15">
        <f>HOUR($A16070)</f>
        <v/>
      </c>
      <c r="D16070" s="15">
        <f>IF(AND($A16070&gt;=Instellingen!$B$6,$A16070&lt;Instellingen!$B$7),1,0)</f>
        <v/>
      </c>
      <c r="E16070" s="15">
        <f>COUNTIF(tData[BezoekStart],"&lt;"&amp;($A16070+1/24))-COUNTIF(tData[BezoekEind],"&lt;="&amp;$A16070)</f>
        <v/>
      </c>
      <c r="F16070" s="15">
        <f>COUNTIF(tData[BezoekLangStart],"&lt;"&amp;($A16070+1/24))-COUNTIF(tData[BezoekLangEind],"&lt;="&amp;$A16070)</f>
        <v/>
      </c>
      <c r="G16070" s="15">
        <f>IF($D16070=1,$B16070*100+$C16070,-1)</f>
        <v/>
      </c>
      <c r="H16070" s="15">
        <f>IF($D16070=1,$B16070,-1)</f>
        <v/>
      </c>
      <c r="I16070" s="15">
        <f>IF($D16070=1,$C16070,-1)</f>
        <v/>
      </c>
    </row>
    <row r="16071">
      <c r="A16071" s="33" t="n">
        <v>45961.5</v>
      </c>
      <c r="B16071" s="15">
        <f>WEEKDAY($A16071,2)</f>
        <v/>
      </c>
      <c r="C16071" s="15">
        <f>HOUR($A16071)</f>
        <v/>
      </c>
      <c r="D16071" s="15">
        <f>IF(AND($A16071&gt;=Instellingen!$B$6,$A16071&lt;Instellingen!$B$7),1,0)</f>
        <v/>
      </c>
      <c r="E16071" s="15">
        <f>COUNTIF(tData[BezoekStart],"&lt;"&amp;($A16071+1/24))-COUNTIF(tData[BezoekEind],"&lt;="&amp;$A16071)</f>
        <v/>
      </c>
      <c r="F16071" s="15">
        <f>COUNTIF(tData[BezoekLangStart],"&lt;"&amp;($A16071+1/24))-COUNTIF(tData[BezoekLangEind],"&lt;="&amp;$A16071)</f>
        <v/>
      </c>
      <c r="G16071" s="15">
        <f>IF($D16071=1,$B16071*100+$C16071,-1)</f>
        <v/>
      </c>
      <c r="H16071" s="15">
        <f>IF($D16071=1,$B16071,-1)</f>
        <v/>
      </c>
      <c r="I16071" s="15">
        <f>IF($D16071=1,$C16071,-1)</f>
        <v/>
      </c>
    </row>
    <row r="16072">
      <c r="A16072" s="33" t="n">
        <v>45961.54166666666</v>
      </c>
      <c r="B16072" s="15">
        <f>WEEKDAY($A16072,2)</f>
        <v/>
      </c>
      <c r="C16072" s="15">
        <f>HOUR($A16072)</f>
        <v/>
      </c>
      <c r="D16072" s="15">
        <f>IF(AND($A16072&gt;=Instellingen!$B$6,$A16072&lt;Instellingen!$B$7),1,0)</f>
        <v/>
      </c>
      <c r="E16072" s="15">
        <f>COUNTIF(tData[BezoekStart],"&lt;"&amp;($A16072+1/24))-COUNTIF(tData[BezoekEind],"&lt;="&amp;$A16072)</f>
        <v/>
      </c>
      <c r="F16072" s="15">
        <f>COUNTIF(tData[BezoekLangStart],"&lt;"&amp;($A16072+1/24))-COUNTIF(tData[BezoekLangEind],"&lt;="&amp;$A16072)</f>
        <v/>
      </c>
      <c r="G16072" s="15">
        <f>IF($D16072=1,$B16072*100+$C16072,-1)</f>
        <v/>
      </c>
      <c r="H16072" s="15">
        <f>IF($D16072=1,$B16072,-1)</f>
        <v/>
      </c>
      <c r="I16072" s="15">
        <f>IF($D16072=1,$C16072,-1)</f>
        <v/>
      </c>
    </row>
    <row r="16073">
      <c r="A16073" s="33" t="n">
        <v>45961.58333333334</v>
      </c>
      <c r="B16073" s="15">
        <f>WEEKDAY($A16073,2)</f>
        <v/>
      </c>
      <c r="C16073" s="15">
        <f>HOUR($A16073)</f>
        <v/>
      </c>
      <c r="D16073" s="15">
        <f>IF(AND($A16073&gt;=Instellingen!$B$6,$A16073&lt;Instellingen!$B$7),1,0)</f>
        <v/>
      </c>
      <c r="E16073" s="15">
        <f>COUNTIF(tData[BezoekStart],"&lt;"&amp;($A16073+1/24))-COUNTIF(tData[BezoekEind],"&lt;="&amp;$A16073)</f>
        <v/>
      </c>
      <c r="F16073" s="15">
        <f>COUNTIF(tData[BezoekLangStart],"&lt;"&amp;($A16073+1/24))-COUNTIF(tData[BezoekLangEind],"&lt;="&amp;$A16073)</f>
        <v/>
      </c>
      <c r="G16073" s="15">
        <f>IF($D16073=1,$B16073*100+$C16073,-1)</f>
        <v/>
      </c>
      <c r="H16073" s="15">
        <f>IF($D16073=1,$B16073,-1)</f>
        <v/>
      </c>
      <c r="I16073" s="15">
        <f>IF($D16073=1,$C16073,-1)</f>
        <v/>
      </c>
    </row>
    <row r="16074">
      <c r="A16074" s="33" t="n">
        <v>45961.625</v>
      </c>
      <c r="B16074" s="15">
        <f>WEEKDAY($A16074,2)</f>
        <v/>
      </c>
      <c r="C16074" s="15">
        <f>HOUR($A16074)</f>
        <v/>
      </c>
      <c r="D16074" s="15">
        <f>IF(AND($A16074&gt;=Instellingen!$B$6,$A16074&lt;Instellingen!$B$7),1,0)</f>
        <v/>
      </c>
      <c r="E16074" s="15">
        <f>COUNTIF(tData[BezoekStart],"&lt;"&amp;($A16074+1/24))-COUNTIF(tData[BezoekEind],"&lt;="&amp;$A16074)</f>
        <v/>
      </c>
      <c r="F16074" s="15">
        <f>COUNTIF(tData[BezoekLangStart],"&lt;"&amp;($A16074+1/24))-COUNTIF(tData[BezoekLangEind],"&lt;="&amp;$A16074)</f>
        <v/>
      </c>
      <c r="G16074" s="15">
        <f>IF($D16074=1,$B16074*100+$C16074,-1)</f>
        <v/>
      </c>
      <c r="H16074" s="15">
        <f>IF($D16074=1,$B16074,-1)</f>
        <v/>
      </c>
      <c r="I16074" s="15">
        <f>IF($D16074=1,$C16074,-1)</f>
        <v/>
      </c>
    </row>
    <row r="16075">
      <c r="A16075" s="33" t="n">
        <v>45961.66666666666</v>
      </c>
      <c r="B16075" s="15">
        <f>WEEKDAY($A16075,2)</f>
        <v/>
      </c>
      <c r="C16075" s="15">
        <f>HOUR($A16075)</f>
        <v/>
      </c>
      <c r="D16075" s="15">
        <f>IF(AND($A16075&gt;=Instellingen!$B$6,$A16075&lt;Instellingen!$B$7),1,0)</f>
        <v/>
      </c>
      <c r="E16075" s="15">
        <f>COUNTIF(tData[BezoekStart],"&lt;"&amp;($A16075+1/24))-COUNTIF(tData[BezoekEind],"&lt;="&amp;$A16075)</f>
        <v/>
      </c>
      <c r="F16075" s="15">
        <f>COUNTIF(tData[BezoekLangStart],"&lt;"&amp;($A16075+1/24))-COUNTIF(tData[BezoekLangEind],"&lt;="&amp;$A16075)</f>
        <v/>
      </c>
      <c r="G16075" s="15">
        <f>IF($D16075=1,$B16075*100+$C16075,-1)</f>
        <v/>
      </c>
      <c r="H16075" s="15">
        <f>IF($D16075=1,$B16075,-1)</f>
        <v/>
      </c>
      <c r="I16075" s="15">
        <f>IF($D16075=1,$C16075,-1)</f>
        <v/>
      </c>
    </row>
    <row r="16076">
      <c r="A16076" s="33" t="n">
        <v>45961.70833333334</v>
      </c>
      <c r="B16076" s="15">
        <f>WEEKDAY($A16076,2)</f>
        <v/>
      </c>
      <c r="C16076" s="15">
        <f>HOUR($A16076)</f>
        <v/>
      </c>
      <c r="D16076" s="15">
        <f>IF(AND($A16076&gt;=Instellingen!$B$6,$A16076&lt;Instellingen!$B$7),1,0)</f>
        <v/>
      </c>
      <c r="E16076" s="15">
        <f>COUNTIF(tData[BezoekStart],"&lt;"&amp;($A16076+1/24))-COUNTIF(tData[BezoekEind],"&lt;="&amp;$A16076)</f>
        <v/>
      </c>
      <c r="F16076" s="15">
        <f>COUNTIF(tData[BezoekLangStart],"&lt;"&amp;($A16076+1/24))-COUNTIF(tData[BezoekLangEind],"&lt;="&amp;$A16076)</f>
        <v/>
      </c>
      <c r="G16076" s="15">
        <f>IF($D16076=1,$B16076*100+$C16076,-1)</f>
        <v/>
      </c>
      <c r="H16076" s="15">
        <f>IF($D16076=1,$B16076,-1)</f>
        <v/>
      </c>
      <c r="I16076" s="15">
        <f>IF($D16076=1,$C16076,-1)</f>
        <v/>
      </c>
    </row>
    <row r="16077">
      <c r="A16077" s="33" t="n">
        <v>45961.75</v>
      </c>
      <c r="B16077" s="15">
        <f>WEEKDAY($A16077,2)</f>
        <v/>
      </c>
      <c r="C16077" s="15">
        <f>HOUR($A16077)</f>
        <v/>
      </c>
      <c r="D16077" s="15">
        <f>IF(AND($A16077&gt;=Instellingen!$B$6,$A16077&lt;Instellingen!$B$7),1,0)</f>
        <v/>
      </c>
      <c r="E16077" s="15">
        <f>COUNTIF(tData[BezoekStart],"&lt;"&amp;($A16077+1/24))-COUNTIF(tData[BezoekEind],"&lt;="&amp;$A16077)</f>
        <v/>
      </c>
      <c r="F16077" s="15">
        <f>COUNTIF(tData[BezoekLangStart],"&lt;"&amp;($A16077+1/24))-COUNTIF(tData[BezoekLangEind],"&lt;="&amp;$A16077)</f>
        <v/>
      </c>
      <c r="G16077" s="15">
        <f>IF($D16077=1,$B16077*100+$C16077,-1)</f>
        <v/>
      </c>
      <c r="H16077" s="15">
        <f>IF($D16077=1,$B16077,-1)</f>
        <v/>
      </c>
      <c r="I16077" s="15">
        <f>IF($D16077=1,$C16077,-1)</f>
        <v/>
      </c>
    </row>
    <row r="16078">
      <c r="A16078" s="33" t="n">
        <v>45961.79166666666</v>
      </c>
      <c r="B16078" s="15">
        <f>WEEKDAY($A16078,2)</f>
        <v/>
      </c>
      <c r="C16078" s="15">
        <f>HOUR($A16078)</f>
        <v/>
      </c>
      <c r="D16078" s="15">
        <f>IF(AND($A16078&gt;=Instellingen!$B$6,$A16078&lt;Instellingen!$B$7),1,0)</f>
        <v/>
      </c>
      <c r="E16078" s="15">
        <f>COUNTIF(tData[BezoekStart],"&lt;"&amp;($A16078+1/24))-COUNTIF(tData[BezoekEind],"&lt;="&amp;$A16078)</f>
        <v/>
      </c>
      <c r="F16078" s="15">
        <f>COUNTIF(tData[BezoekLangStart],"&lt;"&amp;($A16078+1/24))-COUNTIF(tData[BezoekLangEind],"&lt;="&amp;$A16078)</f>
        <v/>
      </c>
      <c r="G16078" s="15">
        <f>IF($D16078=1,$B16078*100+$C16078,-1)</f>
        <v/>
      </c>
      <c r="H16078" s="15">
        <f>IF($D16078=1,$B16078,-1)</f>
        <v/>
      </c>
      <c r="I16078" s="15">
        <f>IF($D16078=1,$C16078,-1)</f>
        <v/>
      </c>
    </row>
    <row r="16079">
      <c r="A16079" s="33" t="n">
        <v>45961.83333333334</v>
      </c>
      <c r="B16079" s="15">
        <f>WEEKDAY($A16079,2)</f>
        <v/>
      </c>
      <c r="C16079" s="15">
        <f>HOUR($A16079)</f>
        <v/>
      </c>
      <c r="D16079" s="15">
        <f>IF(AND($A16079&gt;=Instellingen!$B$6,$A16079&lt;Instellingen!$B$7),1,0)</f>
        <v/>
      </c>
      <c r="E16079" s="15">
        <f>COUNTIF(tData[BezoekStart],"&lt;"&amp;($A16079+1/24))-COUNTIF(tData[BezoekEind],"&lt;="&amp;$A16079)</f>
        <v/>
      </c>
      <c r="F16079" s="15">
        <f>COUNTIF(tData[BezoekLangStart],"&lt;"&amp;($A16079+1/24))-COUNTIF(tData[BezoekLangEind],"&lt;="&amp;$A16079)</f>
        <v/>
      </c>
      <c r="G16079" s="15">
        <f>IF($D16079=1,$B16079*100+$C16079,-1)</f>
        <v/>
      </c>
      <c r="H16079" s="15">
        <f>IF($D16079=1,$B16079,-1)</f>
        <v/>
      </c>
      <c r="I16079" s="15">
        <f>IF($D16079=1,$C16079,-1)</f>
        <v/>
      </c>
    </row>
    <row r="16080">
      <c r="A16080" s="33" t="n">
        <v>45961.875</v>
      </c>
      <c r="B16080" s="15">
        <f>WEEKDAY($A16080,2)</f>
        <v/>
      </c>
      <c r="C16080" s="15">
        <f>HOUR($A16080)</f>
        <v/>
      </c>
      <c r="D16080" s="15">
        <f>IF(AND($A16080&gt;=Instellingen!$B$6,$A16080&lt;Instellingen!$B$7),1,0)</f>
        <v/>
      </c>
      <c r="E16080" s="15">
        <f>COUNTIF(tData[BezoekStart],"&lt;"&amp;($A16080+1/24))-COUNTIF(tData[BezoekEind],"&lt;="&amp;$A16080)</f>
        <v/>
      </c>
      <c r="F16080" s="15">
        <f>COUNTIF(tData[BezoekLangStart],"&lt;"&amp;($A16080+1/24))-COUNTIF(tData[BezoekLangEind],"&lt;="&amp;$A16080)</f>
        <v/>
      </c>
      <c r="G16080" s="15">
        <f>IF($D16080=1,$B16080*100+$C16080,-1)</f>
        <v/>
      </c>
      <c r="H16080" s="15">
        <f>IF($D16080=1,$B16080,-1)</f>
        <v/>
      </c>
      <c r="I16080" s="15">
        <f>IF($D16080=1,$C16080,-1)</f>
        <v/>
      </c>
    </row>
    <row r="16081">
      <c r="A16081" s="33" t="n">
        <v>45961.91666666666</v>
      </c>
      <c r="B16081" s="15">
        <f>WEEKDAY($A16081,2)</f>
        <v/>
      </c>
      <c r="C16081" s="15">
        <f>HOUR($A16081)</f>
        <v/>
      </c>
      <c r="D16081" s="15">
        <f>IF(AND($A16081&gt;=Instellingen!$B$6,$A16081&lt;Instellingen!$B$7),1,0)</f>
        <v/>
      </c>
      <c r="E16081" s="15">
        <f>COUNTIF(tData[BezoekStart],"&lt;"&amp;($A16081+1/24))-COUNTIF(tData[BezoekEind],"&lt;="&amp;$A16081)</f>
        <v/>
      </c>
      <c r="F16081" s="15">
        <f>COUNTIF(tData[BezoekLangStart],"&lt;"&amp;($A16081+1/24))-COUNTIF(tData[BezoekLangEind],"&lt;="&amp;$A16081)</f>
        <v/>
      </c>
      <c r="G16081" s="15">
        <f>IF($D16081=1,$B16081*100+$C16081,-1)</f>
        <v/>
      </c>
      <c r="H16081" s="15">
        <f>IF($D16081=1,$B16081,-1)</f>
        <v/>
      </c>
      <c r="I16081" s="15">
        <f>IF($D16081=1,$C16081,-1)</f>
        <v/>
      </c>
    </row>
    <row r="16082">
      <c r="A16082" s="33" t="n">
        <v>45961.95833333334</v>
      </c>
      <c r="B16082" s="15">
        <f>WEEKDAY($A16082,2)</f>
        <v/>
      </c>
      <c r="C16082" s="15">
        <f>HOUR($A16082)</f>
        <v/>
      </c>
      <c r="D16082" s="15">
        <f>IF(AND($A16082&gt;=Instellingen!$B$6,$A16082&lt;Instellingen!$B$7),1,0)</f>
        <v/>
      </c>
      <c r="E16082" s="15">
        <f>COUNTIF(tData[BezoekStart],"&lt;"&amp;($A16082+1/24))-COUNTIF(tData[BezoekEind],"&lt;="&amp;$A16082)</f>
        <v/>
      </c>
      <c r="F16082" s="15">
        <f>COUNTIF(tData[BezoekLangStart],"&lt;"&amp;($A16082+1/24))-COUNTIF(tData[BezoekLangEind],"&lt;="&amp;$A16082)</f>
        <v/>
      </c>
      <c r="G16082" s="15">
        <f>IF($D16082=1,$B16082*100+$C16082,-1)</f>
        <v/>
      </c>
      <c r="H16082" s="15">
        <f>IF($D16082=1,$B16082,-1)</f>
        <v/>
      </c>
      <c r="I16082" s="15">
        <f>IF($D16082=1,$C16082,-1)</f>
        <v/>
      </c>
    </row>
    <row r="16083">
      <c r="A16083" s="33" t="n">
        <v>45962</v>
      </c>
      <c r="B16083" s="15">
        <f>WEEKDAY($A16083,2)</f>
        <v/>
      </c>
      <c r="C16083" s="15">
        <f>HOUR($A16083)</f>
        <v/>
      </c>
      <c r="D16083" s="15">
        <f>IF(AND($A16083&gt;=Instellingen!$B$6,$A16083&lt;Instellingen!$B$7),1,0)</f>
        <v/>
      </c>
      <c r="E16083" s="15">
        <f>COUNTIF(tData[BezoekStart],"&lt;"&amp;($A16083+1/24))-COUNTIF(tData[BezoekEind],"&lt;="&amp;$A16083)</f>
        <v/>
      </c>
      <c r="F16083" s="15">
        <f>COUNTIF(tData[BezoekLangStart],"&lt;"&amp;($A16083+1/24))-COUNTIF(tData[BezoekLangEind],"&lt;="&amp;$A16083)</f>
        <v/>
      </c>
      <c r="G16083" s="15">
        <f>IF($D16083=1,$B16083*100+$C16083,-1)</f>
        <v/>
      </c>
      <c r="H16083" s="15">
        <f>IF($D16083=1,$B16083,-1)</f>
        <v/>
      </c>
      <c r="I16083" s="15">
        <f>IF($D16083=1,$C16083,-1)</f>
        <v/>
      </c>
    </row>
    <row r="16084">
      <c r="A16084" s="33" t="n">
        <v>45962.04166666666</v>
      </c>
      <c r="B16084" s="15">
        <f>WEEKDAY($A16084,2)</f>
        <v/>
      </c>
      <c r="C16084" s="15">
        <f>HOUR($A16084)</f>
        <v/>
      </c>
      <c r="D16084" s="15">
        <f>IF(AND($A16084&gt;=Instellingen!$B$6,$A16084&lt;Instellingen!$B$7),1,0)</f>
        <v/>
      </c>
      <c r="E16084" s="15">
        <f>COUNTIF(tData[BezoekStart],"&lt;"&amp;($A16084+1/24))-COUNTIF(tData[BezoekEind],"&lt;="&amp;$A16084)</f>
        <v/>
      </c>
      <c r="F16084" s="15">
        <f>COUNTIF(tData[BezoekLangStart],"&lt;"&amp;($A16084+1/24))-COUNTIF(tData[BezoekLangEind],"&lt;="&amp;$A16084)</f>
        <v/>
      </c>
      <c r="G16084" s="15">
        <f>IF($D16084=1,$B16084*100+$C16084,-1)</f>
        <v/>
      </c>
      <c r="H16084" s="15">
        <f>IF($D16084=1,$B16084,-1)</f>
        <v/>
      </c>
      <c r="I16084" s="15">
        <f>IF($D16084=1,$C16084,-1)</f>
        <v/>
      </c>
    </row>
    <row r="16085">
      <c r="A16085" s="33" t="n">
        <v>45962.08333333334</v>
      </c>
      <c r="B16085" s="15">
        <f>WEEKDAY($A16085,2)</f>
        <v/>
      </c>
      <c r="C16085" s="15">
        <f>HOUR($A16085)</f>
        <v/>
      </c>
      <c r="D16085" s="15">
        <f>IF(AND($A16085&gt;=Instellingen!$B$6,$A16085&lt;Instellingen!$B$7),1,0)</f>
        <v/>
      </c>
      <c r="E16085" s="15">
        <f>COUNTIF(tData[BezoekStart],"&lt;"&amp;($A16085+1/24))-COUNTIF(tData[BezoekEind],"&lt;="&amp;$A16085)</f>
        <v/>
      </c>
      <c r="F16085" s="15">
        <f>COUNTIF(tData[BezoekLangStart],"&lt;"&amp;($A16085+1/24))-COUNTIF(tData[BezoekLangEind],"&lt;="&amp;$A16085)</f>
        <v/>
      </c>
      <c r="G16085" s="15">
        <f>IF($D16085=1,$B16085*100+$C16085,-1)</f>
        <v/>
      </c>
      <c r="H16085" s="15">
        <f>IF($D16085=1,$B16085,-1)</f>
        <v/>
      </c>
      <c r="I16085" s="15">
        <f>IF($D16085=1,$C16085,-1)</f>
        <v/>
      </c>
    </row>
    <row r="16086">
      <c r="A16086" s="33" t="n">
        <v>45962.125</v>
      </c>
      <c r="B16086" s="15">
        <f>WEEKDAY($A16086,2)</f>
        <v/>
      </c>
      <c r="C16086" s="15">
        <f>HOUR($A16086)</f>
        <v/>
      </c>
      <c r="D16086" s="15">
        <f>IF(AND($A16086&gt;=Instellingen!$B$6,$A16086&lt;Instellingen!$B$7),1,0)</f>
        <v/>
      </c>
      <c r="E16086" s="15">
        <f>COUNTIF(tData[BezoekStart],"&lt;"&amp;($A16086+1/24))-COUNTIF(tData[BezoekEind],"&lt;="&amp;$A16086)</f>
        <v/>
      </c>
      <c r="F16086" s="15">
        <f>COUNTIF(tData[BezoekLangStart],"&lt;"&amp;($A16086+1/24))-COUNTIF(tData[BezoekLangEind],"&lt;="&amp;$A16086)</f>
        <v/>
      </c>
      <c r="G16086" s="15">
        <f>IF($D16086=1,$B16086*100+$C16086,-1)</f>
        <v/>
      </c>
      <c r="H16086" s="15">
        <f>IF($D16086=1,$B16086,-1)</f>
        <v/>
      </c>
      <c r="I16086" s="15">
        <f>IF($D16086=1,$C16086,-1)</f>
        <v/>
      </c>
    </row>
    <row r="16087">
      <c r="A16087" s="33" t="n">
        <v>45962.16666666666</v>
      </c>
      <c r="B16087" s="15">
        <f>WEEKDAY($A16087,2)</f>
        <v/>
      </c>
      <c r="C16087" s="15">
        <f>HOUR($A16087)</f>
        <v/>
      </c>
      <c r="D16087" s="15">
        <f>IF(AND($A16087&gt;=Instellingen!$B$6,$A16087&lt;Instellingen!$B$7),1,0)</f>
        <v/>
      </c>
      <c r="E16087" s="15">
        <f>COUNTIF(tData[BezoekStart],"&lt;"&amp;($A16087+1/24))-COUNTIF(tData[BezoekEind],"&lt;="&amp;$A16087)</f>
        <v/>
      </c>
      <c r="F16087" s="15">
        <f>COUNTIF(tData[BezoekLangStart],"&lt;"&amp;($A16087+1/24))-COUNTIF(tData[BezoekLangEind],"&lt;="&amp;$A16087)</f>
        <v/>
      </c>
      <c r="G16087" s="15">
        <f>IF($D16087=1,$B16087*100+$C16087,-1)</f>
        <v/>
      </c>
      <c r="H16087" s="15">
        <f>IF($D16087=1,$B16087,-1)</f>
        <v/>
      </c>
      <c r="I16087" s="15">
        <f>IF($D16087=1,$C16087,-1)</f>
        <v/>
      </c>
    </row>
    <row r="16088">
      <c r="A16088" s="33" t="n">
        <v>45962.20833333334</v>
      </c>
      <c r="B16088" s="15">
        <f>WEEKDAY($A16088,2)</f>
        <v/>
      </c>
      <c r="C16088" s="15">
        <f>HOUR($A16088)</f>
        <v/>
      </c>
      <c r="D16088" s="15">
        <f>IF(AND($A16088&gt;=Instellingen!$B$6,$A16088&lt;Instellingen!$B$7),1,0)</f>
        <v/>
      </c>
      <c r="E16088" s="15">
        <f>COUNTIF(tData[BezoekStart],"&lt;"&amp;($A16088+1/24))-COUNTIF(tData[BezoekEind],"&lt;="&amp;$A16088)</f>
        <v/>
      </c>
      <c r="F16088" s="15">
        <f>COUNTIF(tData[BezoekLangStart],"&lt;"&amp;($A16088+1/24))-COUNTIF(tData[BezoekLangEind],"&lt;="&amp;$A16088)</f>
        <v/>
      </c>
      <c r="G16088" s="15">
        <f>IF($D16088=1,$B16088*100+$C16088,-1)</f>
        <v/>
      </c>
      <c r="H16088" s="15">
        <f>IF($D16088=1,$B16088,-1)</f>
        <v/>
      </c>
      <c r="I16088" s="15">
        <f>IF($D16088=1,$C16088,-1)</f>
        <v/>
      </c>
    </row>
    <row r="16089">
      <c r="A16089" s="33" t="n">
        <v>45962.25</v>
      </c>
      <c r="B16089" s="15">
        <f>WEEKDAY($A16089,2)</f>
        <v/>
      </c>
      <c r="C16089" s="15">
        <f>HOUR($A16089)</f>
        <v/>
      </c>
      <c r="D16089" s="15">
        <f>IF(AND($A16089&gt;=Instellingen!$B$6,$A16089&lt;Instellingen!$B$7),1,0)</f>
        <v/>
      </c>
      <c r="E16089" s="15">
        <f>COUNTIF(tData[BezoekStart],"&lt;"&amp;($A16089+1/24))-COUNTIF(tData[BezoekEind],"&lt;="&amp;$A16089)</f>
        <v/>
      </c>
      <c r="F16089" s="15">
        <f>COUNTIF(tData[BezoekLangStart],"&lt;"&amp;($A16089+1/24))-COUNTIF(tData[BezoekLangEind],"&lt;="&amp;$A16089)</f>
        <v/>
      </c>
      <c r="G16089" s="15">
        <f>IF($D16089=1,$B16089*100+$C16089,-1)</f>
        <v/>
      </c>
      <c r="H16089" s="15">
        <f>IF($D16089=1,$B16089,-1)</f>
        <v/>
      </c>
      <c r="I16089" s="15">
        <f>IF($D16089=1,$C16089,-1)</f>
        <v/>
      </c>
    </row>
    <row r="16090">
      <c r="A16090" s="33" t="n">
        <v>45962.29166666666</v>
      </c>
      <c r="B16090" s="15">
        <f>WEEKDAY($A16090,2)</f>
        <v/>
      </c>
      <c r="C16090" s="15">
        <f>HOUR($A16090)</f>
        <v/>
      </c>
      <c r="D16090" s="15">
        <f>IF(AND($A16090&gt;=Instellingen!$B$6,$A16090&lt;Instellingen!$B$7),1,0)</f>
        <v/>
      </c>
      <c r="E16090" s="15">
        <f>COUNTIF(tData[BezoekStart],"&lt;"&amp;($A16090+1/24))-COUNTIF(tData[BezoekEind],"&lt;="&amp;$A16090)</f>
        <v/>
      </c>
      <c r="F16090" s="15">
        <f>COUNTIF(tData[BezoekLangStart],"&lt;"&amp;($A16090+1/24))-COUNTIF(tData[BezoekLangEind],"&lt;="&amp;$A16090)</f>
        <v/>
      </c>
      <c r="G16090" s="15">
        <f>IF($D16090=1,$B16090*100+$C16090,-1)</f>
        <v/>
      </c>
      <c r="H16090" s="15">
        <f>IF($D16090=1,$B16090,-1)</f>
        <v/>
      </c>
      <c r="I16090" s="15">
        <f>IF($D16090=1,$C16090,-1)</f>
        <v/>
      </c>
    </row>
    <row r="16091">
      <c r="A16091" s="33" t="n">
        <v>45962.33333333334</v>
      </c>
      <c r="B16091" s="15">
        <f>WEEKDAY($A16091,2)</f>
        <v/>
      </c>
      <c r="C16091" s="15">
        <f>HOUR($A16091)</f>
        <v/>
      </c>
      <c r="D16091" s="15">
        <f>IF(AND($A16091&gt;=Instellingen!$B$6,$A16091&lt;Instellingen!$B$7),1,0)</f>
        <v/>
      </c>
      <c r="E16091" s="15">
        <f>COUNTIF(tData[BezoekStart],"&lt;"&amp;($A16091+1/24))-COUNTIF(tData[BezoekEind],"&lt;="&amp;$A16091)</f>
        <v/>
      </c>
      <c r="F16091" s="15">
        <f>COUNTIF(tData[BezoekLangStart],"&lt;"&amp;($A16091+1/24))-COUNTIF(tData[BezoekLangEind],"&lt;="&amp;$A16091)</f>
        <v/>
      </c>
      <c r="G16091" s="15">
        <f>IF($D16091=1,$B16091*100+$C16091,-1)</f>
        <v/>
      </c>
      <c r="H16091" s="15">
        <f>IF($D16091=1,$B16091,-1)</f>
        <v/>
      </c>
      <c r="I16091" s="15">
        <f>IF($D16091=1,$C16091,-1)</f>
        <v/>
      </c>
    </row>
    <row r="16092">
      <c r="A16092" s="33" t="n">
        <v>45962.375</v>
      </c>
      <c r="B16092" s="15">
        <f>WEEKDAY($A16092,2)</f>
        <v/>
      </c>
      <c r="C16092" s="15">
        <f>HOUR($A16092)</f>
        <v/>
      </c>
      <c r="D16092" s="15">
        <f>IF(AND($A16092&gt;=Instellingen!$B$6,$A16092&lt;Instellingen!$B$7),1,0)</f>
        <v/>
      </c>
      <c r="E16092" s="15">
        <f>COUNTIF(tData[BezoekStart],"&lt;"&amp;($A16092+1/24))-COUNTIF(tData[BezoekEind],"&lt;="&amp;$A16092)</f>
        <v/>
      </c>
      <c r="F16092" s="15">
        <f>COUNTIF(tData[BezoekLangStart],"&lt;"&amp;($A16092+1/24))-COUNTIF(tData[BezoekLangEind],"&lt;="&amp;$A16092)</f>
        <v/>
      </c>
      <c r="G16092" s="15">
        <f>IF($D16092=1,$B16092*100+$C16092,-1)</f>
        <v/>
      </c>
      <c r="H16092" s="15">
        <f>IF($D16092=1,$B16092,-1)</f>
        <v/>
      </c>
      <c r="I16092" s="15">
        <f>IF($D16092=1,$C16092,-1)</f>
        <v/>
      </c>
    </row>
    <row r="16093">
      <c r="A16093" s="33" t="n">
        <v>45962.41666666666</v>
      </c>
      <c r="B16093" s="15">
        <f>WEEKDAY($A16093,2)</f>
        <v/>
      </c>
      <c r="C16093" s="15">
        <f>HOUR($A16093)</f>
        <v/>
      </c>
      <c r="D16093" s="15">
        <f>IF(AND($A16093&gt;=Instellingen!$B$6,$A16093&lt;Instellingen!$B$7),1,0)</f>
        <v/>
      </c>
      <c r="E16093" s="15">
        <f>COUNTIF(tData[BezoekStart],"&lt;"&amp;($A16093+1/24))-COUNTIF(tData[BezoekEind],"&lt;="&amp;$A16093)</f>
        <v/>
      </c>
      <c r="F16093" s="15">
        <f>COUNTIF(tData[BezoekLangStart],"&lt;"&amp;($A16093+1/24))-COUNTIF(tData[BezoekLangEind],"&lt;="&amp;$A16093)</f>
        <v/>
      </c>
      <c r="G16093" s="15">
        <f>IF($D16093=1,$B16093*100+$C16093,-1)</f>
        <v/>
      </c>
      <c r="H16093" s="15">
        <f>IF($D16093=1,$B16093,-1)</f>
        <v/>
      </c>
      <c r="I16093" s="15">
        <f>IF($D16093=1,$C16093,-1)</f>
        <v/>
      </c>
    </row>
    <row r="16094">
      <c r="A16094" s="33" t="n">
        <v>45962.45833333334</v>
      </c>
      <c r="B16094" s="15">
        <f>WEEKDAY($A16094,2)</f>
        <v/>
      </c>
      <c r="C16094" s="15">
        <f>HOUR($A16094)</f>
        <v/>
      </c>
      <c r="D16094" s="15">
        <f>IF(AND($A16094&gt;=Instellingen!$B$6,$A16094&lt;Instellingen!$B$7),1,0)</f>
        <v/>
      </c>
      <c r="E16094" s="15">
        <f>COUNTIF(tData[BezoekStart],"&lt;"&amp;($A16094+1/24))-COUNTIF(tData[BezoekEind],"&lt;="&amp;$A16094)</f>
        <v/>
      </c>
      <c r="F16094" s="15">
        <f>COUNTIF(tData[BezoekLangStart],"&lt;"&amp;($A16094+1/24))-COUNTIF(tData[BezoekLangEind],"&lt;="&amp;$A16094)</f>
        <v/>
      </c>
      <c r="G16094" s="15">
        <f>IF($D16094=1,$B16094*100+$C16094,-1)</f>
        <v/>
      </c>
      <c r="H16094" s="15">
        <f>IF($D16094=1,$B16094,-1)</f>
        <v/>
      </c>
      <c r="I16094" s="15">
        <f>IF($D16094=1,$C16094,-1)</f>
        <v/>
      </c>
    </row>
    <row r="16095">
      <c r="A16095" s="33" t="n">
        <v>45962.5</v>
      </c>
      <c r="B16095" s="15">
        <f>WEEKDAY($A16095,2)</f>
        <v/>
      </c>
      <c r="C16095" s="15">
        <f>HOUR($A16095)</f>
        <v/>
      </c>
      <c r="D16095" s="15">
        <f>IF(AND($A16095&gt;=Instellingen!$B$6,$A16095&lt;Instellingen!$B$7),1,0)</f>
        <v/>
      </c>
      <c r="E16095" s="15">
        <f>COUNTIF(tData[BezoekStart],"&lt;"&amp;($A16095+1/24))-COUNTIF(tData[BezoekEind],"&lt;="&amp;$A16095)</f>
        <v/>
      </c>
      <c r="F16095" s="15">
        <f>COUNTIF(tData[BezoekLangStart],"&lt;"&amp;($A16095+1/24))-COUNTIF(tData[BezoekLangEind],"&lt;="&amp;$A16095)</f>
        <v/>
      </c>
      <c r="G16095" s="15">
        <f>IF($D16095=1,$B16095*100+$C16095,-1)</f>
        <v/>
      </c>
      <c r="H16095" s="15">
        <f>IF($D16095=1,$B16095,-1)</f>
        <v/>
      </c>
      <c r="I16095" s="15">
        <f>IF($D16095=1,$C16095,-1)</f>
        <v/>
      </c>
    </row>
    <row r="16096">
      <c r="A16096" s="33" t="n">
        <v>45962.54166666666</v>
      </c>
      <c r="B16096" s="15">
        <f>WEEKDAY($A16096,2)</f>
        <v/>
      </c>
      <c r="C16096" s="15">
        <f>HOUR($A16096)</f>
        <v/>
      </c>
      <c r="D16096" s="15">
        <f>IF(AND($A16096&gt;=Instellingen!$B$6,$A16096&lt;Instellingen!$B$7),1,0)</f>
        <v/>
      </c>
      <c r="E16096" s="15">
        <f>COUNTIF(tData[BezoekStart],"&lt;"&amp;($A16096+1/24))-COUNTIF(tData[BezoekEind],"&lt;="&amp;$A16096)</f>
        <v/>
      </c>
      <c r="F16096" s="15">
        <f>COUNTIF(tData[BezoekLangStart],"&lt;"&amp;($A16096+1/24))-COUNTIF(tData[BezoekLangEind],"&lt;="&amp;$A16096)</f>
        <v/>
      </c>
      <c r="G16096" s="15">
        <f>IF($D16096=1,$B16096*100+$C16096,-1)</f>
        <v/>
      </c>
      <c r="H16096" s="15">
        <f>IF($D16096=1,$B16096,-1)</f>
        <v/>
      </c>
      <c r="I16096" s="15">
        <f>IF($D16096=1,$C16096,-1)</f>
        <v/>
      </c>
    </row>
    <row r="16097">
      <c r="A16097" s="33" t="n">
        <v>45962.58333333334</v>
      </c>
      <c r="B16097" s="15">
        <f>WEEKDAY($A16097,2)</f>
        <v/>
      </c>
      <c r="C16097" s="15">
        <f>HOUR($A16097)</f>
        <v/>
      </c>
      <c r="D16097" s="15">
        <f>IF(AND($A16097&gt;=Instellingen!$B$6,$A16097&lt;Instellingen!$B$7),1,0)</f>
        <v/>
      </c>
      <c r="E16097" s="15">
        <f>COUNTIF(tData[BezoekStart],"&lt;"&amp;($A16097+1/24))-COUNTIF(tData[BezoekEind],"&lt;="&amp;$A16097)</f>
        <v/>
      </c>
      <c r="F16097" s="15">
        <f>COUNTIF(tData[BezoekLangStart],"&lt;"&amp;($A16097+1/24))-COUNTIF(tData[BezoekLangEind],"&lt;="&amp;$A16097)</f>
        <v/>
      </c>
      <c r="G16097" s="15">
        <f>IF($D16097=1,$B16097*100+$C16097,-1)</f>
        <v/>
      </c>
      <c r="H16097" s="15">
        <f>IF($D16097=1,$B16097,-1)</f>
        <v/>
      </c>
      <c r="I16097" s="15">
        <f>IF($D16097=1,$C16097,-1)</f>
        <v/>
      </c>
    </row>
    <row r="16098">
      <c r="A16098" s="33" t="n">
        <v>45962.625</v>
      </c>
      <c r="B16098" s="15">
        <f>WEEKDAY($A16098,2)</f>
        <v/>
      </c>
      <c r="C16098" s="15">
        <f>HOUR($A16098)</f>
        <v/>
      </c>
      <c r="D16098" s="15">
        <f>IF(AND($A16098&gt;=Instellingen!$B$6,$A16098&lt;Instellingen!$B$7),1,0)</f>
        <v/>
      </c>
      <c r="E16098" s="15">
        <f>COUNTIF(tData[BezoekStart],"&lt;"&amp;($A16098+1/24))-COUNTIF(tData[BezoekEind],"&lt;="&amp;$A16098)</f>
        <v/>
      </c>
      <c r="F16098" s="15">
        <f>COUNTIF(tData[BezoekLangStart],"&lt;"&amp;($A16098+1/24))-COUNTIF(tData[BezoekLangEind],"&lt;="&amp;$A16098)</f>
        <v/>
      </c>
      <c r="G16098" s="15">
        <f>IF($D16098=1,$B16098*100+$C16098,-1)</f>
        <v/>
      </c>
      <c r="H16098" s="15">
        <f>IF($D16098=1,$B16098,-1)</f>
        <v/>
      </c>
      <c r="I16098" s="15">
        <f>IF($D16098=1,$C16098,-1)</f>
        <v/>
      </c>
    </row>
    <row r="16099">
      <c r="A16099" s="33" t="n">
        <v>45962.66666666666</v>
      </c>
      <c r="B16099" s="15">
        <f>WEEKDAY($A16099,2)</f>
        <v/>
      </c>
      <c r="C16099" s="15">
        <f>HOUR($A16099)</f>
        <v/>
      </c>
      <c r="D16099" s="15">
        <f>IF(AND($A16099&gt;=Instellingen!$B$6,$A16099&lt;Instellingen!$B$7),1,0)</f>
        <v/>
      </c>
      <c r="E16099" s="15">
        <f>COUNTIF(tData[BezoekStart],"&lt;"&amp;($A16099+1/24))-COUNTIF(tData[BezoekEind],"&lt;="&amp;$A16099)</f>
        <v/>
      </c>
      <c r="F16099" s="15">
        <f>COUNTIF(tData[BezoekLangStart],"&lt;"&amp;($A16099+1/24))-COUNTIF(tData[BezoekLangEind],"&lt;="&amp;$A16099)</f>
        <v/>
      </c>
      <c r="G16099" s="15">
        <f>IF($D16099=1,$B16099*100+$C16099,-1)</f>
        <v/>
      </c>
      <c r="H16099" s="15">
        <f>IF($D16099=1,$B16099,-1)</f>
        <v/>
      </c>
      <c r="I16099" s="15">
        <f>IF($D16099=1,$C16099,-1)</f>
        <v/>
      </c>
    </row>
    <row r="16100">
      <c r="A16100" s="33" t="n">
        <v>45962.70833333334</v>
      </c>
      <c r="B16100" s="15">
        <f>WEEKDAY($A16100,2)</f>
        <v/>
      </c>
      <c r="C16100" s="15">
        <f>HOUR($A16100)</f>
        <v/>
      </c>
      <c r="D16100" s="15">
        <f>IF(AND($A16100&gt;=Instellingen!$B$6,$A16100&lt;Instellingen!$B$7),1,0)</f>
        <v/>
      </c>
      <c r="E16100" s="15">
        <f>COUNTIF(tData[BezoekStart],"&lt;"&amp;($A16100+1/24))-COUNTIF(tData[BezoekEind],"&lt;="&amp;$A16100)</f>
        <v/>
      </c>
      <c r="F16100" s="15">
        <f>COUNTIF(tData[BezoekLangStart],"&lt;"&amp;($A16100+1/24))-COUNTIF(tData[BezoekLangEind],"&lt;="&amp;$A16100)</f>
        <v/>
      </c>
      <c r="G16100" s="15">
        <f>IF($D16100=1,$B16100*100+$C16100,-1)</f>
        <v/>
      </c>
      <c r="H16100" s="15">
        <f>IF($D16100=1,$B16100,-1)</f>
        <v/>
      </c>
      <c r="I16100" s="15">
        <f>IF($D16100=1,$C16100,-1)</f>
        <v/>
      </c>
    </row>
    <row r="16101">
      <c r="A16101" s="33" t="n">
        <v>45962.75</v>
      </c>
      <c r="B16101" s="15">
        <f>WEEKDAY($A16101,2)</f>
        <v/>
      </c>
      <c r="C16101" s="15">
        <f>HOUR($A16101)</f>
        <v/>
      </c>
      <c r="D16101" s="15">
        <f>IF(AND($A16101&gt;=Instellingen!$B$6,$A16101&lt;Instellingen!$B$7),1,0)</f>
        <v/>
      </c>
      <c r="E16101" s="15">
        <f>COUNTIF(tData[BezoekStart],"&lt;"&amp;($A16101+1/24))-COUNTIF(tData[BezoekEind],"&lt;="&amp;$A16101)</f>
        <v/>
      </c>
      <c r="F16101" s="15">
        <f>COUNTIF(tData[BezoekLangStart],"&lt;"&amp;($A16101+1/24))-COUNTIF(tData[BezoekLangEind],"&lt;="&amp;$A16101)</f>
        <v/>
      </c>
      <c r="G16101" s="15">
        <f>IF($D16101=1,$B16101*100+$C16101,-1)</f>
        <v/>
      </c>
      <c r="H16101" s="15">
        <f>IF($D16101=1,$B16101,-1)</f>
        <v/>
      </c>
      <c r="I16101" s="15">
        <f>IF($D16101=1,$C16101,-1)</f>
        <v/>
      </c>
    </row>
    <row r="16102">
      <c r="A16102" s="33" t="n">
        <v>45962.79166666666</v>
      </c>
      <c r="B16102" s="15">
        <f>WEEKDAY($A16102,2)</f>
        <v/>
      </c>
      <c r="C16102" s="15">
        <f>HOUR($A16102)</f>
        <v/>
      </c>
      <c r="D16102" s="15">
        <f>IF(AND($A16102&gt;=Instellingen!$B$6,$A16102&lt;Instellingen!$B$7),1,0)</f>
        <v/>
      </c>
      <c r="E16102" s="15">
        <f>COUNTIF(tData[BezoekStart],"&lt;"&amp;($A16102+1/24))-COUNTIF(tData[BezoekEind],"&lt;="&amp;$A16102)</f>
        <v/>
      </c>
      <c r="F16102" s="15">
        <f>COUNTIF(tData[BezoekLangStart],"&lt;"&amp;($A16102+1/24))-COUNTIF(tData[BezoekLangEind],"&lt;="&amp;$A16102)</f>
        <v/>
      </c>
      <c r="G16102" s="15">
        <f>IF($D16102=1,$B16102*100+$C16102,-1)</f>
        <v/>
      </c>
      <c r="H16102" s="15">
        <f>IF($D16102=1,$B16102,-1)</f>
        <v/>
      </c>
      <c r="I16102" s="15">
        <f>IF($D16102=1,$C16102,-1)</f>
        <v/>
      </c>
    </row>
    <row r="16103">
      <c r="A16103" s="33" t="n">
        <v>45962.83333333334</v>
      </c>
      <c r="B16103" s="15">
        <f>WEEKDAY($A16103,2)</f>
        <v/>
      </c>
      <c r="C16103" s="15">
        <f>HOUR($A16103)</f>
        <v/>
      </c>
      <c r="D16103" s="15">
        <f>IF(AND($A16103&gt;=Instellingen!$B$6,$A16103&lt;Instellingen!$B$7),1,0)</f>
        <v/>
      </c>
      <c r="E16103" s="15">
        <f>COUNTIF(tData[BezoekStart],"&lt;"&amp;($A16103+1/24))-COUNTIF(tData[BezoekEind],"&lt;="&amp;$A16103)</f>
        <v/>
      </c>
      <c r="F16103" s="15">
        <f>COUNTIF(tData[BezoekLangStart],"&lt;"&amp;($A16103+1/24))-COUNTIF(tData[BezoekLangEind],"&lt;="&amp;$A16103)</f>
        <v/>
      </c>
      <c r="G16103" s="15">
        <f>IF($D16103=1,$B16103*100+$C16103,-1)</f>
        <v/>
      </c>
      <c r="H16103" s="15">
        <f>IF($D16103=1,$B16103,-1)</f>
        <v/>
      </c>
      <c r="I16103" s="15">
        <f>IF($D16103=1,$C16103,-1)</f>
        <v/>
      </c>
    </row>
    <row r="16104">
      <c r="A16104" s="33" t="n">
        <v>45962.875</v>
      </c>
      <c r="B16104" s="15">
        <f>WEEKDAY($A16104,2)</f>
        <v/>
      </c>
      <c r="C16104" s="15">
        <f>HOUR($A16104)</f>
        <v/>
      </c>
      <c r="D16104" s="15">
        <f>IF(AND($A16104&gt;=Instellingen!$B$6,$A16104&lt;Instellingen!$B$7),1,0)</f>
        <v/>
      </c>
      <c r="E16104" s="15">
        <f>COUNTIF(tData[BezoekStart],"&lt;"&amp;($A16104+1/24))-COUNTIF(tData[BezoekEind],"&lt;="&amp;$A16104)</f>
        <v/>
      </c>
      <c r="F16104" s="15">
        <f>COUNTIF(tData[BezoekLangStart],"&lt;"&amp;($A16104+1/24))-COUNTIF(tData[BezoekLangEind],"&lt;="&amp;$A16104)</f>
        <v/>
      </c>
      <c r="G16104" s="15">
        <f>IF($D16104=1,$B16104*100+$C16104,-1)</f>
        <v/>
      </c>
      <c r="H16104" s="15">
        <f>IF($D16104=1,$B16104,-1)</f>
        <v/>
      </c>
      <c r="I16104" s="15">
        <f>IF($D16104=1,$C16104,-1)</f>
        <v/>
      </c>
    </row>
    <row r="16105">
      <c r="A16105" s="33" t="n">
        <v>45962.91666666666</v>
      </c>
      <c r="B16105" s="15">
        <f>WEEKDAY($A16105,2)</f>
        <v/>
      </c>
      <c r="C16105" s="15">
        <f>HOUR($A16105)</f>
        <v/>
      </c>
      <c r="D16105" s="15">
        <f>IF(AND($A16105&gt;=Instellingen!$B$6,$A16105&lt;Instellingen!$B$7),1,0)</f>
        <v/>
      </c>
      <c r="E16105" s="15">
        <f>COUNTIF(tData[BezoekStart],"&lt;"&amp;($A16105+1/24))-COUNTIF(tData[BezoekEind],"&lt;="&amp;$A16105)</f>
        <v/>
      </c>
      <c r="F16105" s="15">
        <f>COUNTIF(tData[BezoekLangStart],"&lt;"&amp;($A16105+1/24))-COUNTIF(tData[BezoekLangEind],"&lt;="&amp;$A16105)</f>
        <v/>
      </c>
      <c r="G16105" s="15">
        <f>IF($D16105=1,$B16105*100+$C16105,-1)</f>
        <v/>
      </c>
      <c r="H16105" s="15">
        <f>IF($D16105=1,$B16105,-1)</f>
        <v/>
      </c>
      <c r="I16105" s="15">
        <f>IF($D16105=1,$C16105,-1)</f>
        <v/>
      </c>
    </row>
    <row r="16106">
      <c r="A16106" s="33" t="n">
        <v>45962.95833333334</v>
      </c>
      <c r="B16106" s="15">
        <f>WEEKDAY($A16106,2)</f>
        <v/>
      </c>
      <c r="C16106" s="15">
        <f>HOUR($A16106)</f>
        <v/>
      </c>
      <c r="D16106" s="15">
        <f>IF(AND($A16106&gt;=Instellingen!$B$6,$A16106&lt;Instellingen!$B$7),1,0)</f>
        <v/>
      </c>
      <c r="E16106" s="15">
        <f>COUNTIF(tData[BezoekStart],"&lt;"&amp;($A16106+1/24))-COUNTIF(tData[BezoekEind],"&lt;="&amp;$A16106)</f>
        <v/>
      </c>
      <c r="F16106" s="15">
        <f>COUNTIF(tData[BezoekLangStart],"&lt;"&amp;($A16106+1/24))-COUNTIF(tData[BezoekLangEind],"&lt;="&amp;$A16106)</f>
        <v/>
      </c>
      <c r="G16106" s="15">
        <f>IF($D16106=1,$B16106*100+$C16106,-1)</f>
        <v/>
      </c>
      <c r="H16106" s="15">
        <f>IF($D16106=1,$B16106,-1)</f>
        <v/>
      </c>
      <c r="I16106" s="15">
        <f>IF($D16106=1,$C16106,-1)</f>
        <v/>
      </c>
    </row>
    <row r="16107">
      <c r="A16107" s="33" t="n">
        <v>45963</v>
      </c>
      <c r="B16107" s="15">
        <f>WEEKDAY($A16107,2)</f>
        <v/>
      </c>
      <c r="C16107" s="15">
        <f>HOUR($A16107)</f>
        <v/>
      </c>
      <c r="D16107" s="15">
        <f>IF(AND($A16107&gt;=Instellingen!$B$6,$A16107&lt;Instellingen!$B$7),1,0)</f>
        <v/>
      </c>
      <c r="E16107" s="15">
        <f>COUNTIF(tData[BezoekStart],"&lt;"&amp;($A16107+1/24))-COUNTIF(tData[BezoekEind],"&lt;="&amp;$A16107)</f>
        <v/>
      </c>
      <c r="F16107" s="15">
        <f>COUNTIF(tData[BezoekLangStart],"&lt;"&amp;($A16107+1/24))-COUNTIF(tData[BezoekLangEind],"&lt;="&amp;$A16107)</f>
        <v/>
      </c>
      <c r="G16107" s="15">
        <f>IF($D16107=1,$B16107*100+$C16107,-1)</f>
        <v/>
      </c>
      <c r="H16107" s="15">
        <f>IF($D16107=1,$B16107,-1)</f>
        <v/>
      </c>
      <c r="I16107" s="15">
        <f>IF($D16107=1,$C16107,-1)</f>
        <v/>
      </c>
    </row>
    <row r="16108">
      <c r="A16108" s="33" t="n">
        <v>45963.04166666666</v>
      </c>
      <c r="B16108" s="15">
        <f>WEEKDAY($A16108,2)</f>
        <v/>
      </c>
      <c r="C16108" s="15">
        <f>HOUR($A16108)</f>
        <v/>
      </c>
      <c r="D16108" s="15">
        <f>IF(AND($A16108&gt;=Instellingen!$B$6,$A16108&lt;Instellingen!$B$7),1,0)</f>
        <v/>
      </c>
      <c r="E16108" s="15">
        <f>COUNTIF(tData[BezoekStart],"&lt;"&amp;($A16108+1/24))-COUNTIF(tData[BezoekEind],"&lt;="&amp;$A16108)</f>
        <v/>
      </c>
      <c r="F16108" s="15">
        <f>COUNTIF(tData[BezoekLangStart],"&lt;"&amp;($A16108+1/24))-COUNTIF(tData[BezoekLangEind],"&lt;="&amp;$A16108)</f>
        <v/>
      </c>
      <c r="G16108" s="15">
        <f>IF($D16108=1,$B16108*100+$C16108,-1)</f>
        <v/>
      </c>
      <c r="H16108" s="15">
        <f>IF($D16108=1,$B16108,-1)</f>
        <v/>
      </c>
      <c r="I16108" s="15">
        <f>IF($D16108=1,$C16108,-1)</f>
        <v/>
      </c>
    </row>
    <row r="16109">
      <c r="A16109" s="33" t="n">
        <v>45963.08333333334</v>
      </c>
      <c r="B16109" s="15">
        <f>WEEKDAY($A16109,2)</f>
        <v/>
      </c>
      <c r="C16109" s="15">
        <f>HOUR($A16109)</f>
        <v/>
      </c>
      <c r="D16109" s="15">
        <f>IF(AND($A16109&gt;=Instellingen!$B$6,$A16109&lt;Instellingen!$B$7),1,0)</f>
        <v/>
      </c>
      <c r="E16109" s="15">
        <f>COUNTIF(tData[BezoekStart],"&lt;"&amp;($A16109+1/24))-COUNTIF(tData[BezoekEind],"&lt;="&amp;$A16109)</f>
        <v/>
      </c>
      <c r="F16109" s="15">
        <f>COUNTIF(tData[BezoekLangStart],"&lt;"&amp;($A16109+1/24))-COUNTIF(tData[BezoekLangEind],"&lt;="&amp;$A16109)</f>
        <v/>
      </c>
      <c r="G16109" s="15">
        <f>IF($D16109=1,$B16109*100+$C16109,-1)</f>
        <v/>
      </c>
      <c r="H16109" s="15">
        <f>IF($D16109=1,$B16109,-1)</f>
        <v/>
      </c>
      <c r="I16109" s="15">
        <f>IF($D16109=1,$C16109,-1)</f>
        <v/>
      </c>
    </row>
    <row r="16110">
      <c r="A16110" s="33" t="n">
        <v>45963.125</v>
      </c>
      <c r="B16110" s="15">
        <f>WEEKDAY($A16110,2)</f>
        <v/>
      </c>
      <c r="C16110" s="15">
        <f>HOUR($A16110)</f>
        <v/>
      </c>
      <c r="D16110" s="15">
        <f>IF(AND($A16110&gt;=Instellingen!$B$6,$A16110&lt;Instellingen!$B$7),1,0)</f>
        <v/>
      </c>
      <c r="E16110" s="15">
        <f>COUNTIF(tData[BezoekStart],"&lt;"&amp;($A16110+1/24))-COUNTIF(tData[BezoekEind],"&lt;="&amp;$A16110)</f>
        <v/>
      </c>
      <c r="F16110" s="15">
        <f>COUNTIF(tData[BezoekLangStart],"&lt;"&amp;($A16110+1/24))-COUNTIF(tData[BezoekLangEind],"&lt;="&amp;$A16110)</f>
        <v/>
      </c>
      <c r="G16110" s="15">
        <f>IF($D16110=1,$B16110*100+$C16110,-1)</f>
        <v/>
      </c>
      <c r="H16110" s="15">
        <f>IF($D16110=1,$B16110,-1)</f>
        <v/>
      </c>
      <c r="I16110" s="15">
        <f>IF($D16110=1,$C16110,-1)</f>
        <v/>
      </c>
    </row>
    <row r="16111">
      <c r="A16111" s="33" t="n">
        <v>45963.16666666666</v>
      </c>
      <c r="B16111" s="15">
        <f>WEEKDAY($A16111,2)</f>
        <v/>
      </c>
      <c r="C16111" s="15">
        <f>HOUR($A16111)</f>
        <v/>
      </c>
      <c r="D16111" s="15">
        <f>IF(AND($A16111&gt;=Instellingen!$B$6,$A16111&lt;Instellingen!$B$7),1,0)</f>
        <v/>
      </c>
      <c r="E16111" s="15">
        <f>COUNTIF(tData[BezoekStart],"&lt;"&amp;($A16111+1/24))-COUNTIF(tData[BezoekEind],"&lt;="&amp;$A16111)</f>
        <v/>
      </c>
      <c r="F16111" s="15">
        <f>COUNTIF(tData[BezoekLangStart],"&lt;"&amp;($A16111+1/24))-COUNTIF(tData[BezoekLangEind],"&lt;="&amp;$A16111)</f>
        <v/>
      </c>
      <c r="G16111" s="15">
        <f>IF($D16111=1,$B16111*100+$C16111,-1)</f>
        <v/>
      </c>
      <c r="H16111" s="15">
        <f>IF($D16111=1,$B16111,-1)</f>
        <v/>
      </c>
      <c r="I16111" s="15">
        <f>IF($D16111=1,$C16111,-1)</f>
        <v/>
      </c>
    </row>
    <row r="16112">
      <c r="A16112" s="33" t="n">
        <v>45963.20833333334</v>
      </c>
      <c r="B16112" s="15">
        <f>WEEKDAY($A16112,2)</f>
        <v/>
      </c>
      <c r="C16112" s="15">
        <f>HOUR($A16112)</f>
        <v/>
      </c>
      <c r="D16112" s="15">
        <f>IF(AND($A16112&gt;=Instellingen!$B$6,$A16112&lt;Instellingen!$B$7),1,0)</f>
        <v/>
      </c>
      <c r="E16112" s="15">
        <f>COUNTIF(tData[BezoekStart],"&lt;"&amp;($A16112+1/24))-COUNTIF(tData[BezoekEind],"&lt;="&amp;$A16112)</f>
        <v/>
      </c>
      <c r="F16112" s="15">
        <f>COUNTIF(tData[BezoekLangStart],"&lt;"&amp;($A16112+1/24))-COUNTIF(tData[BezoekLangEind],"&lt;="&amp;$A16112)</f>
        <v/>
      </c>
      <c r="G16112" s="15">
        <f>IF($D16112=1,$B16112*100+$C16112,-1)</f>
        <v/>
      </c>
      <c r="H16112" s="15">
        <f>IF($D16112=1,$B16112,-1)</f>
        <v/>
      </c>
      <c r="I16112" s="15">
        <f>IF($D16112=1,$C16112,-1)</f>
        <v/>
      </c>
    </row>
    <row r="16113">
      <c r="A16113" s="33" t="n">
        <v>45963.25</v>
      </c>
      <c r="B16113" s="15">
        <f>WEEKDAY($A16113,2)</f>
        <v/>
      </c>
      <c r="C16113" s="15">
        <f>HOUR($A16113)</f>
        <v/>
      </c>
      <c r="D16113" s="15">
        <f>IF(AND($A16113&gt;=Instellingen!$B$6,$A16113&lt;Instellingen!$B$7),1,0)</f>
        <v/>
      </c>
      <c r="E16113" s="15">
        <f>COUNTIF(tData[BezoekStart],"&lt;"&amp;($A16113+1/24))-COUNTIF(tData[BezoekEind],"&lt;="&amp;$A16113)</f>
        <v/>
      </c>
      <c r="F16113" s="15">
        <f>COUNTIF(tData[BezoekLangStart],"&lt;"&amp;($A16113+1/24))-COUNTIF(tData[BezoekLangEind],"&lt;="&amp;$A16113)</f>
        <v/>
      </c>
      <c r="G16113" s="15">
        <f>IF($D16113=1,$B16113*100+$C16113,-1)</f>
        <v/>
      </c>
      <c r="H16113" s="15">
        <f>IF($D16113=1,$B16113,-1)</f>
        <v/>
      </c>
      <c r="I16113" s="15">
        <f>IF($D16113=1,$C16113,-1)</f>
        <v/>
      </c>
    </row>
    <row r="16114">
      <c r="A16114" s="33" t="n">
        <v>45963.29166666666</v>
      </c>
      <c r="B16114" s="15">
        <f>WEEKDAY($A16114,2)</f>
        <v/>
      </c>
      <c r="C16114" s="15">
        <f>HOUR($A16114)</f>
        <v/>
      </c>
      <c r="D16114" s="15">
        <f>IF(AND($A16114&gt;=Instellingen!$B$6,$A16114&lt;Instellingen!$B$7),1,0)</f>
        <v/>
      </c>
      <c r="E16114" s="15">
        <f>COUNTIF(tData[BezoekStart],"&lt;"&amp;($A16114+1/24))-COUNTIF(tData[BezoekEind],"&lt;="&amp;$A16114)</f>
        <v/>
      </c>
      <c r="F16114" s="15">
        <f>COUNTIF(tData[BezoekLangStart],"&lt;"&amp;($A16114+1/24))-COUNTIF(tData[BezoekLangEind],"&lt;="&amp;$A16114)</f>
        <v/>
      </c>
      <c r="G16114" s="15">
        <f>IF($D16114=1,$B16114*100+$C16114,-1)</f>
        <v/>
      </c>
      <c r="H16114" s="15">
        <f>IF($D16114=1,$B16114,-1)</f>
        <v/>
      </c>
      <c r="I16114" s="15">
        <f>IF($D16114=1,$C16114,-1)</f>
        <v/>
      </c>
    </row>
    <row r="16115">
      <c r="A16115" s="33" t="n">
        <v>45963.33333333334</v>
      </c>
      <c r="B16115" s="15">
        <f>WEEKDAY($A16115,2)</f>
        <v/>
      </c>
      <c r="C16115" s="15">
        <f>HOUR($A16115)</f>
        <v/>
      </c>
      <c r="D16115" s="15">
        <f>IF(AND($A16115&gt;=Instellingen!$B$6,$A16115&lt;Instellingen!$B$7),1,0)</f>
        <v/>
      </c>
      <c r="E16115" s="15">
        <f>COUNTIF(tData[BezoekStart],"&lt;"&amp;($A16115+1/24))-COUNTIF(tData[BezoekEind],"&lt;="&amp;$A16115)</f>
        <v/>
      </c>
      <c r="F16115" s="15">
        <f>COUNTIF(tData[BezoekLangStart],"&lt;"&amp;($A16115+1/24))-COUNTIF(tData[BezoekLangEind],"&lt;="&amp;$A16115)</f>
        <v/>
      </c>
      <c r="G16115" s="15">
        <f>IF($D16115=1,$B16115*100+$C16115,-1)</f>
        <v/>
      </c>
      <c r="H16115" s="15">
        <f>IF($D16115=1,$B16115,-1)</f>
        <v/>
      </c>
      <c r="I16115" s="15">
        <f>IF($D16115=1,$C16115,-1)</f>
        <v/>
      </c>
    </row>
    <row r="16116">
      <c r="A16116" s="33" t="n">
        <v>45963.375</v>
      </c>
      <c r="B16116" s="15">
        <f>WEEKDAY($A16116,2)</f>
        <v/>
      </c>
      <c r="C16116" s="15">
        <f>HOUR($A16116)</f>
        <v/>
      </c>
      <c r="D16116" s="15">
        <f>IF(AND($A16116&gt;=Instellingen!$B$6,$A16116&lt;Instellingen!$B$7),1,0)</f>
        <v/>
      </c>
      <c r="E16116" s="15">
        <f>COUNTIF(tData[BezoekStart],"&lt;"&amp;($A16116+1/24))-COUNTIF(tData[BezoekEind],"&lt;="&amp;$A16116)</f>
        <v/>
      </c>
      <c r="F16116" s="15">
        <f>COUNTIF(tData[BezoekLangStart],"&lt;"&amp;($A16116+1/24))-COUNTIF(tData[BezoekLangEind],"&lt;="&amp;$A16116)</f>
        <v/>
      </c>
      <c r="G16116" s="15">
        <f>IF($D16116=1,$B16116*100+$C16116,-1)</f>
        <v/>
      </c>
      <c r="H16116" s="15">
        <f>IF($D16116=1,$B16116,-1)</f>
        <v/>
      </c>
      <c r="I16116" s="15">
        <f>IF($D16116=1,$C16116,-1)</f>
        <v/>
      </c>
    </row>
    <row r="16117">
      <c r="A16117" s="33" t="n">
        <v>45963.41666666666</v>
      </c>
      <c r="B16117" s="15">
        <f>WEEKDAY($A16117,2)</f>
        <v/>
      </c>
      <c r="C16117" s="15">
        <f>HOUR($A16117)</f>
        <v/>
      </c>
      <c r="D16117" s="15">
        <f>IF(AND($A16117&gt;=Instellingen!$B$6,$A16117&lt;Instellingen!$B$7),1,0)</f>
        <v/>
      </c>
      <c r="E16117" s="15">
        <f>COUNTIF(tData[BezoekStart],"&lt;"&amp;($A16117+1/24))-COUNTIF(tData[BezoekEind],"&lt;="&amp;$A16117)</f>
        <v/>
      </c>
      <c r="F16117" s="15">
        <f>COUNTIF(tData[BezoekLangStart],"&lt;"&amp;($A16117+1/24))-COUNTIF(tData[BezoekLangEind],"&lt;="&amp;$A16117)</f>
        <v/>
      </c>
      <c r="G16117" s="15">
        <f>IF($D16117=1,$B16117*100+$C16117,-1)</f>
        <v/>
      </c>
      <c r="H16117" s="15">
        <f>IF($D16117=1,$B16117,-1)</f>
        <v/>
      </c>
      <c r="I16117" s="15">
        <f>IF($D16117=1,$C16117,-1)</f>
        <v/>
      </c>
    </row>
    <row r="16118">
      <c r="A16118" s="33" t="n">
        <v>45963.45833333334</v>
      </c>
      <c r="B16118" s="15">
        <f>WEEKDAY($A16118,2)</f>
        <v/>
      </c>
      <c r="C16118" s="15">
        <f>HOUR($A16118)</f>
        <v/>
      </c>
      <c r="D16118" s="15">
        <f>IF(AND($A16118&gt;=Instellingen!$B$6,$A16118&lt;Instellingen!$B$7),1,0)</f>
        <v/>
      </c>
      <c r="E16118" s="15">
        <f>COUNTIF(tData[BezoekStart],"&lt;"&amp;($A16118+1/24))-COUNTIF(tData[BezoekEind],"&lt;="&amp;$A16118)</f>
        <v/>
      </c>
      <c r="F16118" s="15">
        <f>COUNTIF(tData[BezoekLangStart],"&lt;"&amp;($A16118+1/24))-COUNTIF(tData[BezoekLangEind],"&lt;="&amp;$A16118)</f>
        <v/>
      </c>
      <c r="G16118" s="15">
        <f>IF($D16118=1,$B16118*100+$C16118,-1)</f>
        <v/>
      </c>
      <c r="H16118" s="15">
        <f>IF($D16118=1,$B16118,-1)</f>
        <v/>
      </c>
      <c r="I16118" s="15">
        <f>IF($D16118=1,$C16118,-1)</f>
        <v/>
      </c>
    </row>
    <row r="16119">
      <c r="A16119" s="33" t="n">
        <v>45963.5</v>
      </c>
      <c r="B16119" s="15">
        <f>WEEKDAY($A16119,2)</f>
        <v/>
      </c>
      <c r="C16119" s="15">
        <f>HOUR($A16119)</f>
        <v/>
      </c>
      <c r="D16119" s="15">
        <f>IF(AND($A16119&gt;=Instellingen!$B$6,$A16119&lt;Instellingen!$B$7),1,0)</f>
        <v/>
      </c>
      <c r="E16119" s="15">
        <f>COUNTIF(tData[BezoekStart],"&lt;"&amp;($A16119+1/24))-COUNTIF(tData[BezoekEind],"&lt;="&amp;$A16119)</f>
        <v/>
      </c>
      <c r="F16119" s="15">
        <f>COUNTIF(tData[BezoekLangStart],"&lt;"&amp;($A16119+1/24))-COUNTIF(tData[BezoekLangEind],"&lt;="&amp;$A16119)</f>
        <v/>
      </c>
      <c r="G16119" s="15">
        <f>IF($D16119=1,$B16119*100+$C16119,-1)</f>
        <v/>
      </c>
      <c r="H16119" s="15">
        <f>IF($D16119=1,$B16119,-1)</f>
        <v/>
      </c>
      <c r="I16119" s="15">
        <f>IF($D16119=1,$C16119,-1)</f>
        <v/>
      </c>
    </row>
    <row r="16120">
      <c r="A16120" s="33" t="n">
        <v>45963.54166666666</v>
      </c>
      <c r="B16120" s="15">
        <f>WEEKDAY($A16120,2)</f>
        <v/>
      </c>
      <c r="C16120" s="15">
        <f>HOUR($A16120)</f>
        <v/>
      </c>
      <c r="D16120" s="15">
        <f>IF(AND($A16120&gt;=Instellingen!$B$6,$A16120&lt;Instellingen!$B$7),1,0)</f>
        <v/>
      </c>
      <c r="E16120" s="15">
        <f>COUNTIF(tData[BezoekStart],"&lt;"&amp;($A16120+1/24))-COUNTIF(tData[BezoekEind],"&lt;="&amp;$A16120)</f>
        <v/>
      </c>
      <c r="F16120" s="15">
        <f>COUNTIF(tData[BezoekLangStart],"&lt;"&amp;($A16120+1/24))-COUNTIF(tData[BezoekLangEind],"&lt;="&amp;$A16120)</f>
        <v/>
      </c>
      <c r="G16120" s="15">
        <f>IF($D16120=1,$B16120*100+$C16120,-1)</f>
        <v/>
      </c>
      <c r="H16120" s="15">
        <f>IF($D16120=1,$B16120,-1)</f>
        <v/>
      </c>
      <c r="I16120" s="15">
        <f>IF($D16120=1,$C16120,-1)</f>
        <v/>
      </c>
    </row>
    <row r="16121">
      <c r="A16121" s="33" t="n">
        <v>45963.58333333334</v>
      </c>
      <c r="B16121" s="15">
        <f>WEEKDAY($A16121,2)</f>
        <v/>
      </c>
      <c r="C16121" s="15">
        <f>HOUR($A16121)</f>
        <v/>
      </c>
      <c r="D16121" s="15">
        <f>IF(AND($A16121&gt;=Instellingen!$B$6,$A16121&lt;Instellingen!$B$7),1,0)</f>
        <v/>
      </c>
      <c r="E16121" s="15">
        <f>COUNTIF(tData[BezoekStart],"&lt;"&amp;($A16121+1/24))-COUNTIF(tData[BezoekEind],"&lt;="&amp;$A16121)</f>
        <v/>
      </c>
      <c r="F16121" s="15">
        <f>COUNTIF(tData[BezoekLangStart],"&lt;"&amp;($A16121+1/24))-COUNTIF(tData[BezoekLangEind],"&lt;="&amp;$A16121)</f>
        <v/>
      </c>
      <c r="G16121" s="15">
        <f>IF($D16121=1,$B16121*100+$C16121,-1)</f>
        <v/>
      </c>
      <c r="H16121" s="15">
        <f>IF($D16121=1,$B16121,-1)</f>
        <v/>
      </c>
      <c r="I16121" s="15">
        <f>IF($D16121=1,$C16121,-1)</f>
        <v/>
      </c>
    </row>
    <row r="16122">
      <c r="A16122" s="33" t="n">
        <v>45963.625</v>
      </c>
      <c r="B16122" s="15">
        <f>WEEKDAY($A16122,2)</f>
        <v/>
      </c>
      <c r="C16122" s="15">
        <f>HOUR($A16122)</f>
        <v/>
      </c>
      <c r="D16122" s="15">
        <f>IF(AND($A16122&gt;=Instellingen!$B$6,$A16122&lt;Instellingen!$B$7),1,0)</f>
        <v/>
      </c>
      <c r="E16122" s="15">
        <f>COUNTIF(tData[BezoekStart],"&lt;"&amp;($A16122+1/24))-COUNTIF(tData[BezoekEind],"&lt;="&amp;$A16122)</f>
        <v/>
      </c>
      <c r="F16122" s="15">
        <f>COUNTIF(tData[BezoekLangStart],"&lt;"&amp;($A16122+1/24))-COUNTIF(tData[BezoekLangEind],"&lt;="&amp;$A16122)</f>
        <v/>
      </c>
      <c r="G16122" s="15">
        <f>IF($D16122=1,$B16122*100+$C16122,-1)</f>
        <v/>
      </c>
      <c r="H16122" s="15">
        <f>IF($D16122=1,$B16122,-1)</f>
        <v/>
      </c>
      <c r="I16122" s="15">
        <f>IF($D16122=1,$C16122,-1)</f>
        <v/>
      </c>
    </row>
    <row r="16123">
      <c r="A16123" s="33" t="n">
        <v>45963.66666666666</v>
      </c>
      <c r="B16123" s="15">
        <f>WEEKDAY($A16123,2)</f>
        <v/>
      </c>
      <c r="C16123" s="15">
        <f>HOUR($A16123)</f>
        <v/>
      </c>
      <c r="D16123" s="15">
        <f>IF(AND($A16123&gt;=Instellingen!$B$6,$A16123&lt;Instellingen!$B$7),1,0)</f>
        <v/>
      </c>
      <c r="E16123" s="15">
        <f>COUNTIF(tData[BezoekStart],"&lt;"&amp;($A16123+1/24))-COUNTIF(tData[BezoekEind],"&lt;="&amp;$A16123)</f>
        <v/>
      </c>
      <c r="F16123" s="15">
        <f>COUNTIF(tData[BezoekLangStart],"&lt;"&amp;($A16123+1/24))-COUNTIF(tData[BezoekLangEind],"&lt;="&amp;$A16123)</f>
        <v/>
      </c>
      <c r="G16123" s="15">
        <f>IF($D16123=1,$B16123*100+$C16123,-1)</f>
        <v/>
      </c>
      <c r="H16123" s="15">
        <f>IF($D16123=1,$B16123,-1)</f>
        <v/>
      </c>
      <c r="I16123" s="15">
        <f>IF($D16123=1,$C16123,-1)</f>
        <v/>
      </c>
    </row>
    <row r="16124">
      <c r="A16124" s="33" t="n">
        <v>45963.70833333334</v>
      </c>
      <c r="B16124" s="15">
        <f>WEEKDAY($A16124,2)</f>
        <v/>
      </c>
      <c r="C16124" s="15">
        <f>HOUR($A16124)</f>
        <v/>
      </c>
      <c r="D16124" s="15">
        <f>IF(AND($A16124&gt;=Instellingen!$B$6,$A16124&lt;Instellingen!$B$7),1,0)</f>
        <v/>
      </c>
      <c r="E16124" s="15">
        <f>COUNTIF(tData[BezoekStart],"&lt;"&amp;($A16124+1/24))-COUNTIF(tData[BezoekEind],"&lt;="&amp;$A16124)</f>
        <v/>
      </c>
      <c r="F16124" s="15">
        <f>COUNTIF(tData[BezoekLangStart],"&lt;"&amp;($A16124+1/24))-COUNTIF(tData[BezoekLangEind],"&lt;="&amp;$A16124)</f>
        <v/>
      </c>
      <c r="G16124" s="15">
        <f>IF($D16124=1,$B16124*100+$C16124,-1)</f>
        <v/>
      </c>
      <c r="H16124" s="15">
        <f>IF($D16124=1,$B16124,-1)</f>
        <v/>
      </c>
      <c r="I16124" s="15">
        <f>IF($D16124=1,$C16124,-1)</f>
        <v/>
      </c>
    </row>
    <row r="16125">
      <c r="A16125" s="33" t="n">
        <v>45963.75</v>
      </c>
      <c r="B16125" s="15">
        <f>WEEKDAY($A16125,2)</f>
        <v/>
      </c>
      <c r="C16125" s="15">
        <f>HOUR($A16125)</f>
        <v/>
      </c>
      <c r="D16125" s="15">
        <f>IF(AND($A16125&gt;=Instellingen!$B$6,$A16125&lt;Instellingen!$B$7),1,0)</f>
        <v/>
      </c>
      <c r="E16125" s="15">
        <f>COUNTIF(tData[BezoekStart],"&lt;"&amp;($A16125+1/24))-COUNTIF(tData[BezoekEind],"&lt;="&amp;$A16125)</f>
        <v/>
      </c>
      <c r="F16125" s="15">
        <f>COUNTIF(tData[BezoekLangStart],"&lt;"&amp;($A16125+1/24))-COUNTIF(tData[BezoekLangEind],"&lt;="&amp;$A16125)</f>
        <v/>
      </c>
      <c r="G16125" s="15">
        <f>IF($D16125=1,$B16125*100+$C16125,-1)</f>
        <v/>
      </c>
      <c r="H16125" s="15">
        <f>IF($D16125=1,$B16125,-1)</f>
        <v/>
      </c>
      <c r="I16125" s="15">
        <f>IF($D16125=1,$C16125,-1)</f>
        <v/>
      </c>
    </row>
    <row r="16126">
      <c r="A16126" s="33" t="n">
        <v>45963.79166666666</v>
      </c>
      <c r="B16126" s="15">
        <f>WEEKDAY($A16126,2)</f>
        <v/>
      </c>
      <c r="C16126" s="15">
        <f>HOUR($A16126)</f>
        <v/>
      </c>
      <c r="D16126" s="15">
        <f>IF(AND($A16126&gt;=Instellingen!$B$6,$A16126&lt;Instellingen!$B$7),1,0)</f>
        <v/>
      </c>
      <c r="E16126" s="15">
        <f>COUNTIF(tData[BezoekStart],"&lt;"&amp;($A16126+1/24))-COUNTIF(tData[BezoekEind],"&lt;="&amp;$A16126)</f>
        <v/>
      </c>
      <c r="F16126" s="15">
        <f>COUNTIF(tData[BezoekLangStart],"&lt;"&amp;($A16126+1/24))-COUNTIF(tData[BezoekLangEind],"&lt;="&amp;$A16126)</f>
        <v/>
      </c>
      <c r="G16126" s="15">
        <f>IF($D16126=1,$B16126*100+$C16126,-1)</f>
        <v/>
      </c>
      <c r="H16126" s="15">
        <f>IF($D16126=1,$B16126,-1)</f>
        <v/>
      </c>
      <c r="I16126" s="15">
        <f>IF($D16126=1,$C16126,-1)</f>
        <v/>
      </c>
    </row>
    <row r="16127">
      <c r="A16127" s="33" t="n">
        <v>45963.83333333334</v>
      </c>
      <c r="B16127" s="15">
        <f>WEEKDAY($A16127,2)</f>
        <v/>
      </c>
      <c r="C16127" s="15">
        <f>HOUR($A16127)</f>
        <v/>
      </c>
      <c r="D16127" s="15">
        <f>IF(AND($A16127&gt;=Instellingen!$B$6,$A16127&lt;Instellingen!$B$7),1,0)</f>
        <v/>
      </c>
      <c r="E16127" s="15">
        <f>COUNTIF(tData[BezoekStart],"&lt;"&amp;($A16127+1/24))-COUNTIF(tData[BezoekEind],"&lt;="&amp;$A16127)</f>
        <v/>
      </c>
      <c r="F16127" s="15">
        <f>COUNTIF(tData[BezoekLangStart],"&lt;"&amp;($A16127+1/24))-COUNTIF(tData[BezoekLangEind],"&lt;="&amp;$A16127)</f>
        <v/>
      </c>
      <c r="G16127" s="15">
        <f>IF($D16127=1,$B16127*100+$C16127,-1)</f>
        <v/>
      </c>
      <c r="H16127" s="15">
        <f>IF($D16127=1,$B16127,-1)</f>
        <v/>
      </c>
      <c r="I16127" s="15">
        <f>IF($D16127=1,$C16127,-1)</f>
        <v/>
      </c>
    </row>
    <row r="16128">
      <c r="A16128" s="33" t="n">
        <v>45963.875</v>
      </c>
      <c r="B16128" s="15">
        <f>WEEKDAY($A16128,2)</f>
        <v/>
      </c>
      <c r="C16128" s="15">
        <f>HOUR($A16128)</f>
        <v/>
      </c>
      <c r="D16128" s="15">
        <f>IF(AND($A16128&gt;=Instellingen!$B$6,$A16128&lt;Instellingen!$B$7),1,0)</f>
        <v/>
      </c>
      <c r="E16128" s="15">
        <f>COUNTIF(tData[BezoekStart],"&lt;"&amp;($A16128+1/24))-COUNTIF(tData[BezoekEind],"&lt;="&amp;$A16128)</f>
        <v/>
      </c>
      <c r="F16128" s="15">
        <f>COUNTIF(tData[BezoekLangStart],"&lt;"&amp;($A16128+1/24))-COUNTIF(tData[BezoekLangEind],"&lt;="&amp;$A16128)</f>
        <v/>
      </c>
      <c r="G16128" s="15">
        <f>IF($D16128=1,$B16128*100+$C16128,-1)</f>
        <v/>
      </c>
      <c r="H16128" s="15">
        <f>IF($D16128=1,$B16128,-1)</f>
        <v/>
      </c>
      <c r="I16128" s="15">
        <f>IF($D16128=1,$C16128,-1)</f>
        <v/>
      </c>
    </row>
    <row r="16129">
      <c r="A16129" s="33" t="n">
        <v>45963.91666666666</v>
      </c>
      <c r="B16129" s="15">
        <f>WEEKDAY($A16129,2)</f>
        <v/>
      </c>
      <c r="C16129" s="15">
        <f>HOUR($A16129)</f>
        <v/>
      </c>
      <c r="D16129" s="15">
        <f>IF(AND($A16129&gt;=Instellingen!$B$6,$A16129&lt;Instellingen!$B$7),1,0)</f>
        <v/>
      </c>
      <c r="E16129" s="15">
        <f>COUNTIF(tData[BezoekStart],"&lt;"&amp;($A16129+1/24))-COUNTIF(tData[BezoekEind],"&lt;="&amp;$A16129)</f>
        <v/>
      </c>
      <c r="F16129" s="15">
        <f>COUNTIF(tData[BezoekLangStart],"&lt;"&amp;($A16129+1/24))-COUNTIF(tData[BezoekLangEind],"&lt;="&amp;$A16129)</f>
        <v/>
      </c>
      <c r="G16129" s="15">
        <f>IF($D16129=1,$B16129*100+$C16129,-1)</f>
        <v/>
      </c>
      <c r="H16129" s="15">
        <f>IF($D16129=1,$B16129,-1)</f>
        <v/>
      </c>
      <c r="I16129" s="15">
        <f>IF($D16129=1,$C16129,-1)</f>
        <v/>
      </c>
    </row>
    <row r="16130">
      <c r="A16130" s="33" t="n">
        <v>45963.95833333334</v>
      </c>
      <c r="B16130" s="15">
        <f>WEEKDAY($A16130,2)</f>
        <v/>
      </c>
      <c r="C16130" s="15">
        <f>HOUR($A16130)</f>
        <v/>
      </c>
      <c r="D16130" s="15">
        <f>IF(AND($A16130&gt;=Instellingen!$B$6,$A16130&lt;Instellingen!$B$7),1,0)</f>
        <v/>
      </c>
      <c r="E16130" s="15">
        <f>COUNTIF(tData[BezoekStart],"&lt;"&amp;($A16130+1/24))-COUNTIF(tData[BezoekEind],"&lt;="&amp;$A16130)</f>
        <v/>
      </c>
      <c r="F16130" s="15">
        <f>COUNTIF(tData[BezoekLangStart],"&lt;"&amp;($A16130+1/24))-COUNTIF(tData[BezoekLangEind],"&lt;="&amp;$A16130)</f>
        <v/>
      </c>
      <c r="G16130" s="15">
        <f>IF($D16130=1,$B16130*100+$C16130,-1)</f>
        <v/>
      </c>
      <c r="H16130" s="15">
        <f>IF($D16130=1,$B16130,-1)</f>
        <v/>
      </c>
      <c r="I16130" s="15">
        <f>IF($D16130=1,$C16130,-1)</f>
        <v/>
      </c>
    </row>
    <row r="16131">
      <c r="A16131" s="33" t="n">
        <v>45964</v>
      </c>
      <c r="B16131" s="15">
        <f>WEEKDAY($A16131,2)</f>
        <v/>
      </c>
      <c r="C16131" s="15">
        <f>HOUR($A16131)</f>
        <v/>
      </c>
      <c r="D16131" s="15">
        <f>IF(AND($A16131&gt;=Instellingen!$B$6,$A16131&lt;Instellingen!$B$7),1,0)</f>
        <v/>
      </c>
      <c r="E16131" s="15">
        <f>COUNTIF(tData[BezoekStart],"&lt;"&amp;($A16131+1/24))-COUNTIF(tData[BezoekEind],"&lt;="&amp;$A16131)</f>
        <v/>
      </c>
      <c r="F16131" s="15">
        <f>COUNTIF(tData[BezoekLangStart],"&lt;"&amp;($A16131+1/24))-COUNTIF(tData[BezoekLangEind],"&lt;="&amp;$A16131)</f>
        <v/>
      </c>
      <c r="G16131" s="15">
        <f>IF($D16131=1,$B16131*100+$C16131,-1)</f>
        <v/>
      </c>
      <c r="H16131" s="15">
        <f>IF($D16131=1,$B16131,-1)</f>
        <v/>
      </c>
      <c r="I16131" s="15">
        <f>IF($D16131=1,$C16131,-1)</f>
        <v/>
      </c>
    </row>
    <row r="16132">
      <c r="A16132" s="33" t="n">
        <v>45964.04166666666</v>
      </c>
      <c r="B16132" s="15">
        <f>WEEKDAY($A16132,2)</f>
        <v/>
      </c>
      <c r="C16132" s="15">
        <f>HOUR($A16132)</f>
        <v/>
      </c>
      <c r="D16132" s="15">
        <f>IF(AND($A16132&gt;=Instellingen!$B$6,$A16132&lt;Instellingen!$B$7),1,0)</f>
        <v/>
      </c>
      <c r="E16132" s="15">
        <f>COUNTIF(tData[BezoekStart],"&lt;"&amp;($A16132+1/24))-COUNTIF(tData[BezoekEind],"&lt;="&amp;$A16132)</f>
        <v/>
      </c>
      <c r="F16132" s="15">
        <f>COUNTIF(tData[BezoekLangStart],"&lt;"&amp;($A16132+1/24))-COUNTIF(tData[BezoekLangEind],"&lt;="&amp;$A16132)</f>
        <v/>
      </c>
      <c r="G16132" s="15">
        <f>IF($D16132=1,$B16132*100+$C16132,-1)</f>
        <v/>
      </c>
      <c r="H16132" s="15">
        <f>IF($D16132=1,$B16132,-1)</f>
        <v/>
      </c>
      <c r="I16132" s="15">
        <f>IF($D16132=1,$C16132,-1)</f>
        <v/>
      </c>
    </row>
    <row r="16133">
      <c r="A16133" s="33" t="n">
        <v>45964.08333333334</v>
      </c>
      <c r="B16133" s="15">
        <f>WEEKDAY($A16133,2)</f>
        <v/>
      </c>
      <c r="C16133" s="15">
        <f>HOUR($A16133)</f>
        <v/>
      </c>
      <c r="D16133" s="15">
        <f>IF(AND($A16133&gt;=Instellingen!$B$6,$A16133&lt;Instellingen!$B$7),1,0)</f>
        <v/>
      </c>
      <c r="E16133" s="15">
        <f>COUNTIF(tData[BezoekStart],"&lt;"&amp;($A16133+1/24))-COUNTIF(tData[BezoekEind],"&lt;="&amp;$A16133)</f>
        <v/>
      </c>
      <c r="F16133" s="15">
        <f>COUNTIF(tData[BezoekLangStart],"&lt;"&amp;($A16133+1/24))-COUNTIF(tData[BezoekLangEind],"&lt;="&amp;$A16133)</f>
        <v/>
      </c>
      <c r="G16133" s="15">
        <f>IF($D16133=1,$B16133*100+$C16133,-1)</f>
        <v/>
      </c>
      <c r="H16133" s="15">
        <f>IF($D16133=1,$B16133,-1)</f>
        <v/>
      </c>
      <c r="I16133" s="15">
        <f>IF($D16133=1,$C16133,-1)</f>
        <v/>
      </c>
    </row>
    <row r="16134">
      <c r="A16134" s="33" t="n">
        <v>45964.125</v>
      </c>
      <c r="B16134" s="15">
        <f>WEEKDAY($A16134,2)</f>
        <v/>
      </c>
      <c r="C16134" s="15">
        <f>HOUR($A16134)</f>
        <v/>
      </c>
      <c r="D16134" s="15">
        <f>IF(AND($A16134&gt;=Instellingen!$B$6,$A16134&lt;Instellingen!$B$7),1,0)</f>
        <v/>
      </c>
      <c r="E16134" s="15">
        <f>COUNTIF(tData[BezoekStart],"&lt;"&amp;($A16134+1/24))-COUNTIF(tData[BezoekEind],"&lt;="&amp;$A16134)</f>
        <v/>
      </c>
      <c r="F16134" s="15">
        <f>COUNTIF(tData[BezoekLangStart],"&lt;"&amp;($A16134+1/24))-COUNTIF(tData[BezoekLangEind],"&lt;="&amp;$A16134)</f>
        <v/>
      </c>
      <c r="G16134" s="15">
        <f>IF($D16134=1,$B16134*100+$C16134,-1)</f>
        <v/>
      </c>
      <c r="H16134" s="15">
        <f>IF($D16134=1,$B16134,-1)</f>
        <v/>
      </c>
      <c r="I16134" s="15">
        <f>IF($D16134=1,$C16134,-1)</f>
        <v/>
      </c>
    </row>
    <row r="16135">
      <c r="A16135" s="33" t="n">
        <v>45964.16666666666</v>
      </c>
      <c r="B16135" s="15">
        <f>WEEKDAY($A16135,2)</f>
        <v/>
      </c>
      <c r="C16135" s="15">
        <f>HOUR($A16135)</f>
        <v/>
      </c>
      <c r="D16135" s="15">
        <f>IF(AND($A16135&gt;=Instellingen!$B$6,$A16135&lt;Instellingen!$B$7),1,0)</f>
        <v/>
      </c>
      <c r="E16135" s="15">
        <f>COUNTIF(tData[BezoekStart],"&lt;"&amp;($A16135+1/24))-COUNTIF(tData[BezoekEind],"&lt;="&amp;$A16135)</f>
        <v/>
      </c>
      <c r="F16135" s="15">
        <f>COUNTIF(tData[BezoekLangStart],"&lt;"&amp;($A16135+1/24))-COUNTIF(tData[BezoekLangEind],"&lt;="&amp;$A16135)</f>
        <v/>
      </c>
      <c r="G16135" s="15">
        <f>IF($D16135=1,$B16135*100+$C16135,-1)</f>
        <v/>
      </c>
      <c r="H16135" s="15">
        <f>IF($D16135=1,$B16135,-1)</f>
        <v/>
      </c>
      <c r="I16135" s="15">
        <f>IF($D16135=1,$C16135,-1)</f>
        <v/>
      </c>
    </row>
    <row r="16136">
      <c r="A16136" s="33" t="n">
        <v>45964.20833333334</v>
      </c>
      <c r="B16136" s="15">
        <f>WEEKDAY($A16136,2)</f>
        <v/>
      </c>
      <c r="C16136" s="15">
        <f>HOUR($A16136)</f>
        <v/>
      </c>
      <c r="D16136" s="15">
        <f>IF(AND($A16136&gt;=Instellingen!$B$6,$A16136&lt;Instellingen!$B$7),1,0)</f>
        <v/>
      </c>
      <c r="E16136" s="15">
        <f>COUNTIF(tData[BezoekStart],"&lt;"&amp;($A16136+1/24))-COUNTIF(tData[BezoekEind],"&lt;="&amp;$A16136)</f>
        <v/>
      </c>
      <c r="F16136" s="15">
        <f>COUNTIF(tData[BezoekLangStart],"&lt;"&amp;($A16136+1/24))-COUNTIF(tData[BezoekLangEind],"&lt;="&amp;$A16136)</f>
        <v/>
      </c>
      <c r="G16136" s="15">
        <f>IF($D16136=1,$B16136*100+$C16136,-1)</f>
        <v/>
      </c>
      <c r="H16136" s="15">
        <f>IF($D16136=1,$B16136,-1)</f>
        <v/>
      </c>
      <c r="I16136" s="15">
        <f>IF($D16136=1,$C16136,-1)</f>
        <v/>
      </c>
    </row>
    <row r="16137">
      <c r="A16137" s="33" t="n">
        <v>45964.25</v>
      </c>
      <c r="B16137" s="15">
        <f>WEEKDAY($A16137,2)</f>
        <v/>
      </c>
      <c r="C16137" s="15">
        <f>HOUR($A16137)</f>
        <v/>
      </c>
      <c r="D16137" s="15">
        <f>IF(AND($A16137&gt;=Instellingen!$B$6,$A16137&lt;Instellingen!$B$7),1,0)</f>
        <v/>
      </c>
      <c r="E16137" s="15">
        <f>COUNTIF(tData[BezoekStart],"&lt;"&amp;($A16137+1/24))-COUNTIF(tData[BezoekEind],"&lt;="&amp;$A16137)</f>
        <v/>
      </c>
      <c r="F16137" s="15">
        <f>COUNTIF(tData[BezoekLangStart],"&lt;"&amp;($A16137+1/24))-COUNTIF(tData[BezoekLangEind],"&lt;="&amp;$A16137)</f>
        <v/>
      </c>
      <c r="G16137" s="15">
        <f>IF($D16137=1,$B16137*100+$C16137,-1)</f>
        <v/>
      </c>
      <c r="H16137" s="15">
        <f>IF($D16137=1,$B16137,-1)</f>
        <v/>
      </c>
      <c r="I16137" s="15">
        <f>IF($D16137=1,$C16137,-1)</f>
        <v/>
      </c>
    </row>
    <row r="16138">
      <c r="A16138" s="33" t="n">
        <v>45964.29166666666</v>
      </c>
      <c r="B16138" s="15">
        <f>WEEKDAY($A16138,2)</f>
        <v/>
      </c>
      <c r="C16138" s="15">
        <f>HOUR($A16138)</f>
        <v/>
      </c>
      <c r="D16138" s="15">
        <f>IF(AND($A16138&gt;=Instellingen!$B$6,$A16138&lt;Instellingen!$B$7),1,0)</f>
        <v/>
      </c>
      <c r="E16138" s="15">
        <f>COUNTIF(tData[BezoekStart],"&lt;"&amp;($A16138+1/24))-COUNTIF(tData[BezoekEind],"&lt;="&amp;$A16138)</f>
        <v/>
      </c>
      <c r="F16138" s="15">
        <f>COUNTIF(tData[BezoekLangStart],"&lt;"&amp;($A16138+1/24))-COUNTIF(tData[BezoekLangEind],"&lt;="&amp;$A16138)</f>
        <v/>
      </c>
      <c r="G16138" s="15">
        <f>IF($D16138=1,$B16138*100+$C16138,-1)</f>
        <v/>
      </c>
      <c r="H16138" s="15">
        <f>IF($D16138=1,$B16138,-1)</f>
        <v/>
      </c>
      <c r="I16138" s="15">
        <f>IF($D16138=1,$C16138,-1)</f>
        <v/>
      </c>
    </row>
    <row r="16139">
      <c r="A16139" s="33" t="n">
        <v>45964.33333333334</v>
      </c>
      <c r="B16139" s="15">
        <f>WEEKDAY($A16139,2)</f>
        <v/>
      </c>
      <c r="C16139" s="15">
        <f>HOUR($A16139)</f>
        <v/>
      </c>
      <c r="D16139" s="15">
        <f>IF(AND($A16139&gt;=Instellingen!$B$6,$A16139&lt;Instellingen!$B$7),1,0)</f>
        <v/>
      </c>
      <c r="E16139" s="15">
        <f>COUNTIF(tData[BezoekStart],"&lt;"&amp;($A16139+1/24))-COUNTIF(tData[BezoekEind],"&lt;="&amp;$A16139)</f>
        <v/>
      </c>
      <c r="F16139" s="15">
        <f>COUNTIF(tData[BezoekLangStart],"&lt;"&amp;($A16139+1/24))-COUNTIF(tData[BezoekLangEind],"&lt;="&amp;$A16139)</f>
        <v/>
      </c>
      <c r="G16139" s="15">
        <f>IF($D16139=1,$B16139*100+$C16139,-1)</f>
        <v/>
      </c>
      <c r="H16139" s="15">
        <f>IF($D16139=1,$B16139,-1)</f>
        <v/>
      </c>
      <c r="I16139" s="15">
        <f>IF($D16139=1,$C16139,-1)</f>
        <v/>
      </c>
    </row>
    <row r="16140">
      <c r="A16140" s="33" t="n">
        <v>45964.375</v>
      </c>
      <c r="B16140" s="15">
        <f>WEEKDAY($A16140,2)</f>
        <v/>
      </c>
      <c r="C16140" s="15">
        <f>HOUR($A16140)</f>
        <v/>
      </c>
      <c r="D16140" s="15">
        <f>IF(AND($A16140&gt;=Instellingen!$B$6,$A16140&lt;Instellingen!$B$7),1,0)</f>
        <v/>
      </c>
      <c r="E16140" s="15">
        <f>COUNTIF(tData[BezoekStart],"&lt;"&amp;($A16140+1/24))-COUNTIF(tData[BezoekEind],"&lt;="&amp;$A16140)</f>
        <v/>
      </c>
      <c r="F16140" s="15">
        <f>COUNTIF(tData[BezoekLangStart],"&lt;"&amp;($A16140+1/24))-COUNTIF(tData[BezoekLangEind],"&lt;="&amp;$A16140)</f>
        <v/>
      </c>
      <c r="G16140" s="15">
        <f>IF($D16140=1,$B16140*100+$C16140,-1)</f>
        <v/>
      </c>
      <c r="H16140" s="15">
        <f>IF($D16140=1,$B16140,-1)</f>
        <v/>
      </c>
      <c r="I16140" s="15">
        <f>IF($D16140=1,$C16140,-1)</f>
        <v/>
      </c>
    </row>
    <row r="16141">
      <c r="A16141" s="33" t="n">
        <v>45964.41666666666</v>
      </c>
      <c r="B16141" s="15">
        <f>WEEKDAY($A16141,2)</f>
        <v/>
      </c>
      <c r="C16141" s="15">
        <f>HOUR($A16141)</f>
        <v/>
      </c>
      <c r="D16141" s="15">
        <f>IF(AND($A16141&gt;=Instellingen!$B$6,$A16141&lt;Instellingen!$B$7),1,0)</f>
        <v/>
      </c>
      <c r="E16141" s="15">
        <f>COUNTIF(tData[BezoekStart],"&lt;"&amp;($A16141+1/24))-COUNTIF(tData[BezoekEind],"&lt;="&amp;$A16141)</f>
        <v/>
      </c>
      <c r="F16141" s="15">
        <f>COUNTIF(tData[BezoekLangStart],"&lt;"&amp;($A16141+1/24))-COUNTIF(tData[BezoekLangEind],"&lt;="&amp;$A16141)</f>
        <v/>
      </c>
      <c r="G16141" s="15">
        <f>IF($D16141=1,$B16141*100+$C16141,-1)</f>
        <v/>
      </c>
      <c r="H16141" s="15">
        <f>IF($D16141=1,$B16141,-1)</f>
        <v/>
      </c>
      <c r="I16141" s="15">
        <f>IF($D16141=1,$C16141,-1)</f>
        <v/>
      </c>
    </row>
    <row r="16142">
      <c r="A16142" s="33" t="n">
        <v>45964.45833333334</v>
      </c>
      <c r="B16142" s="15">
        <f>WEEKDAY($A16142,2)</f>
        <v/>
      </c>
      <c r="C16142" s="15">
        <f>HOUR($A16142)</f>
        <v/>
      </c>
      <c r="D16142" s="15">
        <f>IF(AND($A16142&gt;=Instellingen!$B$6,$A16142&lt;Instellingen!$B$7),1,0)</f>
        <v/>
      </c>
      <c r="E16142" s="15">
        <f>COUNTIF(tData[BezoekStart],"&lt;"&amp;($A16142+1/24))-COUNTIF(tData[BezoekEind],"&lt;="&amp;$A16142)</f>
        <v/>
      </c>
      <c r="F16142" s="15">
        <f>COUNTIF(tData[BezoekLangStart],"&lt;"&amp;($A16142+1/24))-COUNTIF(tData[BezoekLangEind],"&lt;="&amp;$A16142)</f>
        <v/>
      </c>
      <c r="G16142" s="15">
        <f>IF($D16142=1,$B16142*100+$C16142,-1)</f>
        <v/>
      </c>
      <c r="H16142" s="15">
        <f>IF($D16142=1,$B16142,-1)</f>
        <v/>
      </c>
      <c r="I16142" s="15">
        <f>IF($D16142=1,$C16142,-1)</f>
        <v/>
      </c>
    </row>
    <row r="16143">
      <c r="A16143" s="33" t="n">
        <v>45964.5</v>
      </c>
      <c r="B16143" s="15">
        <f>WEEKDAY($A16143,2)</f>
        <v/>
      </c>
      <c r="C16143" s="15">
        <f>HOUR($A16143)</f>
        <v/>
      </c>
      <c r="D16143" s="15">
        <f>IF(AND($A16143&gt;=Instellingen!$B$6,$A16143&lt;Instellingen!$B$7),1,0)</f>
        <v/>
      </c>
      <c r="E16143" s="15">
        <f>COUNTIF(tData[BezoekStart],"&lt;"&amp;($A16143+1/24))-COUNTIF(tData[BezoekEind],"&lt;="&amp;$A16143)</f>
        <v/>
      </c>
      <c r="F16143" s="15">
        <f>COUNTIF(tData[BezoekLangStart],"&lt;"&amp;($A16143+1/24))-COUNTIF(tData[BezoekLangEind],"&lt;="&amp;$A16143)</f>
        <v/>
      </c>
      <c r="G16143" s="15">
        <f>IF($D16143=1,$B16143*100+$C16143,-1)</f>
        <v/>
      </c>
      <c r="H16143" s="15">
        <f>IF($D16143=1,$B16143,-1)</f>
        <v/>
      </c>
      <c r="I16143" s="15">
        <f>IF($D16143=1,$C16143,-1)</f>
        <v/>
      </c>
    </row>
    <row r="16144">
      <c r="A16144" s="33" t="n">
        <v>45964.54166666666</v>
      </c>
      <c r="B16144" s="15">
        <f>WEEKDAY($A16144,2)</f>
        <v/>
      </c>
      <c r="C16144" s="15">
        <f>HOUR($A16144)</f>
        <v/>
      </c>
      <c r="D16144" s="15">
        <f>IF(AND($A16144&gt;=Instellingen!$B$6,$A16144&lt;Instellingen!$B$7),1,0)</f>
        <v/>
      </c>
      <c r="E16144" s="15">
        <f>COUNTIF(tData[BezoekStart],"&lt;"&amp;($A16144+1/24))-COUNTIF(tData[BezoekEind],"&lt;="&amp;$A16144)</f>
        <v/>
      </c>
      <c r="F16144" s="15">
        <f>COUNTIF(tData[BezoekLangStart],"&lt;"&amp;($A16144+1/24))-COUNTIF(tData[BezoekLangEind],"&lt;="&amp;$A16144)</f>
        <v/>
      </c>
      <c r="G16144" s="15">
        <f>IF($D16144=1,$B16144*100+$C16144,-1)</f>
        <v/>
      </c>
      <c r="H16144" s="15">
        <f>IF($D16144=1,$B16144,-1)</f>
        <v/>
      </c>
      <c r="I16144" s="15">
        <f>IF($D16144=1,$C16144,-1)</f>
        <v/>
      </c>
    </row>
    <row r="16145">
      <c r="A16145" s="33" t="n">
        <v>45964.58333333334</v>
      </c>
      <c r="B16145" s="15">
        <f>WEEKDAY($A16145,2)</f>
        <v/>
      </c>
      <c r="C16145" s="15">
        <f>HOUR($A16145)</f>
        <v/>
      </c>
      <c r="D16145" s="15">
        <f>IF(AND($A16145&gt;=Instellingen!$B$6,$A16145&lt;Instellingen!$B$7),1,0)</f>
        <v/>
      </c>
      <c r="E16145" s="15">
        <f>COUNTIF(tData[BezoekStart],"&lt;"&amp;($A16145+1/24))-COUNTIF(tData[BezoekEind],"&lt;="&amp;$A16145)</f>
        <v/>
      </c>
      <c r="F16145" s="15">
        <f>COUNTIF(tData[BezoekLangStart],"&lt;"&amp;($A16145+1/24))-COUNTIF(tData[BezoekLangEind],"&lt;="&amp;$A16145)</f>
        <v/>
      </c>
      <c r="G16145" s="15">
        <f>IF($D16145=1,$B16145*100+$C16145,-1)</f>
        <v/>
      </c>
      <c r="H16145" s="15">
        <f>IF($D16145=1,$B16145,-1)</f>
        <v/>
      </c>
      <c r="I16145" s="15">
        <f>IF($D16145=1,$C16145,-1)</f>
        <v/>
      </c>
    </row>
    <row r="16146">
      <c r="A16146" s="33" t="n">
        <v>45964.625</v>
      </c>
      <c r="B16146" s="15">
        <f>WEEKDAY($A16146,2)</f>
        <v/>
      </c>
      <c r="C16146" s="15">
        <f>HOUR($A16146)</f>
        <v/>
      </c>
      <c r="D16146" s="15">
        <f>IF(AND($A16146&gt;=Instellingen!$B$6,$A16146&lt;Instellingen!$B$7),1,0)</f>
        <v/>
      </c>
      <c r="E16146" s="15">
        <f>COUNTIF(tData[BezoekStart],"&lt;"&amp;($A16146+1/24))-COUNTIF(tData[BezoekEind],"&lt;="&amp;$A16146)</f>
        <v/>
      </c>
      <c r="F16146" s="15">
        <f>COUNTIF(tData[BezoekLangStart],"&lt;"&amp;($A16146+1/24))-COUNTIF(tData[BezoekLangEind],"&lt;="&amp;$A16146)</f>
        <v/>
      </c>
      <c r="G16146" s="15">
        <f>IF($D16146=1,$B16146*100+$C16146,-1)</f>
        <v/>
      </c>
      <c r="H16146" s="15">
        <f>IF($D16146=1,$B16146,-1)</f>
        <v/>
      </c>
      <c r="I16146" s="15">
        <f>IF($D16146=1,$C16146,-1)</f>
        <v/>
      </c>
    </row>
    <row r="16147">
      <c r="A16147" s="33" t="n">
        <v>45964.66666666666</v>
      </c>
      <c r="B16147" s="15">
        <f>WEEKDAY($A16147,2)</f>
        <v/>
      </c>
      <c r="C16147" s="15">
        <f>HOUR($A16147)</f>
        <v/>
      </c>
      <c r="D16147" s="15">
        <f>IF(AND($A16147&gt;=Instellingen!$B$6,$A16147&lt;Instellingen!$B$7),1,0)</f>
        <v/>
      </c>
      <c r="E16147" s="15">
        <f>COUNTIF(tData[BezoekStart],"&lt;"&amp;($A16147+1/24))-COUNTIF(tData[BezoekEind],"&lt;="&amp;$A16147)</f>
        <v/>
      </c>
      <c r="F16147" s="15">
        <f>COUNTIF(tData[BezoekLangStart],"&lt;"&amp;($A16147+1/24))-COUNTIF(tData[BezoekLangEind],"&lt;="&amp;$A16147)</f>
        <v/>
      </c>
      <c r="G16147" s="15">
        <f>IF($D16147=1,$B16147*100+$C16147,-1)</f>
        <v/>
      </c>
      <c r="H16147" s="15">
        <f>IF($D16147=1,$B16147,-1)</f>
        <v/>
      </c>
      <c r="I16147" s="15">
        <f>IF($D16147=1,$C16147,-1)</f>
        <v/>
      </c>
    </row>
    <row r="16148">
      <c r="A16148" s="33" t="n">
        <v>45964.70833333334</v>
      </c>
      <c r="B16148" s="15">
        <f>WEEKDAY($A16148,2)</f>
        <v/>
      </c>
      <c r="C16148" s="15">
        <f>HOUR($A16148)</f>
        <v/>
      </c>
      <c r="D16148" s="15">
        <f>IF(AND($A16148&gt;=Instellingen!$B$6,$A16148&lt;Instellingen!$B$7),1,0)</f>
        <v/>
      </c>
      <c r="E16148" s="15">
        <f>COUNTIF(tData[BezoekStart],"&lt;"&amp;($A16148+1/24))-COUNTIF(tData[BezoekEind],"&lt;="&amp;$A16148)</f>
        <v/>
      </c>
      <c r="F16148" s="15">
        <f>COUNTIF(tData[BezoekLangStart],"&lt;"&amp;($A16148+1/24))-COUNTIF(tData[BezoekLangEind],"&lt;="&amp;$A16148)</f>
        <v/>
      </c>
      <c r="G16148" s="15">
        <f>IF($D16148=1,$B16148*100+$C16148,-1)</f>
        <v/>
      </c>
      <c r="H16148" s="15">
        <f>IF($D16148=1,$B16148,-1)</f>
        <v/>
      </c>
      <c r="I16148" s="15">
        <f>IF($D16148=1,$C16148,-1)</f>
        <v/>
      </c>
    </row>
    <row r="16149">
      <c r="A16149" s="33" t="n">
        <v>45964.75</v>
      </c>
      <c r="B16149" s="15">
        <f>WEEKDAY($A16149,2)</f>
        <v/>
      </c>
      <c r="C16149" s="15">
        <f>HOUR($A16149)</f>
        <v/>
      </c>
      <c r="D16149" s="15">
        <f>IF(AND($A16149&gt;=Instellingen!$B$6,$A16149&lt;Instellingen!$B$7),1,0)</f>
        <v/>
      </c>
      <c r="E16149" s="15">
        <f>COUNTIF(tData[BezoekStart],"&lt;"&amp;($A16149+1/24))-COUNTIF(tData[BezoekEind],"&lt;="&amp;$A16149)</f>
        <v/>
      </c>
      <c r="F16149" s="15">
        <f>COUNTIF(tData[BezoekLangStart],"&lt;"&amp;($A16149+1/24))-COUNTIF(tData[BezoekLangEind],"&lt;="&amp;$A16149)</f>
        <v/>
      </c>
      <c r="G16149" s="15">
        <f>IF($D16149=1,$B16149*100+$C16149,-1)</f>
        <v/>
      </c>
      <c r="H16149" s="15">
        <f>IF($D16149=1,$B16149,-1)</f>
        <v/>
      </c>
      <c r="I16149" s="15">
        <f>IF($D16149=1,$C16149,-1)</f>
        <v/>
      </c>
    </row>
    <row r="16150">
      <c r="A16150" s="33" t="n">
        <v>45964.79166666666</v>
      </c>
      <c r="B16150" s="15">
        <f>WEEKDAY($A16150,2)</f>
        <v/>
      </c>
      <c r="C16150" s="15">
        <f>HOUR($A16150)</f>
        <v/>
      </c>
      <c r="D16150" s="15">
        <f>IF(AND($A16150&gt;=Instellingen!$B$6,$A16150&lt;Instellingen!$B$7),1,0)</f>
        <v/>
      </c>
      <c r="E16150" s="15">
        <f>COUNTIF(tData[BezoekStart],"&lt;"&amp;($A16150+1/24))-COUNTIF(tData[BezoekEind],"&lt;="&amp;$A16150)</f>
        <v/>
      </c>
      <c r="F16150" s="15">
        <f>COUNTIF(tData[BezoekLangStart],"&lt;"&amp;($A16150+1/24))-COUNTIF(tData[BezoekLangEind],"&lt;="&amp;$A16150)</f>
        <v/>
      </c>
      <c r="G16150" s="15">
        <f>IF($D16150=1,$B16150*100+$C16150,-1)</f>
        <v/>
      </c>
      <c r="H16150" s="15">
        <f>IF($D16150=1,$B16150,-1)</f>
        <v/>
      </c>
      <c r="I16150" s="15">
        <f>IF($D16150=1,$C16150,-1)</f>
        <v/>
      </c>
    </row>
    <row r="16151">
      <c r="A16151" s="33" t="n">
        <v>45964.83333333334</v>
      </c>
      <c r="B16151" s="15">
        <f>WEEKDAY($A16151,2)</f>
        <v/>
      </c>
      <c r="C16151" s="15">
        <f>HOUR($A16151)</f>
        <v/>
      </c>
      <c r="D16151" s="15">
        <f>IF(AND($A16151&gt;=Instellingen!$B$6,$A16151&lt;Instellingen!$B$7),1,0)</f>
        <v/>
      </c>
      <c r="E16151" s="15">
        <f>COUNTIF(tData[BezoekStart],"&lt;"&amp;($A16151+1/24))-COUNTIF(tData[BezoekEind],"&lt;="&amp;$A16151)</f>
        <v/>
      </c>
      <c r="F16151" s="15">
        <f>COUNTIF(tData[BezoekLangStart],"&lt;"&amp;($A16151+1/24))-COUNTIF(tData[BezoekLangEind],"&lt;="&amp;$A16151)</f>
        <v/>
      </c>
      <c r="G16151" s="15">
        <f>IF($D16151=1,$B16151*100+$C16151,-1)</f>
        <v/>
      </c>
      <c r="H16151" s="15">
        <f>IF($D16151=1,$B16151,-1)</f>
        <v/>
      </c>
      <c r="I16151" s="15">
        <f>IF($D16151=1,$C16151,-1)</f>
        <v/>
      </c>
    </row>
    <row r="16152">
      <c r="A16152" s="33" t="n">
        <v>45964.875</v>
      </c>
      <c r="B16152" s="15">
        <f>WEEKDAY($A16152,2)</f>
        <v/>
      </c>
      <c r="C16152" s="15">
        <f>HOUR($A16152)</f>
        <v/>
      </c>
      <c r="D16152" s="15">
        <f>IF(AND($A16152&gt;=Instellingen!$B$6,$A16152&lt;Instellingen!$B$7),1,0)</f>
        <v/>
      </c>
      <c r="E16152" s="15">
        <f>COUNTIF(tData[BezoekStart],"&lt;"&amp;($A16152+1/24))-COUNTIF(tData[BezoekEind],"&lt;="&amp;$A16152)</f>
        <v/>
      </c>
      <c r="F16152" s="15">
        <f>COUNTIF(tData[BezoekLangStart],"&lt;"&amp;($A16152+1/24))-COUNTIF(tData[BezoekLangEind],"&lt;="&amp;$A16152)</f>
        <v/>
      </c>
      <c r="G16152" s="15">
        <f>IF($D16152=1,$B16152*100+$C16152,-1)</f>
        <v/>
      </c>
      <c r="H16152" s="15">
        <f>IF($D16152=1,$B16152,-1)</f>
        <v/>
      </c>
      <c r="I16152" s="15">
        <f>IF($D16152=1,$C16152,-1)</f>
        <v/>
      </c>
    </row>
    <row r="16153">
      <c r="A16153" s="33" t="n">
        <v>45964.91666666666</v>
      </c>
      <c r="B16153" s="15">
        <f>WEEKDAY($A16153,2)</f>
        <v/>
      </c>
      <c r="C16153" s="15">
        <f>HOUR($A16153)</f>
        <v/>
      </c>
      <c r="D16153" s="15">
        <f>IF(AND($A16153&gt;=Instellingen!$B$6,$A16153&lt;Instellingen!$B$7),1,0)</f>
        <v/>
      </c>
      <c r="E16153" s="15">
        <f>COUNTIF(tData[BezoekStart],"&lt;"&amp;($A16153+1/24))-COUNTIF(tData[BezoekEind],"&lt;="&amp;$A16153)</f>
        <v/>
      </c>
      <c r="F16153" s="15">
        <f>COUNTIF(tData[BezoekLangStart],"&lt;"&amp;($A16153+1/24))-COUNTIF(tData[BezoekLangEind],"&lt;="&amp;$A16153)</f>
        <v/>
      </c>
      <c r="G16153" s="15">
        <f>IF($D16153=1,$B16153*100+$C16153,-1)</f>
        <v/>
      </c>
      <c r="H16153" s="15">
        <f>IF($D16153=1,$B16153,-1)</f>
        <v/>
      </c>
      <c r="I16153" s="15">
        <f>IF($D16153=1,$C16153,-1)</f>
        <v/>
      </c>
    </row>
    <row r="16154">
      <c r="A16154" s="33" t="n">
        <v>45964.95833333334</v>
      </c>
      <c r="B16154" s="15">
        <f>WEEKDAY($A16154,2)</f>
        <v/>
      </c>
      <c r="C16154" s="15">
        <f>HOUR($A16154)</f>
        <v/>
      </c>
      <c r="D16154" s="15">
        <f>IF(AND($A16154&gt;=Instellingen!$B$6,$A16154&lt;Instellingen!$B$7),1,0)</f>
        <v/>
      </c>
      <c r="E16154" s="15">
        <f>COUNTIF(tData[BezoekStart],"&lt;"&amp;($A16154+1/24))-COUNTIF(tData[BezoekEind],"&lt;="&amp;$A16154)</f>
        <v/>
      </c>
      <c r="F16154" s="15">
        <f>COUNTIF(tData[BezoekLangStart],"&lt;"&amp;($A16154+1/24))-COUNTIF(tData[BezoekLangEind],"&lt;="&amp;$A16154)</f>
        <v/>
      </c>
      <c r="G16154" s="15">
        <f>IF($D16154=1,$B16154*100+$C16154,-1)</f>
        <v/>
      </c>
      <c r="H16154" s="15">
        <f>IF($D16154=1,$B16154,-1)</f>
        <v/>
      </c>
      <c r="I16154" s="15">
        <f>IF($D16154=1,$C16154,-1)</f>
        <v/>
      </c>
    </row>
    <row r="16155">
      <c r="A16155" s="33" t="n">
        <v>45965</v>
      </c>
      <c r="B16155" s="15">
        <f>WEEKDAY($A16155,2)</f>
        <v/>
      </c>
      <c r="C16155" s="15">
        <f>HOUR($A16155)</f>
        <v/>
      </c>
      <c r="D16155" s="15">
        <f>IF(AND($A16155&gt;=Instellingen!$B$6,$A16155&lt;Instellingen!$B$7),1,0)</f>
        <v/>
      </c>
      <c r="E16155" s="15">
        <f>COUNTIF(tData[BezoekStart],"&lt;"&amp;($A16155+1/24))-COUNTIF(tData[BezoekEind],"&lt;="&amp;$A16155)</f>
        <v/>
      </c>
      <c r="F16155" s="15">
        <f>COUNTIF(tData[BezoekLangStart],"&lt;"&amp;($A16155+1/24))-COUNTIF(tData[BezoekLangEind],"&lt;="&amp;$A16155)</f>
        <v/>
      </c>
      <c r="G16155" s="15">
        <f>IF($D16155=1,$B16155*100+$C16155,-1)</f>
        <v/>
      </c>
      <c r="H16155" s="15">
        <f>IF($D16155=1,$B16155,-1)</f>
        <v/>
      </c>
      <c r="I16155" s="15">
        <f>IF($D16155=1,$C16155,-1)</f>
        <v/>
      </c>
    </row>
    <row r="16156">
      <c r="A16156" s="33" t="n">
        <v>45965.04166666666</v>
      </c>
      <c r="B16156" s="15">
        <f>WEEKDAY($A16156,2)</f>
        <v/>
      </c>
      <c r="C16156" s="15">
        <f>HOUR($A16156)</f>
        <v/>
      </c>
      <c r="D16156" s="15">
        <f>IF(AND($A16156&gt;=Instellingen!$B$6,$A16156&lt;Instellingen!$B$7),1,0)</f>
        <v/>
      </c>
      <c r="E16156" s="15">
        <f>COUNTIF(tData[BezoekStart],"&lt;"&amp;($A16156+1/24))-COUNTIF(tData[BezoekEind],"&lt;="&amp;$A16156)</f>
        <v/>
      </c>
      <c r="F16156" s="15">
        <f>COUNTIF(tData[BezoekLangStart],"&lt;"&amp;($A16156+1/24))-COUNTIF(tData[BezoekLangEind],"&lt;="&amp;$A16156)</f>
        <v/>
      </c>
      <c r="G16156" s="15">
        <f>IF($D16156=1,$B16156*100+$C16156,-1)</f>
        <v/>
      </c>
      <c r="H16156" s="15">
        <f>IF($D16156=1,$B16156,-1)</f>
        <v/>
      </c>
      <c r="I16156" s="15">
        <f>IF($D16156=1,$C16156,-1)</f>
        <v/>
      </c>
    </row>
    <row r="16157">
      <c r="A16157" s="33" t="n">
        <v>45965.08333333334</v>
      </c>
      <c r="B16157" s="15">
        <f>WEEKDAY($A16157,2)</f>
        <v/>
      </c>
      <c r="C16157" s="15">
        <f>HOUR($A16157)</f>
        <v/>
      </c>
      <c r="D16157" s="15">
        <f>IF(AND($A16157&gt;=Instellingen!$B$6,$A16157&lt;Instellingen!$B$7),1,0)</f>
        <v/>
      </c>
      <c r="E16157" s="15">
        <f>COUNTIF(tData[BezoekStart],"&lt;"&amp;($A16157+1/24))-COUNTIF(tData[BezoekEind],"&lt;="&amp;$A16157)</f>
        <v/>
      </c>
      <c r="F16157" s="15">
        <f>COUNTIF(tData[BezoekLangStart],"&lt;"&amp;($A16157+1/24))-COUNTIF(tData[BezoekLangEind],"&lt;="&amp;$A16157)</f>
        <v/>
      </c>
      <c r="G16157" s="15">
        <f>IF($D16157=1,$B16157*100+$C16157,-1)</f>
        <v/>
      </c>
      <c r="H16157" s="15">
        <f>IF($D16157=1,$B16157,-1)</f>
        <v/>
      </c>
      <c r="I16157" s="15">
        <f>IF($D16157=1,$C16157,-1)</f>
        <v/>
      </c>
    </row>
    <row r="16158">
      <c r="A16158" s="33" t="n">
        <v>45965.125</v>
      </c>
      <c r="B16158" s="15">
        <f>WEEKDAY($A16158,2)</f>
        <v/>
      </c>
      <c r="C16158" s="15">
        <f>HOUR($A16158)</f>
        <v/>
      </c>
      <c r="D16158" s="15">
        <f>IF(AND($A16158&gt;=Instellingen!$B$6,$A16158&lt;Instellingen!$B$7),1,0)</f>
        <v/>
      </c>
      <c r="E16158" s="15">
        <f>COUNTIF(tData[BezoekStart],"&lt;"&amp;($A16158+1/24))-COUNTIF(tData[BezoekEind],"&lt;="&amp;$A16158)</f>
        <v/>
      </c>
      <c r="F16158" s="15">
        <f>COUNTIF(tData[BezoekLangStart],"&lt;"&amp;($A16158+1/24))-COUNTIF(tData[BezoekLangEind],"&lt;="&amp;$A16158)</f>
        <v/>
      </c>
      <c r="G16158" s="15">
        <f>IF($D16158=1,$B16158*100+$C16158,-1)</f>
        <v/>
      </c>
      <c r="H16158" s="15">
        <f>IF($D16158=1,$B16158,-1)</f>
        <v/>
      </c>
      <c r="I16158" s="15">
        <f>IF($D16158=1,$C16158,-1)</f>
        <v/>
      </c>
    </row>
    <row r="16159">
      <c r="A16159" s="33" t="n">
        <v>45965.16666666666</v>
      </c>
      <c r="B16159" s="15">
        <f>WEEKDAY($A16159,2)</f>
        <v/>
      </c>
      <c r="C16159" s="15">
        <f>HOUR($A16159)</f>
        <v/>
      </c>
      <c r="D16159" s="15">
        <f>IF(AND($A16159&gt;=Instellingen!$B$6,$A16159&lt;Instellingen!$B$7),1,0)</f>
        <v/>
      </c>
      <c r="E16159" s="15">
        <f>COUNTIF(tData[BezoekStart],"&lt;"&amp;($A16159+1/24))-COUNTIF(tData[BezoekEind],"&lt;="&amp;$A16159)</f>
        <v/>
      </c>
      <c r="F16159" s="15">
        <f>COUNTIF(tData[BezoekLangStart],"&lt;"&amp;($A16159+1/24))-COUNTIF(tData[BezoekLangEind],"&lt;="&amp;$A16159)</f>
        <v/>
      </c>
      <c r="G16159" s="15">
        <f>IF($D16159=1,$B16159*100+$C16159,-1)</f>
        <v/>
      </c>
      <c r="H16159" s="15">
        <f>IF($D16159=1,$B16159,-1)</f>
        <v/>
      </c>
      <c r="I16159" s="15">
        <f>IF($D16159=1,$C16159,-1)</f>
        <v/>
      </c>
    </row>
    <row r="16160">
      <c r="A16160" s="33" t="n">
        <v>45965.20833333334</v>
      </c>
      <c r="B16160" s="15">
        <f>WEEKDAY($A16160,2)</f>
        <v/>
      </c>
      <c r="C16160" s="15">
        <f>HOUR($A16160)</f>
        <v/>
      </c>
      <c r="D16160" s="15">
        <f>IF(AND($A16160&gt;=Instellingen!$B$6,$A16160&lt;Instellingen!$B$7),1,0)</f>
        <v/>
      </c>
      <c r="E16160" s="15">
        <f>COUNTIF(tData[BezoekStart],"&lt;"&amp;($A16160+1/24))-COUNTIF(tData[BezoekEind],"&lt;="&amp;$A16160)</f>
        <v/>
      </c>
      <c r="F16160" s="15">
        <f>COUNTIF(tData[BezoekLangStart],"&lt;"&amp;($A16160+1/24))-COUNTIF(tData[BezoekLangEind],"&lt;="&amp;$A16160)</f>
        <v/>
      </c>
      <c r="G16160" s="15">
        <f>IF($D16160=1,$B16160*100+$C16160,-1)</f>
        <v/>
      </c>
      <c r="H16160" s="15">
        <f>IF($D16160=1,$B16160,-1)</f>
        <v/>
      </c>
      <c r="I16160" s="15">
        <f>IF($D16160=1,$C16160,-1)</f>
        <v/>
      </c>
    </row>
    <row r="16161">
      <c r="A16161" s="33" t="n">
        <v>45965.25</v>
      </c>
      <c r="B16161" s="15">
        <f>WEEKDAY($A16161,2)</f>
        <v/>
      </c>
      <c r="C16161" s="15">
        <f>HOUR($A16161)</f>
        <v/>
      </c>
      <c r="D16161" s="15">
        <f>IF(AND($A16161&gt;=Instellingen!$B$6,$A16161&lt;Instellingen!$B$7),1,0)</f>
        <v/>
      </c>
      <c r="E16161" s="15">
        <f>COUNTIF(tData[BezoekStart],"&lt;"&amp;($A16161+1/24))-COUNTIF(tData[BezoekEind],"&lt;="&amp;$A16161)</f>
        <v/>
      </c>
      <c r="F16161" s="15">
        <f>COUNTIF(tData[BezoekLangStart],"&lt;"&amp;($A16161+1/24))-COUNTIF(tData[BezoekLangEind],"&lt;="&amp;$A16161)</f>
        <v/>
      </c>
      <c r="G16161" s="15">
        <f>IF($D16161=1,$B16161*100+$C16161,-1)</f>
        <v/>
      </c>
      <c r="H16161" s="15">
        <f>IF($D16161=1,$B16161,-1)</f>
        <v/>
      </c>
      <c r="I16161" s="15">
        <f>IF($D16161=1,$C16161,-1)</f>
        <v/>
      </c>
    </row>
    <row r="16162">
      <c r="A16162" s="33" t="n">
        <v>45965.29166666666</v>
      </c>
      <c r="B16162" s="15">
        <f>WEEKDAY($A16162,2)</f>
        <v/>
      </c>
      <c r="C16162" s="15">
        <f>HOUR($A16162)</f>
        <v/>
      </c>
      <c r="D16162" s="15">
        <f>IF(AND($A16162&gt;=Instellingen!$B$6,$A16162&lt;Instellingen!$B$7),1,0)</f>
        <v/>
      </c>
      <c r="E16162" s="15">
        <f>COUNTIF(tData[BezoekStart],"&lt;"&amp;($A16162+1/24))-COUNTIF(tData[BezoekEind],"&lt;="&amp;$A16162)</f>
        <v/>
      </c>
      <c r="F16162" s="15">
        <f>COUNTIF(tData[BezoekLangStart],"&lt;"&amp;($A16162+1/24))-COUNTIF(tData[BezoekLangEind],"&lt;="&amp;$A16162)</f>
        <v/>
      </c>
      <c r="G16162" s="15">
        <f>IF($D16162=1,$B16162*100+$C16162,-1)</f>
        <v/>
      </c>
      <c r="H16162" s="15">
        <f>IF($D16162=1,$B16162,-1)</f>
        <v/>
      </c>
      <c r="I16162" s="15">
        <f>IF($D16162=1,$C16162,-1)</f>
        <v/>
      </c>
    </row>
    <row r="16163">
      <c r="A16163" s="33" t="n">
        <v>45965.33333333334</v>
      </c>
      <c r="B16163" s="15">
        <f>WEEKDAY($A16163,2)</f>
        <v/>
      </c>
      <c r="C16163" s="15">
        <f>HOUR($A16163)</f>
        <v/>
      </c>
      <c r="D16163" s="15">
        <f>IF(AND($A16163&gt;=Instellingen!$B$6,$A16163&lt;Instellingen!$B$7),1,0)</f>
        <v/>
      </c>
      <c r="E16163" s="15">
        <f>COUNTIF(tData[BezoekStart],"&lt;"&amp;($A16163+1/24))-COUNTIF(tData[BezoekEind],"&lt;="&amp;$A16163)</f>
        <v/>
      </c>
      <c r="F16163" s="15">
        <f>COUNTIF(tData[BezoekLangStart],"&lt;"&amp;($A16163+1/24))-COUNTIF(tData[BezoekLangEind],"&lt;="&amp;$A16163)</f>
        <v/>
      </c>
      <c r="G16163" s="15">
        <f>IF($D16163=1,$B16163*100+$C16163,-1)</f>
        <v/>
      </c>
      <c r="H16163" s="15">
        <f>IF($D16163=1,$B16163,-1)</f>
        <v/>
      </c>
      <c r="I16163" s="15">
        <f>IF($D16163=1,$C16163,-1)</f>
        <v/>
      </c>
    </row>
    <row r="16164">
      <c r="A16164" s="33" t="n">
        <v>45965.375</v>
      </c>
      <c r="B16164" s="15">
        <f>WEEKDAY($A16164,2)</f>
        <v/>
      </c>
      <c r="C16164" s="15">
        <f>HOUR($A16164)</f>
        <v/>
      </c>
      <c r="D16164" s="15">
        <f>IF(AND($A16164&gt;=Instellingen!$B$6,$A16164&lt;Instellingen!$B$7),1,0)</f>
        <v/>
      </c>
      <c r="E16164" s="15">
        <f>COUNTIF(tData[BezoekStart],"&lt;"&amp;($A16164+1/24))-COUNTIF(tData[BezoekEind],"&lt;="&amp;$A16164)</f>
        <v/>
      </c>
      <c r="F16164" s="15">
        <f>COUNTIF(tData[BezoekLangStart],"&lt;"&amp;($A16164+1/24))-COUNTIF(tData[BezoekLangEind],"&lt;="&amp;$A16164)</f>
        <v/>
      </c>
      <c r="G16164" s="15">
        <f>IF($D16164=1,$B16164*100+$C16164,-1)</f>
        <v/>
      </c>
      <c r="H16164" s="15">
        <f>IF($D16164=1,$B16164,-1)</f>
        <v/>
      </c>
      <c r="I16164" s="15">
        <f>IF($D16164=1,$C16164,-1)</f>
        <v/>
      </c>
    </row>
    <row r="16165">
      <c r="A16165" s="33" t="n">
        <v>45965.41666666666</v>
      </c>
      <c r="B16165" s="15">
        <f>WEEKDAY($A16165,2)</f>
        <v/>
      </c>
      <c r="C16165" s="15">
        <f>HOUR($A16165)</f>
        <v/>
      </c>
      <c r="D16165" s="15">
        <f>IF(AND($A16165&gt;=Instellingen!$B$6,$A16165&lt;Instellingen!$B$7),1,0)</f>
        <v/>
      </c>
      <c r="E16165" s="15">
        <f>COUNTIF(tData[BezoekStart],"&lt;"&amp;($A16165+1/24))-COUNTIF(tData[BezoekEind],"&lt;="&amp;$A16165)</f>
        <v/>
      </c>
      <c r="F16165" s="15">
        <f>COUNTIF(tData[BezoekLangStart],"&lt;"&amp;($A16165+1/24))-COUNTIF(tData[BezoekLangEind],"&lt;="&amp;$A16165)</f>
        <v/>
      </c>
      <c r="G16165" s="15">
        <f>IF($D16165=1,$B16165*100+$C16165,-1)</f>
        <v/>
      </c>
      <c r="H16165" s="15">
        <f>IF($D16165=1,$B16165,-1)</f>
        <v/>
      </c>
      <c r="I16165" s="15">
        <f>IF($D16165=1,$C16165,-1)</f>
        <v/>
      </c>
    </row>
    <row r="16166">
      <c r="A16166" s="33" t="n">
        <v>45965.45833333334</v>
      </c>
      <c r="B16166" s="15">
        <f>WEEKDAY($A16166,2)</f>
        <v/>
      </c>
      <c r="C16166" s="15">
        <f>HOUR($A16166)</f>
        <v/>
      </c>
      <c r="D16166" s="15">
        <f>IF(AND($A16166&gt;=Instellingen!$B$6,$A16166&lt;Instellingen!$B$7),1,0)</f>
        <v/>
      </c>
      <c r="E16166" s="15">
        <f>COUNTIF(tData[BezoekStart],"&lt;"&amp;($A16166+1/24))-COUNTIF(tData[BezoekEind],"&lt;="&amp;$A16166)</f>
        <v/>
      </c>
      <c r="F16166" s="15">
        <f>COUNTIF(tData[BezoekLangStart],"&lt;"&amp;($A16166+1/24))-COUNTIF(tData[BezoekLangEind],"&lt;="&amp;$A16166)</f>
        <v/>
      </c>
      <c r="G16166" s="15">
        <f>IF($D16166=1,$B16166*100+$C16166,-1)</f>
        <v/>
      </c>
      <c r="H16166" s="15">
        <f>IF($D16166=1,$B16166,-1)</f>
        <v/>
      </c>
      <c r="I16166" s="15">
        <f>IF($D16166=1,$C16166,-1)</f>
        <v/>
      </c>
    </row>
    <row r="16167">
      <c r="A16167" s="33" t="n">
        <v>45965.5</v>
      </c>
      <c r="B16167" s="15">
        <f>WEEKDAY($A16167,2)</f>
        <v/>
      </c>
      <c r="C16167" s="15">
        <f>HOUR($A16167)</f>
        <v/>
      </c>
      <c r="D16167" s="15">
        <f>IF(AND($A16167&gt;=Instellingen!$B$6,$A16167&lt;Instellingen!$B$7),1,0)</f>
        <v/>
      </c>
      <c r="E16167" s="15">
        <f>COUNTIF(tData[BezoekStart],"&lt;"&amp;($A16167+1/24))-COUNTIF(tData[BezoekEind],"&lt;="&amp;$A16167)</f>
        <v/>
      </c>
      <c r="F16167" s="15">
        <f>COUNTIF(tData[BezoekLangStart],"&lt;"&amp;($A16167+1/24))-COUNTIF(tData[BezoekLangEind],"&lt;="&amp;$A16167)</f>
        <v/>
      </c>
      <c r="G16167" s="15">
        <f>IF($D16167=1,$B16167*100+$C16167,-1)</f>
        <v/>
      </c>
      <c r="H16167" s="15">
        <f>IF($D16167=1,$B16167,-1)</f>
        <v/>
      </c>
      <c r="I16167" s="15">
        <f>IF($D16167=1,$C16167,-1)</f>
        <v/>
      </c>
    </row>
    <row r="16168">
      <c r="A16168" s="33" t="n">
        <v>45965.54166666666</v>
      </c>
      <c r="B16168" s="15">
        <f>WEEKDAY($A16168,2)</f>
        <v/>
      </c>
      <c r="C16168" s="15">
        <f>HOUR($A16168)</f>
        <v/>
      </c>
      <c r="D16168" s="15">
        <f>IF(AND($A16168&gt;=Instellingen!$B$6,$A16168&lt;Instellingen!$B$7),1,0)</f>
        <v/>
      </c>
      <c r="E16168" s="15">
        <f>COUNTIF(tData[BezoekStart],"&lt;"&amp;($A16168+1/24))-COUNTIF(tData[BezoekEind],"&lt;="&amp;$A16168)</f>
        <v/>
      </c>
      <c r="F16168" s="15">
        <f>COUNTIF(tData[BezoekLangStart],"&lt;"&amp;($A16168+1/24))-COUNTIF(tData[BezoekLangEind],"&lt;="&amp;$A16168)</f>
        <v/>
      </c>
      <c r="G16168" s="15">
        <f>IF($D16168=1,$B16168*100+$C16168,-1)</f>
        <v/>
      </c>
      <c r="H16168" s="15">
        <f>IF($D16168=1,$B16168,-1)</f>
        <v/>
      </c>
      <c r="I16168" s="15">
        <f>IF($D16168=1,$C16168,-1)</f>
        <v/>
      </c>
    </row>
    <row r="16169">
      <c r="A16169" s="33" t="n">
        <v>45965.58333333334</v>
      </c>
      <c r="B16169" s="15">
        <f>WEEKDAY($A16169,2)</f>
        <v/>
      </c>
      <c r="C16169" s="15">
        <f>HOUR($A16169)</f>
        <v/>
      </c>
      <c r="D16169" s="15">
        <f>IF(AND($A16169&gt;=Instellingen!$B$6,$A16169&lt;Instellingen!$B$7),1,0)</f>
        <v/>
      </c>
      <c r="E16169" s="15">
        <f>COUNTIF(tData[BezoekStart],"&lt;"&amp;($A16169+1/24))-COUNTIF(tData[BezoekEind],"&lt;="&amp;$A16169)</f>
        <v/>
      </c>
      <c r="F16169" s="15">
        <f>COUNTIF(tData[BezoekLangStart],"&lt;"&amp;($A16169+1/24))-COUNTIF(tData[BezoekLangEind],"&lt;="&amp;$A16169)</f>
        <v/>
      </c>
      <c r="G16169" s="15">
        <f>IF($D16169=1,$B16169*100+$C16169,-1)</f>
        <v/>
      </c>
      <c r="H16169" s="15">
        <f>IF($D16169=1,$B16169,-1)</f>
        <v/>
      </c>
      <c r="I16169" s="15">
        <f>IF($D16169=1,$C16169,-1)</f>
        <v/>
      </c>
    </row>
    <row r="16170">
      <c r="A16170" s="33" t="n">
        <v>45965.625</v>
      </c>
      <c r="B16170" s="15">
        <f>WEEKDAY($A16170,2)</f>
        <v/>
      </c>
      <c r="C16170" s="15">
        <f>HOUR($A16170)</f>
        <v/>
      </c>
      <c r="D16170" s="15">
        <f>IF(AND($A16170&gt;=Instellingen!$B$6,$A16170&lt;Instellingen!$B$7),1,0)</f>
        <v/>
      </c>
      <c r="E16170" s="15">
        <f>COUNTIF(tData[BezoekStart],"&lt;"&amp;($A16170+1/24))-COUNTIF(tData[BezoekEind],"&lt;="&amp;$A16170)</f>
        <v/>
      </c>
      <c r="F16170" s="15">
        <f>COUNTIF(tData[BezoekLangStart],"&lt;"&amp;($A16170+1/24))-COUNTIF(tData[BezoekLangEind],"&lt;="&amp;$A16170)</f>
        <v/>
      </c>
      <c r="G16170" s="15">
        <f>IF($D16170=1,$B16170*100+$C16170,-1)</f>
        <v/>
      </c>
      <c r="H16170" s="15">
        <f>IF($D16170=1,$B16170,-1)</f>
        <v/>
      </c>
      <c r="I16170" s="15">
        <f>IF($D16170=1,$C16170,-1)</f>
        <v/>
      </c>
    </row>
    <row r="16171">
      <c r="A16171" s="33" t="n">
        <v>45965.66666666666</v>
      </c>
      <c r="B16171" s="15">
        <f>WEEKDAY($A16171,2)</f>
        <v/>
      </c>
      <c r="C16171" s="15">
        <f>HOUR($A16171)</f>
        <v/>
      </c>
      <c r="D16171" s="15">
        <f>IF(AND($A16171&gt;=Instellingen!$B$6,$A16171&lt;Instellingen!$B$7),1,0)</f>
        <v/>
      </c>
      <c r="E16171" s="15">
        <f>COUNTIF(tData[BezoekStart],"&lt;"&amp;($A16171+1/24))-COUNTIF(tData[BezoekEind],"&lt;="&amp;$A16171)</f>
        <v/>
      </c>
      <c r="F16171" s="15">
        <f>COUNTIF(tData[BezoekLangStart],"&lt;"&amp;($A16171+1/24))-COUNTIF(tData[BezoekLangEind],"&lt;="&amp;$A16171)</f>
        <v/>
      </c>
      <c r="G16171" s="15">
        <f>IF($D16171=1,$B16171*100+$C16171,-1)</f>
        <v/>
      </c>
      <c r="H16171" s="15">
        <f>IF($D16171=1,$B16171,-1)</f>
        <v/>
      </c>
      <c r="I16171" s="15">
        <f>IF($D16171=1,$C16171,-1)</f>
        <v/>
      </c>
    </row>
    <row r="16172">
      <c r="A16172" s="33" t="n">
        <v>45965.70833333334</v>
      </c>
      <c r="B16172" s="15">
        <f>WEEKDAY($A16172,2)</f>
        <v/>
      </c>
      <c r="C16172" s="15">
        <f>HOUR($A16172)</f>
        <v/>
      </c>
      <c r="D16172" s="15">
        <f>IF(AND($A16172&gt;=Instellingen!$B$6,$A16172&lt;Instellingen!$B$7),1,0)</f>
        <v/>
      </c>
      <c r="E16172" s="15">
        <f>COUNTIF(tData[BezoekStart],"&lt;"&amp;($A16172+1/24))-COUNTIF(tData[BezoekEind],"&lt;="&amp;$A16172)</f>
        <v/>
      </c>
      <c r="F16172" s="15">
        <f>COUNTIF(tData[BezoekLangStart],"&lt;"&amp;($A16172+1/24))-COUNTIF(tData[BezoekLangEind],"&lt;="&amp;$A16172)</f>
        <v/>
      </c>
      <c r="G16172" s="15">
        <f>IF($D16172=1,$B16172*100+$C16172,-1)</f>
        <v/>
      </c>
      <c r="H16172" s="15">
        <f>IF($D16172=1,$B16172,-1)</f>
        <v/>
      </c>
      <c r="I16172" s="15">
        <f>IF($D16172=1,$C16172,-1)</f>
        <v/>
      </c>
    </row>
    <row r="16173">
      <c r="A16173" s="33" t="n">
        <v>45965.75</v>
      </c>
      <c r="B16173" s="15">
        <f>WEEKDAY($A16173,2)</f>
        <v/>
      </c>
      <c r="C16173" s="15">
        <f>HOUR($A16173)</f>
        <v/>
      </c>
      <c r="D16173" s="15">
        <f>IF(AND($A16173&gt;=Instellingen!$B$6,$A16173&lt;Instellingen!$B$7),1,0)</f>
        <v/>
      </c>
      <c r="E16173" s="15">
        <f>COUNTIF(tData[BezoekStart],"&lt;"&amp;($A16173+1/24))-COUNTIF(tData[BezoekEind],"&lt;="&amp;$A16173)</f>
        <v/>
      </c>
      <c r="F16173" s="15">
        <f>COUNTIF(tData[BezoekLangStart],"&lt;"&amp;($A16173+1/24))-COUNTIF(tData[BezoekLangEind],"&lt;="&amp;$A16173)</f>
        <v/>
      </c>
      <c r="G16173" s="15">
        <f>IF($D16173=1,$B16173*100+$C16173,-1)</f>
        <v/>
      </c>
      <c r="H16173" s="15">
        <f>IF($D16173=1,$B16173,-1)</f>
        <v/>
      </c>
      <c r="I16173" s="15">
        <f>IF($D16173=1,$C16173,-1)</f>
        <v/>
      </c>
    </row>
    <row r="16174">
      <c r="A16174" s="33" t="n">
        <v>45965.79166666666</v>
      </c>
      <c r="B16174" s="15">
        <f>WEEKDAY($A16174,2)</f>
        <v/>
      </c>
      <c r="C16174" s="15">
        <f>HOUR($A16174)</f>
        <v/>
      </c>
      <c r="D16174" s="15">
        <f>IF(AND($A16174&gt;=Instellingen!$B$6,$A16174&lt;Instellingen!$B$7),1,0)</f>
        <v/>
      </c>
      <c r="E16174" s="15">
        <f>COUNTIF(tData[BezoekStart],"&lt;"&amp;($A16174+1/24))-COUNTIF(tData[BezoekEind],"&lt;="&amp;$A16174)</f>
        <v/>
      </c>
      <c r="F16174" s="15">
        <f>COUNTIF(tData[BezoekLangStart],"&lt;"&amp;($A16174+1/24))-COUNTIF(tData[BezoekLangEind],"&lt;="&amp;$A16174)</f>
        <v/>
      </c>
      <c r="G16174" s="15">
        <f>IF($D16174=1,$B16174*100+$C16174,-1)</f>
        <v/>
      </c>
      <c r="H16174" s="15">
        <f>IF($D16174=1,$B16174,-1)</f>
        <v/>
      </c>
      <c r="I16174" s="15">
        <f>IF($D16174=1,$C16174,-1)</f>
        <v/>
      </c>
    </row>
    <row r="16175">
      <c r="A16175" s="33" t="n">
        <v>45965.83333333334</v>
      </c>
      <c r="B16175" s="15">
        <f>WEEKDAY($A16175,2)</f>
        <v/>
      </c>
      <c r="C16175" s="15">
        <f>HOUR($A16175)</f>
        <v/>
      </c>
      <c r="D16175" s="15">
        <f>IF(AND($A16175&gt;=Instellingen!$B$6,$A16175&lt;Instellingen!$B$7),1,0)</f>
        <v/>
      </c>
      <c r="E16175" s="15">
        <f>COUNTIF(tData[BezoekStart],"&lt;"&amp;($A16175+1/24))-COUNTIF(tData[BezoekEind],"&lt;="&amp;$A16175)</f>
        <v/>
      </c>
      <c r="F16175" s="15">
        <f>COUNTIF(tData[BezoekLangStart],"&lt;"&amp;($A16175+1/24))-COUNTIF(tData[BezoekLangEind],"&lt;="&amp;$A16175)</f>
        <v/>
      </c>
      <c r="G16175" s="15">
        <f>IF($D16175=1,$B16175*100+$C16175,-1)</f>
        <v/>
      </c>
      <c r="H16175" s="15">
        <f>IF($D16175=1,$B16175,-1)</f>
        <v/>
      </c>
      <c r="I16175" s="15">
        <f>IF($D16175=1,$C16175,-1)</f>
        <v/>
      </c>
    </row>
    <row r="16176">
      <c r="A16176" s="33" t="n">
        <v>45965.875</v>
      </c>
      <c r="B16176" s="15">
        <f>WEEKDAY($A16176,2)</f>
        <v/>
      </c>
      <c r="C16176" s="15">
        <f>HOUR($A16176)</f>
        <v/>
      </c>
      <c r="D16176" s="15">
        <f>IF(AND($A16176&gt;=Instellingen!$B$6,$A16176&lt;Instellingen!$B$7),1,0)</f>
        <v/>
      </c>
      <c r="E16176" s="15">
        <f>COUNTIF(tData[BezoekStart],"&lt;"&amp;($A16176+1/24))-COUNTIF(tData[BezoekEind],"&lt;="&amp;$A16176)</f>
        <v/>
      </c>
      <c r="F16176" s="15">
        <f>COUNTIF(tData[BezoekLangStart],"&lt;"&amp;($A16176+1/24))-COUNTIF(tData[BezoekLangEind],"&lt;="&amp;$A16176)</f>
        <v/>
      </c>
      <c r="G16176" s="15">
        <f>IF($D16176=1,$B16176*100+$C16176,-1)</f>
        <v/>
      </c>
      <c r="H16176" s="15">
        <f>IF($D16176=1,$B16176,-1)</f>
        <v/>
      </c>
      <c r="I16176" s="15">
        <f>IF($D16176=1,$C16176,-1)</f>
        <v/>
      </c>
    </row>
    <row r="16177">
      <c r="A16177" s="33" t="n">
        <v>45965.91666666666</v>
      </c>
      <c r="B16177" s="15">
        <f>WEEKDAY($A16177,2)</f>
        <v/>
      </c>
      <c r="C16177" s="15">
        <f>HOUR($A16177)</f>
        <v/>
      </c>
      <c r="D16177" s="15">
        <f>IF(AND($A16177&gt;=Instellingen!$B$6,$A16177&lt;Instellingen!$B$7),1,0)</f>
        <v/>
      </c>
      <c r="E16177" s="15">
        <f>COUNTIF(tData[BezoekStart],"&lt;"&amp;($A16177+1/24))-COUNTIF(tData[BezoekEind],"&lt;="&amp;$A16177)</f>
        <v/>
      </c>
      <c r="F16177" s="15">
        <f>COUNTIF(tData[BezoekLangStart],"&lt;"&amp;($A16177+1/24))-COUNTIF(tData[BezoekLangEind],"&lt;="&amp;$A16177)</f>
        <v/>
      </c>
      <c r="G16177" s="15">
        <f>IF($D16177=1,$B16177*100+$C16177,-1)</f>
        <v/>
      </c>
      <c r="H16177" s="15">
        <f>IF($D16177=1,$B16177,-1)</f>
        <v/>
      </c>
      <c r="I16177" s="15">
        <f>IF($D16177=1,$C16177,-1)</f>
        <v/>
      </c>
    </row>
    <row r="16178">
      <c r="A16178" s="33" t="n">
        <v>45965.95833333334</v>
      </c>
      <c r="B16178" s="15">
        <f>WEEKDAY($A16178,2)</f>
        <v/>
      </c>
      <c r="C16178" s="15">
        <f>HOUR($A16178)</f>
        <v/>
      </c>
      <c r="D16178" s="15">
        <f>IF(AND($A16178&gt;=Instellingen!$B$6,$A16178&lt;Instellingen!$B$7),1,0)</f>
        <v/>
      </c>
      <c r="E16178" s="15">
        <f>COUNTIF(tData[BezoekStart],"&lt;"&amp;($A16178+1/24))-COUNTIF(tData[BezoekEind],"&lt;="&amp;$A16178)</f>
        <v/>
      </c>
      <c r="F16178" s="15">
        <f>COUNTIF(tData[BezoekLangStart],"&lt;"&amp;($A16178+1/24))-COUNTIF(tData[BezoekLangEind],"&lt;="&amp;$A16178)</f>
        <v/>
      </c>
      <c r="G16178" s="15">
        <f>IF($D16178=1,$B16178*100+$C16178,-1)</f>
        <v/>
      </c>
      <c r="H16178" s="15">
        <f>IF($D16178=1,$B16178,-1)</f>
        <v/>
      </c>
      <c r="I16178" s="15">
        <f>IF($D16178=1,$C16178,-1)</f>
        <v/>
      </c>
    </row>
    <row r="16179">
      <c r="A16179" s="33" t="n">
        <v>45966</v>
      </c>
      <c r="B16179" s="15">
        <f>WEEKDAY($A16179,2)</f>
        <v/>
      </c>
      <c r="C16179" s="15">
        <f>HOUR($A16179)</f>
        <v/>
      </c>
      <c r="D16179" s="15">
        <f>IF(AND($A16179&gt;=Instellingen!$B$6,$A16179&lt;Instellingen!$B$7),1,0)</f>
        <v/>
      </c>
      <c r="E16179" s="15">
        <f>COUNTIF(tData[BezoekStart],"&lt;"&amp;($A16179+1/24))-COUNTIF(tData[BezoekEind],"&lt;="&amp;$A16179)</f>
        <v/>
      </c>
      <c r="F16179" s="15">
        <f>COUNTIF(tData[BezoekLangStart],"&lt;"&amp;($A16179+1/24))-COUNTIF(tData[BezoekLangEind],"&lt;="&amp;$A16179)</f>
        <v/>
      </c>
      <c r="G16179" s="15">
        <f>IF($D16179=1,$B16179*100+$C16179,-1)</f>
        <v/>
      </c>
      <c r="H16179" s="15">
        <f>IF($D16179=1,$B16179,-1)</f>
        <v/>
      </c>
      <c r="I16179" s="15">
        <f>IF($D16179=1,$C16179,-1)</f>
        <v/>
      </c>
    </row>
    <row r="16180">
      <c r="A16180" s="33" t="n">
        <v>45966.04166666666</v>
      </c>
      <c r="B16180" s="15">
        <f>WEEKDAY($A16180,2)</f>
        <v/>
      </c>
      <c r="C16180" s="15">
        <f>HOUR($A16180)</f>
        <v/>
      </c>
      <c r="D16180" s="15">
        <f>IF(AND($A16180&gt;=Instellingen!$B$6,$A16180&lt;Instellingen!$B$7),1,0)</f>
        <v/>
      </c>
      <c r="E16180" s="15">
        <f>COUNTIF(tData[BezoekStart],"&lt;"&amp;($A16180+1/24))-COUNTIF(tData[BezoekEind],"&lt;="&amp;$A16180)</f>
        <v/>
      </c>
      <c r="F16180" s="15">
        <f>COUNTIF(tData[BezoekLangStart],"&lt;"&amp;($A16180+1/24))-COUNTIF(tData[BezoekLangEind],"&lt;="&amp;$A16180)</f>
        <v/>
      </c>
      <c r="G16180" s="15">
        <f>IF($D16180=1,$B16180*100+$C16180,-1)</f>
        <v/>
      </c>
      <c r="H16180" s="15">
        <f>IF($D16180=1,$B16180,-1)</f>
        <v/>
      </c>
      <c r="I16180" s="15">
        <f>IF($D16180=1,$C16180,-1)</f>
        <v/>
      </c>
    </row>
    <row r="16181">
      <c r="A16181" s="33" t="n">
        <v>45966.08333333334</v>
      </c>
      <c r="B16181" s="15">
        <f>WEEKDAY($A16181,2)</f>
        <v/>
      </c>
      <c r="C16181" s="15">
        <f>HOUR($A16181)</f>
        <v/>
      </c>
      <c r="D16181" s="15">
        <f>IF(AND($A16181&gt;=Instellingen!$B$6,$A16181&lt;Instellingen!$B$7),1,0)</f>
        <v/>
      </c>
      <c r="E16181" s="15">
        <f>COUNTIF(tData[BezoekStart],"&lt;"&amp;($A16181+1/24))-COUNTIF(tData[BezoekEind],"&lt;="&amp;$A16181)</f>
        <v/>
      </c>
      <c r="F16181" s="15">
        <f>COUNTIF(tData[BezoekLangStart],"&lt;"&amp;($A16181+1/24))-COUNTIF(tData[BezoekLangEind],"&lt;="&amp;$A16181)</f>
        <v/>
      </c>
      <c r="G16181" s="15">
        <f>IF($D16181=1,$B16181*100+$C16181,-1)</f>
        <v/>
      </c>
      <c r="H16181" s="15">
        <f>IF($D16181=1,$B16181,-1)</f>
        <v/>
      </c>
      <c r="I16181" s="15">
        <f>IF($D16181=1,$C16181,-1)</f>
        <v/>
      </c>
    </row>
    <row r="16182">
      <c r="A16182" s="33" t="n">
        <v>45966.125</v>
      </c>
      <c r="B16182" s="15">
        <f>WEEKDAY($A16182,2)</f>
        <v/>
      </c>
      <c r="C16182" s="15">
        <f>HOUR($A16182)</f>
        <v/>
      </c>
      <c r="D16182" s="15">
        <f>IF(AND($A16182&gt;=Instellingen!$B$6,$A16182&lt;Instellingen!$B$7),1,0)</f>
        <v/>
      </c>
      <c r="E16182" s="15">
        <f>COUNTIF(tData[BezoekStart],"&lt;"&amp;($A16182+1/24))-COUNTIF(tData[BezoekEind],"&lt;="&amp;$A16182)</f>
        <v/>
      </c>
      <c r="F16182" s="15">
        <f>COUNTIF(tData[BezoekLangStart],"&lt;"&amp;($A16182+1/24))-COUNTIF(tData[BezoekLangEind],"&lt;="&amp;$A16182)</f>
        <v/>
      </c>
      <c r="G16182" s="15">
        <f>IF($D16182=1,$B16182*100+$C16182,-1)</f>
        <v/>
      </c>
      <c r="H16182" s="15">
        <f>IF($D16182=1,$B16182,-1)</f>
        <v/>
      </c>
      <c r="I16182" s="15">
        <f>IF($D16182=1,$C16182,-1)</f>
        <v/>
      </c>
    </row>
    <row r="16183">
      <c r="A16183" s="33" t="n">
        <v>45966.16666666666</v>
      </c>
      <c r="B16183" s="15">
        <f>WEEKDAY($A16183,2)</f>
        <v/>
      </c>
      <c r="C16183" s="15">
        <f>HOUR($A16183)</f>
        <v/>
      </c>
      <c r="D16183" s="15">
        <f>IF(AND($A16183&gt;=Instellingen!$B$6,$A16183&lt;Instellingen!$B$7),1,0)</f>
        <v/>
      </c>
      <c r="E16183" s="15">
        <f>COUNTIF(tData[BezoekStart],"&lt;"&amp;($A16183+1/24))-COUNTIF(tData[BezoekEind],"&lt;="&amp;$A16183)</f>
        <v/>
      </c>
      <c r="F16183" s="15">
        <f>COUNTIF(tData[BezoekLangStart],"&lt;"&amp;($A16183+1/24))-COUNTIF(tData[BezoekLangEind],"&lt;="&amp;$A16183)</f>
        <v/>
      </c>
      <c r="G16183" s="15">
        <f>IF($D16183=1,$B16183*100+$C16183,-1)</f>
        <v/>
      </c>
      <c r="H16183" s="15">
        <f>IF($D16183=1,$B16183,-1)</f>
        <v/>
      </c>
      <c r="I16183" s="15">
        <f>IF($D16183=1,$C16183,-1)</f>
        <v/>
      </c>
    </row>
    <row r="16184">
      <c r="A16184" s="33" t="n">
        <v>45966.20833333334</v>
      </c>
      <c r="B16184" s="15">
        <f>WEEKDAY($A16184,2)</f>
        <v/>
      </c>
      <c r="C16184" s="15">
        <f>HOUR($A16184)</f>
        <v/>
      </c>
      <c r="D16184" s="15">
        <f>IF(AND($A16184&gt;=Instellingen!$B$6,$A16184&lt;Instellingen!$B$7),1,0)</f>
        <v/>
      </c>
      <c r="E16184" s="15">
        <f>COUNTIF(tData[BezoekStart],"&lt;"&amp;($A16184+1/24))-COUNTIF(tData[BezoekEind],"&lt;="&amp;$A16184)</f>
        <v/>
      </c>
      <c r="F16184" s="15">
        <f>COUNTIF(tData[BezoekLangStart],"&lt;"&amp;($A16184+1/24))-COUNTIF(tData[BezoekLangEind],"&lt;="&amp;$A16184)</f>
        <v/>
      </c>
      <c r="G16184" s="15">
        <f>IF($D16184=1,$B16184*100+$C16184,-1)</f>
        <v/>
      </c>
      <c r="H16184" s="15">
        <f>IF($D16184=1,$B16184,-1)</f>
        <v/>
      </c>
      <c r="I16184" s="15">
        <f>IF($D16184=1,$C16184,-1)</f>
        <v/>
      </c>
    </row>
    <row r="16185">
      <c r="A16185" s="33" t="n">
        <v>45966.25</v>
      </c>
      <c r="B16185" s="15">
        <f>WEEKDAY($A16185,2)</f>
        <v/>
      </c>
      <c r="C16185" s="15">
        <f>HOUR($A16185)</f>
        <v/>
      </c>
      <c r="D16185" s="15">
        <f>IF(AND($A16185&gt;=Instellingen!$B$6,$A16185&lt;Instellingen!$B$7),1,0)</f>
        <v/>
      </c>
      <c r="E16185" s="15">
        <f>COUNTIF(tData[BezoekStart],"&lt;"&amp;($A16185+1/24))-COUNTIF(tData[BezoekEind],"&lt;="&amp;$A16185)</f>
        <v/>
      </c>
      <c r="F16185" s="15">
        <f>COUNTIF(tData[BezoekLangStart],"&lt;"&amp;($A16185+1/24))-COUNTIF(tData[BezoekLangEind],"&lt;="&amp;$A16185)</f>
        <v/>
      </c>
      <c r="G16185" s="15">
        <f>IF($D16185=1,$B16185*100+$C16185,-1)</f>
        <v/>
      </c>
      <c r="H16185" s="15">
        <f>IF($D16185=1,$B16185,-1)</f>
        <v/>
      </c>
      <c r="I16185" s="15">
        <f>IF($D16185=1,$C16185,-1)</f>
        <v/>
      </c>
    </row>
    <row r="16186">
      <c r="A16186" s="33" t="n">
        <v>45966.29166666666</v>
      </c>
      <c r="B16186" s="15">
        <f>WEEKDAY($A16186,2)</f>
        <v/>
      </c>
      <c r="C16186" s="15">
        <f>HOUR($A16186)</f>
        <v/>
      </c>
      <c r="D16186" s="15">
        <f>IF(AND($A16186&gt;=Instellingen!$B$6,$A16186&lt;Instellingen!$B$7),1,0)</f>
        <v/>
      </c>
      <c r="E16186" s="15">
        <f>COUNTIF(tData[BezoekStart],"&lt;"&amp;($A16186+1/24))-COUNTIF(tData[BezoekEind],"&lt;="&amp;$A16186)</f>
        <v/>
      </c>
      <c r="F16186" s="15">
        <f>COUNTIF(tData[BezoekLangStart],"&lt;"&amp;($A16186+1/24))-COUNTIF(tData[BezoekLangEind],"&lt;="&amp;$A16186)</f>
        <v/>
      </c>
      <c r="G16186" s="15">
        <f>IF($D16186=1,$B16186*100+$C16186,-1)</f>
        <v/>
      </c>
      <c r="H16186" s="15">
        <f>IF($D16186=1,$B16186,-1)</f>
        <v/>
      </c>
      <c r="I16186" s="15">
        <f>IF($D16186=1,$C16186,-1)</f>
        <v/>
      </c>
    </row>
    <row r="16187">
      <c r="A16187" s="33" t="n">
        <v>45966.33333333334</v>
      </c>
      <c r="B16187" s="15">
        <f>WEEKDAY($A16187,2)</f>
        <v/>
      </c>
      <c r="C16187" s="15">
        <f>HOUR($A16187)</f>
        <v/>
      </c>
      <c r="D16187" s="15">
        <f>IF(AND($A16187&gt;=Instellingen!$B$6,$A16187&lt;Instellingen!$B$7),1,0)</f>
        <v/>
      </c>
      <c r="E16187" s="15">
        <f>COUNTIF(tData[BezoekStart],"&lt;"&amp;($A16187+1/24))-COUNTIF(tData[BezoekEind],"&lt;="&amp;$A16187)</f>
        <v/>
      </c>
      <c r="F16187" s="15">
        <f>COUNTIF(tData[BezoekLangStart],"&lt;"&amp;($A16187+1/24))-COUNTIF(tData[BezoekLangEind],"&lt;="&amp;$A16187)</f>
        <v/>
      </c>
      <c r="G16187" s="15">
        <f>IF($D16187=1,$B16187*100+$C16187,-1)</f>
        <v/>
      </c>
      <c r="H16187" s="15">
        <f>IF($D16187=1,$B16187,-1)</f>
        <v/>
      </c>
      <c r="I16187" s="15">
        <f>IF($D16187=1,$C16187,-1)</f>
        <v/>
      </c>
    </row>
    <row r="16188">
      <c r="A16188" s="33" t="n">
        <v>45966.375</v>
      </c>
      <c r="B16188" s="15">
        <f>WEEKDAY($A16188,2)</f>
        <v/>
      </c>
      <c r="C16188" s="15">
        <f>HOUR($A16188)</f>
        <v/>
      </c>
      <c r="D16188" s="15">
        <f>IF(AND($A16188&gt;=Instellingen!$B$6,$A16188&lt;Instellingen!$B$7),1,0)</f>
        <v/>
      </c>
      <c r="E16188" s="15">
        <f>COUNTIF(tData[BezoekStart],"&lt;"&amp;($A16188+1/24))-COUNTIF(tData[BezoekEind],"&lt;="&amp;$A16188)</f>
        <v/>
      </c>
      <c r="F16188" s="15">
        <f>COUNTIF(tData[BezoekLangStart],"&lt;"&amp;($A16188+1/24))-COUNTIF(tData[BezoekLangEind],"&lt;="&amp;$A16188)</f>
        <v/>
      </c>
      <c r="G16188" s="15">
        <f>IF($D16188=1,$B16188*100+$C16188,-1)</f>
        <v/>
      </c>
      <c r="H16188" s="15">
        <f>IF($D16188=1,$B16188,-1)</f>
        <v/>
      </c>
      <c r="I16188" s="15">
        <f>IF($D16188=1,$C16188,-1)</f>
        <v/>
      </c>
    </row>
    <row r="16189">
      <c r="A16189" s="33" t="n">
        <v>45966.41666666666</v>
      </c>
      <c r="B16189" s="15">
        <f>WEEKDAY($A16189,2)</f>
        <v/>
      </c>
      <c r="C16189" s="15">
        <f>HOUR($A16189)</f>
        <v/>
      </c>
      <c r="D16189" s="15">
        <f>IF(AND($A16189&gt;=Instellingen!$B$6,$A16189&lt;Instellingen!$B$7),1,0)</f>
        <v/>
      </c>
      <c r="E16189" s="15">
        <f>COUNTIF(tData[BezoekStart],"&lt;"&amp;($A16189+1/24))-COUNTIF(tData[BezoekEind],"&lt;="&amp;$A16189)</f>
        <v/>
      </c>
      <c r="F16189" s="15">
        <f>COUNTIF(tData[BezoekLangStart],"&lt;"&amp;($A16189+1/24))-COUNTIF(tData[BezoekLangEind],"&lt;="&amp;$A16189)</f>
        <v/>
      </c>
      <c r="G16189" s="15">
        <f>IF($D16189=1,$B16189*100+$C16189,-1)</f>
        <v/>
      </c>
      <c r="H16189" s="15">
        <f>IF($D16189=1,$B16189,-1)</f>
        <v/>
      </c>
      <c r="I16189" s="15">
        <f>IF($D16189=1,$C16189,-1)</f>
        <v/>
      </c>
    </row>
    <row r="16190">
      <c r="A16190" s="33" t="n">
        <v>45966.45833333334</v>
      </c>
      <c r="B16190" s="15">
        <f>WEEKDAY($A16190,2)</f>
        <v/>
      </c>
      <c r="C16190" s="15">
        <f>HOUR($A16190)</f>
        <v/>
      </c>
      <c r="D16190" s="15">
        <f>IF(AND($A16190&gt;=Instellingen!$B$6,$A16190&lt;Instellingen!$B$7),1,0)</f>
        <v/>
      </c>
      <c r="E16190" s="15">
        <f>COUNTIF(tData[BezoekStart],"&lt;"&amp;($A16190+1/24))-COUNTIF(tData[BezoekEind],"&lt;="&amp;$A16190)</f>
        <v/>
      </c>
      <c r="F16190" s="15">
        <f>COUNTIF(tData[BezoekLangStart],"&lt;"&amp;($A16190+1/24))-COUNTIF(tData[BezoekLangEind],"&lt;="&amp;$A16190)</f>
        <v/>
      </c>
      <c r="G16190" s="15">
        <f>IF($D16190=1,$B16190*100+$C16190,-1)</f>
        <v/>
      </c>
      <c r="H16190" s="15">
        <f>IF($D16190=1,$B16190,-1)</f>
        <v/>
      </c>
      <c r="I16190" s="15">
        <f>IF($D16190=1,$C16190,-1)</f>
        <v/>
      </c>
    </row>
    <row r="16191">
      <c r="A16191" s="33" t="n">
        <v>45966.5</v>
      </c>
      <c r="B16191" s="15">
        <f>WEEKDAY($A16191,2)</f>
        <v/>
      </c>
      <c r="C16191" s="15">
        <f>HOUR($A16191)</f>
        <v/>
      </c>
      <c r="D16191" s="15">
        <f>IF(AND($A16191&gt;=Instellingen!$B$6,$A16191&lt;Instellingen!$B$7),1,0)</f>
        <v/>
      </c>
      <c r="E16191" s="15">
        <f>COUNTIF(tData[BezoekStart],"&lt;"&amp;($A16191+1/24))-COUNTIF(tData[BezoekEind],"&lt;="&amp;$A16191)</f>
        <v/>
      </c>
      <c r="F16191" s="15">
        <f>COUNTIF(tData[BezoekLangStart],"&lt;"&amp;($A16191+1/24))-COUNTIF(tData[BezoekLangEind],"&lt;="&amp;$A16191)</f>
        <v/>
      </c>
      <c r="G16191" s="15">
        <f>IF($D16191=1,$B16191*100+$C16191,-1)</f>
        <v/>
      </c>
      <c r="H16191" s="15">
        <f>IF($D16191=1,$B16191,-1)</f>
        <v/>
      </c>
      <c r="I16191" s="15">
        <f>IF($D16191=1,$C16191,-1)</f>
        <v/>
      </c>
    </row>
    <row r="16192">
      <c r="A16192" s="33" t="n">
        <v>45966.54166666666</v>
      </c>
      <c r="B16192" s="15">
        <f>WEEKDAY($A16192,2)</f>
        <v/>
      </c>
      <c r="C16192" s="15">
        <f>HOUR($A16192)</f>
        <v/>
      </c>
      <c r="D16192" s="15">
        <f>IF(AND($A16192&gt;=Instellingen!$B$6,$A16192&lt;Instellingen!$B$7),1,0)</f>
        <v/>
      </c>
      <c r="E16192" s="15">
        <f>COUNTIF(tData[BezoekStart],"&lt;"&amp;($A16192+1/24))-COUNTIF(tData[BezoekEind],"&lt;="&amp;$A16192)</f>
        <v/>
      </c>
      <c r="F16192" s="15">
        <f>COUNTIF(tData[BezoekLangStart],"&lt;"&amp;($A16192+1/24))-COUNTIF(tData[BezoekLangEind],"&lt;="&amp;$A16192)</f>
        <v/>
      </c>
      <c r="G16192" s="15">
        <f>IF($D16192=1,$B16192*100+$C16192,-1)</f>
        <v/>
      </c>
      <c r="H16192" s="15">
        <f>IF($D16192=1,$B16192,-1)</f>
        <v/>
      </c>
      <c r="I16192" s="15">
        <f>IF($D16192=1,$C16192,-1)</f>
        <v/>
      </c>
    </row>
    <row r="16193">
      <c r="A16193" s="33" t="n">
        <v>45966.58333333334</v>
      </c>
      <c r="B16193" s="15">
        <f>WEEKDAY($A16193,2)</f>
        <v/>
      </c>
      <c r="C16193" s="15">
        <f>HOUR($A16193)</f>
        <v/>
      </c>
      <c r="D16193" s="15">
        <f>IF(AND($A16193&gt;=Instellingen!$B$6,$A16193&lt;Instellingen!$B$7),1,0)</f>
        <v/>
      </c>
      <c r="E16193" s="15">
        <f>COUNTIF(tData[BezoekStart],"&lt;"&amp;($A16193+1/24))-COUNTIF(tData[BezoekEind],"&lt;="&amp;$A16193)</f>
        <v/>
      </c>
      <c r="F16193" s="15">
        <f>COUNTIF(tData[BezoekLangStart],"&lt;"&amp;($A16193+1/24))-COUNTIF(tData[BezoekLangEind],"&lt;="&amp;$A16193)</f>
        <v/>
      </c>
      <c r="G16193" s="15">
        <f>IF($D16193=1,$B16193*100+$C16193,-1)</f>
        <v/>
      </c>
      <c r="H16193" s="15">
        <f>IF($D16193=1,$B16193,-1)</f>
        <v/>
      </c>
      <c r="I16193" s="15">
        <f>IF($D16193=1,$C16193,-1)</f>
        <v/>
      </c>
    </row>
    <row r="16194">
      <c r="A16194" s="33" t="n">
        <v>45966.625</v>
      </c>
      <c r="B16194" s="15">
        <f>WEEKDAY($A16194,2)</f>
        <v/>
      </c>
      <c r="C16194" s="15">
        <f>HOUR($A16194)</f>
        <v/>
      </c>
      <c r="D16194" s="15">
        <f>IF(AND($A16194&gt;=Instellingen!$B$6,$A16194&lt;Instellingen!$B$7),1,0)</f>
        <v/>
      </c>
      <c r="E16194" s="15">
        <f>COUNTIF(tData[BezoekStart],"&lt;"&amp;($A16194+1/24))-COUNTIF(tData[BezoekEind],"&lt;="&amp;$A16194)</f>
        <v/>
      </c>
      <c r="F16194" s="15">
        <f>COUNTIF(tData[BezoekLangStart],"&lt;"&amp;($A16194+1/24))-COUNTIF(tData[BezoekLangEind],"&lt;="&amp;$A16194)</f>
        <v/>
      </c>
      <c r="G16194" s="15">
        <f>IF($D16194=1,$B16194*100+$C16194,-1)</f>
        <v/>
      </c>
      <c r="H16194" s="15">
        <f>IF($D16194=1,$B16194,-1)</f>
        <v/>
      </c>
      <c r="I16194" s="15">
        <f>IF($D16194=1,$C16194,-1)</f>
        <v/>
      </c>
    </row>
    <row r="16195">
      <c r="A16195" s="33" t="n">
        <v>45966.66666666666</v>
      </c>
      <c r="B16195" s="15">
        <f>WEEKDAY($A16195,2)</f>
        <v/>
      </c>
      <c r="C16195" s="15">
        <f>HOUR($A16195)</f>
        <v/>
      </c>
      <c r="D16195" s="15">
        <f>IF(AND($A16195&gt;=Instellingen!$B$6,$A16195&lt;Instellingen!$B$7),1,0)</f>
        <v/>
      </c>
      <c r="E16195" s="15">
        <f>COUNTIF(tData[BezoekStart],"&lt;"&amp;($A16195+1/24))-COUNTIF(tData[BezoekEind],"&lt;="&amp;$A16195)</f>
        <v/>
      </c>
      <c r="F16195" s="15">
        <f>COUNTIF(tData[BezoekLangStart],"&lt;"&amp;($A16195+1/24))-COUNTIF(tData[BezoekLangEind],"&lt;="&amp;$A16195)</f>
        <v/>
      </c>
      <c r="G16195" s="15">
        <f>IF($D16195=1,$B16195*100+$C16195,-1)</f>
        <v/>
      </c>
      <c r="H16195" s="15">
        <f>IF($D16195=1,$B16195,-1)</f>
        <v/>
      </c>
      <c r="I16195" s="15">
        <f>IF($D16195=1,$C16195,-1)</f>
        <v/>
      </c>
    </row>
    <row r="16196">
      <c r="A16196" s="33" t="n">
        <v>45966.70833333334</v>
      </c>
      <c r="B16196" s="15">
        <f>WEEKDAY($A16196,2)</f>
        <v/>
      </c>
      <c r="C16196" s="15">
        <f>HOUR($A16196)</f>
        <v/>
      </c>
      <c r="D16196" s="15">
        <f>IF(AND($A16196&gt;=Instellingen!$B$6,$A16196&lt;Instellingen!$B$7),1,0)</f>
        <v/>
      </c>
      <c r="E16196" s="15">
        <f>COUNTIF(tData[BezoekStart],"&lt;"&amp;($A16196+1/24))-COUNTIF(tData[BezoekEind],"&lt;="&amp;$A16196)</f>
        <v/>
      </c>
      <c r="F16196" s="15">
        <f>COUNTIF(tData[BezoekLangStart],"&lt;"&amp;($A16196+1/24))-COUNTIF(tData[BezoekLangEind],"&lt;="&amp;$A16196)</f>
        <v/>
      </c>
      <c r="G16196" s="15">
        <f>IF($D16196=1,$B16196*100+$C16196,-1)</f>
        <v/>
      </c>
      <c r="H16196" s="15">
        <f>IF($D16196=1,$B16196,-1)</f>
        <v/>
      </c>
      <c r="I16196" s="15">
        <f>IF($D16196=1,$C16196,-1)</f>
        <v/>
      </c>
    </row>
    <row r="16197">
      <c r="A16197" s="33" t="n">
        <v>45966.75</v>
      </c>
      <c r="B16197" s="15">
        <f>WEEKDAY($A16197,2)</f>
        <v/>
      </c>
      <c r="C16197" s="15">
        <f>HOUR($A16197)</f>
        <v/>
      </c>
      <c r="D16197" s="15">
        <f>IF(AND($A16197&gt;=Instellingen!$B$6,$A16197&lt;Instellingen!$B$7),1,0)</f>
        <v/>
      </c>
      <c r="E16197" s="15">
        <f>COUNTIF(tData[BezoekStart],"&lt;"&amp;($A16197+1/24))-COUNTIF(tData[BezoekEind],"&lt;="&amp;$A16197)</f>
        <v/>
      </c>
      <c r="F16197" s="15">
        <f>COUNTIF(tData[BezoekLangStart],"&lt;"&amp;($A16197+1/24))-COUNTIF(tData[BezoekLangEind],"&lt;="&amp;$A16197)</f>
        <v/>
      </c>
      <c r="G16197" s="15">
        <f>IF($D16197=1,$B16197*100+$C16197,-1)</f>
        <v/>
      </c>
      <c r="H16197" s="15">
        <f>IF($D16197=1,$B16197,-1)</f>
        <v/>
      </c>
      <c r="I16197" s="15">
        <f>IF($D16197=1,$C16197,-1)</f>
        <v/>
      </c>
    </row>
    <row r="16198">
      <c r="A16198" s="33" t="n">
        <v>45966.79166666666</v>
      </c>
      <c r="B16198" s="15">
        <f>WEEKDAY($A16198,2)</f>
        <v/>
      </c>
      <c r="C16198" s="15">
        <f>HOUR($A16198)</f>
        <v/>
      </c>
      <c r="D16198" s="15">
        <f>IF(AND($A16198&gt;=Instellingen!$B$6,$A16198&lt;Instellingen!$B$7),1,0)</f>
        <v/>
      </c>
      <c r="E16198" s="15">
        <f>COUNTIF(tData[BezoekStart],"&lt;"&amp;($A16198+1/24))-COUNTIF(tData[BezoekEind],"&lt;="&amp;$A16198)</f>
        <v/>
      </c>
      <c r="F16198" s="15">
        <f>COUNTIF(tData[BezoekLangStart],"&lt;"&amp;($A16198+1/24))-COUNTIF(tData[BezoekLangEind],"&lt;="&amp;$A16198)</f>
        <v/>
      </c>
      <c r="G16198" s="15">
        <f>IF($D16198=1,$B16198*100+$C16198,-1)</f>
        <v/>
      </c>
      <c r="H16198" s="15">
        <f>IF($D16198=1,$B16198,-1)</f>
        <v/>
      </c>
      <c r="I16198" s="15">
        <f>IF($D16198=1,$C16198,-1)</f>
        <v/>
      </c>
    </row>
    <row r="16199">
      <c r="A16199" s="33" t="n">
        <v>45966.83333333334</v>
      </c>
      <c r="B16199" s="15">
        <f>WEEKDAY($A16199,2)</f>
        <v/>
      </c>
      <c r="C16199" s="15">
        <f>HOUR($A16199)</f>
        <v/>
      </c>
      <c r="D16199" s="15">
        <f>IF(AND($A16199&gt;=Instellingen!$B$6,$A16199&lt;Instellingen!$B$7),1,0)</f>
        <v/>
      </c>
      <c r="E16199" s="15">
        <f>COUNTIF(tData[BezoekStart],"&lt;"&amp;($A16199+1/24))-COUNTIF(tData[BezoekEind],"&lt;="&amp;$A16199)</f>
        <v/>
      </c>
      <c r="F16199" s="15">
        <f>COUNTIF(tData[BezoekLangStart],"&lt;"&amp;($A16199+1/24))-COUNTIF(tData[BezoekLangEind],"&lt;="&amp;$A16199)</f>
        <v/>
      </c>
      <c r="G16199" s="15">
        <f>IF($D16199=1,$B16199*100+$C16199,-1)</f>
        <v/>
      </c>
      <c r="H16199" s="15">
        <f>IF($D16199=1,$B16199,-1)</f>
        <v/>
      </c>
      <c r="I16199" s="15">
        <f>IF($D16199=1,$C16199,-1)</f>
        <v/>
      </c>
    </row>
    <row r="16200">
      <c r="A16200" s="33" t="n">
        <v>45966.875</v>
      </c>
      <c r="B16200" s="15">
        <f>WEEKDAY($A16200,2)</f>
        <v/>
      </c>
      <c r="C16200" s="15">
        <f>HOUR($A16200)</f>
        <v/>
      </c>
      <c r="D16200" s="15">
        <f>IF(AND($A16200&gt;=Instellingen!$B$6,$A16200&lt;Instellingen!$B$7),1,0)</f>
        <v/>
      </c>
      <c r="E16200" s="15">
        <f>COUNTIF(tData[BezoekStart],"&lt;"&amp;($A16200+1/24))-COUNTIF(tData[BezoekEind],"&lt;="&amp;$A16200)</f>
        <v/>
      </c>
      <c r="F16200" s="15">
        <f>COUNTIF(tData[BezoekLangStart],"&lt;"&amp;($A16200+1/24))-COUNTIF(tData[BezoekLangEind],"&lt;="&amp;$A16200)</f>
        <v/>
      </c>
      <c r="G16200" s="15">
        <f>IF($D16200=1,$B16200*100+$C16200,-1)</f>
        <v/>
      </c>
      <c r="H16200" s="15">
        <f>IF($D16200=1,$B16200,-1)</f>
        <v/>
      </c>
      <c r="I16200" s="15">
        <f>IF($D16200=1,$C16200,-1)</f>
        <v/>
      </c>
    </row>
    <row r="16201">
      <c r="A16201" s="33" t="n">
        <v>45966.91666666666</v>
      </c>
      <c r="B16201" s="15">
        <f>WEEKDAY($A16201,2)</f>
        <v/>
      </c>
      <c r="C16201" s="15">
        <f>HOUR($A16201)</f>
        <v/>
      </c>
      <c r="D16201" s="15">
        <f>IF(AND($A16201&gt;=Instellingen!$B$6,$A16201&lt;Instellingen!$B$7),1,0)</f>
        <v/>
      </c>
      <c r="E16201" s="15">
        <f>COUNTIF(tData[BezoekStart],"&lt;"&amp;($A16201+1/24))-COUNTIF(tData[BezoekEind],"&lt;="&amp;$A16201)</f>
        <v/>
      </c>
      <c r="F16201" s="15">
        <f>COUNTIF(tData[BezoekLangStart],"&lt;"&amp;($A16201+1/24))-COUNTIF(tData[BezoekLangEind],"&lt;="&amp;$A16201)</f>
        <v/>
      </c>
      <c r="G16201" s="15">
        <f>IF($D16201=1,$B16201*100+$C16201,-1)</f>
        <v/>
      </c>
      <c r="H16201" s="15">
        <f>IF($D16201=1,$B16201,-1)</f>
        <v/>
      </c>
      <c r="I16201" s="15">
        <f>IF($D16201=1,$C16201,-1)</f>
        <v/>
      </c>
    </row>
    <row r="16202">
      <c r="A16202" s="33" t="n">
        <v>45966.95833333334</v>
      </c>
      <c r="B16202" s="15">
        <f>WEEKDAY($A16202,2)</f>
        <v/>
      </c>
      <c r="C16202" s="15">
        <f>HOUR($A16202)</f>
        <v/>
      </c>
      <c r="D16202" s="15">
        <f>IF(AND($A16202&gt;=Instellingen!$B$6,$A16202&lt;Instellingen!$B$7),1,0)</f>
        <v/>
      </c>
      <c r="E16202" s="15">
        <f>COUNTIF(tData[BezoekStart],"&lt;"&amp;($A16202+1/24))-COUNTIF(tData[BezoekEind],"&lt;="&amp;$A16202)</f>
        <v/>
      </c>
      <c r="F16202" s="15">
        <f>COUNTIF(tData[BezoekLangStart],"&lt;"&amp;($A16202+1/24))-COUNTIF(tData[BezoekLangEind],"&lt;="&amp;$A16202)</f>
        <v/>
      </c>
      <c r="G16202" s="15">
        <f>IF($D16202=1,$B16202*100+$C16202,-1)</f>
        <v/>
      </c>
      <c r="H16202" s="15">
        <f>IF($D16202=1,$B16202,-1)</f>
        <v/>
      </c>
      <c r="I16202" s="15">
        <f>IF($D16202=1,$C16202,-1)</f>
        <v/>
      </c>
    </row>
    <row r="16203">
      <c r="A16203" s="33" t="n">
        <v>45967</v>
      </c>
      <c r="B16203" s="15">
        <f>WEEKDAY($A16203,2)</f>
        <v/>
      </c>
      <c r="C16203" s="15">
        <f>HOUR($A16203)</f>
        <v/>
      </c>
      <c r="D16203" s="15">
        <f>IF(AND($A16203&gt;=Instellingen!$B$6,$A16203&lt;Instellingen!$B$7),1,0)</f>
        <v/>
      </c>
      <c r="E16203" s="15">
        <f>COUNTIF(tData[BezoekStart],"&lt;"&amp;($A16203+1/24))-COUNTIF(tData[BezoekEind],"&lt;="&amp;$A16203)</f>
        <v/>
      </c>
      <c r="F16203" s="15">
        <f>COUNTIF(tData[BezoekLangStart],"&lt;"&amp;($A16203+1/24))-COUNTIF(tData[BezoekLangEind],"&lt;="&amp;$A16203)</f>
        <v/>
      </c>
      <c r="G16203" s="15">
        <f>IF($D16203=1,$B16203*100+$C16203,-1)</f>
        <v/>
      </c>
      <c r="H16203" s="15">
        <f>IF($D16203=1,$B16203,-1)</f>
        <v/>
      </c>
      <c r="I16203" s="15">
        <f>IF($D16203=1,$C16203,-1)</f>
        <v/>
      </c>
    </row>
    <row r="16204">
      <c r="A16204" s="33" t="n">
        <v>45967.04166666666</v>
      </c>
      <c r="B16204" s="15">
        <f>WEEKDAY($A16204,2)</f>
        <v/>
      </c>
      <c r="C16204" s="15">
        <f>HOUR($A16204)</f>
        <v/>
      </c>
      <c r="D16204" s="15">
        <f>IF(AND($A16204&gt;=Instellingen!$B$6,$A16204&lt;Instellingen!$B$7),1,0)</f>
        <v/>
      </c>
      <c r="E16204" s="15">
        <f>COUNTIF(tData[BezoekStart],"&lt;"&amp;($A16204+1/24))-COUNTIF(tData[BezoekEind],"&lt;="&amp;$A16204)</f>
        <v/>
      </c>
      <c r="F16204" s="15">
        <f>COUNTIF(tData[BezoekLangStart],"&lt;"&amp;($A16204+1/24))-COUNTIF(tData[BezoekLangEind],"&lt;="&amp;$A16204)</f>
        <v/>
      </c>
      <c r="G16204" s="15">
        <f>IF($D16204=1,$B16204*100+$C16204,-1)</f>
        <v/>
      </c>
      <c r="H16204" s="15">
        <f>IF($D16204=1,$B16204,-1)</f>
        <v/>
      </c>
      <c r="I16204" s="15">
        <f>IF($D16204=1,$C16204,-1)</f>
        <v/>
      </c>
    </row>
    <row r="16205">
      <c r="A16205" s="33" t="n">
        <v>45967.08333333334</v>
      </c>
      <c r="B16205" s="15">
        <f>WEEKDAY($A16205,2)</f>
        <v/>
      </c>
      <c r="C16205" s="15">
        <f>HOUR($A16205)</f>
        <v/>
      </c>
      <c r="D16205" s="15">
        <f>IF(AND($A16205&gt;=Instellingen!$B$6,$A16205&lt;Instellingen!$B$7),1,0)</f>
        <v/>
      </c>
      <c r="E16205" s="15">
        <f>COUNTIF(tData[BezoekStart],"&lt;"&amp;($A16205+1/24))-COUNTIF(tData[BezoekEind],"&lt;="&amp;$A16205)</f>
        <v/>
      </c>
      <c r="F16205" s="15">
        <f>COUNTIF(tData[BezoekLangStart],"&lt;"&amp;($A16205+1/24))-COUNTIF(tData[BezoekLangEind],"&lt;="&amp;$A16205)</f>
        <v/>
      </c>
      <c r="G16205" s="15">
        <f>IF($D16205=1,$B16205*100+$C16205,-1)</f>
        <v/>
      </c>
      <c r="H16205" s="15">
        <f>IF($D16205=1,$B16205,-1)</f>
        <v/>
      </c>
      <c r="I16205" s="15">
        <f>IF($D16205=1,$C16205,-1)</f>
        <v/>
      </c>
    </row>
    <row r="16206">
      <c r="A16206" s="33" t="n">
        <v>45967.125</v>
      </c>
      <c r="B16206" s="15">
        <f>WEEKDAY($A16206,2)</f>
        <v/>
      </c>
      <c r="C16206" s="15">
        <f>HOUR($A16206)</f>
        <v/>
      </c>
      <c r="D16206" s="15">
        <f>IF(AND($A16206&gt;=Instellingen!$B$6,$A16206&lt;Instellingen!$B$7),1,0)</f>
        <v/>
      </c>
      <c r="E16206" s="15">
        <f>COUNTIF(tData[BezoekStart],"&lt;"&amp;($A16206+1/24))-COUNTIF(tData[BezoekEind],"&lt;="&amp;$A16206)</f>
        <v/>
      </c>
      <c r="F16206" s="15">
        <f>COUNTIF(tData[BezoekLangStart],"&lt;"&amp;($A16206+1/24))-COUNTIF(tData[BezoekLangEind],"&lt;="&amp;$A16206)</f>
        <v/>
      </c>
      <c r="G16206" s="15">
        <f>IF($D16206=1,$B16206*100+$C16206,-1)</f>
        <v/>
      </c>
      <c r="H16206" s="15">
        <f>IF($D16206=1,$B16206,-1)</f>
        <v/>
      </c>
      <c r="I16206" s="15">
        <f>IF($D16206=1,$C16206,-1)</f>
        <v/>
      </c>
    </row>
    <row r="16207">
      <c r="A16207" s="33" t="n">
        <v>45967.16666666666</v>
      </c>
      <c r="B16207" s="15">
        <f>WEEKDAY($A16207,2)</f>
        <v/>
      </c>
      <c r="C16207" s="15">
        <f>HOUR($A16207)</f>
        <v/>
      </c>
      <c r="D16207" s="15">
        <f>IF(AND($A16207&gt;=Instellingen!$B$6,$A16207&lt;Instellingen!$B$7),1,0)</f>
        <v/>
      </c>
      <c r="E16207" s="15">
        <f>COUNTIF(tData[BezoekStart],"&lt;"&amp;($A16207+1/24))-COUNTIF(tData[BezoekEind],"&lt;="&amp;$A16207)</f>
        <v/>
      </c>
      <c r="F16207" s="15">
        <f>COUNTIF(tData[BezoekLangStart],"&lt;"&amp;($A16207+1/24))-COUNTIF(tData[BezoekLangEind],"&lt;="&amp;$A16207)</f>
        <v/>
      </c>
      <c r="G16207" s="15">
        <f>IF($D16207=1,$B16207*100+$C16207,-1)</f>
        <v/>
      </c>
      <c r="H16207" s="15">
        <f>IF($D16207=1,$B16207,-1)</f>
        <v/>
      </c>
      <c r="I16207" s="15">
        <f>IF($D16207=1,$C16207,-1)</f>
        <v/>
      </c>
    </row>
    <row r="16208">
      <c r="A16208" s="33" t="n">
        <v>45967.20833333334</v>
      </c>
      <c r="B16208" s="15">
        <f>WEEKDAY($A16208,2)</f>
        <v/>
      </c>
      <c r="C16208" s="15">
        <f>HOUR($A16208)</f>
        <v/>
      </c>
      <c r="D16208" s="15">
        <f>IF(AND($A16208&gt;=Instellingen!$B$6,$A16208&lt;Instellingen!$B$7),1,0)</f>
        <v/>
      </c>
      <c r="E16208" s="15">
        <f>COUNTIF(tData[BezoekStart],"&lt;"&amp;($A16208+1/24))-COUNTIF(tData[BezoekEind],"&lt;="&amp;$A16208)</f>
        <v/>
      </c>
      <c r="F16208" s="15">
        <f>COUNTIF(tData[BezoekLangStart],"&lt;"&amp;($A16208+1/24))-COUNTIF(tData[BezoekLangEind],"&lt;="&amp;$A16208)</f>
        <v/>
      </c>
      <c r="G16208" s="15">
        <f>IF($D16208=1,$B16208*100+$C16208,-1)</f>
        <v/>
      </c>
      <c r="H16208" s="15">
        <f>IF($D16208=1,$B16208,-1)</f>
        <v/>
      </c>
      <c r="I16208" s="15">
        <f>IF($D16208=1,$C16208,-1)</f>
        <v/>
      </c>
    </row>
    <row r="16209">
      <c r="A16209" s="33" t="n">
        <v>45967.25</v>
      </c>
      <c r="B16209" s="15">
        <f>WEEKDAY($A16209,2)</f>
        <v/>
      </c>
      <c r="C16209" s="15">
        <f>HOUR($A16209)</f>
        <v/>
      </c>
      <c r="D16209" s="15">
        <f>IF(AND($A16209&gt;=Instellingen!$B$6,$A16209&lt;Instellingen!$B$7),1,0)</f>
        <v/>
      </c>
      <c r="E16209" s="15">
        <f>COUNTIF(tData[BezoekStart],"&lt;"&amp;($A16209+1/24))-COUNTIF(tData[BezoekEind],"&lt;="&amp;$A16209)</f>
        <v/>
      </c>
      <c r="F16209" s="15">
        <f>COUNTIF(tData[BezoekLangStart],"&lt;"&amp;($A16209+1/24))-COUNTIF(tData[BezoekLangEind],"&lt;="&amp;$A16209)</f>
        <v/>
      </c>
      <c r="G16209" s="15">
        <f>IF($D16209=1,$B16209*100+$C16209,-1)</f>
        <v/>
      </c>
      <c r="H16209" s="15">
        <f>IF($D16209=1,$B16209,-1)</f>
        <v/>
      </c>
      <c r="I16209" s="15">
        <f>IF($D16209=1,$C16209,-1)</f>
        <v/>
      </c>
    </row>
    <row r="16210">
      <c r="A16210" s="33" t="n">
        <v>45967.29166666666</v>
      </c>
      <c r="B16210" s="15">
        <f>WEEKDAY($A16210,2)</f>
        <v/>
      </c>
      <c r="C16210" s="15">
        <f>HOUR($A16210)</f>
        <v/>
      </c>
      <c r="D16210" s="15">
        <f>IF(AND($A16210&gt;=Instellingen!$B$6,$A16210&lt;Instellingen!$B$7),1,0)</f>
        <v/>
      </c>
      <c r="E16210" s="15">
        <f>COUNTIF(tData[BezoekStart],"&lt;"&amp;($A16210+1/24))-COUNTIF(tData[BezoekEind],"&lt;="&amp;$A16210)</f>
        <v/>
      </c>
      <c r="F16210" s="15">
        <f>COUNTIF(tData[BezoekLangStart],"&lt;"&amp;($A16210+1/24))-COUNTIF(tData[BezoekLangEind],"&lt;="&amp;$A16210)</f>
        <v/>
      </c>
      <c r="G16210" s="15">
        <f>IF($D16210=1,$B16210*100+$C16210,-1)</f>
        <v/>
      </c>
      <c r="H16210" s="15">
        <f>IF($D16210=1,$B16210,-1)</f>
        <v/>
      </c>
      <c r="I16210" s="15">
        <f>IF($D16210=1,$C16210,-1)</f>
        <v/>
      </c>
    </row>
    <row r="16211">
      <c r="A16211" s="33" t="n">
        <v>45967.33333333334</v>
      </c>
      <c r="B16211" s="15">
        <f>WEEKDAY($A16211,2)</f>
        <v/>
      </c>
      <c r="C16211" s="15">
        <f>HOUR($A16211)</f>
        <v/>
      </c>
      <c r="D16211" s="15">
        <f>IF(AND($A16211&gt;=Instellingen!$B$6,$A16211&lt;Instellingen!$B$7),1,0)</f>
        <v/>
      </c>
      <c r="E16211" s="15">
        <f>COUNTIF(tData[BezoekStart],"&lt;"&amp;($A16211+1/24))-COUNTIF(tData[BezoekEind],"&lt;="&amp;$A16211)</f>
        <v/>
      </c>
      <c r="F16211" s="15">
        <f>COUNTIF(tData[BezoekLangStart],"&lt;"&amp;($A16211+1/24))-COUNTIF(tData[BezoekLangEind],"&lt;="&amp;$A16211)</f>
        <v/>
      </c>
      <c r="G16211" s="15">
        <f>IF($D16211=1,$B16211*100+$C16211,-1)</f>
        <v/>
      </c>
      <c r="H16211" s="15">
        <f>IF($D16211=1,$B16211,-1)</f>
        <v/>
      </c>
      <c r="I16211" s="15">
        <f>IF($D16211=1,$C16211,-1)</f>
        <v/>
      </c>
    </row>
    <row r="16212">
      <c r="A16212" s="33" t="n">
        <v>45967.375</v>
      </c>
      <c r="B16212" s="15">
        <f>WEEKDAY($A16212,2)</f>
        <v/>
      </c>
      <c r="C16212" s="15">
        <f>HOUR($A16212)</f>
        <v/>
      </c>
      <c r="D16212" s="15">
        <f>IF(AND($A16212&gt;=Instellingen!$B$6,$A16212&lt;Instellingen!$B$7),1,0)</f>
        <v/>
      </c>
      <c r="E16212" s="15">
        <f>COUNTIF(tData[BezoekStart],"&lt;"&amp;($A16212+1/24))-COUNTIF(tData[BezoekEind],"&lt;="&amp;$A16212)</f>
        <v/>
      </c>
      <c r="F16212" s="15">
        <f>COUNTIF(tData[BezoekLangStart],"&lt;"&amp;($A16212+1/24))-COUNTIF(tData[BezoekLangEind],"&lt;="&amp;$A16212)</f>
        <v/>
      </c>
      <c r="G16212" s="15">
        <f>IF($D16212=1,$B16212*100+$C16212,-1)</f>
        <v/>
      </c>
      <c r="H16212" s="15">
        <f>IF($D16212=1,$B16212,-1)</f>
        <v/>
      </c>
      <c r="I16212" s="15">
        <f>IF($D16212=1,$C16212,-1)</f>
        <v/>
      </c>
    </row>
    <row r="16213">
      <c r="A16213" s="33" t="n">
        <v>45967.41666666666</v>
      </c>
      <c r="B16213" s="15">
        <f>WEEKDAY($A16213,2)</f>
        <v/>
      </c>
      <c r="C16213" s="15">
        <f>HOUR($A16213)</f>
        <v/>
      </c>
      <c r="D16213" s="15">
        <f>IF(AND($A16213&gt;=Instellingen!$B$6,$A16213&lt;Instellingen!$B$7),1,0)</f>
        <v/>
      </c>
      <c r="E16213" s="15">
        <f>COUNTIF(tData[BezoekStart],"&lt;"&amp;($A16213+1/24))-COUNTIF(tData[BezoekEind],"&lt;="&amp;$A16213)</f>
        <v/>
      </c>
      <c r="F16213" s="15">
        <f>COUNTIF(tData[BezoekLangStart],"&lt;"&amp;($A16213+1/24))-COUNTIF(tData[BezoekLangEind],"&lt;="&amp;$A16213)</f>
        <v/>
      </c>
      <c r="G16213" s="15">
        <f>IF($D16213=1,$B16213*100+$C16213,-1)</f>
        <v/>
      </c>
      <c r="H16213" s="15">
        <f>IF($D16213=1,$B16213,-1)</f>
        <v/>
      </c>
      <c r="I16213" s="15">
        <f>IF($D16213=1,$C16213,-1)</f>
        <v/>
      </c>
    </row>
    <row r="16214">
      <c r="A16214" s="33" t="n">
        <v>45967.45833333334</v>
      </c>
      <c r="B16214" s="15">
        <f>WEEKDAY($A16214,2)</f>
        <v/>
      </c>
      <c r="C16214" s="15">
        <f>HOUR($A16214)</f>
        <v/>
      </c>
      <c r="D16214" s="15">
        <f>IF(AND($A16214&gt;=Instellingen!$B$6,$A16214&lt;Instellingen!$B$7),1,0)</f>
        <v/>
      </c>
      <c r="E16214" s="15">
        <f>COUNTIF(tData[BezoekStart],"&lt;"&amp;($A16214+1/24))-COUNTIF(tData[BezoekEind],"&lt;="&amp;$A16214)</f>
        <v/>
      </c>
      <c r="F16214" s="15">
        <f>COUNTIF(tData[BezoekLangStart],"&lt;"&amp;($A16214+1/24))-COUNTIF(tData[BezoekLangEind],"&lt;="&amp;$A16214)</f>
        <v/>
      </c>
      <c r="G16214" s="15">
        <f>IF($D16214=1,$B16214*100+$C16214,-1)</f>
        <v/>
      </c>
      <c r="H16214" s="15">
        <f>IF($D16214=1,$B16214,-1)</f>
        <v/>
      </c>
      <c r="I16214" s="15">
        <f>IF($D16214=1,$C16214,-1)</f>
        <v/>
      </c>
    </row>
    <row r="16215">
      <c r="A16215" s="33" t="n">
        <v>45967.5</v>
      </c>
      <c r="B16215" s="15">
        <f>WEEKDAY($A16215,2)</f>
        <v/>
      </c>
      <c r="C16215" s="15">
        <f>HOUR($A16215)</f>
        <v/>
      </c>
      <c r="D16215" s="15">
        <f>IF(AND($A16215&gt;=Instellingen!$B$6,$A16215&lt;Instellingen!$B$7),1,0)</f>
        <v/>
      </c>
      <c r="E16215" s="15">
        <f>COUNTIF(tData[BezoekStart],"&lt;"&amp;($A16215+1/24))-COUNTIF(tData[BezoekEind],"&lt;="&amp;$A16215)</f>
        <v/>
      </c>
      <c r="F16215" s="15">
        <f>COUNTIF(tData[BezoekLangStart],"&lt;"&amp;($A16215+1/24))-COUNTIF(tData[BezoekLangEind],"&lt;="&amp;$A16215)</f>
        <v/>
      </c>
      <c r="G16215" s="15">
        <f>IF($D16215=1,$B16215*100+$C16215,-1)</f>
        <v/>
      </c>
      <c r="H16215" s="15">
        <f>IF($D16215=1,$B16215,-1)</f>
        <v/>
      </c>
      <c r="I16215" s="15">
        <f>IF($D16215=1,$C16215,-1)</f>
        <v/>
      </c>
    </row>
    <row r="16216">
      <c r="A16216" s="33" t="n">
        <v>45967.54166666666</v>
      </c>
      <c r="B16216" s="15">
        <f>WEEKDAY($A16216,2)</f>
        <v/>
      </c>
      <c r="C16216" s="15">
        <f>HOUR($A16216)</f>
        <v/>
      </c>
      <c r="D16216" s="15">
        <f>IF(AND($A16216&gt;=Instellingen!$B$6,$A16216&lt;Instellingen!$B$7),1,0)</f>
        <v/>
      </c>
      <c r="E16216" s="15">
        <f>COUNTIF(tData[BezoekStart],"&lt;"&amp;($A16216+1/24))-COUNTIF(tData[BezoekEind],"&lt;="&amp;$A16216)</f>
        <v/>
      </c>
      <c r="F16216" s="15">
        <f>COUNTIF(tData[BezoekLangStart],"&lt;"&amp;($A16216+1/24))-COUNTIF(tData[BezoekLangEind],"&lt;="&amp;$A16216)</f>
        <v/>
      </c>
      <c r="G16216" s="15">
        <f>IF($D16216=1,$B16216*100+$C16216,-1)</f>
        <v/>
      </c>
      <c r="H16216" s="15">
        <f>IF($D16216=1,$B16216,-1)</f>
        <v/>
      </c>
      <c r="I16216" s="15">
        <f>IF($D16216=1,$C16216,-1)</f>
        <v/>
      </c>
    </row>
    <row r="16217">
      <c r="A16217" s="33" t="n">
        <v>45967.58333333334</v>
      </c>
      <c r="B16217" s="15">
        <f>WEEKDAY($A16217,2)</f>
        <v/>
      </c>
      <c r="C16217" s="15">
        <f>HOUR($A16217)</f>
        <v/>
      </c>
      <c r="D16217" s="15">
        <f>IF(AND($A16217&gt;=Instellingen!$B$6,$A16217&lt;Instellingen!$B$7),1,0)</f>
        <v/>
      </c>
      <c r="E16217" s="15">
        <f>COUNTIF(tData[BezoekStart],"&lt;"&amp;($A16217+1/24))-COUNTIF(tData[BezoekEind],"&lt;="&amp;$A16217)</f>
        <v/>
      </c>
      <c r="F16217" s="15">
        <f>COUNTIF(tData[BezoekLangStart],"&lt;"&amp;($A16217+1/24))-COUNTIF(tData[BezoekLangEind],"&lt;="&amp;$A16217)</f>
        <v/>
      </c>
      <c r="G16217" s="15">
        <f>IF($D16217=1,$B16217*100+$C16217,-1)</f>
        <v/>
      </c>
      <c r="H16217" s="15">
        <f>IF($D16217=1,$B16217,-1)</f>
        <v/>
      </c>
      <c r="I16217" s="15">
        <f>IF($D16217=1,$C16217,-1)</f>
        <v/>
      </c>
    </row>
    <row r="16218">
      <c r="A16218" s="33" t="n">
        <v>45967.625</v>
      </c>
      <c r="B16218" s="15">
        <f>WEEKDAY($A16218,2)</f>
        <v/>
      </c>
      <c r="C16218" s="15">
        <f>HOUR($A16218)</f>
        <v/>
      </c>
      <c r="D16218" s="15">
        <f>IF(AND($A16218&gt;=Instellingen!$B$6,$A16218&lt;Instellingen!$B$7),1,0)</f>
        <v/>
      </c>
      <c r="E16218" s="15">
        <f>COUNTIF(tData[BezoekStart],"&lt;"&amp;($A16218+1/24))-COUNTIF(tData[BezoekEind],"&lt;="&amp;$A16218)</f>
        <v/>
      </c>
      <c r="F16218" s="15">
        <f>COUNTIF(tData[BezoekLangStart],"&lt;"&amp;($A16218+1/24))-COUNTIF(tData[BezoekLangEind],"&lt;="&amp;$A16218)</f>
        <v/>
      </c>
      <c r="G16218" s="15">
        <f>IF($D16218=1,$B16218*100+$C16218,-1)</f>
        <v/>
      </c>
      <c r="H16218" s="15">
        <f>IF($D16218=1,$B16218,-1)</f>
        <v/>
      </c>
      <c r="I16218" s="15">
        <f>IF($D16218=1,$C16218,-1)</f>
        <v/>
      </c>
    </row>
    <row r="16219">
      <c r="A16219" s="33" t="n">
        <v>45967.66666666666</v>
      </c>
      <c r="B16219" s="15">
        <f>WEEKDAY($A16219,2)</f>
        <v/>
      </c>
      <c r="C16219" s="15">
        <f>HOUR($A16219)</f>
        <v/>
      </c>
      <c r="D16219" s="15">
        <f>IF(AND($A16219&gt;=Instellingen!$B$6,$A16219&lt;Instellingen!$B$7),1,0)</f>
        <v/>
      </c>
      <c r="E16219" s="15">
        <f>COUNTIF(tData[BezoekStart],"&lt;"&amp;($A16219+1/24))-COUNTIF(tData[BezoekEind],"&lt;="&amp;$A16219)</f>
        <v/>
      </c>
      <c r="F16219" s="15">
        <f>COUNTIF(tData[BezoekLangStart],"&lt;"&amp;($A16219+1/24))-COUNTIF(tData[BezoekLangEind],"&lt;="&amp;$A16219)</f>
        <v/>
      </c>
      <c r="G16219" s="15">
        <f>IF($D16219=1,$B16219*100+$C16219,-1)</f>
        <v/>
      </c>
      <c r="H16219" s="15">
        <f>IF($D16219=1,$B16219,-1)</f>
        <v/>
      </c>
      <c r="I16219" s="15">
        <f>IF($D16219=1,$C16219,-1)</f>
        <v/>
      </c>
    </row>
    <row r="16220">
      <c r="A16220" s="33" t="n">
        <v>45967.70833333334</v>
      </c>
      <c r="B16220" s="15">
        <f>WEEKDAY($A16220,2)</f>
        <v/>
      </c>
      <c r="C16220" s="15">
        <f>HOUR($A16220)</f>
        <v/>
      </c>
      <c r="D16220" s="15">
        <f>IF(AND($A16220&gt;=Instellingen!$B$6,$A16220&lt;Instellingen!$B$7),1,0)</f>
        <v/>
      </c>
      <c r="E16220" s="15">
        <f>COUNTIF(tData[BezoekStart],"&lt;"&amp;($A16220+1/24))-COUNTIF(tData[BezoekEind],"&lt;="&amp;$A16220)</f>
        <v/>
      </c>
      <c r="F16220" s="15">
        <f>COUNTIF(tData[BezoekLangStart],"&lt;"&amp;($A16220+1/24))-COUNTIF(tData[BezoekLangEind],"&lt;="&amp;$A16220)</f>
        <v/>
      </c>
      <c r="G16220" s="15">
        <f>IF($D16220=1,$B16220*100+$C16220,-1)</f>
        <v/>
      </c>
      <c r="H16220" s="15">
        <f>IF($D16220=1,$B16220,-1)</f>
        <v/>
      </c>
      <c r="I16220" s="15">
        <f>IF($D16220=1,$C16220,-1)</f>
        <v/>
      </c>
    </row>
    <row r="16221">
      <c r="A16221" s="33" t="n">
        <v>45967.75</v>
      </c>
      <c r="B16221" s="15">
        <f>WEEKDAY($A16221,2)</f>
        <v/>
      </c>
      <c r="C16221" s="15">
        <f>HOUR($A16221)</f>
        <v/>
      </c>
      <c r="D16221" s="15">
        <f>IF(AND($A16221&gt;=Instellingen!$B$6,$A16221&lt;Instellingen!$B$7),1,0)</f>
        <v/>
      </c>
      <c r="E16221" s="15">
        <f>COUNTIF(tData[BezoekStart],"&lt;"&amp;($A16221+1/24))-COUNTIF(tData[BezoekEind],"&lt;="&amp;$A16221)</f>
        <v/>
      </c>
      <c r="F16221" s="15">
        <f>COUNTIF(tData[BezoekLangStart],"&lt;"&amp;($A16221+1/24))-COUNTIF(tData[BezoekLangEind],"&lt;="&amp;$A16221)</f>
        <v/>
      </c>
      <c r="G16221" s="15">
        <f>IF($D16221=1,$B16221*100+$C16221,-1)</f>
        <v/>
      </c>
      <c r="H16221" s="15">
        <f>IF($D16221=1,$B16221,-1)</f>
        <v/>
      </c>
      <c r="I16221" s="15">
        <f>IF($D16221=1,$C16221,-1)</f>
        <v/>
      </c>
    </row>
    <row r="16222">
      <c r="A16222" s="33" t="n">
        <v>45967.79166666666</v>
      </c>
      <c r="B16222" s="15">
        <f>WEEKDAY($A16222,2)</f>
        <v/>
      </c>
      <c r="C16222" s="15">
        <f>HOUR($A16222)</f>
        <v/>
      </c>
      <c r="D16222" s="15">
        <f>IF(AND($A16222&gt;=Instellingen!$B$6,$A16222&lt;Instellingen!$B$7),1,0)</f>
        <v/>
      </c>
      <c r="E16222" s="15">
        <f>COUNTIF(tData[BezoekStart],"&lt;"&amp;($A16222+1/24))-COUNTIF(tData[BezoekEind],"&lt;="&amp;$A16222)</f>
        <v/>
      </c>
      <c r="F16222" s="15">
        <f>COUNTIF(tData[BezoekLangStart],"&lt;"&amp;($A16222+1/24))-COUNTIF(tData[BezoekLangEind],"&lt;="&amp;$A16222)</f>
        <v/>
      </c>
      <c r="G16222" s="15">
        <f>IF($D16222=1,$B16222*100+$C16222,-1)</f>
        <v/>
      </c>
      <c r="H16222" s="15">
        <f>IF($D16222=1,$B16222,-1)</f>
        <v/>
      </c>
      <c r="I16222" s="15">
        <f>IF($D16222=1,$C16222,-1)</f>
        <v/>
      </c>
    </row>
    <row r="16223">
      <c r="A16223" s="33" t="n">
        <v>45967.83333333334</v>
      </c>
      <c r="B16223" s="15">
        <f>WEEKDAY($A16223,2)</f>
        <v/>
      </c>
      <c r="C16223" s="15">
        <f>HOUR($A16223)</f>
        <v/>
      </c>
      <c r="D16223" s="15">
        <f>IF(AND($A16223&gt;=Instellingen!$B$6,$A16223&lt;Instellingen!$B$7),1,0)</f>
        <v/>
      </c>
      <c r="E16223" s="15">
        <f>COUNTIF(tData[BezoekStart],"&lt;"&amp;($A16223+1/24))-COUNTIF(tData[BezoekEind],"&lt;="&amp;$A16223)</f>
        <v/>
      </c>
      <c r="F16223" s="15">
        <f>COUNTIF(tData[BezoekLangStart],"&lt;"&amp;($A16223+1/24))-COUNTIF(tData[BezoekLangEind],"&lt;="&amp;$A16223)</f>
        <v/>
      </c>
      <c r="G16223" s="15">
        <f>IF($D16223=1,$B16223*100+$C16223,-1)</f>
        <v/>
      </c>
      <c r="H16223" s="15">
        <f>IF($D16223=1,$B16223,-1)</f>
        <v/>
      </c>
      <c r="I16223" s="15">
        <f>IF($D16223=1,$C16223,-1)</f>
        <v/>
      </c>
    </row>
    <row r="16224">
      <c r="A16224" s="33" t="n">
        <v>45967.875</v>
      </c>
      <c r="B16224" s="15">
        <f>WEEKDAY($A16224,2)</f>
        <v/>
      </c>
      <c r="C16224" s="15">
        <f>HOUR($A16224)</f>
        <v/>
      </c>
      <c r="D16224" s="15">
        <f>IF(AND($A16224&gt;=Instellingen!$B$6,$A16224&lt;Instellingen!$B$7),1,0)</f>
        <v/>
      </c>
      <c r="E16224" s="15">
        <f>COUNTIF(tData[BezoekStart],"&lt;"&amp;($A16224+1/24))-COUNTIF(tData[BezoekEind],"&lt;="&amp;$A16224)</f>
        <v/>
      </c>
      <c r="F16224" s="15">
        <f>COUNTIF(tData[BezoekLangStart],"&lt;"&amp;($A16224+1/24))-COUNTIF(tData[BezoekLangEind],"&lt;="&amp;$A16224)</f>
        <v/>
      </c>
      <c r="G16224" s="15">
        <f>IF($D16224=1,$B16224*100+$C16224,-1)</f>
        <v/>
      </c>
      <c r="H16224" s="15">
        <f>IF($D16224=1,$B16224,-1)</f>
        <v/>
      </c>
      <c r="I16224" s="15">
        <f>IF($D16224=1,$C16224,-1)</f>
        <v/>
      </c>
    </row>
    <row r="16225">
      <c r="A16225" s="33" t="n">
        <v>45967.91666666666</v>
      </c>
      <c r="B16225" s="15">
        <f>WEEKDAY($A16225,2)</f>
        <v/>
      </c>
      <c r="C16225" s="15">
        <f>HOUR($A16225)</f>
        <v/>
      </c>
      <c r="D16225" s="15">
        <f>IF(AND($A16225&gt;=Instellingen!$B$6,$A16225&lt;Instellingen!$B$7),1,0)</f>
        <v/>
      </c>
      <c r="E16225" s="15">
        <f>COUNTIF(tData[BezoekStart],"&lt;"&amp;($A16225+1/24))-COUNTIF(tData[BezoekEind],"&lt;="&amp;$A16225)</f>
        <v/>
      </c>
      <c r="F16225" s="15">
        <f>COUNTIF(tData[BezoekLangStart],"&lt;"&amp;($A16225+1/24))-COUNTIF(tData[BezoekLangEind],"&lt;="&amp;$A16225)</f>
        <v/>
      </c>
      <c r="G16225" s="15">
        <f>IF($D16225=1,$B16225*100+$C16225,-1)</f>
        <v/>
      </c>
      <c r="H16225" s="15">
        <f>IF($D16225=1,$B16225,-1)</f>
        <v/>
      </c>
      <c r="I16225" s="15">
        <f>IF($D16225=1,$C16225,-1)</f>
        <v/>
      </c>
    </row>
    <row r="16226">
      <c r="A16226" s="33" t="n">
        <v>45967.95833333334</v>
      </c>
      <c r="B16226" s="15">
        <f>WEEKDAY($A16226,2)</f>
        <v/>
      </c>
      <c r="C16226" s="15">
        <f>HOUR($A16226)</f>
        <v/>
      </c>
      <c r="D16226" s="15">
        <f>IF(AND($A16226&gt;=Instellingen!$B$6,$A16226&lt;Instellingen!$B$7),1,0)</f>
        <v/>
      </c>
      <c r="E16226" s="15">
        <f>COUNTIF(tData[BezoekStart],"&lt;"&amp;($A16226+1/24))-COUNTIF(tData[BezoekEind],"&lt;="&amp;$A16226)</f>
        <v/>
      </c>
      <c r="F16226" s="15">
        <f>COUNTIF(tData[BezoekLangStart],"&lt;"&amp;($A16226+1/24))-COUNTIF(tData[BezoekLangEind],"&lt;="&amp;$A16226)</f>
        <v/>
      </c>
      <c r="G16226" s="15">
        <f>IF($D16226=1,$B16226*100+$C16226,-1)</f>
        <v/>
      </c>
      <c r="H16226" s="15">
        <f>IF($D16226=1,$B16226,-1)</f>
        <v/>
      </c>
      <c r="I16226" s="15">
        <f>IF($D16226=1,$C16226,-1)</f>
        <v/>
      </c>
    </row>
    <row r="16227">
      <c r="A16227" s="33" t="n">
        <v>45968</v>
      </c>
      <c r="B16227" s="15">
        <f>WEEKDAY($A16227,2)</f>
        <v/>
      </c>
      <c r="C16227" s="15">
        <f>HOUR($A16227)</f>
        <v/>
      </c>
      <c r="D16227" s="15">
        <f>IF(AND($A16227&gt;=Instellingen!$B$6,$A16227&lt;Instellingen!$B$7),1,0)</f>
        <v/>
      </c>
      <c r="E16227" s="15">
        <f>COUNTIF(tData[BezoekStart],"&lt;"&amp;($A16227+1/24))-COUNTIF(tData[BezoekEind],"&lt;="&amp;$A16227)</f>
        <v/>
      </c>
      <c r="F16227" s="15">
        <f>COUNTIF(tData[BezoekLangStart],"&lt;"&amp;($A16227+1/24))-COUNTIF(tData[BezoekLangEind],"&lt;="&amp;$A16227)</f>
        <v/>
      </c>
      <c r="G16227" s="15">
        <f>IF($D16227=1,$B16227*100+$C16227,-1)</f>
        <v/>
      </c>
      <c r="H16227" s="15">
        <f>IF($D16227=1,$B16227,-1)</f>
        <v/>
      </c>
      <c r="I16227" s="15">
        <f>IF($D16227=1,$C16227,-1)</f>
        <v/>
      </c>
    </row>
    <row r="16228">
      <c r="A16228" s="33" t="n">
        <v>45968.04166666666</v>
      </c>
      <c r="B16228" s="15">
        <f>WEEKDAY($A16228,2)</f>
        <v/>
      </c>
      <c r="C16228" s="15">
        <f>HOUR($A16228)</f>
        <v/>
      </c>
      <c r="D16228" s="15">
        <f>IF(AND($A16228&gt;=Instellingen!$B$6,$A16228&lt;Instellingen!$B$7),1,0)</f>
        <v/>
      </c>
      <c r="E16228" s="15">
        <f>COUNTIF(tData[BezoekStart],"&lt;"&amp;($A16228+1/24))-COUNTIF(tData[BezoekEind],"&lt;="&amp;$A16228)</f>
        <v/>
      </c>
      <c r="F16228" s="15">
        <f>COUNTIF(tData[BezoekLangStart],"&lt;"&amp;($A16228+1/24))-COUNTIF(tData[BezoekLangEind],"&lt;="&amp;$A16228)</f>
        <v/>
      </c>
      <c r="G16228" s="15">
        <f>IF($D16228=1,$B16228*100+$C16228,-1)</f>
        <v/>
      </c>
      <c r="H16228" s="15">
        <f>IF($D16228=1,$B16228,-1)</f>
        <v/>
      </c>
      <c r="I16228" s="15">
        <f>IF($D16228=1,$C16228,-1)</f>
        <v/>
      </c>
    </row>
    <row r="16229">
      <c r="A16229" s="33" t="n">
        <v>45968.08333333334</v>
      </c>
      <c r="B16229" s="15">
        <f>WEEKDAY($A16229,2)</f>
        <v/>
      </c>
      <c r="C16229" s="15">
        <f>HOUR($A16229)</f>
        <v/>
      </c>
      <c r="D16229" s="15">
        <f>IF(AND($A16229&gt;=Instellingen!$B$6,$A16229&lt;Instellingen!$B$7),1,0)</f>
        <v/>
      </c>
      <c r="E16229" s="15">
        <f>COUNTIF(tData[BezoekStart],"&lt;"&amp;($A16229+1/24))-COUNTIF(tData[BezoekEind],"&lt;="&amp;$A16229)</f>
        <v/>
      </c>
      <c r="F16229" s="15">
        <f>COUNTIF(tData[BezoekLangStart],"&lt;"&amp;($A16229+1/24))-COUNTIF(tData[BezoekLangEind],"&lt;="&amp;$A16229)</f>
        <v/>
      </c>
      <c r="G16229" s="15">
        <f>IF($D16229=1,$B16229*100+$C16229,-1)</f>
        <v/>
      </c>
      <c r="H16229" s="15">
        <f>IF($D16229=1,$B16229,-1)</f>
        <v/>
      </c>
      <c r="I16229" s="15">
        <f>IF($D16229=1,$C16229,-1)</f>
        <v/>
      </c>
    </row>
    <row r="16230">
      <c r="A16230" s="33" t="n">
        <v>45968.125</v>
      </c>
      <c r="B16230" s="15">
        <f>WEEKDAY($A16230,2)</f>
        <v/>
      </c>
      <c r="C16230" s="15">
        <f>HOUR($A16230)</f>
        <v/>
      </c>
      <c r="D16230" s="15">
        <f>IF(AND($A16230&gt;=Instellingen!$B$6,$A16230&lt;Instellingen!$B$7),1,0)</f>
        <v/>
      </c>
      <c r="E16230" s="15">
        <f>COUNTIF(tData[BezoekStart],"&lt;"&amp;($A16230+1/24))-COUNTIF(tData[BezoekEind],"&lt;="&amp;$A16230)</f>
        <v/>
      </c>
      <c r="F16230" s="15">
        <f>COUNTIF(tData[BezoekLangStart],"&lt;"&amp;($A16230+1/24))-COUNTIF(tData[BezoekLangEind],"&lt;="&amp;$A16230)</f>
        <v/>
      </c>
      <c r="G16230" s="15">
        <f>IF($D16230=1,$B16230*100+$C16230,-1)</f>
        <v/>
      </c>
      <c r="H16230" s="15">
        <f>IF($D16230=1,$B16230,-1)</f>
        <v/>
      </c>
      <c r="I16230" s="15">
        <f>IF($D16230=1,$C16230,-1)</f>
        <v/>
      </c>
    </row>
    <row r="16231">
      <c r="A16231" s="33" t="n">
        <v>45968.16666666666</v>
      </c>
      <c r="B16231" s="15">
        <f>WEEKDAY($A16231,2)</f>
        <v/>
      </c>
      <c r="C16231" s="15">
        <f>HOUR($A16231)</f>
        <v/>
      </c>
      <c r="D16231" s="15">
        <f>IF(AND($A16231&gt;=Instellingen!$B$6,$A16231&lt;Instellingen!$B$7),1,0)</f>
        <v/>
      </c>
      <c r="E16231" s="15">
        <f>COUNTIF(tData[BezoekStart],"&lt;"&amp;($A16231+1/24))-COUNTIF(tData[BezoekEind],"&lt;="&amp;$A16231)</f>
        <v/>
      </c>
      <c r="F16231" s="15">
        <f>COUNTIF(tData[BezoekLangStart],"&lt;"&amp;($A16231+1/24))-COUNTIF(tData[BezoekLangEind],"&lt;="&amp;$A16231)</f>
        <v/>
      </c>
      <c r="G16231" s="15">
        <f>IF($D16231=1,$B16231*100+$C16231,-1)</f>
        <v/>
      </c>
      <c r="H16231" s="15">
        <f>IF($D16231=1,$B16231,-1)</f>
        <v/>
      </c>
      <c r="I16231" s="15">
        <f>IF($D16231=1,$C16231,-1)</f>
        <v/>
      </c>
    </row>
    <row r="16232">
      <c r="A16232" s="33" t="n">
        <v>45968.20833333334</v>
      </c>
      <c r="B16232" s="15">
        <f>WEEKDAY($A16232,2)</f>
        <v/>
      </c>
      <c r="C16232" s="15">
        <f>HOUR($A16232)</f>
        <v/>
      </c>
      <c r="D16232" s="15">
        <f>IF(AND($A16232&gt;=Instellingen!$B$6,$A16232&lt;Instellingen!$B$7),1,0)</f>
        <v/>
      </c>
      <c r="E16232" s="15">
        <f>COUNTIF(tData[BezoekStart],"&lt;"&amp;($A16232+1/24))-COUNTIF(tData[BezoekEind],"&lt;="&amp;$A16232)</f>
        <v/>
      </c>
      <c r="F16232" s="15">
        <f>COUNTIF(tData[BezoekLangStart],"&lt;"&amp;($A16232+1/24))-COUNTIF(tData[BezoekLangEind],"&lt;="&amp;$A16232)</f>
        <v/>
      </c>
      <c r="G16232" s="15">
        <f>IF($D16232=1,$B16232*100+$C16232,-1)</f>
        <v/>
      </c>
      <c r="H16232" s="15">
        <f>IF($D16232=1,$B16232,-1)</f>
        <v/>
      </c>
      <c r="I16232" s="15">
        <f>IF($D16232=1,$C16232,-1)</f>
        <v/>
      </c>
    </row>
    <row r="16233">
      <c r="A16233" s="33" t="n">
        <v>45968.25</v>
      </c>
      <c r="B16233" s="15">
        <f>WEEKDAY($A16233,2)</f>
        <v/>
      </c>
      <c r="C16233" s="15">
        <f>HOUR($A16233)</f>
        <v/>
      </c>
      <c r="D16233" s="15">
        <f>IF(AND($A16233&gt;=Instellingen!$B$6,$A16233&lt;Instellingen!$B$7),1,0)</f>
        <v/>
      </c>
      <c r="E16233" s="15">
        <f>COUNTIF(tData[BezoekStart],"&lt;"&amp;($A16233+1/24))-COUNTIF(tData[BezoekEind],"&lt;="&amp;$A16233)</f>
        <v/>
      </c>
      <c r="F16233" s="15">
        <f>COUNTIF(tData[BezoekLangStart],"&lt;"&amp;($A16233+1/24))-COUNTIF(tData[BezoekLangEind],"&lt;="&amp;$A16233)</f>
        <v/>
      </c>
      <c r="G16233" s="15">
        <f>IF($D16233=1,$B16233*100+$C16233,-1)</f>
        <v/>
      </c>
      <c r="H16233" s="15">
        <f>IF($D16233=1,$B16233,-1)</f>
        <v/>
      </c>
      <c r="I16233" s="15">
        <f>IF($D16233=1,$C16233,-1)</f>
        <v/>
      </c>
    </row>
    <row r="16234">
      <c r="A16234" s="33" t="n">
        <v>45968.29166666666</v>
      </c>
      <c r="B16234" s="15">
        <f>WEEKDAY($A16234,2)</f>
        <v/>
      </c>
      <c r="C16234" s="15">
        <f>HOUR($A16234)</f>
        <v/>
      </c>
      <c r="D16234" s="15">
        <f>IF(AND($A16234&gt;=Instellingen!$B$6,$A16234&lt;Instellingen!$B$7),1,0)</f>
        <v/>
      </c>
      <c r="E16234" s="15">
        <f>COUNTIF(tData[BezoekStart],"&lt;"&amp;($A16234+1/24))-COUNTIF(tData[BezoekEind],"&lt;="&amp;$A16234)</f>
        <v/>
      </c>
      <c r="F16234" s="15">
        <f>COUNTIF(tData[BezoekLangStart],"&lt;"&amp;($A16234+1/24))-COUNTIF(tData[BezoekLangEind],"&lt;="&amp;$A16234)</f>
        <v/>
      </c>
      <c r="G16234" s="15">
        <f>IF($D16234=1,$B16234*100+$C16234,-1)</f>
        <v/>
      </c>
      <c r="H16234" s="15">
        <f>IF($D16234=1,$B16234,-1)</f>
        <v/>
      </c>
      <c r="I16234" s="15">
        <f>IF($D16234=1,$C16234,-1)</f>
        <v/>
      </c>
    </row>
    <row r="16235">
      <c r="A16235" s="33" t="n">
        <v>45968.33333333334</v>
      </c>
      <c r="B16235" s="15">
        <f>WEEKDAY($A16235,2)</f>
        <v/>
      </c>
      <c r="C16235" s="15">
        <f>HOUR($A16235)</f>
        <v/>
      </c>
      <c r="D16235" s="15">
        <f>IF(AND($A16235&gt;=Instellingen!$B$6,$A16235&lt;Instellingen!$B$7),1,0)</f>
        <v/>
      </c>
      <c r="E16235" s="15">
        <f>COUNTIF(tData[BezoekStart],"&lt;"&amp;($A16235+1/24))-COUNTIF(tData[BezoekEind],"&lt;="&amp;$A16235)</f>
        <v/>
      </c>
      <c r="F16235" s="15">
        <f>COUNTIF(tData[BezoekLangStart],"&lt;"&amp;($A16235+1/24))-COUNTIF(tData[BezoekLangEind],"&lt;="&amp;$A16235)</f>
        <v/>
      </c>
      <c r="G16235" s="15">
        <f>IF($D16235=1,$B16235*100+$C16235,-1)</f>
        <v/>
      </c>
      <c r="H16235" s="15">
        <f>IF($D16235=1,$B16235,-1)</f>
        <v/>
      </c>
      <c r="I16235" s="15">
        <f>IF($D16235=1,$C16235,-1)</f>
        <v/>
      </c>
    </row>
    <row r="16236">
      <c r="A16236" s="33" t="n">
        <v>45968.375</v>
      </c>
      <c r="B16236" s="15">
        <f>WEEKDAY($A16236,2)</f>
        <v/>
      </c>
      <c r="C16236" s="15">
        <f>HOUR($A16236)</f>
        <v/>
      </c>
      <c r="D16236" s="15">
        <f>IF(AND($A16236&gt;=Instellingen!$B$6,$A16236&lt;Instellingen!$B$7),1,0)</f>
        <v/>
      </c>
      <c r="E16236" s="15">
        <f>COUNTIF(tData[BezoekStart],"&lt;"&amp;($A16236+1/24))-COUNTIF(tData[BezoekEind],"&lt;="&amp;$A16236)</f>
        <v/>
      </c>
      <c r="F16236" s="15">
        <f>COUNTIF(tData[BezoekLangStart],"&lt;"&amp;($A16236+1/24))-COUNTIF(tData[BezoekLangEind],"&lt;="&amp;$A16236)</f>
        <v/>
      </c>
      <c r="G16236" s="15">
        <f>IF($D16236=1,$B16236*100+$C16236,-1)</f>
        <v/>
      </c>
      <c r="H16236" s="15">
        <f>IF($D16236=1,$B16236,-1)</f>
        <v/>
      </c>
      <c r="I16236" s="15">
        <f>IF($D16236=1,$C16236,-1)</f>
        <v/>
      </c>
    </row>
    <row r="16237">
      <c r="A16237" s="33" t="n">
        <v>45968.41666666666</v>
      </c>
      <c r="B16237" s="15">
        <f>WEEKDAY($A16237,2)</f>
        <v/>
      </c>
      <c r="C16237" s="15">
        <f>HOUR($A16237)</f>
        <v/>
      </c>
      <c r="D16237" s="15">
        <f>IF(AND($A16237&gt;=Instellingen!$B$6,$A16237&lt;Instellingen!$B$7),1,0)</f>
        <v/>
      </c>
      <c r="E16237" s="15">
        <f>COUNTIF(tData[BezoekStart],"&lt;"&amp;($A16237+1/24))-COUNTIF(tData[BezoekEind],"&lt;="&amp;$A16237)</f>
        <v/>
      </c>
      <c r="F16237" s="15">
        <f>COUNTIF(tData[BezoekLangStart],"&lt;"&amp;($A16237+1/24))-COUNTIF(tData[BezoekLangEind],"&lt;="&amp;$A16237)</f>
        <v/>
      </c>
      <c r="G16237" s="15">
        <f>IF($D16237=1,$B16237*100+$C16237,-1)</f>
        <v/>
      </c>
      <c r="H16237" s="15">
        <f>IF($D16237=1,$B16237,-1)</f>
        <v/>
      </c>
      <c r="I16237" s="15">
        <f>IF($D16237=1,$C16237,-1)</f>
        <v/>
      </c>
    </row>
    <row r="16238">
      <c r="A16238" s="33" t="n">
        <v>45968.45833333334</v>
      </c>
      <c r="B16238" s="15">
        <f>WEEKDAY($A16238,2)</f>
        <v/>
      </c>
      <c r="C16238" s="15">
        <f>HOUR($A16238)</f>
        <v/>
      </c>
      <c r="D16238" s="15">
        <f>IF(AND($A16238&gt;=Instellingen!$B$6,$A16238&lt;Instellingen!$B$7),1,0)</f>
        <v/>
      </c>
      <c r="E16238" s="15">
        <f>COUNTIF(tData[BezoekStart],"&lt;"&amp;($A16238+1/24))-COUNTIF(tData[BezoekEind],"&lt;="&amp;$A16238)</f>
        <v/>
      </c>
      <c r="F16238" s="15">
        <f>COUNTIF(tData[BezoekLangStart],"&lt;"&amp;($A16238+1/24))-COUNTIF(tData[BezoekLangEind],"&lt;="&amp;$A16238)</f>
        <v/>
      </c>
      <c r="G16238" s="15">
        <f>IF($D16238=1,$B16238*100+$C16238,-1)</f>
        <v/>
      </c>
      <c r="H16238" s="15">
        <f>IF($D16238=1,$B16238,-1)</f>
        <v/>
      </c>
      <c r="I16238" s="15">
        <f>IF($D16238=1,$C16238,-1)</f>
        <v/>
      </c>
    </row>
    <row r="16239">
      <c r="A16239" s="33" t="n">
        <v>45968.5</v>
      </c>
      <c r="B16239" s="15">
        <f>WEEKDAY($A16239,2)</f>
        <v/>
      </c>
      <c r="C16239" s="15">
        <f>HOUR($A16239)</f>
        <v/>
      </c>
      <c r="D16239" s="15">
        <f>IF(AND($A16239&gt;=Instellingen!$B$6,$A16239&lt;Instellingen!$B$7),1,0)</f>
        <v/>
      </c>
      <c r="E16239" s="15">
        <f>COUNTIF(tData[BezoekStart],"&lt;"&amp;($A16239+1/24))-COUNTIF(tData[BezoekEind],"&lt;="&amp;$A16239)</f>
        <v/>
      </c>
      <c r="F16239" s="15">
        <f>COUNTIF(tData[BezoekLangStart],"&lt;"&amp;($A16239+1/24))-COUNTIF(tData[BezoekLangEind],"&lt;="&amp;$A16239)</f>
        <v/>
      </c>
      <c r="G16239" s="15">
        <f>IF($D16239=1,$B16239*100+$C16239,-1)</f>
        <v/>
      </c>
      <c r="H16239" s="15">
        <f>IF($D16239=1,$B16239,-1)</f>
        <v/>
      </c>
      <c r="I16239" s="15">
        <f>IF($D16239=1,$C16239,-1)</f>
        <v/>
      </c>
    </row>
    <row r="16240">
      <c r="A16240" s="33" t="n">
        <v>45968.54166666666</v>
      </c>
      <c r="B16240" s="15">
        <f>WEEKDAY($A16240,2)</f>
        <v/>
      </c>
      <c r="C16240" s="15">
        <f>HOUR($A16240)</f>
        <v/>
      </c>
      <c r="D16240" s="15">
        <f>IF(AND($A16240&gt;=Instellingen!$B$6,$A16240&lt;Instellingen!$B$7),1,0)</f>
        <v/>
      </c>
      <c r="E16240" s="15">
        <f>COUNTIF(tData[BezoekStart],"&lt;"&amp;($A16240+1/24))-COUNTIF(tData[BezoekEind],"&lt;="&amp;$A16240)</f>
        <v/>
      </c>
      <c r="F16240" s="15">
        <f>COUNTIF(tData[BezoekLangStart],"&lt;"&amp;($A16240+1/24))-COUNTIF(tData[BezoekLangEind],"&lt;="&amp;$A16240)</f>
        <v/>
      </c>
      <c r="G16240" s="15">
        <f>IF($D16240=1,$B16240*100+$C16240,-1)</f>
        <v/>
      </c>
      <c r="H16240" s="15">
        <f>IF($D16240=1,$B16240,-1)</f>
        <v/>
      </c>
      <c r="I16240" s="15">
        <f>IF($D16240=1,$C16240,-1)</f>
        <v/>
      </c>
    </row>
    <row r="16241">
      <c r="A16241" s="33" t="n">
        <v>45968.58333333334</v>
      </c>
      <c r="B16241" s="15">
        <f>WEEKDAY($A16241,2)</f>
        <v/>
      </c>
      <c r="C16241" s="15">
        <f>HOUR($A16241)</f>
        <v/>
      </c>
      <c r="D16241" s="15">
        <f>IF(AND($A16241&gt;=Instellingen!$B$6,$A16241&lt;Instellingen!$B$7),1,0)</f>
        <v/>
      </c>
      <c r="E16241" s="15">
        <f>COUNTIF(tData[BezoekStart],"&lt;"&amp;($A16241+1/24))-COUNTIF(tData[BezoekEind],"&lt;="&amp;$A16241)</f>
        <v/>
      </c>
      <c r="F16241" s="15">
        <f>COUNTIF(tData[BezoekLangStart],"&lt;"&amp;($A16241+1/24))-COUNTIF(tData[BezoekLangEind],"&lt;="&amp;$A16241)</f>
        <v/>
      </c>
      <c r="G16241" s="15">
        <f>IF($D16241=1,$B16241*100+$C16241,-1)</f>
        <v/>
      </c>
      <c r="H16241" s="15">
        <f>IF($D16241=1,$B16241,-1)</f>
        <v/>
      </c>
      <c r="I16241" s="15">
        <f>IF($D16241=1,$C16241,-1)</f>
        <v/>
      </c>
    </row>
    <row r="16242">
      <c r="A16242" s="33" t="n">
        <v>45968.625</v>
      </c>
      <c r="B16242" s="15">
        <f>WEEKDAY($A16242,2)</f>
        <v/>
      </c>
      <c r="C16242" s="15">
        <f>HOUR($A16242)</f>
        <v/>
      </c>
      <c r="D16242" s="15">
        <f>IF(AND($A16242&gt;=Instellingen!$B$6,$A16242&lt;Instellingen!$B$7),1,0)</f>
        <v/>
      </c>
      <c r="E16242" s="15">
        <f>COUNTIF(tData[BezoekStart],"&lt;"&amp;($A16242+1/24))-COUNTIF(tData[BezoekEind],"&lt;="&amp;$A16242)</f>
        <v/>
      </c>
      <c r="F16242" s="15">
        <f>COUNTIF(tData[BezoekLangStart],"&lt;"&amp;($A16242+1/24))-COUNTIF(tData[BezoekLangEind],"&lt;="&amp;$A16242)</f>
        <v/>
      </c>
      <c r="G16242" s="15">
        <f>IF($D16242=1,$B16242*100+$C16242,-1)</f>
        <v/>
      </c>
      <c r="H16242" s="15">
        <f>IF($D16242=1,$B16242,-1)</f>
        <v/>
      </c>
      <c r="I16242" s="15">
        <f>IF($D16242=1,$C16242,-1)</f>
        <v/>
      </c>
    </row>
    <row r="16243">
      <c r="A16243" s="33" t="n">
        <v>45968.66666666666</v>
      </c>
      <c r="B16243" s="15">
        <f>WEEKDAY($A16243,2)</f>
        <v/>
      </c>
      <c r="C16243" s="15">
        <f>HOUR($A16243)</f>
        <v/>
      </c>
      <c r="D16243" s="15">
        <f>IF(AND($A16243&gt;=Instellingen!$B$6,$A16243&lt;Instellingen!$B$7),1,0)</f>
        <v/>
      </c>
      <c r="E16243" s="15">
        <f>COUNTIF(tData[BezoekStart],"&lt;"&amp;($A16243+1/24))-COUNTIF(tData[BezoekEind],"&lt;="&amp;$A16243)</f>
        <v/>
      </c>
      <c r="F16243" s="15">
        <f>COUNTIF(tData[BezoekLangStart],"&lt;"&amp;($A16243+1/24))-COUNTIF(tData[BezoekLangEind],"&lt;="&amp;$A16243)</f>
        <v/>
      </c>
      <c r="G16243" s="15">
        <f>IF($D16243=1,$B16243*100+$C16243,-1)</f>
        <v/>
      </c>
      <c r="H16243" s="15">
        <f>IF($D16243=1,$B16243,-1)</f>
        <v/>
      </c>
      <c r="I16243" s="15">
        <f>IF($D16243=1,$C16243,-1)</f>
        <v/>
      </c>
    </row>
    <row r="16244">
      <c r="A16244" s="33" t="n">
        <v>45968.70833333334</v>
      </c>
      <c r="B16244" s="15">
        <f>WEEKDAY($A16244,2)</f>
        <v/>
      </c>
      <c r="C16244" s="15">
        <f>HOUR($A16244)</f>
        <v/>
      </c>
      <c r="D16244" s="15">
        <f>IF(AND($A16244&gt;=Instellingen!$B$6,$A16244&lt;Instellingen!$B$7),1,0)</f>
        <v/>
      </c>
      <c r="E16244" s="15">
        <f>COUNTIF(tData[BezoekStart],"&lt;"&amp;($A16244+1/24))-COUNTIF(tData[BezoekEind],"&lt;="&amp;$A16244)</f>
        <v/>
      </c>
      <c r="F16244" s="15">
        <f>COUNTIF(tData[BezoekLangStart],"&lt;"&amp;($A16244+1/24))-COUNTIF(tData[BezoekLangEind],"&lt;="&amp;$A16244)</f>
        <v/>
      </c>
      <c r="G16244" s="15">
        <f>IF($D16244=1,$B16244*100+$C16244,-1)</f>
        <v/>
      </c>
      <c r="H16244" s="15">
        <f>IF($D16244=1,$B16244,-1)</f>
        <v/>
      </c>
      <c r="I16244" s="15">
        <f>IF($D16244=1,$C16244,-1)</f>
        <v/>
      </c>
    </row>
    <row r="16245">
      <c r="A16245" s="33" t="n">
        <v>45968.75</v>
      </c>
      <c r="B16245" s="15">
        <f>WEEKDAY($A16245,2)</f>
        <v/>
      </c>
      <c r="C16245" s="15">
        <f>HOUR($A16245)</f>
        <v/>
      </c>
      <c r="D16245" s="15">
        <f>IF(AND($A16245&gt;=Instellingen!$B$6,$A16245&lt;Instellingen!$B$7),1,0)</f>
        <v/>
      </c>
      <c r="E16245" s="15">
        <f>COUNTIF(tData[BezoekStart],"&lt;"&amp;($A16245+1/24))-COUNTIF(tData[BezoekEind],"&lt;="&amp;$A16245)</f>
        <v/>
      </c>
      <c r="F16245" s="15">
        <f>COUNTIF(tData[BezoekLangStart],"&lt;"&amp;($A16245+1/24))-COUNTIF(tData[BezoekLangEind],"&lt;="&amp;$A16245)</f>
        <v/>
      </c>
      <c r="G16245" s="15">
        <f>IF($D16245=1,$B16245*100+$C16245,-1)</f>
        <v/>
      </c>
      <c r="H16245" s="15">
        <f>IF($D16245=1,$B16245,-1)</f>
        <v/>
      </c>
      <c r="I16245" s="15">
        <f>IF($D16245=1,$C16245,-1)</f>
        <v/>
      </c>
    </row>
    <row r="16246">
      <c r="A16246" s="33" t="n">
        <v>45968.79166666666</v>
      </c>
      <c r="B16246" s="15">
        <f>WEEKDAY($A16246,2)</f>
        <v/>
      </c>
      <c r="C16246" s="15">
        <f>HOUR($A16246)</f>
        <v/>
      </c>
      <c r="D16246" s="15">
        <f>IF(AND($A16246&gt;=Instellingen!$B$6,$A16246&lt;Instellingen!$B$7),1,0)</f>
        <v/>
      </c>
      <c r="E16246" s="15">
        <f>COUNTIF(tData[BezoekStart],"&lt;"&amp;($A16246+1/24))-COUNTIF(tData[BezoekEind],"&lt;="&amp;$A16246)</f>
        <v/>
      </c>
      <c r="F16246" s="15">
        <f>COUNTIF(tData[BezoekLangStart],"&lt;"&amp;($A16246+1/24))-COUNTIF(tData[BezoekLangEind],"&lt;="&amp;$A16246)</f>
        <v/>
      </c>
      <c r="G16246" s="15">
        <f>IF($D16246=1,$B16246*100+$C16246,-1)</f>
        <v/>
      </c>
      <c r="H16246" s="15">
        <f>IF($D16246=1,$B16246,-1)</f>
        <v/>
      </c>
      <c r="I16246" s="15">
        <f>IF($D16246=1,$C16246,-1)</f>
        <v/>
      </c>
    </row>
    <row r="16247">
      <c r="A16247" s="33" t="n">
        <v>45968.83333333334</v>
      </c>
      <c r="B16247" s="15">
        <f>WEEKDAY($A16247,2)</f>
        <v/>
      </c>
      <c r="C16247" s="15">
        <f>HOUR($A16247)</f>
        <v/>
      </c>
      <c r="D16247" s="15">
        <f>IF(AND($A16247&gt;=Instellingen!$B$6,$A16247&lt;Instellingen!$B$7),1,0)</f>
        <v/>
      </c>
      <c r="E16247" s="15">
        <f>COUNTIF(tData[BezoekStart],"&lt;"&amp;($A16247+1/24))-COUNTIF(tData[BezoekEind],"&lt;="&amp;$A16247)</f>
        <v/>
      </c>
      <c r="F16247" s="15">
        <f>COUNTIF(tData[BezoekLangStart],"&lt;"&amp;($A16247+1/24))-COUNTIF(tData[BezoekLangEind],"&lt;="&amp;$A16247)</f>
        <v/>
      </c>
      <c r="G16247" s="15">
        <f>IF($D16247=1,$B16247*100+$C16247,-1)</f>
        <v/>
      </c>
      <c r="H16247" s="15">
        <f>IF($D16247=1,$B16247,-1)</f>
        <v/>
      </c>
      <c r="I16247" s="15">
        <f>IF($D16247=1,$C16247,-1)</f>
        <v/>
      </c>
    </row>
    <row r="16248">
      <c r="A16248" s="33" t="n">
        <v>45968.875</v>
      </c>
      <c r="B16248" s="15">
        <f>WEEKDAY($A16248,2)</f>
        <v/>
      </c>
      <c r="C16248" s="15">
        <f>HOUR($A16248)</f>
        <v/>
      </c>
      <c r="D16248" s="15">
        <f>IF(AND($A16248&gt;=Instellingen!$B$6,$A16248&lt;Instellingen!$B$7),1,0)</f>
        <v/>
      </c>
      <c r="E16248" s="15">
        <f>COUNTIF(tData[BezoekStart],"&lt;"&amp;($A16248+1/24))-COUNTIF(tData[BezoekEind],"&lt;="&amp;$A16248)</f>
        <v/>
      </c>
      <c r="F16248" s="15">
        <f>COUNTIF(tData[BezoekLangStart],"&lt;"&amp;($A16248+1/24))-COUNTIF(tData[BezoekLangEind],"&lt;="&amp;$A16248)</f>
        <v/>
      </c>
      <c r="G16248" s="15">
        <f>IF($D16248=1,$B16248*100+$C16248,-1)</f>
        <v/>
      </c>
      <c r="H16248" s="15">
        <f>IF($D16248=1,$B16248,-1)</f>
        <v/>
      </c>
      <c r="I16248" s="15">
        <f>IF($D16248=1,$C16248,-1)</f>
        <v/>
      </c>
    </row>
    <row r="16249">
      <c r="A16249" s="33" t="n">
        <v>45968.91666666666</v>
      </c>
      <c r="B16249" s="15">
        <f>WEEKDAY($A16249,2)</f>
        <v/>
      </c>
      <c r="C16249" s="15">
        <f>HOUR($A16249)</f>
        <v/>
      </c>
      <c r="D16249" s="15">
        <f>IF(AND($A16249&gt;=Instellingen!$B$6,$A16249&lt;Instellingen!$B$7),1,0)</f>
        <v/>
      </c>
      <c r="E16249" s="15">
        <f>COUNTIF(tData[BezoekStart],"&lt;"&amp;($A16249+1/24))-COUNTIF(tData[BezoekEind],"&lt;="&amp;$A16249)</f>
        <v/>
      </c>
      <c r="F16249" s="15">
        <f>COUNTIF(tData[BezoekLangStart],"&lt;"&amp;($A16249+1/24))-COUNTIF(tData[BezoekLangEind],"&lt;="&amp;$A16249)</f>
        <v/>
      </c>
      <c r="G16249" s="15">
        <f>IF($D16249=1,$B16249*100+$C16249,-1)</f>
        <v/>
      </c>
      <c r="H16249" s="15">
        <f>IF($D16249=1,$B16249,-1)</f>
        <v/>
      </c>
      <c r="I16249" s="15">
        <f>IF($D16249=1,$C16249,-1)</f>
        <v/>
      </c>
    </row>
    <row r="16250">
      <c r="A16250" s="33" t="n">
        <v>45968.95833333334</v>
      </c>
      <c r="B16250" s="15">
        <f>WEEKDAY($A16250,2)</f>
        <v/>
      </c>
      <c r="C16250" s="15">
        <f>HOUR($A16250)</f>
        <v/>
      </c>
      <c r="D16250" s="15">
        <f>IF(AND($A16250&gt;=Instellingen!$B$6,$A16250&lt;Instellingen!$B$7),1,0)</f>
        <v/>
      </c>
      <c r="E16250" s="15">
        <f>COUNTIF(tData[BezoekStart],"&lt;"&amp;($A16250+1/24))-COUNTIF(tData[BezoekEind],"&lt;="&amp;$A16250)</f>
        <v/>
      </c>
      <c r="F16250" s="15">
        <f>COUNTIF(tData[BezoekLangStart],"&lt;"&amp;($A16250+1/24))-COUNTIF(tData[BezoekLangEind],"&lt;="&amp;$A16250)</f>
        <v/>
      </c>
      <c r="G16250" s="15">
        <f>IF($D16250=1,$B16250*100+$C16250,-1)</f>
        <v/>
      </c>
      <c r="H16250" s="15">
        <f>IF($D16250=1,$B16250,-1)</f>
        <v/>
      </c>
      <c r="I16250" s="15">
        <f>IF($D16250=1,$C16250,-1)</f>
        <v/>
      </c>
    </row>
    <row r="16251">
      <c r="A16251" s="33" t="n">
        <v>45969</v>
      </c>
      <c r="B16251" s="15">
        <f>WEEKDAY($A16251,2)</f>
        <v/>
      </c>
      <c r="C16251" s="15">
        <f>HOUR($A16251)</f>
        <v/>
      </c>
      <c r="D16251" s="15">
        <f>IF(AND($A16251&gt;=Instellingen!$B$6,$A16251&lt;Instellingen!$B$7),1,0)</f>
        <v/>
      </c>
      <c r="E16251" s="15">
        <f>COUNTIF(tData[BezoekStart],"&lt;"&amp;($A16251+1/24))-COUNTIF(tData[BezoekEind],"&lt;="&amp;$A16251)</f>
        <v/>
      </c>
      <c r="F16251" s="15">
        <f>COUNTIF(tData[BezoekLangStart],"&lt;"&amp;($A16251+1/24))-COUNTIF(tData[BezoekLangEind],"&lt;="&amp;$A16251)</f>
        <v/>
      </c>
      <c r="G16251" s="15">
        <f>IF($D16251=1,$B16251*100+$C16251,-1)</f>
        <v/>
      </c>
      <c r="H16251" s="15">
        <f>IF($D16251=1,$B16251,-1)</f>
        <v/>
      </c>
      <c r="I16251" s="15">
        <f>IF($D16251=1,$C16251,-1)</f>
        <v/>
      </c>
    </row>
    <row r="16252">
      <c r="A16252" s="33" t="n">
        <v>45969.04166666666</v>
      </c>
      <c r="B16252" s="15">
        <f>WEEKDAY($A16252,2)</f>
        <v/>
      </c>
      <c r="C16252" s="15">
        <f>HOUR($A16252)</f>
        <v/>
      </c>
      <c r="D16252" s="15">
        <f>IF(AND($A16252&gt;=Instellingen!$B$6,$A16252&lt;Instellingen!$B$7),1,0)</f>
        <v/>
      </c>
      <c r="E16252" s="15">
        <f>COUNTIF(tData[BezoekStart],"&lt;"&amp;($A16252+1/24))-COUNTIF(tData[BezoekEind],"&lt;="&amp;$A16252)</f>
        <v/>
      </c>
      <c r="F16252" s="15">
        <f>COUNTIF(tData[BezoekLangStart],"&lt;"&amp;($A16252+1/24))-COUNTIF(tData[BezoekLangEind],"&lt;="&amp;$A16252)</f>
        <v/>
      </c>
      <c r="G16252" s="15">
        <f>IF($D16252=1,$B16252*100+$C16252,-1)</f>
        <v/>
      </c>
      <c r="H16252" s="15">
        <f>IF($D16252=1,$B16252,-1)</f>
        <v/>
      </c>
      <c r="I16252" s="15">
        <f>IF($D16252=1,$C16252,-1)</f>
        <v/>
      </c>
    </row>
    <row r="16253">
      <c r="A16253" s="33" t="n">
        <v>45969.08333333334</v>
      </c>
      <c r="B16253" s="15">
        <f>WEEKDAY($A16253,2)</f>
        <v/>
      </c>
      <c r="C16253" s="15">
        <f>HOUR($A16253)</f>
        <v/>
      </c>
      <c r="D16253" s="15">
        <f>IF(AND($A16253&gt;=Instellingen!$B$6,$A16253&lt;Instellingen!$B$7),1,0)</f>
        <v/>
      </c>
      <c r="E16253" s="15">
        <f>COUNTIF(tData[BezoekStart],"&lt;"&amp;($A16253+1/24))-COUNTIF(tData[BezoekEind],"&lt;="&amp;$A16253)</f>
        <v/>
      </c>
      <c r="F16253" s="15">
        <f>COUNTIF(tData[BezoekLangStart],"&lt;"&amp;($A16253+1/24))-COUNTIF(tData[BezoekLangEind],"&lt;="&amp;$A16253)</f>
        <v/>
      </c>
      <c r="G16253" s="15">
        <f>IF($D16253=1,$B16253*100+$C16253,-1)</f>
        <v/>
      </c>
      <c r="H16253" s="15">
        <f>IF($D16253=1,$B16253,-1)</f>
        <v/>
      </c>
      <c r="I16253" s="15">
        <f>IF($D16253=1,$C16253,-1)</f>
        <v/>
      </c>
    </row>
    <row r="16254">
      <c r="A16254" s="33" t="n">
        <v>45969.125</v>
      </c>
      <c r="B16254" s="15">
        <f>WEEKDAY($A16254,2)</f>
        <v/>
      </c>
      <c r="C16254" s="15">
        <f>HOUR($A16254)</f>
        <v/>
      </c>
      <c r="D16254" s="15">
        <f>IF(AND($A16254&gt;=Instellingen!$B$6,$A16254&lt;Instellingen!$B$7),1,0)</f>
        <v/>
      </c>
      <c r="E16254" s="15">
        <f>COUNTIF(tData[BezoekStart],"&lt;"&amp;($A16254+1/24))-COUNTIF(tData[BezoekEind],"&lt;="&amp;$A16254)</f>
        <v/>
      </c>
      <c r="F16254" s="15">
        <f>COUNTIF(tData[BezoekLangStart],"&lt;"&amp;($A16254+1/24))-COUNTIF(tData[BezoekLangEind],"&lt;="&amp;$A16254)</f>
        <v/>
      </c>
      <c r="G16254" s="15">
        <f>IF($D16254=1,$B16254*100+$C16254,-1)</f>
        <v/>
      </c>
      <c r="H16254" s="15">
        <f>IF($D16254=1,$B16254,-1)</f>
        <v/>
      </c>
      <c r="I16254" s="15">
        <f>IF($D16254=1,$C16254,-1)</f>
        <v/>
      </c>
    </row>
    <row r="16255">
      <c r="A16255" s="33" t="n">
        <v>45969.16666666666</v>
      </c>
      <c r="B16255" s="15">
        <f>WEEKDAY($A16255,2)</f>
        <v/>
      </c>
      <c r="C16255" s="15">
        <f>HOUR($A16255)</f>
        <v/>
      </c>
      <c r="D16255" s="15">
        <f>IF(AND($A16255&gt;=Instellingen!$B$6,$A16255&lt;Instellingen!$B$7),1,0)</f>
        <v/>
      </c>
      <c r="E16255" s="15">
        <f>COUNTIF(tData[BezoekStart],"&lt;"&amp;($A16255+1/24))-COUNTIF(tData[BezoekEind],"&lt;="&amp;$A16255)</f>
        <v/>
      </c>
      <c r="F16255" s="15">
        <f>COUNTIF(tData[BezoekLangStart],"&lt;"&amp;($A16255+1/24))-COUNTIF(tData[BezoekLangEind],"&lt;="&amp;$A16255)</f>
        <v/>
      </c>
      <c r="G16255" s="15">
        <f>IF($D16255=1,$B16255*100+$C16255,-1)</f>
        <v/>
      </c>
      <c r="H16255" s="15">
        <f>IF($D16255=1,$B16255,-1)</f>
        <v/>
      </c>
      <c r="I16255" s="15">
        <f>IF($D16255=1,$C16255,-1)</f>
        <v/>
      </c>
    </row>
    <row r="16256">
      <c r="A16256" s="33" t="n">
        <v>45969.20833333334</v>
      </c>
      <c r="B16256" s="15">
        <f>WEEKDAY($A16256,2)</f>
        <v/>
      </c>
      <c r="C16256" s="15">
        <f>HOUR($A16256)</f>
        <v/>
      </c>
      <c r="D16256" s="15">
        <f>IF(AND($A16256&gt;=Instellingen!$B$6,$A16256&lt;Instellingen!$B$7),1,0)</f>
        <v/>
      </c>
      <c r="E16256" s="15">
        <f>COUNTIF(tData[BezoekStart],"&lt;"&amp;($A16256+1/24))-COUNTIF(tData[BezoekEind],"&lt;="&amp;$A16256)</f>
        <v/>
      </c>
      <c r="F16256" s="15">
        <f>COUNTIF(tData[BezoekLangStart],"&lt;"&amp;($A16256+1/24))-COUNTIF(tData[BezoekLangEind],"&lt;="&amp;$A16256)</f>
        <v/>
      </c>
      <c r="G16256" s="15">
        <f>IF($D16256=1,$B16256*100+$C16256,-1)</f>
        <v/>
      </c>
      <c r="H16256" s="15">
        <f>IF($D16256=1,$B16256,-1)</f>
        <v/>
      </c>
      <c r="I16256" s="15">
        <f>IF($D16256=1,$C16256,-1)</f>
        <v/>
      </c>
    </row>
    <row r="16257">
      <c r="A16257" s="33" t="n">
        <v>45969.25</v>
      </c>
      <c r="B16257" s="15">
        <f>WEEKDAY($A16257,2)</f>
        <v/>
      </c>
      <c r="C16257" s="15">
        <f>HOUR($A16257)</f>
        <v/>
      </c>
      <c r="D16257" s="15">
        <f>IF(AND($A16257&gt;=Instellingen!$B$6,$A16257&lt;Instellingen!$B$7),1,0)</f>
        <v/>
      </c>
      <c r="E16257" s="15">
        <f>COUNTIF(tData[BezoekStart],"&lt;"&amp;($A16257+1/24))-COUNTIF(tData[BezoekEind],"&lt;="&amp;$A16257)</f>
        <v/>
      </c>
      <c r="F16257" s="15">
        <f>COUNTIF(tData[BezoekLangStart],"&lt;"&amp;($A16257+1/24))-COUNTIF(tData[BezoekLangEind],"&lt;="&amp;$A16257)</f>
        <v/>
      </c>
      <c r="G16257" s="15">
        <f>IF($D16257=1,$B16257*100+$C16257,-1)</f>
        <v/>
      </c>
      <c r="H16257" s="15">
        <f>IF($D16257=1,$B16257,-1)</f>
        <v/>
      </c>
      <c r="I16257" s="15">
        <f>IF($D16257=1,$C16257,-1)</f>
        <v/>
      </c>
    </row>
    <row r="16258">
      <c r="A16258" s="33" t="n">
        <v>45969.29166666666</v>
      </c>
      <c r="B16258" s="15">
        <f>WEEKDAY($A16258,2)</f>
        <v/>
      </c>
      <c r="C16258" s="15">
        <f>HOUR($A16258)</f>
        <v/>
      </c>
      <c r="D16258" s="15">
        <f>IF(AND($A16258&gt;=Instellingen!$B$6,$A16258&lt;Instellingen!$B$7),1,0)</f>
        <v/>
      </c>
      <c r="E16258" s="15">
        <f>COUNTIF(tData[BezoekStart],"&lt;"&amp;($A16258+1/24))-COUNTIF(tData[BezoekEind],"&lt;="&amp;$A16258)</f>
        <v/>
      </c>
      <c r="F16258" s="15">
        <f>COUNTIF(tData[BezoekLangStart],"&lt;"&amp;($A16258+1/24))-COUNTIF(tData[BezoekLangEind],"&lt;="&amp;$A16258)</f>
        <v/>
      </c>
      <c r="G16258" s="15">
        <f>IF($D16258=1,$B16258*100+$C16258,-1)</f>
        <v/>
      </c>
      <c r="H16258" s="15">
        <f>IF($D16258=1,$B16258,-1)</f>
        <v/>
      </c>
      <c r="I16258" s="15">
        <f>IF($D16258=1,$C16258,-1)</f>
        <v/>
      </c>
    </row>
    <row r="16259">
      <c r="A16259" s="33" t="n">
        <v>45969.33333333334</v>
      </c>
      <c r="B16259" s="15">
        <f>WEEKDAY($A16259,2)</f>
        <v/>
      </c>
      <c r="C16259" s="15">
        <f>HOUR($A16259)</f>
        <v/>
      </c>
      <c r="D16259" s="15">
        <f>IF(AND($A16259&gt;=Instellingen!$B$6,$A16259&lt;Instellingen!$B$7),1,0)</f>
        <v/>
      </c>
      <c r="E16259" s="15">
        <f>COUNTIF(tData[BezoekStart],"&lt;"&amp;($A16259+1/24))-COUNTIF(tData[BezoekEind],"&lt;="&amp;$A16259)</f>
        <v/>
      </c>
      <c r="F16259" s="15">
        <f>COUNTIF(tData[BezoekLangStart],"&lt;"&amp;($A16259+1/24))-COUNTIF(tData[BezoekLangEind],"&lt;="&amp;$A16259)</f>
        <v/>
      </c>
      <c r="G16259" s="15">
        <f>IF($D16259=1,$B16259*100+$C16259,-1)</f>
        <v/>
      </c>
      <c r="H16259" s="15">
        <f>IF($D16259=1,$B16259,-1)</f>
        <v/>
      </c>
      <c r="I16259" s="15">
        <f>IF($D16259=1,$C16259,-1)</f>
        <v/>
      </c>
    </row>
    <row r="16260">
      <c r="A16260" s="33" t="n">
        <v>45969.375</v>
      </c>
      <c r="B16260" s="15">
        <f>WEEKDAY($A16260,2)</f>
        <v/>
      </c>
      <c r="C16260" s="15">
        <f>HOUR($A16260)</f>
        <v/>
      </c>
      <c r="D16260" s="15">
        <f>IF(AND($A16260&gt;=Instellingen!$B$6,$A16260&lt;Instellingen!$B$7),1,0)</f>
        <v/>
      </c>
      <c r="E16260" s="15">
        <f>COUNTIF(tData[BezoekStart],"&lt;"&amp;($A16260+1/24))-COUNTIF(tData[BezoekEind],"&lt;="&amp;$A16260)</f>
        <v/>
      </c>
      <c r="F16260" s="15">
        <f>COUNTIF(tData[BezoekLangStart],"&lt;"&amp;($A16260+1/24))-COUNTIF(tData[BezoekLangEind],"&lt;="&amp;$A16260)</f>
        <v/>
      </c>
      <c r="G16260" s="15">
        <f>IF($D16260=1,$B16260*100+$C16260,-1)</f>
        <v/>
      </c>
      <c r="H16260" s="15">
        <f>IF($D16260=1,$B16260,-1)</f>
        <v/>
      </c>
      <c r="I16260" s="15">
        <f>IF($D16260=1,$C16260,-1)</f>
        <v/>
      </c>
    </row>
    <row r="16261">
      <c r="A16261" s="33" t="n">
        <v>45969.41666666666</v>
      </c>
      <c r="B16261" s="15">
        <f>WEEKDAY($A16261,2)</f>
        <v/>
      </c>
      <c r="C16261" s="15">
        <f>HOUR($A16261)</f>
        <v/>
      </c>
      <c r="D16261" s="15">
        <f>IF(AND($A16261&gt;=Instellingen!$B$6,$A16261&lt;Instellingen!$B$7),1,0)</f>
        <v/>
      </c>
      <c r="E16261" s="15">
        <f>COUNTIF(tData[BezoekStart],"&lt;"&amp;($A16261+1/24))-COUNTIF(tData[BezoekEind],"&lt;="&amp;$A16261)</f>
        <v/>
      </c>
      <c r="F16261" s="15">
        <f>COUNTIF(tData[BezoekLangStart],"&lt;"&amp;($A16261+1/24))-COUNTIF(tData[BezoekLangEind],"&lt;="&amp;$A16261)</f>
        <v/>
      </c>
      <c r="G16261" s="15">
        <f>IF($D16261=1,$B16261*100+$C16261,-1)</f>
        <v/>
      </c>
      <c r="H16261" s="15">
        <f>IF($D16261=1,$B16261,-1)</f>
        <v/>
      </c>
      <c r="I16261" s="15">
        <f>IF($D16261=1,$C16261,-1)</f>
        <v/>
      </c>
    </row>
    <row r="16262">
      <c r="A16262" s="33" t="n">
        <v>45969.45833333334</v>
      </c>
      <c r="B16262" s="15">
        <f>WEEKDAY($A16262,2)</f>
        <v/>
      </c>
      <c r="C16262" s="15">
        <f>HOUR($A16262)</f>
        <v/>
      </c>
      <c r="D16262" s="15">
        <f>IF(AND($A16262&gt;=Instellingen!$B$6,$A16262&lt;Instellingen!$B$7),1,0)</f>
        <v/>
      </c>
      <c r="E16262" s="15">
        <f>COUNTIF(tData[BezoekStart],"&lt;"&amp;($A16262+1/24))-COUNTIF(tData[BezoekEind],"&lt;="&amp;$A16262)</f>
        <v/>
      </c>
      <c r="F16262" s="15">
        <f>COUNTIF(tData[BezoekLangStart],"&lt;"&amp;($A16262+1/24))-COUNTIF(tData[BezoekLangEind],"&lt;="&amp;$A16262)</f>
        <v/>
      </c>
      <c r="G16262" s="15">
        <f>IF($D16262=1,$B16262*100+$C16262,-1)</f>
        <v/>
      </c>
      <c r="H16262" s="15">
        <f>IF($D16262=1,$B16262,-1)</f>
        <v/>
      </c>
      <c r="I16262" s="15">
        <f>IF($D16262=1,$C16262,-1)</f>
        <v/>
      </c>
    </row>
    <row r="16263">
      <c r="A16263" s="33" t="n">
        <v>45969.5</v>
      </c>
      <c r="B16263" s="15">
        <f>WEEKDAY($A16263,2)</f>
        <v/>
      </c>
      <c r="C16263" s="15">
        <f>HOUR($A16263)</f>
        <v/>
      </c>
      <c r="D16263" s="15">
        <f>IF(AND($A16263&gt;=Instellingen!$B$6,$A16263&lt;Instellingen!$B$7),1,0)</f>
        <v/>
      </c>
      <c r="E16263" s="15">
        <f>COUNTIF(tData[BezoekStart],"&lt;"&amp;($A16263+1/24))-COUNTIF(tData[BezoekEind],"&lt;="&amp;$A16263)</f>
        <v/>
      </c>
      <c r="F16263" s="15">
        <f>COUNTIF(tData[BezoekLangStart],"&lt;"&amp;($A16263+1/24))-COUNTIF(tData[BezoekLangEind],"&lt;="&amp;$A16263)</f>
        <v/>
      </c>
      <c r="G16263" s="15">
        <f>IF($D16263=1,$B16263*100+$C16263,-1)</f>
        <v/>
      </c>
      <c r="H16263" s="15">
        <f>IF($D16263=1,$B16263,-1)</f>
        <v/>
      </c>
      <c r="I16263" s="15">
        <f>IF($D16263=1,$C16263,-1)</f>
        <v/>
      </c>
    </row>
    <row r="16264">
      <c r="A16264" s="33" t="n">
        <v>45969.54166666666</v>
      </c>
      <c r="B16264" s="15">
        <f>WEEKDAY($A16264,2)</f>
        <v/>
      </c>
      <c r="C16264" s="15">
        <f>HOUR($A16264)</f>
        <v/>
      </c>
      <c r="D16264" s="15">
        <f>IF(AND($A16264&gt;=Instellingen!$B$6,$A16264&lt;Instellingen!$B$7),1,0)</f>
        <v/>
      </c>
      <c r="E16264" s="15">
        <f>COUNTIF(tData[BezoekStart],"&lt;"&amp;($A16264+1/24))-COUNTIF(tData[BezoekEind],"&lt;="&amp;$A16264)</f>
        <v/>
      </c>
      <c r="F16264" s="15">
        <f>COUNTIF(tData[BezoekLangStart],"&lt;"&amp;($A16264+1/24))-COUNTIF(tData[BezoekLangEind],"&lt;="&amp;$A16264)</f>
        <v/>
      </c>
      <c r="G16264" s="15">
        <f>IF($D16264=1,$B16264*100+$C16264,-1)</f>
        <v/>
      </c>
      <c r="H16264" s="15">
        <f>IF($D16264=1,$B16264,-1)</f>
        <v/>
      </c>
      <c r="I16264" s="15">
        <f>IF($D16264=1,$C16264,-1)</f>
        <v/>
      </c>
    </row>
    <row r="16265">
      <c r="A16265" s="33" t="n">
        <v>45969.58333333334</v>
      </c>
      <c r="B16265" s="15">
        <f>WEEKDAY($A16265,2)</f>
        <v/>
      </c>
      <c r="C16265" s="15">
        <f>HOUR($A16265)</f>
        <v/>
      </c>
      <c r="D16265" s="15">
        <f>IF(AND($A16265&gt;=Instellingen!$B$6,$A16265&lt;Instellingen!$B$7),1,0)</f>
        <v/>
      </c>
      <c r="E16265" s="15">
        <f>COUNTIF(tData[BezoekStart],"&lt;"&amp;($A16265+1/24))-COUNTIF(tData[BezoekEind],"&lt;="&amp;$A16265)</f>
        <v/>
      </c>
      <c r="F16265" s="15">
        <f>COUNTIF(tData[BezoekLangStart],"&lt;"&amp;($A16265+1/24))-COUNTIF(tData[BezoekLangEind],"&lt;="&amp;$A16265)</f>
        <v/>
      </c>
      <c r="G16265" s="15">
        <f>IF($D16265=1,$B16265*100+$C16265,-1)</f>
        <v/>
      </c>
      <c r="H16265" s="15">
        <f>IF($D16265=1,$B16265,-1)</f>
        <v/>
      </c>
      <c r="I16265" s="15">
        <f>IF($D16265=1,$C16265,-1)</f>
        <v/>
      </c>
    </row>
    <row r="16266">
      <c r="A16266" s="33" t="n">
        <v>45969.625</v>
      </c>
      <c r="B16266" s="15">
        <f>WEEKDAY($A16266,2)</f>
        <v/>
      </c>
      <c r="C16266" s="15">
        <f>HOUR($A16266)</f>
        <v/>
      </c>
      <c r="D16266" s="15">
        <f>IF(AND($A16266&gt;=Instellingen!$B$6,$A16266&lt;Instellingen!$B$7),1,0)</f>
        <v/>
      </c>
      <c r="E16266" s="15">
        <f>COUNTIF(tData[BezoekStart],"&lt;"&amp;($A16266+1/24))-COUNTIF(tData[BezoekEind],"&lt;="&amp;$A16266)</f>
        <v/>
      </c>
      <c r="F16266" s="15">
        <f>COUNTIF(tData[BezoekLangStart],"&lt;"&amp;($A16266+1/24))-COUNTIF(tData[BezoekLangEind],"&lt;="&amp;$A16266)</f>
        <v/>
      </c>
      <c r="G16266" s="15">
        <f>IF($D16266=1,$B16266*100+$C16266,-1)</f>
        <v/>
      </c>
      <c r="H16266" s="15">
        <f>IF($D16266=1,$B16266,-1)</f>
        <v/>
      </c>
      <c r="I16266" s="15">
        <f>IF($D16266=1,$C16266,-1)</f>
        <v/>
      </c>
    </row>
    <row r="16267">
      <c r="A16267" s="33" t="n">
        <v>45969.66666666666</v>
      </c>
      <c r="B16267" s="15">
        <f>WEEKDAY($A16267,2)</f>
        <v/>
      </c>
      <c r="C16267" s="15">
        <f>HOUR($A16267)</f>
        <v/>
      </c>
      <c r="D16267" s="15">
        <f>IF(AND($A16267&gt;=Instellingen!$B$6,$A16267&lt;Instellingen!$B$7),1,0)</f>
        <v/>
      </c>
      <c r="E16267" s="15">
        <f>COUNTIF(tData[BezoekStart],"&lt;"&amp;($A16267+1/24))-COUNTIF(tData[BezoekEind],"&lt;="&amp;$A16267)</f>
        <v/>
      </c>
      <c r="F16267" s="15">
        <f>COUNTIF(tData[BezoekLangStart],"&lt;"&amp;($A16267+1/24))-COUNTIF(tData[BezoekLangEind],"&lt;="&amp;$A16267)</f>
        <v/>
      </c>
      <c r="G16267" s="15">
        <f>IF($D16267=1,$B16267*100+$C16267,-1)</f>
        <v/>
      </c>
      <c r="H16267" s="15">
        <f>IF($D16267=1,$B16267,-1)</f>
        <v/>
      </c>
      <c r="I16267" s="15">
        <f>IF($D16267=1,$C16267,-1)</f>
        <v/>
      </c>
    </row>
    <row r="16268">
      <c r="A16268" s="33" t="n">
        <v>45969.70833333334</v>
      </c>
      <c r="B16268" s="15">
        <f>WEEKDAY($A16268,2)</f>
        <v/>
      </c>
      <c r="C16268" s="15">
        <f>HOUR($A16268)</f>
        <v/>
      </c>
      <c r="D16268" s="15">
        <f>IF(AND($A16268&gt;=Instellingen!$B$6,$A16268&lt;Instellingen!$B$7),1,0)</f>
        <v/>
      </c>
      <c r="E16268" s="15">
        <f>COUNTIF(tData[BezoekStart],"&lt;"&amp;($A16268+1/24))-COUNTIF(tData[BezoekEind],"&lt;="&amp;$A16268)</f>
        <v/>
      </c>
      <c r="F16268" s="15">
        <f>COUNTIF(tData[BezoekLangStart],"&lt;"&amp;($A16268+1/24))-COUNTIF(tData[BezoekLangEind],"&lt;="&amp;$A16268)</f>
        <v/>
      </c>
      <c r="G16268" s="15">
        <f>IF($D16268=1,$B16268*100+$C16268,-1)</f>
        <v/>
      </c>
      <c r="H16268" s="15">
        <f>IF($D16268=1,$B16268,-1)</f>
        <v/>
      </c>
      <c r="I16268" s="15">
        <f>IF($D16268=1,$C16268,-1)</f>
        <v/>
      </c>
    </row>
    <row r="16269">
      <c r="A16269" s="33" t="n">
        <v>45969.75</v>
      </c>
      <c r="B16269" s="15">
        <f>WEEKDAY($A16269,2)</f>
        <v/>
      </c>
      <c r="C16269" s="15">
        <f>HOUR($A16269)</f>
        <v/>
      </c>
      <c r="D16269" s="15">
        <f>IF(AND($A16269&gt;=Instellingen!$B$6,$A16269&lt;Instellingen!$B$7),1,0)</f>
        <v/>
      </c>
      <c r="E16269" s="15">
        <f>COUNTIF(tData[BezoekStart],"&lt;"&amp;($A16269+1/24))-COUNTIF(tData[BezoekEind],"&lt;="&amp;$A16269)</f>
        <v/>
      </c>
      <c r="F16269" s="15">
        <f>COUNTIF(tData[BezoekLangStart],"&lt;"&amp;($A16269+1/24))-COUNTIF(tData[BezoekLangEind],"&lt;="&amp;$A16269)</f>
        <v/>
      </c>
      <c r="G16269" s="15">
        <f>IF($D16269=1,$B16269*100+$C16269,-1)</f>
        <v/>
      </c>
      <c r="H16269" s="15">
        <f>IF($D16269=1,$B16269,-1)</f>
        <v/>
      </c>
      <c r="I16269" s="15">
        <f>IF($D16269=1,$C16269,-1)</f>
        <v/>
      </c>
    </row>
    <row r="16270">
      <c r="A16270" s="33" t="n">
        <v>45969.79166666666</v>
      </c>
      <c r="B16270" s="15">
        <f>WEEKDAY($A16270,2)</f>
        <v/>
      </c>
      <c r="C16270" s="15">
        <f>HOUR($A16270)</f>
        <v/>
      </c>
      <c r="D16270" s="15">
        <f>IF(AND($A16270&gt;=Instellingen!$B$6,$A16270&lt;Instellingen!$B$7),1,0)</f>
        <v/>
      </c>
      <c r="E16270" s="15">
        <f>COUNTIF(tData[BezoekStart],"&lt;"&amp;($A16270+1/24))-COUNTIF(tData[BezoekEind],"&lt;="&amp;$A16270)</f>
        <v/>
      </c>
      <c r="F16270" s="15">
        <f>COUNTIF(tData[BezoekLangStart],"&lt;"&amp;($A16270+1/24))-COUNTIF(tData[BezoekLangEind],"&lt;="&amp;$A16270)</f>
        <v/>
      </c>
      <c r="G16270" s="15">
        <f>IF($D16270=1,$B16270*100+$C16270,-1)</f>
        <v/>
      </c>
      <c r="H16270" s="15">
        <f>IF($D16270=1,$B16270,-1)</f>
        <v/>
      </c>
      <c r="I16270" s="15">
        <f>IF($D16270=1,$C16270,-1)</f>
        <v/>
      </c>
    </row>
    <row r="16271">
      <c r="A16271" s="33" t="n">
        <v>45969.83333333334</v>
      </c>
      <c r="B16271" s="15">
        <f>WEEKDAY($A16271,2)</f>
        <v/>
      </c>
      <c r="C16271" s="15">
        <f>HOUR($A16271)</f>
        <v/>
      </c>
      <c r="D16271" s="15">
        <f>IF(AND($A16271&gt;=Instellingen!$B$6,$A16271&lt;Instellingen!$B$7),1,0)</f>
        <v/>
      </c>
      <c r="E16271" s="15">
        <f>COUNTIF(tData[BezoekStart],"&lt;"&amp;($A16271+1/24))-COUNTIF(tData[BezoekEind],"&lt;="&amp;$A16271)</f>
        <v/>
      </c>
      <c r="F16271" s="15">
        <f>COUNTIF(tData[BezoekLangStart],"&lt;"&amp;($A16271+1/24))-COUNTIF(tData[BezoekLangEind],"&lt;="&amp;$A16271)</f>
        <v/>
      </c>
      <c r="G16271" s="15">
        <f>IF($D16271=1,$B16271*100+$C16271,-1)</f>
        <v/>
      </c>
      <c r="H16271" s="15">
        <f>IF($D16271=1,$B16271,-1)</f>
        <v/>
      </c>
      <c r="I16271" s="15">
        <f>IF($D16271=1,$C16271,-1)</f>
        <v/>
      </c>
    </row>
    <row r="16272">
      <c r="A16272" s="33" t="n">
        <v>45969.875</v>
      </c>
      <c r="B16272" s="15">
        <f>WEEKDAY($A16272,2)</f>
        <v/>
      </c>
      <c r="C16272" s="15">
        <f>HOUR($A16272)</f>
        <v/>
      </c>
      <c r="D16272" s="15">
        <f>IF(AND($A16272&gt;=Instellingen!$B$6,$A16272&lt;Instellingen!$B$7),1,0)</f>
        <v/>
      </c>
      <c r="E16272" s="15">
        <f>COUNTIF(tData[BezoekStart],"&lt;"&amp;($A16272+1/24))-COUNTIF(tData[BezoekEind],"&lt;="&amp;$A16272)</f>
        <v/>
      </c>
      <c r="F16272" s="15">
        <f>COUNTIF(tData[BezoekLangStart],"&lt;"&amp;($A16272+1/24))-COUNTIF(tData[BezoekLangEind],"&lt;="&amp;$A16272)</f>
        <v/>
      </c>
      <c r="G16272" s="15">
        <f>IF($D16272=1,$B16272*100+$C16272,-1)</f>
        <v/>
      </c>
      <c r="H16272" s="15">
        <f>IF($D16272=1,$B16272,-1)</f>
        <v/>
      </c>
      <c r="I16272" s="15">
        <f>IF($D16272=1,$C16272,-1)</f>
        <v/>
      </c>
    </row>
    <row r="16273">
      <c r="A16273" s="33" t="n">
        <v>45969.91666666666</v>
      </c>
      <c r="B16273" s="15">
        <f>WEEKDAY($A16273,2)</f>
        <v/>
      </c>
      <c r="C16273" s="15">
        <f>HOUR($A16273)</f>
        <v/>
      </c>
      <c r="D16273" s="15">
        <f>IF(AND($A16273&gt;=Instellingen!$B$6,$A16273&lt;Instellingen!$B$7),1,0)</f>
        <v/>
      </c>
      <c r="E16273" s="15">
        <f>COUNTIF(tData[BezoekStart],"&lt;"&amp;($A16273+1/24))-COUNTIF(tData[BezoekEind],"&lt;="&amp;$A16273)</f>
        <v/>
      </c>
      <c r="F16273" s="15">
        <f>COUNTIF(tData[BezoekLangStart],"&lt;"&amp;($A16273+1/24))-COUNTIF(tData[BezoekLangEind],"&lt;="&amp;$A16273)</f>
        <v/>
      </c>
      <c r="G16273" s="15">
        <f>IF($D16273=1,$B16273*100+$C16273,-1)</f>
        <v/>
      </c>
      <c r="H16273" s="15">
        <f>IF($D16273=1,$B16273,-1)</f>
        <v/>
      </c>
      <c r="I16273" s="15">
        <f>IF($D16273=1,$C16273,-1)</f>
        <v/>
      </c>
    </row>
    <row r="16274">
      <c r="A16274" s="33" t="n">
        <v>45969.95833333334</v>
      </c>
      <c r="B16274" s="15">
        <f>WEEKDAY($A16274,2)</f>
        <v/>
      </c>
      <c r="C16274" s="15">
        <f>HOUR($A16274)</f>
        <v/>
      </c>
      <c r="D16274" s="15">
        <f>IF(AND($A16274&gt;=Instellingen!$B$6,$A16274&lt;Instellingen!$B$7),1,0)</f>
        <v/>
      </c>
      <c r="E16274" s="15">
        <f>COUNTIF(tData[BezoekStart],"&lt;"&amp;($A16274+1/24))-COUNTIF(tData[BezoekEind],"&lt;="&amp;$A16274)</f>
        <v/>
      </c>
      <c r="F16274" s="15">
        <f>COUNTIF(tData[BezoekLangStart],"&lt;"&amp;($A16274+1/24))-COUNTIF(tData[BezoekLangEind],"&lt;="&amp;$A16274)</f>
        <v/>
      </c>
      <c r="G16274" s="15">
        <f>IF($D16274=1,$B16274*100+$C16274,-1)</f>
        <v/>
      </c>
      <c r="H16274" s="15">
        <f>IF($D16274=1,$B16274,-1)</f>
        <v/>
      </c>
      <c r="I16274" s="15">
        <f>IF($D16274=1,$C16274,-1)</f>
        <v/>
      </c>
    </row>
    <row r="16275">
      <c r="A16275" s="33" t="n">
        <v>45970</v>
      </c>
      <c r="B16275" s="15">
        <f>WEEKDAY($A16275,2)</f>
        <v/>
      </c>
      <c r="C16275" s="15">
        <f>HOUR($A16275)</f>
        <v/>
      </c>
      <c r="D16275" s="15">
        <f>IF(AND($A16275&gt;=Instellingen!$B$6,$A16275&lt;Instellingen!$B$7),1,0)</f>
        <v/>
      </c>
      <c r="E16275" s="15">
        <f>COUNTIF(tData[BezoekStart],"&lt;"&amp;($A16275+1/24))-COUNTIF(tData[BezoekEind],"&lt;="&amp;$A16275)</f>
        <v/>
      </c>
      <c r="F16275" s="15">
        <f>COUNTIF(tData[BezoekLangStart],"&lt;"&amp;($A16275+1/24))-COUNTIF(tData[BezoekLangEind],"&lt;="&amp;$A16275)</f>
        <v/>
      </c>
      <c r="G16275" s="15">
        <f>IF($D16275=1,$B16275*100+$C16275,-1)</f>
        <v/>
      </c>
      <c r="H16275" s="15">
        <f>IF($D16275=1,$B16275,-1)</f>
        <v/>
      </c>
      <c r="I16275" s="15">
        <f>IF($D16275=1,$C16275,-1)</f>
        <v/>
      </c>
    </row>
    <row r="16276">
      <c r="A16276" s="33" t="n">
        <v>45970.04166666666</v>
      </c>
      <c r="B16276" s="15">
        <f>WEEKDAY($A16276,2)</f>
        <v/>
      </c>
      <c r="C16276" s="15">
        <f>HOUR($A16276)</f>
        <v/>
      </c>
      <c r="D16276" s="15">
        <f>IF(AND($A16276&gt;=Instellingen!$B$6,$A16276&lt;Instellingen!$B$7),1,0)</f>
        <v/>
      </c>
      <c r="E16276" s="15">
        <f>COUNTIF(tData[BezoekStart],"&lt;"&amp;($A16276+1/24))-COUNTIF(tData[BezoekEind],"&lt;="&amp;$A16276)</f>
        <v/>
      </c>
      <c r="F16276" s="15">
        <f>COUNTIF(tData[BezoekLangStart],"&lt;"&amp;($A16276+1/24))-COUNTIF(tData[BezoekLangEind],"&lt;="&amp;$A16276)</f>
        <v/>
      </c>
      <c r="G16276" s="15">
        <f>IF($D16276=1,$B16276*100+$C16276,-1)</f>
        <v/>
      </c>
      <c r="H16276" s="15">
        <f>IF($D16276=1,$B16276,-1)</f>
        <v/>
      </c>
      <c r="I16276" s="15">
        <f>IF($D16276=1,$C16276,-1)</f>
        <v/>
      </c>
    </row>
    <row r="16277">
      <c r="A16277" s="33" t="n">
        <v>45970.08333333334</v>
      </c>
      <c r="B16277" s="15">
        <f>WEEKDAY($A16277,2)</f>
        <v/>
      </c>
      <c r="C16277" s="15">
        <f>HOUR($A16277)</f>
        <v/>
      </c>
      <c r="D16277" s="15">
        <f>IF(AND($A16277&gt;=Instellingen!$B$6,$A16277&lt;Instellingen!$B$7),1,0)</f>
        <v/>
      </c>
      <c r="E16277" s="15">
        <f>COUNTIF(tData[BezoekStart],"&lt;"&amp;($A16277+1/24))-COUNTIF(tData[BezoekEind],"&lt;="&amp;$A16277)</f>
        <v/>
      </c>
      <c r="F16277" s="15">
        <f>COUNTIF(tData[BezoekLangStart],"&lt;"&amp;($A16277+1/24))-COUNTIF(tData[BezoekLangEind],"&lt;="&amp;$A16277)</f>
        <v/>
      </c>
      <c r="G16277" s="15">
        <f>IF($D16277=1,$B16277*100+$C16277,-1)</f>
        <v/>
      </c>
      <c r="H16277" s="15">
        <f>IF($D16277=1,$B16277,-1)</f>
        <v/>
      </c>
      <c r="I16277" s="15">
        <f>IF($D16277=1,$C16277,-1)</f>
        <v/>
      </c>
    </row>
    <row r="16278">
      <c r="A16278" s="33" t="n">
        <v>45970.125</v>
      </c>
      <c r="B16278" s="15">
        <f>WEEKDAY($A16278,2)</f>
        <v/>
      </c>
      <c r="C16278" s="15">
        <f>HOUR($A16278)</f>
        <v/>
      </c>
      <c r="D16278" s="15">
        <f>IF(AND($A16278&gt;=Instellingen!$B$6,$A16278&lt;Instellingen!$B$7),1,0)</f>
        <v/>
      </c>
      <c r="E16278" s="15">
        <f>COUNTIF(tData[BezoekStart],"&lt;"&amp;($A16278+1/24))-COUNTIF(tData[BezoekEind],"&lt;="&amp;$A16278)</f>
        <v/>
      </c>
      <c r="F16278" s="15">
        <f>COUNTIF(tData[BezoekLangStart],"&lt;"&amp;($A16278+1/24))-COUNTIF(tData[BezoekLangEind],"&lt;="&amp;$A16278)</f>
        <v/>
      </c>
      <c r="G16278" s="15">
        <f>IF($D16278=1,$B16278*100+$C16278,-1)</f>
        <v/>
      </c>
      <c r="H16278" s="15">
        <f>IF($D16278=1,$B16278,-1)</f>
        <v/>
      </c>
      <c r="I16278" s="15">
        <f>IF($D16278=1,$C16278,-1)</f>
        <v/>
      </c>
    </row>
    <row r="16279">
      <c r="A16279" s="33" t="n">
        <v>45970.16666666666</v>
      </c>
      <c r="B16279" s="15">
        <f>WEEKDAY($A16279,2)</f>
        <v/>
      </c>
      <c r="C16279" s="15">
        <f>HOUR($A16279)</f>
        <v/>
      </c>
      <c r="D16279" s="15">
        <f>IF(AND($A16279&gt;=Instellingen!$B$6,$A16279&lt;Instellingen!$B$7),1,0)</f>
        <v/>
      </c>
      <c r="E16279" s="15">
        <f>COUNTIF(tData[BezoekStart],"&lt;"&amp;($A16279+1/24))-COUNTIF(tData[BezoekEind],"&lt;="&amp;$A16279)</f>
        <v/>
      </c>
      <c r="F16279" s="15">
        <f>COUNTIF(tData[BezoekLangStart],"&lt;"&amp;($A16279+1/24))-COUNTIF(tData[BezoekLangEind],"&lt;="&amp;$A16279)</f>
        <v/>
      </c>
      <c r="G16279" s="15">
        <f>IF($D16279=1,$B16279*100+$C16279,-1)</f>
        <v/>
      </c>
      <c r="H16279" s="15">
        <f>IF($D16279=1,$B16279,-1)</f>
        <v/>
      </c>
      <c r="I16279" s="15">
        <f>IF($D16279=1,$C16279,-1)</f>
        <v/>
      </c>
    </row>
    <row r="16280">
      <c r="A16280" s="33" t="n">
        <v>45970.20833333334</v>
      </c>
      <c r="B16280" s="15">
        <f>WEEKDAY($A16280,2)</f>
        <v/>
      </c>
      <c r="C16280" s="15">
        <f>HOUR($A16280)</f>
        <v/>
      </c>
      <c r="D16280" s="15">
        <f>IF(AND($A16280&gt;=Instellingen!$B$6,$A16280&lt;Instellingen!$B$7),1,0)</f>
        <v/>
      </c>
      <c r="E16280" s="15">
        <f>COUNTIF(tData[BezoekStart],"&lt;"&amp;($A16280+1/24))-COUNTIF(tData[BezoekEind],"&lt;="&amp;$A16280)</f>
        <v/>
      </c>
      <c r="F16280" s="15">
        <f>COUNTIF(tData[BezoekLangStart],"&lt;"&amp;($A16280+1/24))-COUNTIF(tData[BezoekLangEind],"&lt;="&amp;$A16280)</f>
        <v/>
      </c>
      <c r="G16280" s="15">
        <f>IF($D16280=1,$B16280*100+$C16280,-1)</f>
        <v/>
      </c>
      <c r="H16280" s="15">
        <f>IF($D16280=1,$B16280,-1)</f>
        <v/>
      </c>
      <c r="I16280" s="15">
        <f>IF($D16280=1,$C16280,-1)</f>
        <v/>
      </c>
    </row>
    <row r="16281">
      <c r="A16281" s="33" t="n">
        <v>45970.25</v>
      </c>
      <c r="B16281" s="15">
        <f>WEEKDAY($A16281,2)</f>
        <v/>
      </c>
      <c r="C16281" s="15">
        <f>HOUR($A16281)</f>
        <v/>
      </c>
      <c r="D16281" s="15">
        <f>IF(AND($A16281&gt;=Instellingen!$B$6,$A16281&lt;Instellingen!$B$7),1,0)</f>
        <v/>
      </c>
      <c r="E16281" s="15">
        <f>COUNTIF(tData[BezoekStart],"&lt;"&amp;($A16281+1/24))-COUNTIF(tData[BezoekEind],"&lt;="&amp;$A16281)</f>
        <v/>
      </c>
      <c r="F16281" s="15">
        <f>COUNTIF(tData[BezoekLangStart],"&lt;"&amp;($A16281+1/24))-COUNTIF(tData[BezoekLangEind],"&lt;="&amp;$A16281)</f>
        <v/>
      </c>
      <c r="G16281" s="15">
        <f>IF($D16281=1,$B16281*100+$C16281,-1)</f>
        <v/>
      </c>
      <c r="H16281" s="15">
        <f>IF($D16281=1,$B16281,-1)</f>
        <v/>
      </c>
      <c r="I16281" s="15">
        <f>IF($D16281=1,$C16281,-1)</f>
        <v/>
      </c>
    </row>
    <row r="16282">
      <c r="A16282" s="33" t="n">
        <v>45970.29166666666</v>
      </c>
      <c r="B16282" s="15">
        <f>WEEKDAY($A16282,2)</f>
        <v/>
      </c>
      <c r="C16282" s="15">
        <f>HOUR($A16282)</f>
        <v/>
      </c>
      <c r="D16282" s="15">
        <f>IF(AND($A16282&gt;=Instellingen!$B$6,$A16282&lt;Instellingen!$B$7),1,0)</f>
        <v/>
      </c>
      <c r="E16282" s="15">
        <f>COUNTIF(tData[BezoekStart],"&lt;"&amp;($A16282+1/24))-COUNTIF(tData[BezoekEind],"&lt;="&amp;$A16282)</f>
        <v/>
      </c>
      <c r="F16282" s="15">
        <f>COUNTIF(tData[BezoekLangStart],"&lt;"&amp;($A16282+1/24))-COUNTIF(tData[BezoekLangEind],"&lt;="&amp;$A16282)</f>
        <v/>
      </c>
      <c r="G16282" s="15">
        <f>IF($D16282=1,$B16282*100+$C16282,-1)</f>
        <v/>
      </c>
      <c r="H16282" s="15">
        <f>IF($D16282=1,$B16282,-1)</f>
        <v/>
      </c>
      <c r="I16282" s="15">
        <f>IF($D16282=1,$C16282,-1)</f>
        <v/>
      </c>
    </row>
    <row r="16283">
      <c r="A16283" s="33" t="n">
        <v>45970.33333333334</v>
      </c>
      <c r="B16283" s="15">
        <f>WEEKDAY($A16283,2)</f>
        <v/>
      </c>
      <c r="C16283" s="15">
        <f>HOUR($A16283)</f>
        <v/>
      </c>
      <c r="D16283" s="15">
        <f>IF(AND($A16283&gt;=Instellingen!$B$6,$A16283&lt;Instellingen!$B$7),1,0)</f>
        <v/>
      </c>
      <c r="E16283" s="15">
        <f>COUNTIF(tData[BezoekStart],"&lt;"&amp;($A16283+1/24))-COUNTIF(tData[BezoekEind],"&lt;="&amp;$A16283)</f>
        <v/>
      </c>
      <c r="F16283" s="15">
        <f>COUNTIF(tData[BezoekLangStart],"&lt;"&amp;($A16283+1/24))-COUNTIF(tData[BezoekLangEind],"&lt;="&amp;$A16283)</f>
        <v/>
      </c>
      <c r="G16283" s="15">
        <f>IF($D16283=1,$B16283*100+$C16283,-1)</f>
        <v/>
      </c>
      <c r="H16283" s="15">
        <f>IF($D16283=1,$B16283,-1)</f>
        <v/>
      </c>
      <c r="I16283" s="15">
        <f>IF($D16283=1,$C16283,-1)</f>
        <v/>
      </c>
    </row>
    <row r="16284">
      <c r="A16284" s="33" t="n">
        <v>45970.375</v>
      </c>
      <c r="B16284" s="15">
        <f>WEEKDAY($A16284,2)</f>
        <v/>
      </c>
      <c r="C16284" s="15">
        <f>HOUR($A16284)</f>
        <v/>
      </c>
      <c r="D16284" s="15">
        <f>IF(AND($A16284&gt;=Instellingen!$B$6,$A16284&lt;Instellingen!$B$7),1,0)</f>
        <v/>
      </c>
      <c r="E16284" s="15">
        <f>COUNTIF(tData[BezoekStart],"&lt;"&amp;($A16284+1/24))-COUNTIF(tData[BezoekEind],"&lt;="&amp;$A16284)</f>
        <v/>
      </c>
      <c r="F16284" s="15">
        <f>COUNTIF(tData[BezoekLangStart],"&lt;"&amp;($A16284+1/24))-COUNTIF(tData[BezoekLangEind],"&lt;="&amp;$A16284)</f>
        <v/>
      </c>
      <c r="G16284" s="15">
        <f>IF($D16284=1,$B16284*100+$C16284,-1)</f>
        <v/>
      </c>
      <c r="H16284" s="15">
        <f>IF($D16284=1,$B16284,-1)</f>
        <v/>
      </c>
      <c r="I16284" s="15">
        <f>IF($D16284=1,$C16284,-1)</f>
        <v/>
      </c>
    </row>
    <row r="16285">
      <c r="A16285" s="33" t="n">
        <v>45970.41666666666</v>
      </c>
      <c r="B16285" s="15">
        <f>WEEKDAY($A16285,2)</f>
        <v/>
      </c>
      <c r="C16285" s="15">
        <f>HOUR($A16285)</f>
        <v/>
      </c>
      <c r="D16285" s="15">
        <f>IF(AND($A16285&gt;=Instellingen!$B$6,$A16285&lt;Instellingen!$B$7),1,0)</f>
        <v/>
      </c>
      <c r="E16285" s="15">
        <f>COUNTIF(tData[BezoekStart],"&lt;"&amp;($A16285+1/24))-COUNTIF(tData[BezoekEind],"&lt;="&amp;$A16285)</f>
        <v/>
      </c>
      <c r="F16285" s="15">
        <f>COUNTIF(tData[BezoekLangStart],"&lt;"&amp;($A16285+1/24))-COUNTIF(tData[BezoekLangEind],"&lt;="&amp;$A16285)</f>
        <v/>
      </c>
      <c r="G16285" s="15">
        <f>IF($D16285=1,$B16285*100+$C16285,-1)</f>
        <v/>
      </c>
      <c r="H16285" s="15">
        <f>IF($D16285=1,$B16285,-1)</f>
        <v/>
      </c>
      <c r="I16285" s="15">
        <f>IF($D16285=1,$C16285,-1)</f>
        <v/>
      </c>
    </row>
    <row r="16286">
      <c r="A16286" s="33" t="n">
        <v>45970.45833333334</v>
      </c>
      <c r="B16286" s="15">
        <f>WEEKDAY($A16286,2)</f>
        <v/>
      </c>
      <c r="C16286" s="15">
        <f>HOUR($A16286)</f>
        <v/>
      </c>
      <c r="D16286" s="15">
        <f>IF(AND($A16286&gt;=Instellingen!$B$6,$A16286&lt;Instellingen!$B$7),1,0)</f>
        <v/>
      </c>
      <c r="E16286" s="15">
        <f>COUNTIF(tData[BezoekStart],"&lt;"&amp;($A16286+1/24))-COUNTIF(tData[BezoekEind],"&lt;="&amp;$A16286)</f>
        <v/>
      </c>
      <c r="F16286" s="15">
        <f>COUNTIF(tData[BezoekLangStart],"&lt;"&amp;($A16286+1/24))-COUNTIF(tData[BezoekLangEind],"&lt;="&amp;$A16286)</f>
        <v/>
      </c>
      <c r="G16286" s="15">
        <f>IF($D16286=1,$B16286*100+$C16286,-1)</f>
        <v/>
      </c>
      <c r="H16286" s="15">
        <f>IF($D16286=1,$B16286,-1)</f>
        <v/>
      </c>
      <c r="I16286" s="15">
        <f>IF($D16286=1,$C16286,-1)</f>
        <v/>
      </c>
    </row>
    <row r="16287">
      <c r="A16287" s="33" t="n">
        <v>45970.5</v>
      </c>
      <c r="B16287" s="15">
        <f>WEEKDAY($A16287,2)</f>
        <v/>
      </c>
      <c r="C16287" s="15">
        <f>HOUR($A16287)</f>
        <v/>
      </c>
      <c r="D16287" s="15">
        <f>IF(AND($A16287&gt;=Instellingen!$B$6,$A16287&lt;Instellingen!$B$7),1,0)</f>
        <v/>
      </c>
      <c r="E16287" s="15">
        <f>COUNTIF(tData[BezoekStart],"&lt;"&amp;($A16287+1/24))-COUNTIF(tData[BezoekEind],"&lt;="&amp;$A16287)</f>
        <v/>
      </c>
      <c r="F16287" s="15">
        <f>COUNTIF(tData[BezoekLangStart],"&lt;"&amp;($A16287+1/24))-COUNTIF(tData[BezoekLangEind],"&lt;="&amp;$A16287)</f>
        <v/>
      </c>
      <c r="G16287" s="15">
        <f>IF($D16287=1,$B16287*100+$C16287,-1)</f>
        <v/>
      </c>
      <c r="H16287" s="15">
        <f>IF($D16287=1,$B16287,-1)</f>
        <v/>
      </c>
      <c r="I16287" s="15">
        <f>IF($D16287=1,$C16287,-1)</f>
        <v/>
      </c>
    </row>
    <row r="16288">
      <c r="A16288" s="33" t="n">
        <v>45970.54166666666</v>
      </c>
      <c r="B16288" s="15">
        <f>WEEKDAY($A16288,2)</f>
        <v/>
      </c>
      <c r="C16288" s="15">
        <f>HOUR($A16288)</f>
        <v/>
      </c>
      <c r="D16288" s="15">
        <f>IF(AND($A16288&gt;=Instellingen!$B$6,$A16288&lt;Instellingen!$B$7),1,0)</f>
        <v/>
      </c>
      <c r="E16288" s="15">
        <f>COUNTIF(tData[BezoekStart],"&lt;"&amp;($A16288+1/24))-COUNTIF(tData[BezoekEind],"&lt;="&amp;$A16288)</f>
        <v/>
      </c>
      <c r="F16288" s="15">
        <f>COUNTIF(tData[BezoekLangStart],"&lt;"&amp;($A16288+1/24))-COUNTIF(tData[BezoekLangEind],"&lt;="&amp;$A16288)</f>
        <v/>
      </c>
      <c r="G16288" s="15">
        <f>IF($D16288=1,$B16288*100+$C16288,-1)</f>
        <v/>
      </c>
      <c r="H16288" s="15">
        <f>IF($D16288=1,$B16288,-1)</f>
        <v/>
      </c>
      <c r="I16288" s="15">
        <f>IF($D16288=1,$C16288,-1)</f>
        <v/>
      </c>
    </row>
    <row r="16289">
      <c r="A16289" s="33" t="n">
        <v>45970.58333333334</v>
      </c>
      <c r="B16289" s="15">
        <f>WEEKDAY($A16289,2)</f>
        <v/>
      </c>
      <c r="C16289" s="15">
        <f>HOUR($A16289)</f>
        <v/>
      </c>
      <c r="D16289" s="15">
        <f>IF(AND($A16289&gt;=Instellingen!$B$6,$A16289&lt;Instellingen!$B$7),1,0)</f>
        <v/>
      </c>
      <c r="E16289" s="15">
        <f>COUNTIF(tData[BezoekStart],"&lt;"&amp;($A16289+1/24))-COUNTIF(tData[BezoekEind],"&lt;="&amp;$A16289)</f>
        <v/>
      </c>
      <c r="F16289" s="15">
        <f>COUNTIF(tData[BezoekLangStart],"&lt;"&amp;($A16289+1/24))-COUNTIF(tData[BezoekLangEind],"&lt;="&amp;$A16289)</f>
        <v/>
      </c>
      <c r="G16289" s="15">
        <f>IF($D16289=1,$B16289*100+$C16289,-1)</f>
        <v/>
      </c>
      <c r="H16289" s="15">
        <f>IF($D16289=1,$B16289,-1)</f>
        <v/>
      </c>
      <c r="I16289" s="15">
        <f>IF($D16289=1,$C16289,-1)</f>
        <v/>
      </c>
    </row>
    <row r="16290">
      <c r="A16290" s="33" t="n">
        <v>45970.625</v>
      </c>
      <c r="B16290" s="15">
        <f>WEEKDAY($A16290,2)</f>
        <v/>
      </c>
      <c r="C16290" s="15">
        <f>HOUR($A16290)</f>
        <v/>
      </c>
      <c r="D16290" s="15">
        <f>IF(AND($A16290&gt;=Instellingen!$B$6,$A16290&lt;Instellingen!$B$7),1,0)</f>
        <v/>
      </c>
      <c r="E16290" s="15">
        <f>COUNTIF(tData[BezoekStart],"&lt;"&amp;($A16290+1/24))-COUNTIF(tData[BezoekEind],"&lt;="&amp;$A16290)</f>
        <v/>
      </c>
      <c r="F16290" s="15">
        <f>COUNTIF(tData[BezoekLangStart],"&lt;"&amp;($A16290+1/24))-COUNTIF(tData[BezoekLangEind],"&lt;="&amp;$A16290)</f>
        <v/>
      </c>
      <c r="G16290" s="15">
        <f>IF($D16290=1,$B16290*100+$C16290,-1)</f>
        <v/>
      </c>
      <c r="H16290" s="15">
        <f>IF($D16290=1,$B16290,-1)</f>
        <v/>
      </c>
      <c r="I16290" s="15">
        <f>IF($D16290=1,$C16290,-1)</f>
        <v/>
      </c>
    </row>
    <row r="16291">
      <c r="A16291" s="33" t="n">
        <v>45970.66666666666</v>
      </c>
      <c r="B16291" s="15">
        <f>WEEKDAY($A16291,2)</f>
        <v/>
      </c>
      <c r="C16291" s="15">
        <f>HOUR($A16291)</f>
        <v/>
      </c>
      <c r="D16291" s="15">
        <f>IF(AND($A16291&gt;=Instellingen!$B$6,$A16291&lt;Instellingen!$B$7),1,0)</f>
        <v/>
      </c>
      <c r="E16291" s="15">
        <f>COUNTIF(tData[BezoekStart],"&lt;"&amp;($A16291+1/24))-COUNTIF(tData[BezoekEind],"&lt;="&amp;$A16291)</f>
        <v/>
      </c>
      <c r="F16291" s="15">
        <f>COUNTIF(tData[BezoekLangStart],"&lt;"&amp;($A16291+1/24))-COUNTIF(tData[BezoekLangEind],"&lt;="&amp;$A16291)</f>
        <v/>
      </c>
      <c r="G16291" s="15">
        <f>IF($D16291=1,$B16291*100+$C16291,-1)</f>
        <v/>
      </c>
      <c r="H16291" s="15">
        <f>IF($D16291=1,$B16291,-1)</f>
        <v/>
      </c>
      <c r="I16291" s="15">
        <f>IF($D16291=1,$C16291,-1)</f>
        <v/>
      </c>
    </row>
    <row r="16292">
      <c r="A16292" s="33" t="n">
        <v>45970.70833333334</v>
      </c>
      <c r="B16292" s="15">
        <f>WEEKDAY($A16292,2)</f>
        <v/>
      </c>
      <c r="C16292" s="15">
        <f>HOUR($A16292)</f>
        <v/>
      </c>
      <c r="D16292" s="15">
        <f>IF(AND($A16292&gt;=Instellingen!$B$6,$A16292&lt;Instellingen!$B$7),1,0)</f>
        <v/>
      </c>
      <c r="E16292" s="15">
        <f>COUNTIF(tData[BezoekStart],"&lt;"&amp;($A16292+1/24))-COUNTIF(tData[BezoekEind],"&lt;="&amp;$A16292)</f>
        <v/>
      </c>
      <c r="F16292" s="15">
        <f>COUNTIF(tData[BezoekLangStart],"&lt;"&amp;($A16292+1/24))-COUNTIF(tData[BezoekLangEind],"&lt;="&amp;$A16292)</f>
        <v/>
      </c>
      <c r="G16292" s="15">
        <f>IF($D16292=1,$B16292*100+$C16292,-1)</f>
        <v/>
      </c>
      <c r="H16292" s="15">
        <f>IF($D16292=1,$B16292,-1)</f>
        <v/>
      </c>
      <c r="I16292" s="15">
        <f>IF($D16292=1,$C16292,-1)</f>
        <v/>
      </c>
    </row>
    <row r="16293">
      <c r="A16293" s="33" t="n">
        <v>45970.75</v>
      </c>
      <c r="B16293" s="15">
        <f>WEEKDAY($A16293,2)</f>
        <v/>
      </c>
      <c r="C16293" s="15">
        <f>HOUR($A16293)</f>
        <v/>
      </c>
      <c r="D16293" s="15">
        <f>IF(AND($A16293&gt;=Instellingen!$B$6,$A16293&lt;Instellingen!$B$7),1,0)</f>
        <v/>
      </c>
      <c r="E16293" s="15">
        <f>COUNTIF(tData[BezoekStart],"&lt;"&amp;($A16293+1/24))-COUNTIF(tData[BezoekEind],"&lt;="&amp;$A16293)</f>
        <v/>
      </c>
      <c r="F16293" s="15">
        <f>COUNTIF(tData[BezoekLangStart],"&lt;"&amp;($A16293+1/24))-COUNTIF(tData[BezoekLangEind],"&lt;="&amp;$A16293)</f>
        <v/>
      </c>
      <c r="G16293" s="15">
        <f>IF($D16293=1,$B16293*100+$C16293,-1)</f>
        <v/>
      </c>
      <c r="H16293" s="15">
        <f>IF($D16293=1,$B16293,-1)</f>
        <v/>
      </c>
      <c r="I16293" s="15">
        <f>IF($D16293=1,$C16293,-1)</f>
        <v/>
      </c>
    </row>
    <row r="16294">
      <c r="A16294" s="33" t="n">
        <v>45970.79166666666</v>
      </c>
      <c r="B16294" s="15">
        <f>WEEKDAY($A16294,2)</f>
        <v/>
      </c>
      <c r="C16294" s="15">
        <f>HOUR($A16294)</f>
        <v/>
      </c>
      <c r="D16294" s="15">
        <f>IF(AND($A16294&gt;=Instellingen!$B$6,$A16294&lt;Instellingen!$B$7),1,0)</f>
        <v/>
      </c>
      <c r="E16294" s="15">
        <f>COUNTIF(tData[BezoekStart],"&lt;"&amp;($A16294+1/24))-COUNTIF(tData[BezoekEind],"&lt;="&amp;$A16294)</f>
        <v/>
      </c>
      <c r="F16294" s="15">
        <f>COUNTIF(tData[BezoekLangStart],"&lt;"&amp;($A16294+1/24))-COUNTIF(tData[BezoekLangEind],"&lt;="&amp;$A16294)</f>
        <v/>
      </c>
      <c r="G16294" s="15">
        <f>IF($D16294=1,$B16294*100+$C16294,-1)</f>
        <v/>
      </c>
      <c r="H16294" s="15">
        <f>IF($D16294=1,$B16294,-1)</f>
        <v/>
      </c>
      <c r="I16294" s="15">
        <f>IF($D16294=1,$C16294,-1)</f>
        <v/>
      </c>
    </row>
    <row r="16295">
      <c r="A16295" s="33" t="n">
        <v>45970.83333333334</v>
      </c>
      <c r="B16295" s="15">
        <f>WEEKDAY($A16295,2)</f>
        <v/>
      </c>
      <c r="C16295" s="15">
        <f>HOUR($A16295)</f>
        <v/>
      </c>
      <c r="D16295" s="15">
        <f>IF(AND($A16295&gt;=Instellingen!$B$6,$A16295&lt;Instellingen!$B$7),1,0)</f>
        <v/>
      </c>
      <c r="E16295" s="15">
        <f>COUNTIF(tData[BezoekStart],"&lt;"&amp;($A16295+1/24))-COUNTIF(tData[BezoekEind],"&lt;="&amp;$A16295)</f>
        <v/>
      </c>
      <c r="F16295" s="15">
        <f>COUNTIF(tData[BezoekLangStart],"&lt;"&amp;($A16295+1/24))-COUNTIF(tData[BezoekLangEind],"&lt;="&amp;$A16295)</f>
        <v/>
      </c>
      <c r="G16295" s="15">
        <f>IF($D16295=1,$B16295*100+$C16295,-1)</f>
        <v/>
      </c>
      <c r="H16295" s="15">
        <f>IF($D16295=1,$B16295,-1)</f>
        <v/>
      </c>
      <c r="I16295" s="15">
        <f>IF($D16295=1,$C16295,-1)</f>
        <v/>
      </c>
    </row>
    <row r="16296">
      <c r="A16296" s="33" t="n">
        <v>45970.875</v>
      </c>
      <c r="B16296" s="15">
        <f>WEEKDAY($A16296,2)</f>
        <v/>
      </c>
      <c r="C16296" s="15">
        <f>HOUR($A16296)</f>
        <v/>
      </c>
      <c r="D16296" s="15">
        <f>IF(AND($A16296&gt;=Instellingen!$B$6,$A16296&lt;Instellingen!$B$7),1,0)</f>
        <v/>
      </c>
      <c r="E16296" s="15">
        <f>COUNTIF(tData[BezoekStart],"&lt;"&amp;($A16296+1/24))-COUNTIF(tData[BezoekEind],"&lt;="&amp;$A16296)</f>
        <v/>
      </c>
      <c r="F16296" s="15">
        <f>COUNTIF(tData[BezoekLangStart],"&lt;"&amp;($A16296+1/24))-COUNTIF(tData[BezoekLangEind],"&lt;="&amp;$A16296)</f>
        <v/>
      </c>
      <c r="G16296" s="15">
        <f>IF($D16296=1,$B16296*100+$C16296,-1)</f>
        <v/>
      </c>
      <c r="H16296" s="15">
        <f>IF($D16296=1,$B16296,-1)</f>
        <v/>
      </c>
      <c r="I16296" s="15">
        <f>IF($D16296=1,$C16296,-1)</f>
        <v/>
      </c>
    </row>
    <row r="16297">
      <c r="A16297" s="33" t="n">
        <v>45970.91666666666</v>
      </c>
      <c r="B16297" s="15">
        <f>WEEKDAY($A16297,2)</f>
        <v/>
      </c>
      <c r="C16297" s="15">
        <f>HOUR($A16297)</f>
        <v/>
      </c>
      <c r="D16297" s="15">
        <f>IF(AND($A16297&gt;=Instellingen!$B$6,$A16297&lt;Instellingen!$B$7),1,0)</f>
        <v/>
      </c>
      <c r="E16297" s="15">
        <f>COUNTIF(tData[BezoekStart],"&lt;"&amp;($A16297+1/24))-COUNTIF(tData[BezoekEind],"&lt;="&amp;$A16297)</f>
        <v/>
      </c>
      <c r="F16297" s="15">
        <f>COUNTIF(tData[BezoekLangStart],"&lt;"&amp;($A16297+1/24))-COUNTIF(tData[BezoekLangEind],"&lt;="&amp;$A16297)</f>
        <v/>
      </c>
      <c r="G16297" s="15">
        <f>IF($D16297=1,$B16297*100+$C16297,-1)</f>
        <v/>
      </c>
      <c r="H16297" s="15">
        <f>IF($D16297=1,$B16297,-1)</f>
        <v/>
      </c>
      <c r="I16297" s="15">
        <f>IF($D16297=1,$C16297,-1)</f>
        <v/>
      </c>
    </row>
    <row r="16298">
      <c r="A16298" s="33" t="n">
        <v>45970.95833333334</v>
      </c>
      <c r="B16298" s="15">
        <f>WEEKDAY($A16298,2)</f>
        <v/>
      </c>
      <c r="C16298" s="15">
        <f>HOUR($A16298)</f>
        <v/>
      </c>
      <c r="D16298" s="15">
        <f>IF(AND($A16298&gt;=Instellingen!$B$6,$A16298&lt;Instellingen!$B$7),1,0)</f>
        <v/>
      </c>
      <c r="E16298" s="15">
        <f>COUNTIF(tData[BezoekStart],"&lt;"&amp;($A16298+1/24))-COUNTIF(tData[BezoekEind],"&lt;="&amp;$A16298)</f>
        <v/>
      </c>
      <c r="F16298" s="15">
        <f>COUNTIF(tData[BezoekLangStart],"&lt;"&amp;($A16298+1/24))-COUNTIF(tData[BezoekLangEind],"&lt;="&amp;$A16298)</f>
        <v/>
      </c>
      <c r="G16298" s="15">
        <f>IF($D16298=1,$B16298*100+$C16298,-1)</f>
        <v/>
      </c>
      <c r="H16298" s="15">
        <f>IF($D16298=1,$B16298,-1)</f>
        <v/>
      </c>
      <c r="I16298" s="15">
        <f>IF($D16298=1,$C16298,-1)</f>
        <v/>
      </c>
    </row>
    <row r="16299">
      <c r="A16299" s="33" t="n">
        <v>45971</v>
      </c>
      <c r="B16299" s="15">
        <f>WEEKDAY($A16299,2)</f>
        <v/>
      </c>
      <c r="C16299" s="15">
        <f>HOUR($A16299)</f>
        <v/>
      </c>
      <c r="D16299" s="15">
        <f>IF(AND($A16299&gt;=Instellingen!$B$6,$A16299&lt;Instellingen!$B$7),1,0)</f>
        <v/>
      </c>
      <c r="E16299" s="15">
        <f>COUNTIF(tData[BezoekStart],"&lt;"&amp;($A16299+1/24))-COUNTIF(tData[BezoekEind],"&lt;="&amp;$A16299)</f>
        <v/>
      </c>
      <c r="F16299" s="15">
        <f>COUNTIF(tData[BezoekLangStart],"&lt;"&amp;($A16299+1/24))-COUNTIF(tData[BezoekLangEind],"&lt;="&amp;$A16299)</f>
        <v/>
      </c>
      <c r="G16299" s="15">
        <f>IF($D16299=1,$B16299*100+$C16299,-1)</f>
        <v/>
      </c>
      <c r="H16299" s="15">
        <f>IF($D16299=1,$B16299,-1)</f>
        <v/>
      </c>
      <c r="I16299" s="15">
        <f>IF($D16299=1,$C16299,-1)</f>
        <v/>
      </c>
    </row>
    <row r="16300">
      <c r="A16300" s="33" t="n">
        <v>45971.04166666666</v>
      </c>
      <c r="B16300" s="15">
        <f>WEEKDAY($A16300,2)</f>
        <v/>
      </c>
      <c r="C16300" s="15">
        <f>HOUR($A16300)</f>
        <v/>
      </c>
      <c r="D16300" s="15">
        <f>IF(AND($A16300&gt;=Instellingen!$B$6,$A16300&lt;Instellingen!$B$7),1,0)</f>
        <v/>
      </c>
      <c r="E16300" s="15">
        <f>COUNTIF(tData[BezoekStart],"&lt;"&amp;($A16300+1/24))-COUNTIF(tData[BezoekEind],"&lt;="&amp;$A16300)</f>
        <v/>
      </c>
      <c r="F16300" s="15">
        <f>COUNTIF(tData[BezoekLangStart],"&lt;"&amp;($A16300+1/24))-COUNTIF(tData[BezoekLangEind],"&lt;="&amp;$A16300)</f>
        <v/>
      </c>
      <c r="G16300" s="15">
        <f>IF($D16300=1,$B16300*100+$C16300,-1)</f>
        <v/>
      </c>
      <c r="H16300" s="15">
        <f>IF($D16300=1,$B16300,-1)</f>
        <v/>
      </c>
      <c r="I16300" s="15">
        <f>IF($D16300=1,$C16300,-1)</f>
        <v/>
      </c>
    </row>
    <row r="16301">
      <c r="A16301" s="33" t="n">
        <v>45971.08333333334</v>
      </c>
      <c r="B16301" s="15">
        <f>WEEKDAY($A16301,2)</f>
        <v/>
      </c>
      <c r="C16301" s="15">
        <f>HOUR($A16301)</f>
        <v/>
      </c>
      <c r="D16301" s="15">
        <f>IF(AND($A16301&gt;=Instellingen!$B$6,$A16301&lt;Instellingen!$B$7),1,0)</f>
        <v/>
      </c>
      <c r="E16301" s="15">
        <f>COUNTIF(tData[BezoekStart],"&lt;"&amp;($A16301+1/24))-COUNTIF(tData[BezoekEind],"&lt;="&amp;$A16301)</f>
        <v/>
      </c>
      <c r="F16301" s="15">
        <f>COUNTIF(tData[BezoekLangStart],"&lt;"&amp;($A16301+1/24))-COUNTIF(tData[BezoekLangEind],"&lt;="&amp;$A16301)</f>
        <v/>
      </c>
      <c r="G16301" s="15">
        <f>IF($D16301=1,$B16301*100+$C16301,-1)</f>
        <v/>
      </c>
      <c r="H16301" s="15">
        <f>IF($D16301=1,$B16301,-1)</f>
        <v/>
      </c>
      <c r="I16301" s="15">
        <f>IF($D16301=1,$C16301,-1)</f>
        <v/>
      </c>
    </row>
    <row r="16302">
      <c r="A16302" s="33" t="n">
        <v>45971.125</v>
      </c>
      <c r="B16302" s="15">
        <f>WEEKDAY($A16302,2)</f>
        <v/>
      </c>
      <c r="C16302" s="15">
        <f>HOUR($A16302)</f>
        <v/>
      </c>
      <c r="D16302" s="15">
        <f>IF(AND($A16302&gt;=Instellingen!$B$6,$A16302&lt;Instellingen!$B$7),1,0)</f>
        <v/>
      </c>
      <c r="E16302" s="15">
        <f>COUNTIF(tData[BezoekStart],"&lt;"&amp;($A16302+1/24))-COUNTIF(tData[BezoekEind],"&lt;="&amp;$A16302)</f>
        <v/>
      </c>
      <c r="F16302" s="15">
        <f>COUNTIF(tData[BezoekLangStart],"&lt;"&amp;($A16302+1/24))-COUNTIF(tData[BezoekLangEind],"&lt;="&amp;$A16302)</f>
        <v/>
      </c>
      <c r="G16302" s="15">
        <f>IF($D16302=1,$B16302*100+$C16302,-1)</f>
        <v/>
      </c>
      <c r="H16302" s="15">
        <f>IF($D16302=1,$B16302,-1)</f>
        <v/>
      </c>
      <c r="I16302" s="15">
        <f>IF($D16302=1,$C16302,-1)</f>
        <v/>
      </c>
    </row>
    <row r="16303">
      <c r="A16303" s="33" t="n">
        <v>45971.16666666666</v>
      </c>
      <c r="B16303" s="15">
        <f>WEEKDAY($A16303,2)</f>
        <v/>
      </c>
      <c r="C16303" s="15">
        <f>HOUR($A16303)</f>
        <v/>
      </c>
      <c r="D16303" s="15">
        <f>IF(AND($A16303&gt;=Instellingen!$B$6,$A16303&lt;Instellingen!$B$7),1,0)</f>
        <v/>
      </c>
      <c r="E16303" s="15">
        <f>COUNTIF(tData[BezoekStart],"&lt;"&amp;($A16303+1/24))-COUNTIF(tData[BezoekEind],"&lt;="&amp;$A16303)</f>
        <v/>
      </c>
      <c r="F16303" s="15">
        <f>COUNTIF(tData[BezoekLangStart],"&lt;"&amp;($A16303+1/24))-COUNTIF(tData[BezoekLangEind],"&lt;="&amp;$A16303)</f>
        <v/>
      </c>
      <c r="G16303" s="15">
        <f>IF($D16303=1,$B16303*100+$C16303,-1)</f>
        <v/>
      </c>
      <c r="H16303" s="15">
        <f>IF($D16303=1,$B16303,-1)</f>
        <v/>
      </c>
      <c r="I16303" s="15">
        <f>IF($D16303=1,$C16303,-1)</f>
        <v/>
      </c>
    </row>
    <row r="16304">
      <c r="A16304" s="33" t="n">
        <v>45971.20833333334</v>
      </c>
      <c r="B16304" s="15">
        <f>WEEKDAY($A16304,2)</f>
        <v/>
      </c>
      <c r="C16304" s="15">
        <f>HOUR($A16304)</f>
        <v/>
      </c>
      <c r="D16304" s="15">
        <f>IF(AND($A16304&gt;=Instellingen!$B$6,$A16304&lt;Instellingen!$B$7),1,0)</f>
        <v/>
      </c>
      <c r="E16304" s="15">
        <f>COUNTIF(tData[BezoekStart],"&lt;"&amp;($A16304+1/24))-COUNTIF(tData[BezoekEind],"&lt;="&amp;$A16304)</f>
        <v/>
      </c>
      <c r="F16304" s="15">
        <f>COUNTIF(tData[BezoekLangStart],"&lt;"&amp;($A16304+1/24))-COUNTIF(tData[BezoekLangEind],"&lt;="&amp;$A16304)</f>
        <v/>
      </c>
      <c r="G16304" s="15">
        <f>IF($D16304=1,$B16304*100+$C16304,-1)</f>
        <v/>
      </c>
      <c r="H16304" s="15">
        <f>IF($D16304=1,$B16304,-1)</f>
        <v/>
      </c>
      <c r="I16304" s="15">
        <f>IF($D16304=1,$C16304,-1)</f>
        <v/>
      </c>
    </row>
    <row r="16305">
      <c r="A16305" s="33" t="n">
        <v>45971.25</v>
      </c>
      <c r="B16305" s="15">
        <f>WEEKDAY($A16305,2)</f>
        <v/>
      </c>
      <c r="C16305" s="15">
        <f>HOUR($A16305)</f>
        <v/>
      </c>
      <c r="D16305" s="15">
        <f>IF(AND($A16305&gt;=Instellingen!$B$6,$A16305&lt;Instellingen!$B$7),1,0)</f>
        <v/>
      </c>
      <c r="E16305" s="15">
        <f>COUNTIF(tData[BezoekStart],"&lt;"&amp;($A16305+1/24))-COUNTIF(tData[BezoekEind],"&lt;="&amp;$A16305)</f>
        <v/>
      </c>
      <c r="F16305" s="15">
        <f>COUNTIF(tData[BezoekLangStart],"&lt;"&amp;($A16305+1/24))-COUNTIF(tData[BezoekLangEind],"&lt;="&amp;$A16305)</f>
        <v/>
      </c>
      <c r="G16305" s="15">
        <f>IF($D16305=1,$B16305*100+$C16305,-1)</f>
        <v/>
      </c>
      <c r="H16305" s="15">
        <f>IF($D16305=1,$B16305,-1)</f>
        <v/>
      </c>
      <c r="I16305" s="15">
        <f>IF($D16305=1,$C16305,-1)</f>
        <v/>
      </c>
    </row>
    <row r="16306">
      <c r="A16306" s="33" t="n">
        <v>45971.29166666666</v>
      </c>
      <c r="B16306" s="15">
        <f>WEEKDAY($A16306,2)</f>
        <v/>
      </c>
      <c r="C16306" s="15">
        <f>HOUR($A16306)</f>
        <v/>
      </c>
      <c r="D16306" s="15">
        <f>IF(AND($A16306&gt;=Instellingen!$B$6,$A16306&lt;Instellingen!$B$7),1,0)</f>
        <v/>
      </c>
      <c r="E16306" s="15">
        <f>COUNTIF(tData[BezoekStart],"&lt;"&amp;($A16306+1/24))-COUNTIF(tData[BezoekEind],"&lt;="&amp;$A16306)</f>
        <v/>
      </c>
      <c r="F16306" s="15">
        <f>COUNTIF(tData[BezoekLangStart],"&lt;"&amp;($A16306+1/24))-COUNTIF(tData[BezoekLangEind],"&lt;="&amp;$A16306)</f>
        <v/>
      </c>
      <c r="G16306" s="15">
        <f>IF($D16306=1,$B16306*100+$C16306,-1)</f>
        <v/>
      </c>
      <c r="H16306" s="15">
        <f>IF($D16306=1,$B16306,-1)</f>
        <v/>
      </c>
      <c r="I16306" s="15">
        <f>IF($D16306=1,$C16306,-1)</f>
        <v/>
      </c>
    </row>
    <row r="16307">
      <c r="A16307" s="33" t="n">
        <v>45971.33333333334</v>
      </c>
      <c r="B16307" s="15">
        <f>WEEKDAY($A16307,2)</f>
        <v/>
      </c>
      <c r="C16307" s="15">
        <f>HOUR($A16307)</f>
        <v/>
      </c>
      <c r="D16307" s="15">
        <f>IF(AND($A16307&gt;=Instellingen!$B$6,$A16307&lt;Instellingen!$B$7),1,0)</f>
        <v/>
      </c>
      <c r="E16307" s="15">
        <f>COUNTIF(tData[BezoekStart],"&lt;"&amp;($A16307+1/24))-COUNTIF(tData[BezoekEind],"&lt;="&amp;$A16307)</f>
        <v/>
      </c>
      <c r="F16307" s="15">
        <f>COUNTIF(tData[BezoekLangStart],"&lt;"&amp;($A16307+1/24))-COUNTIF(tData[BezoekLangEind],"&lt;="&amp;$A16307)</f>
        <v/>
      </c>
      <c r="G16307" s="15">
        <f>IF($D16307=1,$B16307*100+$C16307,-1)</f>
        <v/>
      </c>
      <c r="H16307" s="15">
        <f>IF($D16307=1,$B16307,-1)</f>
        <v/>
      </c>
      <c r="I16307" s="15">
        <f>IF($D16307=1,$C16307,-1)</f>
        <v/>
      </c>
    </row>
    <row r="16308">
      <c r="A16308" s="33" t="n">
        <v>45971.375</v>
      </c>
      <c r="B16308" s="15">
        <f>WEEKDAY($A16308,2)</f>
        <v/>
      </c>
      <c r="C16308" s="15">
        <f>HOUR($A16308)</f>
        <v/>
      </c>
      <c r="D16308" s="15">
        <f>IF(AND($A16308&gt;=Instellingen!$B$6,$A16308&lt;Instellingen!$B$7),1,0)</f>
        <v/>
      </c>
      <c r="E16308" s="15">
        <f>COUNTIF(tData[BezoekStart],"&lt;"&amp;($A16308+1/24))-COUNTIF(tData[BezoekEind],"&lt;="&amp;$A16308)</f>
        <v/>
      </c>
      <c r="F16308" s="15">
        <f>COUNTIF(tData[BezoekLangStart],"&lt;"&amp;($A16308+1/24))-COUNTIF(tData[BezoekLangEind],"&lt;="&amp;$A16308)</f>
        <v/>
      </c>
      <c r="G16308" s="15">
        <f>IF($D16308=1,$B16308*100+$C16308,-1)</f>
        <v/>
      </c>
      <c r="H16308" s="15">
        <f>IF($D16308=1,$B16308,-1)</f>
        <v/>
      </c>
      <c r="I16308" s="15">
        <f>IF($D16308=1,$C16308,-1)</f>
        <v/>
      </c>
    </row>
    <row r="16309">
      <c r="A16309" s="33" t="n">
        <v>45971.41666666666</v>
      </c>
      <c r="B16309" s="15">
        <f>WEEKDAY($A16309,2)</f>
        <v/>
      </c>
      <c r="C16309" s="15">
        <f>HOUR($A16309)</f>
        <v/>
      </c>
      <c r="D16309" s="15">
        <f>IF(AND($A16309&gt;=Instellingen!$B$6,$A16309&lt;Instellingen!$B$7),1,0)</f>
        <v/>
      </c>
      <c r="E16309" s="15">
        <f>COUNTIF(tData[BezoekStart],"&lt;"&amp;($A16309+1/24))-COUNTIF(tData[BezoekEind],"&lt;="&amp;$A16309)</f>
        <v/>
      </c>
      <c r="F16309" s="15">
        <f>COUNTIF(tData[BezoekLangStart],"&lt;"&amp;($A16309+1/24))-COUNTIF(tData[BezoekLangEind],"&lt;="&amp;$A16309)</f>
        <v/>
      </c>
      <c r="G16309" s="15">
        <f>IF($D16309=1,$B16309*100+$C16309,-1)</f>
        <v/>
      </c>
      <c r="H16309" s="15">
        <f>IF($D16309=1,$B16309,-1)</f>
        <v/>
      </c>
      <c r="I16309" s="15">
        <f>IF($D16309=1,$C16309,-1)</f>
        <v/>
      </c>
    </row>
    <row r="16310">
      <c r="A16310" s="33" t="n">
        <v>45971.45833333334</v>
      </c>
      <c r="B16310" s="15">
        <f>WEEKDAY($A16310,2)</f>
        <v/>
      </c>
      <c r="C16310" s="15">
        <f>HOUR($A16310)</f>
        <v/>
      </c>
      <c r="D16310" s="15">
        <f>IF(AND($A16310&gt;=Instellingen!$B$6,$A16310&lt;Instellingen!$B$7),1,0)</f>
        <v/>
      </c>
      <c r="E16310" s="15">
        <f>COUNTIF(tData[BezoekStart],"&lt;"&amp;($A16310+1/24))-COUNTIF(tData[BezoekEind],"&lt;="&amp;$A16310)</f>
        <v/>
      </c>
      <c r="F16310" s="15">
        <f>COUNTIF(tData[BezoekLangStart],"&lt;"&amp;($A16310+1/24))-COUNTIF(tData[BezoekLangEind],"&lt;="&amp;$A16310)</f>
        <v/>
      </c>
      <c r="G16310" s="15">
        <f>IF($D16310=1,$B16310*100+$C16310,-1)</f>
        <v/>
      </c>
      <c r="H16310" s="15">
        <f>IF($D16310=1,$B16310,-1)</f>
        <v/>
      </c>
      <c r="I16310" s="15">
        <f>IF($D16310=1,$C16310,-1)</f>
        <v/>
      </c>
    </row>
    <row r="16311">
      <c r="A16311" s="33" t="n">
        <v>45971.5</v>
      </c>
      <c r="B16311" s="15">
        <f>WEEKDAY($A16311,2)</f>
        <v/>
      </c>
      <c r="C16311" s="15">
        <f>HOUR($A16311)</f>
        <v/>
      </c>
      <c r="D16311" s="15">
        <f>IF(AND($A16311&gt;=Instellingen!$B$6,$A16311&lt;Instellingen!$B$7),1,0)</f>
        <v/>
      </c>
      <c r="E16311" s="15">
        <f>COUNTIF(tData[BezoekStart],"&lt;"&amp;($A16311+1/24))-COUNTIF(tData[BezoekEind],"&lt;="&amp;$A16311)</f>
        <v/>
      </c>
      <c r="F16311" s="15">
        <f>COUNTIF(tData[BezoekLangStart],"&lt;"&amp;($A16311+1/24))-COUNTIF(tData[BezoekLangEind],"&lt;="&amp;$A16311)</f>
        <v/>
      </c>
      <c r="G16311" s="15">
        <f>IF($D16311=1,$B16311*100+$C16311,-1)</f>
        <v/>
      </c>
      <c r="H16311" s="15">
        <f>IF($D16311=1,$B16311,-1)</f>
        <v/>
      </c>
      <c r="I16311" s="15">
        <f>IF($D16311=1,$C16311,-1)</f>
        <v/>
      </c>
    </row>
    <row r="16312">
      <c r="A16312" s="33" t="n">
        <v>45971.54166666666</v>
      </c>
      <c r="B16312" s="15">
        <f>WEEKDAY($A16312,2)</f>
        <v/>
      </c>
      <c r="C16312" s="15">
        <f>HOUR($A16312)</f>
        <v/>
      </c>
      <c r="D16312" s="15">
        <f>IF(AND($A16312&gt;=Instellingen!$B$6,$A16312&lt;Instellingen!$B$7),1,0)</f>
        <v/>
      </c>
      <c r="E16312" s="15">
        <f>COUNTIF(tData[BezoekStart],"&lt;"&amp;($A16312+1/24))-COUNTIF(tData[BezoekEind],"&lt;="&amp;$A16312)</f>
        <v/>
      </c>
      <c r="F16312" s="15">
        <f>COUNTIF(tData[BezoekLangStart],"&lt;"&amp;($A16312+1/24))-COUNTIF(tData[BezoekLangEind],"&lt;="&amp;$A16312)</f>
        <v/>
      </c>
      <c r="G16312" s="15">
        <f>IF($D16312=1,$B16312*100+$C16312,-1)</f>
        <v/>
      </c>
      <c r="H16312" s="15">
        <f>IF($D16312=1,$B16312,-1)</f>
        <v/>
      </c>
      <c r="I16312" s="15">
        <f>IF($D16312=1,$C16312,-1)</f>
        <v/>
      </c>
    </row>
    <row r="16313">
      <c r="A16313" s="33" t="n">
        <v>45971.58333333334</v>
      </c>
      <c r="B16313" s="15">
        <f>WEEKDAY($A16313,2)</f>
        <v/>
      </c>
      <c r="C16313" s="15">
        <f>HOUR($A16313)</f>
        <v/>
      </c>
      <c r="D16313" s="15">
        <f>IF(AND($A16313&gt;=Instellingen!$B$6,$A16313&lt;Instellingen!$B$7),1,0)</f>
        <v/>
      </c>
      <c r="E16313" s="15">
        <f>COUNTIF(tData[BezoekStart],"&lt;"&amp;($A16313+1/24))-COUNTIF(tData[BezoekEind],"&lt;="&amp;$A16313)</f>
        <v/>
      </c>
      <c r="F16313" s="15">
        <f>COUNTIF(tData[BezoekLangStart],"&lt;"&amp;($A16313+1/24))-COUNTIF(tData[BezoekLangEind],"&lt;="&amp;$A16313)</f>
        <v/>
      </c>
      <c r="G16313" s="15">
        <f>IF($D16313=1,$B16313*100+$C16313,-1)</f>
        <v/>
      </c>
      <c r="H16313" s="15">
        <f>IF($D16313=1,$B16313,-1)</f>
        <v/>
      </c>
      <c r="I16313" s="15">
        <f>IF($D16313=1,$C16313,-1)</f>
        <v/>
      </c>
    </row>
    <row r="16314">
      <c r="A16314" s="33" t="n">
        <v>45971.625</v>
      </c>
      <c r="B16314" s="15">
        <f>WEEKDAY($A16314,2)</f>
        <v/>
      </c>
      <c r="C16314" s="15">
        <f>HOUR($A16314)</f>
        <v/>
      </c>
      <c r="D16314" s="15">
        <f>IF(AND($A16314&gt;=Instellingen!$B$6,$A16314&lt;Instellingen!$B$7),1,0)</f>
        <v/>
      </c>
      <c r="E16314" s="15">
        <f>COUNTIF(tData[BezoekStart],"&lt;"&amp;($A16314+1/24))-COUNTIF(tData[BezoekEind],"&lt;="&amp;$A16314)</f>
        <v/>
      </c>
      <c r="F16314" s="15">
        <f>COUNTIF(tData[BezoekLangStart],"&lt;"&amp;($A16314+1/24))-COUNTIF(tData[BezoekLangEind],"&lt;="&amp;$A16314)</f>
        <v/>
      </c>
      <c r="G16314" s="15">
        <f>IF($D16314=1,$B16314*100+$C16314,-1)</f>
        <v/>
      </c>
      <c r="H16314" s="15">
        <f>IF($D16314=1,$B16314,-1)</f>
        <v/>
      </c>
      <c r="I16314" s="15">
        <f>IF($D16314=1,$C16314,-1)</f>
        <v/>
      </c>
    </row>
    <row r="16315">
      <c r="A16315" s="33" t="n">
        <v>45971.66666666666</v>
      </c>
      <c r="B16315" s="15">
        <f>WEEKDAY($A16315,2)</f>
        <v/>
      </c>
      <c r="C16315" s="15">
        <f>HOUR($A16315)</f>
        <v/>
      </c>
      <c r="D16315" s="15">
        <f>IF(AND($A16315&gt;=Instellingen!$B$6,$A16315&lt;Instellingen!$B$7),1,0)</f>
        <v/>
      </c>
      <c r="E16315" s="15">
        <f>COUNTIF(tData[BezoekStart],"&lt;"&amp;($A16315+1/24))-COUNTIF(tData[BezoekEind],"&lt;="&amp;$A16315)</f>
        <v/>
      </c>
      <c r="F16315" s="15">
        <f>COUNTIF(tData[BezoekLangStart],"&lt;"&amp;($A16315+1/24))-COUNTIF(tData[BezoekLangEind],"&lt;="&amp;$A16315)</f>
        <v/>
      </c>
      <c r="G16315" s="15">
        <f>IF($D16315=1,$B16315*100+$C16315,-1)</f>
        <v/>
      </c>
      <c r="H16315" s="15">
        <f>IF($D16315=1,$B16315,-1)</f>
        <v/>
      </c>
      <c r="I16315" s="15">
        <f>IF($D16315=1,$C16315,-1)</f>
        <v/>
      </c>
    </row>
    <row r="16316">
      <c r="A16316" s="33" t="n">
        <v>45971.70833333334</v>
      </c>
      <c r="B16316" s="15">
        <f>WEEKDAY($A16316,2)</f>
        <v/>
      </c>
      <c r="C16316" s="15">
        <f>HOUR($A16316)</f>
        <v/>
      </c>
      <c r="D16316" s="15">
        <f>IF(AND($A16316&gt;=Instellingen!$B$6,$A16316&lt;Instellingen!$B$7),1,0)</f>
        <v/>
      </c>
      <c r="E16316" s="15">
        <f>COUNTIF(tData[BezoekStart],"&lt;"&amp;($A16316+1/24))-COUNTIF(tData[BezoekEind],"&lt;="&amp;$A16316)</f>
        <v/>
      </c>
      <c r="F16316" s="15">
        <f>COUNTIF(tData[BezoekLangStart],"&lt;"&amp;($A16316+1/24))-COUNTIF(tData[BezoekLangEind],"&lt;="&amp;$A16316)</f>
        <v/>
      </c>
      <c r="G16316" s="15">
        <f>IF($D16316=1,$B16316*100+$C16316,-1)</f>
        <v/>
      </c>
      <c r="H16316" s="15">
        <f>IF($D16316=1,$B16316,-1)</f>
        <v/>
      </c>
      <c r="I16316" s="15">
        <f>IF($D16316=1,$C16316,-1)</f>
        <v/>
      </c>
    </row>
    <row r="16317">
      <c r="A16317" s="33" t="n">
        <v>45971.75</v>
      </c>
      <c r="B16317" s="15">
        <f>WEEKDAY($A16317,2)</f>
        <v/>
      </c>
      <c r="C16317" s="15">
        <f>HOUR($A16317)</f>
        <v/>
      </c>
      <c r="D16317" s="15">
        <f>IF(AND($A16317&gt;=Instellingen!$B$6,$A16317&lt;Instellingen!$B$7),1,0)</f>
        <v/>
      </c>
      <c r="E16317" s="15">
        <f>COUNTIF(tData[BezoekStart],"&lt;"&amp;($A16317+1/24))-COUNTIF(tData[BezoekEind],"&lt;="&amp;$A16317)</f>
        <v/>
      </c>
      <c r="F16317" s="15">
        <f>COUNTIF(tData[BezoekLangStart],"&lt;"&amp;($A16317+1/24))-COUNTIF(tData[BezoekLangEind],"&lt;="&amp;$A16317)</f>
        <v/>
      </c>
      <c r="G16317" s="15">
        <f>IF($D16317=1,$B16317*100+$C16317,-1)</f>
        <v/>
      </c>
      <c r="H16317" s="15">
        <f>IF($D16317=1,$B16317,-1)</f>
        <v/>
      </c>
      <c r="I16317" s="15">
        <f>IF($D16317=1,$C16317,-1)</f>
        <v/>
      </c>
    </row>
    <row r="16318">
      <c r="A16318" s="33" t="n">
        <v>45971.79166666666</v>
      </c>
      <c r="B16318" s="15">
        <f>WEEKDAY($A16318,2)</f>
        <v/>
      </c>
      <c r="C16318" s="15">
        <f>HOUR($A16318)</f>
        <v/>
      </c>
      <c r="D16318" s="15">
        <f>IF(AND($A16318&gt;=Instellingen!$B$6,$A16318&lt;Instellingen!$B$7),1,0)</f>
        <v/>
      </c>
      <c r="E16318" s="15">
        <f>COUNTIF(tData[BezoekStart],"&lt;"&amp;($A16318+1/24))-COUNTIF(tData[BezoekEind],"&lt;="&amp;$A16318)</f>
        <v/>
      </c>
      <c r="F16318" s="15">
        <f>COUNTIF(tData[BezoekLangStart],"&lt;"&amp;($A16318+1/24))-COUNTIF(tData[BezoekLangEind],"&lt;="&amp;$A16318)</f>
        <v/>
      </c>
      <c r="G16318" s="15">
        <f>IF($D16318=1,$B16318*100+$C16318,-1)</f>
        <v/>
      </c>
      <c r="H16318" s="15">
        <f>IF($D16318=1,$B16318,-1)</f>
        <v/>
      </c>
      <c r="I16318" s="15">
        <f>IF($D16318=1,$C16318,-1)</f>
        <v/>
      </c>
    </row>
    <row r="16319">
      <c r="A16319" s="33" t="n">
        <v>45971.83333333334</v>
      </c>
      <c r="B16319" s="15">
        <f>WEEKDAY($A16319,2)</f>
        <v/>
      </c>
      <c r="C16319" s="15">
        <f>HOUR($A16319)</f>
        <v/>
      </c>
      <c r="D16319" s="15">
        <f>IF(AND($A16319&gt;=Instellingen!$B$6,$A16319&lt;Instellingen!$B$7),1,0)</f>
        <v/>
      </c>
      <c r="E16319" s="15">
        <f>COUNTIF(tData[BezoekStart],"&lt;"&amp;($A16319+1/24))-COUNTIF(tData[BezoekEind],"&lt;="&amp;$A16319)</f>
        <v/>
      </c>
      <c r="F16319" s="15">
        <f>COUNTIF(tData[BezoekLangStart],"&lt;"&amp;($A16319+1/24))-COUNTIF(tData[BezoekLangEind],"&lt;="&amp;$A16319)</f>
        <v/>
      </c>
      <c r="G16319" s="15">
        <f>IF($D16319=1,$B16319*100+$C16319,-1)</f>
        <v/>
      </c>
      <c r="H16319" s="15">
        <f>IF($D16319=1,$B16319,-1)</f>
        <v/>
      </c>
      <c r="I16319" s="15">
        <f>IF($D16319=1,$C16319,-1)</f>
        <v/>
      </c>
    </row>
    <row r="16320">
      <c r="A16320" s="33" t="n">
        <v>45971.875</v>
      </c>
      <c r="B16320" s="15">
        <f>WEEKDAY($A16320,2)</f>
        <v/>
      </c>
      <c r="C16320" s="15">
        <f>HOUR($A16320)</f>
        <v/>
      </c>
      <c r="D16320" s="15">
        <f>IF(AND($A16320&gt;=Instellingen!$B$6,$A16320&lt;Instellingen!$B$7),1,0)</f>
        <v/>
      </c>
      <c r="E16320" s="15">
        <f>COUNTIF(tData[BezoekStart],"&lt;"&amp;($A16320+1/24))-COUNTIF(tData[BezoekEind],"&lt;="&amp;$A16320)</f>
        <v/>
      </c>
      <c r="F16320" s="15">
        <f>COUNTIF(tData[BezoekLangStart],"&lt;"&amp;($A16320+1/24))-COUNTIF(tData[BezoekLangEind],"&lt;="&amp;$A16320)</f>
        <v/>
      </c>
      <c r="G16320" s="15">
        <f>IF($D16320=1,$B16320*100+$C16320,-1)</f>
        <v/>
      </c>
      <c r="H16320" s="15">
        <f>IF($D16320=1,$B16320,-1)</f>
        <v/>
      </c>
      <c r="I16320" s="15">
        <f>IF($D16320=1,$C16320,-1)</f>
        <v/>
      </c>
    </row>
    <row r="16321">
      <c r="A16321" s="33" t="n">
        <v>45971.91666666666</v>
      </c>
      <c r="B16321" s="15">
        <f>WEEKDAY($A16321,2)</f>
        <v/>
      </c>
      <c r="C16321" s="15">
        <f>HOUR($A16321)</f>
        <v/>
      </c>
      <c r="D16321" s="15">
        <f>IF(AND($A16321&gt;=Instellingen!$B$6,$A16321&lt;Instellingen!$B$7),1,0)</f>
        <v/>
      </c>
      <c r="E16321" s="15">
        <f>COUNTIF(tData[BezoekStart],"&lt;"&amp;($A16321+1/24))-COUNTIF(tData[BezoekEind],"&lt;="&amp;$A16321)</f>
        <v/>
      </c>
      <c r="F16321" s="15">
        <f>COUNTIF(tData[BezoekLangStart],"&lt;"&amp;($A16321+1/24))-COUNTIF(tData[BezoekLangEind],"&lt;="&amp;$A16321)</f>
        <v/>
      </c>
      <c r="G16321" s="15">
        <f>IF($D16321=1,$B16321*100+$C16321,-1)</f>
        <v/>
      </c>
      <c r="H16321" s="15">
        <f>IF($D16321=1,$B16321,-1)</f>
        <v/>
      </c>
      <c r="I16321" s="15">
        <f>IF($D16321=1,$C16321,-1)</f>
        <v/>
      </c>
    </row>
    <row r="16322">
      <c r="A16322" s="33" t="n">
        <v>45971.95833333334</v>
      </c>
      <c r="B16322" s="15">
        <f>WEEKDAY($A16322,2)</f>
        <v/>
      </c>
      <c r="C16322" s="15">
        <f>HOUR($A16322)</f>
        <v/>
      </c>
      <c r="D16322" s="15">
        <f>IF(AND($A16322&gt;=Instellingen!$B$6,$A16322&lt;Instellingen!$B$7),1,0)</f>
        <v/>
      </c>
      <c r="E16322" s="15">
        <f>COUNTIF(tData[BezoekStart],"&lt;"&amp;($A16322+1/24))-COUNTIF(tData[BezoekEind],"&lt;="&amp;$A16322)</f>
        <v/>
      </c>
      <c r="F16322" s="15">
        <f>COUNTIF(tData[BezoekLangStart],"&lt;"&amp;($A16322+1/24))-COUNTIF(tData[BezoekLangEind],"&lt;="&amp;$A16322)</f>
        <v/>
      </c>
      <c r="G16322" s="15">
        <f>IF($D16322=1,$B16322*100+$C16322,-1)</f>
        <v/>
      </c>
      <c r="H16322" s="15">
        <f>IF($D16322=1,$B16322,-1)</f>
        <v/>
      </c>
      <c r="I16322" s="15">
        <f>IF($D16322=1,$C16322,-1)</f>
        <v/>
      </c>
    </row>
    <row r="16323">
      <c r="A16323" s="33" t="n">
        <v>45972</v>
      </c>
      <c r="B16323" s="15">
        <f>WEEKDAY($A16323,2)</f>
        <v/>
      </c>
      <c r="C16323" s="15">
        <f>HOUR($A16323)</f>
        <v/>
      </c>
      <c r="D16323" s="15">
        <f>IF(AND($A16323&gt;=Instellingen!$B$6,$A16323&lt;Instellingen!$B$7),1,0)</f>
        <v/>
      </c>
      <c r="E16323" s="15">
        <f>COUNTIF(tData[BezoekStart],"&lt;"&amp;($A16323+1/24))-COUNTIF(tData[BezoekEind],"&lt;="&amp;$A16323)</f>
        <v/>
      </c>
      <c r="F16323" s="15">
        <f>COUNTIF(tData[BezoekLangStart],"&lt;"&amp;($A16323+1/24))-COUNTIF(tData[BezoekLangEind],"&lt;="&amp;$A16323)</f>
        <v/>
      </c>
      <c r="G16323" s="15">
        <f>IF($D16323=1,$B16323*100+$C16323,-1)</f>
        <v/>
      </c>
      <c r="H16323" s="15">
        <f>IF($D16323=1,$B16323,-1)</f>
        <v/>
      </c>
      <c r="I16323" s="15">
        <f>IF($D16323=1,$C16323,-1)</f>
        <v/>
      </c>
    </row>
    <row r="16324">
      <c r="A16324" s="33" t="n">
        <v>45972.04166666666</v>
      </c>
      <c r="B16324" s="15">
        <f>WEEKDAY($A16324,2)</f>
        <v/>
      </c>
      <c r="C16324" s="15">
        <f>HOUR($A16324)</f>
        <v/>
      </c>
      <c r="D16324" s="15">
        <f>IF(AND($A16324&gt;=Instellingen!$B$6,$A16324&lt;Instellingen!$B$7),1,0)</f>
        <v/>
      </c>
      <c r="E16324" s="15">
        <f>COUNTIF(tData[BezoekStart],"&lt;"&amp;($A16324+1/24))-COUNTIF(tData[BezoekEind],"&lt;="&amp;$A16324)</f>
        <v/>
      </c>
      <c r="F16324" s="15">
        <f>COUNTIF(tData[BezoekLangStart],"&lt;"&amp;($A16324+1/24))-COUNTIF(tData[BezoekLangEind],"&lt;="&amp;$A16324)</f>
        <v/>
      </c>
      <c r="G16324" s="15">
        <f>IF($D16324=1,$B16324*100+$C16324,-1)</f>
        <v/>
      </c>
      <c r="H16324" s="15">
        <f>IF($D16324=1,$B16324,-1)</f>
        <v/>
      </c>
      <c r="I16324" s="15">
        <f>IF($D16324=1,$C16324,-1)</f>
        <v/>
      </c>
    </row>
    <row r="16325">
      <c r="A16325" s="33" t="n">
        <v>45972.08333333334</v>
      </c>
      <c r="B16325" s="15">
        <f>WEEKDAY($A16325,2)</f>
        <v/>
      </c>
      <c r="C16325" s="15">
        <f>HOUR($A16325)</f>
        <v/>
      </c>
      <c r="D16325" s="15">
        <f>IF(AND($A16325&gt;=Instellingen!$B$6,$A16325&lt;Instellingen!$B$7),1,0)</f>
        <v/>
      </c>
      <c r="E16325" s="15">
        <f>COUNTIF(tData[BezoekStart],"&lt;"&amp;($A16325+1/24))-COUNTIF(tData[BezoekEind],"&lt;="&amp;$A16325)</f>
        <v/>
      </c>
      <c r="F16325" s="15">
        <f>COUNTIF(tData[BezoekLangStart],"&lt;"&amp;($A16325+1/24))-COUNTIF(tData[BezoekLangEind],"&lt;="&amp;$A16325)</f>
        <v/>
      </c>
      <c r="G16325" s="15">
        <f>IF($D16325=1,$B16325*100+$C16325,-1)</f>
        <v/>
      </c>
      <c r="H16325" s="15">
        <f>IF($D16325=1,$B16325,-1)</f>
        <v/>
      </c>
      <c r="I16325" s="15">
        <f>IF($D16325=1,$C16325,-1)</f>
        <v/>
      </c>
    </row>
    <row r="16326">
      <c r="A16326" s="33" t="n">
        <v>45972.125</v>
      </c>
      <c r="B16326" s="15">
        <f>WEEKDAY($A16326,2)</f>
        <v/>
      </c>
      <c r="C16326" s="15">
        <f>HOUR($A16326)</f>
        <v/>
      </c>
      <c r="D16326" s="15">
        <f>IF(AND($A16326&gt;=Instellingen!$B$6,$A16326&lt;Instellingen!$B$7),1,0)</f>
        <v/>
      </c>
      <c r="E16326" s="15">
        <f>COUNTIF(tData[BezoekStart],"&lt;"&amp;($A16326+1/24))-COUNTIF(tData[BezoekEind],"&lt;="&amp;$A16326)</f>
        <v/>
      </c>
      <c r="F16326" s="15">
        <f>COUNTIF(tData[BezoekLangStart],"&lt;"&amp;($A16326+1/24))-COUNTIF(tData[BezoekLangEind],"&lt;="&amp;$A16326)</f>
        <v/>
      </c>
      <c r="G16326" s="15">
        <f>IF($D16326=1,$B16326*100+$C16326,-1)</f>
        <v/>
      </c>
      <c r="H16326" s="15">
        <f>IF($D16326=1,$B16326,-1)</f>
        <v/>
      </c>
      <c r="I16326" s="15">
        <f>IF($D16326=1,$C16326,-1)</f>
        <v/>
      </c>
    </row>
    <row r="16327">
      <c r="A16327" s="33" t="n">
        <v>45972.16666666666</v>
      </c>
      <c r="B16327" s="15">
        <f>WEEKDAY($A16327,2)</f>
        <v/>
      </c>
      <c r="C16327" s="15">
        <f>HOUR($A16327)</f>
        <v/>
      </c>
      <c r="D16327" s="15">
        <f>IF(AND($A16327&gt;=Instellingen!$B$6,$A16327&lt;Instellingen!$B$7),1,0)</f>
        <v/>
      </c>
      <c r="E16327" s="15">
        <f>COUNTIF(tData[BezoekStart],"&lt;"&amp;($A16327+1/24))-COUNTIF(tData[BezoekEind],"&lt;="&amp;$A16327)</f>
        <v/>
      </c>
      <c r="F16327" s="15">
        <f>COUNTIF(tData[BezoekLangStart],"&lt;"&amp;($A16327+1/24))-COUNTIF(tData[BezoekLangEind],"&lt;="&amp;$A16327)</f>
        <v/>
      </c>
      <c r="G16327" s="15">
        <f>IF($D16327=1,$B16327*100+$C16327,-1)</f>
        <v/>
      </c>
      <c r="H16327" s="15">
        <f>IF($D16327=1,$B16327,-1)</f>
        <v/>
      </c>
      <c r="I16327" s="15">
        <f>IF($D16327=1,$C16327,-1)</f>
        <v/>
      </c>
    </row>
    <row r="16328">
      <c r="A16328" s="33" t="n">
        <v>45972.20833333334</v>
      </c>
      <c r="B16328" s="15">
        <f>WEEKDAY($A16328,2)</f>
        <v/>
      </c>
      <c r="C16328" s="15">
        <f>HOUR($A16328)</f>
        <v/>
      </c>
      <c r="D16328" s="15">
        <f>IF(AND($A16328&gt;=Instellingen!$B$6,$A16328&lt;Instellingen!$B$7),1,0)</f>
        <v/>
      </c>
      <c r="E16328" s="15">
        <f>COUNTIF(tData[BezoekStart],"&lt;"&amp;($A16328+1/24))-COUNTIF(tData[BezoekEind],"&lt;="&amp;$A16328)</f>
        <v/>
      </c>
      <c r="F16328" s="15">
        <f>COUNTIF(tData[BezoekLangStart],"&lt;"&amp;($A16328+1/24))-COUNTIF(tData[BezoekLangEind],"&lt;="&amp;$A16328)</f>
        <v/>
      </c>
      <c r="G16328" s="15">
        <f>IF($D16328=1,$B16328*100+$C16328,-1)</f>
        <v/>
      </c>
      <c r="H16328" s="15">
        <f>IF($D16328=1,$B16328,-1)</f>
        <v/>
      </c>
      <c r="I16328" s="15">
        <f>IF($D16328=1,$C16328,-1)</f>
        <v/>
      </c>
    </row>
    <row r="16329">
      <c r="A16329" s="33" t="n">
        <v>45972.25</v>
      </c>
      <c r="B16329" s="15">
        <f>WEEKDAY($A16329,2)</f>
        <v/>
      </c>
      <c r="C16329" s="15">
        <f>HOUR($A16329)</f>
        <v/>
      </c>
      <c r="D16329" s="15">
        <f>IF(AND($A16329&gt;=Instellingen!$B$6,$A16329&lt;Instellingen!$B$7),1,0)</f>
        <v/>
      </c>
      <c r="E16329" s="15">
        <f>COUNTIF(tData[BezoekStart],"&lt;"&amp;($A16329+1/24))-COUNTIF(tData[BezoekEind],"&lt;="&amp;$A16329)</f>
        <v/>
      </c>
      <c r="F16329" s="15">
        <f>COUNTIF(tData[BezoekLangStart],"&lt;"&amp;($A16329+1/24))-COUNTIF(tData[BezoekLangEind],"&lt;="&amp;$A16329)</f>
        <v/>
      </c>
      <c r="G16329" s="15">
        <f>IF($D16329=1,$B16329*100+$C16329,-1)</f>
        <v/>
      </c>
      <c r="H16329" s="15">
        <f>IF($D16329=1,$B16329,-1)</f>
        <v/>
      </c>
      <c r="I16329" s="15">
        <f>IF($D16329=1,$C16329,-1)</f>
        <v/>
      </c>
    </row>
    <row r="16330">
      <c r="A16330" s="33" t="n">
        <v>45972.29166666666</v>
      </c>
      <c r="B16330" s="15">
        <f>WEEKDAY($A16330,2)</f>
        <v/>
      </c>
      <c r="C16330" s="15">
        <f>HOUR($A16330)</f>
        <v/>
      </c>
      <c r="D16330" s="15">
        <f>IF(AND($A16330&gt;=Instellingen!$B$6,$A16330&lt;Instellingen!$B$7),1,0)</f>
        <v/>
      </c>
      <c r="E16330" s="15">
        <f>COUNTIF(tData[BezoekStart],"&lt;"&amp;($A16330+1/24))-COUNTIF(tData[BezoekEind],"&lt;="&amp;$A16330)</f>
        <v/>
      </c>
      <c r="F16330" s="15">
        <f>COUNTIF(tData[BezoekLangStart],"&lt;"&amp;($A16330+1/24))-COUNTIF(tData[BezoekLangEind],"&lt;="&amp;$A16330)</f>
        <v/>
      </c>
      <c r="G16330" s="15">
        <f>IF($D16330=1,$B16330*100+$C16330,-1)</f>
        <v/>
      </c>
      <c r="H16330" s="15">
        <f>IF($D16330=1,$B16330,-1)</f>
        <v/>
      </c>
      <c r="I16330" s="15">
        <f>IF($D16330=1,$C16330,-1)</f>
        <v/>
      </c>
    </row>
    <row r="16331">
      <c r="A16331" s="33" t="n">
        <v>45972.33333333334</v>
      </c>
      <c r="B16331" s="15">
        <f>WEEKDAY($A16331,2)</f>
        <v/>
      </c>
      <c r="C16331" s="15">
        <f>HOUR($A16331)</f>
        <v/>
      </c>
      <c r="D16331" s="15">
        <f>IF(AND($A16331&gt;=Instellingen!$B$6,$A16331&lt;Instellingen!$B$7),1,0)</f>
        <v/>
      </c>
      <c r="E16331" s="15">
        <f>COUNTIF(tData[BezoekStart],"&lt;"&amp;($A16331+1/24))-COUNTIF(tData[BezoekEind],"&lt;="&amp;$A16331)</f>
        <v/>
      </c>
      <c r="F16331" s="15">
        <f>COUNTIF(tData[BezoekLangStart],"&lt;"&amp;($A16331+1/24))-COUNTIF(tData[BezoekLangEind],"&lt;="&amp;$A16331)</f>
        <v/>
      </c>
      <c r="G16331" s="15">
        <f>IF($D16331=1,$B16331*100+$C16331,-1)</f>
        <v/>
      </c>
      <c r="H16331" s="15">
        <f>IF($D16331=1,$B16331,-1)</f>
        <v/>
      </c>
      <c r="I16331" s="15">
        <f>IF($D16331=1,$C16331,-1)</f>
        <v/>
      </c>
    </row>
    <row r="16332">
      <c r="A16332" s="33" t="n">
        <v>45972.375</v>
      </c>
      <c r="B16332" s="15">
        <f>WEEKDAY($A16332,2)</f>
        <v/>
      </c>
      <c r="C16332" s="15">
        <f>HOUR($A16332)</f>
        <v/>
      </c>
      <c r="D16332" s="15">
        <f>IF(AND($A16332&gt;=Instellingen!$B$6,$A16332&lt;Instellingen!$B$7),1,0)</f>
        <v/>
      </c>
      <c r="E16332" s="15">
        <f>COUNTIF(tData[BezoekStart],"&lt;"&amp;($A16332+1/24))-COUNTIF(tData[BezoekEind],"&lt;="&amp;$A16332)</f>
        <v/>
      </c>
      <c r="F16332" s="15">
        <f>COUNTIF(tData[BezoekLangStart],"&lt;"&amp;($A16332+1/24))-COUNTIF(tData[BezoekLangEind],"&lt;="&amp;$A16332)</f>
        <v/>
      </c>
      <c r="G16332" s="15">
        <f>IF($D16332=1,$B16332*100+$C16332,-1)</f>
        <v/>
      </c>
      <c r="H16332" s="15">
        <f>IF($D16332=1,$B16332,-1)</f>
        <v/>
      </c>
      <c r="I16332" s="15">
        <f>IF($D16332=1,$C16332,-1)</f>
        <v/>
      </c>
    </row>
    <row r="16333">
      <c r="A16333" s="33" t="n">
        <v>45972.41666666666</v>
      </c>
      <c r="B16333" s="15">
        <f>WEEKDAY($A16333,2)</f>
        <v/>
      </c>
      <c r="C16333" s="15">
        <f>HOUR($A16333)</f>
        <v/>
      </c>
      <c r="D16333" s="15">
        <f>IF(AND($A16333&gt;=Instellingen!$B$6,$A16333&lt;Instellingen!$B$7),1,0)</f>
        <v/>
      </c>
      <c r="E16333" s="15">
        <f>COUNTIF(tData[BezoekStart],"&lt;"&amp;($A16333+1/24))-COUNTIF(tData[BezoekEind],"&lt;="&amp;$A16333)</f>
        <v/>
      </c>
      <c r="F16333" s="15">
        <f>COUNTIF(tData[BezoekLangStart],"&lt;"&amp;($A16333+1/24))-COUNTIF(tData[BezoekLangEind],"&lt;="&amp;$A16333)</f>
        <v/>
      </c>
      <c r="G16333" s="15">
        <f>IF($D16333=1,$B16333*100+$C16333,-1)</f>
        <v/>
      </c>
      <c r="H16333" s="15">
        <f>IF($D16333=1,$B16333,-1)</f>
        <v/>
      </c>
      <c r="I16333" s="15">
        <f>IF($D16333=1,$C16333,-1)</f>
        <v/>
      </c>
    </row>
    <row r="16334">
      <c r="A16334" s="33" t="n">
        <v>45972.45833333334</v>
      </c>
      <c r="B16334" s="15">
        <f>WEEKDAY($A16334,2)</f>
        <v/>
      </c>
      <c r="C16334" s="15">
        <f>HOUR($A16334)</f>
        <v/>
      </c>
      <c r="D16334" s="15">
        <f>IF(AND($A16334&gt;=Instellingen!$B$6,$A16334&lt;Instellingen!$B$7),1,0)</f>
        <v/>
      </c>
      <c r="E16334" s="15">
        <f>COUNTIF(tData[BezoekStart],"&lt;"&amp;($A16334+1/24))-COUNTIF(tData[BezoekEind],"&lt;="&amp;$A16334)</f>
        <v/>
      </c>
      <c r="F16334" s="15">
        <f>COUNTIF(tData[BezoekLangStart],"&lt;"&amp;($A16334+1/24))-COUNTIF(tData[BezoekLangEind],"&lt;="&amp;$A16334)</f>
        <v/>
      </c>
      <c r="G16334" s="15">
        <f>IF($D16334=1,$B16334*100+$C16334,-1)</f>
        <v/>
      </c>
      <c r="H16334" s="15">
        <f>IF($D16334=1,$B16334,-1)</f>
        <v/>
      </c>
      <c r="I16334" s="15">
        <f>IF($D16334=1,$C16334,-1)</f>
        <v/>
      </c>
    </row>
    <row r="16335">
      <c r="A16335" s="33" t="n">
        <v>45972.5</v>
      </c>
      <c r="B16335" s="15">
        <f>WEEKDAY($A16335,2)</f>
        <v/>
      </c>
      <c r="C16335" s="15">
        <f>HOUR($A16335)</f>
        <v/>
      </c>
      <c r="D16335" s="15">
        <f>IF(AND($A16335&gt;=Instellingen!$B$6,$A16335&lt;Instellingen!$B$7),1,0)</f>
        <v/>
      </c>
      <c r="E16335" s="15">
        <f>COUNTIF(tData[BezoekStart],"&lt;"&amp;($A16335+1/24))-COUNTIF(tData[BezoekEind],"&lt;="&amp;$A16335)</f>
        <v/>
      </c>
      <c r="F16335" s="15">
        <f>COUNTIF(tData[BezoekLangStart],"&lt;"&amp;($A16335+1/24))-COUNTIF(tData[BezoekLangEind],"&lt;="&amp;$A16335)</f>
        <v/>
      </c>
      <c r="G16335" s="15">
        <f>IF($D16335=1,$B16335*100+$C16335,-1)</f>
        <v/>
      </c>
      <c r="H16335" s="15">
        <f>IF($D16335=1,$B16335,-1)</f>
        <v/>
      </c>
      <c r="I16335" s="15">
        <f>IF($D16335=1,$C16335,-1)</f>
        <v/>
      </c>
    </row>
    <row r="16336">
      <c r="A16336" s="33" t="n">
        <v>45972.54166666666</v>
      </c>
      <c r="B16336" s="15">
        <f>WEEKDAY($A16336,2)</f>
        <v/>
      </c>
      <c r="C16336" s="15">
        <f>HOUR($A16336)</f>
        <v/>
      </c>
      <c r="D16336" s="15">
        <f>IF(AND($A16336&gt;=Instellingen!$B$6,$A16336&lt;Instellingen!$B$7),1,0)</f>
        <v/>
      </c>
      <c r="E16336" s="15">
        <f>COUNTIF(tData[BezoekStart],"&lt;"&amp;($A16336+1/24))-COUNTIF(tData[BezoekEind],"&lt;="&amp;$A16336)</f>
        <v/>
      </c>
      <c r="F16336" s="15">
        <f>COUNTIF(tData[BezoekLangStart],"&lt;"&amp;($A16336+1/24))-COUNTIF(tData[BezoekLangEind],"&lt;="&amp;$A16336)</f>
        <v/>
      </c>
      <c r="G16336" s="15">
        <f>IF($D16336=1,$B16336*100+$C16336,-1)</f>
        <v/>
      </c>
      <c r="H16336" s="15">
        <f>IF($D16336=1,$B16336,-1)</f>
        <v/>
      </c>
      <c r="I16336" s="15">
        <f>IF($D16336=1,$C16336,-1)</f>
        <v/>
      </c>
    </row>
    <row r="16337">
      <c r="A16337" s="33" t="n">
        <v>45972.58333333334</v>
      </c>
      <c r="B16337" s="15">
        <f>WEEKDAY($A16337,2)</f>
        <v/>
      </c>
      <c r="C16337" s="15">
        <f>HOUR($A16337)</f>
        <v/>
      </c>
      <c r="D16337" s="15">
        <f>IF(AND($A16337&gt;=Instellingen!$B$6,$A16337&lt;Instellingen!$B$7),1,0)</f>
        <v/>
      </c>
      <c r="E16337" s="15">
        <f>COUNTIF(tData[BezoekStart],"&lt;"&amp;($A16337+1/24))-COUNTIF(tData[BezoekEind],"&lt;="&amp;$A16337)</f>
        <v/>
      </c>
      <c r="F16337" s="15">
        <f>COUNTIF(tData[BezoekLangStart],"&lt;"&amp;($A16337+1/24))-COUNTIF(tData[BezoekLangEind],"&lt;="&amp;$A16337)</f>
        <v/>
      </c>
      <c r="G16337" s="15">
        <f>IF($D16337=1,$B16337*100+$C16337,-1)</f>
        <v/>
      </c>
      <c r="H16337" s="15">
        <f>IF($D16337=1,$B16337,-1)</f>
        <v/>
      </c>
      <c r="I16337" s="15">
        <f>IF($D16337=1,$C16337,-1)</f>
        <v/>
      </c>
    </row>
    <row r="16338">
      <c r="A16338" s="33" t="n">
        <v>45972.625</v>
      </c>
      <c r="B16338" s="15">
        <f>WEEKDAY($A16338,2)</f>
        <v/>
      </c>
      <c r="C16338" s="15">
        <f>HOUR($A16338)</f>
        <v/>
      </c>
      <c r="D16338" s="15">
        <f>IF(AND($A16338&gt;=Instellingen!$B$6,$A16338&lt;Instellingen!$B$7),1,0)</f>
        <v/>
      </c>
      <c r="E16338" s="15">
        <f>COUNTIF(tData[BezoekStart],"&lt;"&amp;($A16338+1/24))-COUNTIF(tData[BezoekEind],"&lt;="&amp;$A16338)</f>
        <v/>
      </c>
      <c r="F16338" s="15">
        <f>COUNTIF(tData[BezoekLangStart],"&lt;"&amp;($A16338+1/24))-COUNTIF(tData[BezoekLangEind],"&lt;="&amp;$A16338)</f>
        <v/>
      </c>
      <c r="G16338" s="15">
        <f>IF($D16338=1,$B16338*100+$C16338,-1)</f>
        <v/>
      </c>
      <c r="H16338" s="15">
        <f>IF($D16338=1,$B16338,-1)</f>
        <v/>
      </c>
      <c r="I16338" s="15">
        <f>IF($D16338=1,$C16338,-1)</f>
        <v/>
      </c>
    </row>
    <row r="16339">
      <c r="A16339" s="33" t="n">
        <v>45972.66666666666</v>
      </c>
      <c r="B16339" s="15">
        <f>WEEKDAY($A16339,2)</f>
        <v/>
      </c>
      <c r="C16339" s="15">
        <f>HOUR($A16339)</f>
        <v/>
      </c>
      <c r="D16339" s="15">
        <f>IF(AND($A16339&gt;=Instellingen!$B$6,$A16339&lt;Instellingen!$B$7),1,0)</f>
        <v/>
      </c>
      <c r="E16339" s="15">
        <f>COUNTIF(tData[BezoekStart],"&lt;"&amp;($A16339+1/24))-COUNTIF(tData[BezoekEind],"&lt;="&amp;$A16339)</f>
        <v/>
      </c>
      <c r="F16339" s="15">
        <f>COUNTIF(tData[BezoekLangStart],"&lt;"&amp;($A16339+1/24))-COUNTIF(tData[BezoekLangEind],"&lt;="&amp;$A16339)</f>
        <v/>
      </c>
      <c r="G16339" s="15">
        <f>IF($D16339=1,$B16339*100+$C16339,-1)</f>
        <v/>
      </c>
      <c r="H16339" s="15">
        <f>IF($D16339=1,$B16339,-1)</f>
        <v/>
      </c>
      <c r="I16339" s="15">
        <f>IF($D16339=1,$C16339,-1)</f>
        <v/>
      </c>
    </row>
    <row r="16340">
      <c r="A16340" s="33" t="n">
        <v>45972.70833333334</v>
      </c>
      <c r="B16340" s="15">
        <f>WEEKDAY($A16340,2)</f>
        <v/>
      </c>
      <c r="C16340" s="15">
        <f>HOUR($A16340)</f>
        <v/>
      </c>
      <c r="D16340" s="15">
        <f>IF(AND($A16340&gt;=Instellingen!$B$6,$A16340&lt;Instellingen!$B$7),1,0)</f>
        <v/>
      </c>
      <c r="E16340" s="15">
        <f>COUNTIF(tData[BezoekStart],"&lt;"&amp;($A16340+1/24))-COUNTIF(tData[BezoekEind],"&lt;="&amp;$A16340)</f>
        <v/>
      </c>
      <c r="F16340" s="15">
        <f>COUNTIF(tData[BezoekLangStart],"&lt;"&amp;($A16340+1/24))-COUNTIF(tData[BezoekLangEind],"&lt;="&amp;$A16340)</f>
        <v/>
      </c>
      <c r="G16340" s="15">
        <f>IF($D16340=1,$B16340*100+$C16340,-1)</f>
        <v/>
      </c>
      <c r="H16340" s="15">
        <f>IF($D16340=1,$B16340,-1)</f>
        <v/>
      </c>
      <c r="I16340" s="15">
        <f>IF($D16340=1,$C16340,-1)</f>
        <v/>
      </c>
    </row>
    <row r="16341">
      <c r="A16341" s="33" t="n">
        <v>45972.75</v>
      </c>
      <c r="B16341" s="15">
        <f>WEEKDAY($A16341,2)</f>
        <v/>
      </c>
      <c r="C16341" s="15">
        <f>HOUR($A16341)</f>
        <v/>
      </c>
      <c r="D16341" s="15">
        <f>IF(AND($A16341&gt;=Instellingen!$B$6,$A16341&lt;Instellingen!$B$7),1,0)</f>
        <v/>
      </c>
      <c r="E16341" s="15">
        <f>COUNTIF(tData[BezoekStart],"&lt;"&amp;($A16341+1/24))-COUNTIF(tData[BezoekEind],"&lt;="&amp;$A16341)</f>
        <v/>
      </c>
      <c r="F16341" s="15">
        <f>COUNTIF(tData[BezoekLangStart],"&lt;"&amp;($A16341+1/24))-COUNTIF(tData[BezoekLangEind],"&lt;="&amp;$A16341)</f>
        <v/>
      </c>
      <c r="G16341" s="15">
        <f>IF($D16341=1,$B16341*100+$C16341,-1)</f>
        <v/>
      </c>
      <c r="H16341" s="15">
        <f>IF($D16341=1,$B16341,-1)</f>
        <v/>
      </c>
      <c r="I16341" s="15">
        <f>IF($D16341=1,$C16341,-1)</f>
        <v/>
      </c>
    </row>
    <row r="16342">
      <c r="A16342" s="33" t="n">
        <v>45972.79166666666</v>
      </c>
      <c r="B16342" s="15">
        <f>WEEKDAY($A16342,2)</f>
        <v/>
      </c>
      <c r="C16342" s="15">
        <f>HOUR($A16342)</f>
        <v/>
      </c>
      <c r="D16342" s="15">
        <f>IF(AND($A16342&gt;=Instellingen!$B$6,$A16342&lt;Instellingen!$B$7),1,0)</f>
        <v/>
      </c>
      <c r="E16342" s="15">
        <f>COUNTIF(tData[BezoekStart],"&lt;"&amp;($A16342+1/24))-COUNTIF(tData[BezoekEind],"&lt;="&amp;$A16342)</f>
        <v/>
      </c>
      <c r="F16342" s="15">
        <f>COUNTIF(tData[BezoekLangStart],"&lt;"&amp;($A16342+1/24))-COUNTIF(tData[BezoekLangEind],"&lt;="&amp;$A16342)</f>
        <v/>
      </c>
      <c r="G16342" s="15">
        <f>IF($D16342=1,$B16342*100+$C16342,-1)</f>
        <v/>
      </c>
      <c r="H16342" s="15">
        <f>IF($D16342=1,$B16342,-1)</f>
        <v/>
      </c>
      <c r="I16342" s="15">
        <f>IF($D16342=1,$C16342,-1)</f>
        <v/>
      </c>
    </row>
    <row r="16343">
      <c r="A16343" s="33" t="n">
        <v>45972.83333333334</v>
      </c>
      <c r="B16343" s="15">
        <f>WEEKDAY($A16343,2)</f>
        <v/>
      </c>
      <c r="C16343" s="15">
        <f>HOUR($A16343)</f>
        <v/>
      </c>
      <c r="D16343" s="15">
        <f>IF(AND($A16343&gt;=Instellingen!$B$6,$A16343&lt;Instellingen!$B$7),1,0)</f>
        <v/>
      </c>
      <c r="E16343" s="15">
        <f>COUNTIF(tData[BezoekStart],"&lt;"&amp;($A16343+1/24))-COUNTIF(tData[BezoekEind],"&lt;="&amp;$A16343)</f>
        <v/>
      </c>
      <c r="F16343" s="15">
        <f>COUNTIF(tData[BezoekLangStart],"&lt;"&amp;($A16343+1/24))-COUNTIF(tData[BezoekLangEind],"&lt;="&amp;$A16343)</f>
        <v/>
      </c>
      <c r="G16343" s="15">
        <f>IF($D16343=1,$B16343*100+$C16343,-1)</f>
        <v/>
      </c>
      <c r="H16343" s="15">
        <f>IF($D16343=1,$B16343,-1)</f>
        <v/>
      </c>
      <c r="I16343" s="15">
        <f>IF($D16343=1,$C16343,-1)</f>
        <v/>
      </c>
    </row>
    <row r="16344">
      <c r="A16344" s="33" t="n">
        <v>45972.875</v>
      </c>
      <c r="B16344" s="15">
        <f>WEEKDAY($A16344,2)</f>
        <v/>
      </c>
      <c r="C16344" s="15">
        <f>HOUR($A16344)</f>
        <v/>
      </c>
      <c r="D16344" s="15">
        <f>IF(AND($A16344&gt;=Instellingen!$B$6,$A16344&lt;Instellingen!$B$7),1,0)</f>
        <v/>
      </c>
      <c r="E16344" s="15">
        <f>COUNTIF(tData[BezoekStart],"&lt;"&amp;($A16344+1/24))-COUNTIF(tData[BezoekEind],"&lt;="&amp;$A16344)</f>
        <v/>
      </c>
      <c r="F16344" s="15">
        <f>COUNTIF(tData[BezoekLangStart],"&lt;"&amp;($A16344+1/24))-COUNTIF(tData[BezoekLangEind],"&lt;="&amp;$A16344)</f>
        <v/>
      </c>
      <c r="G16344" s="15">
        <f>IF($D16344=1,$B16344*100+$C16344,-1)</f>
        <v/>
      </c>
      <c r="H16344" s="15">
        <f>IF($D16344=1,$B16344,-1)</f>
        <v/>
      </c>
      <c r="I16344" s="15">
        <f>IF($D16344=1,$C16344,-1)</f>
        <v/>
      </c>
    </row>
    <row r="16345">
      <c r="A16345" s="33" t="n">
        <v>45972.91666666666</v>
      </c>
      <c r="B16345" s="15">
        <f>WEEKDAY($A16345,2)</f>
        <v/>
      </c>
      <c r="C16345" s="15">
        <f>HOUR($A16345)</f>
        <v/>
      </c>
      <c r="D16345" s="15">
        <f>IF(AND($A16345&gt;=Instellingen!$B$6,$A16345&lt;Instellingen!$B$7),1,0)</f>
        <v/>
      </c>
      <c r="E16345" s="15">
        <f>COUNTIF(tData[BezoekStart],"&lt;"&amp;($A16345+1/24))-COUNTIF(tData[BezoekEind],"&lt;="&amp;$A16345)</f>
        <v/>
      </c>
      <c r="F16345" s="15">
        <f>COUNTIF(tData[BezoekLangStart],"&lt;"&amp;($A16345+1/24))-COUNTIF(tData[BezoekLangEind],"&lt;="&amp;$A16345)</f>
        <v/>
      </c>
      <c r="G16345" s="15">
        <f>IF($D16345=1,$B16345*100+$C16345,-1)</f>
        <v/>
      </c>
      <c r="H16345" s="15">
        <f>IF($D16345=1,$B16345,-1)</f>
        <v/>
      </c>
      <c r="I16345" s="15">
        <f>IF($D16345=1,$C16345,-1)</f>
        <v/>
      </c>
    </row>
    <row r="16346">
      <c r="A16346" s="33" t="n">
        <v>45972.95833333334</v>
      </c>
      <c r="B16346" s="15">
        <f>WEEKDAY($A16346,2)</f>
        <v/>
      </c>
      <c r="C16346" s="15">
        <f>HOUR($A16346)</f>
        <v/>
      </c>
      <c r="D16346" s="15">
        <f>IF(AND($A16346&gt;=Instellingen!$B$6,$A16346&lt;Instellingen!$B$7),1,0)</f>
        <v/>
      </c>
      <c r="E16346" s="15">
        <f>COUNTIF(tData[BezoekStart],"&lt;"&amp;($A16346+1/24))-COUNTIF(tData[BezoekEind],"&lt;="&amp;$A16346)</f>
        <v/>
      </c>
      <c r="F16346" s="15">
        <f>COUNTIF(tData[BezoekLangStart],"&lt;"&amp;($A16346+1/24))-COUNTIF(tData[BezoekLangEind],"&lt;="&amp;$A16346)</f>
        <v/>
      </c>
      <c r="G16346" s="15">
        <f>IF($D16346=1,$B16346*100+$C16346,-1)</f>
        <v/>
      </c>
      <c r="H16346" s="15">
        <f>IF($D16346=1,$B16346,-1)</f>
        <v/>
      </c>
      <c r="I16346" s="15">
        <f>IF($D16346=1,$C16346,-1)</f>
        <v/>
      </c>
    </row>
    <row r="16347">
      <c r="A16347" s="33" t="n">
        <v>45973</v>
      </c>
      <c r="B16347" s="15">
        <f>WEEKDAY($A16347,2)</f>
        <v/>
      </c>
      <c r="C16347" s="15">
        <f>HOUR($A16347)</f>
        <v/>
      </c>
      <c r="D16347" s="15">
        <f>IF(AND($A16347&gt;=Instellingen!$B$6,$A16347&lt;Instellingen!$B$7),1,0)</f>
        <v/>
      </c>
      <c r="E16347" s="15">
        <f>COUNTIF(tData[BezoekStart],"&lt;"&amp;($A16347+1/24))-COUNTIF(tData[BezoekEind],"&lt;="&amp;$A16347)</f>
        <v/>
      </c>
      <c r="F16347" s="15">
        <f>COUNTIF(tData[BezoekLangStart],"&lt;"&amp;($A16347+1/24))-COUNTIF(tData[BezoekLangEind],"&lt;="&amp;$A16347)</f>
        <v/>
      </c>
      <c r="G16347" s="15">
        <f>IF($D16347=1,$B16347*100+$C16347,-1)</f>
        <v/>
      </c>
      <c r="H16347" s="15">
        <f>IF($D16347=1,$B16347,-1)</f>
        <v/>
      </c>
      <c r="I16347" s="15">
        <f>IF($D16347=1,$C16347,-1)</f>
        <v/>
      </c>
    </row>
    <row r="16348">
      <c r="A16348" s="33" t="n">
        <v>45973.04166666666</v>
      </c>
      <c r="B16348" s="15">
        <f>WEEKDAY($A16348,2)</f>
        <v/>
      </c>
      <c r="C16348" s="15">
        <f>HOUR($A16348)</f>
        <v/>
      </c>
      <c r="D16348" s="15">
        <f>IF(AND($A16348&gt;=Instellingen!$B$6,$A16348&lt;Instellingen!$B$7),1,0)</f>
        <v/>
      </c>
      <c r="E16348" s="15">
        <f>COUNTIF(tData[BezoekStart],"&lt;"&amp;($A16348+1/24))-COUNTIF(tData[BezoekEind],"&lt;="&amp;$A16348)</f>
        <v/>
      </c>
      <c r="F16348" s="15">
        <f>COUNTIF(tData[BezoekLangStart],"&lt;"&amp;($A16348+1/24))-COUNTIF(tData[BezoekLangEind],"&lt;="&amp;$A16348)</f>
        <v/>
      </c>
      <c r="G16348" s="15">
        <f>IF($D16348=1,$B16348*100+$C16348,-1)</f>
        <v/>
      </c>
      <c r="H16348" s="15">
        <f>IF($D16348=1,$B16348,-1)</f>
        <v/>
      </c>
      <c r="I16348" s="15">
        <f>IF($D16348=1,$C16348,-1)</f>
        <v/>
      </c>
    </row>
    <row r="16349">
      <c r="A16349" s="33" t="n">
        <v>45973.08333333334</v>
      </c>
      <c r="B16349" s="15">
        <f>WEEKDAY($A16349,2)</f>
        <v/>
      </c>
      <c r="C16349" s="15">
        <f>HOUR($A16349)</f>
        <v/>
      </c>
      <c r="D16349" s="15">
        <f>IF(AND($A16349&gt;=Instellingen!$B$6,$A16349&lt;Instellingen!$B$7),1,0)</f>
        <v/>
      </c>
      <c r="E16349" s="15">
        <f>COUNTIF(tData[BezoekStart],"&lt;"&amp;($A16349+1/24))-COUNTIF(tData[BezoekEind],"&lt;="&amp;$A16349)</f>
        <v/>
      </c>
      <c r="F16349" s="15">
        <f>COUNTIF(tData[BezoekLangStart],"&lt;"&amp;($A16349+1/24))-COUNTIF(tData[BezoekLangEind],"&lt;="&amp;$A16349)</f>
        <v/>
      </c>
      <c r="G16349" s="15">
        <f>IF($D16349=1,$B16349*100+$C16349,-1)</f>
        <v/>
      </c>
      <c r="H16349" s="15">
        <f>IF($D16349=1,$B16349,-1)</f>
        <v/>
      </c>
      <c r="I16349" s="15">
        <f>IF($D16349=1,$C16349,-1)</f>
        <v/>
      </c>
    </row>
    <row r="16350">
      <c r="A16350" s="33" t="n">
        <v>45973.125</v>
      </c>
      <c r="B16350" s="15">
        <f>WEEKDAY($A16350,2)</f>
        <v/>
      </c>
      <c r="C16350" s="15">
        <f>HOUR($A16350)</f>
        <v/>
      </c>
      <c r="D16350" s="15">
        <f>IF(AND($A16350&gt;=Instellingen!$B$6,$A16350&lt;Instellingen!$B$7),1,0)</f>
        <v/>
      </c>
      <c r="E16350" s="15">
        <f>COUNTIF(tData[BezoekStart],"&lt;"&amp;($A16350+1/24))-COUNTIF(tData[BezoekEind],"&lt;="&amp;$A16350)</f>
        <v/>
      </c>
      <c r="F16350" s="15">
        <f>COUNTIF(tData[BezoekLangStart],"&lt;"&amp;($A16350+1/24))-COUNTIF(tData[BezoekLangEind],"&lt;="&amp;$A16350)</f>
        <v/>
      </c>
      <c r="G16350" s="15">
        <f>IF($D16350=1,$B16350*100+$C16350,-1)</f>
        <v/>
      </c>
      <c r="H16350" s="15">
        <f>IF($D16350=1,$B16350,-1)</f>
        <v/>
      </c>
      <c r="I16350" s="15">
        <f>IF($D16350=1,$C16350,-1)</f>
        <v/>
      </c>
    </row>
    <row r="16351">
      <c r="A16351" s="33" t="n">
        <v>45973.16666666666</v>
      </c>
      <c r="B16351" s="15">
        <f>WEEKDAY($A16351,2)</f>
        <v/>
      </c>
      <c r="C16351" s="15">
        <f>HOUR($A16351)</f>
        <v/>
      </c>
      <c r="D16351" s="15">
        <f>IF(AND($A16351&gt;=Instellingen!$B$6,$A16351&lt;Instellingen!$B$7),1,0)</f>
        <v/>
      </c>
      <c r="E16351" s="15">
        <f>COUNTIF(tData[BezoekStart],"&lt;"&amp;($A16351+1/24))-COUNTIF(tData[BezoekEind],"&lt;="&amp;$A16351)</f>
        <v/>
      </c>
      <c r="F16351" s="15">
        <f>COUNTIF(tData[BezoekLangStart],"&lt;"&amp;($A16351+1/24))-COUNTIF(tData[BezoekLangEind],"&lt;="&amp;$A16351)</f>
        <v/>
      </c>
      <c r="G16351" s="15">
        <f>IF($D16351=1,$B16351*100+$C16351,-1)</f>
        <v/>
      </c>
      <c r="H16351" s="15">
        <f>IF($D16351=1,$B16351,-1)</f>
        <v/>
      </c>
      <c r="I16351" s="15">
        <f>IF($D16351=1,$C16351,-1)</f>
        <v/>
      </c>
    </row>
    <row r="16352">
      <c r="A16352" s="33" t="n">
        <v>45973.20833333334</v>
      </c>
      <c r="B16352" s="15">
        <f>WEEKDAY($A16352,2)</f>
        <v/>
      </c>
      <c r="C16352" s="15">
        <f>HOUR($A16352)</f>
        <v/>
      </c>
      <c r="D16352" s="15">
        <f>IF(AND($A16352&gt;=Instellingen!$B$6,$A16352&lt;Instellingen!$B$7),1,0)</f>
        <v/>
      </c>
      <c r="E16352" s="15">
        <f>COUNTIF(tData[BezoekStart],"&lt;"&amp;($A16352+1/24))-COUNTIF(tData[BezoekEind],"&lt;="&amp;$A16352)</f>
        <v/>
      </c>
      <c r="F16352" s="15">
        <f>COUNTIF(tData[BezoekLangStart],"&lt;"&amp;($A16352+1/24))-COUNTIF(tData[BezoekLangEind],"&lt;="&amp;$A16352)</f>
        <v/>
      </c>
      <c r="G16352" s="15">
        <f>IF($D16352=1,$B16352*100+$C16352,-1)</f>
        <v/>
      </c>
      <c r="H16352" s="15">
        <f>IF($D16352=1,$B16352,-1)</f>
        <v/>
      </c>
      <c r="I16352" s="15">
        <f>IF($D16352=1,$C16352,-1)</f>
        <v/>
      </c>
    </row>
    <row r="16353">
      <c r="A16353" s="33" t="n">
        <v>45973.25</v>
      </c>
      <c r="B16353" s="15">
        <f>WEEKDAY($A16353,2)</f>
        <v/>
      </c>
      <c r="C16353" s="15">
        <f>HOUR($A16353)</f>
        <v/>
      </c>
      <c r="D16353" s="15">
        <f>IF(AND($A16353&gt;=Instellingen!$B$6,$A16353&lt;Instellingen!$B$7),1,0)</f>
        <v/>
      </c>
      <c r="E16353" s="15">
        <f>COUNTIF(tData[BezoekStart],"&lt;"&amp;($A16353+1/24))-COUNTIF(tData[BezoekEind],"&lt;="&amp;$A16353)</f>
        <v/>
      </c>
      <c r="F16353" s="15">
        <f>COUNTIF(tData[BezoekLangStart],"&lt;"&amp;($A16353+1/24))-COUNTIF(tData[BezoekLangEind],"&lt;="&amp;$A16353)</f>
        <v/>
      </c>
      <c r="G16353" s="15">
        <f>IF($D16353=1,$B16353*100+$C16353,-1)</f>
        <v/>
      </c>
      <c r="H16353" s="15">
        <f>IF($D16353=1,$B16353,-1)</f>
        <v/>
      </c>
      <c r="I16353" s="15">
        <f>IF($D16353=1,$C16353,-1)</f>
        <v/>
      </c>
    </row>
    <row r="16354">
      <c r="A16354" s="33" t="n">
        <v>45973.29166666666</v>
      </c>
      <c r="B16354" s="15">
        <f>WEEKDAY($A16354,2)</f>
        <v/>
      </c>
      <c r="C16354" s="15">
        <f>HOUR($A16354)</f>
        <v/>
      </c>
      <c r="D16354" s="15">
        <f>IF(AND($A16354&gt;=Instellingen!$B$6,$A16354&lt;Instellingen!$B$7),1,0)</f>
        <v/>
      </c>
      <c r="E16354" s="15">
        <f>COUNTIF(tData[BezoekStart],"&lt;"&amp;($A16354+1/24))-COUNTIF(tData[BezoekEind],"&lt;="&amp;$A16354)</f>
        <v/>
      </c>
      <c r="F16354" s="15">
        <f>COUNTIF(tData[BezoekLangStart],"&lt;"&amp;($A16354+1/24))-COUNTIF(tData[BezoekLangEind],"&lt;="&amp;$A16354)</f>
        <v/>
      </c>
      <c r="G16354" s="15">
        <f>IF($D16354=1,$B16354*100+$C16354,-1)</f>
        <v/>
      </c>
      <c r="H16354" s="15">
        <f>IF($D16354=1,$B16354,-1)</f>
        <v/>
      </c>
      <c r="I16354" s="15">
        <f>IF($D16354=1,$C16354,-1)</f>
        <v/>
      </c>
    </row>
    <row r="16355">
      <c r="A16355" s="33" t="n">
        <v>45973.33333333334</v>
      </c>
      <c r="B16355" s="15">
        <f>WEEKDAY($A16355,2)</f>
        <v/>
      </c>
      <c r="C16355" s="15">
        <f>HOUR($A16355)</f>
        <v/>
      </c>
      <c r="D16355" s="15">
        <f>IF(AND($A16355&gt;=Instellingen!$B$6,$A16355&lt;Instellingen!$B$7),1,0)</f>
        <v/>
      </c>
      <c r="E16355" s="15">
        <f>COUNTIF(tData[BezoekStart],"&lt;"&amp;($A16355+1/24))-COUNTIF(tData[BezoekEind],"&lt;="&amp;$A16355)</f>
        <v/>
      </c>
      <c r="F16355" s="15">
        <f>COUNTIF(tData[BezoekLangStart],"&lt;"&amp;($A16355+1/24))-COUNTIF(tData[BezoekLangEind],"&lt;="&amp;$A16355)</f>
        <v/>
      </c>
      <c r="G16355" s="15">
        <f>IF($D16355=1,$B16355*100+$C16355,-1)</f>
        <v/>
      </c>
      <c r="H16355" s="15">
        <f>IF($D16355=1,$B16355,-1)</f>
        <v/>
      </c>
      <c r="I16355" s="15">
        <f>IF($D16355=1,$C16355,-1)</f>
        <v/>
      </c>
    </row>
    <row r="16356">
      <c r="A16356" s="33" t="n">
        <v>45973.375</v>
      </c>
      <c r="B16356" s="15">
        <f>WEEKDAY($A16356,2)</f>
        <v/>
      </c>
      <c r="C16356" s="15">
        <f>HOUR($A16356)</f>
        <v/>
      </c>
      <c r="D16356" s="15">
        <f>IF(AND($A16356&gt;=Instellingen!$B$6,$A16356&lt;Instellingen!$B$7),1,0)</f>
        <v/>
      </c>
      <c r="E16356" s="15">
        <f>COUNTIF(tData[BezoekStart],"&lt;"&amp;($A16356+1/24))-COUNTIF(tData[BezoekEind],"&lt;="&amp;$A16356)</f>
        <v/>
      </c>
      <c r="F16356" s="15">
        <f>COUNTIF(tData[BezoekLangStart],"&lt;"&amp;($A16356+1/24))-COUNTIF(tData[BezoekLangEind],"&lt;="&amp;$A16356)</f>
        <v/>
      </c>
      <c r="G16356" s="15">
        <f>IF($D16356=1,$B16356*100+$C16356,-1)</f>
        <v/>
      </c>
      <c r="H16356" s="15">
        <f>IF($D16356=1,$B16356,-1)</f>
        <v/>
      </c>
      <c r="I16356" s="15">
        <f>IF($D16356=1,$C16356,-1)</f>
        <v/>
      </c>
    </row>
    <row r="16357">
      <c r="A16357" s="33" t="n">
        <v>45973.41666666666</v>
      </c>
      <c r="B16357" s="15">
        <f>WEEKDAY($A16357,2)</f>
        <v/>
      </c>
      <c r="C16357" s="15">
        <f>HOUR($A16357)</f>
        <v/>
      </c>
      <c r="D16357" s="15">
        <f>IF(AND($A16357&gt;=Instellingen!$B$6,$A16357&lt;Instellingen!$B$7),1,0)</f>
        <v/>
      </c>
      <c r="E16357" s="15">
        <f>COUNTIF(tData[BezoekStart],"&lt;"&amp;($A16357+1/24))-COUNTIF(tData[BezoekEind],"&lt;="&amp;$A16357)</f>
        <v/>
      </c>
      <c r="F16357" s="15">
        <f>COUNTIF(tData[BezoekLangStart],"&lt;"&amp;($A16357+1/24))-COUNTIF(tData[BezoekLangEind],"&lt;="&amp;$A16357)</f>
        <v/>
      </c>
      <c r="G16357" s="15">
        <f>IF($D16357=1,$B16357*100+$C16357,-1)</f>
        <v/>
      </c>
      <c r="H16357" s="15">
        <f>IF($D16357=1,$B16357,-1)</f>
        <v/>
      </c>
      <c r="I16357" s="15">
        <f>IF($D16357=1,$C16357,-1)</f>
        <v/>
      </c>
    </row>
    <row r="16358">
      <c r="A16358" s="33" t="n">
        <v>45973.45833333334</v>
      </c>
      <c r="B16358" s="15">
        <f>WEEKDAY($A16358,2)</f>
        <v/>
      </c>
      <c r="C16358" s="15">
        <f>HOUR($A16358)</f>
        <v/>
      </c>
      <c r="D16358" s="15">
        <f>IF(AND($A16358&gt;=Instellingen!$B$6,$A16358&lt;Instellingen!$B$7),1,0)</f>
        <v/>
      </c>
      <c r="E16358" s="15">
        <f>COUNTIF(tData[BezoekStart],"&lt;"&amp;($A16358+1/24))-COUNTIF(tData[BezoekEind],"&lt;="&amp;$A16358)</f>
        <v/>
      </c>
      <c r="F16358" s="15">
        <f>COUNTIF(tData[BezoekLangStart],"&lt;"&amp;($A16358+1/24))-COUNTIF(tData[BezoekLangEind],"&lt;="&amp;$A16358)</f>
        <v/>
      </c>
      <c r="G16358" s="15">
        <f>IF($D16358=1,$B16358*100+$C16358,-1)</f>
        <v/>
      </c>
      <c r="H16358" s="15">
        <f>IF($D16358=1,$B16358,-1)</f>
        <v/>
      </c>
      <c r="I16358" s="15">
        <f>IF($D16358=1,$C16358,-1)</f>
        <v/>
      </c>
    </row>
    <row r="16359">
      <c r="A16359" s="33" t="n">
        <v>45973.5</v>
      </c>
      <c r="B16359" s="15">
        <f>WEEKDAY($A16359,2)</f>
        <v/>
      </c>
      <c r="C16359" s="15">
        <f>HOUR($A16359)</f>
        <v/>
      </c>
      <c r="D16359" s="15">
        <f>IF(AND($A16359&gt;=Instellingen!$B$6,$A16359&lt;Instellingen!$B$7),1,0)</f>
        <v/>
      </c>
      <c r="E16359" s="15">
        <f>COUNTIF(tData[BezoekStart],"&lt;"&amp;($A16359+1/24))-COUNTIF(tData[BezoekEind],"&lt;="&amp;$A16359)</f>
        <v/>
      </c>
      <c r="F16359" s="15">
        <f>COUNTIF(tData[BezoekLangStart],"&lt;"&amp;($A16359+1/24))-COUNTIF(tData[BezoekLangEind],"&lt;="&amp;$A16359)</f>
        <v/>
      </c>
      <c r="G16359" s="15">
        <f>IF($D16359=1,$B16359*100+$C16359,-1)</f>
        <v/>
      </c>
      <c r="H16359" s="15">
        <f>IF($D16359=1,$B16359,-1)</f>
        <v/>
      </c>
      <c r="I16359" s="15">
        <f>IF($D16359=1,$C16359,-1)</f>
        <v/>
      </c>
    </row>
    <row r="16360">
      <c r="A16360" s="33" t="n">
        <v>45973.54166666666</v>
      </c>
      <c r="B16360" s="15">
        <f>WEEKDAY($A16360,2)</f>
        <v/>
      </c>
      <c r="C16360" s="15">
        <f>HOUR($A16360)</f>
        <v/>
      </c>
      <c r="D16360" s="15">
        <f>IF(AND($A16360&gt;=Instellingen!$B$6,$A16360&lt;Instellingen!$B$7),1,0)</f>
        <v/>
      </c>
      <c r="E16360" s="15">
        <f>COUNTIF(tData[BezoekStart],"&lt;"&amp;($A16360+1/24))-COUNTIF(tData[BezoekEind],"&lt;="&amp;$A16360)</f>
        <v/>
      </c>
      <c r="F16360" s="15">
        <f>COUNTIF(tData[BezoekLangStart],"&lt;"&amp;($A16360+1/24))-COUNTIF(tData[BezoekLangEind],"&lt;="&amp;$A16360)</f>
        <v/>
      </c>
      <c r="G16360" s="15">
        <f>IF($D16360=1,$B16360*100+$C16360,-1)</f>
        <v/>
      </c>
      <c r="H16360" s="15">
        <f>IF($D16360=1,$B16360,-1)</f>
        <v/>
      </c>
      <c r="I16360" s="15">
        <f>IF($D16360=1,$C16360,-1)</f>
        <v/>
      </c>
    </row>
    <row r="16361">
      <c r="A16361" s="33" t="n">
        <v>45973.58333333334</v>
      </c>
      <c r="B16361" s="15">
        <f>WEEKDAY($A16361,2)</f>
        <v/>
      </c>
      <c r="C16361" s="15">
        <f>HOUR($A16361)</f>
        <v/>
      </c>
      <c r="D16361" s="15">
        <f>IF(AND($A16361&gt;=Instellingen!$B$6,$A16361&lt;Instellingen!$B$7),1,0)</f>
        <v/>
      </c>
      <c r="E16361" s="15">
        <f>COUNTIF(tData[BezoekStart],"&lt;"&amp;($A16361+1/24))-COUNTIF(tData[BezoekEind],"&lt;="&amp;$A16361)</f>
        <v/>
      </c>
      <c r="F16361" s="15">
        <f>COUNTIF(tData[BezoekLangStart],"&lt;"&amp;($A16361+1/24))-COUNTIF(tData[BezoekLangEind],"&lt;="&amp;$A16361)</f>
        <v/>
      </c>
      <c r="G16361" s="15">
        <f>IF($D16361=1,$B16361*100+$C16361,-1)</f>
        <v/>
      </c>
      <c r="H16361" s="15">
        <f>IF($D16361=1,$B16361,-1)</f>
        <v/>
      </c>
      <c r="I16361" s="15">
        <f>IF($D16361=1,$C16361,-1)</f>
        <v/>
      </c>
    </row>
    <row r="16362">
      <c r="A16362" s="33" t="n">
        <v>45973.625</v>
      </c>
      <c r="B16362" s="15">
        <f>WEEKDAY($A16362,2)</f>
        <v/>
      </c>
      <c r="C16362" s="15">
        <f>HOUR($A16362)</f>
        <v/>
      </c>
      <c r="D16362" s="15">
        <f>IF(AND($A16362&gt;=Instellingen!$B$6,$A16362&lt;Instellingen!$B$7),1,0)</f>
        <v/>
      </c>
      <c r="E16362" s="15">
        <f>COUNTIF(tData[BezoekStart],"&lt;"&amp;($A16362+1/24))-COUNTIF(tData[BezoekEind],"&lt;="&amp;$A16362)</f>
        <v/>
      </c>
      <c r="F16362" s="15">
        <f>COUNTIF(tData[BezoekLangStart],"&lt;"&amp;($A16362+1/24))-COUNTIF(tData[BezoekLangEind],"&lt;="&amp;$A16362)</f>
        <v/>
      </c>
      <c r="G16362" s="15">
        <f>IF($D16362=1,$B16362*100+$C16362,-1)</f>
        <v/>
      </c>
      <c r="H16362" s="15">
        <f>IF($D16362=1,$B16362,-1)</f>
        <v/>
      </c>
      <c r="I16362" s="15">
        <f>IF($D16362=1,$C16362,-1)</f>
        <v/>
      </c>
    </row>
    <row r="16363">
      <c r="A16363" s="33" t="n">
        <v>45973.66666666666</v>
      </c>
      <c r="B16363" s="15">
        <f>WEEKDAY($A16363,2)</f>
        <v/>
      </c>
      <c r="C16363" s="15">
        <f>HOUR($A16363)</f>
        <v/>
      </c>
      <c r="D16363" s="15">
        <f>IF(AND($A16363&gt;=Instellingen!$B$6,$A16363&lt;Instellingen!$B$7),1,0)</f>
        <v/>
      </c>
      <c r="E16363" s="15">
        <f>COUNTIF(tData[BezoekStart],"&lt;"&amp;($A16363+1/24))-COUNTIF(tData[BezoekEind],"&lt;="&amp;$A16363)</f>
        <v/>
      </c>
      <c r="F16363" s="15">
        <f>COUNTIF(tData[BezoekLangStart],"&lt;"&amp;($A16363+1/24))-COUNTIF(tData[BezoekLangEind],"&lt;="&amp;$A16363)</f>
        <v/>
      </c>
      <c r="G16363" s="15">
        <f>IF($D16363=1,$B16363*100+$C16363,-1)</f>
        <v/>
      </c>
      <c r="H16363" s="15">
        <f>IF($D16363=1,$B16363,-1)</f>
        <v/>
      </c>
      <c r="I16363" s="15">
        <f>IF($D16363=1,$C16363,-1)</f>
        <v/>
      </c>
    </row>
    <row r="16364">
      <c r="A16364" s="33" t="n">
        <v>45973.70833333334</v>
      </c>
      <c r="B16364" s="15">
        <f>WEEKDAY($A16364,2)</f>
        <v/>
      </c>
      <c r="C16364" s="15">
        <f>HOUR($A16364)</f>
        <v/>
      </c>
      <c r="D16364" s="15">
        <f>IF(AND($A16364&gt;=Instellingen!$B$6,$A16364&lt;Instellingen!$B$7),1,0)</f>
        <v/>
      </c>
      <c r="E16364" s="15">
        <f>COUNTIF(tData[BezoekStart],"&lt;"&amp;($A16364+1/24))-COUNTIF(tData[BezoekEind],"&lt;="&amp;$A16364)</f>
        <v/>
      </c>
      <c r="F16364" s="15">
        <f>COUNTIF(tData[BezoekLangStart],"&lt;"&amp;($A16364+1/24))-COUNTIF(tData[BezoekLangEind],"&lt;="&amp;$A16364)</f>
        <v/>
      </c>
      <c r="G16364" s="15">
        <f>IF($D16364=1,$B16364*100+$C16364,-1)</f>
        <v/>
      </c>
      <c r="H16364" s="15">
        <f>IF($D16364=1,$B16364,-1)</f>
        <v/>
      </c>
      <c r="I16364" s="15">
        <f>IF($D16364=1,$C16364,-1)</f>
        <v/>
      </c>
    </row>
    <row r="16365">
      <c r="A16365" s="33" t="n">
        <v>45973.75</v>
      </c>
      <c r="B16365" s="15">
        <f>WEEKDAY($A16365,2)</f>
        <v/>
      </c>
      <c r="C16365" s="15">
        <f>HOUR($A16365)</f>
        <v/>
      </c>
      <c r="D16365" s="15">
        <f>IF(AND($A16365&gt;=Instellingen!$B$6,$A16365&lt;Instellingen!$B$7),1,0)</f>
        <v/>
      </c>
      <c r="E16365" s="15">
        <f>COUNTIF(tData[BezoekStart],"&lt;"&amp;($A16365+1/24))-COUNTIF(tData[BezoekEind],"&lt;="&amp;$A16365)</f>
        <v/>
      </c>
      <c r="F16365" s="15">
        <f>COUNTIF(tData[BezoekLangStart],"&lt;"&amp;($A16365+1/24))-COUNTIF(tData[BezoekLangEind],"&lt;="&amp;$A16365)</f>
        <v/>
      </c>
      <c r="G16365" s="15">
        <f>IF($D16365=1,$B16365*100+$C16365,-1)</f>
        <v/>
      </c>
      <c r="H16365" s="15">
        <f>IF($D16365=1,$B16365,-1)</f>
        <v/>
      </c>
      <c r="I16365" s="15">
        <f>IF($D16365=1,$C16365,-1)</f>
        <v/>
      </c>
    </row>
    <row r="16366">
      <c r="A16366" s="33" t="n">
        <v>45973.79166666666</v>
      </c>
      <c r="B16366" s="15">
        <f>WEEKDAY($A16366,2)</f>
        <v/>
      </c>
      <c r="C16366" s="15">
        <f>HOUR($A16366)</f>
        <v/>
      </c>
      <c r="D16366" s="15">
        <f>IF(AND($A16366&gt;=Instellingen!$B$6,$A16366&lt;Instellingen!$B$7),1,0)</f>
        <v/>
      </c>
      <c r="E16366" s="15">
        <f>COUNTIF(tData[BezoekStart],"&lt;"&amp;($A16366+1/24))-COUNTIF(tData[BezoekEind],"&lt;="&amp;$A16366)</f>
        <v/>
      </c>
      <c r="F16366" s="15">
        <f>COUNTIF(tData[BezoekLangStart],"&lt;"&amp;($A16366+1/24))-COUNTIF(tData[BezoekLangEind],"&lt;="&amp;$A16366)</f>
        <v/>
      </c>
      <c r="G16366" s="15">
        <f>IF($D16366=1,$B16366*100+$C16366,-1)</f>
        <v/>
      </c>
      <c r="H16366" s="15">
        <f>IF($D16366=1,$B16366,-1)</f>
        <v/>
      </c>
      <c r="I16366" s="15">
        <f>IF($D16366=1,$C16366,-1)</f>
        <v/>
      </c>
    </row>
    <row r="16367">
      <c r="A16367" s="33" t="n">
        <v>45973.83333333334</v>
      </c>
      <c r="B16367" s="15">
        <f>WEEKDAY($A16367,2)</f>
        <v/>
      </c>
      <c r="C16367" s="15">
        <f>HOUR($A16367)</f>
        <v/>
      </c>
      <c r="D16367" s="15">
        <f>IF(AND($A16367&gt;=Instellingen!$B$6,$A16367&lt;Instellingen!$B$7),1,0)</f>
        <v/>
      </c>
      <c r="E16367" s="15">
        <f>COUNTIF(tData[BezoekStart],"&lt;"&amp;($A16367+1/24))-COUNTIF(tData[BezoekEind],"&lt;="&amp;$A16367)</f>
        <v/>
      </c>
      <c r="F16367" s="15">
        <f>COUNTIF(tData[BezoekLangStart],"&lt;"&amp;($A16367+1/24))-COUNTIF(tData[BezoekLangEind],"&lt;="&amp;$A16367)</f>
        <v/>
      </c>
      <c r="G16367" s="15">
        <f>IF($D16367=1,$B16367*100+$C16367,-1)</f>
        <v/>
      </c>
      <c r="H16367" s="15">
        <f>IF($D16367=1,$B16367,-1)</f>
        <v/>
      </c>
      <c r="I16367" s="15">
        <f>IF($D16367=1,$C16367,-1)</f>
        <v/>
      </c>
    </row>
    <row r="16368">
      <c r="A16368" s="33" t="n">
        <v>45973.875</v>
      </c>
      <c r="B16368" s="15">
        <f>WEEKDAY($A16368,2)</f>
        <v/>
      </c>
      <c r="C16368" s="15">
        <f>HOUR($A16368)</f>
        <v/>
      </c>
      <c r="D16368" s="15">
        <f>IF(AND($A16368&gt;=Instellingen!$B$6,$A16368&lt;Instellingen!$B$7),1,0)</f>
        <v/>
      </c>
      <c r="E16368" s="15">
        <f>COUNTIF(tData[BezoekStart],"&lt;"&amp;($A16368+1/24))-COUNTIF(tData[BezoekEind],"&lt;="&amp;$A16368)</f>
        <v/>
      </c>
      <c r="F16368" s="15">
        <f>COUNTIF(tData[BezoekLangStart],"&lt;"&amp;($A16368+1/24))-COUNTIF(tData[BezoekLangEind],"&lt;="&amp;$A16368)</f>
        <v/>
      </c>
      <c r="G16368" s="15">
        <f>IF($D16368=1,$B16368*100+$C16368,-1)</f>
        <v/>
      </c>
      <c r="H16368" s="15">
        <f>IF($D16368=1,$B16368,-1)</f>
        <v/>
      </c>
      <c r="I16368" s="15">
        <f>IF($D16368=1,$C16368,-1)</f>
        <v/>
      </c>
    </row>
    <row r="16369">
      <c r="A16369" s="33" t="n">
        <v>45973.91666666666</v>
      </c>
      <c r="B16369" s="15">
        <f>WEEKDAY($A16369,2)</f>
        <v/>
      </c>
      <c r="C16369" s="15">
        <f>HOUR($A16369)</f>
        <v/>
      </c>
      <c r="D16369" s="15">
        <f>IF(AND($A16369&gt;=Instellingen!$B$6,$A16369&lt;Instellingen!$B$7),1,0)</f>
        <v/>
      </c>
      <c r="E16369" s="15">
        <f>COUNTIF(tData[BezoekStart],"&lt;"&amp;($A16369+1/24))-COUNTIF(tData[BezoekEind],"&lt;="&amp;$A16369)</f>
        <v/>
      </c>
      <c r="F16369" s="15">
        <f>COUNTIF(tData[BezoekLangStart],"&lt;"&amp;($A16369+1/24))-COUNTIF(tData[BezoekLangEind],"&lt;="&amp;$A16369)</f>
        <v/>
      </c>
      <c r="G16369" s="15">
        <f>IF($D16369=1,$B16369*100+$C16369,-1)</f>
        <v/>
      </c>
      <c r="H16369" s="15">
        <f>IF($D16369=1,$B16369,-1)</f>
        <v/>
      </c>
      <c r="I16369" s="15">
        <f>IF($D16369=1,$C16369,-1)</f>
        <v/>
      </c>
    </row>
    <row r="16370">
      <c r="A16370" s="33" t="n">
        <v>45973.95833333334</v>
      </c>
      <c r="B16370" s="15">
        <f>WEEKDAY($A16370,2)</f>
        <v/>
      </c>
      <c r="C16370" s="15">
        <f>HOUR($A16370)</f>
        <v/>
      </c>
      <c r="D16370" s="15">
        <f>IF(AND($A16370&gt;=Instellingen!$B$6,$A16370&lt;Instellingen!$B$7),1,0)</f>
        <v/>
      </c>
      <c r="E16370" s="15">
        <f>COUNTIF(tData[BezoekStart],"&lt;"&amp;($A16370+1/24))-COUNTIF(tData[BezoekEind],"&lt;="&amp;$A16370)</f>
        <v/>
      </c>
      <c r="F16370" s="15">
        <f>COUNTIF(tData[BezoekLangStart],"&lt;"&amp;($A16370+1/24))-COUNTIF(tData[BezoekLangEind],"&lt;="&amp;$A16370)</f>
        <v/>
      </c>
      <c r="G16370" s="15">
        <f>IF($D16370=1,$B16370*100+$C16370,-1)</f>
        <v/>
      </c>
      <c r="H16370" s="15">
        <f>IF($D16370=1,$B16370,-1)</f>
        <v/>
      </c>
      <c r="I16370" s="15">
        <f>IF($D16370=1,$C16370,-1)</f>
        <v/>
      </c>
    </row>
    <row r="16371">
      <c r="A16371" s="33" t="n">
        <v>45974</v>
      </c>
      <c r="B16371" s="15">
        <f>WEEKDAY($A16371,2)</f>
        <v/>
      </c>
      <c r="C16371" s="15">
        <f>HOUR($A16371)</f>
        <v/>
      </c>
      <c r="D16371" s="15">
        <f>IF(AND($A16371&gt;=Instellingen!$B$6,$A16371&lt;Instellingen!$B$7),1,0)</f>
        <v/>
      </c>
      <c r="E16371" s="15">
        <f>COUNTIF(tData[BezoekStart],"&lt;"&amp;($A16371+1/24))-COUNTIF(tData[BezoekEind],"&lt;="&amp;$A16371)</f>
        <v/>
      </c>
      <c r="F16371" s="15">
        <f>COUNTIF(tData[BezoekLangStart],"&lt;"&amp;($A16371+1/24))-COUNTIF(tData[BezoekLangEind],"&lt;="&amp;$A16371)</f>
        <v/>
      </c>
      <c r="G16371" s="15">
        <f>IF($D16371=1,$B16371*100+$C16371,-1)</f>
        <v/>
      </c>
      <c r="H16371" s="15">
        <f>IF($D16371=1,$B16371,-1)</f>
        <v/>
      </c>
      <c r="I16371" s="15">
        <f>IF($D16371=1,$C16371,-1)</f>
        <v/>
      </c>
    </row>
    <row r="16372">
      <c r="A16372" s="33" t="n">
        <v>45974.04166666666</v>
      </c>
      <c r="B16372" s="15">
        <f>WEEKDAY($A16372,2)</f>
        <v/>
      </c>
      <c r="C16372" s="15">
        <f>HOUR($A16372)</f>
        <v/>
      </c>
      <c r="D16372" s="15">
        <f>IF(AND($A16372&gt;=Instellingen!$B$6,$A16372&lt;Instellingen!$B$7),1,0)</f>
        <v/>
      </c>
      <c r="E16372" s="15">
        <f>COUNTIF(tData[BezoekStart],"&lt;"&amp;($A16372+1/24))-COUNTIF(tData[BezoekEind],"&lt;="&amp;$A16372)</f>
        <v/>
      </c>
      <c r="F16372" s="15">
        <f>COUNTIF(tData[BezoekLangStart],"&lt;"&amp;($A16372+1/24))-COUNTIF(tData[BezoekLangEind],"&lt;="&amp;$A16372)</f>
        <v/>
      </c>
      <c r="G16372" s="15">
        <f>IF($D16372=1,$B16372*100+$C16372,-1)</f>
        <v/>
      </c>
      <c r="H16372" s="15">
        <f>IF($D16372=1,$B16372,-1)</f>
        <v/>
      </c>
      <c r="I16372" s="15">
        <f>IF($D16372=1,$C16372,-1)</f>
        <v/>
      </c>
    </row>
    <row r="16373">
      <c r="A16373" s="33" t="n">
        <v>45974.08333333334</v>
      </c>
      <c r="B16373" s="15">
        <f>WEEKDAY($A16373,2)</f>
        <v/>
      </c>
      <c r="C16373" s="15">
        <f>HOUR($A16373)</f>
        <v/>
      </c>
      <c r="D16373" s="15">
        <f>IF(AND($A16373&gt;=Instellingen!$B$6,$A16373&lt;Instellingen!$B$7),1,0)</f>
        <v/>
      </c>
      <c r="E16373" s="15">
        <f>COUNTIF(tData[BezoekStart],"&lt;"&amp;($A16373+1/24))-COUNTIF(tData[BezoekEind],"&lt;="&amp;$A16373)</f>
        <v/>
      </c>
      <c r="F16373" s="15">
        <f>COUNTIF(tData[BezoekLangStart],"&lt;"&amp;($A16373+1/24))-COUNTIF(tData[BezoekLangEind],"&lt;="&amp;$A16373)</f>
        <v/>
      </c>
      <c r="G16373" s="15">
        <f>IF($D16373=1,$B16373*100+$C16373,-1)</f>
        <v/>
      </c>
      <c r="H16373" s="15">
        <f>IF($D16373=1,$B16373,-1)</f>
        <v/>
      </c>
      <c r="I16373" s="15">
        <f>IF($D16373=1,$C16373,-1)</f>
        <v/>
      </c>
    </row>
    <row r="16374">
      <c r="A16374" s="33" t="n">
        <v>45974.125</v>
      </c>
      <c r="B16374" s="15">
        <f>WEEKDAY($A16374,2)</f>
        <v/>
      </c>
      <c r="C16374" s="15">
        <f>HOUR($A16374)</f>
        <v/>
      </c>
      <c r="D16374" s="15">
        <f>IF(AND($A16374&gt;=Instellingen!$B$6,$A16374&lt;Instellingen!$B$7),1,0)</f>
        <v/>
      </c>
      <c r="E16374" s="15">
        <f>COUNTIF(tData[BezoekStart],"&lt;"&amp;($A16374+1/24))-COUNTIF(tData[BezoekEind],"&lt;="&amp;$A16374)</f>
        <v/>
      </c>
      <c r="F16374" s="15">
        <f>COUNTIF(tData[BezoekLangStart],"&lt;"&amp;($A16374+1/24))-COUNTIF(tData[BezoekLangEind],"&lt;="&amp;$A16374)</f>
        <v/>
      </c>
      <c r="G16374" s="15">
        <f>IF($D16374=1,$B16374*100+$C16374,-1)</f>
        <v/>
      </c>
      <c r="H16374" s="15">
        <f>IF($D16374=1,$B16374,-1)</f>
        <v/>
      </c>
      <c r="I16374" s="15">
        <f>IF($D16374=1,$C16374,-1)</f>
        <v/>
      </c>
    </row>
    <row r="16375">
      <c r="A16375" s="33" t="n">
        <v>45974.16666666666</v>
      </c>
      <c r="B16375" s="15">
        <f>WEEKDAY($A16375,2)</f>
        <v/>
      </c>
      <c r="C16375" s="15">
        <f>HOUR($A16375)</f>
        <v/>
      </c>
      <c r="D16375" s="15">
        <f>IF(AND($A16375&gt;=Instellingen!$B$6,$A16375&lt;Instellingen!$B$7),1,0)</f>
        <v/>
      </c>
      <c r="E16375" s="15">
        <f>COUNTIF(tData[BezoekStart],"&lt;"&amp;($A16375+1/24))-COUNTIF(tData[BezoekEind],"&lt;="&amp;$A16375)</f>
        <v/>
      </c>
      <c r="F16375" s="15">
        <f>COUNTIF(tData[BezoekLangStart],"&lt;"&amp;($A16375+1/24))-COUNTIF(tData[BezoekLangEind],"&lt;="&amp;$A16375)</f>
        <v/>
      </c>
      <c r="G16375" s="15">
        <f>IF($D16375=1,$B16375*100+$C16375,-1)</f>
        <v/>
      </c>
      <c r="H16375" s="15">
        <f>IF($D16375=1,$B16375,-1)</f>
        <v/>
      </c>
      <c r="I16375" s="15">
        <f>IF($D16375=1,$C16375,-1)</f>
        <v/>
      </c>
    </row>
    <row r="16376">
      <c r="A16376" s="33" t="n">
        <v>45974.20833333334</v>
      </c>
      <c r="B16376" s="15">
        <f>WEEKDAY($A16376,2)</f>
        <v/>
      </c>
      <c r="C16376" s="15">
        <f>HOUR($A16376)</f>
        <v/>
      </c>
      <c r="D16376" s="15">
        <f>IF(AND($A16376&gt;=Instellingen!$B$6,$A16376&lt;Instellingen!$B$7),1,0)</f>
        <v/>
      </c>
      <c r="E16376" s="15">
        <f>COUNTIF(tData[BezoekStart],"&lt;"&amp;($A16376+1/24))-COUNTIF(tData[BezoekEind],"&lt;="&amp;$A16376)</f>
        <v/>
      </c>
      <c r="F16376" s="15">
        <f>COUNTIF(tData[BezoekLangStart],"&lt;"&amp;($A16376+1/24))-COUNTIF(tData[BezoekLangEind],"&lt;="&amp;$A16376)</f>
        <v/>
      </c>
      <c r="G16376" s="15">
        <f>IF($D16376=1,$B16376*100+$C16376,-1)</f>
        <v/>
      </c>
      <c r="H16376" s="15">
        <f>IF($D16376=1,$B16376,-1)</f>
        <v/>
      </c>
      <c r="I16376" s="15">
        <f>IF($D16376=1,$C16376,-1)</f>
        <v/>
      </c>
    </row>
    <row r="16377">
      <c r="A16377" s="33" t="n">
        <v>45974.25</v>
      </c>
      <c r="B16377" s="15">
        <f>WEEKDAY($A16377,2)</f>
        <v/>
      </c>
      <c r="C16377" s="15">
        <f>HOUR($A16377)</f>
        <v/>
      </c>
      <c r="D16377" s="15">
        <f>IF(AND($A16377&gt;=Instellingen!$B$6,$A16377&lt;Instellingen!$B$7),1,0)</f>
        <v/>
      </c>
      <c r="E16377" s="15">
        <f>COUNTIF(tData[BezoekStart],"&lt;"&amp;($A16377+1/24))-COUNTIF(tData[BezoekEind],"&lt;="&amp;$A16377)</f>
        <v/>
      </c>
      <c r="F16377" s="15">
        <f>COUNTIF(tData[BezoekLangStart],"&lt;"&amp;($A16377+1/24))-COUNTIF(tData[BezoekLangEind],"&lt;="&amp;$A16377)</f>
        <v/>
      </c>
      <c r="G16377" s="15">
        <f>IF($D16377=1,$B16377*100+$C16377,-1)</f>
        <v/>
      </c>
      <c r="H16377" s="15">
        <f>IF($D16377=1,$B16377,-1)</f>
        <v/>
      </c>
      <c r="I16377" s="15">
        <f>IF($D16377=1,$C16377,-1)</f>
        <v/>
      </c>
    </row>
    <row r="16378">
      <c r="A16378" s="33" t="n">
        <v>45974.29166666666</v>
      </c>
      <c r="B16378" s="15">
        <f>WEEKDAY($A16378,2)</f>
        <v/>
      </c>
      <c r="C16378" s="15">
        <f>HOUR($A16378)</f>
        <v/>
      </c>
      <c r="D16378" s="15">
        <f>IF(AND($A16378&gt;=Instellingen!$B$6,$A16378&lt;Instellingen!$B$7),1,0)</f>
        <v/>
      </c>
      <c r="E16378" s="15">
        <f>COUNTIF(tData[BezoekStart],"&lt;"&amp;($A16378+1/24))-COUNTIF(tData[BezoekEind],"&lt;="&amp;$A16378)</f>
        <v/>
      </c>
      <c r="F16378" s="15">
        <f>COUNTIF(tData[BezoekLangStart],"&lt;"&amp;($A16378+1/24))-COUNTIF(tData[BezoekLangEind],"&lt;="&amp;$A16378)</f>
        <v/>
      </c>
      <c r="G16378" s="15">
        <f>IF($D16378=1,$B16378*100+$C16378,-1)</f>
        <v/>
      </c>
      <c r="H16378" s="15">
        <f>IF($D16378=1,$B16378,-1)</f>
        <v/>
      </c>
      <c r="I16378" s="15">
        <f>IF($D16378=1,$C16378,-1)</f>
        <v/>
      </c>
    </row>
    <row r="16379">
      <c r="A16379" s="33" t="n">
        <v>45974.33333333334</v>
      </c>
      <c r="B16379" s="15">
        <f>WEEKDAY($A16379,2)</f>
        <v/>
      </c>
      <c r="C16379" s="15">
        <f>HOUR($A16379)</f>
        <v/>
      </c>
      <c r="D16379" s="15">
        <f>IF(AND($A16379&gt;=Instellingen!$B$6,$A16379&lt;Instellingen!$B$7),1,0)</f>
        <v/>
      </c>
      <c r="E16379" s="15">
        <f>COUNTIF(tData[BezoekStart],"&lt;"&amp;($A16379+1/24))-COUNTIF(tData[BezoekEind],"&lt;="&amp;$A16379)</f>
        <v/>
      </c>
      <c r="F16379" s="15">
        <f>COUNTIF(tData[BezoekLangStart],"&lt;"&amp;($A16379+1/24))-COUNTIF(tData[BezoekLangEind],"&lt;="&amp;$A16379)</f>
        <v/>
      </c>
      <c r="G16379" s="15">
        <f>IF($D16379=1,$B16379*100+$C16379,-1)</f>
        <v/>
      </c>
      <c r="H16379" s="15">
        <f>IF($D16379=1,$B16379,-1)</f>
        <v/>
      </c>
      <c r="I16379" s="15">
        <f>IF($D16379=1,$C16379,-1)</f>
        <v/>
      </c>
    </row>
    <row r="16380">
      <c r="A16380" s="33" t="n">
        <v>45974.375</v>
      </c>
      <c r="B16380" s="15">
        <f>WEEKDAY($A16380,2)</f>
        <v/>
      </c>
      <c r="C16380" s="15">
        <f>HOUR($A16380)</f>
        <v/>
      </c>
      <c r="D16380" s="15">
        <f>IF(AND($A16380&gt;=Instellingen!$B$6,$A16380&lt;Instellingen!$B$7),1,0)</f>
        <v/>
      </c>
      <c r="E16380" s="15">
        <f>COUNTIF(tData[BezoekStart],"&lt;"&amp;($A16380+1/24))-COUNTIF(tData[BezoekEind],"&lt;="&amp;$A16380)</f>
        <v/>
      </c>
      <c r="F16380" s="15">
        <f>COUNTIF(tData[BezoekLangStart],"&lt;"&amp;($A16380+1/24))-COUNTIF(tData[BezoekLangEind],"&lt;="&amp;$A16380)</f>
        <v/>
      </c>
      <c r="G16380" s="15">
        <f>IF($D16380=1,$B16380*100+$C16380,-1)</f>
        <v/>
      </c>
      <c r="H16380" s="15">
        <f>IF($D16380=1,$B16380,-1)</f>
        <v/>
      </c>
      <c r="I16380" s="15">
        <f>IF($D16380=1,$C16380,-1)</f>
        <v/>
      </c>
    </row>
    <row r="16381">
      <c r="A16381" s="33" t="n">
        <v>45974.41666666666</v>
      </c>
      <c r="B16381" s="15">
        <f>WEEKDAY($A16381,2)</f>
        <v/>
      </c>
      <c r="C16381" s="15">
        <f>HOUR($A16381)</f>
        <v/>
      </c>
      <c r="D16381" s="15">
        <f>IF(AND($A16381&gt;=Instellingen!$B$6,$A16381&lt;Instellingen!$B$7),1,0)</f>
        <v/>
      </c>
      <c r="E16381" s="15">
        <f>COUNTIF(tData[BezoekStart],"&lt;"&amp;($A16381+1/24))-COUNTIF(tData[BezoekEind],"&lt;="&amp;$A16381)</f>
        <v/>
      </c>
      <c r="F16381" s="15">
        <f>COUNTIF(tData[BezoekLangStart],"&lt;"&amp;($A16381+1/24))-COUNTIF(tData[BezoekLangEind],"&lt;="&amp;$A16381)</f>
        <v/>
      </c>
      <c r="G16381" s="15">
        <f>IF($D16381=1,$B16381*100+$C16381,-1)</f>
        <v/>
      </c>
      <c r="H16381" s="15">
        <f>IF($D16381=1,$B16381,-1)</f>
        <v/>
      </c>
      <c r="I16381" s="15">
        <f>IF($D16381=1,$C16381,-1)</f>
        <v/>
      </c>
    </row>
    <row r="16382">
      <c r="A16382" s="33" t="n">
        <v>45974.45833333334</v>
      </c>
      <c r="B16382" s="15">
        <f>WEEKDAY($A16382,2)</f>
        <v/>
      </c>
      <c r="C16382" s="15">
        <f>HOUR($A16382)</f>
        <v/>
      </c>
      <c r="D16382" s="15">
        <f>IF(AND($A16382&gt;=Instellingen!$B$6,$A16382&lt;Instellingen!$B$7),1,0)</f>
        <v/>
      </c>
      <c r="E16382" s="15">
        <f>COUNTIF(tData[BezoekStart],"&lt;"&amp;($A16382+1/24))-COUNTIF(tData[BezoekEind],"&lt;="&amp;$A16382)</f>
        <v/>
      </c>
      <c r="F16382" s="15">
        <f>COUNTIF(tData[BezoekLangStart],"&lt;"&amp;($A16382+1/24))-COUNTIF(tData[BezoekLangEind],"&lt;="&amp;$A16382)</f>
        <v/>
      </c>
      <c r="G16382" s="15">
        <f>IF($D16382=1,$B16382*100+$C16382,-1)</f>
        <v/>
      </c>
      <c r="H16382" s="15">
        <f>IF($D16382=1,$B16382,-1)</f>
        <v/>
      </c>
      <c r="I16382" s="15">
        <f>IF($D16382=1,$C16382,-1)</f>
        <v/>
      </c>
    </row>
    <row r="16383">
      <c r="A16383" s="33" t="n">
        <v>45974.5</v>
      </c>
      <c r="B16383" s="15">
        <f>WEEKDAY($A16383,2)</f>
        <v/>
      </c>
      <c r="C16383" s="15">
        <f>HOUR($A16383)</f>
        <v/>
      </c>
      <c r="D16383" s="15">
        <f>IF(AND($A16383&gt;=Instellingen!$B$6,$A16383&lt;Instellingen!$B$7),1,0)</f>
        <v/>
      </c>
      <c r="E16383" s="15">
        <f>COUNTIF(tData[BezoekStart],"&lt;"&amp;($A16383+1/24))-COUNTIF(tData[BezoekEind],"&lt;="&amp;$A16383)</f>
        <v/>
      </c>
      <c r="F16383" s="15">
        <f>COUNTIF(tData[BezoekLangStart],"&lt;"&amp;($A16383+1/24))-COUNTIF(tData[BezoekLangEind],"&lt;="&amp;$A16383)</f>
        <v/>
      </c>
      <c r="G16383" s="15">
        <f>IF($D16383=1,$B16383*100+$C16383,-1)</f>
        <v/>
      </c>
      <c r="H16383" s="15">
        <f>IF($D16383=1,$B16383,-1)</f>
        <v/>
      </c>
      <c r="I16383" s="15">
        <f>IF($D16383=1,$C16383,-1)</f>
        <v/>
      </c>
    </row>
    <row r="16384">
      <c r="A16384" s="33" t="n">
        <v>45974.54166666666</v>
      </c>
      <c r="B16384" s="15">
        <f>WEEKDAY($A16384,2)</f>
        <v/>
      </c>
      <c r="C16384" s="15">
        <f>HOUR($A16384)</f>
        <v/>
      </c>
      <c r="D16384" s="15">
        <f>IF(AND($A16384&gt;=Instellingen!$B$6,$A16384&lt;Instellingen!$B$7),1,0)</f>
        <v/>
      </c>
      <c r="E16384" s="15">
        <f>COUNTIF(tData[BezoekStart],"&lt;"&amp;($A16384+1/24))-COUNTIF(tData[BezoekEind],"&lt;="&amp;$A16384)</f>
        <v/>
      </c>
      <c r="F16384" s="15">
        <f>COUNTIF(tData[BezoekLangStart],"&lt;"&amp;($A16384+1/24))-COUNTIF(tData[BezoekLangEind],"&lt;="&amp;$A16384)</f>
        <v/>
      </c>
      <c r="G16384" s="15">
        <f>IF($D16384=1,$B16384*100+$C16384,-1)</f>
        <v/>
      </c>
      <c r="H16384" s="15">
        <f>IF($D16384=1,$B16384,-1)</f>
        <v/>
      </c>
      <c r="I16384" s="15">
        <f>IF($D16384=1,$C16384,-1)</f>
        <v/>
      </c>
    </row>
    <row r="16385">
      <c r="A16385" s="33" t="n">
        <v>45974.58333333334</v>
      </c>
      <c r="B16385" s="15">
        <f>WEEKDAY($A16385,2)</f>
        <v/>
      </c>
      <c r="C16385" s="15">
        <f>HOUR($A16385)</f>
        <v/>
      </c>
      <c r="D16385" s="15">
        <f>IF(AND($A16385&gt;=Instellingen!$B$6,$A16385&lt;Instellingen!$B$7),1,0)</f>
        <v/>
      </c>
      <c r="E16385" s="15">
        <f>COUNTIF(tData[BezoekStart],"&lt;"&amp;($A16385+1/24))-COUNTIF(tData[BezoekEind],"&lt;="&amp;$A16385)</f>
        <v/>
      </c>
      <c r="F16385" s="15">
        <f>COUNTIF(tData[BezoekLangStart],"&lt;"&amp;($A16385+1/24))-COUNTIF(tData[BezoekLangEind],"&lt;="&amp;$A16385)</f>
        <v/>
      </c>
      <c r="G16385" s="15">
        <f>IF($D16385=1,$B16385*100+$C16385,-1)</f>
        <v/>
      </c>
      <c r="H16385" s="15">
        <f>IF($D16385=1,$B16385,-1)</f>
        <v/>
      </c>
      <c r="I16385" s="15">
        <f>IF($D16385=1,$C16385,-1)</f>
        <v/>
      </c>
    </row>
    <row r="16386">
      <c r="A16386" s="33" t="n">
        <v>45974.625</v>
      </c>
      <c r="B16386" s="15">
        <f>WEEKDAY($A16386,2)</f>
        <v/>
      </c>
      <c r="C16386" s="15">
        <f>HOUR($A16386)</f>
        <v/>
      </c>
      <c r="D16386" s="15">
        <f>IF(AND($A16386&gt;=Instellingen!$B$6,$A16386&lt;Instellingen!$B$7),1,0)</f>
        <v/>
      </c>
      <c r="E16386" s="15">
        <f>COUNTIF(tData[BezoekStart],"&lt;"&amp;($A16386+1/24))-COUNTIF(tData[BezoekEind],"&lt;="&amp;$A16386)</f>
        <v/>
      </c>
      <c r="F16386" s="15">
        <f>COUNTIF(tData[BezoekLangStart],"&lt;"&amp;($A16386+1/24))-COUNTIF(tData[BezoekLangEind],"&lt;="&amp;$A16386)</f>
        <v/>
      </c>
      <c r="G16386" s="15">
        <f>IF($D16386=1,$B16386*100+$C16386,-1)</f>
        <v/>
      </c>
      <c r="H16386" s="15">
        <f>IF($D16386=1,$B16386,-1)</f>
        <v/>
      </c>
      <c r="I16386" s="15">
        <f>IF($D16386=1,$C16386,-1)</f>
        <v/>
      </c>
    </row>
    <row r="16387">
      <c r="A16387" s="33" t="n">
        <v>45974.66666666666</v>
      </c>
      <c r="B16387" s="15">
        <f>WEEKDAY($A16387,2)</f>
        <v/>
      </c>
      <c r="C16387" s="15">
        <f>HOUR($A16387)</f>
        <v/>
      </c>
      <c r="D16387" s="15">
        <f>IF(AND($A16387&gt;=Instellingen!$B$6,$A16387&lt;Instellingen!$B$7),1,0)</f>
        <v/>
      </c>
      <c r="E16387" s="15">
        <f>COUNTIF(tData[BezoekStart],"&lt;"&amp;($A16387+1/24))-COUNTIF(tData[BezoekEind],"&lt;="&amp;$A16387)</f>
        <v/>
      </c>
      <c r="F16387" s="15">
        <f>COUNTIF(tData[BezoekLangStart],"&lt;"&amp;($A16387+1/24))-COUNTIF(tData[BezoekLangEind],"&lt;="&amp;$A16387)</f>
        <v/>
      </c>
      <c r="G16387" s="15">
        <f>IF($D16387=1,$B16387*100+$C16387,-1)</f>
        <v/>
      </c>
      <c r="H16387" s="15">
        <f>IF($D16387=1,$B16387,-1)</f>
        <v/>
      </c>
      <c r="I16387" s="15">
        <f>IF($D16387=1,$C16387,-1)</f>
        <v/>
      </c>
    </row>
    <row r="16388">
      <c r="A16388" s="33" t="n">
        <v>45974.70833333334</v>
      </c>
      <c r="B16388" s="15">
        <f>WEEKDAY($A16388,2)</f>
        <v/>
      </c>
      <c r="C16388" s="15">
        <f>HOUR($A16388)</f>
        <v/>
      </c>
      <c r="D16388" s="15">
        <f>IF(AND($A16388&gt;=Instellingen!$B$6,$A16388&lt;Instellingen!$B$7),1,0)</f>
        <v/>
      </c>
      <c r="E16388" s="15">
        <f>COUNTIF(tData[BezoekStart],"&lt;"&amp;($A16388+1/24))-COUNTIF(tData[BezoekEind],"&lt;="&amp;$A16388)</f>
        <v/>
      </c>
      <c r="F16388" s="15">
        <f>COUNTIF(tData[BezoekLangStart],"&lt;"&amp;($A16388+1/24))-COUNTIF(tData[BezoekLangEind],"&lt;="&amp;$A16388)</f>
        <v/>
      </c>
      <c r="G16388" s="15">
        <f>IF($D16388=1,$B16388*100+$C16388,-1)</f>
        <v/>
      </c>
      <c r="H16388" s="15">
        <f>IF($D16388=1,$B16388,-1)</f>
        <v/>
      </c>
      <c r="I16388" s="15">
        <f>IF($D16388=1,$C16388,-1)</f>
        <v/>
      </c>
    </row>
    <row r="16389">
      <c r="A16389" s="33" t="n">
        <v>45974.75</v>
      </c>
      <c r="B16389" s="15">
        <f>WEEKDAY($A16389,2)</f>
        <v/>
      </c>
      <c r="C16389" s="15">
        <f>HOUR($A16389)</f>
        <v/>
      </c>
      <c r="D16389" s="15">
        <f>IF(AND($A16389&gt;=Instellingen!$B$6,$A16389&lt;Instellingen!$B$7),1,0)</f>
        <v/>
      </c>
      <c r="E16389" s="15">
        <f>COUNTIF(tData[BezoekStart],"&lt;"&amp;($A16389+1/24))-COUNTIF(tData[BezoekEind],"&lt;="&amp;$A16389)</f>
        <v/>
      </c>
      <c r="F16389" s="15">
        <f>COUNTIF(tData[BezoekLangStart],"&lt;"&amp;($A16389+1/24))-COUNTIF(tData[BezoekLangEind],"&lt;="&amp;$A16389)</f>
        <v/>
      </c>
      <c r="G16389" s="15">
        <f>IF($D16389=1,$B16389*100+$C16389,-1)</f>
        <v/>
      </c>
      <c r="H16389" s="15">
        <f>IF($D16389=1,$B16389,-1)</f>
        <v/>
      </c>
      <c r="I16389" s="15">
        <f>IF($D16389=1,$C16389,-1)</f>
        <v/>
      </c>
    </row>
    <row r="16390">
      <c r="A16390" s="33" t="n">
        <v>45974.79166666666</v>
      </c>
      <c r="B16390" s="15">
        <f>WEEKDAY($A16390,2)</f>
        <v/>
      </c>
      <c r="C16390" s="15">
        <f>HOUR($A16390)</f>
        <v/>
      </c>
      <c r="D16390" s="15">
        <f>IF(AND($A16390&gt;=Instellingen!$B$6,$A16390&lt;Instellingen!$B$7),1,0)</f>
        <v/>
      </c>
      <c r="E16390" s="15">
        <f>COUNTIF(tData[BezoekStart],"&lt;"&amp;($A16390+1/24))-COUNTIF(tData[BezoekEind],"&lt;="&amp;$A16390)</f>
        <v/>
      </c>
      <c r="F16390" s="15">
        <f>COUNTIF(tData[BezoekLangStart],"&lt;"&amp;($A16390+1/24))-COUNTIF(tData[BezoekLangEind],"&lt;="&amp;$A16390)</f>
        <v/>
      </c>
      <c r="G16390" s="15">
        <f>IF($D16390=1,$B16390*100+$C16390,-1)</f>
        <v/>
      </c>
      <c r="H16390" s="15">
        <f>IF($D16390=1,$B16390,-1)</f>
        <v/>
      </c>
      <c r="I16390" s="15">
        <f>IF($D16390=1,$C16390,-1)</f>
        <v/>
      </c>
    </row>
    <row r="16391">
      <c r="A16391" s="33" t="n">
        <v>45974.83333333334</v>
      </c>
      <c r="B16391" s="15">
        <f>WEEKDAY($A16391,2)</f>
        <v/>
      </c>
      <c r="C16391" s="15">
        <f>HOUR($A16391)</f>
        <v/>
      </c>
      <c r="D16391" s="15">
        <f>IF(AND($A16391&gt;=Instellingen!$B$6,$A16391&lt;Instellingen!$B$7),1,0)</f>
        <v/>
      </c>
      <c r="E16391" s="15">
        <f>COUNTIF(tData[BezoekStart],"&lt;"&amp;($A16391+1/24))-COUNTIF(tData[BezoekEind],"&lt;="&amp;$A16391)</f>
        <v/>
      </c>
      <c r="F16391" s="15">
        <f>COUNTIF(tData[BezoekLangStart],"&lt;"&amp;($A16391+1/24))-COUNTIF(tData[BezoekLangEind],"&lt;="&amp;$A16391)</f>
        <v/>
      </c>
      <c r="G16391" s="15">
        <f>IF($D16391=1,$B16391*100+$C16391,-1)</f>
        <v/>
      </c>
      <c r="H16391" s="15">
        <f>IF($D16391=1,$B16391,-1)</f>
        <v/>
      </c>
      <c r="I16391" s="15">
        <f>IF($D16391=1,$C16391,-1)</f>
        <v/>
      </c>
    </row>
    <row r="16392">
      <c r="A16392" s="33" t="n">
        <v>45974.875</v>
      </c>
      <c r="B16392" s="15">
        <f>WEEKDAY($A16392,2)</f>
        <v/>
      </c>
      <c r="C16392" s="15">
        <f>HOUR($A16392)</f>
        <v/>
      </c>
      <c r="D16392" s="15">
        <f>IF(AND($A16392&gt;=Instellingen!$B$6,$A16392&lt;Instellingen!$B$7),1,0)</f>
        <v/>
      </c>
      <c r="E16392" s="15">
        <f>COUNTIF(tData[BezoekStart],"&lt;"&amp;($A16392+1/24))-COUNTIF(tData[BezoekEind],"&lt;="&amp;$A16392)</f>
        <v/>
      </c>
      <c r="F16392" s="15">
        <f>COUNTIF(tData[BezoekLangStart],"&lt;"&amp;($A16392+1/24))-COUNTIF(tData[BezoekLangEind],"&lt;="&amp;$A16392)</f>
        <v/>
      </c>
      <c r="G16392" s="15">
        <f>IF($D16392=1,$B16392*100+$C16392,-1)</f>
        <v/>
      </c>
      <c r="H16392" s="15">
        <f>IF($D16392=1,$B16392,-1)</f>
        <v/>
      </c>
      <c r="I16392" s="15">
        <f>IF($D16392=1,$C16392,-1)</f>
        <v/>
      </c>
    </row>
    <row r="16393">
      <c r="A16393" s="33" t="n">
        <v>45974.91666666666</v>
      </c>
      <c r="B16393" s="15">
        <f>WEEKDAY($A16393,2)</f>
        <v/>
      </c>
      <c r="C16393" s="15">
        <f>HOUR($A16393)</f>
        <v/>
      </c>
      <c r="D16393" s="15">
        <f>IF(AND($A16393&gt;=Instellingen!$B$6,$A16393&lt;Instellingen!$B$7),1,0)</f>
        <v/>
      </c>
      <c r="E16393" s="15">
        <f>COUNTIF(tData[BezoekStart],"&lt;"&amp;($A16393+1/24))-COUNTIF(tData[BezoekEind],"&lt;="&amp;$A16393)</f>
        <v/>
      </c>
      <c r="F16393" s="15">
        <f>COUNTIF(tData[BezoekLangStart],"&lt;"&amp;($A16393+1/24))-COUNTIF(tData[BezoekLangEind],"&lt;="&amp;$A16393)</f>
        <v/>
      </c>
      <c r="G16393" s="15">
        <f>IF($D16393=1,$B16393*100+$C16393,-1)</f>
        <v/>
      </c>
      <c r="H16393" s="15">
        <f>IF($D16393=1,$B16393,-1)</f>
        <v/>
      </c>
      <c r="I16393" s="15">
        <f>IF($D16393=1,$C16393,-1)</f>
        <v/>
      </c>
    </row>
    <row r="16394">
      <c r="A16394" s="33" t="n">
        <v>45974.95833333334</v>
      </c>
      <c r="B16394" s="15">
        <f>WEEKDAY($A16394,2)</f>
        <v/>
      </c>
      <c r="C16394" s="15">
        <f>HOUR($A16394)</f>
        <v/>
      </c>
      <c r="D16394" s="15">
        <f>IF(AND($A16394&gt;=Instellingen!$B$6,$A16394&lt;Instellingen!$B$7),1,0)</f>
        <v/>
      </c>
      <c r="E16394" s="15">
        <f>COUNTIF(tData[BezoekStart],"&lt;"&amp;($A16394+1/24))-COUNTIF(tData[BezoekEind],"&lt;="&amp;$A16394)</f>
        <v/>
      </c>
      <c r="F16394" s="15">
        <f>COUNTIF(tData[BezoekLangStart],"&lt;"&amp;($A16394+1/24))-COUNTIF(tData[BezoekLangEind],"&lt;="&amp;$A16394)</f>
        <v/>
      </c>
      <c r="G16394" s="15">
        <f>IF($D16394=1,$B16394*100+$C16394,-1)</f>
        <v/>
      </c>
      <c r="H16394" s="15">
        <f>IF($D16394=1,$B16394,-1)</f>
        <v/>
      </c>
      <c r="I16394" s="15">
        <f>IF($D16394=1,$C16394,-1)</f>
        <v/>
      </c>
    </row>
    <row r="16395">
      <c r="A16395" s="33" t="n">
        <v>45975</v>
      </c>
      <c r="B16395" s="15">
        <f>WEEKDAY($A16395,2)</f>
        <v/>
      </c>
      <c r="C16395" s="15">
        <f>HOUR($A16395)</f>
        <v/>
      </c>
      <c r="D16395" s="15">
        <f>IF(AND($A16395&gt;=Instellingen!$B$6,$A16395&lt;Instellingen!$B$7),1,0)</f>
        <v/>
      </c>
      <c r="E16395" s="15">
        <f>COUNTIF(tData[BezoekStart],"&lt;"&amp;($A16395+1/24))-COUNTIF(tData[BezoekEind],"&lt;="&amp;$A16395)</f>
        <v/>
      </c>
      <c r="F16395" s="15">
        <f>COUNTIF(tData[BezoekLangStart],"&lt;"&amp;($A16395+1/24))-COUNTIF(tData[BezoekLangEind],"&lt;="&amp;$A16395)</f>
        <v/>
      </c>
      <c r="G16395" s="15">
        <f>IF($D16395=1,$B16395*100+$C16395,-1)</f>
        <v/>
      </c>
      <c r="H16395" s="15">
        <f>IF($D16395=1,$B16395,-1)</f>
        <v/>
      </c>
      <c r="I16395" s="15">
        <f>IF($D16395=1,$C16395,-1)</f>
        <v/>
      </c>
    </row>
    <row r="16396">
      <c r="A16396" s="33" t="n">
        <v>45975.04166666666</v>
      </c>
      <c r="B16396" s="15">
        <f>WEEKDAY($A16396,2)</f>
        <v/>
      </c>
      <c r="C16396" s="15">
        <f>HOUR($A16396)</f>
        <v/>
      </c>
      <c r="D16396" s="15">
        <f>IF(AND($A16396&gt;=Instellingen!$B$6,$A16396&lt;Instellingen!$B$7),1,0)</f>
        <v/>
      </c>
      <c r="E16396" s="15">
        <f>COUNTIF(tData[BezoekStart],"&lt;"&amp;($A16396+1/24))-COUNTIF(tData[BezoekEind],"&lt;="&amp;$A16396)</f>
        <v/>
      </c>
      <c r="F16396" s="15">
        <f>COUNTIF(tData[BezoekLangStart],"&lt;"&amp;($A16396+1/24))-COUNTIF(tData[BezoekLangEind],"&lt;="&amp;$A16396)</f>
        <v/>
      </c>
      <c r="G16396" s="15">
        <f>IF($D16396=1,$B16396*100+$C16396,-1)</f>
        <v/>
      </c>
      <c r="H16396" s="15">
        <f>IF($D16396=1,$B16396,-1)</f>
        <v/>
      </c>
      <c r="I16396" s="15">
        <f>IF($D16396=1,$C16396,-1)</f>
        <v/>
      </c>
    </row>
    <row r="16397">
      <c r="A16397" s="33" t="n">
        <v>45975.08333333334</v>
      </c>
      <c r="B16397" s="15">
        <f>WEEKDAY($A16397,2)</f>
        <v/>
      </c>
      <c r="C16397" s="15">
        <f>HOUR($A16397)</f>
        <v/>
      </c>
      <c r="D16397" s="15">
        <f>IF(AND($A16397&gt;=Instellingen!$B$6,$A16397&lt;Instellingen!$B$7),1,0)</f>
        <v/>
      </c>
      <c r="E16397" s="15">
        <f>COUNTIF(tData[BezoekStart],"&lt;"&amp;($A16397+1/24))-COUNTIF(tData[BezoekEind],"&lt;="&amp;$A16397)</f>
        <v/>
      </c>
      <c r="F16397" s="15">
        <f>COUNTIF(tData[BezoekLangStart],"&lt;"&amp;($A16397+1/24))-COUNTIF(tData[BezoekLangEind],"&lt;="&amp;$A16397)</f>
        <v/>
      </c>
      <c r="G16397" s="15">
        <f>IF($D16397=1,$B16397*100+$C16397,-1)</f>
        <v/>
      </c>
      <c r="H16397" s="15">
        <f>IF($D16397=1,$B16397,-1)</f>
        <v/>
      </c>
      <c r="I16397" s="15">
        <f>IF($D16397=1,$C16397,-1)</f>
        <v/>
      </c>
    </row>
    <row r="16398">
      <c r="A16398" s="33" t="n">
        <v>45975.125</v>
      </c>
      <c r="B16398" s="15">
        <f>WEEKDAY($A16398,2)</f>
        <v/>
      </c>
      <c r="C16398" s="15">
        <f>HOUR($A16398)</f>
        <v/>
      </c>
      <c r="D16398" s="15">
        <f>IF(AND($A16398&gt;=Instellingen!$B$6,$A16398&lt;Instellingen!$B$7),1,0)</f>
        <v/>
      </c>
      <c r="E16398" s="15">
        <f>COUNTIF(tData[BezoekStart],"&lt;"&amp;($A16398+1/24))-COUNTIF(tData[BezoekEind],"&lt;="&amp;$A16398)</f>
        <v/>
      </c>
      <c r="F16398" s="15">
        <f>COUNTIF(tData[BezoekLangStart],"&lt;"&amp;($A16398+1/24))-COUNTIF(tData[BezoekLangEind],"&lt;="&amp;$A16398)</f>
        <v/>
      </c>
      <c r="G16398" s="15">
        <f>IF($D16398=1,$B16398*100+$C16398,-1)</f>
        <v/>
      </c>
      <c r="H16398" s="15">
        <f>IF($D16398=1,$B16398,-1)</f>
        <v/>
      </c>
      <c r="I16398" s="15">
        <f>IF($D16398=1,$C16398,-1)</f>
        <v/>
      </c>
    </row>
    <row r="16399">
      <c r="A16399" s="33" t="n">
        <v>45975.16666666666</v>
      </c>
      <c r="B16399" s="15">
        <f>WEEKDAY($A16399,2)</f>
        <v/>
      </c>
      <c r="C16399" s="15">
        <f>HOUR($A16399)</f>
        <v/>
      </c>
      <c r="D16399" s="15">
        <f>IF(AND($A16399&gt;=Instellingen!$B$6,$A16399&lt;Instellingen!$B$7),1,0)</f>
        <v/>
      </c>
      <c r="E16399" s="15">
        <f>COUNTIF(tData[BezoekStart],"&lt;"&amp;($A16399+1/24))-COUNTIF(tData[BezoekEind],"&lt;="&amp;$A16399)</f>
        <v/>
      </c>
      <c r="F16399" s="15">
        <f>COUNTIF(tData[BezoekLangStart],"&lt;"&amp;($A16399+1/24))-COUNTIF(tData[BezoekLangEind],"&lt;="&amp;$A16399)</f>
        <v/>
      </c>
      <c r="G16399" s="15">
        <f>IF($D16399=1,$B16399*100+$C16399,-1)</f>
        <v/>
      </c>
      <c r="H16399" s="15">
        <f>IF($D16399=1,$B16399,-1)</f>
        <v/>
      </c>
      <c r="I16399" s="15">
        <f>IF($D16399=1,$C16399,-1)</f>
        <v/>
      </c>
    </row>
    <row r="16400">
      <c r="A16400" s="33" t="n">
        <v>45975.20833333334</v>
      </c>
      <c r="B16400" s="15">
        <f>WEEKDAY($A16400,2)</f>
        <v/>
      </c>
      <c r="C16400" s="15">
        <f>HOUR($A16400)</f>
        <v/>
      </c>
      <c r="D16400" s="15">
        <f>IF(AND($A16400&gt;=Instellingen!$B$6,$A16400&lt;Instellingen!$B$7),1,0)</f>
        <v/>
      </c>
      <c r="E16400" s="15">
        <f>COUNTIF(tData[BezoekStart],"&lt;"&amp;($A16400+1/24))-COUNTIF(tData[BezoekEind],"&lt;="&amp;$A16400)</f>
        <v/>
      </c>
      <c r="F16400" s="15">
        <f>COUNTIF(tData[BezoekLangStart],"&lt;"&amp;($A16400+1/24))-COUNTIF(tData[BezoekLangEind],"&lt;="&amp;$A16400)</f>
        <v/>
      </c>
      <c r="G16400" s="15">
        <f>IF($D16400=1,$B16400*100+$C16400,-1)</f>
        <v/>
      </c>
      <c r="H16400" s="15">
        <f>IF($D16400=1,$B16400,-1)</f>
        <v/>
      </c>
      <c r="I16400" s="15">
        <f>IF($D16400=1,$C16400,-1)</f>
        <v/>
      </c>
    </row>
    <row r="16401">
      <c r="A16401" s="33" t="n">
        <v>45975.25</v>
      </c>
      <c r="B16401" s="15">
        <f>WEEKDAY($A16401,2)</f>
        <v/>
      </c>
      <c r="C16401" s="15">
        <f>HOUR($A16401)</f>
        <v/>
      </c>
      <c r="D16401" s="15">
        <f>IF(AND($A16401&gt;=Instellingen!$B$6,$A16401&lt;Instellingen!$B$7),1,0)</f>
        <v/>
      </c>
      <c r="E16401" s="15">
        <f>COUNTIF(tData[BezoekStart],"&lt;"&amp;($A16401+1/24))-COUNTIF(tData[BezoekEind],"&lt;="&amp;$A16401)</f>
        <v/>
      </c>
      <c r="F16401" s="15">
        <f>COUNTIF(tData[BezoekLangStart],"&lt;"&amp;($A16401+1/24))-COUNTIF(tData[BezoekLangEind],"&lt;="&amp;$A16401)</f>
        <v/>
      </c>
      <c r="G16401" s="15">
        <f>IF($D16401=1,$B16401*100+$C16401,-1)</f>
        <v/>
      </c>
      <c r="H16401" s="15">
        <f>IF($D16401=1,$B16401,-1)</f>
        <v/>
      </c>
      <c r="I16401" s="15">
        <f>IF($D16401=1,$C16401,-1)</f>
        <v/>
      </c>
    </row>
    <row r="16402">
      <c r="A16402" s="33" t="n">
        <v>45975.29166666666</v>
      </c>
      <c r="B16402" s="15">
        <f>WEEKDAY($A16402,2)</f>
        <v/>
      </c>
      <c r="C16402" s="15">
        <f>HOUR($A16402)</f>
        <v/>
      </c>
      <c r="D16402" s="15">
        <f>IF(AND($A16402&gt;=Instellingen!$B$6,$A16402&lt;Instellingen!$B$7),1,0)</f>
        <v/>
      </c>
      <c r="E16402" s="15">
        <f>COUNTIF(tData[BezoekStart],"&lt;"&amp;($A16402+1/24))-COUNTIF(tData[BezoekEind],"&lt;="&amp;$A16402)</f>
        <v/>
      </c>
      <c r="F16402" s="15">
        <f>COUNTIF(tData[BezoekLangStart],"&lt;"&amp;($A16402+1/24))-COUNTIF(tData[BezoekLangEind],"&lt;="&amp;$A16402)</f>
        <v/>
      </c>
      <c r="G16402" s="15">
        <f>IF($D16402=1,$B16402*100+$C16402,-1)</f>
        <v/>
      </c>
      <c r="H16402" s="15">
        <f>IF($D16402=1,$B16402,-1)</f>
        <v/>
      </c>
      <c r="I16402" s="15">
        <f>IF($D16402=1,$C16402,-1)</f>
        <v/>
      </c>
    </row>
    <row r="16403">
      <c r="A16403" s="33" t="n">
        <v>45975.33333333334</v>
      </c>
      <c r="B16403" s="15">
        <f>WEEKDAY($A16403,2)</f>
        <v/>
      </c>
      <c r="C16403" s="15">
        <f>HOUR($A16403)</f>
        <v/>
      </c>
      <c r="D16403" s="15">
        <f>IF(AND($A16403&gt;=Instellingen!$B$6,$A16403&lt;Instellingen!$B$7),1,0)</f>
        <v/>
      </c>
      <c r="E16403" s="15">
        <f>COUNTIF(tData[BezoekStart],"&lt;"&amp;($A16403+1/24))-COUNTIF(tData[BezoekEind],"&lt;="&amp;$A16403)</f>
        <v/>
      </c>
      <c r="F16403" s="15">
        <f>COUNTIF(tData[BezoekLangStart],"&lt;"&amp;($A16403+1/24))-COUNTIF(tData[BezoekLangEind],"&lt;="&amp;$A16403)</f>
        <v/>
      </c>
      <c r="G16403" s="15">
        <f>IF($D16403=1,$B16403*100+$C16403,-1)</f>
        <v/>
      </c>
      <c r="H16403" s="15">
        <f>IF($D16403=1,$B16403,-1)</f>
        <v/>
      </c>
      <c r="I16403" s="15">
        <f>IF($D16403=1,$C16403,-1)</f>
        <v/>
      </c>
    </row>
    <row r="16404">
      <c r="A16404" s="33" t="n">
        <v>45975.375</v>
      </c>
      <c r="B16404" s="15">
        <f>WEEKDAY($A16404,2)</f>
        <v/>
      </c>
      <c r="C16404" s="15">
        <f>HOUR($A16404)</f>
        <v/>
      </c>
      <c r="D16404" s="15">
        <f>IF(AND($A16404&gt;=Instellingen!$B$6,$A16404&lt;Instellingen!$B$7),1,0)</f>
        <v/>
      </c>
      <c r="E16404" s="15">
        <f>COUNTIF(tData[BezoekStart],"&lt;"&amp;($A16404+1/24))-COUNTIF(tData[BezoekEind],"&lt;="&amp;$A16404)</f>
        <v/>
      </c>
      <c r="F16404" s="15">
        <f>COUNTIF(tData[BezoekLangStart],"&lt;"&amp;($A16404+1/24))-COUNTIF(tData[BezoekLangEind],"&lt;="&amp;$A16404)</f>
        <v/>
      </c>
      <c r="G16404" s="15">
        <f>IF($D16404=1,$B16404*100+$C16404,-1)</f>
        <v/>
      </c>
      <c r="H16404" s="15">
        <f>IF($D16404=1,$B16404,-1)</f>
        <v/>
      </c>
      <c r="I16404" s="15">
        <f>IF($D16404=1,$C16404,-1)</f>
        <v/>
      </c>
    </row>
    <row r="16405">
      <c r="A16405" s="33" t="n">
        <v>45975.41666666666</v>
      </c>
      <c r="B16405" s="15">
        <f>WEEKDAY($A16405,2)</f>
        <v/>
      </c>
      <c r="C16405" s="15">
        <f>HOUR($A16405)</f>
        <v/>
      </c>
      <c r="D16405" s="15">
        <f>IF(AND($A16405&gt;=Instellingen!$B$6,$A16405&lt;Instellingen!$B$7),1,0)</f>
        <v/>
      </c>
      <c r="E16405" s="15">
        <f>COUNTIF(tData[BezoekStart],"&lt;"&amp;($A16405+1/24))-COUNTIF(tData[BezoekEind],"&lt;="&amp;$A16405)</f>
        <v/>
      </c>
      <c r="F16405" s="15">
        <f>COUNTIF(tData[BezoekLangStart],"&lt;"&amp;($A16405+1/24))-COUNTIF(tData[BezoekLangEind],"&lt;="&amp;$A16405)</f>
        <v/>
      </c>
      <c r="G16405" s="15">
        <f>IF($D16405=1,$B16405*100+$C16405,-1)</f>
        <v/>
      </c>
      <c r="H16405" s="15">
        <f>IF($D16405=1,$B16405,-1)</f>
        <v/>
      </c>
      <c r="I16405" s="15">
        <f>IF($D16405=1,$C16405,-1)</f>
        <v/>
      </c>
    </row>
    <row r="16406">
      <c r="A16406" s="33" t="n">
        <v>45975.45833333334</v>
      </c>
      <c r="B16406" s="15">
        <f>WEEKDAY($A16406,2)</f>
        <v/>
      </c>
      <c r="C16406" s="15">
        <f>HOUR($A16406)</f>
        <v/>
      </c>
      <c r="D16406" s="15">
        <f>IF(AND($A16406&gt;=Instellingen!$B$6,$A16406&lt;Instellingen!$B$7),1,0)</f>
        <v/>
      </c>
      <c r="E16406" s="15">
        <f>COUNTIF(tData[BezoekStart],"&lt;"&amp;($A16406+1/24))-COUNTIF(tData[BezoekEind],"&lt;="&amp;$A16406)</f>
        <v/>
      </c>
      <c r="F16406" s="15">
        <f>COUNTIF(tData[BezoekLangStart],"&lt;"&amp;($A16406+1/24))-COUNTIF(tData[BezoekLangEind],"&lt;="&amp;$A16406)</f>
        <v/>
      </c>
      <c r="G16406" s="15">
        <f>IF($D16406=1,$B16406*100+$C16406,-1)</f>
        <v/>
      </c>
      <c r="H16406" s="15">
        <f>IF($D16406=1,$B16406,-1)</f>
        <v/>
      </c>
      <c r="I16406" s="15">
        <f>IF($D16406=1,$C16406,-1)</f>
        <v/>
      </c>
    </row>
    <row r="16407">
      <c r="A16407" s="33" t="n">
        <v>45975.5</v>
      </c>
      <c r="B16407" s="15">
        <f>WEEKDAY($A16407,2)</f>
        <v/>
      </c>
      <c r="C16407" s="15">
        <f>HOUR($A16407)</f>
        <v/>
      </c>
      <c r="D16407" s="15">
        <f>IF(AND($A16407&gt;=Instellingen!$B$6,$A16407&lt;Instellingen!$B$7),1,0)</f>
        <v/>
      </c>
      <c r="E16407" s="15">
        <f>COUNTIF(tData[BezoekStart],"&lt;"&amp;($A16407+1/24))-COUNTIF(tData[BezoekEind],"&lt;="&amp;$A16407)</f>
        <v/>
      </c>
      <c r="F16407" s="15">
        <f>COUNTIF(tData[BezoekLangStart],"&lt;"&amp;($A16407+1/24))-COUNTIF(tData[BezoekLangEind],"&lt;="&amp;$A16407)</f>
        <v/>
      </c>
      <c r="G16407" s="15">
        <f>IF($D16407=1,$B16407*100+$C16407,-1)</f>
        <v/>
      </c>
      <c r="H16407" s="15">
        <f>IF($D16407=1,$B16407,-1)</f>
        <v/>
      </c>
      <c r="I16407" s="15">
        <f>IF($D16407=1,$C16407,-1)</f>
        <v/>
      </c>
    </row>
    <row r="16408">
      <c r="A16408" s="33" t="n">
        <v>45975.54166666666</v>
      </c>
      <c r="B16408" s="15">
        <f>WEEKDAY($A16408,2)</f>
        <v/>
      </c>
      <c r="C16408" s="15">
        <f>HOUR($A16408)</f>
        <v/>
      </c>
      <c r="D16408" s="15">
        <f>IF(AND($A16408&gt;=Instellingen!$B$6,$A16408&lt;Instellingen!$B$7),1,0)</f>
        <v/>
      </c>
      <c r="E16408" s="15">
        <f>COUNTIF(tData[BezoekStart],"&lt;"&amp;($A16408+1/24))-COUNTIF(tData[BezoekEind],"&lt;="&amp;$A16408)</f>
        <v/>
      </c>
      <c r="F16408" s="15">
        <f>COUNTIF(tData[BezoekLangStart],"&lt;"&amp;($A16408+1/24))-COUNTIF(tData[BezoekLangEind],"&lt;="&amp;$A16408)</f>
        <v/>
      </c>
      <c r="G16408" s="15">
        <f>IF($D16408=1,$B16408*100+$C16408,-1)</f>
        <v/>
      </c>
      <c r="H16408" s="15">
        <f>IF($D16408=1,$B16408,-1)</f>
        <v/>
      </c>
      <c r="I16408" s="15">
        <f>IF($D16408=1,$C16408,-1)</f>
        <v/>
      </c>
    </row>
    <row r="16409">
      <c r="A16409" s="33" t="n">
        <v>45975.58333333334</v>
      </c>
      <c r="B16409" s="15">
        <f>WEEKDAY($A16409,2)</f>
        <v/>
      </c>
      <c r="C16409" s="15">
        <f>HOUR($A16409)</f>
        <v/>
      </c>
      <c r="D16409" s="15">
        <f>IF(AND($A16409&gt;=Instellingen!$B$6,$A16409&lt;Instellingen!$B$7),1,0)</f>
        <v/>
      </c>
      <c r="E16409" s="15">
        <f>COUNTIF(tData[BezoekStart],"&lt;"&amp;($A16409+1/24))-COUNTIF(tData[BezoekEind],"&lt;="&amp;$A16409)</f>
        <v/>
      </c>
      <c r="F16409" s="15">
        <f>COUNTIF(tData[BezoekLangStart],"&lt;"&amp;($A16409+1/24))-COUNTIF(tData[BezoekLangEind],"&lt;="&amp;$A16409)</f>
        <v/>
      </c>
      <c r="G16409" s="15">
        <f>IF($D16409=1,$B16409*100+$C16409,-1)</f>
        <v/>
      </c>
      <c r="H16409" s="15">
        <f>IF($D16409=1,$B16409,-1)</f>
        <v/>
      </c>
      <c r="I16409" s="15">
        <f>IF($D16409=1,$C16409,-1)</f>
        <v/>
      </c>
    </row>
    <row r="16410">
      <c r="A16410" s="33" t="n">
        <v>45975.625</v>
      </c>
      <c r="B16410" s="15">
        <f>WEEKDAY($A16410,2)</f>
        <v/>
      </c>
      <c r="C16410" s="15">
        <f>HOUR($A16410)</f>
        <v/>
      </c>
      <c r="D16410" s="15">
        <f>IF(AND($A16410&gt;=Instellingen!$B$6,$A16410&lt;Instellingen!$B$7),1,0)</f>
        <v/>
      </c>
      <c r="E16410" s="15">
        <f>COUNTIF(tData[BezoekStart],"&lt;"&amp;($A16410+1/24))-COUNTIF(tData[BezoekEind],"&lt;="&amp;$A16410)</f>
        <v/>
      </c>
      <c r="F16410" s="15">
        <f>COUNTIF(tData[BezoekLangStart],"&lt;"&amp;($A16410+1/24))-COUNTIF(tData[BezoekLangEind],"&lt;="&amp;$A16410)</f>
        <v/>
      </c>
      <c r="G16410" s="15">
        <f>IF($D16410=1,$B16410*100+$C16410,-1)</f>
        <v/>
      </c>
      <c r="H16410" s="15">
        <f>IF($D16410=1,$B16410,-1)</f>
        <v/>
      </c>
      <c r="I16410" s="15">
        <f>IF($D16410=1,$C16410,-1)</f>
        <v/>
      </c>
    </row>
    <row r="16411">
      <c r="A16411" s="33" t="n">
        <v>45975.66666666666</v>
      </c>
      <c r="B16411" s="15">
        <f>WEEKDAY($A16411,2)</f>
        <v/>
      </c>
      <c r="C16411" s="15">
        <f>HOUR($A16411)</f>
        <v/>
      </c>
      <c r="D16411" s="15">
        <f>IF(AND($A16411&gt;=Instellingen!$B$6,$A16411&lt;Instellingen!$B$7),1,0)</f>
        <v/>
      </c>
      <c r="E16411" s="15">
        <f>COUNTIF(tData[BezoekStart],"&lt;"&amp;($A16411+1/24))-COUNTIF(tData[BezoekEind],"&lt;="&amp;$A16411)</f>
        <v/>
      </c>
      <c r="F16411" s="15">
        <f>COUNTIF(tData[BezoekLangStart],"&lt;"&amp;($A16411+1/24))-COUNTIF(tData[BezoekLangEind],"&lt;="&amp;$A16411)</f>
        <v/>
      </c>
      <c r="G16411" s="15">
        <f>IF($D16411=1,$B16411*100+$C16411,-1)</f>
        <v/>
      </c>
      <c r="H16411" s="15">
        <f>IF($D16411=1,$B16411,-1)</f>
        <v/>
      </c>
      <c r="I16411" s="15">
        <f>IF($D16411=1,$C16411,-1)</f>
        <v/>
      </c>
    </row>
    <row r="16412">
      <c r="A16412" s="33" t="n">
        <v>45975.70833333334</v>
      </c>
      <c r="B16412" s="15">
        <f>WEEKDAY($A16412,2)</f>
        <v/>
      </c>
      <c r="C16412" s="15">
        <f>HOUR($A16412)</f>
        <v/>
      </c>
      <c r="D16412" s="15">
        <f>IF(AND($A16412&gt;=Instellingen!$B$6,$A16412&lt;Instellingen!$B$7),1,0)</f>
        <v/>
      </c>
      <c r="E16412" s="15">
        <f>COUNTIF(tData[BezoekStart],"&lt;"&amp;($A16412+1/24))-COUNTIF(tData[BezoekEind],"&lt;="&amp;$A16412)</f>
        <v/>
      </c>
      <c r="F16412" s="15">
        <f>COUNTIF(tData[BezoekLangStart],"&lt;"&amp;($A16412+1/24))-COUNTIF(tData[BezoekLangEind],"&lt;="&amp;$A16412)</f>
        <v/>
      </c>
      <c r="G16412" s="15">
        <f>IF($D16412=1,$B16412*100+$C16412,-1)</f>
        <v/>
      </c>
      <c r="H16412" s="15">
        <f>IF($D16412=1,$B16412,-1)</f>
        <v/>
      </c>
      <c r="I16412" s="15">
        <f>IF($D16412=1,$C16412,-1)</f>
        <v/>
      </c>
    </row>
    <row r="16413">
      <c r="A16413" s="33" t="n">
        <v>45975.75</v>
      </c>
      <c r="B16413" s="15">
        <f>WEEKDAY($A16413,2)</f>
        <v/>
      </c>
      <c r="C16413" s="15">
        <f>HOUR($A16413)</f>
        <v/>
      </c>
      <c r="D16413" s="15">
        <f>IF(AND($A16413&gt;=Instellingen!$B$6,$A16413&lt;Instellingen!$B$7),1,0)</f>
        <v/>
      </c>
      <c r="E16413" s="15">
        <f>COUNTIF(tData[BezoekStart],"&lt;"&amp;($A16413+1/24))-COUNTIF(tData[BezoekEind],"&lt;="&amp;$A16413)</f>
        <v/>
      </c>
      <c r="F16413" s="15">
        <f>COUNTIF(tData[BezoekLangStart],"&lt;"&amp;($A16413+1/24))-COUNTIF(tData[BezoekLangEind],"&lt;="&amp;$A16413)</f>
        <v/>
      </c>
      <c r="G16413" s="15">
        <f>IF($D16413=1,$B16413*100+$C16413,-1)</f>
        <v/>
      </c>
      <c r="H16413" s="15">
        <f>IF($D16413=1,$B16413,-1)</f>
        <v/>
      </c>
      <c r="I16413" s="15">
        <f>IF($D16413=1,$C16413,-1)</f>
        <v/>
      </c>
    </row>
    <row r="16414">
      <c r="A16414" s="33" t="n">
        <v>45975.79166666666</v>
      </c>
      <c r="B16414" s="15">
        <f>WEEKDAY($A16414,2)</f>
        <v/>
      </c>
      <c r="C16414" s="15">
        <f>HOUR($A16414)</f>
        <v/>
      </c>
      <c r="D16414" s="15">
        <f>IF(AND($A16414&gt;=Instellingen!$B$6,$A16414&lt;Instellingen!$B$7),1,0)</f>
        <v/>
      </c>
      <c r="E16414" s="15">
        <f>COUNTIF(tData[BezoekStart],"&lt;"&amp;($A16414+1/24))-COUNTIF(tData[BezoekEind],"&lt;="&amp;$A16414)</f>
        <v/>
      </c>
      <c r="F16414" s="15">
        <f>COUNTIF(tData[BezoekLangStart],"&lt;"&amp;($A16414+1/24))-COUNTIF(tData[BezoekLangEind],"&lt;="&amp;$A16414)</f>
        <v/>
      </c>
      <c r="G16414" s="15">
        <f>IF($D16414=1,$B16414*100+$C16414,-1)</f>
        <v/>
      </c>
      <c r="H16414" s="15">
        <f>IF($D16414=1,$B16414,-1)</f>
        <v/>
      </c>
      <c r="I16414" s="15">
        <f>IF($D16414=1,$C16414,-1)</f>
        <v/>
      </c>
    </row>
    <row r="16415">
      <c r="A16415" s="33" t="n">
        <v>45975.83333333334</v>
      </c>
      <c r="B16415" s="15">
        <f>WEEKDAY($A16415,2)</f>
        <v/>
      </c>
      <c r="C16415" s="15">
        <f>HOUR($A16415)</f>
        <v/>
      </c>
      <c r="D16415" s="15">
        <f>IF(AND($A16415&gt;=Instellingen!$B$6,$A16415&lt;Instellingen!$B$7),1,0)</f>
        <v/>
      </c>
      <c r="E16415" s="15">
        <f>COUNTIF(tData[BezoekStart],"&lt;"&amp;($A16415+1/24))-COUNTIF(tData[BezoekEind],"&lt;="&amp;$A16415)</f>
        <v/>
      </c>
      <c r="F16415" s="15">
        <f>COUNTIF(tData[BezoekLangStart],"&lt;"&amp;($A16415+1/24))-COUNTIF(tData[BezoekLangEind],"&lt;="&amp;$A16415)</f>
        <v/>
      </c>
      <c r="G16415" s="15">
        <f>IF($D16415=1,$B16415*100+$C16415,-1)</f>
        <v/>
      </c>
      <c r="H16415" s="15">
        <f>IF($D16415=1,$B16415,-1)</f>
        <v/>
      </c>
      <c r="I16415" s="15">
        <f>IF($D16415=1,$C16415,-1)</f>
        <v/>
      </c>
    </row>
    <row r="16416">
      <c r="A16416" s="33" t="n">
        <v>45975.875</v>
      </c>
      <c r="B16416" s="15">
        <f>WEEKDAY($A16416,2)</f>
        <v/>
      </c>
      <c r="C16416" s="15">
        <f>HOUR($A16416)</f>
        <v/>
      </c>
      <c r="D16416" s="15">
        <f>IF(AND($A16416&gt;=Instellingen!$B$6,$A16416&lt;Instellingen!$B$7),1,0)</f>
        <v/>
      </c>
      <c r="E16416" s="15">
        <f>COUNTIF(tData[BezoekStart],"&lt;"&amp;($A16416+1/24))-COUNTIF(tData[BezoekEind],"&lt;="&amp;$A16416)</f>
        <v/>
      </c>
      <c r="F16416" s="15">
        <f>COUNTIF(tData[BezoekLangStart],"&lt;"&amp;($A16416+1/24))-COUNTIF(tData[BezoekLangEind],"&lt;="&amp;$A16416)</f>
        <v/>
      </c>
      <c r="G16416" s="15">
        <f>IF($D16416=1,$B16416*100+$C16416,-1)</f>
        <v/>
      </c>
      <c r="H16416" s="15">
        <f>IF($D16416=1,$B16416,-1)</f>
        <v/>
      </c>
      <c r="I16416" s="15">
        <f>IF($D16416=1,$C16416,-1)</f>
        <v/>
      </c>
    </row>
    <row r="16417">
      <c r="A16417" s="33" t="n">
        <v>45975.91666666666</v>
      </c>
      <c r="B16417" s="15">
        <f>WEEKDAY($A16417,2)</f>
        <v/>
      </c>
      <c r="C16417" s="15">
        <f>HOUR($A16417)</f>
        <v/>
      </c>
      <c r="D16417" s="15">
        <f>IF(AND($A16417&gt;=Instellingen!$B$6,$A16417&lt;Instellingen!$B$7),1,0)</f>
        <v/>
      </c>
      <c r="E16417" s="15">
        <f>COUNTIF(tData[BezoekStart],"&lt;"&amp;($A16417+1/24))-COUNTIF(tData[BezoekEind],"&lt;="&amp;$A16417)</f>
        <v/>
      </c>
      <c r="F16417" s="15">
        <f>COUNTIF(tData[BezoekLangStart],"&lt;"&amp;($A16417+1/24))-COUNTIF(tData[BezoekLangEind],"&lt;="&amp;$A16417)</f>
        <v/>
      </c>
      <c r="G16417" s="15">
        <f>IF($D16417=1,$B16417*100+$C16417,-1)</f>
        <v/>
      </c>
      <c r="H16417" s="15">
        <f>IF($D16417=1,$B16417,-1)</f>
        <v/>
      </c>
      <c r="I16417" s="15">
        <f>IF($D16417=1,$C16417,-1)</f>
        <v/>
      </c>
    </row>
    <row r="16418">
      <c r="A16418" s="33" t="n">
        <v>45975.95833333334</v>
      </c>
      <c r="B16418" s="15">
        <f>WEEKDAY($A16418,2)</f>
        <v/>
      </c>
      <c r="C16418" s="15">
        <f>HOUR($A16418)</f>
        <v/>
      </c>
      <c r="D16418" s="15">
        <f>IF(AND($A16418&gt;=Instellingen!$B$6,$A16418&lt;Instellingen!$B$7),1,0)</f>
        <v/>
      </c>
      <c r="E16418" s="15">
        <f>COUNTIF(tData[BezoekStart],"&lt;"&amp;($A16418+1/24))-COUNTIF(tData[BezoekEind],"&lt;="&amp;$A16418)</f>
        <v/>
      </c>
      <c r="F16418" s="15">
        <f>COUNTIF(tData[BezoekLangStart],"&lt;"&amp;($A16418+1/24))-COUNTIF(tData[BezoekLangEind],"&lt;="&amp;$A16418)</f>
        <v/>
      </c>
      <c r="G16418" s="15">
        <f>IF($D16418=1,$B16418*100+$C16418,-1)</f>
        <v/>
      </c>
      <c r="H16418" s="15">
        <f>IF($D16418=1,$B16418,-1)</f>
        <v/>
      </c>
      <c r="I16418" s="15">
        <f>IF($D16418=1,$C16418,-1)</f>
        <v/>
      </c>
    </row>
    <row r="16419">
      <c r="A16419" s="33" t="n">
        <v>45976</v>
      </c>
      <c r="B16419" s="15">
        <f>WEEKDAY($A16419,2)</f>
        <v/>
      </c>
      <c r="C16419" s="15">
        <f>HOUR($A16419)</f>
        <v/>
      </c>
      <c r="D16419" s="15">
        <f>IF(AND($A16419&gt;=Instellingen!$B$6,$A16419&lt;Instellingen!$B$7),1,0)</f>
        <v/>
      </c>
      <c r="E16419" s="15">
        <f>COUNTIF(tData[BezoekStart],"&lt;"&amp;($A16419+1/24))-COUNTIF(tData[BezoekEind],"&lt;="&amp;$A16419)</f>
        <v/>
      </c>
      <c r="F16419" s="15">
        <f>COUNTIF(tData[BezoekLangStart],"&lt;"&amp;($A16419+1/24))-COUNTIF(tData[BezoekLangEind],"&lt;="&amp;$A16419)</f>
        <v/>
      </c>
      <c r="G16419" s="15">
        <f>IF($D16419=1,$B16419*100+$C16419,-1)</f>
        <v/>
      </c>
      <c r="H16419" s="15">
        <f>IF($D16419=1,$B16419,-1)</f>
        <v/>
      </c>
      <c r="I16419" s="15">
        <f>IF($D16419=1,$C16419,-1)</f>
        <v/>
      </c>
    </row>
    <row r="16420">
      <c r="A16420" s="33" t="n">
        <v>45976.04166666666</v>
      </c>
      <c r="B16420" s="15">
        <f>WEEKDAY($A16420,2)</f>
        <v/>
      </c>
      <c r="C16420" s="15">
        <f>HOUR($A16420)</f>
        <v/>
      </c>
      <c r="D16420" s="15">
        <f>IF(AND($A16420&gt;=Instellingen!$B$6,$A16420&lt;Instellingen!$B$7),1,0)</f>
        <v/>
      </c>
      <c r="E16420" s="15">
        <f>COUNTIF(tData[BezoekStart],"&lt;"&amp;($A16420+1/24))-COUNTIF(tData[BezoekEind],"&lt;="&amp;$A16420)</f>
        <v/>
      </c>
      <c r="F16420" s="15">
        <f>COUNTIF(tData[BezoekLangStart],"&lt;"&amp;($A16420+1/24))-COUNTIF(tData[BezoekLangEind],"&lt;="&amp;$A16420)</f>
        <v/>
      </c>
      <c r="G16420" s="15">
        <f>IF($D16420=1,$B16420*100+$C16420,-1)</f>
        <v/>
      </c>
      <c r="H16420" s="15">
        <f>IF($D16420=1,$B16420,-1)</f>
        <v/>
      </c>
      <c r="I16420" s="15">
        <f>IF($D16420=1,$C16420,-1)</f>
        <v/>
      </c>
    </row>
    <row r="16421">
      <c r="A16421" s="33" t="n">
        <v>45976.08333333334</v>
      </c>
      <c r="B16421" s="15">
        <f>WEEKDAY($A16421,2)</f>
        <v/>
      </c>
      <c r="C16421" s="15">
        <f>HOUR($A16421)</f>
        <v/>
      </c>
      <c r="D16421" s="15">
        <f>IF(AND($A16421&gt;=Instellingen!$B$6,$A16421&lt;Instellingen!$B$7),1,0)</f>
        <v/>
      </c>
      <c r="E16421" s="15">
        <f>COUNTIF(tData[BezoekStart],"&lt;"&amp;($A16421+1/24))-COUNTIF(tData[BezoekEind],"&lt;="&amp;$A16421)</f>
        <v/>
      </c>
      <c r="F16421" s="15">
        <f>COUNTIF(tData[BezoekLangStart],"&lt;"&amp;($A16421+1/24))-COUNTIF(tData[BezoekLangEind],"&lt;="&amp;$A16421)</f>
        <v/>
      </c>
      <c r="G16421" s="15">
        <f>IF($D16421=1,$B16421*100+$C16421,-1)</f>
        <v/>
      </c>
      <c r="H16421" s="15">
        <f>IF($D16421=1,$B16421,-1)</f>
        <v/>
      </c>
      <c r="I16421" s="15">
        <f>IF($D16421=1,$C16421,-1)</f>
        <v/>
      </c>
    </row>
    <row r="16422">
      <c r="A16422" s="33" t="n">
        <v>45976.125</v>
      </c>
      <c r="B16422" s="15">
        <f>WEEKDAY($A16422,2)</f>
        <v/>
      </c>
      <c r="C16422" s="15">
        <f>HOUR($A16422)</f>
        <v/>
      </c>
      <c r="D16422" s="15">
        <f>IF(AND($A16422&gt;=Instellingen!$B$6,$A16422&lt;Instellingen!$B$7),1,0)</f>
        <v/>
      </c>
      <c r="E16422" s="15">
        <f>COUNTIF(tData[BezoekStart],"&lt;"&amp;($A16422+1/24))-COUNTIF(tData[BezoekEind],"&lt;="&amp;$A16422)</f>
        <v/>
      </c>
      <c r="F16422" s="15">
        <f>COUNTIF(tData[BezoekLangStart],"&lt;"&amp;($A16422+1/24))-COUNTIF(tData[BezoekLangEind],"&lt;="&amp;$A16422)</f>
        <v/>
      </c>
      <c r="G16422" s="15">
        <f>IF($D16422=1,$B16422*100+$C16422,-1)</f>
        <v/>
      </c>
      <c r="H16422" s="15">
        <f>IF($D16422=1,$B16422,-1)</f>
        <v/>
      </c>
      <c r="I16422" s="15">
        <f>IF($D16422=1,$C16422,-1)</f>
        <v/>
      </c>
    </row>
    <row r="16423">
      <c r="A16423" s="33" t="n">
        <v>45976.16666666666</v>
      </c>
      <c r="B16423" s="15">
        <f>WEEKDAY($A16423,2)</f>
        <v/>
      </c>
      <c r="C16423" s="15">
        <f>HOUR($A16423)</f>
        <v/>
      </c>
      <c r="D16423" s="15">
        <f>IF(AND($A16423&gt;=Instellingen!$B$6,$A16423&lt;Instellingen!$B$7),1,0)</f>
        <v/>
      </c>
      <c r="E16423" s="15">
        <f>COUNTIF(tData[BezoekStart],"&lt;"&amp;($A16423+1/24))-COUNTIF(tData[BezoekEind],"&lt;="&amp;$A16423)</f>
        <v/>
      </c>
      <c r="F16423" s="15">
        <f>COUNTIF(tData[BezoekLangStart],"&lt;"&amp;($A16423+1/24))-COUNTIF(tData[BezoekLangEind],"&lt;="&amp;$A16423)</f>
        <v/>
      </c>
      <c r="G16423" s="15">
        <f>IF($D16423=1,$B16423*100+$C16423,-1)</f>
        <v/>
      </c>
      <c r="H16423" s="15">
        <f>IF($D16423=1,$B16423,-1)</f>
        <v/>
      </c>
      <c r="I16423" s="15">
        <f>IF($D16423=1,$C16423,-1)</f>
        <v/>
      </c>
    </row>
    <row r="16424">
      <c r="A16424" s="33" t="n">
        <v>45976.20833333334</v>
      </c>
      <c r="B16424" s="15">
        <f>WEEKDAY($A16424,2)</f>
        <v/>
      </c>
      <c r="C16424" s="15">
        <f>HOUR($A16424)</f>
        <v/>
      </c>
      <c r="D16424" s="15">
        <f>IF(AND($A16424&gt;=Instellingen!$B$6,$A16424&lt;Instellingen!$B$7),1,0)</f>
        <v/>
      </c>
      <c r="E16424" s="15">
        <f>COUNTIF(tData[BezoekStart],"&lt;"&amp;($A16424+1/24))-COUNTIF(tData[BezoekEind],"&lt;="&amp;$A16424)</f>
        <v/>
      </c>
      <c r="F16424" s="15">
        <f>COUNTIF(tData[BezoekLangStart],"&lt;"&amp;($A16424+1/24))-COUNTIF(tData[BezoekLangEind],"&lt;="&amp;$A16424)</f>
        <v/>
      </c>
      <c r="G16424" s="15">
        <f>IF($D16424=1,$B16424*100+$C16424,-1)</f>
        <v/>
      </c>
      <c r="H16424" s="15">
        <f>IF($D16424=1,$B16424,-1)</f>
        <v/>
      </c>
      <c r="I16424" s="15">
        <f>IF($D16424=1,$C16424,-1)</f>
        <v/>
      </c>
    </row>
    <row r="16425">
      <c r="A16425" s="33" t="n">
        <v>45976.25</v>
      </c>
      <c r="B16425" s="15">
        <f>WEEKDAY($A16425,2)</f>
        <v/>
      </c>
      <c r="C16425" s="15">
        <f>HOUR($A16425)</f>
        <v/>
      </c>
      <c r="D16425" s="15">
        <f>IF(AND($A16425&gt;=Instellingen!$B$6,$A16425&lt;Instellingen!$B$7),1,0)</f>
        <v/>
      </c>
      <c r="E16425" s="15">
        <f>COUNTIF(tData[BezoekStart],"&lt;"&amp;($A16425+1/24))-COUNTIF(tData[BezoekEind],"&lt;="&amp;$A16425)</f>
        <v/>
      </c>
      <c r="F16425" s="15">
        <f>COUNTIF(tData[BezoekLangStart],"&lt;"&amp;($A16425+1/24))-COUNTIF(tData[BezoekLangEind],"&lt;="&amp;$A16425)</f>
        <v/>
      </c>
      <c r="G16425" s="15">
        <f>IF($D16425=1,$B16425*100+$C16425,-1)</f>
        <v/>
      </c>
      <c r="H16425" s="15">
        <f>IF($D16425=1,$B16425,-1)</f>
        <v/>
      </c>
      <c r="I16425" s="15">
        <f>IF($D16425=1,$C16425,-1)</f>
        <v/>
      </c>
    </row>
    <row r="16426">
      <c r="A16426" s="33" t="n">
        <v>45976.29166666666</v>
      </c>
      <c r="B16426" s="15">
        <f>WEEKDAY($A16426,2)</f>
        <v/>
      </c>
      <c r="C16426" s="15">
        <f>HOUR($A16426)</f>
        <v/>
      </c>
      <c r="D16426" s="15">
        <f>IF(AND($A16426&gt;=Instellingen!$B$6,$A16426&lt;Instellingen!$B$7),1,0)</f>
        <v/>
      </c>
      <c r="E16426" s="15">
        <f>COUNTIF(tData[BezoekStart],"&lt;"&amp;($A16426+1/24))-COUNTIF(tData[BezoekEind],"&lt;="&amp;$A16426)</f>
        <v/>
      </c>
      <c r="F16426" s="15">
        <f>COUNTIF(tData[BezoekLangStart],"&lt;"&amp;($A16426+1/24))-COUNTIF(tData[BezoekLangEind],"&lt;="&amp;$A16426)</f>
        <v/>
      </c>
      <c r="G16426" s="15">
        <f>IF($D16426=1,$B16426*100+$C16426,-1)</f>
        <v/>
      </c>
      <c r="H16426" s="15">
        <f>IF($D16426=1,$B16426,-1)</f>
        <v/>
      </c>
      <c r="I16426" s="15">
        <f>IF($D16426=1,$C16426,-1)</f>
        <v/>
      </c>
    </row>
    <row r="16427">
      <c r="A16427" s="33" t="n">
        <v>45976.33333333334</v>
      </c>
      <c r="B16427" s="15">
        <f>WEEKDAY($A16427,2)</f>
        <v/>
      </c>
      <c r="C16427" s="15">
        <f>HOUR($A16427)</f>
        <v/>
      </c>
      <c r="D16427" s="15">
        <f>IF(AND($A16427&gt;=Instellingen!$B$6,$A16427&lt;Instellingen!$B$7),1,0)</f>
        <v/>
      </c>
      <c r="E16427" s="15">
        <f>COUNTIF(tData[BezoekStart],"&lt;"&amp;($A16427+1/24))-COUNTIF(tData[BezoekEind],"&lt;="&amp;$A16427)</f>
        <v/>
      </c>
      <c r="F16427" s="15">
        <f>COUNTIF(tData[BezoekLangStart],"&lt;"&amp;($A16427+1/24))-COUNTIF(tData[BezoekLangEind],"&lt;="&amp;$A16427)</f>
        <v/>
      </c>
      <c r="G16427" s="15">
        <f>IF($D16427=1,$B16427*100+$C16427,-1)</f>
        <v/>
      </c>
      <c r="H16427" s="15">
        <f>IF($D16427=1,$B16427,-1)</f>
        <v/>
      </c>
      <c r="I16427" s="15">
        <f>IF($D16427=1,$C16427,-1)</f>
        <v/>
      </c>
    </row>
    <row r="16428">
      <c r="A16428" s="33" t="n">
        <v>45976.375</v>
      </c>
      <c r="B16428" s="15">
        <f>WEEKDAY($A16428,2)</f>
        <v/>
      </c>
      <c r="C16428" s="15">
        <f>HOUR($A16428)</f>
        <v/>
      </c>
      <c r="D16428" s="15">
        <f>IF(AND($A16428&gt;=Instellingen!$B$6,$A16428&lt;Instellingen!$B$7),1,0)</f>
        <v/>
      </c>
      <c r="E16428" s="15">
        <f>COUNTIF(tData[BezoekStart],"&lt;"&amp;($A16428+1/24))-COUNTIF(tData[BezoekEind],"&lt;="&amp;$A16428)</f>
        <v/>
      </c>
      <c r="F16428" s="15">
        <f>COUNTIF(tData[BezoekLangStart],"&lt;"&amp;($A16428+1/24))-COUNTIF(tData[BezoekLangEind],"&lt;="&amp;$A16428)</f>
        <v/>
      </c>
      <c r="G16428" s="15">
        <f>IF($D16428=1,$B16428*100+$C16428,-1)</f>
        <v/>
      </c>
      <c r="H16428" s="15">
        <f>IF($D16428=1,$B16428,-1)</f>
        <v/>
      </c>
      <c r="I16428" s="15">
        <f>IF($D16428=1,$C16428,-1)</f>
        <v/>
      </c>
    </row>
    <row r="16429">
      <c r="A16429" s="33" t="n">
        <v>45976.41666666666</v>
      </c>
      <c r="B16429" s="15">
        <f>WEEKDAY($A16429,2)</f>
        <v/>
      </c>
      <c r="C16429" s="15">
        <f>HOUR($A16429)</f>
        <v/>
      </c>
      <c r="D16429" s="15">
        <f>IF(AND($A16429&gt;=Instellingen!$B$6,$A16429&lt;Instellingen!$B$7),1,0)</f>
        <v/>
      </c>
      <c r="E16429" s="15">
        <f>COUNTIF(tData[BezoekStart],"&lt;"&amp;($A16429+1/24))-COUNTIF(tData[BezoekEind],"&lt;="&amp;$A16429)</f>
        <v/>
      </c>
      <c r="F16429" s="15">
        <f>COUNTIF(tData[BezoekLangStart],"&lt;"&amp;($A16429+1/24))-COUNTIF(tData[BezoekLangEind],"&lt;="&amp;$A16429)</f>
        <v/>
      </c>
      <c r="G16429" s="15">
        <f>IF($D16429=1,$B16429*100+$C16429,-1)</f>
        <v/>
      </c>
      <c r="H16429" s="15">
        <f>IF($D16429=1,$B16429,-1)</f>
        <v/>
      </c>
      <c r="I16429" s="15">
        <f>IF($D16429=1,$C16429,-1)</f>
        <v/>
      </c>
    </row>
    <row r="16430">
      <c r="A16430" s="33" t="n">
        <v>45976.45833333334</v>
      </c>
      <c r="B16430" s="15">
        <f>WEEKDAY($A16430,2)</f>
        <v/>
      </c>
      <c r="C16430" s="15">
        <f>HOUR($A16430)</f>
        <v/>
      </c>
      <c r="D16430" s="15">
        <f>IF(AND($A16430&gt;=Instellingen!$B$6,$A16430&lt;Instellingen!$B$7),1,0)</f>
        <v/>
      </c>
      <c r="E16430" s="15">
        <f>COUNTIF(tData[BezoekStart],"&lt;"&amp;($A16430+1/24))-COUNTIF(tData[BezoekEind],"&lt;="&amp;$A16430)</f>
        <v/>
      </c>
      <c r="F16430" s="15">
        <f>COUNTIF(tData[BezoekLangStart],"&lt;"&amp;($A16430+1/24))-COUNTIF(tData[BezoekLangEind],"&lt;="&amp;$A16430)</f>
        <v/>
      </c>
      <c r="G16430" s="15">
        <f>IF($D16430=1,$B16430*100+$C16430,-1)</f>
        <v/>
      </c>
      <c r="H16430" s="15">
        <f>IF($D16430=1,$B16430,-1)</f>
        <v/>
      </c>
      <c r="I16430" s="15">
        <f>IF($D16430=1,$C16430,-1)</f>
        <v/>
      </c>
    </row>
    <row r="16431">
      <c r="A16431" s="33" t="n">
        <v>45976.5</v>
      </c>
      <c r="B16431" s="15">
        <f>WEEKDAY($A16431,2)</f>
        <v/>
      </c>
      <c r="C16431" s="15">
        <f>HOUR($A16431)</f>
        <v/>
      </c>
      <c r="D16431" s="15">
        <f>IF(AND($A16431&gt;=Instellingen!$B$6,$A16431&lt;Instellingen!$B$7),1,0)</f>
        <v/>
      </c>
      <c r="E16431" s="15">
        <f>COUNTIF(tData[BezoekStart],"&lt;"&amp;($A16431+1/24))-COUNTIF(tData[BezoekEind],"&lt;="&amp;$A16431)</f>
        <v/>
      </c>
      <c r="F16431" s="15">
        <f>COUNTIF(tData[BezoekLangStart],"&lt;"&amp;($A16431+1/24))-COUNTIF(tData[BezoekLangEind],"&lt;="&amp;$A16431)</f>
        <v/>
      </c>
      <c r="G16431" s="15">
        <f>IF($D16431=1,$B16431*100+$C16431,-1)</f>
        <v/>
      </c>
      <c r="H16431" s="15">
        <f>IF($D16431=1,$B16431,-1)</f>
        <v/>
      </c>
      <c r="I16431" s="15">
        <f>IF($D16431=1,$C16431,-1)</f>
        <v/>
      </c>
    </row>
    <row r="16432">
      <c r="A16432" s="33" t="n">
        <v>45976.54166666666</v>
      </c>
      <c r="B16432" s="15">
        <f>WEEKDAY($A16432,2)</f>
        <v/>
      </c>
      <c r="C16432" s="15">
        <f>HOUR($A16432)</f>
        <v/>
      </c>
      <c r="D16432" s="15">
        <f>IF(AND($A16432&gt;=Instellingen!$B$6,$A16432&lt;Instellingen!$B$7),1,0)</f>
        <v/>
      </c>
      <c r="E16432" s="15">
        <f>COUNTIF(tData[BezoekStart],"&lt;"&amp;($A16432+1/24))-COUNTIF(tData[BezoekEind],"&lt;="&amp;$A16432)</f>
        <v/>
      </c>
      <c r="F16432" s="15">
        <f>COUNTIF(tData[BezoekLangStart],"&lt;"&amp;($A16432+1/24))-COUNTIF(tData[BezoekLangEind],"&lt;="&amp;$A16432)</f>
        <v/>
      </c>
      <c r="G16432" s="15">
        <f>IF($D16432=1,$B16432*100+$C16432,-1)</f>
        <v/>
      </c>
      <c r="H16432" s="15">
        <f>IF($D16432=1,$B16432,-1)</f>
        <v/>
      </c>
      <c r="I16432" s="15">
        <f>IF($D16432=1,$C16432,-1)</f>
        <v/>
      </c>
    </row>
    <row r="16433">
      <c r="A16433" s="33" t="n">
        <v>45976.58333333334</v>
      </c>
      <c r="B16433" s="15">
        <f>WEEKDAY($A16433,2)</f>
        <v/>
      </c>
      <c r="C16433" s="15">
        <f>HOUR($A16433)</f>
        <v/>
      </c>
      <c r="D16433" s="15">
        <f>IF(AND($A16433&gt;=Instellingen!$B$6,$A16433&lt;Instellingen!$B$7),1,0)</f>
        <v/>
      </c>
      <c r="E16433" s="15">
        <f>COUNTIF(tData[BezoekStart],"&lt;"&amp;($A16433+1/24))-COUNTIF(tData[BezoekEind],"&lt;="&amp;$A16433)</f>
        <v/>
      </c>
      <c r="F16433" s="15">
        <f>COUNTIF(tData[BezoekLangStart],"&lt;"&amp;($A16433+1/24))-COUNTIF(tData[BezoekLangEind],"&lt;="&amp;$A16433)</f>
        <v/>
      </c>
      <c r="G16433" s="15">
        <f>IF($D16433=1,$B16433*100+$C16433,-1)</f>
        <v/>
      </c>
      <c r="H16433" s="15">
        <f>IF($D16433=1,$B16433,-1)</f>
        <v/>
      </c>
      <c r="I16433" s="15">
        <f>IF($D16433=1,$C16433,-1)</f>
        <v/>
      </c>
    </row>
    <row r="16434">
      <c r="A16434" s="33" t="n">
        <v>45976.625</v>
      </c>
      <c r="B16434" s="15">
        <f>WEEKDAY($A16434,2)</f>
        <v/>
      </c>
      <c r="C16434" s="15">
        <f>HOUR($A16434)</f>
        <v/>
      </c>
      <c r="D16434" s="15">
        <f>IF(AND($A16434&gt;=Instellingen!$B$6,$A16434&lt;Instellingen!$B$7),1,0)</f>
        <v/>
      </c>
      <c r="E16434" s="15">
        <f>COUNTIF(tData[BezoekStart],"&lt;"&amp;($A16434+1/24))-COUNTIF(tData[BezoekEind],"&lt;="&amp;$A16434)</f>
        <v/>
      </c>
      <c r="F16434" s="15">
        <f>COUNTIF(tData[BezoekLangStart],"&lt;"&amp;($A16434+1/24))-COUNTIF(tData[BezoekLangEind],"&lt;="&amp;$A16434)</f>
        <v/>
      </c>
      <c r="G16434" s="15">
        <f>IF($D16434=1,$B16434*100+$C16434,-1)</f>
        <v/>
      </c>
      <c r="H16434" s="15">
        <f>IF($D16434=1,$B16434,-1)</f>
        <v/>
      </c>
      <c r="I16434" s="15">
        <f>IF($D16434=1,$C16434,-1)</f>
        <v/>
      </c>
    </row>
    <row r="16435">
      <c r="A16435" s="33" t="n">
        <v>45976.66666666666</v>
      </c>
      <c r="B16435" s="15">
        <f>WEEKDAY($A16435,2)</f>
        <v/>
      </c>
      <c r="C16435" s="15">
        <f>HOUR($A16435)</f>
        <v/>
      </c>
      <c r="D16435" s="15">
        <f>IF(AND($A16435&gt;=Instellingen!$B$6,$A16435&lt;Instellingen!$B$7),1,0)</f>
        <v/>
      </c>
      <c r="E16435" s="15">
        <f>COUNTIF(tData[BezoekStart],"&lt;"&amp;($A16435+1/24))-COUNTIF(tData[BezoekEind],"&lt;="&amp;$A16435)</f>
        <v/>
      </c>
      <c r="F16435" s="15">
        <f>COUNTIF(tData[BezoekLangStart],"&lt;"&amp;($A16435+1/24))-COUNTIF(tData[BezoekLangEind],"&lt;="&amp;$A16435)</f>
        <v/>
      </c>
      <c r="G16435" s="15">
        <f>IF($D16435=1,$B16435*100+$C16435,-1)</f>
        <v/>
      </c>
      <c r="H16435" s="15">
        <f>IF($D16435=1,$B16435,-1)</f>
        <v/>
      </c>
      <c r="I16435" s="15">
        <f>IF($D16435=1,$C16435,-1)</f>
        <v/>
      </c>
    </row>
    <row r="16436">
      <c r="A16436" s="33" t="n">
        <v>45976.70833333334</v>
      </c>
      <c r="B16436" s="15">
        <f>WEEKDAY($A16436,2)</f>
        <v/>
      </c>
      <c r="C16436" s="15">
        <f>HOUR($A16436)</f>
        <v/>
      </c>
      <c r="D16436" s="15">
        <f>IF(AND($A16436&gt;=Instellingen!$B$6,$A16436&lt;Instellingen!$B$7),1,0)</f>
        <v/>
      </c>
      <c r="E16436" s="15">
        <f>COUNTIF(tData[BezoekStart],"&lt;"&amp;($A16436+1/24))-COUNTIF(tData[BezoekEind],"&lt;="&amp;$A16436)</f>
        <v/>
      </c>
      <c r="F16436" s="15">
        <f>COUNTIF(tData[BezoekLangStart],"&lt;"&amp;($A16436+1/24))-COUNTIF(tData[BezoekLangEind],"&lt;="&amp;$A16436)</f>
        <v/>
      </c>
      <c r="G16436" s="15">
        <f>IF($D16436=1,$B16436*100+$C16436,-1)</f>
        <v/>
      </c>
      <c r="H16436" s="15">
        <f>IF($D16436=1,$B16436,-1)</f>
        <v/>
      </c>
      <c r="I16436" s="15">
        <f>IF($D16436=1,$C16436,-1)</f>
        <v/>
      </c>
    </row>
    <row r="16437">
      <c r="A16437" s="33" t="n">
        <v>45976.75</v>
      </c>
      <c r="B16437" s="15">
        <f>WEEKDAY($A16437,2)</f>
        <v/>
      </c>
      <c r="C16437" s="15">
        <f>HOUR($A16437)</f>
        <v/>
      </c>
      <c r="D16437" s="15">
        <f>IF(AND($A16437&gt;=Instellingen!$B$6,$A16437&lt;Instellingen!$B$7),1,0)</f>
        <v/>
      </c>
      <c r="E16437" s="15">
        <f>COUNTIF(tData[BezoekStart],"&lt;"&amp;($A16437+1/24))-COUNTIF(tData[BezoekEind],"&lt;="&amp;$A16437)</f>
        <v/>
      </c>
      <c r="F16437" s="15">
        <f>COUNTIF(tData[BezoekLangStart],"&lt;"&amp;($A16437+1/24))-COUNTIF(tData[BezoekLangEind],"&lt;="&amp;$A16437)</f>
        <v/>
      </c>
      <c r="G16437" s="15">
        <f>IF($D16437=1,$B16437*100+$C16437,-1)</f>
        <v/>
      </c>
      <c r="H16437" s="15">
        <f>IF($D16437=1,$B16437,-1)</f>
        <v/>
      </c>
      <c r="I16437" s="15">
        <f>IF($D16437=1,$C16437,-1)</f>
        <v/>
      </c>
    </row>
    <row r="16438">
      <c r="A16438" s="33" t="n">
        <v>45976.79166666666</v>
      </c>
      <c r="B16438" s="15">
        <f>WEEKDAY($A16438,2)</f>
        <v/>
      </c>
      <c r="C16438" s="15">
        <f>HOUR($A16438)</f>
        <v/>
      </c>
      <c r="D16438" s="15">
        <f>IF(AND($A16438&gt;=Instellingen!$B$6,$A16438&lt;Instellingen!$B$7),1,0)</f>
        <v/>
      </c>
      <c r="E16438" s="15">
        <f>COUNTIF(tData[BezoekStart],"&lt;"&amp;($A16438+1/24))-COUNTIF(tData[BezoekEind],"&lt;="&amp;$A16438)</f>
        <v/>
      </c>
      <c r="F16438" s="15">
        <f>COUNTIF(tData[BezoekLangStart],"&lt;"&amp;($A16438+1/24))-COUNTIF(tData[BezoekLangEind],"&lt;="&amp;$A16438)</f>
        <v/>
      </c>
      <c r="G16438" s="15">
        <f>IF($D16438=1,$B16438*100+$C16438,-1)</f>
        <v/>
      </c>
      <c r="H16438" s="15">
        <f>IF($D16438=1,$B16438,-1)</f>
        <v/>
      </c>
      <c r="I16438" s="15">
        <f>IF($D16438=1,$C16438,-1)</f>
        <v/>
      </c>
    </row>
    <row r="16439">
      <c r="A16439" s="33" t="n">
        <v>45976.83333333334</v>
      </c>
      <c r="B16439" s="15">
        <f>WEEKDAY($A16439,2)</f>
        <v/>
      </c>
      <c r="C16439" s="15">
        <f>HOUR($A16439)</f>
        <v/>
      </c>
      <c r="D16439" s="15">
        <f>IF(AND($A16439&gt;=Instellingen!$B$6,$A16439&lt;Instellingen!$B$7),1,0)</f>
        <v/>
      </c>
      <c r="E16439" s="15">
        <f>COUNTIF(tData[BezoekStart],"&lt;"&amp;($A16439+1/24))-COUNTIF(tData[BezoekEind],"&lt;="&amp;$A16439)</f>
        <v/>
      </c>
      <c r="F16439" s="15">
        <f>COUNTIF(tData[BezoekLangStart],"&lt;"&amp;($A16439+1/24))-COUNTIF(tData[BezoekLangEind],"&lt;="&amp;$A16439)</f>
        <v/>
      </c>
      <c r="G16439" s="15">
        <f>IF($D16439=1,$B16439*100+$C16439,-1)</f>
        <v/>
      </c>
      <c r="H16439" s="15">
        <f>IF($D16439=1,$B16439,-1)</f>
        <v/>
      </c>
      <c r="I16439" s="15">
        <f>IF($D16439=1,$C16439,-1)</f>
        <v/>
      </c>
    </row>
    <row r="16440">
      <c r="A16440" s="33" t="n">
        <v>45976.875</v>
      </c>
      <c r="B16440" s="15">
        <f>WEEKDAY($A16440,2)</f>
        <v/>
      </c>
      <c r="C16440" s="15">
        <f>HOUR($A16440)</f>
        <v/>
      </c>
      <c r="D16440" s="15">
        <f>IF(AND($A16440&gt;=Instellingen!$B$6,$A16440&lt;Instellingen!$B$7),1,0)</f>
        <v/>
      </c>
      <c r="E16440" s="15">
        <f>COUNTIF(tData[BezoekStart],"&lt;"&amp;($A16440+1/24))-COUNTIF(tData[BezoekEind],"&lt;="&amp;$A16440)</f>
        <v/>
      </c>
      <c r="F16440" s="15">
        <f>COUNTIF(tData[BezoekLangStart],"&lt;"&amp;($A16440+1/24))-COUNTIF(tData[BezoekLangEind],"&lt;="&amp;$A16440)</f>
        <v/>
      </c>
      <c r="G16440" s="15">
        <f>IF($D16440=1,$B16440*100+$C16440,-1)</f>
        <v/>
      </c>
      <c r="H16440" s="15">
        <f>IF($D16440=1,$B16440,-1)</f>
        <v/>
      </c>
      <c r="I16440" s="15">
        <f>IF($D16440=1,$C16440,-1)</f>
        <v/>
      </c>
    </row>
    <row r="16441">
      <c r="A16441" s="33" t="n">
        <v>45976.91666666666</v>
      </c>
      <c r="B16441" s="15">
        <f>WEEKDAY($A16441,2)</f>
        <v/>
      </c>
      <c r="C16441" s="15">
        <f>HOUR($A16441)</f>
        <v/>
      </c>
      <c r="D16441" s="15">
        <f>IF(AND($A16441&gt;=Instellingen!$B$6,$A16441&lt;Instellingen!$B$7),1,0)</f>
        <v/>
      </c>
      <c r="E16441" s="15">
        <f>COUNTIF(tData[BezoekStart],"&lt;"&amp;($A16441+1/24))-COUNTIF(tData[BezoekEind],"&lt;="&amp;$A16441)</f>
        <v/>
      </c>
      <c r="F16441" s="15">
        <f>COUNTIF(tData[BezoekLangStart],"&lt;"&amp;($A16441+1/24))-COUNTIF(tData[BezoekLangEind],"&lt;="&amp;$A16441)</f>
        <v/>
      </c>
      <c r="G16441" s="15">
        <f>IF($D16441=1,$B16441*100+$C16441,-1)</f>
        <v/>
      </c>
      <c r="H16441" s="15">
        <f>IF($D16441=1,$B16441,-1)</f>
        <v/>
      </c>
      <c r="I16441" s="15">
        <f>IF($D16441=1,$C16441,-1)</f>
        <v/>
      </c>
    </row>
    <row r="16442">
      <c r="A16442" s="33" t="n">
        <v>45976.95833333334</v>
      </c>
      <c r="B16442" s="15">
        <f>WEEKDAY($A16442,2)</f>
        <v/>
      </c>
      <c r="C16442" s="15">
        <f>HOUR($A16442)</f>
        <v/>
      </c>
      <c r="D16442" s="15">
        <f>IF(AND($A16442&gt;=Instellingen!$B$6,$A16442&lt;Instellingen!$B$7),1,0)</f>
        <v/>
      </c>
      <c r="E16442" s="15">
        <f>COUNTIF(tData[BezoekStart],"&lt;"&amp;($A16442+1/24))-COUNTIF(tData[BezoekEind],"&lt;="&amp;$A16442)</f>
        <v/>
      </c>
      <c r="F16442" s="15">
        <f>COUNTIF(tData[BezoekLangStart],"&lt;"&amp;($A16442+1/24))-COUNTIF(tData[BezoekLangEind],"&lt;="&amp;$A16442)</f>
        <v/>
      </c>
      <c r="G16442" s="15">
        <f>IF($D16442=1,$B16442*100+$C16442,-1)</f>
        <v/>
      </c>
      <c r="H16442" s="15">
        <f>IF($D16442=1,$B16442,-1)</f>
        <v/>
      </c>
      <c r="I16442" s="15">
        <f>IF($D16442=1,$C16442,-1)</f>
        <v/>
      </c>
    </row>
    <row r="16443">
      <c r="A16443" s="33" t="n">
        <v>45977</v>
      </c>
      <c r="B16443" s="15">
        <f>WEEKDAY($A16443,2)</f>
        <v/>
      </c>
      <c r="C16443" s="15">
        <f>HOUR($A16443)</f>
        <v/>
      </c>
      <c r="D16443" s="15">
        <f>IF(AND($A16443&gt;=Instellingen!$B$6,$A16443&lt;Instellingen!$B$7),1,0)</f>
        <v/>
      </c>
      <c r="E16443" s="15">
        <f>COUNTIF(tData[BezoekStart],"&lt;"&amp;($A16443+1/24))-COUNTIF(tData[BezoekEind],"&lt;="&amp;$A16443)</f>
        <v/>
      </c>
      <c r="F16443" s="15">
        <f>COUNTIF(tData[BezoekLangStart],"&lt;"&amp;($A16443+1/24))-COUNTIF(tData[BezoekLangEind],"&lt;="&amp;$A16443)</f>
        <v/>
      </c>
      <c r="G16443" s="15">
        <f>IF($D16443=1,$B16443*100+$C16443,-1)</f>
        <v/>
      </c>
      <c r="H16443" s="15">
        <f>IF($D16443=1,$B16443,-1)</f>
        <v/>
      </c>
      <c r="I16443" s="15">
        <f>IF($D16443=1,$C16443,-1)</f>
        <v/>
      </c>
    </row>
    <row r="16444">
      <c r="A16444" s="33" t="n">
        <v>45977.04166666666</v>
      </c>
      <c r="B16444" s="15">
        <f>WEEKDAY($A16444,2)</f>
        <v/>
      </c>
      <c r="C16444" s="15">
        <f>HOUR($A16444)</f>
        <v/>
      </c>
      <c r="D16444" s="15">
        <f>IF(AND($A16444&gt;=Instellingen!$B$6,$A16444&lt;Instellingen!$B$7),1,0)</f>
        <v/>
      </c>
      <c r="E16444" s="15">
        <f>COUNTIF(tData[BezoekStart],"&lt;"&amp;($A16444+1/24))-COUNTIF(tData[BezoekEind],"&lt;="&amp;$A16444)</f>
        <v/>
      </c>
      <c r="F16444" s="15">
        <f>COUNTIF(tData[BezoekLangStart],"&lt;"&amp;($A16444+1/24))-COUNTIF(tData[BezoekLangEind],"&lt;="&amp;$A16444)</f>
        <v/>
      </c>
      <c r="G16444" s="15">
        <f>IF($D16444=1,$B16444*100+$C16444,-1)</f>
        <v/>
      </c>
      <c r="H16444" s="15">
        <f>IF($D16444=1,$B16444,-1)</f>
        <v/>
      </c>
      <c r="I16444" s="15">
        <f>IF($D16444=1,$C16444,-1)</f>
        <v/>
      </c>
    </row>
    <row r="16445">
      <c r="A16445" s="33" t="n">
        <v>45977.08333333334</v>
      </c>
      <c r="B16445" s="15">
        <f>WEEKDAY($A16445,2)</f>
        <v/>
      </c>
      <c r="C16445" s="15">
        <f>HOUR($A16445)</f>
        <v/>
      </c>
      <c r="D16445" s="15">
        <f>IF(AND($A16445&gt;=Instellingen!$B$6,$A16445&lt;Instellingen!$B$7),1,0)</f>
        <v/>
      </c>
      <c r="E16445" s="15">
        <f>COUNTIF(tData[BezoekStart],"&lt;"&amp;($A16445+1/24))-COUNTIF(tData[BezoekEind],"&lt;="&amp;$A16445)</f>
        <v/>
      </c>
      <c r="F16445" s="15">
        <f>COUNTIF(tData[BezoekLangStart],"&lt;"&amp;($A16445+1/24))-COUNTIF(tData[BezoekLangEind],"&lt;="&amp;$A16445)</f>
        <v/>
      </c>
      <c r="G16445" s="15">
        <f>IF($D16445=1,$B16445*100+$C16445,-1)</f>
        <v/>
      </c>
      <c r="H16445" s="15">
        <f>IF($D16445=1,$B16445,-1)</f>
        <v/>
      </c>
      <c r="I16445" s="15">
        <f>IF($D16445=1,$C16445,-1)</f>
        <v/>
      </c>
    </row>
    <row r="16446">
      <c r="A16446" s="33" t="n">
        <v>45977.125</v>
      </c>
      <c r="B16446" s="15">
        <f>WEEKDAY($A16446,2)</f>
        <v/>
      </c>
      <c r="C16446" s="15">
        <f>HOUR($A16446)</f>
        <v/>
      </c>
      <c r="D16446" s="15">
        <f>IF(AND($A16446&gt;=Instellingen!$B$6,$A16446&lt;Instellingen!$B$7),1,0)</f>
        <v/>
      </c>
      <c r="E16446" s="15">
        <f>COUNTIF(tData[BezoekStart],"&lt;"&amp;($A16446+1/24))-COUNTIF(tData[BezoekEind],"&lt;="&amp;$A16446)</f>
        <v/>
      </c>
      <c r="F16446" s="15">
        <f>COUNTIF(tData[BezoekLangStart],"&lt;"&amp;($A16446+1/24))-COUNTIF(tData[BezoekLangEind],"&lt;="&amp;$A16446)</f>
        <v/>
      </c>
      <c r="G16446" s="15">
        <f>IF($D16446=1,$B16446*100+$C16446,-1)</f>
        <v/>
      </c>
      <c r="H16446" s="15">
        <f>IF($D16446=1,$B16446,-1)</f>
        <v/>
      </c>
      <c r="I16446" s="15">
        <f>IF($D16446=1,$C16446,-1)</f>
        <v/>
      </c>
    </row>
    <row r="16447">
      <c r="A16447" s="33" t="n">
        <v>45977.16666666666</v>
      </c>
      <c r="B16447" s="15">
        <f>WEEKDAY($A16447,2)</f>
        <v/>
      </c>
      <c r="C16447" s="15">
        <f>HOUR($A16447)</f>
        <v/>
      </c>
      <c r="D16447" s="15">
        <f>IF(AND($A16447&gt;=Instellingen!$B$6,$A16447&lt;Instellingen!$B$7),1,0)</f>
        <v/>
      </c>
      <c r="E16447" s="15">
        <f>COUNTIF(tData[BezoekStart],"&lt;"&amp;($A16447+1/24))-COUNTIF(tData[BezoekEind],"&lt;="&amp;$A16447)</f>
        <v/>
      </c>
      <c r="F16447" s="15">
        <f>COUNTIF(tData[BezoekLangStart],"&lt;"&amp;($A16447+1/24))-COUNTIF(tData[BezoekLangEind],"&lt;="&amp;$A16447)</f>
        <v/>
      </c>
      <c r="G16447" s="15">
        <f>IF($D16447=1,$B16447*100+$C16447,-1)</f>
        <v/>
      </c>
      <c r="H16447" s="15">
        <f>IF($D16447=1,$B16447,-1)</f>
        <v/>
      </c>
      <c r="I16447" s="15">
        <f>IF($D16447=1,$C16447,-1)</f>
        <v/>
      </c>
    </row>
    <row r="16448">
      <c r="A16448" s="33" t="n">
        <v>45977.20833333334</v>
      </c>
      <c r="B16448" s="15">
        <f>WEEKDAY($A16448,2)</f>
        <v/>
      </c>
      <c r="C16448" s="15">
        <f>HOUR($A16448)</f>
        <v/>
      </c>
      <c r="D16448" s="15">
        <f>IF(AND($A16448&gt;=Instellingen!$B$6,$A16448&lt;Instellingen!$B$7),1,0)</f>
        <v/>
      </c>
      <c r="E16448" s="15">
        <f>COUNTIF(tData[BezoekStart],"&lt;"&amp;($A16448+1/24))-COUNTIF(tData[BezoekEind],"&lt;="&amp;$A16448)</f>
        <v/>
      </c>
      <c r="F16448" s="15">
        <f>COUNTIF(tData[BezoekLangStart],"&lt;"&amp;($A16448+1/24))-COUNTIF(tData[BezoekLangEind],"&lt;="&amp;$A16448)</f>
        <v/>
      </c>
      <c r="G16448" s="15">
        <f>IF($D16448=1,$B16448*100+$C16448,-1)</f>
        <v/>
      </c>
      <c r="H16448" s="15">
        <f>IF($D16448=1,$B16448,-1)</f>
        <v/>
      </c>
      <c r="I16448" s="15">
        <f>IF($D16448=1,$C16448,-1)</f>
        <v/>
      </c>
    </row>
    <row r="16449">
      <c r="A16449" s="33" t="n">
        <v>45977.25</v>
      </c>
      <c r="B16449" s="15">
        <f>WEEKDAY($A16449,2)</f>
        <v/>
      </c>
      <c r="C16449" s="15">
        <f>HOUR($A16449)</f>
        <v/>
      </c>
      <c r="D16449" s="15">
        <f>IF(AND($A16449&gt;=Instellingen!$B$6,$A16449&lt;Instellingen!$B$7),1,0)</f>
        <v/>
      </c>
      <c r="E16449" s="15">
        <f>COUNTIF(tData[BezoekStart],"&lt;"&amp;($A16449+1/24))-COUNTIF(tData[BezoekEind],"&lt;="&amp;$A16449)</f>
        <v/>
      </c>
      <c r="F16449" s="15">
        <f>COUNTIF(tData[BezoekLangStart],"&lt;"&amp;($A16449+1/24))-COUNTIF(tData[BezoekLangEind],"&lt;="&amp;$A16449)</f>
        <v/>
      </c>
      <c r="G16449" s="15">
        <f>IF($D16449=1,$B16449*100+$C16449,-1)</f>
        <v/>
      </c>
      <c r="H16449" s="15">
        <f>IF($D16449=1,$B16449,-1)</f>
        <v/>
      </c>
      <c r="I16449" s="15">
        <f>IF($D16449=1,$C16449,-1)</f>
        <v/>
      </c>
    </row>
    <row r="16450">
      <c r="A16450" s="33" t="n">
        <v>45977.29166666666</v>
      </c>
      <c r="B16450" s="15">
        <f>WEEKDAY($A16450,2)</f>
        <v/>
      </c>
      <c r="C16450" s="15">
        <f>HOUR($A16450)</f>
        <v/>
      </c>
      <c r="D16450" s="15">
        <f>IF(AND($A16450&gt;=Instellingen!$B$6,$A16450&lt;Instellingen!$B$7),1,0)</f>
        <v/>
      </c>
      <c r="E16450" s="15">
        <f>COUNTIF(tData[BezoekStart],"&lt;"&amp;($A16450+1/24))-COUNTIF(tData[BezoekEind],"&lt;="&amp;$A16450)</f>
        <v/>
      </c>
      <c r="F16450" s="15">
        <f>COUNTIF(tData[BezoekLangStart],"&lt;"&amp;($A16450+1/24))-COUNTIF(tData[BezoekLangEind],"&lt;="&amp;$A16450)</f>
        <v/>
      </c>
      <c r="G16450" s="15">
        <f>IF($D16450=1,$B16450*100+$C16450,-1)</f>
        <v/>
      </c>
      <c r="H16450" s="15">
        <f>IF($D16450=1,$B16450,-1)</f>
        <v/>
      </c>
      <c r="I16450" s="15">
        <f>IF($D16450=1,$C16450,-1)</f>
        <v/>
      </c>
    </row>
    <row r="16451">
      <c r="A16451" s="33" t="n">
        <v>45977.33333333334</v>
      </c>
      <c r="B16451" s="15">
        <f>WEEKDAY($A16451,2)</f>
        <v/>
      </c>
      <c r="C16451" s="15">
        <f>HOUR($A16451)</f>
        <v/>
      </c>
      <c r="D16451" s="15">
        <f>IF(AND($A16451&gt;=Instellingen!$B$6,$A16451&lt;Instellingen!$B$7),1,0)</f>
        <v/>
      </c>
      <c r="E16451" s="15">
        <f>COUNTIF(tData[BezoekStart],"&lt;"&amp;($A16451+1/24))-COUNTIF(tData[BezoekEind],"&lt;="&amp;$A16451)</f>
        <v/>
      </c>
      <c r="F16451" s="15">
        <f>COUNTIF(tData[BezoekLangStart],"&lt;"&amp;($A16451+1/24))-COUNTIF(tData[BezoekLangEind],"&lt;="&amp;$A16451)</f>
        <v/>
      </c>
      <c r="G16451" s="15">
        <f>IF($D16451=1,$B16451*100+$C16451,-1)</f>
        <v/>
      </c>
      <c r="H16451" s="15">
        <f>IF($D16451=1,$B16451,-1)</f>
        <v/>
      </c>
      <c r="I16451" s="15">
        <f>IF($D16451=1,$C16451,-1)</f>
        <v/>
      </c>
    </row>
    <row r="16452">
      <c r="A16452" s="33" t="n">
        <v>45977.375</v>
      </c>
      <c r="B16452" s="15">
        <f>WEEKDAY($A16452,2)</f>
        <v/>
      </c>
      <c r="C16452" s="15">
        <f>HOUR($A16452)</f>
        <v/>
      </c>
      <c r="D16452" s="15">
        <f>IF(AND($A16452&gt;=Instellingen!$B$6,$A16452&lt;Instellingen!$B$7),1,0)</f>
        <v/>
      </c>
      <c r="E16452" s="15">
        <f>COUNTIF(tData[BezoekStart],"&lt;"&amp;($A16452+1/24))-COUNTIF(tData[BezoekEind],"&lt;="&amp;$A16452)</f>
        <v/>
      </c>
      <c r="F16452" s="15">
        <f>COUNTIF(tData[BezoekLangStart],"&lt;"&amp;($A16452+1/24))-COUNTIF(tData[BezoekLangEind],"&lt;="&amp;$A16452)</f>
        <v/>
      </c>
      <c r="G16452" s="15">
        <f>IF($D16452=1,$B16452*100+$C16452,-1)</f>
        <v/>
      </c>
      <c r="H16452" s="15">
        <f>IF($D16452=1,$B16452,-1)</f>
        <v/>
      </c>
      <c r="I16452" s="15">
        <f>IF($D16452=1,$C16452,-1)</f>
        <v/>
      </c>
    </row>
    <row r="16453">
      <c r="A16453" s="33" t="n">
        <v>45977.41666666666</v>
      </c>
      <c r="B16453" s="15">
        <f>WEEKDAY($A16453,2)</f>
        <v/>
      </c>
      <c r="C16453" s="15">
        <f>HOUR($A16453)</f>
        <v/>
      </c>
      <c r="D16453" s="15">
        <f>IF(AND($A16453&gt;=Instellingen!$B$6,$A16453&lt;Instellingen!$B$7),1,0)</f>
        <v/>
      </c>
      <c r="E16453" s="15">
        <f>COUNTIF(tData[BezoekStart],"&lt;"&amp;($A16453+1/24))-COUNTIF(tData[BezoekEind],"&lt;="&amp;$A16453)</f>
        <v/>
      </c>
      <c r="F16453" s="15">
        <f>COUNTIF(tData[BezoekLangStart],"&lt;"&amp;($A16453+1/24))-COUNTIF(tData[BezoekLangEind],"&lt;="&amp;$A16453)</f>
        <v/>
      </c>
      <c r="G16453" s="15">
        <f>IF($D16453=1,$B16453*100+$C16453,-1)</f>
        <v/>
      </c>
      <c r="H16453" s="15">
        <f>IF($D16453=1,$B16453,-1)</f>
        <v/>
      </c>
      <c r="I16453" s="15">
        <f>IF($D16453=1,$C16453,-1)</f>
        <v/>
      </c>
    </row>
    <row r="16454">
      <c r="A16454" s="33" t="n">
        <v>45977.45833333334</v>
      </c>
      <c r="B16454" s="15">
        <f>WEEKDAY($A16454,2)</f>
        <v/>
      </c>
      <c r="C16454" s="15">
        <f>HOUR($A16454)</f>
        <v/>
      </c>
      <c r="D16454" s="15">
        <f>IF(AND($A16454&gt;=Instellingen!$B$6,$A16454&lt;Instellingen!$B$7),1,0)</f>
        <v/>
      </c>
      <c r="E16454" s="15">
        <f>COUNTIF(tData[BezoekStart],"&lt;"&amp;($A16454+1/24))-COUNTIF(tData[BezoekEind],"&lt;="&amp;$A16454)</f>
        <v/>
      </c>
      <c r="F16454" s="15">
        <f>COUNTIF(tData[BezoekLangStart],"&lt;"&amp;($A16454+1/24))-COUNTIF(tData[BezoekLangEind],"&lt;="&amp;$A16454)</f>
        <v/>
      </c>
      <c r="G16454" s="15">
        <f>IF($D16454=1,$B16454*100+$C16454,-1)</f>
        <v/>
      </c>
      <c r="H16454" s="15">
        <f>IF($D16454=1,$B16454,-1)</f>
        <v/>
      </c>
      <c r="I16454" s="15">
        <f>IF($D16454=1,$C16454,-1)</f>
        <v/>
      </c>
    </row>
    <row r="16455">
      <c r="A16455" s="33" t="n">
        <v>45977.5</v>
      </c>
      <c r="B16455" s="15">
        <f>WEEKDAY($A16455,2)</f>
        <v/>
      </c>
      <c r="C16455" s="15">
        <f>HOUR($A16455)</f>
        <v/>
      </c>
      <c r="D16455" s="15">
        <f>IF(AND($A16455&gt;=Instellingen!$B$6,$A16455&lt;Instellingen!$B$7),1,0)</f>
        <v/>
      </c>
      <c r="E16455" s="15">
        <f>COUNTIF(tData[BezoekStart],"&lt;"&amp;($A16455+1/24))-COUNTIF(tData[BezoekEind],"&lt;="&amp;$A16455)</f>
        <v/>
      </c>
      <c r="F16455" s="15">
        <f>COUNTIF(tData[BezoekLangStart],"&lt;"&amp;($A16455+1/24))-COUNTIF(tData[BezoekLangEind],"&lt;="&amp;$A16455)</f>
        <v/>
      </c>
      <c r="G16455" s="15">
        <f>IF($D16455=1,$B16455*100+$C16455,-1)</f>
        <v/>
      </c>
      <c r="H16455" s="15">
        <f>IF($D16455=1,$B16455,-1)</f>
        <v/>
      </c>
      <c r="I16455" s="15">
        <f>IF($D16455=1,$C16455,-1)</f>
        <v/>
      </c>
    </row>
    <row r="16456">
      <c r="A16456" s="33" t="n">
        <v>45977.54166666666</v>
      </c>
      <c r="B16456" s="15">
        <f>WEEKDAY($A16456,2)</f>
        <v/>
      </c>
      <c r="C16456" s="15">
        <f>HOUR($A16456)</f>
        <v/>
      </c>
      <c r="D16456" s="15">
        <f>IF(AND($A16456&gt;=Instellingen!$B$6,$A16456&lt;Instellingen!$B$7),1,0)</f>
        <v/>
      </c>
      <c r="E16456" s="15">
        <f>COUNTIF(tData[BezoekStart],"&lt;"&amp;($A16456+1/24))-COUNTIF(tData[BezoekEind],"&lt;="&amp;$A16456)</f>
        <v/>
      </c>
      <c r="F16456" s="15">
        <f>COUNTIF(tData[BezoekLangStart],"&lt;"&amp;($A16456+1/24))-COUNTIF(tData[BezoekLangEind],"&lt;="&amp;$A16456)</f>
        <v/>
      </c>
      <c r="G16456" s="15">
        <f>IF($D16456=1,$B16456*100+$C16456,-1)</f>
        <v/>
      </c>
      <c r="H16456" s="15">
        <f>IF($D16456=1,$B16456,-1)</f>
        <v/>
      </c>
      <c r="I16456" s="15">
        <f>IF($D16456=1,$C16456,-1)</f>
        <v/>
      </c>
    </row>
    <row r="16457">
      <c r="A16457" s="33" t="n">
        <v>45977.58333333334</v>
      </c>
      <c r="B16457" s="15">
        <f>WEEKDAY($A16457,2)</f>
        <v/>
      </c>
      <c r="C16457" s="15">
        <f>HOUR($A16457)</f>
        <v/>
      </c>
      <c r="D16457" s="15">
        <f>IF(AND($A16457&gt;=Instellingen!$B$6,$A16457&lt;Instellingen!$B$7),1,0)</f>
        <v/>
      </c>
      <c r="E16457" s="15">
        <f>COUNTIF(tData[BezoekStart],"&lt;"&amp;($A16457+1/24))-COUNTIF(tData[BezoekEind],"&lt;="&amp;$A16457)</f>
        <v/>
      </c>
      <c r="F16457" s="15">
        <f>COUNTIF(tData[BezoekLangStart],"&lt;"&amp;($A16457+1/24))-COUNTIF(tData[BezoekLangEind],"&lt;="&amp;$A16457)</f>
        <v/>
      </c>
      <c r="G16457" s="15">
        <f>IF($D16457=1,$B16457*100+$C16457,-1)</f>
        <v/>
      </c>
      <c r="H16457" s="15">
        <f>IF($D16457=1,$B16457,-1)</f>
        <v/>
      </c>
      <c r="I16457" s="15">
        <f>IF($D16457=1,$C16457,-1)</f>
        <v/>
      </c>
    </row>
    <row r="16458">
      <c r="A16458" s="33" t="n">
        <v>45977.625</v>
      </c>
      <c r="B16458" s="15">
        <f>WEEKDAY($A16458,2)</f>
        <v/>
      </c>
      <c r="C16458" s="15">
        <f>HOUR($A16458)</f>
        <v/>
      </c>
      <c r="D16458" s="15">
        <f>IF(AND($A16458&gt;=Instellingen!$B$6,$A16458&lt;Instellingen!$B$7),1,0)</f>
        <v/>
      </c>
      <c r="E16458" s="15">
        <f>COUNTIF(tData[BezoekStart],"&lt;"&amp;($A16458+1/24))-COUNTIF(tData[BezoekEind],"&lt;="&amp;$A16458)</f>
        <v/>
      </c>
      <c r="F16458" s="15">
        <f>COUNTIF(tData[BezoekLangStart],"&lt;"&amp;($A16458+1/24))-COUNTIF(tData[BezoekLangEind],"&lt;="&amp;$A16458)</f>
        <v/>
      </c>
      <c r="G16458" s="15">
        <f>IF($D16458=1,$B16458*100+$C16458,-1)</f>
        <v/>
      </c>
      <c r="H16458" s="15">
        <f>IF($D16458=1,$B16458,-1)</f>
        <v/>
      </c>
      <c r="I16458" s="15">
        <f>IF($D16458=1,$C16458,-1)</f>
        <v/>
      </c>
    </row>
    <row r="16459">
      <c r="A16459" s="33" t="n">
        <v>45977.66666666666</v>
      </c>
      <c r="B16459" s="15">
        <f>WEEKDAY($A16459,2)</f>
        <v/>
      </c>
      <c r="C16459" s="15">
        <f>HOUR($A16459)</f>
        <v/>
      </c>
      <c r="D16459" s="15">
        <f>IF(AND($A16459&gt;=Instellingen!$B$6,$A16459&lt;Instellingen!$B$7),1,0)</f>
        <v/>
      </c>
      <c r="E16459" s="15">
        <f>COUNTIF(tData[BezoekStart],"&lt;"&amp;($A16459+1/24))-COUNTIF(tData[BezoekEind],"&lt;="&amp;$A16459)</f>
        <v/>
      </c>
      <c r="F16459" s="15">
        <f>COUNTIF(tData[BezoekLangStart],"&lt;"&amp;($A16459+1/24))-COUNTIF(tData[BezoekLangEind],"&lt;="&amp;$A16459)</f>
        <v/>
      </c>
      <c r="G16459" s="15">
        <f>IF($D16459=1,$B16459*100+$C16459,-1)</f>
        <v/>
      </c>
      <c r="H16459" s="15">
        <f>IF($D16459=1,$B16459,-1)</f>
        <v/>
      </c>
      <c r="I16459" s="15">
        <f>IF($D16459=1,$C16459,-1)</f>
        <v/>
      </c>
    </row>
    <row r="16460">
      <c r="A16460" s="33" t="n">
        <v>45977.70833333334</v>
      </c>
      <c r="B16460" s="15">
        <f>WEEKDAY($A16460,2)</f>
        <v/>
      </c>
      <c r="C16460" s="15">
        <f>HOUR($A16460)</f>
        <v/>
      </c>
      <c r="D16460" s="15">
        <f>IF(AND($A16460&gt;=Instellingen!$B$6,$A16460&lt;Instellingen!$B$7),1,0)</f>
        <v/>
      </c>
      <c r="E16460" s="15">
        <f>COUNTIF(tData[BezoekStart],"&lt;"&amp;($A16460+1/24))-COUNTIF(tData[BezoekEind],"&lt;="&amp;$A16460)</f>
        <v/>
      </c>
      <c r="F16460" s="15">
        <f>COUNTIF(tData[BezoekLangStart],"&lt;"&amp;($A16460+1/24))-COUNTIF(tData[BezoekLangEind],"&lt;="&amp;$A16460)</f>
        <v/>
      </c>
      <c r="G16460" s="15">
        <f>IF($D16460=1,$B16460*100+$C16460,-1)</f>
        <v/>
      </c>
      <c r="H16460" s="15">
        <f>IF($D16460=1,$B16460,-1)</f>
        <v/>
      </c>
      <c r="I16460" s="15">
        <f>IF($D16460=1,$C16460,-1)</f>
        <v/>
      </c>
    </row>
    <row r="16461">
      <c r="A16461" s="33" t="n">
        <v>45977.75</v>
      </c>
      <c r="B16461" s="15">
        <f>WEEKDAY($A16461,2)</f>
        <v/>
      </c>
      <c r="C16461" s="15">
        <f>HOUR($A16461)</f>
        <v/>
      </c>
      <c r="D16461" s="15">
        <f>IF(AND($A16461&gt;=Instellingen!$B$6,$A16461&lt;Instellingen!$B$7),1,0)</f>
        <v/>
      </c>
      <c r="E16461" s="15">
        <f>COUNTIF(tData[BezoekStart],"&lt;"&amp;($A16461+1/24))-COUNTIF(tData[BezoekEind],"&lt;="&amp;$A16461)</f>
        <v/>
      </c>
      <c r="F16461" s="15">
        <f>COUNTIF(tData[BezoekLangStart],"&lt;"&amp;($A16461+1/24))-COUNTIF(tData[BezoekLangEind],"&lt;="&amp;$A16461)</f>
        <v/>
      </c>
      <c r="G16461" s="15">
        <f>IF($D16461=1,$B16461*100+$C16461,-1)</f>
        <v/>
      </c>
      <c r="H16461" s="15">
        <f>IF($D16461=1,$B16461,-1)</f>
        <v/>
      </c>
      <c r="I16461" s="15">
        <f>IF($D16461=1,$C16461,-1)</f>
        <v/>
      </c>
    </row>
    <row r="16462">
      <c r="A16462" s="33" t="n">
        <v>45977.79166666666</v>
      </c>
      <c r="B16462" s="15">
        <f>WEEKDAY($A16462,2)</f>
        <v/>
      </c>
      <c r="C16462" s="15">
        <f>HOUR($A16462)</f>
        <v/>
      </c>
      <c r="D16462" s="15">
        <f>IF(AND($A16462&gt;=Instellingen!$B$6,$A16462&lt;Instellingen!$B$7),1,0)</f>
        <v/>
      </c>
      <c r="E16462" s="15">
        <f>COUNTIF(tData[BezoekStart],"&lt;"&amp;($A16462+1/24))-COUNTIF(tData[BezoekEind],"&lt;="&amp;$A16462)</f>
        <v/>
      </c>
      <c r="F16462" s="15">
        <f>COUNTIF(tData[BezoekLangStart],"&lt;"&amp;($A16462+1/24))-COUNTIF(tData[BezoekLangEind],"&lt;="&amp;$A16462)</f>
        <v/>
      </c>
      <c r="G16462" s="15">
        <f>IF($D16462=1,$B16462*100+$C16462,-1)</f>
        <v/>
      </c>
      <c r="H16462" s="15">
        <f>IF($D16462=1,$B16462,-1)</f>
        <v/>
      </c>
      <c r="I16462" s="15">
        <f>IF($D16462=1,$C16462,-1)</f>
        <v/>
      </c>
    </row>
    <row r="16463">
      <c r="A16463" s="33" t="n">
        <v>45977.83333333334</v>
      </c>
      <c r="B16463" s="15">
        <f>WEEKDAY($A16463,2)</f>
        <v/>
      </c>
      <c r="C16463" s="15">
        <f>HOUR($A16463)</f>
        <v/>
      </c>
      <c r="D16463" s="15">
        <f>IF(AND($A16463&gt;=Instellingen!$B$6,$A16463&lt;Instellingen!$B$7),1,0)</f>
        <v/>
      </c>
      <c r="E16463" s="15">
        <f>COUNTIF(tData[BezoekStart],"&lt;"&amp;($A16463+1/24))-COUNTIF(tData[BezoekEind],"&lt;="&amp;$A16463)</f>
        <v/>
      </c>
      <c r="F16463" s="15">
        <f>COUNTIF(tData[BezoekLangStart],"&lt;"&amp;($A16463+1/24))-COUNTIF(tData[BezoekLangEind],"&lt;="&amp;$A16463)</f>
        <v/>
      </c>
      <c r="G16463" s="15">
        <f>IF($D16463=1,$B16463*100+$C16463,-1)</f>
        <v/>
      </c>
      <c r="H16463" s="15">
        <f>IF($D16463=1,$B16463,-1)</f>
        <v/>
      </c>
      <c r="I16463" s="15">
        <f>IF($D16463=1,$C16463,-1)</f>
        <v/>
      </c>
    </row>
    <row r="16464">
      <c r="A16464" s="33" t="n">
        <v>45977.875</v>
      </c>
      <c r="B16464" s="15">
        <f>WEEKDAY($A16464,2)</f>
        <v/>
      </c>
      <c r="C16464" s="15">
        <f>HOUR($A16464)</f>
        <v/>
      </c>
      <c r="D16464" s="15">
        <f>IF(AND($A16464&gt;=Instellingen!$B$6,$A16464&lt;Instellingen!$B$7),1,0)</f>
        <v/>
      </c>
      <c r="E16464" s="15">
        <f>COUNTIF(tData[BezoekStart],"&lt;"&amp;($A16464+1/24))-COUNTIF(tData[BezoekEind],"&lt;="&amp;$A16464)</f>
        <v/>
      </c>
      <c r="F16464" s="15">
        <f>COUNTIF(tData[BezoekLangStart],"&lt;"&amp;($A16464+1/24))-COUNTIF(tData[BezoekLangEind],"&lt;="&amp;$A16464)</f>
        <v/>
      </c>
      <c r="G16464" s="15">
        <f>IF($D16464=1,$B16464*100+$C16464,-1)</f>
        <v/>
      </c>
      <c r="H16464" s="15">
        <f>IF($D16464=1,$B16464,-1)</f>
        <v/>
      </c>
      <c r="I16464" s="15">
        <f>IF($D16464=1,$C16464,-1)</f>
        <v/>
      </c>
    </row>
    <row r="16465">
      <c r="A16465" s="33" t="n">
        <v>45977.91666666666</v>
      </c>
      <c r="B16465" s="15">
        <f>WEEKDAY($A16465,2)</f>
        <v/>
      </c>
      <c r="C16465" s="15">
        <f>HOUR($A16465)</f>
        <v/>
      </c>
      <c r="D16465" s="15">
        <f>IF(AND($A16465&gt;=Instellingen!$B$6,$A16465&lt;Instellingen!$B$7),1,0)</f>
        <v/>
      </c>
      <c r="E16465" s="15">
        <f>COUNTIF(tData[BezoekStart],"&lt;"&amp;($A16465+1/24))-COUNTIF(tData[BezoekEind],"&lt;="&amp;$A16465)</f>
        <v/>
      </c>
      <c r="F16465" s="15">
        <f>COUNTIF(tData[BezoekLangStart],"&lt;"&amp;($A16465+1/24))-COUNTIF(tData[BezoekLangEind],"&lt;="&amp;$A16465)</f>
        <v/>
      </c>
      <c r="G16465" s="15">
        <f>IF($D16465=1,$B16465*100+$C16465,-1)</f>
        <v/>
      </c>
      <c r="H16465" s="15">
        <f>IF($D16465=1,$B16465,-1)</f>
        <v/>
      </c>
      <c r="I16465" s="15">
        <f>IF($D16465=1,$C16465,-1)</f>
        <v/>
      </c>
    </row>
    <row r="16466">
      <c r="A16466" s="33" t="n">
        <v>45977.95833333334</v>
      </c>
      <c r="B16466" s="15">
        <f>WEEKDAY($A16466,2)</f>
        <v/>
      </c>
      <c r="C16466" s="15">
        <f>HOUR($A16466)</f>
        <v/>
      </c>
      <c r="D16466" s="15">
        <f>IF(AND($A16466&gt;=Instellingen!$B$6,$A16466&lt;Instellingen!$B$7),1,0)</f>
        <v/>
      </c>
      <c r="E16466" s="15">
        <f>COUNTIF(tData[BezoekStart],"&lt;"&amp;($A16466+1/24))-COUNTIF(tData[BezoekEind],"&lt;="&amp;$A16466)</f>
        <v/>
      </c>
      <c r="F16466" s="15">
        <f>COUNTIF(tData[BezoekLangStart],"&lt;"&amp;($A16466+1/24))-COUNTIF(tData[BezoekLangEind],"&lt;="&amp;$A16466)</f>
        <v/>
      </c>
      <c r="G16466" s="15">
        <f>IF($D16466=1,$B16466*100+$C16466,-1)</f>
        <v/>
      </c>
      <c r="H16466" s="15">
        <f>IF($D16466=1,$B16466,-1)</f>
        <v/>
      </c>
      <c r="I16466" s="15">
        <f>IF($D16466=1,$C16466,-1)</f>
        <v/>
      </c>
    </row>
    <row r="16467">
      <c r="A16467" s="33" t="n">
        <v>45978</v>
      </c>
      <c r="B16467" s="15">
        <f>WEEKDAY($A16467,2)</f>
        <v/>
      </c>
      <c r="C16467" s="15">
        <f>HOUR($A16467)</f>
        <v/>
      </c>
      <c r="D16467" s="15">
        <f>IF(AND($A16467&gt;=Instellingen!$B$6,$A16467&lt;Instellingen!$B$7),1,0)</f>
        <v/>
      </c>
      <c r="E16467" s="15">
        <f>COUNTIF(tData[BezoekStart],"&lt;"&amp;($A16467+1/24))-COUNTIF(tData[BezoekEind],"&lt;="&amp;$A16467)</f>
        <v/>
      </c>
      <c r="F16467" s="15">
        <f>COUNTIF(tData[BezoekLangStart],"&lt;"&amp;($A16467+1/24))-COUNTIF(tData[BezoekLangEind],"&lt;="&amp;$A16467)</f>
        <v/>
      </c>
      <c r="G16467" s="15">
        <f>IF($D16467=1,$B16467*100+$C16467,-1)</f>
        <v/>
      </c>
      <c r="H16467" s="15">
        <f>IF($D16467=1,$B16467,-1)</f>
        <v/>
      </c>
      <c r="I16467" s="15">
        <f>IF($D16467=1,$C16467,-1)</f>
        <v/>
      </c>
    </row>
    <row r="16468">
      <c r="A16468" s="33" t="n">
        <v>45978.04166666666</v>
      </c>
      <c r="B16468" s="15">
        <f>WEEKDAY($A16468,2)</f>
        <v/>
      </c>
      <c r="C16468" s="15">
        <f>HOUR($A16468)</f>
        <v/>
      </c>
      <c r="D16468" s="15">
        <f>IF(AND($A16468&gt;=Instellingen!$B$6,$A16468&lt;Instellingen!$B$7),1,0)</f>
        <v/>
      </c>
      <c r="E16468" s="15">
        <f>COUNTIF(tData[BezoekStart],"&lt;"&amp;($A16468+1/24))-COUNTIF(tData[BezoekEind],"&lt;="&amp;$A16468)</f>
        <v/>
      </c>
      <c r="F16468" s="15">
        <f>COUNTIF(tData[BezoekLangStart],"&lt;"&amp;($A16468+1/24))-COUNTIF(tData[BezoekLangEind],"&lt;="&amp;$A16468)</f>
        <v/>
      </c>
      <c r="G16468" s="15">
        <f>IF($D16468=1,$B16468*100+$C16468,-1)</f>
        <v/>
      </c>
      <c r="H16468" s="15">
        <f>IF($D16468=1,$B16468,-1)</f>
        <v/>
      </c>
      <c r="I16468" s="15">
        <f>IF($D16468=1,$C16468,-1)</f>
        <v/>
      </c>
    </row>
    <row r="16469">
      <c r="A16469" s="33" t="n">
        <v>45978.08333333334</v>
      </c>
      <c r="B16469" s="15">
        <f>WEEKDAY($A16469,2)</f>
        <v/>
      </c>
      <c r="C16469" s="15">
        <f>HOUR($A16469)</f>
        <v/>
      </c>
      <c r="D16469" s="15">
        <f>IF(AND($A16469&gt;=Instellingen!$B$6,$A16469&lt;Instellingen!$B$7),1,0)</f>
        <v/>
      </c>
      <c r="E16469" s="15">
        <f>COUNTIF(tData[BezoekStart],"&lt;"&amp;($A16469+1/24))-COUNTIF(tData[BezoekEind],"&lt;="&amp;$A16469)</f>
        <v/>
      </c>
      <c r="F16469" s="15">
        <f>COUNTIF(tData[BezoekLangStart],"&lt;"&amp;($A16469+1/24))-COUNTIF(tData[BezoekLangEind],"&lt;="&amp;$A16469)</f>
        <v/>
      </c>
      <c r="G16469" s="15">
        <f>IF($D16469=1,$B16469*100+$C16469,-1)</f>
        <v/>
      </c>
      <c r="H16469" s="15">
        <f>IF($D16469=1,$B16469,-1)</f>
        <v/>
      </c>
      <c r="I16469" s="15">
        <f>IF($D16469=1,$C16469,-1)</f>
        <v/>
      </c>
    </row>
    <row r="16470">
      <c r="A16470" s="33" t="n">
        <v>45978.125</v>
      </c>
      <c r="B16470" s="15">
        <f>WEEKDAY($A16470,2)</f>
        <v/>
      </c>
      <c r="C16470" s="15">
        <f>HOUR($A16470)</f>
        <v/>
      </c>
      <c r="D16470" s="15">
        <f>IF(AND($A16470&gt;=Instellingen!$B$6,$A16470&lt;Instellingen!$B$7),1,0)</f>
        <v/>
      </c>
      <c r="E16470" s="15">
        <f>COUNTIF(tData[BezoekStart],"&lt;"&amp;($A16470+1/24))-COUNTIF(tData[BezoekEind],"&lt;="&amp;$A16470)</f>
        <v/>
      </c>
      <c r="F16470" s="15">
        <f>COUNTIF(tData[BezoekLangStart],"&lt;"&amp;($A16470+1/24))-COUNTIF(tData[BezoekLangEind],"&lt;="&amp;$A16470)</f>
        <v/>
      </c>
      <c r="G16470" s="15">
        <f>IF($D16470=1,$B16470*100+$C16470,-1)</f>
        <v/>
      </c>
      <c r="H16470" s="15">
        <f>IF($D16470=1,$B16470,-1)</f>
        <v/>
      </c>
      <c r="I16470" s="15">
        <f>IF($D16470=1,$C16470,-1)</f>
        <v/>
      </c>
    </row>
    <row r="16471">
      <c r="A16471" s="33" t="n">
        <v>45978.16666666666</v>
      </c>
      <c r="B16471" s="15">
        <f>WEEKDAY($A16471,2)</f>
        <v/>
      </c>
      <c r="C16471" s="15">
        <f>HOUR($A16471)</f>
        <v/>
      </c>
      <c r="D16471" s="15">
        <f>IF(AND($A16471&gt;=Instellingen!$B$6,$A16471&lt;Instellingen!$B$7),1,0)</f>
        <v/>
      </c>
      <c r="E16471" s="15">
        <f>COUNTIF(tData[BezoekStart],"&lt;"&amp;($A16471+1/24))-COUNTIF(tData[BezoekEind],"&lt;="&amp;$A16471)</f>
        <v/>
      </c>
      <c r="F16471" s="15">
        <f>COUNTIF(tData[BezoekLangStart],"&lt;"&amp;($A16471+1/24))-COUNTIF(tData[BezoekLangEind],"&lt;="&amp;$A16471)</f>
        <v/>
      </c>
      <c r="G16471" s="15">
        <f>IF($D16471=1,$B16471*100+$C16471,-1)</f>
        <v/>
      </c>
      <c r="H16471" s="15">
        <f>IF($D16471=1,$B16471,-1)</f>
        <v/>
      </c>
      <c r="I16471" s="15">
        <f>IF($D16471=1,$C16471,-1)</f>
        <v/>
      </c>
    </row>
    <row r="16472">
      <c r="A16472" s="33" t="n">
        <v>45978.20833333334</v>
      </c>
      <c r="B16472" s="15">
        <f>WEEKDAY($A16472,2)</f>
        <v/>
      </c>
      <c r="C16472" s="15">
        <f>HOUR($A16472)</f>
        <v/>
      </c>
      <c r="D16472" s="15">
        <f>IF(AND($A16472&gt;=Instellingen!$B$6,$A16472&lt;Instellingen!$B$7),1,0)</f>
        <v/>
      </c>
      <c r="E16472" s="15">
        <f>COUNTIF(tData[BezoekStart],"&lt;"&amp;($A16472+1/24))-COUNTIF(tData[BezoekEind],"&lt;="&amp;$A16472)</f>
        <v/>
      </c>
      <c r="F16472" s="15">
        <f>COUNTIF(tData[BezoekLangStart],"&lt;"&amp;($A16472+1/24))-COUNTIF(tData[BezoekLangEind],"&lt;="&amp;$A16472)</f>
        <v/>
      </c>
      <c r="G16472" s="15">
        <f>IF($D16472=1,$B16472*100+$C16472,-1)</f>
        <v/>
      </c>
      <c r="H16472" s="15">
        <f>IF($D16472=1,$B16472,-1)</f>
        <v/>
      </c>
      <c r="I16472" s="15">
        <f>IF($D16472=1,$C16472,-1)</f>
        <v/>
      </c>
    </row>
    <row r="16473">
      <c r="A16473" s="33" t="n">
        <v>45978.25</v>
      </c>
      <c r="B16473" s="15">
        <f>WEEKDAY($A16473,2)</f>
        <v/>
      </c>
      <c r="C16473" s="15">
        <f>HOUR($A16473)</f>
        <v/>
      </c>
      <c r="D16473" s="15">
        <f>IF(AND($A16473&gt;=Instellingen!$B$6,$A16473&lt;Instellingen!$B$7),1,0)</f>
        <v/>
      </c>
      <c r="E16473" s="15">
        <f>COUNTIF(tData[BezoekStart],"&lt;"&amp;($A16473+1/24))-COUNTIF(tData[BezoekEind],"&lt;="&amp;$A16473)</f>
        <v/>
      </c>
      <c r="F16473" s="15">
        <f>COUNTIF(tData[BezoekLangStart],"&lt;"&amp;($A16473+1/24))-COUNTIF(tData[BezoekLangEind],"&lt;="&amp;$A16473)</f>
        <v/>
      </c>
      <c r="G16473" s="15">
        <f>IF($D16473=1,$B16473*100+$C16473,-1)</f>
        <v/>
      </c>
      <c r="H16473" s="15">
        <f>IF($D16473=1,$B16473,-1)</f>
        <v/>
      </c>
      <c r="I16473" s="15">
        <f>IF($D16473=1,$C16473,-1)</f>
        <v/>
      </c>
    </row>
    <row r="16474">
      <c r="A16474" s="33" t="n">
        <v>45978.29166666666</v>
      </c>
      <c r="B16474" s="15">
        <f>WEEKDAY($A16474,2)</f>
        <v/>
      </c>
      <c r="C16474" s="15">
        <f>HOUR($A16474)</f>
        <v/>
      </c>
      <c r="D16474" s="15">
        <f>IF(AND($A16474&gt;=Instellingen!$B$6,$A16474&lt;Instellingen!$B$7),1,0)</f>
        <v/>
      </c>
      <c r="E16474" s="15">
        <f>COUNTIF(tData[BezoekStart],"&lt;"&amp;($A16474+1/24))-COUNTIF(tData[BezoekEind],"&lt;="&amp;$A16474)</f>
        <v/>
      </c>
      <c r="F16474" s="15">
        <f>COUNTIF(tData[BezoekLangStart],"&lt;"&amp;($A16474+1/24))-COUNTIF(tData[BezoekLangEind],"&lt;="&amp;$A16474)</f>
        <v/>
      </c>
      <c r="G16474" s="15">
        <f>IF($D16474=1,$B16474*100+$C16474,-1)</f>
        <v/>
      </c>
      <c r="H16474" s="15">
        <f>IF($D16474=1,$B16474,-1)</f>
        <v/>
      </c>
      <c r="I16474" s="15">
        <f>IF($D16474=1,$C16474,-1)</f>
        <v/>
      </c>
    </row>
    <row r="16475">
      <c r="A16475" s="33" t="n">
        <v>45978.33333333334</v>
      </c>
      <c r="B16475" s="15">
        <f>WEEKDAY($A16475,2)</f>
        <v/>
      </c>
      <c r="C16475" s="15">
        <f>HOUR($A16475)</f>
        <v/>
      </c>
      <c r="D16475" s="15">
        <f>IF(AND($A16475&gt;=Instellingen!$B$6,$A16475&lt;Instellingen!$B$7),1,0)</f>
        <v/>
      </c>
      <c r="E16475" s="15">
        <f>COUNTIF(tData[BezoekStart],"&lt;"&amp;($A16475+1/24))-COUNTIF(tData[BezoekEind],"&lt;="&amp;$A16475)</f>
        <v/>
      </c>
      <c r="F16475" s="15">
        <f>COUNTIF(tData[BezoekLangStart],"&lt;"&amp;($A16475+1/24))-COUNTIF(tData[BezoekLangEind],"&lt;="&amp;$A16475)</f>
        <v/>
      </c>
      <c r="G16475" s="15">
        <f>IF($D16475=1,$B16475*100+$C16475,-1)</f>
        <v/>
      </c>
      <c r="H16475" s="15">
        <f>IF($D16475=1,$B16475,-1)</f>
        <v/>
      </c>
      <c r="I16475" s="15">
        <f>IF($D16475=1,$C16475,-1)</f>
        <v/>
      </c>
    </row>
    <row r="16476">
      <c r="A16476" s="33" t="n">
        <v>45978.375</v>
      </c>
      <c r="B16476" s="15">
        <f>WEEKDAY($A16476,2)</f>
        <v/>
      </c>
      <c r="C16476" s="15">
        <f>HOUR($A16476)</f>
        <v/>
      </c>
      <c r="D16476" s="15">
        <f>IF(AND($A16476&gt;=Instellingen!$B$6,$A16476&lt;Instellingen!$B$7),1,0)</f>
        <v/>
      </c>
      <c r="E16476" s="15">
        <f>COUNTIF(tData[BezoekStart],"&lt;"&amp;($A16476+1/24))-COUNTIF(tData[BezoekEind],"&lt;="&amp;$A16476)</f>
        <v/>
      </c>
      <c r="F16476" s="15">
        <f>COUNTIF(tData[BezoekLangStart],"&lt;"&amp;($A16476+1/24))-COUNTIF(tData[BezoekLangEind],"&lt;="&amp;$A16476)</f>
        <v/>
      </c>
      <c r="G16476" s="15">
        <f>IF($D16476=1,$B16476*100+$C16476,-1)</f>
        <v/>
      </c>
      <c r="H16476" s="15">
        <f>IF($D16476=1,$B16476,-1)</f>
        <v/>
      </c>
      <c r="I16476" s="15">
        <f>IF($D16476=1,$C16476,-1)</f>
        <v/>
      </c>
    </row>
    <row r="16477">
      <c r="A16477" s="33" t="n">
        <v>45978.41666666666</v>
      </c>
      <c r="B16477" s="15">
        <f>WEEKDAY($A16477,2)</f>
        <v/>
      </c>
      <c r="C16477" s="15">
        <f>HOUR($A16477)</f>
        <v/>
      </c>
      <c r="D16477" s="15">
        <f>IF(AND($A16477&gt;=Instellingen!$B$6,$A16477&lt;Instellingen!$B$7),1,0)</f>
        <v/>
      </c>
      <c r="E16477" s="15">
        <f>COUNTIF(tData[BezoekStart],"&lt;"&amp;($A16477+1/24))-COUNTIF(tData[BezoekEind],"&lt;="&amp;$A16477)</f>
        <v/>
      </c>
      <c r="F16477" s="15">
        <f>COUNTIF(tData[BezoekLangStart],"&lt;"&amp;($A16477+1/24))-COUNTIF(tData[BezoekLangEind],"&lt;="&amp;$A16477)</f>
        <v/>
      </c>
      <c r="G16477" s="15">
        <f>IF($D16477=1,$B16477*100+$C16477,-1)</f>
        <v/>
      </c>
      <c r="H16477" s="15">
        <f>IF($D16477=1,$B16477,-1)</f>
        <v/>
      </c>
      <c r="I16477" s="15">
        <f>IF($D16477=1,$C16477,-1)</f>
        <v/>
      </c>
    </row>
    <row r="16478">
      <c r="A16478" s="33" t="n">
        <v>45978.45833333334</v>
      </c>
      <c r="B16478" s="15">
        <f>WEEKDAY($A16478,2)</f>
        <v/>
      </c>
      <c r="C16478" s="15">
        <f>HOUR($A16478)</f>
        <v/>
      </c>
      <c r="D16478" s="15">
        <f>IF(AND($A16478&gt;=Instellingen!$B$6,$A16478&lt;Instellingen!$B$7),1,0)</f>
        <v/>
      </c>
      <c r="E16478" s="15">
        <f>COUNTIF(tData[BezoekStart],"&lt;"&amp;($A16478+1/24))-COUNTIF(tData[BezoekEind],"&lt;="&amp;$A16478)</f>
        <v/>
      </c>
      <c r="F16478" s="15">
        <f>COUNTIF(tData[BezoekLangStart],"&lt;"&amp;($A16478+1/24))-COUNTIF(tData[BezoekLangEind],"&lt;="&amp;$A16478)</f>
        <v/>
      </c>
      <c r="G16478" s="15">
        <f>IF($D16478=1,$B16478*100+$C16478,-1)</f>
        <v/>
      </c>
      <c r="H16478" s="15">
        <f>IF($D16478=1,$B16478,-1)</f>
        <v/>
      </c>
      <c r="I16478" s="15">
        <f>IF($D16478=1,$C16478,-1)</f>
        <v/>
      </c>
    </row>
    <row r="16479">
      <c r="A16479" s="33" t="n">
        <v>45978.5</v>
      </c>
      <c r="B16479" s="15">
        <f>WEEKDAY($A16479,2)</f>
        <v/>
      </c>
      <c r="C16479" s="15">
        <f>HOUR($A16479)</f>
        <v/>
      </c>
      <c r="D16479" s="15">
        <f>IF(AND($A16479&gt;=Instellingen!$B$6,$A16479&lt;Instellingen!$B$7),1,0)</f>
        <v/>
      </c>
      <c r="E16479" s="15">
        <f>COUNTIF(tData[BezoekStart],"&lt;"&amp;($A16479+1/24))-COUNTIF(tData[BezoekEind],"&lt;="&amp;$A16479)</f>
        <v/>
      </c>
      <c r="F16479" s="15">
        <f>COUNTIF(tData[BezoekLangStart],"&lt;"&amp;($A16479+1/24))-COUNTIF(tData[BezoekLangEind],"&lt;="&amp;$A16479)</f>
        <v/>
      </c>
      <c r="G16479" s="15">
        <f>IF($D16479=1,$B16479*100+$C16479,-1)</f>
        <v/>
      </c>
      <c r="H16479" s="15">
        <f>IF($D16479=1,$B16479,-1)</f>
        <v/>
      </c>
      <c r="I16479" s="15">
        <f>IF($D16479=1,$C16479,-1)</f>
        <v/>
      </c>
    </row>
    <row r="16480">
      <c r="A16480" s="33" t="n">
        <v>45978.54166666666</v>
      </c>
      <c r="B16480" s="15">
        <f>WEEKDAY($A16480,2)</f>
        <v/>
      </c>
      <c r="C16480" s="15">
        <f>HOUR($A16480)</f>
        <v/>
      </c>
      <c r="D16480" s="15">
        <f>IF(AND($A16480&gt;=Instellingen!$B$6,$A16480&lt;Instellingen!$B$7),1,0)</f>
        <v/>
      </c>
      <c r="E16480" s="15">
        <f>COUNTIF(tData[BezoekStart],"&lt;"&amp;($A16480+1/24))-COUNTIF(tData[BezoekEind],"&lt;="&amp;$A16480)</f>
        <v/>
      </c>
      <c r="F16480" s="15">
        <f>COUNTIF(tData[BezoekLangStart],"&lt;"&amp;($A16480+1/24))-COUNTIF(tData[BezoekLangEind],"&lt;="&amp;$A16480)</f>
        <v/>
      </c>
      <c r="G16480" s="15">
        <f>IF($D16480=1,$B16480*100+$C16480,-1)</f>
        <v/>
      </c>
      <c r="H16480" s="15">
        <f>IF($D16480=1,$B16480,-1)</f>
        <v/>
      </c>
      <c r="I16480" s="15">
        <f>IF($D16480=1,$C16480,-1)</f>
        <v/>
      </c>
    </row>
    <row r="16481">
      <c r="A16481" s="33" t="n">
        <v>45978.58333333334</v>
      </c>
      <c r="B16481" s="15">
        <f>WEEKDAY($A16481,2)</f>
        <v/>
      </c>
      <c r="C16481" s="15">
        <f>HOUR($A16481)</f>
        <v/>
      </c>
      <c r="D16481" s="15">
        <f>IF(AND($A16481&gt;=Instellingen!$B$6,$A16481&lt;Instellingen!$B$7),1,0)</f>
        <v/>
      </c>
      <c r="E16481" s="15">
        <f>COUNTIF(tData[BezoekStart],"&lt;"&amp;($A16481+1/24))-COUNTIF(tData[BezoekEind],"&lt;="&amp;$A16481)</f>
        <v/>
      </c>
      <c r="F16481" s="15">
        <f>COUNTIF(tData[BezoekLangStart],"&lt;"&amp;($A16481+1/24))-COUNTIF(tData[BezoekLangEind],"&lt;="&amp;$A16481)</f>
        <v/>
      </c>
      <c r="G16481" s="15">
        <f>IF($D16481=1,$B16481*100+$C16481,-1)</f>
        <v/>
      </c>
      <c r="H16481" s="15">
        <f>IF($D16481=1,$B16481,-1)</f>
        <v/>
      </c>
      <c r="I16481" s="15">
        <f>IF($D16481=1,$C16481,-1)</f>
        <v/>
      </c>
    </row>
    <row r="16482">
      <c r="A16482" s="33" t="n">
        <v>45978.625</v>
      </c>
      <c r="B16482" s="15">
        <f>WEEKDAY($A16482,2)</f>
        <v/>
      </c>
      <c r="C16482" s="15">
        <f>HOUR($A16482)</f>
        <v/>
      </c>
      <c r="D16482" s="15">
        <f>IF(AND($A16482&gt;=Instellingen!$B$6,$A16482&lt;Instellingen!$B$7),1,0)</f>
        <v/>
      </c>
      <c r="E16482" s="15">
        <f>COUNTIF(tData[BezoekStart],"&lt;"&amp;($A16482+1/24))-COUNTIF(tData[BezoekEind],"&lt;="&amp;$A16482)</f>
        <v/>
      </c>
      <c r="F16482" s="15">
        <f>COUNTIF(tData[BezoekLangStart],"&lt;"&amp;($A16482+1/24))-COUNTIF(tData[BezoekLangEind],"&lt;="&amp;$A16482)</f>
        <v/>
      </c>
      <c r="G16482" s="15">
        <f>IF($D16482=1,$B16482*100+$C16482,-1)</f>
        <v/>
      </c>
      <c r="H16482" s="15">
        <f>IF($D16482=1,$B16482,-1)</f>
        <v/>
      </c>
      <c r="I16482" s="15">
        <f>IF($D16482=1,$C16482,-1)</f>
        <v/>
      </c>
    </row>
    <row r="16483">
      <c r="A16483" s="33" t="n">
        <v>45978.66666666666</v>
      </c>
      <c r="B16483" s="15">
        <f>WEEKDAY($A16483,2)</f>
        <v/>
      </c>
      <c r="C16483" s="15">
        <f>HOUR($A16483)</f>
        <v/>
      </c>
      <c r="D16483" s="15">
        <f>IF(AND($A16483&gt;=Instellingen!$B$6,$A16483&lt;Instellingen!$B$7),1,0)</f>
        <v/>
      </c>
      <c r="E16483" s="15">
        <f>COUNTIF(tData[BezoekStart],"&lt;"&amp;($A16483+1/24))-COUNTIF(tData[BezoekEind],"&lt;="&amp;$A16483)</f>
        <v/>
      </c>
      <c r="F16483" s="15">
        <f>COUNTIF(tData[BezoekLangStart],"&lt;"&amp;($A16483+1/24))-COUNTIF(tData[BezoekLangEind],"&lt;="&amp;$A16483)</f>
        <v/>
      </c>
      <c r="G16483" s="15">
        <f>IF($D16483=1,$B16483*100+$C16483,-1)</f>
        <v/>
      </c>
      <c r="H16483" s="15">
        <f>IF($D16483=1,$B16483,-1)</f>
        <v/>
      </c>
      <c r="I16483" s="15">
        <f>IF($D16483=1,$C16483,-1)</f>
        <v/>
      </c>
    </row>
    <row r="16484">
      <c r="A16484" s="33" t="n">
        <v>45978.70833333334</v>
      </c>
      <c r="B16484" s="15">
        <f>WEEKDAY($A16484,2)</f>
        <v/>
      </c>
      <c r="C16484" s="15">
        <f>HOUR($A16484)</f>
        <v/>
      </c>
      <c r="D16484" s="15">
        <f>IF(AND($A16484&gt;=Instellingen!$B$6,$A16484&lt;Instellingen!$B$7),1,0)</f>
        <v/>
      </c>
      <c r="E16484" s="15">
        <f>COUNTIF(tData[BezoekStart],"&lt;"&amp;($A16484+1/24))-COUNTIF(tData[BezoekEind],"&lt;="&amp;$A16484)</f>
        <v/>
      </c>
      <c r="F16484" s="15">
        <f>COUNTIF(tData[BezoekLangStart],"&lt;"&amp;($A16484+1/24))-COUNTIF(tData[BezoekLangEind],"&lt;="&amp;$A16484)</f>
        <v/>
      </c>
      <c r="G16484" s="15">
        <f>IF($D16484=1,$B16484*100+$C16484,-1)</f>
        <v/>
      </c>
      <c r="H16484" s="15">
        <f>IF($D16484=1,$B16484,-1)</f>
        <v/>
      </c>
      <c r="I16484" s="15">
        <f>IF($D16484=1,$C16484,-1)</f>
        <v/>
      </c>
    </row>
    <row r="16485">
      <c r="A16485" s="33" t="n">
        <v>45978.75</v>
      </c>
      <c r="B16485" s="15">
        <f>WEEKDAY($A16485,2)</f>
        <v/>
      </c>
      <c r="C16485" s="15">
        <f>HOUR($A16485)</f>
        <v/>
      </c>
      <c r="D16485" s="15">
        <f>IF(AND($A16485&gt;=Instellingen!$B$6,$A16485&lt;Instellingen!$B$7),1,0)</f>
        <v/>
      </c>
      <c r="E16485" s="15">
        <f>COUNTIF(tData[BezoekStart],"&lt;"&amp;($A16485+1/24))-COUNTIF(tData[BezoekEind],"&lt;="&amp;$A16485)</f>
        <v/>
      </c>
      <c r="F16485" s="15">
        <f>COUNTIF(tData[BezoekLangStart],"&lt;"&amp;($A16485+1/24))-COUNTIF(tData[BezoekLangEind],"&lt;="&amp;$A16485)</f>
        <v/>
      </c>
      <c r="G16485" s="15">
        <f>IF($D16485=1,$B16485*100+$C16485,-1)</f>
        <v/>
      </c>
      <c r="H16485" s="15">
        <f>IF($D16485=1,$B16485,-1)</f>
        <v/>
      </c>
      <c r="I16485" s="15">
        <f>IF($D16485=1,$C16485,-1)</f>
        <v/>
      </c>
    </row>
    <row r="16486">
      <c r="A16486" s="33" t="n">
        <v>45978.79166666666</v>
      </c>
      <c r="B16486" s="15">
        <f>WEEKDAY($A16486,2)</f>
        <v/>
      </c>
      <c r="C16486" s="15">
        <f>HOUR($A16486)</f>
        <v/>
      </c>
      <c r="D16486" s="15">
        <f>IF(AND($A16486&gt;=Instellingen!$B$6,$A16486&lt;Instellingen!$B$7),1,0)</f>
        <v/>
      </c>
      <c r="E16486" s="15">
        <f>COUNTIF(tData[BezoekStart],"&lt;"&amp;($A16486+1/24))-COUNTIF(tData[BezoekEind],"&lt;="&amp;$A16486)</f>
        <v/>
      </c>
      <c r="F16486" s="15">
        <f>COUNTIF(tData[BezoekLangStart],"&lt;"&amp;($A16486+1/24))-COUNTIF(tData[BezoekLangEind],"&lt;="&amp;$A16486)</f>
        <v/>
      </c>
      <c r="G16486" s="15">
        <f>IF($D16486=1,$B16486*100+$C16486,-1)</f>
        <v/>
      </c>
      <c r="H16486" s="15">
        <f>IF($D16486=1,$B16486,-1)</f>
        <v/>
      </c>
      <c r="I16486" s="15">
        <f>IF($D16486=1,$C16486,-1)</f>
        <v/>
      </c>
    </row>
    <row r="16487">
      <c r="A16487" s="33" t="n">
        <v>45978.83333333334</v>
      </c>
      <c r="B16487" s="15">
        <f>WEEKDAY($A16487,2)</f>
        <v/>
      </c>
      <c r="C16487" s="15">
        <f>HOUR($A16487)</f>
        <v/>
      </c>
      <c r="D16487" s="15">
        <f>IF(AND($A16487&gt;=Instellingen!$B$6,$A16487&lt;Instellingen!$B$7),1,0)</f>
        <v/>
      </c>
      <c r="E16487" s="15">
        <f>COUNTIF(tData[BezoekStart],"&lt;"&amp;($A16487+1/24))-COUNTIF(tData[BezoekEind],"&lt;="&amp;$A16487)</f>
        <v/>
      </c>
      <c r="F16487" s="15">
        <f>COUNTIF(tData[BezoekLangStart],"&lt;"&amp;($A16487+1/24))-COUNTIF(tData[BezoekLangEind],"&lt;="&amp;$A16487)</f>
        <v/>
      </c>
      <c r="G16487" s="15">
        <f>IF($D16487=1,$B16487*100+$C16487,-1)</f>
        <v/>
      </c>
      <c r="H16487" s="15">
        <f>IF($D16487=1,$B16487,-1)</f>
        <v/>
      </c>
      <c r="I16487" s="15">
        <f>IF($D16487=1,$C16487,-1)</f>
        <v/>
      </c>
    </row>
    <row r="16488">
      <c r="A16488" s="33" t="n">
        <v>45978.875</v>
      </c>
      <c r="B16488" s="15">
        <f>WEEKDAY($A16488,2)</f>
        <v/>
      </c>
      <c r="C16488" s="15">
        <f>HOUR($A16488)</f>
        <v/>
      </c>
      <c r="D16488" s="15">
        <f>IF(AND($A16488&gt;=Instellingen!$B$6,$A16488&lt;Instellingen!$B$7),1,0)</f>
        <v/>
      </c>
      <c r="E16488" s="15">
        <f>COUNTIF(tData[BezoekStart],"&lt;"&amp;($A16488+1/24))-COUNTIF(tData[BezoekEind],"&lt;="&amp;$A16488)</f>
        <v/>
      </c>
      <c r="F16488" s="15">
        <f>COUNTIF(tData[BezoekLangStart],"&lt;"&amp;($A16488+1/24))-COUNTIF(tData[BezoekLangEind],"&lt;="&amp;$A16488)</f>
        <v/>
      </c>
      <c r="G16488" s="15">
        <f>IF($D16488=1,$B16488*100+$C16488,-1)</f>
        <v/>
      </c>
      <c r="H16488" s="15">
        <f>IF($D16488=1,$B16488,-1)</f>
        <v/>
      </c>
      <c r="I16488" s="15">
        <f>IF($D16488=1,$C16488,-1)</f>
        <v/>
      </c>
    </row>
    <row r="16489">
      <c r="A16489" s="33" t="n">
        <v>45978.91666666666</v>
      </c>
      <c r="B16489" s="15">
        <f>WEEKDAY($A16489,2)</f>
        <v/>
      </c>
      <c r="C16489" s="15">
        <f>HOUR($A16489)</f>
        <v/>
      </c>
      <c r="D16489" s="15">
        <f>IF(AND($A16489&gt;=Instellingen!$B$6,$A16489&lt;Instellingen!$B$7),1,0)</f>
        <v/>
      </c>
      <c r="E16489" s="15">
        <f>COUNTIF(tData[BezoekStart],"&lt;"&amp;($A16489+1/24))-COUNTIF(tData[BezoekEind],"&lt;="&amp;$A16489)</f>
        <v/>
      </c>
      <c r="F16489" s="15">
        <f>COUNTIF(tData[BezoekLangStart],"&lt;"&amp;($A16489+1/24))-COUNTIF(tData[BezoekLangEind],"&lt;="&amp;$A16489)</f>
        <v/>
      </c>
      <c r="G16489" s="15">
        <f>IF($D16489=1,$B16489*100+$C16489,-1)</f>
        <v/>
      </c>
      <c r="H16489" s="15">
        <f>IF($D16489=1,$B16489,-1)</f>
        <v/>
      </c>
      <c r="I16489" s="15">
        <f>IF($D16489=1,$C16489,-1)</f>
        <v/>
      </c>
    </row>
    <row r="16490">
      <c r="A16490" s="33" t="n">
        <v>45978.95833333334</v>
      </c>
      <c r="B16490" s="15">
        <f>WEEKDAY($A16490,2)</f>
        <v/>
      </c>
      <c r="C16490" s="15">
        <f>HOUR($A16490)</f>
        <v/>
      </c>
      <c r="D16490" s="15">
        <f>IF(AND($A16490&gt;=Instellingen!$B$6,$A16490&lt;Instellingen!$B$7),1,0)</f>
        <v/>
      </c>
      <c r="E16490" s="15">
        <f>COUNTIF(tData[BezoekStart],"&lt;"&amp;($A16490+1/24))-COUNTIF(tData[BezoekEind],"&lt;="&amp;$A16490)</f>
        <v/>
      </c>
      <c r="F16490" s="15">
        <f>COUNTIF(tData[BezoekLangStart],"&lt;"&amp;($A16490+1/24))-COUNTIF(tData[BezoekLangEind],"&lt;="&amp;$A16490)</f>
        <v/>
      </c>
      <c r="G16490" s="15">
        <f>IF($D16490=1,$B16490*100+$C16490,-1)</f>
        <v/>
      </c>
      <c r="H16490" s="15">
        <f>IF($D16490=1,$B16490,-1)</f>
        <v/>
      </c>
      <c r="I16490" s="15">
        <f>IF($D16490=1,$C16490,-1)</f>
        <v/>
      </c>
    </row>
    <row r="16491">
      <c r="A16491" s="33" t="n">
        <v>45979</v>
      </c>
      <c r="B16491" s="15">
        <f>WEEKDAY($A16491,2)</f>
        <v/>
      </c>
      <c r="C16491" s="15">
        <f>HOUR($A16491)</f>
        <v/>
      </c>
      <c r="D16491" s="15">
        <f>IF(AND($A16491&gt;=Instellingen!$B$6,$A16491&lt;Instellingen!$B$7),1,0)</f>
        <v/>
      </c>
      <c r="E16491" s="15">
        <f>COUNTIF(tData[BezoekStart],"&lt;"&amp;($A16491+1/24))-COUNTIF(tData[BezoekEind],"&lt;="&amp;$A16491)</f>
        <v/>
      </c>
      <c r="F16491" s="15">
        <f>COUNTIF(tData[BezoekLangStart],"&lt;"&amp;($A16491+1/24))-COUNTIF(tData[BezoekLangEind],"&lt;="&amp;$A16491)</f>
        <v/>
      </c>
      <c r="G16491" s="15">
        <f>IF($D16491=1,$B16491*100+$C16491,-1)</f>
        <v/>
      </c>
      <c r="H16491" s="15">
        <f>IF($D16491=1,$B16491,-1)</f>
        <v/>
      </c>
      <c r="I16491" s="15">
        <f>IF($D16491=1,$C16491,-1)</f>
        <v/>
      </c>
    </row>
    <row r="16492">
      <c r="A16492" s="33" t="n">
        <v>45979.04166666666</v>
      </c>
      <c r="B16492" s="15">
        <f>WEEKDAY($A16492,2)</f>
        <v/>
      </c>
      <c r="C16492" s="15">
        <f>HOUR($A16492)</f>
        <v/>
      </c>
      <c r="D16492" s="15">
        <f>IF(AND($A16492&gt;=Instellingen!$B$6,$A16492&lt;Instellingen!$B$7),1,0)</f>
        <v/>
      </c>
      <c r="E16492" s="15">
        <f>COUNTIF(tData[BezoekStart],"&lt;"&amp;($A16492+1/24))-COUNTIF(tData[BezoekEind],"&lt;="&amp;$A16492)</f>
        <v/>
      </c>
      <c r="F16492" s="15">
        <f>COUNTIF(tData[BezoekLangStart],"&lt;"&amp;($A16492+1/24))-COUNTIF(tData[BezoekLangEind],"&lt;="&amp;$A16492)</f>
        <v/>
      </c>
      <c r="G16492" s="15">
        <f>IF($D16492=1,$B16492*100+$C16492,-1)</f>
        <v/>
      </c>
      <c r="H16492" s="15">
        <f>IF($D16492=1,$B16492,-1)</f>
        <v/>
      </c>
      <c r="I16492" s="15">
        <f>IF($D16492=1,$C16492,-1)</f>
        <v/>
      </c>
    </row>
    <row r="16493">
      <c r="A16493" s="33" t="n">
        <v>45979.08333333334</v>
      </c>
      <c r="B16493" s="15">
        <f>WEEKDAY($A16493,2)</f>
        <v/>
      </c>
      <c r="C16493" s="15">
        <f>HOUR($A16493)</f>
        <v/>
      </c>
      <c r="D16493" s="15">
        <f>IF(AND($A16493&gt;=Instellingen!$B$6,$A16493&lt;Instellingen!$B$7),1,0)</f>
        <v/>
      </c>
      <c r="E16493" s="15">
        <f>COUNTIF(tData[BezoekStart],"&lt;"&amp;($A16493+1/24))-COUNTIF(tData[BezoekEind],"&lt;="&amp;$A16493)</f>
        <v/>
      </c>
      <c r="F16493" s="15">
        <f>COUNTIF(tData[BezoekLangStart],"&lt;"&amp;($A16493+1/24))-COUNTIF(tData[BezoekLangEind],"&lt;="&amp;$A16493)</f>
        <v/>
      </c>
      <c r="G16493" s="15">
        <f>IF($D16493=1,$B16493*100+$C16493,-1)</f>
        <v/>
      </c>
      <c r="H16493" s="15">
        <f>IF($D16493=1,$B16493,-1)</f>
        <v/>
      </c>
      <c r="I16493" s="15">
        <f>IF($D16493=1,$C16493,-1)</f>
        <v/>
      </c>
    </row>
    <row r="16494">
      <c r="A16494" s="33" t="n">
        <v>45979.125</v>
      </c>
      <c r="B16494" s="15">
        <f>WEEKDAY($A16494,2)</f>
        <v/>
      </c>
      <c r="C16494" s="15">
        <f>HOUR($A16494)</f>
        <v/>
      </c>
      <c r="D16494" s="15">
        <f>IF(AND($A16494&gt;=Instellingen!$B$6,$A16494&lt;Instellingen!$B$7),1,0)</f>
        <v/>
      </c>
      <c r="E16494" s="15">
        <f>COUNTIF(tData[BezoekStart],"&lt;"&amp;($A16494+1/24))-COUNTIF(tData[BezoekEind],"&lt;="&amp;$A16494)</f>
        <v/>
      </c>
      <c r="F16494" s="15">
        <f>COUNTIF(tData[BezoekLangStart],"&lt;"&amp;($A16494+1/24))-COUNTIF(tData[BezoekLangEind],"&lt;="&amp;$A16494)</f>
        <v/>
      </c>
      <c r="G16494" s="15">
        <f>IF($D16494=1,$B16494*100+$C16494,-1)</f>
        <v/>
      </c>
      <c r="H16494" s="15">
        <f>IF($D16494=1,$B16494,-1)</f>
        <v/>
      </c>
      <c r="I16494" s="15">
        <f>IF($D16494=1,$C16494,-1)</f>
        <v/>
      </c>
    </row>
    <row r="16495">
      <c r="A16495" s="33" t="n">
        <v>45979.16666666666</v>
      </c>
      <c r="B16495" s="15">
        <f>WEEKDAY($A16495,2)</f>
        <v/>
      </c>
      <c r="C16495" s="15">
        <f>HOUR($A16495)</f>
        <v/>
      </c>
      <c r="D16495" s="15">
        <f>IF(AND($A16495&gt;=Instellingen!$B$6,$A16495&lt;Instellingen!$B$7),1,0)</f>
        <v/>
      </c>
      <c r="E16495" s="15">
        <f>COUNTIF(tData[BezoekStart],"&lt;"&amp;($A16495+1/24))-COUNTIF(tData[BezoekEind],"&lt;="&amp;$A16495)</f>
        <v/>
      </c>
      <c r="F16495" s="15">
        <f>COUNTIF(tData[BezoekLangStart],"&lt;"&amp;($A16495+1/24))-COUNTIF(tData[BezoekLangEind],"&lt;="&amp;$A16495)</f>
        <v/>
      </c>
      <c r="G16495" s="15">
        <f>IF($D16495=1,$B16495*100+$C16495,-1)</f>
        <v/>
      </c>
      <c r="H16495" s="15">
        <f>IF($D16495=1,$B16495,-1)</f>
        <v/>
      </c>
      <c r="I16495" s="15">
        <f>IF($D16495=1,$C16495,-1)</f>
        <v/>
      </c>
    </row>
    <row r="16496">
      <c r="A16496" s="33" t="n">
        <v>45979.20833333334</v>
      </c>
      <c r="B16496" s="15">
        <f>WEEKDAY($A16496,2)</f>
        <v/>
      </c>
      <c r="C16496" s="15">
        <f>HOUR($A16496)</f>
        <v/>
      </c>
      <c r="D16496" s="15">
        <f>IF(AND($A16496&gt;=Instellingen!$B$6,$A16496&lt;Instellingen!$B$7),1,0)</f>
        <v/>
      </c>
      <c r="E16496" s="15">
        <f>COUNTIF(tData[BezoekStart],"&lt;"&amp;($A16496+1/24))-COUNTIF(tData[BezoekEind],"&lt;="&amp;$A16496)</f>
        <v/>
      </c>
      <c r="F16496" s="15">
        <f>COUNTIF(tData[BezoekLangStart],"&lt;"&amp;($A16496+1/24))-COUNTIF(tData[BezoekLangEind],"&lt;="&amp;$A16496)</f>
        <v/>
      </c>
      <c r="G16496" s="15">
        <f>IF($D16496=1,$B16496*100+$C16496,-1)</f>
        <v/>
      </c>
      <c r="H16496" s="15">
        <f>IF($D16496=1,$B16496,-1)</f>
        <v/>
      </c>
      <c r="I16496" s="15">
        <f>IF($D16496=1,$C16496,-1)</f>
        <v/>
      </c>
    </row>
    <row r="16497">
      <c r="A16497" s="33" t="n">
        <v>45979.25</v>
      </c>
      <c r="B16497" s="15">
        <f>WEEKDAY($A16497,2)</f>
        <v/>
      </c>
      <c r="C16497" s="15">
        <f>HOUR($A16497)</f>
        <v/>
      </c>
      <c r="D16497" s="15">
        <f>IF(AND($A16497&gt;=Instellingen!$B$6,$A16497&lt;Instellingen!$B$7),1,0)</f>
        <v/>
      </c>
      <c r="E16497" s="15">
        <f>COUNTIF(tData[BezoekStart],"&lt;"&amp;($A16497+1/24))-COUNTIF(tData[BezoekEind],"&lt;="&amp;$A16497)</f>
        <v/>
      </c>
      <c r="F16497" s="15">
        <f>COUNTIF(tData[BezoekLangStart],"&lt;"&amp;($A16497+1/24))-COUNTIF(tData[BezoekLangEind],"&lt;="&amp;$A16497)</f>
        <v/>
      </c>
      <c r="G16497" s="15">
        <f>IF($D16497=1,$B16497*100+$C16497,-1)</f>
        <v/>
      </c>
      <c r="H16497" s="15">
        <f>IF($D16497=1,$B16497,-1)</f>
        <v/>
      </c>
      <c r="I16497" s="15">
        <f>IF($D16497=1,$C16497,-1)</f>
        <v/>
      </c>
    </row>
    <row r="16498">
      <c r="A16498" s="33" t="n">
        <v>45979.29166666666</v>
      </c>
      <c r="B16498" s="15">
        <f>WEEKDAY($A16498,2)</f>
        <v/>
      </c>
      <c r="C16498" s="15">
        <f>HOUR($A16498)</f>
        <v/>
      </c>
      <c r="D16498" s="15">
        <f>IF(AND($A16498&gt;=Instellingen!$B$6,$A16498&lt;Instellingen!$B$7),1,0)</f>
        <v/>
      </c>
      <c r="E16498" s="15">
        <f>COUNTIF(tData[BezoekStart],"&lt;"&amp;($A16498+1/24))-COUNTIF(tData[BezoekEind],"&lt;="&amp;$A16498)</f>
        <v/>
      </c>
      <c r="F16498" s="15">
        <f>COUNTIF(tData[BezoekLangStart],"&lt;"&amp;($A16498+1/24))-COUNTIF(tData[BezoekLangEind],"&lt;="&amp;$A16498)</f>
        <v/>
      </c>
      <c r="G16498" s="15">
        <f>IF($D16498=1,$B16498*100+$C16498,-1)</f>
        <v/>
      </c>
      <c r="H16498" s="15">
        <f>IF($D16498=1,$B16498,-1)</f>
        <v/>
      </c>
      <c r="I16498" s="15">
        <f>IF($D16498=1,$C16498,-1)</f>
        <v/>
      </c>
    </row>
    <row r="16499">
      <c r="A16499" s="33" t="n">
        <v>45979.33333333334</v>
      </c>
      <c r="B16499" s="15">
        <f>WEEKDAY($A16499,2)</f>
        <v/>
      </c>
      <c r="C16499" s="15">
        <f>HOUR($A16499)</f>
        <v/>
      </c>
      <c r="D16499" s="15">
        <f>IF(AND($A16499&gt;=Instellingen!$B$6,$A16499&lt;Instellingen!$B$7),1,0)</f>
        <v/>
      </c>
      <c r="E16499" s="15">
        <f>COUNTIF(tData[BezoekStart],"&lt;"&amp;($A16499+1/24))-COUNTIF(tData[BezoekEind],"&lt;="&amp;$A16499)</f>
        <v/>
      </c>
      <c r="F16499" s="15">
        <f>COUNTIF(tData[BezoekLangStart],"&lt;"&amp;($A16499+1/24))-COUNTIF(tData[BezoekLangEind],"&lt;="&amp;$A16499)</f>
        <v/>
      </c>
      <c r="G16499" s="15">
        <f>IF($D16499=1,$B16499*100+$C16499,-1)</f>
        <v/>
      </c>
      <c r="H16499" s="15">
        <f>IF($D16499=1,$B16499,-1)</f>
        <v/>
      </c>
      <c r="I16499" s="15">
        <f>IF($D16499=1,$C16499,-1)</f>
        <v/>
      </c>
    </row>
    <row r="16500">
      <c r="A16500" s="33" t="n">
        <v>45979.375</v>
      </c>
      <c r="B16500" s="15">
        <f>WEEKDAY($A16500,2)</f>
        <v/>
      </c>
      <c r="C16500" s="15">
        <f>HOUR($A16500)</f>
        <v/>
      </c>
      <c r="D16500" s="15">
        <f>IF(AND($A16500&gt;=Instellingen!$B$6,$A16500&lt;Instellingen!$B$7),1,0)</f>
        <v/>
      </c>
      <c r="E16500" s="15">
        <f>COUNTIF(tData[BezoekStart],"&lt;"&amp;($A16500+1/24))-COUNTIF(tData[BezoekEind],"&lt;="&amp;$A16500)</f>
        <v/>
      </c>
      <c r="F16500" s="15">
        <f>COUNTIF(tData[BezoekLangStart],"&lt;"&amp;($A16500+1/24))-COUNTIF(tData[BezoekLangEind],"&lt;="&amp;$A16500)</f>
        <v/>
      </c>
      <c r="G16500" s="15">
        <f>IF($D16500=1,$B16500*100+$C16500,-1)</f>
        <v/>
      </c>
      <c r="H16500" s="15">
        <f>IF($D16500=1,$B16500,-1)</f>
        <v/>
      </c>
      <c r="I16500" s="15">
        <f>IF($D16500=1,$C16500,-1)</f>
        <v/>
      </c>
    </row>
    <row r="16501">
      <c r="A16501" s="33" t="n">
        <v>45979.41666666666</v>
      </c>
      <c r="B16501" s="15">
        <f>WEEKDAY($A16501,2)</f>
        <v/>
      </c>
      <c r="C16501" s="15">
        <f>HOUR($A16501)</f>
        <v/>
      </c>
      <c r="D16501" s="15">
        <f>IF(AND($A16501&gt;=Instellingen!$B$6,$A16501&lt;Instellingen!$B$7),1,0)</f>
        <v/>
      </c>
      <c r="E16501" s="15">
        <f>COUNTIF(tData[BezoekStart],"&lt;"&amp;($A16501+1/24))-COUNTIF(tData[BezoekEind],"&lt;="&amp;$A16501)</f>
        <v/>
      </c>
      <c r="F16501" s="15">
        <f>COUNTIF(tData[BezoekLangStart],"&lt;"&amp;($A16501+1/24))-COUNTIF(tData[BezoekLangEind],"&lt;="&amp;$A16501)</f>
        <v/>
      </c>
      <c r="G16501" s="15">
        <f>IF($D16501=1,$B16501*100+$C16501,-1)</f>
        <v/>
      </c>
      <c r="H16501" s="15">
        <f>IF($D16501=1,$B16501,-1)</f>
        <v/>
      </c>
      <c r="I16501" s="15">
        <f>IF($D16501=1,$C16501,-1)</f>
        <v/>
      </c>
    </row>
    <row r="16502">
      <c r="A16502" s="33" t="n">
        <v>45979.45833333334</v>
      </c>
      <c r="B16502" s="15">
        <f>WEEKDAY($A16502,2)</f>
        <v/>
      </c>
      <c r="C16502" s="15">
        <f>HOUR($A16502)</f>
        <v/>
      </c>
      <c r="D16502" s="15">
        <f>IF(AND($A16502&gt;=Instellingen!$B$6,$A16502&lt;Instellingen!$B$7),1,0)</f>
        <v/>
      </c>
      <c r="E16502" s="15">
        <f>COUNTIF(tData[BezoekStart],"&lt;"&amp;($A16502+1/24))-COUNTIF(tData[BezoekEind],"&lt;="&amp;$A16502)</f>
        <v/>
      </c>
      <c r="F16502" s="15">
        <f>COUNTIF(tData[BezoekLangStart],"&lt;"&amp;($A16502+1/24))-COUNTIF(tData[BezoekLangEind],"&lt;="&amp;$A16502)</f>
        <v/>
      </c>
      <c r="G16502" s="15">
        <f>IF($D16502=1,$B16502*100+$C16502,-1)</f>
        <v/>
      </c>
      <c r="H16502" s="15">
        <f>IF($D16502=1,$B16502,-1)</f>
        <v/>
      </c>
      <c r="I16502" s="15">
        <f>IF($D16502=1,$C16502,-1)</f>
        <v/>
      </c>
    </row>
    <row r="16503">
      <c r="A16503" s="33" t="n">
        <v>45979.5</v>
      </c>
      <c r="B16503" s="15">
        <f>WEEKDAY($A16503,2)</f>
        <v/>
      </c>
      <c r="C16503" s="15">
        <f>HOUR($A16503)</f>
        <v/>
      </c>
      <c r="D16503" s="15">
        <f>IF(AND($A16503&gt;=Instellingen!$B$6,$A16503&lt;Instellingen!$B$7),1,0)</f>
        <v/>
      </c>
      <c r="E16503" s="15">
        <f>COUNTIF(tData[BezoekStart],"&lt;"&amp;($A16503+1/24))-COUNTIF(tData[BezoekEind],"&lt;="&amp;$A16503)</f>
        <v/>
      </c>
      <c r="F16503" s="15">
        <f>COUNTIF(tData[BezoekLangStart],"&lt;"&amp;($A16503+1/24))-COUNTIF(tData[BezoekLangEind],"&lt;="&amp;$A16503)</f>
        <v/>
      </c>
      <c r="G16503" s="15">
        <f>IF($D16503=1,$B16503*100+$C16503,-1)</f>
        <v/>
      </c>
      <c r="H16503" s="15">
        <f>IF($D16503=1,$B16503,-1)</f>
        <v/>
      </c>
      <c r="I16503" s="15">
        <f>IF($D16503=1,$C16503,-1)</f>
        <v/>
      </c>
    </row>
    <row r="16504">
      <c r="A16504" s="33" t="n">
        <v>45979.54166666666</v>
      </c>
      <c r="B16504" s="15">
        <f>WEEKDAY($A16504,2)</f>
        <v/>
      </c>
      <c r="C16504" s="15">
        <f>HOUR($A16504)</f>
        <v/>
      </c>
      <c r="D16504" s="15">
        <f>IF(AND($A16504&gt;=Instellingen!$B$6,$A16504&lt;Instellingen!$B$7),1,0)</f>
        <v/>
      </c>
      <c r="E16504" s="15">
        <f>COUNTIF(tData[BezoekStart],"&lt;"&amp;($A16504+1/24))-COUNTIF(tData[BezoekEind],"&lt;="&amp;$A16504)</f>
        <v/>
      </c>
      <c r="F16504" s="15">
        <f>COUNTIF(tData[BezoekLangStart],"&lt;"&amp;($A16504+1/24))-COUNTIF(tData[BezoekLangEind],"&lt;="&amp;$A16504)</f>
        <v/>
      </c>
      <c r="G16504" s="15">
        <f>IF($D16504=1,$B16504*100+$C16504,-1)</f>
        <v/>
      </c>
      <c r="H16504" s="15">
        <f>IF($D16504=1,$B16504,-1)</f>
        <v/>
      </c>
      <c r="I16504" s="15">
        <f>IF($D16504=1,$C16504,-1)</f>
        <v/>
      </c>
    </row>
    <row r="16505">
      <c r="A16505" s="33" t="n">
        <v>45979.58333333334</v>
      </c>
      <c r="B16505" s="15">
        <f>WEEKDAY($A16505,2)</f>
        <v/>
      </c>
      <c r="C16505" s="15">
        <f>HOUR($A16505)</f>
        <v/>
      </c>
      <c r="D16505" s="15">
        <f>IF(AND($A16505&gt;=Instellingen!$B$6,$A16505&lt;Instellingen!$B$7),1,0)</f>
        <v/>
      </c>
      <c r="E16505" s="15">
        <f>COUNTIF(tData[BezoekStart],"&lt;"&amp;($A16505+1/24))-COUNTIF(tData[BezoekEind],"&lt;="&amp;$A16505)</f>
        <v/>
      </c>
      <c r="F16505" s="15">
        <f>COUNTIF(tData[BezoekLangStart],"&lt;"&amp;($A16505+1/24))-COUNTIF(tData[BezoekLangEind],"&lt;="&amp;$A16505)</f>
        <v/>
      </c>
      <c r="G16505" s="15">
        <f>IF($D16505=1,$B16505*100+$C16505,-1)</f>
        <v/>
      </c>
      <c r="H16505" s="15">
        <f>IF($D16505=1,$B16505,-1)</f>
        <v/>
      </c>
      <c r="I16505" s="15">
        <f>IF($D16505=1,$C16505,-1)</f>
        <v/>
      </c>
    </row>
    <row r="16506">
      <c r="A16506" s="33" t="n">
        <v>45979.625</v>
      </c>
      <c r="B16506" s="15">
        <f>WEEKDAY($A16506,2)</f>
        <v/>
      </c>
      <c r="C16506" s="15">
        <f>HOUR($A16506)</f>
        <v/>
      </c>
      <c r="D16506" s="15">
        <f>IF(AND($A16506&gt;=Instellingen!$B$6,$A16506&lt;Instellingen!$B$7),1,0)</f>
        <v/>
      </c>
      <c r="E16506" s="15">
        <f>COUNTIF(tData[BezoekStart],"&lt;"&amp;($A16506+1/24))-COUNTIF(tData[BezoekEind],"&lt;="&amp;$A16506)</f>
        <v/>
      </c>
      <c r="F16506" s="15">
        <f>COUNTIF(tData[BezoekLangStart],"&lt;"&amp;($A16506+1/24))-COUNTIF(tData[BezoekLangEind],"&lt;="&amp;$A16506)</f>
        <v/>
      </c>
      <c r="G16506" s="15">
        <f>IF($D16506=1,$B16506*100+$C16506,-1)</f>
        <v/>
      </c>
      <c r="H16506" s="15">
        <f>IF($D16506=1,$B16506,-1)</f>
        <v/>
      </c>
      <c r="I16506" s="15">
        <f>IF($D16506=1,$C16506,-1)</f>
        <v/>
      </c>
    </row>
    <row r="16507">
      <c r="A16507" s="33" t="n">
        <v>45979.66666666666</v>
      </c>
      <c r="B16507" s="15">
        <f>WEEKDAY($A16507,2)</f>
        <v/>
      </c>
      <c r="C16507" s="15">
        <f>HOUR($A16507)</f>
        <v/>
      </c>
      <c r="D16507" s="15">
        <f>IF(AND($A16507&gt;=Instellingen!$B$6,$A16507&lt;Instellingen!$B$7),1,0)</f>
        <v/>
      </c>
      <c r="E16507" s="15">
        <f>COUNTIF(tData[BezoekStart],"&lt;"&amp;($A16507+1/24))-COUNTIF(tData[BezoekEind],"&lt;="&amp;$A16507)</f>
        <v/>
      </c>
      <c r="F16507" s="15">
        <f>COUNTIF(tData[BezoekLangStart],"&lt;"&amp;($A16507+1/24))-COUNTIF(tData[BezoekLangEind],"&lt;="&amp;$A16507)</f>
        <v/>
      </c>
      <c r="G16507" s="15">
        <f>IF($D16507=1,$B16507*100+$C16507,-1)</f>
        <v/>
      </c>
      <c r="H16507" s="15">
        <f>IF($D16507=1,$B16507,-1)</f>
        <v/>
      </c>
      <c r="I16507" s="15">
        <f>IF($D16507=1,$C16507,-1)</f>
        <v/>
      </c>
    </row>
    <row r="16508">
      <c r="A16508" s="33" t="n">
        <v>45979.70833333334</v>
      </c>
      <c r="B16508" s="15">
        <f>WEEKDAY($A16508,2)</f>
        <v/>
      </c>
      <c r="C16508" s="15">
        <f>HOUR($A16508)</f>
        <v/>
      </c>
      <c r="D16508" s="15">
        <f>IF(AND($A16508&gt;=Instellingen!$B$6,$A16508&lt;Instellingen!$B$7),1,0)</f>
        <v/>
      </c>
      <c r="E16508" s="15">
        <f>COUNTIF(tData[BezoekStart],"&lt;"&amp;($A16508+1/24))-COUNTIF(tData[BezoekEind],"&lt;="&amp;$A16508)</f>
        <v/>
      </c>
      <c r="F16508" s="15">
        <f>COUNTIF(tData[BezoekLangStart],"&lt;"&amp;($A16508+1/24))-COUNTIF(tData[BezoekLangEind],"&lt;="&amp;$A16508)</f>
        <v/>
      </c>
      <c r="G16508" s="15">
        <f>IF($D16508=1,$B16508*100+$C16508,-1)</f>
        <v/>
      </c>
      <c r="H16508" s="15">
        <f>IF($D16508=1,$B16508,-1)</f>
        <v/>
      </c>
      <c r="I16508" s="15">
        <f>IF($D16508=1,$C16508,-1)</f>
        <v/>
      </c>
    </row>
    <row r="16509">
      <c r="A16509" s="33" t="n">
        <v>45979.75</v>
      </c>
      <c r="B16509" s="15">
        <f>WEEKDAY($A16509,2)</f>
        <v/>
      </c>
      <c r="C16509" s="15">
        <f>HOUR($A16509)</f>
        <v/>
      </c>
      <c r="D16509" s="15">
        <f>IF(AND($A16509&gt;=Instellingen!$B$6,$A16509&lt;Instellingen!$B$7),1,0)</f>
        <v/>
      </c>
      <c r="E16509" s="15">
        <f>COUNTIF(tData[BezoekStart],"&lt;"&amp;($A16509+1/24))-COUNTIF(tData[BezoekEind],"&lt;="&amp;$A16509)</f>
        <v/>
      </c>
      <c r="F16509" s="15">
        <f>COUNTIF(tData[BezoekLangStart],"&lt;"&amp;($A16509+1/24))-COUNTIF(tData[BezoekLangEind],"&lt;="&amp;$A16509)</f>
        <v/>
      </c>
      <c r="G16509" s="15">
        <f>IF($D16509=1,$B16509*100+$C16509,-1)</f>
        <v/>
      </c>
      <c r="H16509" s="15">
        <f>IF($D16509=1,$B16509,-1)</f>
        <v/>
      </c>
      <c r="I16509" s="15">
        <f>IF($D16509=1,$C16509,-1)</f>
        <v/>
      </c>
    </row>
    <row r="16510">
      <c r="A16510" s="33" t="n">
        <v>45979.79166666666</v>
      </c>
      <c r="B16510" s="15">
        <f>WEEKDAY($A16510,2)</f>
        <v/>
      </c>
      <c r="C16510" s="15">
        <f>HOUR($A16510)</f>
        <v/>
      </c>
      <c r="D16510" s="15">
        <f>IF(AND($A16510&gt;=Instellingen!$B$6,$A16510&lt;Instellingen!$B$7),1,0)</f>
        <v/>
      </c>
      <c r="E16510" s="15">
        <f>COUNTIF(tData[BezoekStart],"&lt;"&amp;($A16510+1/24))-COUNTIF(tData[BezoekEind],"&lt;="&amp;$A16510)</f>
        <v/>
      </c>
      <c r="F16510" s="15">
        <f>COUNTIF(tData[BezoekLangStart],"&lt;"&amp;($A16510+1/24))-COUNTIF(tData[BezoekLangEind],"&lt;="&amp;$A16510)</f>
        <v/>
      </c>
      <c r="G16510" s="15">
        <f>IF($D16510=1,$B16510*100+$C16510,-1)</f>
        <v/>
      </c>
      <c r="H16510" s="15">
        <f>IF($D16510=1,$B16510,-1)</f>
        <v/>
      </c>
      <c r="I16510" s="15">
        <f>IF($D16510=1,$C16510,-1)</f>
        <v/>
      </c>
    </row>
    <row r="16511">
      <c r="A16511" s="33" t="n">
        <v>45979.83333333334</v>
      </c>
      <c r="B16511" s="15">
        <f>WEEKDAY($A16511,2)</f>
        <v/>
      </c>
      <c r="C16511" s="15">
        <f>HOUR($A16511)</f>
        <v/>
      </c>
      <c r="D16511" s="15">
        <f>IF(AND($A16511&gt;=Instellingen!$B$6,$A16511&lt;Instellingen!$B$7),1,0)</f>
        <v/>
      </c>
      <c r="E16511" s="15">
        <f>COUNTIF(tData[BezoekStart],"&lt;"&amp;($A16511+1/24))-COUNTIF(tData[BezoekEind],"&lt;="&amp;$A16511)</f>
        <v/>
      </c>
      <c r="F16511" s="15">
        <f>COUNTIF(tData[BezoekLangStart],"&lt;"&amp;($A16511+1/24))-COUNTIF(tData[BezoekLangEind],"&lt;="&amp;$A16511)</f>
        <v/>
      </c>
      <c r="G16511" s="15">
        <f>IF($D16511=1,$B16511*100+$C16511,-1)</f>
        <v/>
      </c>
      <c r="H16511" s="15">
        <f>IF($D16511=1,$B16511,-1)</f>
        <v/>
      </c>
      <c r="I16511" s="15">
        <f>IF($D16511=1,$C16511,-1)</f>
        <v/>
      </c>
    </row>
    <row r="16512">
      <c r="A16512" s="33" t="n">
        <v>45979.875</v>
      </c>
      <c r="B16512" s="15">
        <f>WEEKDAY($A16512,2)</f>
        <v/>
      </c>
      <c r="C16512" s="15">
        <f>HOUR($A16512)</f>
        <v/>
      </c>
      <c r="D16512" s="15">
        <f>IF(AND($A16512&gt;=Instellingen!$B$6,$A16512&lt;Instellingen!$B$7),1,0)</f>
        <v/>
      </c>
      <c r="E16512" s="15">
        <f>COUNTIF(tData[BezoekStart],"&lt;"&amp;($A16512+1/24))-COUNTIF(tData[BezoekEind],"&lt;="&amp;$A16512)</f>
        <v/>
      </c>
      <c r="F16512" s="15">
        <f>COUNTIF(tData[BezoekLangStart],"&lt;"&amp;($A16512+1/24))-COUNTIF(tData[BezoekLangEind],"&lt;="&amp;$A16512)</f>
        <v/>
      </c>
      <c r="G16512" s="15">
        <f>IF($D16512=1,$B16512*100+$C16512,-1)</f>
        <v/>
      </c>
      <c r="H16512" s="15">
        <f>IF($D16512=1,$B16512,-1)</f>
        <v/>
      </c>
      <c r="I16512" s="15">
        <f>IF($D16512=1,$C16512,-1)</f>
        <v/>
      </c>
    </row>
    <row r="16513">
      <c r="A16513" s="33" t="n">
        <v>45979.91666666666</v>
      </c>
      <c r="B16513" s="15">
        <f>WEEKDAY($A16513,2)</f>
        <v/>
      </c>
      <c r="C16513" s="15">
        <f>HOUR($A16513)</f>
        <v/>
      </c>
      <c r="D16513" s="15">
        <f>IF(AND($A16513&gt;=Instellingen!$B$6,$A16513&lt;Instellingen!$B$7),1,0)</f>
        <v/>
      </c>
      <c r="E16513" s="15">
        <f>COUNTIF(tData[BezoekStart],"&lt;"&amp;($A16513+1/24))-COUNTIF(tData[BezoekEind],"&lt;="&amp;$A16513)</f>
        <v/>
      </c>
      <c r="F16513" s="15">
        <f>COUNTIF(tData[BezoekLangStart],"&lt;"&amp;($A16513+1/24))-COUNTIF(tData[BezoekLangEind],"&lt;="&amp;$A16513)</f>
        <v/>
      </c>
      <c r="G16513" s="15">
        <f>IF($D16513=1,$B16513*100+$C16513,-1)</f>
        <v/>
      </c>
      <c r="H16513" s="15">
        <f>IF($D16513=1,$B16513,-1)</f>
        <v/>
      </c>
      <c r="I16513" s="15">
        <f>IF($D16513=1,$C16513,-1)</f>
        <v/>
      </c>
    </row>
    <row r="16514">
      <c r="A16514" s="33" t="n">
        <v>45979.95833333334</v>
      </c>
      <c r="B16514" s="15">
        <f>WEEKDAY($A16514,2)</f>
        <v/>
      </c>
      <c r="C16514" s="15">
        <f>HOUR($A16514)</f>
        <v/>
      </c>
      <c r="D16514" s="15">
        <f>IF(AND($A16514&gt;=Instellingen!$B$6,$A16514&lt;Instellingen!$B$7),1,0)</f>
        <v/>
      </c>
      <c r="E16514" s="15">
        <f>COUNTIF(tData[BezoekStart],"&lt;"&amp;($A16514+1/24))-COUNTIF(tData[BezoekEind],"&lt;="&amp;$A16514)</f>
        <v/>
      </c>
      <c r="F16514" s="15">
        <f>COUNTIF(tData[BezoekLangStart],"&lt;"&amp;($A16514+1/24))-COUNTIF(tData[BezoekLangEind],"&lt;="&amp;$A16514)</f>
        <v/>
      </c>
      <c r="G16514" s="15">
        <f>IF($D16514=1,$B16514*100+$C16514,-1)</f>
        <v/>
      </c>
      <c r="H16514" s="15">
        <f>IF($D16514=1,$B16514,-1)</f>
        <v/>
      </c>
      <c r="I16514" s="15">
        <f>IF($D16514=1,$C16514,-1)</f>
        <v/>
      </c>
    </row>
    <row r="16515">
      <c r="A16515" s="33" t="n">
        <v>45980</v>
      </c>
      <c r="B16515" s="15">
        <f>WEEKDAY($A16515,2)</f>
        <v/>
      </c>
      <c r="C16515" s="15">
        <f>HOUR($A16515)</f>
        <v/>
      </c>
      <c r="D16515" s="15">
        <f>IF(AND($A16515&gt;=Instellingen!$B$6,$A16515&lt;Instellingen!$B$7),1,0)</f>
        <v/>
      </c>
      <c r="E16515" s="15">
        <f>COUNTIF(tData[BezoekStart],"&lt;"&amp;($A16515+1/24))-COUNTIF(tData[BezoekEind],"&lt;="&amp;$A16515)</f>
        <v/>
      </c>
      <c r="F16515" s="15">
        <f>COUNTIF(tData[BezoekLangStart],"&lt;"&amp;($A16515+1/24))-COUNTIF(tData[BezoekLangEind],"&lt;="&amp;$A16515)</f>
        <v/>
      </c>
      <c r="G16515" s="15">
        <f>IF($D16515=1,$B16515*100+$C16515,-1)</f>
        <v/>
      </c>
      <c r="H16515" s="15">
        <f>IF($D16515=1,$B16515,-1)</f>
        <v/>
      </c>
      <c r="I16515" s="15">
        <f>IF($D16515=1,$C16515,-1)</f>
        <v/>
      </c>
    </row>
    <row r="16516">
      <c r="A16516" s="33" t="n">
        <v>45980.04166666666</v>
      </c>
      <c r="B16516" s="15">
        <f>WEEKDAY($A16516,2)</f>
        <v/>
      </c>
      <c r="C16516" s="15">
        <f>HOUR($A16516)</f>
        <v/>
      </c>
      <c r="D16516" s="15">
        <f>IF(AND($A16516&gt;=Instellingen!$B$6,$A16516&lt;Instellingen!$B$7),1,0)</f>
        <v/>
      </c>
      <c r="E16516" s="15">
        <f>COUNTIF(tData[BezoekStart],"&lt;"&amp;($A16516+1/24))-COUNTIF(tData[BezoekEind],"&lt;="&amp;$A16516)</f>
        <v/>
      </c>
      <c r="F16516" s="15">
        <f>COUNTIF(tData[BezoekLangStart],"&lt;"&amp;($A16516+1/24))-COUNTIF(tData[BezoekLangEind],"&lt;="&amp;$A16516)</f>
        <v/>
      </c>
      <c r="G16516" s="15">
        <f>IF($D16516=1,$B16516*100+$C16516,-1)</f>
        <v/>
      </c>
      <c r="H16516" s="15">
        <f>IF($D16516=1,$B16516,-1)</f>
        <v/>
      </c>
      <c r="I16516" s="15">
        <f>IF($D16516=1,$C16516,-1)</f>
        <v/>
      </c>
    </row>
    <row r="16517">
      <c r="A16517" s="33" t="n">
        <v>45980.08333333334</v>
      </c>
      <c r="B16517" s="15">
        <f>WEEKDAY($A16517,2)</f>
        <v/>
      </c>
      <c r="C16517" s="15">
        <f>HOUR($A16517)</f>
        <v/>
      </c>
      <c r="D16517" s="15">
        <f>IF(AND($A16517&gt;=Instellingen!$B$6,$A16517&lt;Instellingen!$B$7),1,0)</f>
        <v/>
      </c>
      <c r="E16517" s="15">
        <f>COUNTIF(tData[BezoekStart],"&lt;"&amp;($A16517+1/24))-COUNTIF(tData[BezoekEind],"&lt;="&amp;$A16517)</f>
        <v/>
      </c>
      <c r="F16517" s="15">
        <f>COUNTIF(tData[BezoekLangStart],"&lt;"&amp;($A16517+1/24))-COUNTIF(tData[BezoekLangEind],"&lt;="&amp;$A16517)</f>
        <v/>
      </c>
      <c r="G16517" s="15">
        <f>IF($D16517=1,$B16517*100+$C16517,-1)</f>
        <v/>
      </c>
      <c r="H16517" s="15">
        <f>IF($D16517=1,$B16517,-1)</f>
        <v/>
      </c>
      <c r="I16517" s="15">
        <f>IF($D16517=1,$C16517,-1)</f>
        <v/>
      </c>
    </row>
    <row r="16518">
      <c r="A16518" s="33" t="n">
        <v>45980.125</v>
      </c>
      <c r="B16518" s="15">
        <f>WEEKDAY($A16518,2)</f>
        <v/>
      </c>
      <c r="C16518" s="15">
        <f>HOUR($A16518)</f>
        <v/>
      </c>
      <c r="D16518" s="15">
        <f>IF(AND($A16518&gt;=Instellingen!$B$6,$A16518&lt;Instellingen!$B$7),1,0)</f>
        <v/>
      </c>
      <c r="E16518" s="15">
        <f>COUNTIF(tData[BezoekStart],"&lt;"&amp;($A16518+1/24))-COUNTIF(tData[BezoekEind],"&lt;="&amp;$A16518)</f>
        <v/>
      </c>
      <c r="F16518" s="15">
        <f>COUNTIF(tData[BezoekLangStart],"&lt;"&amp;($A16518+1/24))-COUNTIF(tData[BezoekLangEind],"&lt;="&amp;$A16518)</f>
        <v/>
      </c>
      <c r="G16518" s="15">
        <f>IF($D16518=1,$B16518*100+$C16518,-1)</f>
        <v/>
      </c>
      <c r="H16518" s="15">
        <f>IF($D16518=1,$B16518,-1)</f>
        <v/>
      </c>
      <c r="I16518" s="15">
        <f>IF($D16518=1,$C16518,-1)</f>
        <v/>
      </c>
    </row>
    <row r="16519">
      <c r="A16519" s="33" t="n">
        <v>45980.16666666666</v>
      </c>
      <c r="B16519" s="15">
        <f>WEEKDAY($A16519,2)</f>
        <v/>
      </c>
      <c r="C16519" s="15">
        <f>HOUR($A16519)</f>
        <v/>
      </c>
      <c r="D16519" s="15">
        <f>IF(AND($A16519&gt;=Instellingen!$B$6,$A16519&lt;Instellingen!$B$7),1,0)</f>
        <v/>
      </c>
      <c r="E16519" s="15">
        <f>COUNTIF(tData[BezoekStart],"&lt;"&amp;($A16519+1/24))-COUNTIF(tData[BezoekEind],"&lt;="&amp;$A16519)</f>
        <v/>
      </c>
      <c r="F16519" s="15">
        <f>COUNTIF(tData[BezoekLangStart],"&lt;"&amp;($A16519+1/24))-COUNTIF(tData[BezoekLangEind],"&lt;="&amp;$A16519)</f>
        <v/>
      </c>
      <c r="G16519" s="15">
        <f>IF($D16519=1,$B16519*100+$C16519,-1)</f>
        <v/>
      </c>
      <c r="H16519" s="15">
        <f>IF($D16519=1,$B16519,-1)</f>
        <v/>
      </c>
      <c r="I16519" s="15">
        <f>IF($D16519=1,$C16519,-1)</f>
        <v/>
      </c>
    </row>
    <row r="16520">
      <c r="A16520" s="33" t="n">
        <v>45980.20833333334</v>
      </c>
      <c r="B16520" s="15">
        <f>WEEKDAY($A16520,2)</f>
        <v/>
      </c>
      <c r="C16520" s="15">
        <f>HOUR($A16520)</f>
        <v/>
      </c>
      <c r="D16520" s="15">
        <f>IF(AND($A16520&gt;=Instellingen!$B$6,$A16520&lt;Instellingen!$B$7),1,0)</f>
        <v/>
      </c>
      <c r="E16520" s="15">
        <f>COUNTIF(tData[BezoekStart],"&lt;"&amp;($A16520+1/24))-COUNTIF(tData[BezoekEind],"&lt;="&amp;$A16520)</f>
        <v/>
      </c>
      <c r="F16520" s="15">
        <f>COUNTIF(tData[BezoekLangStart],"&lt;"&amp;($A16520+1/24))-COUNTIF(tData[BezoekLangEind],"&lt;="&amp;$A16520)</f>
        <v/>
      </c>
      <c r="G16520" s="15">
        <f>IF($D16520=1,$B16520*100+$C16520,-1)</f>
        <v/>
      </c>
      <c r="H16520" s="15">
        <f>IF($D16520=1,$B16520,-1)</f>
        <v/>
      </c>
      <c r="I16520" s="15">
        <f>IF($D16520=1,$C16520,-1)</f>
        <v/>
      </c>
    </row>
    <row r="16521">
      <c r="A16521" s="33" t="n">
        <v>45980.25</v>
      </c>
      <c r="B16521" s="15">
        <f>WEEKDAY($A16521,2)</f>
        <v/>
      </c>
      <c r="C16521" s="15">
        <f>HOUR($A16521)</f>
        <v/>
      </c>
      <c r="D16521" s="15">
        <f>IF(AND($A16521&gt;=Instellingen!$B$6,$A16521&lt;Instellingen!$B$7),1,0)</f>
        <v/>
      </c>
      <c r="E16521" s="15">
        <f>COUNTIF(tData[BezoekStart],"&lt;"&amp;($A16521+1/24))-COUNTIF(tData[BezoekEind],"&lt;="&amp;$A16521)</f>
        <v/>
      </c>
      <c r="F16521" s="15">
        <f>COUNTIF(tData[BezoekLangStart],"&lt;"&amp;($A16521+1/24))-COUNTIF(tData[BezoekLangEind],"&lt;="&amp;$A16521)</f>
        <v/>
      </c>
      <c r="G16521" s="15">
        <f>IF($D16521=1,$B16521*100+$C16521,-1)</f>
        <v/>
      </c>
      <c r="H16521" s="15">
        <f>IF($D16521=1,$B16521,-1)</f>
        <v/>
      </c>
      <c r="I16521" s="15">
        <f>IF($D16521=1,$C16521,-1)</f>
        <v/>
      </c>
    </row>
    <row r="16522">
      <c r="A16522" s="33" t="n">
        <v>45980.29166666666</v>
      </c>
      <c r="B16522" s="15">
        <f>WEEKDAY($A16522,2)</f>
        <v/>
      </c>
      <c r="C16522" s="15">
        <f>HOUR($A16522)</f>
        <v/>
      </c>
      <c r="D16522" s="15">
        <f>IF(AND($A16522&gt;=Instellingen!$B$6,$A16522&lt;Instellingen!$B$7),1,0)</f>
        <v/>
      </c>
      <c r="E16522" s="15">
        <f>COUNTIF(tData[BezoekStart],"&lt;"&amp;($A16522+1/24))-COUNTIF(tData[BezoekEind],"&lt;="&amp;$A16522)</f>
        <v/>
      </c>
      <c r="F16522" s="15">
        <f>COUNTIF(tData[BezoekLangStart],"&lt;"&amp;($A16522+1/24))-COUNTIF(tData[BezoekLangEind],"&lt;="&amp;$A16522)</f>
        <v/>
      </c>
      <c r="G16522" s="15">
        <f>IF($D16522=1,$B16522*100+$C16522,-1)</f>
        <v/>
      </c>
      <c r="H16522" s="15">
        <f>IF($D16522=1,$B16522,-1)</f>
        <v/>
      </c>
      <c r="I16522" s="15">
        <f>IF($D16522=1,$C16522,-1)</f>
        <v/>
      </c>
    </row>
    <row r="16523">
      <c r="A16523" s="33" t="n">
        <v>45980.33333333334</v>
      </c>
      <c r="B16523" s="15">
        <f>WEEKDAY($A16523,2)</f>
        <v/>
      </c>
      <c r="C16523" s="15">
        <f>HOUR($A16523)</f>
        <v/>
      </c>
      <c r="D16523" s="15">
        <f>IF(AND($A16523&gt;=Instellingen!$B$6,$A16523&lt;Instellingen!$B$7),1,0)</f>
        <v/>
      </c>
      <c r="E16523" s="15">
        <f>COUNTIF(tData[BezoekStart],"&lt;"&amp;($A16523+1/24))-COUNTIF(tData[BezoekEind],"&lt;="&amp;$A16523)</f>
        <v/>
      </c>
      <c r="F16523" s="15">
        <f>COUNTIF(tData[BezoekLangStart],"&lt;"&amp;($A16523+1/24))-COUNTIF(tData[BezoekLangEind],"&lt;="&amp;$A16523)</f>
        <v/>
      </c>
      <c r="G16523" s="15">
        <f>IF($D16523=1,$B16523*100+$C16523,-1)</f>
        <v/>
      </c>
      <c r="H16523" s="15">
        <f>IF($D16523=1,$B16523,-1)</f>
        <v/>
      </c>
      <c r="I16523" s="15">
        <f>IF($D16523=1,$C16523,-1)</f>
        <v/>
      </c>
    </row>
    <row r="16524">
      <c r="A16524" s="33" t="n">
        <v>45980.375</v>
      </c>
      <c r="B16524" s="15">
        <f>WEEKDAY($A16524,2)</f>
        <v/>
      </c>
      <c r="C16524" s="15">
        <f>HOUR($A16524)</f>
        <v/>
      </c>
      <c r="D16524" s="15">
        <f>IF(AND($A16524&gt;=Instellingen!$B$6,$A16524&lt;Instellingen!$B$7),1,0)</f>
        <v/>
      </c>
      <c r="E16524" s="15">
        <f>COUNTIF(tData[BezoekStart],"&lt;"&amp;($A16524+1/24))-COUNTIF(tData[BezoekEind],"&lt;="&amp;$A16524)</f>
        <v/>
      </c>
      <c r="F16524" s="15">
        <f>COUNTIF(tData[BezoekLangStart],"&lt;"&amp;($A16524+1/24))-COUNTIF(tData[BezoekLangEind],"&lt;="&amp;$A16524)</f>
        <v/>
      </c>
      <c r="G16524" s="15">
        <f>IF($D16524=1,$B16524*100+$C16524,-1)</f>
        <v/>
      </c>
      <c r="H16524" s="15">
        <f>IF($D16524=1,$B16524,-1)</f>
        <v/>
      </c>
      <c r="I16524" s="15">
        <f>IF($D16524=1,$C16524,-1)</f>
        <v/>
      </c>
    </row>
    <row r="16525">
      <c r="A16525" s="33" t="n">
        <v>45980.41666666666</v>
      </c>
      <c r="B16525" s="15">
        <f>WEEKDAY($A16525,2)</f>
        <v/>
      </c>
      <c r="C16525" s="15">
        <f>HOUR($A16525)</f>
        <v/>
      </c>
      <c r="D16525" s="15">
        <f>IF(AND($A16525&gt;=Instellingen!$B$6,$A16525&lt;Instellingen!$B$7),1,0)</f>
        <v/>
      </c>
      <c r="E16525" s="15">
        <f>COUNTIF(tData[BezoekStart],"&lt;"&amp;($A16525+1/24))-COUNTIF(tData[BezoekEind],"&lt;="&amp;$A16525)</f>
        <v/>
      </c>
      <c r="F16525" s="15">
        <f>COUNTIF(tData[BezoekLangStart],"&lt;"&amp;($A16525+1/24))-COUNTIF(tData[BezoekLangEind],"&lt;="&amp;$A16525)</f>
        <v/>
      </c>
      <c r="G16525" s="15">
        <f>IF($D16525=1,$B16525*100+$C16525,-1)</f>
        <v/>
      </c>
      <c r="H16525" s="15">
        <f>IF($D16525=1,$B16525,-1)</f>
        <v/>
      </c>
      <c r="I16525" s="15">
        <f>IF($D16525=1,$C16525,-1)</f>
        <v/>
      </c>
    </row>
    <row r="16526">
      <c r="A16526" s="33" t="n">
        <v>45980.45833333334</v>
      </c>
      <c r="B16526" s="15">
        <f>WEEKDAY($A16526,2)</f>
        <v/>
      </c>
      <c r="C16526" s="15">
        <f>HOUR($A16526)</f>
        <v/>
      </c>
      <c r="D16526" s="15">
        <f>IF(AND($A16526&gt;=Instellingen!$B$6,$A16526&lt;Instellingen!$B$7),1,0)</f>
        <v/>
      </c>
      <c r="E16526" s="15">
        <f>COUNTIF(tData[BezoekStart],"&lt;"&amp;($A16526+1/24))-COUNTIF(tData[BezoekEind],"&lt;="&amp;$A16526)</f>
        <v/>
      </c>
      <c r="F16526" s="15">
        <f>COUNTIF(tData[BezoekLangStart],"&lt;"&amp;($A16526+1/24))-COUNTIF(tData[BezoekLangEind],"&lt;="&amp;$A16526)</f>
        <v/>
      </c>
      <c r="G16526" s="15">
        <f>IF($D16526=1,$B16526*100+$C16526,-1)</f>
        <v/>
      </c>
      <c r="H16526" s="15">
        <f>IF($D16526=1,$B16526,-1)</f>
        <v/>
      </c>
      <c r="I16526" s="15">
        <f>IF($D16526=1,$C16526,-1)</f>
        <v/>
      </c>
    </row>
    <row r="16527">
      <c r="A16527" s="33" t="n">
        <v>45980.5</v>
      </c>
      <c r="B16527" s="15">
        <f>WEEKDAY($A16527,2)</f>
        <v/>
      </c>
      <c r="C16527" s="15">
        <f>HOUR($A16527)</f>
        <v/>
      </c>
      <c r="D16527" s="15">
        <f>IF(AND($A16527&gt;=Instellingen!$B$6,$A16527&lt;Instellingen!$B$7),1,0)</f>
        <v/>
      </c>
      <c r="E16527" s="15">
        <f>COUNTIF(tData[BezoekStart],"&lt;"&amp;($A16527+1/24))-COUNTIF(tData[BezoekEind],"&lt;="&amp;$A16527)</f>
        <v/>
      </c>
      <c r="F16527" s="15">
        <f>COUNTIF(tData[BezoekLangStart],"&lt;"&amp;($A16527+1/24))-COUNTIF(tData[BezoekLangEind],"&lt;="&amp;$A16527)</f>
        <v/>
      </c>
      <c r="G16527" s="15">
        <f>IF($D16527=1,$B16527*100+$C16527,-1)</f>
        <v/>
      </c>
      <c r="H16527" s="15">
        <f>IF($D16527=1,$B16527,-1)</f>
        <v/>
      </c>
      <c r="I16527" s="15">
        <f>IF($D16527=1,$C16527,-1)</f>
        <v/>
      </c>
    </row>
    <row r="16528">
      <c r="A16528" s="33" t="n">
        <v>45980.54166666666</v>
      </c>
      <c r="B16528" s="15">
        <f>WEEKDAY($A16528,2)</f>
        <v/>
      </c>
      <c r="C16528" s="15">
        <f>HOUR($A16528)</f>
        <v/>
      </c>
      <c r="D16528" s="15">
        <f>IF(AND($A16528&gt;=Instellingen!$B$6,$A16528&lt;Instellingen!$B$7),1,0)</f>
        <v/>
      </c>
      <c r="E16528" s="15">
        <f>COUNTIF(tData[BezoekStart],"&lt;"&amp;($A16528+1/24))-COUNTIF(tData[BezoekEind],"&lt;="&amp;$A16528)</f>
        <v/>
      </c>
      <c r="F16528" s="15">
        <f>COUNTIF(tData[BezoekLangStart],"&lt;"&amp;($A16528+1/24))-COUNTIF(tData[BezoekLangEind],"&lt;="&amp;$A16528)</f>
        <v/>
      </c>
      <c r="G16528" s="15">
        <f>IF($D16528=1,$B16528*100+$C16528,-1)</f>
        <v/>
      </c>
      <c r="H16528" s="15">
        <f>IF($D16528=1,$B16528,-1)</f>
        <v/>
      </c>
      <c r="I16528" s="15">
        <f>IF($D16528=1,$C16528,-1)</f>
        <v/>
      </c>
    </row>
    <row r="16529">
      <c r="A16529" s="33" t="n">
        <v>45980.58333333334</v>
      </c>
      <c r="B16529" s="15">
        <f>WEEKDAY($A16529,2)</f>
        <v/>
      </c>
      <c r="C16529" s="15">
        <f>HOUR($A16529)</f>
        <v/>
      </c>
      <c r="D16529" s="15">
        <f>IF(AND($A16529&gt;=Instellingen!$B$6,$A16529&lt;Instellingen!$B$7),1,0)</f>
        <v/>
      </c>
      <c r="E16529" s="15">
        <f>COUNTIF(tData[BezoekStart],"&lt;"&amp;($A16529+1/24))-COUNTIF(tData[BezoekEind],"&lt;="&amp;$A16529)</f>
        <v/>
      </c>
      <c r="F16529" s="15">
        <f>COUNTIF(tData[BezoekLangStart],"&lt;"&amp;($A16529+1/24))-COUNTIF(tData[BezoekLangEind],"&lt;="&amp;$A16529)</f>
        <v/>
      </c>
      <c r="G16529" s="15">
        <f>IF($D16529=1,$B16529*100+$C16529,-1)</f>
        <v/>
      </c>
      <c r="H16529" s="15">
        <f>IF($D16529=1,$B16529,-1)</f>
        <v/>
      </c>
      <c r="I16529" s="15">
        <f>IF($D16529=1,$C16529,-1)</f>
        <v/>
      </c>
    </row>
    <row r="16530">
      <c r="A16530" s="33" t="n">
        <v>45980.625</v>
      </c>
      <c r="B16530" s="15">
        <f>WEEKDAY($A16530,2)</f>
        <v/>
      </c>
      <c r="C16530" s="15">
        <f>HOUR($A16530)</f>
        <v/>
      </c>
      <c r="D16530" s="15">
        <f>IF(AND($A16530&gt;=Instellingen!$B$6,$A16530&lt;Instellingen!$B$7),1,0)</f>
        <v/>
      </c>
      <c r="E16530" s="15">
        <f>COUNTIF(tData[BezoekStart],"&lt;"&amp;($A16530+1/24))-COUNTIF(tData[BezoekEind],"&lt;="&amp;$A16530)</f>
        <v/>
      </c>
      <c r="F16530" s="15">
        <f>COUNTIF(tData[BezoekLangStart],"&lt;"&amp;($A16530+1/24))-COUNTIF(tData[BezoekLangEind],"&lt;="&amp;$A16530)</f>
        <v/>
      </c>
      <c r="G16530" s="15">
        <f>IF($D16530=1,$B16530*100+$C16530,-1)</f>
        <v/>
      </c>
      <c r="H16530" s="15">
        <f>IF($D16530=1,$B16530,-1)</f>
        <v/>
      </c>
      <c r="I16530" s="15">
        <f>IF($D16530=1,$C16530,-1)</f>
        <v/>
      </c>
    </row>
    <row r="16531">
      <c r="A16531" s="33" t="n">
        <v>45980.66666666666</v>
      </c>
      <c r="B16531" s="15">
        <f>WEEKDAY($A16531,2)</f>
        <v/>
      </c>
      <c r="C16531" s="15">
        <f>HOUR($A16531)</f>
        <v/>
      </c>
      <c r="D16531" s="15">
        <f>IF(AND($A16531&gt;=Instellingen!$B$6,$A16531&lt;Instellingen!$B$7),1,0)</f>
        <v/>
      </c>
      <c r="E16531" s="15">
        <f>COUNTIF(tData[BezoekStart],"&lt;"&amp;($A16531+1/24))-COUNTIF(tData[BezoekEind],"&lt;="&amp;$A16531)</f>
        <v/>
      </c>
      <c r="F16531" s="15">
        <f>COUNTIF(tData[BezoekLangStart],"&lt;"&amp;($A16531+1/24))-COUNTIF(tData[BezoekLangEind],"&lt;="&amp;$A16531)</f>
        <v/>
      </c>
      <c r="G16531" s="15">
        <f>IF($D16531=1,$B16531*100+$C16531,-1)</f>
        <v/>
      </c>
      <c r="H16531" s="15">
        <f>IF($D16531=1,$B16531,-1)</f>
        <v/>
      </c>
      <c r="I16531" s="15">
        <f>IF($D16531=1,$C16531,-1)</f>
        <v/>
      </c>
    </row>
    <row r="16532">
      <c r="A16532" s="33" t="n">
        <v>45980.70833333334</v>
      </c>
      <c r="B16532" s="15">
        <f>WEEKDAY($A16532,2)</f>
        <v/>
      </c>
      <c r="C16532" s="15">
        <f>HOUR($A16532)</f>
        <v/>
      </c>
      <c r="D16532" s="15">
        <f>IF(AND($A16532&gt;=Instellingen!$B$6,$A16532&lt;Instellingen!$B$7),1,0)</f>
        <v/>
      </c>
      <c r="E16532" s="15">
        <f>COUNTIF(tData[BezoekStart],"&lt;"&amp;($A16532+1/24))-COUNTIF(tData[BezoekEind],"&lt;="&amp;$A16532)</f>
        <v/>
      </c>
      <c r="F16532" s="15">
        <f>COUNTIF(tData[BezoekLangStart],"&lt;"&amp;($A16532+1/24))-COUNTIF(tData[BezoekLangEind],"&lt;="&amp;$A16532)</f>
        <v/>
      </c>
      <c r="G16532" s="15">
        <f>IF($D16532=1,$B16532*100+$C16532,-1)</f>
        <v/>
      </c>
      <c r="H16532" s="15">
        <f>IF($D16532=1,$B16532,-1)</f>
        <v/>
      </c>
      <c r="I16532" s="15">
        <f>IF($D16532=1,$C16532,-1)</f>
        <v/>
      </c>
    </row>
    <row r="16533">
      <c r="A16533" s="33" t="n">
        <v>45980.75</v>
      </c>
      <c r="B16533" s="15">
        <f>WEEKDAY($A16533,2)</f>
        <v/>
      </c>
      <c r="C16533" s="15">
        <f>HOUR($A16533)</f>
        <v/>
      </c>
      <c r="D16533" s="15">
        <f>IF(AND($A16533&gt;=Instellingen!$B$6,$A16533&lt;Instellingen!$B$7),1,0)</f>
        <v/>
      </c>
      <c r="E16533" s="15">
        <f>COUNTIF(tData[BezoekStart],"&lt;"&amp;($A16533+1/24))-COUNTIF(tData[BezoekEind],"&lt;="&amp;$A16533)</f>
        <v/>
      </c>
      <c r="F16533" s="15">
        <f>COUNTIF(tData[BezoekLangStart],"&lt;"&amp;($A16533+1/24))-COUNTIF(tData[BezoekLangEind],"&lt;="&amp;$A16533)</f>
        <v/>
      </c>
      <c r="G16533" s="15">
        <f>IF($D16533=1,$B16533*100+$C16533,-1)</f>
        <v/>
      </c>
      <c r="H16533" s="15">
        <f>IF($D16533=1,$B16533,-1)</f>
        <v/>
      </c>
      <c r="I16533" s="15">
        <f>IF($D16533=1,$C16533,-1)</f>
        <v/>
      </c>
    </row>
    <row r="16534">
      <c r="A16534" s="33" t="n">
        <v>45980.79166666666</v>
      </c>
      <c r="B16534" s="15">
        <f>WEEKDAY($A16534,2)</f>
        <v/>
      </c>
      <c r="C16534" s="15">
        <f>HOUR($A16534)</f>
        <v/>
      </c>
      <c r="D16534" s="15">
        <f>IF(AND($A16534&gt;=Instellingen!$B$6,$A16534&lt;Instellingen!$B$7),1,0)</f>
        <v/>
      </c>
      <c r="E16534" s="15">
        <f>COUNTIF(tData[BezoekStart],"&lt;"&amp;($A16534+1/24))-COUNTIF(tData[BezoekEind],"&lt;="&amp;$A16534)</f>
        <v/>
      </c>
      <c r="F16534" s="15">
        <f>COUNTIF(tData[BezoekLangStart],"&lt;"&amp;($A16534+1/24))-COUNTIF(tData[BezoekLangEind],"&lt;="&amp;$A16534)</f>
        <v/>
      </c>
      <c r="G16534" s="15">
        <f>IF($D16534=1,$B16534*100+$C16534,-1)</f>
        <v/>
      </c>
      <c r="H16534" s="15">
        <f>IF($D16534=1,$B16534,-1)</f>
        <v/>
      </c>
      <c r="I16534" s="15">
        <f>IF($D16534=1,$C16534,-1)</f>
        <v/>
      </c>
    </row>
    <row r="16535">
      <c r="A16535" s="33" t="n">
        <v>45980.83333333334</v>
      </c>
      <c r="B16535" s="15">
        <f>WEEKDAY($A16535,2)</f>
        <v/>
      </c>
      <c r="C16535" s="15">
        <f>HOUR($A16535)</f>
        <v/>
      </c>
      <c r="D16535" s="15">
        <f>IF(AND($A16535&gt;=Instellingen!$B$6,$A16535&lt;Instellingen!$B$7),1,0)</f>
        <v/>
      </c>
      <c r="E16535" s="15">
        <f>COUNTIF(tData[BezoekStart],"&lt;"&amp;($A16535+1/24))-COUNTIF(tData[BezoekEind],"&lt;="&amp;$A16535)</f>
        <v/>
      </c>
      <c r="F16535" s="15">
        <f>COUNTIF(tData[BezoekLangStart],"&lt;"&amp;($A16535+1/24))-COUNTIF(tData[BezoekLangEind],"&lt;="&amp;$A16535)</f>
        <v/>
      </c>
      <c r="G16535" s="15">
        <f>IF($D16535=1,$B16535*100+$C16535,-1)</f>
        <v/>
      </c>
      <c r="H16535" s="15">
        <f>IF($D16535=1,$B16535,-1)</f>
        <v/>
      </c>
      <c r="I16535" s="15">
        <f>IF($D16535=1,$C16535,-1)</f>
        <v/>
      </c>
    </row>
    <row r="16536">
      <c r="A16536" s="33" t="n">
        <v>45980.875</v>
      </c>
      <c r="B16536" s="15">
        <f>WEEKDAY($A16536,2)</f>
        <v/>
      </c>
      <c r="C16536" s="15">
        <f>HOUR($A16536)</f>
        <v/>
      </c>
      <c r="D16536" s="15">
        <f>IF(AND($A16536&gt;=Instellingen!$B$6,$A16536&lt;Instellingen!$B$7),1,0)</f>
        <v/>
      </c>
      <c r="E16536" s="15">
        <f>COUNTIF(tData[BezoekStart],"&lt;"&amp;($A16536+1/24))-COUNTIF(tData[BezoekEind],"&lt;="&amp;$A16536)</f>
        <v/>
      </c>
      <c r="F16536" s="15">
        <f>COUNTIF(tData[BezoekLangStart],"&lt;"&amp;($A16536+1/24))-COUNTIF(tData[BezoekLangEind],"&lt;="&amp;$A16536)</f>
        <v/>
      </c>
      <c r="G16536" s="15">
        <f>IF($D16536=1,$B16536*100+$C16536,-1)</f>
        <v/>
      </c>
      <c r="H16536" s="15">
        <f>IF($D16536=1,$B16536,-1)</f>
        <v/>
      </c>
      <c r="I16536" s="15">
        <f>IF($D16536=1,$C16536,-1)</f>
        <v/>
      </c>
    </row>
    <row r="16537">
      <c r="A16537" s="33" t="n">
        <v>45980.91666666666</v>
      </c>
      <c r="B16537" s="15">
        <f>WEEKDAY($A16537,2)</f>
        <v/>
      </c>
      <c r="C16537" s="15">
        <f>HOUR($A16537)</f>
        <v/>
      </c>
      <c r="D16537" s="15">
        <f>IF(AND($A16537&gt;=Instellingen!$B$6,$A16537&lt;Instellingen!$B$7),1,0)</f>
        <v/>
      </c>
      <c r="E16537" s="15">
        <f>COUNTIF(tData[BezoekStart],"&lt;"&amp;($A16537+1/24))-COUNTIF(tData[BezoekEind],"&lt;="&amp;$A16537)</f>
        <v/>
      </c>
      <c r="F16537" s="15">
        <f>COUNTIF(tData[BezoekLangStart],"&lt;"&amp;($A16537+1/24))-COUNTIF(tData[BezoekLangEind],"&lt;="&amp;$A16537)</f>
        <v/>
      </c>
      <c r="G16537" s="15">
        <f>IF($D16537=1,$B16537*100+$C16537,-1)</f>
        <v/>
      </c>
      <c r="H16537" s="15">
        <f>IF($D16537=1,$B16537,-1)</f>
        <v/>
      </c>
      <c r="I16537" s="15">
        <f>IF($D16537=1,$C16537,-1)</f>
        <v/>
      </c>
    </row>
    <row r="16538">
      <c r="A16538" s="33" t="n">
        <v>45980.95833333334</v>
      </c>
      <c r="B16538" s="15">
        <f>WEEKDAY($A16538,2)</f>
        <v/>
      </c>
      <c r="C16538" s="15">
        <f>HOUR($A16538)</f>
        <v/>
      </c>
      <c r="D16538" s="15">
        <f>IF(AND($A16538&gt;=Instellingen!$B$6,$A16538&lt;Instellingen!$B$7),1,0)</f>
        <v/>
      </c>
      <c r="E16538" s="15">
        <f>COUNTIF(tData[BezoekStart],"&lt;"&amp;($A16538+1/24))-COUNTIF(tData[BezoekEind],"&lt;="&amp;$A16538)</f>
        <v/>
      </c>
      <c r="F16538" s="15">
        <f>COUNTIF(tData[BezoekLangStart],"&lt;"&amp;($A16538+1/24))-COUNTIF(tData[BezoekLangEind],"&lt;="&amp;$A16538)</f>
        <v/>
      </c>
      <c r="G16538" s="15">
        <f>IF($D16538=1,$B16538*100+$C16538,-1)</f>
        <v/>
      </c>
      <c r="H16538" s="15">
        <f>IF($D16538=1,$B16538,-1)</f>
        <v/>
      </c>
      <c r="I16538" s="15">
        <f>IF($D16538=1,$C16538,-1)</f>
        <v/>
      </c>
    </row>
    <row r="16539">
      <c r="A16539" s="33" t="n">
        <v>45981</v>
      </c>
      <c r="B16539" s="15">
        <f>WEEKDAY($A16539,2)</f>
        <v/>
      </c>
      <c r="C16539" s="15">
        <f>HOUR($A16539)</f>
        <v/>
      </c>
      <c r="D16539" s="15">
        <f>IF(AND($A16539&gt;=Instellingen!$B$6,$A16539&lt;Instellingen!$B$7),1,0)</f>
        <v/>
      </c>
      <c r="E16539" s="15">
        <f>COUNTIF(tData[BezoekStart],"&lt;"&amp;($A16539+1/24))-COUNTIF(tData[BezoekEind],"&lt;="&amp;$A16539)</f>
        <v/>
      </c>
      <c r="F16539" s="15">
        <f>COUNTIF(tData[BezoekLangStart],"&lt;"&amp;($A16539+1/24))-COUNTIF(tData[BezoekLangEind],"&lt;="&amp;$A16539)</f>
        <v/>
      </c>
      <c r="G16539" s="15">
        <f>IF($D16539=1,$B16539*100+$C16539,-1)</f>
        <v/>
      </c>
      <c r="H16539" s="15">
        <f>IF($D16539=1,$B16539,-1)</f>
        <v/>
      </c>
      <c r="I16539" s="15">
        <f>IF($D16539=1,$C16539,-1)</f>
        <v/>
      </c>
    </row>
    <row r="16540">
      <c r="A16540" s="33" t="n">
        <v>45981.04166666666</v>
      </c>
      <c r="B16540" s="15">
        <f>WEEKDAY($A16540,2)</f>
        <v/>
      </c>
      <c r="C16540" s="15">
        <f>HOUR($A16540)</f>
        <v/>
      </c>
      <c r="D16540" s="15">
        <f>IF(AND($A16540&gt;=Instellingen!$B$6,$A16540&lt;Instellingen!$B$7),1,0)</f>
        <v/>
      </c>
      <c r="E16540" s="15">
        <f>COUNTIF(tData[BezoekStart],"&lt;"&amp;($A16540+1/24))-COUNTIF(tData[BezoekEind],"&lt;="&amp;$A16540)</f>
        <v/>
      </c>
      <c r="F16540" s="15">
        <f>COUNTIF(tData[BezoekLangStart],"&lt;"&amp;($A16540+1/24))-COUNTIF(tData[BezoekLangEind],"&lt;="&amp;$A16540)</f>
        <v/>
      </c>
      <c r="G16540" s="15">
        <f>IF($D16540=1,$B16540*100+$C16540,-1)</f>
        <v/>
      </c>
      <c r="H16540" s="15">
        <f>IF($D16540=1,$B16540,-1)</f>
        <v/>
      </c>
      <c r="I16540" s="15">
        <f>IF($D16540=1,$C16540,-1)</f>
        <v/>
      </c>
    </row>
    <row r="16541">
      <c r="A16541" s="33" t="n">
        <v>45981.08333333334</v>
      </c>
      <c r="B16541" s="15">
        <f>WEEKDAY($A16541,2)</f>
        <v/>
      </c>
      <c r="C16541" s="15">
        <f>HOUR($A16541)</f>
        <v/>
      </c>
      <c r="D16541" s="15">
        <f>IF(AND($A16541&gt;=Instellingen!$B$6,$A16541&lt;Instellingen!$B$7),1,0)</f>
        <v/>
      </c>
      <c r="E16541" s="15">
        <f>COUNTIF(tData[BezoekStart],"&lt;"&amp;($A16541+1/24))-COUNTIF(tData[BezoekEind],"&lt;="&amp;$A16541)</f>
        <v/>
      </c>
      <c r="F16541" s="15">
        <f>COUNTIF(tData[BezoekLangStart],"&lt;"&amp;($A16541+1/24))-COUNTIF(tData[BezoekLangEind],"&lt;="&amp;$A16541)</f>
        <v/>
      </c>
      <c r="G16541" s="15">
        <f>IF($D16541=1,$B16541*100+$C16541,-1)</f>
        <v/>
      </c>
      <c r="H16541" s="15">
        <f>IF($D16541=1,$B16541,-1)</f>
        <v/>
      </c>
      <c r="I16541" s="15">
        <f>IF($D16541=1,$C16541,-1)</f>
        <v/>
      </c>
    </row>
    <row r="16542">
      <c r="A16542" s="33" t="n">
        <v>45981.125</v>
      </c>
      <c r="B16542" s="15">
        <f>WEEKDAY($A16542,2)</f>
        <v/>
      </c>
      <c r="C16542" s="15">
        <f>HOUR($A16542)</f>
        <v/>
      </c>
      <c r="D16542" s="15">
        <f>IF(AND($A16542&gt;=Instellingen!$B$6,$A16542&lt;Instellingen!$B$7),1,0)</f>
        <v/>
      </c>
      <c r="E16542" s="15">
        <f>COUNTIF(tData[BezoekStart],"&lt;"&amp;($A16542+1/24))-COUNTIF(tData[BezoekEind],"&lt;="&amp;$A16542)</f>
        <v/>
      </c>
      <c r="F16542" s="15">
        <f>COUNTIF(tData[BezoekLangStart],"&lt;"&amp;($A16542+1/24))-COUNTIF(tData[BezoekLangEind],"&lt;="&amp;$A16542)</f>
        <v/>
      </c>
      <c r="G16542" s="15">
        <f>IF($D16542=1,$B16542*100+$C16542,-1)</f>
        <v/>
      </c>
      <c r="H16542" s="15">
        <f>IF($D16542=1,$B16542,-1)</f>
        <v/>
      </c>
      <c r="I16542" s="15">
        <f>IF($D16542=1,$C16542,-1)</f>
        <v/>
      </c>
    </row>
    <row r="16543">
      <c r="A16543" s="33" t="n">
        <v>45981.16666666666</v>
      </c>
      <c r="B16543" s="15">
        <f>WEEKDAY($A16543,2)</f>
        <v/>
      </c>
      <c r="C16543" s="15">
        <f>HOUR($A16543)</f>
        <v/>
      </c>
      <c r="D16543" s="15">
        <f>IF(AND($A16543&gt;=Instellingen!$B$6,$A16543&lt;Instellingen!$B$7),1,0)</f>
        <v/>
      </c>
      <c r="E16543" s="15">
        <f>COUNTIF(tData[BezoekStart],"&lt;"&amp;($A16543+1/24))-COUNTIF(tData[BezoekEind],"&lt;="&amp;$A16543)</f>
        <v/>
      </c>
      <c r="F16543" s="15">
        <f>COUNTIF(tData[BezoekLangStart],"&lt;"&amp;($A16543+1/24))-COUNTIF(tData[BezoekLangEind],"&lt;="&amp;$A16543)</f>
        <v/>
      </c>
      <c r="G16543" s="15">
        <f>IF($D16543=1,$B16543*100+$C16543,-1)</f>
        <v/>
      </c>
      <c r="H16543" s="15">
        <f>IF($D16543=1,$B16543,-1)</f>
        <v/>
      </c>
      <c r="I16543" s="15">
        <f>IF($D16543=1,$C16543,-1)</f>
        <v/>
      </c>
    </row>
    <row r="16544">
      <c r="A16544" s="33" t="n">
        <v>45981.20833333334</v>
      </c>
      <c r="B16544" s="15">
        <f>WEEKDAY($A16544,2)</f>
        <v/>
      </c>
      <c r="C16544" s="15">
        <f>HOUR($A16544)</f>
        <v/>
      </c>
      <c r="D16544" s="15">
        <f>IF(AND($A16544&gt;=Instellingen!$B$6,$A16544&lt;Instellingen!$B$7),1,0)</f>
        <v/>
      </c>
      <c r="E16544" s="15">
        <f>COUNTIF(tData[BezoekStart],"&lt;"&amp;($A16544+1/24))-COUNTIF(tData[BezoekEind],"&lt;="&amp;$A16544)</f>
        <v/>
      </c>
      <c r="F16544" s="15">
        <f>COUNTIF(tData[BezoekLangStart],"&lt;"&amp;($A16544+1/24))-COUNTIF(tData[BezoekLangEind],"&lt;="&amp;$A16544)</f>
        <v/>
      </c>
      <c r="G16544" s="15">
        <f>IF($D16544=1,$B16544*100+$C16544,-1)</f>
        <v/>
      </c>
      <c r="H16544" s="15">
        <f>IF($D16544=1,$B16544,-1)</f>
        <v/>
      </c>
      <c r="I16544" s="15">
        <f>IF($D16544=1,$C16544,-1)</f>
        <v/>
      </c>
    </row>
    <row r="16545">
      <c r="A16545" s="33" t="n">
        <v>45981.25</v>
      </c>
      <c r="B16545" s="15">
        <f>WEEKDAY($A16545,2)</f>
        <v/>
      </c>
      <c r="C16545" s="15">
        <f>HOUR($A16545)</f>
        <v/>
      </c>
      <c r="D16545" s="15">
        <f>IF(AND($A16545&gt;=Instellingen!$B$6,$A16545&lt;Instellingen!$B$7),1,0)</f>
        <v/>
      </c>
      <c r="E16545" s="15">
        <f>COUNTIF(tData[BezoekStart],"&lt;"&amp;($A16545+1/24))-COUNTIF(tData[BezoekEind],"&lt;="&amp;$A16545)</f>
        <v/>
      </c>
      <c r="F16545" s="15">
        <f>COUNTIF(tData[BezoekLangStart],"&lt;"&amp;($A16545+1/24))-COUNTIF(tData[BezoekLangEind],"&lt;="&amp;$A16545)</f>
        <v/>
      </c>
      <c r="G16545" s="15">
        <f>IF($D16545=1,$B16545*100+$C16545,-1)</f>
        <v/>
      </c>
      <c r="H16545" s="15">
        <f>IF($D16545=1,$B16545,-1)</f>
        <v/>
      </c>
      <c r="I16545" s="15">
        <f>IF($D16545=1,$C16545,-1)</f>
        <v/>
      </c>
    </row>
    <row r="16546">
      <c r="A16546" s="33" t="n">
        <v>45981.29166666666</v>
      </c>
      <c r="B16546" s="15">
        <f>WEEKDAY($A16546,2)</f>
        <v/>
      </c>
      <c r="C16546" s="15">
        <f>HOUR($A16546)</f>
        <v/>
      </c>
      <c r="D16546" s="15">
        <f>IF(AND($A16546&gt;=Instellingen!$B$6,$A16546&lt;Instellingen!$B$7),1,0)</f>
        <v/>
      </c>
      <c r="E16546" s="15">
        <f>COUNTIF(tData[BezoekStart],"&lt;"&amp;($A16546+1/24))-COUNTIF(tData[BezoekEind],"&lt;="&amp;$A16546)</f>
        <v/>
      </c>
      <c r="F16546" s="15">
        <f>COUNTIF(tData[BezoekLangStart],"&lt;"&amp;($A16546+1/24))-COUNTIF(tData[BezoekLangEind],"&lt;="&amp;$A16546)</f>
        <v/>
      </c>
      <c r="G16546" s="15">
        <f>IF($D16546=1,$B16546*100+$C16546,-1)</f>
        <v/>
      </c>
      <c r="H16546" s="15">
        <f>IF($D16546=1,$B16546,-1)</f>
        <v/>
      </c>
      <c r="I16546" s="15">
        <f>IF($D16546=1,$C16546,-1)</f>
        <v/>
      </c>
    </row>
    <row r="16547">
      <c r="A16547" s="33" t="n">
        <v>45981.33333333334</v>
      </c>
      <c r="B16547" s="15">
        <f>WEEKDAY($A16547,2)</f>
        <v/>
      </c>
      <c r="C16547" s="15">
        <f>HOUR($A16547)</f>
        <v/>
      </c>
      <c r="D16547" s="15">
        <f>IF(AND($A16547&gt;=Instellingen!$B$6,$A16547&lt;Instellingen!$B$7),1,0)</f>
        <v/>
      </c>
      <c r="E16547" s="15">
        <f>COUNTIF(tData[BezoekStart],"&lt;"&amp;($A16547+1/24))-COUNTIF(tData[BezoekEind],"&lt;="&amp;$A16547)</f>
        <v/>
      </c>
      <c r="F16547" s="15">
        <f>COUNTIF(tData[BezoekLangStart],"&lt;"&amp;($A16547+1/24))-COUNTIF(tData[BezoekLangEind],"&lt;="&amp;$A16547)</f>
        <v/>
      </c>
      <c r="G16547" s="15">
        <f>IF($D16547=1,$B16547*100+$C16547,-1)</f>
        <v/>
      </c>
      <c r="H16547" s="15">
        <f>IF($D16547=1,$B16547,-1)</f>
        <v/>
      </c>
      <c r="I16547" s="15">
        <f>IF($D16547=1,$C16547,-1)</f>
        <v/>
      </c>
    </row>
    <row r="16548">
      <c r="A16548" s="33" t="n">
        <v>45981.375</v>
      </c>
      <c r="B16548" s="15">
        <f>WEEKDAY($A16548,2)</f>
        <v/>
      </c>
      <c r="C16548" s="15">
        <f>HOUR($A16548)</f>
        <v/>
      </c>
      <c r="D16548" s="15">
        <f>IF(AND($A16548&gt;=Instellingen!$B$6,$A16548&lt;Instellingen!$B$7),1,0)</f>
        <v/>
      </c>
      <c r="E16548" s="15">
        <f>COUNTIF(tData[BezoekStart],"&lt;"&amp;($A16548+1/24))-COUNTIF(tData[BezoekEind],"&lt;="&amp;$A16548)</f>
        <v/>
      </c>
      <c r="F16548" s="15">
        <f>COUNTIF(tData[BezoekLangStart],"&lt;"&amp;($A16548+1/24))-COUNTIF(tData[BezoekLangEind],"&lt;="&amp;$A16548)</f>
        <v/>
      </c>
      <c r="G16548" s="15">
        <f>IF($D16548=1,$B16548*100+$C16548,-1)</f>
        <v/>
      </c>
      <c r="H16548" s="15">
        <f>IF($D16548=1,$B16548,-1)</f>
        <v/>
      </c>
      <c r="I16548" s="15">
        <f>IF($D16548=1,$C16548,-1)</f>
        <v/>
      </c>
    </row>
    <row r="16549">
      <c r="A16549" s="33" t="n">
        <v>45981.41666666666</v>
      </c>
      <c r="B16549" s="15">
        <f>WEEKDAY($A16549,2)</f>
        <v/>
      </c>
      <c r="C16549" s="15">
        <f>HOUR($A16549)</f>
        <v/>
      </c>
      <c r="D16549" s="15">
        <f>IF(AND($A16549&gt;=Instellingen!$B$6,$A16549&lt;Instellingen!$B$7),1,0)</f>
        <v/>
      </c>
      <c r="E16549" s="15">
        <f>COUNTIF(tData[BezoekStart],"&lt;"&amp;($A16549+1/24))-COUNTIF(tData[BezoekEind],"&lt;="&amp;$A16549)</f>
        <v/>
      </c>
      <c r="F16549" s="15">
        <f>COUNTIF(tData[BezoekLangStart],"&lt;"&amp;($A16549+1/24))-COUNTIF(tData[BezoekLangEind],"&lt;="&amp;$A16549)</f>
        <v/>
      </c>
      <c r="G16549" s="15">
        <f>IF($D16549=1,$B16549*100+$C16549,-1)</f>
        <v/>
      </c>
      <c r="H16549" s="15">
        <f>IF($D16549=1,$B16549,-1)</f>
        <v/>
      </c>
      <c r="I16549" s="15">
        <f>IF($D16549=1,$C16549,-1)</f>
        <v/>
      </c>
    </row>
    <row r="16550">
      <c r="A16550" s="33" t="n">
        <v>45981.45833333334</v>
      </c>
      <c r="B16550" s="15">
        <f>WEEKDAY($A16550,2)</f>
        <v/>
      </c>
      <c r="C16550" s="15">
        <f>HOUR($A16550)</f>
        <v/>
      </c>
      <c r="D16550" s="15">
        <f>IF(AND($A16550&gt;=Instellingen!$B$6,$A16550&lt;Instellingen!$B$7),1,0)</f>
        <v/>
      </c>
      <c r="E16550" s="15">
        <f>COUNTIF(tData[BezoekStart],"&lt;"&amp;($A16550+1/24))-COUNTIF(tData[BezoekEind],"&lt;="&amp;$A16550)</f>
        <v/>
      </c>
      <c r="F16550" s="15">
        <f>COUNTIF(tData[BezoekLangStart],"&lt;"&amp;($A16550+1/24))-COUNTIF(tData[BezoekLangEind],"&lt;="&amp;$A16550)</f>
        <v/>
      </c>
      <c r="G16550" s="15">
        <f>IF($D16550=1,$B16550*100+$C16550,-1)</f>
        <v/>
      </c>
      <c r="H16550" s="15">
        <f>IF($D16550=1,$B16550,-1)</f>
        <v/>
      </c>
      <c r="I16550" s="15">
        <f>IF($D16550=1,$C16550,-1)</f>
        <v/>
      </c>
    </row>
    <row r="16551">
      <c r="A16551" s="33" t="n">
        <v>45981.5</v>
      </c>
      <c r="B16551" s="15">
        <f>WEEKDAY($A16551,2)</f>
        <v/>
      </c>
      <c r="C16551" s="15">
        <f>HOUR($A16551)</f>
        <v/>
      </c>
      <c r="D16551" s="15">
        <f>IF(AND($A16551&gt;=Instellingen!$B$6,$A16551&lt;Instellingen!$B$7),1,0)</f>
        <v/>
      </c>
      <c r="E16551" s="15">
        <f>COUNTIF(tData[BezoekStart],"&lt;"&amp;($A16551+1/24))-COUNTIF(tData[BezoekEind],"&lt;="&amp;$A16551)</f>
        <v/>
      </c>
      <c r="F16551" s="15">
        <f>COUNTIF(tData[BezoekLangStart],"&lt;"&amp;($A16551+1/24))-COUNTIF(tData[BezoekLangEind],"&lt;="&amp;$A16551)</f>
        <v/>
      </c>
      <c r="G16551" s="15">
        <f>IF($D16551=1,$B16551*100+$C16551,-1)</f>
        <v/>
      </c>
      <c r="H16551" s="15">
        <f>IF($D16551=1,$B16551,-1)</f>
        <v/>
      </c>
      <c r="I16551" s="15">
        <f>IF($D16551=1,$C16551,-1)</f>
        <v/>
      </c>
    </row>
    <row r="16552">
      <c r="A16552" s="33" t="n">
        <v>45981.54166666666</v>
      </c>
      <c r="B16552" s="15">
        <f>WEEKDAY($A16552,2)</f>
        <v/>
      </c>
      <c r="C16552" s="15">
        <f>HOUR($A16552)</f>
        <v/>
      </c>
      <c r="D16552" s="15">
        <f>IF(AND($A16552&gt;=Instellingen!$B$6,$A16552&lt;Instellingen!$B$7),1,0)</f>
        <v/>
      </c>
      <c r="E16552" s="15">
        <f>COUNTIF(tData[BezoekStart],"&lt;"&amp;($A16552+1/24))-COUNTIF(tData[BezoekEind],"&lt;="&amp;$A16552)</f>
        <v/>
      </c>
      <c r="F16552" s="15">
        <f>COUNTIF(tData[BezoekLangStart],"&lt;"&amp;($A16552+1/24))-COUNTIF(tData[BezoekLangEind],"&lt;="&amp;$A16552)</f>
        <v/>
      </c>
      <c r="G16552" s="15">
        <f>IF($D16552=1,$B16552*100+$C16552,-1)</f>
        <v/>
      </c>
      <c r="H16552" s="15">
        <f>IF($D16552=1,$B16552,-1)</f>
        <v/>
      </c>
      <c r="I16552" s="15">
        <f>IF($D16552=1,$C16552,-1)</f>
        <v/>
      </c>
    </row>
    <row r="16553">
      <c r="A16553" s="33" t="n">
        <v>45981.58333333334</v>
      </c>
      <c r="B16553" s="15">
        <f>WEEKDAY($A16553,2)</f>
        <v/>
      </c>
      <c r="C16553" s="15">
        <f>HOUR($A16553)</f>
        <v/>
      </c>
      <c r="D16553" s="15">
        <f>IF(AND($A16553&gt;=Instellingen!$B$6,$A16553&lt;Instellingen!$B$7),1,0)</f>
        <v/>
      </c>
      <c r="E16553" s="15">
        <f>COUNTIF(tData[BezoekStart],"&lt;"&amp;($A16553+1/24))-COUNTIF(tData[BezoekEind],"&lt;="&amp;$A16553)</f>
        <v/>
      </c>
      <c r="F16553" s="15">
        <f>COUNTIF(tData[BezoekLangStart],"&lt;"&amp;($A16553+1/24))-COUNTIF(tData[BezoekLangEind],"&lt;="&amp;$A16553)</f>
        <v/>
      </c>
      <c r="G16553" s="15">
        <f>IF($D16553=1,$B16553*100+$C16553,-1)</f>
        <v/>
      </c>
      <c r="H16553" s="15">
        <f>IF($D16553=1,$B16553,-1)</f>
        <v/>
      </c>
      <c r="I16553" s="15">
        <f>IF($D16553=1,$C16553,-1)</f>
        <v/>
      </c>
    </row>
    <row r="16554">
      <c r="A16554" s="33" t="n">
        <v>45981.625</v>
      </c>
      <c r="B16554" s="15">
        <f>WEEKDAY($A16554,2)</f>
        <v/>
      </c>
      <c r="C16554" s="15">
        <f>HOUR($A16554)</f>
        <v/>
      </c>
      <c r="D16554" s="15">
        <f>IF(AND($A16554&gt;=Instellingen!$B$6,$A16554&lt;Instellingen!$B$7),1,0)</f>
        <v/>
      </c>
      <c r="E16554" s="15">
        <f>COUNTIF(tData[BezoekStart],"&lt;"&amp;($A16554+1/24))-COUNTIF(tData[BezoekEind],"&lt;="&amp;$A16554)</f>
        <v/>
      </c>
      <c r="F16554" s="15">
        <f>COUNTIF(tData[BezoekLangStart],"&lt;"&amp;($A16554+1/24))-COUNTIF(tData[BezoekLangEind],"&lt;="&amp;$A16554)</f>
        <v/>
      </c>
      <c r="G16554" s="15">
        <f>IF($D16554=1,$B16554*100+$C16554,-1)</f>
        <v/>
      </c>
      <c r="H16554" s="15">
        <f>IF($D16554=1,$B16554,-1)</f>
        <v/>
      </c>
      <c r="I16554" s="15">
        <f>IF($D16554=1,$C16554,-1)</f>
        <v/>
      </c>
    </row>
    <row r="16555">
      <c r="A16555" s="33" t="n">
        <v>45981.66666666666</v>
      </c>
      <c r="B16555" s="15">
        <f>WEEKDAY($A16555,2)</f>
        <v/>
      </c>
      <c r="C16555" s="15">
        <f>HOUR($A16555)</f>
        <v/>
      </c>
      <c r="D16555" s="15">
        <f>IF(AND($A16555&gt;=Instellingen!$B$6,$A16555&lt;Instellingen!$B$7),1,0)</f>
        <v/>
      </c>
      <c r="E16555" s="15">
        <f>COUNTIF(tData[BezoekStart],"&lt;"&amp;($A16555+1/24))-COUNTIF(tData[BezoekEind],"&lt;="&amp;$A16555)</f>
        <v/>
      </c>
      <c r="F16555" s="15">
        <f>COUNTIF(tData[BezoekLangStart],"&lt;"&amp;($A16555+1/24))-COUNTIF(tData[BezoekLangEind],"&lt;="&amp;$A16555)</f>
        <v/>
      </c>
      <c r="G16555" s="15">
        <f>IF($D16555=1,$B16555*100+$C16555,-1)</f>
        <v/>
      </c>
      <c r="H16555" s="15">
        <f>IF($D16555=1,$B16555,-1)</f>
        <v/>
      </c>
      <c r="I16555" s="15">
        <f>IF($D16555=1,$C16555,-1)</f>
        <v/>
      </c>
    </row>
    <row r="16556">
      <c r="A16556" s="33" t="n">
        <v>45981.70833333334</v>
      </c>
      <c r="B16556" s="15">
        <f>WEEKDAY($A16556,2)</f>
        <v/>
      </c>
      <c r="C16556" s="15">
        <f>HOUR($A16556)</f>
        <v/>
      </c>
      <c r="D16556" s="15">
        <f>IF(AND($A16556&gt;=Instellingen!$B$6,$A16556&lt;Instellingen!$B$7),1,0)</f>
        <v/>
      </c>
      <c r="E16556" s="15">
        <f>COUNTIF(tData[BezoekStart],"&lt;"&amp;($A16556+1/24))-COUNTIF(tData[BezoekEind],"&lt;="&amp;$A16556)</f>
        <v/>
      </c>
      <c r="F16556" s="15">
        <f>COUNTIF(tData[BezoekLangStart],"&lt;"&amp;($A16556+1/24))-COUNTIF(tData[BezoekLangEind],"&lt;="&amp;$A16556)</f>
        <v/>
      </c>
      <c r="G16556" s="15">
        <f>IF($D16556=1,$B16556*100+$C16556,-1)</f>
        <v/>
      </c>
      <c r="H16556" s="15">
        <f>IF($D16556=1,$B16556,-1)</f>
        <v/>
      </c>
      <c r="I16556" s="15">
        <f>IF($D16556=1,$C16556,-1)</f>
        <v/>
      </c>
    </row>
    <row r="16557">
      <c r="A16557" s="33" t="n">
        <v>45981.75</v>
      </c>
      <c r="B16557" s="15">
        <f>WEEKDAY($A16557,2)</f>
        <v/>
      </c>
      <c r="C16557" s="15">
        <f>HOUR($A16557)</f>
        <v/>
      </c>
      <c r="D16557" s="15">
        <f>IF(AND($A16557&gt;=Instellingen!$B$6,$A16557&lt;Instellingen!$B$7),1,0)</f>
        <v/>
      </c>
      <c r="E16557" s="15">
        <f>COUNTIF(tData[BezoekStart],"&lt;"&amp;($A16557+1/24))-COUNTIF(tData[BezoekEind],"&lt;="&amp;$A16557)</f>
        <v/>
      </c>
      <c r="F16557" s="15">
        <f>COUNTIF(tData[BezoekLangStart],"&lt;"&amp;($A16557+1/24))-COUNTIF(tData[BezoekLangEind],"&lt;="&amp;$A16557)</f>
        <v/>
      </c>
      <c r="G16557" s="15">
        <f>IF($D16557=1,$B16557*100+$C16557,-1)</f>
        <v/>
      </c>
      <c r="H16557" s="15">
        <f>IF($D16557=1,$B16557,-1)</f>
        <v/>
      </c>
      <c r="I16557" s="15">
        <f>IF($D16557=1,$C16557,-1)</f>
        <v/>
      </c>
    </row>
    <row r="16558">
      <c r="A16558" s="33" t="n">
        <v>45981.79166666666</v>
      </c>
      <c r="B16558" s="15">
        <f>WEEKDAY($A16558,2)</f>
        <v/>
      </c>
      <c r="C16558" s="15">
        <f>HOUR($A16558)</f>
        <v/>
      </c>
      <c r="D16558" s="15">
        <f>IF(AND($A16558&gt;=Instellingen!$B$6,$A16558&lt;Instellingen!$B$7),1,0)</f>
        <v/>
      </c>
      <c r="E16558" s="15">
        <f>COUNTIF(tData[BezoekStart],"&lt;"&amp;($A16558+1/24))-COUNTIF(tData[BezoekEind],"&lt;="&amp;$A16558)</f>
        <v/>
      </c>
      <c r="F16558" s="15">
        <f>COUNTIF(tData[BezoekLangStart],"&lt;"&amp;($A16558+1/24))-COUNTIF(tData[BezoekLangEind],"&lt;="&amp;$A16558)</f>
        <v/>
      </c>
      <c r="G16558" s="15">
        <f>IF($D16558=1,$B16558*100+$C16558,-1)</f>
        <v/>
      </c>
      <c r="H16558" s="15">
        <f>IF($D16558=1,$B16558,-1)</f>
        <v/>
      </c>
      <c r="I16558" s="15">
        <f>IF($D16558=1,$C16558,-1)</f>
        <v/>
      </c>
    </row>
    <row r="16559">
      <c r="A16559" s="33" t="n">
        <v>45981.83333333334</v>
      </c>
      <c r="B16559" s="15">
        <f>WEEKDAY($A16559,2)</f>
        <v/>
      </c>
      <c r="C16559" s="15">
        <f>HOUR($A16559)</f>
        <v/>
      </c>
      <c r="D16559" s="15">
        <f>IF(AND($A16559&gt;=Instellingen!$B$6,$A16559&lt;Instellingen!$B$7),1,0)</f>
        <v/>
      </c>
      <c r="E16559" s="15">
        <f>COUNTIF(tData[BezoekStart],"&lt;"&amp;($A16559+1/24))-COUNTIF(tData[BezoekEind],"&lt;="&amp;$A16559)</f>
        <v/>
      </c>
      <c r="F16559" s="15">
        <f>COUNTIF(tData[BezoekLangStart],"&lt;"&amp;($A16559+1/24))-COUNTIF(tData[BezoekLangEind],"&lt;="&amp;$A16559)</f>
        <v/>
      </c>
      <c r="G16559" s="15">
        <f>IF($D16559=1,$B16559*100+$C16559,-1)</f>
        <v/>
      </c>
      <c r="H16559" s="15">
        <f>IF($D16559=1,$B16559,-1)</f>
        <v/>
      </c>
      <c r="I16559" s="15">
        <f>IF($D16559=1,$C16559,-1)</f>
        <v/>
      </c>
    </row>
    <row r="16560">
      <c r="A16560" s="33" t="n">
        <v>45981.875</v>
      </c>
      <c r="B16560" s="15">
        <f>WEEKDAY($A16560,2)</f>
        <v/>
      </c>
      <c r="C16560" s="15">
        <f>HOUR($A16560)</f>
        <v/>
      </c>
      <c r="D16560" s="15">
        <f>IF(AND($A16560&gt;=Instellingen!$B$6,$A16560&lt;Instellingen!$B$7),1,0)</f>
        <v/>
      </c>
      <c r="E16560" s="15">
        <f>COUNTIF(tData[BezoekStart],"&lt;"&amp;($A16560+1/24))-COUNTIF(tData[BezoekEind],"&lt;="&amp;$A16560)</f>
        <v/>
      </c>
      <c r="F16560" s="15">
        <f>COUNTIF(tData[BezoekLangStart],"&lt;"&amp;($A16560+1/24))-COUNTIF(tData[BezoekLangEind],"&lt;="&amp;$A16560)</f>
        <v/>
      </c>
      <c r="G16560" s="15">
        <f>IF($D16560=1,$B16560*100+$C16560,-1)</f>
        <v/>
      </c>
      <c r="H16560" s="15">
        <f>IF($D16560=1,$B16560,-1)</f>
        <v/>
      </c>
      <c r="I16560" s="15">
        <f>IF($D16560=1,$C16560,-1)</f>
        <v/>
      </c>
    </row>
    <row r="16561">
      <c r="A16561" s="33" t="n">
        <v>45981.91666666666</v>
      </c>
      <c r="B16561" s="15">
        <f>WEEKDAY($A16561,2)</f>
        <v/>
      </c>
      <c r="C16561" s="15">
        <f>HOUR($A16561)</f>
        <v/>
      </c>
      <c r="D16561" s="15">
        <f>IF(AND($A16561&gt;=Instellingen!$B$6,$A16561&lt;Instellingen!$B$7),1,0)</f>
        <v/>
      </c>
      <c r="E16561" s="15">
        <f>COUNTIF(tData[BezoekStart],"&lt;"&amp;($A16561+1/24))-COUNTIF(tData[BezoekEind],"&lt;="&amp;$A16561)</f>
        <v/>
      </c>
      <c r="F16561" s="15">
        <f>COUNTIF(tData[BezoekLangStart],"&lt;"&amp;($A16561+1/24))-COUNTIF(tData[BezoekLangEind],"&lt;="&amp;$A16561)</f>
        <v/>
      </c>
      <c r="G16561" s="15">
        <f>IF($D16561=1,$B16561*100+$C16561,-1)</f>
        <v/>
      </c>
      <c r="H16561" s="15">
        <f>IF($D16561=1,$B16561,-1)</f>
        <v/>
      </c>
      <c r="I16561" s="15">
        <f>IF($D16561=1,$C16561,-1)</f>
        <v/>
      </c>
    </row>
    <row r="16562">
      <c r="A16562" s="33" t="n">
        <v>45981.95833333334</v>
      </c>
      <c r="B16562" s="15">
        <f>WEEKDAY($A16562,2)</f>
        <v/>
      </c>
      <c r="C16562" s="15">
        <f>HOUR($A16562)</f>
        <v/>
      </c>
      <c r="D16562" s="15">
        <f>IF(AND($A16562&gt;=Instellingen!$B$6,$A16562&lt;Instellingen!$B$7),1,0)</f>
        <v/>
      </c>
      <c r="E16562" s="15">
        <f>COUNTIF(tData[BezoekStart],"&lt;"&amp;($A16562+1/24))-COUNTIF(tData[BezoekEind],"&lt;="&amp;$A16562)</f>
        <v/>
      </c>
      <c r="F16562" s="15">
        <f>COUNTIF(tData[BezoekLangStart],"&lt;"&amp;($A16562+1/24))-COUNTIF(tData[BezoekLangEind],"&lt;="&amp;$A16562)</f>
        <v/>
      </c>
      <c r="G16562" s="15">
        <f>IF($D16562=1,$B16562*100+$C16562,-1)</f>
        <v/>
      </c>
      <c r="H16562" s="15">
        <f>IF($D16562=1,$B16562,-1)</f>
        <v/>
      </c>
      <c r="I16562" s="15">
        <f>IF($D16562=1,$C16562,-1)</f>
        <v/>
      </c>
    </row>
    <row r="16563">
      <c r="A16563" s="33" t="n">
        <v>45982</v>
      </c>
      <c r="B16563" s="15">
        <f>WEEKDAY($A16563,2)</f>
        <v/>
      </c>
      <c r="C16563" s="15">
        <f>HOUR($A16563)</f>
        <v/>
      </c>
      <c r="D16563" s="15">
        <f>IF(AND($A16563&gt;=Instellingen!$B$6,$A16563&lt;Instellingen!$B$7),1,0)</f>
        <v/>
      </c>
      <c r="E16563" s="15">
        <f>COUNTIF(tData[BezoekStart],"&lt;"&amp;($A16563+1/24))-COUNTIF(tData[BezoekEind],"&lt;="&amp;$A16563)</f>
        <v/>
      </c>
      <c r="F16563" s="15">
        <f>COUNTIF(tData[BezoekLangStart],"&lt;"&amp;($A16563+1/24))-COUNTIF(tData[BezoekLangEind],"&lt;="&amp;$A16563)</f>
        <v/>
      </c>
      <c r="G16563" s="15">
        <f>IF($D16563=1,$B16563*100+$C16563,-1)</f>
        <v/>
      </c>
      <c r="H16563" s="15">
        <f>IF($D16563=1,$B16563,-1)</f>
        <v/>
      </c>
      <c r="I16563" s="15">
        <f>IF($D16563=1,$C16563,-1)</f>
        <v/>
      </c>
    </row>
    <row r="16564">
      <c r="A16564" s="33" t="n">
        <v>45982.04166666666</v>
      </c>
      <c r="B16564" s="15">
        <f>WEEKDAY($A16564,2)</f>
        <v/>
      </c>
      <c r="C16564" s="15">
        <f>HOUR($A16564)</f>
        <v/>
      </c>
      <c r="D16564" s="15">
        <f>IF(AND($A16564&gt;=Instellingen!$B$6,$A16564&lt;Instellingen!$B$7),1,0)</f>
        <v/>
      </c>
      <c r="E16564" s="15">
        <f>COUNTIF(tData[BezoekStart],"&lt;"&amp;($A16564+1/24))-COUNTIF(tData[BezoekEind],"&lt;="&amp;$A16564)</f>
        <v/>
      </c>
      <c r="F16564" s="15">
        <f>COUNTIF(tData[BezoekLangStart],"&lt;"&amp;($A16564+1/24))-COUNTIF(tData[BezoekLangEind],"&lt;="&amp;$A16564)</f>
        <v/>
      </c>
      <c r="G16564" s="15">
        <f>IF($D16564=1,$B16564*100+$C16564,-1)</f>
        <v/>
      </c>
      <c r="H16564" s="15">
        <f>IF($D16564=1,$B16564,-1)</f>
        <v/>
      </c>
      <c r="I16564" s="15">
        <f>IF($D16564=1,$C16564,-1)</f>
        <v/>
      </c>
    </row>
    <row r="16565">
      <c r="A16565" s="33" t="n">
        <v>45982.08333333334</v>
      </c>
      <c r="B16565" s="15">
        <f>WEEKDAY($A16565,2)</f>
        <v/>
      </c>
      <c r="C16565" s="15">
        <f>HOUR($A16565)</f>
        <v/>
      </c>
      <c r="D16565" s="15">
        <f>IF(AND($A16565&gt;=Instellingen!$B$6,$A16565&lt;Instellingen!$B$7),1,0)</f>
        <v/>
      </c>
      <c r="E16565" s="15">
        <f>COUNTIF(tData[BezoekStart],"&lt;"&amp;($A16565+1/24))-COUNTIF(tData[BezoekEind],"&lt;="&amp;$A16565)</f>
        <v/>
      </c>
      <c r="F16565" s="15">
        <f>COUNTIF(tData[BezoekLangStart],"&lt;"&amp;($A16565+1/24))-COUNTIF(tData[BezoekLangEind],"&lt;="&amp;$A16565)</f>
        <v/>
      </c>
      <c r="G16565" s="15">
        <f>IF($D16565=1,$B16565*100+$C16565,-1)</f>
        <v/>
      </c>
      <c r="H16565" s="15">
        <f>IF($D16565=1,$B16565,-1)</f>
        <v/>
      </c>
      <c r="I16565" s="15">
        <f>IF($D16565=1,$C16565,-1)</f>
        <v/>
      </c>
    </row>
    <row r="16566">
      <c r="A16566" s="33" t="n">
        <v>45982.125</v>
      </c>
      <c r="B16566" s="15">
        <f>WEEKDAY($A16566,2)</f>
        <v/>
      </c>
      <c r="C16566" s="15">
        <f>HOUR($A16566)</f>
        <v/>
      </c>
      <c r="D16566" s="15">
        <f>IF(AND($A16566&gt;=Instellingen!$B$6,$A16566&lt;Instellingen!$B$7),1,0)</f>
        <v/>
      </c>
      <c r="E16566" s="15">
        <f>COUNTIF(tData[BezoekStart],"&lt;"&amp;($A16566+1/24))-COUNTIF(tData[BezoekEind],"&lt;="&amp;$A16566)</f>
        <v/>
      </c>
      <c r="F16566" s="15">
        <f>COUNTIF(tData[BezoekLangStart],"&lt;"&amp;($A16566+1/24))-COUNTIF(tData[BezoekLangEind],"&lt;="&amp;$A16566)</f>
        <v/>
      </c>
      <c r="G16566" s="15">
        <f>IF($D16566=1,$B16566*100+$C16566,-1)</f>
        <v/>
      </c>
      <c r="H16566" s="15">
        <f>IF($D16566=1,$B16566,-1)</f>
        <v/>
      </c>
      <c r="I16566" s="15">
        <f>IF($D16566=1,$C16566,-1)</f>
        <v/>
      </c>
    </row>
    <row r="16567">
      <c r="A16567" s="33" t="n">
        <v>45982.16666666666</v>
      </c>
      <c r="B16567" s="15">
        <f>WEEKDAY($A16567,2)</f>
        <v/>
      </c>
      <c r="C16567" s="15">
        <f>HOUR($A16567)</f>
        <v/>
      </c>
      <c r="D16567" s="15">
        <f>IF(AND($A16567&gt;=Instellingen!$B$6,$A16567&lt;Instellingen!$B$7),1,0)</f>
        <v/>
      </c>
      <c r="E16567" s="15">
        <f>COUNTIF(tData[BezoekStart],"&lt;"&amp;($A16567+1/24))-COUNTIF(tData[BezoekEind],"&lt;="&amp;$A16567)</f>
        <v/>
      </c>
      <c r="F16567" s="15">
        <f>COUNTIF(tData[BezoekLangStart],"&lt;"&amp;($A16567+1/24))-COUNTIF(tData[BezoekLangEind],"&lt;="&amp;$A16567)</f>
        <v/>
      </c>
      <c r="G16567" s="15">
        <f>IF($D16567=1,$B16567*100+$C16567,-1)</f>
        <v/>
      </c>
      <c r="H16567" s="15">
        <f>IF($D16567=1,$B16567,-1)</f>
        <v/>
      </c>
      <c r="I16567" s="15">
        <f>IF($D16567=1,$C16567,-1)</f>
        <v/>
      </c>
    </row>
    <row r="16568">
      <c r="A16568" s="33" t="n">
        <v>45982.20833333334</v>
      </c>
      <c r="B16568" s="15">
        <f>WEEKDAY($A16568,2)</f>
        <v/>
      </c>
      <c r="C16568" s="15">
        <f>HOUR($A16568)</f>
        <v/>
      </c>
      <c r="D16568" s="15">
        <f>IF(AND($A16568&gt;=Instellingen!$B$6,$A16568&lt;Instellingen!$B$7),1,0)</f>
        <v/>
      </c>
      <c r="E16568" s="15">
        <f>COUNTIF(tData[BezoekStart],"&lt;"&amp;($A16568+1/24))-COUNTIF(tData[BezoekEind],"&lt;="&amp;$A16568)</f>
        <v/>
      </c>
      <c r="F16568" s="15">
        <f>COUNTIF(tData[BezoekLangStart],"&lt;"&amp;($A16568+1/24))-COUNTIF(tData[BezoekLangEind],"&lt;="&amp;$A16568)</f>
        <v/>
      </c>
      <c r="G16568" s="15">
        <f>IF($D16568=1,$B16568*100+$C16568,-1)</f>
        <v/>
      </c>
      <c r="H16568" s="15">
        <f>IF($D16568=1,$B16568,-1)</f>
        <v/>
      </c>
      <c r="I16568" s="15">
        <f>IF($D16568=1,$C16568,-1)</f>
        <v/>
      </c>
    </row>
    <row r="16569">
      <c r="A16569" s="33" t="n">
        <v>45982.25</v>
      </c>
      <c r="B16569" s="15">
        <f>WEEKDAY($A16569,2)</f>
        <v/>
      </c>
      <c r="C16569" s="15">
        <f>HOUR($A16569)</f>
        <v/>
      </c>
      <c r="D16569" s="15">
        <f>IF(AND($A16569&gt;=Instellingen!$B$6,$A16569&lt;Instellingen!$B$7),1,0)</f>
        <v/>
      </c>
      <c r="E16569" s="15">
        <f>COUNTIF(tData[BezoekStart],"&lt;"&amp;($A16569+1/24))-COUNTIF(tData[BezoekEind],"&lt;="&amp;$A16569)</f>
        <v/>
      </c>
      <c r="F16569" s="15">
        <f>COUNTIF(tData[BezoekLangStart],"&lt;"&amp;($A16569+1/24))-COUNTIF(tData[BezoekLangEind],"&lt;="&amp;$A16569)</f>
        <v/>
      </c>
      <c r="G16569" s="15">
        <f>IF($D16569=1,$B16569*100+$C16569,-1)</f>
        <v/>
      </c>
      <c r="H16569" s="15">
        <f>IF($D16569=1,$B16569,-1)</f>
        <v/>
      </c>
      <c r="I16569" s="15">
        <f>IF($D16569=1,$C16569,-1)</f>
        <v/>
      </c>
    </row>
    <row r="16570">
      <c r="A16570" s="33" t="n">
        <v>45982.29166666666</v>
      </c>
      <c r="B16570" s="15">
        <f>WEEKDAY($A16570,2)</f>
        <v/>
      </c>
      <c r="C16570" s="15">
        <f>HOUR($A16570)</f>
        <v/>
      </c>
      <c r="D16570" s="15">
        <f>IF(AND($A16570&gt;=Instellingen!$B$6,$A16570&lt;Instellingen!$B$7),1,0)</f>
        <v/>
      </c>
      <c r="E16570" s="15">
        <f>COUNTIF(tData[BezoekStart],"&lt;"&amp;($A16570+1/24))-COUNTIF(tData[BezoekEind],"&lt;="&amp;$A16570)</f>
        <v/>
      </c>
      <c r="F16570" s="15">
        <f>COUNTIF(tData[BezoekLangStart],"&lt;"&amp;($A16570+1/24))-COUNTIF(tData[BezoekLangEind],"&lt;="&amp;$A16570)</f>
        <v/>
      </c>
      <c r="G16570" s="15">
        <f>IF($D16570=1,$B16570*100+$C16570,-1)</f>
        <v/>
      </c>
      <c r="H16570" s="15">
        <f>IF($D16570=1,$B16570,-1)</f>
        <v/>
      </c>
      <c r="I16570" s="15">
        <f>IF($D16570=1,$C16570,-1)</f>
        <v/>
      </c>
    </row>
    <row r="16571">
      <c r="A16571" s="33" t="n">
        <v>45982.33333333334</v>
      </c>
      <c r="B16571" s="15">
        <f>WEEKDAY($A16571,2)</f>
        <v/>
      </c>
      <c r="C16571" s="15">
        <f>HOUR($A16571)</f>
        <v/>
      </c>
      <c r="D16571" s="15">
        <f>IF(AND($A16571&gt;=Instellingen!$B$6,$A16571&lt;Instellingen!$B$7),1,0)</f>
        <v/>
      </c>
      <c r="E16571" s="15">
        <f>COUNTIF(tData[BezoekStart],"&lt;"&amp;($A16571+1/24))-COUNTIF(tData[BezoekEind],"&lt;="&amp;$A16571)</f>
        <v/>
      </c>
      <c r="F16571" s="15">
        <f>COUNTIF(tData[BezoekLangStart],"&lt;"&amp;($A16571+1/24))-COUNTIF(tData[BezoekLangEind],"&lt;="&amp;$A16571)</f>
        <v/>
      </c>
      <c r="G16571" s="15">
        <f>IF($D16571=1,$B16571*100+$C16571,-1)</f>
        <v/>
      </c>
      <c r="H16571" s="15">
        <f>IF($D16571=1,$B16571,-1)</f>
        <v/>
      </c>
      <c r="I16571" s="15">
        <f>IF($D16571=1,$C16571,-1)</f>
        <v/>
      </c>
    </row>
    <row r="16572">
      <c r="A16572" s="33" t="n">
        <v>45982.375</v>
      </c>
      <c r="B16572" s="15">
        <f>WEEKDAY($A16572,2)</f>
        <v/>
      </c>
      <c r="C16572" s="15">
        <f>HOUR($A16572)</f>
        <v/>
      </c>
      <c r="D16572" s="15">
        <f>IF(AND($A16572&gt;=Instellingen!$B$6,$A16572&lt;Instellingen!$B$7),1,0)</f>
        <v/>
      </c>
      <c r="E16572" s="15">
        <f>COUNTIF(tData[BezoekStart],"&lt;"&amp;($A16572+1/24))-COUNTIF(tData[BezoekEind],"&lt;="&amp;$A16572)</f>
        <v/>
      </c>
      <c r="F16572" s="15">
        <f>COUNTIF(tData[BezoekLangStart],"&lt;"&amp;($A16572+1/24))-COUNTIF(tData[BezoekLangEind],"&lt;="&amp;$A16572)</f>
        <v/>
      </c>
      <c r="G16572" s="15">
        <f>IF($D16572=1,$B16572*100+$C16572,-1)</f>
        <v/>
      </c>
      <c r="H16572" s="15">
        <f>IF($D16572=1,$B16572,-1)</f>
        <v/>
      </c>
      <c r="I16572" s="15">
        <f>IF($D16572=1,$C16572,-1)</f>
        <v/>
      </c>
    </row>
    <row r="16573">
      <c r="A16573" s="33" t="n">
        <v>45982.41666666666</v>
      </c>
      <c r="B16573" s="15">
        <f>WEEKDAY($A16573,2)</f>
        <v/>
      </c>
      <c r="C16573" s="15">
        <f>HOUR($A16573)</f>
        <v/>
      </c>
      <c r="D16573" s="15">
        <f>IF(AND($A16573&gt;=Instellingen!$B$6,$A16573&lt;Instellingen!$B$7),1,0)</f>
        <v/>
      </c>
      <c r="E16573" s="15">
        <f>COUNTIF(tData[BezoekStart],"&lt;"&amp;($A16573+1/24))-COUNTIF(tData[BezoekEind],"&lt;="&amp;$A16573)</f>
        <v/>
      </c>
      <c r="F16573" s="15">
        <f>COUNTIF(tData[BezoekLangStart],"&lt;"&amp;($A16573+1/24))-COUNTIF(tData[BezoekLangEind],"&lt;="&amp;$A16573)</f>
        <v/>
      </c>
      <c r="G16573" s="15">
        <f>IF($D16573=1,$B16573*100+$C16573,-1)</f>
        <v/>
      </c>
      <c r="H16573" s="15">
        <f>IF($D16573=1,$B16573,-1)</f>
        <v/>
      </c>
      <c r="I16573" s="15">
        <f>IF($D16573=1,$C16573,-1)</f>
        <v/>
      </c>
    </row>
    <row r="16574">
      <c r="A16574" s="33" t="n">
        <v>45982.45833333334</v>
      </c>
      <c r="B16574" s="15">
        <f>WEEKDAY($A16574,2)</f>
        <v/>
      </c>
      <c r="C16574" s="15">
        <f>HOUR($A16574)</f>
        <v/>
      </c>
      <c r="D16574" s="15">
        <f>IF(AND($A16574&gt;=Instellingen!$B$6,$A16574&lt;Instellingen!$B$7),1,0)</f>
        <v/>
      </c>
      <c r="E16574" s="15">
        <f>COUNTIF(tData[BezoekStart],"&lt;"&amp;($A16574+1/24))-COUNTIF(tData[BezoekEind],"&lt;="&amp;$A16574)</f>
        <v/>
      </c>
      <c r="F16574" s="15">
        <f>COUNTIF(tData[BezoekLangStart],"&lt;"&amp;($A16574+1/24))-COUNTIF(tData[BezoekLangEind],"&lt;="&amp;$A16574)</f>
        <v/>
      </c>
      <c r="G16574" s="15">
        <f>IF($D16574=1,$B16574*100+$C16574,-1)</f>
        <v/>
      </c>
      <c r="H16574" s="15">
        <f>IF($D16574=1,$B16574,-1)</f>
        <v/>
      </c>
      <c r="I16574" s="15">
        <f>IF($D16574=1,$C16574,-1)</f>
        <v/>
      </c>
    </row>
    <row r="16575">
      <c r="A16575" s="33" t="n">
        <v>45982.5</v>
      </c>
      <c r="B16575" s="15">
        <f>WEEKDAY($A16575,2)</f>
        <v/>
      </c>
      <c r="C16575" s="15">
        <f>HOUR($A16575)</f>
        <v/>
      </c>
      <c r="D16575" s="15">
        <f>IF(AND($A16575&gt;=Instellingen!$B$6,$A16575&lt;Instellingen!$B$7),1,0)</f>
        <v/>
      </c>
      <c r="E16575" s="15">
        <f>COUNTIF(tData[BezoekStart],"&lt;"&amp;($A16575+1/24))-COUNTIF(tData[BezoekEind],"&lt;="&amp;$A16575)</f>
        <v/>
      </c>
      <c r="F16575" s="15">
        <f>COUNTIF(tData[BezoekLangStart],"&lt;"&amp;($A16575+1/24))-COUNTIF(tData[BezoekLangEind],"&lt;="&amp;$A16575)</f>
        <v/>
      </c>
      <c r="G16575" s="15">
        <f>IF($D16575=1,$B16575*100+$C16575,-1)</f>
        <v/>
      </c>
      <c r="H16575" s="15">
        <f>IF($D16575=1,$B16575,-1)</f>
        <v/>
      </c>
      <c r="I16575" s="15">
        <f>IF($D16575=1,$C16575,-1)</f>
        <v/>
      </c>
    </row>
    <row r="16576">
      <c r="A16576" s="33" t="n">
        <v>45982.54166666666</v>
      </c>
      <c r="B16576" s="15">
        <f>WEEKDAY($A16576,2)</f>
        <v/>
      </c>
      <c r="C16576" s="15">
        <f>HOUR($A16576)</f>
        <v/>
      </c>
      <c r="D16576" s="15">
        <f>IF(AND($A16576&gt;=Instellingen!$B$6,$A16576&lt;Instellingen!$B$7),1,0)</f>
        <v/>
      </c>
      <c r="E16576" s="15">
        <f>COUNTIF(tData[BezoekStart],"&lt;"&amp;($A16576+1/24))-COUNTIF(tData[BezoekEind],"&lt;="&amp;$A16576)</f>
        <v/>
      </c>
      <c r="F16576" s="15">
        <f>COUNTIF(tData[BezoekLangStart],"&lt;"&amp;($A16576+1/24))-COUNTIF(tData[BezoekLangEind],"&lt;="&amp;$A16576)</f>
        <v/>
      </c>
      <c r="G16576" s="15">
        <f>IF($D16576=1,$B16576*100+$C16576,-1)</f>
        <v/>
      </c>
      <c r="H16576" s="15">
        <f>IF($D16576=1,$B16576,-1)</f>
        <v/>
      </c>
      <c r="I16576" s="15">
        <f>IF($D16576=1,$C16576,-1)</f>
        <v/>
      </c>
    </row>
    <row r="16577">
      <c r="A16577" s="33" t="n">
        <v>45982.58333333334</v>
      </c>
      <c r="B16577" s="15">
        <f>WEEKDAY($A16577,2)</f>
        <v/>
      </c>
      <c r="C16577" s="15">
        <f>HOUR($A16577)</f>
        <v/>
      </c>
      <c r="D16577" s="15">
        <f>IF(AND($A16577&gt;=Instellingen!$B$6,$A16577&lt;Instellingen!$B$7),1,0)</f>
        <v/>
      </c>
      <c r="E16577" s="15">
        <f>COUNTIF(tData[BezoekStart],"&lt;"&amp;($A16577+1/24))-COUNTIF(tData[BezoekEind],"&lt;="&amp;$A16577)</f>
        <v/>
      </c>
      <c r="F16577" s="15">
        <f>COUNTIF(tData[BezoekLangStart],"&lt;"&amp;($A16577+1/24))-COUNTIF(tData[BezoekLangEind],"&lt;="&amp;$A16577)</f>
        <v/>
      </c>
      <c r="G16577" s="15">
        <f>IF($D16577=1,$B16577*100+$C16577,-1)</f>
        <v/>
      </c>
      <c r="H16577" s="15">
        <f>IF($D16577=1,$B16577,-1)</f>
        <v/>
      </c>
      <c r="I16577" s="15">
        <f>IF($D16577=1,$C16577,-1)</f>
        <v/>
      </c>
    </row>
    <row r="16578">
      <c r="A16578" s="33" t="n">
        <v>45982.625</v>
      </c>
      <c r="B16578" s="15">
        <f>WEEKDAY($A16578,2)</f>
        <v/>
      </c>
      <c r="C16578" s="15">
        <f>HOUR($A16578)</f>
        <v/>
      </c>
      <c r="D16578" s="15">
        <f>IF(AND($A16578&gt;=Instellingen!$B$6,$A16578&lt;Instellingen!$B$7),1,0)</f>
        <v/>
      </c>
      <c r="E16578" s="15">
        <f>COUNTIF(tData[BezoekStart],"&lt;"&amp;($A16578+1/24))-COUNTIF(tData[BezoekEind],"&lt;="&amp;$A16578)</f>
        <v/>
      </c>
      <c r="F16578" s="15">
        <f>COUNTIF(tData[BezoekLangStart],"&lt;"&amp;($A16578+1/24))-COUNTIF(tData[BezoekLangEind],"&lt;="&amp;$A16578)</f>
        <v/>
      </c>
      <c r="G16578" s="15">
        <f>IF($D16578=1,$B16578*100+$C16578,-1)</f>
        <v/>
      </c>
      <c r="H16578" s="15">
        <f>IF($D16578=1,$B16578,-1)</f>
        <v/>
      </c>
      <c r="I16578" s="15">
        <f>IF($D16578=1,$C16578,-1)</f>
        <v/>
      </c>
    </row>
    <row r="16579">
      <c r="A16579" s="33" t="n">
        <v>45982.66666666666</v>
      </c>
      <c r="B16579" s="15">
        <f>WEEKDAY($A16579,2)</f>
        <v/>
      </c>
      <c r="C16579" s="15">
        <f>HOUR($A16579)</f>
        <v/>
      </c>
      <c r="D16579" s="15">
        <f>IF(AND($A16579&gt;=Instellingen!$B$6,$A16579&lt;Instellingen!$B$7),1,0)</f>
        <v/>
      </c>
      <c r="E16579" s="15">
        <f>COUNTIF(tData[BezoekStart],"&lt;"&amp;($A16579+1/24))-COUNTIF(tData[BezoekEind],"&lt;="&amp;$A16579)</f>
        <v/>
      </c>
      <c r="F16579" s="15">
        <f>COUNTIF(tData[BezoekLangStart],"&lt;"&amp;($A16579+1/24))-COUNTIF(tData[BezoekLangEind],"&lt;="&amp;$A16579)</f>
        <v/>
      </c>
      <c r="G16579" s="15">
        <f>IF($D16579=1,$B16579*100+$C16579,-1)</f>
        <v/>
      </c>
      <c r="H16579" s="15">
        <f>IF($D16579=1,$B16579,-1)</f>
        <v/>
      </c>
      <c r="I16579" s="15">
        <f>IF($D16579=1,$C16579,-1)</f>
        <v/>
      </c>
    </row>
    <row r="16580">
      <c r="A16580" s="33" t="n">
        <v>45982.70833333334</v>
      </c>
      <c r="B16580" s="15">
        <f>WEEKDAY($A16580,2)</f>
        <v/>
      </c>
      <c r="C16580" s="15">
        <f>HOUR($A16580)</f>
        <v/>
      </c>
      <c r="D16580" s="15">
        <f>IF(AND($A16580&gt;=Instellingen!$B$6,$A16580&lt;Instellingen!$B$7),1,0)</f>
        <v/>
      </c>
      <c r="E16580" s="15">
        <f>COUNTIF(tData[BezoekStart],"&lt;"&amp;($A16580+1/24))-COUNTIF(tData[BezoekEind],"&lt;="&amp;$A16580)</f>
        <v/>
      </c>
      <c r="F16580" s="15">
        <f>COUNTIF(tData[BezoekLangStart],"&lt;"&amp;($A16580+1/24))-COUNTIF(tData[BezoekLangEind],"&lt;="&amp;$A16580)</f>
        <v/>
      </c>
      <c r="G16580" s="15">
        <f>IF($D16580=1,$B16580*100+$C16580,-1)</f>
        <v/>
      </c>
      <c r="H16580" s="15">
        <f>IF($D16580=1,$B16580,-1)</f>
        <v/>
      </c>
      <c r="I16580" s="15">
        <f>IF($D16580=1,$C16580,-1)</f>
        <v/>
      </c>
    </row>
    <row r="16581">
      <c r="A16581" s="33" t="n">
        <v>45982.75</v>
      </c>
      <c r="B16581" s="15">
        <f>WEEKDAY($A16581,2)</f>
        <v/>
      </c>
      <c r="C16581" s="15">
        <f>HOUR($A16581)</f>
        <v/>
      </c>
      <c r="D16581" s="15">
        <f>IF(AND($A16581&gt;=Instellingen!$B$6,$A16581&lt;Instellingen!$B$7),1,0)</f>
        <v/>
      </c>
      <c r="E16581" s="15">
        <f>COUNTIF(tData[BezoekStart],"&lt;"&amp;($A16581+1/24))-COUNTIF(tData[BezoekEind],"&lt;="&amp;$A16581)</f>
        <v/>
      </c>
      <c r="F16581" s="15">
        <f>COUNTIF(tData[BezoekLangStart],"&lt;"&amp;($A16581+1/24))-COUNTIF(tData[BezoekLangEind],"&lt;="&amp;$A16581)</f>
        <v/>
      </c>
      <c r="G16581" s="15">
        <f>IF($D16581=1,$B16581*100+$C16581,-1)</f>
        <v/>
      </c>
      <c r="H16581" s="15">
        <f>IF($D16581=1,$B16581,-1)</f>
        <v/>
      </c>
      <c r="I16581" s="15">
        <f>IF($D16581=1,$C16581,-1)</f>
        <v/>
      </c>
    </row>
    <row r="16582">
      <c r="A16582" s="33" t="n">
        <v>45982.79166666666</v>
      </c>
      <c r="B16582" s="15">
        <f>WEEKDAY($A16582,2)</f>
        <v/>
      </c>
      <c r="C16582" s="15">
        <f>HOUR($A16582)</f>
        <v/>
      </c>
      <c r="D16582" s="15">
        <f>IF(AND($A16582&gt;=Instellingen!$B$6,$A16582&lt;Instellingen!$B$7),1,0)</f>
        <v/>
      </c>
      <c r="E16582" s="15">
        <f>COUNTIF(tData[BezoekStart],"&lt;"&amp;($A16582+1/24))-COUNTIF(tData[BezoekEind],"&lt;="&amp;$A16582)</f>
        <v/>
      </c>
      <c r="F16582" s="15">
        <f>COUNTIF(tData[BezoekLangStart],"&lt;"&amp;($A16582+1/24))-COUNTIF(tData[BezoekLangEind],"&lt;="&amp;$A16582)</f>
        <v/>
      </c>
      <c r="G16582" s="15">
        <f>IF($D16582=1,$B16582*100+$C16582,-1)</f>
        <v/>
      </c>
      <c r="H16582" s="15">
        <f>IF($D16582=1,$B16582,-1)</f>
        <v/>
      </c>
      <c r="I16582" s="15">
        <f>IF($D16582=1,$C16582,-1)</f>
        <v/>
      </c>
    </row>
    <row r="16583">
      <c r="A16583" s="33" t="n">
        <v>45982.83333333334</v>
      </c>
      <c r="B16583" s="15">
        <f>WEEKDAY($A16583,2)</f>
        <v/>
      </c>
      <c r="C16583" s="15">
        <f>HOUR($A16583)</f>
        <v/>
      </c>
      <c r="D16583" s="15">
        <f>IF(AND($A16583&gt;=Instellingen!$B$6,$A16583&lt;Instellingen!$B$7),1,0)</f>
        <v/>
      </c>
      <c r="E16583" s="15">
        <f>COUNTIF(tData[BezoekStart],"&lt;"&amp;($A16583+1/24))-COUNTIF(tData[BezoekEind],"&lt;="&amp;$A16583)</f>
        <v/>
      </c>
      <c r="F16583" s="15">
        <f>COUNTIF(tData[BezoekLangStart],"&lt;"&amp;($A16583+1/24))-COUNTIF(tData[BezoekLangEind],"&lt;="&amp;$A16583)</f>
        <v/>
      </c>
      <c r="G16583" s="15">
        <f>IF($D16583=1,$B16583*100+$C16583,-1)</f>
        <v/>
      </c>
      <c r="H16583" s="15">
        <f>IF($D16583=1,$B16583,-1)</f>
        <v/>
      </c>
      <c r="I16583" s="15">
        <f>IF($D16583=1,$C16583,-1)</f>
        <v/>
      </c>
    </row>
    <row r="16584">
      <c r="A16584" s="33" t="n">
        <v>45982.875</v>
      </c>
      <c r="B16584" s="15">
        <f>WEEKDAY($A16584,2)</f>
        <v/>
      </c>
      <c r="C16584" s="15">
        <f>HOUR($A16584)</f>
        <v/>
      </c>
      <c r="D16584" s="15">
        <f>IF(AND($A16584&gt;=Instellingen!$B$6,$A16584&lt;Instellingen!$B$7),1,0)</f>
        <v/>
      </c>
      <c r="E16584" s="15">
        <f>COUNTIF(tData[BezoekStart],"&lt;"&amp;($A16584+1/24))-COUNTIF(tData[BezoekEind],"&lt;="&amp;$A16584)</f>
        <v/>
      </c>
      <c r="F16584" s="15">
        <f>COUNTIF(tData[BezoekLangStart],"&lt;"&amp;($A16584+1/24))-COUNTIF(tData[BezoekLangEind],"&lt;="&amp;$A16584)</f>
        <v/>
      </c>
      <c r="G16584" s="15">
        <f>IF($D16584=1,$B16584*100+$C16584,-1)</f>
        <v/>
      </c>
      <c r="H16584" s="15">
        <f>IF($D16584=1,$B16584,-1)</f>
        <v/>
      </c>
      <c r="I16584" s="15">
        <f>IF($D16584=1,$C16584,-1)</f>
        <v/>
      </c>
    </row>
    <row r="16585">
      <c r="A16585" s="33" t="n">
        <v>45982.91666666666</v>
      </c>
      <c r="B16585" s="15">
        <f>WEEKDAY($A16585,2)</f>
        <v/>
      </c>
      <c r="C16585" s="15">
        <f>HOUR($A16585)</f>
        <v/>
      </c>
      <c r="D16585" s="15">
        <f>IF(AND($A16585&gt;=Instellingen!$B$6,$A16585&lt;Instellingen!$B$7),1,0)</f>
        <v/>
      </c>
      <c r="E16585" s="15">
        <f>COUNTIF(tData[BezoekStart],"&lt;"&amp;($A16585+1/24))-COUNTIF(tData[BezoekEind],"&lt;="&amp;$A16585)</f>
        <v/>
      </c>
      <c r="F16585" s="15">
        <f>COUNTIF(tData[BezoekLangStart],"&lt;"&amp;($A16585+1/24))-COUNTIF(tData[BezoekLangEind],"&lt;="&amp;$A16585)</f>
        <v/>
      </c>
      <c r="G16585" s="15">
        <f>IF($D16585=1,$B16585*100+$C16585,-1)</f>
        <v/>
      </c>
      <c r="H16585" s="15">
        <f>IF($D16585=1,$B16585,-1)</f>
        <v/>
      </c>
      <c r="I16585" s="15">
        <f>IF($D16585=1,$C16585,-1)</f>
        <v/>
      </c>
    </row>
    <row r="16586">
      <c r="A16586" s="33" t="n">
        <v>45982.95833333334</v>
      </c>
      <c r="B16586" s="15">
        <f>WEEKDAY($A16586,2)</f>
        <v/>
      </c>
      <c r="C16586" s="15">
        <f>HOUR($A16586)</f>
        <v/>
      </c>
      <c r="D16586" s="15">
        <f>IF(AND($A16586&gt;=Instellingen!$B$6,$A16586&lt;Instellingen!$B$7),1,0)</f>
        <v/>
      </c>
      <c r="E16586" s="15">
        <f>COUNTIF(tData[BezoekStart],"&lt;"&amp;($A16586+1/24))-COUNTIF(tData[BezoekEind],"&lt;="&amp;$A16586)</f>
        <v/>
      </c>
      <c r="F16586" s="15">
        <f>COUNTIF(tData[BezoekLangStart],"&lt;"&amp;($A16586+1/24))-COUNTIF(tData[BezoekLangEind],"&lt;="&amp;$A16586)</f>
        <v/>
      </c>
      <c r="G16586" s="15">
        <f>IF($D16586=1,$B16586*100+$C16586,-1)</f>
        <v/>
      </c>
      <c r="H16586" s="15">
        <f>IF($D16586=1,$B16586,-1)</f>
        <v/>
      </c>
      <c r="I16586" s="15">
        <f>IF($D16586=1,$C16586,-1)</f>
        <v/>
      </c>
    </row>
    <row r="16587">
      <c r="A16587" s="33" t="n">
        <v>45983</v>
      </c>
      <c r="B16587" s="15">
        <f>WEEKDAY($A16587,2)</f>
        <v/>
      </c>
      <c r="C16587" s="15">
        <f>HOUR($A16587)</f>
        <v/>
      </c>
      <c r="D16587" s="15">
        <f>IF(AND($A16587&gt;=Instellingen!$B$6,$A16587&lt;Instellingen!$B$7),1,0)</f>
        <v/>
      </c>
      <c r="E16587" s="15">
        <f>COUNTIF(tData[BezoekStart],"&lt;"&amp;($A16587+1/24))-COUNTIF(tData[BezoekEind],"&lt;="&amp;$A16587)</f>
        <v/>
      </c>
      <c r="F16587" s="15">
        <f>COUNTIF(tData[BezoekLangStart],"&lt;"&amp;($A16587+1/24))-COUNTIF(tData[BezoekLangEind],"&lt;="&amp;$A16587)</f>
        <v/>
      </c>
      <c r="G16587" s="15">
        <f>IF($D16587=1,$B16587*100+$C16587,-1)</f>
        <v/>
      </c>
      <c r="H16587" s="15">
        <f>IF($D16587=1,$B16587,-1)</f>
        <v/>
      </c>
      <c r="I16587" s="15">
        <f>IF($D16587=1,$C16587,-1)</f>
        <v/>
      </c>
    </row>
    <row r="16588">
      <c r="A16588" s="33" t="n">
        <v>45983.04166666666</v>
      </c>
      <c r="B16588" s="15">
        <f>WEEKDAY($A16588,2)</f>
        <v/>
      </c>
      <c r="C16588" s="15">
        <f>HOUR($A16588)</f>
        <v/>
      </c>
      <c r="D16588" s="15">
        <f>IF(AND($A16588&gt;=Instellingen!$B$6,$A16588&lt;Instellingen!$B$7),1,0)</f>
        <v/>
      </c>
      <c r="E16588" s="15">
        <f>COUNTIF(tData[BezoekStart],"&lt;"&amp;($A16588+1/24))-COUNTIF(tData[BezoekEind],"&lt;="&amp;$A16588)</f>
        <v/>
      </c>
      <c r="F16588" s="15">
        <f>COUNTIF(tData[BezoekLangStart],"&lt;"&amp;($A16588+1/24))-COUNTIF(tData[BezoekLangEind],"&lt;="&amp;$A16588)</f>
        <v/>
      </c>
      <c r="G16588" s="15">
        <f>IF($D16588=1,$B16588*100+$C16588,-1)</f>
        <v/>
      </c>
      <c r="H16588" s="15">
        <f>IF($D16588=1,$B16588,-1)</f>
        <v/>
      </c>
      <c r="I16588" s="15">
        <f>IF($D16588=1,$C16588,-1)</f>
        <v/>
      </c>
    </row>
    <row r="16589">
      <c r="A16589" s="33" t="n">
        <v>45983.08333333334</v>
      </c>
      <c r="B16589" s="15">
        <f>WEEKDAY($A16589,2)</f>
        <v/>
      </c>
      <c r="C16589" s="15">
        <f>HOUR($A16589)</f>
        <v/>
      </c>
      <c r="D16589" s="15">
        <f>IF(AND($A16589&gt;=Instellingen!$B$6,$A16589&lt;Instellingen!$B$7),1,0)</f>
        <v/>
      </c>
      <c r="E16589" s="15">
        <f>COUNTIF(tData[BezoekStart],"&lt;"&amp;($A16589+1/24))-COUNTIF(tData[BezoekEind],"&lt;="&amp;$A16589)</f>
        <v/>
      </c>
      <c r="F16589" s="15">
        <f>COUNTIF(tData[BezoekLangStart],"&lt;"&amp;($A16589+1/24))-COUNTIF(tData[BezoekLangEind],"&lt;="&amp;$A16589)</f>
        <v/>
      </c>
      <c r="G16589" s="15">
        <f>IF($D16589=1,$B16589*100+$C16589,-1)</f>
        <v/>
      </c>
      <c r="H16589" s="15">
        <f>IF($D16589=1,$B16589,-1)</f>
        <v/>
      </c>
      <c r="I16589" s="15">
        <f>IF($D16589=1,$C16589,-1)</f>
        <v/>
      </c>
    </row>
    <row r="16590">
      <c r="A16590" s="33" t="n">
        <v>45983.125</v>
      </c>
      <c r="B16590" s="15">
        <f>WEEKDAY($A16590,2)</f>
        <v/>
      </c>
      <c r="C16590" s="15">
        <f>HOUR($A16590)</f>
        <v/>
      </c>
      <c r="D16590" s="15">
        <f>IF(AND($A16590&gt;=Instellingen!$B$6,$A16590&lt;Instellingen!$B$7),1,0)</f>
        <v/>
      </c>
      <c r="E16590" s="15">
        <f>COUNTIF(tData[BezoekStart],"&lt;"&amp;($A16590+1/24))-COUNTIF(tData[BezoekEind],"&lt;="&amp;$A16590)</f>
        <v/>
      </c>
      <c r="F16590" s="15">
        <f>COUNTIF(tData[BezoekLangStart],"&lt;"&amp;($A16590+1/24))-COUNTIF(tData[BezoekLangEind],"&lt;="&amp;$A16590)</f>
        <v/>
      </c>
      <c r="G16590" s="15">
        <f>IF($D16590=1,$B16590*100+$C16590,-1)</f>
        <v/>
      </c>
      <c r="H16590" s="15">
        <f>IF($D16590=1,$B16590,-1)</f>
        <v/>
      </c>
      <c r="I16590" s="15">
        <f>IF($D16590=1,$C16590,-1)</f>
        <v/>
      </c>
    </row>
    <row r="16591">
      <c r="A16591" s="33" t="n">
        <v>45983.16666666666</v>
      </c>
      <c r="B16591" s="15">
        <f>WEEKDAY($A16591,2)</f>
        <v/>
      </c>
      <c r="C16591" s="15">
        <f>HOUR($A16591)</f>
        <v/>
      </c>
      <c r="D16591" s="15">
        <f>IF(AND($A16591&gt;=Instellingen!$B$6,$A16591&lt;Instellingen!$B$7),1,0)</f>
        <v/>
      </c>
      <c r="E16591" s="15">
        <f>COUNTIF(tData[BezoekStart],"&lt;"&amp;($A16591+1/24))-COUNTIF(tData[BezoekEind],"&lt;="&amp;$A16591)</f>
        <v/>
      </c>
      <c r="F16591" s="15">
        <f>COUNTIF(tData[BezoekLangStart],"&lt;"&amp;($A16591+1/24))-COUNTIF(tData[BezoekLangEind],"&lt;="&amp;$A16591)</f>
        <v/>
      </c>
      <c r="G16591" s="15">
        <f>IF($D16591=1,$B16591*100+$C16591,-1)</f>
        <v/>
      </c>
      <c r="H16591" s="15">
        <f>IF($D16591=1,$B16591,-1)</f>
        <v/>
      </c>
      <c r="I16591" s="15">
        <f>IF($D16591=1,$C16591,-1)</f>
        <v/>
      </c>
    </row>
    <row r="16592">
      <c r="A16592" s="33" t="n">
        <v>45983.20833333334</v>
      </c>
      <c r="B16592" s="15">
        <f>WEEKDAY($A16592,2)</f>
        <v/>
      </c>
      <c r="C16592" s="15">
        <f>HOUR($A16592)</f>
        <v/>
      </c>
      <c r="D16592" s="15">
        <f>IF(AND($A16592&gt;=Instellingen!$B$6,$A16592&lt;Instellingen!$B$7),1,0)</f>
        <v/>
      </c>
      <c r="E16592" s="15">
        <f>COUNTIF(tData[BezoekStart],"&lt;"&amp;($A16592+1/24))-COUNTIF(tData[BezoekEind],"&lt;="&amp;$A16592)</f>
        <v/>
      </c>
      <c r="F16592" s="15">
        <f>COUNTIF(tData[BezoekLangStart],"&lt;"&amp;($A16592+1/24))-COUNTIF(tData[BezoekLangEind],"&lt;="&amp;$A16592)</f>
        <v/>
      </c>
      <c r="G16592" s="15">
        <f>IF($D16592=1,$B16592*100+$C16592,-1)</f>
        <v/>
      </c>
      <c r="H16592" s="15">
        <f>IF($D16592=1,$B16592,-1)</f>
        <v/>
      </c>
      <c r="I16592" s="15">
        <f>IF($D16592=1,$C16592,-1)</f>
        <v/>
      </c>
    </row>
    <row r="16593">
      <c r="A16593" s="33" t="n">
        <v>45983.25</v>
      </c>
      <c r="B16593" s="15">
        <f>WEEKDAY($A16593,2)</f>
        <v/>
      </c>
      <c r="C16593" s="15">
        <f>HOUR($A16593)</f>
        <v/>
      </c>
      <c r="D16593" s="15">
        <f>IF(AND($A16593&gt;=Instellingen!$B$6,$A16593&lt;Instellingen!$B$7),1,0)</f>
        <v/>
      </c>
      <c r="E16593" s="15">
        <f>COUNTIF(tData[BezoekStart],"&lt;"&amp;($A16593+1/24))-COUNTIF(tData[BezoekEind],"&lt;="&amp;$A16593)</f>
        <v/>
      </c>
      <c r="F16593" s="15">
        <f>COUNTIF(tData[BezoekLangStart],"&lt;"&amp;($A16593+1/24))-COUNTIF(tData[BezoekLangEind],"&lt;="&amp;$A16593)</f>
        <v/>
      </c>
      <c r="G16593" s="15">
        <f>IF($D16593=1,$B16593*100+$C16593,-1)</f>
        <v/>
      </c>
      <c r="H16593" s="15">
        <f>IF($D16593=1,$B16593,-1)</f>
        <v/>
      </c>
      <c r="I16593" s="15">
        <f>IF($D16593=1,$C16593,-1)</f>
        <v/>
      </c>
    </row>
    <row r="16594">
      <c r="A16594" s="33" t="n">
        <v>45983.29166666666</v>
      </c>
      <c r="B16594" s="15">
        <f>WEEKDAY($A16594,2)</f>
        <v/>
      </c>
      <c r="C16594" s="15">
        <f>HOUR($A16594)</f>
        <v/>
      </c>
      <c r="D16594" s="15">
        <f>IF(AND($A16594&gt;=Instellingen!$B$6,$A16594&lt;Instellingen!$B$7),1,0)</f>
        <v/>
      </c>
      <c r="E16594" s="15">
        <f>COUNTIF(tData[BezoekStart],"&lt;"&amp;($A16594+1/24))-COUNTIF(tData[BezoekEind],"&lt;="&amp;$A16594)</f>
        <v/>
      </c>
      <c r="F16594" s="15">
        <f>COUNTIF(tData[BezoekLangStart],"&lt;"&amp;($A16594+1/24))-COUNTIF(tData[BezoekLangEind],"&lt;="&amp;$A16594)</f>
        <v/>
      </c>
      <c r="G16594" s="15">
        <f>IF($D16594=1,$B16594*100+$C16594,-1)</f>
        <v/>
      </c>
      <c r="H16594" s="15">
        <f>IF($D16594=1,$B16594,-1)</f>
        <v/>
      </c>
      <c r="I16594" s="15">
        <f>IF($D16594=1,$C16594,-1)</f>
        <v/>
      </c>
    </row>
    <row r="16595">
      <c r="A16595" s="33" t="n">
        <v>45983.33333333334</v>
      </c>
      <c r="B16595" s="15">
        <f>WEEKDAY($A16595,2)</f>
        <v/>
      </c>
      <c r="C16595" s="15">
        <f>HOUR($A16595)</f>
        <v/>
      </c>
      <c r="D16595" s="15">
        <f>IF(AND($A16595&gt;=Instellingen!$B$6,$A16595&lt;Instellingen!$B$7),1,0)</f>
        <v/>
      </c>
      <c r="E16595" s="15">
        <f>COUNTIF(tData[BezoekStart],"&lt;"&amp;($A16595+1/24))-COUNTIF(tData[BezoekEind],"&lt;="&amp;$A16595)</f>
        <v/>
      </c>
      <c r="F16595" s="15">
        <f>COUNTIF(tData[BezoekLangStart],"&lt;"&amp;($A16595+1/24))-COUNTIF(tData[BezoekLangEind],"&lt;="&amp;$A16595)</f>
        <v/>
      </c>
      <c r="G16595" s="15">
        <f>IF($D16595=1,$B16595*100+$C16595,-1)</f>
        <v/>
      </c>
      <c r="H16595" s="15">
        <f>IF($D16595=1,$B16595,-1)</f>
        <v/>
      </c>
      <c r="I16595" s="15">
        <f>IF($D16595=1,$C16595,-1)</f>
        <v/>
      </c>
    </row>
    <row r="16596">
      <c r="A16596" s="33" t="n">
        <v>45983.375</v>
      </c>
      <c r="B16596" s="15">
        <f>WEEKDAY($A16596,2)</f>
        <v/>
      </c>
      <c r="C16596" s="15">
        <f>HOUR($A16596)</f>
        <v/>
      </c>
      <c r="D16596" s="15">
        <f>IF(AND($A16596&gt;=Instellingen!$B$6,$A16596&lt;Instellingen!$B$7),1,0)</f>
        <v/>
      </c>
      <c r="E16596" s="15">
        <f>COUNTIF(tData[BezoekStart],"&lt;"&amp;($A16596+1/24))-COUNTIF(tData[BezoekEind],"&lt;="&amp;$A16596)</f>
        <v/>
      </c>
      <c r="F16596" s="15">
        <f>COUNTIF(tData[BezoekLangStart],"&lt;"&amp;($A16596+1/24))-COUNTIF(tData[BezoekLangEind],"&lt;="&amp;$A16596)</f>
        <v/>
      </c>
      <c r="G16596" s="15">
        <f>IF($D16596=1,$B16596*100+$C16596,-1)</f>
        <v/>
      </c>
      <c r="H16596" s="15">
        <f>IF($D16596=1,$B16596,-1)</f>
        <v/>
      </c>
      <c r="I16596" s="15">
        <f>IF($D16596=1,$C16596,-1)</f>
        <v/>
      </c>
    </row>
    <row r="16597">
      <c r="A16597" s="33" t="n">
        <v>45983.41666666666</v>
      </c>
      <c r="B16597" s="15">
        <f>WEEKDAY($A16597,2)</f>
        <v/>
      </c>
      <c r="C16597" s="15">
        <f>HOUR($A16597)</f>
        <v/>
      </c>
      <c r="D16597" s="15">
        <f>IF(AND($A16597&gt;=Instellingen!$B$6,$A16597&lt;Instellingen!$B$7),1,0)</f>
        <v/>
      </c>
      <c r="E16597" s="15">
        <f>COUNTIF(tData[BezoekStart],"&lt;"&amp;($A16597+1/24))-COUNTIF(tData[BezoekEind],"&lt;="&amp;$A16597)</f>
        <v/>
      </c>
      <c r="F16597" s="15">
        <f>COUNTIF(tData[BezoekLangStart],"&lt;"&amp;($A16597+1/24))-COUNTIF(tData[BezoekLangEind],"&lt;="&amp;$A16597)</f>
        <v/>
      </c>
      <c r="G16597" s="15">
        <f>IF($D16597=1,$B16597*100+$C16597,-1)</f>
        <v/>
      </c>
      <c r="H16597" s="15">
        <f>IF($D16597=1,$B16597,-1)</f>
        <v/>
      </c>
      <c r="I16597" s="15">
        <f>IF($D16597=1,$C16597,-1)</f>
        <v/>
      </c>
    </row>
    <row r="16598">
      <c r="A16598" s="33" t="n">
        <v>45983.45833333334</v>
      </c>
      <c r="B16598" s="15">
        <f>WEEKDAY($A16598,2)</f>
        <v/>
      </c>
      <c r="C16598" s="15">
        <f>HOUR($A16598)</f>
        <v/>
      </c>
      <c r="D16598" s="15">
        <f>IF(AND($A16598&gt;=Instellingen!$B$6,$A16598&lt;Instellingen!$B$7),1,0)</f>
        <v/>
      </c>
      <c r="E16598" s="15">
        <f>COUNTIF(tData[BezoekStart],"&lt;"&amp;($A16598+1/24))-COUNTIF(tData[BezoekEind],"&lt;="&amp;$A16598)</f>
        <v/>
      </c>
      <c r="F16598" s="15">
        <f>COUNTIF(tData[BezoekLangStart],"&lt;"&amp;($A16598+1/24))-COUNTIF(tData[BezoekLangEind],"&lt;="&amp;$A16598)</f>
        <v/>
      </c>
      <c r="G16598" s="15">
        <f>IF($D16598=1,$B16598*100+$C16598,-1)</f>
        <v/>
      </c>
      <c r="H16598" s="15">
        <f>IF($D16598=1,$B16598,-1)</f>
        <v/>
      </c>
      <c r="I16598" s="15">
        <f>IF($D16598=1,$C16598,-1)</f>
        <v/>
      </c>
    </row>
    <row r="16599">
      <c r="A16599" s="33" t="n">
        <v>45983.5</v>
      </c>
      <c r="B16599" s="15">
        <f>WEEKDAY($A16599,2)</f>
        <v/>
      </c>
      <c r="C16599" s="15">
        <f>HOUR($A16599)</f>
        <v/>
      </c>
      <c r="D16599" s="15">
        <f>IF(AND($A16599&gt;=Instellingen!$B$6,$A16599&lt;Instellingen!$B$7),1,0)</f>
        <v/>
      </c>
      <c r="E16599" s="15">
        <f>COUNTIF(tData[BezoekStart],"&lt;"&amp;($A16599+1/24))-COUNTIF(tData[BezoekEind],"&lt;="&amp;$A16599)</f>
        <v/>
      </c>
      <c r="F16599" s="15">
        <f>COUNTIF(tData[BezoekLangStart],"&lt;"&amp;($A16599+1/24))-COUNTIF(tData[BezoekLangEind],"&lt;="&amp;$A16599)</f>
        <v/>
      </c>
      <c r="G16599" s="15">
        <f>IF($D16599=1,$B16599*100+$C16599,-1)</f>
        <v/>
      </c>
      <c r="H16599" s="15">
        <f>IF($D16599=1,$B16599,-1)</f>
        <v/>
      </c>
      <c r="I16599" s="15">
        <f>IF($D16599=1,$C16599,-1)</f>
        <v/>
      </c>
    </row>
    <row r="16600">
      <c r="A16600" s="33" t="n">
        <v>45983.54166666666</v>
      </c>
      <c r="B16600" s="15">
        <f>WEEKDAY($A16600,2)</f>
        <v/>
      </c>
      <c r="C16600" s="15">
        <f>HOUR($A16600)</f>
        <v/>
      </c>
      <c r="D16600" s="15">
        <f>IF(AND($A16600&gt;=Instellingen!$B$6,$A16600&lt;Instellingen!$B$7),1,0)</f>
        <v/>
      </c>
      <c r="E16600" s="15">
        <f>COUNTIF(tData[BezoekStart],"&lt;"&amp;($A16600+1/24))-COUNTIF(tData[BezoekEind],"&lt;="&amp;$A16600)</f>
        <v/>
      </c>
      <c r="F16600" s="15">
        <f>COUNTIF(tData[BezoekLangStart],"&lt;"&amp;($A16600+1/24))-COUNTIF(tData[BezoekLangEind],"&lt;="&amp;$A16600)</f>
        <v/>
      </c>
      <c r="G16600" s="15">
        <f>IF($D16600=1,$B16600*100+$C16600,-1)</f>
        <v/>
      </c>
      <c r="H16600" s="15">
        <f>IF($D16600=1,$B16600,-1)</f>
        <v/>
      </c>
      <c r="I16600" s="15">
        <f>IF($D16600=1,$C16600,-1)</f>
        <v/>
      </c>
    </row>
    <row r="16601">
      <c r="A16601" s="33" t="n">
        <v>45983.58333333334</v>
      </c>
      <c r="B16601" s="15">
        <f>WEEKDAY($A16601,2)</f>
        <v/>
      </c>
      <c r="C16601" s="15">
        <f>HOUR($A16601)</f>
        <v/>
      </c>
      <c r="D16601" s="15">
        <f>IF(AND($A16601&gt;=Instellingen!$B$6,$A16601&lt;Instellingen!$B$7),1,0)</f>
        <v/>
      </c>
      <c r="E16601" s="15">
        <f>COUNTIF(tData[BezoekStart],"&lt;"&amp;($A16601+1/24))-COUNTIF(tData[BezoekEind],"&lt;="&amp;$A16601)</f>
        <v/>
      </c>
      <c r="F16601" s="15">
        <f>COUNTIF(tData[BezoekLangStart],"&lt;"&amp;($A16601+1/24))-COUNTIF(tData[BezoekLangEind],"&lt;="&amp;$A16601)</f>
        <v/>
      </c>
      <c r="G16601" s="15">
        <f>IF($D16601=1,$B16601*100+$C16601,-1)</f>
        <v/>
      </c>
      <c r="H16601" s="15">
        <f>IF($D16601=1,$B16601,-1)</f>
        <v/>
      </c>
      <c r="I16601" s="15">
        <f>IF($D16601=1,$C16601,-1)</f>
        <v/>
      </c>
    </row>
    <row r="16602">
      <c r="A16602" s="33" t="n">
        <v>45983.625</v>
      </c>
      <c r="B16602" s="15">
        <f>WEEKDAY($A16602,2)</f>
        <v/>
      </c>
      <c r="C16602" s="15">
        <f>HOUR($A16602)</f>
        <v/>
      </c>
      <c r="D16602" s="15">
        <f>IF(AND($A16602&gt;=Instellingen!$B$6,$A16602&lt;Instellingen!$B$7),1,0)</f>
        <v/>
      </c>
      <c r="E16602" s="15">
        <f>COUNTIF(tData[BezoekStart],"&lt;"&amp;($A16602+1/24))-COUNTIF(tData[BezoekEind],"&lt;="&amp;$A16602)</f>
        <v/>
      </c>
      <c r="F16602" s="15">
        <f>COUNTIF(tData[BezoekLangStart],"&lt;"&amp;($A16602+1/24))-COUNTIF(tData[BezoekLangEind],"&lt;="&amp;$A16602)</f>
        <v/>
      </c>
      <c r="G16602" s="15">
        <f>IF($D16602=1,$B16602*100+$C16602,-1)</f>
        <v/>
      </c>
      <c r="H16602" s="15">
        <f>IF($D16602=1,$B16602,-1)</f>
        <v/>
      </c>
      <c r="I16602" s="15">
        <f>IF($D16602=1,$C16602,-1)</f>
        <v/>
      </c>
    </row>
    <row r="16603">
      <c r="A16603" s="33" t="n">
        <v>45983.66666666666</v>
      </c>
      <c r="B16603" s="15">
        <f>WEEKDAY($A16603,2)</f>
        <v/>
      </c>
      <c r="C16603" s="15">
        <f>HOUR($A16603)</f>
        <v/>
      </c>
      <c r="D16603" s="15">
        <f>IF(AND($A16603&gt;=Instellingen!$B$6,$A16603&lt;Instellingen!$B$7),1,0)</f>
        <v/>
      </c>
      <c r="E16603" s="15">
        <f>COUNTIF(tData[BezoekStart],"&lt;"&amp;($A16603+1/24))-COUNTIF(tData[BezoekEind],"&lt;="&amp;$A16603)</f>
        <v/>
      </c>
      <c r="F16603" s="15">
        <f>COUNTIF(tData[BezoekLangStart],"&lt;"&amp;($A16603+1/24))-COUNTIF(tData[BezoekLangEind],"&lt;="&amp;$A16603)</f>
        <v/>
      </c>
      <c r="G16603" s="15">
        <f>IF($D16603=1,$B16603*100+$C16603,-1)</f>
        <v/>
      </c>
      <c r="H16603" s="15">
        <f>IF($D16603=1,$B16603,-1)</f>
        <v/>
      </c>
      <c r="I16603" s="15">
        <f>IF($D16603=1,$C16603,-1)</f>
        <v/>
      </c>
    </row>
    <row r="16604">
      <c r="A16604" s="33" t="n">
        <v>45983.70833333334</v>
      </c>
      <c r="B16604" s="15">
        <f>WEEKDAY($A16604,2)</f>
        <v/>
      </c>
      <c r="C16604" s="15">
        <f>HOUR($A16604)</f>
        <v/>
      </c>
      <c r="D16604" s="15">
        <f>IF(AND($A16604&gt;=Instellingen!$B$6,$A16604&lt;Instellingen!$B$7),1,0)</f>
        <v/>
      </c>
      <c r="E16604" s="15">
        <f>COUNTIF(tData[BezoekStart],"&lt;"&amp;($A16604+1/24))-COUNTIF(tData[BezoekEind],"&lt;="&amp;$A16604)</f>
        <v/>
      </c>
      <c r="F16604" s="15">
        <f>COUNTIF(tData[BezoekLangStart],"&lt;"&amp;($A16604+1/24))-COUNTIF(tData[BezoekLangEind],"&lt;="&amp;$A16604)</f>
        <v/>
      </c>
      <c r="G16604" s="15">
        <f>IF($D16604=1,$B16604*100+$C16604,-1)</f>
        <v/>
      </c>
      <c r="H16604" s="15">
        <f>IF($D16604=1,$B16604,-1)</f>
        <v/>
      </c>
      <c r="I16604" s="15">
        <f>IF($D16604=1,$C16604,-1)</f>
        <v/>
      </c>
    </row>
    <row r="16605">
      <c r="A16605" s="33" t="n">
        <v>45983.75</v>
      </c>
      <c r="B16605" s="15">
        <f>WEEKDAY($A16605,2)</f>
        <v/>
      </c>
      <c r="C16605" s="15">
        <f>HOUR($A16605)</f>
        <v/>
      </c>
      <c r="D16605" s="15">
        <f>IF(AND($A16605&gt;=Instellingen!$B$6,$A16605&lt;Instellingen!$B$7),1,0)</f>
        <v/>
      </c>
      <c r="E16605" s="15">
        <f>COUNTIF(tData[BezoekStart],"&lt;"&amp;($A16605+1/24))-COUNTIF(tData[BezoekEind],"&lt;="&amp;$A16605)</f>
        <v/>
      </c>
      <c r="F16605" s="15">
        <f>COUNTIF(tData[BezoekLangStart],"&lt;"&amp;($A16605+1/24))-COUNTIF(tData[BezoekLangEind],"&lt;="&amp;$A16605)</f>
        <v/>
      </c>
      <c r="G16605" s="15">
        <f>IF($D16605=1,$B16605*100+$C16605,-1)</f>
        <v/>
      </c>
      <c r="H16605" s="15">
        <f>IF($D16605=1,$B16605,-1)</f>
        <v/>
      </c>
      <c r="I16605" s="15">
        <f>IF($D16605=1,$C16605,-1)</f>
        <v/>
      </c>
    </row>
    <row r="16606">
      <c r="A16606" s="33" t="n">
        <v>45983.79166666666</v>
      </c>
      <c r="B16606" s="15">
        <f>WEEKDAY($A16606,2)</f>
        <v/>
      </c>
      <c r="C16606" s="15">
        <f>HOUR($A16606)</f>
        <v/>
      </c>
      <c r="D16606" s="15">
        <f>IF(AND($A16606&gt;=Instellingen!$B$6,$A16606&lt;Instellingen!$B$7),1,0)</f>
        <v/>
      </c>
      <c r="E16606" s="15">
        <f>COUNTIF(tData[BezoekStart],"&lt;"&amp;($A16606+1/24))-COUNTIF(tData[BezoekEind],"&lt;="&amp;$A16606)</f>
        <v/>
      </c>
      <c r="F16606" s="15">
        <f>COUNTIF(tData[BezoekLangStart],"&lt;"&amp;($A16606+1/24))-COUNTIF(tData[BezoekLangEind],"&lt;="&amp;$A16606)</f>
        <v/>
      </c>
      <c r="G16606" s="15">
        <f>IF($D16606=1,$B16606*100+$C16606,-1)</f>
        <v/>
      </c>
      <c r="H16606" s="15">
        <f>IF($D16606=1,$B16606,-1)</f>
        <v/>
      </c>
      <c r="I16606" s="15">
        <f>IF($D16606=1,$C16606,-1)</f>
        <v/>
      </c>
    </row>
    <row r="16607">
      <c r="A16607" s="33" t="n">
        <v>45983.83333333334</v>
      </c>
      <c r="B16607" s="15">
        <f>WEEKDAY($A16607,2)</f>
        <v/>
      </c>
      <c r="C16607" s="15">
        <f>HOUR($A16607)</f>
        <v/>
      </c>
      <c r="D16607" s="15">
        <f>IF(AND($A16607&gt;=Instellingen!$B$6,$A16607&lt;Instellingen!$B$7),1,0)</f>
        <v/>
      </c>
      <c r="E16607" s="15">
        <f>COUNTIF(tData[BezoekStart],"&lt;"&amp;($A16607+1/24))-COUNTIF(tData[BezoekEind],"&lt;="&amp;$A16607)</f>
        <v/>
      </c>
      <c r="F16607" s="15">
        <f>COUNTIF(tData[BezoekLangStart],"&lt;"&amp;($A16607+1/24))-COUNTIF(tData[BezoekLangEind],"&lt;="&amp;$A16607)</f>
        <v/>
      </c>
      <c r="G16607" s="15">
        <f>IF($D16607=1,$B16607*100+$C16607,-1)</f>
        <v/>
      </c>
      <c r="H16607" s="15">
        <f>IF($D16607=1,$B16607,-1)</f>
        <v/>
      </c>
      <c r="I16607" s="15">
        <f>IF($D16607=1,$C16607,-1)</f>
        <v/>
      </c>
    </row>
    <row r="16608">
      <c r="A16608" s="33" t="n">
        <v>45983.875</v>
      </c>
      <c r="B16608" s="15">
        <f>WEEKDAY($A16608,2)</f>
        <v/>
      </c>
      <c r="C16608" s="15">
        <f>HOUR($A16608)</f>
        <v/>
      </c>
      <c r="D16608" s="15">
        <f>IF(AND($A16608&gt;=Instellingen!$B$6,$A16608&lt;Instellingen!$B$7),1,0)</f>
        <v/>
      </c>
      <c r="E16608" s="15">
        <f>COUNTIF(tData[BezoekStart],"&lt;"&amp;($A16608+1/24))-COUNTIF(tData[BezoekEind],"&lt;="&amp;$A16608)</f>
        <v/>
      </c>
      <c r="F16608" s="15">
        <f>COUNTIF(tData[BezoekLangStart],"&lt;"&amp;($A16608+1/24))-COUNTIF(tData[BezoekLangEind],"&lt;="&amp;$A16608)</f>
        <v/>
      </c>
      <c r="G16608" s="15">
        <f>IF($D16608=1,$B16608*100+$C16608,-1)</f>
        <v/>
      </c>
      <c r="H16608" s="15">
        <f>IF($D16608=1,$B16608,-1)</f>
        <v/>
      </c>
      <c r="I16608" s="15">
        <f>IF($D16608=1,$C16608,-1)</f>
        <v/>
      </c>
    </row>
    <row r="16609">
      <c r="A16609" s="33" t="n">
        <v>45983.91666666666</v>
      </c>
      <c r="B16609" s="15">
        <f>WEEKDAY($A16609,2)</f>
        <v/>
      </c>
      <c r="C16609" s="15">
        <f>HOUR($A16609)</f>
        <v/>
      </c>
      <c r="D16609" s="15">
        <f>IF(AND($A16609&gt;=Instellingen!$B$6,$A16609&lt;Instellingen!$B$7),1,0)</f>
        <v/>
      </c>
      <c r="E16609" s="15">
        <f>COUNTIF(tData[BezoekStart],"&lt;"&amp;($A16609+1/24))-COUNTIF(tData[BezoekEind],"&lt;="&amp;$A16609)</f>
        <v/>
      </c>
      <c r="F16609" s="15">
        <f>COUNTIF(tData[BezoekLangStart],"&lt;"&amp;($A16609+1/24))-COUNTIF(tData[BezoekLangEind],"&lt;="&amp;$A16609)</f>
        <v/>
      </c>
      <c r="G16609" s="15">
        <f>IF($D16609=1,$B16609*100+$C16609,-1)</f>
        <v/>
      </c>
      <c r="H16609" s="15">
        <f>IF($D16609=1,$B16609,-1)</f>
        <v/>
      </c>
      <c r="I16609" s="15">
        <f>IF($D16609=1,$C16609,-1)</f>
        <v/>
      </c>
    </row>
    <row r="16610">
      <c r="A16610" s="33" t="n">
        <v>45983.95833333334</v>
      </c>
      <c r="B16610" s="15">
        <f>WEEKDAY($A16610,2)</f>
        <v/>
      </c>
      <c r="C16610" s="15">
        <f>HOUR($A16610)</f>
        <v/>
      </c>
      <c r="D16610" s="15">
        <f>IF(AND($A16610&gt;=Instellingen!$B$6,$A16610&lt;Instellingen!$B$7),1,0)</f>
        <v/>
      </c>
      <c r="E16610" s="15">
        <f>COUNTIF(tData[BezoekStart],"&lt;"&amp;($A16610+1/24))-COUNTIF(tData[BezoekEind],"&lt;="&amp;$A16610)</f>
        <v/>
      </c>
      <c r="F16610" s="15">
        <f>COUNTIF(tData[BezoekLangStart],"&lt;"&amp;($A16610+1/24))-COUNTIF(tData[BezoekLangEind],"&lt;="&amp;$A16610)</f>
        <v/>
      </c>
      <c r="G16610" s="15">
        <f>IF($D16610=1,$B16610*100+$C16610,-1)</f>
        <v/>
      </c>
      <c r="H16610" s="15">
        <f>IF($D16610=1,$B16610,-1)</f>
        <v/>
      </c>
      <c r="I16610" s="15">
        <f>IF($D16610=1,$C16610,-1)</f>
        <v/>
      </c>
    </row>
    <row r="16611">
      <c r="A16611" s="33" t="n">
        <v>45984</v>
      </c>
      <c r="B16611" s="15">
        <f>WEEKDAY($A16611,2)</f>
        <v/>
      </c>
      <c r="C16611" s="15">
        <f>HOUR($A16611)</f>
        <v/>
      </c>
      <c r="D16611" s="15">
        <f>IF(AND($A16611&gt;=Instellingen!$B$6,$A16611&lt;Instellingen!$B$7),1,0)</f>
        <v/>
      </c>
      <c r="E16611" s="15">
        <f>COUNTIF(tData[BezoekStart],"&lt;"&amp;($A16611+1/24))-COUNTIF(tData[BezoekEind],"&lt;="&amp;$A16611)</f>
        <v/>
      </c>
      <c r="F16611" s="15">
        <f>COUNTIF(tData[BezoekLangStart],"&lt;"&amp;($A16611+1/24))-COUNTIF(tData[BezoekLangEind],"&lt;="&amp;$A16611)</f>
        <v/>
      </c>
      <c r="G16611" s="15">
        <f>IF($D16611=1,$B16611*100+$C16611,-1)</f>
        <v/>
      </c>
      <c r="H16611" s="15">
        <f>IF($D16611=1,$B16611,-1)</f>
        <v/>
      </c>
      <c r="I16611" s="15">
        <f>IF($D16611=1,$C16611,-1)</f>
        <v/>
      </c>
    </row>
    <row r="16612">
      <c r="A16612" s="33" t="n">
        <v>45984.04166666666</v>
      </c>
      <c r="B16612" s="15">
        <f>WEEKDAY($A16612,2)</f>
        <v/>
      </c>
      <c r="C16612" s="15">
        <f>HOUR($A16612)</f>
        <v/>
      </c>
      <c r="D16612" s="15">
        <f>IF(AND($A16612&gt;=Instellingen!$B$6,$A16612&lt;Instellingen!$B$7),1,0)</f>
        <v/>
      </c>
      <c r="E16612" s="15">
        <f>COUNTIF(tData[BezoekStart],"&lt;"&amp;($A16612+1/24))-COUNTIF(tData[BezoekEind],"&lt;="&amp;$A16612)</f>
        <v/>
      </c>
      <c r="F16612" s="15">
        <f>COUNTIF(tData[BezoekLangStart],"&lt;"&amp;($A16612+1/24))-COUNTIF(tData[BezoekLangEind],"&lt;="&amp;$A16612)</f>
        <v/>
      </c>
      <c r="G16612" s="15">
        <f>IF($D16612=1,$B16612*100+$C16612,-1)</f>
        <v/>
      </c>
      <c r="H16612" s="15">
        <f>IF($D16612=1,$B16612,-1)</f>
        <v/>
      </c>
      <c r="I16612" s="15">
        <f>IF($D16612=1,$C16612,-1)</f>
        <v/>
      </c>
    </row>
    <row r="16613">
      <c r="A16613" s="33" t="n">
        <v>45984.08333333334</v>
      </c>
      <c r="B16613" s="15">
        <f>WEEKDAY($A16613,2)</f>
        <v/>
      </c>
      <c r="C16613" s="15">
        <f>HOUR($A16613)</f>
        <v/>
      </c>
      <c r="D16613" s="15">
        <f>IF(AND($A16613&gt;=Instellingen!$B$6,$A16613&lt;Instellingen!$B$7),1,0)</f>
        <v/>
      </c>
      <c r="E16613" s="15">
        <f>COUNTIF(tData[BezoekStart],"&lt;"&amp;($A16613+1/24))-COUNTIF(tData[BezoekEind],"&lt;="&amp;$A16613)</f>
        <v/>
      </c>
      <c r="F16613" s="15">
        <f>COUNTIF(tData[BezoekLangStart],"&lt;"&amp;($A16613+1/24))-COUNTIF(tData[BezoekLangEind],"&lt;="&amp;$A16613)</f>
        <v/>
      </c>
      <c r="G16613" s="15">
        <f>IF($D16613=1,$B16613*100+$C16613,-1)</f>
        <v/>
      </c>
      <c r="H16613" s="15">
        <f>IF($D16613=1,$B16613,-1)</f>
        <v/>
      </c>
      <c r="I16613" s="15">
        <f>IF($D16613=1,$C16613,-1)</f>
        <v/>
      </c>
    </row>
    <row r="16614">
      <c r="A16614" s="33" t="n">
        <v>45984.125</v>
      </c>
      <c r="B16614" s="15">
        <f>WEEKDAY($A16614,2)</f>
        <v/>
      </c>
      <c r="C16614" s="15">
        <f>HOUR($A16614)</f>
        <v/>
      </c>
      <c r="D16614" s="15">
        <f>IF(AND($A16614&gt;=Instellingen!$B$6,$A16614&lt;Instellingen!$B$7),1,0)</f>
        <v/>
      </c>
      <c r="E16614" s="15">
        <f>COUNTIF(tData[BezoekStart],"&lt;"&amp;($A16614+1/24))-COUNTIF(tData[BezoekEind],"&lt;="&amp;$A16614)</f>
        <v/>
      </c>
      <c r="F16614" s="15">
        <f>COUNTIF(tData[BezoekLangStart],"&lt;"&amp;($A16614+1/24))-COUNTIF(tData[BezoekLangEind],"&lt;="&amp;$A16614)</f>
        <v/>
      </c>
      <c r="G16614" s="15">
        <f>IF($D16614=1,$B16614*100+$C16614,-1)</f>
        <v/>
      </c>
      <c r="H16614" s="15">
        <f>IF($D16614=1,$B16614,-1)</f>
        <v/>
      </c>
      <c r="I16614" s="15">
        <f>IF($D16614=1,$C16614,-1)</f>
        <v/>
      </c>
    </row>
    <row r="16615">
      <c r="A16615" s="33" t="n">
        <v>45984.16666666666</v>
      </c>
      <c r="B16615" s="15">
        <f>WEEKDAY($A16615,2)</f>
        <v/>
      </c>
      <c r="C16615" s="15">
        <f>HOUR($A16615)</f>
        <v/>
      </c>
      <c r="D16615" s="15">
        <f>IF(AND($A16615&gt;=Instellingen!$B$6,$A16615&lt;Instellingen!$B$7),1,0)</f>
        <v/>
      </c>
      <c r="E16615" s="15">
        <f>COUNTIF(tData[BezoekStart],"&lt;"&amp;($A16615+1/24))-COUNTIF(tData[BezoekEind],"&lt;="&amp;$A16615)</f>
        <v/>
      </c>
      <c r="F16615" s="15">
        <f>COUNTIF(tData[BezoekLangStart],"&lt;"&amp;($A16615+1/24))-COUNTIF(tData[BezoekLangEind],"&lt;="&amp;$A16615)</f>
        <v/>
      </c>
      <c r="G16615" s="15">
        <f>IF($D16615=1,$B16615*100+$C16615,-1)</f>
        <v/>
      </c>
      <c r="H16615" s="15">
        <f>IF($D16615=1,$B16615,-1)</f>
        <v/>
      </c>
      <c r="I16615" s="15">
        <f>IF($D16615=1,$C16615,-1)</f>
        <v/>
      </c>
    </row>
    <row r="16616">
      <c r="A16616" s="33" t="n">
        <v>45984.20833333334</v>
      </c>
      <c r="B16616" s="15">
        <f>WEEKDAY($A16616,2)</f>
        <v/>
      </c>
      <c r="C16616" s="15">
        <f>HOUR($A16616)</f>
        <v/>
      </c>
      <c r="D16616" s="15">
        <f>IF(AND($A16616&gt;=Instellingen!$B$6,$A16616&lt;Instellingen!$B$7),1,0)</f>
        <v/>
      </c>
      <c r="E16616" s="15">
        <f>COUNTIF(tData[BezoekStart],"&lt;"&amp;($A16616+1/24))-COUNTIF(tData[BezoekEind],"&lt;="&amp;$A16616)</f>
        <v/>
      </c>
      <c r="F16616" s="15">
        <f>COUNTIF(tData[BezoekLangStart],"&lt;"&amp;($A16616+1/24))-COUNTIF(tData[BezoekLangEind],"&lt;="&amp;$A16616)</f>
        <v/>
      </c>
      <c r="G16616" s="15">
        <f>IF($D16616=1,$B16616*100+$C16616,-1)</f>
        <v/>
      </c>
      <c r="H16616" s="15">
        <f>IF($D16616=1,$B16616,-1)</f>
        <v/>
      </c>
      <c r="I16616" s="15">
        <f>IF($D16616=1,$C16616,-1)</f>
        <v/>
      </c>
    </row>
    <row r="16617">
      <c r="A16617" s="33" t="n">
        <v>45984.25</v>
      </c>
      <c r="B16617" s="15">
        <f>WEEKDAY($A16617,2)</f>
        <v/>
      </c>
      <c r="C16617" s="15">
        <f>HOUR($A16617)</f>
        <v/>
      </c>
      <c r="D16617" s="15">
        <f>IF(AND($A16617&gt;=Instellingen!$B$6,$A16617&lt;Instellingen!$B$7),1,0)</f>
        <v/>
      </c>
      <c r="E16617" s="15">
        <f>COUNTIF(tData[BezoekStart],"&lt;"&amp;($A16617+1/24))-COUNTIF(tData[BezoekEind],"&lt;="&amp;$A16617)</f>
        <v/>
      </c>
      <c r="F16617" s="15">
        <f>COUNTIF(tData[BezoekLangStart],"&lt;"&amp;($A16617+1/24))-COUNTIF(tData[BezoekLangEind],"&lt;="&amp;$A16617)</f>
        <v/>
      </c>
      <c r="G16617" s="15">
        <f>IF($D16617=1,$B16617*100+$C16617,-1)</f>
        <v/>
      </c>
      <c r="H16617" s="15">
        <f>IF($D16617=1,$B16617,-1)</f>
        <v/>
      </c>
      <c r="I16617" s="15">
        <f>IF($D16617=1,$C16617,-1)</f>
        <v/>
      </c>
    </row>
    <row r="16618">
      <c r="A16618" s="33" t="n">
        <v>45984.29166666666</v>
      </c>
      <c r="B16618" s="15">
        <f>WEEKDAY($A16618,2)</f>
        <v/>
      </c>
      <c r="C16618" s="15">
        <f>HOUR($A16618)</f>
        <v/>
      </c>
      <c r="D16618" s="15">
        <f>IF(AND($A16618&gt;=Instellingen!$B$6,$A16618&lt;Instellingen!$B$7),1,0)</f>
        <v/>
      </c>
      <c r="E16618" s="15">
        <f>COUNTIF(tData[BezoekStart],"&lt;"&amp;($A16618+1/24))-COUNTIF(tData[BezoekEind],"&lt;="&amp;$A16618)</f>
        <v/>
      </c>
      <c r="F16618" s="15">
        <f>COUNTIF(tData[BezoekLangStart],"&lt;"&amp;($A16618+1/24))-COUNTIF(tData[BezoekLangEind],"&lt;="&amp;$A16618)</f>
        <v/>
      </c>
      <c r="G16618" s="15">
        <f>IF($D16618=1,$B16618*100+$C16618,-1)</f>
        <v/>
      </c>
      <c r="H16618" s="15">
        <f>IF($D16618=1,$B16618,-1)</f>
        <v/>
      </c>
      <c r="I16618" s="15">
        <f>IF($D16618=1,$C16618,-1)</f>
        <v/>
      </c>
    </row>
    <row r="16619">
      <c r="A16619" s="33" t="n">
        <v>45984.33333333334</v>
      </c>
      <c r="B16619" s="15">
        <f>WEEKDAY($A16619,2)</f>
        <v/>
      </c>
      <c r="C16619" s="15">
        <f>HOUR($A16619)</f>
        <v/>
      </c>
      <c r="D16619" s="15">
        <f>IF(AND($A16619&gt;=Instellingen!$B$6,$A16619&lt;Instellingen!$B$7),1,0)</f>
        <v/>
      </c>
      <c r="E16619" s="15">
        <f>COUNTIF(tData[BezoekStart],"&lt;"&amp;($A16619+1/24))-COUNTIF(tData[BezoekEind],"&lt;="&amp;$A16619)</f>
        <v/>
      </c>
      <c r="F16619" s="15">
        <f>COUNTIF(tData[BezoekLangStart],"&lt;"&amp;($A16619+1/24))-COUNTIF(tData[BezoekLangEind],"&lt;="&amp;$A16619)</f>
        <v/>
      </c>
      <c r="G16619" s="15">
        <f>IF($D16619=1,$B16619*100+$C16619,-1)</f>
        <v/>
      </c>
      <c r="H16619" s="15">
        <f>IF($D16619=1,$B16619,-1)</f>
        <v/>
      </c>
      <c r="I16619" s="15">
        <f>IF($D16619=1,$C16619,-1)</f>
        <v/>
      </c>
    </row>
    <row r="16620">
      <c r="A16620" s="33" t="n">
        <v>45984.375</v>
      </c>
      <c r="B16620" s="15">
        <f>WEEKDAY($A16620,2)</f>
        <v/>
      </c>
      <c r="C16620" s="15">
        <f>HOUR($A16620)</f>
        <v/>
      </c>
      <c r="D16620" s="15">
        <f>IF(AND($A16620&gt;=Instellingen!$B$6,$A16620&lt;Instellingen!$B$7),1,0)</f>
        <v/>
      </c>
      <c r="E16620" s="15">
        <f>COUNTIF(tData[BezoekStart],"&lt;"&amp;($A16620+1/24))-COUNTIF(tData[BezoekEind],"&lt;="&amp;$A16620)</f>
        <v/>
      </c>
      <c r="F16620" s="15">
        <f>COUNTIF(tData[BezoekLangStart],"&lt;"&amp;($A16620+1/24))-COUNTIF(tData[BezoekLangEind],"&lt;="&amp;$A16620)</f>
        <v/>
      </c>
      <c r="G16620" s="15">
        <f>IF($D16620=1,$B16620*100+$C16620,-1)</f>
        <v/>
      </c>
      <c r="H16620" s="15">
        <f>IF($D16620=1,$B16620,-1)</f>
        <v/>
      </c>
      <c r="I16620" s="15">
        <f>IF($D16620=1,$C16620,-1)</f>
        <v/>
      </c>
    </row>
    <row r="16621">
      <c r="A16621" s="33" t="n">
        <v>45984.41666666666</v>
      </c>
      <c r="B16621" s="15">
        <f>WEEKDAY($A16621,2)</f>
        <v/>
      </c>
      <c r="C16621" s="15">
        <f>HOUR($A16621)</f>
        <v/>
      </c>
      <c r="D16621" s="15">
        <f>IF(AND($A16621&gt;=Instellingen!$B$6,$A16621&lt;Instellingen!$B$7),1,0)</f>
        <v/>
      </c>
      <c r="E16621" s="15">
        <f>COUNTIF(tData[BezoekStart],"&lt;"&amp;($A16621+1/24))-COUNTIF(tData[BezoekEind],"&lt;="&amp;$A16621)</f>
        <v/>
      </c>
      <c r="F16621" s="15">
        <f>COUNTIF(tData[BezoekLangStart],"&lt;"&amp;($A16621+1/24))-COUNTIF(tData[BezoekLangEind],"&lt;="&amp;$A16621)</f>
        <v/>
      </c>
      <c r="G16621" s="15">
        <f>IF($D16621=1,$B16621*100+$C16621,-1)</f>
        <v/>
      </c>
      <c r="H16621" s="15">
        <f>IF($D16621=1,$B16621,-1)</f>
        <v/>
      </c>
      <c r="I16621" s="15">
        <f>IF($D16621=1,$C16621,-1)</f>
        <v/>
      </c>
    </row>
    <row r="16622">
      <c r="A16622" s="33" t="n">
        <v>45984.45833333334</v>
      </c>
      <c r="B16622" s="15">
        <f>WEEKDAY($A16622,2)</f>
        <v/>
      </c>
      <c r="C16622" s="15">
        <f>HOUR($A16622)</f>
        <v/>
      </c>
      <c r="D16622" s="15">
        <f>IF(AND($A16622&gt;=Instellingen!$B$6,$A16622&lt;Instellingen!$B$7),1,0)</f>
        <v/>
      </c>
      <c r="E16622" s="15">
        <f>COUNTIF(tData[BezoekStart],"&lt;"&amp;($A16622+1/24))-COUNTIF(tData[BezoekEind],"&lt;="&amp;$A16622)</f>
        <v/>
      </c>
      <c r="F16622" s="15">
        <f>COUNTIF(tData[BezoekLangStart],"&lt;"&amp;($A16622+1/24))-COUNTIF(tData[BezoekLangEind],"&lt;="&amp;$A16622)</f>
        <v/>
      </c>
      <c r="G16622" s="15">
        <f>IF($D16622=1,$B16622*100+$C16622,-1)</f>
        <v/>
      </c>
      <c r="H16622" s="15">
        <f>IF($D16622=1,$B16622,-1)</f>
        <v/>
      </c>
      <c r="I16622" s="15">
        <f>IF($D16622=1,$C16622,-1)</f>
        <v/>
      </c>
    </row>
    <row r="16623">
      <c r="A16623" s="33" t="n">
        <v>45984.5</v>
      </c>
      <c r="B16623" s="15">
        <f>WEEKDAY($A16623,2)</f>
        <v/>
      </c>
      <c r="C16623" s="15">
        <f>HOUR($A16623)</f>
        <v/>
      </c>
      <c r="D16623" s="15">
        <f>IF(AND($A16623&gt;=Instellingen!$B$6,$A16623&lt;Instellingen!$B$7),1,0)</f>
        <v/>
      </c>
      <c r="E16623" s="15">
        <f>COUNTIF(tData[BezoekStart],"&lt;"&amp;($A16623+1/24))-COUNTIF(tData[BezoekEind],"&lt;="&amp;$A16623)</f>
        <v/>
      </c>
      <c r="F16623" s="15">
        <f>COUNTIF(tData[BezoekLangStart],"&lt;"&amp;($A16623+1/24))-COUNTIF(tData[BezoekLangEind],"&lt;="&amp;$A16623)</f>
        <v/>
      </c>
      <c r="G16623" s="15">
        <f>IF($D16623=1,$B16623*100+$C16623,-1)</f>
        <v/>
      </c>
      <c r="H16623" s="15">
        <f>IF($D16623=1,$B16623,-1)</f>
        <v/>
      </c>
      <c r="I16623" s="15">
        <f>IF($D16623=1,$C16623,-1)</f>
        <v/>
      </c>
    </row>
    <row r="16624">
      <c r="A16624" s="33" t="n">
        <v>45984.54166666666</v>
      </c>
      <c r="B16624" s="15">
        <f>WEEKDAY($A16624,2)</f>
        <v/>
      </c>
      <c r="C16624" s="15">
        <f>HOUR($A16624)</f>
        <v/>
      </c>
      <c r="D16624" s="15">
        <f>IF(AND($A16624&gt;=Instellingen!$B$6,$A16624&lt;Instellingen!$B$7),1,0)</f>
        <v/>
      </c>
      <c r="E16624" s="15">
        <f>COUNTIF(tData[BezoekStart],"&lt;"&amp;($A16624+1/24))-COUNTIF(tData[BezoekEind],"&lt;="&amp;$A16624)</f>
        <v/>
      </c>
      <c r="F16624" s="15">
        <f>COUNTIF(tData[BezoekLangStart],"&lt;"&amp;($A16624+1/24))-COUNTIF(tData[BezoekLangEind],"&lt;="&amp;$A16624)</f>
        <v/>
      </c>
      <c r="G16624" s="15">
        <f>IF($D16624=1,$B16624*100+$C16624,-1)</f>
        <v/>
      </c>
      <c r="H16624" s="15">
        <f>IF($D16624=1,$B16624,-1)</f>
        <v/>
      </c>
      <c r="I16624" s="15">
        <f>IF($D16624=1,$C16624,-1)</f>
        <v/>
      </c>
    </row>
    <row r="16625">
      <c r="A16625" s="33" t="n">
        <v>45984.58333333334</v>
      </c>
      <c r="B16625" s="15">
        <f>WEEKDAY($A16625,2)</f>
        <v/>
      </c>
      <c r="C16625" s="15">
        <f>HOUR($A16625)</f>
        <v/>
      </c>
      <c r="D16625" s="15">
        <f>IF(AND($A16625&gt;=Instellingen!$B$6,$A16625&lt;Instellingen!$B$7),1,0)</f>
        <v/>
      </c>
      <c r="E16625" s="15">
        <f>COUNTIF(tData[BezoekStart],"&lt;"&amp;($A16625+1/24))-COUNTIF(tData[BezoekEind],"&lt;="&amp;$A16625)</f>
        <v/>
      </c>
      <c r="F16625" s="15">
        <f>COUNTIF(tData[BezoekLangStart],"&lt;"&amp;($A16625+1/24))-COUNTIF(tData[BezoekLangEind],"&lt;="&amp;$A16625)</f>
        <v/>
      </c>
      <c r="G16625" s="15">
        <f>IF($D16625=1,$B16625*100+$C16625,-1)</f>
        <v/>
      </c>
      <c r="H16625" s="15">
        <f>IF($D16625=1,$B16625,-1)</f>
        <v/>
      </c>
      <c r="I16625" s="15">
        <f>IF($D16625=1,$C16625,-1)</f>
        <v/>
      </c>
    </row>
    <row r="16626">
      <c r="A16626" s="33" t="n">
        <v>45984.625</v>
      </c>
      <c r="B16626" s="15">
        <f>WEEKDAY($A16626,2)</f>
        <v/>
      </c>
      <c r="C16626" s="15">
        <f>HOUR($A16626)</f>
        <v/>
      </c>
      <c r="D16626" s="15">
        <f>IF(AND($A16626&gt;=Instellingen!$B$6,$A16626&lt;Instellingen!$B$7),1,0)</f>
        <v/>
      </c>
      <c r="E16626" s="15">
        <f>COUNTIF(tData[BezoekStart],"&lt;"&amp;($A16626+1/24))-COUNTIF(tData[BezoekEind],"&lt;="&amp;$A16626)</f>
        <v/>
      </c>
      <c r="F16626" s="15">
        <f>COUNTIF(tData[BezoekLangStart],"&lt;"&amp;($A16626+1/24))-COUNTIF(tData[BezoekLangEind],"&lt;="&amp;$A16626)</f>
        <v/>
      </c>
      <c r="G16626" s="15">
        <f>IF($D16626=1,$B16626*100+$C16626,-1)</f>
        <v/>
      </c>
      <c r="H16626" s="15">
        <f>IF($D16626=1,$B16626,-1)</f>
        <v/>
      </c>
      <c r="I16626" s="15">
        <f>IF($D16626=1,$C16626,-1)</f>
        <v/>
      </c>
    </row>
    <row r="16627">
      <c r="A16627" s="33" t="n">
        <v>45984.66666666666</v>
      </c>
      <c r="B16627" s="15">
        <f>WEEKDAY($A16627,2)</f>
        <v/>
      </c>
      <c r="C16627" s="15">
        <f>HOUR($A16627)</f>
        <v/>
      </c>
      <c r="D16627" s="15">
        <f>IF(AND($A16627&gt;=Instellingen!$B$6,$A16627&lt;Instellingen!$B$7),1,0)</f>
        <v/>
      </c>
      <c r="E16627" s="15">
        <f>COUNTIF(tData[BezoekStart],"&lt;"&amp;($A16627+1/24))-COUNTIF(tData[BezoekEind],"&lt;="&amp;$A16627)</f>
        <v/>
      </c>
      <c r="F16627" s="15">
        <f>COUNTIF(tData[BezoekLangStart],"&lt;"&amp;($A16627+1/24))-COUNTIF(tData[BezoekLangEind],"&lt;="&amp;$A16627)</f>
        <v/>
      </c>
      <c r="G16627" s="15">
        <f>IF($D16627=1,$B16627*100+$C16627,-1)</f>
        <v/>
      </c>
      <c r="H16627" s="15">
        <f>IF($D16627=1,$B16627,-1)</f>
        <v/>
      </c>
      <c r="I16627" s="15">
        <f>IF($D16627=1,$C16627,-1)</f>
        <v/>
      </c>
    </row>
    <row r="16628">
      <c r="A16628" s="33" t="n">
        <v>45984.70833333334</v>
      </c>
      <c r="B16628" s="15">
        <f>WEEKDAY($A16628,2)</f>
        <v/>
      </c>
      <c r="C16628" s="15">
        <f>HOUR($A16628)</f>
        <v/>
      </c>
      <c r="D16628" s="15">
        <f>IF(AND($A16628&gt;=Instellingen!$B$6,$A16628&lt;Instellingen!$B$7),1,0)</f>
        <v/>
      </c>
      <c r="E16628" s="15">
        <f>COUNTIF(tData[BezoekStart],"&lt;"&amp;($A16628+1/24))-COUNTIF(tData[BezoekEind],"&lt;="&amp;$A16628)</f>
        <v/>
      </c>
      <c r="F16628" s="15">
        <f>COUNTIF(tData[BezoekLangStart],"&lt;"&amp;($A16628+1/24))-COUNTIF(tData[BezoekLangEind],"&lt;="&amp;$A16628)</f>
        <v/>
      </c>
      <c r="G16628" s="15">
        <f>IF($D16628=1,$B16628*100+$C16628,-1)</f>
        <v/>
      </c>
      <c r="H16628" s="15">
        <f>IF($D16628=1,$B16628,-1)</f>
        <v/>
      </c>
      <c r="I16628" s="15">
        <f>IF($D16628=1,$C16628,-1)</f>
        <v/>
      </c>
    </row>
    <row r="16629">
      <c r="A16629" s="33" t="n">
        <v>45984.75</v>
      </c>
      <c r="B16629" s="15">
        <f>WEEKDAY($A16629,2)</f>
        <v/>
      </c>
      <c r="C16629" s="15">
        <f>HOUR($A16629)</f>
        <v/>
      </c>
      <c r="D16629" s="15">
        <f>IF(AND($A16629&gt;=Instellingen!$B$6,$A16629&lt;Instellingen!$B$7),1,0)</f>
        <v/>
      </c>
      <c r="E16629" s="15">
        <f>COUNTIF(tData[BezoekStart],"&lt;"&amp;($A16629+1/24))-COUNTIF(tData[BezoekEind],"&lt;="&amp;$A16629)</f>
        <v/>
      </c>
      <c r="F16629" s="15">
        <f>COUNTIF(tData[BezoekLangStart],"&lt;"&amp;($A16629+1/24))-COUNTIF(tData[BezoekLangEind],"&lt;="&amp;$A16629)</f>
        <v/>
      </c>
      <c r="G16629" s="15">
        <f>IF($D16629=1,$B16629*100+$C16629,-1)</f>
        <v/>
      </c>
      <c r="H16629" s="15">
        <f>IF($D16629=1,$B16629,-1)</f>
        <v/>
      </c>
      <c r="I16629" s="15">
        <f>IF($D16629=1,$C16629,-1)</f>
        <v/>
      </c>
    </row>
    <row r="16630">
      <c r="A16630" s="33" t="n">
        <v>45984.79166666666</v>
      </c>
      <c r="B16630" s="15">
        <f>WEEKDAY($A16630,2)</f>
        <v/>
      </c>
      <c r="C16630" s="15">
        <f>HOUR($A16630)</f>
        <v/>
      </c>
      <c r="D16630" s="15">
        <f>IF(AND($A16630&gt;=Instellingen!$B$6,$A16630&lt;Instellingen!$B$7),1,0)</f>
        <v/>
      </c>
      <c r="E16630" s="15">
        <f>COUNTIF(tData[BezoekStart],"&lt;"&amp;($A16630+1/24))-COUNTIF(tData[BezoekEind],"&lt;="&amp;$A16630)</f>
        <v/>
      </c>
      <c r="F16630" s="15">
        <f>COUNTIF(tData[BezoekLangStart],"&lt;"&amp;($A16630+1/24))-COUNTIF(tData[BezoekLangEind],"&lt;="&amp;$A16630)</f>
        <v/>
      </c>
      <c r="G16630" s="15">
        <f>IF($D16630=1,$B16630*100+$C16630,-1)</f>
        <v/>
      </c>
      <c r="H16630" s="15">
        <f>IF($D16630=1,$B16630,-1)</f>
        <v/>
      </c>
      <c r="I16630" s="15">
        <f>IF($D16630=1,$C16630,-1)</f>
        <v/>
      </c>
    </row>
    <row r="16631">
      <c r="A16631" s="33" t="n">
        <v>45984.83333333334</v>
      </c>
      <c r="B16631" s="15">
        <f>WEEKDAY($A16631,2)</f>
        <v/>
      </c>
      <c r="C16631" s="15">
        <f>HOUR($A16631)</f>
        <v/>
      </c>
      <c r="D16631" s="15">
        <f>IF(AND($A16631&gt;=Instellingen!$B$6,$A16631&lt;Instellingen!$B$7),1,0)</f>
        <v/>
      </c>
      <c r="E16631" s="15">
        <f>COUNTIF(tData[BezoekStart],"&lt;"&amp;($A16631+1/24))-COUNTIF(tData[BezoekEind],"&lt;="&amp;$A16631)</f>
        <v/>
      </c>
      <c r="F16631" s="15">
        <f>COUNTIF(tData[BezoekLangStart],"&lt;"&amp;($A16631+1/24))-COUNTIF(tData[BezoekLangEind],"&lt;="&amp;$A16631)</f>
        <v/>
      </c>
      <c r="G16631" s="15">
        <f>IF($D16631=1,$B16631*100+$C16631,-1)</f>
        <v/>
      </c>
      <c r="H16631" s="15">
        <f>IF($D16631=1,$B16631,-1)</f>
        <v/>
      </c>
      <c r="I16631" s="15">
        <f>IF($D16631=1,$C16631,-1)</f>
        <v/>
      </c>
    </row>
    <row r="16632">
      <c r="A16632" s="33" t="n">
        <v>45984.875</v>
      </c>
      <c r="B16632" s="15">
        <f>WEEKDAY($A16632,2)</f>
        <v/>
      </c>
      <c r="C16632" s="15">
        <f>HOUR($A16632)</f>
        <v/>
      </c>
      <c r="D16632" s="15">
        <f>IF(AND($A16632&gt;=Instellingen!$B$6,$A16632&lt;Instellingen!$B$7),1,0)</f>
        <v/>
      </c>
      <c r="E16632" s="15">
        <f>COUNTIF(tData[BezoekStart],"&lt;"&amp;($A16632+1/24))-COUNTIF(tData[BezoekEind],"&lt;="&amp;$A16632)</f>
        <v/>
      </c>
      <c r="F16632" s="15">
        <f>COUNTIF(tData[BezoekLangStart],"&lt;"&amp;($A16632+1/24))-COUNTIF(tData[BezoekLangEind],"&lt;="&amp;$A16632)</f>
        <v/>
      </c>
      <c r="G16632" s="15">
        <f>IF($D16632=1,$B16632*100+$C16632,-1)</f>
        <v/>
      </c>
      <c r="H16632" s="15">
        <f>IF($D16632=1,$B16632,-1)</f>
        <v/>
      </c>
      <c r="I16632" s="15">
        <f>IF($D16632=1,$C16632,-1)</f>
        <v/>
      </c>
    </row>
    <row r="16633">
      <c r="A16633" s="33" t="n">
        <v>45984.91666666666</v>
      </c>
      <c r="B16633" s="15">
        <f>WEEKDAY($A16633,2)</f>
        <v/>
      </c>
      <c r="C16633" s="15">
        <f>HOUR($A16633)</f>
        <v/>
      </c>
      <c r="D16633" s="15">
        <f>IF(AND($A16633&gt;=Instellingen!$B$6,$A16633&lt;Instellingen!$B$7),1,0)</f>
        <v/>
      </c>
      <c r="E16633" s="15">
        <f>COUNTIF(tData[BezoekStart],"&lt;"&amp;($A16633+1/24))-COUNTIF(tData[BezoekEind],"&lt;="&amp;$A16633)</f>
        <v/>
      </c>
      <c r="F16633" s="15">
        <f>COUNTIF(tData[BezoekLangStart],"&lt;"&amp;($A16633+1/24))-COUNTIF(tData[BezoekLangEind],"&lt;="&amp;$A16633)</f>
        <v/>
      </c>
      <c r="G16633" s="15">
        <f>IF($D16633=1,$B16633*100+$C16633,-1)</f>
        <v/>
      </c>
      <c r="H16633" s="15">
        <f>IF($D16633=1,$B16633,-1)</f>
        <v/>
      </c>
      <c r="I16633" s="15">
        <f>IF($D16633=1,$C16633,-1)</f>
        <v/>
      </c>
    </row>
    <row r="16634">
      <c r="A16634" s="33" t="n">
        <v>45984.95833333334</v>
      </c>
      <c r="B16634" s="15">
        <f>WEEKDAY($A16634,2)</f>
        <v/>
      </c>
      <c r="C16634" s="15">
        <f>HOUR($A16634)</f>
        <v/>
      </c>
      <c r="D16634" s="15">
        <f>IF(AND($A16634&gt;=Instellingen!$B$6,$A16634&lt;Instellingen!$B$7),1,0)</f>
        <v/>
      </c>
      <c r="E16634" s="15">
        <f>COUNTIF(tData[BezoekStart],"&lt;"&amp;($A16634+1/24))-COUNTIF(tData[BezoekEind],"&lt;="&amp;$A16634)</f>
        <v/>
      </c>
      <c r="F16634" s="15">
        <f>COUNTIF(tData[BezoekLangStart],"&lt;"&amp;($A16634+1/24))-COUNTIF(tData[BezoekLangEind],"&lt;="&amp;$A16634)</f>
        <v/>
      </c>
      <c r="G16634" s="15">
        <f>IF($D16634=1,$B16634*100+$C16634,-1)</f>
        <v/>
      </c>
      <c r="H16634" s="15">
        <f>IF($D16634=1,$B16634,-1)</f>
        <v/>
      </c>
      <c r="I16634" s="15">
        <f>IF($D16634=1,$C16634,-1)</f>
        <v/>
      </c>
    </row>
    <row r="16635">
      <c r="A16635" s="33" t="n">
        <v>45985</v>
      </c>
      <c r="B16635" s="15">
        <f>WEEKDAY($A16635,2)</f>
        <v/>
      </c>
      <c r="C16635" s="15">
        <f>HOUR($A16635)</f>
        <v/>
      </c>
      <c r="D16635" s="15">
        <f>IF(AND($A16635&gt;=Instellingen!$B$6,$A16635&lt;Instellingen!$B$7),1,0)</f>
        <v/>
      </c>
      <c r="E16635" s="15">
        <f>COUNTIF(tData[BezoekStart],"&lt;"&amp;($A16635+1/24))-COUNTIF(tData[BezoekEind],"&lt;="&amp;$A16635)</f>
        <v/>
      </c>
      <c r="F16635" s="15">
        <f>COUNTIF(tData[BezoekLangStart],"&lt;"&amp;($A16635+1/24))-COUNTIF(tData[BezoekLangEind],"&lt;="&amp;$A16635)</f>
        <v/>
      </c>
      <c r="G16635" s="15">
        <f>IF($D16635=1,$B16635*100+$C16635,-1)</f>
        <v/>
      </c>
      <c r="H16635" s="15">
        <f>IF($D16635=1,$B16635,-1)</f>
        <v/>
      </c>
      <c r="I16635" s="15">
        <f>IF($D16635=1,$C16635,-1)</f>
        <v/>
      </c>
    </row>
    <row r="16636">
      <c r="A16636" s="33" t="n">
        <v>45985.04166666666</v>
      </c>
      <c r="B16636" s="15">
        <f>WEEKDAY($A16636,2)</f>
        <v/>
      </c>
      <c r="C16636" s="15">
        <f>HOUR($A16636)</f>
        <v/>
      </c>
      <c r="D16636" s="15">
        <f>IF(AND($A16636&gt;=Instellingen!$B$6,$A16636&lt;Instellingen!$B$7),1,0)</f>
        <v/>
      </c>
      <c r="E16636" s="15">
        <f>COUNTIF(tData[BezoekStart],"&lt;"&amp;($A16636+1/24))-COUNTIF(tData[BezoekEind],"&lt;="&amp;$A16636)</f>
        <v/>
      </c>
      <c r="F16636" s="15">
        <f>COUNTIF(tData[BezoekLangStart],"&lt;"&amp;($A16636+1/24))-COUNTIF(tData[BezoekLangEind],"&lt;="&amp;$A16636)</f>
        <v/>
      </c>
      <c r="G16636" s="15">
        <f>IF($D16636=1,$B16636*100+$C16636,-1)</f>
        <v/>
      </c>
      <c r="H16636" s="15">
        <f>IF($D16636=1,$B16636,-1)</f>
        <v/>
      </c>
      <c r="I16636" s="15">
        <f>IF($D16636=1,$C16636,-1)</f>
        <v/>
      </c>
    </row>
    <row r="16637">
      <c r="A16637" s="33" t="n">
        <v>45985.08333333334</v>
      </c>
      <c r="B16637" s="15">
        <f>WEEKDAY($A16637,2)</f>
        <v/>
      </c>
      <c r="C16637" s="15">
        <f>HOUR($A16637)</f>
        <v/>
      </c>
      <c r="D16637" s="15">
        <f>IF(AND($A16637&gt;=Instellingen!$B$6,$A16637&lt;Instellingen!$B$7),1,0)</f>
        <v/>
      </c>
      <c r="E16637" s="15">
        <f>COUNTIF(tData[BezoekStart],"&lt;"&amp;($A16637+1/24))-COUNTIF(tData[BezoekEind],"&lt;="&amp;$A16637)</f>
        <v/>
      </c>
      <c r="F16637" s="15">
        <f>COUNTIF(tData[BezoekLangStart],"&lt;"&amp;($A16637+1/24))-COUNTIF(tData[BezoekLangEind],"&lt;="&amp;$A16637)</f>
        <v/>
      </c>
      <c r="G16637" s="15">
        <f>IF($D16637=1,$B16637*100+$C16637,-1)</f>
        <v/>
      </c>
      <c r="H16637" s="15">
        <f>IF($D16637=1,$B16637,-1)</f>
        <v/>
      </c>
      <c r="I16637" s="15">
        <f>IF($D16637=1,$C16637,-1)</f>
        <v/>
      </c>
    </row>
    <row r="16638">
      <c r="A16638" s="33" t="n">
        <v>45985.125</v>
      </c>
      <c r="B16638" s="15">
        <f>WEEKDAY($A16638,2)</f>
        <v/>
      </c>
      <c r="C16638" s="15">
        <f>HOUR($A16638)</f>
        <v/>
      </c>
      <c r="D16638" s="15">
        <f>IF(AND($A16638&gt;=Instellingen!$B$6,$A16638&lt;Instellingen!$B$7),1,0)</f>
        <v/>
      </c>
      <c r="E16638" s="15">
        <f>COUNTIF(tData[BezoekStart],"&lt;"&amp;($A16638+1/24))-COUNTIF(tData[BezoekEind],"&lt;="&amp;$A16638)</f>
        <v/>
      </c>
      <c r="F16638" s="15">
        <f>COUNTIF(tData[BezoekLangStart],"&lt;"&amp;($A16638+1/24))-COUNTIF(tData[BezoekLangEind],"&lt;="&amp;$A16638)</f>
        <v/>
      </c>
      <c r="G16638" s="15">
        <f>IF($D16638=1,$B16638*100+$C16638,-1)</f>
        <v/>
      </c>
      <c r="H16638" s="15">
        <f>IF($D16638=1,$B16638,-1)</f>
        <v/>
      </c>
      <c r="I16638" s="15">
        <f>IF($D16638=1,$C16638,-1)</f>
        <v/>
      </c>
    </row>
    <row r="16639">
      <c r="A16639" s="33" t="n">
        <v>45985.16666666666</v>
      </c>
      <c r="B16639" s="15">
        <f>WEEKDAY($A16639,2)</f>
        <v/>
      </c>
      <c r="C16639" s="15">
        <f>HOUR($A16639)</f>
        <v/>
      </c>
      <c r="D16639" s="15">
        <f>IF(AND($A16639&gt;=Instellingen!$B$6,$A16639&lt;Instellingen!$B$7),1,0)</f>
        <v/>
      </c>
      <c r="E16639" s="15">
        <f>COUNTIF(tData[BezoekStart],"&lt;"&amp;($A16639+1/24))-COUNTIF(tData[BezoekEind],"&lt;="&amp;$A16639)</f>
        <v/>
      </c>
      <c r="F16639" s="15">
        <f>COUNTIF(tData[BezoekLangStart],"&lt;"&amp;($A16639+1/24))-COUNTIF(tData[BezoekLangEind],"&lt;="&amp;$A16639)</f>
        <v/>
      </c>
      <c r="G16639" s="15">
        <f>IF($D16639=1,$B16639*100+$C16639,-1)</f>
        <v/>
      </c>
      <c r="H16639" s="15">
        <f>IF($D16639=1,$B16639,-1)</f>
        <v/>
      </c>
      <c r="I16639" s="15">
        <f>IF($D16639=1,$C16639,-1)</f>
        <v/>
      </c>
    </row>
    <row r="16640">
      <c r="A16640" s="33" t="n">
        <v>45985.20833333334</v>
      </c>
      <c r="B16640" s="15">
        <f>WEEKDAY($A16640,2)</f>
        <v/>
      </c>
      <c r="C16640" s="15">
        <f>HOUR($A16640)</f>
        <v/>
      </c>
      <c r="D16640" s="15">
        <f>IF(AND($A16640&gt;=Instellingen!$B$6,$A16640&lt;Instellingen!$B$7),1,0)</f>
        <v/>
      </c>
      <c r="E16640" s="15">
        <f>COUNTIF(tData[BezoekStart],"&lt;"&amp;($A16640+1/24))-COUNTIF(tData[BezoekEind],"&lt;="&amp;$A16640)</f>
        <v/>
      </c>
      <c r="F16640" s="15">
        <f>COUNTIF(tData[BezoekLangStart],"&lt;"&amp;($A16640+1/24))-COUNTIF(tData[BezoekLangEind],"&lt;="&amp;$A16640)</f>
        <v/>
      </c>
      <c r="G16640" s="15">
        <f>IF($D16640=1,$B16640*100+$C16640,-1)</f>
        <v/>
      </c>
      <c r="H16640" s="15">
        <f>IF($D16640=1,$B16640,-1)</f>
        <v/>
      </c>
      <c r="I16640" s="15">
        <f>IF($D16640=1,$C16640,-1)</f>
        <v/>
      </c>
    </row>
    <row r="16641">
      <c r="A16641" s="33" t="n">
        <v>45985.25</v>
      </c>
      <c r="B16641" s="15">
        <f>WEEKDAY($A16641,2)</f>
        <v/>
      </c>
      <c r="C16641" s="15">
        <f>HOUR($A16641)</f>
        <v/>
      </c>
      <c r="D16641" s="15">
        <f>IF(AND($A16641&gt;=Instellingen!$B$6,$A16641&lt;Instellingen!$B$7),1,0)</f>
        <v/>
      </c>
      <c r="E16641" s="15">
        <f>COUNTIF(tData[BezoekStart],"&lt;"&amp;($A16641+1/24))-COUNTIF(tData[BezoekEind],"&lt;="&amp;$A16641)</f>
        <v/>
      </c>
      <c r="F16641" s="15">
        <f>COUNTIF(tData[BezoekLangStart],"&lt;"&amp;($A16641+1/24))-COUNTIF(tData[BezoekLangEind],"&lt;="&amp;$A16641)</f>
        <v/>
      </c>
      <c r="G16641" s="15">
        <f>IF($D16641=1,$B16641*100+$C16641,-1)</f>
        <v/>
      </c>
      <c r="H16641" s="15">
        <f>IF($D16641=1,$B16641,-1)</f>
        <v/>
      </c>
      <c r="I16641" s="15">
        <f>IF($D16641=1,$C16641,-1)</f>
        <v/>
      </c>
    </row>
    <row r="16642">
      <c r="A16642" s="33" t="n">
        <v>45985.29166666666</v>
      </c>
      <c r="B16642" s="15">
        <f>WEEKDAY($A16642,2)</f>
        <v/>
      </c>
      <c r="C16642" s="15">
        <f>HOUR($A16642)</f>
        <v/>
      </c>
      <c r="D16642" s="15">
        <f>IF(AND($A16642&gt;=Instellingen!$B$6,$A16642&lt;Instellingen!$B$7),1,0)</f>
        <v/>
      </c>
      <c r="E16642" s="15">
        <f>COUNTIF(tData[BezoekStart],"&lt;"&amp;($A16642+1/24))-COUNTIF(tData[BezoekEind],"&lt;="&amp;$A16642)</f>
        <v/>
      </c>
      <c r="F16642" s="15">
        <f>COUNTIF(tData[BezoekLangStart],"&lt;"&amp;($A16642+1/24))-COUNTIF(tData[BezoekLangEind],"&lt;="&amp;$A16642)</f>
        <v/>
      </c>
      <c r="G16642" s="15">
        <f>IF($D16642=1,$B16642*100+$C16642,-1)</f>
        <v/>
      </c>
      <c r="H16642" s="15">
        <f>IF($D16642=1,$B16642,-1)</f>
        <v/>
      </c>
      <c r="I16642" s="15">
        <f>IF($D16642=1,$C16642,-1)</f>
        <v/>
      </c>
    </row>
    <row r="16643">
      <c r="A16643" s="33" t="n">
        <v>45985.33333333334</v>
      </c>
      <c r="B16643" s="15">
        <f>WEEKDAY($A16643,2)</f>
        <v/>
      </c>
      <c r="C16643" s="15">
        <f>HOUR($A16643)</f>
        <v/>
      </c>
      <c r="D16643" s="15">
        <f>IF(AND($A16643&gt;=Instellingen!$B$6,$A16643&lt;Instellingen!$B$7),1,0)</f>
        <v/>
      </c>
      <c r="E16643" s="15">
        <f>COUNTIF(tData[BezoekStart],"&lt;"&amp;($A16643+1/24))-COUNTIF(tData[BezoekEind],"&lt;="&amp;$A16643)</f>
        <v/>
      </c>
      <c r="F16643" s="15">
        <f>COUNTIF(tData[BezoekLangStart],"&lt;"&amp;($A16643+1/24))-COUNTIF(tData[BezoekLangEind],"&lt;="&amp;$A16643)</f>
        <v/>
      </c>
      <c r="G16643" s="15">
        <f>IF($D16643=1,$B16643*100+$C16643,-1)</f>
        <v/>
      </c>
      <c r="H16643" s="15">
        <f>IF($D16643=1,$B16643,-1)</f>
        <v/>
      </c>
      <c r="I16643" s="15">
        <f>IF($D16643=1,$C16643,-1)</f>
        <v/>
      </c>
    </row>
    <row r="16644">
      <c r="A16644" s="33" t="n">
        <v>45985.375</v>
      </c>
      <c r="B16644" s="15">
        <f>WEEKDAY($A16644,2)</f>
        <v/>
      </c>
      <c r="C16644" s="15">
        <f>HOUR($A16644)</f>
        <v/>
      </c>
      <c r="D16644" s="15">
        <f>IF(AND($A16644&gt;=Instellingen!$B$6,$A16644&lt;Instellingen!$B$7),1,0)</f>
        <v/>
      </c>
      <c r="E16644" s="15">
        <f>COUNTIF(tData[BezoekStart],"&lt;"&amp;($A16644+1/24))-COUNTIF(tData[BezoekEind],"&lt;="&amp;$A16644)</f>
        <v/>
      </c>
      <c r="F16644" s="15">
        <f>COUNTIF(tData[BezoekLangStart],"&lt;"&amp;($A16644+1/24))-COUNTIF(tData[BezoekLangEind],"&lt;="&amp;$A16644)</f>
        <v/>
      </c>
      <c r="G16644" s="15">
        <f>IF($D16644=1,$B16644*100+$C16644,-1)</f>
        <v/>
      </c>
      <c r="H16644" s="15">
        <f>IF($D16644=1,$B16644,-1)</f>
        <v/>
      </c>
      <c r="I16644" s="15">
        <f>IF($D16644=1,$C16644,-1)</f>
        <v/>
      </c>
    </row>
    <row r="16645">
      <c r="A16645" s="33" t="n">
        <v>45985.41666666666</v>
      </c>
      <c r="B16645" s="15">
        <f>WEEKDAY($A16645,2)</f>
        <v/>
      </c>
      <c r="C16645" s="15">
        <f>HOUR($A16645)</f>
        <v/>
      </c>
      <c r="D16645" s="15">
        <f>IF(AND($A16645&gt;=Instellingen!$B$6,$A16645&lt;Instellingen!$B$7),1,0)</f>
        <v/>
      </c>
      <c r="E16645" s="15">
        <f>COUNTIF(tData[BezoekStart],"&lt;"&amp;($A16645+1/24))-COUNTIF(tData[BezoekEind],"&lt;="&amp;$A16645)</f>
        <v/>
      </c>
      <c r="F16645" s="15">
        <f>COUNTIF(tData[BezoekLangStart],"&lt;"&amp;($A16645+1/24))-COUNTIF(tData[BezoekLangEind],"&lt;="&amp;$A16645)</f>
        <v/>
      </c>
      <c r="G16645" s="15">
        <f>IF($D16645=1,$B16645*100+$C16645,-1)</f>
        <v/>
      </c>
      <c r="H16645" s="15">
        <f>IF($D16645=1,$B16645,-1)</f>
        <v/>
      </c>
      <c r="I16645" s="15">
        <f>IF($D16645=1,$C16645,-1)</f>
        <v/>
      </c>
    </row>
    <row r="16646">
      <c r="A16646" s="33" t="n">
        <v>45985.45833333334</v>
      </c>
      <c r="B16646" s="15">
        <f>WEEKDAY($A16646,2)</f>
        <v/>
      </c>
      <c r="C16646" s="15">
        <f>HOUR($A16646)</f>
        <v/>
      </c>
      <c r="D16646" s="15">
        <f>IF(AND($A16646&gt;=Instellingen!$B$6,$A16646&lt;Instellingen!$B$7),1,0)</f>
        <v/>
      </c>
      <c r="E16646" s="15">
        <f>COUNTIF(tData[BezoekStart],"&lt;"&amp;($A16646+1/24))-COUNTIF(tData[BezoekEind],"&lt;="&amp;$A16646)</f>
        <v/>
      </c>
      <c r="F16646" s="15">
        <f>COUNTIF(tData[BezoekLangStart],"&lt;"&amp;($A16646+1/24))-COUNTIF(tData[BezoekLangEind],"&lt;="&amp;$A16646)</f>
        <v/>
      </c>
      <c r="G16646" s="15">
        <f>IF($D16646=1,$B16646*100+$C16646,-1)</f>
        <v/>
      </c>
      <c r="H16646" s="15">
        <f>IF($D16646=1,$B16646,-1)</f>
        <v/>
      </c>
      <c r="I16646" s="15">
        <f>IF($D16646=1,$C16646,-1)</f>
        <v/>
      </c>
    </row>
    <row r="16647">
      <c r="A16647" s="33" t="n">
        <v>45985.5</v>
      </c>
      <c r="B16647" s="15">
        <f>WEEKDAY($A16647,2)</f>
        <v/>
      </c>
      <c r="C16647" s="15">
        <f>HOUR($A16647)</f>
        <v/>
      </c>
      <c r="D16647" s="15">
        <f>IF(AND($A16647&gt;=Instellingen!$B$6,$A16647&lt;Instellingen!$B$7),1,0)</f>
        <v/>
      </c>
      <c r="E16647" s="15">
        <f>COUNTIF(tData[BezoekStart],"&lt;"&amp;($A16647+1/24))-COUNTIF(tData[BezoekEind],"&lt;="&amp;$A16647)</f>
        <v/>
      </c>
      <c r="F16647" s="15">
        <f>COUNTIF(tData[BezoekLangStart],"&lt;"&amp;($A16647+1/24))-COUNTIF(tData[BezoekLangEind],"&lt;="&amp;$A16647)</f>
        <v/>
      </c>
      <c r="G16647" s="15">
        <f>IF($D16647=1,$B16647*100+$C16647,-1)</f>
        <v/>
      </c>
      <c r="H16647" s="15">
        <f>IF($D16647=1,$B16647,-1)</f>
        <v/>
      </c>
      <c r="I16647" s="15">
        <f>IF($D16647=1,$C16647,-1)</f>
        <v/>
      </c>
    </row>
    <row r="16648">
      <c r="A16648" s="33" t="n">
        <v>45985.54166666666</v>
      </c>
      <c r="B16648" s="15">
        <f>WEEKDAY($A16648,2)</f>
        <v/>
      </c>
      <c r="C16648" s="15">
        <f>HOUR($A16648)</f>
        <v/>
      </c>
      <c r="D16648" s="15">
        <f>IF(AND($A16648&gt;=Instellingen!$B$6,$A16648&lt;Instellingen!$B$7),1,0)</f>
        <v/>
      </c>
      <c r="E16648" s="15">
        <f>COUNTIF(tData[BezoekStart],"&lt;"&amp;($A16648+1/24))-COUNTIF(tData[BezoekEind],"&lt;="&amp;$A16648)</f>
        <v/>
      </c>
      <c r="F16648" s="15">
        <f>COUNTIF(tData[BezoekLangStart],"&lt;"&amp;($A16648+1/24))-COUNTIF(tData[BezoekLangEind],"&lt;="&amp;$A16648)</f>
        <v/>
      </c>
      <c r="G16648" s="15">
        <f>IF($D16648=1,$B16648*100+$C16648,-1)</f>
        <v/>
      </c>
      <c r="H16648" s="15">
        <f>IF($D16648=1,$B16648,-1)</f>
        <v/>
      </c>
      <c r="I16648" s="15">
        <f>IF($D16648=1,$C16648,-1)</f>
        <v/>
      </c>
    </row>
    <row r="16649">
      <c r="A16649" s="33" t="n">
        <v>45985.58333333334</v>
      </c>
      <c r="B16649" s="15">
        <f>WEEKDAY($A16649,2)</f>
        <v/>
      </c>
      <c r="C16649" s="15">
        <f>HOUR($A16649)</f>
        <v/>
      </c>
      <c r="D16649" s="15">
        <f>IF(AND($A16649&gt;=Instellingen!$B$6,$A16649&lt;Instellingen!$B$7),1,0)</f>
        <v/>
      </c>
      <c r="E16649" s="15">
        <f>COUNTIF(tData[BezoekStart],"&lt;"&amp;($A16649+1/24))-COUNTIF(tData[BezoekEind],"&lt;="&amp;$A16649)</f>
        <v/>
      </c>
      <c r="F16649" s="15">
        <f>COUNTIF(tData[BezoekLangStart],"&lt;"&amp;($A16649+1/24))-COUNTIF(tData[BezoekLangEind],"&lt;="&amp;$A16649)</f>
        <v/>
      </c>
      <c r="G16649" s="15">
        <f>IF($D16649=1,$B16649*100+$C16649,-1)</f>
        <v/>
      </c>
      <c r="H16649" s="15">
        <f>IF($D16649=1,$B16649,-1)</f>
        <v/>
      </c>
      <c r="I16649" s="15">
        <f>IF($D16649=1,$C16649,-1)</f>
        <v/>
      </c>
    </row>
    <row r="16650">
      <c r="A16650" s="33" t="n">
        <v>45985.625</v>
      </c>
      <c r="B16650" s="15">
        <f>WEEKDAY($A16650,2)</f>
        <v/>
      </c>
      <c r="C16650" s="15">
        <f>HOUR($A16650)</f>
        <v/>
      </c>
      <c r="D16650" s="15">
        <f>IF(AND($A16650&gt;=Instellingen!$B$6,$A16650&lt;Instellingen!$B$7),1,0)</f>
        <v/>
      </c>
      <c r="E16650" s="15">
        <f>COUNTIF(tData[BezoekStart],"&lt;"&amp;($A16650+1/24))-COUNTIF(tData[BezoekEind],"&lt;="&amp;$A16650)</f>
        <v/>
      </c>
      <c r="F16650" s="15">
        <f>COUNTIF(tData[BezoekLangStart],"&lt;"&amp;($A16650+1/24))-COUNTIF(tData[BezoekLangEind],"&lt;="&amp;$A16650)</f>
        <v/>
      </c>
      <c r="G16650" s="15">
        <f>IF($D16650=1,$B16650*100+$C16650,-1)</f>
        <v/>
      </c>
      <c r="H16650" s="15">
        <f>IF($D16650=1,$B16650,-1)</f>
        <v/>
      </c>
      <c r="I16650" s="15">
        <f>IF($D16650=1,$C16650,-1)</f>
        <v/>
      </c>
    </row>
    <row r="16651">
      <c r="A16651" s="33" t="n">
        <v>45985.66666666666</v>
      </c>
      <c r="B16651" s="15">
        <f>WEEKDAY($A16651,2)</f>
        <v/>
      </c>
      <c r="C16651" s="15">
        <f>HOUR($A16651)</f>
        <v/>
      </c>
      <c r="D16651" s="15">
        <f>IF(AND($A16651&gt;=Instellingen!$B$6,$A16651&lt;Instellingen!$B$7),1,0)</f>
        <v/>
      </c>
      <c r="E16651" s="15">
        <f>COUNTIF(tData[BezoekStart],"&lt;"&amp;($A16651+1/24))-COUNTIF(tData[BezoekEind],"&lt;="&amp;$A16651)</f>
        <v/>
      </c>
      <c r="F16651" s="15">
        <f>COUNTIF(tData[BezoekLangStart],"&lt;"&amp;($A16651+1/24))-COUNTIF(tData[BezoekLangEind],"&lt;="&amp;$A16651)</f>
        <v/>
      </c>
      <c r="G16651" s="15">
        <f>IF($D16651=1,$B16651*100+$C16651,-1)</f>
        <v/>
      </c>
      <c r="H16651" s="15">
        <f>IF($D16651=1,$B16651,-1)</f>
        <v/>
      </c>
      <c r="I16651" s="15">
        <f>IF($D16651=1,$C16651,-1)</f>
        <v/>
      </c>
    </row>
    <row r="16652">
      <c r="A16652" s="33" t="n">
        <v>45985.70833333334</v>
      </c>
      <c r="B16652" s="15">
        <f>WEEKDAY($A16652,2)</f>
        <v/>
      </c>
      <c r="C16652" s="15">
        <f>HOUR($A16652)</f>
        <v/>
      </c>
      <c r="D16652" s="15">
        <f>IF(AND($A16652&gt;=Instellingen!$B$6,$A16652&lt;Instellingen!$B$7),1,0)</f>
        <v/>
      </c>
      <c r="E16652" s="15">
        <f>COUNTIF(tData[BezoekStart],"&lt;"&amp;($A16652+1/24))-COUNTIF(tData[BezoekEind],"&lt;="&amp;$A16652)</f>
        <v/>
      </c>
      <c r="F16652" s="15">
        <f>COUNTIF(tData[BezoekLangStart],"&lt;"&amp;($A16652+1/24))-COUNTIF(tData[BezoekLangEind],"&lt;="&amp;$A16652)</f>
        <v/>
      </c>
      <c r="G16652" s="15">
        <f>IF($D16652=1,$B16652*100+$C16652,-1)</f>
        <v/>
      </c>
      <c r="H16652" s="15">
        <f>IF($D16652=1,$B16652,-1)</f>
        <v/>
      </c>
      <c r="I16652" s="15">
        <f>IF($D16652=1,$C16652,-1)</f>
        <v/>
      </c>
    </row>
    <row r="16653">
      <c r="A16653" s="33" t="n">
        <v>45985.75</v>
      </c>
      <c r="B16653" s="15">
        <f>WEEKDAY($A16653,2)</f>
        <v/>
      </c>
      <c r="C16653" s="15">
        <f>HOUR($A16653)</f>
        <v/>
      </c>
      <c r="D16653" s="15">
        <f>IF(AND($A16653&gt;=Instellingen!$B$6,$A16653&lt;Instellingen!$B$7),1,0)</f>
        <v/>
      </c>
      <c r="E16653" s="15">
        <f>COUNTIF(tData[BezoekStart],"&lt;"&amp;($A16653+1/24))-COUNTIF(tData[BezoekEind],"&lt;="&amp;$A16653)</f>
        <v/>
      </c>
      <c r="F16653" s="15">
        <f>COUNTIF(tData[BezoekLangStart],"&lt;"&amp;($A16653+1/24))-COUNTIF(tData[BezoekLangEind],"&lt;="&amp;$A16653)</f>
        <v/>
      </c>
      <c r="G16653" s="15">
        <f>IF($D16653=1,$B16653*100+$C16653,-1)</f>
        <v/>
      </c>
      <c r="H16653" s="15">
        <f>IF($D16653=1,$B16653,-1)</f>
        <v/>
      </c>
      <c r="I16653" s="15">
        <f>IF($D16653=1,$C16653,-1)</f>
        <v/>
      </c>
    </row>
    <row r="16654">
      <c r="A16654" s="33" t="n">
        <v>45985.79166666666</v>
      </c>
      <c r="B16654" s="15">
        <f>WEEKDAY($A16654,2)</f>
        <v/>
      </c>
      <c r="C16654" s="15">
        <f>HOUR($A16654)</f>
        <v/>
      </c>
      <c r="D16654" s="15">
        <f>IF(AND($A16654&gt;=Instellingen!$B$6,$A16654&lt;Instellingen!$B$7),1,0)</f>
        <v/>
      </c>
      <c r="E16654" s="15">
        <f>COUNTIF(tData[BezoekStart],"&lt;"&amp;($A16654+1/24))-COUNTIF(tData[BezoekEind],"&lt;="&amp;$A16654)</f>
        <v/>
      </c>
      <c r="F16654" s="15">
        <f>COUNTIF(tData[BezoekLangStart],"&lt;"&amp;($A16654+1/24))-COUNTIF(tData[BezoekLangEind],"&lt;="&amp;$A16654)</f>
        <v/>
      </c>
      <c r="G16654" s="15">
        <f>IF($D16654=1,$B16654*100+$C16654,-1)</f>
        <v/>
      </c>
      <c r="H16654" s="15">
        <f>IF($D16654=1,$B16654,-1)</f>
        <v/>
      </c>
      <c r="I16654" s="15">
        <f>IF($D16654=1,$C16654,-1)</f>
        <v/>
      </c>
    </row>
    <row r="16655">
      <c r="A16655" s="33" t="n">
        <v>45985.83333333334</v>
      </c>
      <c r="B16655" s="15">
        <f>WEEKDAY($A16655,2)</f>
        <v/>
      </c>
      <c r="C16655" s="15">
        <f>HOUR($A16655)</f>
        <v/>
      </c>
      <c r="D16655" s="15">
        <f>IF(AND($A16655&gt;=Instellingen!$B$6,$A16655&lt;Instellingen!$B$7),1,0)</f>
        <v/>
      </c>
      <c r="E16655" s="15">
        <f>COUNTIF(tData[BezoekStart],"&lt;"&amp;($A16655+1/24))-COUNTIF(tData[BezoekEind],"&lt;="&amp;$A16655)</f>
        <v/>
      </c>
      <c r="F16655" s="15">
        <f>COUNTIF(tData[BezoekLangStart],"&lt;"&amp;($A16655+1/24))-COUNTIF(tData[BezoekLangEind],"&lt;="&amp;$A16655)</f>
        <v/>
      </c>
      <c r="G16655" s="15">
        <f>IF($D16655=1,$B16655*100+$C16655,-1)</f>
        <v/>
      </c>
      <c r="H16655" s="15">
        <f>IF($D16655=1,$B16655,-1)</f>
        <v/>
      </c>
      <c r="I16655" s="15">
        <f>IF($D16655=1,$C16655,-1)</f>
        <v/>
      </c>
    </row>
    <row r="16656">
      <c r="A16656" s="33" t="n">
        <v>45985.875</v>
      </c>
      <c r="B16656" s="15">
        <f>WEEKDAY($A16656,2)</f>
        <v/>
      </c>
      <c r="C16656" s="15">
        <f>HOUR($A16656)</f>
        <v/>
      </c>
      <c r="D16656" s="15">
        <f>IF(AND($A16656&gt;=Instellingen!$B$6,$A16656&lt;Instellingen!$B$7),1,0)</f>
        <v/>
      </c>
      <c r="E16656" s="15">
        <f>COUNTIF(tData[BezoekStart],"&lt;"&amp;($A16656+1/24))-COUNTIF(tData[BezoekEind],"&lt;="&amp;$A16656)</f>
        <v/>
      </c>
      <c r="F16656" s="15">
        <f>COUNTIF(tData[BezoekLangStart],"&lt;"&amp;($A16656+1/24))-COUNTIF(tData[BezoekLangEind],"&lt;="&amp;$A16656)</f>
        <v/>
      </c>
      <c r="G16656" s="15">
        <f>IF($D16656=1,$B16656*100+$C16656,-1)</f>
        <v/>
      </c>
      <c r="H16656" s="15">
        <f>IF($D16656=1,$B16656,-1)</f>
        <v/>
      </c>
      <c r="I16656" s="15">
        <f>IF($D16656=1,$C16656,-1)</f>
        <v/>
      </c>
    </row>
    <row r="16657">
      <c r="A16657" s="33" t="n">
        <v>45985.91666666666</v>
      </c>
      <c r="B16657" s="15">
        <f>WEEKDAY($A16657,2)</f>
        <v/>
      </c>
      <c r="C16657" s="15">
        <f>HOUR($A16657)</f>
        <v/>
      </c>
      <c r="D16657" s="15">
        <f>IF(AND($A16657&gt;=Instellingen!$B$6,$A16657&lt;Instellingen!$B$7),1,0)</f>
        <v/>
      </c>
      <c r="E16657" s="15">
        <f>COUNTIF(tData[BezoekStart],"&lt;"&amp;($A16657+1/24))-COUNTIF(tData[BezoekEind],"&lt;="&amp;$A16657)</f>
        <v/>
      </c>
      <c r="F16657" s="15">
        <f>COUNTIF(tData[BezoekLangStart],"&lt;"&amp;($A16657+1/24))-COUNTIF(tData[BezoekLangEind],"&lt;="&amp;$A16657)</f>
        <v/>
      </c>
      <c r="G16657" s="15">
        <f>IF($D16657=1,$B16657*100+$C16657,-1)</f>
        <v/>
      </c>
      <c r="H16657" s="15">
        <f>IF($D16657=1,$B16657,-1)</f>
        <v/>
      </c>
      <c r="I16657" s="15">
        <f>IF($D16657=1,$C16657,-1)</f>
        <v/>
      </c>
    </row>
    <row r="16658">
      <c r="A16658" s="33" t="n">
        <v>45985.95833333334</v>
      </c>
      <c r="B16658" s="15">
        <f>WEEKDAY($A16658,2)</f>
        <v/>
      </c>
      <c r="C16658" s="15">
        <f>HOUR($A16658)</f>
        <v/>
      </c>
      <c r="D16658" s="15">
        <f>IF(AND($A16658&gt;=Instellingen!$B$6,$A16658&lt;Instellingen!$B$7),1,0)</f>
        <v/>
      </c>
      <c r="E16658" s="15">
        <f>COUNTIF(tData[BezoekStart],"&lt;"&amp;($A16658+1/24))-COUNTIF(tData[BezoekEind],"&lt;="&amp;$A16658)</f>
        <v/>
      </c>
      <c r="F16658" s="15">
        <f>COUNTIF(tData[BezoekLangStart],"&lt;"&amp;($A16658+1/24))-COUNTIF(tData[BezoekLangEind],"&lt;="&amp;$A16658)</f>
        <v/>
      </c>
      <c r="G16658" s="15">
        <f>IF($D16658=1,$B16658*100+$C16658,-1)</f>
        <v/>
      </c>
      <c r="H16658" s="15">
        <f>IF($D16658=1,$B16658,-1)</f>
        <v/>
      </c>
      <c r="I16658" s="15">
        <f>IF($D16658=1,$C16658,-1)</f>
        <v/>
      </c>
    </row>
    <row r="16659">
      <c r="A16659" s="33" t="n">
        <v>45986</v>
      </c>
      <c r="B16659" s="15">
        <f>WEEKDAY($A16659,2)</f>
        <v/>
      </c>
      <c r="C16659" s="15">
        <f>HOUR($A16659)</f>
        <v/>
      </c>
      <c r="D16659" s="15">
        <f>IF(AND($A16659&gt;=Instellingen!$B$6,$A16659&lt;Instellingen!$B$7),1,0)</f>
        <v/>
      </c>
      <c r="E16659" s="15">
        <f>COUNTIF(tData[BezoekStart],"&lt;"&amp;($A16659+1/24))-COUNTIF(tData[BezoekEind],"&lt;="&amp;$A16659)</f>
        <v/>
      </c>
      <c r="F16659" s="15">
        <f>COUNTIF(tData[BezoekLangStart],"&lt;"&amp;($A16659+1/24))-COUNTIF(tData[BezoekLangEind],"&lt;="&amp;$A16659)</f>
        <v/>
      </c>
      <c r="G16659" s="15">
        <f>IF($D16659=1,$B16659*100+$C16659,-1)</f>
        <v/>
      </c>
      <c r="H16659" s="15">
        <f>IF($D16659=1,$B16659,-1)</f>
        <v/>
      </c>
      <c r="I16659" s="15">
        <f>IF($D16659=1,$C16659,-1)</f>
        <v/>
      </c>
    </row>
    <row r="16660">
      <c r="A16660" s="33" t="n">
        <v>45986.04166666666</v>
      </c>
      <c r="B16660" s="15">
        <f>WEEKDAY($A16660,2)</f>
        <v/>
      </c>
      <c r="C16660" s="15">
        <f>HOUR($A16660)</f>
        <v/>
      </c>
      <c r="D16660" s="15">
        <f>IF(AND($A16660&gt;=Instellingen!$B$6,$A16660&lt;Instellingen!$B$7),1,0)</f>
        <v/>
      </c>
      <c r="E16660" s="15">
        <f>COUNTIF(tData[BezoekStart],"&lt;"&amp;($A16660+1/24))-COUNTIF(tData[BezoekEind],"&lt;="&amp;$A16660)</f>
        <v/>
      </c>
      <c r="F16660" s="15">
        <f>COUNTIF(tData[BezoekLangStart],"&lt;"&amp;($A16660+1/24))-COUNTIF(tData[BezoekLangEind],"&lt;="&amp;$A16660)</f>
        <v/>
      </c>
      <c r="G16660" s="15">
        <f>IF($D16660=1,$B16660*100+$C16660,-1)</f>
        <v/>
      </c>
      <c r="H16660" s="15">
        <f>IF($D16660=1,$B16660,-1)</f>
        <v/>
      </c>
      <c r="I16660" s="15">
        <f>IF($D16660=1,$C16660,-1)</f>
        <v/>
      </c>
    </row>
    <row r="16661">
      <c r="A16661" s="33" t="n">
        <v>45986.08333333334</v>
      </c>
      <c r="B16661" s="15">
        <f>WEEKDAY($A16661,2)</f>
        <v/>
      </c>
      <c r="C16661" s="15">
        <f>HOUR($A16661)</f>
        <v/>
      </c>
      <c r="D16661" s="15">
        <f>IF(AND($A16661&gt;=Instellingen!$B$6,$A16661&lt;Instellingen!$B$7),1,0)</f>
        <v/>
      </c>
      <c r="E16661" s="15">
        <f>COUNTIF(tData[BezoekStart],"&lt;"&amp;($A16661+1/24))-COUNTIF(tData[BezoekEind],"&lt;="&amp;$A16661)</f>
        <v/>
      </c>
      <c r="F16661" s="15">
        <f>COUNTIF(tData[BezoekLangStart],"&lt;"&amp;($A16661+1/24))-COUNTIF(tData[BezoekLangEind],"&lt;="&amp;$A16661)</f>
        <v/>
      </c>
      <c r="G16661" s="15">
        <f>IF($D16661=1,$B16661*100+$C16661,-1)</f>
        <v/>
      </c>
      <c r="H16661" s="15">
        <f>IF($D16661=1,$B16661,-1)</f>
        <v/>
      </c>
      <c r="I16661" s="15">
        <f>IF($D16661=1,$C16661,-1)</f>
        <v/>
      </c>
    </row>
    <row r="16662">
      <c r="A16662" s="33" t="n">
        <v>45986.125</v>
      </c>
      <c r="B16662" s="15">
        <f>WEEKDAY($A16662,2)</f>
        <v/>
      </c>
      <c r="C16662" s="15">
        <f>HOUR($A16662)</f>
        <v/>
      </c>
      <c r="D16662" s="15">
        <f>IF(AND($A16662&gt;=Instellingen!$B$6,$A16662&lt;Instellingen!$B$7),1,0)</f>
        <v/>
      </c>
      <c r="E16662" s="15">
        <f>COUNTIF(tData[BezoekStart],"&lt;"&amp;($A16662+1/24))-COUNTIF(tData[BezoekEind],"&lt;="&amp;$A16662)</f>
        <v/>
      </c>
      <c r="F16662" s="15">
        <f>COUNTIF(tData[BezoekLangStart],"&lt;"&amp;($A16662+1/24))-COUNTIF(tData[BezoekLangEind],"&lt;="&amp;$A16662)</f>
        <v/>
      </c>
      <c r="G16662" s="15">
        <f>IF($D16662=1,$B16662*100+$C16662,-1)</f>
        <v/>
      </c>
      <c r="H16662" s="15">
        <f>IF($D16662=1,$B16662,-1)</f>
        <v/>
      </c>
      <c r="I16662" s="15">
        <f>IF($D16662=1,$C16662,-1)</f>
        <v/>
      </c>
    </row>
    <row r="16663">
      <c r="A16663" s="33" t="n">
        <v>45986.16666666666</v>
      </c>
      <c r="B16663" s="15">
        <f>WEEKDAY($A16663,2)</f>
        <v/>
      </c>
      <c r="C16663" s="15">
        <f>HOUR($A16663)</f>
        <v/>
      </c>
      <c r="D16663" s="15">
        <f>IF(AND($A16663&gt;=Instellingen!$B$6,$A16663&lt;Instellingen!$B$7),1,0)</f>
        <v/>
      </c>
      <c r="E16663" s="15">
        <f>COUNTIF(tData[BezoekStart],"&lt;"&amp;($A16663+1/24))-COUNTIF(tData[BezoekEind],"&lt;="&amp;$A16663)</f>
        <v/>
      </c>
      <c r="F16663" s="15">
        <f>COUNTIF(tData[BezoekLangStart],"&lt;"&amp;($A16663+1/24))-COUNTIF(tData[BezoekLangEind],"&lt;="&amp;$A16663)</f>
        <v/>
      </c>
      <c r="G16663" s="15">
        <f>IF($D16663=1,$B16663*100+$C16663,-1)</f>
        <v/>
      </c>
      <c r="H16663" s="15">
        <f>IF($D16663=1,$B16663,-1)</f>
        <v/>
      </c>
      <c r="I16663" s="15">
        <f>IF($D16663=1,$C16663,-1)</f>
        <v/>
      </c>
    </row>
    <row r="16664">
      <c r="A16664" s="33" t="n">
        <v>45986.20833333334</v>
      </c>
      <c r="B16664" s="15">
        <f>WEEKDAY($A16664,2)</f>
        <v/>
      </c>
      <c r="C16664" s="15">
        <f>HOUR($A16664)</f>
        <v/>
      </c>
      <c r="D16664" s="15">
        <f>IF(AND($A16664&gt;=Instellingen!$B$6,$A16664&lt;Instellingen!$B$7),1,0)</f>
        <v/>
      </c>
      <c r="E16664" s="15">
        <f>COUNTIF(tData[BezoekStart],"&lt;"&amp;($A16664+1/24))-COUNTIF(tData[BezoekEind],"&lt;="&amp;$A16664)</f>
        <v/>
      </c>
      <c r="F16664" s="15">
        <f>COUNTIF(tData[BezoekLangStart],"&lt;"&amp;($A16664+1/24))-COUNTIF(tData[BezoekLangEind],"&lt;="&amp;$A16664)</f>
        <v/>
      </c>
      <c r="G16664" s="15">
        <f>IF($D16664=1,$B16664*100+$C16664,-1)</f>
        <v/>
      </c>
      <c r="H16664" s="15">
        <f>IF($D16664=1,$B16664,-1)</f>
        <v/>
      </c>
      <c r="I16664" s="15">
        <f>IF($D16664=1,$C16664,-1)</f>
        <v/>
      </c>
    </row>
    <row r="16665">
      <c r="A16665" s="33" t="n">
        <v>45986.25</v>
      </c>
      <c r="B16665" s="15">
        <f>WEEKDAY($A16665,2)</f>
        <v/>
      </c>
      <c r="C16665" s="15">
        <f>HOUR($A16665)</f>
        <v/>
      </c>
      <c r="D16665" s="15">
        <f>IF(AND($A16665&gt;=Instellingen!$B$6,$A16665&lt;Instellingen!$B$7),1,0)</f>
        <v/>
      </c>
      <c r="E16665" s="15">
        <f>COUNTIF(tData[BezoekStart],"&lt;"&amp;($A16665+1/24))-COUNTIF(tData[BezoekEind],"&lt;="&amp;$A16665)</f>
        <v/>
      </c>
      <c r="F16665" s="15">
        <f>COUNTIF(tData[BezoekLangStart],"&lt;"&amp;($A16665+1/24))-COUNTIF(tData[BezoekLangEind],"&lt;="&amp;$A16665)</f>
        <v/>
      </c>
      <c r="G16665" s="15">
        <f>IF($D16665=1,$B16665*100+$C16665,-1)</f>
        <v/>
      </c>
      <c r="H16665" s="15">
        <f>IF($D16665=1,$B16665,-1)</f>
        <v/>
      </c>
      <c r="I16665" s="15">
        <f>IF($D16665=1,$C16665,-1)</f>
        <v/>
      </c>
    </row>
    <row r="16666">
      <c r="A16666" s="33" t="n">
        <v>45986.29166666666</v>
      </c>
      <c r="B16666" s="15">
        <f>WEEKDAY($A16666,2)</f>
        <v/>
      </c>
      <c r="C16666" s="15">
        <f>HOUR($A16666)</f>
        <v/>
      </c>
      <c r="D16666" s="15">
        <f>IF(AND($A16666&gt;=Instellingen!$B$6,$A16666&lt;Instellingen!$B$7),1,0)</f>
        <v/>
      </c>
      <c r="E16666" s="15">
        <f>COUNTIF(tData[BezoekStart],"&lt;"&amp;($A16666+1/24))-COUNTIF(tData[BezoekEind],"&lt;="&amp;$A16666)</f>
        <v/>
      </c>
      <c r="F16666" s="15">
        <f>COUNTIF(tData[BezoekLangStart],"&lt;"&amp;($A16666+1/24))-COUNTIF(tData[BezoekLangEind],"&lt;="&amp;$A16666)</f>
        <v/>
      </c>
      <c r="G16666" s="15">
        <f>IF($D16666=1,$B16666*100+$C16666,-1)</f>
        <v/>
      </c>
      <c r="H16666" s="15">
        <f>IF($D16666=1,$B16666,-1)</f>
        <v/>
      </c>
      <c r="I16666" s="15">
        <f>IF($D16666=1,$C16666,-1)</f>
        <v/>
      </c>
    </row>
    <row r="16667">
      <c r="A16667" s="33" t="n">
        <v>45986.33333333334</v>
      </c>
      <c r="B16667" s="15">
        <f>WEEKDAY($A16667,2)</f>
        <v/>
      </c>
      <c r="C16667" s="15">
        <f>HOUR($A16667)</f>
        <v/>
      </c>
      <c r="D16667" s="15">
        <f>IF(AND($A16667&gt;=Instellingen!$B$6,$A16667&lt;Instellingen!$B$7),1,0)</f>
        <v/>
      </c>
      <c r="E16667" s="15">
        <f>COUNTIF(tData[BezoekStart],"&lt;"&amp;($A16667+1/24))-COUNTIF(tData[BezoekEind],"&lt;="&amp;$A16667)</f>
        <v/>
      </c>
      <c r="F16667" s="15">
        <f>COUNTIF(tData[BezoekLangStart],"&lt;"&amp;($A16667+1/24))-COUNTIF(tData[BezoekLangEind],"&lt;="&amp;$A16667)</f>
        <v/>
      </c>
      <c r="G16667" s="15">
        <f>IF($D16667=1,$B16667*100+$C16667,-1)</f>
        <v/>
      </c>
      <c r="H16667" s="15">
        <f>IF($D16667=1,$B16667,-1)</f>
        <v/>
      </c>
      <c r="I16667" s="15">
        <f>IF($D16667=1,$C16667,-1)</f>
        <v/>
      </c>
    </row>
    <row r="16668">
      <c r="A16668" s="33" t="n">
        <v>45986.375</v>
      </c>
      <c r="B16668" s="15">
        <f>WEEKDAY($A16668,2)</f>
        <v/>
      </c>
      <c r="C16668" s="15">
        <f>HOUR($A16668)</f>
        <v/>
      </c>
      <c r="D16668" s="15">
        <f>IF(AND($A16668&gt;=Instellingen!$B$6,$A16668&lt;Instellingen!$B$7),1,0)</f>
        <v/>
      </c>
      <c r="E16668" s="15">
        <f>COUNTIF(tData[BezoekStart],"&lt;"&amp;($A16668+1/24))-COUNTIF(tData[BezoekEind],"&lt;="&amp;$A16668)</f>
        <v/>
      </c>
      <c r="F16668" s="15">
        <f>COUNTIF(tData[BezoekLangStart],"&lt;"&amp;($A16668+1/24))-COUNTIF(tData[BezoekLangEind],"&lt;="&amp;$A16668)</f>
        <v/>
      </c>
      <c r="G16668" s="15">
        <f>IF($D16668=1,$B16668*100+$C16668,-1)</f>
        <v/>
      </c>
      <c r="H16668" s="15">
        <f>IF($D16668=1,$B16668,-1)</f>
        <v/>
      </c>
      <c r="I16668" s="15">
        <f>IF($D16668=1,$C16668,-1)</f>
        <v/>
      </c>
    </row>
    <row r="16669">
      <c r="A16669" s="33" t="n">
        <v>45986.41666666666</v>
      </c>
      <c r="B16669" s="15">
        <f>WEEKDAY($A16669,2)</f>
        <v/>
      </c>
      <c r="C16669" s="15">
        <f>HOUR($A16669)</f>
        <v/>
      </c>
      <c r="D16669" s="15">
        <f>IF(AND($A16669&gt;=Instellingen!$B$6,$A16669&lt;Instellingen!$B$7),1,0)</f>
        <v/>
      </c>
      <c r="E16669" s="15">
        <f>COUNTIF(tData[BezoekStart],"&lt;"&amp;($A16669+1/24))-COUNTIF(tData[BezoekEind],"&lt;="&amp;$A16669)</f>
        <v/>
      </c>
      <c r="F16669" s="15">
        <f>COUNTIF(tData[BezoekLangStart],"&lt;"&amp;($A16669+1/24))-COUNTIF(tData[BezoekLangEind],"&lt;="&amp;$A16669)</f>
        <v/>
      </c>
      <c r="G16669" s="15">
        <f>IF($D16669=1,$B16669*100+$C16669,-1)</f>
        <v/>
      </c>
      <c r="H16669" s="15">
        <f>IF($D16669=1,$B16669,-1)</f>
        <v/>
      </c>
      <c r="I16669" s="15">
        <f>IF($D16669=1,$C16669,-1)</f>
        <v/>
      </c>
    </row>
    <row r="16670">
      <c r="A16670" s="33" t="n">
        <v>45986.45833333334</v>
      </c>
      <c r="B16670" s="15">
        <f>WEEKDAY($A16670,2)</f>
        <v/>
      </c>
      <c r="C16670" s="15">
        <f>HOUR($A16670)</f>
        <v/>
      </c>
      <c r="D16670" s="15">
        <f>IF(AND($A16670&gt;=Instellingen!$B$6,$A16670&lt;Instellingen!$B$7),1,0)</f>
        <v/>
      </c>
      <c r="E16670" s="15">
        <f>COUNTIF(tData[BezoekStart],"&lt;"&amp;($A16670+1/24))-COUNTIF(tData[BezoekEind],"&lt;="&amp;$A16670)</f>
        <v/>
      </c>
      <c r="F16670" s="15">
        <f>COUNTIF(tData[BezoekLangStart],"&lt;"&amp;($A16670+1/24))-COUNTIF(tData[BezoekLangEind],"&lt;="&amp;$A16670)</f>
        <v/>
      </c>
      <c r="G16670" s="15">
        <f>IF($D16670=1,$B16670*100+$C16670,-1)</f>
        <v/>
      </c>
      <c r="H16670" s="15">
        <f>IF($D16670=1,$B16670,-1)</f>
        <v/>
      </c>
      <c r="I16670" s="15">
        <f>IF($D16670=1,$C16670,-1)</f>
        <v/>
      </c>
    </row>
    <row r="16671">
      <c r="A16671" s="33" t="n">
        <v>45986.5</v>
      </c>
      <c r="B16671" s="15">
        <f>WEEKDAY($A16671,2)</f>
        <v/>
      </c>
      <c r="C16671" s="15">
        <f>HOUR($A16671)</f>
        <v/>
      </c>
      <c r="D16671" s="15">
        <f>IF(AND($A16671&gt;=Instellingen!$B$6,$A16671&lt;Instellingen!$B$7),1,0)</f>
        <v/>
      </c>
      <c r="E16671" s="15">
        <f>COUNTIF(tData[BezoekStart],"&lt;"&amp;($A16671+1/24))-COUNTIF(tData[BezoekEind],"&lt;="&amp;$A16671)</f>
        <v/>
      </c>
      <c r="F16671" s="15">
        <f>COUNTIF(tData[BezoekLangStart],"&lt;"&amp;($A16671+1/24))-COUNTIF(tData[BezoekLangEind],"&lt;="&amp;$A16671)</f>
        <v/>
      </c>
      <c r="G16671" s="15">
        <f>IF($D16671=1,$B16671*100+$C16671,-1)</f>
        <v/>
      </c>
      <c r="H16671" s="15">
        <f>IF($D16671=1,$B16671,-1)</f>
        <v/>
      </c>
      <c r="I16671" s="15">
        <f>IF($D16671=1,$C16671,-1)</f>
        <v/>
      </c>
    </row>
    <row r="16672">
      <c r="A16672" s="33" t="n">
        <v>45986.54166666666</v>
      </c>
      <c r="B16672" s="15">
        <f>WEEKDAY($A16672,2)</f>
        <v/>
      </c>
      <c r="C16672" s="15">
        <f>HOUR($A16672)</f>
        <v/>
      </c>
      <c r="D16672" s="15">
        <f>IF(AND($A16672&gt;=Instellingen!$B$6,$A16672&lt;Instellingen!$B$7),1,0)</f>
        <v/>
      </c>
      <c r="E16672" s="15">
        <f>COUNTIF(tData[BezoekStart],"&lt;"&amp;($A16672+1/24))-COUNTIF(tData[BezoekEind],"&lt;="&amp;$A16672)</f>
        <v/>
      </c>
      <c r="F16672" s="15">
        <f>COUNTIF(tData[BezoekLangStart],"&lt;"&amp;($A16672+1/24))-COUNTIF(tData[BezoekLangEind],"&lt;="&amp;$A16672)</f>
        <v/>
      </c>
      <c r="G16672" s="15">
        <f>IF($D16672=1,$B16672*100+$C16672,-1)</f>
        <v/>
      </c>
      <c r="H16672" s="15">
        <f>IF($D16672=1,$B16672,-1)</f>
        <v/>
      </c>
      <c r="I16672" s="15">
        <f>IF($D16672=1,$C16672,-1)</f>
        <v/>
      </c>
    </row>
    <row r="16673">
      <c r="A16673" s="33" t="n">
        <v>45986.58333333334</v>
      </c>
      <c r="B16673" s="15">
        <f>WEEKDAY($A16673,2)</f>
        <v/>
      </c>
      <c r="C16673" s="15">
        <f>HOUR($A16673)</f>
        <v/>
      </c>
      <c r="D16673" s="15">
        <f>IF(AND($A16673&gt;=Instellingen!$B$6,$A16673&lt;Instellingen!$B$7),1,0)</f>
        <v/>
      </c>
      <c r="E16673" s="15">
        <f>COUNTIF(tData[BezoekStart],"&lt;"&amp;($A16673+1/24))-COUNTIF(tData[BezoekEind],"&lt;="&amp;$A16673)</f>
        <v/>
      </c>
      <c r="F16673" s="15">
        <f>COUNTIF(tData[BezoekLangStart],"&lt;"&amp;($A16673+1/24))-COUNTIF(tData[BezoekLangEind],"&lt;="&amp;$A16673)</f>
        <v/>
      </c>
      <c r="G16673" s="15">
        <f>IF($D16673=1,$B16673*100+$C16673,-1)</f>
        <v/>
      </c>
      <c r="H16673" s="15">
        <f>IF($D16673=1,$B16673,-1)</f>
        <v/>
      </c>
      <c r="I16673" s="15">
        <f>IF($D16673=1,$C16673,-1)</f>
        <v/>
      </c>
    </row>
    <row r="16674">
      <c r="A16674" s="33" t="n">
        <v>45986.625</v>
      </c>
      <c r="B16674" s="15">
        <f>WEEKDAY($A16674,2)</f>
        <v/>
      </c>
      <c r="C16674" s="15">
        <f>HOUR($A16674)</f>
        <v/>
      </c>
      <c r="D16674" s="15">
        <f>IF(AND($A16674&gt;=Instellingen!$B$6,$A16674&lt;Instellingen!$B$7),1,0)</f>
        <v/>
      </c>
      <c r="E16674" s="15">
        <f>COUNTIF(tData[BezoekStart],"&lt;"&amp;($A16674+1/24))-COUNTIF(tData[BezoekEind],"&lt;="&amp;$A16674)</f>
        <v/>
      </c>
      <c r="F16674" s="15">
        <f>COUNTIF(tData[BezoekLangStart],"&lt;"&amp;($A16674+1/24))-COUNTIF(tData[BezoekLangEind],"&lt;="&amp;$A16674)</f>
        <v/>
      </c>
      <c r="G16674" s="15">
        <f>IF($D16674=1,$B16674*100+$C16674,-1)</f>
        <v/>
      </c>
      <c r="H16674" s="15">
        <f>IF($D16674=1,$B16674,-1)</f>
        <v/>
      </c>
      <c r="I16674" s="15">
        <f>IF($D16674=1,$C16674,-1)</f>
        <v/>
      </c>
    </row>
    <row r="16675">
      <c r="A16675" s="33" t="n">
        <v>45986.66666666666</v>
      </c>
      <c r="B16675" s="15">
        <f>WEEKDAY($A16675,2)</f>
        <v/>
      </c>
      <c r="C16675" s="15">
        <f>HOUR($A16675)</f>
        <v/>
      </c>
      <c r="D16675" s="15">
        <f>IF(AND($A16675&gt;=Instellingen!$B$6,$A16675&lt;Instellingen!$B$7),1,0)</f>
        <v/>
      </c>
      <c r="E16675" s="15">
        <f>COUNTIF(tData[BezoekStart],"&lt;"&amp;($A16675+1/24))-COUNTIF(tData[BezoekEind],"&lt;="&amp;$A16675)</f>
        <v/>
      </c>
      <c r="F16675" s="15">
        <f>COUNTIF(tData[BezoekLangStart],"&lt;"&amp;($A16675+1/24))-COUNTIF(tData[BezoekLangEind],"&lt;="&amp;$A16675)</f>
        <v/>
      </c>
      <c r="G16675" s="15">
        <f>IF($D16675=1,$B16675*100+$C16675,-1)</f>
        <v/>
      </c>
      <c r="H16675" s="15">
        <f>IF($D16675=1,$B16675,-1)</f>
        <v/>
      </c>
      <c r="I16675" s="15">
        <f>IF($D16675=1,$C16675,-1)</f>
        <v/>
      </c>
    </row>
    <row r="16676">
      <c r="A16676" s="33" t="n">
        <v>45986.70833333334</v>
      </c>
      <c r="B16676" s="15">
        <f>WEEKDAY($A16676,2)</f>
        <v/>
      </c>
      <c r="C16676" s="15">
        <f>HOUR($A16676)</f>
        <v/>
      </c>
      <c r="D16676" s="15">
        <f>IF(AND($A16676&gt;=Instellingen!$B$6,$A16676&lt;Instellingen!$B$7),1,0)</f>
        <v/>
      </c>
      <c r="E16676" s="15">
        <f>COUNTIF(tData[BezoekStart],"&lt;"&amp;($A16676+1/24))-COUNTIF(tData[BezoekEind],"&lt;="&amp;$A16676)</f>
        <v/>
      </c>
      <c r="F16676" s="15">
        <f>COUNTIF(tData[BezoekLangStart],"&lt;"&amp;($A16676+1/24))-COUNTIF(tData[BezoekLangEind],"&lt;="&amp;$A16676)</f>
        <v/>
      </c>
      <c r="G16676" s="15">
        <f>IF($D16676=1,$B16676*100+$C16676,-1)</f>
        <v/>
      </c>
      <c r="H16676" s="15">
        <f>IF($D16676=1,$B16676,-1)</f>
        <v/>
      </c>
      <c r="I16676" s="15">
        <f>IF($D16676=1,$C16676,-1)</f>
        <v/>
      </c>
    </row>
    <row r="16677">
      <c r="A16677" s="33" t="n">
        <v>45986.75</v>
      </c>
      <c r="B16677" s="15">
        <f>WEEKDAY($A16677,2)</f>
        <v/>
      </c>
      <c r="C16677" s="15">
        <f>HOUR($A16677)</f>
        <v/>
      </c>
      <c r="D16677" s="15">
        <f>IF(AND($A16677&gt;=Instellingen!$B$6,$A16677&lt;Instellingen!$B$7),1,0)</f>
        <v/>
      </c>
      <c r="E16677" s="15">
        <f>COUNTIF(tData[BezoekStart],"&lt;"&amp;($A16677+1/24))-COUNTIF(tData[BezoekEind],"&lt;="&amp;$A16677)</f>
        <v/>
      </c>
      <c r="F16677" s="15">
        <f>COUNTIF(tData[BezoekLangStart],"&lt;"&amp;($A16677+1/24))-COUNTIF(tData[BezoekLangEind],"&lt;="&amp;$A16677)</f>
        <v/>
      </c>
      <c r="G16677" s="15">
        <f>IF($D16677=1,$B16677*100+$C16677,-1)</f>
        <v/>
      </c>
      <c r="H16677" s="15">
        <f>IF($D16677=1,$B16677,-1)</f>
        <v/>
      </c>
      <c r="I16677" s="15">
        <f>IF($D16677=1,$C16677,-1)</f>
        <v/>
      </c>
    </row>
    <row r="16678">
      <c r="A16678" s="33" t="n">
        <v>45986.79166666666</v>
      </c>
      <c r="B16678" s="15">
        <f>WEEKDAY($A16678,2)</f>
        <v/>
      </c>
      <c r="C16678" s="15">
        <f>HOUR($A16678)</f>
        <v/>
      </c>
      <c r="D16678" s="15">
        <f>IF(AND($A16678&gt;=Instellingen!$B$6,$A16678&lt;Instellingen!$B$7),1,0)</f>
        <v/>
      </c>
      <c r="E16678" s="15">
        <f>COUNTIF(tData[BezoekStart],"&lt;"&amp;($A16678+1/24))-COUNTIF(tData[BezoekEind],"&lt;="&amp;$A16678)</f>
        <v/>
      </c>
      <c r="F16678" s="15">
        <f>COUNTIF(tData[BezoekLangStart],"&lt;"&amp;($A16678+1/24))-COUNTIF(tData[BezoekLangEind],"&lt;="&amp;$A16678)</f>
        <v/>
      </c>
      <c r="G16678" s="15">
        <f>IF($D16678=1,$B16678*100+$C16678,-1)</f>
        <v/>
      </c>
      <c r="H16678" s="15">
        <f>IF($D16678=1,$B16678,-1)</f>
        <v/>
      </c>
      <c r="I16678" s="15">
        <f>IF($D16678=1,$C16678,-1)</f>
        <v/>
      </c>
    </row>
    <row r="16679">
      <c r="A16679" s="33" t="n">
        <v>45986.83333333334</v>
      </c>
      <c r="B16679" s="15">
        <f>WEEKDAY($A16679,2)</f>
        <v/>
      </c>
      <c r="C16679" s="15">
        <f>HOUR($A16679)</f>
        <v/>
      </c>
      <c r="D16679" s="15">
        <f>IF(AND($A16679&gt;=Instellingen!$B$6,$A16679&lt;Instellingen!$B$7),1,0)</f>
        <v/>
      </c>
      <c r="E16679" s="15">
        <f>COUNTIF(tData[BezoekStart],"&lt;"&amp;($A16679+1/24))-COUNTIF(tData[BezoekEind],"&lt;="&amp;$A16679)</f>
        <v/>
      </c>
      <c r="F16679" s="15">
        <f>COUNTIF(tData[BezoekLangStart],"&lt;"&amp;($A16679+1/24))-COUNTIF(tData[BezoekLangEind],"&lt;="&amp;$A16679)</f>
        <v/>
      </c>
      <c r="G16679" s="15">
        <f>IF($D16679=1,$B16679*100+$C16679,-1)</f>
        <v/>
      </c>
      <c r="H16679" s="15">
        <f>IF($D16679=1,$B16679,-1)</f>
        <v/>
      </c>
      <c r="I16679" s="15">
        <f>IF($D16679=1,$C16679,-1)</f>
        <v/>
      </c>
    </row>
    <row r="16680">
      <c r="A16680" s="33" t="n">
        <v>45986.875</v>
      </c>
      <c r="B16680" s="15">
        <f>WEEKDAY($A16680,2)</f>
        <v/>
      </c>
      <c r="C16680" s="15">
        <f>HOUR($A16680)</f>
        <v/>
      </c>
      <c r="D16680" s="15">
        <f>IF(AND($A16680&gt;=Instellingen!$B$6,$A16680&lt;Instellingen!$B$7),1,0)</f>
        <v/>
      </c>
      <c r="E16680" s="15">
        <f>COUNTIF(tData[BezoekStart],"&lt;"&amp;($A16680+1/24))-COUNTIF(tData[BezoekEind],"&lt;="&amp;$A16680)</f>
        <v/>
      </c>
      <c r="F16680" s="15">
        <f>COUNTIF(tData[BezoekLangStart],"&lt;"&amp;($A16680+1/24))-COUNTIF(tData[BezoekLangEind],"&lt;="&amp;$A16680)</f>
        <v/>
      </c>
      <c r="G16680" s="15">
        <f>IF($D16680=1,$B16680*100+$C16680,-1)</f>
        <v/>
      </c>
      <c r="H16680" s="15">
        <f>IF($D16680=1,$B16680,-1)</f>
        <v/>
      </c>
      <c r="I16680" s="15">
        <f>IF($D16680=1,$C16680,-1)</f>
        <v/>
      </c>
    </row>
    <row r="16681">
      <c r="A16681" s="33" t="n">
        <v>45986.91666666666</v>
      </c>
      <c r="B16681" s="15">
        <f>WEEKDAY($A16681,2)</f>
        <v/>
      </c>
      <c r="C16681" s="15">
        <f>HOUR($A16681)</f>
        <v/>
      </c>
      <c r="D16681" s="15">
        <f>IF(AND($A16681&gt;=Instellingen!$B$6,$A16681&lt;Instellingen!$B$7),1,0)</f>
        <v/>
      </c>
      <c r="E16681" s="15">
        <f>COUNTIF(tData[BezoekStart],"&lt;"&amp;($A16681+1/24))-COUNTIF(tData[BezoekEind],"&lt;="&amp;$A16681)</f>
        <v/>
      </c>
      <c r="F16681" s="15">
        <f>COUNTIF(tData[BezoekLangStart],"&lt;"&amp;($A16681+1/24))-COUNTIF(tData[BezoekLangEind],"&lt;="&amp;$A16681)</f>
        <v/>
      </c>
      <c r="G16681" s="15">
        <f>IF($D16681=1,$B16681*100+$C16681,-1)</f>
        <v/>
      </c>
      <c r="H16681" s="15">
        <f>IF($D16681=1,$B16681,-1)</f>
        <v/>
      </c>
      <c r="I16681" s="15">
        <f>IF($D16681=1,$C16681,-1)</f>
        <v/>
      </c>
    </row>
    <row r="16682">
      <c r="A16682" s="33" t="n">
        <v>45986.95833333334</v>
      </c>
      <c r="B16682" s="15">
        <f>WEEKDAY($A16682,2)</f>
        <v/>
      </c>
      <c r="C16682" s="15">
        <f>HOUR($A16682)</f>
        <v/>
      </c>
      <c r="D16682" s="15">
        <f>IF(AND($A16682&gt;=Instellingen!$B$6,$A16682&lt;Instellingen!$B$7),1,0)</f>
        <v/>
      </c>
      <c r="E16682" s="15">
        <f>COUNTIF(tData[BezoekStart],"&lt;"&amp;($A16682+1/24))-COUNTIF(tData[BezoekEind],"&lt;="&amp;$A16682)</f>
        <v/>
      </c>
      <c r="F16682" s="15">
        <f>COUNTIF(tData[BezoekLangStart],"&lt;"&amp;($A16682+1/24))-COUNTIF(tData[BezoekLangEind],"&lt;="&amp;$A16682)</f>
        <v/>
      </c>
      <c r="G16682" s="15">
        <f>IF($D16682=1,$B16682*100+$C16682,-1)</f>
        <v/>
      </c>
      <c r="H16682" s="15">
        <f>IF($D16682=1,$B16682,-1)</f>
        <v/>
      </c>
      <c r="I16682" s="15">
        <f>IF($D16682=1,$C16682,-1)</f>
        <v/>
      </c>
    </row>
    <row r="16683">
      <c r="A16683" s="33" t="n">
        <v>45987</v>
      </c>
      <c r="B16683" s="15">
        <f>WEEKDAY($A16683,2)</f>
        <v/>
      </c>
      <c r="C16683" s="15">
        <f>HOUR($A16683)</f>
        <v/>
      </c>
      <c r="D16683" s="15">
        <f>IF(AND($A16683&gt;=Instellingen!$B$6,$A16683&lt;Instellingen!$B$7),1,0)</f>
        <v/>
      </c>
      <c r="E16683" s="15">
        <f>COUNTIF(tData[BezoekStart],"&lt;"&amp;($A16683+1/24))-COUNTIF(tData[BezoekEind],"&lt;="&amp;$A16683)</f>
        <v/>
      </c>
      <c r="F16683" s="15">
        <f>COUNTIF(tData[BezoekLangStart],"&lt;"&amp;($A16683+1/24))-COUNTIF(tData[BezoekLangEind],"&lt;="&amp;$A16683)</f>
        <v/>
      </c>
      <c r="G16683" s="15">
        <f>IF($D16683=1,$B16683*100+$C16683,-1)</f>
        <v/>
      </c>
      <c r="H16683" s="15">
        <f>IF($D16683=1,$B16683,-1)</f>
        <v/>
      </c>
      <c r="I16683" s="15">
        <f>IF($D16683=1,$C16683,-1)</f>
        <v/>
      </c>
    </row>
    <row r="16684">
      <c r="A16684" s="33" t="n">
        <v>45987.04166666666</v>
      </c>
      <c r="B16684" s="15">
        <f>WEEKDAY($A16684,2)</f>
        <v/>
      </c>
      <c r="C16684" s="15">
        <f>HOUR($A16684)</f>
        <v/>
      </c>
      <c r="D16684" s="15">
        <f>IF(AND($A16684&gt;=Instellingen!$B$6,$A16684&lt;Instellingen!$B$7),1,0)</f>
        <v/>
      </c>
      <c r="E16684" s="15">
        <f>COUNTIF(tData[BezoekStart],"&lt;"&amp;($A16684+1/24))-COUNTIF(tData[BezoekEind],"&lt;="&amp;$A16684)</f>
        <v/>
      </c>
      <c r="F16684" s="15">
        <f>COUNTIF(tData[BezoekLangStart],"&lt;"&amp;($A16684+1/24))-COUNTIF(tData[BezoekLangEind],"&lt;="&amp;$A16684)</f>
        <v/>
      </c>
      <c r="G16684" s="15">
        <f>IF($D16684=1,$B16684*100+$C16684,-1)</f>
        <v/>
      </c>
      <c r="H16684" s="15">
        <f>IF($D16684=1,$B16684,-1)</f>
        <v/>
      </c>
      <c r="I16684" s="15">
        <f>IF($D16684=1,$C16684,-1)</f>
        <v/>
      </c>
    </row>
    <row r="16685">
      <c r="A16685" s="33" t="n">
        <v>45987.08333333334</v>
      </c>
      <c r="B16685" s="15">
        <f>WEEKDAY($A16685,2)</f>
        <v/>
      </c>
      <c r="C16685" s="15">
        <f>HOUR($A16685)</f>
        <v/>
      </c>
      <c r="D16685" s="15">
        <f>IF(AND($A16685&gt;=Instellingen!$B$6,$A16685&lt;Instellingen!$B$7),1,0)</f>
        <v/>
      </c>
      <c r="E16685" s="15">
        <f>COUNTIF(tData[BezoekStart],"&lt;"&amp;($A16685+1/24))-COUNTIF(tData[BezoekEind],"&lt;="&amp;$A16685)</f>
        <v/>
      </c>
      <c r="F16685" s="15">
        <f>COUNTIF(tData[BezoekLangStart],"&lt;"&amp;($A16685+1/24))-COUNTIF(tData[BezoekLangEind],"&lt;="&amp;$A16685)</f>
        <v/>
      </c>
      <c r="G16685" s="15">
        <f>IF($D16685=1,$B16685*100+$C16685,-1)</f>
        <v/>
      </c>
      <c r="H16685" s="15">
        <f>IF($D16685=1,$B16685,-1)</f>
        <v/>
      </c>
      <c r="I16685" s="15">
        <f>IF($D16685=1,$C16685,-1)</f>
        <v/>
      </c>
    </row>
    <row r="16686">
      <c r="A16686" s="33" t="n">
        <v>45987.125</v>
      </c>
      <c r="B16686" s="15">
        <f>WEEKDAY($A16686,2)</f>
        <v/>
      </c>
      <c r="C16686" s="15">
        <f>HOUR($A16686)</f>
        <v/>
      </c>
      <c r="D16686" s="15">
        <f>IF(AND($A16686&gt;=Instellingen!$B$6,$A16686&lt;Instellingen!$B$7),1,0)</f>
        <v/>
      </c>
      <c r="E16686" s="15">
        <f>COUNTIF(tData[BezoekStart],"&lt;"&amp;($A16686+1/24))-COUNTIF(tData[BezoekEind],"&lt;="&amp;$A16686)</f>
        <v/>
      </c>
      <c r="F16686" s="15">
        <f>COUNTIF(tData[BezoekLangStart],"&lt;"&amp;($A16686+1/24))-COUNTIF(tData[BezoekLangEind],"&lt;="&amp;$A16686)</f>
        <v/>
      </c>
      <c r="G16686" s="15">
        <f>IF($D16686=1,$B16686*100+$C16686,-1)</f>
        <v/>
      </c>
      <c r="H16686" s="15">
        <f>IF($D16686=1,$B16686,-1)</f>
        <v/>
      </c>
      <c r="I16686" s="15">
        <f>IF($D16686=1,$C16686,-1)</f>
        <v/>
      </c>
    </row>
    <row r="16687">
      <c r="A16687" s="33" t="n">
        <v>45987.16666666666</v>
      </c>
      <c r="B16687" s="15">
        <f>WEEKDAY($A16687,2)</f>
        <v/>
      </c>
      <c r="C16687" s="15">
        <f>HOUR($A16687)</f>
        <v/>
      </c>
      <c r="D16687" s="15">
        <f>IF(AND($A16687&gt;=Instellingen!$B$6,$A16687&lt;Instellingen!$B$7),1,0)</f>
        <v/>
      </c>
      <c r="E16687" s="15">
        <f>COUNTIF(tData[BezoekStart],"&lt;"&amp;($A16687+1/24))-COUNTIF(tData[BezoekEind],"&lt;="&amp;$A16687)</f>
        <v/>
      </c>
      <c r="F16687" s="15">
        <f>COUNTIF(tData[BezoekLangStart],"&lt;"&amp;($A16687+1/24))-COUNTIF(tData[BezoekLangEind],"&lt;="&amp;$A16687)</f>
        <v/>
      </c>
      <c r="G16687" s="15">
        <f>IF($D16687=1,$B16687*100+$C16687,-1)</f>
        <v/>
      </c>
      <c r="H16687" s="15">
        <f>IF($D16687=1,$B16687,-1)</f>
        <v/>
      </c>
      <c r="I16687" s="15">
        <f>IF($D16687=1,$C16687,-1)</f>
        <v/>
      </c>
    </row>
    <row r="16688">
      <c r="A16688" s="33" t="n">
        <v>45987.20833333334</v>
      </c>
      <c r="B16688" s="15">
        <f>WEEKDAY($A16688,2)</f>
        <v/>
      </c>
      <c r="C16688" s="15">
        <f>HOUR($A16688)</f>
        <v/>
      </c>
      <c r="D16688" s="15">
        <f>IF(AND($A16688&gt;=Instellingen!$B$6,$A16688&lt;Instellingen!$B$7),1,0)</f>
        <v/>
      </c>
      <c r="E16688" s="15">
        <f>COUNTIF(tData[BezoekStart],"&lt;"&amp;($A16688+1/24))-COUNTIF(tData[BezoekEind],"&lt;="&amp;$A16688)</f>
        <v/>
      </c>
      <c r="F16688" s="15">
        <f>COUNTIF(tData[BezoekLangStart],"&lt;"&amp;($A16688+1/24))-COUNTIF(tData[BezoekLangEind],"&lt;="&amp;$A16688)</f>
        <v/>
      </c>
      <c r="G16688" s="15">
        <f>IF($D16688=1,$B16688*100+$C16688,-1)</f>
        <v/>
      </c>
      <c r="H16688" s="15">
        <f>IF($D16688=1,$B16688,-1)</f>
        <v/>
      </c>
      <c r="I16688" s="15">
        <f>IF($D16688=1,$C16688,-1)</f>
        <v/>
      </c>
    </row>
    <row r="16689">
      <c r="A16689" s="33" t="n">
        <v>45987.25</v>
      </c>
      <c r="B16689" s="15">
        <f>WEEKDAY($A16689,2)</f>
        <v/>
      </c>
      <c r="C16689" s="15">
        <f>HOUR($A16689)</f>
        <v/>
      </c>
      <c r="D16689" s="15">
        <f>IF(AND($A16689&gt;=Instellingen!$B$6,$A16689&lt;Instellingen!$B$7),1,0)</f>
        <v/>
      </c>
      <c r="E16689" s="15">
        <f>COUNTIF(tData[BezoekStart],"&lt;"&amp;($A16689+1/24))-COUNTIF(tData[BezoekEind],"&lt;="&amp;$A16689)</f>
        <v/>
      </c>
      <c r="F16689" s="15">
        <f>COUNTIF(tData[BezoekLangStart],"&lt;"&amp;($A16689+1/24))-COUNTIF(tData[BezoekLangEind],"&lt;="&amp;$A16689)</f>
        <v/>
      </c>
      <c r="G16689" s="15">
        <f>IF($D16689=1,$B16689*100+$C16689,-1)</f>
        <v/>
      </c>
      <c r="H16689" s="15">
        <f>IF($D16689=1,$B16689,-1)</f>
        <v/>
      </c>
      <c r="I16689" s="15">
        <f>IF($D16689=1,$C16689,-1)</f>
        <v/>
      </c>
    </row>
    <row r="16690">
      <c r="A16690" s="33" t="n">
        <v>45987.29166666666</v>
      </c>
      <c r="B16690" s="15">
        <f>WEEKDAY($A16690,2)</f>
        <v/>
      </c>
      <c r="C16690" s="15">
        <f>HOUR($A16690)</f>
        <v/>
      </c>
      <c r="D16690" s="15">
        <f>IF(AND($A16690&gt;=Instellingen!$B$6,$A16690&lt;Instellingen!$B$7),1,0)</f>
        <v/>
      </c>
      <c r="E16690" s="15">
        <f>COUNTIF(tData[BezoekStart],"&lt;"&amp;($A16690+1/24))-COUNTIF(tData[BezoekEind],"&lt;="&amp;$A16690)</f>
        <v/>
      </c>
      <c r="F16690" s="15">
        <f>COUNTIF(tData[BezoekLangStart],"&lt;"&amp;($A16690+1/24))-COUNTIF(tData[BezoekLangEind],"&lt;="&amp;$A16690)</f>
        <v/>
      </c>
      <c r="G16690" s="15">
        <f>IF($D16690=1,$B16690*100+$C16690,-1)</f>
        <v/>
      </c>
      <c r="H16690" s="15">
        <f>IF($D16690=1,$B16690,-1)</f>
        <v/>
      </c>
      <c r="I16690" s="15">
        <f>IF($D16690=1,$C16690,-1)</f>
        <v/>
      </c>
    </row>
    <row r="16691">
      <c r="A16691" s="33" t="n">
        <v>45987.33333333334</v>
      </c>
      <c r="B16691" s="15">
        <f>WEEKDAY($A16691,2)</f>
        <v/>
      </c>
      <c r="C16691" s="15">
        <f>HOUR($A16691)</f>
        <v/>
      </c>
      <c r="D16691" s="15">
        <f>IF(AND($A16691&gt;=Instellingen!$B$6,$A16691&lt;Instellingen!$B$7),1,0)</f>
        <v/>
      </c>
      <c r="E16691" s="15">
        <f>COUNTIF(tData[BezoekStart],"&lt;"&amp;($A16691+1/24))-COUNTIF(tData[BezoekEind],"&lt;="&amp;$A16691)</f>
        <v/>
      </c>
      <c r="F16691" s="15">
        <f>COUNTIF(tData[BezoekLangStart],"&lt;"&amp;($A16691+1/24))-COUNTIF(tData[BezoekLangEind],"&lt;="&amp;$A16691)</f>
        <v/>
      </c>
      <c r="G16691" s="15">
        <f>IF($D16691=1,$B16691*100+$C16691,-1)</f>
        <v/>
      </c>
      <c r="H16691" s="15">
        <f>IF($D16691=1,$B16691,-1)</f>
        <v/>
      </c>
      <c r="I16691" s="15">
        <f>IF($D16691=1,$C16691,-1)</f>
        <v/>
      </c>
    </row>
    <row r="16692">
      <c r="A16692" s="33" t="n">
        <v>45987.375</v>
      </c>
      <c r="B16692" s="15">
        <f>WEEKDAY($A16692,2)</f>
        <v/>
      </c>
      <c r="C16692" s="15">
        <f>HOUR($A16692)</f>
        <v/>
      </c>
      <c r="D16692" s="15">
        <f>IF(AND($A16692&gt;=Instellingen!$B$6,$A16692&lt;Instellingen!$B$7),1,0)</f>
        <v/>
      </c>
      <c r="E16692" s="15">
        <f>COUNTIF(tData[BezoekStart],"&lt;"&amp;($A16692+1/24))-COUNTIF(tData[BezoekEind],"&lt;="&amp;$A16692)</f>
        <v/>
      </c>
      <c r="F16692" s="15">
        <f>COUNTIF(tData[BezoekLangStart],"&lt;"&amp;($A16692+1/24))-COUNTIF(tData[BezoekLangEind],"&lt;="&amp;$A16692)</f>
        <v/>
      </c>
      <c r="G16692" s="15">
        <f>IF($D16692=1,$B16692*100+$C16692,-1)</f>
        <v/>
      </c>
      <c r="H16692" s="15">
        <f>IF($D16692=1,$B16692,-1)</f>
        <v/>
      </c>
      <c r="I16692" s="15">
        <f>IF($D16692=1,$C16692,-1)</f>
        <v/>
      </c>
    </row>
    <row r="16693">
      <c r="A16693" s="33" t="n">
        <v>45987.41666666666</v>
      </c>
      <c r="B16693" s="15">
        <f>WEEKDAY($A16693,2)</f>
        <v/>
      </c>
      <c r="C16693" s="15">
        <f>HOUR($A16693)</f>
        <v/>
      </c>
      <c r="D16693" s="15">
        <f>IF(AND($A16693&gt;=Instellingen!$B$6,$A16693&lt;Instellingen!$B$7),1,0)</f>
        <v/>
      </c>
      <c r="E16693" s="15">
        <f>COUNTIF(tData[BezoekStart],"&lt;"&amp;($A16693+1/24))-COUNTIF(tData[BezoekEind],"&lt;="&amp;$A16693)</f>
        <v/>
      </c>
      <c r="F16693" s="15">
        <f>COUNTIF(tData[BezoekLangStart],"&lt;"&amp;($A16693+1/24))-COUNTIF(tData[BezoekLangEind],"&lt;="&amp;$A16693)</f>
        <v/>
      </c>
      <c r="G16693" s="15">
        <f>IF($D16693=1,$B16693*100+$C16693,-1)</f>
        <v/>
      </c>
      <c r="H16693" s="15">
        <f>IF($D16693=1,$B16693,-1)</f>
        <v/>
      </c>
      <c r="I16693" s="15">
        <f>IF($D16693=1,$C16693,-1)</f>
        <v/>
      </c>
    </row>
    <row r="16694">
      <c r="A16694" s="33" t="n">
        <v>45987.45833333334</v>
      </c>
      <c r="B16694" s="15">
        <f>WEEKDAY($A16694,2)</f>
        <v/>
      </c>
      <c r="C16694" s="15">
        <f>HOUR($A16694)</f>
        <v/>
      </c>
      <c r="D16694" s="15">
        <f>IF(AND($A16694&gt;=Instellingen!$B$6,$A16694&lt;Instellingen!$B$7),1,0)</f>
        <v/>
      </c>
      <c r="E16694" s="15">
        <f>COUNTIF(tData[BezoekStart],"&lt;"&amp;($A16694+1/24))-COUNTIF(tData[BezoekEind],"&lt;="&amp;$A16694)</f>
        <v/>
      </c>
      <c r="F16694" s="15">
        <f>COUNTIF(tData[BezoekLangStart],"&lt;"&amp;($A16694+1/24))-COUNTIF(tData[BezoekLangEind],"&lt;="&amp;$A16694)</f>
        <v/>
      </c>
      <c r="G16694" s="15">
        <f>IF($D16694=1,$B16694*100+$C16694,-1)</f>
        <v/>
      </c>
      <c r="H16694" s="15">
        <f>IF($D16694=1,$B16694,-1)</f>
        <v/>
      </c>
      <c r="I16694" s="15">
        <f>IF($D16694=1,$C16694,-1)</f>
        <v/>
      </c>
    </row>
    <row r="16695">
      <c r="A16695" s="33" t="n">
        <v>45987.5</v>
      </c>
      <c r="B16695" s="15">
        <f>WEEKDAY($A16695,2)</f>
        <v/>
      </c>
      <c r="C16695" s="15">
        <f>HOUR($A16695)</f>
        <v/>
      </c>
      <c r="D16695" s="15">
        <f>IF(AND($A16695&gt;=Instellingen!$B$6,$A16695&lt;Instellingen!$B$7),1,0)</f>
        <v/>
      </c>
      <c r="E16695" s="15">
        <f>COUNTIF(tData[BezoekStart],"&lt;"&amp;($A16695+1/24))-COUNTIF(tData[BezoekEind],"&lt;="&amp;$A16695)</f>
        <v/>
      </c>
      <c r="F16695" s="15">
        <f>COUNTIF(tData[BezoekLangStart],"&lt;"&amp;($A16695+1/24))-COUNTIF(tData[BezoekLangEind],"&lt;="&amp;$A16695)</f>
        <v/>
      </c>
      <c r="G16695" s="15">
        <f>IF($D16695=1,$B16695*100+$C16695,-1)</f>
        <v/>
      </c>
      <c r="H16695" s="15">
        <f>IF($D16695=1,$B16695,-1)</f>
        <v/>
      </c>
      <c r="I16695" s="15">
        <f>IF($D16695=1,$C16695,-1)</f>
        <v/>
      </c>
    </row>
    <row r="16696">
      <c r="A16696" s="33" t="n">
        <v>45987.54166666666</v>
      </c>
      <c r="B16696" s="15">
        <f>WEEKDAY($A16696,2)</f>
        <v/>
      </c>
      <c r="C16696" s="15">
        <f>HOUR($A16696)</f>
        <v/>
      </c>
      <c r="D16696" s="15">
        <f>IF(AND($A16696&gt;=Instellingen!$B$6,$A16696&lt;Instellingen!$B$7),1,0)</f>
        <v/>
      </c>
      <c r="E16696" s="15">
        <f>COUNTIF(tData[BezoekStart],"&lt;"&amp;($A16696+1/24))-COUNTIF(tData[BezoekEind],"&lt;="&amp;$A16696)</f>
        <v/>
      </c>
      <c r="F16696" s="15">
        <f>COUNTIF(tData[BezoekLangStart],"&lt;"&amp;($A16696+1/24))-COUNTIF(tData[BezoekLangEind],"&lt;="&amp;$A16696)</f>
        <v/>
      </c>
      <c r="G16696" s="15">
        <f>IF($D16696=1,$B16696*100+$C16696,-1)</f>
        <v/>
      </c>
      <c r="H16696" s="15">
        <f>IF($D16696=1,$B16696,-1)</f>
        <v/>
      </c>
      <c r="I16696" s="15">
        <f>IF($D16696=1,$C16696,-1)</f>
        <v/>
      </c>
    </row>
    <row r="16697">
      <c r="A16697" s="33" t="n">
        <v>45987.58333333334</v>
      </c>
      <c r="B16697" s="15">
        <f>WEEKDAY($A16697,2)</f>
        <v/>
      </c>
      <c r="C16697" s="15">
        <f>HOUR($A16697)</f>
        <v/>
      </c>
      <c r="D16697" s="15">
        <f>IF(AND($A16697&gt;=Instellingen!$B$6,$A16697&lt;Instellingen!$B$7),1,0)</f>
        <v/>
      </c>
      <c r="E16697" s="15">
        <f>COUNTIF(tData[BezoekStart],"&lt;"&amp;($A16697+1/24))-COUNTIF(tData[BezoekEind],"&lt;="&amp;$A16697)</f>
        <v/>
      </c>
      <c r="F16697" s="15">
        <f>COUNTIF(tData[BezoekLangStart],"&lt;"&amp;($A16697+1/24))-COUNTIF(tData[BezoekLangEind],"&lt;="&amp;$A16697)</f>
        <v/>
      </c>
      <c r="G16697" s="15">
        <f>IF($D16697=1,$B16697*100+$C16697,-1)</f>
        <v/>
      </c>
      <c r="H16697" s="15">
        <f>IF($D16697=1,$B16697,-1)</f>
        <v/>
      </c>
      <c r="I16697" s="15">
        <f>IF($D16697=1,$C16697,-1)</f>
        <v/>
      </c>
    </row>
    <row r="16698">
      <c r="A16698" s="33" t="n">
        <v>45987.625</v>
      </c>
      <c r="B16698" s="15">
        <f>WEEKDAY($A16698,2)</f>
        <v/>
      </c>
      <c r="C16698" s="15">
        <f>HOUR($A16698)</f>
        <v/>
      </c>
      <c r="D16698" s="15">
        <f>IF(AND($A16698&gt;=Instellingen!$B$6,$A16698&lt;Instellingen!$B$7),1,0)</f>
        <v/>
      </c>
      <c r="E16698" s="15">
        <f>COUNTIF(tData[BezoekStart],"&lt;"&amp;($A16698+1/24))-COUNTIF(tData[BezoekEind],"&lt;="&amp;$A16698)</f>
        <v/>
      </c>
      <c r="F16698" s="15">
        <f>COUNTIF(tData[BezoekLangStart],"&lt;"&amp;($A16698+1/24))-COUNTIF(tData[BezoekLangEind],"&lt;="&amp;$A16698)</f>
        <v/>
      </c>
      <c r="G16698" s="15">
        <f>IF($D16698=1,$B16698*100+$C16698,-1)</f>
        <v/>
      </c>
      <c r="H16698" s="15">
        <f>IF($D16698=1,$B16698,-1)</f>
        <v/>
      </c>
      <c r="I16698" s="15">
        <f>IF($D16698=1,$C16698,-1)</f>
        <v/>
      </c>
    </row>
    <row r="16699">
      <c r="A16699" s="33" t="n">
        <v>45987.66666666666</v>
      </c>
      <c r="B16699" s="15">
        <f>WEEKDAY($A16699,2)</f>
        <v/>
      </c>
      <c r="C16699" s="15">
        <f>HOUR($A16699)</f>
        <v/>
      </c>
      <c r="D16699" s="15">
        <f>IF(AND($A16699&gt;=Instellingen!$B$6,$A16699&lt;Instellingen!$B$7),1,0)</f>
        <v/>
      </c>
      <c r="E16699" s="15">
        <f>COUNTIF(tData[BezoekStart],"&lt;"&amp;($A16699+1/24))-COUNTIF(tData[BezoekEind],"&lt;="&amp;$A16699)</f>
        <v/>
      </c>
      <c r="F16699" s="15">
        <f>COUNTIF(tData[BezoekLangStart],"&lt;"&amp;($A16699+1/24))-COUNTIF(tData[BezoekLangEind],"&lt;="&amp;$A16699)</f>
        <v/>
      </c>
      <c r="G16699" s="15">
        <f>IF($D16699=1,$B16699*100+$C16699,-1)</f>
        <v/>
      </c>
      <c r="H16699" s="15">
        <f>IF($D16699=1,$B16699,-1)</f>
        <v/>
      </c>
      <c r="I16699" s="15">
        <f>IF($D16699=1,$C16699,-1)</f>
        <v/>
      </c>
    </row>
    <row r="16700">
      <c r="A16700" s="33" t="n">
        <v>45987.70833333334</v>
      </c>
      <c r="B16700" s="15">
        <f>WEEKDAY($A16700,2)</f>
        <v/>
      </c>
      <c r="C16700" s="15">
        <f>HOUR($A16700)</f>
        <v/>
      </c>
      <c r="D16700" s="15">
        <f>IF(AND($A16700&gt;=Instellingen!$B$6,$A16700&lt;Instellingen!$B$7),1,0)</f>
        <v/>
      </c>
      <c r="E16700" s="15">
        <f>COUNTIF(tData[BezoekStart],"&lt;"&amp;($A16700+1/24))-COUNTIF(tData[BezoekEind],"&lt;="&amp;$A16700)</f>
        <v/>
      </c>
      <c r="F16700" s="15">
        <f>COUNTIF(tData[BezoekLangStart],"&lt;"&amp;($A16700+1/24))-COUNTIF(tData[BezoekLangEind],"&lt;="&amp;$A16700)</f>
        <v/>
      </c>
      <c r="G16700" s="15">
        <f>IF($D16700=1,$B16700*100+$C16700,-1)</f>
        <v/>
      </c>
      <c r="H16700" s="15">
        <f>IF($D16700=1,$B16700,-1)</f>
        <v/>
      </c>
      <c r="I16700" s="15">
        <f>IF($D16700=1,$C16700,-1)</f>
        <v/>
      </c>
    </row>
    <row r="16701">
      <c r="A16701" s="33" t="n">
        <v>45987.75</v>
      </c>
      <c r="B16701" s="15">
        <f>WEEKDAY($A16701,2)</f>
        <v/>
      </c>
      <c r="C16701" s="15">
        <f>HOUR($A16701)</f>
        <v/>
      </c>
      <c r="D16701" s="15">
        <f>IF(AND($A16701&gt;=Instellingen!$B$6,$A16701&lt;Instellingen!$B$7),1,0)</f>
        <v/>
      </c>
      <c r="E16701" s="15">
        <f>COUNTIF(tData[BezoekStart],"&lt;"&amp;($A16701+1/24))-COUNTIF(tData[BezoekEind],"&lt;="&amp;$A16701)</f>
        <v/>
      </c>
      <c r="F16701" s="15">
        <f>COUNTIF(tData[BezoekLangStart],"&lt;"&amp;($A16701+1/24))-COUNTIF(tData[BezoekLangEind],"&lt;="&amp;$A16701)</f>
        <v/>
      </c>
      <c r="G16701" s="15">
        <f>IF($D16701=1,$B16701*100+$C16701,-1)</f>
        <v/>
      </c>
      <c r="H16701" s="15">
        <f>IF($D16701=1,$B16701,-1)</f>
        <v/>
      </c>
      <c r="I16701" s="15">
        <f>IF($D16701=1,$C16701,-1)</f>
        <v/>
      </c>
    </row>
    <row r="16702">
      <c r="A16702" s="33" t="n">
        <v>45987.79166666666</v>
      </c>
      <c r="B16702" s="15">
        <f>WEEKDAY($A16702,2)</f>
        <v/>
      </c>
      <c r="C16702" s="15">
        <f>HOUR($A16702)</f>
        <v/>
      </c>
      <c r="D16702" s="15">
        <f>IF(AND($A16702&gt;=Instellingen!$B$6,$A16702&lt;Instellingen!$B$7),1,0)</f>
        <v/>
      </c>
      <c r="E16702" s="15">
        <f>COUNTIF(tData[BezoekStart],"&lt;"&amp;($A16702+1/24))-COUNTIF(tData[BezoekEind],"&lt;="&amp;$A16702)</f>
        <v/>
      </c>
      <c r="F16702" s="15">
        <f>COUNTIF(tData[BezoekLangStart],"&lt;"&amp;($A16702+1/24))-COUNTIF(tData[BezoekLangEind],"&lt;="&amp;$A16702)</f>
        <v/>
      </c>
      <c r="G16702" s="15">
        <f>IF($D16702=1,$B16702*100+$C16702,-1)</f>
        <v/>
      </c>
      <c r="H16702" s="15">
        <f>IF($D16702=1,$B16702,-1)</f>
        <v/>
      </c>
      <c r="I16702" s="15">
        <f>IF($D16702=1,$C16702,-1)</f>
        <v/>
      </c>
    </row>
    <row r="16703">
      <c r="A16703" s="33" t="n">
        <v>45987.83333333334</v>
      </c>
      <c r="B16703" s="15">
        <f>WEEKDAY($A16703,2)</f>
        <v/>
      </c>
      <c r="C16703" s="15">
        <f>HOUR($A16703)</f>
        <v/>
      </c>
      <c r="D16703" s="15">
        <f>IF(AND($A16703&gt;=Instellingen!$B$6,$A16703&lt;Instellingen!$B$7),1,0)</f>
        <v/>
      </c>
      <c r="E16703" s="15">
        <f>COUNTIF(tData[BezoekStart],"&lt;"&amp;($A16703+1/24))-COUNTIF(tData[BezoekEind],"&lt;="&amp;$A16703)</f>
        <v/>
      </c>
      <c r="F16703" s="15">
        <f>COUNTIF(tData[BezoekLangStart],"&lt;"&amp;($A16703+1/24))-COUNTIF(tData[BezoekLangEind],"&lt;="&amp;$A16703)</f>
        <v/>
      </c>
      <c r="G16703" s="15">
        <f>IF($D16703=1,$B16703*100+$C16703,-1)</f>
        <v/>
      </c>
      <c r="H16703" s="15">
        <f>IF($D16703=1,$B16703,-1)</f>
        <v/>
      </c>
      <c r="I16703" s="15">
        <f>IF($D16703=1,$C16703,-1)</f>
        <v/>
      </c>
    </row>
    <row r="16704">
      <c r="A16704" s="33" t="n">
        <v>45987.875</v>
      </c>
      <c r="B16704" s="15">
        <f>WEEKDAY($A16704,2)</f>
        <v/>
      </c>
      <c r="C16704" s="15">
        <f>HOUR($A16704)</f>
        <v/>
      </c>
      <c r="D16704" s="15">
        <f>IF(AND($A16704&gt;=Instellingen!$B$6,$A16704&lt;Instellingen!$B$7),1,0)</f>
        <v/>
      </c>
      <c r="E16704" s="15">
        <f>COUNTIF(tData[BezoekStart],"&lt;"&amp;($A16704+1/24))-COUNTIF(tData[BezoekEind],"&lt;="&amp;$A16704)</f>
        <v/>
      </c>
      <c r="F16704" s="15">
        <f>COUNTIF(tData[BezoekLangStart],"&lt;"&amp;($A16704+1/24))-COUNTIF(tData[BezoekLangEind],"&lt;="&amp;$A16704)</f>
        <v/>
      </c>
      <c r="G16704" s="15">
        <f>IF($D16704=1,$B16704*100+$C16704,-1)</f>
        <v/>
      </c>
      <c r="H16704" s="15">
        <f>IF($D16704=1,$B16704,-1)</f>
        <v/>
      </c>
      <c r="I16704" s="15">
        <f>IF($D16704=1,$C16704,-1)</f>
        <v/>
      </c>
    </row>
    <row r="16705">
      <c r="A16705" s="33" t="n">
        <v>45987.91666666666</v>
      </c>
      <c r="B16705" s="15">
        <f>WEEKDAY($A16705,2)</f>
        <v/>
      </c>
      <c r="C16705" s="15">
        <f>HOUR($A16705)</f>
        <v/>
      </c>
      <c r="D16705" s="15">
        <f>IF(AND($A16705&gt;=Instellingen!$B$6,$A16705&lt;Instellingen!$B$7),1,0)</f>
        <v/>
      </c>
      <c r="E16705" s="15">
        <f>COUNTIF(tData[BezoekStart],"&lt;"&amp;($A16705+1/24))-COUNTIF(tData[BezoekEind],"&lt;="&amp;$A16705)</f>
        <v/>
      </c>
      <c r="F16705" s="15">
        <f>COUNTIF(tData[BezoekLangStart],"&lt;"&amp;($A16705+1/24))-COUNTIF(tData[BezoekLangEind],"&lt;="&amp;$A16705)</f>
        <v/>
      </c>
      <c r="G16705" s="15">
        <f>IF($D16705=1,$B16705*100+$C16705,-1)</f>
        <v/>
      </c>
      <c r="H16705" s="15">
        <f>IF($D16705=1,$B16705,-1)</f>
        <v/>
      </c>
      <c r="I16705" s="15">
        <f>IF($D16705=1,$C16705,-1)</f>
        <v/>
      </c>
    </row>
    <row r="16706">
      <c r="A16706" s="33" t="n">
        <v>45987.95833333334</v>
      </c>
      <c r="B16706" s="15">
        <f>WEEKDAY($A16706,2)</f>
        <v/>
      </c>
      <c r="C16706" s="15">
        <f>HOUR($A16706)</f>
        <v/>
      </c>
      <c r="D16706" s="15">
        <f>IF(AND($A16706&gt;=Instellingen!$B$6,$A16706&lt;Instellingen!$B$7),1,0)</f>
        <v/>
      </c>
      <c r="E16706" s="15">
        <f>COUNTIF(tData[BezoekStart],"&lt;"&amp;($A16706+1/24))-COUNTIF(tData[BezoekEind],"&lt;="&amp;$A16706)</f>
        <v/>
      </c>
      <c r="F16706" s="15">
        <f>COUNTIF(tData[BezoekLangStart],"&lt;"&amp;($A16706+1/24))-COUNTIF(tData[BezoekLangEind],"&lt;="&amp;$A16706)</f>
        <v/>
      </c>
      <c r="G16706" s="15">
        <f>IF($D16706=1,$B16706*100+$C16706,-1)</f>
        <v/>
      </c>
      <c r="H16706" s="15">
        <f>IF($D16706=1,$B16706,-1)</f>
        <v/>
      </c>
      <c r="I16706" s="15">
        <f>IF($D16706=1,$C16706,-1)</f>
        <v/>
      </c>
    </row>
    <row r="16707">
      <c r="A16707" s="33" t="n">
        <v>45988</v>
      </c>
      <c r="B16707" s="15">
        <f>WEEKDAY($A16707,2)</f>
        <v/>
      </c>
      <c r="C16707" s="15">
        <f>HOUR($A16707)</f>
        <v/>
      </c>
      <c r="D16707" s="15">
        <f>IF(AND($A16707&gt;=Instellingen!$B$6,$A16707&lt;Instellingen!$B$7),1,0)</f>
        <v/>
      </c>
      <c r="E16707" s="15">
        <f>COUNTIF(tData[BezoekStart],"&lt;"&amp;($A16707+1/24))-COUNTIF(tData[BezoekEind],"&lt;="&amp;$A16707)</f>
        <v/>
      </c>
      <c r="F16707" s="15">
        <f>COUNTIF(tData[BezoekLangStart],"&lt;"&amp;($A16707+1/24))-COUNTIF(tData[BezoekLangEind],"&lt;="&amp;$A16707)</f>
        <v/>
      </c>
      <c r="G16707" s="15">
        <f>IF($D16707=1,$B16707*100+$C16707,-1)</f>
        <v/>
      </c>
      <c r="H16707" s="15">
        <f>IF($D16707=1,$B16707,-1)</f>
        <v/>
      </c>
      <c r="I16707" s="15">
        <f>IF($D16707=1,$C16707,-1)</f>
        <v/>
      </c>
    </row>
    <row r="16708">
      <c r="A16708" s="33" t="n">
        <v>45988.04166666666</v>
      </c>
      <c r="B16708" s="15">
        <f>WEEKDAY($A16708,2)</f>
        <v/>
      </c>
      <c r="C16708" s="15">
        <f>HOUR($A16708)</f>
        <v/>
      </c>
      <c r="D16708" s="15">
        <f>IF(AND($A16708&gt;=Instellingen!$B$6,$A16708&lt;Instellingen!$B$7),1,0)</f>
        <v/>
      </c>
      <c r="E16708" s="15">
        <f>COUNTIF(tData[BezoekStart],"&lt;"&amp;($A16708+1/24))-COUNTIF(tData[BezoekEind],"&lt;="&amp;$A16708)</f>
        <v/>
      </c>
      <c r="F16708" s="15">
        <f>COUNTIF(tData[BezoekLangStart],"&lt;"&amp;($A16708+1/24))-COUNTIF(tData[BezoekLangEind],"&lt;="&amp;$A16708)</f>
        <v/>
      </c>
      <c r="G16708" s="15">
        <f>IF($D16708=1,$B16708*100+$C16708,-1)</f>
        <v/>
      </c>
      <c r="H16708" s="15">
        <f>IF($D16708=1,$B16708,-1)</f>
        <v/>
      </c>
      <c r="I16708" s="15">
        <f>IF($D16708=1,$C16708,-1)</f>
        <v/>
      </c>
    </row>
    <row r="16709">
      <c r="A16709" s="33" t="n">
        <v>45988.08333333334</v>
      </c>
      <c r="B16709" s="15">
        <f>WEEKDAY($A16709,2)</f>
        <v/>
      </c>
      <c r="C16709" s="15">
        <f>HOUR($A16709)</f>
        <v/>
      </c>
      <c r="D16709" s="15">
        <f>IF(AND($A16709&gt;=Instellingen!$B$6,$A16709&lt;Instellingen!$B$7),1,0)</f>
        <v/>
      </c>
      <c r="E16709" s="15">
        <f>COUNTIF(tData[BezoekStart],"&lt;"&amp;($A16709+1/24))-COUNTIF(tData[BezoekEind],"&lt;="&amp;$A16709)</f>
        <v/>
      </c>
      <c r="F16709" s="15">
        <f>COUNTIF(tData[BezoekLangStart],"&lt;"&amp;($A16709+1/24))-COUNTIF(tData[BezoekLangEind],"&lt;="&amp;$A16709)</f>
        <v/>
      </c>
      <c r="G16709" s="15">
        <f>IF($D16709=1,$B16709*100+$C16709,-1)</f>
        <v/>
      </c>
      <c r="H16709" s="15">
        <f>IF($D16709=1,$B16709,-1)</f>
        <v/>
      </c>
      <c r="I16709" s="15">
        <f>IF($D16709=1,$C16709,-1)</f>
        <v/>
      </c>
    </row>
    <row r="16710">
      <c r="A16710" s="33" t="n">
        <v>45988.125</v>
      </c>
      <c r="B16710" s="15">
        <f>WEEKDAY($A16710,2)</f>
        <v/>
      </c>
      <c r="C16710" s="15">
        <f>HOUR($A16710)</f>
        <v/>
      </c>
      <c r="D16710" s="15">
        <f>IF(AND($A16710&gt;=Instellingen!$B$6,$A16710&lt;Instellingen!$B$7),1,0)</f>
        <v/>
      </c>
      <c r="E16710" s="15">
        <f>COUNTIF(tData[BezoekStart],"&lt;"&amp;($A16710+1/24))-COUNTIF(tData[BezoekEind],"&lt;="&amp;$A16710)</f>
        <v/>
      </c>
      <c r="F16710" s="15">
        <f>COUNTIF(tData[BezoekLangStart],"&lt;"&amp;($A16710+1/24))-COUNTIF(tData[BezoekLangEind],"&lt;="&amp;$A16710)</f>
        <v/>
      </c>
      <c r="G16710" s="15">
        <f>IF($D16710=1,$B16710*100+$C16710,-1)</f>
        <v/>
      </c>
      <c r="H16710" s="15">
        <f>IF($D16710=1,$B16710,-1)</f>
        <v/>
      </c>
      <c r="I16710" s="15">
        <f>IF($D16710=1,$C16710,-1)</f>
        <v/>
      </c>
    </row>
    <row r="16711">
      <c r="A16711" s="33" t="n">
        <v>45988.16666666666</v>
      </c>
      <c r="B16711" s="15">
        <f>WEEKDAY($A16711,2)</f>
        <v/>
      </c>
      <c r="C16711" s="15">
        <f>HOUR($A16711)</f>
        <v/>
      </c>
      <c r="D16711" s="15">
        <f>IF(AND($A16711&gt;=Instellingen!$B$6,$A16711&lt;Instellingen!$B$7),1,0)</f>
        <v/>
      </c>
      <c r="E16711" s="15">
        <f>COUNTIF(tData[BezoekStart],"&lt;"&amp;($A16711+1/24))-COUNTIF(tData[BezoekEind],"&lt;="&amp;$A16711)</f>
        <v/>
      </c>
      <c r="F16711" s="15">
        <f>COUNTIF(tData[BezoekLangStart],"&lt;"&amp;($A16711+1/24))-COUNTIF(tData[BezoekLangEind],"&lt;="&amp;$A16711)</f>
        <v/>
      </c>
      <c r="G16711" s="15">
        <f>IF($D16711=1,$B16711*100+$C16711,-1)</f>
        <v/>
      </c>
      <c r="H16711" s="15">
        <f>IF($D16711=1,$B16711,-1)</f>
        <v/>
      </c>
      <c r="I16711" s="15">
        <f>IF($D16711=1,$C16711,-1)</f>
        <v/>
      </c>
    </row>
    <row r="16712">
      <c r="A16712" s="33" t="n">
        <v>45988.20833333334</v>
      </c>
      <c r="B16712" s="15">
        <f>WEEKDAY($A16712,2)</f>
        <v/>
      </c>
      <c r="C16712" s="15">
        <f>HOUR($A16712)</f>
        <v/>
      </c>
      <c r="D16712" s="15">
        <f>IF(AND($A16712&gt;=Instellingen!$B$6,$A16712&lt;Instellingen!$B$7),1,0)</f>
        <v/>
      </c>
      <c r="E16712" s="15">
        <f>COUNTIF(tData[BezoekStart],"&lt;"&amp;($A16712+1/24))-COUNTIF(tData[BezoekEind],"&lt;="&amp;$A16712)</f>
        <v/>
      </c>
      <c r="F16712" s="15">
        <f>COUNTIF(tData[BezoekLangStart],"&lt;"&amp;($A16712+1/24))-COUNTIF(tData[BezoekLangEind],"&lt;="&amp;$A16712)</f>
        <v/>
      </c>
      <c r="G16712" s="15">
        <f>IF($D16712=1,$B16712*100+$C16712,-1)</f>
        <v/>
      </c>
      <c r="H16712" s="15">
        <f>IF($D16712=1,$B16712,-1)</f>
        <v/>
      </c>
      <c r="I16712" s="15">
        <f>IF($D16712=1,$C16712,-1)</f>
        <v/>
      </c>
    </row>
    <row r="16713">
      <c r="A16713" s="33" t="n">
        <v>45988.25</v>
      </c>
      <c r="B16713" s="15">
        <f>WEEKDAY($A16713,2)</f>
        <v/>
      </c>
      <c r="C16713" s="15">
        <f>HOUR($A16713)</f>
        <v/>
      </c>
      <c r="D16713" s="15">
        <f>IF(AND($A16713&gt;=Instellingen!$B$6,$A16713&lt;Instellingen!$B$7),1,0)</f>
        <v/>
      </c>
      <c r="E16713" s="15">
        <f>COUNTIF(tData[BezoekStart],"&lt;"&amp;($A16713+1/24))-COUNTIF(tData[BezoekEind],"&lt;="&amp;$A16713)</f>
        <v/>
      </c>
      <c r="F16713" s="15">
        <f>COUNTIF(tData[BezoekLangStart],"&lt;"&amp;($A16713+1/24))-COUNTIF(tData[BezoekLangEind],"&lt;="&amp;$A16713)</f>
        <v/>
      </c>
      <c r="G16713" s="15">
        <f>IF($D16713=1,$B16713*100+$C16713,-1)</f>
        <v/>
      </c>
      <c r="H16713" s="15">
        <f>IF($D16713=1,$B16713,-1)</f>
        <v/>
      </c>
      <c r="I16713" s="15">
        <f>IF($D16713=1,$C16713,-1)</f>
        <v/>
      </c>
    </row>
    <row r="16714">
      <c r="A16714" s="33" t="n">
        <v>45988.29166666666</v>
      </c>
      <c r="B16714" s="15">
        <f>WEEKDAY($A16714,2)</f>
        <v/>
      </c>
      <c r="C16714" s="15">
        <f>HOUR($A16714)</f>
        <v/>
      </c>
      <c r="D16714" s="15">
        <f>IF(AND($A16714&gt;=Instellingen!$B$6,$A16714&lt;Instellingen!$B$7),1,0)</f>
        <v/>
      </c>
      <c r="E16714" s="15">
        <f>COUNTIF(tData[BezoekStart],"&lt;"&amp;($A16714+1/24))-COUNTIF(tData[BezoekEind],"&lt;="&amp;$A16714)</f>
        <v/>
      </c>
      <c r="F16714" s="15">
        <f>COUNTIF(tData[BezoekLangStart],"&lt;"&amp;($A16714+1/24))-COUNTIF(tData[BezoekLangEind],"&lt;="&amp;$A16714)</f>
        <v/>
      </c>
      <c r="G16714" s="15">
        <f>IF($D16714=1,$B16714*100+$C16714,-1)</f>
        <v/>
      </c>
      <c r="H16714" s="15">
        <f>IF($D16714=1,$B16714,-1)</f>
        <v/>
      </c>
      <c r="I16714" s="15">
        <f>IF($D16714=1,$C16714,-1)</f>
        <v/>
      </c>
    </row>
    <row r="16715">
      <c r="A16715" s="33" t="n">
        <v>45988.33333333334</v>
      </c>
      <c r="B16715" s="15">
        <f>WEEKDAY($A16715,2)</f>
        <v/>
      </c>
      <c r="C16715" s="15">
        <f>HOUR($A16715)</f>
        <v/>
      </c>
      <c r="D16715" s="15">
        <f>IF(AND($A16715&gt;=Instellingen!$B$6,$A16715&lt;Instellingen!$B$7),1,0)</f>
        <v/>
      </c>
      <c r="E16715" s="15">
        <f>COUNTIF(tData[BezoekStart],"&lt;"&amp;($A16715+1/24))-COUNTIF(tData[BezoekEind],"&lt;="&amp;$A16715)</f>
        <v/>
      </c>
      <c r="F16715" s="15">
        <f>COUNTIF(tData[BezoekLangStart],"&lt;"&amp;($A16715+1/24))-COUNTIF(tData[BezoekLangEind],"&lt;="&amp;$A16715)</f>
        <v/>
      </c>
      <c r="G16715" s="15">
        <f>IF($D16715=1,$B16715*100+$C16715,-1)</f>
        <v/>
      </c>
      <c r="H16715" s="15">
        <f>IF($D16715=1,$B16715,-1)</f>
        <v/>
      </c>
      <c r="I16715" s="15">
        <f>IF($D16715=1,$C16715,-1)</f>
        <v/>
      </c>
    </row>
    <row r="16716">
      <c r="A16716" s="33" t="n">
        <v>45988.375</v>
      </c>
      <c r="B16716" s="15">
        <f>WEEKDAY($A16716,2)</f>
        <v/>
      </c>
      <c r="C16716" s="15">
        <f>HOUR($A16716)</f>
        <v/>
      </c>
      <c r="D16716" s="15">
        <f>IF(AND($A16716&gt;=Instellingen!$B$6,$A16716&lt;Instellingen!$B$7),1,0)</f>
        <v/>
      </c>
      <c r="E16716" s="15">
        <f>COUNTIF(tData[BezoekStart],"&lt;"&amp;($A16716+1/24))-COUNTIF(tData[BezoekEind],"&lt;="&amp;$A16716)</f>
        <v/>
      </c>
      <c r="F16716" s="15">
        <f>COUNTIF(tData[BezoekLangStart],"&lt;"&amp;($A16716+1/24))-COUNTIF(tData[BezoekLangEind],"&lt;="&amp;$A16716)</f>
        <v/>
      </c>
      <c r="G16716" s="15">
        <f>IF($D16716=1,$B16716*100+$C16716,-1)</f>
        <v/>
      </c>
      <c r="H16716" s="15">
        <f>IF($D16716=1,$B16716,-1)</f>
        <v/>
      </c>
      <c r="I16716" s="15">
        <f>IF($D16716=1,$C16716,-1)</f>
        <v/>
      </c>
    </row>
    <row r="16717">
      <c r="A16717" s="33" t="n">
        <v>45988.41666666666</v>
      </c>
      <c r="B16717" s="15">
        <f>WEEKDAY($A16717,2)</f>
        <v/>
      </c>
      <c r="C16717" s="15">
        <f>HOUR($A16717)</f>
        <v/>
      </c>
      <c r="D16717" s="15">
        <f>IF(AND($A16717&gt;=Instellingen!$B$6,$A16717&lt;Instellingen!$B$7),1,0)</f>
        <v/>
      </c>
      <c r="E16717" s="15">
        <f>COUNTIF(tData[BezoekStart],"&lt;"&amp;($A16717+1/24))-COUNTIF(tData[BezoekEind],"&lt;="&amp;$A16717)</f>
        <v/>
      </c>
      <c r="F16717" s="15">
        <f>COUNTIF(tData[BezoekLangStart],"&lt;"&amp;($A16717+1/24))-COUNTIF(tData[BezoekLangEind],"&lt;="&amp;$A16717)</f>
        <v/>
      </c>
      <c r="G16717" s="15">
        <f>IF($D16717=1,$B16717*100+$C16717,-1)</f>
        <v/>
      </c>
      <c r="H16717" s="15">
        <f>IF($D16717=1,$B16717,-1)</f>
        <v/>
      </c>
      <c r="I16717" s="15">
        <f>IF($D16717=1,$C16717,-1)</f>
        <v/>
      </c>
    </row>
    <row r="16718">
      <c r="A16718" s="33" t="n">
        <v>45988.45833333334</v>
      </c>
      <c r="B16718" s="15">
        <f>WEEKDAY($A16718,2)</f>
        <v/>
      </c>
      <c r="C16718" s="15">
        <f>HOUR($A16718)</f>
        <v/>
      </c>
      <c r="D16718" s="15">
        <f>IF(AND($A16718&gt;=Instellingen!$B$6,$A16718&lt;Instellingen!$B$7),1,0)</f>
        <v/>
      </c>
      <c r="E16718" s="15">
        <f>COUNTIF(tData[BezoekStart],"&lt;"&amp;($A16718+1/24))-COUNTIF(tData[BezoekEind],"&lt;="&amp;$A16718)</f>
        <v/>
      </c>
      <c r="F16718" s="15">
        <f>COUNTIF(tData[BezoekLangStart],"&lt;"&amp;($A16718+1/24))-COUNTIF(tData[BezoekLangEind],"&lt;="&amp;$A16718)</f>
        <v/>
      </c>
      <c r="G16718" s="15">
        <f>IF($D16718=1,$B16718*100+$C16718,-1)</f>
        <v/>
      </c>
      <c r="H16718" s="15">
        <f>IF($D16718=1,$B16718,-1)</f>
        <v/>
      </c>
      <c r="I16718" s="15">
        <f>IF($D16718=1,$C16718,-1)</f>
        <v/>
      </c>
    </row>
    <row r="16719">
      <c r="A16719" s="33" t="n">
        <v>45988.5</v>
      </c>
      <c r="B16719" s="15">
        <f>WEEKDAY($A16719,2)</f>
        <v/>
      </c>
      <c r="C16719" s="15">
        <f>HOUR($A16719)</f>
        <v/>
      </c>
      <c r="D16719" s="15">
        <f>IF(AND($A16719&gt;=Instellingen!$B$6,$A16719&lt;Instellingen!$B$7),1,0)</f>
        <v/>
      </c>
      <c r="E16719" s="15">
        <f>COUNTIF(tData[BezoekStart],"&lt;"&amp;($A16719+1/24))-COUNTIF(tData[BezoekEind],"&lt;="&amp;$A16719)</f>
        <v/>
      </c>
      <c r="F16719" s="15">
        <f>COUNTIF(tData[BezoekLangStart],"&lt;"&amp;($A16719+1/24))-COUNTIF(tData[BezoekLangEind],"&lt;="&amp;$A16719)</f>
        <v/>
      </c>
      <c r="G16719" s="15">
        <f>IF($D16719=1,$B16719*100+$C16719,-1)</f>
        <v/>
      </c>
      <c r="H16719" s="15">
        <f>IF($D16719=1,$B16719,-1)</f>
        <v/>
      </c>
      <c r="I16719" s="15">
        <f>IF($D16719=1,$C16719,-1)</f>
        <v/>
      </c>
    </row>
    <row r="16720">
      <c r="A16720" s="33" t="n">
        <v>45988.54166666666</v>
      </c>
      <c r="B16720" s="15">
        <f>WEEKDAY($A16720,2)</f>
        <v/>
      </c>
      <c r="C16720" s="15">
        <f>HOUR($A16720)</f>
        <v/>
      </c>
      <c r="D16720" s="15">
        <f>IF(AND($A16720&gt;=Instellingen!$B$6,$A16720&lt;Instellingen!$B$7),1,0)</f>
        <v/>
      </c>
      <c r="E16720" s="15">
        <f>COUNTIF(tData[BezoekStart],"&lt;"&amp;($A16720+1/24))-COUNTIF(tData[BezoekEind],"&lt;="&amp;$A16720)</f>
        <v/>
      </c>
      <c r="F16720" s="15">
        <f>COUNTIF(tData[BezoekLangStart],"&lt;"&amp;($A16720+1/24))-COUNTIF(tData[BezoekLangEind],"&lt;="&amp;$A16720)</f>
        <v/>
      </c>
      <c r="G16720" s="15">
        <f>IF($D16720=1,$B16720*100+$C16720,-1)</f>
        <v/>
      </c>
      <c r="H16720" s="15">
        <f>IF($D16720=1,$B16720,-1)</f>
        <v/>
      </c>
      <c r="I16720" s="15">
        <f>IF($D16720=1,$C16720,-1)</f>
        <v/>
      </c>
    </row>
    <row r="16721">
      <c r="A16721" s="33" t="n">
        <v>45988.58333333334</v>
      </c>
      <c r="B16721" s="15">
        <f>WEEKDAY($A16721,2)</f>
        <v/>
      </c>
      <c r="C16721" s="15">
        <f>HOUR($A16721)</f>
        <v/>
      </c>
      <c r="D16721" s="15">
        <f>IF(AND($A16721&gt;=Instellingen!$B$6,$A16721&lt;Instellingen!$B$7),1,0)</f>
        <v/>
      </c>
      <c r="E16721" s="15">
        <f>COUNTIF(tData[BezoekStart],"&lt;"&amp;($A16721+1/24))-COUNTIF(tData[BezoekEind],"&lt;="&amp;$A16721)</f>
        <v/>
      </c>
      <c r="F16721" s="15">
        <f>COUNTIF(tData[BezoekLangStart],"&lt;"&amp;($A16721+1/24))-COUNTIF(tData[BezoekLangEind],"&lt;="&amp;$A16721)</f>
        <v/>
      </c>
      <c r="G16721" s="15">
        <f>IF($D16721=1,$B16721*100+$C16721,-1)</f>
        <v/>
      </c>
      <c r="H16721" s="15">
        <f>IF($D16721=1,$B16721,-1)</f>
        <v/>
      </c>
      <c r="I16721" s="15">
        <f>IF($D16721=1,$C16721,-1)</f>
        <v/>
      </c>
    </row>
    <row r="16722">
      <c r="A16722" s="33" t="n">
        <v>45988.625</v>
      </c>
      <c r="B16722" s="15">
        <f>WEEKDAY($A16722,2)</f>
        <v/>
      </c>
      <c r="C16722" s="15">
        <f>HOUR($A16722)</f>
        <v/>
      </c>
      <c r="D16722" s="15">
        <f>IF(AND($A16722&gt;=Instellingen!$B$6,$A16722&lt;Instellingen!$B$7),1,0)</f>
        <v/>
      </c>
      <c r="E16722" s="15">
        <f>COUNTIF(tData[BezoekStart],"&lt;"&amp;($A16722+1/24))-COUNTIF(tData[BezoekEind],"&lt;="&amp;$A16722)</f>
        <v/>
      </c>
      <c r="F16722" s="15">
        <f>COUNTIF(tData[BezoekLangStart],"&lt;"&amp;($A16722+1/24))-COUNTIF(tData[BezoekLangEind],"&lt;="&amp;$A16722)</f>
        <v/>
      </c>
      <c r="G16722" s="15">
        <f>IF($D16722=1,$B16722*100+$C16722,-1)</f>
        <v/>
      </c>
      <c r="H16722" s="15">
        <f>IF($D16722=1,$B16722,-1)</f>
        <v/>
      </c>
      <c r="I16722" s="15">
        <f>IF($D16722=1,$C16722,-1)</f>
        <v/>
      </c>
    </row>
    <row r="16723">
      <c r="A16723" s="33" t="n">
        <v>45988.66666666666</v>
      </c>
      <c r="B16723" s="15">
        <f>WEEKDAY($A16723,2)</f>
        <v/>
      </c>
      <c r="C16723" s="15">
        <f>HOUR($A16723)</f>
        <v/>
      </c>
      <c r="D16723" s="15">
        <f>IF(AND($A16723&gt;=Instellingen!$B$6,$A16723&lt;Instellingen!$B$7),1,0)</f>
        <v/>
      </c>
      <c r="E16723" s="15">
        <f>COUNTIF(tData[BezoekStart],"&lt;"&amp;($A16723+1/24))-COUNTIF(tData[BezoekEind],"&lt;="&amp;$A16723)</f>
        <v/>
      </c>
      <c r="F16723" s="15">
        <f>COUNTIF(tData[BezoekLangStart],"&lt;"&amp;($A16723+1/24))-COUNTIF(tData[BezoekLangEind],"&lt;="&amp;$A16723)</f>
        <v/>
      </c>
      <c r="G16723" s="15">
        <f>IF($D16723=1,$B16723*100+$C16723,-1)</f>
        <v/>
      </c>
      <c r="H16723" s="15">
        <f>IF($D16723=1,$B16723,-1)</f>
        <v/>
      </c>
      <c r="I16723" s="15">
        <f>IF($D16723=1,$C16723,-1)</f>
        <v/>
      </c>
    </row>
    <row r="16724">
      <c r="A16724" s="33" t="n">
        <v>45988.70833333334</v>
      </c>
      <c r="B16724" s="15">
        <f>WEEKDAY($A16724,2)</f>
        <v/>
      </c>
      <c r="C16724" s="15">
        <f>HOUR($A16724)</f>
        <v/>
      </c>
      <c r="D16724" s="15">
        <f>IF(AND($A16724&gt;=Instellingen!$B$6,$A16724&lt;Instellingen!$B$7),1,0)</f>
        <v/>
      </c>
      <c r="E16724" s="15">
        <f>COUNTIF(tData[BezoekStart],"&lt;"&amp;($A16724+1/24))-COUNTIF(tData[BezoekEind],"&lt;="&amp;$A16724)</f>
        <v/>
      </c>
      <c r="F16724" s="15">
        <f>COUNTIF(tData[BezoekLangStart],"&lt;"&amp;($A16724+1/24))-COUNTIF(tData[BezoekLangEind],"&lt;="&amp;$A16724)</f>
        <v/>
      </c>
      <c r="G16724" s="15">
        <f>IF($D16724=1,$B16724*100+$C16724,-1)</f>
        <v/>
      </c>
      <c r="H16724" s="15">
        <f>IF($D16724=1,$B16724,-1)</f>
        <v/>
      </c>
      <c r="I16724" s="15">
        <f>IF($D16724=1,$C16724,-1)</f>
        <v/>
      </c>
    </row>
    <row r="16725">
      <c r="A16725" s="33" t="n">
        <v>45988.75</v>
      </c>
      <c r="B16725" s="15">
        <f>WEEKDAY($A16725,2)</f>
        <v/>
      </c>
      <c r="C16725" s="15">
        <f>HOUR($A16725)</f>
        <v/>
      </c>
      <c r="D16725" s="15">
        <f>IF(AND($A16725&gt;=Instellingen!$B$6,$A16725&lt;Instellingen!$B$7),1,0)</f>
        <v/>
      </c>
      <c r="E16725" s="15">
        <f>COUNTIF(tData[BezoekStart],"&lt;"&amp;($A16725+1/24))-COUNTIF(tData[BezoekEind],"&lt;="&amp;$A16725)</f>
        <v/>
      </c>
      <c r="F16725" s="15">
        <f>COUNTIF(tData[BezoekLangStart],"&lt;"&amp;($A16725+1/24))-COUNTIF(tData[BezoekLangEind],"&lt;="&amp;$A16725)</f>
        <v/>
      </c>
      <c r="G16725" s="15">
        <f>IF($D16725=1,$B16725*100+$C16725,-1)</f>
        <v/>
      </c>
      <c r="H16725" s="15">
        <f>IF($D16725=1,$B16725,-1)</f>
        <v/>
      </c>
      <c r="I16725" s="15">
        <f>IF($D16725=1,$C16725,-1)</f>
        <v/>
      </c>
    </row>
    <row r="16726">
      <c r="A16726" s="33" t="n">
        <v>45988.79166666666</v>
      </c>
      <c r="B16726" s="15">
        <f>WEEKDAY($A16726,2)</f>
        <v/>
      </c>
      <c r="C16726" s="15">
        <f>HOUR($A16726)</f>
        <v/>
      </c>
      <c r="D16726" s="15">
        <f>IF(AND($A16726&gt;=Instellingen!$B$6,$A16726&lt;Instellingen!$B$7),1,0)</f>
        <v/>
      </c>
      <c r="E16726" s="15">
        <f>COUNTIF(tData[BezoekStart],"&lt;"&amp;($A16726+1/24))-COUNTIF(tData[BezoekEind],"&lt;="&amp;$A16726)</f>
        <v/>
      </c>
      <c r="F16726" s="15">
        <f>COUNTIF(tData[BezoekLangStart],"&lt;"&amp;($A16726+1/24))-COUNTIF(tData[BezoekLangEind],"&lt;="&amp;$A16726)</f>
        <v/>
      </c>
      <c r="G16726" s="15">
        <f>IF($D16726=1,$B16726*100+$C16726,-1)</f>
        <v/>
      </c>
      <c r="H16726" s="15">
        <f>IF($D16726=1,$B16726,-1)</f>
        <v/>
      </c>
      <c r="I16726" s="15">
        <f>IF($D16726=1,$C16726,-1)</f>
        <v/>
      </c>
    </row>
    <row r="16727">
      <c r="A16727" s="33" t="n">
        <v>45988.83333333334</v>
      </c>
      <c r="B16727" s="15">
        <f>WEEKDAY($A16727,2)</f>
        <v/>
      </c>
      <c r="C16727" s="15">
        <f>HOUR($A16727)</f>
        <v/>
      </c>
      <c r="D16727" s="15">
        <f>IF(AND($A16727&gt;=Instellingen!$B$6,$A16727&lt;Instellingen!$B$7),1,0)</f>
        <v/>
      </c>
      <c r="E16727" s="15">
        <f>COUNTIF(tData[BezoekStart],"&lt;"&amp;($A16727+1/24))-COUNTIF(tData[BezoekEind],"&lt;="&amp;$A16727)</f>
        <v/>
      </c>
      <c r="F16727" s="15">
        <f>COUNTIF(tData[BezoekLangStart],"&lt;"&amp;($A16727+1/24))-COUNTIF(tData[BezoekLangEind],"&lt;="&amp;$A16727)</f>
        <v/>
      </c>
      <c r="G16727" s="15">
        <f>IF($D16727=1,$B16727*100+$C16727,-1)</f>
        <v/>
      </c>
      <c r="H16727" s="15">
        <f>IF($D16727=1,$B16727,-1)</f>
        <v/>
      </c>
      <c r="I16727" s="15">
        <f>IF($D16727=1,$C16727,-1)</f>
        <v/>
      </c>
    </row>
    <row r="16728">
      <c r="A16728" s="33" t="n">
        <v>45988.875</v>
      </c>
      <c r="B16728" s="15">
        <f>WEEKDAY($A16728,2)</f>
        <v/>
      </c>
      <c r="C16728" s="15">
        <f>HOUR($A16728)</f>
        <v/>
      </c>
      <c r="D16728" s="15">
        <f>IF(AND($A16728&gt;=Instellingen!$B$6,$A16728&lt;Instellingen!$B$7),1,0)</f>
        <v/>
      </c>
      <c r="E16728" s="15">
        <f>COUNTIF(tData[BezoekStart],"&lt;"&amp;($A16728+1/24))-COUNTIF(tData[BezoekEind],"&lt;="&amp;$A16728)</f>
        <v/>
      </c>
      <c r="F16728" s="15">
        <f>COUNTIF(tData[BezoekLangStart],"&lt;"&amp;($A16728+1/24))-COUNTIF(tData[BezoekLangEind],"&lt;="&amp;$A16728)</f>
        <v/>
      </c>
      <c r="G16728" s="15">
        <f>IF($D16728=1,$B16728*100+$C16728,-1)</f>
        <v/>
      </c>
      <c r="H16728" s="15">
        <f>IF($D16728=1,$B16728,-1)</f>
        <v/>
      </c>
      <c r="I16728" s="15">
        <f>IF($D16728=1,$C16728,-1)</f>
        <v/>
      </c>
    </row>
    <row r="16729">
      <c r="A16729" s="33" t="n">
        <v>45988.91666666666</v>
      </c>
      <c r="B16729" s="15">
        <f>WEEKDAY($A16729,2)</f>
        <v/>
      </c>
      <c r="C16729" s="15">
        <f>HOUR($A16729)</f>
        <v/>
      </c>
      <c r="D16729" s="15">
        <f>IF(AND($A16729&gt;=Instellingen!$B$6,$A16729&lt;Instellingen!$B$7),1,0)</f>
        <v/>
      </c>
      <c r="E16729" s="15">
        <f>COUNTIF(tData[BezoekStart],"&lt;"&amp;($A16729+1/24))-COUNTIF(tData[BezoekEind],"&lt;="&amp;$A16729)</f>
        <v/>
      </c>
      <c r="F16729" s="15">
        <f>COUNTIF(tData[BezoekLangStart],"&lt;"&amp;($A16729+1/24))-COUNTIF(tData[BezoekLangEind],"&lt;="&amp;$A16729)</f>
        <v/>
      </c>
      <c r="G16729" s="15">
        <f>IF($D16729=1,$B16729*100+$C16729,-1)</f>
        <v/>
      </c>
      <c r="H16729" s="15">
        <f>IF($D16729=1,$B16729,-1)</f>
        <v/>
      </c>
      <c r="I16729" s="15">
        <f>IF($D16729=1,$C16729,-1)</f>
        <v/>
      </c>
    </row>
    <row r="16730">
      <c r="A16730" s="33" t="n">
        <v>45988.95833333334</v>
      </c>
      <c r="B16730" s="15">
        <f>WEEKDAY($A16730,2)</f>
        <v/>
      </c>
      <c r="C16730" s="15">
        <f>HOUR($A16730)</f>
        <v/>
      </c>
      <c r="D16730" s="15">
        <f>IF(AND($A16730&gt;=Instellingen!$B$6,$A16730&lt;Instellingen!$B$7),1,0)</f>
        <v/>
      </c>
      <c r="E16730" s="15">
        <f>COUNTIF(tData[BezoekStart],"&lt;"&amp;($A16730+1/24))-COUNTIF(tData[BezoekEind],"&lt;="&amp;$A16730)</f>
        <v/>
      </c>
      <c r="F16730" s="15">
        <f>COUNTIF(tData[BezoekLangStart],"&lt;"&amp;($A16730+1/24))-COUNTIF(tData[BezoekLangEind],"&lt;="&amp;$A16730)</f>
        <v/>
      </c>
      <c r="G16730" s="15">
        <f>IF($D16730=1,$B16730*100+$C16730,-1)</f>
        <v/>
      </c>
      <c r="H16730" s="15">
        <f>IF($D16730=1,$B16730,-1)</f>
        <v/>
      </c>
      <c r="I16730" s="15">
        <f>IF($D16730=1,$C16730,-1)</f>
        <v/>
      </c>
    </row>
    <row r="16731">
      <c r="A16731" s="33" t="n">
        <v>45989</v>
      </c>
      <c r="B16731" s="15">
        <f>WEEKDAY($A16731,2)</f>
        <v/>
      </c>
      <c r="C16731" s="15">
        <f>HOUR($A16731)</f>
        <v/>
      </c>
      <c r="D16731" s="15">
        <f>IF(AND($A16731&gt;=Instellingen!$B$6,$A16731&lt;Instellingen!$B$7),1,0)</f>
        <v/>
      </c>
      <c r="E16731" s="15">
        <f>COUNTIF(tData[BezoekStart],"&lt;"&amp;($A16731+1/24))-COUNTIF(tData[BezoekEind],"&lt;="&amp;$A16731)</f>
        <v/>
      </c>
      <c r="F16731" s="15">
        <f>COUNTIF(tData[BezoekLangStart],"&lt;"&amp;($A16731+1/24))-COUNTIF(tData[BezoekLangEind],"&lt;="&amp;$A16731)</f>
        <v/>
      </c>
      <c r="G16731" s="15">
        <f>IF($D16731=1,$B16731*100+$C16731,-1)</f>
        <v/>
      </c>
      <c r="H16731" s="15">
        <f>IF($D16731=1,$B16731,-1)</f>
        <v/>
      </c>
      <c r="I16731" s="15">
        <f>IF($D16731=1,$C16731,-1)</f>
        <v/>
      </c>
    </row>
    <row r="16732">
      <c r="A16732" s="33" t="n">
        <v>45989.04166666666</v>
      </c>
      <c r="B16732" s="15">
        <f>WEEKDAY($A16732,2)</f>
        <v/>
      </c>
      <c r="C16732" s="15">
        <f>HOUR($A16732)</f>
        <v/>
      </c>
      <c r="D16732" s="15">
        <f>IF(AND($A16732&gt;=Instellingen!$B$6,$A16732&lt;Instellingen!$B$7),1,0)</f>
        <v/>
      </c>
      <c r="E16732" s="15">
        <f>COUNTIF(tData[BezoekStart],"&lt;"&amp;($A16732+1/24))-COUNTIF(tData[BezoekEind],"&lt;="&amp;$A16732)</f>
        <v/>
      </c>
      <c r="F16732" s="15">
        <f>COUNTIF(tData[BezoekLangStart],"&lt;"&amp;($A16732+1/24))-COUNTIF(tData[BezoekLangEind],"&lt;="&amp;$A16732)</f>
        <v/>
      </c>
      <c r="G16732" s="15">
        <f>IF($D16732=1,$B16732*100+$C16732,-1)</f>
        <v/>
      </c>
      <c r="H16732" s="15">
        <f>IF($D16732=1,$B16732,-1)</f>
        <v/>
      </c>
      <c r="I16732" s="15">
        <f>IF($D16732=1,$C16732,-1)</f>
        <v/>
      </c>
    </row>
    <row r="16733">
      <c r="A16733" s="33" t="n">
        <v>45989.08333333334</v>
      </c>
      <c r="B16733" s="15">
        <f>WEEKDAY($A16733,2)</f>
        <v/>
      </c>
      <c r="C16733" s="15">
        <f>HOUR($A16733)</f>
        <v/>
      </c>
      <c r="D16733" s="15">
        <f>IF(AND($A16733&gt;=Instellingen!$B$6,$A16733&lt;Instellingen!$B$7),1,0)</f>
        <v/>
      </c>
      <c r="E16733" s="15">
        <f>COUNTIF(tData[BezoekStart],"&lt;"&amp;($A16733+1/24))-COUNTIF(tData[BezoekEind],"&lt;="&amp;$A16733)</f>
        <v/>
      </c>
      <c r="F16733" s="15">
        <f>COUNTIF(tData[BezoekLangStart],"&lt;"&amp;($A16733+1/24))-COUNTIF(tData[BezoekLangEind],"&lt;="&amp;$A16733)</f>
        <v/>
      </c>
      <c r="G16733" s="15">
        <f>IF($D16733=1,$B16733*100+$C16733,-1)</f>
        <v/>
      </c>
      <c r="H16733" s="15">
        <f>IF($D16733=1,$B16733,-1)</f>
        <v/>
      </c>
      <c r="I16733" s="15">
        <f>IF($D16733=1,$C16733,-1)</f>
        <v/>
      </c>
    </row>
    <row r="16734">
      <c r="A16734" s="33" t="n">
        <v>45989.125</v>
      </c>
      <c r="B16734" s="15">
        <f>WEEKDAY($A16734,2)</f>
        <v/>
      </c>
      <c r="C16734" s="15">
        <f>HOUR($A16734)</f>
        <v/>
      </c>
      <c r="D16734" s="15">
        <f>IF(AND($A16734&gt;=Instellingen!$B$6,$A16734&lt;Instellingen!$B$7),1,0)</f>
        <v/>
      </c>
      <c r="E16734" s="15">
        <f>COUNTIF(tData[BezoekStart],"&lt;"&amp;($A16734+1/24))-COUNTIF(tData[BezoekEind],"&lt;="&amp;$A16734)</f>
        <v/>
      </c>
      <c r="F16734" s="15">
        <f>COUNTIF(tData[BezoekLangStart],"&lt;"&amp;($A16734+1/24))-COUNTIF(tData[BezoekLangEind],"&lt;="&amp;$A16734)</f>
        <v/>
      </c>
      <c r="G16734" s="15">
        <f>IF($D16734=1,$B16734*100+$C16734,-1)</f>
        <v/>
      </c>
      <c r="H16734" s="15">
        <f>IF($D16734=1,$B16734,-1)</f>
        <v/>
      </c>
      <c r="I16734" s="15">
        <f>IF($D16734=1,$C16734,-1)</f>
        <v/>
      </c>
    </row>
    <row r="16735">
      <c r="A16735" s="33" t="n">
        <v>45989.16666666666</v>
      </c>
      <c r="B16735" s="15">
        <f>WEEKDAY($A16735,2)</f>
        <v/>
      </c>
      <c r="C16735" s="15">
        <f>HOUR($A16735)</f>
        <v/>
      </c>
      <c r="D16735" s="15">
        <f>IF(AND($A16735&gt;=Instellingen!$B$6,$A16735&lt;Instellingen!$B$7),1,0)</f>
        <v/>
      </c>
      <c r="E16735" s="15">
        <f>COUNTIF(tData[BezoekStart],"&lt;"&amp;($A16735+1/24))-COUNTIF(tData[BezoekEind],"&lt;="&amp;$A16735)</f>
        <v/>
      </c>
      <c r="F16735" s="15">
        <f>COUNTIF(tData[BezoekLangStart],"&lt;"&amp;($A16735+1/24))-COUNTIF(tData[BezoekLangEind],"&lt;="&amp;$A16735)</f>
        <v/>
      </c>
      <c r="G16735" s="15">
        <f>IF($D16735=1,$B16735*100+$C16735,-1)</f>
        <v/>
      </c>
      <c r="H16735" s="15">
        <f>IF($D16735=1,$B16735,-1)</f>
        <v/>
      </c>
      <c r="I16735" s="15">
        <f>IF($D16735=1,$C16735,-1)</f>
        <v/>
      </c>
    </row>
    <row r="16736">
      <c r="A16736" s="33" t="n">
        <v>45989.20833333334</v>
      </c>
      <c r="B16736" s="15">
        <f>WEEKDAY($A16736,2)</f>
        <v/>
      </c>
      <c r="C16736" s="15">
        <f>HOUR($A16736)</f>
        <v/>
      </c>
      <c r="D16736" s="15">
        <f>IF(AND($A16736&gt;=Instellingen!$B$6,$A16736&lt;Instellingen!$B$7),1,0)</f>
        <v/>
      </c>
      <c r="E16736" s="15">
        <f>COUNTIF(tData[BezoekStart],"&lt;"&amp;($A16736+1/24))-COUNTIF(tData[BezoekEind],"&lt;="&amp;$A16736)</f>
        <v/>
      </c>
      <c r="F16736" s="15">
        <f>COUNTIF(tData[BezoekLangStart],"&lt;"&amp;($A16736+1/24))-COUNTIF(tData[BezoekLangEind],"&lt;="&amp;$A16736)</f>
        <v/>
      </c>
      <c r="G16736" s="15">
        <f>IF($D16736=1,$B16736*100+$C16736,-1)</f>
        <v/>
      </c>
      <c r="H16736" s="15">
        <f>IF($D16736=1,$B16736,-1)</f>
        <v/>
      </c>
      <c r="I16736" s="15">
        <f>IF($D16736=1,$C16736,-1)</f>
        <v/>
      </c>
    </row>
    <row r="16737">
      <c r="A16737" s="33" t="n">
        <v>45989.25</v>
      </c>
      <c r="B16737" s="15">
        <f>WEEKDAY($A16737,2)</f>
        <v/>
      </c>
      <c r="C16737" s="15">
        <f>HOUR($A16737)</f>
        <v/>
      </c>
      <c r="D16737" s="15">
        <f>IF(AND($A16737&gt;=Instellingen!$B$6,$A16737&lt;Instellingen!$B$7),1,0)</f>
        <v/>
      </c>
      <c r="E16737" s="15">
        <f>COUNTIF(tData[BezoekStart],"&lt;"&amp;($A16737+1/24))-COUNTIF(tData[BezoekEind],"&lt;="&amp;$A16737)</f>
        <v/>
      </c>
      <c r="F16737" s="15">
        <f>COUNTIF(tData[BezoekLangStart],"&lt;"&amp;($A16737+1/24))-COUNTIF(tData[BezoekLangEind],"&lt;="&amp;$A16737)</f>
        <v/>
      </c>
      <c r="G16737" s="15">
        <f>IF($D16737=1,$B16737*100+$C16737,-1)</f>
        <v/>
      </c>
      <c r="H16737" s="15">
        <f>IF($D16737=1,$B16737,-1)</f>
        <v/>
      </c>
      <c r="I16737" s="15">
        <f>IF($D16737=1,$C16737,-1)</f>
        <v/>
      </c>
    </row>
    <row r="16738">
      <c r="A16738" s="33" t="n">
        <v>45989.29166666666</v>
      </c>
      <c r="B16738" s="15">
        <f>WEEKDAY($A16738,2)</f>
        <v/>
      </c>
      <c r="C16738" s="15">
        <f>HOUR($A16738)</f>
        <v/>
      </c>
      <c r="D16738" s="15">
        <f>IF(AND($A16738&gt;=Instellingen!$B$6,$A16738&lt;Instellingen!$B$7),1,0)</f>
        <v/>
      </c>
      <c r="E16738" s="15">
        <f>COUNTIF(tData[BezoekStart],"&lt;"&amp;($A16738+1/24))-COUNTIF(tData[BezoekEind],"&lt;="&amp;$A16738)</f>
        <v/>
      </c>
      <c r="F16738" s="15">
        <f>COUNTIF(tData[BezoekLangStart],"&lt;"&amp;($A16738+1/24))-COUNTIF(tData[BezoekLangEind],"&lt;="&amp;$A16738)</f>
        <v/>
      </c>
      <c r="G16738" s="15">
        <f>IF($D16738=1,$B16738*100+$C16738,-1)</f>
        <v/>
      </c>
      <c r="H16738" s="15">
        <f>IF($D16738=1,$B16738,-1)</f>
        <v/>
      </c>
      <c r="I16738" s="15">
        <f>IF($D16738=1,$C16738,-1)</f>
        <v/>
      </c>
    </row>
    <row r="16739">
      <c r="A16739" s="33" t="n">
        <v>45989.33333333334</v>
      </c>
      <c r="B16739" s="15">
        <f>WEEKDAY($A16739,2)</f>
        <v/>
      </c>
      <c r="C16739" s="15">
        <f>HOUR($A16739)</f>
        <v/>
      </c>
      <c r="D16739" s="15">
        <f>IF(AND($A16739&gt;=Instellingen!$B$6,$A16739&lt;Instellingen!$B$7),1,0)</f>
        <v/>
      </c>
      <c r="E16739" s="15">
        <f>COUNTIF(tData[BezoekStart],"&lt;"&amp;($A16739+1/24))-COUNTIF(tData[BezoekEind],"&lt;="&amp;$A16739)</f>
        <v/>
      </c>
      <c r="F16739" s="15">
        <f>COUNTIF(tData[BezoekLangStart],"&lt;"&amp;($A16739+1/24))-COUNTIF(tData[BezoekLangEind],"&lt;="&amp;$A16739)</f>
        <v/>
      </c>
      <c r="G16739" s="15">
        <f>IF($D16739=1,$B16739*100+$C16739,-1)</f>
        <v/>
      </c>
      <c r="H16739" s="15">
        <f>IF($D16739=1,$B16739,-1)</f>
        <v/>
      </c>
      <c r="I16739" s="15">
        <f>IF($D16739=1,$C16739,-1)</f>
        <v/>
      </c>
    </row>
    <row r="16740">
      <c r="A16740" s="33" t="n">
        <v>45989.375</v>
      </c>
      <c r="B16740" s="15">
        <f>WEEKDAY($A16740,2)</f>
        <v/>
      </c>
      <c r="C16740" s="15">
        <f>HOUR($A16740)</f>
        <v/>
      </c>
      <c r="D16740" s="15">
        <f>IF(AND($A16740&gt;=Instellingen!$B$6,$A16740&lt;Instellingen!$B$7),1,0)</f>
        <v/>
      </c>
      <c r="E16740" s="15">
        <f>COUNTIF(tData[BezoekStart],"&lt;"&amp;($A16740+1/24))-COUNTIF(tData[BezoekEind],"&lt;="&amp;$A16740)</f>
        <v/>
      </c>
      <c r="F16740" s="15">
        <f>COUNTIF(tData[BezoekLangStart],"&lt;"&amp;($A16740+1/24))-COUNTIF(tData[BezoekLangEind],"&lt;="&amp;$A16740)</f>
        <v/>
      </c>
      <c r="G16740" s="15">
        <f>IF($D16740=1,$B16740*100+$C16740,-1)</f>
        <v/>
      </c>
      <c r="H16740" s="15">
        <f>IF($D16740=1,$B16740,-1)</f>
        <v/>
      </c>
      <c r="I16740" s="15">
        <f>IF($D16740=1,$C16740,-1)</f>
        <v/>
      </c>
    </row>
    <row r="16741">
      <c r="A16741" s="33" t="n">
        <v>45989.41666666666</v>
      </c>
      <c r="B16741" s="15">
        <f>WEEKDAY($A16741,2)</f>
        <v/>
      </c>
      <c r="C16741" s="15">
        <f>HOUR($A16741)</f>
        <v/>
      </c>
      <c r="D16741" s="15">
        <f>IF(AND($A16741&gt;=Instellingen!$B$6,$A16741&lt;Instellingen!$B$7),1,0)</f>
        <v/>
      </c>
      <c r="E16741" s="15">
        <f>COUNTIF(tData[BezoekStart],"&lt;"&amp;($A16741+1/24))-COUNTIF(tData[BezoekEind],"&lt;="&amp;$A16741)</f>
        <v/>
      </c>
      <c r="F16741" s="15">
        <f>COUNTIF(tData[BezoekLangStart],"&lt;"&amp;($A16741+1/24))-COUNTIF(tData[BezoekLangEind],"&lt;="&amp;$A16741)</f>
        <v/>
      </c>
      <c r="G16741" s="15">
        <f>IF($D16741=1,$B16741*100+$C16741,-1)</f>
        <v/>
      </c>
      <c r="H16741" s="15">
        <f>IF($D16741=1,$B16741,-1)</f>
        <v/>
      </c>
      <c r="I16741" s="15">
        <f>IF($D16741=1,$C16741,-1)</f>
        <v/>
      </c>
    </row>
    <row r="16742">
      <c r="A16742" s="33" t="n">
        <v>45989.45833333334</v>
      </c>
      <c r="B16742" s="15">
        <f>WEEKDAY($A16742,2)</f>
        <v/>
      </c>
      <c r="C16742" s="15">
        <f>HOUR($A16742)</f>
        <v/>
      </c>
      <c r="D16742" s="15">
        <f>IF(AND($A16742&gt;=Instellingen!$B$6,$A16742&lt;Instellingen!$B$7),1,0)</f>
        <v/>
      </c>
      <c r="E16742" s="15">
        <f>COUNTIF(tData[BezoekStart],"&lt;"&amp;($A16742+1/24))-COUNTIF(tData[BezoekEind],"&lt;="&amp;$A16742)</f>
        <v/>
      </c>
      <c r="F16742" s="15">
        <f>COUNTIF(tData[BezoekLangStart],"&lt;"&amp;($A16742+1/24))-COUNTIF(tData[BezoekLangEind],"&lt;="&amp;$A16742)</f>
        <v/>
      </c>
      <c r="G16742" s="15">
        <f>IF($D16742=1,$B16742*100+$C16742,-1)</f>
        <v/>
      </c>
      <c r="H16742" s="15">
        <f>IF($D16742=1,$B16742,-1)</f>
        <v/>
      </c>
      <c r="I16742" s="15">
        <f>IF($D16742=1,$C16742,-1)</f>
        <v/>
      </c>
    </row>
    <row r="16743">
      <c r="A16743" s="33" t="n">
        <v>45989.5</v>
      </c>
      <c r="B16743" s="15">
        <f>WEEKDAY($A16743,2)</f>
        <v/>
      </c>
      <c r="C16743" s="15">
        <f>HOUR($A16743)</f>
        <v/>
      </c>
      <c r="D16743" s="15">
        <f>IF(AND($A16743&gt;=Instellingen!$B$6,$A16743&lt;Instellingen!$B$7),1,0)</f>
        <v/>
      </c>
      <c r="E16743" s="15">
        <f>COUNTIF(tData[BezoekStart],"&lt;"&amp;($A16743+1/24))-COUNTIF(tData[BezoekEind],"&lt;="&amp;$A16743)</f>
        <v/>
      </c>
      <c r="F16743" s="15">
        <f>COUNTIF(tData[BezoekLangStart],"&lt;"&amp;($A16743+1/24))-COUNTIF(tData[BezoekLangEind],"&lt;="&amp;$A16743)</f>
        <v/>
      </c>
      <c r="G16743" s="15">
        <f>IF($D16743=1,$B16743*100+$C16743,-1)</f>
        <v/>
      </c>
      <c r="H16743" s="15">
        <f>IF($D16743=1,$B16743,-1)</f>
        <v/>
      </c>
      <c r="I16743" s="15">
        <f>IF($D16743=1,$C16743,-1)</f>
        <v/>
      </c>
    </row>
    <row r="16744">
      <c r="A16744" s="33" t="n">
        <v>45989.54166666666</v>
      </c>
      <c r="B16744" s="15">
        <f>WEEKDAY($A16744,2)</f>
        <v/>
      </c>
      <c r="C16744" s="15">
        <f>HOUR($A16744)</f>
        <v/>
      </c>
      <c r="D16744" s="15">
        <f>IF(AND($A16744&gt;=Instellingen!$B$6,$A16744&lt;Instellingen!$B$7),1,0)</f>
        <v/>
      </c>
      <c r="E16744" s="15">
        <f>COUNTIF(tData[BezoekStart],"&lt;"&amp;($A16744+1/24))-COUNTIF(tData[BezoekEind],"&lt;="&amp;$A16744)</f>
        <v/>
      </c>
      <c r="F16744" s="15">
        <f>COUNTIF(tData[BezoekLangStart],"&lt;"&amp;($A16744+1/24))-COUNTIF(tData[BezoekLangEind],"&lt;="&amp;$A16744)</f>
        <v/>
      </c>
      <c r="G16744" s="15">
        <f>IF($D16744=1,$B16744*100+$C16744,-1)</f>
        <v/>
      </c>
      <c r="H16744" s="15">
        <f>IF($D16744=1,$B16744,-1)</f>
        <v/>
      </c>
      <c r="I16744" s="15">
        <f>IF($D16744=1,$C16744,-1)</f>
        <v/>
      </c>
    </row>
    <row r="16745">
      <c r="A16745" s="33" t="n">
        <v>45989.58333333334</v>
      </c>
      <c r="B16745" s="15">
        <f>WEEKDAY($A16745,2)</f>
        <v/>
      </c>
      <c r="C16745" s="15">
        <f>HOUR($A16745)</f>
        <v/>
      </c>
      <c r="D16745" s="15">
        <f>IF(AND($A16745&gt;=Instellingen!$B$6,$A16745&lt;Instellingen!$B$7),1,0)</f>
        <v/>
      </c>
      <c r="E16745" s="15">
        <f>COUNTIF(tData[BezoekStart],"&lt;"&amp;($A16745+1/24))-COUNTIF(tData[BezoekEind],"&lt;="&amp;$A16745)</f>
        <v/>
      </c>
      <c r="F16745" s="15">
        <f>COUNTIF(tData[BezoekLangStart],"&lt;"&amp;($A16745+1/24))-COUNTIF(tData[BezoekLangEind],"&lt;="&amp;$A16745)</f>
        <v/>
      </c>
      <c r="G16745" s="15">
        <f>IF($D16745=1,$B16745*100+$C16745,-1)</f>
        <v/>
      </c>
      <c r="H16745" s="15">
        <f>IF($D16745=1,$B16745,-1)</f>
        <v/>
      </c>
      <c r="I16745" s="15">
        <f>IF($D16745=1,$C16745,-1)</f>
        <v/>
      </c>
    </row>
    <row r="16746">
      <c r="A16746" s="33" t="n">
        <v>45989.625</v>
      </c>
      <c r="B16746" s="15">
        <f>WEEKDAY($A16746,2)</f>
        <v/>
      </c>
      <c r="C16746" s="15">
        <f>HOUR($A16746)</f>
        <v/>
      </c>
      <c r="D16746" s="15">
        <f>IF(AND($A16746&gt;=Instellingen!$B$6,$A16746&lt;Instellingen!$B$7),1,0)</f>
        <v/>
      </c>
      <c r="E16746" s="15">
        <f>COUNTIF(tData[BezoekStart],"&lt;"&amp;($A16746+1/24))-COUNTIF(tData[BezoekEind],"&lt;="&amp;$A16746)</f>
        <v/>
      </c>
      <c r="F16746" s="15">
        <f>COUNTIF(tData[BezoekLangStart],"&lt;"&amp;($A16746+1/24))-COUNTIF(tData[BezoekLangEind],"&lt;="&amp;$A16746)</f>
        <v/>
      </c>
      <c r="G16746" s="15">
        <f>IF($D16746=1,$B16746*100+$C16746,-1)</f>
        <v/>
      </c>
      <c r="H16746" s="15">
        <f>IF($D16746=1,$B16746,-1)</f>
        <v/>
      </c>
      <c r="I16746" s="15">
        <f>IF($D16746=1,$C16746,-1)</f>
        <v/>
      </c>
    </row>
    <row r="16747">
      <c r="A16747" s="33" t="n">
        <v>45989.66666666666</v>
      </c>
      <c r="B16747" s="15">
        <f>WEEKDAY($A16747,2)</f>
        <v/>
      </c>
      <c r="C16747" s="15">
        <f>HOUR($A16747)</f>
        <v/>
      </c>
      <c r="D16747" s="15">
        <f>IF(AND($A16747&gt;=Instellingen!$B$6,$A16747&lt;Instellingen!$B$7),1,0)</f>
        <v/>
      </c>
      <c r="E16747" s="15">
        <f>COUNTIF(tData[BezoekStart],"&lt;"&amp;($A16747+1/24))-COUNTIF(tData[BezoekEind],"&lt;="&amp;$A16747)</f>
        <v/>
      </c>
      <c r="F16747" s="15">
        <f>COUNTIF(tData[BezoekLangStart],"&lt;"&amp;($A16747+1/24))-COUNTIF(tData[BezoekLangEind],"&lt;="&amp;$A16747)</f>
        <v/>
      </c>
      <c r="G16747" s="15">
        <f>IF($D16747=1,$B16747*100+$C16747,-1)</f>
        <v/>
      </c>
      <c r="H16747" s="15">
        <f>IF($D16747=1,$B16747,-1)</f>
        <v/>
      </c>
      <c r="I16747" s="15">
        <f>IF($D16747=1,$C16747,-1)</f>
        <v/>
      </c>
    </row>
    <row r="16748">
      <c r="A16748" s="33" t="n">
        <v>45989.70833333334</v>
      </c>
      <c r="B16748" s="15">
        <f>WEEKDAY($A16748,2)</f>
        <v/>
      </c>
      <c r="C16748" s="15">
        <f>HOUR($A16748)</f>
        <v/>
      </c>
      <c r="D16748" s="15">
        <f>IF(AND($A16748&gt;=Instellingen!$B$6,$A16748&lt;Instellingen!$B$7),1,0)</f>
        <v/>
      </c>
      <c r="E16748" s="15">
        <f>COUNTIF(tData[BezoekStart],"&lt;"&amp;($A16748+1/24))-COUNTIF(tData[BezoekEind],"&lt;="&amp;$A16748)</f>
        <v/>
      </c>
      <c r="F16748" s="15">
        <f>COUNTIF(tData[BezoekLangStart],"&lt;"&amp;($A16748+1/24))-COUNTIF(tData[BezoekLangEind],"&lt;="&amp;$A16748)</f>
        <v/>
      </c>
      <c r="G16748" s="15">
        <f>IF($D16748=1,$B16748*100+$C16748,-1)</f>
        <v/>
      </c>
      <c r="H16748" s="15">
        <f>IF($D16748=1,$B16748,-1)</f>
        <v/>
      </c>
      <c r="I16748" s="15">
        <f>IF($D16748=1,$C16748,-1)</f>
        <v/>
      </c>
    </row>
    <row r="16749">
      <c r="A16749" s="33" t="n">
        <v>45989.75</v>
      </c>
      <c r="B16749" s="15">
        <f>WEEKDAY($A16749,2)</f>
        <v/>
      </c>
      <c r="C16749" s="15">
        <f>HOUR($A16749)</f>
        <v/>
      </c>
      <c r="D16749" s="15">
        <f>IF(AND($A16749&gt;=Instellingen!$B$6,$A16749&lt;Instellingen!$B$7),1,0)</f>
        <v/>
      </c>
      <c r="E16749" s="15">
        <f>COUNTIF(tData[BezoekStart],"&lt;"&amp;($A16749+1/24))-COUNTIF(tData[BezoekEind],"&lt;="&amp;$A16749)</f>
        <v/>
      </c>
      <c r="F16749" s="15">
        <f>COUNTIF(tData[BezoekLangStart],"&lt;"&amp;($A16749+1/24))-COUNTIF(tData[BezoekLangEind],"&lt;="&amp;$A16749)</f>
        <v/>
      </c>
      <c r="G16749" s="15">
        <f>IF($D16749=1,$B16749*100+$C16749,-1)</f>
        <v/>
      </c>
      <c r="H16749" s="15">
        <f>IF($D16749=1,$B16749,-1)</f>
        <v/>
      </c>
      <c r="I16749" s="15">
        <f>IF($D16749=1,$C16749,-1)</f>
        <v/>
      </c>
    </row>
    <row r="16750">
      <c r="A16750" s="33" t="n">
        <v>45989.79166666666</v>
      </c>
      <c r="B16750" s="15">
        <f>WEEKDAY($A16750,2)</f>
        <v/>
      </c>
      <c r="C16750" s="15">
        <f>HOUR($A16750)</f>
        <v/>
      </c>
      <c r="D16750" s="15">
        <f>IF(AND($A16750&gt;=Instellingen!$B$6,$A16750&lt;Instellingen!$B$7),1,0)</f>
        <v/>
      </c>
      <c r="E16750" s="15">
        <f>COUNTIF(tData[BezoekStart],"&lt;"&amp;($A16750+1/24))-COUNTIF(tData[BezoekEind],"&lt;="&amp;$A16750)</f>
        <v/>
      </c>
      <c r="F16750" s="15">
        <f>COUNTIF(tData[BezoekLangStart],"&lt;"&amp;($A16750+1/24))-COUNTIF(tData[BezoekLangEind],"&lt;="&amp;$A16750)</f>
        <v/>
      </c>
      <c r="G16750" s="15">
        <f>IF($D16750=1,$B16750*100+$C16750,-1)</f>
        <v/>
      </c>
      <c r="H16750" s="15">
        <f>IF($D16750=1,$B16750,-1)</f>
        <v/>
      </c>
      <c r="I16750" s="15">
        <f>IF($D16750=1,$C16750,-1)</f>
        <v/>
      </c>
    </row>
    <row r="16751">
      <c r="A16751" s="33" t="n">
        <v>45989.83333333334</v>
      </c>
      <c r="B16751" s="15">
        <f>WEEKDAY($A16751,2)</f>
        <v/>
      </c>
      <c r="C16751" s="15">
        <f>HOUR($A16751)</f>
        <v/>
      </c>
      <c r="D16751" s="15">
        <f>IF(AND($A16751&gt;=Instellingen!$B$6,$A16751&lt;Instellingen!$B$7),1,0)</f>
        <v/>
      </c>
      <c r="E16751" s="15">
        <f>COUNTIF(tData[BezoekStart],"&lt;"&amp;($A16751+1/24))-COUNTIF(tData[BezoekEind],"&lt;="&amp;$A16751)</f>
        <v/>
      </c>
      <c r="F16751" s="15">
        <f>COUNTIF(tData[BezoekLangStart],"&lt;"&amp;($A16751+1/24))-COUNTIF(tData[BezoekLangEind],"&lt;="&amp;$A16751)</f>
        <v/>
      </c>
      <c r="G16751" s="15">
        <f>IF($D16751=1,$B16751*100+$C16751,-1)</f>
        <v/>
      </c>
      <c r="H16751" s="15">
        <f>IF($D16751=1,$B16751,-1)</f>
        <v/>
      </c>
      <c r="I16751" s="15">
        <f>IF($D16751=1,$C16751,-1)</f>
        <v/>
      </c>
    </row>
    <row r="16752">
      <c r="A16752" s="33" t="n">
        <v>45989.875</v>
      </c>
      <c r="B16752" s="15">
        <f>WEEKDAY($A16752,2)</f>
        <v/>
      </c>
      <c r="C16752" s="15">
        <f>HOUR($A16752)</f>
        <v/>
      </c>
      <c r="D16752" s="15">
        <f>IF(AND($A16752&gt;=Instellingen!$B$6,$A16752&lt;Instellingen!$B$7),1,0)</f>
        <v/>
      </c>
      <c r="E16752" s="15">
        <f>COUNTIF(tData[BezoekStart],"&lt;"&amp;($A16752+1/24))-COUNTIF(tData[BezoekEind],"&lt;="&amp;$A16752)</f>
        <v/>
      </c>
      <c r="F16752" s="15">
        <f>COUNTIF(tData[BezoekLangStart],"&lt;"&amp;($A16752+1/24))-COUNTIF(tData[BezoekLangEind],"&lt;="&amp;$A16752)</f>
        <v/>
      </c>
      <c r="G16752" s="15">
        <f>IF($D16752=1,$B16752*100+$C16752,-1)</f>
        <v/>
      </c>
      <c r="H16752" s="15">
        <f>IF($D16752=1,$B16752,-1)</f>
        <v/>
      </c>
      <c r="I16752" s="15">
        <f>IF($D16752=1,$C16752,-1)</f>
        <v/>
      </c>
    </row>
    <row r="16753">
      <c r="A16753" s="33" t="n">
        <v>45989.91666666666</v>
      </c>
      <c r="B16753" s="15">
        <f>WEEKDAY($A16753,2)</f>
        <v/>
      </c>
      <c r="C16753" s="15">
        <f>HOUR($A16753)</f>
        <v/>
      </c>
      <c r="D16753" s="15">
        <f>IF(AND($A16753&gt;=Instellingen!$B$6,$A16753&lt;Instellingen!$B$7),1,0)</f>
        <v/>
      </c>
      <c r="E16753" s="15">
        <f>COUNTIF(tData[BezoekStart],"&lt;"&amp;($A16753+1/24))-COUNTIF(tData[BezoekEind],"&lt;="&amp;$A16753)</f>
        <v/>
      </c>
      <c r="F16753" s="15">
        <f>COUNTIF(tData[BezoekLangStart],"&lt;"&amp;($A16753+1/24))-COUNTIF(tData[BezoekLangEind],"&lt;="&amp;$A16753)</f>
        <v/>
      </c>
      <c r="G16753" s="15">
        <f>IF($D16753=1,$B16753*100+$C16753,-1)</f>
        <v/>
      </c>
      <c r="H16753" s="15">
        <f>IF($D16753=1,$B16753,-1)</f>
        <v/>
      </c>
      <c r="I16753" s="15">
        <f>IF($D16753=1,$C16753,-1)</f>
        <v/>
      </c>
    </row>
    <row r="16754">
      <c r="A16754" s="33" t="n">
        <v>45989.95833333334</v>
      </c>
      <c r="B16754" s="15">
        <f>WEEKDAY($A16754,2)</f>
        <v/>
      </c>
      <c r="C16754" s="15">
        <f>HOUR($A16754)</f>
        <v/>
      </c>
      <c r="D16754" s="15">
        <f>IF(AND($A16754&gt;=Instellingen!$B$6,$A16754&lt;Instellingen!$B$7),1,0)</f>
        <v/>
      </c>
      <c r="E16754" s="15">
        <f>COUNTIF(tData[BezoekStart],"&lt;"&amp;($A16754+1/24))-COUNTIF(tData[BezoekEind],"&lt;="&amp;$A16754)</f>
        <v/>
      </c>
      <c r="F16754" s="15">
        <f>COUNTIF(tData[BezoekLangStart],"&lt;"&amp;($A16754+1/24))-COUNTIF(tData[BezoekLangEind],"&lt;="&amp;$A16754)</f>
        <v/>
      </c>
      <c r="G16754" s="15">
        <f>IF($D16754=1,$B16754*100+$C16754,-1)</f>
        <v/>
      </c>
      <c r="H16754" s="15">
        <f>IF($D16754=1,$B16754,-1)</f>
        <v/>
      </c>
      <c r="I16754" s="15">
        <f>IF($D16754=1,$C16754,-1)</f>
        <v/>
      </c>
    </row>
    <row r="16755">
      <c r="A16755" s="33" t="n">
        <v>45990</v>
      </c>
      <c r="B16755" s="15">
        <f>WEEKDAY($A16755,2)</f>
        <v/>
      </c>
      <c r="C16755" s="15">
        <f>HOUR($A16755)</f>
        <v/>
      </c>
      <c r="D16755" s="15">
        <f>IF(AND($A16755&gt;=Instellingen!$B$6,$A16755&lt;Instellingen!$B$7),1,0)</f>
        <v/>
      </c>
      <c r="E16755" s="15">
        <f>COUNTIF(tData[BezoekStart],"&lt;"&amp;($A16755+1/24))-COUNTIF(tData[BezoekEind],"&lt;="&amp;$A16755)</f>
        <v/>
      </c>
      <c r="F16755" s="15">
        <f>COUNTIF(tData[BezoekLangStart],"&lt;"&amp;($A16755+1/24))-COUNTIF(tData[BezoekLangEind],"&lt;="&amp;$A16755)</f>
        <v/>
      </c>
      <c r="G16755" s="15">
        <f>IF($D16755=1,$B16755*100+$C16755,-1)</f>
        <v/>
      </c>
      <c r="H16755" s="15">
        <f>IF($D16755=1,$B16755,-1)</f>
        <v/>
      </c>
      <c r="I16755" s="15">
        <f>IF($D16755=1,$C16755,-1)</f>
        <v/>
      </c>
    </row>
    <row r="16756">
      <c r="A16756" s="33" t="n">
        <v>45990.04166666666</v>
      </c>
      <c r="B16756" s="15">
        <f>WEEKDAY($A16756,2)</f>
        <v/>
      </c>
      <c r="C16756" s="15">
        <f>HOUR($A16756)</f>
        <v/>
      </c>
      <c r="D16756" s="15">
        <f>IF(AND($A16756&gt;=Instellingen!$B$6,$A16756&lt;Instellingen!$B$7),1,0)</f>
        <v/>
      </c>
      <c r="E16756" s="15">
        <f>COUNTIF(tData[BezoekStart],"&lt;"&amp;($A16756+1/24))-COUNTIF(tData[BezoekEind],"&lt;="&amp;$A16756)</f>
        <v/>
      </c>
      <c r="F16756" s="15">
        <f>COUNTIF(tData[BezoekLangStart],"&lt;"&amp;($A16756+1/24))-COUNTIF(tData[BezoekLangEind],"&lt;="&amp;$A16756)</f>
        <v/>
      </c>
      <c r="G16756" s="15">
        <f>IF($D16756=1,$B16756*100+$C16756,-1)</f>
        <v/>
      </c>
      <c r="H16756" s="15">
        <f>IF($D16756=1,$B16756,-1)</f>
        <v/>
      </c>
      <c r="I16756" s="15">
        <f>IF($D16756=1,$C16756,-1)</f>
        <v/>
      </c>
    </row>
    <row r="16757">
      <c r="A16757" s="33" t="n">
        <v>45990.08333333334</v>
      </c>
      <c r="B16757" s="15">
        <f>WEEKDAY($A16757,2)</f>
        <v/>
      </c>
      <c r="C16757" s="15">
        <f>HOUR($A16757)</f>
        <v/>
      </c>
      <c r="D16757" s="15">
        <f>IF(AND($A16757&gt;=Instellingen!$B$6,$A16757&lt;Instellingen!$B$7),1,0)</f>
        <v/>
      </c>
      <c r="E16757" s="15">
        <f>COUNTIF(tData[BezoekStart],"&lt;"&amp;($A16757+1/24))-COUNTIF(tData[BezoekEind],"&lt;="&amp;$A16757)</f>
        <v/>
      </c>
      <c r="F16757" s="15">
        <f>COUNTIF(tData[BezoekLangStart],"&lt;"&amp;($A16757+1/24))-COUNTIF(tData[BezoekLangEind],"&lt;="&amp;$A16757)</f>
        <v/>
      </c>
      <c r="G16757" s="15">
        <f>IF($D16757=1,$B16757*100+$C16757,-1)</f>
        <v/>
      </c>
      <c r="H16757" s="15">
        <f>IF($D16757=1,$B16757,-1)</f>
        <v/>
      </c>
      <c r="I16757" s="15">
        <f>IF($D16757=1,$C16757,-1)</f>
        <v/>
      </c>
    </row>
    <row r="16758">
      <c r="A16758" s="33" t="n">
        <v>45990.125</v>
      </c>
      <c r="B16758" s="15">
        <f>WEEKDAY($A16758,2)</f>
        <v/>
      </c>
      <c r="C16758" s="15">
        <f>HOUR($A16758)</f>
        <v/>
      </c>
      <c r="D16758" s="15">
        <f>IF(AND($A16758&gt;=Instellingen!$B$6,$A16758&lt;Instellingen!$B$7),1,0)</f>
        <v/>
      </c>
      <c r="E16758" s="15">
        <f>COUNTIF(tData[BezoekStart],"&lt;"&amp;($A16758+1/24))-COUNTIF(tData[BezoekEind],"&lt;="&amp;$A16758)</f>
        <v/>
      </c>
      <c r="F16758" s="15">
        <f>COUNTIF(tData[BezoekLangStart],"&lt;"&amp;($A16758+1/24))-COUNTIF(tData[BezoekLangEind],"&lt;="&amp;$A16758)</f>
        <v/>
      </c>
      <c r="G16758" s="15">
        <f>IF($D16758=1,$B16758*100+$C16758,-1)</f>
        <v/>
      </c>
      <c r="H16758" s="15">
        <f>IF($D16758=1,$B16758,-1)</f>
        <v/>
      </c>
      <c r="I16758" s="15">
        <f>IF($D16758=1,$C16758,-1)</f>
        <v/>
      </c>
    </row>
    <row r="16759">
      <c r="A16759" s="33" t="n">
        <v>45990.16666666666</v>
      </c>
      <c r="B16759" s="15">
        <f>WEEKDAY($A16759,2)</f>
        <v/>
      </c>
      <c r="C16759" s="15">
        <f>HOUR($A16759)</f>
        <v/>
      </c>
      <c r="D16759" s="15">
        <f>IF(AND($A16759&gt;=Instellingen!$B$6,$A16759&lt;Instellingen!$B$7),1,0)</f>
        <v/>
      </c>
      <c r="E16759" s="15">
        <f>COUNTIF(tData[BezoekStart],"&lt;"&amp;($A16759+1/24))-COUNTIF(tData[BezoekEind],"&lt;="&amp;$A16759)</f>
        <v/>
      </c>
      <c r="F16759" s="15">
        <f>COUNTIF(tData[BezoekLangStart],"&lt;"&amp;($A16759+1/24))-COUNTIF(tData[BezoekLangEind],"&lt;="&amp;$A16759)</f>
        <v/>
      </c>
      <c r="G16759" s="15">
        <f>IF($D16759=1,$B16759*100+$C16759,-1)</f>
        <v/>
      </c>
      <c r="H16759" s="15">
        <f>IF($D16759=1,$B16759,-1)</f>
        <v/>
      </c>
      <c r="I16759" s="15">
        <f>IF($D16759=1,$C16759,-1)</f>
        <v/>
      </c>
    </row>
    <row r="16760">
      <c r="A16760" s="33" t="n">
        <v>45990.20833333334</v>
      </c>
      <c r="B16760" s="15">
        <f>WEEKDAY($A16760,2)</f>
        <v/>
      </c>
      <c r="C16760" s="15">
        <f>HOUR($A16760)</f>
        <v/>
      </c>
      <c r="D16760" s="15">
        <f>IF(AND($A16760&gt;=Instellingen!$B$6,$A16760&lt;Instellingen!$B$7),1,0)</f>
        <v/>
      </c>
      <c r="E16760" s="15">
        <f>COUNTIF(tData[BezoekStart],"&lt;"&amp;($A16760+1/24))-COUNTIF(tData[BezoekEind],"&lt;="&amp;$A16760)</f>
        <v/>
      </c>
      <c r="F16760" s="15">
        <f>COUNTIF(tData[BezoekLangStart],"&lt;"&amp;($A16760+1/24))-COUNTIF(tData[BezoekLangEind],"&lt;="&amp;$A16760)</f>
        <v/>
      </c>
      <c r="G16760" s="15">
        <f>IF($D16760=1,$B16760*100+$C16760,-1)</f>
        <v/>
      </c>
      <c r="H16760" s="15">
        <f>IF($D16760=1,$B16760,-1)</f>
        <v/>
      </c>
      <c r="I16760" s="15">
        <f>IF($D16760=1,$C16760,-1)</f>
        <v/>
      </c>
    </row>
    <row r="16761">
      <c r="A16761" s="33" t="n">
        <v>45990.25</v>
      </c>
      <c r="B16761" s="15">
        <f>WEEKDAY($A16761,2)</f>
        <v/>
      </c>
      <c r="C16761" s="15">
        <f>HOUR($A16761)</f>
        <v/>
      </c>
      <c r="D16761" s="15">
        <f>IF(AND($A16761&gt;=Instellingen!$B$6,$A16761&lt;Instellingen!$B$7),1,0)</f>
        <v/>
      </c>
      <c r="E16761" s="15">
        <f>COUNTIF(tData[BezoekStart],"&lt;"&amp;($A16761+1/24))-COUNTIF(tData[BezoekEind],"&lt;="&amp;$A16761)</f>
        <v/>
      </c>
      <c r="F16761" s="15">
        <f>COUNTIF(tData[BezoekLangStart],"&lt;"&amp;($A16761+1/24))-COUNTIF(tData[BezoekLangEind],"&lt;="&amp;$A16761)</f>
        <v/>
      </c>
      <c r="G16761" s="15">
        <f>IF($D16761=1,$B16761*100+$C16761,-1)</f>
        <v/>
      </c>
      <c r="H16761" s="15">
        <f>IF($D16761=1,$B16761,-1)</f>
        <v/>
      </c>
      <c r="I16761" s="15">
        <f>IF($D16761=1,$C16761,-1)</f>
        <v/>
      </c>
    </row>
    <row r="16762">
      <c r="A16762" s="33" t="n">
        <v>45990.29166666666</v>
      </c>
      <c r="B16762" s="15">
        <f>WEEKDAY($A16762,2)</f>
        <v/>
      </c>
      <c r="C16762" s="15">
        <f>HOUR($A16762)</f>
        <v/>
      </c>
      <c r="D16762" s="15">
        <f>IF(AND($A16762&gt;=Instellingen!$B$6,$A16762&lt;Instellingen!$B$7),1,0)</f>
        <v/>
      </c>
      <c r="E16762" s="15">
        <f>COUNTIF(tData[BezoekStart],"&lt;"&amp;($A16762+1/24))-COUNTIF(tData[BezoekEind],"&lt;="&amp;$A16762)</f>
        <v/>
      </c>
      <c r="F16762" s="15">
        <f>COUNTIF(tData[BezoekLangStart],"&lt;"&amp;($A16762+1/24))-COUNTIF(tData[BezoekLangEind],"&lt;="&amp;$A16762)</f>
        <v/>
      </c>
      <c r="G16762" s="15">
        <f>IF($D16762=1,$B16762*100+$C16762,-1)</f>
        <v/>
      </c>
      <c r="H16762" s="15">
        <f>IF($D16762=1,$B16762,-1)</f>
        <v/>
      </c>
      <c r="I16762" s="15">
        <f>IF($D16762=1,$C16762,-1)</f>
        <v/>
      </c>
    </row>
    <row r="16763">
      <c r="A16763" s="33" t="n">
        <v>45990.33333333334</v>
      </c>
      <c r="B16763" s="15">
        <f>WEEKDAY($A16763,2)</f>
        <v/>
      </c>
      <c r="C16763" s="15">
        <f>HOUR($A16763)</f>
        <v/>
      </c>
      <c r="D16763" s="15">
        <f>IF(AND($A16763&gt;=Instellingen!$B$6,$A16763&lt;Instellingen!$B$7),1,0)</f>
        <v/>
      </c>
      <c r="E16763" s="15">
        <f>COUNTIF(tData[BezoekStart],"&lt;"&amp;($A16763+1/24))-COUNTIF(tData[BezoekEind],"&lt;="&amp;$A16763)</f>
        <v/>
      </c>
      <c r="F16763" s="15">
        <f>COUNTIF(tData[BezoekLangStart],"&lt;"&amp;($A16763+1/24))-COUNTIF(tData[BezoekLangEind],"&lt;="&amp;$A16763)</f>
        <v/>
      </c>
      <c r="G16763" s="15">
        <f>IF($D16763=1,$B16763*100+$C16763,-1)</f>
        <v/>
      </c>
      <c r="H16763" s="15">
        <f>IF($D16763=1,$B16763,-1)</f>
        <v/>
      </c>
      <c r="I16763" s="15">
        <f>IF($D16763=1,$C16763,-1)</f>
        <v/>
      </c>
    </row>
    <row r="16764">
      <c r="A16764" s="33" t="n">
        <v>45990.375</v>
      </c>
      <c r="B16764" s="15">
        <f>WEEKDAY($A16764,2)</f>
        <v/>
      </c>
      <c r="C16764" s="15">
        <f>HOUR($A16764)</f>
        <v/>
      </c>
      <c r="D16764" s="15">
        <f>IF(AND($A16764&gt;=Instellingen!$B$6,$A16764&lt;Instellingen!$B$7),1,0)</f>
        <v/>
      </c>
      <c r="E16764" s="15">
        <f>COUNTIF(tData[BezoekStart],"&lt;"&amp;($A16764+1/24))-COUNTIF(tData[BezoekEind],"&lt;="&amp;$A16764)</f>
        <v/>
      </c>
      <c r="F16764" s="15">
        <f>COUNTIF(tData[BezoekLangStart],"&lt;"&amp;($A16764+1/24))-COUNTIF(tData[BezoekLangEind],"&lt;="&amp;$A16764)</f>
        <v/>
      </c>
      <c r="G16764" s="15">
        <f>IF($D16764=1,$B16764*100+$C16764,-1)</f>
        <v/>
      </c>
      <c r="H16764" s="15">
        <f>IF($D16764=1,$B16764,-1)</f>
        <v/>
      </c>
      <c r="I16764" s="15">
        <f>IF($D16764=1,$C16764,-1)</f>
        <v/>
      </c>
    </row>
    <row r="16765">
      <c r="A16765" s="33" t="n">
        <v>45990.41666666666</v>
      </c>
      <c r="B16765" s="15">
        <f>WEEKDAY($A16765,2)</f>
        <v/>
      </c>
      <c r="C16765" s="15">
        <f>HOUR($A16765)</f>
        <v/>
      </c>
      <c r="D16765" s="15">
        <f>IF(AND($A16765&gt;=Instellingen!$B$6,$A16765&lt;Instellingen!$B$7),1,0)</f>
        <v/>
      </c>
      <c r="E16765" s="15">
        <f>COUNTIF(tData[BezoekStart],"&lt;"&amp;($A16765+1/24))-COUNTIF(tData[BezoekEind],"&lt;="&amp;$A16765)</f>
        <v/>
      </c>
      <c r="F16765" s="15">
        <f>COUNTIF(tData[BezoekLangStart],"&lt;"&amp;($A16765+1/24))-COUNTIF(tData[BezoekLangEind],"&lt;="&amp;$A16765)</f>
        <v/>
      </c>
      <c r="G16765" s="15">
        <f>IF($D16765=1,$B16765*100+$C16765,-1)</f>
        <v/>
      </c>
      <c r="H16765" s="15">
        <f>IF($D16765=1,$B16765,-1)</f>
        <v/>
      </c>
      <c r="I16765" s="15">
        <f>IF($D16765=1,$C16765,-1)</f>
        <v/>
      </c>
    </row>
    <row r="16766">
      <c r="A16766" s="33" t="n">
        <v>45990.45833333334</v>
      </c>
      <c r="B16766" s="15">
        <f>WEEKDAY($A16766,2)</f>
        <v/>
      </c>
      <c r="C16766" s="15">
        <f>HOUR($A16766)</f>
        <v/>
      </c>
      <c r="D16766" s="15">
        <f>IF(AND($A16766&gt;=Instellingen!$B$6,$A16766&lt;Instellingen!$B$7),1,0)</f>
        <v/>
      </c>
      <c r="E16766" s="15">
        <f>COUNTIF(tData[BezoekStart],"&lt;"&amp;($A16766+1/24))-COUNTIF(tData[BezoekEind],"&lt;="&amp;$A16766)</f>
        <v/>
      </c>
      <c r="F16766" s="15">
        <f>COUNTIF(tData[BezoekLangStart],"&lt;"&amp;($A16766+1/24))-COUNTIF(tData[BezoekLangEind],"&lt;="&amp;$A16766)</f>
        <v/>
      </c>
      <c r="G16766" s="15">
        <f>IF($D16766=1,$B16766*100+$C16766,-1)</f>
        <v/>
      </c>
      <c r="H16766" s="15">
        <f>IF($D16766=1,$B16766,-1)</f>
        <v/>
      </c>
      <c r="I16766" s="15">
        <f>IF($D16766=1,$C16766,-1)</f>
        <v/>
      </c>
    </row>
    <row r="16767">
      <c r="A16767" s="33" t="n">
        <v>45990.5</v>
      </c>
      <c r="B16767" s="15">
        <f>WEEKDAY($A16767,2)</f>
        <v/>
      </c>
      <c r="C16767" s="15">
        <f>HOUR($A16767)</f>
        <v/>
      </c>
      <c r="D16767" s="15">
        <f>IF(AND($A16767&gt;=Instellingen!$B$6,$A16767&lt;Instellingen!$B$7),1,0)</f>
        <v/>
      </c>
      <c r="E16767" s="15">
        <f>COUNTIF(tData[BezoekStart],"&lt;"&amp;($A16767+1/24))-COUNTIF(tData[BezoekEind],"&lt;="&amp;$A16767)</f>
        <v/>
      </c>
      <c r="F16767" s="15">
        <f>COUNTIF(tData[BezoekLangStart],"&lt;"&amp;($A16767+1/24))-COUNTIF(tData[BezoekLangEind],"&lt;="&amp;$A16767)</f>
        <v/>
      </c>
      <c r="G16767" s="15">
        <f>IF($D16767=1,$B16767*100+$C16767,-1)</f>
        <v/>
      </c>
      <c r="H16767" s="15">
        <f>IF($D16767=1,$B16767,-1)</f>
        <v/>
      </c>
      <c r="I16767" s="15">
        <f>IF($D16767=1,$C16767,-1)</f>
        <v/>
      </c>
    </row>
    <row r="16768">
      <c r="A16768" s="33" t="n">
        <v>45990.54166666666</v>
      </c>
      <c r="B16768" s="15">
        <f>WEEKDAY($A16768,2)</f>
        <v/>
      </c>
      <c r="C16768" s="15">
        <f>HOUR($A16768)</f>
        <v/>
      </c>
      <c r="D16768" s="15">
        <f>IF(AND($A16768&gt;=Instellingen!$B$6,$A16768&lt;Instellingen!$B$7),1,0)</f>
        <v/>
      </c>
      <c r="E16768" s="15">
        <f>COUNTIF(tData[BezoekStart],"&lt;"&amp;($A16768+1/24))-COUNTIF(tData[BezoekEind],"&lt;="&amp;$A16768)</f>
        <v/>
      </c>
      <c r="F16768" s="15">
        <f>COUNTIF(tData[BezoekLangStart],"&lt;"&amp;($A16768+1/24))-COUNTIF(tData[BezoekLangEind],"&lt;="&amp;$A16768)</f>
        <v/>
      </c>
      <c r="G16768" s="15">
        <f>IF($D16768=1,$B16768*100+$C16768,-1)</f>
        <v/>
      </c>
      <c r="H16768" s="15">
        <f>IF($D16768=1,$B16768,-1)</f>
        <v/>
      </c>
      <c r="I16768" s="15">
        <f>IF($D16768=1,$C16768,-1)</f>
        <v/>
      </c>
    </row>
    <row r="16769">
      <c r="A16769" s="33" t="n">
        <v>45990.58333333334</v>
      </c>
      <c r="B16769" s="15">
        <f>WEEKDAY($A16769,2)</f>
        <v/>
      </c>
      <c r="C16769" s="15">
        <f>HOUR($A16769)</f>
        <v/>
      </c>
      <c r="D16769" s="15">
        <f>IF(AND($A16769&gt;=Instellingen!$B$6,$A16769&lt;Instellingen!$B$7),1,0)</f>
        <v/>
      </c>
      <c r="E16769" s="15">
        <f>COUNTIF(tData[BezoekStart],"&lt;"&amp;($A16769+1/24))-COUNTIF(tData[BezoekEind],"&lt;="&amp;$A16769)</f>
        <v/>
      </c>
      <c r="F16769" s="15">
        <f>COUNTIF(tData[BezoekLangStart],"&lt;"&amp;($A16769+1/24))-COUNTIF(tData[BezoekLangEind],"&lt;="&amp;$A16769)</f>
        <v/>
      </c>
      <c r="G16769" s="15">
        <f>IF($D16769=1,$B16769*100+$C16769,-1)</f>
        <v/>
      </c>
      <c r="H16769" s="15">
        <f>IF($D16769=1,$B16769,-1)</f>
        <v/>
      </c>
      <c r="I16769" s="15">
        <f>IF($D16769=1,$C16769,-1)</f>
        <v/>
      </c>
    </row>
    <row r="16770">
      <c r="A16770" s="33" t="n">
        <v>45990.625</v>
      </c>
      <c r="B16770" s="15">
        <f>WEEKDAY($A16770,2)</f>
        <v/>
      </c>
      <c r="C16770" s="15">
        <f>HOUR($A16770)</f>
        <v/>
      </c>
      <c r="D16770" s="15">
        <f>IF(AND($A16770&gt;=Instellingen!$B$6,$A16770&lt;Instellingen!$B$7),1,0)</f>
        <v/>
      </c>
      <c r="E16770" s="15">
        <f>COUNTIF(tData[BezoekStart],"&lt;"&amp;($A16770+1/24))-COUNTIF(tData[BezoekEind],"&lt;="&amp;$A16770)</f>
        <v/>
      </c>
      <c r="F16770" s="15">
        <f>COUNTIF(tData[BezoekLangStart],"&lt;"&amp;($A16770+1/24))-COUNTIF(tData[BezoekLangEind],"&lt;="&amp;$A16770)</f>
        <v/>
      </c>
      <c r="G16770" s="15">
        <f>IF($D16770=1,$B16770*100+$C16770,-1)</f>
        <v/>
      </c>
      <c r="H16770" s="15">
        <f>IF($D16770=1,$B16770,-1)</f>
        <v/>
      </c>
      <c r="I16770" s="15">
        <f>IF($D16770=1,$C16770,-1)</f>
        <v/>
      </c>
    </row>
    <row r="16771">
      <c r="A16771" s="33" t="n">
        <v>45990.66666666666</v>
      </c>
      <c r="B16771" s="15">
        <f>WEEKDAY($A16771,2)</f>
        <v/>
      </c>
      <c r="C16771" s="15">
        <f>HOUR($A16771)</f>
        <v/>
      </c>
      <c r="D16771" s="15">
        <f>IF(AND($A16771&gt;=Instellingen!$B$6,$A16771&lt;Instellingen!$B$7),1,0)</f>
        <v/>
      </c>
      <c r="E16771" s="15">
        <f>COUNTIF(tData[BezoekStart],"&lt;"&amp;($A16771+1/24))-COUNTIF(tData[BezoekEind],"&lt;="&amp;$A16771)</f>
        <v/>
      </c>
      <c r="F16771" s="15">
        <f>COUNTIF(tData[BezoekLangStart],"&lt;"&amp;($A16771+1/24))-COUNTIF(tData[BezoekLangEind],"&lt;="&amp;$A16771)</f>
        <v/>
      </c>
      <c r="G16771" s="15">
        <f>IF($D16771=1,$B16771*100+$C16771,-1)</f>
        <v/>
      </c>
      <c r="H16771" s="15">
        <f>IF($D16771=1,$B16771,-1)</f>
        <v/>
      </c>
      <c r="I16771" s="15">
        <f>IF($D16771=1,$C16771,-1)</f>
        <v/>
      </c>
    </row>
    <row r="16772">
      <c r="A16772" s="33" t="n">
        <v>45990.70833333334</v>
      </c>
      <c r="B16772" s="15">
        <f>WEEKDAY($A16772,2)</f>
        <v/>
      </c>
      <c r="C16772" s="15">
        <f>HOUR($A16772)</f>
        <v/>
      </c>
      <c r="D16772" s="15">
        <f>IF(AND($A16772&gt;=Instellingen!$B$6,$A16772&lt;Instellingen!$B$7),1,0)</f>
        <v/>
      </c>
      <c r="E16772" s="15">
        <f>COUNTIF(tData[BezoekStart],"&lt;"&amp;($A16772+1/24))-COUNTIF(tData[BezoekEind],"&lt;="&amp;$A16772)</f>
        <v/>
      </c>
      <c r="F16772" s="15">
        <f>COUNTIF(tData[BezoekLangStart],"&lt;"&amp;($A16772+1/24))-COUNTIF(tData[BezoekLangEind],"&lt;="&amp;$A16772)</f>
        <v/>
      </c>
      <c r="G16772" s="15">
        <f>IF($D16772=1,$B16772*100+$C16772,-1)</f>
        <v/>
      </c>
      <c r="H16772" s="15">
        <f>IF($D16772=1,$B16772,-1)</f>
        <v/>
      </c>
      <c r="I16772" s="15">
        <f>IF($D16772=1,$C16772,-1)</f>
        <v/>
      </c>
    </row>
    <row r="16773">
      <c r="A16773" s="33" t="n">
        <v>45990.75</v>
      </c>
      <c r="B16773" s="15">
        <f>WEEKDAY($A16773,2)</f>
        <v/>
      </c>
      <c r="C16773" s="15">
        <f>HOUR($A16773)</f>
        <v/>
      </c>
      <c r="D16773" s="15">
        <f>IF(AND($A16773&gt;=Instellingen!$B$6,$A16773&lt;Instellingen!$B$7),1,0)</f>
        <v/>
      </c>
      <c r="E16773" s="15">
        <f>COUNTIF(tData[BezoekStart],"&lt;"&amp;($A16773+1/24))-COUNTIF(tData[BezoekEind],"&lt;="&amp;$A16773)</f>
        <v/>
      </c>
      <c r="F16773" s="15">
        <f>COUNTIF(tData[BezoekLangStart],"&lt;"&amp;($A16773+1/24))-COUNTIF(tData[BezoekLangEind],"&lt;="&amp;$A16773)</f>
        <v/>
      </c>
      <c r="G16773" s="15">
        <f>IF($D16773=1,$B16773*100+$C16773,-1)</f>
        <v/>
      </c>
      <c r="H16773" s="15">
        <f>IF($D16773=1,$B16773,-1)</f>
        <v/>
      </c>
      <c r="I16773" s="15">
        <f>IF($D16773=1,$C16773,-1)</f>
        <v/>
      </c>
    </row>
    <row r="16774">
      <c r="A16774" s="33" t="n">
        <v>45990.79166666666</v>
      </c>
      <c r="B16774" s="15">
        <f>WEEKDAY($A16774,2)</f>
        <v/>
      </c>
      <c r="C16774" s="15">
        <f>HOUR($A16774)</f>
        <v/>
      </c>
      <c r="D16774" s="15">
        <f>IF(AND($A16774&gt;=Instellingen!$B$6,$A16774&lt;Instellingen!$B$7),1,0)</f>
        <v/>
      </c>
      <c r="E16774" s="15">
        <f>COUNTIF(tData[BezoekStart],"&lt;"&amp;($A16774+1/24))-COUNTIF(tData[BezoekEind],"&lt;="&amp;$A16774)</f>
        <v/>
      </c>
      <c r="F16774" s="15">
        <f>COUNTIF(tData[BezoekLangStart],"&lt;"&amp;($A16774+1/24))-COUNTIF(tData[BezoekLangEind],"&lt;="&amp;$A16774)</f>
        <v/>
      </c>
      <c r="G16774" s="15">
        <f>IF($D16774=1,$B16774*100+$C16774,-1)</f>
        <v/>
      </c>
      <c r="H16774" s="15">
        <f>IF($D16774=1,$B16774,-1)</f>
        <v/>
      </c>
      <c r="I16774" s="15">
        <f>IF($D16774=1,$C16774,-1)</f>
        <v/>
      </c>
    </row>
    <row r="16775">
      <c r="A16775" s="33" t="n">
        <v>45990.83333333334</v>
      </c>
      <c r="B16775" s="15">
        <f>WEEKDAY($A16775,2)</f>
        <v/>
      </c>
      <c r="C16775" s="15">
        <f>HOUR($A16775)</f>
        <v/>
      </c>
      <c r="D16775" s="15">
        <f>IF(AND($A16775&gt;=Instellingen!$B$6,$A16775&lt;Instellingen!$B$7),1,0)</f>
        <v/>
      </c>
      <c r="E16775" s="15">
        <f>COUNTIF(tData[BezoekStart],"&lt;"&amp;($A16775+1/24))-COUNTIF(tData[BezoekEind],"&lt;="&amp;$A16775)</f>
        <v/>
      </c>
      <c r="F16775" s="15">
        <f>COUNTIF(tData[BezoekLangStart],"&lt;"&amp;($A16775+1/24))-COUNTIF(tData[BezoekLangEind],"&lt;="&amp;$A16775)</f>
        <v/>
      </c>
      <c r="G16775" s="15">
        <f>IF($D16775=1,$B16775*100+$C16775,-1)</f>
        <v/>
      </c>
      <c r="H16775" s="15">
        <f>IF($D16775=1,$B16775,-1)</f>
        <v/>
      </c>
      <c r="I16775" s="15">
        <f>IF($D16775=1,$C16775,-1)</f>
        <v/>
      </c>
    </row>
    <row r="16776">
      <c r="A16776" s="33" t="n">
        <v>45990.875</v>
      </c>
      <c r="B16776" s="15">
        <f>WEEKDAY($A16776,2)</f>
        <v/>
      </c>
      <c r="C16776" s="15">
        <f>HOUR($A16776)</f>
        <v/>
      </c>
      <c r="D16776" s="15">
        <f>IF(AND($A16776&gt;=Instellingen!$B$6,$A16776&lt;Instellingen!$B$7),1,0)</f>
        <v/>
      </c>
      <c r="E16776" s="15">
        <f>COUNTIF(tData[BezoekStart],"&lt;"&amp;($A16776+1/24))-COUNTIF(tData[BezoekEind],"&lt;="&amp;$A16776)</f>
        <v/>
      </c>
      <c r="F16776" s="15">
        <f>COUNTIF(tData[BezoekLangStart],"&lt;"&amp;($A16776+1/24))-COUNTIF(tData[BezoekLangEind],"&lt;="&amp;$A16776)</f>
        <v/>
      </c>
      <c r="G16776" s="15">
        <f>IF($D16776=1,$B16776*100+$C16776,-1)</f>
        <v/>
      </c>
      <c r="H16776" s="15">
        <f>IF($D16776=1,$B16776,-1)</f>
        <v/>
      </c>
      <c r="I16776" s="15">
        <f>IF($D16776=1,$C16776,-1)</f>
        <v/>
      </c>
    </row>
    <row r="16777">
      <c r="A16777" s="33" t="n">
        <v>45990.91666666666</v>
      </c>
      <c r="B16777" s="15">
        <f>WEEKDAY($A16777,2)</f>
        <v/>
      </c>
      <c r="C16777" s="15">
        <f>HOUR($A16777)</f>
        <v/>
      </c>
      <c r="D16777" s="15">
        <f>IF(AND($A16777&gt;=Instellingen!$B$6,$A16777&lt;Instellingen!$B$7),1,0)</f>
        <v/>
      </c>
      <c r="E16777" s="15">
        <f>COUNTIF(tData[BezoekStart],"&lt;"&amp;($A16777+1/24))-COUNTIF(tData[BezoekEind],"&lt;="&amp;$A16777)</f>
        <v/>
      </c>
      <c r="F16777" s="15">
        <f>COUNTIF(tData[BezoekLangStart],"&lt;"&amp;($A16777+1/24))-COUNTIF(tData[BezoekLangEind],"&lt;="&amp;$A16777)</f>
        <v/>
      </c>
      <c r="G16777" s="15">
        <f>IF($D16777=1,$B16777*100+$C16777,-1)</f>
        <v/>
      </c>
      <c r="H16777" s="15">
        <f>IF($D16777=1,$B16777,-1)</f>
        <v/>
      </c>
      <c r="I16777" s="15">
        <f>IF($D16777=1,$C16777,-1)</f>
        <v/>
      </c>
    </row>
    <row r="16778">
      <c r="A16778" s="33" t="n">
        <v>45990.95833333334</v>
      </c>
      <c r="B16778" s="15">
        <f>WEEKDAY($A16778,2)</f>
        <v/>
      </c>
      <c r="C16778" s="15">
        <f>HOUR($A16778)</f>
        <v/>
      </c>
      <c r="D16778" s="15">
        <f>IF(AND($A16778&gt;=Instellingen!$B$6,$A16778&lt;Instellingen!$B$7),1,0)</f>
        <v/>
      </c>
      <c r="E16778" s="15">
        <f>COUNTIF(tData[BezoekStart],"&lt;"&amp;($A16778+1/24))-COUNTIF(tData[BezoekEind],"&lt;="&amp;$A16778)</f>
        <v/>
      </c>
      <c r="F16778" s="15">
        <f>COUNTIF(tData[BezoekLangStart],"&lt;"&amp;($A16778+1/24))-COUNTIF(tData[BezoekLangEind],"&lt;="&amp;$A16778)</f>
        <v/>
      </c>
      <c r="G16778" s="15">
        <f>IF($D16778=1,$B16778*100+$C16778,-1)</f>
        <v/>
      </c>
      <c r="H16778" s="15">
        <f>IF($D16778=1,$B16778,-1)</f>
        <v/>
      </c>
      <c r="I16778" s="15">
        <f>IF($D16778=1,$C16778,-1)</f>
        <v/>
      </c>
    </row>
    <row r="16779">
      <c r="A16779" s="33" t="n">
        <v>45991</v>
      </c>
      <c r="B16779" s="15">
        <f>WEEKDAY($A16779,2)</f>
        <v/>
      </c>
      <c r="C16779" s="15">
        <f>HOUR($A16779)</f>
        <v/>
      </c>
      <c r="D16779" s="15">
        <f>IF(AND($A16779&gt;=Instellingen!$B$6,$A16779&lt;Instellingen!$B$7),1,0)</f>
        <v/>
      </c>
      <c r="E16779" s="15">
        <f>COUNTIF(tData[BezoekStart],"&lt;"&amp;($A16779+1/24))-COUNTIF(tData[BezoekEind],"&lt;="&amp;$A16779)</f>
        <v/>
      </c>
      <c r="F16779" s="15">
        <f>COUNTIF(tData[BezoekLangStart],"&lt;"&amp;($A16779+1/24))-COUNTIF(tData[BezoekLangEind],"&lt;="&amp;$A16779)</f>
        <v/>
      </c>
      <c r="G16779" s="15">
        <f>IF($D16779=1,$B16779*100+$C16779,-1)</f>
        <v/>
      </c>
      <c r="H16779" s="15">
        <f>IF($D16779=1,$B16779,-1)</f>
        <v/>
      </c>
      <c r="I16779" s="15">
        <f>IF($D16779=1,$C16779,-1)</f>
        <v/>
      </c>
    </row>
    <row r="16780">
      <c r="A16780" s="33" t="n">
        <v>45991.04166666666</v>
      </c>
      <c r="B16780" s="15">
        <f>WEEKDAY($A16780,2)</f>
        <v/>
      </c>
      <c r="C16780" s="15">
        <f>HOUR($A16780)</f>
        <v/>
      </c>
      <c r="D16780" s="15">
        <f>IF(AND($A16780&gt;=Instellingen!$B$6,$A16780&lt;Instellingen!$B$7),1,0)</f>
        <v/>
      </c>
      <c r="E16780" s="15">
        <f>COUNTIF(tData[BezoekStart],"&lt;"&amp;($A16780+1/24))-COUNTIF(tData[BezoekEind],"&lt;="&amp;$A16780)</f>
        <v/>
      </c>
      <c r="F16780" s="15">
        <f>COUNTIF(tData[BezoekLangStart],"&lt;"&amp;($A16780+1/24))-COUNTIF(tData[BezoekLangEind],"&lt;="&amp;$A16780)</f>
        <v/>
      </c>
      <c r="G16780" s="15">
        <f>IF($D16780=1,$B16780*100+$C16780,-1)</f>
        <v/>
      </c>
      <c r="H16780" s="15">
        <f>IF($D16780=1,$B16780,-1)</f>
        <v/>
      </c>
      <c r="I16780" s="15">
        <f>IF($D16780=1,$C16780,-1)</f>
        <v/>
      </c>
    </row>
    <row r="16781">
      <c r="A16781" s="33" t="n">
        <v>45991.08333333334</v>
      </c>
      <c r="B16781" s="15">
        <f>WEEKDAY($A16781,2)</f>
        <v/>
      </c>
      <c r="C16781" s="15">
        <f>HOUR($A16781)</f>
        <v/>
      </c>
      <c r="D16781" s="15">
        <f>IF(AND($A16781&gt;=Instellingen!$B$6,$A16781&lt;Instellingen!$B$7),1,0)</f>
        <v/>
      </c>
      <c r="E16781" s="15">
        <f>COUNTIF(tData[BezoekStart],"&lt;"&amp;($A16781+1/24))-COUNTIF(tData[BezoekEind],"&lt;="&amp;$A16781)</f>
        <v/>
      </c>
      <c r="F16781" s="15">
        <f>COUNTIF(tData[BezoekLangStart],"&lt;"&amp;($A16781+1/24))-COUNTIF(tData[BezoekLangEind],"&lt;="&amp;$A16781)</f>
        <v/>
      </c>
      <c r="G16781" s="15">
        <f>IF($D16781=1,$B16781*100+$C16781,-1)</f>
        <v/>
      </c>
      <c r="H16781" s="15">
        <f>IF($D16781=1,$B16781,-1)</f>
        <v/>
      </c>
      <c r="I16781" s="15">
        <f>IF($D16781=1,$C16781,-1)</f>
        <v/>
      </c>
    </row>
    <row r="16782">
      <c r="A16782" s="33" t="n">
        <v>45991.125</v>
      </c>
      <c r="B16782" s="15">
        <f>WEEKDAY($A16782,2)</f>
        <v/>
      </c>
      <c r="C16782" s="15">
        <f>HOUR($A16782)</f>
        <v/>
      </c>
      <c r="D16782" s="15">
        <f>IF(AND($A16782&gt;=Instellingen!$B$6,$A16782&lt;Instellingen!$B$7),1,0)</f>
        <v/>
      </c>
      <c r="E16782" s="15">
        <f>COUNTIF(tData[BezoekStart],"&lt;"&amp;($A16782+1/24))-COUNTIF(tData[BezoekEind],"&lt;="&amp;$A16782)</f>
        <v/>
      </c>
      <c r="F16782" s="15">
        <f>COUNTIF(tData[BezoekLangStart],"&lt;"&amp;($A16782+1/24))-COUNTIF(tData[BezoekLangEind],"&lt;="&amp;$A16782)</f>
        <v/>
      </c>
      <c r="G16782" s="15">
        <f>IF($D16782=1,$B16782*100+$C16782,-1)</f>
        <v/>
      </c>
      <c r="H16782" s="15">
        <f>IF($D16782=1,$B16782,-1)</f>
        <v/>
      </c>
      <c r="I16782" s="15">
        <f>IF($D16782=1,$C16782,-1)</f>
        <v/>
      </c>
    </row>
    <row r="16783">
      <c r="A16783" s="33" t="n">
        <v>45991.16666666666</v>
      </c>
      <c r="B16783" s="15">
        <f>WEEKDAY($A16783,2)</f>
        <v/>
      </c>
      <c r="C16783" s="15">
        <f>HOUR($A16783)</f>
        <v/>
      </c>
      <c r="D16783" s="15">
        <f>IF(AND($A16783&gt;=Instellingen!$B$6,$A16783&lt;Instellingen!$B$7),1,0)</f>
        <v/>
      </c>
      <c r="E16783" s="15">
        <f>COUNTIF(tData[BezoekStart],"&lt;"&amp;($A16783+1/24))-COUNTIF(tData[BezoekEind],"&lt;="&amp;$A16783)</f>
        <v/>
      </c>
      <c r="F16783" s="15">
        <f>COUNTIF(tData[BezoekLangStart],"&lt;"&amp;($A16783+1/24))-COUNTIF(tData[BezoekLangEind],"&lt;="&amp;$A16783)</f>
        <v/>
      </c>
      <c r="G16783" s="15">
        <f>IF($D16783=1,$B16783*100+$C16783,-1)</f>
        <v/>
      </c>
      <c r="H16783" s="15">
        <f>IF($D16783=1,$B16783,-1)</f>
        <v/>
      </c>
      <c r="I16783" s="15">
        <f>IF($D16783=1,$C16783,-1)</f>
        <v/>
      </c>
    </row>
    <row r="16784">
      <c r="A16784" s="33" t="n">
        <v>45991.20833333334</v>
      </c>
      <c r="B16784" s="15">
        <f>WEEKDAY($A16784,2)</f>
        <v/>
      </c>
      <c r="C16784" s="15">
        <f>HOUR($A16784)</f>
        <v/>
      </c>
      <c r="D16784" s="15">
        <f>IF(AND($A16784&gt;=Instellingen!$B$6,$A16784&lt;Instellingen!$B$7),1,0)</f>
        <v/>
      </c>
      <c r="E16784" s="15">
        <f>COUNTIF(tData[BezoekStart],"&lt;"&amp;($A16784+1/24))-COUNTIF(tData[BezoekEind],"&lt;="&amp;$A16784)</f>
        <v/>
      </c>
      <c r="F16784" s="15">
        <f>COUNTIF(tData[BezoekLangStart],"&lt;"&amp;($A16784+1/24))-COUNTIF(tData[BezoekLangEind],"&lt;="&amp;$A16784)</f>
        <v/>
      </c>
      <c r="G16784" s="15">
        <f>IF($D16784=1,$B16784*100+$C16784,-1)</f>
        <v/>
      </c>
      <c r="H16784" s="15">
        <f>IF($D16784=1,$B16784,-1)</f>
        <v/>
      </c>
      <c r="I16784" s="15">
        <f>IF($D16784=1,$C16784,-1)</f>
        <v/>
      </c>
    </row>
    <row r="16785">
      <c r="A16785" s="33" t="n">
        <v>45991.25</v>
      </c>
      <c r="B16785" s="15">
        <f>WEEKDAY($A16785,2)</f>
        <v/>
      </c>
      <c r="C16785" s="15">
        <f>HOUR($A16785)</f>
        <v/>
      </c>
      <c r="D16785" s="15">
        <f>IF(AND($A16785&gt;=Instellingen!$B$6,$A16785&lt;Instellingen!$B$7),1,0)</f>
        <v/>
      </c>
      <c r="E16785" s="15">
        <f>COUNTIF(tData[BezoekStart],"&lt;"&amp;($A16785+1/24))-COUNTIF(tData[BezoekEind],"&lt;="&amp;$A16785)</f>
        <v/>
      </c>
      <c r="F16785" s="15">
        <f>COUNTIF(tData[BezoekLangStart],"&lt;"&amp;($A16785+1/24))-COUNTIF(tData[BezoekLangEind],"&lt;="&amp;$A16785)</f>
        <v/>
      </c>
      <c r="G16785" s="15">
        <f>IF($D16785=1,$B16785*100+$C16785,-1)</f>
        <v/>
      </c>
      <c r="H16785" s="15">
        <f>IF($D16785=1,$B16785,-1)</f>
        <v/>
      </c>
      <c r="I16785" s="15">
        <f>IF($D16785=1,$C16785,-1)</f>
        <v/>
      </c>
    </row>
    <row r="16786">
      <c r="A16786" s="33" t="n">
        <v>45991.29166666666</v>
      </c>
      <c r="B16786" s="15">
        <f>WEEKDAY($A16786,2)</f>
        <v/>
      </c>
      <c r="C16786" s="15">
        <f>HOUR($A16786)</f>
        <v/>
      </c>
      <c r="D16786" s="15">
        <f>IF(AND($A16786&gt;=Instellingen!$B$6,$A16786&lt;Instellingen!$B$7),1,0)</f>
        <v/>
      </c>
      <c r="E16786" s="15">
        <f>COUNTIF(tData[BezoekStart],"&lt;"&amp;($A16786+1/24))-COUNTIF(tData[BezoekEind],"&lt;="&amp;$A16786)</f>
        <v/>
      </c>
      <c r="F16786" s="15">
        <f>COUNTIF(tData[BezoekLangStart],"&lt;"&amp;($A16786+1/24))-COUNTIF(tData[BezoekLangEind],"&lt;="&amp;$A16786)</f>
        <v/>
      </c>
      <c r="G16786" s="15">
        <f>IF($D16786=1,$B16786*100+$C16786,-1)</f>
        <v/>
      </c>
      <c r="H16786" s="15">
        <f>IF($D16786=1,$B16786,-1)</f>
        <v/>
      </c>
      <c r="I16786" s="15">
        <f>IF($D16786=1,$C16786,-1)</f>
        <v/>
      </c>
    </row>
    <row r="16787">
      <c r="A16787" s="33" t="n">
        <v>45991.33333333334</v>
      </c>
      <c r="B16787" s="15">
        <f>WEEKDAY($A16787,2)</f>
        <v/>
      </c>
      <c r="C16787" s="15">
        <f>HOUR($A16787)</f>
        <v/>
      </c>
      <c r="D16787" s="15">
        <f>IF(AND($A16787&gt;=Instellingen!$B$6,$A16787&lt;Instellingen!$B$7),1,0)</f>
        <v/>
      </c>
      <c r="E16787" s="15">
        <f>COUNTIF(tData[BezoekStart],"&lt;"&amp;($A16787+1/24))-COUNTIF(tData[BezoekEind],"&lt;="&amp;$A16787)</f>
        <v/>
      </c>
      <c r="F16787" s="15">
        <f>COUNTIF(tData[BezoekLangStart],"&lt;"&amp;($A16787+1/24))-COUNTIF(tData[BezoekLangEind],"&lt;="&amp;$A16787)</f>
        <v/>
      </c>
      <c r="G16787" s="15">
        <f>IF($D16787=1,$B16787*100+$C16787,-1)</f>
        <v/>
      </c>
      <c r="H16787" s="15">
        <f>IF($D16787=1,$B16787,-1)</f>
        <v/>
      </c>
      <c r="I16787" s="15">
        <f>IF($D16787=1,$C16787,-1)</f>
        <v/>
      </c>
    </row>
    <row r="16788">
      <c r="A16788" s="33" t="n">
        <v>45991.375</v>
      </c>
      <c r="B16788" s="15">
        <f>WEEKDAY($A16788,2)</f>
        <v/>
      </c>
      <c r="C16788" s="15">
        <f>HOUR($A16788)</f>
        <v/>
      </c>
      <c r="D16788" s="15">
        <f>IF(AND($A16788&gt;=Instellingen!$B$6,$A16788&lt;Instellingen!$B$7),1,0)</f>
        <v/>
      </c>
      <c r="E16788" s="15">
        <f>COUNTIF(tData[BezoekStart],"&lt;"&amp;($A16788+1/24))-COUNTIF(tData[BezoekEind],"&lt;="&amp;$A16788)</f>
        <v/>
      </c>
      <c r="F16788" s="15">
        <f>COUNTIF(tData[BezoekLangStart],"&lt;"&amp;($A16788+1/24))-COUNTIF(tData[BezoekLangEind],"&lt;="&amp;$A16788)</f>
        <v/>
      </c>
      <c r="G16788" s="15">
        <f>IF($D16788=1,$B16788*100+$C16788,-1)</f>
        <v/>
      </c>
      <c r="H16788" s="15">
        <f>IF($D16788=1,$B16788,-1)</f>
        <v/>
      </c>
      <c r="I16788" s="15">
        <f>IF($D16788=1,$C16788,-1)</f>
        <v/>
      </c>
    </row>
    <row r="16789">
      <c r="A16789" s="33" t="n">
        <v>45991.41666666666</v>
      </c>
      <c r="B16789" s="15">
        <f>WEEKDAY($A16789,2)</f>
        <v/>
      </c>
      <c r="C16789" s="15">
        <f>HOUR($A16789)</f>
        <v/>
      </c>
      <c r="D16789" s="15">
        <f>IF(AND($A16789&gt;=Instellingen!$B$6,$A16789&lt;Instellingen!$B$7),1,0)</f>
        <v/>
      </c>
      <c r="E16789" s="15">
        <f>COUNTIF(tData[BezoekStart],"&lt;"&amp;($A16789+1/24))-COUNTIF(tData[BezoekEind],"&lt;="&amp;$A16789)</f>
        <v/>
      </c>
      <c r="F16789" s="15">
        <f>COUNTIF(tData[BezoekLangStart],"&lt;"&amp;($A16789+1/24))-COUNTIF(tData[BezoekLangEind],"&lt;="&amp;$A16789)</f>
        <v/>
      </c>
      <c r="G16789" s="15">
        <f>IF($D16789=1,$B16789*100+$C16789,-1)</f>
        <v/>
      </c>
      <c r="H16789" s="15">
        <f>IF($D16789=1,$B16789,-1)</f>
        <v/>
      </c>
      <c r="I16789" s="15">
        <f>IF($D16789=1,$C16789,-1)</f>
        <v/>
      </c>
    </row>
    <row r="16790">
      <c r="A16790" s="33" t="n">
        <v>45991.45833333334</v>
      </c>
      <c r="B16790" s="15">
        <f>WEEKDAY($A16790,2)</f>
        <v/>
      </c>
      <c r="C16790" s="15">
        <f>HOUR($A16790)</f>
        <v/>
      </c>
      <c r="D16790" s="15">
        <f>IF(AND($A16790&gt;=Instellingen!$B$6,$A16790&lt;Instellingen!$B$7),1,0)</f>
        <v/>
      </c>
      <c r="E16790" s="15">
        <f>COUNTIF(tData[BezoekStart],"&lt;"&amp;($A16790+1/24))-COUNTIF(tData[BezoekEind],"&lt;="&amp;$A16790)</f>
        <v/>
      </c>
      <c r="F16790" s="15">
        <f>COUNTIF(tData[BezoekLangStart],"&lt;"&amp;($A16790+1/24))-COUNTIF(tData[BezoekLangEind],"&lt;="&amp;$A16790)</f>
        <v/>
      </c>
      <c r="G16790" s="15">
        <f>IF($D16790=1,$B16790*100+$C16790,-1)</f>
        <v/>
      </c>
      <c r="H16790" s="15">
        <f>IF($D16790=1,$B16790,-1)</f>
        <v/>
      </c>
      <c r="I16790" s="15">
        <f>IF($D16790=1,$C16790,-1)</f>
        <v/>
      </c>
    </row>
    <row r="16791">
      <c r="A16791" s="33" t="n">
        <v>45991.5</v>
      </c>
      <c r="B16791" s="15">
        <f>WEEKDAY($A16791,2)</f>
        <v/>
      </c>
      <c r="C16791" s="15">
        <f>HOUR($A16791)</f>
        <v/>
      </c>
      <c r="D16791" s="15">
        <f>IF(AND($A16791&gt;=Instellingen!$B$6,$A16791&lt;Instellingen!$B$7),1,0)</f>
        <v/>
      </c>
      <c r="E16791" s="15">
        <f>COUNTIF(tData[BezoekStart],"&lt;"&amp;($A16791+1/24))-COUNTIF(tData[BezoekEind],"&lt;="&amp;$A16791)</f>
        <v/>
      </c>
      <c r="F16791" s="15">
        <f>COUNTIF(tData[BezoekLangStart],"&lt;"&amp;($A16791+1/24))-COUNTIF(tData[BezoekLangEind],"&lt;="&amp;$A16791)</f>
        <v/>
      </c>
      <c r="G16791" s="15">
        <f>IF($D16791=1,$B16791*100+$C16791,-1)</f>
        <v/>
      </c>
      <c r="H16791" s="15">
        <f>IF($D16791=1,$B16791,-1)</f>
        <v/>
      </c>
      <c r="I16791" s="15">
        <f>IF($D16791=1,$C16791,-1)</f>
        <v/>
      </c>
    </row>
    <row r="16792">
      <c r="A16792" s="33" t="n">
        <v>45991.54166666666</v>
      </c>
      <c r="B16792" s="15">
        <f>WEEKDAY($A16792,2)</f>
        <v/>
      </c>
      <c r="C16792" s="15">
        <f>HOUR($A16792)</f>
        <v/>
      </c>
      <c r="D16792" s="15">
        <f>IF(AND($A16792&gt;=Instellingen!$B$6,$A16792&lt;Instellingen!$B$7),1,0)</f>
        <v/>
      </c>
      <c r="E16792" s="15">
        <f>COUNTIF(tData[BezoekStart],"&lt;"&amp;($A16792+1/24))-COUNTIF(tData[BezoekEind],"&lt;="&amp;$A16792)</f>
        <v/>
      </c>
      <c r="F16792" s="15">
        <f>COUNTIF(tData[BezoekLangStart],"&lt;"&amp;($A16792+1/24))-COUNTIF(tData[BezoekLangEind],"&lt;="&amp;$A16792)</f>
        <v/>
      </c>
      <c r="G16792" s="15">
        <f>IF($D16792=1,$B16792*100+$C16792,-1)</f>
        <v/>
      </c>
      <c r="H16792" s="15">
        <f>IF($D16792=1,$B16792,-1)</f>
        <v/>
      </c>
      <c r="I16792" s="15">
        <f>IF($D16792=1,$C16792,-1)</f>
        <v/>
      </c>
    </row>
    <row r="16793">
      <c r="A16793" s="33" t="n">
        <v>45991.58333333334</v>
      </c>
      <c r="B16793" s="15">
        <f>WEEKDAY($A16793,2)</f>
        <v/>
      </c>
      <c r="C16793" s="15">
        <f>HOUR($A16793)</f>
        <v/>
      </c>
      <c r="D16793" s="15">
        <f>IF(AND($A16793&gt;=Instellingen!$B$6,$A16793&lt;Instellingen!$B$7),1,0)</f>
        <v/>
      </c>
      <c r="E16793" s="15">
        <f>COUNTIF(tData[BezoekStart],"&lt;"&amp;($A16793+1/24))-COUNTIF(tData[BezoekEind],"&lt;="&amp;$A16793)</f>
        <v/>
      </c>
      <c r="F16793" s="15">
        <f>COUNTIF(tData[BezoekLangStart],"&lt;"&amp;($A16793+1/24))-COUNTIF(tData[BezoekLangEind],"&lt;="&amp;$A16793)</f>
        <v/>
      </c>
      <c r="G16793" s="15">
        <f>IF($D16793=1,$B16793*100+$C16793,-1)</f>
        <v/>
      </c>
      <c r="H16793" s="15">
        <f>IF($D16793=1,$B16793,-1)</f>
        <v/>
      </c>
      <c r="I16793" s="15">
        <f>IF($D16793=1,$C16793,-1)</f>
        <v/>
      </c>
    </row>
    <row r="16794">
      <c r="A16794" s="33" t="n">
        <v>45991.625</v>
      </c>
      <c r="B16794" s="15">
        <f>WEEKDAY($A16794,2)</f>
        <v/>
      </c>
      <c r="C16794" s="15">
        <f>HOUR($A16794)</f>
        <v/>
      </c>
      <c r="D16794" s="15">
        <f>IF(AND($A16794&gt;=Instellingen!$B$6,$A16794&lt;Instellingen!$B$7),1,0)</f>
        <v/>
      </c>
      <c r="E16794" s="15">
        <f>COUNTIF(tData[BezoekStart],"&lt;"&amp;($A16794+1/24))-COUNTIF(tData[BezoekEind],"&lt;="&amp;$A16794)</f>
        <v/>
      </c>
      <c r="F16794" s="15">
        <f>COUNTIF(tData[BezoekLangStart],"&lt;"&amp;($A16794+1/24))-COUNTIF(tData[BezoekLangEind],"&lt;="&amp;$A16794)</f>
        <v/>
      </c>
      <c r="G16794" s="15">
        <f>IF($D16794=1,$B16794*100+$C16794,-1)</f>
        <v/>
      </c>
      <c r="H16794" s="15">
        <f>IF($D16794=1,$B16794,-1)</f>
        <v/>
      </c>
      <c r="I16794" s="15">
        <f>IF($D16794=1,$C16794,-1)</f>
        <v/>
      </c>
    </row>
    <row r="16795">
      <c r="A16795" s="33" t="n">
        <v>45991.66666666666</v>
      </c>
      <c r="B16795" s="15">
        <f>WEEKDAY($A16795,2)</f>
        <v/>
      </c>
      <c r="C16795" s="15">
        <f>HOUR($A16795)</f>
        <v/>
      </c>
      <c r="D16795" s="15">
        <f>IF(AND($A16795&gt;=Instellingen!$B$6,$A16795&lt;Instellingen!$B$7),1,0)</f>
        <v/>
      </c>
      <c r="E16795" s="15">
        <f>COUNTIF(tData[BezoekStart],"&lt;"&amp;($A16795+1/24))-COUNTIF(tData[BezoekEind],"&lt;="&amp;$A16795)</f>
        <v/>
      </c>
      <c r="F16795" s="15">
        <f>COUNTIF(tData[BezoekLangStart],"&lt;"&amp;($A16795+1/24))-COUNTIF(tData[BezoekLangEind],"&lt;="&amp;$A16795)</f>
        <v/>
      </c>
      <c r="G16795" s="15">
        <f>IF($D16795=1,$B16795*100+$C16795,-1)</f>
        <v/>
      </c>
      <c r="H16795" s="15">
        <f>IF($D16795=1,$B16795,-1)</f>
        <v/>
      </c>
      <c r="I16795" s="15">
        <f>IF($D16795=1,$C16795,-1)</f>
        <v/>
      </c>
    </row>
    <row r="16796">
      <c r="A16796" s="33" t="n">
        <v>45991.70833333334</v>
      </c>
      <c r="B16796" s="15">
        <f>WEEKDAY($A16796,2)</f>
        <v/>
      </c>
      <c r="C16796" s="15">
        <f>HOUR($A16796)</f>
        <v/>
      </c>
      <c r="D16796" s="15">
        <f>IF(AND($A16796&gt;=Instellingen!$B$6,$A16796&lt;Instellingen!$B$7),1,0)</f>
        <v/>
      </c>
      <c r="E16796" s="15">
        <f>COUNTIF(tData[BezoekStart],"&lt;"&amp;($A16796+1/24))-COUNTIF(tData[BezoekEind],"&lt;="&amp;$A16796)</f>
        <v/>
      </c>
      <c r="F16796" s="15">
        <f>COUNTIF(tData[BezoekLangStart],"&lt;"&amp;($A16796+1/24))-COUNTIF(tData[BezoekLangEind],"&lt;="&amp;$A16796)</f>
        <v/>
      </c>
      <c r="G16796" s="15">
        <f>IF($D16796=1,$B16796*100+$C16796,-1)</f>
        <v/>
      </c>
      <c r="H16796" s="15">
        <f>IF($D16796=1,$B16796,-1)</f>
        <v/>
      </c>
      <c r="I16796" s="15">
        <f>IF($D16796=1,$C16796,-1)</f>
        <v/>
      </c>
    </row>
    <row r="16797">
      <c r="A16797" s="33" t="n">
        <v>45991.75</v>
      </c>
      <c r="B16797" s="15">
        <f>WEEKDAY($A16797,2)</f>
        <v/>
      </c>
      <c r="C16797" s="15">
        <f>HOUR($A16797)</f>
        <v/>
      </c>
      <c r="D16797" s="15">
        <f>IF(AND($A16797&gt;=Instellingen!$B$6,$A16797&lt;Instellingen!$B$7),1,0)</f>
        <v/>
      </c>
      <c r="E16797" s="15">
        <f>COUNTIF(tData[BezoekStart],"&lt;"&amp;($A16797+1/24))-COUNTIF(tData[BezoekEind],"&lt;="&amp;$A16797)</f>
        <v/>
      </c>
      <c r="F16797" s="15">
        <f>COUNTIF(tData[BezoekLangStart],"&lt;"&amp;($A16797+1/24))-COUNTIF(tData[BezoekLangEind],"&lt;="&amp;$A16797)</f>
        <v/>
      </c>
      <c r="G16797" s="15">
        <f>IF($D16797=1,$B16797*100+$C16797,-1)</f>
        <v/>
      </c>
      <c r="H16797" s="15">
        <f>IF($D16797=1,$B16797,-1)</f>
        <v/>
      </c>
      <c r="I16797" s="15">
        <f>IF($D16797=1,$C16797,-1)</f>
        <v/>
      </c>
    </row>
    <row r="16798">
      <c r="A16798" s="33" t="n">
        <v>45991.79166666666</v>
      </c>
      <c r="B16798" s="15">
        <f>WEEKDAY($A16798,2)</f>
        <v/>
      </c>
      <c r="C16798" s="15">
        <f>HOUR($A16798)</f>
        <v/>
      </c>
      <c r="D16798" s="15">
        <f>IF(AND($A16798&gt;=Instellingen!$B$6,$A16798&lt;Instellingen!$B$7),1,0)</f>
        <v/>
      </c>
      <c r="E16798" s="15">
        <f>COUNTIF(tData[BezoekStart],"&lt;"&amp;($A16798+1/24))-COUNTIF(tData[BezoekEind],"&lt;="&amp;$A16798)</f>
        <v/>
      </c>
      <c r="F16798" s="15">
        <f>COUNTIF(tData[BezoekLangStart],"&lt;"&amp;($A16798+1/24))-COUNTIF(tData[BezoekLangEind],"&lt;="&amp;$A16798)</f>
        <v/>
      </c>
      <c r="G16798" s="15">
        <f>IF($D16798=1,$B16798*100+$C16798,-1)</f>
        <v/>
      </c>
      <c r="H16798" s="15">
        <f>IF($D16798=1,$B16798,-1)</f>
        <v/>
      </c>
      <c r="I16798" s="15">
        <f>IF($D16798=1,$C16798,-1)</f>
        <v/>
      </c>
    </row>
    <row r="16799">
      <c r="A16799" s="33" t="n">
        <v>45991.83333333334</v>
      </c>
      <c r="B16799" s="15">
        <f>WEEKDAY($A16799,2)</f>
        <v/>
      </c>
      <c r="C16799" s="15">
        <f>HOUR($A16799)</f>
        <v/>
      </c>
      <c r="D16799" s="15">
        <f>IF(AND($A16799&gt;=Instellingen!$B$6,$A16799&lt;Instellingen!$B$7),1,0)</f>
        <v/>
      </c>
      <c r="E16799" s="15">
        <f>COUNTIF(tData[BezoekStart],"&lt;"&amp;($A16799+1/24))-COUNTIF(tData[BezoekEind],"&lt;="&amp;$A16799)</f>
        <v/>
      </c>
      <c r="F16799" s="15">
        <f>COUNTIF(tData[BezoekLangStart],"&lt;"&amp;($A16799+1/24))-COUNTIF(tData[BezoekLangEind],"&lt;="&amp;$A16799)</f>
        <v/>
      </c>
      <c r="G16799" s="15">
        <f>IF($D16799=1,$B16799*100+$C16799,-1)</f>
        <v/>
      </c>
      <c r="H16799" s="15">
        <f>IF($D16799=1,$B16799,-1)</f>
        <v/>
      </c>
      <c r="I16799" s="15">
        <f>IF($D16799=1,$C16799,-1)</f>
        <v/>
      </c>
    </row>
    <row r="16800">
      <c r="A16800" s="33" t="n">
        <v>45991.875</v>
      </c>
      <c r="B16800" s="15">
        <f>WEEKDAY($A16800,2)</f>
        <v/>
      </c>
      <c r="C16800" s="15">
        <f>HOUR($A16800)</f>
        <v/>
      </c>
      <c r="D16800" s="15">
        <f>IF(AND($A16800&gt;=Instellingen!$B$6,$A16800&lt;Instellingen!$B$7),1,0)</f>
        <v/>
      </c>
      <c r="E16800" s="15">
        <f>COUNTIF(tData[BezoekStart],"&lt;"&amp;($A16800+1/24))-COUNTIF(tData[BezoekEind],"&lt;="&amp;$A16800)</f>
        <v/>
      </c>
      <c r="F16800" s="15">
        <f>COUNTIF(tData[BezoekLangStart],"&lt;"&amp;($A16800+1/24))-COUNTIF(tData[BezoekLangEind],"&lt;="&amp;$A16800)</f>
        <v/>
      </c>
      <c r="G16800" s="15">
        <f>IF($D16800=1,$B16800*100+$C16800,-1)</f>
        <v/>
      </c>
      <c r="H16800" s="15">
        <f>IF($D16800=1,$B16800,-1)</f>
        <v/>
      </c>
      <c r="I16800" s="15">
        <f>IF($D16800=1,$C16800,-1)</f>
        <v/>
      </c>
    </row>
    <row r="16801">
      <c r="A16801" s="33" t="n">
        <v>45991.91666666666</v>
      </c>
      <c r="B16801" s="15">
        <f>WEEKDAY($A16801,2)</f>
        <v/>
      </c>
      <c r="C16801" s="15">
        <f>HOUR($A16801)</f>
        <v/>
      </c>
      <c r="D16801" s="15">
        <f>IF(AND($A16801&gt;=Instellingen!$B$6,$A16801&lt;Instellingen!$B$7),1,0)</f>
        <v/>
      </c>
      <c r="E16801" s="15">
        <f>COUNTIF(tData[BezoekStart],"&lt;"&amp;($A16801+1/24))-COUNTIF(tData[BezoekEind],"&lt;="&amp;$A16801)</f>
        <v/>
      </c>
      <c r="F16801" s="15">
        <f>COUNTIF(tData[BezoekLangStart],"&lt;"&amp;($A16801+1/24))-COUNTIF(tData[BezoekLangEind],"&lt;="&amp;$A16801)</f>
        <v/>
      </c>
      <c r="G16801" s="15">
        <f>IF($D16801=1,$B16801*100+$C16801,-1)</f>
        <v/>
      </c>
      <c r="H16801" s="15">
        <f>IF($D16801=1,$B16801,-1)</f>
        <v/>
      </c>
      <c r="I16801" s="15">
        <f>IF($D16801=1,$C16801,-1)</f>
        <v/>
      </c>
    </row>
    <row r="16802">
      <c r="A16802" s="33" t="n">
        <v>45991.95833333334</v>
      </c>
      <c r="B16802" s="15">
        <f>WEEKDAY($A16802,2)</f>
        <v/>
      </c>
      <c r="C16802" s="15">
        <f>HOUR($A16802)</f>
        <v/>
      </c>
      <c r="D16802" s="15">
        <f>IF(AND($A16802&gt;=Instellingen!$B$6,$A16802&lt;Instellingen!$B$7),1,0)</f>
        <v/>
      </c>
      <c r="E16802" s="15">
        <f>COUNTIF(tData[BezoekStart],"&lt;"&amp;($A16802+1/24))-COUNTIF(tData[BezoekEind],"&lt;="&amp;$A16802)</f>
        <v/>
      </c>
      <c r="F16802" s="15">
        <f>COUNTIF(tData[BezoekLangStart],"&lt;"&amp;($A16802+1/24))-COUNTIF(tData[BezoekLangEind],"&lt;="&amp;$A16802)</f>
        <v/>
      </c>
      <c r="G16802" s="15">
        <f>IF($D16802=1,$B16802*100+$C16802,-1)</f>
        <v/>
      </c>
      <c r="H16802" s="15">
        <f>IF($D16802=1,$B16802,-1)</f>
        <v/>
      </c>
      <c r="I16802" s="15">
        <f>IF($D16802=1,$C16802,-1)</f>
        <v/>
      </c>
    </row>
    <row r="16803">
      <c r="A16803" s="33" t="n">
        <v>45992</v>
      </c>
      <c r="B16803" s="15">
        <f>WEEKDAY($A16803,2)</f>
        <v/>
      </c>
      <c r="C16803" s="15">
        <f>HOUR($A16803)</f>
        <v/>
      </c>
      <c r="D16803" s="15">
        <f>IF(AND($A16803&gt;=Instellingen!$B$6,$A16803&lt;Instellingen!$B$7),1,0)</f>
        <v/>
      </c>
      <c r="E16803" s="15">
        <f>COUNTIF(tData[BezoekStart],"&lt;"&amp;($A16803+1/24))-COUNTIF(tData[BezoekEind],"&lt;="&amp;$A16803)</f>
        <v/>
      </c>
      <c r="F16803" s="15">
        <f>COUNTIF(tData[BezoekLangStart],"&lt;"&amp;($A16803+1/24))-COUNTIF(tData[BezoekLangEind],"&lt;="&amp;$A16803)</f>
        <v/>
      </c>
      <c r="G16803" s="15">
        <f>IF($D16803=1,$B16803*100+$C16803,-1)</f>
        <v/>
      </c>
      <c r="H16803" s="15">
        <f>IF($D16803=1,$B16803,-1)</f>
        <v/>
      </c>
      <c r="I16803" s="15">
        <f>IF($D16803=1,$C16803,-1)</f>
        <v/>
      </c>
    </row>
    <row r="16804">
      <c r="A16804" s="33" t="n">
        <v>45992.04166666666</v>
      </c>
      <c r="B16804" s="15">
        <f>WEEKDAY($A16804,2)</f>
        <v/>
      </c>
      <c r="C16804" s="15">
        <f>HOUR($A16804)</f>
        <v/>
      </c>
      <c r="D16804" s="15">
        <f>IF(AND($A16804&gt;=Instellingen!$B$6,$A16804&lt;Instellingen!$B$7),1,0)</f>
        <v/>
      </c>
      <c r="E16804" s="15">
        <f>COUNTIF(tData[BezoekStart],"&lt;"&amp;($A16804+1/24))-COUNTIF(tData[BezoekEind],"&lt;="&amp;$A16804)</f>
        <v/>
      </c>
      <c r="F16804" s="15">
        <f>COUNTIF(tData[BezoekLangStart],"&lt;"&amp;($A16804+1/24))-COUNTIF(tData[BezoekLangEind],"&lt;="&amp;$A16804)</f>
        <v/>
      </c>
      <c r="G16804" s="15">
        <f>IF($D16804=1,$B16804*100+$C16804,-1)</f>
        <v/>
      </c>
      <c r="H16804" s="15">
        <f>IF($D16804=1,$B16804,-1)</f>
        <v/>
      </c>
      <c r="I16804" s="15">
        <f>IF($D16804=1,$C16804,-1)</f>
        <v/>
      </c>
    </row>
    <row r="16805">
      <c r="A16805" s="33" t="n">
        <v>45992.08333333334</v>
      </c>
      <c r="B16805" s="15">
        <f>WEEKDAY($A16805,2)</f>
        <v/>
      </c>
      <c r="C16805" s="15">
        <f>HOUR($A16805)</f>
        <v/>
      </c>
      <c r="D16805" s="15">
        <f>IF(AND($A16805&gt;=Instellingen!$B$6,$A16805&lt;Instellingen!$B$7),1,0)</f>
        <v/>
      </c>
      <c r="E16805" s="15">
        <f>COUNTIF(tData[BezoekStart],"&lt;"&amp;($A16805+1/24))-COUNTIF(tData[BezoekEind],"&lt;="&amp;$A16805)</f>
        <v/>
      </c>
      <c r="F16805" s="15">
        <f>COUNTIF(tData[BezoekLangStart],"&lt;"&amp;($A16805+1/24))-COUNTIF(tData[BezoekLangEind],"&lt;="&amp;$A16805)</f>
        <v/>
      </c>
      <c r="G16805" s="15">
        <f>IF($D16805=1,$B16805*100+$C16805,-1)</f>
        <v/>
      </c>
      <c r="H16805" s="15">
        <f>IF($D16805=1,$B16805,-1)</f>
        <v/>
      </c>
      <c r="I16805" s="15">
        <f>IF($D16805=1,$C16805,-1)</f>
        <v/>
      </c>
    </row>
    <row r="16806">
      <c r="A16806" s="33" t="n">
        <v>45992.125</v>
      </c>
      <c r="B16806" s="15">
        <f>WEEKDAY($A16806,2)</f>
        <v/>
      </c>
      <c r="C16806" s="15">
        <f>HOUR($A16806)</f>
        <v/>
      </c>
      <c r="D16806" s="15">
        <f>IF(AND($A16806&gt;=Instellingen!$B$6,$A16806&lt;Instellingen!$B$7),1,0)</f>
        <v/>
      </c>
      <c r="E16806" s="15">
        <f>COUNTIF(tData[BezoekStart],"&lt;"&amp;($A16806+1/24))-COUNTIF(tData[BezoekEind],"&lt;="&amp;$A16806)</f>
        <v/>
      </c>
      <c r="F16806" s="15">
        <f>COUNTIF(tData[BezoekLangStart],"&lt;"&amp;($A16806+1/24))-COUNTIF(tData[BezoekLangEind],"&lt;="&amp;$A16806)</f>
        <v/>
      </c>
      <c r="G16806" s="15">
        <f>IF($D16806=1,$B16806*100+$C16806,-1)</f>
        <v/>
      </c>
      <c r="H16806" s="15">
        <f>IF($D16806=1,$B16806,-1)</f>
        <v/>
      </c>
      <c r="I16806" s="15">
        <f>IF($D16806=1,$C16806,-1)</f>
        <v/>
      </c>
    </row>
    <row r="16807">
      <c r="A16807" s="33" t="n">
        <v>45992.16666666666</v>
      </c>
      <c r="B16807" s="15">
        <f>WEEKDAY($A16807,2)</f>
        <v/>
      </c>
      <c r="C16807" s="15">
        <f>HOUR($A16807)</f>
        <v/>
      </c>
      <c r="D16807" s="15">
        <f>IF(AND($A16807&gt;=Instellingen!$B$6,$A16807&lt;Instellingen!$B$7),1,0)</f>
        <v/>
      </c>
      <c r="E16807" s="15">
        <f>COUNTIF(tData[BezoekStart],"&lt;"&amp;($A16807+1/24))-COUNTIF(tData[BezoekEind],"&lt;="&amp;$A16807)</f>
        <v/>
      </c>
      <c r="F16807" s="15">
        <f>COUNTIF(tData[BezoekLangStart],"&lt;"&amp;($A16807+1/24))-COUNTIF(tData[BezoekLangEind],"&lt;="&amp;$A16807)</f>
        <v/>
      </c>
      <c r="G16807" s="15">
        <f>IF($D16807=1,$B16807*100+$C16807,-1)</f>
        <v/>
      </c>
      <c r="H16807" s="15">
        <f>IF($D16807=1,$B16807,-1)</f>
        <v/>
      </c>
      <c r="I16807" s="15">
        <f>IF($D16807=1,$C16807,-1)</f>
        <v/>
      </c>
    </row>
    <row r="16808">
      <c r="A16808" s="33" t="n">
        <v>45992.20833333334</v>
      </c>
      <c r="B16808" s="15">
        <f>WEEKDAY($A16808,2)</f>
        <v/>
      </c>
      <c r="C16808" s="15">
        <f>HOUR($A16808)</f>
        <v/>
      </c>
      <c r="D16808" s="15">
        <f>IF(AND($A16808&gt;=Instellingen!$B$6,$A16808&lt;Instellingen!$B$7),1,0)</f>
        <v/>
      </c>
      <c r="E16808" s="15">
        <f>COUNTIF(tData[BezoekStart],"&lt;"&amp;($A16808+1/24))-COUNTIF(tData[BezoekEind],"&lt;="&amp;$A16808)</f>
        <v/>
      </c>
      <c r="F16808" s="15">
        <f>COUNTIF(tData[BezoekLangStart],"&lt;"&amp;($A16808+1/24))-COUNTIF(tData[BezoekLangEind],"&lt;="&amp;$A16808)</f>
        <v/>
      </c>
      <c r="G16808" s="15">
        <f>IF($D16808=1,$B16808*100+$C16808,-1)</f>
        <v/>
      </c>
      <c r="H16808" s="15">
        <f>IF($D16808=1,$B16808,-1)</f>
        <v/>
      </c>
      <c r="I16808" s="15">
        <f>IF($D16808=1,$C16808,-1)</f>
        <v/>
      </c>
    </row>
    <row r="16809">
      <c r="A16809" s="33" t="n">
        <v>45992.25</v>
      </c>
      <c r="B16809" s="15">
        <f>WEEKDAY($A16809,2)</f>
        <v/>
      </c>
      <c r="C16809" s="15">
        <f>HOUR($A16809)</f>
        <v/>
      </c>
      <c r="D16809" s="15">
        <f>IF(AND($A16809&gt;=Instellingen!$B$6,$A16809&lt;Instellingen!$B$7),1,0)</f>
        <v/>
      </c>
      <c r="E16809" s="15">
        <f>COUNTIF(tData[BezoekStart],"&lt;"&amp;($A16809+1/24))-COUNTIF(tData[BezoekEind],"&lt;="&amp;$A16809)</f>
        <v/>
      </c>
      <c r="F16809" s="15">
        <f>COUNTIF(tData[BezoekLangStart],"&lt;"&amp;($A16809+1/24))-COUNTIF(tData[BezoekLangEind],"&lt;="&amp;$A16809)</f>
        <v/>
      </c>
      <c r="G16809" s="15">
        <f>IF($D16809=1,$B16809*100+$C16809,-1)</f>
        <v/>
      </c>
      <c r="H16809" s="15">
        <f>IF($D16809=1,$B16809,-1)</f>
        <v/>
      </c>
      <c r="I16809" s="15">
        <f>IF($D16809=1,$C16809,-1)</f>
        <v/>
      </c>
    </row>
    <row r="16810">
      <c r="A16810" s="33" t="n">
        <v>45992.29166666666</v>
      </c>
      <c r="B16810" s="15">
        <f>WEEKDAY($A16810,2)</f>
        <v/>
      </c>
      <c r="C16810" s="15">
        <f>HOUR($A16810)</f>
        <v/>
      </c>
      <c r="D16810" s="15">
        <f>IF(AND($A16810&gt;=Instellingen!$B$6,$A16810&lt;Instellingen!$B$7),1,0)</f>
        <v/>
      </c>
      <c r="E16810" s="15">
        <f>COUNTIF(tData[BezoekStart],"&lt;"&amp;($A16810+1/24))-COUNTIF(tData[BezoekEind],"&lt;="&amp;$A16810)</f>
        <v/>
      </c>
      <c r="F16810" s="15">
        <f>COUNTIF(tData[BezoekLangStart],"&lt;"&amp;($A16810+1/24))-COUNTIF(tData[BezoekLangEind],"&lt;="&amp;$A16810)</f>
        <v/>
      </c>
      <c r="G16810" s="15">
        <f>IF($D16810=1,$B16810*100+$C16810,-1)</f>
        <v/>
      </c>
      <c r="H16810" s="15">
        <f>IF($D16810=1,$B16810,-1)</f>
        <v/>
      </c>
      <c r="I16810" s="15">
        <f>IF($D16810=1,$C16810,-1)</f>
        <v/>
      </c>
    </row>
    <row r="16811">
      <c r="A16811" s="33" t="n">
        <v>45992.33333333334</v>
      </c>
      <c r="B16811" s="15">
        <f>WEEKDAY($A16811,2)</f>
        <v/>
      </c>
      <c r="C16811" s="15">
        <f>HOUR($A16811)</f>
        <v/>
      </c>
      <c r="D16811" s="15">
        <f>IF(AND($A16811&gt;=Instellingen!$B$6,$A16811&lt;Instellingen!$B$7),1,0)</f>
        <v/>
      </c>
      <c r="E16811" s="15">
        <f>COUNTIF(tData[BezoekStart],"&lt;"&amp;($A16811+1/24))-COUNTIF(tData[BezoekEind],"&lt;="&amp;$A16811)</f>
        <v/>
      </c>
      <c r="F16811" s="15">
        <f>COUNTIF(tData[BezoekLangStart],"&lt;"&amp;($A16811+1/24))-COUNTIF(tData[BezoekLangEind],"&lt;="&amp;$A16811)</f>
        <v/>
      </c>
      <c r="G16811" s="15">
        <f>IF($D16811=1,$B16811*100+$C16811,-1)</f>
        <v/>
      </c>
      <c r="H16811" s="15">
        <f>IF($D16811=1,$B16811,-1)</f>
        <v/>
      </c>
      <c r="I16811" s="15">
        <f>IF($D16811=1,$C16811,-1)</f>
        <v/>
      </c>
    </row>
    <row r="16812">
      <c r="A16812" s="33" t="n">
        <v>45992.375</v>
      </c>
      <c r="B16812" s="15">
        <f>WEEKDAY($A16812,2)</f>
        <v/>
      </c>
      <c r="C16812" s="15">
        <f>HOUR($A16812)</f>
        <v/>
      </c>
      <c r="D16812" s="15">
        <f>IF(AND($A16812&gt;=Instellingen!$B$6,$A16812&lt;Instellingen!$B$7),1,0)</f>
        <v/>
      </c>
      <c r="E16812" s="15">
        <f>COUNTIF(tData[BezoekStart],"&lt;"&amp;($A16812+1/24))-COUNTIF(tData[BezoekEind],"&lt;="&amp;$A16812)</f>
        <v/>
      </c>
      <c r="F16812" s="15">
        <f>COUNTIF(tData[BezoekLangStart],"&lt;"&amp;($A16812+1/24))-COUNTIF(tData[BezoekLangEind],"&lt;="&amp;$A16812)</f>
        <v/>
      </c>
      <c r="G16812" s="15">
        <f>IF($D16812=1,$B16812*100+$C16812,-1)</f>
        <v/>
      </c>
      <c r="H16812" s="15">
        <f>IF($D16812=1,$B16812,-1)</f>
        <v/>
      </c>
      <c r="I16812" s="15">
        <f>IF($D16812=1,$C16812,-1)</f>
        <v/>
      </c>
    </row>
    <row r="16813">
      <c r="A16813" s="33" t="n">
        <v>45992.41666666666</v>
      </c>
      <c r="B16813" s="15">
        <f>WEEKDAY($A16813,2)</f>
        <v/>
      </c>
      <c r="C16813" s="15">
        <f>HOUR($A16813)</f>
        <v/>
      </c>
      <c r="D16813" s="15">
        <f>IF(AND($A16813&gt;=Instellingen!$B$6,$A16813&lt;Instellingen!$B$7),1,0)</f>
        <v/>
      </c>
      <c r="E16813" s="15">
        <f>COUNTIF(tData[BezoekStart],"&lt;"&amp;($A16813+1/24))-COUNTIF(tData[BezoekEind],"&lt;="&amp;$A16813)</f>
        <v/>
      </c>
      <c r="F16813" s="15">
        <f>COUNTIF(tData[BezoekLangStart],"&lt;"&amp;($A16813+1/24))-COUNTIF(tData[BezoekLangEind],"&lt;="&amp;$A16813)</f>
        <v/>
      </c>
      <c r="G16813" s="15">
        <f>IF($D16813=1,$B16813*100+$C16813,-1)</f>
        <v/>
      </c>
      <c r="H16813" s="15">
        <f>IF($D16813=1,$B16813,-1)</f>
        <v/>
      </c>
      <c r="I16813" s="15">
        <f>IF($D16813=1,$C16813,-1)</f>
        <v/>
      </c>
    </row>
    <row r="16814">
      <c r="A16814" s="33" t="n">
        <v>45992.45833333334</v>
      </c>
      <c r="B16814" s="15">
        <f>WEEKDAY($A16814,2)</f>
        <v/>
      </c>
      <c r="C16814" s="15">
        <f>HOUR($A16814)</f>
        <v/>
      </c>
      <c r="D16814" s="15">
        <f>IF(AND($A16814&gt;=Instellingen!$B$6,$A16814&lt;Instellingen!$B$7),1,0)</f>
        <v/>
      </c>
      <c r="E16814" s="15">
        <f>COUNTIF(tData[BezoekStart],"&lt;"&amp;($A16814+1/24))-COUNTIF(tData[BezoekEind],"&lt;="&amp;$A16814)</f>
        <v/>
      </c>
      <c r="F16814" s="15">
        <f>COUNTIF(tData[BezoekLangStart],"&lt;"&amp;($A16814+1/24))-COUNTIF(tData[BezoekLangEind],"&lt;="&amp;$A16814)</f>
        <v/>
      </c>
      <c r="G16814" s="15">
        <f>IF($D16814=1,$B16814*100+$C16814,-1)</f>
        <v/>
      </c>
      <c r="H16814" s="15">
        <f>IF($D16814=1,$B16814,-1)</f>
        <v/>
      </c>
      <c r="I16814" s="15">
        <f>IF($D16814=1,$C16814,-1)</f>
        <v/>
      </c>
    </row>
    <row r="16815">
      <c r="A16815" s="33" t="n">
        <v>45992.5</v>
      </c>
      <c r="B16815" s="15">
        <f>WEEKDAY($A16815,2)</f>
        <v/>
      </c>
      <c r="C16815" s="15">
        <f>HOUR($A16815)</f>
        <v/>
      </c>
      <c r="D16815" s="15">
        <f>IF(AND($A16815&gt;=Instellingen!$B$6,$A16815&lt;Instellingen!$B$7),1,0)</f>
        <v/>
      </c>
      <c r="E16815" s="15">
        <f>COUNTIF(tData[BezoekStart],"&lt;"&amp;($A16815+1/24))-COUNTIF(tData[BezoekEind],"&lt;="&amp;$A16815)</f>
        <v/>
      </c>
      <c r="F16815" s="15">
        <f>COUNTIF(tData[BezoekLangStart],"&lt;"&amp;($A16815+1/24))-COUNTIF(tData[BezoekLangEind],"&lt;="&amp;$A16815)</f>
        <v/>
      </c>
      <c r="G16815" s="15">
        <f>IF($D16815=1,$B16815*100+$C16815,-1)</f>
        <v/>
      </c>
      <c r="H16815" s="15">
        <f>IF($D16815=1,$B16815,-1)</f>
        <v/>
      </c>
      <c r="I16815" s="15">
        <f>IF($D16815=1,$C16815,-1)</f>
        <v/>
      </c>
    </row>
    <row r="16816">
      <c r="A16816" s="33" t="n">
        <v>45992.54166666666</v>
      </c>
      <c r="B16816" s="15">
        <f>WEEKDAY($A16816,2)</f>
        <v/>
      </c>
      <c r="C16816" s="15">
        <f>HOUR($A16816)</f>
        <v/>
      </c>
      <c r="D16816" s="15">
        <f>IF(AND($A16816&gt;=Instellingen!$B$6,$A16816&lt;Instellingen!$B$7),1,0)</f>
        <v/>
      </c>
      <c r="E16816" s="15">
        <f>COUNTIF(tData[BezoekStart],"&lt;"&amp;($A16816+1/24))-COUNTIF(tData[BezoekEind],"&lt;="&amp;$A16816)</f>
        <v/>
      </c>
      <c r="F16816" s="15">
        <f>COUNTIF(tData[BezoekLangStart],"&lt;"&amp;($A16816+1/24))-COUNTIF(tData[BezoekLangEind],"&lt;="&amp;$A16816)</f>
        <v/>
      </c>
      <c r="G16816" s="15">
        <f>IF($D16816=1,$B16816*100+$C16816,-1)</f>
        <v/>
      </c>
      <c r="H16816" s="15">
        <f>IF($D16816=1,$B16816,-1)</f>
        <v/>
      </c>
      <c r="I16816" s="15">
        <f>IF($D16816=1,$C16816,-1)</f>
        <v/>
      </c>
    </row>
    <row r="16817">
      <c r="A16817" s="33" t="n">
        <v>45992.58333333334</v>
      </c>
      <c r="B16817" s="15">
        <f>WEEKDAY($A16817,2)</f>
        <v/>
      </c>
      <c r="C16817" s="15">
        <f>HOUR($A16817)</f>
        <v/>
      </c>
      <c r="D16817" s="15">
        <f>IF(AND($A16817&gt;=Instellingen!$B$6,$A16817&lt;Instellingen!$B$7),1,0)</f>
        <v/>
      </c>
      <c r="E16817" s="15">
        <f>COUNTIF(tData[BezoekStart],"&lt;"&amp;($A16817+1/24))-COUNTIF(tData[BezoekEind],"&lt;="&amp;$A16817)</f>
        <v/>
      </c>
      <c r="F16817" s="15">
        <f>COUNTIF(tData[BezoekLangStart],"&lt;"&amp;($A16817+1/24))-COUNTIF(tData[BezoekLangEind],"&lt;="&amp;$A16817)</f>
        <v/>
      </c>
      <c r="G16817" s="15">
        <f>IF($D16817=1,$B16817*100+$C16817,-1)</f>
        <v/>
      </c>
      <c r="H16817" s="15">
        <f>IF($D16817=1,$B16817,-1)</f>
        <v/>
      </c>
      <c r="I16817" s="15">
        <f>IF($D16817=1,$C16817,-1)</f>
        <v/>
      </c>
    </row>
    <row r="16818">
      <c r="A16818" s="33" t="n">
        <v>45992.625</v>
      </c>
      <c r="B16818" s="15">
        <f>WEEKDAY($A16818,2)</f>
        <v/>
      </c>
      <c r="C16818" s="15">
        <f>HOUR($A16818)</f>
        <v/>
      </c>
      <c r="D16818" s="15">
        <f>IF(AND($A16818&gt;=Instellingen!$B$6,$A16818&lt;Instellingen!$B$7),1,0)</f>
        <v/>
      </c>
      <c r="E16818" s="15">
        <f>COUNTIF(tData[BezoekStart],"&lt;"&amp;($A16818+1/24))-COUNTIF(tData[BezoekEind],"&lt;="&amp;$A16818)</f>
        <v/>
      </c>
      <c r="F16818" s="15">
        <f>COUNTIF(tData[BezoekLangStart],"&lt;"&amp;($A16818+1/24))-COUNTIF(tData[BezoekLangEind],"&lt;="&amp;$A16818)</f>
        <v/>
      </c>
      <c r="G16818" s="15">
        <f>IF($D16818=1,$B16818*100+$C16818,-1)</f>
        <v/>
      </c>
      <c r="H16818" s="15">
        <f>IF($D16818=1,$B16818,-1)</f>
        <v/>
      </c>
      <c r="I16818" s="15">
        <f>IF($D16818=1,$C16818,-1)</f>
        <v/>
      </c>
    </row>
    <row r="16819">
      <c r="A16819" s="33" t="n">
        <v>45992.66666666666</v>
      </c>
      <c r="B16819" s="15">
        <f>WEEKDAY($A16819,2)</f>
        <v/>
      </c>
      <c r="C16819" s="15">
        <f>HOUR($A16819)</f>
        <v/>
      </c>
      <c r="D16819" s="15">
        <f>IF(AND($A16819&gt;=Instellingen!$B$6,$A16819&lt;Instellingen!$B$7),1,0)</f>
        <v/>
      </c>
      <c r="E16819" s="15">
        <f>COUNTIF(tData[BezoekStart],"&lt;"&amp;($A16819+1/24))-COUNTIF(tData[BezoekEind],"&lt;="&amp;$A16819)</f>
        <v/>
      </c>
      <c r="F16819" s="15">
        <f>COUNTIF(tData[BezoekLangStart],"&lt;"&amp;($A16819+1/24))-COUNTIF(tData[BezoekLangEind],"&lt;="&amp;$A16819)</f>
        <v/>
      </c>
      <c r="G16819" s="15">
        <f>IF($D16819=1,$B16819*100+$C16819,-1)</f>
        <v/>
      </c>
      <c r="H16819" s="15">
        <f>IF($D16819=1,$B16819,-1)</f>
        <v/>
      </c>
      <c r="I16819" s="15">
        <f>IF($D16819=1,$C16819,-1)</f>
        <v/>
      </c>
    </row>
    <row r="16820">
      <c r="A16820" s="33" t="n">
        <v>45992.70833333334</v>
      </c>
      <c r="B16820" s="15">
        <f>WEEKDAY($A16820,2)</f>
        <v/>
      </c>
      <c r="C16820" s="15">
        <f>HOUR($A16820)</f>
        <v/>
      </c>
      <c r="D16820" s="15">
        <f>IF(AND($A16820&gt;=Instellingen!$B$6,$A16820&lt;Instellingen!$B$7),1,0)</f>
        <v/>
      </c>
      <c r="E16820" s="15">
        <f>COUNTIF(tData[BezoekStart],"&lt;"&amp;($A16820+1/24))-COUNTIF(tData[BezoekEind],"&lt;="&amp;$A16820)</f>
        <v/>
      </c>
      <c r="F16820" s="15">
        <f>COUNTIF(tData[BezoekLangStart],"&lt;"&amp;($A16820+1/24))-COUNTIF(tData[BezoekLangEind],"&lt;="&amp;$A16820)</f>
        <v/>
      </c>
      <c r="G16820" s="15">
        <f>IF($D16820=1,$B16820*100+$C16820,-1)</f>
        <v/>
      </c>
      <c r="H16820" s="15">
        <f>IF($D16820=1,$B16820,-1)</f>
        <v/>
      </c>
      <c r="I16820" s="15">
        <f>IF($D16820=1,$C16820,-1)</f>
        <v/>
      </c>
    </row>
    <row r="16821">
      <c r="A16821" s="33" t="n">
        <v>45992.75</v>
      </c>
      <c r="B16821" s="15">
        <f>WEEKDAY($A16821,2)</f>
        <v/>
      </c>
      <c r="C16821" s="15">
        <f>HOUR($A16821)</f>
        <v/>
      </c>
      <c r="D16821" s="15">
        <f>IF(AND($A16821&gt;=Instellingen!$B$6,$A16821&lt;Instellingen!$B$7),1,0)</f>
        <v/>
      </c>
      <c r="E16821" s="15">
        <f>COUNTIF(tData[BezoekStart],"&lt;"&amp;($A16821+1/24))-COUNTIF(tData[BezoekEind],"&lt;="&amp;$A16821)</f>
        <v/>
      </c>
      <c r="F16821" s="15">
        <f>COUNTIF(tData[BezoekLangStart],"&lt;"&amp;($A16821+1/24))-COUNTIF(tData[BezoekLangEind],"&lt;="&amp;$A16821)</f>
        <v/>
      </c>
      <c r="G16821" s="15">
        <f>IF($D16821=1,$B16821*100+$C16821,-1)</f>
        <v/>
      </c>
      <c r="H16821" s="15">
        <f>IF($D16821=1,$B16821,-1)</f>
        <v/>
      </c>
      <c r="I16821" s="15">
        <f>IF($D16821=1,$C16821,-1)</f>
        <v/>
      </c>
    </row>
    <row r="16822">
      <c r="A16822" s="33" t="n">
        <v>45992.79166666666</v>
      </c>
      <c r="B16822" s="15">
        <f>WEEKDAY($A16822,2)</f>
        <v/>
      </c>
      <c r="C16822" s="15">
        <f>HOUR($A16822)</f>
        <v/>
      </c>
      <c r="D16822" s="15">
        <f>IF(AND($A16822&gt;=Instellingen!$B$6,$A16822&lt;Instellingen!$B$7),1,0)</f>
        <v/>
      </c>
      <c r="E16822" s="15">
        <f>COUNTIF(tData[BezoekStart],"&lt;"&amp;($A16822+1/24))-COUNTIF(tData[BezoekEind],"&lt;="&amp;$A16822)</f>
        <v/>
      </c>
      <c r="F16822" s="15">
        <f>COUNTIF(tData[BezoekLangStart],"&lt;"&amp;($A16822+1/24))-COUNTIF(tData[BezoekLangEind],"&lt;="&amp;$A16822)</f>
        <v/>
      </c>
      <c r="G16822" s="15">
        <f>IF($D16822=1,$B16822*100+$C16822,-1)</f>
        <v/>
      </c>
      <c r="H16822" s="15">
        <f>IF($D16822=1,$B16822,-1)</f>
        <v/>
      </c>
      <c r="I16822" s="15">
        <f>IF($D16822=1,$C16822,-1)</f>
        <v/>
      </c>
    </row>
    <row r="16823">
      <c r="A16823" s="33" t="n">
        <v>45992.83333333334</v>
      </c>
      <c r="B16823" s="15">
        <f>WEEKDAY($A16823,2)</f>
        <v/>
      </c>
      <c r="C16823" s="15">
        <f>HOUR($A16823)</f>
        <v/>
      </c>
      <c r="D16823" s="15">
        <f>IF(AND($A16823&gt;=Instellingen!$B$6,$A16823&lt;Instellingen!$B$7),1,0)</f>
        <v/>
      </c>
      <c r="E16823" s="15">
        <f>COUNTIF(tData[BezoekStart],"&lt;"&amp;($A16823+1/24))-COUNTIF(tData[BezoekEind],"&lt;="&amp;$A16823)</f>
        <v/>
      </c>
      <c r="F16823" s="15">
        <f>COUNTIF(tData[BezoekLangStart],"&lt;"&amp;($A16823+1/24))-COUNTIF(tData[BezoekLangEind],"&lt;="&amp;$A16823)</f>
        <v/>
      </c>
      <c r="G16823" s="15">
        <f>IF($D16823=1,$B16823*100+$C16823,-1)</f>
        <v/>
      </c>
      <c r="H16823" s="15">
        <f>IF($D16823=1,$B16823,-1)</f>
        <v/>
      </c>
      <c r="I16823" s="15">
        <f>IF($D16823=1,$C16823,-1)</f>
        <v/>
      </c>
    </row>
    <row r="16824">
      <c r="A16824" s="33" t="n">
        <v>45992.875</v>
      </c>
      <c r="B16824" s="15">
        <f>WEEKDAY($A16824,2)</f>
        <v/>
      </c>
      <c r="C16824" s="15">
        <f>HOUR($A16824)</f>
        <v/>
      </c>
      <c r="D16824" s="15">
        <f>IF(AND($A16824&gt;=Instellingen!$B$6,$A16824&lt;Instellingen!$B$7),1,0)</f>
        <v/>
      </c>
      <c r="E16824" s="15">
        <f>COUNTIF(tData[BezoekStart],"&lt;"&amp;($A16824+1/24))-COUNTIF(tData[BezoekEind],"&lt;="&amp;$A16824)</f>
        <v/>
      </c>
      <c r="F16824" s="15">
        <f>COUNTIF(tData[BezoekLangStart],"&lt;"&amp;($A16824+1/24))-COUNTIF(tData[BezoekLangEind],"&lt;="&amp;$A16824)</f>
        <v/>
      </c>
      <c r="G16824" s="15">
        <f>IF($D16824=1,$B16824*100+$C16824,-1)</f>
        <v/>
      </c>
      <c r="H16824" s="15">
        <f>IF($D16824=1,$B16824,-1)</f>
        <v/>
      </c>
      <c r="I16824" s="15">
        <f>IF($D16824=1,$C16824,-1)</f>
        <v/>
      </c>
    </row>
    <row r="16825">
      <c r="A16825" s="33" t="n">
        <v>45992.91666666666</v>
      </c>
      <c r="B16825" s="15">
        <f>WEEKDAY($A16825,2)</f>
        <v/>
      </c>
      <c r="C16825" s="15">
        <f>HOUR($A16825)</f>
        <v/>
      </c>
      <c r="D16825" s="15">
        <f>IF(AND($A16825&gt;=Instellingen!$B$6,$A16825&lt;Instellingen!$B$7),1,0)</f>
        <v/>
      </c>
      <c r="E16825" s="15">
        <f>COUNTIF(tData[BezoekStart],"&lt;"&amp;($A16825+1/24))-COUNTIF(tData[BezoekEind],"&lt;="&amp;$A16825)</f>
        <v/>
      </c>
      <c r="F16825" s="15">
        <f>COUNTIF(tData[BezoekLangStart],"&lt;"&amp;($A16825+1/24))-COUNTIF(tData[BezoekLangEind],"&lt;="&amp;$A16825)</f>
        <v/>
      </c>
      <c r="G16825" s="15">
        <f>IF($D16825=1,$B16825*100+$C16825,-1)</f>
        <v/>
      </c>
      <c r="H16825" s="15">
        <f>IF($D16825=1,$B16825,-1)</f>
        <v/>
      </c>
      <c r="I16825" s="15">
        <f>IF($D16825=1,$C16825,-1)</f>
        <v/>
      </c>
    </row>
    <row r="16826">
      <c r="A16826" s="33" t="n">
        <v>45992.95833333334</v>
      </c>
      <c r="B16826" s="15">
        <f>WEEKDAY($A16826,2)</f>
        <v/>
      </c>
      <c r="C16826" s="15">
        <f>HOUR($A16826)</f>
        <v/>
      </c>
      <c r="D16826" s="15">
        <f>IF(AND($A16826&gt;=Instellingen!$B$6,$A16826&lt;Instellingen!$B$7),1,0)</f>
        <v/>
      </c>
      <c r="E16826" s="15">
        <f>COUNTIF(tData[BezoekStart],"&lt;"&amp;($A16826+1/24))-COUNTIF(tData[BezoekEind],"&lt;="&amp;$A16826)</f>
        <v/>
      </c>
      <c r="F16826" s="15">
        <f>COUNTIF(tData[BezoekLangStart],"&lt;"&amp;($A16826+1/24))-COUNTIF(tData[BezoekLangEind],"&lt;="&amp;$A16826)</f>
        <v/>
      </c>
      <c r="G16826" s="15">
        <f>IF($D16826=1,$B16826*100+$C16826,-1)</f>
        <v/>
      </c>
      <c r="H16826" s="15">
        <f>IF($D16826=1,$B16826,-1)</f>
        <v/>
      </c>
      <c r="I16826" s="15">
        <f>IF($D16826=1,$C16826,-1)</f>
        <v/>
      </c>
    </row>
    <row r="16827">
      <c r="A16827" s="33" t="n">
        <v>45993</v>
      </c>
      <c r="B16827" s="15">
        <f>WEEKDAY($A16827,2)</f>
        <v/>
      </c>
      <c r="C16827" s="15">
        <f>HOUR($A16827)</f>
        <v/>
      </c>
      <c r="D16827" s="15">
        <f>IF(AND($A16827&gt;=Instellingen!$B$6,$A16827&lt;Instellingen!$B$7),1,0)</f>
        <v/>
      </c>
      <c r="E16827" s="15">
        <f>COUNTIF(tData[BezoekStart],"&lt;"&amp;($A16827+1/24))-COUNTIF(tData[BezoekEind],"&lt;="&amp;$A16827)</f>
        <v/>
      </c>
      <c r="F16827" s="15">
        <f>COUNTIF(tData[BezoekLangStart],"&lt;"&amp;($A16827+1/24))-COUNTIF(tData[BezoekLangEind],"&lt;="&amp;$A16827)</f>
        <v/>
      </c>
      <c r="G16827" s="15">
        <f>IF($D16827=1,$B16827*100+$C16827,-1)</f>
        <v/>
      </c>
      <c r="H16827" s="15">
        <f>IF($D16827=1,$B16827,-1)</f>
        <v/>
      </c>
      <c r="I16827" s="15">
        <f>IF($D16827=1,$C16827,-1)</f>
        <v/>
      </c>
    </row>
    <row r="16828">
      <c r="A16828" s="33" t="n">
        <v>45993.04166666666</v>
      </c>
      <c r="B16828" s="15">
        <f>WEEKDAY($A16828,2)</f>
        <v/>
      </c>
      <c r="C16828" s="15">
        <f>HOUR($A16828)</f>
        <v/>
      </c>
      <c r="D16828" s="15">
        <f>IF(AND($A16828&gt;=Instellingen!$B$6,$A16828&lt;Instellingen!$B$7),1,0)</f>
        <v/>
      </c>
      <c r="E16828" s="15">
        <f>COUNTIF(tData[BezoekStart],"&lt;"&amp;($A16828+1/24))-COUNTIF(tData[BezoekEind],"&lt;="&amp;$A16828)</f>
        <v/>
      </c>
      <c r="F16828" s="15">
        <f>COUNTIF(tData[BezoekLangStart],"&lt;"&amp;($A16828+1/24))-COUNTIF(tData[BezoekLangEind],"&lt;="&amp;$A16828)</f>
        <v/>
      </c>
      <c r="G16828" s="15">
        <f>IF($D16828=1,$B16828*100+$C16828,-1)</f>
        <v/>
      </c>
      <c r="H16828" s="15">
        <f>IF($D16828=1,$B16828,-1)</f>
        <v/>
      </c>
      <c r="I16828" s="15">
        <f>IF($D16828=1,$C16828,-1)</f>
        <v/>
      </c>
    </row>
    <row r="16829">
      <c r="A16829" s="33" t="n">
        <v>45993.08333333334</v>
      </c>
      <c r="B16829" s="15">
        <f>WEEKDAY($A16829,2)</f>
        <v/>
      </c>
      <c r="C16829" s="15">
        <f>HOUR($A16829)</f>
        <v/>
      </c>
      <c r="D16829" s="15">
        <f>IF(AND($A16829&gt;=Instellingen!$B$6,$A16829&lt;Instellingen!$B$7),1,0)</f>
        <v/>
      </c>
      <c r="E16829" s="15">
        <f>COUNTIF(tData[BezoekStart],"&lt;"&amp;($A16829+1/24))-COUNTIF(tData[BezoekEind],"&lt;="&amp;$A16829)</f>
        <v/>
      </c>
      <c r="F16829" s="15">
        <f>COUNTIF(tData[BezoekLangStart],"&lt;"&amp;($A16829+1/24))-COUNTIF(tData[BezoekLangEind],"&lt;="&amp;$A16829)</f>
        <v/>
      </c>
      <c r="G16829" s="15">
        <f>IF($D16829=1,$B16829*100+$C16829,-1)</f>
        <v/>
      </c>
      <c r="H16829" s="15">
        <f>IF($D16829=1,$B16829,-1)</f>
        <v/>
      </c>
      <c r="I16829" s="15">
        <f>IF($D16829=1,$C16829,-1)</f>
        <v/>
      </c>
    </row>
    <row r="16830">
      <c r="A16830" s="33" t="n">
        <v>45993.125</v>
      </c>
      <c r="B16830" s="15">
        <f>WEEKDAY($A16830,2)</f>
        <v/>
      </c>
      <c r="C16830" s="15">
        <f>HOUR($A16830)</f>
        <v/>
      </c>
      <c r="D16830" s="15">
        <f>IF(AND($A16830&gt;=Instellingen!$B$6,$A16830&lt;Instellingen!$B$7),1,0)</f>
        <v/>
      </c>
      <c r="E16830" s="15">
        <f>COUNTIF(tData[BezoekStart],"&lt;"&amp;($A16830+1/24))-COUNTIF(tData[BezoekEind],"&lt;="&amp;$A16830)</f>
        <v/>
      </c>
      <c r="F16830" s="15">
        <f>COUNTIF(tData[BezoekLangStart],"&lt;"&amp;($A16830+1/24))-COUNTIF(tData[BezoekLangEind],"&lt;="&amp;$A16830)</f>
        <v/>
      </c>
      <c r="G16830" s="15">
        <f>IF($D16830=1,$B16830*100+$C16830,-1)</f>
        <v/>
      </c>
      <c r="H16830" s="15">
        <f>IF($D16830=1,$B16830,-1)</f>
        <v/>
      </c>
      <c r="I16830" s="15">
        <f>IF($D16830=1,$C16830,-1)</f>
        <v/>
      </c>
    </row>
    <row r="16831">
      <c r="A16831" s="33" t="n">
        <v>45993.16666666666</v>
      </c>
      <c r="B16831" s="15">
        <f>WEEKDAY($A16831,2)</f>
        <v/>
      </c>
      <c r="C16831" s="15">
        <f>HOUR($A16831)</f>
        <v/>
      </c>
      <c r="D16831" s="15">
        <f>IF(AND($A16831&gt;=Instellingen!$B$6,$A16831&lt;Instellingen!$B$7),1,0)</f>
        <v/>
      </c>
      <c r="E16831" s="15">
        <f>COUNTIF(tData[BezoekStart],"&lt;"&amp;($A16831+1/24))-COUNTIF(tData[BezoekEind],"&lt;="&amp;$A16831)</f>
        <v/>
      </c>
      <c r="F16831" s="15">
        <f>COUNTIF(tData[BezoekLangStart],"&lt;"&amp;($A16831+1/24))-COUNTIF(tData[BezoekLangEind],"&lt;="&amp;$A16831)</f>
        <v/>
      </c>
      <c r="G16831" s="15">
        <f>IF($D16831=1,$B16831*100+$C16831,-1)</f>
        <v/>
      </c>
      <c r="H16831" s="15">
        <f>IF($D16831=1,$B16831,-1)</f>
        <v/>
      </c>
      <c r="I16831" s="15">
        <f>IF($D16831=1,$C16831,-1)</f>
        <v/>
      </c>
    </row>
    <row r="16832">
      <c r="A16832" s="33" t="n">
        <v>45993.20833333334</v>
      </c>
      <c r="B16832" s="15">
        <f>WEEKDAY($A16832,2)</f>
        <v/>
      </c>
      <c r="C16832" s="15">
        <f>HOUR($A16832)</f>
        <v/>
      </c>
      <c r="D16832" s="15">
        <f>IF(AND($A16832&gt;=Instellingen!$B$6,$A16832&lt;Instellingen!$B$7),1,0)</f>
        <v/>
      </c>
      <c r="E16832" s="15">
        <f>COUNTIF(tData[BezoekStart],"&lt;"&amp;($A16832+1/24))-COUNTIF(tData[BezoekEind],"&lt;="&amp;$A16832)</f>
        <v/>
      </c>
      <c r="F16832" s="15">
        <f>COUNTIF(tData[BezoekLangStart],"&lt;"&amp;($A16832+1/24))-COUNTIF(tData[BezoekLangEind],"&lt;="&amp;$A16832)</f>
        <v/>
      </c>
      <c r="G16832" s="15">
        <f>IF($D16832=1,$B16832*100+$C16832,-1)</f>
        <v/>
      </c>
      <c r="H16832" s="15">
        <f>IF($D16832=1,$B16832,-1)</f>
        <v/>
      </c>
      <c r="I16832" s="15">
        <f>IF($D16832=1,$C16832,-1)</f>
        <v/>
      </c>
    </row>
    <row r="16833">
      <c r="A16833" s="33" t="n">
        <v>45993.25</v>
      </c>
      <c r="B16833" s="15">
        <f>WEEKDAY($A16833,2)</f>
        <v/>
      </c>
      <c r="C16833" s="15">
        <f>HOUR($A16833)</f>
        <v/>
      </c>
      <c r="D16833" s="15">
        <f>IF(AND($A16833&gt;=Instellingen!$B$6,$A16833&lt;Instellingen!$B$7),1,0)</f>
        <v/>
      </c>
      <c r="E16833" s="15">
        <f>COUNTIF(tData[BezoekStart],"&lt;"&amp;($A16833+1/24))-COUNTIF(tData[BezoekEind],"&lt;="&amp;$A16833)</f>
        <v/>
      </c>
      <c r="F16833" s="15">
        <f>COUNTIF(tData[BezoekLangStart],"&lt;"&amp;($A16833+1/24))-COUNTIF(tData[BezoekLangEind],"&lt;="&amp;$A16833)</f>
        <v/>
      </c>
      <c r="G16833" s="15">
        <f>IF($D16833=1,$B16833*100+$C16833,-1)</f>
        <v/>
      </c>
      <c r="H16833" s="15">
        <f>IF($D16833=1,$B16833,-1)</f>
        <v/>
      </c>
      <c r="I16833" s="15">
        <f>IF($D16833=1,$C16833,-1)</f>
        <v/>
      </c>
    </row>
    <row r="16834">
      <c r="A16834" s="33" t="n">
        <v>45993.29166666666</v>
      </c>
      <c r="B16834" s="15">
        <f>WEEKDAY($A16834,2)</f>
        <v/>
      </c>
      <c r="C16834" s="15">
        <f>HOUR($A16834)</f>
        <v/>
      </c>
      <c r="D16834" s="15">
        <f>IF(AND($A16834&gt;=Instellingen!$B$6,$A16834&lt;Instellingen!$B$7),1,0)</f>
        <v/>
      </c>
      <c r="E16834" s="15">
        <f>COUNTIF(tData[BezoekStart],"&lt;"&amp;($A16834+1/24))-COUNTIF(tData[BezoekEind],"&lt;="&amp;$A16834)</f>
        <v/>
      </c>
      <c r="F16834" s="15">
        <f>COUNTIF(tData[BezoekLangStart],"&lt;"&amp;($A16834+1/24))-COUNTIF(tData[BezoekLangEind],"&lt;="&amp;$A16834)</f>
        <v/>
      </c>
      <c r="G16834" s="15">
        <f>IF($D16834=1,$B16834*100+$C16834,-1)</f>
        <v/>
      </c>
      <c r="H16834" s="15">
        <f>IF($D16834=1,$B16834,-1)</f>
        <v/>
      </c>
      <c r="I16834" s="15">
        <f>IF($D16834=1,$C16834,-1)</f>
        <v/>
      </c>
    </row>
    <row r="16835">
      <c r="A16835" s="33" t="n">
        <v>45993.33333333334</v>
      </c>
      <c r="B16835" s="15">
        <f>WEEKDAY($A16835,2)</f>
        <v/>
      </c>
      <c r="C16835" s="15">
        <f>HOUR($A16835)</f>
        <v/>
      </c>
      <c r="D16835" s="15">
        <f>IF(AND($A16835&gt;=Instellingen!$B$6,$A16835&lt;Instellingen!$B$7),1,0)</f>
        <v/>
      </c>
      <c r="E16835" s="15">
        <f>COUNTIF(tData[BezoekStart],"&lt;"&amp;($A16835+1/24))-COUNTIF(tData[BezoekEind],"&lt;="&amp;$A16835)</f>
        <v/>
      </c>
      <c r="F16835" s="15">
        <f>COUNTIF(tData[BezoekLangStart],"&lt;"&amp;($A16835+1/24))-COUNTIF(tData[BezoekLangEind],"&lt;="&amp;$A16835)</f>
        <v/>
      </c>
      <c r="G16835" s="15">
        <f>IF($D16835=1,$B16835*100+$C16835,-1)</f>
        <v/>
      </c>
      <c r="H16835" s="15">
        <f>IF($D16835=1,$B16835,-1)</f>
        <v/>
      </c>
      <c r="I16835" s="15">
        <f>IF($D16835=1,$C16835,-1)</f>
        <v/>
      </c>
    </row>
    <row r="16836">
      <c r="A16836" s="33" t="n">
        <v>45993.375</v>
      </c>
      <c r="B16836" s="15">
        <f>WEEKDAY($A16836,2)</f>
        <v/>
      </c>
      <c r="C16836" s="15">
        <f>HOUR($A16836)</f>
        <v/>
      </c>
      <c r="D16836" s="15">
        <f>IF(AND($A16836&gt;=Instellingen!$B$6,$A16836&lt;Instellingen!$B$7),1,0)</f>
        <v/>
      </c>
      <c r="E16836" s="15">
        <f>COUNTIF(tData[BezoekStart],"&lt;"&amp;($A16836+1/24))-COUNTIF(tData[BezoekEind],"&lt;="&amp;$A16836)</f>
        <v/>
      </c>
      <c r="F16836" s="15">
        <f>COUNTIF(tData[BezoekLangStart],"&lt;"&amp;($A16836+1/24))-COUNTIF(tData[BezoekLangEind],"&lt;="&amp;$A16836)</f>
        <v/>
      </c>
      <c r="G16836" s="15">
        <f>IF($D16836=1,$B16836*100+$C16836,-1)</f>
        <v/>
      </c>
      <c r="H16836" s="15">
        <f>IF($D16836=1,$B16836,-1)</f>
        <v/>
      </c>
      <c r="I16836" s="15">
        <f>IF($D16836=1,$C16836,-1)</f>
        <v/>
      </c>
    </row>
    <row r="16837">
      <c r="A16837" s="33" t="n">
        <v>45993.41666666666</v>
      </c>
      <c r="B16837" s="15">
        <f>WEEKDAY($A16837,2)</f>
        <v/>
      </c>
      <c r="C16837" s="15">
        <f>HOUR($A16837)</f>
        <v/>
      </c>
      <c r="D16837" s="15">
        <f>IF(AND($A16837&gt;=Instellingen!$B$6,$A16837&lt;Instellingen!$B$7),1,0)</f>
        <v/>
      </c>
      <c r="E16837" s="15">
        <f>COUNTIF(tData[BezoekStart],"&lt;"&amp;($A16837+1/24))-COUNTIF(tData[BezoekEind],"&lt;="&amp;$A16837)</f>
        <v/>
      </c>
      <c r="F16837" s="15">
        <f>COUNTIF(tData[BezoekLangStart],"&lt;"&amp;($A16837+1/24))-COUNTIF(tData[BezoekLangEind],"&lt;="&amp;$A16837)</f>
        <v/>
      </c>
      <c r="G16837" s="15">
        <f>IF($D16837=1,$B16837*100+$C16837,-1)</f>
        <v/>
      </c>
      <c r="H16837" s="15">
        <f>IF($D16837=1,$B16837,-1)</f>
        <v/>
      </c>
      <c r="I16837" s="15">
        <f>IF($D16837=1,$C16837,-1)</f>
        <v/>
      </c>
    </row>
    <row r="16838">
      <c r="A16838" s="33" t="n">
        <v>45993.45833333334</v>
      </c>
      <c r="B16838" s="15">
        <f>WEEKDAY($A16838,2)</f>
        <v/>
      </c>
      <c r="C16838" s="15">
        <f>HOUR($A16838)</f>
        <v/>
      </c>
      <c r="D16838" s="15">
        <f>IF(AND($A16838&gt;=Instellingen!$B$6,$A16838&lt;Instellingen!$B$7),1,0)</f>
        <v/>
      </c>
      <c r="E16838" s="15">
        <f>COUNTIF(tData[BezoekStart],"&lt;"&amp;($A16838+1/24))-COUNTIF(tData[BezoekEind],"&lt;="&amp;$A16838)</f>
        <v/>
      </c>
      <c r="F16838" s="15">
        <f>COUNTIF(tData[BezoekLangStart],"&lt;"&amp;($A16838+1/24))-COUNTIF(tData[BezoekLangEind],"&lt;="&amp;$A16838)</f>
        <v/>
      </c>
      <c r="G16838" s="15">
        <f>IF($D16838=1,$B16838*100+$C16838,-1)</f>
        <v/>
      </c>
      <c r="H16838" s="15">
        <f>IF($D16838=1,$B16838,-1)</f>
        <v/>
      </c>
      <c r="I16838" s="15">
        <f>IF($D16838=1,$C16838,-1)</f>
        <v/>
      </c>
    </row>
    <row r="16839">
      <c r="A16839" s="33" t="n">
        <v>45993.5</v>
      </c>
      <c r="B16839" s="15">
        <f>WEEKDAY($A16839,2)</f>
        <v/>
      </c>
      <c r="C16839" s="15">
        <f>HOUR($A16839)</f>
        <v/>
      </c>
      <c r="D16839" s="15">
        <f>IF(AND($A16839&gt;=Instellingen!$B$6,$A16839&lt;Instellingen!$B$7),1,0)</f>
        <v/>
      </c>
      <c r="E16839" s="15">
        <f>COUNTIF(tData[BezoekStart],"&lt;"&amp;($A16839+1/24))-COUNTIF(tData[BezoekEind],"&lt;="&amp;$A16839)</f>
        <v/>
      </c>
      <c r="F16839" s="15">
        <f>COUNTIF(tData[BezoekLangStart],"&lt;"&amp;($A16839+1/24))-COUNTIF(tData[BezoekLangEind],"&lt;="&amp;$A16839)</f>
        <v/>
      </c>
      <c r="G16839" s="15">
        <f>IF($D16839=1,$B16839*100+$C16839,-1)</f>
        <v/>
      </c>
      <c r="H16839" s="15">
        <f>IF($D16839=1,$B16839,-1)</f>
        <v/>
      </c>
      <c r="I16839" s="15">
        <f>IF($D16839=1,$C16839,-1)</f>
        <v/>
      </c>
    </row>
    <row r="16840">
      <c r="A16840" s="33" t="n">
        <v>45993.54166666666</v>
      </c>
      <c r="B16840" s="15">
        <f>WEEKDAY($A16840,2)</f>
        <v/>
      </c>
      <c r="C16840" s="15">
        <f>HOUR($A16840)</f>
        <v/>
      </c>
      <c r="D16840" s="15">
        <f>IF(AND($A16840&gt;=Instellingen!$B$6,$A16840&lt;Instellingen!$B$7),1,0)</f>
        <v/>
      </c>
      <c r="E16840" s="15">
        <f>COUNTIF(tData[BezoekStart],"&lt;"&amp;($A16840+1/24))-COUNTIF(tData[BezoekEind],"&lt;="&amp;$A16840)</f>
        <v/>
      </c>
      <c r="F16840" s="15">
        <f>COUNTIF(tData[BezoekLangStart],"&lt;"&amp;($A16840+1/24))-COUNTIF(tData[BezoekLangEind],"&lt;="&amp;$A16840)</f>
        <v/>
      </c>
      <c r="G16840" s="15">
        <f>IF($D16840=1,$B16840*100+$C16840,-1)</f>
        <v/>
      </c>
      <c r="H16840" s="15">
        <f>IF($D16840=1,$B16840,-1)</f>
        <v/>
      </c>
      <c r="I16840" s="15">
        <f>IF($D16840=1,$C16840,-1)</f>
        <v/>
      </c>
    </row>
    <row r="16841">
      <c r="A16841" s="33" t="n">
        <v>45993.58333333334</v>
      </c>
      <c r="B16841" s="15">
        <f>WEEKDAY($A16841,2)</f>
        <v/>
      </c>
      <c r="C16841" s="15">
        <f>HOUR($A16841)</f>
        <v/>
      </c>
      <c r="D16841" s="15">
        <f>IF(AND($A16841&gt;=Instellingen!$B$6,$A16841&lt;Instellingen!$B$7),1,0)</f>
        <v/>
      </c>
      <c r="E16841" s="15">
        <f>COUNTIF(tData[BezoekStart],"&lt;"&amp;($A16841+1/24))-COUNTIF(tData[BezoekEind],"&lt;="&amp;$A16841)</f>
        <v/>
      </c>
      <c r="F16841" s="15">
        <f>COUNTIF(tData[BezoekLangStart],"&lt;"&amp;($A16841+1/24))-COUNTIF(tData[BezoekLangEind],"&lt;="&amp;$A16841)</f>
        <v/>
      </c>
      <c r="G16841" s="15">
        <f>IF($D16841=1,$B16841*100+$C16841,-1)</f>
        <v/>
      </c>
      <c r="H16841" s="15">
        <f>IF($D16841=1,$B16841,-1)</f>
        <v/>
      </c>
      <c r="I16841" s="15">
        <f>IF($D16841=1,$C16841,-1)</f>
        <v/>
      </c>
    </row>
    <row r="16842">
      <c r="A16842" s="33" t="n">
        <v>45993.625</v>
      </c>
      <c r="B16842" s="15">
        <f>WEEKDAY($A16842,2)</f>
        <v/>
      </c>
      <c r="C16842" s="15">
        <f>HOUR($A16842)</f>
        <v/>
      </c>
      <c r="D16842" s="15">
        <f>IF(AND($A16842&gt;=Instellingen!$B$6,$A16842&lt;Instellingen!$B$7),1,0)</f>
        <v/>
      </c>
      <c r="E16842" s="15">
        <f>COUNTIF(tData[BezoekStart],"&lt;"&amp;($A16842+1/24))-COUNTIF(tData[BezoekEind],"&lt;="&amp;$A16842)</f>
        <v/>
      </c>
      <c r="F16842" s="15">
        <f>COUNTIF(tData[BezoekLangStart],"&lt;"&amp;($A16842+1/24))-COUNTIF(tData[BezoekLangEind],"&lt;="&amp;$A16842)</f>
        <v/>
      </c>
      <c r="G16842" s="15">
        <f>IF($D16842=1,$B16842*100+$C16842,-1)</f>
        <v/>
      </c>
      <c r="H16842" s="15">
        <f>IF($D16842=1,$B16842,-1)</f>
        <v/>
      </c>
      <c r="I16842" s="15">
        <f>IF($D16842=1,$C16842,-1)</f>
        <v/>
      </c>
    </row>
    <row r="16843">
      <c r="A16843" s="33" t="n">
        <v>45993.66666666666</v>
      </c>
      <c r="B16843" s="15">
        <f>WEEKDAY($A16843,2)</f>
        <v/>
      </c>
      <c r="C16843" s="15">
        <f>HOUR($A16843)</f>
        <v/>
      </c>
      <c r="D16843" s="15">
        <f>IF(AND($A16843&gt;=Instellingen!$B$6,$A16843&lt;Instellingen!$B$7),1,0)</f>
        <v/>
      </c>
      <c r="E16843" s="15">
        <f>COUNTIF(tData[BezoekStart],"&lt;"&amp;($A16843+1/24))-COUNTIF(tData[BezoekEind],"&lt;="&amp;$A16843)</f>
        <v/>
      </c>
      <c r="F16843" s="15">
        <f>COUNTIF(tData[BezoekLangStart],"&lt;"&amp;($A16843+1/24))-COUNTIF(tData[BezoekLangEind],"&lt;="&amp;$A16843)</f>
        <v/>
      </c>
      <c r="G16843" s="15">
        <f>IF($D16843=1,$B16843*100+$C16843,-1)</f>
        <v/>
      </c>
      <c r="H16843" s="15">
        <f>IF($D16843=1,$B16843,-1)</f>
        <v/>
      </c>
      <c r="I16843" s="15">
        <f>IF($D16843=1,$C16843,-1)</f>
        <v/>
      </c>
    </row>
    <row r="16844">
      <c r="A16844" s="33" t="n">
        <v>45993.70833333334</v>
      </c>
      <c r="B16844" s="15">
        <f>WEEKDAY($A16844,2)</f>
        <v/>
      </c>
      <c r="C16844" s="15">
        <f>HOUR($A16844)</f>
        <v/>
      </c>
      <c r="D16844" s="15">
        <f>IF(AND($A16844&gt;=Instellingen!$B$6,$A16844&lt;Instellingen!$B$7),1,0)</f>
        <v/>
      </c>
      <c r="E16844" s="15">
        <f>COUNTIF(tData[BezoekStart],"&lt;"&amp;($A16844+1/24))-COUNTIF(tData[BezoekEind],"&lt;="&amp;$A16844)</f>
        <v/>
      </c>
      <c r="F16844" s="15">
        <f>COUNTIF(tData[BezoekLangStart],"&lt;"&amp;($A16844+1/24))-COUNTIF(tData[BezoekLangEind],"&lt;="&amp;$A16844)</f>
        <v/>
      </c>
      <c r="G16844" s="15">
        <f>IF($D16844=1,$B16844*100+$C16844,-1)</f>
        <v/>
      </c>
      <c r="H16844" s="15">
        <f>IF($D16844=1,$B16844,-1)</f>
        <v/>
      </c>
      <c r="I16844" s="15">
        <f>IF($D16844=1,$C16844,-1)</f>
        <v/>
      </c>
    </row>
    <row r="16845">
      <c r="A16845" s="33" t="n">
        <v>45993.75</v>
      </c>
      <c r="B16845" s="15">
        <f>WEEKDAY($A16845,2)</f>
        <v/>
      </c>
      <c r="C16845" s="15">
        <f>HOUR($A16845)</f>
        <v/>
      </c>
      <c r="D16845" s="15">
        <f>IF(AND($A16845&gt;=Instellingen!$B$6,$A16845&lt;Instellingen!$B$7),1,0)</f>
        <v/>
      </c>
      <c r="E16845" s="15">
        <f>COUNTIF(tData[BezoekStart],"&lt;"&amp;($A16845+1/24))-COUNTIF(tData[BezoekEind],"&lt;="&amp;$A16845)</f>
        <v/>
      </c>
      <c r="F16845" s="15">
        <f>COUNTIF(tData[BezoekLangStart],"&lt;"&amp;($A16845+1/24))-COUNTIF(tData[BezoekLangEind],"&lt;="&amp;$A16845)</f>
        <v/>
      </c>
      <c r="G16845" s="15">
        <f>IF($D16845=1,$B16845*100+$C16845,-1)</f>
        <v/>
      </c>
      <c r="H16845" s="15">
        <f>IF($D16845=1,$B16845,-1)</f>
        <v/>
      </c>
      <c r="I16845" s="15">
        <f>IF($D16845=1,$C16845,-1)</f>
        <v/>
      </c>
    </row>
    <row r="16846">
      <c r="A16846" s="33" t="n">
        <v>45993.79166666666</v>
      </c>
      <c r="B16846" s="15">
        <f>WEEKDAY($A16846,2)</f>
        <v/>
      </c>
      <c r="C16846" s="15">
        <f>HOUR($A16846)</f>
        <v/>
      </c>
      <c r="D16846" s="15">
        <f>IF(AND($A16846&gt;=Instellingen!$B$6,$A16846&lt;Instellingen!$B$7),1,0)</f>
        <v/>
      </c>
      <c r="E16846" s="15">
        <f>COUNTIF(tData[BezoekStart],"&lt;"&amp;($A16846+1/24))-COUNTIF(tData[BezoekEind],"&lt;="&amp;$A16846)</f>
        <v/>
      </c>
      <c r="F16846" s="15">
        <f>COUNTIF(tData[BezoekLangStart],"&lt;"&amp;($A16846+1/24))-COUNTIF(tData[BezoekLangEind],"&lt;="&amp;$A16846)</f>
        <v/>
      </c>
      <c r="G16846" s="15">
        <f>IF($D16846=1,$B16846*100+$C16846,-1)</f>
        <v/>
      </c>
      <c r="H16846" s="15">
        <f>IF($D16846=1,$B16846,-1)</f>
        <v/>
      </c>
      <c r="I16846" s="15">
        <f>IF($D16846=1,$C16846,-1)</f>
        <v/>
      </c>
    </row>
    <row r="16847">
      <c r="A16847" s="33" t="n">
        <v>45993.83333333334</v>
      </c>
      <c r="B16847" s="15">
        <f>WEEKDAY($A16847,2)</f>
        <v/>
      </c>
      <c r="C16847" s="15">
        <f>HOUR($A16847)</f>
        <v/>
      </c>
      <c r="D16847" s="15">
        <f>IF(AND($A16847&gt;=Instellingen!$B$6,$A16847&lt;Instellingen!$B$7),1,0)</f>
        <v/>
      </c>
      <c r="E16847" s="15">
        <f>COUNTIF(tData[BezoekStart],"&lt;"&amp;($A16847+1/24))-COUNTIF(tData[BezoekEind],"&lt;="&amp;$A16847)</f>
        <v/>
      </c>
      <c r="F16847" s="15">
        <f>COUNTIF(tData[BezoekLangStart],"&lt;"&amp;($A16847+1/24))-COUNTIF(tData[BezoekLangEind],"&lt;="&amp;$A16847)</f>
        <v/>
      </c>
      <c r="G16847" s="15">
        <f>IF($D16847=1,$B16847*100+$C16847,-1)</f>
        <v/>
      </c>
      <c r="H16847" s="15">
        <f>IF($D16847=1,$B16847,-1)</f>
        <v/>
      </c>
      <c r="I16847" s="15">
        <f>IF($D16847=1,$C16847,-1)</f>
        <v/>
      </c>
    </row>
    <row r="16848">
      <c r="A16848" s="33" t="n">
        <v>45993.875</v>
      </c>
      <c r="B16848" s="15">
        <f>WEEKDAY($A16848,2)</f>
        <v/>
      </c>
      <c r="C16848" s="15">
        <f>HOUR($A16848)</f>
        <v/>
      </c>
      <c r="D16848" s="15">
        <f>IF(AND($A16848&gt;=Instellingen!$B$6,$A16848&lt;Instellingen!$B$7),1,0)</f>
        <v/>
      </c>
      <c r="E16848" s="15">
        <f>COUNTIF(tData[BezoekStart],"&lt;"&amp;($A16848+1/24))-COUNTIF(tData[BezoekEind],"&lt;="&amp;$A16848)</f>
        <v/>
      </c>
      <c r="F16848" s="15">
        <f>COUNTIF(tData[BezoekLangStart],"&lt;"&amp;($A16848+1/24))-COUNTIF(tData[BezoekLangEind],"&lt;="&amp;$A16848)</f>
        <v/>
      </c>
      <c r="G16848" s="15">
        <f>IF($D16848=1,$B16848*100+$C16848,-1)</f>
        <v/>
      </c>
      <c r="H16848" s="15">
        <f>IF($D16848=1,$B16848,-1)</f>
        <v/>
      </c>
      <c r="I16848" s="15">
        <f>IF($D16848=1,$C16848,-1)</f>
        <v/>
      </c>
    </row>
    <row r="16849">
      <c r="A16849" s="33" t="n">
        <v>45993.91666666666</v>
      </c>
      <c r="B16849" s="15">
        <f>WEEKDAY($A16849,2)</f>
        <v/>
      </c>
      <c r="C16849" s="15">
        <f>HOUR($A16849)</f>
        <v/>
      </c>
      <c r="D16849" s="15">
        <f>IF(AND($A16849&gt;=Instellingen!$B$6,$A16849&lt;Instellingen!$B$7),1,0)</f>
        <v/>
      </c>
      <c r="E16849" s="15">
        <f>COUNTIF(tData[BezoekStart],"&lt;"&amp;($A16849+1/24))-COUNTIF(tData[BezoekEind],"&lt;="&amp;$A16849)</f>
        <v/>
      </c>
      <c r="F16849" s="15">
        <f>COUNTIF(tData[BezoekLangStart],"&lt;"&amp;($A16849+1/24))-COUNTIF(tData[BezoekLangEind],"&lt;="&amp;$A16849)</f>
        <v/>
      </c>
      <c r="G16849" s="15">
        <f>IF($D16849=1,$B16849*100+$C16849,-1)</f>
        <v/>
      </c>
      <c r="H16849" s="15">
        <f>IF($D16849=1,$B16849,-1)</f>
        <v/>
      </c>
      <c r="I16849" s="15">
        <f>IF($D16849=1,$C16849,-1)</f>
        <v/>
      </c>
    </row>
    <row r="16850">
      <c r="A16850" s="33" t="n">
        <v>45993.95833333334</v>
      </c>
      <c r="B16850" s="15">
        <f>WEEKDAY($A16850,2)</f>
        <v/>
      </c>
      <c r="C16850" s="15">
        <f>HOUR($A16850)</f>
        <v/>
      </c>
      <c r="D16850" s="15">
        <f>IF(AND($A16850&gt;=Instellingen!$B$6,$A16850&lt;Instellingen!$B$7),1,0)</f>
        <v/>
      </c>
      <c r="E16850" s="15">
        <f>COUNTIF(tData[BezoekStart],"&lt;"&amp;($A16850+1/24))-COUNTIF(tData[BezoekEind],"&lt;="&amp;$A16850)</f>
        <v/>
      </c>
      <c r="F16850" s="15">
        <f>COUNTIF(tData[BezoekLangStart],"&lt;"&amp;($A16850+1/24))-COUNTIF(tData[BezoekLangEind],"&lt;="&amp;$A16850)</f>
        <v/>
      </c>
      <c r="G16850" s="15">
        <f>IF($D16850=1,$B16850*100+$C16850,-1)</f>
        <v/>
      </c>
      <c r="H16850" s="15">
        <f>IF($D16850=1,$B16850,-1)</f>
        <v/>
      </c>
      <c r="I16850" s="15">
        <f>IF($D16850=1,$C16850,-1)</f>
        <v/>
      </c>
    </row>
    <row r="16851">
      <c r="A16851" s="33" t="n">
        <v>45994</v>
      </c>
      <c r="B16851" s="15">
        <f>WEEKDAY($A16851,2)</f>
        <v/>
      </c>
      <c r="C16851" s="15">
        <f>HOUR($A16851)</f>
        <v/>
      </c>
      <c r="D16851" s="15">
        <f>IF(AND($A16851&gt;=Instellingen!$B$6,$A16851&lt;Instellingen!$B$7),1,0)</f>
        <v/>
      </c>
      <c r="E16851" s="15">
        <f>COUNTIF(tData[BezoekStart],"&lt;"&amp;($A16851+1/24))-COUNTIF(tData[BezoekEind],"&lt;="&amp;$A16851)</f>
        <v/>
      </c>
      <c r="F16851" s="15">
        <f>COUNTIF(tData[BezoekLangStart],"&lt;"&amp;($A16851+1/24))-COUNTIF(tData[BezoekLangEind],"&lt;="&amp;$A16851)</f>
        <v/>
      </c>
      <c r="G16851" s="15">
        <f>IF($D16851=1,$B16851*100+$C16851,-1)</f>
        <v/>
      </c>
      <c r="H16851" s="15">
        <f>IF($D16851=1,$B16851,-1)</f>
        <v/>
      </c>
      <c r="I16851" s="15">
        <f>IF($D16851=1,$C16851,-1)</f>
        <v/>
      </c>
    </row>
    <row r="16852">
      <c r="A16852" s="33" t="n">
        <v>45994.04166666666</v>
      </c>
      <c r="B16852" s="15">
        <f>WEEKDAY($A16852,2)</f>
        <v/>
      </c>
      <c r="C16852" s="15">
        <f>HOUR($A16852)</f>
        <v/>
      </c>
      <c r="D16852" s="15">
        <f>IF(AND($A16852&gt;=Instellingen!$B$6,$A16852&lt;Instellingen!$B$7),1,0)</f>
        <v/>
      </c>
      <c r="E16852" s="15">
        <f>COUNTIF(tData[BezoekStart],"&lt;"&amp;($A16852+1/24))-COUNTIF(tData[BezoekEind],"&lt;="&amp;$A16852)</f>
        <v/>
      </c>
      <c r="F16852" s="15">
        <f>COUNTIF(tData[BezoekLangStart],"&lt;"&amp;($A16852+1/24))-COUNTIF(tData[BezoekLangEind],"&lt;="&amp;$A16852)</f>
        <v/>
      </c>
      <c r="G16852" s="15">
        <f>IF($D16852=1,$B16852*100+$C16852,-1)</f>
        <v/>
      </c>
      <c r="H16852" s="15">
        <f>IF($D16852=1,$B16852,-1)</f>
        <v/>
      </c>
      <c r="I16852" s="15">
        <f>IF($D16852=1,$C16852,-1)</f>
        <v/>
      </c>
    </row>
    <row r="16853">
      <c r="A16853" s="33" t="n">
        <v>45994.08333333334</v>
      </c>
      <c r="B16853" s="15">
        <f>WEEKDAY($A16853,2)</f>
        <v/>
      </c>
      <c r="C16853" s="15">
        <f>HOUR($A16853)</f>
        <v/>
      </c>
      <c r="D16853" s="15">
        <f>IF(AND($A16853&gt;=Instellingen!$B$6,$A16853&lt;Instellingen!$B$7),1,0)</f>
        <v/>
      </c>
      <c r="E16853" s="15">
        <f>COUNTIF(tData[BezoekStart],"&lt;"&amp;($A16853+1/24))-COUNTIF(tData[BezoekEind],"&lt;="&amp;$A16853)</f>
        <v/>
      </c>
      <c r="F16853" s="15">
        <f>COUNTIF(tData[BezoekLangStart],"&lt;"&amp;($A16853+1/24))-COUNTIF(tData[BezoekLangEind],"&lt;="&amp;$A16853)</f>
        <v/>
      </c>
      <c r="G16853" s="15">
        <f>IF($D16853=1,$B16853*100+$C16853,-1)</f>
        <v/>
      </c>
      <c r="H16853" s="15">
        <f>IF($D16853=1,$B16853,-1)</f>
        <v/>
      </c>
      <c r="I16853" s="15">
        <f>IF($D16853=1,$C16853,-1)</f>
        <v/>
      </c>
    </row>
    <row r="16854">
      <c r="A16854" s="33" t="n">
        <v>45994.125</v>
      </c>
      <c r="B16854" s="15">
        <f>WEEKDAY($A16854,2)</f>
        <v/>
      </c>
      <c r="C16854" s="15">
        <f>HOUR($A16854)</f>
        <v/>
      </c>
      <c r="D16854" s="15">
        <f>IF(AND($A16854&gt;=Instellingen!$B$6,$A16854&lt;Instellingen!$B$7),1,0)</f>
        <v/>
      </c>
      <c r="E16854" s="15">
        <f>COUNTIF(tData[BezoekStart],"&lt;"&amp;($A16854+1/24))-COUNTIF(tData[BezoekEind],"&lt;="&amp;$A16854)</f>
        <v/>
      </c>
      <c r="F16854" s="15">
        <f>COUNTIF(tData[BezoekLangStart],"&lt;"&amp;($A16854+1/24))-COUNTIF(tData[BezoekLangEind],"&lt;="&amp;$A16854)</f>
        <v/>
      </c>
      <c r="G16854" s="15">
        <f>IF($D16854=1,$B16854*100+$C16854,-1)</f>
        <v/>
      </c>
      <c r="H16854" s="15">
        <f>IF($D16854=1,$B16854,-1)</f>
        <v/>
      </c>
      <c r="I16854" s="15">
        <f>IF($D16854=1,$C16854,-1)</f>
        <v/>
      </c>
    </row>
    <row r="16855">
      <c r="A16855" s="33" t="n">
        <v>45994.16666666666</v>
      </c>
      <c r="B16855" s="15">
        <f>WEEKDAY($A16855,2)</f>
        <v/>
      </c>
      <c r="C16855" s="15">
        <f>HOUR($A16855)</f>
        <v/>
      </c>
      <c r="D16855" s="15">
        <f>IF(AND($A16855&gt;=Instellingen!$B$6,$A16855&lt;Instellingen!$B$7),1,0)</f>
        <v/>
      </c>
      <c r="E16855" s="15">
        <f>COUNTIF(tData[BezoekStart],"&lt;"&amp;($A16855+1/24))-COUNTIF(tData[BezoekEind],"&lt;="&amp;$A16855)</f>
        <v/>
      </c>
      <c r="F16855" s="15">
        <f>COUNTIF(tData[BezoekLangStart],"&lt;"&amp;($A16855+1/24))-COUNTIF(tData[BezoekLangEind],"&lt;="&amp;$A16855)</f>
        <v/>
      </c>
      <c r="G16855" s="15">
        <f>IF($D16855=1,$B16855*100+$C16855,-1)</f>
        <v/>
      </c>
      <c r="H16855" s="15">
        <f>IF($D16855=1,$B16855,-1)</f>
        <v/>
      </c>
      <c r="I16855" s="15">
        <f>IF($D16855=1,$C16855,-1)</f>
        <v/>
      </c>
    </row>
    <row r="16856">
      <c r="A16856" s="33" t="n">
        <v>45994.20833333334</v>
      </c>
      <c r="B16856" s="15">
        <f>WEEKDAY($A16856,2)</f>
        <v/>
      </c>
      <c r="C16856" s="15">
        <f>HOUR($A16856)</f>
        <v/>
      </c>
      <c r="D16856" s="15">
        <f>IF(AND($A16856&gt;=Instellingen!$B$6,$A16856&lt;Instellingen!$B$7),1,0)</f>
        <v/>
      </c>
      <c r="E16856" s="15">
        <f>COUNTIF(tData[BezoekStart],"&lt;"&amp;($A16856+1/24))-COUNTIF(tData[BezoekEind],"&lt;="&amp;$A16856)</f>
        <v/>
      </c>
      <c r="F16856" s="15">
        <f>COUNTIF(tData[BezoekLangStart],"&lt;"&amp;($A16856+1/24))-COUNTIF(tData[BezoekLangEind],"&lt;="&amp;$A16856)</f>
        <v/>
      </c>
      <c r="G16856" s="15">
        <f>IF($D16856=1,$B16856*100+$C16856,-1)</f>
        <v/>
      </c>
      <c r="H16856" s="15">
        <f>IF($D16856=1,$B16856,-1)</f>
        <v/>
      </c>
      <c r="I16856" s="15">
        <f>IF($D16856=1,$C16856,-1)</f>
        <v/>
      </c>
    </row>
    <row r="16857">
      <c r="A16857" s="33" t="n">
        <v>45994.25</v>
      </c>
      <c r="B16857" s="15">
        <f>WEEKDAY($A16857,2)</f>
        <v/>
      </c>
      <c r="C16857" s="15">
        <f>HOUR($A16857)</f>
        <v/>
      </c>
      <c r="D16857" s="15">
        <f>IF(AND($A16857&gt;=Instellingen!$B$6,$A16857&lt;Instellingen!$B$7),1,0)</f>
        <v/>
      </c>
      <c r="E16857" s="15">
        <f>COUNTIF(tData[BezoekStart],"&lt;"&amp;($A16857+1/24))-COUNTIF(tData[BezoekEind],"&lt;="&amp;$A16857)</f>
        <v/>
      </c>
      <c r="F16857" s="15">
        <f>COUNTIF(tData[BezoekLangStart],"&lt;"&amp;($A16857+1/24))-COUNTIF(tData[BezoekLangEind],"&lt;="&amp;$A16857)</f>
        <v/>
      </c>
      <c r="G16857" s="15">
        <f>IF($D16857=1,$B16857*100+$C16857,-1)</f>
        <v/>
      </c>
      <c r="H16857" s="15">
        <f>IF($D16857=1,$B16857,-1)</f>
        <v/>
      </c>
      <c r="I16857" s="15">
        <f>IF($D16857=1,$C16857,-1)</f>
        <v/>
      </c>
    </row>
    <row r="16858">
      <c r="A16858" s="33" t="n">
        <v>45994.29166666666</v>
      </c>
      <c r="B16858" s="15">
        <f>WEEKDAY($A16858,2)</f>
        <v/>
      </c>
      <c r="C16858" s="15">
        <f>HOUR($A16858)</f>
        <v/>
      </c>
      <c r="D16858" s="15">
        <f>IF(AND($A16858&gt;=Instellingen!$B$6,$A16858&lt;Instellingen!$B$7),1,0)</f>
        <v/>
      </c>
      <c r="E16858" s="15">
        <f>COUNTIF(tData[BezoekStart],"&lt;"&amp;($A16858+1/24))-COUNTIF(tData[BezoekEind],"&lt;="&amp;$A16858)</f>
        <v/>
      </c>
      <c r="F16858" s="15">
        <f>COUNTIF(tData[BezoekLangStart],"&lt;"&amp;($A16858+1/24))-COUNTIF(tData[BezoekLangEind],"&lt;="&amp;$A16858)</f>
        <v/>
      </c>
      <c r="G16858" s="15">
        <f>IF($D16858=1,$B16858*100+$C16858,-1)</f>
        <v/>
      </c>
      <c r="H16858" s="15">
        <f>IF($D16858=1,$B16858,-1)</f>
        <v/>
      </c>
      <c r="I16858" s="15">
        <f>IF($D16858=1,$C16858,-1)</f>
        <v/>
      </c>
    </row>
    <row r="16859">
      <c r="A16859" s="33" t="n">
        <v>45994.33333333334</v>
      </c>
      <c r="B16859" s="15">
        <f>WEEKDAY($A16859,2)</f>
        <v/>
      </c>
      <c r="C16859" s="15">
        <f>HOUR($A16859)</f>
        <v/>
      </c>
      <c r="D16859" s="15">
        <f>IF(AND($A16859&gt;=Instellingen!$B$6,$A16859&lt;Instellingen!$B$7),1,0)</f>
        <v/>
      </c>
      <c r="E16859" s="15">
        <f>COUNTIF(tData[BezoekStart],"&lt;"&amp;($A16859+1/24))-COUNTIF(tData[BezoekEind],"&lt;="&amp;$A16859)</f>
        <v/>
      </c>
      <c r="F16859" s="15">
        <f>COUNTIF(tData[BezoekLangStart],"&lt;"&amp;($A16859+1/24))-COUNTIF(tData[BezoekLangEind],"&lt;="&amp;$A16859)</f>
        <v/>
      </c>
      <c r="G16859" s="15">
        <f>IF($D16859=1,$B16859*100+$C16859,-1)</f>
        <v/>
      </c>
      <c r="H16859" s="15">
        <f>IF($D16859=1,$B16859,-1)</f>
        <v/>
      </c>
      <c r="I16859" s="15">
        <f>IF($D16859=1,$C16859,-1)</f>
        <v/>
      </c>
    </row>
    <row r="16860">
      <c r="A16860" s="33" t="n">
        <v>45994.375</v>
      </c>
      <c r="B16860" s="15">
        <f>WEEKDAY($A16860,2)</f>
        <v/>
      </c>
      <c r="C16860" s="15">
        <f>HOUR($A16860)</f>
        <v/>
      </c>
      <c r="D16860" s="15">
        <f>IF(AND($A16860&gt;=Instellingen!$B$6,$A16860&lt;Instellingen!$B$7),1,0)</f>
        <v/>
      </c>
      <c r="E16860" s="15">
        <f>COUNTIF(tData[BezoekStart],"&lt;"&amp;($A16860+1/24))-COUNTIF(tData[BezoekEind],"&lt;="&amp;$A16860)</f>
        <v/>
      </c>
      <c r="F16860" s="15">
        <f>COUNTIF(tData[BezoekLangStart],"&lt;"&amp;($A16860+1/24))-COUNTIF(tData[BezoekLangEind],"&lt;="&amp;$A16860)</f>
        <v/>
      </c>
      <c r="G16860" s="15">
        <f>IF($D16860=1,$B16860*100+$C16860,-1)</f>
        <v/>
      </c>
      <c r="H16860" s="15">
        <f>IF($D16860=1,$B16860,-1)</f>
        <v/>
      </c>
      <c r="I16860" s="15">
        <f>IF($D16860=1,$C16860,-1)</f>
        <v/>
      </c>
    </row>
    <row r="16861">
      <c r="A16861" s="33" t="n">
        <v>45994.41666666666</v>
      </c>
      <c r="B16861" s="15">
        <f>WEEKDAY($A16861,2)</f>
        <v/>
      </c>
      <c r="C16861" s="15">
        <f>HOUR($A16861)</f>
        <v/>
      </c>
      <c r="D16861" s="15">
        <f>IF(AND($A16861&gt;=Instellingen!$B$6,$A16861&lt;Instellingen!$B$7),1,0)</f>
        <v/>
      </c>
      <c r="E16861" s="15">
        <f>COUNTIF(tData[BezoekStart],"&lt;"&amp;($A16861+1/24))-COUNTIF(tData[BezoekEind],"&lt;="&amp;$A16861)</f>
        <v/>
      </c>
      <c r="F16861" s="15">
        <f>COUNTIF(tData[BezoekLangStart],"&lt;"&amp;($A16861+1/24))-COUNTIF(tData[BezoekLangEind],"&lt;="&amp;$A16861)</f>
        <v/>
      </c>
      <c r="G16861" s="15">
        <f>IF($D16861=1,$B16861*100+$C16861,-1)</f>
        <v/>
      </c>
      <c r="H16861" s="15">
        <f>IF($D16861=1,$B16861,-1)</f>
        <v/>
      </c>
      <c r="I16861" s="15">
        <f>IF($D16861=1,$C16861,-1)</f>
        <v/>
      </c>
    </row>
    <row r="16862">
      <c r="A16862" s="33" t="n">
        <v>45994.45833333334</v>
      </c>
      <c r="B16862" s="15">
        <f>WEEKDAY($A16862,2)</f>
        <v/>
      </c>
      <c r="C16862" s="15">
        <f>HOUR($A16862)</f>
        <v/>
      </c>
      <c r="D16862" s="15">
        <f>IF(AND($A16862&gt;=Instellingen!$B$6,$A16862&lt;Instellingen!$B$7),1,0)</f>
        <v/>
      </c>
      <c r="E16862" s="15">
        <f>COUNTIF(tData[BezoekStart],"&lt;"&amp;($A16862+1/24))-COUNTIF(tData[BezoekEind],"&lt;="&amp;$A16862)</f>
        <v/>
      </c>
      <c r="F16862" s="15">
        <f>COUNTIF(tData[BezoekLangStart],"&lt;"&amp;($A16862+1/24))-COUNTIF(tData[BezoekLangEind],"&lt;="&amp;$A16862)</f>
        <v/>
      </c>
      <c r="G16862" s="15">
        <f>IF($D16862=1,$B16862*100+$C16862,-1)</f>
        <v/>
      </c>
      <c r="H16862" s="15">
        <f>IF($D16862=1,$B16862,-1)</f>
        <v/>
      </c>
      <c r="I16862" s="15">
        <f>IF($D16862=1,$C16862,-1)</f>
        <v/>
      </c>
    </row>
    <row r="16863">
      <c r="A16863" s="33" t="n">
        <v>45994.5</v>
      </c>
      <c r="B16863" s="15">
        <f>WEEKDAY($A16863,2)</f>
        <v/>
      </c>
      <c r="C16863" s="15">
        <f>HOUR($A16863)</f>
        <v/>
      </c>
      <c r="D16863" s="15">
        <f>IF(AND($A16863&gt;=Instellingen!$B$6,$A16863&lt;Instellingen!$B$7),1,0)</f>
        <v/>
      </c>
      <c r="E16863" s="15">
        <f>COUNTIF(tData[BezoekStart],"&lt;"&amp;($A16863+1/24))-COUNTIF(tData[BezoekEind],"&lt;="&amp;$A16863)</f>
        <v/>
      </c>
      <c r="F16863" s="15">
        <f>COUNTIF(tData[BezoekLangStart],"&lt;"&amp;($A16863+1/24))-COUNTIF(tData[BezoekLangEind],"&lt;="&amp;$A16863)</f>
        <v/>
      </c>
      <c r="G16863" s="15">
        <f>IF($D16863=1,$B16863*100+$C16863,-1)</f>
        <v/>
      </c>
      <c r="H16863" s="15">
        <f>IF($D16863=1,$B16863,-1)</f>
        <v/>
      </c>
      <c r="I16863" s="15">
        <f>IF($D16863=1,$C16863,-1)</f>
        <v/>
      </c>
    </row>
    <row r="16864">
      <c r="A16864" s="33" t="n">
        <v>45994.54166666666</v>
      </c>
      <c r="B16864" s="15">
        <f>WEEKDAY($A16864,2)</f>
        <v/>
      </c>
      <c r="C16864" s="15">
        <f>HOUR($A16864)</f>
        <v/>
      </c>
      <c r="D16864" s="15">
        <f>IF(AND($A16864&gt;=Instellingen!$B$6,$A16864&lt;Instellingen!$B$7),1,0)</f>
        <v/>
      </c>
      <c r="E16864" s="15">
        <f>COUNTIF(tData[BezoekStart],"&lt;"&amp;($A16864+1/24))-COUNTIF(tData[BezoekEind],"&lt;="&amp;$A16864)</f>
        <v/>
      </c>
      <c r="F16864" s="15">
        <f>COUNTIF(tData[BezoekLangStart],"&lt;"&amp;($A16864+1/24))-COUNTIF(tData[BezoekLangEind],"&lt;="&amp;$A16864)</f>
        <v/>
      </c>
      <c r="G16864" s="15">
        <f>IF($D16864=1,$B16864*100+$C16864,-1)</f>
        <v/>
      </c>
      <c r="H16864" s="15">
        <f>IF($D16864=1,$B16864,-1)</f>
        <v/>
      </c>
      <c r="I16864" s="15">
        <f>IF($D16864=1,$C16864,-1)</f>
        <v/>
      </c>
    </row>
    <row r="16865">
      <c r="A16865" s="33" t="n">
        <v>45994.58333333334</v>
      </c>
      <c r="B16865" s="15">
        <f>WEEKDAY($A16865,2)</f>
        <v/>
      </c>
      <c r="C16865" s="15">
        <f>HOUR($A16865)</f>
        <v/>
      </c>
      <c r="D16865" s="15">
        <f>IF(AND($A16865&gt;=Instellingen!$B$6,$A16865&lt;Instellingen!$B$7),1,0)</f>
        <v/>
      </c>
      <c r="E16865" s="15">
        <f>COUNTIF(tData[BezoekStart],"&lt;"&amp;($A16865+1/24))-COUNTIF(tData[BezoekEind],"&lt;="&amp;$A16865)</f>
        <v/>
      </c>
      <c r="F16865" s="15">
        <f>COUNTIF(tData[BezoekLangStart],"&lt;"&amp;($A16865+1/24))-COUNTIF(tData[BezoekLangEind],"&lt;="&amp;$A16865)</f>
        <v/>
      </c>
      <c r="G16865" s="15">
        <f>IF($D16865=1,$B16865*100+$C16865,-1)</f>
        <v/>
      </c>
      <c r="H16865" s="15">
        <f>IF($D16865=1,$B16865,-1)</f>
        <v/>
      </c>
      <c r="I16865" s="15">
        <f>IF($D16865=1,$C16865,-1)</f>
        <v/>
      </c>
    </row>
    <row r="16866">
      <c r="A16866" s="33" t="n">
        <v>45994.625</v>
      </c>
      <c r="B16866" s="15">
        <f>WEEKDAY($A16866,2)</f>
        <v/>
      </c>
      <c r="C16866" s="15">
        <f>HOUR($A16866)</f>
        <v/>
      </c>
      <c r="D16866" s="15">
        <f>IF(AND($A16866&gt;=Instellingen!$B$6,$A16866&lt;Instellingen!$B$7),1,0)</f>
        <v/>
      </c>
      <c r="E16866" s="15">
        <f>COUNTIF(tData[BezoekStart],"&lt;"&amp;($A16866+1/24))-COUNTIF(tData[BezoekEind],"&lt;="&amp;$A16866)</f>
        <v/>
      </c>
      <c r="F16866" s="15">
        <f>COUNTIF(tData[BezoekLangStart],"&lt;"&amp;($A16866+1/24))-COUNTIF(tData[BezoekLangEind],"&lt;="&amp;$A16866)</f>
        <v/>
      </c>
      <c r="G16866" s="15">
        <f>IF($D16866=1,$B16866*100+$C16866,-1)</f>
        <v/>
      </c>
      <c r="H16866" s="15">
        <f>IF($D16866=1,$B16866,-1)</f>
        <v/>
      </c>
      <c r="I16866" s="15">
        <f>IF($D16866=1,$C16866,-1)</f>
        <v/>
      </c>
    </row>
    <row r="16867">
      <c r="A16867" s="33" t="n">
        <v>45994.66666666666</v>
      </c>
      <c r="B16867" s="15">
        <f>WEEKDAY($A16867,2)</f>
        <v/>
      </c>
      <c r="C16867" s="15">
        <f>HOUR($A16867)</f>
        <v/>
      </c>
      <c r="D16867" s="15">
        <f>IF(AND($A16867&gt;=Instellingen!$B$6,$A16867&lt;Instellingen!$B$7),1,0)</f>
        <v/>
      </c>
      <c r="E16867" s="15">
        <f>COUNTIF(tData[BezoekStart],"&lt;"&amp;($A16867+1/24))-COUNTIF(tData[BezoekEind],"&lt;="&amp;$A16867)</f>
        <v/>
      </c>
      <c r="F16867" s="15">
        <f>COUNTIF(tData[BezoekLangStart],"&lt;"&amp;($A16867+1/24))-COUNTIF(tData[BezoekLangEind],"&lt;="&amp;$A16867)</f>
        <v/>
      </c>
      <c r="G16867" s="15">
        <f>IF($D16867=1,$B16867*100+$C16867,-1)</f>
        <v/>
      </c>
      <c r="H16867" s="15">
        <f>IF($D16867=1,$B16867,-1)</f>
        <v/>
      </c>
      <c r="I16867" s="15">
        <f>IF($D16867=1,$C16867,-1)</f>
        <v/>
      </c>
    </row>
    <row r="16868">
      <c r="A16868" s="33" t="n">
        <v>45994.70833333334</v>
      </c>
      <c r="B16868" s="15">
        <f>WEEKDAY($A16868,2)</f>
        <v/>
      </c>
      <c r="C16868" s="15">
        <f>HOUR($A16868)</f>
        <v/>
      </c>
      <c r="D16868" s="15">
        <f>IF(AND($A16868&gt;=Instellingen!$B$6,$A16868&lt;Instellingen!$B$7),1,0)</f>
        <v/>
      </c>
      <c r="E16868" s="15">
        <f>COUNTIF(tData[BezoekStart],"&lt;"&amp;($A16868+1/24))-COUNTIF(tData[BezoekEind],"&lt;="&amp;$A16868)</f>
        <v/>
      </c>
      <c r="F16868" s="15">
        <f>COUNTIF(tData[BezoekLangStart],"&lt;"&amp;($A16868+1/24))-COUNTIF(tData[BezoekLangEind],"&lt;="&amp;$A16868)</f>
        <v/>
      </c>
      <c r="G16868" s="15">
        <f>IF($D16868=1,$B16868*100+$C16868,-1)</f>
        <v/>
      </c>
      <c r="H16868" s="15">
        <f>IF($D16868=1,$B16868,-1)</f>
        <v/>
      </c>
      <c r="I16868" s="15">
        <f>IF($D16868=1,$C16868,-1)</f>
        <v/>
      </c>
    </row>
    <row r="16869">
      <c r="A16869" s="33" t="n">
        <v>45994.75</v>
      </c>
      <c r="B16869" s="15">
        <f>WEEKDAY($A16869,2)</f>
        <v/>
      </c>
      <c r="C16869" s="15">
        <f>HOUR($A16869)</f>
        <v/>
      </c>
      <c r="D16869" s="15">
        <f>IF(AND($A16869&gt;=Instellingen!$B$6,$A16869&lt;Instellingen!$B$7),1,0)</f>
        <v/>
      </c>
      <c r="E16869" s="15">
        <f>COUNTIF(tData[BezoekStart],"&lt;"&amp;($A16869+1/24))-COUNTIF(tData[BezoekEind],"&lt;="&amp;$A16869)</f>
        <v/>
      </c>
      <c r="F16869" s="15">
        <f>COUNTIF(tData[BezoekLangStart],"&lt;"&amp;($A16869+1/24))-COUNTIF(tData[BezoekLangEind],"&lt;="&amp;$A16869)</f>
        <v/>
      </c>
      <c r="G16869" s="15">
        <f>IF($D16869=1,$B16869*100+$C16869,-1)</f>
        <v/>
      </c>
      <c r="H16869" s="15">
        <f>IF($D16869=1,$B16869,-1)</f>
        <v/>
      </c>
      <c r="I16869" s="15">
        <f>IF($D16869=1,$C16869,-1)</f>
        <v/>
      </c>
    </row>
    <row r="16870">
      <c r="A16870" s="33" t="n">
        <v>45994.79166666666</v>
      </c>
      <c r="B16870" s="15">
        <f>WEEKDAY($A16870,2)</f>
        <v/>
      </c>
      <c r="C16870" s="15">
        <f>HOUR($A16870)</f>
        <v/>
      </c>
      <c r="D16870" s="15">
        <f>IF(AND($A16870&gt;=Instellingen!$B$6,$A16870&lt;Instellingen!$B$7),1,0)</f>
        <v/>
      </c>
      <c r="E16870" s="15">
        <f>COUNTIF(tData[BezoekStart],"&lt;"&amp;($A16870+1/24))-COUNTIF(tData[BezoekEind],"&lt;="&amp;$A16870)</f>
        <v/>
      </c>
      <c r="F16870" s="15">
        <f>COUNTIF(tData[BezoekLangStart],"&lt;"&amp;($A16870+1/24))-COUNTIF(tData[BezoekLangEind],"&lt;="&amp;$A16870)</f>
        <v/>
      </c>
      <c r="G16870" s="15">
        <f>IF($D16870=1,$B16870*100+$C16870,-1)</f>
        <v/>
      </c>
      <c r="H16870" s="15">
        <f>IF($D16870=1,$B16870,-1)</f>
        <v/>
      </c>
      <c r="I16870" s="15">
        <f>IF($D16870=1,$C16870,-1)</f>
        <v/>
      </c>
    </row>
    <row r="16871">
      <c r="A16871" s="33" t="n">
        <v>45994.83333333334</v>
      </c>
      <c r="B16871" s="15">
        <f>WEEKDAY($A16871,2)</f>
        <v/>
      </c>
      <c r="C16871" s="15">
        <f>HOUR($A16871)</f>
        <v/>
      </c>
      <c r="D16871" s="15">
        <f>IF(AND($A16871&gt;=Instellingen!$B$6,$A16871&lt;Instellingen!$B$7),1,0)</f>
        <v/>
      </c>
      <c r="E16871" s="15">
        <f>COUNTIF(tData[BezoekStart],"&lt;"&amp;($A16871+1/24))-COUNTIF(tData[BezoekEind],"&lt;="&amp;$A16871)</f>
        <v/>
      </c>
      <c r="F16871" s="15">
        <f>COUNTIF(tData[BezoekLangStart],"&lt;"&amp;($A16871+1/24))-COUNTIF(tData[BezoekLangEind],"&lt;="&amp;$A16871)</f>
        <v/>
      </c>
      <c r="G16871" s="15">
        <f>IF($D16871=1,$B16871*100+$C16871,-1)</f>
        <v/>
      </c>
      <c r="H16871" s="15">
        <f>IF($D16871=1,$B16871,-1)</f>
        <v/>
      </c>
      <c r="I16871" s="15">
        <f>IF($D16871=1,$C16871,-1)</f>
        <v/>
      </c>
    </row>
    <row r="16872">
      <c r="A16872" s="33" t="n">
        <v>45994.875</v>
      </c>
      <c r="B16872" s="15">
        <f>WEEKDAY($A16872,2)</f>
        <v/>
      </c>
      <c r="C16872" s="15">
        <f>HOUR($A16872)</f>
        <v/>
      </c>
      <c r="D16872" s="15">
        <f>IF(AND($A16872&gt;=Instellingen!$B$6,$A16872&lt;Instellingen!$B$7),1,0)</f>
        <v/>
      </c>
      <c r="E16872" s="15">
        <f>COUNTIF(tData[BezoekStart],"&lt;"&amp;($A16872+1/24))-COUNTIF(tData[BezoekEind],"&lt;="&amp;$A16872)</f>
        <v/>
      </c>
      <c r="F16872" s="15">
        <f>COUNTIF(tData[BezoekLangStart],"&lt;"&amp;($A16872+1/24))-COUNTIF(tData[BezoekLangEind],"&lt;="&amp;$A16872)</f>
        <v/>
      </c>
      <c r="G16872" s="15">
        <f>IF($D16872=1,$B16872*100+$C16872,-1)</f>
        <v/>
      </c>
      <c r="H16872" s="15">
        <f>IF($D16872=1,$B16872,-1)</f>
        <v/>
      </c>
      <c r="I16872" s="15">
        <f>IF($D16872=1,$C16872,-1)</f>
        <v/>
      </c>
    </row>
    <row r="16873">
      <c r="A16873" s="33" t="n">
        <v>45994.91666666666</v>
      </c>
      <c r="B16873" s="15">
        <f>WEEKDAY($A16873,2)</f>
        <v/>
      </c>
      <c r="C16873" s="15">
        <f>HOUR($A16873)</f>
        <v/>
      </c>
      <c r="D16873" s="15">
        <f>IF(AND($A16873&gt;=Instellingen!$B$6,$A16873&lt;Instellingen!$B$7),1,0)</f>
        <v/>
      </c>
      <c r="E16873" s="15">
        <f>COUNTIF(tData[BezoekStart],"&lt;"&amp;($A16873+1/24))-COUNTIF(tData[BezoekEind],"&lt;="&amp;$A16873)</f>
        <v/>
      </c>
      <c r="F16873" s="15">
        <f>COUNTIF(tData[BezoekLangStart],"&lt;"&amp;($A16873+1/24))-COUNTIF(tData[BezoekLangEind],"&lt;="&amp;$A16873)</f>
        <v/>
      </c>
      <c r="G16873" s="15">
        <f>IF($D16873=1,$B16873*100+$C16873,-1)</f>
        <v/>
      </c>
      <c r="H16873" s="15">
        <f>IF($D16873=1,$B16873,-1)</f>
        <v/>
      </c>
      <c r="I16873" s="15">
        <f>IF($D16873=1,$C16873,-1)</f>
        <v/>
      </c>
    </row>
    <row r="16874">
      <c r="A16874" s="33" t="n">
        <v>45994.95833333334</v>
      </c>
      <c r="B16874" s="15">
        <f>WEEKDAY($A16874,2)</f>
        <v/>
      </c>
      <c r="C16874" s="15">
        <f>HOUR($A16874)</f>
        <v/>
      </c>
      <c r="D16874" s="15">
        <f>IF(AND($A16874&gt;=Instellingen!$B$6,$A16874&lt;Instellingen!$B$7),1,0)</f>
        <v/>
      </c>
      <c r="E16874" s="15">
        <f>COUNTIF(tData[BezoekStart],"&lt;"&amp;($A16874+1/24))-COUNTIF(tData[BezoekEind],"&lt;="&amp;$A16874)</f>
        <v/>
      </c>
      <c r="F16874" s="15">
        <f>COUNTIF(tData[BezoekLangStart],"&lt;"&amp;($A16874+1/24))-COUNTIF(tData[BezoekLangEind],"&lt;="&amp;$A16874)</f>
        <v/>
      </c>
      <c r="G16874" s="15">
        <f>IF($D16874=1,$B16874*100+$C16874,-1)</f>
        <v/>
      </c>
      <c r="H16874" s="15">
        <f>IF($D16874=1,$B16874,-1)</f>
        <v/>
      </c>
      <c r="I16874" s="15">
        <f>IF($D16874=1,$C16874,-1)</f>
        <v/>
      </c>
    </row>
    <row r="16875">
      <c r="A16875" s="33" t="n">
        <v>45995</v>
      </c>
      <c r="B16875" s="15">
        <f>WEEKDAY($A16875,2)</f>
        <v/>
      </c>
      <c r="C16875" s="15">
        <f>HOUR($A16875)</f>
        <v/>
      </c>
      <c r="D16875" s="15">
        <f>IF(AND($A16875&gt;=Instellingen!$B$6,$A16875&lt;Instellingen!$B$7),1,0)</f>
        <v/>
      </c>
      <c r="E16875" s="15">
        <f>COUNTIF(tData[BezoekStart],"&lt;"&amp;($A16875+1/24))-COUNTIF(tData[BezoekEind],"&lt;="&amp;$A16875)</f>
        <v/>
      </c>
      <c r="F16875" s="15">
        <f>COUNTIF(tData[BezoekLangStart],"&lt;"&amp;($A16875+1/24))-COUNTIF(tData[BezoekLangEind],"&lt;="&amp;$A16875)</f>
        <v/>
      </c>
      <c r="G16875" s="15">
        <f>IF($D16875=1,$B16875*100+$C16875,-1)</f>
        <v/>
      </c>
      <c r="H16875" s="15">
        <f>IF($D16875=1,$B16875,-1)</f>
        <v/>
      </c>
      <c r="I16875" s="15">
        <f>IF($D16875=1,$C16875,-1)</f>
        <v/>
      </c>
    </row>
    <row r="16876">
      <c r="A16876" s="33" t="n">
        <v>45995.04166666666</v>
      </c>
      <c r="B16876" s="15">
        <f>WEEKDAY($A16876,2)</f>
        <v/>
      </c>
      <c r="C16876" s="15">
        <f>HOUR($A16876)</f>
        <v/>
      </c>
      <c r="D16876" s="15">
        <f>IF(AND($A16876&gt;=Instellingen!$B$6,$A16876&lt;Instellingen!$B$7),1,0)</f>
        <v/>
      </c>
      <c r="E16876" s="15">
        <f>COUNTIF(tData[BezoekStart],"&lt;"&amp;($A16876+1/24))-COUNTIF(tData[BezoekEind],"&lt;="&amp;$A16876)</f>
        <v/>
      </c>
      <c r="F16876" s="15">
        <f>COUNTIF(tData[BezoekLangStart],"&lt;"&amp;($A16876+1/24))-COUNTIF(tData[BezoekLangEind],"&lt;="&amp;$A16876)</f>
        <v/>
      </c>
      <c r="G16876" s="15">
        <f>IF($D16876=1,$B16876*100+$C16876,-1)</f>
        <v/>
      </c>
      <c r="H16876" s="15">
        <f>IF($D16876=1,$B16876,-1)</f>
        <v/>
      </c>
      <c r="I16876" s="15">
        <f>IF($D16876=1,$C16876,-1)</f>
        <v/>
      </c>
    </row>
    <row r="16877">
      <c r="A16877" s="33" t="n">
        <v>45995.08333333334</v>
      </c>
      <c r="B16877" s="15">
        <f>WEEKDAY($A16877,2)</f>
        <v/>
      </c>
      <c r="C16877" s="15">
        <f>HOUR($A16877)</f>
        <v/>
      </c>
      <c r="D16877" s="15">
        <f>IF(AND($A16877&gt;=Instellingen!$B$6,$A16877&lt;Instellingen!$B$7),1,0)</f>
        <v/>
      </c>
      <c r="E16877" s="15">
        <f>COUNTIF(tData[BezoekStart],"&lt;"&amp;($A16877+1/24))-COUNTIF(tData[BezoekEind],"&lt;="&amp;$A16877)</f>
        <v/>
      </c>
      <c r="F16877" s="15">
        <f>COUNTIF(tData[BezoekLangStart],"&lt;"&amp;($A16877+1/24))-COUNTIF(tData[BezoekLangEind],"&lt;="&amp;$A16877)</f>
        <v/>
      </c>
      <c r="G16877" s="15">
        <f>IF($D16877=1,$B16877*100+$C16877,-1)</f>
        <v/>
      </c>
      <c r="H16877" s="15">
        <f>IF($D16877=1,$B16877,-1)</f>
        <v/>
      </c>
      <c r="I16877" s="15">
        <f>IF($D16877=1,$C16877,-1)</f>
        <v/>
      </c>
    </row>
    <row r="16878">
      <c r="A16878" s="33" t="n">
        <v>45995.125</v>
      </c>
      <c r="B16878" s="15">
        <f>WEEKDAY($A16878,2)</f>
        <v/>
      </c>
      <c r="C16878" s="15">
        <f>HOUR($A16878)</f>
        <v/>
      </c>
      <c r="D16878" s="15">
        <f>IF(AND($A16878&gt;=Instellingen!$B$6,$A16878&lt;Instellingen!$B$7),1,0)</f>
        <v/>
      </c>
      <c r="E16878" s="15">
        <f>COUNTIF(tData[BezoekStart],"&lt;"&amp;($A16878+1/24))-COUNTIF(tData[BezoekEind],"&lt;="&amp;$A16878)</f>
        <v/>
      </c>
      <c r="F16878" s="15">
        <f>COUNTIF(tData[BezoekLangStart],"&lt;"&amp;($A16878+1/24))-COUNTIF(tData[BezoekLangEind],"&lt;="&amp;$A16878)</f>
        <v/>
      </c>
      <c r="G16878" s="15">
        <f>IF($D16878=1,$B16878*100+$C16878,-1)</f>
        <v/>
      </c>
      <c r="H16878" s="15">
        <f>IF($D16878=1,$B16878,-1)</f>
        <v/>
      </c>
      <c r="I16878" s="15">
        <f>IF($D16878=1,$C16878,-1)</f>
        <v/>
      </c>
    </row>
    <row r="16879">
      <c r="A16879" s="33" t="n">
        <v>45995.16666666666</v>
      </c>
      <c r="B16879" s="15">
        <f>WEEKDAY($A16879,2)</f>
        <v/>
      </c>
      <c r="C16879" s="15">
        <f>HOUR($A16879)</f>
        <v/>
      </c>
      <c r="D16879" s="15">
        <f>IF(AND($A16879&gt;=Instellingen!$B$6,$A16879&lt;Instellingen!$B$7),1,0)</f>
        <v/>
      </c>
      <c r="E16879" s="15">
        <f>COUNTIF(tData[BezoekStart],"&lt;"&amp;($A16879+1/24))-COUNTIF(tData[BezoekEind],"&lt;="&amp;$A16879)</f>
        <v/>
      </c>
      <c r="F16879" s="15">
        <f>COUNTIF(tData[BezoekLangStart],"&lt;"&amp;($A16879+1/24))-COUNTIF(tData[BezoekLangEind],"&lt;="&amp;$A16879)</f>
        <v/>
      </c>
      <c r="G16879" s="15">
        <f>IF($D16879=1,$B16879*100+$C16879,-1)</f>
        <v/>
      </c>
      <c r="H16879" s="15">
        <f>IF($D16879=1,$B16879,-1)</f>
        <v/>
      </c>
      <c r="I16879" s="15">
        <f>IF($D16879=1,$C16879,-1)</f>
        <v/>
      </c>
    </row>
    <row r="16880">
      <c r="A16880" s="33" t="n">
        <v>45995.20833333334</v>
      </c>
      <c r="B16880" s="15">
        <f>WEEKDAY($A16880,2)</f>
        <v/>
      </c>
      <c r="C16880" s="15">
        <f>HOUR($A16880)</f>
        <v/>
      </c>
      <c r="D16880" s="15">
        <f>IF(AND($A16880&gt;=Instellingen!$B$6,$A16880&lt;Instellingen!$B$7),1,0)</f>
        <v/>
      </c>
      <c r="E16880" s="15">
        <f>COUNTIF(tData[BezoekStart],"&lt;"&amp;($A16880+1/24))-COUNTIF(tData[BezoekEind],"&lt;="&amp;$A16880)</f>
        <v/>
      </c>
      <c r="F16880" s="15">
        <f>COUNTIF(tData[BezoekLangStart],"&lt;"&amp;($A16880+1/24))-COUNTIF(tData[BezoekLangEind],"&lt;="&amp;$A16880)</f>
        <v/>
      </c>
      <c r="G16880" s="15">
        <f>IF($D16880=1,$B16880*100+$C16880,-1)</f>
        <v/>
      </c>
      <c r="H16880" s="15">
        <f>IF($D16880=1,$B16880,-1)</f>
        <v/>
      </c>
      <c r="I16880" s="15">
        <f>IF($D16880=1,$C16880,-1)</f>
        <v/>
      </c>
    </row>
    <row r="16881">
      <c r="A16881" s="33" t="n">
        <v>45995.25</v>
      </c>
      <c r="B16881" s="15">
        <f>WEEKDAY($A16881,2)</f>
        <v/>
      </c>
      <c r="C16881" s="15">
        <f>HOUR($A16881)</f>
        <v/>
      </c>
      <c r="D16881" s="15">
        <f>IF(AND($A16881&gt;=Instellingen!$B$6,$A16881&lt;Instellingen!$B$7),1,0)</f>
        <v/>
      </c>
      <c r="E16881" s="15">
        <f>COUNTIF(tData[BezoekStart],"&lt;"&amp;($A16881+1/24))-COUNTIF(tData[BezoekEind],"&lt;="&amp;$A16881)</f>
        <v/>
      </c>
      <c r="F16881" s="15">
        <f>COUNTIF(tData[BezoekLangStart],"&lt;"&amp;($A16881+1/24))-COUNTIF(tData[BezoekLangEind],"&lt;="&amp;$A16881)</f>
        <v/>
      </c>
      <c r="G16881" s="15">
        <f>IF($D16881=1,$B16881*100+$C16881,-1)</f>
        <v/>
      </c>
      <c r="H16881" s="15">
        <f>IF($D16881=1,$B16881,-1)</f>
        <v/>
      </c>
      <c r="I16881" s="15">
        <f>IF($D16881=1,$C16881,-1)</f>
        <v/>
      </c>
    </row>
    <row r="16882">
      <c r="A16882" s="33" t="n">
        <v>45995.29166666666</v>
      </c>
      <c r="B16882" s="15">
        <f>WEEKDAY($A16882,2)</f>
        <v/>
      </c>
      <c r="C16882" s="15">
        <f>HOUR($A16882)</f>
        <v/>
      </c>
      <c r="D16882" s="15">
        <f>IF(AND($A16882&gt;=Instellingen!$B$6,$A16882&lt;Instellingen!$B$7),1,0)</f>
        <v/>
      </c>
      <c r="E16882" s="15">
        <f>COUNTIF(tData[BezoekStart],"&lt;"&amp;($A16882+1/24))-COUNTIF(tData[BezoekEind],"&lt;="&amp;$A16882)</f>
        <v/>
      </c>
      <c r="F16882" s="15">
        <f>COUNTIF(tData[BezoekLangStart],"&lt;"&amp;($A16882+1/24))-COUNTIF(tData[BezoekLangEind],"&lt;="&amp;$A16882)</f>
        <v/>
      </c>
      <c r="G16882" s="15">
        <f>IF($D16882=1,$B16882*100+$C16882,-1)</f>
        <v/>
      </c>
      <c r="H16882" s="15">
        <f>IF($D16882=1,$B16882,-1)</f>
        <v/>
      </c>
      <c r="I16882" s="15">
        <f>IF($D16882=1,$C16882,-1)</f>
        <v/>
      </c>
    </row>
    <row r="16883">
      <c r="A16883" s="33" t="n">
        <v>45995.33333333334</v>
      </c>
      <c r="B16883" s="15">
        <f>WEEKDAY($A16883,2)</f>
        <v/>
      </c>
      <c r="C16883" s="15">
        <f>HOUR($A16883)</f>
        <v/>
      </c>
      <c r="D16883" s="15">
        <f>IF(AND($A16883&gt;=Instellingen!$B$6,$A16883&lt;Instellingen!$B$7),1,0)</f>
        <v/>
      </c>
      <c r="E16883" s="15">
        <f>COUNTIF(tData[BezoekStart],"&lt;"&amp;($A16883+1/24))-COUNTIF(tData[BezoekEind],"&lt;="&amp;$A16883)</f>
        <v/>
      </c>
      <c r="F16883" s="15">
        <f>COUNTIF(tData[BezoekLangStart],"&lt;"&amp;($A16883+1/24))-COUNTIF(tData[BezoekLangEind],"&lt;="&amp;$A16883)</f>
        <v/>
      </c>
      <c r="G16883" s="15">
        <f>IF($D16883=1,$B16883*100+$C16883,-1)</f>
        <v/>
      </c>
      <c r="H16883" s="15">
        <f>IF($D16883=1,$B16883,-1)</f>
        <v/>
      </c>
      <c r="I16883" s="15">
        <f>IF($D16883=1,$C16883,-1)</f>
        <v/>
      </c>
    </row>
    <row r="16884">
      <c r="A16884" s="33" t="n">
        <v>45995.375</v>
      </c>
      <c r="B16884" s="15">
        <f>WEEKDAY($A16884,2)</f>
        <v/>
      </c>
      <c r="C16884" s="15">
        <f>HOUR($A16884)</f>
        <v/>
      </c>
      <c r="D16884" s="15">
        <f>IF(AND($A16884&gt;=Instellingen!$B$6,$A16884&lt;Instellingen!$B$7),1,0)</f>
        <v/>
      </c>
      <c r="E16884" s="15">
        <f>COUNTIF(tData[BezoekStart],"&lt;"&amp;($A16884+1/24))-COUNTIF(tData[BezoekEind],"&lt;="&amp;$A16884)</f>
        <v/>
      </c>
      <c r="F16884" s="15">
        <f>COUNTIF(tData[BezoekLangStart],"&lt;"&amp;($A16884+1/24))-COUNTIF(tData[BezoekLangEind],"&lt;="&amp;$A16884)</f>
        <v/>
      </c>
      <c r="G16884" s="15">
        <f>IF($D16884=1,$B16884*100+$C16884,-1)</f>
        <v/>
      </c>
      <c r="H16884" s="15">
        <f>IF($D16884=1,$B16884,-1)</f>
        <v/>
      </c>
      <c r="I16884" s="15">
        <f>IF($D16884=1,$C16884,-1)</f>
        <v/>
      </c>
    </row>
    <row r="16885">
      <c r="A16885" s="33" t="n">
        <v>45995.41666666666</v>
      </c>
      <c r="B16885" s="15">
        <f>WEEKDAY($A16885,2)</f>
        <v/>
      </c>
      <c r="C16885" s="15">
        <f>HOUR($A16885)</f>
        <v/>
      </c>
      <c r="D16885" s="15">
        <f>IF(AND($A16885&gt;=Instellingen!$B$6,$A16885&lt;Instellingen!$B$7),1,0)</f>
        <v/>
      </c>
      <c r="E16885" s="15">
        <f>COUNTIF(tData[BezoekStart],"&lt;"&amp;($A16885+1/24))-COUNTIF(tData[BezoekEind],"&lt;="&amp;$A16885)</f>
        <v/>
      </c>
      <c r="F16885" s="15">
        <f>COUNTIF(tData[BezoekLangStart],"&lt;"&amp;($A16885+1/24))-COUNTIF(tData[BezoekLangEind],"&lt;="&amp;$A16885)</f>
        <v/>
      </c>
      <c r="G16885" s="15">
        <f>IF($D16885=1,$B16885*100+$C16885,-1)</f>
        <v/>
      </c>
      <c r="H16885" s="15">
        <f>IF($D16885=1,$B16885,-1)</f>
        <v/>
      </c>
      <c r="I16885" s="15">
        <f>IF($D16885=1,$C16885,-1)</f>
        <v/>
      </c>
    </row>
    <row r="16886">
      <c r="A16886" s="33" t="n">
        <v>45995.45833333334</v>
      </c>
      <c r="B16886" s="15">
        <f>WEEKDAY($A16886,2)</f>
        <v/>
      </c>
      <c r="C16886" s="15">
        <f>HOUR($A16886)</f>
        <v/>
      </c>
      <c r="D16886" s="15">
        <f>IF(AND($A16886&gt;=Instellingen!$B$6,$A16886&lt;Instellingen!$B$7),1,0)</f>
        <v/>
      </c>
      <c r="E16886" s="15">
        <f>COUNTIF(tData[BezoekStart],"&lt;"&amp;($A16886+1/24))-COUNTIF(tData[BezoekEind],"&lt;="&amp;$A16886)</f>
        <v/>
      </c>
      <c r="F16886" s="15">
        <f>COUNTIF(tData[BezoekLangStart],"&lt;"&amp;($A16886+1/24))-COUNTIF(tData[BezoekLangEind],"&lt;="&amp;$A16886)</f>
        <v/>
      </c>
      <c r="G16886" s="15">
        <f>IF($D16886=1,$B16886*100+$C16886,-1)</f>
        <v/>
      </c>
      <c r="H16886" s="15">
        <f>IF($D16886=1,$B16886,-1)</f>
        <v/>
      </c>
      <c r="I16886" s="15">
        <f>IF($D16886=1,$C16886,-1)</f>
        <v/>
      </c>
    </row>
    <row r="16887">
      <c r="A16887" s="33" t="n">
        <v>45995.5</v>
      </c>
      <c r="B16887" s="15">
        <f>WEEKDAY($A16887,2)</f>
        <v/>
      </c>
      <c r="C16887" s="15">
        <f>HOUR($A16887)</f>
        <v/>
      </c>
      <c r="D16887" s="15">
        <f>IF(AND($A16887&gt;=Instellingen!$B$6,$A16887&lt;Instellingen!$B$7),1,0)</f>
        <v/>
      </c>
      <c r="E16887" s="15">
        <f>COUNTIF(tData[BezoekStart],"&lt;"&amp;($A16887+1/24))-COUNTIF(tData[BezoekEind],"&lt;="&amp;$A16887)</f>
        <v/>
      </c>
      <c r="F16887" s="15">
        <f>COUNTIF(tData[BezoekLangStart],"&lt;"&amp;($A16887+1/24))-COUNTIF(tData[BezoekLangEind],"&lt;="&amp;$A16887)</f>
        <v/>
      </c>
      <c r="G16887" s="15">
        <f>IF($D16887=1,$B16887*100+$C16887,-1)</f>
        <v/>
      </c>
      <c r="H16887" s="15">
        <f>IF($D16887=1,$B16887,-1)</f>
        <v/>
      </c>
      <c r="I16887" s="15">
        <f>IF($D16887=1,$C16887,-1)</f>
        <v/>
      </c>
    </row>
    <row r="16888">
      <c r="A16888" s="33" t="n">
        <v>45995.54166666666</v>
      </c>
      <c r="B16888" s="15">
        <f>WEEKDAY($A16888,2)</f>
        <v/>
      </c>
      <c r="C16888" s="15">
        <f>HOUR($A16888)</f>
        <v/>
      </c>
      <c r="D16888" s="15">
        <f>IF(AND($A16888&gt;=Instellingen!$B$6,$A16888&lt;Instellingen!$B$7),1,0)</f>
        <v/>
      </c>
      <c r="E16888" s="15">
        <f>COUNTIF(tData[BezoekStart],"&lt;"&amp;($A16888+1/24))-COUNTIF(tData[BezoekEind],"&lt;="&amp;$A16888)</f>
        <v/>
      </c>
      <c r="F16888" s="15">
        <f>COUNTIF(tData[BezoekLangStart],"&lt;"&amp;($A16888+1/24))-COUNTIF(tData[BezoekLangEind],"&lt;="&amp;$A16888)</f>
        <v/>
      </c>
      <c r="G16888" s="15">
        <f>IF($D16888=1,$B16888*100+$C16888,-1)</f>
        <v/>
      </c>
      <c r="H16888" s="15">
        <f>IF($D16888=1,$B16888,-1)</f>
        <v/>
      </c>
      <c r="I16888" s="15">
        <f>IF($D16888=1,$C16888,-1)</f>
        <v/>
      </c>
    </row>
    <row r="16889">
      <c r="A16889" s="33" t="n">
        <v>45995.58333333334</v>
      </c>
      <c r="B16889" s="15">
        <f>WEEKDAY($A16889,2)</f>
        <v/>
      </c>
      <c r="C16889" s="15">
        <f>HOUR($A16889)</f>
        <v/>
      </c>
      <c r="D16889" s="15">
        <f>IF(AND($A16889&gt;=Instellingen!$B$6,$A16889&lt;Instellingen!$B$7),1,0)</f>
        <v/>
      </c>
      <c r="E16889" s="15">
        <f>COUNTIF(tData[BezoekStart],"&lt;"&amp;($A16889+1/24))-COUNTIF(tData[BezoekEind],"&lt;="&amp;$A16889)</f>
        <v/>
      </c>
      <c r="F16889" s="15">
        <f>COUNTIF(tData[BezoekLangStart],"&lt;"&amp;($A16889+1/24))-COUNTIF(tData[BezoekLangEind],"&lt;="&amp;$A16889)</f>
        <v/>
      </c>
      <c r="G16889" s="15">
        <f>IF($D16889=1,$B16889*100+$C16889,-1)</f>
        <v/>
      </c>
      <c r="H16889" s="15">
        <f>IF($D16889=1,$B16889,-1)</f>
        <v/>
      </c>
      <c r="I16889" s="15">
        <f>IF($D16889=1,$C16889,-1)</f>
        <v/>
      </c>
    </row>
    <row r="16890">
      <c r="A16890" s="33" t="n">
        <v>45995.625</v>
      </c>
      <c r="B16890" s="15">
        <f>WEEKDAY($A16890,2)</f>
        <v/>
      </c>
      <c r="C16890" s="15">
        <f>HOUR($A16890)</f>
        <v/>
      </c>
      <c r="D16890" s="15">
        <f>IF(AND($A16890&gt;=Instellingen!$B$6,$A16890&lt;Instellingen!$B$7),1,0)</f>
        <v/>
      </c>
      <c r="E16890" s="15">
        <f>COUNTIF(tData[BezoekStart],"&lt;"&amp;($A16890+1/24))-COUNTIF(tData[BezoekEind],"&lt;="&amp;$A16890)</f>
        <v/>
      </c>
      <c r="F16890" s="15">
        <f>COUNTIF(tData[BezoekLangStart],"&lt;"&amp;($A16890+1/24))-COUNTIF(tData[BezoekLangEind],"&lt;="&amp;$A16890)</f>
        <v/>
      </c>
      <c r="G16890" s="15">
        <f>IF($D16890=1,$B16890*100+$C16890,-1)</f>
        <v/>
      </c>
      <c r="H16890" s="15">
        <f>IF($D16890=1,$B16890,-1)</f>
        <v/>
      </c>
      <c r="I16890" s="15">
        <f>IF($D16890=1,$C16890,-1)</f>
        <v/>
      </c>
    </row>
    <row r="16891">
      <c r="A16891" s="33" t="n">
        <v>45995.66666666666</v>
      </c>
      <c r="B16891" s="15">
        <f>WEEKDAY($A16891,2)</f>
        <v/>
      </c>
      <c r="C16891" s="15">
        <f>HOUR($A16891)</f>
        <v/>
      </c>
      <c r="D16891" s="15">
        <f>IF(AND($A16891&gt;=Instellingen!$B$6,$A16891&lt;Instellingen!$B$7),1,0)</f>
        <v/>
      </c>
      <c r="E16891" s="15">
        <f>COUNTIF(tData[BezoekStart],"&lt;"&amp;($A16891+1/24))-COUNTIF(tData[BezoekEind],"&lt;="&amp;$A16891)</f>
        <v/>
      </c>
      <c r="F16891" s="15">
        <f>COUNTIF(tData[BezoekLangStart],"&lt;"&amp;($A16891+1/24))-COUNTIF(tData[BezoekLangEind],"&lt;="&amp;$A16891)</f>
        <v/>
      </c>
      <c r="G16891" s="15">
        <f>IF($D16891=1,$B16891*100+$C16891,-1)</f>
        <v/>
      </c>
      <c r="H16891" s="15">
        <f>IF($D16891=1,$B16891,-1)</f>
        <v/>
      </c>
      <c r="I16891" s="15">
        <f>IF($D16891=1,$C16891,-1)</f>
        <v/>
      </c>
    </row>
    <row r="16892">
      <c r="A16892" s="33" t="n">
        <v>45995.70833333334</v>
      </c>
      <c r="B16892" s="15">
        <f>WEEKDAY($A16892,2)</f>
        <v/>
      </c>
      <c r="C16892" s="15">
        <f>HOUR($A16892)</f>
        <v/>
      </c>
      <c r="D16892" s="15">
        <f>IF(AND($A16892&gt;=Instellingen!$B$6,$A16892&lt;Instellingen!$B$7),1,0)</f>
        <v/>
      </c>
      <c r="E16892" s="15">
        <f>COUNTIF(tData[BezoekStart],"&lt;"&amp;($A16892+1/24))-COUNTIF(tData[BezoekEind],"&lt;="&amp;$A16892)</f>
        <v/>
      </c>
      <c r="F16892" s="15">
        <f>COUNTIF(tData[BezoekLangStart],"&lt;"&amp;($A16892+1/24))-COUNTIF(tData[BezoekLangEind],"&lt;="&amp;$A16892)</f>
        <v/>
      </c>
      <c r="G16892" s="15">
        <f>IF($D16892=1,$B16892*100+$C16892,-1)</f>
        <v/>
      </c>
      <c r="H16892" s="15">
        <f>IF($D16892=1,$B16892,-1)</f>
        <v/>
      </c>
      <c r="I16892" s="15">
        <f>IF($D16892=1,$C16892,-1)</f>
        <v/>
      </c>
    </row>
    <row r="16893">
      <c r="A16893" s="33" t="n">
        <v>45995.75</v>
      </c>
      <c r="B16893" s="15">
        <f>WEEKDAY($A16893,2)</f>
        <v/>
      </c>
      <c r="C16893" s="15">
        <f>HOUR($A16893)</f>
        <v/>
      </c>
      <c r="D16893" s="15">
        <f>IF(AND($A16893&gt;=Instellingen!$B$6,$A16893&lt;Instellingen!$B$7),1,0)</f>
        <v/>
      </c>
      <c r="E16893" s="15">
        <f>COUNTIF(tData[BezoekStart],"&lt;"&amp;($A16893+1/24))-COUNTIF(tData[BezoekEind],"&lt;="&amp;$A16893)</f>
        <v/>
      </c>
      <c r="F16893" s="15">
        <f>COUNTIF(tData[BezoekLangStart],"&lt;"&amp;($A16893+1/24))-COUNTIF(tData[BezoekLangEind],"&lt;="&amp;$A16893)</f>
        <v/>
      </c>
      <c r="G16893" s="15">
        <f>IF($D16893=1,$B16893*100+$C16893,-1)</f>
        <v/>
      </c>
      <c r="H16893" s="15">
        <f>IF($D16893=1,$B16893,-1)</f>
        <v/>
      </c>
      <c r="I16893" s="15">
        <f>IF($D16893=1,$C16893,-1)</f>
        <v/>
      </c>
    </row>
    <row r="16894">
      <c r="A16894" s="33" t="n">
        <v>45995.79166666666</v>
      </c>
      <c r="B16894" s="15">
        <f>WEEKDAY($A16894,2)</f>
        <v/>
      </c>
      <c r="C16894" s="15">
        <f>HOUR($A16894)</f>
        <v/>
      </c>
      <c r="D16894" s="15">
        <f>IF(AND($A16894&gt;=Instellingen!$B$6,$A16894&lt;Instellingen!$B$7),1,0)</f>
        <v/>
      </c>
      <c r="E16894" s="15">
        <f>COUNTIF(tData[BezoekStart],"&lt;"&amp;($A16894+1/24))-COUNTIF(tData[BezoekEind],"&lt;="&amp;$A16894)</f>
        <v/>
      </c>
      <c r="F16894" s="15">
        <f>COUNTIF(tData[BezoekLangStart],"&lt;"&amp;($A16894+1/24))-COUNTIF(tData[BezoekLangEind],"&lt;="&amp;$A16894)</f>
        <v/>
      </c>
      <c r="G16894" s="15">
        <f>IF($D16894=1,$B16894*100+$C16894,-1)</f>
        <v/>
      </c>
      <c r="H16894" s="15">
        <f>IF($D16894=1,$B16894,-1)</f>
        <v/>
      </c>
      <c r="I16894" s="15">
        <f>IF($D16894=1,$C16894,-1)</f>
        <v/>
      </c>
    </row>
    <row r="16895">
      <c r="A16895" s="33" t="n">
        <v>45995.83333333334</v>
      </c>
      <c r="B16895" s="15">
        <f>WEEKDAY($A16895,2)</f>
        <v/>
      </c>
      <c r="C16895" s="15">
        <f>HOUR($A16895)</f>
        <v/>
      </c>
      <c r="D16895" s="15">
        <f>IF(AND($A16895&gt;=Instellingen!$B$6,$A16895&lt;Instellingen!$B$7),1,0)</f>
        <v/>
      </c>
      <c r="E16895" s="15">
        <f>COUNTIF(tData[BezoekStart],"&lt;"&amp;($A16895+1/24))-COUNTIF(tData[BezoekEind],"&lt;="&amp;$A16895)</f>
        <v/>
      </c>
      <c r="F16895" s="15">
        <f>COUNTIF(tData[BezoekLangStart],"&lt;"&amp;($A16895+1/24))-COUNTIF(tData[BezoekLangEind],"&lt;="&amp;$A16895)</f>
        <v/>
      </c>
      <c r="G16895" s="15">
        <f>IF($D16895=1,$B16895*100+$C16895,-1)</f>
        <v/>
      </c>
      <c r="H16895" s="15">
        <f>IF($D16895=1,$B16895,-1)</f>
        <v/>
      </c>
      <c r="I16895" s="15">
        <f>IF($D16895=1,$C16895,-1)</f>
        <v/>
      </c>
    </row>
    <row r="16896">
      <c r="A16896" s="33" t="n">
        <v>45995.875</v>
      </c>
      <c r="B16896" s="15">
        <f>WEEKDAY($A16896,2)</f>
        <v/>
      </c>
      <c r="C16896" s="15">
        <f>HOUR($A16896)</f>
        <v/>
      </c>
      <c r="D16896" s="15">
        <f>IF(AND($A16896&gt;=Instellingen!$B$6,$A16896&lt;Instellingen!$B$7),1,0)</f>
        <v/>
      </c>
      <c r="E16896" s="15">
        <f>COUNTIF(tData[BezoekStart],"&lt;"&amp;($A16896+1/24))-COUNTIF(tData[BezoekEind],"&lt;="&amp;$A16896)</f>
        <v/>
      </c>
      <c r="F16896" s="15">
        <f>COUNTIF(tData[BezoekLangStart],"&lt;"&amp;($A16896+1/24))-COUNTIF(tData[BezoekLangEind],"&lt;="&amp;$A16896)</f>
        <v/>
      </c>
      <c r="G16896" s="15">
        <f>IF($D16896=1,$B16896*100+$C16896,-1)</f>
        <v/>
      </c>
      <c r="H16896" s="15">
        <f>IF($D16896=1,$B16896,-1)</f>
        <v/>
      </c>
      <c r="I16896" s="15">
        <f>IF($D16896=1,$C16896,-1)</f>
        <v/>
      </c>
    </row>
    <row r="16897">
      <c r="A16897" s="33" t="n">
        <v>45995.91666666666</v>
      </c>
      <c r="B16897" s="15">
        <f>WEEKDAY($A16897,2)</f>
        <v/>
      </c>
      <c r="C16897" s="15">
        <f>HOUR($A16897)</f>
        <v/>
      </c>
      <c r="D16897" s="15">
        <f>IF(AND($A16897&gt;=Instellingen!$B$6,$A16897&lt;Instellingen!$B$7),1,0)</f>
        <v/>
      </c>
      <c r="E16897" s="15">
        <f>COUNTIF(tData[BezoekStart],"&lt;"&amp;($A16897+1/24))-COUNTIF(tData[BezoekEind],"&lt;="&amp;$A16897)</f>
        <v/>
      </c>
      <c r="F16897" s="15">
        <f>COUNTIF(tData[BezoekLangStart],"&lt;"&amp;($A16897+1/24))-COUNTIF(tData[BezoekLangEind],"&lt;="&amp;$A16897)</f>
        <v/>
      </c>
      <c r="G16897" s="15">
        <f>IF($D16897=1,$B16897*100+$C16897,-1)</f>
        <v/>
      </c>
      <c r="H16897" s="15">
        <f>IF($D16897=1,$B16897,-1)</f>
        <v/>
      </c>
      <c r="I16897" s="15">
        <f>IF($D16897=1,$C16897,-1)</f>
        <v/>
      </c>
    </row>
    <row r="16898">
      <c r="A16898" s="33" t="n">
        <v>45995.95833333334</v>
      </c>
      <c r="B16898" s="15">
        <f>WEEKDAY($A16898,2)</f>
        <v/>
      </c>
      <c r="C16898" s="15">
        <f>HOUR($A16898)</f>
        <v/>
      </c>
      <c r="D16898" s="15">
        <f>IF(AND($A16898&gt;=Instellingen!$B$6,$A16898&lt;Instellingen!$B$7),1,0)</f>
        <v/>
      </c>
      <c r="E16898" s="15">
        <f>COUNTIF(tData[BezoekStart],"&lt;"&amp;($A16898+1/24))-COUNTIF(tData[BezoekEind],"&lt;="&amp;$A16898)</f>
        <v/>
      </c>
      <c r="F16898" s="15">
        <f>COUNTIF(tData[BezoekLangStart],"&lt;"&amp;($A16898+1/24))-COUNTIF(tData[BezoekLangEind],"&lt;="&amp;$A16898)</f>
        <v/>
      </c>
      <c r="G16898" s="15">
        <f>IF($D16898=1,$B16898*100+$C16898,-1)</f>
        <v/>
      </c>
      <c r="H16898" s="15">
        <f>IF($D16898=1,$B16898,-1)</f>
        <v/>
      </c>
      <c r="I16898" s="15">
        <f>IF($D16898=1,$C16898,-1)</f>
        <v/>
      </c>
    </row>
    <row r="16899">
      <c r="A16899" s="33" t="n">
        <v>45996</v>
      </c>
      <c r="B16899" s="15">
        <f>WEEKDAY($A16899,2)</f>
        <v/>
      </c>
      <c r="C16899" s="15">
        <f>HOUR($A16899)</f>
        <v/>
      </c>
      <c r="D16899" s="15">
        <f>IF(AND($A16899&gt;=Instellingen!$B$6,$A16899&lt;Instellingen!$B$7),1,0)</f>
        <v/>
      </c>
      <c r="E16899" s="15">
        <f>COUNTIF(tData[BezoekStart],"&lt;"&amp;($A16899+1/24))-COUNTIF(tData[BezoekEind],"&lt;="&amp;$A16899)</f>
        <v/>
      </c>
      <c r="F16899" s="15">
        <f>COUNTIF(tData[BezoekLangStart],"&lt;"&amp;($A16899+1/24))-COUNTIF(tData[BezoekLangEind],"&lt;="&amp;$A16899)</f>
        <v/>
      </c>
      <c r="G16899" s="15">
        <f>IF($D16899=1,$B16899*100+$C16899,-1)</f>
        <v/>
      </c>
      <c r="H16899" s="15">
        <f>IF($D16899=1,$B16899,-1)</f>
        <v/>
      </c>
      <c r="I16899" s="15">
        <f>IF($D16899=1,$C16899,-1)</f>
        <v/>
      </c>
    </row>
    <row r="16900">
      <c r="A16900" s="33" t="n">
        <v>45996.04166666666</v>
      </c>
      <c r="B16900" s="15">
        <f>WEEKDAY($A16900,2)</f>
        <v/>
      </c>
      <c r="C16900" s="15">
        <f>HOUR($A16900)</f>
        <v/>
      </c>
      <c r="D16900" s="15">
        <f>IF(AND($A16900&gt;=Instellingen!$B$6,$A16900&lt;Instellingen!$B$7),1,0)</f>
        <v/>
      </c>
      <c r="E16900" s="15">
        <f>COUNTIF(tData[BezoekStart],"&lt;"&amp;($A16900+1/24))-COUNTIF(tData[BezoekEind],"&lt;="&amp;$A16900)</f>
        <v/>
      </c>
      <c r="F16900" s="15">
        <f>COUNTIF(tData[BezoekLangStart],"&lt;"&amp;($A16900+1/24))-COUNTIF(tData[BezoekLangEind],"&lt;="&amp;$A16900)</f>
        <v/>
      </c>
      <c r="G16900" s="15">
        <f>IF($D16900=1,$B16900*100+$C16900,-1)</f>
        <v/>
      </c>
      <c r="H16900" s="15">
        <f>IF($D16900=1,$B16900,-1)</f>
        <v/>
      </c>
      <c r="I16900" s="15">
        <f>IF($D16900=1,$C16900,-1)</f>
        <v/>
      </c>
    </row>
    <row r="16901">
      <c r="A16901" s="33" t="n">
        <v>45996.08333333334</v>
      </c>
      <c r="B16901" s="15">
        <f>WEEKDAY($A16901,2)</f>
        <v/>
      </c>
      <c r="C16901" s="15">
        <f>HOUR($A16901)</f>
        <v/>
      </c>
      <c r="D16901" s="15">
        <f>IF(AND($A16901&gt;=Instellingen!$B$6,$A16901&lt;Instellingen!$B$7),1,0)</f>
        <v/>
      </c>
      <c r="E16901" s="15">
        <f>COUNTIF(tData[BezoekStart],"&lt;"&amp;($A16901+1/24))-COUNTIF(tData[BezoekEind],"&lt;="&amp;$A16901)</f>
        <v/>
      </c>
      <c r="F16901" s="15">
        <f>COUNTIF(tData[BezoekLangStart],"&lt;"&amp;($A16901+1/24))-COUNTIF(tData[BezoekLangEind],"&lt;="&amp;$A16901)</f>
        <v/>
      </c>
      <c r="G16901" s="15">
        <f>IF($D16901=1,$B16901*100+$C16901,-1)</f>
        <v/>
      </c>
      <c r="H16901" s="15">
        <f>IF($D16901=1,$B16901,-1)</f>
        <v/>
      </c>
      <c r="I16901" s="15">
        <f>IF($D16901=1,$C16901,-1)</f>
        <v/>
      </c>
    </row>
    <row r="16902">
      <c r="A16902" s="33" t="n">
        <v>45996.125</v>
      </c>
      <c r="B16902" s="15">
        <f>WEEKDAY($A16902,2)</f>
        <v/>
      </c>
      <c r="C16902" s="15">
        <f>HOUR($A16902)</f>
        <v/>
      </c>
      <c r="D16902" s="15">
        <f>IF(AND($A16902&gt;=Instellingen!$B$6,$A16902&lt;Instellingen!$B$7),1,0)</f>
        <v/>
      </c>
      <c r="E16902" s="15">
        <f>COUNTIF(tData[BezoekStart],"&lt;"&amp;($A16902+1/24))-COUNTIF(tData[BezoekEind],"&lt;="&amp;$A16902)</f>
        <v/>
      </c>
      <c r="F16902" s="15">
        <f>COUNTIF(tData[BezoekLangStart],"&lt;"&amp;($A16902+1/24))-COUNTIF(tData[BezoekLangEind],"&lt;="&amp;$A16902)</f>
        <v/>
      </c>
      <c r="G16902" s="15">
        <f>IF($D16902=1,$B16902*100+$C16902,-1)</f>
        <v/>
      </c>
      <c r="H16902" s="15">
        <f>IF($D16902=1,$B16902,-1)</f>
        <v/>
      </c>
      <c r="I16902" s="15">
        <f>IF($D16902=1,$C16902,-1)</f>
        <v/>
      </c>
    </row>
    <row r="16903">
      <c r="A16903" s="33" t="n">
        <v>45996.16666666666</v>
      </c>
      <c r="B16903" s="15">
        <f>WEEKDAY($A16903,2)</f>
        <v/>
      </c>
      <c r="C16903" s="15">
        <f>HOUR($A16903)</f>
        <v/>
      </c>
      <c r="D16903" s="15">
        <f>IF(AND($A16903&gt;=Instellingen!$B$6,$A16903&lt;Instellingen!$B$7),1,0)</f>
        <v/>
      </c>
      <c r="E16903" s="15">
        <f>COUNTIF(tData[BezoekStart],"&lt;"&amp;($A16903+1/24))-COUNTIF(tData[BezoekEind],"&lt;="&amp;$A16903)</f>
        <v/>
      </c>
      <c r="F16903" s="15">
        <f>COUNTIF(tData[BezoekLangStart],"&lt;"&amp;($A16903+1/24))-COUNTIF(tData[BezoekLangEind],"&lt;="&amp;$A16903)</f>
        <v/>
      </c>
      <c r="G16903" s="15">
        <f>IF($D16903=1,$B16903*100+$C16903,-1)</f>
        <v/>
      </c>
      <c r="H16903" s="15">
        <f>IF($D16903=1,$B16903,-1)</f>
        <v/>
      </c>
      <c r="I16903" s="15">
        <f>IF($D16903=1,$C16903,-1)</f>
        <v/>
      </c>
    </row>
    <row r="16904">
      <c r="A16904" s="33" t="n">
        <v>45996.20833333334</v>
      </c>
      <c r="B16904" s="15">
        <f>WEEKDAY($A16904,2)</f>
        <v/>
      </c>
      <c r="C16904" s="15">
        <f>HOUR($A16904)</f>
        <v/>
      </c>
      <c r="D16904" s="15">
        <f>IF(AND($A16904&gt;=Instellingen!$B$6,$A16904&lt;Instellingen!$B$7),1,0)</f>
        <v/>
      </c>
      <c r="E16904" s="15">
        <f>COUNTIF(tData[BezoekStart],"&lt;"&amp;($A16904+1/24))-COUNTIF(tData[BezoekEind],"&lt;="&amp;$A16904)</f>
        <v/>
      </c>
      <c r="F16904" s="15">
        <f>COUNTIF(tData[BezoekLangStart],"&lt;"&amp;($A16904+1/24))-COUNTIF(tData[BezoekLangEind],"&lt;="&amp;$A16904)</f>
        <v/>
      </c>
      <c r="G16904" s="15">
        <f>IF($D16904=1,$B16904*100+$C16904,-1)</f>
        <v/>
      </c>
      <c r="H16904" s="15">
        <f>IF($D16904=1,$B16904,-1)</f>
        <v/>
      </c>
      <c r="I16904" s="15">
        <f>IF($D16904=1,$C16904,-1)</f>
        <v/>
      </c>
    </row>
    <row r="16905">
      <c r="A16905" s="33" t="n">
        <v>45996.25</v>
      </c>
      <c r="B16905" s="15">
        <f>WEEKDAY($A16905,2)</f>
        <v/>
      </c>
      <c r="C16905" s="15">
        <f>HOUR($A16905)</f>
        <v/>
      </c>
      <c r="D16905" s="15">
        <f>IF(AND($A16905&gt;=Instellingen!$B$6,$A16905&lt;Instellingen!$B$7),1,0)</f>
        <v/>
      </c>
      <c r="E16905" s="15">
        <f>COUNTIF(tData[BezoekStart],"&lt;"&amp;($A16905+1/24))-COUNTIF(tData[BezoekEind],"&lt;="&amp;$A16905)</f>
        <v/>
      </c>
      <c r="F16905" s="15">
        <f>COUNTIF(tData[BezoekLangStart],"&lt;"&amp;($A16905+1/24))-COUNTIF(tData[BezoekLangEind],"&lt;="&amp;$A16905)</f>
        <v/>
      </c>
      <c r="G16905" s="15">
        <f>IF($D16905=1,$B16905*100+$C16905,-1)</f>
        <v/>
      </c>
      <c r="H16905" s="15">
        <f>IF($D16905=1,$B16905,-1)</f>
        <v/>
      </c>
      <c r="I16905" s="15">
        <f>IF($D16905=1,$C16905,-1)</f>
        <v/>
      </c>
    </row>
    <row r="16906">
      <c r="A16906" s="33" t="n">
        <v>45996.29166666666</v>
      </c>
      <c r="B16906" s="15">
        <f>WEEKDAY($A16906,2)</f>
        <v/>
      </c>
      <c r="C16906" s="15">
        <f>HOUR($A16906)</f>
        <v/>
      </c>
      <c r="D16906" s="15">
        <f>IF(AND($A16906&gt;=Instellingen!$B$6,$A16906&lt;Instellingen!$B$7),1,0)</f>
        <v/>
      </c>
      <c r="E16906" s="15">
        <f>COUNTIF(tData[BezoekStart],"&lt;"&amp;($A16906+1/24))-COUNTIF(tData[BezoekEind],"&lt;="&amp;$A16906)</f>
        <v/>
      </c>
      <c r="F16906" s="15">
        <f>COUNTIF(tData[BezoekLangStart],"&lt;"&amp;($A16906+1/24))-COUNTIF(tData[BezoekLangEind],"&lt;="&amp;$A16906)</f>
        <v/>
      </c>
      <c r="G16906" s="15">
        <f>IF($D16906=1,$B16906*100+$C16906,-1)</f>
        <v/>
      </c>
      <c r="H16906" s="15">
        <f>IF($D16906=1,$B16906,-1)</f>
        <v/>
      </c>
      <c r="I16906" s="15">
        <f>IF($D16906=1,$C16906,-1)</f>
        <v/>
      </c>
    </row>
    <row r="16907">
      <c r="A16907" s="33" t="n">
        <v>45996.33333333334</v>
      </c>
      <c r="B16907" s="15">
        <f>WEEKDAY($A16907,2)</f>
        <v/>
      </c>
      <c r="C16907" s="15">
        <f>HOUR($A16907)</f>
        <v/>
      </c>
      <c r="D16907" s="15">
        <f>IF(AND($A16907&gt;=Instellingen!$B$6,$A16907&lt;Instellingen!$B$7),1,0)</f>
        <v/>
      </c>
      <c r="E16907" s="15">
        <f>COUNTIF(tData[BezoekStart],"&lt;"&amp;($A16907+1/24))-COUNTIF(tData[BezoekEind],"&lt;="&amp;$A16907)</f>
        <v/>
      </c>
      <c r="F16907" s="15">
        <f>COUNTIF(tData[BezoekLangStart],"&lt;"&amp;($A16907+1/24))-COUNTIF(tData[BezoekLangEind],"&lt;="&amp;$A16907)</f>
        <v/>
      </c>
      <c r="G16907" s="15">
        <f>IF($D16907=1,$B16907*100+$C16907,-1)</f>
        <v/>
      </c>
      <c r="H16907" s="15">
        <f>IF($D16907=1,$B16907,-1)</f>
        <v/>
      </c>
      <c r="I16907" s="15">
        <f>IF($D16907=1,$C16907,-1)</f>
        <v/>
      </c>
    </row>
    <row r="16908">
      <c r="A16908" s="33" t="n">
        <v>45996.375</v>
      </c>
      <c r="B16908" s="15">
        <f>WEEKDAY($A16908,2)</f>
        <v/>
      </c>
      <c r="C16908" s="15">
        <f>HOUR($A16908)</f>
        <v/>
      </c>
      <c r="D16908" s="15">
        <f>IF(AND($A16908&gt;=Instellingen!$B$6,$A16908&lt;Instellingen!$B$7),1,0)</f>
        <v/>
      </c>
      <c r="E16908" s="15">
        <f>COUNTIF(tData[BezoekStart],"&lt;"&amp;($A16908+1/24))-COUNTIF(tData[BezoekEind],"&lt;="&amp;$A16908)</f>
        <v/>
      </c>
      <c r="F16908" s="15">
        <f>COUNTIF(tData[BezoekLangStart],"&lt;"&amp;($A16908+1/24))-COUNTIF(tData[BezoekLangEind],"&lt;="&amp;$A16908)</f>
        <v/>
      </c>
      <c r="G16908" s="15">
        <f>IF($D16908=1,$B16908*100+$C16908,-1)</f>
        <v/>
      </c>
      <c r="H16908" s="15">
        <f>IF($D16908=1,$B16908,-1)</f>
        <v/>
      </c>
      <c r="I16908" s="15">
        <f>IF($D16908=1,$C16908,-1)</f>
        <v/>
      </c>
    </row>
    <row r="16909">
      <c r="A16909" s="33" t="n">
        <v>45996.41666666666</v>
      </c>
      <c r="B16909" s="15">
        <f>WEEKDAY($A16909,2)</f>
        <v/>
      </c>
      <c r="C16909" s="15">
        <f>HOUR($A16909)</f>
        <v/>
      </c>
      <c r="D16909" s="15">
        <f>IF(AND($A16909&gt;=Instellingen!$B$6,$A16909&lt;Instellingen!$B$7),1,0)</f>
        <v/>
      </c>
      <c r="E16909" s="15">
        <f>COUNTIF(tData[BezoekStart],"&lt;"&amp;($A16909+1/24))-COUNTIF(tData[BezoekEind],"&lt;="&amp;$A16909)</f>
        <v/>
      </c>
      <c r="F16909" s="15">
        <f>COUNTIF(tData[BezoekLangStart],"&lt;"&amp;($A16909+1/24))-COUNTIF(tData[BezoekLangEind],"&lt;="&amp;$A16909)</f>
        <v/>
      </c>
      <c r="G16909" s="15">
        <f>IF($D16909=1,$B16909*100+$C16909,-1)</f>
        <v/>
      </c>
      <c r="H16909" s="15">
        <f>IF($D16909=1,$B16909,-1)</f>
        <v/>
      </c>
      <c r="I16909" s="15">
        <f>IF($D16909=1,$C16909,-1)</f>
        <v/>
      </c>
    </row>
    <row r="16910">
      <c r="A16910" s="33" t="n">
        <v>45996.45833333334</v>
      </c>
      <c r="B16910" s="15">
        <f>WEEKDAY($A16910,2)</f>
        <v/>
      </c>
      <c r="C16910" s="15">
        <f>HOUR($A16910)</f>
        <v/>
      </c>
      <c r="D16910" s="15">
        <f>IF(AND($A16910&gt;=Instellingen!$B$6,$A16910&lt;Instellingen!$B$7),1,0)</f>
        <v/>
      </c>
      <c r="E16910" s="15">
        <f>COUNTIF(tData[BezoekStart],"&lt;"&amp;($A16910+1/24))-COUNTIF(tData[BezoekEind],"&lt;="&amp;$A16910)</f>
        <v/>
      </c>
      <c r="F16910" s="15">
        <f>COUNTIF(tData[BezoekLangStart],"&lt;"&amp;($A16910+1/24))-COUNTIF(tData[BezoekLangEind],"&lt;="&amp;$A16910)</f>
        <v/>
      </c>
      <c r="G16910" s="15">
        <f>IF($D16910=1,$B16910*100+$C16910,-1)</f>
        <v/>
      </c>
      <c r="H16910" s="15">
        <f>IF($D16910=1,$B16910,-1)</f>
        <v/>
      </c>
      <c r="I16910" s="15">
        <f>IF($D16910=1,$C16910,-1)</f>
        <v/>
      </c>
    </row>
    <row r="16911">
      <c r="A16911" s="33" t="n">
        <v>45996.5</v>
      </c>
      <c r="B16911" s="15">
        <f>WEEKDAY($A16911,2)</f>
        <v/>
      </c>
      <c r="C16911" s="15">
        <f>HOUR($A16911)</f>
        <v/>
      </c>
      <c r="D16911" s="15">
        <f>IF(AND($A16911&gt;=Instellingen!$B$6,$A16911&lt;Instellingen!$B$7),1,0)</f>
        <v/>
      </c>
      <c r="E16911" s="15">
        <f>COUNTIF(tData[BezoekStart],"&lt;"&amp;($A16911+1/24))-COUNTIF(tData[BezoekEind],"&lt;="&amp;$A16911)</f>
        <v/>
      </c>
      <c r="F16911" s="15">
        <f>COUNTIF(tData[BezoekLangStart],"&lt;"&amp;($A16911+1/24))-COUNTIF(tData[BezoekLangEind],"&lt;="&amp;$A16911)</f>
        <v/>
      </c>
      <c r="G16911" s="15">
        <f>IF($D16911=1,$B16911*100+$C16911,-1)</f>
        <v/>
      </c>
      <c r="H16911" s="15">
        <f>IF($D16911=1,$B16911,-1)</f>
        <v/>
      </c>
      <c r="I16911" s="15">
        <f>IF($D16911=1,$C16911,-1)</f>
        <v/>
      </c>
    </row>
    <row r="16912">
      <c r="A16912" s="33" t="n">
        <v>45996.54166666666</v>
      </c>
      <c r="B16912" s="15">
        <f>WEEKDAY($A16912,2)</f>
        <v/>
      </c>
      <c r="C16912" s="15">
        <f>HOUR($A16912)</f>
        <v/>
      </c>
      <c r="D16912" s="15">
        <f>IF(AND($A16912&gt;=Instellingen!$B$6,$A16912&lt;Instellingen!$B$7),1,0)</f>
        <v/>
      </c>
      <c r="E16912" s="15">
        <f>COUNTIF(tData[BezoekStart],"&lt;"&amp;($A16912+1/24))-COUNTIF(tData[BezoekEind],"&lt;="&amp;$A16912)</f>
        <v/>
      </c>
      <c r="F16912" s="15">
        <f>COUNTIF(tData[BezoekLangStart],"&lt;"&amp;($A16912+1/24))-COUNTIF(tData[BezoekLangEind],"&lt;="&amp;$A16912)</f>
        <v/>
      </c>
      <c r="G16912" s="15">
        <f>IF($D16912=1,$B16912*100+$C16912,-1)</f>
        <v/>
      </c>
      <c r="H16912" s="15">
        <f>IF($D16912=1,$B16912,-1)</f>
        <v/>
      </c>
      <c r="I16912" s="15">
        <f>IF($D16912=1,$C16912,-1)</f>
        <v/>
      </c>
    </row>
    <row r="16913">
      <c r="A16913" s="33" t="n">
        <v>45996.58333333334</v>
      </c>
      <c r="B16913" s="15">
        <f>WEEKDAY($A16913,2)</f>
        <v/>
      </c>
      <c r="C16913" s="15">
        <f>HOUR($A16913)</f>
        <v/>
      </c>
      <c r="D16913" s="15">
        <f>IF(AND($A16913&gt;=Instellingen!$B$6,$A16913&lt;Instellingen!$B$7),1,0)</f>
        <v/>
      </c>
      <c r="E16913" s="15">
        <f>COUNTIF(tData[BezoekStart],"&lt;"&amp;($A16913+1/24))-COUNTIF(tData[BezoekEind],"&lt;="&amp;$A16913)</f>
        <v/>
      </c>
      <c r="F16913" s="15">
        <f>COUNTIF(tData[BezoekLangStart],"&lt;"&amp;($A16913+1/24))-COUNTIF(tData[BezoekLangEind],"&lt;="&amp;$A16913)</f>
        <v/>
      </c>
      <c r="G16913" s="15">
        <f>IF($D16913=1,$B16913*100+$C16913,-1)</f>
        <v/>
      </c>
      <c r="H16913" s="15">
        <f>IF($D16913=1,$B16913,-1)</f>
        <v/>
      </c>
      <c r="I16913" s="15">
        <f>IF($D16913=1,$C16913,-1)</f>
        <v/>
      </c>
    </row>
    <row r="16914">
      <c r="A16914" s="33" t="n">
        <v>45996.625</v>
      </c>
      <c r="B16914" s="15">
        <f>WEEKDAY($A16914,2)</f>
        <v/>
      </c>
      <c r="C16914" s="15">
        <f>HOUR($A16914)</f>
        <v/>
      </c>
      <c r="D16914" s="15">
        <f>IF(AND($A16914&gt;=Instellingen!$B$6,$A16914&lt;Instellingen!$B$7),1,0)</f>
        <v/>
      </c>
      <c r="E16914" s="15">
        <f>COUNTIF(tData[BezoekStart],"&lt;"&amp;($A16914+1/24))-COUNTIF(tData[BezoekEind],"&lt;="&amp;$A16914)</f>
        <v/>
      </c>
      <c r="F16914" s="15">
        <f>COUNTIF(tData[BezoekLangStart],"&lt;"&amp;($A16914+1/24))-COUNTIF(tData[BezoekLangEind],"&lt;="&amp;$A16914)</f>
        <v/>
      </c>
      <c r="G16914" s="15">
        <f>IF($D16914=1,$B16914*100+$C16914,-1)</f>
        <v/>
      </c>
      <c r="H16914" s="15">
        <f>IF($D16914=1,$B16914,-1)</f>
        <v/>
      </c>
      <c r="I16914" s="15">
        <f>IF($D16914=1,$C16914,-1)</f>
        <v/>
      </c>
    </row>
    <row r="16915">
      <c r="A16915" s="33" t="n">
        <v>45996.66666666666</v>
      </c>
      <c r="B16915" s="15">
        <f>WEEKDAY($A16915,2)</f>
        <v/>
      </c>
      <c r="C16915" s="15">
        <f>HOUR($A16915)</f>
        <v/>
      </c>
      <c r="D16915" s="15">
        <f>IF(AND($A16915&gt;=Instellingen!$B$6,$A16915&lt;Instellingen!$B$7),1,0)</f>
        <v/>
      </c>
      <c r="E16915" s="15">
        <f>COUNTIF(tData[BezoekStart],"&lt;"&amp;($A16915+1/24))-COUNTIF(tData[BezoekEind],"&lt;="&amp;$A16915)</f>
        <v/>
      </c>
      <c r="F16915" s="15">
        <f>COUNTIF(tData[BezoekLangStart],"&lt;"&amp;($A16915+1/24))-COUNTIF(tData[BezoekLangEind],"&lt;="&amp;$A16915)</f>
        <v/>
      </c>
      <c r="G16915" s="15">
        <f>IF($D16915=1,$B16915*100+$C16915,-1)</f>
        <v/>
      </c>
      <c r="H16915" s="15">
        <f>IF($D16915=1,$B16915,-1)</f>
        <v/>
      </c>
      <c r="I16915" s="15">
        <f>IF($D16915=1,$C16915,-1)</f>
        <v/>
      </c>
    </row>
    <row r="16916">
      <c r="A16916" s="33" t="n">
        <v>45996.70833333334</v>
      </c>
      <c r="B16916" s="15">
        <f>WEEKDAY($A16916,2)</f>
        <v/>
      </c>
      <c r="C16916" s="15">
        <f>HOUR($A16916)</f>
        <v/>
      </c>
      <c r="D16916" s="15">
        <f>IF(AND($A16916&gt;=Instellingen!$B$6,$A16916&lt;Instellingen!$B$7),1,0)</f>
        <v/>
      </c>
      <c r="E16916" s="15">
        <f>COUNTIF(tData[BezoekStart],"&lt;"&amp;($A16916+1/24))-COUNTIF(tData[BezoekEind],"&lt;="&amp;$A16916)</f>
        <v/>
      </c>
      <c r="F16916" s="15">
        <f>COUNTIF(tData[BezoekLangStart],"&lt;"&amp;($A16916+1/24))-COUNTIF(tData[BezoekLangEind],"&lt;="&amp;$A16916)</f>
        <v/>
      </c>
      <c r="G16916" s="15">
        <f>IF($D16916=1,$B16916*100+$C16916,-1)</f>
        <v/>
      </c>
      <c r="H16916" s="15">
        <f>IF($D16916=1,$B16916,-1)</f>
        <v/>
      </c>
      <c r="I16916" s="15">
        <f>IF($D16916=1,$C16916,-1)</f>
        <v/>
      </c>
    </row>
    <row r="16917">
      <c r="A16917" s="33" t="n">
        <v>45996.75</v>
      </c>
      <c r="B16917" s="15">
        <f>WEEKDAY($A16917,2)</f>
        <v/>
      </c>
      <c r="C16917" s="15">
        <f>HOUR($A16917)</f>
        <v/>
      </c>
      <c r="D16917" s="15">
        <f>IF(AND($A16917&gt;=Instellingen!$B$6,$A16917&lt;Instellingen!$B$7),1,0)</f>
        <v/>
      </c>
      <c r="E16917" s="15">
        <f>COUNTIF(tData[BezoekStart],"&lt;"&amp;($A16917+1/24))-COUNTIF(tData[BezoekEind],"&lt;="&amp;$A16917)</f>
        <v/>
      </c>
      <c r="F16917" s="15">
        <f>COUNTIF(tData[BezoekLangStart],"&lt;"&amp;($A16917+1/24))-COUNTIF(tData[BezoekLangEind],"&lt;="&amp;$A16917)</f>
        <v/>
      </c>
      <c r="G16917" s="15">
        <f>IF($D16917=1,$B16917*100+$C16917,-1)</f>
        <v/>
      </c>
      <c r="H16917" s="15">
        <f>IF($D16917=1,$B16917,-1)</f>
        <v/>
      </c>
      <c r="I16917" s="15">
        <f>IF($D16917=1,$C16917,-1)</f>
        <v/>
      </c>
    </row>
    <row r="16918">
      <c r="A16918" s="33" t="n">
        <v>45996.79166666666</v>
      </c>
      <c r="B16918" s="15">
        <f>WEEKDAY($A16918,2)</f>
        <v/>
      </c>
      <c r="C16918" s="15">
        <f>HOUR($A16918)</f>
        <v/>
      </c>
      <c r="D16918" s="15">
        <f>IF(AND($A16918&gt;=Instellingen!$B$6,$A16918&lt;Instellingen!$B$7),1,0)</f>
        <v/>
      </c>
      <c r="E16918" s="15">
        <f>COUNTIF(tData[BezoekStart],"&lt;"&amp;($A16918+1/24))-COUNTIF(tData[BezoekEind],"&lt;="&amp;$A16918)</f>
        <v/>
      </c>
      <c r="F16918" s="15">
        <f>COUNTIF(tData[BezoekLangStart],"&lt;"&amp;($A16918+1/24))-COUNTIF(tData[BezoekLangEind],"&lt;="&amp;$A16918)</f>
        <v/>
      </c>
      <c r="G16918" s="15">
        <f>IF($D16918=1,$B16918*100+$C16918,-1)</f>
        <v/>
      </c>
      <c r="H16918" s="15">
        <f>IF($D16918=1,$B16918,-1)</f>
        <v/>
      </c>
      <c r="I16918" s="15">
        <f>IF($D16918=1,$C16918,-1)</f>
        <v/>
      </c>
    </row>
    <row r="16919">
      <c r="A16919" s="33" t="n">
        <v>45996.83333333334</v>
      </c>
      <c r="B16919" s="15">
        <f>WEEKDAY($A16919,2)</f>
        <v/>
      </c>
      <c r="C16919" s="15">
        <f>HOUR($A16919)</f>
        <v/>
      </c>
      <c r="D16919" s="15">
        <f>IF(AND($A16919&gt;=Instellingen!$B$6,$A16919&lt;Instellingen!$B$7),1,0)</f>
        <v/>
      </c>
      <c r="E16919" s="15">
        <f>COUNTIF(tData[BezoekStart],"&lt;"&amp;($A16919+1/24))-COUNTIF(tData[BezoekEind],"&lt;="&amp;$A16919)</f>
        <v/>
      </c>
      <c r="F16919" s="15">
        <f>COUNTIF(tData[BezoekLangStart],"&lt;"&amp;($A16919+1/24))-COUNTIF(tData[BezoekLangEind],"&lt;="&amp;$A16919)</f>
        <v/>
      </c>
      <c r="G16919" s="15">
        <f>IF($D16919=1,$B16919*100+$C16919,-1)</f>
        <v/>
      </c>
      <c r="H16919" s="15">
        <f>IF($D16919=1,$B16919,-1)</f>
        <v/>
      </c>
      <c r="I16919" s="15">
        <f>IF($D16919=1,$C16919,-1)</f>
        <v/>
      </c>
    </row>
    <row r="16920">
      <c r="A16920" s="33" t="n">
        <v>45996.875</v>
      </c>
      <c r="B16920" s="15">
        <f>WEEKDAY($A16920,2)</f>
        <v/>
      </c>
      <c r="C16920" s="15">
        <f>HOUR($A16920)</f>
        <v/>
      </c>
      <c r="D16920" s="15">
        <f>IF(AND($A16920&gt;=Instellingen!$B$6,$A16920&lt;Instellingen!$B$7),1,0)</f>
        <v/>
      </c>
      <c r="E16920" s="15">
        <f>COUNTIF(tData[BezoekStart],"&lt;"&amp;($A16920+1/24))-COUNTIF(tData[BezoekEind],"&lt;="&amp;$A16920)</f>
        <v/>
      </c>
      <c r="F16920" s="15">
        <f>COUNTIF(tData[BezoekLangStart],"&lt;"&amp;($A16920+1/24))-COUNTIF(tData[BezoekLangEind],"&lt;="&amp;$A16920)</f>
        <v/>
      </c>
      <c r="G16920" s="15">
        <f>IF($D16920=1,$B16920*100+$C16920,-1)</f>
        <v/>
      </c>
      <c r="H16920" s="15">
        <f>IF($D16920=1,$B16920,-1)</f>
        <v/>
      </c>
      <c r="I16920" s="15">
        <f>IF($D16920=1,$C16920,-1)</f>
        <v/>
      </c>
    </row>
    <row r="16921">
      <c r="A16921" s="33" t="n">
        <v>45996.91666666666</v>
      </c>
      <c r="B16921" s="15">
        <f>WEEKDAY($A16921,2)</f>
        <v/>
      </c>
      <c r="C16921" s="15">
        <f>HOUR($A16921)</f>
        <v/>
      </c>
      <c r="D16921" s="15">
        <f>IF(AND($A16921&gt;=Instellingen!$B$6,$A16921&lt;Instellingen!$B$7),1,0)</f>
        <v/>
      </c>
      <c r="E16921" s="15">
        <f>COUNTIF(tData[BezoekStart],"&lt;"&amp;($A16921+1/24))-COUNTIF(tData[BezoekEind],"&lt;="&amp;$A16921)</f>
        <v/>
      </c>
      <c r="F16921" s="15">
        <f>COUNTIF(tData[BezoekLangStart],"&lt;"&amp;($A16921+1/24))-COUNTIF(tData[BezoekLangEind],"&lt;="&amp;$A16921)</f>
        <v/>
      </c>
      <c r="G16921" s="15">
        <f>IF($D16921=1,$B16921*100+$C16921,-1)</f>
        <v/>
      </c>
      <c r="H16921" s="15">
        <f>IF($D16921=1,$B16921,-1)</f>
        <v/>
      </c>
      <c r="I16921" s="15">
        <f>IF($D16921=1,$C16921,-1)</f>
        <v/>
      </c>
    </row>
    <row r="16922">
      <c r="A16922" s="33" t="n">
        <v>45996.95833333334</v>
      </c>
      <c r="B16922" s="15">
        <f>WEEKDAY($A16922,2)</f>
        <v/>
      </c>
      <c r="C16922" s="15">
        <f>HOUR($A16922)</f>
        <v/>
      </c>
      <c r="D16922" s="15">
        <f>IF(AND($A16922&gt;=Instellingen!$B$6,$A16922&lt;Instellingen!$B$7),1,0)</f>
        <v/>
      </c>
      <c r="E16922" s="15">
        <f>COUNTIF(tData[BezoekStart],"&lt;"&amp;($A16922+1/24))-COUNTIF(tData[BezoekEind],"&lt;="&amp;$A16922)</f>
        <v/>
      </c>
      <c r="F16922" s="15">
        <f>COUNTIF(tData[BezoekLangStart],"&lt;"&amp;($A16922+1/24))-COUNTIF(tData[BezoekLangEind],"&lt;="&amp;$A16922)</f>
        <v/>
      </c>
      <c r="G16922" s="15">
        <f>IF($D16922=1,$B16922*100+$C16922,-1)</f>
        <v/>
      </c>
      <c r="H16922" s="15">
        <f>IF($D16922=1,$B16922,-1)</f>
        <v/>
      </c>
      <c r="I16922" s="15">
        <f>IF($D16922=1,$C16922,-1)</f>
        <v/>
      </c>
    </row>
    <row r="16923">
      <c r="A16923" s="33" t="n">
        <v>45997</v>
      </c>
      <c r="B16923" s="15">
        <f>WEEKDAY($A16923,2)</f>
        <v/>
      </c>
      <c r="C16923" s="15">
        <f>HOUR($A16923)</f>
        <v/>
      </c>
      <c r="D16923" s="15">
        <f>IF(AND($A16923&gt;=Instellingen!$B$6,$A16923&lt;Instellingen!$B$7),1,0)</f>
        <v/>
      </c>
      <c r="E16923" s="15">
        <f>COUNTIF(tData[BezoekStart],"&lt;"&amp;($A16923+1/24))-COUNTIF(tData[BezoekEind],"&lt;="&amp;$A16923)</f>
        <v/>
      </c>
      <c r="F16923" s="15">
        <f>COUNTIF(tData[BezoekLangStart],"&lt;"&amp;($A16923+1/24))-COUNTIF(tData[BezoekLangEind],"&lt;="&amp;$A16923)</f>
        <v/>
      </c>
      <c r="G16923" s="15">
        <f>IF($D16923=1,$B16923*100+$C16923,-1)</f>
        <v/>
      </c>
      <c r="H16923" s="15">
        <f>IF($D16923=1,$B16923,-1)</f>
        <v/>
      </c>
      <c r="I16923" s="15">
        <f>IF($D16923=1,$C16923,-1)</f>
        <v/>
      </c>
    </row>
    <row r="16924">
      <c r="A16924" s="33" t="n">
        <v>45997.04166666666</v>
      </c>
      <c r="B16924" s="15">
        <f>WEEKDAY($A16924,2)</f>
        <v/>
      </c>
      <c r="C16924" s="15">
        <f>HOUR($A16924)</f>
        <v/>
      </c>
      <c r="D16924" s="15">
        <f>IF(AND($A16924&gt;=Instellingen!$B$6,$A16924&lt;Instellingen!$B$7),1,0)</f>
        <v/>
      </c>
      <c r="E16924" s="15">
        <f>COUNTIF(tData[BezoekStart],"&lt;"&amp;($A16924+1/24))-COUNTIF(tData[BezoekEind],"&lt;="&amp;$A16924)</f>
        <v/>
      </c>
      <c r="F16924" s="15">
        <f>COUNTIF(tData[BezoekLangStart],"&lt;"&amp;($A16924+1/24))-COUNTIF(tData[BezoekLangEind],"&lt;="&amp;$A16924)</f>
        <v/>
      </c>
      <c r="G16924" s="15">
        <f>IF($D16924=1,$B16924*100+$C16924,-1)</f>
        <v/>
      </c>
      <c r="H16924" s="15">
        <f>IF($D16924=1,$B16924,-1)</f>
        <v/>
      </c>
      <c r="I16924" s="15">
        <f>IF($D16924=1,$C16924,-1)</f>
        <v/>
      </c>
    </row>
    <row r="16925">
      <c r="A16925" s="33" t="n">
        <v>45997.08333333334</v>
      </c>
      <c r="B16925" s="15">
        <f>WEEKDAY($A16925,2)</f>
        <v/>
      </c>
      <c r="C16925" s="15">
        <f>HOUR($A16925)</f>
        <v/>
      </c>
      <c r="D16925" s="15">
        <f>IF(AND($A16925&gt;=Instellingen!$B$6,$A16925&lt;Instellingen!$B$7),1,0)</f>
        <v/>
      </c>
      <c r="E16925" s="15">
        <f>COUNTIF(tData[BezoekStart],"&lt;"&amp;($A16925+1/24))-COUNTIF(tData[BezoekEind],"&lt;="&amp;$A16925)</f>
        <v/>
      </c>
      <c r="F16925" s="15">
        <f>COUNTIF(tData[BezoekLangStart],"&lt;"&amp;($A16925+1/24))-COUNTIF(tData[BezoekLangEind],"&lt;="&amp;$A16925)</f>
        <v/>
      </c>
      <c r="G16925" s="15">
        <f>IF($D16925=1,$B16925*100+$C16925,-1)</f>
        <v/>
      </c>
      <c r="H16925" s="15">
        <f>IF($D16925=1,$B16925,-1)</f>
        <v/>
      </c>
      <c r="I16925" s="15">
        <f>IF($D16925=1,$C16925,-1)</f>
        <v/>
      </c>
    </row>
    <row r="16926">
      <c r="A16926" s="33" t="n">
        <v>45997.125</v>
      </c>
      <c r="B16926" s="15">
        <f>WEEKDAY($A16926,2)</f>
        <v/>
      </c>
      <c r="C16926" s="15">
        <f>HOUR($A16926)</f>
        <v/>
      </c>
      <c r="D16926" s="15">
        <f>IF(AND($A16926&gt;=Instellingen!$B$6,$A16926&lt;Instellingen!$B$7),1,0)</f>
        <v/>
      </c>
      <c r="E16926" s="15">
        <f>COUNTIF(tData[BezoekStart],"&lt;"&amp;($A16926+1/24))-COUNTIF(tData[BezoekEind],"&lt;="&amp;$A16926)</f>
        <v/>
      </c>
      <c r="F16926" s="15">
        <f>COUNTIF(tData[BezoekLangStart],"&lt;"&amp;($A16926+1/24))-COUNTIF(tData[BezoekLangEind],"&lt;="&amp;$A16926)</f>
        <v/>
      </c>
      <c r="G16926" s="15">
        <f>IF($D16926=1,$B16926*100+$C16926,-1)</f>
        <v/>
      </c>
      <c r="H16926" s="15">
        <f>IF($D16926=1,$B16926,-1)</f>
        <v/>
      </c>
      <c r="I16926" s="15">
        <f>IF($D16926=1,$C16926,-1)</f>
        <v/>
      </c>
    </row>
    <row r="16927">
      <c r="A16927" s="33" t="n">
        <v>45997.16666666666</v>
      </c>
      <c r="B16927" s="15">
        <f>WEEKDAY($A16927,2)</f>
        <v/>
      </c>
      <c r="C16927" s="15">
        <f>HOUR($A16927)</f>
        <v/>
      </c>
      <c r="D16927" s="15">
        <f>IF(AND($A16927&gt;=Instellingen!$B$6,$A16927&lt;Instellingen!$B$7),1,0)</f>
        <v/>
      </c>
      <c r="E16927" s="15">
        <f>COUNTIF(tData[BezoekStart],"&lt;"&amp;($A16927+1/24))-COUNTIF(tData[BezoekEind],"&lt;="&amp;$A16927)</f>
        <v/>
      </c>
      <c r="F16927" s="15">
        <f>COUNTIF(tData[BezoekLangStart],"&lt;"&amp;($A16927+1/24))-COUNTIF(tData[BezoekLangEind],"&lt;="&amp;$A16927)</f>
        <v/>
      </c>
      <c r="G16927" s="15">
        <f>IF($D16927=1,$B16927*100+$C16927,-1)</f>
        <v/>
      </c>
      <c r="H16927" s="15">
        <f>IF($D16927=1,$B16927,-1)</f>
        <v/>
      </c>
      <c r="I16927" s="15">
        <f>IF($D16927=1,$C16927,-1)</f>
        <v/>
      </c>
    </row>
    <row r="16928">
      <c r="A16928" s="33" t="n">
        <v>45997.20833333334</v>
      </c>
      <c r="B16928" s="15">
        <f>WEEKDAY($A16928,2)</f>
        <v/>
      </c>
      <c r="C16928" s="15">
        <f>HOUR($A16928)</f>
        <v/>
      </c>
      <c r="D16928" s="15">
        <f>IF(AND($A16928&gt;=Instellingen!$B$6,$A16928&lt;Instellingen!$B$7),1,0)</f>
        <v/>
      </c>
      <c r="E16928" s="15">
        <f>COUNTIF(tData[BezoekStart],"&lt;"&amp;($A16928+1/24))-COUNTIF(tData[BezoekEind],"&lt;="&amp;$A16928)</f>
        <v/>
      </c>
      <c r="F16928" s="15">
        <f>COUNTIF(tData[BezoekLangStart],"&lt;"&amp;($A16928+1/24))-COUNTIF(tData[BezoekLangEind],"&lt;="&amp;$A16928)</f>
        <v/>
      </c>
      <c r="G16928" s="15">
        <f>IF($D16928=1,$B16928*100+$C16928,-1)</f>
        <v/>
      </c>
      <c r="H16928" s="15">
        <f>IF($D16928=1,$B16928,-1)</f>
        <v/>
      </c>
      <c r="I16928" s="15">
        <f>IF($D16928=1,$C16928,-1)</f>
        <v/>
      </c>
    </row>
    <row r="16929">
      <c r="A16929" s="33" t="n">
        <v>45997.25</v>
      </c>
      <c r="B16929" s="15">
        <f>WEEKDAY($A16929,2)</f>
        <v/>
      </c>
      <c r="C16929" s="15">
        <f>HOUR($A16929)</f>
        <v/>
      </c>
      <c r="D16929" s="15">
        <f>IF(AND($A16929&gt;=Instellingen!$B$6,$A16929&lt;Instellingen!$B$7),1,0)</f>
        <v/>
      </c>
      <c r="E16929" s="15">
        <f>COUNTIF(tData[BezoekStart],"&lt;"&amp;($A16929+1/24))-COUNTIF(tData[BezoekEind],"&lt;="&amp;$A16929)</f>
        <v/>
      </c>
      <c r="F16929" s="15">
        <f>COUNTIF(tData[BezoekLangStart],"&lt;"&amp;($A16929+1/24))-COUNTIF(tData[BezoekLangEind],"&lt;="&amp;$A16929)</f>
        <v/>
      </c>
      <c r="G16929" s="15">
        <f>IF($D16929=1,$B16929*100+$C16929,-1)</f>
        <v/>
      </c>
      <c r="H16929" s="15">
        <f>IF($D16929=1,$B16929,-1)</f>
        <v/>
      </c>
      <c r="I16929" s="15">
        <f>IF($D16929=1,$C16929,-1)</f>
        <v/>
      </c>
    </row>
    <row r="16930">
      <c r="A16930" s="33" t="n">
        <v>45997.29166666666</v>
      </c>
      <c r="B16930" s="15">
        <f>WEEKDAY($A16930,2)</f>
        <v/>
      </c>
      <c r="C16930" s="15">
        <f>HOUR($A16930)</f>
        <v/>
      </c>
      <c r="D16930" s="15">
        <f>IF(AND($A16930&gt;=Instellingen!$B$6,$A16930&lt;Instellingen!$B$7),1,0)</f>
        <v/>
      </c>
      <c r="E16930" s="15">
        <f>COUNTIF(tData[BezoekStart],"&lt;"&amp;($A16930+1/24))-COUNTIF(tData[BezoekEind],"&lt;="&amp;$A16930)</f>
        <v/>
      </c>
      <c r="F16930" s="15">
        <f>COUNTIF(tData[BezoekLangStart],"&lt;"&amp;($A16930+1/24))-COUNTIF(tData[BezoekLangEind],"&lt;="&amp;$A16930)</f>
        <v/>
      </c>
      <c r="G16930" s="15">
        <f>IF($D16930=1,$B16930*100+$C16930,-1)</f>
        <v/>
      </c>
      <c r="H16930" s="15">
        <f>IF($D16930=1,$B16930,-1)</f>
        <v/>
      </c>
      <c r="I16930" s="15">
        <f>IF($D16930=1,$C16930,-1)</f>
        <v/>
      </c>
    </row>
    <row r="16931">
      <c r="A16931" s="33" t="n">
        <v>45997.33333333334</v>
      </c>
      <c r="B16931" s="15">
        <f>WEEKDAY($A16931,2)</f>
        <v/>
      </c>
      <c r="C16931" s="15">
        <f>HOUR($A16931)</f>
        <v/>
      </c>
      <c r="D16931" s="15">
        <f>IF(AND($A16931&gt;=Instellingen!$B$6,$A16931&lt;Instellingen!$B$7),1,0)</f>
        <v/>
      </c>
      <c r="E16931" s="15">
        <f>COUNTIF(tData[BezoekStart],"&lt;"&amp;($A16931+1/24))-COUNTIF(tData[BezoekEind],"&lt;="&amp;$A16931)</f>
        <v/>
      </c>
      <c r="F16931" s="15">
        <f>COUNTIF(tData[BezoekLangStart],"&lt;"&amp;($A16931+1/24))-COUNTIF(tData[BezoekLangEind],"&lt;="&amp;$A16931)</f>
        <v/>
      </c>
      <c r="G16931" s="15">
        <f>IF($D16931=1,$B16931*100+$C16931,-1)</f>
        <v/>
      </c>
      <c r="H16931" s="15">
        <f>IF($D16931=1,$B16931,-1)</f>
        <v/>
      </c>
      <c r="I16931" s="15">
        <f>IF($D16931=1,$C16931,-1)</f>
        <v/>
      </c>
    </row>
    <row r="16932">
      <c r="A16932" s="33" t="n">
        <v>45997.375</v>
      </c>
      <c r="B16932" s="15">
        <f>WEEKDAY($A16932,2)</f>
        <v/>
      </c>
      <c r="C16932" s="15">
        <f>HOUR($A16932)</f>
        <v/>
      </c>
      <c r="D16932" s="15">
        <f>IF(AND($A16932&gt;=Instellingen!$B$6,$A16932&lt;Instellingen!$B$7),1,0)</f>
        <v/>
      </c>
      <c r="E16932" s="15">
        <f>COUNTIF(tData[BezoekStart],"&lt;"&amp;($A16932+1/24))-COUNTIF(tData[BezoekEind],"&lt;="&amp;$A16932)</f>
        <v/>
      </c>
      <c r="F16932" s="15">
        <f>COUNTIF(tData[BezoekLangStart],"&lt;"&amp;($A16932+1/24))-COUNTIF(tData[BezoekLangEind],"&lt;="&amp;$A16932)</f>
        <v/>
      </c>
      <c r="G16932" s="15">
        <f>IF($D16932=1,$B16932*100+$C16932,-1)</f>
        <v/>
      </c>
      <c r="H16932" s="15">
        <f>IF($D16932=1,$B16932,-1)</f>
        <v/>
      </c>
      <c r="I16932" s="15">
        <f>IF($D16932=1,$C16932,-1)</f>
        <v/>
      </c>
    </row>
    <row r="16933">
      <c r="A16933" s="33" t="n">
        <v>45997.41666666666</v>
      </c>
      <c r="B16933" s="15">
        <f>WEEKDAY($A16933,2)</f>
        <v/>
      </c>
      <c r="C16933" s="15">
        <f>HOUR($A16933)</f>
        <v/>
      </c>
      <c r="D16933" s="15">
        <f>IF(AND($A16933&gt;=Instellingen!$B$6,$A16933&lt;Instellingen!$B$7),1,0)</f>
        <v/>
      </c>
      <c r="E16933" s="15">
        <f>COUNTIF(tData[BezoekStart],"&lt;"&amp;($A16933+1/24))-COUNTIF(tData[BezoekEind],"&lt;="&amp;$A16933)</f>
        <v/>
      </c>
      <c r="F16933" s="15">
        <f>COUNTIF(tData[BezoekLangStart],"&lt;"&amp;($A16933+1/24))-COUNTIF(tData[BezoekLangEind],"&lt;="&amp;$A16933)</f>
        <v/>
      </c>
      <c r="G16933" s="15">
        <f>IF($D16933=1,$B16933*100+$C16933,-1)</f>
        <v/>
      </c>
      <c r="H16933" s="15">
        <f>IF($D16933=1,$B16933,-1)</f>
        <v/>
      </c>
      <c r="I16933" s="15">
        <f>IF($D16933=1,$C16933,-1)</f>
        <v/>
      </c>
    </row>
    <row r="16934">
      <c r="A16934" s="33" t="n">
        <v>45997.45833333334</v>
      </c>
      <c r="B16934" s="15">
        <f>WEEKDAY($A16934,2)</f>
        <v/>
      </c>
      <c r="C16934" s="15">
        <f>HOUR($A16934)</f>
        <v/>
      </c>
      <c r="D16934" s="15">
        <f>IF(AND($A16934&gt;=Instellingen!$B$6,$A16934&lt;Instellingen!$B$7),1,0)</f>
        <v/>
      </c>
      <c r="E16934" s="15">
        <f>COUNTIF(tData[BezoekStart],"&lt;"&amp;($A16934+1/24))-COUNTIF(tData[BezoekEind],"&lt;="&amp;$A16934)</f>
        <v/>
      </c>
      <c r="F16934" s="15">
        <f>COUNTIF(tData[BezoekLangStart],"&lt;"&amp;($A16934+1/24))-COUNTIF(tData[BezoekLangEind],"&lt;="&amp;$A16934)</f>
        <v/>
      </c>
      <c r="G16934" s="15">
        <f>IF($D16934=1,$B16934*100+$C16934,-1)</f>
        <v/>
      </c>
      <c r="H16934" s="15">
        <f>IF($D16934=1,$B16934,-1)</f>
        <v/>
      </c>
      <c r="I16934" s="15">
        <f>IF($D16934=1,$C16934,-1)</f>
        <v/>
      </c>
    </row>
    <row r="16935">
      <c r="A16935" s="33" t="n">
        <v>45997.5</v>
      </c>
      <c r="B16935" s="15">
        <f>WEEKDAY($A16935,2)</f>
        <v/>
      </c>
      <c r="C16935" s="15">
        <f>HOUR($A16935)</f>
        <v/>
      </c>
      <c r="D16935" s="15">
        <f>IF(AND($A16935&gt;=Instellingen!$B$6,$A16935&lt;Instellingen!$B$7),1,0)</f>
        <v/>
      </c>
      <c r="E16935" s="15">
        <f>COUNTIF(tData[BezoekStart],"&lt;"&amp;($A16935+1/24))-COUNTIF(tData[BezoekEind],"&lt;="&amp;$A16935)</f>
        <v/>
      </c>
      <c r="F16935" s="15">
        <f>COUNTIF(tData[BezoekLangStart],"&lt;"&amp;($A16935+1/24))-COUNTIF(tData[BezoekLangEind],"&lt;="&amp;$A16935)</f>
        <v/>
      </c>
      <c r="G16935" s="15">
        <f>IF($D16935=1,$B16935*100+$C16935,-1)</f>
        <v/>
      </c>
      <c r="H16935" s="15">
        <f>IF($D16935=1,$B16935,-1)</f>
        <v/>
      </c>
      <c r="I16935" s="15">
        <f>IF($D16935=1,$C16935,-1)</f>
        <v/>
      </c>
    </row>
    <row r="16936">
      <c r="A16936" s="33" t="n">
        <v>45997.54166666666</v>
      </c>
      <c r="B16936" s="15">
        <f>WEEKDAY($A16936,2)</f>
        <v/>
      </c>
      <c r="C16936" s="15">
        <f>HOUR($A16936)</f>
        <v/>
      </c>
      <c r="D16936" s="15">
        <f>IF(AND($A16936&gt;=Instellingen!$B$6,$A16936&lt;Instellingen!$B$7),1,0)</f>
        <v/>
      </c>
      <c r="E16936" s="15">
        <f>COUNTIF(tData[BezoekStart],"&lt;"&amp;($A16936+1/24))-COUNTIF(tData[BezoekEind],"&lt;="&amp;$A16936)</f>
        <v/>
      </c>
      <c r="F16936" s="15">
        <f>COUNTIF(tData[BezoekLangStart],"&lt;"&amp;($A16936+1/24))-COUNTIF(tData[BezoekLangEind],"&lt;="&amp;$A16936)</f>
        <v/>
      </c>
      <c r="G16936" s="15">
        <f>IF($D16936=1,$B16936*100+$C16936,-1)</f>
        <v/>
      </c>
      <c r="H16936" s="15">
        <f>IF($D16936=1,$B16936,-1)</f>
        <v/>
      </c>
      <c r="I16936" s="15">
        <f>IF($D16936=1,$C16936,-1)</f>
        <v/>
      </c>
    </row>
    <row r="16937">
      <c r="A16937" s="33" t="n">
        <v>45997.58333333334</v>
      </c>
      <c r="B16937" s="15">
        <f>WEEKDAY($A16937,2)</f>
        <v/>
      </c>
      <c r="C16937" s="15">
        <f>HOUR($A16937)</f>
        <v/>
      </c>
      <c r="D16937" s="15">
        <f>IF(AND($A16937&gt;=Instellingen!$B$6,$A16937&lt;Instellingen!$B$7),1,0)</f>
        <v/>
      </c>
      <c r="E16937" s="15">
        <f>COUNTIF(tData[BezoekStart],"&lt;"&amp;($A16937+1/24))-COUNTIF(tData[BezoekEind],"&lt;="&amp;$A16937)</f>
        <v/>
      </c>
      <c r="F16937" s="15">
        <f>COUNTIF(tData[BezoekLangStart],"&lt;"&amp;($A16937+1/24))-COUNTIF(tData[BezoekLangEind],"&lt;="&amp;$A16937)</f>
        <v/>
      </c>
      <c r="G16937" s="15">
        <f>IF($D16937=1,$B16937*100+$C16937,-1)</f>
        <v/>
      </c>
      <c r="H16937" s="15">
        <f>IF($D16937=1,$B16937,-1)</f>
        <v/>
      </c>
      <c r="I16937" s="15">
        <f>IF($D16937=1,$C16937,-1)</f>
        <v/>
      </c>
    </row>
    <row r="16938">
      <c r="A16938" s="33" t="n">
        <v>45997.625</v>
      </c>
      <c r="B16938" s="15">
        <f>WEEKDAY($A16938,2)</f>
        <v/>
      </c>
      <c r="C16938" s="15">
        <f>HOUR($A16938)</f>
        <v/>
      </c>
      <c r="D16938" s="15">
        <f>IF(AND($A16938&gt;=Instellingen!$B$6,$A16938&lt;Instellingen!$B$7),1,0)</f>
        <v/>
      </c>
      <c r="E16938" s="15">
        <f>COUNTIF(tData[BezoekStart],"&lt;"&amp;($A16938+1/24))-COUNTIF(tData[BezoekEind],"&lt;="&amp;$A16938)</f>
        <v/>
      </c>
      <c r="F16938" s="15">
        <f>COUNTIF(tData[BezoekLangStart],"&lt;"&amp;($A16938+1/24))-COUNTIF(tData[BezoekLangEind],"&lt;="&amp;$A16938)</f>
        <v/>
      </c>
      <c r="G16938" s="15">
        <f>IF($D16938=1,$B16938*100+$C16938,-1)</f>
        <v/>
      </c>
      <c r="H16938" s="15">
        <f>IF($D16938=1,$B16938,-1)</f>
        <v/>
      </c>
      <c r="I16938" s="15">
        <f>IF($D16938=1,$C16938,-1)</f>
        <v/>
      </c>
    </row>
    <row r="16939">
      <c r="A16939" s="33" t="n">
        <v>45997.66666666666</v>
      </c>
      <c r="B16939" s="15">
        <f>WEEKDAY($A16939,2)</f>
        <v/>
      </c>
      <c r="C16939" s="15">
        <f>HOUR($A16939)</f>
        <v/>
      </c>
      <c r="D16939" s="15">
        <f>IF(AND($A16939&gt;=Instellingen!$B$6,$A16939&lt;Instellingen!$B$7),1,0)</f>
        <v/>
      </c>
      <c r="E16939" s="15">
        <f>COUNTIF(tData[BezoekStart],"&lt;"&amp;($A16939+1/24))-COUNTIF(tData[BezoekEind],"&lt;="&amp;$A16939)</f>
        <v/>
      </c>
      <c r="F16939" s="15">
        <f>COUNTIF(tData[BezoekLangStart],"&lt;"&amp;($A16939+1/24))-COUNTIF(tData[BezoekLangEind],"&lt;="&amp;$A16939)</f>
        <v/>
      </c>
      <c r="G16939" s="15">
        <f>IF($D16939=1,$B16939*100+$C16939,-1)</f>
        <v/>
      </c>
      <c r="H16939" s="15">
        <f>IF($D16939=1,$B16939,-1)</f>
        <v/>
      </c>
      <c r="I16939" s="15">
        <f>IF($D16939=1,$C16939,-1)</f>
        <v/>
      </c>
    </row>
    <row r="16940">
      <c r="A16940" s="33" t="n">
        <v>45997.70833333334</v>
      </c>
      <c r="B16940" s="15">
        <f>WEEKDAY($A16940,2)</f>
        <v/>
      </c>
      <c r="C16940" s="15">
        <f>HOUR($A16940)</f>
        <v/>
      </c>
      <c r="D16940" s="15">
        <f>IF(AND($A16940&gt;=Instellingen!$B$6,$A16940&lt;Instellingen!$B$7),1,0)</f>
        <v/>
      </c>
      <c r="E16940" s="15">
        <f>COUNTIF(tData[BezoekStart],"&lt;"&amp;($A16940+1/24))-COUNTIF(tData[BezoekEind],"&lt;="&amp;$A16940)</f>
        <v/>
      </c>
      <c r="F16940" s="15">
        <f>COUNTIF(tData[BezoekLangStart],"&lt;"&amp;($A16940+1/24))-COUNTIF(tData[BezoekLangEind],"&lt;="&amp;$A16940)</f>
        <v/>
      </c>
      <c r="G16940" s="15">
        <f>IF($D16940=1,$B16940*100+$C16940,-1)</f>
        <v/>
      </c>
      <c r="H16940" s="15">
        <f>IF($D16940=1,$B16940,-1)</f>
        <v/>
      </c>
      <c r="I16940" s="15">
        <f>IF($D16940=1,$C16940,-1)</f>
        <v/>
      </c>
    </row>
    <row r="16941">
      <c r="A16941" s="33" t="n">
        <v>45997.75</v>
      </c>
      <c r="B16941" s="15">
        <f>WEEKDAY($A16941,2)</f>
        <v/>
      </c>
      <c r="C16941" s="15">
        <f>HOUR($A16941)</f>
        <v/>
      </c>
      <c r="D16941" s="15">
        <f>IF(AND($A16941&gt;=Instellingen!$B$6,$A16941&lt;Instellingen!$B$7),1,0)</f>
        <v/>
      </c>
      <c r="E16941" s="15">
        <f>COUNTIF(tData[BezoekStart],"&lt;"&amp;($A16941+1/24))-COUNTIF(tData[BezoekEind],"&lt;="&amp;$A16941)</f>
        <v/>
      </c>
      <c r="F16941" s="15">
        <f>COUNTIF(tData[BezoekLangStart],"&lt;"&amp;($A16941+1/24))-COUNTIF(tData[BezoekLangEind],"&lt;="&amp;$A16941)</f>
        <v/>
      </c>
      <c r="G16941" s="15">
        <f>IF($D16941=1,$B16941*100+$C16941,-1)</f>
        <v/>
      </c>
      <c r="H16941" s="15">
        <f>IF($D16941=1,$B16941,-1)</f>
        <v/>
      </c>
      <c r="I16941" s="15">
        <f>IF($D16941=1,$C16941,-1)</f>
        <v/>
      </c>
    </row>
    <row r="16942">
      <c r="A16942" s="33" t="n">
        <v>45997.79166666666</v>
      </c>
      <c r="B16942" s="15">
        <f>WEEKDAY($A16942,2)</f>
        <v/>
      </c>
      <c r="C16942" s="15">
        <f>HOUR($A16942)</f>
        <v/>
      </c>
      <c r="D16942" s="15">
        <f>IF(AND($A16942&gt;=Instellingen!$B$6,$A16942&lt;Instellingen!$B$7),1,0)</f>
        <v/>
      </c>
      <c r="E16942" s="15">
        <f>COUNTIF(tData[BezoekStart],"&lt;"&amp;($A16942+1/24))-COUNTIF(tData[BezoekEind],"&lt;="&amp;$A16942)</f>
        <v/>
      </c>
      <c r="F16942" s="15">
        <f>COUNTIF(tData[BezoekLangStart],"&lt;"&amp;($A16942+1/24))-COUNTIF(tData[BezoekLangEind],"&lt;="&amp;$A16942)</f>
        <v/>
      </c>
      <c r="G16942" s="15">
        <f>IF($D16942=1,$B16942*100+$C16942,-1)</f>
        <v/>
      </c>
      <c r="H16942" s="15">
        <f>IF($D16942=1,$B16942,-1)</f>
        <v/>
      </c>
      <c r="I16942" s="15">
        <f>IF($D16942=1,$C16942,-1)</f>
        <v/>
      </c>
    </row>
    <row r="16943">
      <c r="A16943" s="33" t="n">
        <v>45997.83333333334</v>
      </c>
      <c r="B16943" s="15">
        <f>WEEKDAY($A16943,2)</f>
        <v/>
      </c>
      <c r="C16943" s="15">
        <f>HOUR($A16943)</f>
        <v/>
      </c>
      <c r="D16943" s="15">
        <f>IF(AND($A16943&gt;=Instellingen!$B$6,$A16943&lt;Instellingen!$B$7),1,0)</f>
        <v/>
      </c>
      <c r="E16943" s="15">
        <f>COUNTIF(tData[BezoekStart],"&lt;"&amp;($A16943+1/24))-COUNTIF(tData[BezoekEind],"&lt;="&amp;$A16943)</f>
        <v/>
      </c>
      <c r="F16943" s="15">
        <f>COUNTIF(tData[BezoekLangStart],"&lt;"&amp;($A16943+1/24))-COUNTIF(tData[BezoekLangEind],"&lt;="&amp;$A16943)</f>
        <v/>
      </c>
      <c r="G16943" s="15">
        <f>IF($D16943=1,$B16943*100+$C16943,-1)</f>
        <v/>
      </c>
      <c r="H16943" s="15">
        <f>IF($D16943=1,$B16943,-1)</f>
        <v/>
      </c>
      <c r="I16943" s="15">
        <f>IF($D16943=1,$C16943,-1)</f>
        <v/>
      </c>
    </row>
    <row r="16944">
      <c r="A16944" s="33" t="n">
        <v>45997.875</v>
      </c>
      <c r="B16944" s="15">
        <f>WEEKDAY($A16944,2)</f>
        <v/>
      </c>
      <c r="C16944" s="15">
        <f>HOUR($A16944)</f>
        <v/>
      </c>
      <c r="D16944" s="15">
        <f>IF(AND($A16944&gt;=Instellingen!$B$6,$A16944&lt;Instellingen!$B$7),1,0)</f>
        <v/>
      </c>
      <c r="E16944" s="15">
        <f>COUNTIF(tData[BezoekStart],"&lt;"&amp;($A16944+1/24))-COUNTIF(tData[BezoekEind],"&lt;="&amp;$A16944)</f>
        <v/>
      </c>
      <c r="F16944" s="15">
        <f>COUNTIF(tData[BezoekLangStart],"&lt;"&amp;($A16944+1/24))-COUNTIF(tData[BezoekLangEind],"&lt;="&amp;$A16944)</f>
        <v/>
      </c>
      <c r="G16944" s="15">
        <f>IF($D16944=1,$B16944*100+$C16944,-1)</f>
        <v/>
      </c>
      <c r="H16944" s="15">
        <f>IF($D16944=1,$B16944,-1)</f>
        <v/>
      </c>
      <c r="I16944" s="15">
        <f>IF($D16944=1,$C16944,-1)</f>
        <v/>
      </c>
    </row>
    <row r="16945">
      <c r="A16945" s="33" t="n">
        <v>45997.91666666666</v>
      </c>
      <c r="B16945" s="15">
        <f>WEEKDAY($A16945,2)</f>
        <v/>
      </c>
      <c r="C16945" s="15">
        <f>HOUR($A16945)</f>
        <v/>
      </c>
      <c r="D16945" s="15">
        <f>IF(AND($A16945&gt;=Instellingen!$B$6,$A16945&lt;Instellingen!$B$7),1,0)</f>
        <v/>
      </c>
      <c r="E16945" s="15">
        <f>COUNTIF(tData[BezoekStart],"&lt;"&amp;($A16945+1/24))-COUNTIF(tData[BezoekEind],"&lt;="&amp;$A16945)</f>
        <v/>
      </c>
      <c r="F16945" s="15">
        <f>COUNTIF(tData[BezoekLangStart],"&lt;"&amp;($A16945+1/24))-COUNTIF(tData[BezoekLangEind],"&lt;="&amp;$A16945)</f>
        <v/>
      </c>
      <c r="G16945" s="15">
        <f>IF($D16945=1,$B16945*100+$C16945,-1)</f>
        <v/>
      </c>
      <c r="H16945" s="15">
        <f>IF($D16945=1,$B16945,-1)</f>
        <v/>
      </c>
      <c r="I16945" s="15">
        <f>IF($D16945=1,$C16945,-1)</f>
        <v/>
      </c>
    </row>
    <row r="16946">
      <c r="A16946" s="33" t="n">
        <v>45997.95833333334</v>
      </c>
      <c r="B16946" s="15">
        <f>WEEKDAY($A16946,2)</f>
        <v/>
      </c>
      <c r="C16946" s="15">
        <f>HOUR($A16946)</f>
        <v/>
      </c>
      <c r="D16946" s="15">
        <f>IF(AND($A16946&gt;=Instellingen!$B$6,$A16946&lt;Instellingen!$B$7),1,0)</f>
        <v/>
      </c>
      <c r="E16946" s="15">
        <f>COUNTIF(tData[BezoekStart],"&lt;"&amp;($A16946+1/24))-COUNTIF(tData[BezoekEind],"&lt;="&amp;$A16946)</f>
        <v/>
      </c>
      <c r="F16946" s="15">
        <f>COUNTIF(tData[BezoekLangStart],"&lt;"&amp;($A16946+1/24))-COUNTIF(tData[BezoekLangEind],"&lt;="&amp;$A16946)</f>
        <v/>
      </c>
      <c r="G16946" s="15">
        <f>IF($D16946=1,$B16946*100+$C16946,-1)</f>
        <v/>
      </c>
      <c r="H16946" s="15">
        <f>IF($D16946=1,$B16946,-1)</f>
        <v/>
      </c>
      <c r="I16946" s="15">
        <f>IF($D16946=1,$C16946,-1)</f>
        <v/>
      </c>
    </row>
    <row r="16947">
      <c r="A16947" s="33" t="n">
        <v>45998</v>
      </c>
      <c r="B16947" s="15">
        <f>WEEKDAY($A16947,2)</f>
        <v/>
      </c>
      <c r="C16947" s="15">
        <f>HOUR($A16947)</f>
        <v/>
      </c>
      <c r="D16947" s="15">
        <f>IF(AND($A16947&gt;=Instellingen!$B$6,$A16947&lt;Instellingen!$B$7),1,0)</f>
        <v/>
      </c>
      <c r="E16947" s="15">
        <f>COUNTIF(tData[BezoekStart],"&lt;"&amp;($A16947+1/24))-COUNTIF(tData[BezoekEind],"&lt;="&amp;$A16947)</f>
        <v/>
      </c>
      <c r="F16947" s="15">
        <f>COUNTIF(tData[BezoekLangStart],"&lt;"&amp;($A16947+1/24))-COUNTIF(tData[BezoekLangEind],"&lt;="&amp;$A16947)</f>
        <v/>
      </c>
      <c r="G16947" s="15">
        <f>IF($D16947=1,$B16947*100+$C16947,-1)</f>
        <v/>
      </c>
      <c r="H16947" s="15">
        <f>IF($D16947=1,$B16947,-1)</f>
        <v/>
      </c>
      <c r="I16947" s="15">
        <f>IF($D16947=1,$C16947,-1)</f>
        <v/>
      </c>
    </row>
    <row r="16948">
      <c r="A16948" s="33" t="n">
        <v>45998.04166666666</v>
      </c>
      <c r="B16948" s="15">
        <f>WEEKDAY($A16948,2)</f>
        <v/>
      </c>
      <c r="C16948" s="15">
        <f>HOUR($A16948)</f>
        <v/>
      </c>
      <c r="D16948" s="15">
        <f>IF(AND($A16948&gt;=Instellingen!$B$6,$A16948&lt;Instellingen!$B$7),1,0)</f>
        <v/>
      </c>
      <c r="E16948" s="15">
        <f>COUNTIF(tData[BezoekStart],"&lt;"&amp;($A16948+1/24))-COUNTIF(tData[BezoekEind],"&lt;="&amp;$A16948)</f>
        <v/>
      </c>
      <c r="F16948" s="15">
        <f>COUNTIF(tData[BezoekLangStart],"&lt;"&amp;($A16948+1/24))-COUNTIF(tData[BezoekLangEind],"&lt;="&amp;$A16948)</f>
        <v/>
      </c>
      <c r="G16948" s="15">
        <f>IF($D16948=1,$B16948*100+$C16948,-1)</f>
        <v/>
      </c>
      <c r="H16948" s="15">
        <f>IF($D16948=1,$B16948,-1)</f>
        <v/>
      </c>
      <c r="I16948" s="15">
        <f>IF($D16948=1,$C16948,-1)</f>
        <v/>
      </c>
    </row>
    <row r="16949">
      <c r="A16949" s="33" t="n">
        <v>45998.08333333334</v>
      </c>
      <c r="B16949" s="15">
        <f>WEEKDAY($A16949,2)</f>
        <v/>
      </c>
      <c r="C16949" s="15">
        <f>HOUR($A16949)</f>
        <v/>
      </c>
      <c r="D16949" s="15">
        <f>IF(AND($A16949&gt;=Instellingen!$B$6,$A16949&lt;Instellingen!$B$7),1,0)</f>
        <v/>
      </c>
      <c r="E16949" s="15">
        <f>COUNTIF(tData[BezoekStart],"&lt;"&amp;($A16949+1/24))-COUNTIF(tData[BezoekEind],"&lt;="&amp;$A16949)</f>
        <v/>
      </c>
      <c r="F16949" s="15">
        <f>COUNTIF(tData[BezoekLangStart],"&lt;"&amp;($A16949+1/24))-COUNTIF(tData[BezoekLangEind],"&lt;="&amp;$A16949)</f>
        <v/>
      </c>
      <c r="G16949" s="15">
        <f>IF($D16949=1,$B16949*100+$C16949,-1)</f>
        <v/>
      </c>
      <c r="H16949" s="15">
        <f>IF($D16949=1,$B16949,-1)</f>
        <v/>
      </c>
      <c r="I16949" s="15">
        <f>IF($D16949=1,$C16949,-1)</f>
        <v/>
      </c>
    </row>
    <row r="16950">
      <c r="A16950" s="33" t="n">
        <v>45998.125</v>
      </c>
      <c r="B16950" s="15">
        <f>WEEKDAY($A16950,2)</f>
        <v/>
      </c>
      <c r="C16950" s="15">
        <f>HOUR($A16950)</f>
        <v/>
      </c>
      <c r="D16950" s="15">
        <f>IF(AND($A16950&gt;=Instellingen!$B$6,$A16950&lt;Instellingen!$B$7),1,0)</f>
        <v/>
      </c>
      <c r="E16950" s="15">
        <f>COUNTIF(tData[BezoekStart],"&lt;"&amp;($A16950+1/24))-COUNTIF(tData[BezoekEind],"&lt;="&amp;$A16950)</f>
        <v/>
      </c>
      <c r="F16950" s="15">
        <f>COUNTIF(tData[BezoekLangStart],"&lt;"&amp;($A16950+1/24))-COUNTIF(tData[BezoekLangEind],"&lt;="&amp;$A16950)</f>
        <v/>
      </c>
      <c r="G16950" s="15">
        <f>IF($D16950=1,$B16950*100+$C16950,-1)</f>
        <v/>
      </c>
      <c r="H16950" s="15">
        <f>IF($D16950=1,$B16950,-1)</f>
        <v/>
      </c>
      <c r="I16950" s="15">
        <f>IF($D16950=1,$C16950,-1)</f>
        <v/>
      </c>
    </row>
    <row r="16951">
      <c r="A16951" s="33" t="n">
        <v>45998.16666666666</v>
      </c>
      <c r="B16951" s="15">
        <f>WEEKDAY($A16951,2)</f>
        <v/>
      </c>
      <c r="C16951" s="15">
        <f>HOUR($A16951)</f>
        <v/>
      </c>
      <c r="D16951" s="15">
        <f>IF(AND($A16951&gt;=Instellingen!$B$6,$A16951&lt;Instellingen!$B$7),1,0)</f>
        <v/>
      </c>
      <c r="E16951" s="15">
        <f>COUNTIF(tData[BezoekStart],"&lt;"&amp;($A16951+1/24))-COUNTIF(tData[BezoekEind],"&lt;="&amp;$A16951)</f>
        <v/>
      </c>
      <c r="F16951" s="15">
        <f>COUNTIF(tData[BezoekLangStart],"&lt;"&amp;($A16951+1/24))-COUNTIF(tData[BezoekLangEind],"&lt;="&amp;$A16951)</f>
        <v/>
      </c>
      <c r="G16951" s="15">
        <f>IF($D16951=1,$B16951*100+$C16951,-1)</f>
        <v/>
      </c>
      <c r="H16951" s="15">
        <f>IF($D16951=1,$B16951,-1)</f>
        <v/>
      </c>
      <c r="I16951" s="15">
        <f>IF($D16951=1,$C16951,-1)</f>
        <v/>
      </c>
    </row>
    <row r="16952">
      <c r="A16952" s="33" t="n">
        <v>45998.20833333334</v>
      </c>
      <c r="B16952" s="15">
        <f>WEEKDAY($A16952,2)</f>
        <v/>
      </c>
      <c r="C16952" s="15">
        <f>HOUR($A16952)</f>
        <v/>
      </c>
      <c r="D16952" s="15">
        <f>IF(AND($A16952&gt;=Instellingen!$B$6,$A16952&lt;Instellingen!$B$7),1,0)</f>
        <v/>
      </c>
      <c r="E16952" s="15">
        <f>COUNTIF(tData[BezoekStart],"&lt;"&amp;($A16952+1/24))-COUNTIF(tData[BezoekEind],"&lt;="&amp;$A16952)</f>
        <v/>
      </c>
      <c r="F16952" s="15">
        <f>COUNTIF(tData[BezoekLangStart],"&lt;"&amp;($A16952+1/24))-COUNTIF(tData[BezoekLangEind],"&lt;="&amp;$A16952)</f>
        <v/>
      </c>
      <c r="G16952" s="15">
        <f>IF($D16952=1,$B16952*100+$C16952,-1)</f>
        <v/>
      </c>
      <c r="H16952" s="15">
        <f>IF($D16952=1,$B16952,-1)</f>
        <v/>
      </c>
      <c r="I16952" s="15">
        <f>IF($D16952=1,$C16952,-1)</f>
        <v/>
      </c>
    </row>
    <row r="16953">
      <c r="A16953" s="33" t="n">
        <v>45998.25</v>
      </c>
      <c r="B16953" s="15">
        <f>WEEKDAY($A16953,2)</f>
        <v/>
      </c>
      <c r="C16953" s="15">
        <f>HOUR($A16953)</f>
        <v/>
      </c>
      <c r="D16953" s="15">
        <f>IF(AND($A16953&gt;=Instellingen!$B$6,$A16953&lt;Instellingen!$B$7),1,0)</f>
        <v/>
      </c>
      <c r="E16953" s="15">
        <f>COUNTIF(tData[BezoekStart],"&lt;"&amp;($A16953+1/24))-COUNTIF(tData[BezoekEind],"&lt;="&amp;$A16953)</f>
        <v/>
      </c>
      <c r="F16953" s="15">
        <f>COUNTIF(tData[BezoekLangStart],"&lt;"&amp;($A16953+1/24))-COUNTIF(tData[BezoekLangEind],"&lt;="&amp;$A16953)</f>
        <v/>
      </c>
      <c r="G16953" s="15">
        <f>IF($D16953=1,$B16953*100+$C16953,-1)</f>
        <v/>
      </c>
      <c r="H16953" s="15">
        <f>IF($D16953=1,$B16953,-1)</f>
        <v/>
      </c>
      <c r="I16953" s="15">
        <f>IF($D16953=1,$C16953,-1)</f>
        <v/>
      </c>
    </row>
    <row r="16954">
      <c r="A16954" s="33" t="n">
        <v>45998.29166666666</v>
      </c>
      <c r="B16954" s="15">
        <f>WEEKDAY($A16954,2)</f>
        <v/>
      </c>
      <c r="C16954" s="15">
        <f>HOUR($A16954)</f>
        <v/>
      </c>
      <c r="D16954" s="15">
        <f>IF(AND($A16954&gt;=Instellingen!$B$6,$A16954&lt;Instellingen!$B$7),1,0)</f>
        <v/>
      </c>
      <c r="E16954" s="15">
        <f>COUNTIF(tData[BezoekStart],"&lt;"&amp;($A16954+1/24))-COUNTIF(tData[BezoekEind],"&lt;="&amp;$A16954)</f>
        <v/>
      </c>
      <c r="F16954" s="15">
        <f>COUNTIF(tData[BezoekLangStart],"&lt;"&amp;($A16954+1/24))-COUNTIF(tData[BezoekLangEind],"&lt;="&amp;$A16954)</f>
        <v/>
      </c>
      <c r="G16954" s="15">
        <f>IF($D16954=1,$B16954*100+$C16954,-1)</f>
        <v/>
      </c>
      <c r="H16954" s="15">
        <f>IF($D16954=1,$B16954,-1)</f>
        <v/>
      </c>
      <c r="I16954" s="15">
        <f>IF($D16954=1,$C16954,-1)</f>
        <v/>
      </c>
    </row>
    <row r="16955">
      <c r="A16955" s="33" t="n">
        <v>45998.33333333334</v>
      </c>
      <c r="B16955" s="15">
        <f>WEEKDAY($A16955,2)</f>
        <v/>
      </c>
      <c r="C16955" s="15">
        <f>HOUR($A16955)</f>
        <v/>
      </c>
      <c r="D16955" s="15">
        <f>IF(AND($A16955&gt;=Instellingen!$B$6,$A16955&lt;Instellingen!$B$7),1,0)</f>
        <v/>
      </c>
      <c r="E16955" s="15">
        <f>COUNTIF(tData[BezoekStart],"&lt;"&amp;($A16955+1/24))-COUNTIF(tData[BezoekEind],"&lt;="&amp;$A16955)</f>
        <v/>
      </c>
      <c r="F16955" s="15">
        <f>COUNTIF(tData[BezoekLangStart],"&lt;"&amp;($A16955+1/24))-COUNTIF(tData[BezoekLangEind],"&lt;="&amp;$A16955)</f>
        <v/>
      </c>
      <c r="G16955" s="15">
        <f>IF($D16955=1,$B16955*100+$C16955,-1)</f>
        <v/>
      </c>
      <c r="H16955" s="15">
        <f>IF($D16955=1,$B16955,-1)</f>
        <v/>
      </c>
      <c r="I16955" s="15">
        <f>IF($D16955=1,$C16955,-1)</f>
        <v/>
      </c>
    </row>
    <row r="16956">
      <c r="A16956" s="33" t="n">
        <v>45998.375</v>
      </c>
      <c r="B16956" s="15">
        <f>WEEKDAY($A16956,2)</f>
        <v/>
      </c>
      <c r="C16956" s="15">
        <f>HOUR($A16956)</f>
        <v/>
      </c>
      <c r="D16956" s="15">
        <f>IF(AND($A16956&gt;=Instellingen!$B$6,$A16956&lt;Instellingen!$B$7),1,0)</f>
        <v/>
      </c>
      <c r="E16956" s="15">
        <f>COUNTIF(tData[BezoekStart],"&lt;"&amp;($A16956+1/24))-COUNTIF(tData[BezoekEind],"&lt;="&amp;$A16956)</f>
        <v/>
      </c>
      <c r="F16956" s="15">
        <f>COUNTIF(tData[BezoekLangStart],"&lt;"&amp;($A16956+1/24))-COUNTIF(tData[BezoekLangEind],"&lt;="&amp;$A16956)</f>
        <v/>
      </c>
      <c r="G16956" s="15">
        <f>IF($D16956=1,$B16956*100+$C16956,-1)</f>
        <v/>
      </c>
      <c r="H16956" s="15">
        <f>IF($D16956=1,$B16956,-1)</f>
        <v/>
      </c>
      <c r="I16956" s="15">
        <f>IF($D16956=1,$C16956,-1)</f>
        <v/>
      </c>
    </row>
    <row r="16957">
      <c r="A16957" s="33" t="n">
        <v>45998.41666666666</v>
      </c>
      <c r="B16957" s="15">
        <f>WEEKDAY($A16957,2)</f>
        <v/>
      </c>
      <c r="C16957" s="15">
        <f>HOUR($A16957)</f>
        <v/>
      </c>
      <c r="D16957" s="15">
        <f>IF(AND($A16957&gt;=Instellingen!$B$6,$A16957&lt;Instellingen!$B$7),1,0)</f>
        <v/>
      </c>
      <c r="E16957" s="15">
        <f>COUNTIF(tData[BezoekStart],"&lt;"&amp;($A16957+1/24))-COUNTIF(tData[BezoekEind],"&lt;="&amp;$A16957)</f>
        <v/>
      </c>
      <c r="F16957" s="15">
        <f>COUNTIF(tData[BezoekLangStart],"&lt;"&amp;($A16957+1/24))-COUNTIF(tData[BezoekLangEind],"&lt;="&amp;$A16957)</f>
        <v/>
      </c>
      <c r="G16957" s="15">
        <f>IF($D16957=1,$B16957*100+$C16957,-1)</f>
        <v/>
      </c>
      <c r="H16957" s="15">
        <f>IF($D16957=1,$B16957,-1)</f>
        <v/>
      </c>
      <c r="I16957" s="15">
        <f>IF($D16957=1,$C16957,-1)</f>
        <v/>
      </c>
    </row>
    <row r="16958">
      <c r="A16958" s="33" t="n">
        <v>45998.45833333334</v>
      </c>
      <c r="B16958" s="15">
        <f>WEEKDAY($A16958,2)</f>
        <v/>
      </c>
      <c r="C16958" s="15">
        <f>HOUR($A16958)</f>
        <v/>
      </c>
      <c r="D16958" s="15">
        <f>IF(AND($A16958&gt;=Instellingen!$B$6,$A16958&lt;Instellingen!$B$7),1,0)</f>
        <v/>
      </c>
      <c r="E16958" s="15">
        <f>COUNTIF(tData[BezoekStart],"&lt;"&amp;($A16958+1/24))-COUNTIF(tData[BezoekEind],"&lt;="&amp;$A16958)</f>
        <v/>
      </c>
      <c r="F16958" s="15">
        <f>COUNTIF(tData[BezoekLangStart],"&lt;"&amp;($A16958+1/24))-COUNTIF(tData[BezoekLangEind],"&lt;="&amp;$A16958)</f>
        <v/>
      </c>
      <c r="G16958" s="15">
        <f>IF($D16958=1,$B16958*100+$C16958,-1)</f>
        <v/>
      </c>
      <c r="H16958" s="15">
        <f>IF($D16958=1,$B16958,-1)</f>
        <v/>
      </c>
      <c r="I16958" s="15">
        <f>IF($D16958=1,$C16958,-1)</f>
        <v/>
      </c>
    </row>
    <row r="16959">
      <c r="A16959" s="33" t="n">
        <v>45998.5</v>
      </c>
      <c r="B16959" s="15">
        <f>WEEKDAY($A16959,2)</f>
        <v/>
      </c>
      <c r="C16959" s="15">
        <f>HOUR($A16959)</f>
        <v/>
      </c>
      <c r="D16959" s="15">
        <f>IF(AND($A16959&gt;=Instellingen!$B$6,$A16959&lt;Instellingen!$B$7),1,0)</f>
        <v/>
      </c>
      <c r="E16959" s="15">
        <f>COUNTIF(tData[BezoekStart],"&lt;"&amp;($A16959+1/24))-COUNTIF(tData[BezoekEind],"&lt;="&amp;$A16959)</f>
        <v/>
      </c>
      <c r="F16959" s="15">
        <f>COUNTIF(tData[BezoekLangStart],"&lt;"&amp;($A16959+1/24))-COUNTIF(tData[BezoekLangEind],"&lt;="&amp;$A16959)</f>
        <v/>
      </c>
      <c r="G16959" s="15">
        <f>IF($D16959=1,$B16959*100+$C16959,-1)</f>
        <v/>
      </c>
      <c r="H16959" s="15">
        <f>IF($D16959=1,$B16959,-1)</f>
        <v/>
      </c>
      <c r="I16959" s="15">
        <f>IF($D16959=1,$C16959,-1)</f>
        <v/>
      </c>
    </row>
    <row r="16960">
      <c r="A16960" s="33" t="n">
        <v>45998.54166666666</v>
      </c>
      <c r="B16960" s="15">
        <f>WEEKDAY($A16960,2)</f>
        <v/>
      </c>
      <c r="C16960" s="15">
        <f>HOUR($A16960)</f>
        <v/>
      </c>
      <c r="D16960" s="15">
        <f>IF(AND($A16960&gt;=Instellingen!$B$6,$A16960&lt;Instellingen!$B$7),1,0)</f>
        <v/>
      </c>
      <c r="E16960" s="15">
        <f>COUNTIF(tData[BezoekStart],"&lt;"&amp;($A16960+1/24))-COUNTIF(tData[BezoekEind],"&lt;="&amp;$A16960)</f>
        <v/>
      </c>
      <c r="F16960" s="15">
        <f>COUNTIF(tData[BezoekLangStart],"&lt;"&amp;($A16960+1/24))-COUNTIF(tData[BezoekLangEind],"&lt;="&amp;$A16960)</f>
        <v/>
      </c>
      <c r="G16960" s="15">
        <f>IF($D16960=1,$B16960*100+$C16960,-1)</f>
        <v/>
      </c>
      <c r="H16960" s="15">
        <f>IF($D16960=1,$B16960,-1)</f>
        <v/>
      </c>
      <c r="I16960" s="15">
        <f>IF($D16960=1,$C16960,-1)</f>
        <v/>
      </c>
    </row>
    <row r="16961">
      <c r="A16961" s="33" t="n">
        <v>45998.58333333334</v>
      </c>
      <c r="B16961" s="15">
        <f>WEEKDAY($A16961,2)</f>
        <v/>
      </c>
      <c r="C16961" s="15">
        <f>HOUR($A16961)</f>
        <v/>
      </c>
      <c r="D16961" s="15">
        <f>IF(AND($A16961&gt;=Instellingen!$B$6,$A16961&lt;Instellingen!$B$7),1,0)</f>
        <v/>
      </c>
      <c r="E16961" s="15">
        <f>COUNTIF(tData[BezoekStart],"&lt;"&amp;($A16961+1/24))-COUNTIF(tData[BezoekEind],"&lt;="&amp;$A16961)</f>
        <v/>
      </c>
      <c r="F16961" s="15">
        <f>COUNTIF(tData[BezoekLangStart],"&lt;"&amp;($A16961+1/24))-COUNTIF(tData[BezoekLangEind],"&lt;="&amp;$A16961)</f>
        <v/>
      </c>
      <c r="G16961" s="15">
        <f>IF($D16961=1,$B16961*100+$C16961,-1)</f>
        <v/>
      </c>
      <c r="H16961" s="15">
        <f>IF($D16961=1,$B16961,-1)</f>
        <v/>
      </c>
      <c r="I16961" s="15">
        <f>IF($D16961=1,$C16961,-1)</f>
        <v/>
      </c>
    </row>
    <row r="16962">
      <c r="A16962" s="33" t="n">
        <v>45998.625</v>
      </c>
      <c r="B16962" s="15">
        <f>WEEKDAY($A16962,2)</f>
        <v/>
      </c>
      <c r="C16962" s="15">
        <f>HOUR($A16962)</f>
        <v/>
      </c>
      <c r="D16962" s="15">
        <f>IF(AND($A16962&gt;=Instellingen!$B$6,$A16962&lt;Instellingen!$B$7),1,0)</f>
        <v/>
      </c>
      <c r="E16962" s="15">
        <f>COUNTIF(tData[BezoekStart],"&lt;"&amp;($A16962+1/24))-COUNTIF(tData[BezoekEind],"&lt;="&amp;$A16962)</f>
        <v/>
      </c>
      <c r="F16962" s="15">
        <f>COUNTIF(tData[BezoekLangStart],"&lt;"&amp;($A16962+1/24))-COUNTIF(tData[BezoekLangEind],"&lt;="&amp;$A16962)</f>
        <v/>
      </c>
      <c r="G16962" s="15">
        <f>IF($D16962=1,$B16962*100+$C16962,-1)</f>
        <v/>
      </c>
      <c r="H16962" s="15">
        <f>IF($D16962=1,$B16962,-1)</f>
        <v/>
      </c>
      <c r="I16962" s="15">
        <f>IF($D16962=1,$C16962,-1)</f>
        <v/>
      </c>
    </row>
    <row r="16963">
      <c r="A16963" s="33" t="n">
        <v>45998.66666666666</v>
      </c>
      <c r="B16963" s="15">
        <f>WEEKDAY($A16963,2)</f>
        <v/>
      </c>
      <c r="C16963" s="15">
        <f>HOUR($A16963)</f>
        <v/>
      </c>
      <c r="D16963" s="15">
        <f>IF(AND($A16963&gt;=Instellingen!$B$6,$A16963&lt;Instellingen!$B$7),1,0)</f>
        <v/>
      </c>
      <c r="E16963" s="15">
        <f>COUNTIF(tData[BezoekStart],"&lt;"&amp;($A16963+1/24))-COUNTIF(tData[BezoekEind],"&lt;="&amp;$A16963)</f>
        <v/>
      </c>
      <c r="F16963" s="15">
        <f>COUNTIF(tData[BezoekLangStart],"&lt;"&amp;($A16963+1/24))-COUNTIF(tData[BezoekLangEind],"&lt;="&amp;$A16963)</f>
        <v/>
      </c>
      <c r="G16963" s="15">
        <f>IF($D16963=1,$B16963*100+$C16963,-1)</f>
        <v/>
      </c>
      <c r="H16963" s="15">
        <f>IF($D16963=1,$B16963,-1)</f>
        <v/>
      </c>
      <c r="I16963" s="15">
        <f>IF($D16963=1,$C16963,-1)</f>
        <v/>
      </c>
    </row>
    <row r="16964">
      <c r="A16964" s="33" t="n">
        <v>45998.70833333334</v>
      </c>
      <c r="B16964" s="15">
        <f>WEEKDAY($A16964,2)</f>
        <v/>
      </c>
      <c r="C16964" s="15">
        <f>HOUR($A16964)</f>
        <v/>
      </c>
      <c r="D16964" s="15">
        <f>IF(AND($A16964&gt;=Instellingen!$B$6,$A16964&lt;Instellingen!$B$7),1,0)</f>
        <v/>
      </c>
      <c r="E16964" s="15">
        <f>COUNTIF(tData[BezoekStart],"&lt;"&amp;($A16964+1/24))-COUNTIF(tData[BezoekEind],"&lt;="&amp;$A16964)</f>
        <v/>
      </c>
      <c r="F16964" s="15">
        <f>COUNTIF(tData[BezoekLangStart],"&lt;"&amp;($A16964+1/24))-COUNTIF(tData[BezoekLangEind],"&lt;="&amp;$A16964)</f>
        <v/>
      </c>
      <c r="G16964" s="15">
        <f>IF($D16964=1,$B16964*100+$C16964,-1)</f>
        <v/>
      </c>
      <c r="H16964" s="15">
        <f>IF($D16964=1,$B16964,-1)</f>
        <v/>
      </c>
      <c r="I16964" s="15">
        <f>IF($D16964=1,$C16964,-1)</f>
        <v/>
      </c>
    </row>
    <row r="16965">
      <c r="A16965" s="33" t="n">
        <v>45998.75</v>
      </c>
      <c r="B16965" s="15">
        <f>WEEKDAY($A16965,2)</f>
        <v/>
      </c>
      <c r="C16965" s="15">
        <f>HOUR($A16965)</f>
        <v/>
      </c>
      <c r="D16965" s="15">
        <f>IF(AND($A16965&gt;=Instellingen!$B$6,$A16965&lt;Instellingen!$B$7),1,0)</f>
        <v/>
      </c>
      <c r="E16965" s="15">
        <f>COUNTIF(tData[BezoekStart],"&lt;"&amp;($A16965+1/24))-COUNTIF(tData[BezoekEind],"&lt;="&amp;$A16965)</f>
        <v/>
      </c>
      <c r="F16965" s="15">
        <f>COUNTIF(tData[BezoekLangStart],"&lt;"&amp;($A16965+1/24))-COUNTIF(tData[BezoekLangEind],"&lt;="&amp;$A16965)</f>
        <v/>
      </c>
      <c r="G16965" s="15">
        <f>IF($D16965=1,$B16965*100+$C16965,-1)</f>
        <v/>
      </c>
      <c r="H16965" s="15">
        <f>IF($D16965=1,$B16965,-1)</f>
        <v/>
      </c>
      <c r="I16965" s="15">
        <f>IF($D16965=1,$C16965,-1)</f>
        <v/>
      </c>
    </row>
    <row r="16966">
      <c r="A16966" s="33" t="n">
        <v>45998.79166666666</v>
      </c>
      <c r="B16966" s="15">
        <f>WEEKDAY($A16966,2)</f>
        <v/>
      </c>
      <c r="C16966" s="15">
        <f>HOUR($A16966)</f>
        <v/>
      </c>
      <c r="D16966" s="15">
        <f>IF(AND($A16966&gt;=Instellingen!$B$6,$A16966&lt;Instellingen!$B$7),1,0)</f>
        <v/>
      </c>
      <c r="E16966" s="15">
        <f>COUNTIF(tData[BezoekStart],"&lt;"&amp;($A16966+1/24))-COUNTIF(tData[BezoekEind],"&lt;="&amp;$A16966)</f>
        <v/>
      </c>
      <c r="F16966" s="15">
        <f>COUNTIF(tData[BezoekLangStart],"&lt;"&amp;($A16966+1/24))-COUNTIF(tData[BezoekLangEind],"&lt;="&amp;$A16966)</f>
        <v/>
      </c>
      <c r="G16966" s="15">
        <f>IF($D16966=1,$B16966*100+$C16966,-1)</f>
        <v/>
      </c>
      <c r="H16966" s="15">
        <f>IF($D16966=1,$B16966,-1)</f>
        <v/>
      </c>
      <c r="I16966" s="15">
        <f>IF($D16966=1,$C16966,-1)</f>
        <v/>
      </c>
    </row>
    <row r="16967">
      <c r="A16967" s="33" t="n">
        <v>45998.83333333334</v>
      </c>
      <c r="B16967" s="15">
        <f>WEEKDAY($A16967,2)</f>
        <v/>
      </c>
      <c r="C16967" s="15">
        <f>HOUR($A16967)</f>
        <v/>
      </c>
      <c r="D16967" s="15">
        <f>IF(AND($A16967&gt;=Instellingen!$B$6,$A16967&lt;Instellingen!$B$7),1,0)</f>
        <v/>
      </c>
      <c r="E16967" s="15">
        <f>COUNTIF(tData[BezoekStart],"&lt;"&amp;($A16967+1/24))-COUNTIF(tData[BezoekEind],"&lt;="&amp;$A16967)</f>
        <v/>
      </c>
      <c r="F16967" s="15">
        <f>COUNTIF(tData[BezoekLangStart],"&lt;"&amp;($A16967+1/24))-COUNTIF(tData[BezoekLangEind],"&lt;="&amp;$A16967)</f>
        <v/>
      </c>
      <c r="G16967" s="15">
        <f>IF($D16967=1,$B16967*100+$C16967,-1)</f>
        <v/>
      </c>
      <c r="H16967" s="15">
        <f>IF($D16967=1,$B16967,-1)</f>
        <v/>
      </c>
      <c r="I16967" s="15">
        <f>IF($D16967=1,$C16967,-1)</f>
        <v/>
      </c>
    </row>
    <row r="16968">
      <c r="A16968" s="33" t="n">
        <v>45998.875</v>
      </c>
      <c r="B16968" s="15">
        <f>WEEKDAY($A16968,2)</f>
        <v/>
      </c>
      <c r="C16968" s="15">
        <f>HOUR($A16968)</f>
        <v/>
      </c>
      <c r="D16968" s="15">
        <f>IF(AND($A16968&gt;=Instellingen!$B$6,$A16968&lt;Instellingen!$B$7),1,0)</f>
        <v/>
      </c>
      <c r="E16968" s="15">
        <f>COUNTIF(tData[BezoekStart],"&lt;"&amp;($A16968+1/24))-COUNTIF(tData[BezoekEind],"&lt;="&amp;$A16968)</f>
        <v/>
      </c>
      <c r="F16968" s="15">
        <f>COUNTIF(tData[BezoekLangStart],"&lt;"&amp;($A16968+1/24))-COUNTIF(tData[BezoekLangEind],"&lt;="&amp;$A16968)</f>
        <v/>
      </c>
      <c r="G16968" s="15">
        <f>IF($D16968=1,$B16968*100+$C16968,-1)</f>
        <v/>
      </c>
      <c r="H16968" s="15">
        <f>IF($D16968=1,$B16968,-1)</f>
        <v/>
      </c>
      <c r="I16968" s="15">
        <f>IF($D16968=1,$C16968,-1)</f>
        <v/>
      </c>
    </row>
    <row r="16969">
      <c r="A16969" s="33" t="n">
        <v>45998.91666666666</v>
      </c>
      <c r="B16969" s="15">
        <f>WEEKDAY($A16969,2)</f>
        <v/>
      </c>
      <c r="C16969" s="15">
        <f>HOUR($A16969)</f>
        <v/>
      </c>
      <c r="D16969" s="15">
        <f>IF(AND($A16969&gt;=Instellingen!$B$6,$A16969&lt;Instellingen!$B$7),1,0)</f>
        <v/>
      </c>
      <c r="E16969" s="15">
        <f>COUNTIF(tData[BezoekStart],"&lt;"&amp;($A16969+1/24))-COUNTIF(tData[BezoekEind],"&lt;="&amp;$A16969)</f>
        <v/>
      </c>
      <c r="F16969" s="15">
        <f>COUNTIF(tData[BezoekLangStart],"&lt;"&amp;($A16969+1/24))-COUNTIF(tData[BezoekLangEind],"&lt;="&amp;$A16969)</f>
        <v/>
      </c>
      <c r="G16969" s="15">
        <f>IF($D16969=1,$B16969*100+$C16969,-1)</f>
        <v/>
      </c>
      <c r="H16969" s="15">
        <f>IF($D16969=1,$B16969,-1)</f>
        <v/>
      </c>
      <c r="I16969" s="15">
        <f>IF($D16969=1,$C16969,-1)</f>
        <v/>
      </c>
    </row>
    <row r="16970">
      <c r="A16970" s="33" t="n">
        <v>45998.95833333334</v>
      </c>
      <c r="B16970" s="15">
        <f>WEEKDAY($A16970,2)</f>
        <v/>
      </c>
      <c r="C16970" s="15">
        <f>HOUR($A16970)</f>
        <v/>
      </c>
      <c r="D16970" s="15">
        <f>IF(AND($A16970&gt;=Instellingen!$B$6,$A16970&lt;Instellingen!$B$7),1,0)</f>
        <v/>
      </c>
      <c r="E16970" s="15">
        <f>COUNTIF(tData[BezoekStart],"&lt;"&amp;($A16970+1/24))-COUNTIF(tData[BezoekEind],"&lt;="&amp;$A16970)</f>
        <v/>
      </c>
      <c r="F16970" s="15">
        <f>COUNTIF(tData[BezoekLangStart],"&lt;"&amp;($A16970+1/24))-COUNTIF(tData[BezoekLangEind],"&lt;="&amp;$A16970)</f>
        <v/>
      </c>
      <c r="G16970" s="15">
        <f>IF($D16970=1,$B16970*100+$C16970,-1)</f>
        <v/>
      </c>
      <c r="H16970" s="15">
        <f>IF($D16970=1,$B16970,-1)</f>
        <v/>
      </c>
      <c r="I16970" s="15">
        <f>IF($D16970=1,$C16970,-1)</f>
        <v/>
      </c>
    </row>
    <row r="16971">
      <c r="A16971" s="33" t="n">
        <v>45999</v>
      </c>
      <c r="B16971" s="15">
        <f>WEEKDAY($A16971,2)</f>
        <v/>
      </c>
      <c r="C16971" s="15">
        <f>HOUR($A16971)</f>
        <v/>
      </c>
      <c r="D16971" s="15">
        <f>IF(AND($A16971&gt;=Instellingen!$B$6,$A16971&lt;Instellingen!$B$7),1,0)</f>
        <v/>
      </c>
      <c r="E16971" s="15">
        <f>COUNTIF(tData[BezoekStart],"&lt;"&amp;($A16971+1/24))-COUNTIF(tData[BezoekEind],"&lt;="&amp;$A16971)</f>
        <v/>
      </c>
      <c r="F16971" s="15">
        <f>COUNTIF(tData[BezoekLangStart],"&lt;"&amp;($A16971+1/24))-COUNTIF(tData[BezoekLangEind],"&lt;="&amp;$A16971)</f>
        <v/>
      </c>
      <c r="G16971" s="15">
        <f>IF($D16971=1,$B16971*100+$C16971,-1)</f>
        <v/>
      </c>
      <c r="H16971" s="15">
        <f>IF($D16971=1,$B16971,-1)</f>
        <v/>
      </c>
      <c r="I16971" s="15">
        <f>IF($D16971=1,$C16971,-1)</f>
        <v/>
      </c>
    </row>
    <row r="16972">
      <c r="A16972" s="33" t="n">
        <v>45999.04166666666</v>
      </c>
      <c r="B16972" s="15">
        <f>WEEKDAY($A16972,2)</f>
        <v/>
      </c>
      <c r="C16972" s="15">
        <f>HOUR($A16972)</f>
        <v/>
      </c>
      <c r="D16972" s="15">
        <f>IF(AND($A16972&gt;=Instellingen!$B$6,$A16972&lt;Instellingen!$B$7),1,0)</f>
        <v/>
      </c>
      <c r="E16972" s="15">
        <f>COUNTIF(tData[BezoekStart],"&lt;"&amp;($A16972+1/24))-COUNTIF(tData[BezoekEind],"&lt;="&amp;$A16972)</f>
        <v/>
      </c>
      <c r="F16972" s="15">
        <f>COUNTIF(tData[BezoekLangStart],"&lt;"&amp;($A16972+1/24))-COUNTIF(tData[BezoekLangEind],"&lt;="&amp;$A16972)</f>
        <v/>
      </c>
      <c r="G16972" s="15">
        <f>IF($D16972=1,$B16972*100+$C16972,-1)</f>
        <v/>
      </c>
      <c r="H16972" s="15">
        <f>IF($D16972=1,$B16972,-1)</f>
        <v/>
      </c>
      <c r="I16972" s="15">
        <f>IF($D16972=1,$C16972,-1)</f>
        <v/>
      </c>
    </row>
    <row r="16973">
      <c r="A16973" s="33" t="n">
        <v>45999.08333333334</v>
      </c>
      <c r="B16973" s="15">
        <f>WEEKDAY($A16973,2)</f>
        <v/>
      </c>
      <c r="C16973" s="15">
        <f>HOUR($A16973)</f>
        <v/>
      </c>
      <c r="D16973" s="15">
        <f>IF(AND($A16973&gt;=Instellingen!$B$6,$A16973&lt;Instellingen!$B$7),1,0)</f>
        <v/>
      </c>
      <c r="E16973" s="15">
        <f>COUNTIF(tData[BezoekStart],"&lt;"&amp;($A16973+1/24))-COUNTIF(tData[BezoekEind],"&lt;="&amp;$A16973)</f>
        <v/>
      </c>
      <c r="F16973" s="15">
        <f>COUNTIF(tData[BezoekLangStart],"&lt;"&amp;($A16973+1/24))-COUNTIF(tData[BezoekLangEind],"&lt;="&amp;$A16973)</f>
        <v/>
      </c>
      <c r="G16973" s="15">
        <f>IF($D16973=1,$B16973*100+$C16973,-1)</f>
        <v/>
      </c>
      <c r="H16973" s="15">
        <f>IF($D16973=1,$B16973,-1)</f>
        <v/>
      </c>
      <c r="I16973" s="15">
        <f>IF($D16973=1,$C16973,-1)</f>
        <v/>
      </c>
    </row>
    <row r="16974">
      <c r="A16974" s="33" t="n">
        <v>45999.125</v>
      </c>
      <c r="B16974" s="15">
        <f>WEEKDAY($A16974,2)</f>
        <v/>
      </c>
      <c r="C16974" s="15">
        <f>HOUR($A16974)</f>
        <v/>
      </c>
      <c r="D16974" s="15">
        <f>IF(AND($A16974&gt;=Instellingen!$B$6,$A16974&lt;Instellingen!$B$7),1,0)</f>
        <v/>
      </c>
      <c r="E16974" s="15">
        <f>COUNTIF(tData[BezoekStart],"&lt;"&amp;($A16974+1/24))-COUNTIF(tData[BezoekEind],"&lt;="&amp;$A16974)</f>
        <v/>
      </c>
      <c r="F16974" s="15">
        <f>COUNTIF(tData[BezoekLangStart],"&lt;"&amp;($A16974+1/24))-COUNTIF(tData[BezoekLangEind],"&lt;="&amp;$A16974)</f>
        <v/>
      </c>
      <c r="G16974" s="15">
        <f>IF($D16974=1,$B16974*100+$C16974,-1)</f>
        <v/>
      </c>
      <c r="H16974" s="15">
        <f>IF($D16974=1,$B16974,-1)</f>
        <v/>
      </c>
      <c r="I16974" s="15">
        <f>IF($D16974=1,$C16974,-1)</f>
        <v/>
      </c>
    </row>
    <row r="16975">
      <c r="A16975" s="33" t="n">
        <v>45999.16666666666</v>
      </c>
      <c r="B16975" s="15">
        <f>WEEKDAY($A16975,2)</f>
        <v/>
      </c>
      <c r="C16975" s="15">
        <f>HOUR($A16975)</f>
        <v/>
      </c>
      <c r="D16975" s="15">
        <f>IF(AND($A16975&gt;=Instellingen!$B$6,$A16975&lt;Instellingen!$B$7),1,0)</f>
        <v/>
      </c>
      <c r="E16975" s="15">
        <f>COUNTIF(tData[BezoekStart],"&lt;"&amp;($A16975+1/24))-COUNTIF(tData[BezoekEind],"&lt;="&amp;$A16975)</f>
        <v/>
      </c>
      <c r="F16975" s="15">
        <f>COUNTIF(tData[BezoekLangStart],"&lt;"&amp;($A16975+1/24))-COUNTIF(tData[BezoekLangEind],"&lt;="&amp;$A16975)</f>
        <v/>
      </c>
      <c r="G16975" s="15">
        <f>IF($D16975=1,$B16975*100+$C16975,-1)</f>
        <v/>
      </c>
      <c r="H16975" s="15">
        <f>IF($D16975=1,$B16975,-1)</f>
        <v/>
      </c>
      <c r="I16975" s="15">
        <f>IF($D16975=1,$C16975,-1)</f>
        <v/>
      </c>
    </row>
    <row r="16976">
      <c r="A16976" s="33" t="n">
        <v>45999.20833333334</v>
      </c>
      <c r="B16976" s="15">
        <f>WEEKDAY($A16976,2)</f>
        <v/>
      </c>
      <c r="C16976" s="15">
        <f>HOUR($A16976)</f>
        <v/>
      </c>
      <c r="D16976" s="15">
        <f>IF(AND($A16976&gt;=Instellingen!$B$6,$A16976&lt;Instellingen!$B$7),1,0)</f>
        <v/>
      </c>
      <c r="E16976" s="15">
        <f>COUNTIF(tData[BezoekStart],"&lt;"&amp;($A16976+1/24))-COUNTIF(tData[BezoekEind],"&lt;="&amp;$A16976)</f>
        <v/>
      </c>
      <c r="F16976" s="15">
        <f>COUNTIF(tData[BezoekLangStart],"&lt;"&amp;($A16976+1/24))-COUNTIF(tData[BezoekLangEind],"&lt;="&amp;$A16976)</f>
        <v/>
      </c>
      <c r="G16976" s="15">
        <f>IF($D16976=1,$B16976*100+$C16976,-1)</f>
        <v/>
      </c>
      <c r="H16976" s="15">
        <f>IF($D16976=1,$B16976,-1)</f>
        <v/>
      </c>
      <c r="I16976" s="15">
        <f>IF($D16976=1,$C16976,-1)</f>
        <v/>
      </c>
    </row>
    <row r="16977">
      <c r="A16977" s="33" t="n">
        <v>45999.25</v>
      </c>
      <c r="B16977" s="15">
        <f>WEEKDAY($A16977,2)</f>
        <v/>
      </c>
      <c r="C16977" s="15">
        <f>HOUR($A16977)</f>
        <v/>
      </c>
      <c r="D16977" s="15">
        <f>IF(AND($A16977&gt;=Instellingen!$B$6,$A16977&lt;Instellingen!$B$7),1,0)</f>
        <v/>
      </c>
      <c r="E16977" s="15">
        <f>COUNTIF(tData[BezoekStart],"&lt;"&amp;($A16977+1/24))-COUNTIF(tData[BezoekEind],"&lt;="&amp;$A16977)</f>
        <v/>
      </c>
      <c r="F16977" s="15">
        <f>COUNTIF(tData[BezoekLangStart],"&lt;"&amp;($A16977+1/24))-COUNTIF(tData[BezoekLangEind],"&lt;="&amp;$A16977)</f>
        <v/>
      </c>
      <c r="G16977" s="15">
        <f>IF($D16977=1,$B16977*100+$C16977,-1)</f>
        <v/>
      </c>
      <c r="H16977" s="15">
        <f>IF($D16977=1,$B16977,-1)</f>
        <v/>
      </c>
      <c r="I16977" s="15">
        <f>IF($D16977=1,$C16977,-1)</f>
        <v/>
      </c>
    </row>
    <row r="16978">
      <c r="A16978" s="33" t="n">
        <v>45999.29166666666</v>
      </c>
      <c r="B16978" s="15">
        <f>WEEKDAY($A16978,2)</f>
        <v/>
      </c>
      <c r="C16978" s="15">
        <f>HOUR($A16978)</f>
        <v/>
      </c>
      <c r="D16978" s="15">
        <f>IF(AND($A16978&gt;=Instellingen!$B$6,$A16978&lt;Instellingen!$B$7),1,0)</f>
        <v/>
      </c>
      <c r="E16978" s="15">
        <f>COUNTIF(tData[BezoekStart],"&lt;"&amp;($A16978+1/24))-COUNTIF(tData[BezoekEind],"&lt;="&amp;$A16978)</f>
        <v/>
      </c>
      <c r="F16978" s="15">
        <f>COUNTIF(tData[BezoekLangStart],"&lt;"&amp;($A16978+1/24))-COUNTIF(tData[BezoekLangEind],"&lt;="&amp;$A16978)</f>
        <v/>
      </c>
      <c r="G16978" s="15">
        <f>IF($D16978=1,$B16978*100+$C16978,-1)</f>
        <v/>
      </c>
      <c r="H16978" s="15">
        <f>IF($D16978=1,$B16978,-1)</f>
        <v/>
      </c>
      <c r="I16978" s="15">
        <f>IF($D16978=1,$C16978,-1)</f>
        <v/>
      </c>
    </row>
    <row r="16979">
      <c r="A16979" s="33" t="n">
        <v>45999.33333333334</v>
      </c>
      <c r="B16979" s="15">
        <f>WEEKDAY($A16979,2)</f>
        <v/>
      </c>
      <c r="C16979" s="15">
        <f>HOUR($A16979)</f>
        <v/>
      </c>
      <c r="D16979" s="15">
        <f>IF(AND($A16979&gt;=Instellingen!$B$6,$A16979&lt;Instellingen!$B$7),1,0)</f>
        <v/>
      </c>
      <c r="E16979" s="15">
        <f>COUNTIF(tData[BezoekStart],"&lt;"&amp;($A16979+1/24))-COUNTIF(tData[BezoekEind],"&lt;="&amp;$A16979)</f>
        <v/>
      </c>
      <c r="F16979" s="15">
        <f>COUNTIF(tData[BezoekLangStart],"&lt;"&amp;($A16979+1/24))-COUNTIF(tData[BezoekLangEind],"&lt;="&amp;$A16979)</f>
        <v/>
      </c>
      <c r="G16979" s="15">
        <f>IF($D16979=1,$B16979*100+$C16979,-1)</f>
        <v/>
      </c>
      <c r="H16979" s="15">
        <f>IF($D16979=1,$B16979,-1)</f>
        <v/>
      </c>
      <c r="I16979" s="15">
        <f>IF($D16979=1,$C16979,-1)</f>
        <v/>
      </c>
    </row>
    <row r="16980">
      <c r="A16980" s="33" t="n">
        <v>45999.375</v>
      </c>
      <c r="B16980" s="15">
        <f>WEEKDAY($A16980,2)</f>
        <v/>
      </c>
      <c r="C16980" s="15">
        <f>HOUR($A16980)</f>
        <v/>
      </c>
      <c r="D16980" s="15">
        <f>IF(AND($A16980&gt;=Instellingen!$B$6,$A16980&lt;Instellingen!$B$7),1,0)</f>
        <v/>
      </c>
      <c r="E16980" s="15">
        <f>COUNTIF(tData[BezoekStart],"&lt;"&amp;($A16980+1/24))-COUNTIF(tData[BezoekEind],"&lt;="&amp;$A16980)</f>
        <v/>
      </c>
      <c r="F16980" s="15">
        <f>COUNTIF(tData[BezoekLangStart],"&lt;"&amp;($A16980+1/24))-COUNTIF(tData[BezoekLangEind],"&lt;="&amp;$A16980)</f>
        <v/>
      </c>
      <c r="G16980" s="15">
        <f>IF($D16980=1,$B16980*100+$C16980,-1)</f>
        <v/>
      </c>
      <c r="H16980" s="15">
        <f>IF($D16980=1,$B16980,-1)</f>
        <v/>
      </c>
      <c r="I16980" s="15">
        <f>IF($D16980=1,$C16980,-1)</f>
        <v/>
      </c>
    </row>
    <row r="16981">
      <c r="A16981" s="33" t="n">
        <v>45999.41666666666</v>
      </c>
      <c r="B16981" s="15">
        <f>WEEKDAY($A16981,2)</f>
        <v/>
      </c>
      <c r="C16981" s="15">
        <f>HOUR($A16981)</f>
        <v/>
      </c>
      <c r="D16981" s="15">
        <f>IF(AND($A16981&gt;=Instellingen!$B$6,$A16981&lt;Instellingen!$B$7),1,0)</f>
        <v/>
      </c>
      <c r="E16981" s="15">
        <f>COUNTIF(tData[BezoekStart],"&lt;"&amp;($A16981+1/24))-COUNTIF(tData[BezoekEind],"&lt;="&amp;$A16981)</f>
        <v/>
      </c>
      <c r="F16981" s="15">
        <f>COUNTIF(tData[BezoekLangStart],"&lt;"&amp;($A16981+1/24))-COUNTIF(tData[BezoekLangEind],"&lt;="&amp;$A16981)</f>
        <v/>
      </c>
      <c r="G16981" s="15">
        <f>IF($D16981=1,$B16981*100+$C16981,-1)</f>
        <v/>
      </c>
      <c r="H16981" s="15">
        <f>IF($D16981=1,$B16981,-1)</f>
        <v/>
      </c>
      <c r="I16981" s="15">
        <f>IF($D16981=1,$C16981,-1)</f>
        <v/>
      </c>
    </row>
    <row r="16982">
      <c r="A16982" s="33" t="n">
        <v>45999.45833333334</v>
      </c>
      <c r="B16982" s="15">
        <f>WEEKDAY($A16982,2)</f>
        <v/>
      </c>
      <c r="C16982" s="15">
        <f>HOUR($A16982)</f>
        <v/>
      </c>
      <c r="D16982" s="15">
        <f>IF(AND($A16982&gt;=Instellingen!$B$6,$A16982&lt;Instellingen!$B$7),1,0)</f>
        <v/>
      </c>
      <c r="E16982" s="15">
        <f>COUNTIF(tData[BezoekStart],"&lt;"&amp;($A16982+1/24))-COUNTIF(tData[BezoekEind],"&lt;="&amp;$A16982)</f>
        <v/>
      </c>
      <c r="F16982" s="15">
        <f>COUNTIF(tData[BezoekLangStart],"&lt;"&amp;($A16982+1/24))-COUNTIF(tData[BezoekLangEind],"&lt;="&amp;$A16982)</f>
        <v/>
      </c>
      <c r="G16982" s="15">
        <f>IF($D16982=1,$B16982*100+$C16982,-1)</f>
        <v/>
      </c>
      <c r="H16982" s="15">
        <f>IF($D16982=1,$B16982,-1)</f>
        <v/>
      </c>
      <c r="I16982" s="15">
        <f>IF($D16982=1,$C16982,-1)</f>
        <v/>
      </c>
    </row>
    <row r="16983">
      <c r="A16983" s="33" t="n">
        <v>45999.5</v>
      </c>
      <c r="B16983" s="15">
        <f>WEEKDAY($A16983,2)</f>
        <v/>
      </c>
      <c r="C16983" s="15">
        <f>HOUR($A16983)</f>
        <v/>
      </c>
      <c r="D16983" s="15">
        <f>IF(AND($A16983&gt;=Instellingen!$B$6,$A16983&lt;Instellingen!$B$7),1,0)</f>
        <v/>
      </c>
      <c r="E16983" s="15">
        <f>COUNTIF(tData[BezoekStart],"&lt;"&amp;($A16983+1/24))-COUNTIF(tData[BezoekEind],"&lt;="&amp;$A16983)</f>
        <v/>
      </c>
      <c r="F16983" s="15">
        <f>COUNTIF(tData[BezoekLangStart],"&lt;"&amp;($A16983+1/24))-COUNTIF(tData[BezoekLangEind],"&lt;="&amp;$A16983)</f>
        <v/>
      </c>
      <c r="G16983" s="15">
        <f>IF($D16983=1,$B16983*100+$C16983,-1)</f>
        <v/>
      </c>
      <c r="H16983" s="15">
        <f>IF($D16983=1,$B16983,-1)</f>
        <v/>
      </c>
      <c r="I16983" s="15">
        <f>IF($D16983=1,$C16983,-1)</f>
        <v/>
      </c>
    </row>
    <row r="16984">
      <c r="A16984" s="33" t="n">
        <v>45999.54166666666</v>
      </c>
      <c r="B16984" s="15">
        <f>WEEKDAY($A16984,2)</f>
        <v/>
      </c>
      <c r="C16984" s="15">
        <f>HOUR($A16984)</f>
        <v/>
      </c>
      <c r="D16984" s="15">
        <f>IF(AND($A16984&gt;=Instellingen!$B$6,$A16984&lt;Instellingen!$B$7),1,0)</f>
        <v/>
      </c>
      <c r="E16984" s="15">
        <f>COUNTIF(tData[BezoekStart],"&lt;"&amp;($A16984+1/24))-COUNTIF(tData[BezoekEind],"&lt;="&amp;$A16984)</f>
        <v/>
      </c>
      <c r="F16984" s="15">
        <f>COUNTIF(tData[BezoekLangStart],"&lt;"&amp;($A16984+1/24))-COUNTIF(tData[BezoekLangEind],"&lt;="&amp;$A16984)</f>
        <v/>
      </c>
      <c r="G16984" s="15">
        <f>IF($D16984=1,$B16984*100+$C16984,-1)</f>
        <v/>
      </c>
      <c r="H16984" s="15">
        <f>IF($D16984=1,$B16984,-1)</f>
        <v/>
      </c>
      <c r="I16984" s="15">
        <f>IF($D16984=1,$C16984,-1)</f>
        <v/>
      </c>
    </row>
    <row r="16985">
      <c r="A16985" s="33" t="n">
        <v>45999.58333333334</v>
      </c>
      <c r="B16985" s="15">
        <f>WEEKDAY($A16985,2)</f>
        <v/>
      </c>
      <c r="C16985" s="15">
        <f>HOUR($A16985)</f>
        <v/>
      </c>
      <c r="D16985" s="15">
        <f>IF(AND($A16985&gt;=Instellingen!$B$6,$A16985&lt;Instellingen!$B$7),1,0)</f>
        <v/>
      </c>
      <c r="E16985" s="15">
        <f>COUNTIF(tData[BezoekStart],"&lt;"&amp;($A16985+1/24))-COUNTIF(tData[BezoekEind],"&lt;="&amp;$A16985)</f>
        <v/>
      </c>
      <c r="F16985" s="15">
        <f>COUNTIF(tData[BezoekLangStart],"&lt;"&amp;($A16985+1/24))-COUNTIF(tData[BezoekLangEind],"&lt;="&amp;$A16985)</f>
        <v/>
      </c>
      <c r="G16985" s="15">
        <f>IF($D16985=1,$B16985*100+$C16985,-1)</f>
        <v/>
      </c>
      <c r="H16985" s="15">
        <f>IF($D16985=1,$B16985,-1)</f>
        <v/>
      </c>
      <c r="I16985" s="15">
        <f>IF($D16985=1,$C16985,-1)</f>
        <v/>
      </c>
    </row>
    <row r="16986">
      <c r="A16986" s="33" t="n">
        <v>45999.625</v>
      </c>
      <c r="B16986" s="15">
        <f>WEEKDAY($A16986,2)</f>
        <v/>
      </c>
      <c r="C16986" s="15">
        <f>HOUR($A16986)</f>
        <v/>
      </c>
      <c r="D16986" s="15">
        <f>IF(AND($A16986&gt;=Instellingen!$B$6,$A16986&lt;Instellingen!$B$7),1,0)</f>
        <v/>
      </c>
      <c r="E16986" s="15">
        <f>COUNTIF(tData[BezoekStart],"&lt;"&amp;($A16986+1/24))-COUNTIF(tData[BezoekEind],"&lt;="&amp;$A16986)</f>
        <v/>
      </c>
      <c r="F16986" s="15">
        <f>COUNTIF(tData[BezoekLangStart],"&lt;"&amp;($A16986+1/24))-COUNTIF(tData[BezoekLangEind],"&lt;="&amp;$A16986)</f>
        <v/>
      </c>
      <c r="G16986" s="15">
        <f>IF($D16986=1,$B16986*100+$C16986,-1)</f>
        <v/>
      </c>
      <c r="H16986" s="15">
        <f>IF($D16986=1,$B16986,-1)</f>
        <v/>
      </c>
      <c r="I16986" s="15">
        <f>IF($D16986=1,$C16986,-1)</f>
        <v/>
      </c>
    </row>
    <row r="16987">
      <c r="A16987" s="33" t="n">
        <v>45999.66666666666</v>
      </c>
      <c r="B16987" s="15">
        <f>WEEKDAY($A16987,2)</f>
        <v/>
      </c>
      <c r="C16987" s="15">
        <f>HOUR($A16987)</f>
        <v/>
      </c>
      <c r="D16987" s="15">
        <f>IF(AND($A16987&gt;=Instellingen!$B$6,$A16987&lt;Instellingen!$B$7),1,0)</f>
        <v/>
      </c>
      <c r="E16987" s="15">
        <f>COUNTIF(tData[BezoekStart],"&lt;"&amp;($A16987+1/24))-COUNTIF(tData[BezoekEind],"&lt;="&amp;$A16987)</f>
        <v/>
      </c>
      <c r="F16987" s="15">
        <f>COUNTIF(tData[BezoekLangStart],"&lt;"&amp;($A16987+1/24))-COUNTIF(tData[BezoekLangEind],"&lt;="&amp;$A16987)</f>
        <v/>
      </c>
      <c r="G16987" s="15">
        <f>IF($D16987=1,$B16987*100+$C16987,-1)</f>
        <v/>
      </c>
      <c r="H16987" s="15">
        <f>IF($D16987=1,$B16987,-1)</f>
        <v/>
      </c>
      <c r="I16987" s="15">
        <f>IF($D16987=1,$C16987,-1)</f>
        <v/>
      </c>
    </row>
    <row r="16988">
      <c r="A16988" s="33" t="n">
        <v>45999.70833333334</v>
      </c>
      <c r="B16988" s="15">
        <f>WEEKDAY($A16988,2)</f>
        <v/>
      </c>
      <c r="C16988" s="15">
        <f>HOUR($A16988)</f>
        <v/>
      </c>
      <c r="D16988" s="15">
        <f>IF(AND($A16988&gt;=Instellingen!$B$6,$A16988&lt;Instellingen!$B$7),1,0)</f>
        <v/>
      </c>
      <c r="E16988" s="15">
        <f>COUNTIF(tData[BezoekStart],"&lt;"&amp;($A16988+1/24))-COUNTIF(tData[BezoekEind],"&lt;="&amp;$A16988)</f>
        <v/>
      </c>
      <c r="F16988" s="15">
        <f>COUNTIF(tData[BezoekLangStart],"&lt;"&amp;($A16988+1/24))-COUNTIF(tData[BezoekLangEind],"&lt;="&amp;$A16988)</f>
        <v/>
      </c>
      <c r="G16988" s="15">
        <f>IF($D16988=1,$B16988*100+$C16988,-1)</f>
        <v/>
      </c>
      <c r="H16988" s="15">
        <f>IF($D16988=1,$B16988,-1)</f>
        <v/>
      </c>
      <c r="I16988" s="15">
        <f>IF($D16988=1,$C16988,-1)</f>
        <v/>
      </c>
    </row>
    <row r="16989">
      <c r="A16989" s="33" t="n">
        <v>45999.75</v>
      </c>
      <c r="B16989" s="15">
        <f>WEEKDAY($A16989,2)</f>
        <v/>
      </c>
      <c r="C16989" s="15">
        <f>HOUR($A16989)</f>
        <v/>
      </c>
      <c r="D16989" s="15">
        <f>IF(AND($A16989&gt;=Instellingen!$B$6,$A16989&lt;Instellingen!$B$7),1,0)</f>
        <v/>
      </c>
      <c r="E16989" s="15">
        <f>COUNTIF(tData[BezoekStart],"&lt;"&amp;($A16989+1/24))-COUNTIF(tData[BezoekEind],"&lt;="&amp;$A16989)</f>
        <v/>
      </c>
      <c r="F16989" s="15">
        <f>COUNTIF(tData[BezoekLangStart],"&lt;"&amp;($A16989+1/24))-COUNTIF(tData[BezoekLangEind],"&lt;="&amp;$A16989)</f>
        <v/>
      </c>
      <c r="G16989" s="15">
        <f>IF($D16989=1,$B16989*100+$C16989,-1)</f>
        <v/>
      </c>
      <c r="H16989" s="15">
        <f>IF($D16989=1,$B16989,-1)</f>
        <v/>
      </c>
      <c r="I16989" s="15">
        <f>IF($D16989=1,$C16989,-1)</f>
        <v/>
      </c>
    </row>
    <row r="16990">
      <c r="A16990" s="33" t="n">
        <v>45999.79166666666</v>
      </c>
      <c r="B16990" s="15">
        <f>WEEKDAY($A16990,2)</f>
        <v/>
      </c>
      <c r="C16990" s="15">
        <f>HOUR($A16990)</f>
        <v/>
      </c>
      <c r="D16990" s="15">
        <f>IF(AND($A16990&gt;=Instellingen!$B$6,$A16990&lt;Instellingen!$B$7),1,0)</f>
        <v/>
      </c>
      <c r="E16990" s="15">
        <f>COUNTIF(tData[BezoekStart],"&lt;"&amp;($A16990+1/24))-COUNTIF(tData[BezoekEind],"&lt;="&amp;$A16990)</f>
        <v/>
      </c>
      <c r="F16990" s="15">
        <f>COUNTIF(tData[BezoekLangStart],"&lt;"&amp;($A16990+1/24))-COUNTIF(tData[BezoekLangEind],"&lt;="&amp;$A16990)</f>
        <v/>
      </c>
      <c r="G16990" s="15">
        <f>IF($D16990=1,$B16990*100+$C16990,-1)</f>
        <v/>
      </c>
      <c r="H16990" s="15">
        <f>IF($D16990=1,$B16990,-1)</f>
        <v/>
      </c>
      <c r="I16990" s="15">
        <f>IF($D16990=1,$C16990,-1)</f>
        <v/>
      </c>
    </row>
    <row r="16991">
      <c r="A16991" s="33" t="n">
        <v>45999.83333333334</v>
      </c>
      <c r="B16991" s="15">
        <f>WEEKDAY($A16991,2)</f>
        <v/>
      </c>
      <c r="C16991" s="15">
        <f>HOUR($A16991)</f>
        <v/>
      </c>
      <c r="D16991" s="15">
        <f>IF(AND($A16991&gt;=Instellingen!$B$6,$A16991&lt;Instellingen!$B$7),1,0)</f>
        <v/>
      </c>
      <c r="E16991" s="15">
        <f>COUNTIF(tData[BezoekStart],"&lt;"&amp;($A16991+1/24))-COUNTIF(tData[BezoekEind],"&lt;="&amp;$A16991)</f>
        <v/>
      </c>
      <c r="F16991" s="15">
        <f>COUNTIF(tData[BezoekLangStart],"&lt;"&amp;($A16991+1/24))-COUNTIF(tData[BezoekLangEind],"&lt;="&amp;$A16991)</f>
        <v/>
      </c>
      <c r="G16991" s="15">
        <f>IF($D16991=1,$B16991*100+$C16991,-1)</f>
        <v/>
      </c>
      <c r="H16991" s="15">
        <f>IF($D16991=1,$B16991,-1)</f>
        <v/>
      </c>
      <c r="I16991" s="15">
        <f>IF($D16991=1,$C16991,-1)</f>
        <v/>
      </c>
    </row>
    <row r="16992">
      <c r="A16992" s="33" t="n">
        <v>45999.875</v>
      </c>
      <c r="B16992" s="15">
        <f>WEEKDAY($A16992,2)</f>
        <v/>
      </c>
      <c r="C16992" s="15">
        <f>HOUR($A16992)</f>
        <v/>
      </c>
      <c r="D16992" s="15">
        <f>IF(AND($A16992&gt;=Instellingen!$B$6,$A16992&lt;Instellingen!$B$7),1,0)</f>
        <v/>
      </c>
      <c r="E16992" s="15">
        <f>COUNTIF(tData[BezoekStart],"&lt;"&amp;($A16992+1/24))-COUNTIF(tData[BezoekEind],"&lt;="&amp;$A16992)</f>
        <v/>
      </c>
      <c r="F16992" s="15">
        <f>COUNTIF(tData[BezoekLangStart],"&lt;"&amp;($A16992+1/24))-COUNTIF(tData[BezoekLangEind],"&lt;="&amp;$A16992)</f>
        <v/>
      </c>
      <c r="G16992" s="15">
        <f>IF($D16992=1,$B16992*100+$C16992,-1)</f>
        <v/>
      </c>
      <c r="H16992" s="15">
        <f>IF($D16992=1,$B16992,-1)</f>
        <v/>
      </c>
      <c r="I16992" s="15">
        <f>IF($D16992=1,$C16992,-1)</f>
        <v/>
      </c>
    </row>
    <row r="16993">
      <c r="A16993" s="33" t="n">
        <v>45999.91666666666</v>
      </c>
      <c r="B16993" s="15">
        <f>WEEKDAY($A16993,2)</f>
        <v/>
      </c>
      <c r="C16993" s="15">
        <f>HOUR($A16993)</f>
        <v/>
      </c>
      <c r="D16993" s="15">
        <f>IF(AND($A16993&gt;=Instellingen!$B$6,$A16993&lt;Instellingen!$B$7),1,0)</f>
        <v/>
      </c>
      <c r="E16993" s="15">
        <f>COUNTIF(tData[BezoekStart],"&lt;"&amp;($A16993+1/24))-COUNTIF(tData[BezoekEind],"&lt;="&amp;$A16993)</f>
        <v/>
      </c>
      <c r="F16993" s="15">
        <f>COUNTIF(tData[BezoekLangStart],"&lt;"&amp;($A16993+1/24))-COUNTIF(tData[BezoekLangEind],"&lt;="&amp;$A16993)</f>
        <v/>
      </c>
      <c r="G16993" s="15">
        <f>IF($D16993=1,$B16993*100+$C16993,-1)</f>
        <v/>
      </c>
      <c r="H16993" s="15">
        <f>IF($D16993=1,$B16993,-1)</f>
        <v/>
      </c>
      <c r="I16993" s="15">
        <f>IF($D16993=1,$C16993,-1)</f>
        <v/>
      </c>
    </row>
    <row r="16994">
      <c r="A16994" s="33" t="n">
        <v>45999.95833333334</v>
      </c>
      <c r="B16994" s="15">
        <f>WEEKDAY($A16994,2)</f>
        <v/>
      </c>
      <c r="C16994" s="15">
        <f>HOUR($A16994)</f>
        <v/>
      </c>
      <c r="D16994" s="15">
        <f>IF(AND($A16994&gt;=Instellingen!$B$6,$A16994&lt;Instellingen!$B$7),1,0)</f>
        <v/>
      </c>
      <c r="E16994" s="15">
        <f>COUNTIF(tData[BezoekStart],"&lt;"&amp;($A16994+1/24))-COUNTIF(tData[BezoekEind],"&lt;="&amp;$A16994)</f>
        <v/>
      </c>
      <c r="F16994" s="15">
        <f>COUNTIF(tData[BezoekLangStart],"&lt;"&amp;($A16994+1/24))-COUNTIF(tData[BezoekLangEind],"&lt;="&amp;$A16994)</f>
        <v/>
      </c>
      <c r="G16994" s="15">
        <f>IF($D16994=1,$B16994*100+$C16994,-1)</f>
        <v/>
      </c>
      <c r="H16994" s="15">
        <f>IF($D16994=1,$B16994,-1)</f>
        <v/>
      </c>
      <c r="I16994" s="15">
        <f>IF($D16994=1,$C16994,-1)</f>
        <v/>
      </c>
    </row>
    <row r="16995">
      <c r="A16995" s="33" t="n">
        <v>46000</v>
      </c>
      <c r="B16995" s="15">
        <f>WEEKDAY($A16995,2)</f>
        <v/>
      </c>
      <c r="C16995" s="15">
        <f>HOUR($A16995)</f>
        <v/>
      </c>
      <c r="D16995" s="15">
        <f>IF(AND($A16995&gt;=Instellingen!$B$6,$A16995&lt;Instellingen!$B$7),1,0)</f>
        <v/>
      </c>
      <c r="E16995" s="15">
        <f>COUNTIF(tData[BezoekStart],"&lt;"&amp;($A16995+1/24))-COUNTIF(tData[BezoekEind],"&lt;="&amp;$A16995)</f>
        <v/>
      </c>
      <c r="F16995" s="15">
        <f>COUNTIF(tData[BezoekLangStart],"&lt;"&amp;($A16995+1/24))-COUNTIF(tData[BezoekLangEind],"&lt;="&amp;$A16995)</f>
        <v/>
      </c>
      <c r="G16995" s="15">
        <f>IF($D16995=1,$B16995*100+$C16995,-1)</f>
        <v/>
      </c>
      <c r="H16995" s="15">
        <f>IF($D16995=1,$B16995,-1)</f>
        <v/>
      </c>
      <c r="I16995" s="15">
        <f>IF($D16995=1,$C16995,-1)</f>
        <v/>
      </c>
    </row>
    <row r="16996">
      <c r="A16996" s="33" t="n">
        <v>46000.04166666666</v>
      </c>
      <c r="B16996" s="15">
        <f>WEEKDAY($A16996,2)</f>
        <v/>
      </c>
      <c r="C16996" s="15">
        <f>HOUR($A16996)</f>
        <v/>
      </c>
      <c r="D16996" s="15">
        <f>IF(AND($A16996&gt;=Instellingen!$B$6,$A16996&lt;Instellingen!$B$7),1,0)</f>
        <v/>
      </c>
      <c r="E16996" s="15">
        <f>COUNTIF(tData[BezoekStart],"&lt;"&amp;($A16996+1/24))-COUNTIF(tData[BezoekEind],"&lt;="&amp;$A16996)</f>
        <v/>
      </c>
      <c r="F16996" s="15">
        <f>COUNTIF(tData[BezoekLangStart],"&lt;"&amp;($A16996+1/24))-COUNTIF(tData[BezoekLangEind],"&lt;="&amp;$A16996)</f>
        <v/>
      </c>
      <c r="G16996" s="15">
        <f>IF($D16996=1,$B16996*100+$C16996,-1)</f>
        <v/>
      </c>
      <c r="H16996" s="15">
        <f>IF($D16996=1,$B16996,-1)</f>
        <v/>
      </c>
      <c r="I16996" s="15">
        <f>IF($D16996=1,$C16996,-1)</f>
        <v/>
      </c>
    </row>
    <row r="16997">
      <c r="A16997" s="33" t="n">
        <v>46000.08333333334</v>
      </c>
      <c r="B16997" s="15">
        <f>WEEKDAY($A16997,2)</f>
        <v/>
      </c>
      <c r="C16997" s="15">
        <f>HOUR($A16997)</f>
        <v/>
      </c>
      <c r="D16997" s="15">
        <f>IF(AND($A16997&gt;=Instellingen!$B$6,$A16997&lt;Instellingen!$B$7),1,0)</f>
        <v/>
      </c>
      <c r="E16997" s="15">
        <f>COUNTIF(tData[BezoekStart],"&lt;"&amp;($A16997+1/24))-COUNTIF(tData[BezoekEind],"&lt;="&amp;$A16997)</f>
        <v/>
      </c>
      <c r="F16997" s="15">
        <f>COUNTIF(tData[BezoekLangStart],"&lt;"&amp;($A16997+1/24))-COUNTIF(tData[BezoekLangEind],"&lt;="&amp;$A16997)</f>
        <v/>
      </c>
      <c r="G16997" s="15">
        <f>IF($D16997=1,$B16997*100+$C16997,-1)</f>
        <v/>
      </c>
      <c r="H16997" s="15">
        <f>IF($D16997=1,$B16997,-1)</f>
        <v/>
      </c>
      <c r="I16997" s="15">
        <f>IF($D16997=1,$C16997,-1)</f>
        <v/>
      </c>
    </row>
    <row r="16998">
      <c r="A16998" s="33" t="n">
        <v>46000.125</v>
      </c>
      <c r="B16998" s="15">
        <f>WEEKDAY($A16998,2)</f>
        <v/>
      </c>
      <c r="C16998" s="15">
        <f>HOUR($A16998)</f>
        <v/>
      </c>
      <c r="D16998" s="15">
        <f>IF(AND($A16998&gt;=Instellingen!$B$6,$A16998&lt;Instellingen!$B$7),1,0)</f>
        <v/>
      </c>
      <c r="E16998" s="15">
        <f>COUNTIF(tData[BezoekStart],"&lt;"&amp;($A16998+1/24))-COUNTIF(tData[BezoekEind],"&lt;="&amp;$A16998)</f>
        <v/>
      </c>
      <c r="F16998" s="15">
        <f>COUNTIF(tData[BezoekLangStart],"&lt;"&amp;($A16998+1/24))-COUNTIF(tData[BezoekLangEind],"&lt;="&amp;$A16998)</f>
        <v/>
      </c>
      <c r="G16998" s="15">
        <f>IF($D16998=1,$B16998*100+$C16998,-1)</f>
        <v/>
      </c>
      <c r="H16998" s="15">
        <f>IF($D16998=1,$B16998,-1)</f>
        <v/>
      </c>
      <c r="I16998" s="15">
        <f>IF($D16998=1,$C16998,-1)</f>
        <v/>
      </c>
    </row>
    <row r="16999">
      <c r="A16999" s="33" t="n">
        <v>46000.16666666666</v>
      </c>
      <c r="B16999" s="15">
        <f>WEEKDAY($A16999,2)</f>
        <v/>
      </c>
      <c r="C16999" s="15">
        <f>HOUR($A16999)</f>
        <v/>
      </c>
      <c r="D16999" s="15">
        <f>IF(AND($A16999&gt;=Instellingen!$B$6,$A16999&lt;Instellingen!$B$7),1,0)</f>
        <v/>
      </c>
      <c r="E16999" s="15">
        <f>COUNTIF(tData[BezoekStart],"&lt;"&amp;($A16999+1/24))-COUNTIF(tData[BezoekEind],"&lt;="&amp;$A16999)</f>
        <v/>
      </c>
      <c r="F16999" s="15">
        <f>COUNTIF(tData[BezoekLangStart],"&lt;"&amp;($A16999+1/24))-COUNTIF(tData[BezoekLangEind],"&lt;="&amp;$A16999)</f>
        <v/>
      </c>
      <c r="G16999" s="15">
        <f>IF($D16999=1,$B16999*100+$C16999,-1)</f>
        <v/>
      </c>
      <c r="H16999" s="15">
        <f>IF($D16999=1,$B16999,-1)</f>
        <v/>
      </c>
      <c r="I16999" s="15">
        <f>IF($D16999=1,$C16999,-1)</f>
        <v/>
      </c>
    </row>
    <row r="17000">
      <c r="A17000" s="33" t="n">
        <v>46000.20833333334</v>
      </c>
      <c r="B17000" s="15">
        <f>WEEKDAY($A17000,2)</f>
        <v/>
      </c>
      <c r="C17000" s="15">
        <f>HOUR($A17000)</f>
        <v/>
      </c>
      <c r="D17000" s="15">
        <f>IF(AND($A17000&gt;=Instellingen!$B$6,$A17000&lt;Instellingen!$B$7),1,0)</f>
        <v/>
      </c>
      <c r="E17000" s="15">
        <f>COUNTIF(tData[BezoekStart],"&lt;"&amp;($A17000+1/24))-COUNTIF(tData[BezoekEind],"&lt;="&amp;$A17000)</f>
        <v/>
      </c>
      <c r="F17000" s="15">
        <f>COUNTIF(tData[BezoekLangStart],"&lt;"&amp;($A17000+1/24))-COUNTIF(tData[BezoekLangEind],"&lt;="&amp;$A17000)</f>
        <v/>
      </c>
      <c r="G17000" s="15">
        <f>IF($D17000=1,$B17000*100+$C17000,-1)</f>
        <v/>
      </c>
      <c r="H17000" s="15">
        <f>IF($D17000=1,$B17000,-1)</f>
        <v/>
      </c>
      <c r="I17000" s="15">
        <f>IF($D17000=1,$C17000,-1)</f>
        <v/>
      </c>
    </row>
    <row r="17001">
      <c r="A17001" s="33" t="n">
        <v>46000.25</v>
      </c>
      <c r="B17001" s="15">
        <f>WEEKDAY($A17001,2)</f>
        <v/>
      </c>
      <c r="C17001" s="15">
        <f>HOUR($A17001)</f>
        <v/>
      </c>
      <c r="D17001" s="15">
        <f>IF(AND($A17001&gt;=Instellingen!$B$6,$A17001&lt;Instellingen!$B$7),1,0)</f>
        <v/>
      </c>
      <c r="E17001" s="15">
        <f>COUNTIF(tData[BezoekStart],"&lt;"&amp;($A17001+1/24))-COUNTIF(tData[BezoekEind],"&lt;="&amp;$A17001)</f>
        <v/>
      </c>
      <c r="F17001" s="15">
        <f>COUNTIF(tData[BezoekLangStart],"&lt;"&amp;($A17001+1/24))-COUNTIF(tData[BezoekLangEind],"&lt;="&amp;$A17001)</f>
        <v/>
      </c>
      <c r="G17001" s="15">
        <f>IF($D17001=1,$B17001*100+$C17001,-1)</f>
        <v/>
      </c>
      <c r="H17001" s="15">
        <f>IF($D17001=1,$B17001,-1)</f>
        <v/>
      </c>
      <c r="I17001" s="15">
        <f>IF($D17001=1,$C17001,-1)</f>
        <v/>
      </c>
    </row>
    <row r="17002">
      <c r="A17002" s="33" t="n">
        <v>46000.29166666666</v>
      </c>
      <c r="B17002" s="15">
        <f>WEEKDAY($A17002,2)</f>
        <v/>
      </c>
      <c r="C17002" s="15">
        <f>HOUR($A17002)</f>
        <v/>
      </c>
      <c r="D17002" s="15">
        <f>IF(AND($A17002&gt;=Instellingen!$B$6,$A17002&lt;Instellingen!$B$7),1,0)</f>
        <v/>
      </c>
      <c r="E17002" s="15">
        <f>COUNTIF(tData[BezoekStart],"&lt;"&amp;($A17002+1/24))-COUNTIF(tData[BezoekEind],"&lt;="&amp;$A17002)</f>
        <v/>
      </c>
      <c r="F17002" s="15">
        <f>COUNTIF(tData[BezoekLangStart],"&lt;"&amp;($A17002+1/24))-COUNTIF(tData[BezoekLangEind],"&lt;="&amp;$A17002)</f>
        <v/>
      </c>
      <c r="G17002" s="15">
        <f>IF($D17002=1,$B17002*100+$C17002,-1)</f>
        <v/>
      </c>
      <c r="H17002" s="15">
        <f>IF($D17002=1,$B17002,-1)</f>
        <v/>
      </c>
      <c r="I17002" s="15">
        <f>IF($D17002=1,$C17002,-1)</f>
        <v/>
      </c>
    </row>
    <row r="17003">
      <c r="A17003" s="33" t="n">
        <v>46000.33333333334</v>
      </c>
      <c r="B17003" s="15">
        <f>WEEKDAY($A17003,2)</f>
        <v/>
      </c>
      <c r="C17003" s="15">
        <f>HOUR($A17003)</f>
        <v/>
      </c>
      <c r="D17003" s="15">
        <f>IF(AND($A17003&gt;=Instellingen!$B$6,$A17003&lt;Instellingen!$B$7),1,0)</f>
        <v/>
      </c>
      <c r="E17003" s="15">
        <f>COUNTIF(tData[BezoekStart],"&lt;"&amp;($A17003+1/24))-COUNTIF(tData[BezoekEind],"&lt;="&amp;$A17003)</f>
        <v/>
      </c>
      <c r="F17003" s="15">
        <f>COUNTIF(tData[BezoekLangStart],"&lt;"&amp;($A17003+1/24))-COUNTIF(tData[BezoekLangEind],"&lt;="&amp;$A17003)</f>
        <v/>
      </c>
      <c r="G17003" s="15">
        <f>IF($D17003=1,$B17003*100+$C17003,-1)</f>
        <v/>
      </c>
      <c r="H17003" s="15">
        <f>IF($D17003=1,$B17003,-1)</f>
        <v/>
      </c>
      <c r="I17003" s="15">
        <f>IF($D17003=1,$C17003,-1)</f>
        <v/>
      </c>
    </row>
    <row r="17004">
      <c r="A17004" s="33" t="n">
        <v>46000.375</v>
      </c>
      <c r="B17004" s="15">
        <f>WEEKDAY($A17004,2)</f>
        <v/>
      </c>
      <c r="C17004" s="15">
        <f>HOUR($A17004)</f>
        <v/>
      </c>
      <c r="D17004" s="15">
        <f>IF(AND($A17004&gt;=Instellingen!$B$6,$A17004&lt;Instellingen!$B$7),1,0)</f>
        <v/>
      </c>
      <c r="E17004" s="15">
        <f>COUNTIF(tData[BezoekStart],"&lt;"&amp;($A17004+1/24))-COUNTIF(tData[BezoekEind],"&lt;="&amp;$A17004)</f>
        <v/>
      </c>
      <c r="F17004" s="15">
        <f>COUNTIF(tData[BezoekLangStart],"&lt;"&amp;($A17004+1/24))-COUNTIF(tData[BezoekLangEind],"&lt;="&amp;$A17004)</f>
        <v/>
      </c>
      <c r="G17004" s="15">
        <f>IF($D17004=1,$B17004*100+$C17004,-1)</f>
        <v/>
      </c>
      <c r="H17004" s="15">
        <f>IF($D17004=1,$B17004,-1)</f>
        <v/>
      </c>
      <c r="I17004" s="15">
        <f>IF($D17004=1,$C17004,-1)</f>
        <v/>
      </c>
    </row>
    <row r="17005">
      <c r="A17005" s="33" t="n">
        <v>46000.41666666666</v>
      </c>
      <c r="B17005" s="15">
        <f>WEEKDAY($A17005,2)</f>
        <v/>
      </c>
      <c r="C17005" s="15">
        <f>HOUR($A17005)</f>
        <v/>
      </c>
      <c r="D17005" s="15">
        <f>IF(AND($A17005&gt;=Instellingen!$B$6,$A17005&lt;Instellingen!$B$7),1,0)</f>
        <v/>
      </c>
      <c r="E17005" s="15">
        <f>COUNTIF(tData[BezoekStart],"&lt;"&amp;($A17005+1/24))-COUNTIF(tData[BezoekEind],"&lt;="&amp;$A17005)</f>
        <v/>
      </c>
      <c r="F17005" s="15">
        <f>COUNTIF(tData[BezoekLangStart],"&lt;"&amp;($A17005+1/24))-COUNTIF(tData[BezoekLangEind],"&lt;="&amp;$A17005)</f>
        <v/>
      </c>
      <c r="G17005" s="15">
        <f>IF($D17005=1,$B17005*100+$C17005,-1)</f>
        <v/>
      </c>
      <c r="H17005" s="15">
        <f>IF($D17005=1,$B17005,-1)</f>
        <v/>
      </c>
      <c r="I17005" s="15">
        <f>IF($D17005=1,$C17005,-1)</f>
        <v/>
      </c>
    </row>
    <row r="17006">
      <c r="A17006" s="33" t="n">
        <v>46000.45833333334</v>
      </c>
      <c r="B17006" s="15">
        <f>WEEKDAY($A17006,2)</f>
        <v/>
      </c>
      <c r="C17006" s="15">
        <f>HOUR($A17006)</f>
        <v/>
      </c>
      <c r="D17006" s="15">
        <f>IF(AND($A17006&gt;=Instellingen!$B$6,$A17006&lt;Instellingen!$B$7),1,0)</f>
        <v/>
      </c>
      <c r="E17006" s="15">
        <f>COUNTIF(tData[BezoekStart],"&lt;"&amp;($A17006+1/24))-COUNTIF(tData[BezoekEind],"&lt;="&amp;$A17006)</f>
        <v/>
      </c>
      <c r="F17006" s="15">
        <f>COUNTIF(tData[BezoekLangStart],"&lt;"&amp;($A17006+1/24))-COUNTIF(tData[BezoekLangEind],"&lt;="&amp;$A17006)</f>
        <v/>
      </c>
      <c r="G17006" s="15">
        <f>IF($D17006=1,$B17006*100+$C17006,-1)</f>
        <v/>
      </c>
      <c r="H17006" s="15">
        <f>IF($D17006=1,$B17006,-1)</f>
        <v/>
      </c>
      <c r="I17006" s="15">
        <f>IF($D17006=1,$C17006,-1)</f>
        <v/>
      </c>
    </row>
    <row r="17007">
      <c r="A17007" s="33" t="n">
        <v>46000.5</v>
      </c>
      <c r="B17007" s="15">
        <f>WEEKDAY($A17007,2)</f>
        <v/>
      </c>
      <c r="C17007" s="15">
        <f>HOUR($A17007)</f>
        <v/>
      </c>
      <c r="D17007" s="15">
        <f>IF(AND($A17007&gt;=Instellingen!$B$6,$A17007&lt;Instellingen!$B$7),1,0)</f>
        <v/>
      </c>
      <c r="E17007" s="15">
        <f>COUNTIF(tData[BezoekStart],"&lt;"&amp;($A17007+1/24))-COUNTIF(tData[BezoekEind],"&lt;="&amp;$A17007)</f>
        <v/>
      </c>
      <c r="F17007" s="15">
        <f>COUNTIF(tData[BezoekLangStart],"&lt;"&amp;($A17007+1/24))-COUNTIF(tData[BezoekLangEind],"&lt;="&amp;$A17007)</f>
        <v/>
      </c>
      <c r="G17007" s="15">
        <f>IF($D17007=1,$B17007*100+$C17007,-1)</f>
        <v/>
      </c>
      <c r="H17007" s="15">
        <f>IF($D17007=1,$B17007,-1)</f>
        <v/>
      </c>
      <c r="I17007" s="15">
        <f>IF($D17007=1,$C17007,-1)</f>
        <v/>
      </c>
    </row>
    <row r="17008">
      <c r="A17008" s="33" t="n">
        <v>46000.54166666666</v>
      </c>
      <c r="B17008" s="15">
        <f>WEEKDAY($A17008,2)</f>
        <v/>
      </c>
      <c r="C17008" s="15">
        <f>HOUR($A17008)</f>
        <v/>
      </c>
      <c r="D17008" s="15">
        <f>IF(AND($A17008&gt;=Instellingen!$B$6,$A17008&lt;Instellingen!$B$7),1,0)</f>
        <v/>
      </c>
      <c r="E17008" s="15">
        <f>COUNTIF(tData[BezoekStart],"&lt;"&amp;($A17008+1/24))-COUNTIF(tData[BezoekEind],"&lt;="&amp;$A17008)</f>
        <v/>
      </c>
      <c r="F17008" s="15">
        <f>COUNTIF(tData[BezoekLangStart],"&lt;"&amp;($A17008+1/24))-COUNTIF(tData[BezoekLangEind],"&lt;="&amp;$A17008)</f>
        <v/>
      </c>
      <c r="G17008" s="15">
        <f>IF($D17008=1,$B17008*100+$C17008,-1)</f>
        <v/>
      </c>
      <c r="H17008" s="15">
        <f>IF($D17008=1,$B17008,-1)</f>
        <v/>
      </c>
      <c r="I17008" s="15">
        <f>IF($D17008=1,$C17008,-1)</f>
        <v/>
      </c>
    </row>
    <row r="17009">
      <c r="A17009" s="33" t="n">
        <v>46000.58333333334</v>
      </c>
      <c r="B17009" s="15">
        <f>WEEKDAY($A17009,2)</f>
        <v/>
      </c>
      <c r="C17009" s="15">
        <f>HOUR($A17009)</f>
        <v/>
      </c>
      <c r="D17009" s="15">
        <f>IF(AND($A17009&gt;=Instellingen!$B$6,$A17009&lt;Instellingen!$B$7),1,0)</f>
        <v/>
      </c>
      <c r="E17009" s="15">
        <f>COUNTIF(tData[BezoekStart],"&lt;"&amp;($A17009+1/24))-COUNTIF(tData[BezoekEind],"&lt;="&amp;$A17009)</f>
        <v/>
      </c>
      <c r="F17009" s="15">
        <f>COUNTIF(tData[BezoekLangStart],"&lt;"&amp;($A17009+1/24))-COUNTIF(tData[BezoekLangEind],"&lt;="&amp;$A17009)</f>
        <v/>
      </c>
      <c r="G17009" s="15">
        <f>IF($D17009=1,$B17009*100+$C17009,-1)</f>
        <v/>
      </c>
      <c r="H17009" s="15">
        <f>IF($D17009=1,$B17009,-1)</f>
        <v/>
      </c>
      <c r="I17009" s="15">
        <f>IF($D17009=1,$C17009,-1)</f>
        <v/>
      </c>
    </row>
    <row r="17010">
      <c r="A17010" s="33" t="n">
        <v>46000.625</v>
      </c>
      <c r="B17010" s="15">
        <f>WEEKDAY($A17010,2)</f>
        <v/>
      </c>
      <c r="C17010" s="15">
        <f>HOUR($A17010)</f>
        <v/>
      </c>
      <c r="D17010" s="15">
        <f>IF(AND($A17010&gt;=Instellingen!$B$6,$A17010&lt;Instellingen!$B$7),1,0)</f>
        <v/>
      </c>
      <c r="E17010" s="15">
        <f>COUNTIF(tData[BezoekStart],"&lt;"&amp;($A17010+1/24))-COUNTIF(tData[BezoekEind],"&lt;="&amp;$A17010)</f>
        <v/>
      </c>
      <c r="F17010" s="15">
        <f>COUNTIF(tData[BezoekLangStart],"&lt;"&amp;($A17010+1/24))-COUNTIF(tData[BezoekLangEind],"&lt;="&amp;$A17010)</f>
        <v/>
      </c>
      <c r="G17010" s="15">
        <f>IF($D17010=1,$B17010*100+$C17010,-1)</f>
        <v/>
      </c>
      <c r="H17010" s="15">
        <f>IF($D17010=1,$B17010,-1)</f>
        <v/>
      </c>
      <c r="I17010" s="15">
        <f>IF($D17010=1,$C17010,-1)</f>
        <v/>
      </c>
    </row>
    <row r="17011">
      <c r="A17011" s="33" t="n">
        <v>46000.66666666666</v>
      </c>
      <c r="B17011" s="15">
        <f>WEEKDAY($A17011,2)</f>
        <v/>
      </c>
      <c r="C17011" s="15">
        <f>HOUR($A17011)</f>
        <v/>
      </c>
      <c r="D17011" s="15">
        <f>IF(AND($A17011&gt;=Instellingen!$B$6,$A17011&lt;Instellingen!$B$7),1,0)</f>
        <v/>
      </c>
      <c r="E17011" s="15">
        <f>COUNTIF(tData[BezoekStart],"&lt;"&amp;($A17011+1/24))-COUNTIF(tData[BezoekEind],"&lt;="&amp;$A17011)</f>
        <v/>
      </c>
      <c r="F17011" s="15">
        <f>COUNTIF(tData[BezoekLangStart],"&lt;"&amp;($A17011+1/24))-COUNTIF(tData[BezoekLangEind],"&lt;="&amp;$A17011)</f>
        <v/>
      </c>
      <c r="G17011" s="15">
        <f>IF($D17011=1,$B17011*100+$C17011,-1)</f>
        <v/>
      </c>
      <c r="H17011" s="15">
        <f>IF($D17011=1,$B17011,-1)</f>
        <v/>
      </c>
      <c r="I17011" s="15">
        <f>IF($D17011=1,$C17011,-1)</f>
        <v/>
      </c>
    </row>
    <row r="17012">
      <c r="A17012" s="33" t="n">
        <v>46000.70833333334</v>
      </c>
      <c r="B17012" s="15">
        <f>WEEKDAY($A17012,2)</f>
        <v/>
      </c>
      <c r="C17012" s="15">
        <f>HOUR($A17012)</f>
        <v/>
      </c>
      <c r="D17012" s="15">
        <f>IF(AND($A17012&gt;=Instellingen!$B$6,$A17012&lt;Instellingen!$B$7),1,0)</f>
        <v/>
      </c>
      <c r="E17012" s="15">
        <f>COUNTIF(tData[BezoekStart],"&lt;"&amp;($A17012+1/24))-COUNTIF(tData[BezoekEind],"&lt;="&amp;$A17012)</f>
        <v/>
      </c>
      <c r="F17012" s="15">
        <f>COUNTIF(tData[BezoekLangStart],"&lt;"&amp;($A17012+1/24))-COUNTIF(tData[BezoekLangEind],"&lt;="&amp;$A17012)</f>
        <v/>
      </c>
      <c r="G17012" s="15">
        <f>IF($D17012=1,$B17012*100+$C17012,-1)</f>
        <v/>
      </c>
      <c r="H17012" s="15">
        <f>IF($D17012=1,$B17012,-1)</f>
        <v/>
      </c>
      <c r="I17012" s="15">
        <f>IF($D17012=1,$C17012,-1)</f>
        <v/>
      </c>
    </row>
    <row r="17013">
      <c r="A17013" s="33" t="n">
        <v>46000.75</v>
      </c>
      <c r="B17013" s="15">
        <f>WEEKDAY($A17013,2)</f>
        <v/>
      </c>
      <c r="C17013" s="15">
        <f>HOUR($A17013)</f>
        <v/>
      </c>
      <c r="D17013" s="15">
        <f>IF(AND($A17013&gt;=Instellingen!$B$6,$A17013&lt;Instellingen!$B$7),1,0)</f>
        <v/>
      </c>
      <c r="E17013" s="15">
        <f>COUNTIF(tData[BezoekStart],"&lt;"&amp;($A17013+1/24))-COUNTIF(tData[BezoekEind],"&lt;="&amp;$A17013)</f>
        <v/>
      </c>
      <c r="F17013" s="15">
        <f>COUNTIF(tData[BezoekLangStart],"&lt;"&amp;($A17013+1/24))-COUNTIF(tData[BezoekLangEind],"&lt;="&amp;$A17013)</f>
        <v/>
      </c>
      <c r="G17013" s="15">
        <f>IF($D17013=1,$B17013*100+$C17013,-1)</f>
        <v/>
      </c>
      <c r="H17013" s="15">
        <f>IF($D17013=1,$B17013,-1)</f>
        <v/>
      </c>
      <c r="I17013" s="15">
        <f>IF($D17013=1,$C17013,-1)</f>
        <v/>
      </c>
    </row>
    <row r="17014">
      <c r="A17014" s="33" t="n">
        <v>46000.79166666666</v>
      </c>
      <c r="B17014" s="15">
        <f>WEEKDAY($A17014,2)</f>
        <v/>
      </c>
      <c r="C17014" s="15">
        <f>HOUR($A17014)</f>
        <v/>
      </c>
      <c r="D17014" s="15">
        <f>IF(AND($A17014&gt;=Instellingen!$B$6,$A17014&lt;Instellingen!$B$7),1,0)</f>
        <v/>
      </c>
      <c r="E17014" s="15">
        <f>COUNTIF(tData[BezoekStart],"&lt;"&amp;($A17014+1/24))-COUNTIF(tData[BezoekEind],"&lt;="&amp;$A17014)</f>
        <v/>
      </c>
      <c r="F17014" s="15">
        <f>COUNTIF(tData[BezoekLangStart],"&lt;"&amp;($A17014+1/24))-COUNTIF(tData[BezoekLangEind],"&lt;="&amp;$A17014)</f>
        <v/>
      </c>
      <c r="G17014" s="15">
        <f>IF($D17014=1,$B17014*100+$C17014,-1)</f>
        <v/>
      </c>
      <c r="H17014" s="15">
        <f>IF($D17014=1,$B17014,-1)</f>
        <v/>
      </c>
      <c r="I17014" s="15">
        <f>IF($D17014=1,$C17014,-1)</f>
        <v/>
      </c>
    </row>
    <row r="17015">
      <c r="A17015" s="33" t="n">
        <v>46000.83333333334</v>
      </c>
      <c r="B17015" s="15">
        <f>WEEKDAY($A17015,2)</f>
        <v/>
      </c>
      <c r="C17015" s="15">
        <f>HOUR($A17015)</f>
        <v/>
      </c>
      <c r="D17015" s="15">
        <f>IF(AND($A17015&gt;=Instellingen!$B$6,$A17015&lt;Instellingen!$B$7),1,0)</f>
        <v/>
      </c>
      <c r="E17015" s="15">
        <f>COUNTIF(tData[BezoekStart],"&lt;"&amp;($A17015+1/24))-COUNTIF(tData[BezoekEind],"&lt;="&amp;$A17015)</f>
        <v/>
      </c>
      <c r="F17015" s="15">
        <f>COUNTIF(tData[BezoekLangStart],"&lt;"&amp;($A17015+1/24))-COUNTIF(tData[BezoekLangEind],"&lt;="&amp;$A17015)</f>
        <v/>
      </c>
      <c r="G17015" s="15">
        <f>IF($D17015=1,$B17015*100+$C17015,-1)</f>
        <v/>
      </c>
      <c r="H17015" s="15">
        <f>IF($D17015=1,$B17015,-1)</f>
        <v/>
      </c>
      <c r="I17015" s="15">
        <f>IF($D17015=1,$C17015,-1)</f>
        <v/>
      </c>
    </row>
    <row r="17016">
      <c r="A17016" s="33" t="n">
        <v>46000.875</v>
      </c>
      <c r="B17016" s="15">
        <f>WEEKDAY($A17016,2)</f>
        <v/>
      </c>
      <c r="C17016" s="15">
        <f>HOUR($A17016)</f>
        <v/>
      </c>
      <c r="D17016" s="15">
        <f>IF(AND($A17016&gt;=Instellingen!$B$6,$A17016&lt;Instellingen!$B$7),1,0)</f>
        <v/>
      </c>
      <c r="E17016" s="15">
        <f>COUNTIF(tData[BezoekStart],"&lt;"&amp;($A17016+1/24))-COUNTIF(tData[BezoekEind],"&lt;="&amp;$A17016)</f>
        <v/>
      </c>
      <c r="F17016" s="15">
        <f>COUNTIF(tData[BezoekLangStart],"&lt;"&amp;($A17016+1/24))-COUNTIF(tData[BezoekLangEind],"&lt;="&amp;$A17016)</f>
        <v/>
      </c>
      <c r="G17016" s="15">
        <f>IF($D17016=1,$B17016*100+$C17016,-1)</f>
        <v/>
      </c>
      <c r="H17016" s="15">
        <f>IF($D17016=1,$B17016,-1)</f>
        <v/>
      </c>
      <c r="I17016" s="15">
        <f>IF($D17016=1,$C17016,-1)</f>
        <v/>
      </c>
    </row>
    <row r="17017">
      <c r="A17017" s="33" t="n">
        <v>46000.91666666666</v>
      </c>
      <c r="B17017" s="15">
        <f>WEEKDAY($A17017,2)</f>
        <v/>
      </c>
      <c r="C17017" s="15">
        <f>HOUR($A17017)</f>
        <v/>
      </c>
      <c r="D17017" s="15">
        <f>IF(AND($A17017&gt;=Instellingen!$B$6,$A17017&lt;Instellingen!$B$7),1,0)</f>
        <v/>
      </c>
      <c r="E17017" s="15">
        <f>COUNTIF(tData[BezoekStart],"&lt;"&amp;($A17017+1/24))-COUNTIF(tData[BezoekEind],"&lt;="&amp;$A17017)</f>
        <v/>
      </c>
      <c r="F17017" s="15">
        <f>COUNTIF(tData[BezoekLangStart],"&lt;"&amp;($A17017+1/24))-COUNTIF(tData[BezoekLangEind],"&lt;="&amp;$A17017)</f>
        <v/>
      </c>
      <c r="G17017" s="15">
        <f>IF($D17017=1,$B17017*100+$C17017,-1)</f>
        <v/>
      </c>
      <c r="H17017" s="15">
        <f>IF($D17017=1,$B17017,-1)</f>
        <v/>
      </c>
      <c r="I17017" s="15">
        <f>IF($D17017=1,$C17017,-1)</f>
        <v/>
      </c>
    </row>
    <row r="17018">
      <c r="A17018" s="33" t="n">
        <v>46000.95833333334</v>
      </c>
      <c r="B17018" s="15">
        <f>WEEKDAY($A17018,2)</f>
        <v/>
      </c>
      <c r="C17018" s="15">
        <f>HOUR($A17018)</f>
        <v/>
      </c>
      <c r="D17018" s="15">
        <f>IF(AND($A17018&gt;=Instellingen!$B$6,$A17018&lt;Instellingen!$B$7),1,0)</f>
        <v/>
      </c>
      <c r="E17018" s="15">
        <f>COUNTIF(tData[BezoekStart],"&lt;"&amp;($A17018+1/24))-COUNTIF(tData[BezoekEind],"&lt;="&amp;$A17018)</f>
        <v/>
      </c>
      <c r="F17018" s="15">
        <f>COUNTIF(tData[BezoekLangStart],"&lt;"&amp;($A17018+1/24))-COUNTIF(tData[BezoekLangEind],"&lt;="&amp;$A17018)</f>
        <v/>
      </c>
      <c r="G17018" s="15">
        <f>IF($D17018=1,$B17018*100+$C17018,-1)</f>
        <v/>
      </c>
      <c r="H17018" s="15">
        <f>IF($D17018=1,$B17018,-1)</f>
        <v/>
      </c>
      <c r="I17018" s="15">
        <f>IF($D17018=1,$C17018,-1)</f>
        <v/>
      </c>
    </row>
    <row r="17019">
      <c r="A17019" s="33" t="n">
        <v>46001</v>
      </c>
      <c r="B17019" s="15">
        <f>WEEKDAY($A17019,2)</f>
        <v/>
      </c>
      <c r="C17019" s="15">
        <f>HOUR($A17019)</f>
        <v/>
      </c>
      <c r="D17019" s="15">
        <f>IF(AND($A17019&gt;=Instellingen!$B$6,$A17019&lt;Instellingen!$B$7),1,0)</f>
        <v/>
      </c>
      <c r="E17019" s="15">
        <f>COUNTIF(tData[BezoekStart],"&lt;"&amp;($A17019+1/24))-COUNTIF(tData[BezoekEind],"&lt;="&amp;$A17019)</f>
        <v/>
      </c>
      <c r="F17019" s="15">
        <f>COUNTIF(tData[BezoekLangStart],"&lt;"&amp;($A17019+1/24))-COUNTIF(tData[BezoekLangEind],"&lt;="&amp;$A17019)</f>
        <v/>
      </c>
      <c r="G17019" s="15">
        <f>IF($D17019=1,$B17019*100+$C17019,-1)</f>
        <v/>
      </c>
      <c r="H17019" s="15">
        <f>IF($D17019=1,$B17019,-1)</f>
        <v/>
      </c>
      <c r="I17019" s="15">
        <f>IF($D17019=1,$C17019,-1)</f>
        <v/>
      </c>
    </row>
    <row r="17020">
      <c r="A17020" s="33" t="n">
        <v>46001.04166666666</v>
      </c>
      <c r="B17020" s="15">
        <f>WEEKDAY($A17020,2)</f>
        <v/>
      </c>
      <c r="C17020" s="15">
        <f>HOUR($A17020)</f>
        <v/>
      </c>
      <c r="D17020" s="15">
        <f>IF(AND($A17020&gt;=Instellingen!$B$6,$A17020&lt;Instellingen!$B$7),1,0)</f>
        <v/>
      </c>
      <c r="E17020" s="15">
        <f>COUNTIF(tData[BezoekStart],"&lt;"&amp;($A17020+1/24))-COUNTIF(tData[BezoekEind],"&lt;="&amp;$A17020)</f>
        <v/>
      </c>
      <c r="F17020" s="15">
        <f>COUNTIF(tData[BezoekLangStart],"&lt;"&amp;($A17020+1/24))-COUNTIF(tData[BezoekLangEind],"&lt;="&amp;$A17020)</f>
        <v/>
      </c>
      <c r="G17020" s="15">
        <f>IF($D17020=1,$B17020*100+$C17020,-1)</f>
        <v/>
      </c>
      <c r="H17020" s="15">
        <f>IF($D17020=1,$B17020,-1)</f>
        <v/>
      </c>
      <c r="I17020" s="15">
        <f>IF($D17020=1,$C17020,-1)</f>
        <v/>
      </c>
    </row>
    <row r="17021">
      <c r="A17021" s="33" t="n">
        <v>46001.08333333334</v>
      </c>
      <c r="B17021" s="15">
        <f>WEEKDAY($A17021,2)</f>
        <v/>
      </c>
      <c r="C17021" s="15">
        <f>HOUR($A17021)</f>
        <v/>
      </c>
      <c r="D17021" s="15">
        <f>IF(AND($A17021&gt;=Instellingen!$B$6,$A17021&lt;Instellingen!$B$7),1,0)</f>
        <v/>
      </c>
      <c r="E17021" s="15">
        <f>COUNTIF(tData[BezoekStart],"&lt;"&amp;($A17021+1/24))-COUNTIF(tData[BezoekEind],"&lt;="&amp;$A17021)</f>
        <v/>
      </c>
      <c r="F17021" s="15">
        <f>COUNTIF(tData[BezoekLangStart],"&lt;"&amp;($A17021+1/24))-COUNTIF(tData[BezoekLangEind],"&lt;="&amp;$A17021)</f>
        <v/>
      </c>
      <c r="G17021" s="15">
        <f>IF($D17021=1,$B17021*100+$C17021,-1)</f>
        <v/>
      </c>
      <c r="H17021" s="15">
        <f>IF($D17021=1,$B17021,-1)</f>
        <v/>
      </c>
      <c r="I17021" s="15">
        <f>IF($D17021=1,$C17021,-1)</f>
        <v/>
      </c>
    </row>
    <row r="17022">
      <c r="A17022" s="33" t="n">
        <v>46001.125</v>
      </c>
      <c r="B17022" s="15">
        <f>WEEKDAY($A17022,2)</f>
        <v/>
      </c>
      <c r="C17022" s="15">
        <f>HOUR($A17022)</f>
        <v/>
      </c>
      <c r="D17022" s="15">
        <f>IF(AND($A17022&gt;=Instellingen!$B$6,$A17022&lt;Instellingen!$B$7),1,0)</f>
        <v/>
      </c>
      <c r="E17022" s="15">
        <f>COUNTIF(tData[BezoekStart],"&lt;"&amp;($A17022+1/24))-COUNTIF(tData[BezoekEind],"&lt;="&amp;$A17022)</f>
        <v/>
      </c>
      <c r="F17022" s="15">
        <f>COUNTIF(tData[BezoekLangStart],"&lt;"&amp;($A17022+1/24))-COUNTIF(tData[BezoekLangEind],"&lt;="&amp;$A17022)</f>
        <v/>
      </c>
      <c r="G17022" s="15">
        <f>IF($D17022=1,$B17022*100+$C17022,-1)</f>
        <v/>
      </c>
      <c r="H17022" s="15">
        <f>IF($D17022=1,$B17022,-1)</f>
        <v/>
      </c>
      <c r="I17022" s="15">
        <f>IF($D17022=1,$C17022,-1)</f>
        <v/>
      </c>
    </row>
    <row r="17023">
      <c r="A17023" s="33" t="n">
        <v>46001.16666666666</v>
      </c>
      <c r="B17023" s="15">
        <f>WEEKDAY($A17023,2)</f>
        <v/>
      </c>
      <c r="C17023" s="15">
        <f>HOUR($A17023)</f>
        <v/>
      </c>
      <c r="D17023" s="15">
        <f>IF(AND($A17023&gt;=Instellingen!$B$6,$A17023&lt;Instellingen!$B$7),1,0)</f>
        <v/>
      </c>
      <c r="E17023" s="15">
        <f>COUNTIF(tData[BezoekStart],"&lt;"&amp;($A17023+1/24))-COUNTIF(tData[BezoekEind],"&lt;="&amp;$A17023)</f>
        <v/>
      </c>
      <c r="F17023" s="15">
        <f>COUNTIF(tData[BezoekLangStart],"&lt;"&amp;($A17023+1/24))-COUNTIF(tData[BezoekLangEind],"&lt;="&amp;$A17023)</f>
        <v/>
      </c>
      <c r="G17023" s="15">
        <f>IF($D17023=1,$B17023*100+$C17023,-1)</f>
        <v/>
      </c>
      <c r="H17023" s="15">
        <f>IF($D17023=1,$B17023,-1)</f>
        <v/>
      </c>
      <c r="I17023" s="15">
        <f>IF($D17023=1,$C17023,-1)</f>
        <v/>
      </c>
    </row>
    <row r="17024">
      <c r="A17024" s="33" t="n">
        <v>46001.20833333334</v>
      </c>
      <c r="B17024" s="15">
        <f>WEEKDAY($A17024,2)</f>
        <v/>
      </c>
      <c r="C17024" s="15">
        <f>HOUR($A17024)</f>
        <v/>
      </c>
      <c r="D17024" s="15">
        <f>IF(AND($A17024&gt;=Instellingen!$B$6,$A17024&lt;Instellingen!$B$7),1,0)</f>
        <v/>
      </c>
      <c r="E17024" s="15">
        <f>COUNTIF(tData[BezoekStart],"&lt;"&amp;($A17024+1/24))-COUNTIF(tData[BezoekEind],"&lt;="&amp;$A17024)</f>
        <v/>
      </c>
      <c r="F17024" s="15">
        <f>COUNTIF(tData[BezoekLangStart],"&lt;"&amp;($A17024+1/24))-COUNTIF(tData[BezoekLangEind],"&lt;="&amp;$A17024)</f>
        <v/>
      </c>
      <c r="G17024" s="15">
        <f>IF($D17024=1,$B17024*100+$C17024,-1)</f>
        <v/>
      </c>
      <c r="H17024" s="15">
        <f>IF($D17024=1,$B17024,-1)</f>
        <v/>
      </c>
      <c r="I17024" s="15">
        <f>IF($D17024=1,$C17024,-1)</f>
        <v/>
      </c>
    </row>
    <row r="17025">
      <c r="A17025" s="33" t="n">
        <v>46001.25</v>
      </c>
      <c r="B17025" s="15">
        <f>WEEKDAY($A17025,2)</f>
        <v/>
      </c>
      <c r="C17025" s="15">
        <f>HOUR($A17025)</f>
        <v/>
      </c>
      <c r="D17025" s="15">
        <f>IF(AND($A17025&gt;=Instellingen!$B$6,$A17025&lt;Instellingen!$B$7),1,0)</f>
        <v/>
      </c>
      <c r="E17025" s="15">
        <f>COUNTIF(tData[BezoekStart],"&lt;"&amp;($A17025+1/24))-COUNTIF(tData[BezoekEind],"&lt;="&amp;$A17025)</f>
        <v/>
      </c>
      <c r="F17025" s="15">
        <f>COUNTIF(tData[BezoekLangStart],"&lt;"&amp;($A17025+1/24))-COUNTIF(tData[BezoekLangEind],"&lt;="&amp;$A17025)</f>
        <v/>
      </c>
      <c r="G17025" s="15">
        <f>IF($D17025=1,$B17025*100+$C17025,-1)</f>
        <v/>
      </c>
      <c r="H17025" s="15">
        <f>IF($D17025=1,$B17025,-1)</f>
        <v/>
      </c>
      <c r="I17025" s="15">
        <f>IF($D17025=1,$C17025,-1)</f>
        <v/>
      </c>
    </row>
    <row r="17026">
      <c r="A17026" s="33" t="n">
        <v>46001.29166666666</v>
      </c>
      <c r="B17026" s="15">
        <f>WEEKDAY($A17026,2)</f>
        <v/>
      </c>
      <c r="C17026" s="15">
        <f>HOUR($A17026)</f>
        <v/>
      </c>
      <c r="D17026" s="15">
        <f>IF(AND($A17026&gt;=Instellingen!$B$6,$A17026&lt;Instellingen!$B$7),1,0)</f>
        <v/>
      </c>
      <c r="E17026" s="15">
        <f>COUNTIF(tData[BezoekStart],"&lt;"&amp;($A17026+1/24))-COUNTIF(tData[BezoekEind],"&lt;="&amp;$A17026)</f>
        <v/>
      </c>
      <c r="F17026" s="15">
        <f>COUNTIF(tData[BezoekLangStart],"&lt;"&amp;($A17026+1/24))-COUNTIF(tData[BezoekLangEind],"&lt;="&amp;$A17026)</f>
        <v/>
      </c>
      <c r="G17026" s="15">
        <f>IF($D17026=1,$B17026*100+$C17026,-1)</f>
        <v/>
      </c>
      <c r="H17026" s="15">
        <f>IF($D17026=1,$B17026,-1)</f>
        <v/>
      </c>
      <c r="I17026" s="15">
        <f>IF($D17026=1,$C17026,-1)</f>
        <v/>
      </c>
    </row>
    <row r="17027">
      <c r="A17027" s="33" t="n">
        <v>46001.33333333334</v>
      </c>
      <c r="B17027" s="15">
        <f>WEEKDAY($A17027,2)</f>
        <v/>
      </c>
      <c r="C17027" s="15">
        <f>HOUR($A17027)</f>
        <v/>
      </c>
      <c r="D17027" s="15">
        <f>IF(AND($A17027&gt;=Instellingen!$B$6,$A17027&lt;Instellingen!$B$7),1,0)</f>
        <v/>
      </c>
      <c r="E17027" s="15">
        <f>COUNTIF(tData[BezoekStart],"&lt;"&amp;($A17027+1/24))-COUNTIF(tData[BezoekEind],"&lt;="&amp;$A17027)</f>
        <v/>
      </c>
      <c r="F17027" s="15">
        <f>COUNTIF(tData[BezoekLangStart],"&lt;"&amp;($A17027+1/24))-COUNTIF(tData[BezoekLangEind],"&lt;="&amp;$A17027)</f>
        <v/>
      </c>
      <c r="G17027" s="15">
        <f>IF($D17027=1,$B17027*100+$C17027,-1)</f>
        <v/>
      </c>
      <c r="H17027" s="15">
        <f>IF($D17027=1,$B17027,-1)</f>
        <v/>
      </c>
      <c r="I17027" s="15">
        <f>IF($D17027=1,$C17027,-1)</f>
        <v/>
      </c>
    </row>
    <row r="17028">
      <c r="A17028" s="33" t="n">
        <v>46001.375</v>
      </c>
      <c r="B17028" s="15">
        <f>WEEKDAY($A17028,2)</f>
        <v/>
      </c>
      <c r="C17028" s="15">
        <f>HOUR($A17028)</f>
        <v/>
      </c>
      <c r="D17028" s="15">
        <f>IF(AND($A17028&gt;=Instellingen!$B$6,$A17028&lt;Instellingen!$B$7),1,0)</f>
        <v/>
      </c>
      <c r="E17028" s="15">
        <f>COUNTIF(tData[BezoekStart],"&lt;"&amp;($A17028+1/24))-COUNTIF(tData[BezoekEind],"&lt;="&amp;$A17028)</f>
        <v/>
      </c>
      <c r="F17028" s="15">
        <f>COUNTIF(tData[BezoekLangStart],"&lt;"&amp;($A17028+1/24))-COUNTIF(tData[BezoekLangEind],"&lt;="&amp;$A17028)</f>
        <v/>
      </c>
      <c r="G17028" s="15">
        <f>IF($D17028=1,$B17028*100+$C17028,-1)</f>
        <v/>
      </c>
      <c r="H17028" s="15">
        <f>IF($D17028=1,$B17028,-1)</f>
        <v/>
      </c>
      <c r="I17028" s="15">
        <f>IF($D17028=1,$C17028,-1)</f>
        <v/>
      </c>
    </row>
    <row r="17029">
      <c r="A17029" s="33" t="n">
        <v>46001.41666666666</v>
      </c>
      <c r="B17029" s="15">
        <f>WEEKDAY($A17029,2)</f>
        <v/>
      </c>
      <c r="C17029" s="15">
        <f>HOUR($A17029)</f>
        <v/>
      </c>
      <c r="D17029" s="15">
        <f>IF(AND($A17029&gt;=Instellingen!$B$6,$A17029&lt;Instellingen!$B$7),1,0)</f>
        <v/>
      </c>
      <c r="E17029" s="15">
        <f>COUNTIF(tData[BezoekStart],"&lt;"&amp;($A17029+1/24))-COUNTIF(tData[BezoekEind],"&lt;="&amp;$A17029)</f>
        <v/>
      </c>
      <c r="F17029" s="15">
        <f>COUNTIF(tData[BezoekLangStart],"&lt;"&amp;($A17029+1/24))-COUNTIF(tData[BezoekLangEind],"&lt;="&amp;$A17029)</f>
        <v/>
      </c>
      <c r="G17029" s="15">
        <f>IF($D17029=1,$B17029*100+$C17029,-1)</f>
        <v/>
      </c>
      <c r="H17029" s="15">
        <f>IF($D17029=1,$B17029,-1)</f>
        <v/>
      </c>
      <c r="I17029" s="15">
        <f>IF($D17029=1,$C17029,-1)</f>
        <v/>
      </c>
    </row>
    <row r="17030">
      <c r="A17030" s="33" t="n">
        <v>46001.45833333334</v>
      </c>
      <c r="B17030" s="15">
        <f>WEEKDAY($A17030,2)</f>
        <v/>
      </c>
      <c r="C17030" s="15">
        <f>HOUR($A17030)</f>
        <v/>
      </c>
      <c r="D17030" s="15">
        <f>IF(AND($A17030&gt;=Instellingen!$B$6,$A17030&lt;Instellingen!$B$7),1,0)</f>
        <v/>
      </c>
      <c r="E17030" s="15">
        <f>COUNTIF(tData[BezoekStart],"&lt;"&amp;($A17030+1/24))-COUNTIF(tData[BezoekEind],"&lt;="&amp;$A17030)</f>
        <v/>
      </c>
      <c r="F17030" s="15">
        <f>COUNTIF(tData[BezoekLangStart],"&lt;"&amp;($A17030+1/24))-COUNTIF(tData[BezoekLangEind],"&lt;="&amp;$A17030)</f>
        <v/>
      </c>
      <c r="G17030" s="15">
        <f>IF($D17030=1,$B17030*100+$C17030,-1)</f>
        <v/>
      </c>
      <c r="H17030" s="15">
        <f>IF($D17030=1,$B17030,-1)</f>
        <v/>
      </c>
      <c r="I17030" s="15">
        <f>IF($D17030=1,$C17030,-1)</f>
        <v/>
      </c>
    </row>
    <row r="17031">
      <c r="A17031" s="33" t="n">
        <v>46001.5</v>
      </c>
      <c r="B17031" s="15">
        <f>WEEKDAY($A17031,2)</f>
        <v/>
      </c>
      <c r="C17031" s="15">
        <f>HOUR($A17031)</f>
        <v/>
      </c>
      <c r="D17031" s="15">
        <f>IF(AND($A17031&gt;=Instellingen!$B$6,$A17031&lt;Instellingen!$B$7),1,0)</f>
        <v/>
      </c>
      <c r="E17031" s="15">
        <f>COUNTIF(tData[BezoekStart],"&lt;"&amp;($A17031+1/24))-COUNTIF(tData[BezoekEind],"&lt;="&amp;$A17031)</f>
        <v/>
      </c>
      <c r="F17031" s="15">
        <f>COUNTIF(tData[BezoekLangStart],"&lt;"&amp;($A17031+1/24))-COUNTIF(tData[BezoekLangEind],"&lt;="&amp;$A17031)</f>
        <v/>
      </c>
      <c r="G17031" s="15">
        <f>IF($D17031=1,$B17031*100+$C17031,-1)</f>
        <v/>
      </c>
      <c r="H17031" s="15">
        <f>IF($D17031=1,$B17031,-1)</f>
        <v/>
      </c>
      <c r="I17031" s="15">
        <f>IF($D17031=1,$C17031,-1)</f>
        <v/>
      </c>
    </row>
    <row r="17032">
      <c r="A17032" s="33" t="n">
        <v>46001.54166666666</v>
      </c>
      <c r="B17032" s="15">
        <f>WEEKDAY($A17032,2)</f>
        <v/>
      </c>
      <c r="C17032" s="15">
        <f>HOUR($A17032)</f>
        <v/>
      </c>
      <c r="D17032" s="15">
        <f>IF(AND($A17032&gt;=Instellingen!$B$6,$A17032&lt;Instellingen!$B$7),1,0)</f>
        <v/>
      </c>
      <c r="E17032" s="15">
        <f>COUNTIF(tData[BezoekStart],"&lt;"&amp;($A17032+1/24))-COUNTIF(tData[BezoekEind],"&lt;="&amp;$A17032)</f>
        <v/>
      </c>
      <c r="F17032" s="15">
        <f>COUNTIF(tData[BezoekLangStart],"&lt;"&amp;($A17032+1/24))-COUNTIF(tData[BezoekLangEind],"&lt;="&amp;$A17032)</f>
        <v/>
      </c>
      <c r="G17032" s="15">
        <f>IF($D17032=1,$B17032*100+$C17032,-1)</f>
        <v/>
      </c>
      <c r="H17032" s="15">
        <f>IF($D17032=1,$B17032,-1)</f>
        <v/>
      </c>
      <c r="I17032" s="15">
        <f>IF($D17032=1,$C17032,-1)</f>
        <v/>
      </c>
    </row>
    <row r="17033">
      <c r="A17033" s="33" t="n">
        <v>46001.58333333334</v>
      </c>
      <c r="B17033" s="15">
        <f>WEEKDAY($A17033,2)</f>
        <v/>
      </c>
      <c r="C17033" s="15">
        <f>HOUR($A17033)</f>
        <v/>
      </c>
      <c r="D17033" s="15">
        <f>IF(AND($A17033&gt;=Instellingen!$B$6,$A17033&lt;Instellingen!$B$7),1,0)</f>
        <v/>
      </c>
      <c r="E17033" s="15">
        <f>COUNTIF(tData[BezoekStart],"&lt;"&amp;($A17033+1/24))-COUNTIF(tData[BezoekEind],"&lt;="&amp;$A17033)</f>
        <v/>
      </c>
      <c r="F17033" s="15">
        <f>COUNTIF(tData[BezoekLangStart],"&lt;"&amp;($A17033+1/24))-COUNTIF(tData[BezoekLangEind],"&lt;="&amp;$A17033)</f>
        <v/>
      </c>
      <c r="G17033" s="15">
        <f>IF($D17033=1,$B17033*100+$C17033,-1)</f>
        <v/>
      </c>
      <c r="H17033" s="15">
        <f>IF($D17033=1,$B17033,-1)</f>
        <v/>
      </c>
      <c r="I17033" s="15">
        <f>IF($D17033=1,$C17033,-1)</f>
        <v/>
      </c>
    </row>
    <row r="17034">
      <c r="A17034" s="33" t="n">
        <v>46001.625</v>
      </c>
      <c r="B17034" s="15">
        <f>WEEKDAY($A17034,2)</f>
        <v/>
      </c>
      <c r="C17034" s="15">
        <f>HOUR($A17034)</f>
        <v/>
      </c>
      <c r="D17034" s="15">
        <f>IF(AND($A17034&gt;=Instellingen!$B$6,$A17034&lt;Instellingen!$B$7),1,0)</f>
        <v/>
      </c>
      <c r="E17034" s="15">
        <f>COUNTIF(tData[BezoekStart],"&lt;"&amp;($A17034+1/24))-COUNTIF(tData[BezoekEind],"&lt;="&amp;$A17034)</f>
        <v/>
      </c>
      <c r="F17034" s="15">
        <f>COUNTIF(tData[BezoekLangStart],"&lt;"&amp;($A17034+1/24))-COUNTIF(tData[BezoekLangEind],"&lt;="&amp;$A17034)</f>
        <v/>
      </c>
      <c r="G17034" s="15">
        <f>IF($D17034=1,$B17034*100+$C17034,-1)</f>
        <v/>
      </c>
      <c r="H17034" s="15">
        <f>IF($D17034=1,$B17034,-1)</f>
        <v/>
      </c>
      <c r="I17034" s="15">
        <f>IF($D17034=1,$C17034,-1)</f>
        <v/>
      </c>
    </row>
    <row r="17035">
      <c r="A17035" s="33" t="n">
        <v>46001.66666666666</v>
      </c>
      <c r="B17035" s="15">
        <f>WEEKDAY($A17035,2)</f>
        <v/>
      </c>
      <c r="C17035" s="15">
        <f>HOUR($A17035)</f>
        <v/>
      </c>
      <c r="D17035" s="15">
        <f>IF(AND($A17035&gt;=Instellingen!$B$6,$A17035&lt;Instellingen!$B$7),1,0)</f>
        <v/>
      </c>
      <c r="E17035" s="15">
        <f>COUNTIF(tData[BezoekStart],"&lt;"&amp;($A17035+1/24))-COUNTIF(tData[BezoekEind],"&lt;="&amp;$A17035)</f>
        <v/>
      </c>
      <c r="F17035" s="15">
        <f>COUNTIF(tData[BezoekLangStart],"&lt;"&amp;($A17035+1/24))-COUNTIF(tData[BezoekLangEind],"&lt;="&amp;$A17035)</f>
        <v/>
      </c>
      <c r="G17035" s="15">
        <f>IF($D17035=1,$B17035*100+$C17035,-1)</f>
        <v/>
      </c>
      <c r="H17035" s="15">
        <f>IF($D17035=1,$B17035,-1)</f>
        <v/>
      </c>
      <c r="I17035" s="15">
        <f>IF($D17035=1,$C17035,-1)</f>
        <v/>
      </c>
    </row>
    <row r="17036">
      <c r="A17036" s="33" t="n">
        <v>46001.70833333334</v>
      </c>
      <c r="B17036" s="15">
        <f>WEEKDAY($A17036,2)</f>
        <v/>
      </c>
      <c r="C17036" s="15">
        <f>HOUR($A17036)</f>
        <v/>
      </c>
      <c r="D17036" s="15">
        <f>IF(AND($A17036&gt;=Instellingen!$B$6,$A17036&lt;Instellingen!$B$7),1,0)</f>
        <v/>
      </c>
      <c r="E17036" s="15">
        <f>COUNTIF(tData[BezoekStart],"&lt;"&amp;($A17036+1/24))-COUNTIF(tData[BezoekEind],"&lt;="&amp;$A17036)</f>
        <v/>
      </c>
      <c r="F17036" s="15">
        <f>COUNTIF(tData[BezoekLangStart],"&lt;"&amp;($A17036+1/24))-COUNTIF(tData[BezoekLangEind],"&lt;="&amp;$A17036)</f>
        <v/>
      </c>
      <c r="G17036" s="15">
        <f>IF($D17036=1,$B17036*100+$C17036,-1)</f>
        <v/>
      </c>
      <c r="H17036" s="15">
        <f>IF($D17036=1,$B17036,-1)</f>
        <v/>
      </c>
      <c r="I17036" s="15">
        <f>IF($D17036=1,$C17036,-1)</f>
        <v/>
      </c>
    </row>
    <row r="17037">
      <c r="A17037" s="33" t="n">
        <v>46001.75</v>
      </c>
      <c r="B17037" s="15">
        <f>WEEKDAY($A17037,2)</f>
        <v/>
      </c>
      <c r="C17037" s="15">
        <f>HOUR($A17037)</f>
        <v/>
      </c>
      <c r="D17037" s="15">
        <f>IF(AND($A17037&gt;=Instellingen!$B$6,$A17037&lt;Instellingen!$B$7),1,0)</f>
        <v/>
      </c>
      <c r="E17037" s="15">
        <f>COUNTIF(tData[BezoekStart],"&lt;"&amp;($A17037+1/24))-COUNTIF(tData[BezoekEind],"&lt;="&amp;$A17037)</f>
        <v/>
      </c>
      <c r="F17037" s="15">
        <f>COUNTIF(tData[BezoekLangStart],"&lt;"&amp;($A17037+1/24))-COUNTIF(tData[BezoekLangEind],"&lt;="&amp;$A17037)</f>
        <v/>
      </c>
      <c r="G17037" s="15">
        <f>IF($D17037=1,$B17037*100+$C17037,-1)</f>
        <v/>
      </c>
      <c r="H17037" s="15">
        <f>IF($D17037=1,$B17037,-1)</f>
        <v/>
      </c>
      <c r="I17037" s="15">
        <f>IF($D17037=1,$C17037,-1)</f>
        <v/>
      </c>
    </row>
    <row r="17038">
      <c r="A17038" s="33" t="n">
        <v>46001.79166666666</v>
      </c>
      <c r="B17038" s="15">
        <f>WEEKDAY($A17038,2)</f>
        <v/>
      </c>
      <c r="C17038" s="15">
        <f>HOUR($A17038)</f>
        <v/>
      </c>
      <c r="D17038" s="15">
        <f>IF(AND($A17038&gt;=Instellingen!$B$6,$A17038&lt;Instellingen!$B$7),1,0)</f>
        <v/>
      </c>
      <c r="E17038" s="15">
        <f>COUNTIF(tData[BezoekStart],"&lt;"&amp;($A17038+1/24))-COUNTIF(tData[BezoekEind],"&lt;="&amp;$A17038)</f>
        <v/>
      </c>
      <c r="F17038" s="15">
        <f>COUNTIF(tData[BezoekLangStart],"&lt;"&amp;($A17038+1/24))-COUNTIF(tData[BezoekLangEind],"&lt;="&amp;$A17038)</f>
        <v/>
      </c>
      <c r="G17038" s="15">
        <f>IF($D17038=1,$B17038*100+$C17038,-1)</f>
        <v/>
      </c>
      <c r="H17038" s="15">
        <f>IF($D17038=1,$B17038,-1)</f>
        <v/>
      </c>
      <c r="I17038" s="15">
        <f>IF($D17038=1,$C17038,-1)</f>
        <v/>
      </c>
    </row>
    <row r="17039">
      <c r="A17039" s="33" t="n">
        <v>46001.83333333334</v>
      </c>
      <c r="B17039" s="15">
        <f>WEEKDAY($A17039,2)</f>
        <v/>
      </c>
      <c r="C17039" s="15">
        <f>HOUR($A17039)</f>
        <v/>
      </c>
      <c r="D17039" s="15">
        <f>IF(AND($A17039&gt;=Instellingen!$B$6,$A17039&lt;Instellingen!$B$7),1,0)</f>
        <v/>
      </c>
      <c r="E17039" s="15">
        <f>COUNTIF(tData[BezoekStart],"&lt;"&amp;($A17039+1/24))-COUNTIF(tData[BezoekEind],"&lt;="&amp;$A17039)</f>
        <v/>
      </c>
      <c r="F17039" s="15">
        <f>COUNTIF(tData[BezoekLangStart],"&lt;"&amp;($A17039+1/24))-COUNTIF(tData[BezoekLangEind],"&lt;="&amp;$A17039)</f>
        <v/>
      </c>
      <c r="G17039" s="15">
        <f>IF($D17039=1,$B17039*100+$C17039,-1)</f>
        <v/>
      </c>
      <c r="H17039" s="15">
        <f>IF($D17039=1,$B17039,-1)</f>
        <v/>
      </c>
      <c r="I17039" s="15">
        <f>IF($D17039=1,$C17039,-1)</f>
        <v/>
      </c>
    </row>
    <row r="17040">
      <c r="A17040" s="33" t="n">
        <v>46001.875</v>
      </c>
      <c r="B17040" s="15">
        <f>WEEKDAY($A17040,2)</f>
        <v/>
      </c>
      <c r="C17040" s="15">
        <f>HOUR($A17040)</f>
        <v/>
      </c>
      <c r="D17040" s="15">
        <f>IF(AND($A17040&gt;=Instellingen!$B$6,$A17040&lt;Instellingen!$B$7),1,0)</f>
        <v/>
      </c>
      <c r="E17040" s="15">
        <f>COUNTIF(tData[BezoekStart],"&lt;"&amp;($A17040+1/24))-COUNTIF(tData[BezoekEind],"&lt;="&amp;$A17040)</f>
        <v/>
      </c>
      <c r="F17040" s="15">
        <f>COUNTIF(tData[BezoekLangStart],"&lt;"&amp;($A17040+1/24))-COUNTIF(tData[BezoekLangEind],"&lt;="&amp;$A17040)</f>
        <v/>
      </c>
      <c r="G17040" s="15">
        <f>IF($D17040=1,$B17040*100+$C17040,-1)</f>
        <v/>
      </c>
      <c r="H17040" s="15">
        <f>IF($D17040=1,$B17040,-1)</f>
        <v/>
      </c>
      <c r="I17040" s="15">
        <f>IF($D17040=1,$C17040,-1)</f>
        <v/>
      </c>
    </row>
    <row r="17041">
      <c r="A17041" s="33" t="n">
        <v>46001.91666666666</v>
      </c>
      <c r="B17041" s="15">
        <f>WEEKDAY($A17041,2)</f>
        <v/>
      </c>
      <c r="C17041" s="15">
        <f>HOUR($A17041)</f>
        <v/>
      </c>
      <c r="D17041" s="15">
        <f>IF(AND($A17041&gt;=Instellingen!$B$6,$A17041&lt;Instellingen!$B$7),1,0)</f>
        <v/>
      </c>
      <c r="E17041" s="15">
        <f>COUNTIF(tData[BezoekStart],"&lt;"&amp;($A17041+1/24))-COUNTIF(tData[BezoekEind],"&lt;="&amp;$A17041)</f>
        <v/>
      </c>
      <c r="F17041" s="15">
        <f>COUNTIF(tData[BezoekLangStart],"&lt;"&amp;($A17041+1/24))-COUNTIF(tData[BezoekLangEind],"&lt;="&amp;$A17041)</f>
        <v/>
      </c>
      <c r="G17041" s="15">
        <f>IF($D17041=1,$B17041*100+$C17041,-1)</f>
        <v/>
      </c>
      <c r="H17041" s="15">
        <f>IF($D17041=1,$B17041,-1)</f>
        <v/>
      </c>
      <c r="I17041" s="15">
        <f>IF($D17041=1,$C17041,-1)</f>
        <v/>
      </c>
    </row>
    <row r="17042">
      <c r="A17042" s="33" t="n">
        <v>46001.95833333334</v>
      </c>
      <c r="B17042" s="15">
        <f>WEEKDAY($A17042,2)</f>
        <v/>
      </c>
      <c r="C17042" s="15">
        <f>HOUR($A17042)</f>
        <v/>
      </c>
      <c r="D17042" s="15">
        <f>IF(AND($A17042&gt;=Instellingen!$B$6,$A17042&lt;Instellingen!$B$7),1,0)</f>
        <v/>
      </c>
      <c r="E17042" s="15">
        <f>COUNTIF(tData[BezoekStart],"&lt;"&amp;($A17042+1/24))-COUNTIF(tData[BezoekEind],"&lt;="&amp;$A17042)</f>
        <v/>
      </c>
      <c r="F17042" s="15">
        <f>COUNTIF(tData[BezoekLangStart],"&lt;"&amp;($A17042+1/24))-COUNTIF(tData[BezoekLangEind],"&lt;="&amp;$A17042)</f>
        <v/>
      </c>
      <c r="G17042" s="15">
        <f>IF($D17042=1,$B17042*100+$C17042,-1)</f>
        <v/>
      </c>
      <c r="H17042" s="15">
        <f>IF($D17042=1,$B17042,-1)</f>
        <v/>
      </c>
      <c r="I17042" s="15">
        <f>IF($D17042=1,$C17042,-1)</f>
        <v/>
      </c>
    </row>
    <row r="17043">
      <c r="A17043" s="33" t="n">
        <v>46002</v>
      </c>
      <c r="B17043" s="15">
        <f>WEEKDAY($A17043,2)</f>
        <v/>
      </c>
      <c r="C17043" s="15">
        <f>HOUR($A17043)</f>
        <v/>
      </c>
      <c r="D17043" s="15">
        <f>IF(AND($A17043&gt;=Instellingen!$B$6,$A17043&lt;Instellingen!$B$7),1,0)</f>
        <v/>
      </c>
      <c r="E17043" s="15">
        <f>COUNTIF(tData[BezoekStart],"&lt;"&amp;($A17043+1/24))-COUNTIF(tData[BezoekEind],"&lt;="&amp;$A17043)</f>
        <v/>
      </c>
      <c r="F17043" s="15">
        <f>COUNTIF(tData[BezoekLangStart],"&lt;"&amp;($A17043+1/24))-COUNTIF(tData[BezoekLangEind],"&lt;="&amp;$A17043)</f>
        <v/>
      </c>
      <c r="G17043" s="15">
        <f>IF($D17043=1,$B17043*100+$C17043,-1)</f>
        <v/>
      </c>
      <c r="H17043" s="15">
        <f>IF($D17043=1,$B17043,-1)</f>
        <v/>
      </c>
      <c r="I17043" s="15">
        <f>IF($D17043=1,$C17043,-1)</f>
        <v/>
      </c>
    </row>
    <row r="17044">
      <c r="A17044" s="33" t="n">
        <v>46002.04166666666</v>
      </c>
      <c r="B17044" s="15">
        <f>WEEKDAY($A17044,2)</f>
        <v/>
      </c>
      <c r="C17044" s="15">
        <f>HOUR($A17044)</f>
        <v/>
      </c>
      <c r="D17044" s="15">
        <f>IF(AND($A17044&gt;=Instellingen!$B$6,$A17044&lt;Instellingen!$B$7),1,0)</f>
        <v/>
      </c>
      <c r="E17044" s="15">
        <f>COUNTIF(tData[BezoekStart],"&lt;"&amp;($A17044+1/24))-COUNTIF(tData[BezoekEind],"&lt;="&amp;$A17044)</f>
        <v/>
      </c>
      <c r="F17044" s="15">
        <f>COUNTIF(tData[BezoekLangStart],"&lt;"&amp;($A17044+1/24))-COUNTIF(tData[BezoekLangEind],"&lt;="&amp;$A17044)</f>
        <v/>
      </c>
      <c r="G17044" s="15">
        <f>IF($D17044=1,$B17044*100+$C17044,-1)</f>
        <v/>
      </c>
      <c r="H17044" s="15">
        <f>IF($D17044=1,$B17044,-1)</f>
        <v/>
      </c>
      <c r="I17044" s="15">
        <f>IF($D17044=1,$C17044,-1)</f>
        <v/>
      </c>
    </row>
    <row r="17045">
      <c r="A17045" s="33" t="n">
        <v>46002.08333333334</v>
      </c>
      <c r="B17045" s="15">
        <f>WEEKDAY($A17045,2)</f>
        <v/>
      </c>
      <c r="C17045" s="15">
        <f>HOUR($A17045)</f>
        <v/>
      </c>
      <c r="D17045" s="15">
        <f>IF(AND($A17045&gt;=Instellingen!$B$6,$A17045&lt;Instellingen!$B$7),1,0)</f>
        <v/>
      </c>
      <c r="E17045" s="15">
        <f>COUNTIF(tData[BezoekStart],"&lt;"&amp;($A17045+1/24))-COUNTIF(tData[BezoekEind],"&lt;="&amp;$A17045)</f>
        <v/>
      </c>
      <c r="F17045" s="15">
        <f>COUNTIF(tData[BezoekLangStart],"&lt;"&amp;($A17045+1/24))-COUNTIF(tData[BezoekLangEind],"&lt;="&amp;$A17045)</f>
        <v/>
      </c>
      <c r="G17045" s="15">
        <f>IF($D17045=1,$B17045*100+$C17045,-1)</f>
        <v/>
      </c>
      <c r="H17045" s="15">
        <f>IF($D17045=1,$B17045,-1)</f>
        <v/>
      </c>
      <c r="I17045" s="15">
        <f>IF($D17045=1,$C17045,-1)</f>
        <v/>
      </c>
    </row>
    <row r="17046">
      <c r="A17046" s="33" t="n">
        <v>46002.125</v>
      </c>
      <c r="B17046" s="15">
        <f>WEEKDAY($A17046,2)</f>
        <v/>
      </c>
      <c r="C17046" s="15">
        <f>HOUR($A17046)</f>
        <v/>
      </c>
      <c r="D17046" s="15">
        <f>IF(AND($A17046&gt;=Instellingen!$B$6,$A17046&lt;Instellingen!$B$7),1,0)</f>
        <v/>
      </c>
      <c r="E17046" s="15">
        <f>COUNTIF(tData[BezoekStart],"&lt;"&amp;($A17046+1/24))-COUNTIF(tData[BezoekEind],"&lt;="&amp;$A17046)</f>
        <v/>
      </c>
      <c r="F17046" s="15">
        <f>COUNTIF(tData[BezoekLangStart],"&lt;"&amp;($A17046+1/24))-COUNTIF(tData[BezoekLangEind],"&lt;="&amp;$A17046)</f>
        <v/>
      </c>
      <c r="G17046" s="15">
        <f>IF($D17046=1,$B17046*100+$C17046,-1)</f>
        <v/>
      </c>
      <c r="H17046" s="15">
        <f>IF($D17046=1,$B17046,-1)</f>
        <v/>
      </c>
      <c r="I17046" s="15">
        <f>IF($D17046=1,$C17046,-1)</f>
        <v/>
      </c>
    </row>
    <row r="17047">
      <c r="A17047" s="33" t="n">
        <v>46002.16666666666</v>
      </c>
      <c r="B17047" s="15">
        <f>WEEKDAY($A17047,2)</f>
        <v/>
      </c>
      <c r="C17047" s="15">
        <f>HOUR($A17047)</f>
        <v/>
      </c>
      <c r="D17047" s="15">
        <f>IF(AND($A17047&gt;=Instellingen!$B$6,$A17047&lt;Instellingen!$B$7),1,0)</f>
        <v/>
      </c>
      <c r="E17047" s="15">
        <f>COUNTIF(tData[BezoekStart],"&lt;"&amp;($A17047+1/24))-COUNTIF(tData[BezoekEind],"&lt;="&amp;$A17047)</f>
        <v/>
      </c>
      <c r="F17047" s="15">
        <f>COUNTIF(tData[BezoekLangStart],"&lt;"&amp;($A17047+1/24))-COUNTIF(tData[BezoekLangEind],"&lt;="&amp;$A17047)</f>
        <v/>
      </c>
      <c r="G17047" s="15">
        <f>IF($D17047=1,$B17047*100+$C17047,-1)</f>
        <v/>
      </c>
      <c r="H17047" s="15">
        <f>IF($D17047=1,$B17047,-1)</f>
        <v/>
      </c>
      <c r="I17047" s="15">
        <f>IF($D17047=1,$C17047,-1)</f>
        <v/>
      </c>
    </row>
    <row r="17048">
      <c r="A17048" s="33" t="n">
        <v>46002.20833333334</v>
      </c>
      <c r="B17048" s="15">
        <f>WEEKDAY($A17048,2)</f>
        <v/>
      </c>
      <c r="C17048" s="15">
        <f>HOUR($A17048)</f>
        <v/>
      </c>
      <c r="D17048" s="15">
        <f>IF(AND($A17048&gt;=Instellingen!$B$6,$A17048&lt;Instellingen!$B$7),1,0)</f>
        <v/>
      </c>
      <c r="E17048" s="15">
        <f>COUNTIF(tData[BezoekStart],"&lt;"&amp;($A17048+1/24))-COUNTIF(tData[BezoekEind],"&lt;="&amp;$A17048)</f>
        <v/>
      </c>
      <c r="F17048" s="15">
        <f>COUNTIF(tData[BezoekLangStart],"&lt;"&amp;($A17048+1/24))-COUNTIF(tData[BezoekLangEind],"&lt;="&amp;$A17048)</f>
        <v/>
      </c>
      <c r="G17048" s="15">
        <f>IF($D17048=1,$B17048*100+$C17048,-1)</f>
        <v/>
      </c>
      <c r="H17048" s="15">
        <f>IF($D17048=1,$B17048,-1)</f>
        <v/>
      </c>
      <c r="I17048" s="15">
        <f>IF($D17048=1,$C17048,-1)</f>
        <v/>
      </c>
    </row>
    <row r="17049">
      <c r="A17049" s="33" t="n">
        <v>46002.25</v>
      </c>
      <c r="B17049" s="15">
        <f>WEEKDAY($A17049,2)</f>
        <v/>
      </c>
      <c r="C17049" s="15">
        <f>HOUR($A17049)</f>
        <v/>
      </c>
      <c r="D17049" s="15">
        <f>IF(AND($A17049&gt;=Instellingen!$B$6,$A17049&lt;Instellingen!$B$7),1,0)</f>
        <v/>
      </c>
      <c r="E17049" s="15">
        <f>COUNTIF(tData[BezoekStart],"&lt;"&amp;($A17049+1/24))-COUNTIF(tData[BezoekEind],"&lt;="&amp;$A17049)</f>
        <v/>
      </c>
      <c r="F17049" s="15">
        <f>COUNTIF(tData[BezoekLangStart],"&lt;"&amp;($A17049+1/24))-COUNTIF(tData[BezoekLangEind],"&lt;="&amp;$A17049)</f>
        <v/>
      </c>
      <c r="G17049" s="15">
        <f>IF($D17049=1,$B17049*100+$C17049,-1)</f>
        <v/>
      </c>
      <c r="H17049" s="15">
        <f>IF($D17049=1,$B17049,-1)</f>
        <v/>
      </c>
      <c r="I17049" s="15">
        <f>IF($D17049=1,$C17049,-1)</f>
        <v/>
      </c>
    </row>
    <row r="17050">
      <c r="A17050" s="33" t="n">
        <v>46002.29166666666</v>
      </c>
      <c r="B17050" s="15">
        <f>WEEKDAY($A17050,2)</f>
        <v/>
      </c>
      <c r="C17050" s="15">
        <f>HOUR($A17050)</f>
        <v/>
      </c>
      <c r="D17050" s="15">
        <f>IF(AND($A17050&gt;=Instellingen!$B$6,$A17050&lt;Instellingen!$B$7),1,0)</f>
        <v/>
      </c>
      <c r="E17050" s="15">
        <f>COUNTIF(tData[BezoekStart],"&lt;"&amp;($A17050+1/24))-COUNTIF(tData[BezoekEind],"&lt;="&amp;$A17050)</f>
        <v/>
      </c>
      <c r="F17050" s="15">
        <f>COUNTIF(tData[BezoekLangStart],"&lt;"&amp;($A17050+1/24))-COUNTIF(tData[BezoekLangEind],"&lt;="&amp;$A17050)</f>
        <v/>
      </c>
      <c r="G17050" s="15">
        <f>IF($D17050=1,$B17050*100+$C17050,-1)</f>
        <v/>
      </c>
      <c r="H17050" s="15">
        <f>IF($D17050=1,$B17050,-1)</f>
        <v/>
      </c>
      <c r="I17050" s="15">
        <f>IF($D17050=1,$C17050,-1)</f>
        <v/>
      </c>
    </row>
    <row r="17051">
      <c r="A17051" s="33" t="n">
        <v>46002.33333333334</v>
      </c>
      <c r="B17051" s="15">
        <f>WEEKDAY($A17051,2)</f>
        <v/>
      </c>
      <c r="C17051" s="15">
        <f>HOUR($A17051)</f>
        <v/>
      </c>
      <c r="D17051" s="15">
        <f>IF(AND($A17051&gt;=Instellingen!$B$6,$A17051&lt;Instellingen!$B$7),1,0)</f>
        <v/>
      </c>
      <c r="E17051" s="15">
        <f>COUNTIF(tData[BezoekStart],"&lt;"&amp;($A17051+1/24))-COUNTIF(tData[BezoekEind],"&lt;="&amp;$A17051)</f>
        <v/>
      </c>
      <c r="F17051" s="15">
        <f>COUNTIF(tData[BezoekLangStart],"&lt;"&amp;($A17051+1/24))-COUNTIF(tData[BezoekLangEind],"&lt;="&amp;$A17051)</f>
        <v/>
      </c>
      <c r="G17051" s="15">
        <f>IF($D17051=1,$B17051*100+$C17051,-1)</f>
        <v/>
      </c>
      <c r="H17051" s="15">
        <f>IF($D17051=1,$B17051,-1)</f>
        <v/>
      </c>
      <c r="I17051" s="15">
        <f>IF($D17051=1,$C17051,-1)</f>
        <v/>
      </c>
    </row>
    <row r="17052">
      <c r="A17052" s="33" t="n">
        <v>46002.375</v>
      </c>
      <c r="B17052" s="15">
        <f>WEEKDAY($A17052,2)</f>
        <v/>
      </c>
      <c r="C17052" s="15">
        <f>HOUR($A17052)</f>
        <v/>
      </c>
      <c r="D17052" s="15">
        <f>IF(AND($A17052&gt;=Instellingen!$B$6,$A17052&lt;Instellingen!$B$7),1,0)</f>
        <v/>
      </c>
      <c r="E17052" s="15">
        <f>COUNTIF(tData[BezoekStart],"&lt;"&amp;($A17052+1/24))-COUNTIF(tData[BezoekEind],"&lt;="&amp;$A17052)</f>
        <v/>
      </c>
      <c r="F17052" s="15">
        <f>COUNTIF(tData[BezoekLangStart],"&lt;"&amp;($A17052+1/24))-COUNTIF(tData[BezoekLangEind],"&lt;="&amp;$A17052)</f>
        <v/>
      </c>
      <c r="G17052" s="15">
        <f>IF($D17052=1,$B17052*100+$C17052,-1)</f>
        <v/>
      </c>
      <c r="H17052" s="15">
        <f>IF($D17052=1,$B17052,-1)</f>
        <v/>
      </c>
      <c r="I17052" s="15">
        <f>IF($D17052=1,$C17052,-1)</f>
        <v/>
      </c>
    </row>
    <row r="17053">
      <c r="A17053" s="33" t="n">
        <v>46002.41666666666</v>
      </c>
      <c r="B17053" s="15">
        <f>WEEKDAY($A17053,2)</f>
        <v/>
      </c>
      <c r="C17053" s="15">
        <f>HOUR($A17053)</f>
        <v/>
      </c>
      <c r="D17053" s="15">
        <f>IF(AND($A17053&gt;=Instellingen!$B$6,$A17053&lt;Instellingen!$B$7),1,0)</f>
        <v/>
      </c>
      <c r="E17053" s="15">
        <f>COUNTIF(tData[BezoekStart],"&lt;"&amp;($A17053+1/24))-COUNTIF(tData[BezoekEind],"&lt;="&amp;$A17053)</f>
        <v/>
      </c>
      <c r="F17053" s="15">
        <f>COUNTIF(tData[BezoekLangStart],"&lt;"&amp;($A17053+1/24))-COUNTIF(tData[BezoekLangEind],"&lt;="&amp;$A17053)</f>
        <v/>
      </c>
      <c r="G17053" s="15">
        <f>IF($D17053=1,$B17053*100+$C17053,-1)</f>
        <v/>
      </c>
      <c r="H17053" s="15">
        <f>IF($D17053=1,$B17053,-1)</f>
        <v/>
      </c>
      <c r="I17053" s="15">
        <f>IF($D17053=1,$C17053,-1)</f>
        <v/>
      </c>
    </row>
    <row r="17054">
      <c r="A17054" s="33" t="n">
        <v>46002.45833333334</v>
      </c>
      <c r="B17054" s="15">
        <f>WEEKDAY($A17054,2)</f>
        <v/>
      </c>
      <c r="C17054" s="15">
        <f>HOUR($A17054)</f>
        <v/>
      </c>
      <c r="D17054" s="15">
        <f>IF(AND($A17054&gt;=Instellingen!$B$6,$A17054&lt;Instellingen!$B$7),1,0)</f>
        <v/>
      </c>
      <c r="E17054" s="15">
        <f>COUNTIF(tData[BezoekStart],"&lt;"&amp;($A17054+1/24))-COUNTIF(tData[BezoekEind],"&lt;="&amp;$A17054)</f>
        <v/>
      </c>
      <c r="F17054" s="15">
        <f>COUNTIF(tData[BezoekLangStart],"&lt;"&amp;($A17054+1/24))-COUNTIF(tData[BezoekLangEind],"&lt;="&amp;$A17054)</f>
        <v/>
      </c>
      <c r="G17054" s="15">
        <f>IF($D17054=1,$B17054*100+$C17054,-1)</f>
        <v/>
      </c>
      <c r="H17054" s="15">
        <f>IF($D17054=1,$B17054,-1)</f>
        <v/>
      </c>
      <c r="I17054" s="15">
        <f>IF($D17054=1,$C17054,-1)</f>
        <v/>
      </c>
    </row>
    <row r="17055">
      <c r="A17055" s="33" t="n">
        <v>46002.5</v>
      </c>
      <c r="B17055" s="15">
        <f>WEEKDAY($A17055,2)</f>
        <v/>
      </c>
      <c r="C17055" s="15">
        <f>HOUR($A17055)</f>
        <v/>
      </c>
      <c r="D17055" s="15">
        <f>IF(AND($A17055&gt;=Instellingen!$B$6,$A17055&lt;Instellingen!$B$7),1,0)</f>
        <v/>
      </c>
      <c r="E17055" s="15">
        <f>COUNTIF(tData[BezoekStart],"&lt;"&amp;($A17055+1/24))-COUNTIF(tData[BezoekEind],"&lt;="&amp;$A17055)</f>
        <v/>
      </c>
      <c r="F17055" s="15">
        <f>COUNTIF(tData[BezoekLangStart],"&lt;"&amp;($A17055+1/24))-COUNTIF(tData[BezoekLangEind],"&lt;="&amp;$A17055)</f>
        <v/>
      </c>
      <c r="G17055" s="15">
        <f>IF($D17055=1,$B17055*100+$C17055,-1)</f>
        <v/>
      </c>
      <c r="H17055" s="15">
        <f>IF($D17055=1,$B17055,-1)</f>
        <v/>
      </c>
      <c r="I17055" s="15">
        <f>IF($D17055=1,$C17055,-1)</f>
        <v/>
      </c>
    </row>
    <row r="17056">
      <c r="A17056" s="33" t="n">
        <v>46002.54166666666</v>
      </c>
      <c r="B17056" s="15">
        <f>WEEKDAY($A17056,2)</f>
        <v/>
      </c>
      <c r="C17056" s="15">
        <f>HOUR($A17056)</f>
        <v/>
      </c>
      <c r="D17056" s="15">
        <f>IF(AND($A17056&gt;=Instellingen!$B$6,$A17056&lt;Instellingen!$B$7),1,0)</f>
        <v/>
      </c>
      <c r="E17056" s="15">
        <f>COUNTIF(tData[BezoekStart],"&lt;"&amp;($A17056+1/24))-COUNTIF(tData[BezoekEind],"&lt;="&amp;$A17056)</f>
        <v/>
      </c>
      <c r="F17056" s="15">
        <f>COUNTIF(tData[BezoekLangStart],"&lt;"&amp;($A17056+1/24))-COUNTIF(tData[BezoekLangEind],"&lt;="&amp;$A17056)</f>
        <v/>
      </c>
      <c r="G17056" s="15">
        <f>IF($D17056=1,$B17056*100+$C17056,-1)</f>
        <v/>
      </c>
      <c r="H17056" s="15">
        <f>IF($D17056=1,$B17056,-1)</f>
        <v/>
      </c>
      <c r="I17056" s="15">
        <f>IF($D17056=1,$C17056,-1)</f>
        <v/>
      </c>
    </row>
    <row r="17057">
      <c r="A17057" s="33" t="n">
        <v>46002.58333333334</v>
      </c>
      <c r="B17057" s="15">
        <f>WEEKDAY($A17057,2)</f>
        <v/>
      </c>
      <c r="C17057" s="15">
        <f>HOUR($A17057)</f>
        <v/>
      </c>
      <c r="D17057" s="15">
        <f>IF(AND($A17057&gt;=Instellingen!$B$6,$A17057&lt;Instellingen!$B$7),1,0)</f>
        <v/>
      </c>
      <c r="E17057" s="15">
        <f>COUNTIF(tData[BezoekStart],"&lt;"&amp;($A17057+1/24))-COUNTIF(tData[BezoekEind],"&lt;="&amp;$A17057)</f>
        <v/>
      </c>
      <c r="F17057" s="15">
        <f>COUNTIF(tData[BezoekLangStart],"&lt;"&amp;($A17057+1/24))-COUNTIF(tData[BezoekLangEind],"&lt;="&amp;$A17057)</f>
        <v/>
      </c>
      <c r="G17057" s="15">
        <f>IF($D17057=1,$B17057*100+$C17057,-1)</f>
        <v/>
      </c>
      <c r="H17057" s="15">
        <f>IF($D17057=1,$B17057,-1)</f>
        <v/>
      </c>
      <c r="I17057" s="15">
        <f>IF($D17057=1,$C17057,-1)</f>
        <v/>
      </c>
    </row>
    <row r="17058">
      <c r="A17058" s="33" t="n">
        <v>46002.625</v>
      </c>
      <c r="B17058" s="15">
        <f>WEEKDAY($A17058,2)</f>
        <v/>
      </c>
      <c r="C17058" s="15">
        <f>HOUR($A17058)</f>
        <v/>
      </c>
      <c r="D17058" s="15">
        <f>IF(AND($A17058&gt;=Instellingen!$B$6,$A17058&lt;Instellingen!$B$7),1,0)</f>
        <v/>
      </c>
      <c r="E17058" s="15">
        <f>COUNTIF(tData[BezoekStart],"&lt;"&amp;($A17058+1/24))-COUNTIF(tData[BezoekEind],"&lt;="&amp;$A17058)</f>
        <v/>
      </c>
      <c r="F17058" s="15">
        <f>COUNTIF(tData[BezoekLangStart],"&lt;"&amp;($A17058+1/24))-COUNTIF(tData[BezoekLangEind],"&lt;="&amp;$A17058)</f>
        <v/>
      </c>
      <c r="G17058" s="15">
        <f>IF($D17058=1,$B17058*100+$C17058,-1)</f>
        <v/>
      </c>
      <c r="H17058" s="15">
        <f>IF($D17058=1,$B17058,-1)</f>
        <v/>
      </c>
      <c r="I17058" s="15">
        <f>IF($D17058=1,$C17058,-1)</f>
        <v/>
      </c>
    </row>
    <row r="17059">
      <c r="A17059" s="33" t="n">
        <v>46002.66666666666</v>
      </c>
      <c r="B17059" s="15">
        <f>WEEKDAY($A17059,2)</f>
        <v/>
      </c>
      <c r="C17059" s="15">
        <f>HOUR($A17059)</f>
        <v/>
      </c>
      <c r="D17059" s="15">
        <f>IF(AND($A17059&gt;=Instellingen!$B$6,$A17059&lt;Instellingen!$B$7),1,0)</f>
        <v/>
      </c>
      <c r="E17059" s="15">
        <f>COUNTIF(tData[BezoekStart],"&lt;"&amp;($A17059+1/24))-COUNTIF(tData[BezoekEind],"&lt;="&amp;$A17059)</f>
        <v/>
      </c>
      <c r="F17059" s="15">
        <f>COUNTIF(tData[BezoekLangStart],"&lt;"&amp;($A17059+1/24))-COUNTIF(tData[BezoekLangEind],"&lt;="&amp;$A17059)</f>
        <v/>
      </c>
      <c r="G17059" s="15">
        <f>IF($D17059=1,$B17059*100+$C17059,-1)</f>
        <v/>
      </c>
      <c r="H17059" s="15">
        <f>IF($D17059=1,$B17059,-1)</f>
        <v/>
      </c>
      <c r="I17059" s="15">
        <f>IF($D17059=1,$C17059,-1)</f>
        <v/>
      </c>
    </row>
    <row r="17060">
      <c r="A17060" s="33" t="n">
        <v>46002.70833333334</v>
      </c>
      <c r="B17060" s="15">
        <f>WEEKDAY($A17060,2)</f>
        <v/>
      </c>
      <c r="C17060" s="15">
        <f>HOUR($A17060)</f>
        <v/>
      </c>
      <c r="D17060" s="15">
        <f>IF(AND($A17060&gt;=Instellingen!$B$6,$A17060&lt;Instellingen!$B$7),1,0)</f>
        <v/>
      </c>
      <c r="E17060" s="15">
        <f>COUNTIF(tData[BezoekStart],"&lt;"&amp;($A17060+1/24))-COUNTIF(tData[BezoekEind],"&lt;="&amp;$A17060)</f>
        <v/>
      </c>
      <c r="F17060" s="15">
        <f>COUNTIF(tData[BezoekLangStart],"&lt;"&amp;($A17060+1/24))-COUNTIF(tData[BezoekLangEind],"&lt;="&amp;$A17060)</f>
        <v/>
      </c>
      <c r="G17060" s="15">
        <f>IF($D17060=1,$B17060*100+$C17060,-1)</f>
        <v/>
      </c>
      <c r="H17060" s="15">
        <f>IF($D17060=1,$B17060,-1)</f>
        <v/>
      </c>
      <c r="I17060" s="15">
        <f>IF($D17060=1,$C17060,-1)</f>
        <v/>
      </c>
    </row>
    <row r="17061">
      <c r="A17061" s="33" t="n">
        <v>46002.75</v>
      </c>
      <c r="B17061" s="15">
        <f>WEEKDAY($A17061,2)</f>
        <v/>
      </c>
      <c r="C17061" s="15">
        <f>HOUR($A17061)</f>
        <v/>
      </c>
      <c r="D17061" s="15">
        <f>IF(AND($A17061&gt;=Instellingen!$B$6,$A17061&lt;Instellingen!$B$7),1,0)</f>
        <v/>
      </c>
      <c r="E17061" s="15">
        <f>COUNTIF(tData[BezoekStart],"&lt;"&amp;($A17061+1/24))-COUNTIF(tData[BezoekEind],"&lt;="&amp;$A17061)</f>
        <v/>
      </c>
      <c r="F17061" s="15">
        <f>COUNTIF(tData[BezoekLangStart],"&lt;"&amp;($A17061+1/24))-COUNTIF(tData[BezoekLangEind],"&lt;="&amp;$A17061)</f>
        <v/>
      </c>
      <c r="G17061" s="15">
        <f>IF($D17061=1,$B17061*100+$C17061,-1)</f>
        <v/>
      </c>
      <c r="H17061" s="15">
        <f>IF($D17061=1,$B17061,-1)</f>
        <v/>
      </c>
      <c r="I17061" s="15">
        <f>IF($D17061=1,$C17061,-1)</f>
        <v/>
      </c>
    </row>
    <row r="17062">
      <c r="A17062" s="33" t="n">
        <v>46002.79166666666</v>
      </c>
      <c r="B17062" s="15">
        <f>WEEKDAY($A17062,2)</f>
        <v/>
      </c>
      <c r="C17062" s="15">
        <f>HOUR($A17062)</f>
        <v/>
      </c>
      <c r="D17062" s="15">
        <f>IF(AND($A17062&gt;=Instellingen!$B$6,$A17062&lt;Instellingen!$B$7),1,0)</f>
        <v/>
      </c>
      <c r="E17062" s="15">
        <f>COUNTIF(tData[BezoekStart],"&lt;"&amp;($A17062+1/24))-COUNTIF(tData[BezoekEind],"&lt;="&amp;$A17062)</f>
        <v/>
      </c>
      <c r="F17062" s="15">
        <f>COUNTIF(tData[BezoekLangStart],"&lt;"&amp;($A17062+1/24))-COUNTIF(tData[BezoekLangEind],"&lt;="&amp;$A17062)</f>
        <v/>
      </c>
      <c r="G17062" s="15">
        <f>IF($D17062=1,$B17062*100+$C17062,-1)</f>
        <v/>
      </c>
      <c r="H17062" s="15">
        <f>IF($D17062=1,$B17062,-1)</f>
        <v/>
      </c>
      <c r="I17062" s="15">
        <f>IF($D17062=1,$C17062,-1)</f>
        <v/>
      </c>
    </row>
    <row r="17063">
      <c r="A17063" s="33" t="n">
        <v>46002.83333333334</v>
      </c>
      <c r="B17063" s="15">
        <f>WEEKDAY($A17063,2)</f>
        <v/>
      </c>
      <c r="C17063" s="15">
        <f>HOUR($A17063)</f>
        <v/>
      </c>
      <c r="D17063" s="15">
        <f>IF(AND($A17063&gt;=Instellingen!$B$6,$A17063&lt;Instellingen!$B$7),1,0)</f>
        <v/>
      </c>
      <c r="E17063" s="15">
        <f>COUNTIF(tData[BezoekStart],"&lt;"&amp;($A17063+1/24))-COUNTIF(tData[BezoekEind],"&lt;="&amp;$A17063)</f>
        <v/>
      </c>
      <c r="F17063" s="15">
        <f>COUNTIF(tData[BezoekLangStart],"&lt;"&amp;($A17063+1/24))-COUNTIF(tData[BezoekLangEind],"&lt;="&amp;$A17063)</f>
        <v/>
      </c>
      <c r="G17063" s="15">
        <f>IF($D17063=1,$B17063*100+$C17063,-1)</f>
        <v/>
      </c>
      <c r="H17063" s="15">
        <f>IF($D17063=1,$B17063,-1)</f>
        <v/>
      </c>
      <c r="I17063" s="15">
        <f>IF($D17063=1,$C17063,-1)</f>
        <v/>
      </c>
    </row>
    <row r="17064">
      <c r="A17064" s="33" t="n">
        <v>46002.875</v>
      </c>
      <c r="B17064" s="15">
        <f>WEEKDAY($A17064,2)</f>
        <v/>
      </c>
      <c r="C17064" s="15">
        <f>HOUR($A17064)</f>
        <v/>
      </c>
      <c r="D17064" s="15">
        <f>IF(AND($A17064&gt;=Instellingen!$B$6,$A17064&lt;Instellingen!$B$7),1,0)</f>
        <v/>
      </c>
      <c r="E17064" s="15">
        <f>COUNTIF(tData[BezoekStart],"&lt;"&amp;($A17064+1/24))-COUNTIF(tData[BezoekEind],"&lt;="&amp;$A17064)</f>
        <v/>
      </c>
      <c r="F17064" s="15">
        <f>COUNTIF(tData[BezoekLangStart],"&lt;"&amp;($A17064+1/24))-COUNTIF(tData[BezoekLangEind],"&lt;="&amp;$A17064)</f>
        <v/>
      </c>
      <c r="G17064" s="15">
        <f>IF($D17064=1,$B17064*100+$C17064,-1)</f>
        <v/>
      </c>
      <c r="H17064" s="15">
        <f>IF($D17064=1,$B17064,-1)</f>
        <v/>
      </c>
      <c r="I17064" s="15">
        <f>IF($D17064=1,$C17064,-1)</f>
        <v/>
      </c>
    </row>
    <row r="17065">
      <c r="A17065" s="33" t="n">
        <v>46002.91666666666</v>
      </c>
      <c r="B17065" s="15">
        <f>WEEKDAY($A17065,2)</f>
        <v/>
      </c>
      <c r="C17065" s="15">
        <f>HOUR($A17065)</f>
        <v/>
      </c>
      <c r="D17065" s="15">
        <f>IF(AND($A17065&gt;=Instellingen!$B$6,$A17065&lt;Instellingen!$B$7),1,0)</f>
        <v/>
      </c>
      <c r="E17065" s="15">
        <f>COUNTIF(tData[BezoekStart],"&lt;"&amp;($A17065+1/24))-COUNTIF(tData[BezoekEind],"&lt;="&amp;$A17065)</f>
        <v/>
      </c>
      <c r="F17065" s="15">
        <f>COUNTIF(tData[BezoekLangStart],"&lt;"&amp;($A17065+1/24))-COUNTIF(tData[BezoekLangEind],"&lt;="&amp;$A17065)</f>
        <v/>
      </c>
      <c r="G17065" s="15">
        <f>IF($D17065=1,$B17065*100+$C17065,-1)</f>
        <v/>
      </c>
      <c r="H17065" s="15">
        <f>IF($D17065=1,$B17065,-1)</f>
        <v/>
      </c>
      <c r="I17065" s="15">
        <f>IF($D17065=1,$C17065,-1)</f>
        <v/>
      </c>
    </row>
    <row r="17066">
      <c r="A17066" s="33" t="n">
        <v>46002.95833333334</v>
      </c>
      <c r="B17066" s="15">
        <f>WEEKDAY($A17066,2)</f>
        <v/>
      </c>
      <c r="C17066" s="15">
        <f>HOUR($A17066)</f>
        <v/>
      </c>
      <c r="D17066" s="15">
        <f>IF(AND($A17066&gt;=Instellingen!$B$6,$A17066&lt;Instellingen!$B$7),1,0)</f>
        <v/>
      </c>
      <c r="E17066" s="15">
        <f>COUNTIF(tData[BezoekStart],"&lt;"&amp;($A17066+1/24))-COUNTIF(tData[BezoekEind],"&lt;="&amp;$A17066)</f>
        <v/>
      </c>
      <c r="F17066" s="15">
        <f>COUNTIF(tData[BezoekLangStart],"&lt;"&amp;($A17066+1/24))-COUNTIF(tData[BezoekLangEind],"&lt;="&amp;$A17066)</f>
        <v/>
      </c>
      <c r="G17066" s="15">
        <f>IF($D17066=1,$B17066*100+$C17066,-1)</f>
        <v/>
      </c>
      <c r="H17066" s="15">
        <f>IF($D17066=1,$B17066,-1)</f>
        <v/>
      </c>
      <c r="I17066" s="15">
        <f>IF($D17066=1,$C17066,-1)</f>
        <v/>
      </c>
    </row>
    <row r="17067">
      <c r="A17067" s="33" t="n">
        <v>46003</v>
      </c>
      <c r="B17067" s="15">
        <f>WEEKDAY($A17067,2)</f>
        <v/>
      </c>
      <c r="C17067" s="15">
        <f>HOUR($A17067)</f>
        <v/>
      </c>
      <c r="D17067" s="15">
        <f>IF(AND($A17067&gt;=Instellingen!$B$6,$A17067&lt;Instellingen!$B$7),1,0)</f>
        <v/>
      </c>
      <c r="E17067" s="15">
        <f>COUNTIF(tData[BezoekStart],"&lt;"&amp;($A17067+1/24))-COUNTIF(tData[BezoekEind],"&lt;="&amp;$A17067)</f>
        <v/>
      </c>
      <c r="F17067" s="15">
        <f>COUNTIF(tData[BezoekLangStart],"&lt;"&amp;($A17067+1/24))-COUNTIF(tData[BezoekLangEind],"&lt;="&amp;$A17067)</f>
        <v/>
      </c>
      <c r="G17067" s="15">
        <f>IF($D17067=1,$B17067*100+$C17067,-1)</f>
        <v/>
      </c>
      <c r="H17067" s="15">
        <f>IF($D17067=1,$B17067,-1)</f>
        <v/>
      </c>
      <c r="I17067" s="15">
        <f>IF($D17067=1,$C17067,-1)</f>
        <v/>
      </c>
    </row>
    <row r="17068">
      <c r="A17068" s="33" t="n">
        <v>46003.04166666666</v>
      </c>
      <c r="B17068" s="15">
        <f>WEEKDAY($A17068,2)</f>
        <v/>
      </c>
      <c r="C17068" s="15">
        <f>HOUR($A17068)</f>
        <v/>
      </c>
      <c r="D17068" s="15">
        <f>IF(AND($A17068&gt;=Instellingen!$B$6,$A17068&lt;Instellingen!$B$7),1,0)</f>
        <v/>
      </c>
      <c r="E17068" s="15">
        <f>COUNTIF(tData[BezoekStart],"&lt;"&amp;($A17068+1/24))-COUNTIF(tData[BezoekEind],"&lt;="&amp;$A17068)</f>
        <v/>
      </c>
      <c r="F17068" s="15">
        <f>COUNTIF(tData[BezoekLangStart],"&lt;"&amp;($A17068+1/24))-COUNTIF(tData[BezoekLangEind],"&lt;="&amp;$A17068)</f>
        <v/>
      </c>
      <c r="G17068" s="15">
        <f>IF($D17068=1,$B17068*100+$C17068,-1)</f>
        <v/>
      </c>
      <c r="H17068" s="15">
        <f>IF($D17068=1,$B17068,-1)</f>
        <v/>
      </c>
      <c r="I17068" s="15">
        <f>IF($D17068=1,$C17068,-1)</f>
        <v/>
      </c>
    </row>
    <row r="17069">
      <c r="A17069" s="33" t="n">
        <v>46003.08333333334</v>
      </c>
      <c r="B17069" s="15">
        <f>WEEKDAY($A17069,2)</f>
        <v/>
      </c>
      <c r="C17069" s="15">
        <f>HOUR($A17069)</f>
        <v/>
      </c>
      <c r="D17069" s="15">
        <f>IF(AND($A17069&gt;=Instellingen!$B$6,$A17069&lt;Instellingen!$B$7),1,0)</f>
        <v/>
      </c>
      <c r="E17069" s="15">
        <f>COUNTIF(tData[BezoekStart],"&lt;"&amp;($A17069+1/24))-COUNTIF(tData[BezoekEind],"&lt;="&amp;$A17069)</f>
        <v/>
      </c>
      <c r="F17069" s="15">
        <f>COUNTIF(tData[BezoekLangStart],"&lt;"&amp;($A17069+1/24))-COUNTIF(tData[BezoekLangEind],"&lt;="&amp;$A17069)</f>
        <v/>
      </c>
      <c r="G17069" s="15">
        <f>IF($D17069=1,$B17069*100+$C17069,-1)</f>
        <v/>
      </c>
      <c r="H17069" s="15">
        <f>IF($D17069=1,$B17069,-1)</f>
        <v/>
      </c>
      <c r="I17069" s="15">
        <f>IF($D17069=1,$C17069,-1)</f>
        <v/>
      </c>
    </row>
    <row r="17070">
      <c r="A17070" s="33" t="n">
        <v>46003.125</v>
      </c>
      <c r="B17070" s="15">
        <f>WEEKDAY($A17070,2)</f>
        <v/>
      </c>
      <c r="C17070" s="15">
        <f>HOUR($A17070)</f>
        <v/>
      </c>
      <c r="D17070" s="15">
        <f>IF(AND($A17070&gt;=Instellingen!$B$6,$A17070&lt;Instellingen!$B$7),1,0)</f>
        <v/>
      </c>
      <c r="E17070" s="15">
        <f>COUNTIF(tData[BezoekStart],"&lt;"&amp;($A17070+1/24))-COUNTIF(tData[BezoekEind],"&lt;="&amp;$A17070)</f>
        <v/>
      </c>
      <c r="F17070" s="15">
        <f>COUNTIF(tData[BezoekLangStart],"&lt;"&amp;($A17070+1/24))-COUNTIF(tData[BezoekLangEind],"&lt;="&amp;$A17070)</f>
        <v/>
      </c>
      <c r="G17070" s="15">
        <f>IF($D17070=1,$B17070*100+$C17070,-1)</f>
        <v/>
      </c>
      <c r="H17070" s="15">
        <f>IF($D17070=1,$B17070,-1)</f>
        <v/>
      </c>
      <c r="I17070" s="15">
        <f>IF($D17070=1,$C17070,-1)</f>
        <v/>
      </c>
    </row>
    <row r="17071">
      <c r="A17071" s="33" t="n">
        <v>46003.16666666666</v>
      </c>
      <c r="B17071" s="15">
        <f>WEEKDAY($A17071,2)</f>
        <v/>
      </c>
      <c r="C17071" s="15">
        <f>HOUR($A17071)</f>
        <v/>
      </c>
      <c r="D17071" s="15">
        <f>IF(AND($A17071&gt;=Instellingen!$B$6,$A17071&lt;Instellingen!$B$7),1,0)</f>
        <v/>
      </c>
      <c r="E17071" s="15">
        <f>COUNTIF(tData[BezoekStart],"&lt;"&amp;($A17071+1/24))-COUNTIF(tData[BezoekEind],"&lt;="&amp;$A17071)</f>
        <v/>
      </c>
      <c r="F17071" s="15">
        <f>COUNTIF(tData[BezoekLangStart],"&lt;"&amp;($A17071+1/24))-COUNTIF(tData[BezoekLangEind],"&lt;="&amp;$A17071)</f>
        <v/>
      </c>
      <c r="G17071" s="15">
        <f>IF($D17071=1,$B17071*100+$C17071,-1)</f>
        <v/>
      </c>
      <c r="H17071" s="15">
        <f>IF($D17071=1,$B17071,-1)</f>
        <v/>
      </c>
      <c r="I17071" s="15">
        <f>IF($D17071=1,$C17071,-1)</f>
        <v/>
      </c>
    </row>
    <row r="17072">
      <c r="A17072" s="33" t="n">
        <v>46003.20833333334</v>
      </c>
      <c r="B17072" s="15">
        <f>WEEKDAY($A17072,2)</f>
        <v/>
      </c>
      <c r="C17072" s="15">
        <f>HOUR($A17072)</f>
        <v/>
      </c>
      <c r="D17072" s="15">
        <f>IF(AND($A17072&gt;=Instellingen!$B$6,$A17072&lt;Instellingen!$B$7),1,0)</f>
        <v/>
      </c>
      <c r="E17072" s="15">
        <f>COUNTIF(tData[BezoekStart],"&lt;"&amp;($A17072+1/24))-COUNTIF(tData[BezoekEind],"&lt;="&amp;$A17072)</f>
        <v/>
      </c>
      <c r="F17072" s="15">
        <f>COUNTIF(tData[BezoekLangStart],"&lt;"&amp;($A17072+1/24))-COUNTIF(tData[BezoekLangEind],"&lt;="&amp;$A17072)</f>
        <v/>
      </c>
      <c r="G17072" s="15">
        <f>IF($D17072=1,$B17072*100+$C17072,-1)</f>
        <v/>
      </c>
      <c r="H17072" s="15">
        <f>IF($D17072=1,$B17072,-1)</f>
        <v/>
      </c>
      <c r="I17072" s="15">
        <f>IF($D17072=1,$C17072,-1)</f>
        <v/>
      </c>
    </row>
    <row r="17073">
      <c r="A17073" s="33" t="n">
        <v>46003.25</v>
      </c>
      <c r="B17073" s="15">
        <f>WEEKDAY($A17073,2)</f>
        <v/>
      </c>
      <c r="C17073" s="15">
        <f>HOUR($A17073)</f>
        <v/>
      </c>
      <c r="D17073" s="15">
        <f>IF(AND($A17073&gt;=Instellingen!$B$6,$A17073&lt;Instellingen!$B$7),1,0)</f>
        <v/>
      </c>
      <c r="E17073" s="15">
        <f>COUNTIF(tData[BezoekStart],"&lt;"&amp;($A17073+1/24))-COUNTIF(tData[BezoekEind],"&lt;="&amp;$A17073)</f>
        <v/>
      </c>
      <c r="F17073" s="15">
        <f>COUNTIF(tData[BezoekLangStart],"&lt;"&amp;($A17073+1/24))-COUNTIF(tData[BezoekLangEind],"&lt;="&amp;$A17073)</f>
        <v/>
      </c>
      <c r="G17073" s="15">
        <f>IF($D17073=1,$B17073*100+$C17073,-1)</f>
        <v/>
      </c>
      <c r="H17073" s="15">
        <f>IF($D17073=1,$B17073,-1)</f>
        <v/>
      </c>
      <c r="I17073" s="15">
        <f>IF($D17073=1,$C17073,-1)</f>
        <v/>
      </c>
    </row>
    <row r="17074">
      <c r="A17074" s="33" t="n">
        <v>46003.29166666666</v>
      </c>
      <c r="B17074" s="15">
        <f>WEEKDAY($A17074,2)</f>
        <v/>
      </c>
      <c r="C17074" s="15">
        <f>HOUR($A17074)</f>
        <v/>
      </c>
      <c r="D17074" s="15">
        <f>IF(AND($A17074&gt;=Instellingen!$B$6,$A17074&lt;Instellingen!$B$7),1,0)</f>
        <v/>
      </c>
      <c r="E17074" s="15">
        <f>COUNTIF(tData[BezoekStart],"&lt;"&amp;($A17074+1/24))-COUNTIF(tData[BezoekEind],"&lt;="&amp;$A17074)</f>
        <v/>
      </c>
      <c r="F17074" s="15">
        <f>COUNTIF(tData[BezoekLangStart],"&lt;"&amp;($A17074+1/24))-COUNTIF(tData[BezoekLangEind],"&lt;="&amp;$A17074)</f>
        <v/>
      </c>
      <c r="G17074" s="15">
        <f>IF($D17074=1,$B17074*100+$C17074,-1)</f>
        <v/>
      </c>
      <c r="H17074" s="15">
        <f>IF($D17074=1,$B17074,-1)</f>
        <v/>
      </c>
      <c r="I17074" s="15">
        <f>IF($D17074=1,$C17074,-1)</f>
        <v/>
      </c>
    </row>
    <row r="17075">
      <c r="A17075" s="33" t="n">
        <v>46003.33333333334</v>
      </c>
      <c r="B17075" s="15">
        <f>WEEKDAY($A17075,2)</f>
        <v/>
      </c>
      <c r="C17075" s="15">
        <f>HOUR($A17075)</f>
        <v/>
      </c>
      <c r="D17075" s="15">
        <f>IF(AND($A17075&gt;=Instellingen!$B$6,$A17075&lt;Instellingen!$B$7),1,0)</f>
        <v/>
      </c>
      <c r="E17075" s="15">
        <f>COUNTIF(tData[BezoekStart],"&lt;"&amp;($A17075+1/24))-COUNTIF(tData[BezoekEind],"&lt;="&amp;$A17075)</f>
        <v/>
      </c>
      <c r="F17075" s="15">
        <f>COUNTIF(tData[BezoekLangStart],"&lt;"&amp;($A17075+1/24))-COUNTIF(tData[BezoekLangEind],"&lt;="&amp;$A17075)</f>
        <v/>
      </c>
      <c r="G17075" s="15">
        <f>IF($D17075=1,$B17075*100+$C17075,-1)</f>
        <v/>
      </c>
      <c r="H17075" s="15">
        <f>IF($D17075=1,$B17075,-1)</f>
        <v/>
      </c>
      <c r="I17075" s="15">
        <f>IF($D17075=1,$C17075,-1)</f>
        <v/>
      </c>
    </row>
    <row r="17076">
      <c r="A17076" s="33" t="n">
        <v>46003.375</v>
      </c>
      <c r="B17076" s="15">
        <f>WEEKDAY($A17076,2)</f>
        <v/>
      </c>
      <c r="C17076" s="15">
        <f>HOUR($A17076)</f>
        <v/>
      </c>
      <c r="D17076" s="15">
        <f>IF(AND($A17076&gt;=Instellingen!$B$6,$A17076&lt;Instellingen!$B$7),1,0)</f>
        <v/>
      </c>
      <c r="E17076" s="15">
        <f>COUNTIF(tData[BezoekStart],"&lt;"&amp;($A17076+1/24))-COUNTIF(tData[BezoekEind],"&lt;="&amp;$A17076)</f>
        <v/>
      </c>
      <c r="F17076" s="15">
        <f>COUNTIF(tData[BezoekLangStart],"&lt;"&amp;($A17076+1/24))-COUNTIF(tData[BezoekLangEind],"&lt;="&amp;$A17076)</f>
        <v/>
      </c>
      <c r="G17076" s="15">
        <f>IF($D17076=1,$B17076*100+$C17076,-1)</f>
        <v/>
      </c>
      <c r="H17076" s="15">
        <f>IF($D17076=1,$B17076,-1)</f>
        <v/>
      </c>
      <c r="I17076" s="15">
        <f>IF($D17076=1,$C17076,-1)</f>
        <v/>
      </c>
    </row>
    <row r="17077">
      <c r="A17077" s="33" t="n">
        <v>46003.41666666666</v>
      </c>
      <c r="B17077" s="15">
        <f>WEEKDAY($A17077,2)</f>
        <v/>
      </c>
      <c r="C17077" s="15">
        <f>HOUR($A17077)</f>
        <v/>
      </c>
      <c r="D17077" s="15">
        <f>IF(AND($A17077&gt;=Instellingen!$B$6,$A17077&lt;Instellingen!$B$7),1,0)</f>
        <v/>
      </c>
      <c r="E17077" s="15">
        <f>COUNTIF(tData[BezoekStart],"&lt;"&amp;($A17077+1/24))-COUNTIF(tData[BezoekEind],"&lt;="&amp;$A17077)</f>
        <v/>
      </c>
      <c r="F17077" s="15">
        <f>COUNTIF(tData[BezoekLangStart],"&lt;"&amp;($A17077+1/24))-COUNTIF(tData[BezoekLangEind],"&lt;="&amp;$A17077)</f>
        <v/>
      </c>
      <c r="G17077" s="15">
        <f>IF($D17077=1,$B17077*100+$C17077,-1)</f>
        <v/>
      </c>
      <c r="H17077" s="15">
        <f>IF($D17077=1,$B17077,-1)</f>
        <v/>
      </c>
      <c r="I17077" s="15">
        <f>IF($D17077=1,$C17077,-1)</f>
        <v/>
      </c>
    </row>
    <row r="17078">
      <c r="A17078" s="33" t="n">
        <v>46003.45833333334</v>
      </c>
      <c r="B17078" s="15">
        <f>WEEKDAY($A17078,2)</f>
        <v/>
      </c>
      <c r="C17078" s="15">
        <f>HOUR($A17078)</f>
        <v/>
      </c>
      <c r="D17078" s="15">
        <f>IF(AND($A17078&gt;=Instellingen!$B$6,$A17078&lt;Instellingen!$B$7),1,0)</f>
        <v/>
      </c>
      <c r="E17078" s="15">
        <f>COUNTIF(tData[BezoekStart],"&lt;"&amp;($A17078+1/24))-COUNTIF(tData[BezoekEind],"&lt;="&amp;$A17078)</f>
        <v/>
      </c>
      <c r="F17078" s="15">
        <f>COUNTIF(tData[BezoekLangStart],"&lt;"&amp;($A17078+1/24))-COUNTIF(tData[BezoekLangEind],"&lt;="&amp;$A17078)</f>
        <v/>
      </c>
      <c r="G17078" s="15">
        <f>IF($D17078=1,$B17078*100+$C17078,-1)</f>
        <v/>
      </c>
      <c r="H17078" s="15">
        <f>IF($D17078=1,$B17078,-1)</f>
        <v/>
      </c>
      <c r="I17078" s="15">
        <f>IF($D17078=1,$C17078,-1)</f>
        <v/>
      </c>
    </row>
    <row r="17079">
      <c r="A17079" s="33" t="n">
        <v>46003.5</v>
      </c>
      <c r="B17079" s="15">
        <f>WEEKDAY($A17079,2)</f>
        <v/>
      </c>
      <c r="C17079" s="15">
        <f>HOUR($A17079)</f>
        <v/>
      </c>
      <c r="D17079" s="15">
        <f>IF(AND($A17079&gt;=Instellingen!$B$6,$A17079&lt;Instellingen!$B$7),1,0)</f>
        <v/>
      </c>
      <c r="E17079" s="15">
        <f>COUNTIF(tData[BezoekStart],"&lt;"&amp;($A17079+1/24))-COUNTIF(tData[BezoekEind],"&lt;="&amp;$A17079)</f>
        <v/>
      </c>
      <c r="F17079" s="15">
        <f>COUNTIF(tData[BezoekLangStart],"&lt;"&amp;($A17079+1/24))-COUNTIF(tData[BezoekLangEind],"&lt;="&amp;$A17079)</f>
        <v/>
      </c>
      <c r="G17079" s="15">
        <f>IF($D17079=1,$B17079*100+$C17079,-1)</f>
        <v/>
      </c>
      <c r="H17079" s="15">
        <f>IF($D17079=1,$B17079,-1)</f>
        <v/>
      </c>
      <c r="I17079" s="15">
        <f>IF($D17079=1,$C17079,-1)</f>
        <v/>
      </c>
    </row>
    <row r="17080">
      <c r="A17080" s="33" t="n">
        <v>46003.54166666666</v>
      </c>
      <c r="B17080" s="15">
        <f>WEEKDAY($A17080,2)</f>
        <v/>
      </c>
      <c r="C17080" s="15">
        <f>HOUR($A17080)</f>
        <v/>
      </c>
      <c r="D17080" s="15">
        <f>IF(AND($A17080&gt;=Instellingen!$B$6,$A17080&lt;Instellingen!$B$7),1,0)</f>
        <v/>
      </c>
      <c r="E17080" s="15">
        <f>COUNTIF(tData[BezoekStart],"&lt;"&amp;($A17080+1/24))-COUNTIF(tData[BezoekEind],"&lt;="&amp;$A17080)</f>
        <v/>
      </c>
      <c r="F17080" s="15">
        <f>COUNTIF(tData[BezoekLangStart],"&lt;"&amp;($A17080+1/24))-COUNTIF(tData[BezoekLangEind],"&lt;="&amp;$A17080)</f>
        <v/>
      </c>
      <c r="G17080" s="15">
        <f>IF($D17080=1,$B17080*100+$C17080,-1)</f>
        <v/>
      </c>
      <c r="H17080" s="15">
        <f>IF($D17080=1,$B17080,-1)</f>
        <v/>
      </c>
      <c r="I17080" s="15">
        <f>IF($D17080=1,$C17080,-1)</f>
        <v/>
      </c>
    </row>
    <row r="17081">
      <c r="A17081" s="33" t="n">
        <v>46003.58333333334</v>
      </c>
      <c r="B17081" s="15">
        <f>WEEKDAY($A17081,2)</f>
        <v/>
      </c>
      <c r="C17081" s="15">
        <f>HOUR($A17081)</f>
        <v/>
      </c>
      <c r="D17081" s="15">
        <f>IF(AND($A17081&gt;=Instellingen!$B$6,$A17081&lt;Instellingen!$B$7),1,0)</f>
        <v/>
      </c>
      <c r="E17081" s="15">
        <f>COUNTIF(tData[BezoekStart],"&lt;"&amp;($A17081+1/24))-COUNTIF(tData[BezoekEind],"&lt;="&amp;$A17081)</f>
        <v/>
      </c>
      <c r="F17081" s="15">
        <f>COUNTIF(tData[BezoekLangStart],"&lt;"&amp;($A17081+1/24))-COUNTIF(tData[BezoekLangEind],"&lt;="&amp;$A17081)</f>
        <v/>
      </c>
      <c r="G17081" s="15">
        <f>IF($D17081=1,$B17081*100+$C17081,-1)</f>
        <v/>
      </c>
      <c r="H17081" s="15">
        <f>IF($D17081=1,$B17081,-1)</f>
        <v/>
      </c>
      <c r="I17081" s="15">
        <f>IF($D17081=1,$C17081,-1)</f>
        <v/>
      </c>
    </row>
    <row r="17082">
      <c r="A17082" s="33" t="n">
        <v>46003.625</v>
      </c>
      <c r="B17082" s="15">
        <f>WEEKDAY($A17082,2)</f>
        <v/>
      </c>
      <c r="C17082" s="15">
        <f>HOUR($A17082)</f>
        <v/>
      </c>
      <c r="D17082" s="15">
        <f>IF(AND($A17082&gt;=Instellingen!$B$6,$A17082&lt;Instellingen!$B$7),1,0)</f>
        <v/>
      </c>
      <c r="E17082" s="15">
        <f>COUNTIF(tData[BezoekStart],"&lt;"&amp;($A17082+1/24))-COUNTIF(tData[BezoekEind],"&lt;="&amp;$A17082)</f>
        <v/>
      </c>
      <c r="F17082" s="15">
        <f>COUNTIF(tData[BezoekLangStart],"&lt;"&amp;($A17082+1/24))-COUNTIF(tData[BezoekLangEind],"&lt;="&amp;$A17082)</f>
        <v/>
      </c>
      <c r="G17082" s="15">
        <f>IF($D17082=1,$B17082*100+$C17082,-1)</f>
        <v/>
      </c>
      <c r="H17082" s="15">
        <f>IF($D17082=1,$B17082,-1)</f>
        <v/>
      </c>
      <c r="I17082" s="15">
        <f>IF($D17082=1,$C17082,-1)</f>
        <v/>
      </c>
    </row>
    <row r="17083">
      <c r="A17083" s="33" t="n">
        <v>46003.66666666666</v>
      </c>
      <c r="B17083" s="15">
        <f>WEEKDAY($A17083,2)</f>
        <v/>
      </c>
      <c r="C17083" s="15">
        <f>HOUR($A17083)</f>
        <v/>
      </c>
      <c r="D17083" s="15">
        <f>IF(AND($A17083&gt;=Instellingen!$B$6,$A17083&lt;Instellingen!$B$7),1,0)</f>
        <v/>
      </c>
      <c r="E17083" s="15">
        <f>COUNTIF(tData[BezoekStart],"&lt;"&amp;($A17083+1/24))-COUNTIF(tData[BezoekEind],"&lt;="&amp;$A17083)</f>
        <v/>
      </c>
      <c r="F17083" s="15">
        <f>COUNTIF(tData[BezoekLangStart],"&lt;"&amp;($A17083+1/24))-COUNTIF(tData[BezoekLangEind],"&lt;="&amp;$A17083)</f>
        <v/>
      </c>
      <c r="G17083" s="15">
        <f>IF($D17083=1,$B17083*100+$C17083,-1)</f>
        <v/>
      </c>
      <c r="H17083" s="15">
        <f>IF($D17083=1,$B17083,-1)</f>
        <v/>
      </c>
      <c r="I17083" s="15">
        <f>IF($D17083=1,$C17083,-1)</f>
        <v/>
      </c>
    </row>
    <row r="17084">
      <c r="A17084" s="33" t="n">
        <v>46003.70833333334</v>
      </c>
      <c r="B17084" s="15">
        <f>WEEKDAY($A17084,2)</f>
        <v/>
      </c>
      <c r="C17084" s="15">
        <f>HOUR($A17084)</f>
        <v/>
      </c>
      <c r="D17084" s="15">
        <f>IF(AND($A17084&gt;=Instellingen!$B$6,$A17084&lt;Instellingen!$B$7),1,0)</f>
        <v/>
      </c>
      <c r="E17084" s="15">
        <f>COUNTIF(tData[BezoekStart],"&lt;"&amp;($A17084+1/24))-COUNTIF(tData[BezoekEind],"&lt;="&amp;$A17084)</f>
        <v/>
      </c>
      <c r="F17084" s="15">
        <f>COUNTIF(tData[BezoekLangStart],"&lt;"&amp;($A17084+1/24))-COUNTIF(tData[BezoekLangEind],"&lt;="&amp;$A17084)</f>
        <v/>
      </c>
      <c r="G17084" s="15">
        <f>IF($D17084=1,$B17084*100+$C17084,-1)</f>
        <v/>
      </c>
      <c r="H17084" s="15">
        <f>IF($D17084=1,$B17084,-1)</f>
        <v/>
      </c>
      <c r="I17084" s="15">
        <f>IF($D17084=1,$C17084,-1)</f>
        <v/>
      </c>
    </row>
    <row r="17085">
      <c r="A17085" s="33" t="n">
        <v>46003.75</v>
      </c>
      <c r="B17085" s="15">
        <f>WEEKDAY($A17085,2)</f>
        <v/>
      </c>
      <c r="C17085" s="15">
        <f>HOUR($A17085)</f>
        <v/>
      </c>
      <c r="D17085" s="15">
        <f>IF(AND($A17085&gt;=Instellingen!$B$6,$A17085&lt;Instellingen!$B$7),1,0)</f>
        <v/>
      </c>
      <c r="E17085" s="15">
        <f>COUNTIF(tData[BezoekStart],"&lt;"&amp;($A17085+1/24))-COUNTIF(tData[BezoekEind],"&lt;="&amp;$A17085)</f>
        <v/>
      </c>
      <c r="F17085" s="15">
        <f>COUNTIF(tData[BezoekLangStart],"&lt;"&amp;($A17085+1/24))-COUNTIF(tData[BezoekLangEind],"&lt;="&amp;$A17085)</f>
        <v/>
      </c>
      <c r="G17085" s="15">
        <f>IF($D17085=1,$B17085*100+$C17085,-1)</f>
        <v/>
      </c>
      <c r="H17085" s="15">
        <f>IF($D17085=1,$B17085,-1)</f>
        <v/>
      </c>
      <c r="I17085" s="15">
        <f>IF($D17085=1,$C17085,-1)</f>
        <v/>
      </c>
    </row>
    <row r="17086">
      <c r="A17086" s="33" t="n">
        <v>46003.79166666666</v>
      </c>
      <c r="B17086" s="15">
        <f>WEEKDAY($A17086,2)</f>
        <v/>
      </c>
      <c r="C17086" s="15">
        <f>HOUR($A17086)</f>
        <v/>
      </c>
      <c r="D17086" s="15">
        <f>IF(AND($A17086&gt;=Instellingen!$B$6,$A17086&lt;Instellingen!$B$7),1,0)</f>
        <v/>
      </c>
      <c r="E17086" s="15">
        <f>COUNTIF(tData[BezoekStart],"&lt;"&amp;($A17086+1/24))-COUNTIF(tData[BezoekEind],"&lt;="&amp;$A17086)</f>
        <v/>
      </c>
      <c r="F17086" s="15">
        <f>COUNTIF(tData[BezoekLangStart],"&lt;"&amp;($A17086+1/24))-COUNTIF(tData[BezoekLangEind],"&lt;="&amp;$A17086)</f>
        <v/>
      </c>
      <c r="G17086" s="15">
        <f>IF($D17086=1,$B17086*100+$C17086,-1)</f>
        <v/>
      </c>
      <c r="H17086" s="15">
        <f>IF($D17086=1,$B17086,-1)</f>
        <v/>
      </c>
      <c r="I17086" s="15">
        <f>IF($D17086=1,$C17086,-1)</f>
        <v/>
      </c>
    </row>
    <row r="17087">
      <c r="A17087" s="33" t="n">
        <v>46003.83333333334</v>
      </c>
      <c r="B17087" s="15">
        <f>WEEKDAY($A17087,2)</f>
        <v/>
      </c>
      <c r="C17087" s="15">
        <f>HOUR($A17087)</f>
        <v/>
      </c>
      <c r="D17087" s="15">
        <f>IF(AND($A17087&gt;=Instellingen!$B$6,$A17087&lt;Instellingen!$B$7),1,0)</f>
        <v/>
      </c>
      <c r="E17087" s="15">
        <f>COUNTIF(tData[BezoekStart],"&lt;"&amp;($A17087+1/24))-COUNTIF(tData[BezoekEind],"&lt;="&amp;$A17087)</f>
        <v/>
      </c>
      <c r="F17087" s="15">
        <f>COUNTIF(tData[BezoekLangStart],"&lt;"&amp;($A17087+1/24))-COUNTIF(tData[BezoekLangEind],"&lt;="&amp;$A17087)</f>
        <v/>
      </c>
      <c r="G17087" s="15">
        <f>IF($D17087=1,$B17087*100+$C17087,-1)</f>
        <v/>
      </c>
      <c r="H17087" s="15">
        <f>IF($D17087=1,$B17087,-1)</f>
        <v/>
      </c>
      <c r="I17087" s="15">
        <f>IF($D17087=1,$C17087,-1)</f>
        <v/>
      </c>
    </row>
    <row r="17088">
      <c r="A17088" s="33" t="n">
        <v>46003.875</v>
      </c>
      <c r="B17088" s="15">
        <f>WEEKDAY($A17088,2)</f>
        <v/>
      </c>
      <c r="C17088" s="15">
        <f>HOUR($A17088)</f>
        <v/>
      </c>
      <c r="D17088" s="15">
        <f>IF(AND($A17088&gt;=Instellingen!$B$6,$A17088&lt;Instellingen!$B$7),1,0)</f>
        <v/>
      </c>
      <c r="E17088" s="15">
        <f>COUNTIF(tData[BezoekStart],"&lt;"&amp;($A17088+1/24))-COUNTIF(tData[BezoekEind],"&lt;="&amp;$A17088)</f>
        <v/>
      </c>
      <c r="F17088" s="15">
        <f>COUNTIF(tData[BezoekLangStart],"&lt;"&amp;($A17088+1/24))-COUNTIF(tData[BezoekLangEind],"&lt;="&amp;$A17088)</f>
        <v/>
      </c>
      <c r="G17088" s="15">
        <f>IF($D17088=1,$B17088*100+$C17088,-1)</f>
        <v/>
      </c>
      <c r="H17088" s="15">
        <f>IF($D17088=1,$B17088,-1)</f>
        <v/>
      </c>
      <c r="I17088" s="15">
        <f>IF($D17088=1,$C17088,-1)</f>
        <v/>
      </c>
    </row>
    <row r="17089">
      <c r="A17089" s="33" t="n">
        <v>46003.91666666666</v>
      </c>
      <c r="B17089" s="15">
        <f>WEEKDAY($A17089,2)</f>
        <v/>
      </c>
      <c r="C17089" s="15">
        <f>HOUR($A17089)</f>
        <v/>
      </c>
      <c r="D17089" s="15">
        <f>IF(AND($A17089&gt;=Instellingen!$B$6,$A17089&lt;Instellingen!$B$7),1,0)</f>
        <v/>
      </c>
      <c r="E17089" s="15">
        <f>COUNTIF(tData[BezoekStart],"&lt;"&amp;($A17089+1/24))-COUNTIF(tData[BezoekEind],"&lt;="&amp;$A17089)</f>
        <v/>
      </c>
      <c r="F17089" s="15">
        <f>COUNTIF(tData[BezoekLangStart],"&lt;"&amp;($A17089+1/24))-COUNTIF(tData[BezoekLangEind],"&lt;="&amp;$A17089)</f>
        <v/>
      </c>
      <c r="G17089" s="15">
        <f>IF($D17089=1,$B17089*100+$C17089,-1)</f>
        <v/>
      </c>
      <c r="H17089" s="15">
        <f>IF($D17089=1,$B17089,-1)</f>
        <v/>
      </c>
      <c r="I17089" s="15">
        <f>IF($D17089=1,$C17089,-1)</f>
        <v/>
      </c>
    </row>
    <row r="17090">
      <c r="A17090" s="33" t="n">
        <v>46003.95833333334</v>
      </c>
      <c r="B17090" s="15">
        <f>WEEKDAY($A17090,2)</f>
        <v/>
      </c>
      <c r="C17090" s="15">
        <f>HOUR($A17090)</f>
        <v/>
      </c>
      <c r="D17090" s="15">
        <f>IF(AND($A17090&gt;=Instellingen!$B$6,$A17090&lt;Instellingen!$B$7),1,0)</f>
        <v/>
      </c>
      <c r="E17090" s="15">
        <f>COUNTIF(tData[BezoekStart],"&lt;"&amp;($A17090+1/24))-COUNTIF(tData[BezoekEind],"&lt;="&amp;$A17090)</f>
        <v/>
      </c>
      <c r="F17090" s="15">
        <f>COUNTIF(tData[BezoekLangStart],"&lt;"&amp;($A17090+1/24))-COUNTIF(tData[BezoekLangEind],"&lt;="&amp;$A17090)</f>
        <v/>
      </c>
      <c r="G17090" s="15">
        <f>IF($D17090=1,$B17090*100+$C17090,-1)</f>
        <v/>
      </c>
      <c r="H17090" s="15">
        <f>IF($D17090=1,$B17090,-1)</f>
        <v/>
      </c>
      <c r="I17090" s="15">
        <f>IF($D17090=1,$C17090,-1)</f>
        <v/>
      </c>
    </row>
    <row r="17091">
      <c r="A17091" s="33" t="n">
        <v>46004</v>
      </c>
      <c r="B17091" s="15">
        <f>WEEKDAY($A17091,2)</f>
        <v/>
      </c>
      <c r="C17091" s="15">
        <f>HOUR($A17091)</f>
        <v/>
      </c>
      <c r="D17091" s="15">
        <f>IF(AND($A17091&gt;=Instellingen!$B$6,$A17091&lt;Instellingen!$B$7),1,0)</f>
        <v/>
      </c>
      <c r="E17091" s="15">
        <f>COUNTIF(tData[BezoekStart],"&lt;"&amp;($A17091+1/24))-COUNTIF(tData[BezoekEind],"&lt;="&amp;$A17091)</f>
        <v/>
      </c>
      <c r="F17091" s="15">
        <f>COUNTIF(tData[BezoekLangStart],"&lt;"&amp;($A17091+1/24))-COUNTIF(tData[BezoekLangEind],"&lt;="&amp;$A17091)</f>
        <v/>
      </c>
      <c r="G17091" s="15">
        <f>IF($D17091=1,$B17091*100+$C17091,-1)</f>
        <v/>
      </c>
      <c r="H17091" s="15">
        <f>IF($D17091=1,$B17091,-1)</f>
        <v/>
      </c>
      <c r="I17091" s="15">
        <f>IF($D17091=1,$C17091,-1)</f>
        <v/>
      </c>
    </row>
    <row r="17092">
      <c r="A17092" s="33" t="n">
        <v>46004.04166666666</v>
      </c>
      <c r="B17092" s="15">
        <f>WEEKDAY($A17092,2)</f>
        <v/>
      </c>
      <c r="C17092" s="15">
        <f>HOUR($A17092)</f>
        <v/>
      </c>
      <c r="D17092" s="15">
        <f>IF(AND($A17092&gt;=Instellingen!$B$6,$A17092&lt;Instellingen!$B$7),1,0)</f>
        <v/>
      </c>
      <c r="E17092" s="15">
        <f>COUNTIF(tData[BezoekStart],"&lt;"&amp;($A17092+1/24))-COUNTIF(tData[BezoekEind],"&lt;="&amp;$A17092)</f>
        <v/>
      </c>
      <c r="F17092" s="15">
        <f>COUNTIF(tData[BezoekLangStart],"&lt;"&amp;($A17092+1/24))-COUNTIF(tData[BezoekLangEind],"&lt;="&amp;$A17092)</f>
        <v/>
      </c>
      <c r="G17092" s="15">
        <f>IF($D17092=1,$B17092*100+$C17092,-1)</f>
        <v/>
      </c>
      <c r="H17092" s="15">
        <f>IF($D17092=1,$B17092,-1)</f>
        <v/>
      </c>
      <c r="I17092" s="15">
        <f>IF($D17092=1,$C17092,-1)</f>
        <v/>
      </c>
    </row>
    <row r="17093">
      <c r="A17093" s="33" t="n">
        <v>46004.08333333334</v>
      </c>
      <c r="B17093" s="15">
        <f>WEEKDAY($A17093,2)</f>
        <v/>
      </c>
      <c r="C17093" s="15">
        <f>HOUR($A17093)</f>
        <v/>
      </c>
      <c r="D17093" s="15">
        <f>IF(AND($A17093&gt;=Instellingen!$B$6,$A17093&lt;Instellingen!$B$7),1,0)</f>
        <v/>
      </c>
      <c r="E17093" s="15">
        <f>COUNTIF(tData[BezoekStart],"&lt;"&amp;($A17093+1/24))-COUNTIF(tData[BezoekEind],"&lt;="&amp;$A17093)</f>
        <v/>
      </c>
      <c r="F17093" s="15">
        <f>COUNTIF(tData[BezoekLangStart],"&lt;"&amp;($A17093+1/24))-COUNTIF(tData[BezoekLangEind],"&lt;="&amp;$A17093)</f>
        <v/>
      </c>
      <c r="G17093" s="15">
        <f>IF($D17093=1,$B17093*100+$C17093,-1)</f>
        <v/>
      </c>
      <c r="H17093" s="15">
        <f>IF($D17093=1,$B17093,-1)</f>
        <v/>
      </c>
      <c r="I17093" s="15">
        <f>IF($D17093=1,$C17093,-1)</f>
        <v/>
      </c>
    </row>
    <row r="17094">
      <c r="A17094" s="33" t="n">
        <v>46004.125</v>
      </c>
      <c r="B17094" s="15">
        <f>WEEKDAY($A17094,2)</f>
        <v/>
      </c>
      <c r="C17094" s="15">
        <f>HOUR($A17094)</f>
        <v/>
      </c>
      <c r="D17094" s="15">
        <f>IF(AND($A17094&gt;=Instellingen!$B$6,$A17094&lt;Instellingen!$B$7),1,0)</f>
        <v/>
      </c>
      <c r="E17094" s="15">
        <f>COUNTIF(tData[BezoekStart],"&lt;"&amp;($A17094+1/24))-COUNTIF(tData[BezoekEind],"&lt;="&amp;$A17094)</f>
        <v/>
      </c>
      <c r="F17094" s="15">
        <f>COUNTIF(tData[BezoekLangStart],"&lt;"&amp;($A17094+1/24))-COUNTIF(tData[BezoekLangEind],"&lt;="&amp;$A17094)</f>
        <v/>
      </c>
      <c r="G17094" s="15">
        <f>IF($D17094=1,$B17094*100+$C17094,-1)</f>
        <v/>
      </c>
      <c r="H17094" s="15">
        <f>IF($D17094=1,$B17094,-1)</f>
        <v/>
      </c>
      <c r="I17094" s="15">
        <f>IF($D17094=1,$C17094,-1)</f>
        <v/>
      </c>
    </row>
    <row r="17095">
      <c r="A17095" s="33" t="n">
        <v>46004.16666666666</v>
      </c>
      <c r="B17095" s="15">
        <f>WEEKDAY($A17095,2)</f>
        <v/>
      </c>
      <c r="C17095" s="15">
        <f>HOUR($A17095)</f>
        <v/>
      </c>
      <c r="D17095" s="15">
        <f>IF(AND($A17095&gt;=Instellingen!$B$6,$A17095&lt;Instellingen!$B$7),1,0)</f>
        <v/>
      </c>
      <c r="E17095" s="15">
        <f>COUNTIF(tData[BezoekStart],"&lt;"&amp;($A17095+1/24))-COUNTIF(tData[BezoekEind],"&lt;="&amp;$A17095)</f>
        <v/>
      </c>
      <c r="F17095" s="15">
        <f>COUNTIF(tData[BezoekLangStart],"&lt;"&amp;($A17095+1/24))-COUNTIF(tData[BezoekLangEind],"&lt;="&amp;$A17095)</f>
        <v/>
      </c>
      <c r="G17095" s="15">
        <f>IF($D17095=1,$B17095*100+$C17095,-1)</f>
        <v/>
      </c>
      <c r="H17095" s="15">
        <f>IF($D17095=1,$B17095,-1)</f>
        <v/>
      </c>
      <c r="I17095" s="15">
        <f>IF($D17095=1,$C17095,-1)</f>
        <v/>
      </c>
    </row>
    <row r="17096">
      <c r="A17096" s="33" t="n">
        <v>46004.20833333334</v>
      </c>
      <c r="B17096" s="15">
        <f>WEEKDAY($A17096,2)</f>
        <v/>
      </c>
      <c r="C17096" s="15">
        <f>HOUR($A17096)</f>
        <v/>
      </c>
      <c r="D17096" s="15">
        <f>IF(AND($A17096&gt;=Instellingen!$B$6,$A17096&lt;Instellingen!$B$7),1,0)</f>
        <v/>
      </c>
      <c r="E17096" s="15">
        <f>COUNTIF(tData[BezoekStart],"&lt;"&amp;($A17096+1/24))-COUNTIF(tData[BezoekEind],"&lt;="&amp;$A17096)</f>
        <v/>
      </c>
      <c r="F17096" s="15">
        <f>COUNTIF(tData[BezoekLangStart],"&lt;"&amp;($A17096+1/24))-COUNTIF(tData[BezoekLangEind],"&lt;="&amp;$A17096)</f>
        <v/>
      </c>
      <c r="G17096" s="15">
        <f>IF($D17096=1,$B17096*100+$C17096,-1)</f>
        <v/>
      </c>
      <c r="H17096" s="15">
        <f>IF($D17096=1,$B17096,-1)</f>
        <v/>
      </c>
      <c r="I17096" s="15">
        <f>IF($D17096=1,$C17096,-1)</f>
        <v/>
      </c>
    </row>
    <row r="17097">
      <c r="A17097" s="33" t="n">
        <v>46004.25</v>
      </c>
      <c r="B17097" s="15">
        <f>WEEKDAY($A17097,2)</f>
        <v/>
      </c>
      <c r="C17097" s="15">
        <f>HOUR($A17097)</f>
        <v/>
      </c>
      <c r="D17097" s="15">
        <f>IF(AND($A17097&gt;=Instellingen!$B$6,$A17097&lt;Instellingen!$B$7),1,0)</f>
        <v/>
      </c>
      <c r="E17097" s="15">
        <f>COUNTIF(tData[BezoekStart],"&lt;"&amp;($A17097+1/24))-COUNTIF(tData[BezoekEind],"&lt;="&amp;$A17097)</f>
        <v/>
      </c>
      <c r="F17097" s="15">
        <f>COUNTIF(tData[BezoekLangStart],"&lt;"&amp;($A17097+1/24))-COUNTIF(tData[BezoekLangEind],"&lt;="&amp;$A17097)</f>
        <v/>
      </c>
      <c r="G17097" s="15">
        <f>IF($D17097=1,$B17097*100+$C17097,-1)</f>
        <v/>
      </c>
      <c r="H17097" s="15">
        <f>IF($D17097=1,$B17097,-1)</f>
        <v/>
      </c>
      <c r="I17097" s="15">
        <f>IF($D17097=1,$C17097,-1)</f>
        <v/>
      </c>
    </row>
    <row r="17098">
      <c r="A17098" s="33" t="n">
        <v>46004.29166666666</v>
      </c>
      <c r="B17098" s="15">
        <f>WEEKDAY($A17098,2)</f>
        <v/>
      </c>
      <c r="C17098" s="15">
        <f>HOUR($A17098)</f>
        <v/>
      </c>
      <c r="D17098" s="15">
        <f>IF(AND($A17098&gt;=Instellingen!$B$6,$A17098&lt;Instellingen!$B$7),1,0)</f>
        <v/>
      </c>
      <c r="E17098" s="15">
        <f>COUNTIF(tData[BezoekStart],"&lt;"&amp;($A17098+1/24))-COUNTIF(tData[BezoekEind],"&lt;="&amp;$A17098)</f>
        <v/>
      </c>
      <c r="F17098" s="15">
        <f>COUNTIF(tData[BezoekLangStart],"&lt;"&amp;($A17098+1/24))-COUNTIF(tData[BezoekLangEind],"&lt;="&amp;$A17098)</f>
        <v/>
      </c>
      <c r="G17098" s="15">
        <f>IF($D17098=1,$B17098*100+$C17098,-1)</f>
        <v/>
      </c>
      <c r="H17098" s="15">
        <f>IF($D17098=1,$B17098,-1)</f>
        <v/>
      </c>
      <c r="I17098" s="15">
        <f>IF($D17098=1,$C17098,-1)</f>
        <v/>
      </c>
    </row>
    <row r="17099">
      <c r="A17099" s="33" t="n">
        <v>46004.33333333334</v>
      </c>
      <c r="B17099" s="15">
        <f>WEEKDAY($A17099,2)</f>
        <v/>
      </c>
      <c r="C17099" s="15">
        <f>HOUR($A17099)</f>
        <v/>
      </c>
      <c r="D17099" s="15">
        <f>IF(AND($A17099&gt;=Instellingen!$B$6,$A17099&lt;Instellingen!$B$7),1,0)</f>
        <v/>
      </c>
      <c r="E17099" s="15">
        <f>COUNTIF(tData[BezoekStart],"&lt;"&amp;($A17099+1/24))-COUNTIF(tData[BezoekEind],"&lt;="&amp;$A17099)</f>
        <v/>
      </c>
      <c r="F17099" s="15">
        <f>COUNTIF(tData[BezoekLangStart],"&lt;"&amp;($A17099+1/24))-COUNTIF(tData[BezoekLangEind],"&lt;="&amp;$A17099)</f>
        <v/>
      </c>
      <c r="G17099" s="15">
        <f>IF($D17099=1,$B17099*100+$C17099,-1)</f>
        <v/>
      </c>
      <c r="H17099" s="15">
        <f>IF($D17099=1,$B17099,-1)</f>
        <v/>
      </c>
      <c r="I17099" s="15">
        <f>IF($D17099=1,$C17099,-1)</f>
        <v/>
      </c>
    </row>
    <row r="17100">
      <c r="A17100" s="33" t="n">
        <v>46004.375</v>
      </c>
      <c r="B17100" s="15">
        <f>WEEKDAY($A17100,2)</f>
        <v/>
      </c>
      <c r="C17100" s="15">
        <f>HOUR($A17100)</f>
        <v/>
      </c>
      <c r="D17100" s="15">
        <f>IF(AND($A17100&gt;=Instellingen!$B$6,$A17100&lt;Instellingen!$B$7),1,0)</f>
        <v/>
      </c>
      <c r="E17100" s="15">
        <f>COUNTIF(tData[BezoekStart],"&lt;"&amp;($A17100+1/24))-COUNTIF(tData[BezoekEind],"&lt;="&amp;$A17100)</f>
        <v/>
      </c>
      <c r="F17100" s="15">
        <f>COUNTIF(tData[BezoekLangStart],"&lt;"&amp;($A17100+1/24))-COUNTIF(tData[BezoekLangEind],"&lt;="&amp;$A17100)</f>
        <v/>
      </c>
      <c r="G17100" s="15">
        <f>IF($D17100=1,$B17100*100+$C17100,-1)</f>
        <v/>
      </c>
      <c r="H17100" s="15">
        <f>IF($D17100=1,$B17100,-1)</f>
        <v/>
      </c>
      <c r="I17100" s="15">
        <f>IF($D17100=1,$C17100,-1)</f>
        <v/>
      </c>
    </row>
    <row r="17101">
      <c r="A17101" s="33" t="n">
        <v>46004.41666666666</v>
      </c>
      <c r="B17101" s="15">
        <f>WEEKDAY($A17101,2)</f>
        <v/>
      </c>
      <c r="C17101" s="15">
        <f>HOUR($A17101)</f>
        <v/>
      </c>
      <c r="D17101" s="15">
        <f>IF(AND($A17101&gt;=Instellingen!$B$6,$A17101&lt;Instellingen!$B$7),1,0)</f>
        <v/>
      </c>
      <c r="E17101" s="15">
        <f>COUNTIF(tData[BezoekStart],"&lt;"&amp;($A17101+1/24))-COUNTIF(tData[BezoekEind],"&lt;="&amp;$A17101)</f>
        <v/>
      </c>
      <c r="F17101" s="15">
        <f>COUNTIF(tData[BezoekLangStart],"&lt;"&amp;($A17101+1/24))-COUNTIF(tData[BezoekLangEind],"&lt;="&amp;$A17101)</f>
        <v/>
      </c>
      <c r="G17101" s="15">
        <f>IF($D17101=1,$B17101*100+$C17101,-1)</f>
        <v/>
      </c>
      <c r="H17101" s="15">
        <f>IF($D17101=1,$B17101,-1)</f>
        <v/>
      </c>
      <c r="I17101" s="15">
        <f>IF($D17101=1,$C17101,-1)</f>
        <v/>
      </c>
    </row>
    <row r="17102">
      <c r="A17102" s="33" t="n">
        <v>46004.45833333334</v>
      </c>
      <c r="B17102" s="15">
        <f>WEEKDAY($A17102,2)</f>
        <v/>
      </c>
      <c r="C17102" s="15">
        <f>HOUR($A17102)</f>
        <v/>
      </c>
      <c r="D17102" s="15">
        <f>IF(AND($A17102&gt;=Instellingen!$B$6,$A17102&lt;Instellingen!$B$7),1,0)</f>
        <v/>
      </c>
      <c r="E17102" s="15">
        <f>COUNTIF(tData[BezoekStart],"&lt;"&amp;($A17102+1/24))-COUNTIF(tData[BezoekEind],"&lt;="&amp;$A17102)</f>
        <v/>
      </c>
      <c r="F17102" s="15">
        <f>COUNTIF(tData[BezoekLangStart],"&lt;"&amp;($A17102+1/24))-COUNTIF(tData[BezoekLangEind],"&lt;="&amp;$A17102)</f>
        <v/>
      </c>
      <c r="G17102" s="15">
        <f>IF($D17102=1,$B17102*100+$C17102,-1)</f>
        <v/>
      </c>
      <c r="H17102" s="15">
        <f>IF($D17102=1,$B17102,-1)</f>
        <v/>
      </c>
      <c r="I17102" s="15">
        <f>IF($D17102=1,$C17102,-1)</f>
        <v/>
      </c>
    </row>
    <row r="17103">
      <c r="A17103" s="33" t="n">
        <v>46004.5</v>
      </c>
      <c r="B17103" s="15">
        <f>WEEKDAY($A17103,2)</f>
        <v/>
      </c>
      <c r="C17103" s="15">
        <f>HOUR($A17103)</f>
        <v/>
      </c>
      <c r="D17103" s="15">
        <f>IF(AND($A17103&gt;=Instellingen!$B$6,$A17103&lt;Instellingen!$B$7),1,0)</f>
        <v/>
      </c>
      <c r="E17103" s="15">
        <f>COUNTIF(tData[BezoekStart],"&lt;"&amp;($A17103+1/24))-COUNTIF(tData[BezoekEind],"&lt;="&amp;$A17103)</f>
        <v/>
      </c>
      <c r="F17103" s="15">
        <f>COUNTIF(tData[BezoekLangStart],"&lt;"&amp;($A17103+1/24))-COUNTIF(tData[BezoekLangEind],"&lt;="&amp;$A17103)</f>
        <v/>
      </c>
      <c r="G17103" s="15">
        <f>IF($D17103=1,$B17103*100+$C17103,-1)</f>
        <v/>
      </c>
      <c r="H17103" s="15">
        <f>IF($D17103=1,$B17103,-1)</f>
        <v/>
      </c>
      <c r="I17103" s="15">
        <f>IF($D17103=1,$C17103,-1)</f>
        <v/>
      </c>
    </row>
    <row r="17104">
      <c r="A17104" s="33" t="n">
        <v>46004.54166666666</v>
      </c>
      <c r="B17104" s="15">
        <f>WEEKDAY($A17104,2)</f>
        <v/>
      </c>
      <c r="C17104" s="15">
        <f>HOUR($A17104)</f>
        <v/>
      </c>
      <c r="D17104" s="15">
        <f>IF(AND($A17104&gt;=Instellingen!$B$6,$A17104&lt;Instellingen!$B$7),1,0)</f>
        <v/>
      </c>
      <c r="E17104" s="15">
        <f>COUNTIF(tData[BezoekStart],"&lt;"&amp;($A17104+1/24))-COUNTIF(tData[BezoekEind],"&lt;="&amp;$A17104)</f>
        <v/>
      </c>
      <c r="F17104" s="15">
        <f>COUNTIF(tData[BezoekLangStart],"&lt;"&amp;($A17104+1/24))-COUNTIF(tData[BezoekLangEind],"&lt;="&amp;$A17104)</f>
        <v/>
      </c>
      <c r="G17104" s="15">
        <f>IF($D17104=1,$B17104*100+$C17104,-1)</f>
        <v/>
      </c>
      <c r="H17104" s="15">
        <f>IF($D17104=1,$B17104,-1)</f>
        <v/>
      </c>
      <c r="I17104" s="15">
        <f>IF($D17104=1,$C17104,-1)</f>
        <v/>
      </c>
    </row>
    <row r="17105">
      <c r="A17105" s="33" t="n">
        <v>46004.58333333334</v>
      </c>
      <c r="B17105" s="15">
        <f>WEEKDAY($A17105,2)</f>
        <v/>
      </c>
      <c r="C17105" s="15">
        <f>HOUR($A17105)</f>
        <v/>
      </c>
      <c r="D17105" s="15">
        <f>IF(AND($A17105&gt;=Instellingen!$B$6,$A17105&lt;Instellingen!$B$7),1,0)</f>
        <v/>
      </c>
      <c r="E17105" s="15">
        <f>COUNTIF(tData[BezoekStart],"&lt;"&amp;($A17105+1/24))-COUNTIF(tData[BezoekEind],"&lt;="&amp;$A17105)</f>
        <v/>
      </c>
      <c r="F17105" s="15">
        <f>COUNTIF(tData[BezoekLangStart],"&lt;"&amp;($A17105+1/24))-COUNTIF(tData[BezoekLangEind],"&lt;="&amp;$A17105)</f>
        <v/>
      </c>
      <c r="G17105" s="15">
        <f>IF($D17105=1,$B17105*100+$C17105,-1)</f>
        <v/>
      </c>
      <c r="H17105" s="15">
        <f>IF($D17105=1,$B17105,-1)</f>
        <v/>
      </c>
      <c r="I17105" s="15">
        <f>IF($D17105=1,$C17105,-1)</f>
        <v/>
      </c>
    </row>
    <row r="17106">
      <c r="A17106" s="33" t="n">
        <v>46004.625</v>
      </c>
      <c r="B17106" s="15">
        <f>WEEKDAY($A17106,2)</f>
        <v/>
      </c>
      <c r="C17106" s="15">
        <f>HOUR($A17106)</f>
        <v/>
      </c>
      <c r="D17106" s="15">
        <f>IF(AND($A17106&gt;=Instellingen!$B$6,$A17106&lt;Instellingen!$B$7),1,0)</f>
        <v/>
      </c>
      <c r="E17106" s="15">
        <f>COUNTIF(tData[BezoekStart],"&lt;"&amp;($A17106+1/24))-COUNTIF(tData[BezoekEind],"&lt;="&amp;$A17106)</f>
        <v/>
      </c>
      <c r="F17106" s="15">
        <f>COUNTIF(tData[BezoekLangStart],"&lt;"&amp;($A17106+1/24))-COUNTIF(tData[BezoekLangEind],"&lt;="&amp;$A17106)</f>
        <v/>
      </c>
      <c r="G17106" s="15">
        <f>IF($D17106=1,$B17106*100+$C17106,-1)</f>
        <v/>
      </c>
      <c r="H17106" s="15">
        <f>IF($D17106=1,$B17106,-1)</f>
        <v/>
      </c>
      <c r="I17106" s="15">
        <f>IF($D17106=1,$C17106,-1)</f>
        <v/>
      </c>
    </row>
    <row r="17107">
      <c r="A17107" s="33" t="n">
        <v>46004.66666666666</v>
      </c>
      <c r="B17107" s="15">
        <f>WEEKDAY($A17107,2)</f>
        <v/>
      </c>
      <c r="C17107" s="15">
        <f>HOUR($A17107)</f>
        <v/>
      </c>
      <c r="D17107" s="15">
        <f>IF(AND($A17107&gt;=Instellingen!$B$6,$A17107&lt;Instellingen!$B$7),1,0)</f>
        <v/>
      </c>
      <c r="E17107" s="15">
        <f>COUNTIF(tData[BezoekStart],"&lt;"&amp;($A17107+1/24))-COUNTIF(tData[BezoekEind],"&lt;="&amp;$A17107)</f>
        <v/>
      </c>
      <c r="F17107" s="15">
        <f>COUNTIF(tData[BezoekLangStart],"&lt;"&amp;($A17107+1/24))-COUNTIF(tData[BezoekLangEind],"&lt;="&amp;$A17107)</f>
        <v/>
      </c>
      <c r="G17107" s="15">
        <f>IF($D17107=1,$B17107*100+$C17107,-1)</f>
        <v/>
      </c>
      <c r="H17107" s="15">
        <f>IF($D17107=1,$B17107,-1)</f>
        <v/>
      </c>
      <c r="I17107" s="15">
        <f>IF($D17107=1,$C17107,-1)</f>
        <v/>
      </c>
    </row>
    <row r="17108">
      <c r="A17108" s="33" t="n">
        <v>46004.70833333334</v>
      </c>
      <c r="B17108" s="15">
        <f>WEEKDAY($A17108,2)</f>
        <v/>
      </c>
      <c r="C17108" s="15">
        <f>HOUR($A17108)</f>
        <v/>
      </c>
      <c r="D17108" s="15">
        <f>IF(AND($A17108&gt;=Instellingen!$B$6,$A17108&lt;Instellingen!$B$7),1,0)</f>
        <v/>
      </c>
      <c r="E17108" s="15">
        <f>COUNTIF(tData[BezoekStart],"&lt;"&amp;($A17108+1/24))-COUNTIF(tData[BezoekEind],"&lt;="&amp;$A17108)</f>
        <v/>
      </c>
      <c r="F17108" s="15">
        <f>COUNTIF(tData[BezoekLangStart],"&lt;"&amp;($A17108+1/24))-COUNTIF(tData[BezoekLangEind],"&lt;="&amp;$A17108)</f>
        <v/>
      </c>
      <c r="G17108" s="15">
        <f>IF($D17108=1,$B17108*100+$C17108,-1)</f>
        <v/>
      </c>
      <c r="H17108" s="15">
        <f>IF($D17108=1,$B17108,-1)</f>
        <v/>
      </c>
      <c r="I17108" s="15">
        <f>IF($D17108=1,$C17108,-1)</f>
        <v/>
      </c>
    </row>
    <row r="17109">
      <c r="A17109" s="33" t="n">
        <v>46004.75</v>
      </c>
      <c r="B17109" s="15">
        <f>WEEKDAY($A17109,2)</f>
        <v/>
      </c>
      <c r="C17109" s="15">
        <f>HOUR($A17109)</f>
        <v/>
      </c>
      <c r="D17109" s="15">
        <f>IF(AND($A17109&gt;=Instellingen!$B$6,$A17109&lt;Instellingen!$B$7),1,0)</f>
        <v/>
      </c>
      <c r="E17109" s="15">
        <f>COUNTIF(tData[BezoekStart],"&lt;"&amp;($A17109+1/24))-COUNTIF(tData[BezoekEind],"&lt;="&amp;$A17109)</f>
        <v/>
      </c>
      <c r="F17109" s="15">
        <f>COUNTIF(tData[BezoekLangStart],"&lt;"&amp;($A17109+1/24))-COUNTIF(tData[BezoekLangEind],"&lt;="&amp;$A17109)</f>
        <v/>
      </c>
      <c r="G17109" s="15">
        <f>IF($D17109=1,$B17109*100+$C17109,-1)</f>
        <v/>
      </c>
      <c r="H17109" s="15">
        <f>IF($D17109=1,$B17109,-1)</f>
        <v/>
      </c>
      <c r="I17109" s="15">
        <f>IF($D17109=1,$C17109,-1)</f>
        <v/>
      </c>
    </row>
    <row r="17110">
      <c r="A17110" s="33" t="n">
        <v>46004.79166666666</v>
      </c>
      <c r="B17110" s="15">
        <f>WEEKDAY($A17110,2)</f>
        <v/>
      </c>
      <c r="C17110" s="15">
        <f>HOUR($A17110)</f>
        <v/>
      </c>
      <c r="D17110" s="15">
        <f>IF(AND($A17110&gt;=Instellingen!$B$6,$A17110&lt;Instellingen!$B$7),1,0)</f>
        <v/>
      </c>
      <c r="E17110" s="15">
        <f>COUNTIF(tData[BezoekStart],"&lt;"&amp;($A17110+1/24))-COUNTIF(tData[BezoekEind],"&lt;="&amp;$A17110)</f>
        <v/>
      </c>
      <c r="F17110" s="15">
        <f>COUNTIF(tData[BezoekLangStart],"&lt;"&amp;($A17110+1/24))-COUNTIF(tData[BezoekLangEind],"&lt;="&amp;$A17110)</f>
        <v/>
      </c>
      <c r="G17110" s="15">
        <f>IF($D17110=1,$B17110*100+$C17110,-1)</f>
        <v/>
      </c>
      <c r="H17110" s="15">
        <f>IF($D17110=1,$B17110,-1)</f>
        <v/>
      </c>
      <c r="I17110" s="15">
        <f>IF($D17110=1,$C17110,-1)</f>
        <v/>
      </c>
    </row>
    <row r="17111">
      <c r="A17111" s="33" t="n">
        <v>46004.83333333334</v>
      </c>
      <c r="B17111" s="15">
        <f>WEEKDAY($A17111,2)</f>
        <v/>
      </c>
      <c r="C17111" s="15">
        <f>HOUR($A17111)</f>
        <v/>
      </c>
      <c r="D17111" s="15">
        <f>IF(AND($A17111&gt;=Instellingen!$B$6,$A17111&lt;Instellingen!$B$7),1,0)</f>
        <v/>
      </c>
      <c r="E17111" s="15">
        <f>COUNTIF(tData[BezoekStart],"&lt;"&amp;($A17111+1/24))-COUNTIF(tData[BezoekEind],"&lt;="&amp;$A17111)</f>
        <v/>
      </c>
      <c r="F17111" s="15">
        <f>COUNTIF(tData[BezoekLangStart],"&lt;"&amp;($A17111+1/24))-COUNTIF(tData[BezoekLangEind],"&lt;="&amp;$A17111)</f>
        <v/>
      </c>
      <c r="G17111" s="15">
        <f>IF($D17111=1,$B17111*100+$C17111,-1)</f>
        <v/>
      </c>
      <c r="H17111" s="15">
        <f>IF($D17111=1,$B17111,-1)</f>
        <v/>
      </c>
      <c r="I17111" s="15">
        <f>IF($D17111=1,$C17111,-1)</f>
        <v/>
      </c>
    </row>
    <row r="17112">
      <c r="A17112" s="33" t="n">
        <v>46004.875</v>
      </c>
      <c r="B17112" s="15">
        <f>WEEKDAY($A17112,2)</f>
        <v/>
      </c>
      <c r="C17112" s="15">
        <f>HOUR($A17112)</f>
        <v/>
      </c>
      <c r="D17112" s="15">
        <f>IF(AND($A17112&gt;=Instellingen!$B$6,$A17112&lt;Instellingen!$B$7),1,0)</f>
        <v/>
      </c>
      <c r="E17112" s="15">
        <f>COUNTIF(tData[BezoekStart],"&lt;"&amp;($A17112+1/24))-COUNTIF(tData[BezoekEind],"&lt;="&amp;$A17112)</f>
        <v/>
      </c>
      <c r="F17112" s="15">
        <f>COUNTIF(tData[BezoekLangStart],"&lt;"&amp;($A17112+1/24))-COUNTIF(tData[BezoekLangEind],"&lt;="&amp;$A17112)</f>
        <v/>
      </c>
      <c r="G17112" s="15">
        <f>IF($D17112=1,$B17112*100+$C17112,-1)</f>
        <v/>
      </c>
      <c r="H17112" s="15">
        <f>IF($D17112=1,$B17112,-1)</f>
        <v/>
      </c>
      <c r="I17112" s="15">
        <f>IF($D17112=1,$C17112,-1)</f>
        <v/>
      </c>
    </row>
    <row r="17113">
      <c r="A17113" s="33" t="n">
        <v>46004.91666666666</v>
      </c>
      <c r="B17113" s="15">
        <f>WEEKDAY($A17113,2)</f>
        <v/>
      </c>
      <c r="C17113" s="15">
        <f>HOUR($A17113)</f>
        <v/>
      </c>
      <c r="D17113" s="15">
        <f>IF(AND($A17113&gt;=Instellingen!$B$6,$A17113&lt;Instellingen!$B$7),1,0)</f>
        <v/>
      </c>
      <c r="E17113" s="15">
        <f>COUNTIF(tData[BezoekStart],"&lt;"&amp;($A17113+1/24))-COUNTIF(tData[BezoekEind],"&lt;="&amp;$A17113)</f>
        <v/>
      </c>
      <c r="F17113" s="15">
        <f>COUNTIF(tData[BezoekLangStart],"&lt;"&amp;($A17113+1/24))-COUNTIF(tData[BezoekLangEind],"&lt;="&amp;$A17113)</f>
        <v/>
      </c>
      <c r="G17113" s="15">
        <f>IF($D17113=1,$B17113*100+$C17113,-1)</f>
        <v/>
      </c>
      <c r="H17113" s="15">
        <f>IF($D17113=1,$B17113,-1)</f>
        <v/>
      </c>
      <c r="I17113" s="15">
        <f>IF($D17113=1,$C17113,-1)</f>
        <v/>
      </c>
    </row>
    <row r="17114">
      <c r="A17114" s="33" t="n">
        <v>46004.95833333334</v>
      </c>
      <c r="B17114" s="15">
        <f>WEEKDAY($A17114,2)</f>
        <v/>
      </c>
      <c r="C17114" s="15">
        <f>HOUR($A17114)</f>
        <v/>
      </c>
      <c r="D17114" s="15">
        <f>IF(AND($A17114&gt;=Instellingen!$B$6,$A17114&lt;Instellingen!$B$7),1,0)</f>
        <v/>
      </c>
      <c r="E17114" s="15">
        <f>COUNTIF(tData[BezoekStart],"&lt;"&amp;($A17114+1/24))-COUNTIF(tData[BezoekEind],"&lt;="&amp;$A17114)</f>
        <v/>
      </c>
      <c r="F17114" s="15">
        <f>COUNTIF(tData[BezoekLangStart],"&lt;"&amp;($A17114+1/24))-COUNTIF(tData[BezoekLangEind],"&lt;="&amp;$A17114)</f>
        <v/>
      </c>
      <c r="G17114" s="15">
        <f>IF($D17114=1,$B17114*100+$C17114,-1)</f>
        <v/>
      </c>
      <c r="H17114" s="15">
        <f>IF($D17114=1,$B17114,-1)</f>
        <v/>
      </c>
      <c r="I17114" s="15">
        <f>IF($D17114=1,$C17114,-1)</f>
        <v/>
      </c>
    </row>
    <row r="17115">
      <c r="A17115" s="33" t="n">
        <v>46005</v>
      </c>
      <c r="B17115" s="15">
        <f>WEEKDAY($A17115,2)</f>
        <v/>
      </c>
      <c r="C17115" s="15">
        <f>HOUR($A17115)</f>
        <v/>
      </c>
      <c r="D17115" s="15">
        <f>IF(AND($A17115&gt;=Instellingen!$B$6,$A17115&lt;Instellingen!$B$7),1,0)</f>
        <v/>
      </c>
      <c r="E17115" s="15">
        <f>COUNTIF(tData[BezoekStart],"&lt;"&amp;($A17115+1/24))-COUNTIF(tData[BezoekEind],"&lt;="&amp;$A17115)</f>
        <v/>
      </c>
      <c r="F17115" s="15">
        <f>COUNTIF(tData[BezoekLangStart],"&lt;"&amp;($A17115+1/24))-COUNTIF(tData[BezoekLangEind],"&lt;="&amp;$A17115)</f>
        <v/>
      </c>
      <c r="G17115" s="15">
        <f>IF($D17115=1,$B17115*100+$C17115,-1)</f>
        <v/>
      </c>
      <c r="H17115" s="15">
        <f>IF($D17115=1,$B17115,-1)</f>
        <v/>
      </c>
      <c r="I17115" s="15">
        <f>IF($D17115=1,$C17115,-1)</f>
        <v/>
      </c>
    </row>
    <row r="17116">
      <c r="A17116" s="33" t="n">
        <v>46005.04166666666</v>
      </c>
      <c r="B17116" s="15">
        <f>WEEKDAY($A17116,2)</f>
        <v/>
      </c>
      <c r="C17116" s="15">
        <f>HOUR($A17116)</f>
        <v/>
      </c>
      <c r="D17116" s="15">
        <f>IF(AND($A17116&gt;=Instellingen!$B$6,$A17116&lt;Instellingen!$B$7),1,0)</f>
        <v/>
      </c>
      <c r="E17116" s="15">
        <f>COUNTIF(tData[BezoekStart],"&lt;"&amp;($A17116+1/24))-COUNTIF(tData[BezoekEind],"&lt;="&amp;$A17116)</f>
        <v/>
      </c>
      <c r="F17116" s="15">
        <f>COUNTIF(tData[BezoekLangStart],"&lt;"&amp;($A17116+1/24))-COUNTIF(tData[BezoekLangEind],"&lt;="&amp;$A17116)</f>
        <v/>
      </c>
      <c r="G17116" s="15">
        <f>IF($D17116=1,$B17116*100+$C17116,-1)</f>
        <v/>
      </c>
      <c r="H17116" s="15">
        <f>IF($D17116=1,$B17116,-1)</f>
        <v/>
      </c>
      <c r="I17116" s="15">
        <f>IF($D17116=1,$C17116,-1)</f>
        <v/>
      </c>
    </row>
    <row r="17117">
      <c r="A17117" s="33" t="n">
        <v>46005.08333333334</v>
      </c>
      <c r="B17117" s="15">
        <f>WEEKDAY($A17117,2)</f>
        <v/>
      </c>
      <c r="C17117" s="15">
        <f>HOUR($A17117)</f>
        <v/>
      </c>
      <c r="D17117" s="15">
        <f>IF(AND($A17117&gt;=Instellingen!$B$6,$A17117&lt;Instellingen!$B$7),1,0)</f>
        <v/>
      </c>
      <c r="E17117" s="15">
        <f>COUNTIF(tData[BezoekStart],"&lt;"&amp;($A17117+1/24))-COUNTIF(tData[BezoekEind],"&lt;="&amp;$A17117)</f>
        <v/>
      </c>
      <c r="F17117" s="15">
        <f>COUNTIF(tData[BezoekLangStart],"&lt;"&amp;($A17117+1/24))-COUNTIF(tData[BezoekLangEind],"&lt;="&amp;$A17117)</f>
        <v/>
      </c>
      <c r="G17117" s="15">
        <f>IF($D17117=1,$B17117*100+$C17117,-1)</f>
        <v/>
      </c>
      <c r="H17117" s="15">
        <f>IF($D17117=1,$B17117,-1)</f>
        <v/>
      </c>
      <c r="I17117" s="15">
        <f>IF($D17117=1,$C17117,-1)</f>
        <v/>
      </c>
    </row>
    <row r="17118">
      <c r="A17118" s="33" t="n">
        <v>46005.125</v>
      </c>
      <c r="B17118" s="15">
        <f>WEEKDAY($A17118,2)</f>
        <v/>
      </c>
      <c r="C17118" s="15">
        <f>HOUR($A17118)</f>
        <v/>
      </c>
      <c r="D17118" s="15">
        <f>IF(AND($A17118&gt;=Instellingen!$B$6,$A17118&lt;Instellingen!$B$7),1,0)</f>
        <v/>
      </c>
      <c r="E17118" s="15">
        <f>COUNTIF(tData[BezoekStart],"&lt;"&amp;($A17118+1/24))-COUNTIF(tData[BezoekEind],"&lt;="&amp;$A17118)</f>
        <v/>
      </c>
      <c r="F17118" s="15">
        <f>COUNTIF(tData[BezoekLangStart],"&lt;"&amp;($A17118+1/24))-COUNTIF(tData[BezoekLangEind],"&lt;="&amp;$A17118)</f>
        <v/>
      </c>
      <c r="G17118" s="15">
        <f>IF($D17118=1,$B17118*100+$C17118,-1)</f>
        <v/>
      </c>
      <c r="H17118" s="15">
        <f>IF($D17118=1,$B17118,-1)</f>
        <v/>
      </c>
      <c r="I17118" s="15">
        <f>IF($D17118=1,$C17118,-1)</f>
        <v/>
      </c>
    </row>
    <row r="17119">
      <c r="A17119" s="33" t="n">
        <v>46005.16666666666</v>
      </c>
      <c r="B17119" s="15">
        <f>WEEKDAY($A17119,2)</f>
        <v/>
      </c>
      <c r="C17119" s="15">
        <f>HOUR($A17119)</f>
        <v/>
      </c>
      <c r="D17119" s="15">
        <f>IF(AND($A17119&gt;=Instellingen!$B$6,$A17119&lt;Instellingen!$B$7),1,0)</f>
        <v/>
      </c>
      <c r="E17119" s="15">
        <f>COUNTIF(tData[BezoekStart],"&lt;"&amp;($A17119+1/24))-COUNTIF(tData[BezoekEind],"&lt;="&amp;$A17119)</f>
        <v/>
      </c>
      <c r="F17119" s="15">
        <f>COUNTIF(tData[BezoekLangStart],"&lt;"&amp;($A17119+1/24))-COUNTIF(tData[BezoekLangEind],"&lt;="&amp;$A17119)</f>
        <v/>
      </c>
      <c r="G17119" s="15">
        <f>IF($D17119=1,$B17119*100+$C17119,-1)</f>
        <v/>
      </c>
      <c r="H17119" s="15">
        <f>IF($D17119=1,$B17119,-1)</f>
        <v/>
      </c>
      <c r="I17119" s="15">
        <f>IF($D17119=1,$C17119,-1)</f>
        <v/>
      </c>
    </row>
    <row r="17120">
      <c r="A17120" s="33" t="n">
        <v>46005.20833333334</v>
      </c>
      <c r="B17120" s="15">
        <f>WEEKDAY($A17120,2)</f>
        <v/>
      </c>
      <c r="C17120" s="15">
        <f>HOUR($A17120)</f>
        <v/>
      </c>
      <c r="D17120" s="15">
        <f>IF(AND($A17120&gt;=Instellingen!$B$6,$A17120&lt;Instellingen!$B$7),1,0)</f>
        <v/>
      </c>
      <c r="E17120" s="15">
        <f>COUNTIF(tData[BezoekStart],"&lt;"&amp;($A17120+1/24))-COUNTIF(tData[BezoekEind],"&lt;="&amp;$A17120)</f>
        <v/>
      </c>
      <c r="F17120" s="15">
        <f>COUNTIF(tData[BezoekLangStart],"&lt;"&amp;($A17120+1/24))-COUNTIF(tData[BezoekLangEind],"&lt;="&amp;$A17120)</f>
        <v/>
      </c>
      <c r="G17120" s="15">
        <f>IF($D17120=1,$B17120*100+$C17120,-1)</f>
        <v/>
      </c>
      <c r="H17120" s="15">
        <f>IF($D17120=1,$B17120,-1)</f>
        <v/>
      </c>
      <c r="I17120" s="15">
        <f>IF($D17120=1,$C17120,-1)</f>
        <v/>
      </c>
    </row>
    <row r="17121">
      <c r="A17121" s="33" t="n">
        <v>46005.25</v>
      </c>
      <c r="B17121" s="15">
        <f>WEEKDAY($A17121,2)</f>
        <v/>
      </c>
      <c r="C17121" s="15">
        <f>HOUR($A17121)</f>
        <v/>
      </c>
      <c r="D17121" s="15">
        <f>IF(AND($A17121&gt;=Instellingen!$B$6,$A17121&lt;Instellingen!$B$7),1,0)</f>
        <v/>
      </c>
      <c r="E17121" s="15">
        <f>COUNTIF(tData[BezoekStart],"&lt;"&amp;($A17121+1/24))-COUNTIF(tData[BezoekEind],"&lt;="&amp;$A17121)</f>
        <v/>
      </c>
      <c r="F17121" s="15">
        <f>COUNTIF(tData[BezoekLangStart],"&lt;"&amp;($A17121+1/24))-COUNTIF(tData[BezoekLangEind],"&lt;="&amp;$A17121)</f>
        <v/>
      </c>
      <c r="G17121" s="15">
        <f>IF($D17121=1,$B17121*100+$C17121,-1)</f>
        <v/>
      </c>
      <c r="H17121" s="15">
        <f>IF($D17121=1,$B17121,-1)</f>
        <v/>
      </c>
      <c r="I17121" s="15">
        <f>IF($D17121=1,$C17121,-1)</f>
        <v/>
      </c>
    </row>
    <row r="17122">
      <c r="A17122" s="33" t="n">
        <v>46005.29166666666</v>
      </c>
      <c r="B17122" s="15">
        <f>WEEKDAY($A17122,2)</f>
        <v/>
      </c>
      <c r="C17122" s="15">
        <f>HOUR($A17122)</f>
        <v/>
      </c>
      <c r="D17122" s="15">
        <f>IF(AND($A17122&gt;=Instellingen!$B$6,$A17122&lt;Instellingen!$B$7),1,0)</f>
        <v/>
      </c>
      <c r="E17122" s="15">
        <f>COUNTIF(tData[BezoekStart],"&lt;"&amp;($A17122+1/24))-COUNTIF(tData[BezoekEind],"&lt;="&amp;$A17122)</f>
        <v/>
      </c>
      <c r="F17122" s="15">
        <f>COUNTIF(tData[BezoekLangStart],"&lt;"&amp;($A17122+1/24))-COUNTIF(tData[BezoekLangEind],"&lt;="&amp;$A17122)</f>
        <v/>
      </c>
      <c r="G17122" s="15">
        <f>IF($D17122=1,$B17122*100+$C17122,-1)</f>
        <v/>
      </c>
      <c r="H17122" s="15">
        <f>IF($D17122=1,$B17122,-1)</f>
        <v/>
      </c>
      <c r="I17122" s="15">
        <f>IF($D17122=1,$C17122,-1)</f>
        <v/>
      </c>
    </row>
    <row r="17123">
      <c r="A17123" s="33" t="n">
        <v>46005.33333333334</v>
      </c>
      <c r="B17123" s="15">
        <f>WEEKDAY($A17123,2)</f>
        <v/>
      </c>
      <c r="C17123" s="15">
        <f>HOUR($A17123)</f>
        <v/>
      </c>
      <c r="D17123" s="15">
        <f>IF(AND($A17123&gt;=Instellingen!$B$6,$A17123&lt;Instellingen!$B$7),1,0)</f>
        <v/>
      </c>
      <c r="E17123" s="15">
        <f>COUNTIF(tData[BezoekStart],"&lt;"&amp;($A17123+1/24))-COUNTIF(tData[BezoekEind],"&lt;="&amp;$A17123)</f>
        <v/>
      </c>
      <c r="F17123" s="15">
        <f>COUNTIF(tData[BezoekLangStart],"&lt;"&amp;($A17123+1/24))-COUNTIF(tData[BezoekLangEind],"&lt;="&amp;$A17123)</f>
        <v/>
      </c>
      <c r="G17123" s="15">
        <f>IF($D17123=1,$B17123*100+$C17123,-1)</f>
        <v/>
      </c>
      <c r="H17123" s="15">
        <f>IF($D17123=1,$B17123,-1)</f>
        <v/>
      </c>
      <c r="I17123" s="15">
        <f>IF($D17123=1,$C17123,-1)</f>
        <v/>
      </c>
    </row>
    <row r="17124">
      <c r="A17124" s="33" t="n">
        <v>46005.375</v>
      </c>
      <c r="B17124" s="15">
        <f>WEEKDAY($A17124,2)</f>
        <v/>
      </c>
      <c r="C17124" s="15">
        <f>HOUR($A17124)</f>
        <v/>
      </c>
      <c r="D17124" s="15">
        <f>IF(AND($A17124&gt;=Instellingen!$B$6,$A17124&lt;Instellingen!$B$7),1,0)</f>
        <v/>
      </c>
      <c r="E17124" s="15">
        <f>COUNTIF(tData[BezoekStart],"&lt;"&amp;($A17124+1/24))-COUNTIF(tData[BezoekEind],"&lt;="&amp;$A17124)</f>
        <v/>
      </c>
      <c r="F17124" s="15">
        <f>COUNTIF(tData[BezoekLangStart],"&lt;"&amp;($A17124+1/24))-COUNTIF(tData[BezoekLangEind],"&lt;="&amp;$A17124)</f>
        <v/>
      </c>
      <c r="G17124" s="15">
        <f>IF($D17124=1,$B17124*100+$C17124,-1)</f>
        <v/>
      </c>
      <c r="H17124" s="15">
        <f>IF($D17124=1,$B17124,-1)</f>
        <v/>
      </c>
      <c r="I17124" s="15">
        <f>IF($D17124=1,$C17124,-1)</f>
        <v/>
      </c>
    </row>
    <row r="17125">
      <c r="A17125" s="33" t="n">
        <v>46005.41666666666</v>
      </c>
      <c r="B17125" s="15">
        <f>WEEKDAY($A17125,2)</f>
        <v/>
      </c>
      <c r="C17125" s="15">
        <f>HOUR($A17125)</f>
        <v/>
      </c>
      <c r="D17125" s="15">
        <f>IF(AND($A17125&gt;=Instellingen!$B$6,$A17125&lt;Instellingen!$B$7),1,0)</f>
        <v/>
      </c>
      <c r="E17125" s="15">
        <f>COUNTIF(tData[BezoekStart],"&lt;"&amp;($A17125+1/24))-COUNTIF(tData[BezoekEind],"&lt;="&amp;$A17125)</f>
        <v/>
      </c>
      <c r="F17125" s="15">
        <f>COUNTIF(tData[BezoekLangStart],"&lt;"&amp;($A17125+1/24))-COUNTIF(tData[BezoekLangEind],"&lt;="&amp;$A17125)</f>
        <v/>
      </c>
      <c r="G17125" s="15">
        <f>IF($D17125=1,$B17125*100+$C17125,-1)</f>
        <v/>
      </c>
      <c r="H17125" s="15">
        <f>IF($D17125=1,$B17125,-1)</f>
        <v/>
      </c>
      <c r="I17125" s="15">
        <f>IF($D17125=1,$C17125,-1)</f>
        <v/>
      </c>
    </row>
    <row r="17126">
      <c r="A17126" s="33" t="n">
        <v>46005.45833333334</v>
      </c>
      <c r="B17126" s="15">
        <f>WEEKDAY($A17126,2)</f>
        <v/>
      </c>
      <c r="C17126" s="15">
        <f>HOUR($A17126)</f>
        <v/>
      </c>
      <c r="D17126" s="15">
        <f>IF(AND($A17126&gt;=Instellingen!$B$6,$A17126&lt;Instellingen!$B$7),1,0)</f>
        <v/>
      </c>
      <c r="E17126" s="15">
        <f>COUNTIF(tData[BezoekStart],"&lt;"&amp;($A17126+1/24))-COUNTIF(tData[BezoekEind],"&lt;="&amp;$A17126)</f>
        <v/>
      </c>
      <c r="F17126" s="15">
        <f>COUNTIF(tData[BezoekLangStart],"&lt;"&amp;($A17126+1/24))-COUNTIF(tData[BezoekLangEind],"&lt;="&amp;$A17126)</f>
        <v/>
      </c>
      <c r="G17126" s="15">
        <f>IF($D17126=1,$B17126*100+$C17126,-1)</f>
        <v/>
      </c>
      <c r="H17126" s="15">
        <f>IF($D17126=1,$B17126,-1)</f>
        <v/>
      </c>
      <c r="I17126" s="15">
        <f>IF($D17126=1,$C17126,-1)</f>
        <v/>
      </c>
    </row>
    <row r="17127">
      <c r="A17127" s="33" t="n">
        <v>46005.5</v>
      </c>
      <c r="B17127" s="15">
        <f>WEEKDAY($A17127,2)</f>
        <v/>
      </c>
      <c r="C17127" s="15">
        <f>HOUR($A17127)</f>
        <v/>
      </c>
      <c r="D17127" s="15">
        <f>IF(AND($A17127&gt;=Instellingen!$B$6,$A17127&lt;Instellingen!$B$7),1,0)</f>
        <v/>
      </c>
      <c r="E17127" s="15">
        <f>COUNTIF(tData[BezoekStart],"&lt;"&amp;($A17127+1/24))-COUNTIF(tData[BezoekEind],"&lt;="&amp;$A17127)</f>
        <v/>
      </c>
      <c r="F17127" s="15">
        <f>COUNTIF(tData[BezoekLangStart],"&lt;"&amp;($A17127+1/24))-COUNTIF(tData[BezoekLangEind],"&lt;="&amp;$A17127)</f>
        <v/>
      </c>
      <c r="G17127" s="15">
        <f>IF($D17127=1,$B17127*100+$C17127,-1)</f>
        <v/>
      </c>
      <c r="H17127" s="15">
        <f>IF($D17127=1,$B17127,-1)</f>
        <v/>
      </c>
      <c r="I17127" s="15">
        <f>IF($D17127=1,$C17127,-1)</f>
        <v/>
      </c>
    </row>
    <row r="17128">
      <c r="A17128" s="33" t="n">
        <v>46005.54166666666</v>
      </c>
      <c r="B17128" s="15">
        <f>WEEKDAY($A17128,2)</f>
        <v/>
      </c>
      <c r="C17128" s="15">
        <f>HOUR($A17128)</f>
        <v/>
      </c>
      <c r="D17128" s="15">
        <f>IF(AND($A17128&gt;=Instellingen!$B$6,$A17128&lt;Instellingen!$B$7),1,0)</f>
        <v/>
      </c>
      <c r="E17128" s="15">
        <f>COUNTIF(tData[BezoekStart],"&lt;"&amp;($A17128+1/24))-COUNTIF(tData[BezoekEind],"&lt;="&amp;$A17128)</f>
        <v/>
      </c>
      <c r="F17128" s="15">
        <f>COUNTIF(tData[BezoekLangStart],"&lt;"&amp;($A17128+1/24))-COUNTIF(tData[BezoekLangEind],"&lt;="&amp;$A17128)</f>
        <v/>
      </c>
      <c r="G17128" s="15">
        <f>IF($D17128=1,$B17128*100+$C17128,-1)</f>
        <v/>
      </c>
      <c r="H17128" s="15">
        <f>IF($D17128=1,$B17128,-1)</f>
        <v/>
      </c>
      <c r="I17128" s="15">
        <f>IF($D17128=1,$C17128,-1)</f>
        <v/>
      </c>
    </row>
    <row r="17129">
      <c r="A17129" s="33" t="n">
        <v>46005.58333333334</v>
      </c>
      <c r="B17129" s="15">
        <f>WEEKDAY($A17129,2)</f>
        <v/>
      </c>
      <c r="C17129" s="15">
        <f>HOUR($A17129)</f>
        <v/>
      </c>
      <c r="D17129" s="15">
        <f>IF(AND($A17129&gt;=Instellingen!$B$6,$A17129&lt;Instellingen!$B$7),1,0)</f>
        <v/>
      </c>
      <c r="E17129" s="15">
        <f>COUNTIF(tData[BezoekStart],"&lt;"&amp;($A17129+1/24))-COUNTIF(tData[BezoekEind],"&lt;="&amp;$A17129)</f>
        <v/>
      </c>
      <c r="F17129" s="15">
        <f>COUNTIF(tData[BezoekLangStart],"&lt;"&amp;($A17129+1/24))-COUNTIF(tData[BezoekLangEind],"&lt;="&amp;$A17129)</f>
        <v/>
      </c>
      <c r="G17129" s="15">
        <f>IF($D17129=1,$B17129*100+$C17129,-1)</f>
        <v/>
      </c>
      <c r="H17129" s="15">
        <f>IF($D17129=1,$B17129,-1)</f>
        <v/>
      </c>
      <c r="I17129" s="15">
        <f>IF($D17129=1,$C17129,-1)</f>
        <v/>
      </c>
    </row>
    <row r="17130">
      <c r="A17130" s="33" t="n">
        <v>46005.625</v>
      </c>
      <c r="B17130" s="15">
        <f>WEEKDAY($A17130,2)</f>
        <v/>
      </c>
      <c r="C17130" s="15">
        <f>HOUR($A17130)</f>
        <v/>
      </c>
      <c r="D17130" s="15">
        <f>IF(AND($A17130&gt;=Instellingen!$B$6,$A17130&lt;Instellingen!$B$7),1,0)</f>
        <v/>
      </c>
      <c r="E17130" s="15">
        <f>COUNTIF(tData[BezoekStart],"&lt;"&amp;($A17130+1/24))-COUNTIF(tData[BezoekEind],"&lt;="&amp;$A17130)</f>
        <v/>
      </c>
      <c r="F17130" s="15">
        <f>COUNTIF(tData[BezoekLangStart],"&lt;"&amp;($A17130+1/24))-COUNTIF(tData[BezoekLangEind],"&lt;="&amp;$A17130)</f>
        <v/>
      </c>
      <c r="G17130" s="15">
        <f>IF($D17130=1,$B17130*100+$C17130,-1)</f>
        <v/>
      </c>
      <c r="H17130" s="15">
        <f>IF($D17130=1,$B17130,-1)</f>
        <v/>
      </c>
      <c r="I17130" s="15">
        <f>IF($D17130=1,$C17130,-1)</f>
        <v/>
      </c>
    </row>
    <row r="17131">
      <c r="A17131" s="33" t="n">
        <v>46005.66666666666</v>
      </c>
      <c r="B17131" s="15">
        <f>WEEKDAY($A17131,2)</f>
        <v/>
      </c>
      <c r="C17131" s="15">
        <f>HOUR($A17131)</f>
        <v/>
      </c>
      <c r="D17131" s="15">
        <f>IF(AND($A17131&gt;=Instellingen!$B$6,$A17131&lt;Instellingen!$B$7),1,0)</f>
        <v/>
      </c>
      <c r="E17131" s="15">
        <f>COUNTIF(tData[BezoekStart],"&lt;"&amp;($A17131+1/24))-COUNTIF(tData[BezoekEind],"&lt;="&amp;$A17131)</f>
        <v/>
      </c>
      <c r="F17131" s="15">
        <f>COUNTIF(tData[BezoekLangStart],"&lt;"&amp;($A17131+1/24))-COUNTIF(tData[BezoekLangEind],"&lt;="&amp;$A17131)</f>
        <v/>
      </c>
      <c r="G17131" s="15">
        <f>IF($D17131=1,$B17131*100+$C17131,-1)</f>
        <v/>
      </c>
      <c r="H17131" s="15">
        <f>IF($D17131=1,$B17131,-1)</f>
        <v/>
      </c>
      <c r="I17131" s="15">
        <f>IF($D17131=1,$C17131,-1)</f>
        <v/>
      </c>
    </row>
    <row r="17132">
      <c r="A17132" s="33" t="n">
        <v>46005.70833333334</v>
      </c>
      <c r="B17132" s="15">
        <f>WEEKDAY($A17132,2)</f>
        <v/>
      </c>
      <c r="C17132" s="15">
        <f>HOUR($A17132)</f>
        <v/>
      </c>
      <c r="D17132" s="15">
        <f>IF(AND($A17132&gt;=Instellingen!$B$6,$A17132&lt;Instellingen!$B$7),1,0)</f>
        <v/>
      </c>
      <c r="E17132" s="15">
        <f>COUNTIF(tData[BezoekStart],"&lt;"&amp;($A17132+1/24))-COUNTIF(tData[BezoekEind],"&lt;="&amp;$A17132)</f>
        <v/>
      </c>
      <c r="F17132" s="15">
        <f>COUNTIF(tData[BezoekLangStart],"&lt;"&amp;($A17132+1/24))-COUNTIF(tData[BezoekLangEind],"&lt;="&amp;$A17132)</f>
        <v/>
      </c>
      <c r="G17132" s="15">
        <f>IF($D17132=1,$B17132*100+$C17132,-1)</f>
        <v/>
      </c>
      <c r="H17132" s="15">
        <f>IF($D17132=1,$B17132,-1)</f>
        <v/>
      </c>
      <c r="I17132" s="15">
        <f>IF($D17132=1,$C17132,-1)</f>
        <v/>
      </c>
    </row>
    <row r="17133">
      <c r="A17133" s="33" t="n">
        <v>46005.75</v>
      </c>
      <c r="B17133" s="15">
        <f>WEEKDAY($A17133,2)</f>
        <v/>
      </c>
      <c r="C17133" s="15">
        <f>HOUR($A17133)</f>
        <v/>
      </c>
      <c r="D17133" s="15">
        <f>IF(AND($A17133&gt;=Instellingen!$B$6,$A17133&lt;Instellingen!$B$7),1,0)</f>
        <v/>
      </c>
      <c r="E17133" s="15">
        <f>COUNTIF(tData[BezoekStart],"&lt;"&amp;($A17133+1/24))-COUNTIF(tData[BezoekEind],"&lt;="&amp;$A17133)</f>
        <v/>
      </c>
      <c r="F17133" s="15">
        <f>COUNTIF(tData[BezoekLangStart],"&lt;"&amp;($A17133+1/24))-COUNTIF(tData[BezoekLangEind],"&lt;="&amp;$A17133)</f>
        <v/>
      </c>
      <c r="G17133" s="15">
        <f>IF($D17133=1,$B17133*100+$C17133,-1)</f>
        <v/>
      </c>
      <c r="H17133" s="15">
        <f>IF($D17133=1,$B17133,-1)</f>
        <v/>
      </c>
      <c r="I17133" s="15">
        <f>IF($D17133=1,$C17133,-1)</f>
        <v/>
      </c>
    </row>
    <row r="17134">
      <c r="A17134" s="33" t="n">
        <v>46005.79166666666</v>
      </c>
      <c r="B17134" s="15">
        <f>WEEKDAY($A17134,2)</f>
        <v/>
      </c>
      <c r="C17134" s="15">
        <f>HOUR($A17134)</f>
        <v/>
      </c>
      <c r="D17134" s="15">
        <f>IF(AND($A17134&gt;=Instellingen!$B$6,$A17134&lt;Instellingen!$B$7),1,0)</f>
        <v/>
      </c>
      <c r="E17134" s="15">
        <f>COUNTIF(tData[BezoekStart],"&lt;"&amp;($A17134+1/24))-COUNTIF(tData[BezoekEind],"&lt;="&amp;$A17134)</f>
        <v/>
      </c>
      <c r="F17134" s="15">
        <f>COUNTIF(tData[BezoekLangStart],"&lt;"&amp;($A17134+1/24))-COUNTIF(tData[BezoekLangEind],"&lt;="&amp;$A17134)</f>
        <v/>
      </c>
      <c r="G17134" s="15">
        <f>IF($D17134=1,$B17134*100+$C17134,-1)</f>
        <v/>
      </c>
      <c r="H17134" s="15">
        <f>IF($D17134=1,$B17134,-1)</f>
        <v/>
      </c>
      <c r="I17134" s="15">
        <f>IF($D17134=1,$C17134,-1)</f>
        <v/>
      </c>
    </row>
    <row r="17135">
      <c r="A17135" s="33" t="n">
        <v>46005.83333333334</v>
      </c>
      <c r="B17135" s="15">
        <f>WEEKDAY($A17135,2)</f>
        <v/>
      </c>
      <c r="C17135" s="15">
        <f>HOUR($A17135)</f>
        <v/>
      </c>
      <c r="D17135" s="15">
        <f>IF(AND($A17135&gt;=Instellingen!$B$6,$A17135&lt;Instellingen!$B$7),1,0)</f>
        <v/>
      </c>
      <c r="E17135" s="15">
        <f>COUNTIF(tData[BezoekStart],"&lt;"&amp;($A17135+1/24))-COUNTIF(tData[BezoekEind],"&lt;="&amp;$A17135)</f>
        <v/>
      </c>
      <c r="F17135" s="15">
        <f>COUNTIF(tData[BezoekLangStart],"&lt;"&amp;($A17135+1/24))-COUNTIF(tData[BezoekLangEind],"&lt;="&amp;$A17135)</f>
        <v/>
      </c>
      <c r="G17135" s="15">
        <f>IF($D17135=1,$B17135*100+$C17135,-1)</f>
        <v/>
      </c>
      <c r="H17135" s="15">
        <f>IF($D17135=1,$B17135,-1)</f>
        <v/>
      </c>
      <c r="I17135" s="15">
        <f>IF($D17135=1,$C17135,-1)</f>
        <v/>
      </c>
    </row>
    <row r="17136">
      <c r="A17136" s="33" t="n">
        <v>46005.875</v>
      </c>
      <c r="B17136" s="15">
        <f>WEEKDAY($A17136,2)</f>
        <v/>
      </c>
      <c r="C17136" s="15">
        <f>HOUR($A17136)</f>
        <v/>
      </c>
      <c r="D17136" s="15">
        <f>IF(AND($A17136&gt;=Instellingen!$B$6,$A17136&lt;Instellingen!$B$7),1,0)</f>
        <v/>
      </c>
      <c r="E17136" s="15">
        <f>COUNTIF(tData[BezoekStart],"&lt;"&amp;($A17136+1/24))-COUNTIF(tData[BezoekEind],"&lt;="&amp;$A17136)</f>
        <v/>
      </c>
      <c r="F17136" s="15">
        <f>COUNTIF(tData[BezoekLangStart],"&lt;"&amp;($A17136+1/24))-COUNTIF(tData[BezoekLangEind],"&lt;="&amp;$A17136)</f>
        <v/>
      </c>
      <c r="G17136" s="15">
        <f>IF($D17136=1,$B17136*100+$C17136,-1)</f>
        <v/>
      </c>
      <c r="H17136" s="15">
        <f>IF($D17136=1,$B17136,-1)</f>
        <v/>
      </c>
      <c r="I17136" s="15">
        <f>IF($D17136=1,$C17136,-1)</f>
        <v/>
      </c>
    </row>
    <row r="17137">
      <c r="A17137" s="33" t="n">
        <v>46005.91666666666</v>
      </c>
      <c r="B17137" s="15">
        <f>WEEKDAY($A17137,2)</f>
        <v/>
      </c>
      <c r="C17137" s="15">
        <f>HOUR($A17137)</f>
        <v/>
      </c>
      <c r="D17137" s="15">
        <f>IF(AND($A17137&gt;=Instellingen!$B$6,$A17137&lt;Instellingen!$B$7),1,0)</f>
        <v/>
      </c>
      <c r="E17137" s="15">
        <f>COUNTIF(tData[BezoekStart],"&lt;"&amp;($A17137+1/24))-COUNTIF(tData[BezoekEind],"&lt;="&amp;$A17137)</f>
        <v/>
      </c>
      <c r="F17137" s="15">
        <f>COUNTIF(tData[BezoekLangStart],"&lt;"&amp;($A17137+1/24))-COUNTIF(tData[BezoekLangEind],"&lt;="&amp;$A17137)</f>
        <v/>
      </c>
      <c r="G17137" s="15">
        <f>IF($D17137=1,$B17137*100+$C17137,-1)</f>
        <v/>
      </c>
      <c r="H17137" s="15">
        <f>IF($D17137=1,$B17137,-1)</f>
        <v/>
      </c>
      <c r="I17137" s="15">
        <f>IF($D17137=1,$C17137,-1)</f>
        <v/>
      </c>
    </row>
    <row r="17138">
      <c r="A17138" s="33" t="n">
        <v>46005.95833333334</v>
      </c>
      <c r="B17138" s="15">
        <f>WEEKDAY($A17138,2)</f>
        <v/>
      </c>
      <c r="C17138" s="15">
        <f>HOUR($A17138)</f>
        <v/>
      </c>
      <c r="D17138" s="15">
        <f>IF(AND($A17138&gt;=Instellingen!$B$6,$A17138&lt;Instellingen!$B$7),1,0)</f>
        <v/>
      </c>
      <c r="E17138" s="15">
        <f>COUNTIF(tData[BezoekStart],"&lt;"&amp;($A17138+1/24))-COUNTIF(tData[BezoekEind],"&lt;="&amp;$A17138)</f>
        <v/>
      </c>
      <c r="F17138" s="15">
        <f>COUNTIF(tData[BezoekLangStart],"&lt;"&amp;($A17138+1/24))-COUNTIF(tData[BezoekLangEind],"&lt;="&amp;$A17138)</f>
        <v/>
      </c>
      <c r="G17138" s="15">
        <f>IF($D17138=1,$B17138*100+$C17138,-1)</f>
        <v/>
      </c>
      <c r="H17138" s="15">
        <f>IF($D17138=1,$B17138,-1)</f>
        <v/>
      </c>
      <c r="I17138" s="15">
        <f>IF($D17138=1,$C17138,-1)</f>
        <v/>
      </c>
    </row>
    <row r="17139">
      <c r="A17139" s="33" t="n">
        <v>46006</v>
      </c>
      <c r="B17139" s="15">
        <f>WEEKDAY($A17139,2)</f>
        <v/>
      </c>
      <c r="C17139" s="15">
        <f>HOUR($A17139)</f>
        <v/>
      </c>
      <c r="D17139" s="15">
        <f>IF(AND($A17139&gt;=Instellingen!$B$6,$A17139&lt;Instellingen!$B$7),1,0)</f>
        <v/>
      </c>
      <c r="E17139" s="15">
        <f>COUNTIF(tData[BezoekStart],"&lt;"&amp;($A17139+1/24))-COUNTIF(tData[BezoekEind],"&lt;="&amp;$A17139)</f>
        <v/>
      </c>
      <c r="F17139" s="15">
        <f>COUNTIF(tData[BezoekLangStart],"&lt;"&amp;($A17139+1/24))-COUNTIF(tData[BezoekLangEind],"&lt;="&amp;$A17139)</f>
        <v/>
      </c>
      <c r="G17139" s="15">
        <f>IF($D17139=1,$B17139*100+$C17139,-1)</f>
        <v/>
      </c>
      <c r="H17139" s="15">
        <f>IF($D17139=1,$B17139,-1)</f>
        <v/>
      </c>
      <c r="I17139" s="15">
        <f>IF($D17139=1,$C17139,-1)</f>
        <v/>
      </c>
    </row>
    <row r="17140">
      <c r="A17140" s="33" t="n">
        <v>46006.04166666666</v>
      </c>
      <c r="B17140" s="15">
        <f>WEEKDAY($A17140,2)</f>
        <v/>
      </c>
      <c r="C17140" s="15">
        <f>HOUR($A17140)</f>
        <v/>
      </c>
      <c r="D17140" s="15">
        <f>IF(AND($A17140&gt;=Instellingen!$B$6,$A17140&lt;Instellingen!$B$7),1,0)</f>
        <v/>
      </c>
      <c r="E17140" s="15">
        <f>COUNTIF(tData[BezoekStart],"&lt;"&amp;($A17140+1/24))-COUNTIF(tData[BezoekEind],"&lt;="&amp;$A17140)</f>
        <v/>
      </c>
      <c r="F17140" s="15">
        <f>COUNTIF(tData[BezoekLangStart],"&lt;"&amp;($A17140+1/24))-COUNTIF(tData[BezoekLangEind],"&lt;="&amp;$A17140)</f>
        <v/>
      </c>
      <c r="G17140" s="15">
        <f>IF($D17140=1,$B17140*100+$C17140,-1)</f>
        <v/>
      </c>
      <c r="H17140" s="15">
        <f>IF($D17140=1,$B17140,-1)</f>
        <v/>
      </c>
      <c r="I17140" s="15">
        <f>IF($D17140=1,$C17140,-1)</f>
        <v/>
      </c>
    </row>
    <row r="17141">
      <c r="A17141" s="33" t="n">
        <v>46006.08333333334</v>
      </c>
      <c r="B17141" s="15">
        <f>WEEKDAY($A17141,2)</f>
        <v/>
      </c>
      <c r="C17141" s="15">
        <f>HOUR($A17141)</f>
        <v/>
      </c>
      <c r="D17141" s="15">
        <f>IF(AND($A17141&gt;=Instellingen!$B$6,$A17141&lt;Instellingen!$B$7),1,0)</f>
        <v/>
      </c>
      <c r="E17141" s="15">
        <f>COUNTIF(tData[BezoekStart],"&lt;"&amp;($A17141+1/24))-COUNTIF(tData[BezoekEind],"&lt;="&amp;$A17141)</f>
        <v/>
      </c>
      <c r="F17141" s="15">
        <f>COUNTIF(tData[BezoekLangStart],"&lt;"&amp;($A17141+1/24))-COUNTIF(tData[BezoekLangEind],"&lt;="&amp;$A17141)</f>
        <v/>
      </c>
      <c r="G17141" s="15">
        <f>IF($D17141=1,$B17141*100+$C17141,-1)</f>
        <v/>
      </c>
      <c r="H17141" s="15">
        <f>IF($D17141=1,$B17141,-1)</f>
        <v/>
      </c>
      <c r="I17141" s="15">
        <f>IF($D17141=1,$C17141,-1)</f>
        <v/>
      </c>
    </row>
    <row r="17142">
      <c r="A17142" s="33" t="n">
        <v>46006.125</v>
      </c>
      <c r="B17142" s="15">
        <f>WEEKDAY($A17142,2)</f>
        <v/>
      </c>
      <c r="C17142" s="15">
        <f>HOUR($A17142)</f>
        <v/>
      </c>
      <c r="D17142" s="15">
        <f>IF(AND($A17142&gt;=Instellingen!$B$6,$A17142&lt;Instellingen!$B$7),1,0)</f>
        <v/>
      </c>
      <c r="E17142" s="15">
        <f>COUNTIF(tData[BezoekStart],"&lt;"&amp;($A17142+1/24))-COUNTIF(tData[BezoekEind],"&lt;="&amp;$A17142)</f>
        <v/>
      </c>
      <c r="F17142" s="15">
        <f>COUNTIF(tData[BezoekLangStart],"&lt;"&amp;($A17142+1/24))-COUNTIF(tData[BezoekLangEind],"&lt;="&amp;$A17142)</f>
        <v/>
      </c>
      <c r="G17142" s="15">
        <f>IF($D17142=1,$B17142*100+$C17142,-1)</f>
        <v/>
      </c>
      <c r="H17142" s="15">
        <f>IF($D17142=1,$B17142,-1)</f>
        <v/>
      </c>
      <c r="I17142" s="15">
        <f>IF($D17142=1,$C17142,-1)</f>
        <v/>
      </c>
    </row>
    <row r="17143">
      <c r="A17143" s="33" t="n">
        <v>46006.16666666666</v>
      </c>
      <c r="B17143" s="15">
        <f>WEEKDAY($A17143,2)</f>
        <v/>
      </c>
      <c r="C17143" s="15">
        <f>HOUR($A17143)</f>
        <v/>
      </c>
      <c r="D17143" s="15">
        <f>IF(AND($A17143&gt;=Instellingen!$B$6,$A17143&lt;Instellingen!$B$7),1,0)</f>
        <v/>
      </c>
      <c r="E17143" s="15">
        <f>COUNTIF(tData[BezoekStart],"&lt;"&amp;($A17143+1/24))-COUNTIF(tData[BezoekEind],"&lt;="&amp;$A17143)</f>
        <v/>
      </c>
      <c r="F17143" s="15">
        <f>COUNTIF(tData[BezoekLangStart],"&lt;"&amp;($A17143+1/24))-COUNTIF(tData[BezoekLangEind],"&lt;="&amp;$A17143)</f>
        <v/>
      </c>
      <c r="G17143" s="15">
        <f>IF($D17143=1,$B17143*100+$C17143,-1)</f>
        <v/>
      </c>
      <c r="H17143" s="15">
        <f>IF($D17143=1,$B17143,-1)</f>
        <v/>
      </c>
      <c r="I17143" s="15">
        <f>IF($D17143=1,$C17143,-1)</f>
        <v/>
      </c>
    </row>
    <row r="17144">
      <c r="A17144" s="33" t="n">
        <v>46006.20833333334</v>
      </c>
      <c r="B17144" s="15">
        <f>WEEKDAY($A17144,2)</f>
        <v/>
      </c>
      <c r="C17144" s="15">
        <f>HOUR($A17144)</f>
        <v/>
      </c>
      <c r="D17144" s="15">
        <f>IF(AND($A17144&gt;=Instellingen!$B$6,$A17144&lt;Instellingen!$B$7),1,0)</f>
        <v/>
      </c>
      <c r="E17144" s="15">
        <f>COUNTIF(tData[BezoekStart],"&lt;"&amp;($A17144+1/24))-COUNTIF(tData[BezoekEind],"&lt;="&amp;$A17144)</f>
        <v/>
      </c>
      <c r="F17144" s="15">
        <f>COUNTIF(tData[BezoekLangStart],"&lt;"&amp;($A17144+1/24))-COUNTIF(tData[BezoekLangEind],"&lt;="&amp;$A17144)</f>
        <v/>
      </c>
      <c r="G17144" s="15">
        <f>IF($D17144=1,$B17144*100+$C17144,-1)</f>
        <v/>
      </c>
      <c r="H17144" s="15">
        <f>IF($D17144=1,$B17144,-1)</f>
        <v/>
      </c>
      <c r="I17144" s="15">
        <f>IF($D17144=1,$C17144,-1)</f>
        <v/>
      </c>
    </row>
    <row r="17145">
      <c r="A17145" s="33" t="n">
        <v>46006.25</v>
      </c>
      <c r="B17145" s="15">
        <f>WEEKDAY($A17145,2)</f>
        <v/>
      </c>
      <c r="C17145" s="15">
        <f>HOUR($A17145)</f>
        <v/>
      </c>
      <c r="D17145" s="15">
        <f>IF(AND($A17145&gt;=Instellingen!$B$6,$A17145&lt;Instellingen!$B$7),1,0)</f>
        <v/>
      </c>
      <c r="E17145" s="15">
        <f>COUNTIF(tData[BezoekStart],"&lt;"&amp;($A17145+1/24))-COUNTIF(tData[BezoekEind],"&lt;="&amp;$A17145)</f>
        <v/>
      </c>
      <c r="F17145" s="15">
        <f>COUNTIF(tData[BezoekLangStart],"&lt;"&amp;($A17145+1/24))-COUNTIF(tData[BezoekLangEind],"&lt;="&amp;$A17145)</f>
        <v/>
      </c>
      <c r="G17145" s="15">
        <f>IF($D17145=1,$B17145*100+$C17145,-1)</f>
        <v/>
      </c>
      <c r="H17145" s="15">
        <f>IF($D17145=1,$B17145,-1)</f>
        <v/>
      </c>
      <c r="I17145" s="15">
        <f>IF($D17145=1,$C17145,-1)</f>
        <v/>
      </c>
    </row>
    <row r="17146">
      <c r="A17146" s="33" t="n">
        <v>46006.29166666666</v>
      </c>
      <c r="B17146" s="15">
        <f>WEEKDAY($A17146,2)</f>
        <v/>
      </c>
      <c r="C17146" s="15">
        <f>HOUR($A17146)</f>
        <v/>
      </c>
      <c r="D17146" s="15">
        <f>IF(AND($A17146&gt;=Instellingen!$B$6,$A17146&lt;Instellingen!$B$7),1,0)</f>
        <v/>
      </c>
      <c r="E17146" s="15">
        <f>COUNTIF(tData[BezoekStart],"&lt;"&amp;($A17146+1/24))-COUNTIF(tData[BezoekEind],"&lt;="&amp;$A17146)</f>
        <v/>
      </c>
      <c r="F17146" s="15">
        <f>COUNTIF(tData[BezoekLangStart],"&lt;"&amp;($A17146+1/24))-COUNTIF(tData[BezoekLangEind],"&lt;="&amp;$A17146)</f>
        <v/>
      </c>
      <c r="G17146" s="15">
        <f>IF($D17146=1,$B17146*100+$C17146,-1)</f>
        <v/>
      </c>
      <c r="H17146" s="15">
        <f>IF($D17146=1,$B17146,-1)</f>
        <v/>
      </c>
      <c r="I17146" s="15">
        <f>IF($D17146=1,$C17146,-1)</f>
        <v/>
      </c>
    </row>
    <row r="17147">
      <c r="A17147" s="33" t="n">
        <v>46006.33333333334</v>
      </c>
      <c r="B17147" s="15">
        <f>WEEKDAY($A17147,2)</f>
        <v/>
      </c>
      <c r="C17147" s="15">
        <f>HOUR($A17147)</f>
        <v/>
      </c>
      <c r="D17147" s="15">
        <f>IF(AND($A17147&gt;=Instellingen!$B$6,$A17147&lt;Instellingen!$B$7),1,0)</f>
        <v/>
      </c>
      <c r="E17147" s="15">
        <f>COUNTIF(tData[BezoekStart],"&lt;"&amp;($A17147+1/24))-COUNTIF(tData[BezoekEind],"&lt;="&amp;$A17147)</f>
        <v/>
      </c>
      <c r="F17147" s="15">
        <f>COUNTIF(tData[BezoekLangStart],"&lt;"&amp;($A17147+1/24))-COUNTIF(tData[BezoekLangEind],"&lt;="&amp;$A17147)</f>
        <v/>
      </c>
      <c r="G17147" s="15">
        <f>IF($D17147=1,$B17147*100+$C17147,-1)</f>
        <v/>
      </c>
      <c r="H17147" s="15">
        <f>IF($D17147=1,$B17147,-1)</f>
        <v/>
      </c>
      <c r="I17147" s="15">
        <f>IF($D17147=1,$C17147,-1)</f>
        <v/>
      </c>
    </row>
    <row r="17148">
      <c r="A17148" s="33" t="n">
        <v>46006.375</v>
      </c>
      <c r="B17148" s="15">
        <f>WEEKDAY($A17148,2)</f>
        <v/>
      </c>
      <c r="C17148" s="15">
        <f>HOUR($A17148)</f>
        <v/>
      </c>
      <c r="D17148" s="15">
        <f>IF(AND($A17148&gt;=Instellingen!$B$6,$A17148&lt;Instellingen!$B$7),1,0)</f>
        <v/>
      </c>
      <c r="E17148" s="15">
        <f>COUNTIF(tData[BezoekStart],"&lt;"&amp;($A17148+1/24))-COUNTIF(tData[BezoekEind],"&lt;="&amp;$A17148)</f>
        <v/>
      </c>
      <c r="F17148" s="15">
        <f>COUNTIF(tData[BezoekLangStart],"&lt;"&amp;($A17148+1/24))-COUNTIF(tData[BezoekLangEind],"&lt;="&amp;$A17148)</f>
        <v/>
      </c>
      <c r="G17148" s="15">
        <f>IF($D17148=1,$B17148*100+$C17148,-1)</f>
        <v/>
      </c>
      <c r="H17148" s="15">
        <f>IF($D17148=1,$B17148,-1)</f>
        <v/>
      </c>
      <c r="I17148" s="15">
        <f>IF($D17148=1,$C17148,-1)</f>
        <v/>
      </c>
    </row>
    <row r="17149">
      <c r="A17149" s="33" t="n">
        <v>46006.41666666666</v>
      </c>
      <c r="B17149" s="15">
        <f>WEEKDAY($A17149,2)</f>
        <v/>
      </c>
      <c r="C17149" s="15">
        <f>HOUR($A17149)</f>
        <v/>
      </c>
      <c r="D17149" s="15">
        <f>IF(AND($A17149&gt;=Instellingen!$B$6,$A17149&lt;Instellingen!$B$7),1,0)</f>
        <v/>
      </c>
      <c r="E17149" s="15">
        <f>COUNTIF(tData[BezoekStart],"&lt;"&amp;($A17149+1/24))-COUNTIF(tData[BezoekEind],"&lt;="&amp;$A17149)</f>
        <v/>
      </c>
      <c r="F17149" s="15">
        <f>COUNTIF(tData[BezoekLangStart],"&lt;"&amp;($A17149+1/24))-COUNTIF(tData[BezoekLangEind],"&lt;="&amp;$A17149)</f>
        <v/>
      </c>
      <c r="G17149" s="15">
        <f>IF($D17149=1,$B17149*100+$C17149,-1)</f>
        <v/>
      </c>
      <c r="H17149" s="15">
        <f>IF($D17149=1,$B17149,-1)</f>
        <v/>
      </c>
      <c r="I17149" s="15">
        <f>IF($D17149=1,$C17149,-1)</f>
        <v/>
      </c>
    </row>
    <row r="17150">
      <c r="A17150" s="33" t="n">
        <v>46006.45833333334</v>
      </c>
      <c r="B17150" s="15">
        <f>WEEKDAY($A17150,2)</f>
        <v/>
      </c>
      <c r="C17150" s="15">
        <f>HOUR($A17150)</f>
        <v/>
      </c>
      <c r="D17150" s="15">
        <f>IF(AND($A17150&gt;=Instellingen!$B$6,$A17150&lt;Instellingen!$B$7),1,0)</f>
        <v/>
      </c>
      <c r="E17150" s="15">
        <f>COUNTIF(tData[BezoekStart],"&lt;"&amp;($A17150+1/24))-COUNTIF(tData[BezoekEind],"&lt;="&amp;$A17150)</f>
        <v/>
      </c>
      <c r="F17150" s="15">
        <f>COUNTIF(tData[BezoekLangStart],"&lt;"&amp;($A17150+1/24))-COUNTIF(tData[BezoekLangEind],"&lt;="&amp;$A17150)</f>
        <v/>
      </c>
      <c r="G17150" s="15">
        <f>IF($D17150=1,$B17150*100+$C17150,-1)</f>
        <v/>
      </c>
      <c r="H17150" s="15">
        <f>IF($D17150=1,$B17150,-1)</f>
        <v/>
      </c>
      <c r="I17150" s="15">
        <f>IF($D17150=1,$C17150,-1)</f>
        <v/>
      </c>
    </row>
    <row r="17151">
      <c r="A17151" s="33" t="n">
        <v>46006.5</v>
      </c>
      <c r="B17151" s="15">
        <f>WEEKDAY($A17151,2)</f>
        <v/>
      </c>
      <c r="C17151" s="15">
        <f>HOUR($A17151)</f>
        <v/>
      </c>
      <c r="D17151" s="15">
        <f>IF(AND($A17151&gt;=Instellingen!$B$6,$A17151&lt;Instellingen!$B$7),1,0)</f>
        <v/>
      </c>
      <c r="E17151" s="15">
        <f>COUNTIF(tData[BezoekStart],"&lt;"&amp;($A17151+1/24))-COUNTIF(tData[BezoekEind],"&lt;="&amp;$A17151)</f>
        <v/>
      </c>
      <c r="F17151" s="15">
        <f>COUNTIF(tData[BezoekLangStart],"&lt;"&amp;($A17151+1/24))-COUNTIF(tData[BezoekLangEind],"&lt;="&amp;$A17151)</f>
        <v/>
      </c>
      <c r="G17151" s="15">
        <f>IF($D17151=1,$B17151*100+$C17151,-1)</f>
        <v/>
      </c>
      <c r="H17151" s="15">
        <f>IF($D17151=1,$B17151,-1)</f>
        <v/>
      </c>
      <c r="I17151" s="15">
        <f>IF($D17151=1,$C17151,-1)</f>
        <v/>
      </c>
    </row>
    <row r="17152">
      <c r="A17152" s="33" t="n">
        <v>46006.54166666666</v>
      </c>
      <c r="B17152" s="15">
        <f>WEEKDAY($A17152,2)</f>
        <v/>
      </c>
      <c r="C17152" s="15">
        <f>HOUR($A17152)</f>
        <v/>
      </c>
      <c r="D17152" s="15">
        <f>IF(AND($A17152&gt;=Instellingen!$B$6,$A17152&lt;Instellingen!$B$7),1,0)</f>
        <v/>
      </c>
      <c r="E17152" s="15">
        <f>COUNTIF(tData[BezoekStart],"&lt;"&amp;($A17152+1/24))-COUNTIF(tData[BezoekEind],"&lt;="&amp;$A17152)</f>
        <v/>
      </c>
      <c r="F17152" s="15">
        <f>COUNTIF(tData[BezoekLangStart],"&lt;"&amp;($A17152+1/24))-COUNTIF(tData[BezoekLangEind],"&lt;="&amp;$A17152)</f>
        <v/>
      </c>
      <c r="G17152" s="15">
        <f>IF($D17152=1,$B17152*100+$C17152,-1)</f>
        <v/>
      </c>
      <c r="H17152" s="15">
        <f>IF($D17152=1,$B17152,-1)</f>
        <v/>
      </c>
      <c r="I17152" s="15">
        <f>IF($D17152=1,$C17152,-1)</f>
        <v/>
      </c>
    </row>
    <row r="17153">
      <c r="A17153" s="33" t="n">
        <v>46006.58333333334</v>
      </c>
      <c r="B17153" s="15">
        <f>WEEKDAY($A17153,2)</f>
        <v/>
      </c>
      <c r="C17153" s="15">
        <f>HOUR($A17153)</f>
        <v/>
      </c>
      <c r="D17153" s="15">
        <f>IF(AND($A17153&gt;=Instellingen!$B$6,$A17153&lt;Instellingen!$B$7),1,0)</f>
        <v/>
      </c>
      <c r="E17153" s="15">
        <f>COUNTIF(tData[BezoekStart],"&lt;"&amp;($A17153+1/24))-COUNTIF(tData[BezoekEind],"&lt;="&amp;$A17153)</f>
        <v/>
      </c>
      <c r="F17153" s="15">
        <f>COUNTIF(tData[BezoekLangStart],"&lt;"&amp;($A17153+1/24))-COUNTIF(tData[BezoekLangEind],"&lt;="&amp;$A17153)</f>
        <v/>
      </c>
      <c r="G17153" s="15">
        <f>IF($D17153=1,$B17153*100+$C17153,-1)</f>
        <v/>
      </c>
      <c r="H17153" s="15">
        <f>IF($D17153=1,$B17153,-1)</f>
        <v/>
      </c>
      <c r="I17153" s="15">
        <f>IF($D17153=1,$C17153,-1)</f>
        <v/>
      </c>
    </row>
    <row r="17154">
      <c r="A17154" s="33" t="n">
        <v>46006.625</v>
      </c>
      <c r="B17154" s="15">
        <f>WEEKDAY($A17154,2)</f>
        <v/>
      </c>
      <c r="C17154" s="15">
        <f>HOUR($A17154)</f>
        <v/>
      </c>
      <c r="D17154" s="15">
        <f>IF(AND($A17154&gt;=Instellingen!$B$6,$A17154&lt;Instellingen!$B$7),1,0)</f>
        <v/>
      </c>
      <c r="E17154" s="15">
        <f>COUNTIF(tData[BezoekStart],"&lt;"&amp;($A17154+1/24))-COUNTIF(tData[BezoekEind],"&lt;="&amp;$A17154)</f>
        <v/>
      </c>
      <c r="F17154" s="15">
        <f>COUNTIF(tData[BezoekLangStart],"&lt;"&amp;($A17154+1/24))-COUNTIF(tData[BezoekLangEind],"&lt;="&amp;$A17154)</f>
        <v/>
      </c>
      <c r="G17154" s="15">
        <f>IF($D17154=1,$B17154*100+$C17154,-1)</f>
        <v/>
      </c>
      <c r="H17154" s="15">
        <f>IF($D17154=1,$B17154,-1)</f>
        <v/>
      </c>
      <c r="I17154" s="15">
        <f>IF($D17154=1,$C17154,-1)</f>
        <v/>
      </c>
    </row>
    <row r="17155">
      <c r="A17155" s="33" t="n">
        <v>46006.66666666666</v>
      </c>
      <c r="B17155" s="15">
        <f>WEEKDAY($A17155,2)</f>
        <v/>
      </c>
      <c r="C17155" s="15">
        <f>HOUR($A17155)</f>
        <v/>
      </c>
      <c r="D17155" s="15">
        <f>IF(AND($A17155&gt;=Instellingen!$B$6,$A17155&lt;Instellingen!$B$7),1,0)</f>
        <v/>
      </c>
      <c r="E17155" s="15">
        <f>COUNTIF(tData[BezoekStart],"&lt;"&amp;($A17155+1/24))-COUNTIF(tData[BezoekEind],"&lt;="&amp;$A17155)</f>
        <v/>
      </c>
      <c r="F17155" s="15">
        <f>COUNTIF(tData[BezoekLangStart],"&lt;"&amp;($A17155+1/24))-COUNTIF(tData[BezoekLangEind],"&lt;="&amp;$A17155)</f>
        <v/>
      </c>
      <c r="G17155" s="15">
        <f>IF($D17155=1,$B17155*100+$C17155,-1)</f>
        <v/>
      </c>
      <c r="H17155" s="15">
        <f>IF($D17155=1,$B17155,-1)</f>
        <v/>
      </c>
      <c r="I17155" s="15">
        <f>IF($D17155=1,$C17155,-1)</f>
        <v/>
      </c>
    </row>
    <row r="17156">
      <c r="A17156" s="33" t="n">
        <v>46006.70833333334</v>
      </c>
      <c r="B17156" s="15">
        <f>WEEKDAY($A17156,2)</f>
        <v/>
      </c>
      <c r="C17156" s="15">
        <f>HOUR($A17156)</f>
        <v/>
      </c>
      <c r="D17156" s="15">
        <f>IF(AND($A17156&gt;=Instellingen!$B$6,$A17156&lt;Instellingen!$B$7),1,0)</f>
        <v/>
      </c>
      <c r="E17156" s="15">
        <f>COUNTIF(tData[BezoekStart],"&lt;"&amp;($A17156+1/24))-COUNTIF(tData[BezoekEind],"&lt;="&amp;$A17156)</f>
        <v/>
      </c>
      <c r="F17156" s="15">
        <f>COUNTIF(tData[BezoekLangStart],"&lt;"&amp;($A17156+1/24))-COUNTIF(tData[BezoekLangEind],"&lt;="&amp;$A17156)</f>
        <v/>
      </c>
      <c r="G17156" s="15">
        <f>IF($D17156=1,$B17156*100+$C17156,-1)</f>
        <v/>
      </c>
      <c r="H17156" s="15">
        <f>IF($D17156=1,$B17156,-1)</f>
        <v/>
      </c>
      <c r="I17156" s="15">
        <f>IF($D17156=1,$C17156,-1)</f>
        <v/>
      </c>
    </row>
    <row r="17157">
      <c r="A17157" s="33" t="n">
        <v>46006.75</v>
      </c>
      <c r="B17157" s="15">
        <f>WEEKDAY($A17157,2)</f>
        <v/>
      </c>
      <c r="C17157" s="15">
        <f>HOUR($A17157)</f>
        <v/>
      </c>
      <c r="D17157" s="15">
        <f>IF(AND($A17157&gt;=Instellingen!$B$6,$A17157&lt;Instellingen!$B$7),1,0)</f>
        <v/>
      </c>
      <c r="E17157" s="15">
        <f>COUNTIF(tData[BezoekStart],"&lt;"&amp;($A17157+1/24))-COUNTIF(tData[BezoekEind],"&lt;="&amp;$A17157)</f>
        <v/>
      </c>
      <c r="F17157" s="15">
        <f>COUNTIF(tData[BezoekLangStart],"&lt;"&amp;($A17157+1/24))-COUNTIF(tData[BezoekLangEind],"&lt;="&amp;$A17157)</f>
        <v/>
      </c>
      <c r="G17157" s="15">
        <f>IF($D17157=1,$B17157*100+$C17157,-1)</f>
        <v/>
      </c>
      <c r="H17157" s="15">
        <f>IF($D17157=1,$B17157,-1)</f>
        <v/>
      </c>
      <c r="I17157" s="15">
        <f>IF($D17157=1,$C17157,-1)</f>
        <v/>
      </c>
    </row>
    <row r="17158">
      <c r="A17158" s="33" t="n">
        <v>46006.79166666666</v>
      </c>
      <c r="B17158" s="15">
        <f>WEEKDAY($A17158,2)</f>
        <v/>
      </c>
      <c r="C17158" s="15">
        <f>HOUR($A17158)</f>
        <v/>
      </c>
      <c r="D17158" s="15">
        <f>IF(AND($A17158&gt;=Instellingen!$B$6,$A17158&lt;Instellingen!$B$7),1,0)</f>
        <v/>
      </c>
      <c r="E17158" s="15">
        <f>COUNTIF(tData[BezoekStart],"&lt;"&amp;($A17158+1/24))-COUNTIF(tData[BezoekEind],"&lt;="&amp;$A17158)</f>
        <v/>
      </c>
      <c r="F17158" s="15">
        <f>COUNTIF(tData[BezoekLangStart],"&lt;"&amp;($A17158+1/24))-COUNTIF(tData[BezoekLangEind],"&lt;="&amp;$A17158)</f>
        <v/>
      </c>
      <c r="G17158" s="15">
        <f>IF($D17158=1,$B17158*100+$C17158,-1)</f>
        <v/>
      </c>
      <c r="H17158" s="15">
        <f>IF($D17158=1,$B17158,-1)</f>
        <v/>
      </c>
      <c r="I17158" s="15">
        <f>IF($D17158=1,$C17158,-1)</f>
        <v/>
      </c>
    </row>
    <row r="17159">
      <c r="A17159" s="33" t="n">
        <v>46006.83333333334</v>
      </c>
      <c r="B17159" s="15">
        <f>WEEKDAY($A17159,2)</f>
        <v/>
      </c>
      <c r="C17159" s="15">
        <f>HOUR($A17159)</f>
        <v/>
      </c>
      <c r="D17159" s="15">
        <f>IF(AND($A17159&gt;=Instellingen!$B$6,$A17159&lt;Instellingen!$B$7),1,0)</f>
        <v/>
      </c>
      <c r="E17159" s="15">
        <f>COUNTIF(tData[BezoekStart],"&lt;"&amp;($A17159+1/24))-COUNTIF(tData[BezoekEind],"&lt;="&amp;$A17159)</f>
        <v/>
      </c>
      <c r="F17159" s="15">
        <f>COUNTIF(tData[BezoekLangStart],"&lt;"&amp;($A17159+1/24))-COUNTIF(tData[BezoekLangEind],"&lt;="&amp;$A17159)</f>
        <v/>
      </c>
      <c r="G17159" s="15">
        <f>IF($D17159=1,$B17159*100+$C17159,-1)</f>
        <v/>
      </c>
      <c r="H17159" s="15">
        <f>IF($D17159=1,$B17159,-1)</f>
        <v/>
      </c>
      <c r="I17159" s="15">
        <f>IF($D17159=1,$C17159,-1)</f>
        <v/>
      </c>
    </row>
    <row r="17160">
      <c r="A17160" s="33" t="n">
        <v>46006.875</v>
      </c>
      <c r="B17160" s="15">
        <f>WEEKDAY($A17160,2)</f>
        <v/>
      </c>
      <c r="C17160" s="15">
        <f>HOUR($A17160)</f>
        <v/>
      </c>
      <c r="D17160" s="15">
        <f>IF(AND($A17160&gt;=Instellingen!$B$6,$A17160&lt;Instellingen!$B$7),1,0)</f>
        <v/>
      </c>
      <c r="E17160" s="15">
        <f>COUNTIF(tData[BezoekStart],"&lt;"&amp;($A17160+1/24))-COUNTIF(tData[BezoekEind],"&lt;="&amp;$A17160)</f>
        <v/>
      </c>
      <c r="F17160" s="15">
        <f>COUNTIF(tData[BezoekLangStart],"&lt;"&amp;($A17160+1/24))-COUNTIF(tData[BezoekLangEind],"&lt;="&amp;$A17160)</f>
        <v/>
      </c>
      <c r="G17160" s="15">
        <f>IF($D17160=1,$B17160*100+$C17160,-1)</f>
        <v/>
      </c>
      <c r="H17160" s="15">
        <f>IF($D17160=1,$B17160,-1)</f>
        <v/>
      </c>
      <c r="I17160" s="15">
        <f>IF($D17160=1,$C17160,-1)</f>
        <v/>
      </c>
    </row>
    <row r="17161">
      <c r="A17161" s="33" t="n">
        <v>46006.91666666666</v>
      </c>
      <c r="B17161" s="15">
        <f>WEEKDAY($A17161,2)</f>
        <v/>
      </c>
      <c r="C17161" s="15">
        <f>HOUR($A17161)</f>
        <v/>
      </c>
      <c r="D17161" s="15">
        <f>IF(AND($A17161&gt;=Instellingen!$B$6,$A17161&lt;Instellingen!$B$7),1,0)</f>
        <v/>
      </c>
      <c r="E17161" s="15">
        <f>COUNTIF(tData[BezoekStart],"&lt;"&amp;($A17161+1/24))-COUNTIF(tData[BezoekEind],"&lt;="&amp;$A17161)</f>
        <v/>
      </c>
      <c r="F17161" s="15">
        <f>COUNTIF(tData[BezoekLangStart],"&lt;"&amp;($A17161+1/24))-COUNTIF(tData[BezoekLangEind],"&lt;="&amp;$A17161)</f>
        <v/>
      </c>
      <c r="G17161" s="15">
        <f>IF($D17161=1,$B17161*100+$C17161,-1)</f>
        <v/>
      </c>
      <c r="H17161" s="15">
        <f>IF($D17161=1,$B17161,-1)</f>
        <v/>
      </c>
      <c r="I17161" s="15">
        <f>IF($D17161=1,$C17161,-1)</f>
        <v/>
      </c>
    </row>
    <row r="17162">
      <c r="A17162" s="33" t="n">
        <v>46006.95833333334</v>
      </c>
      <c r="B17162" s="15">
        <f>WEEKDAY($A17162,2)</f>
        <v/>
      </c>
      <c r="C17162" s="15">
        <f>HOUR($A17162)</f>
        <v/>
      </c>
      <c r="D17162" s="15">
        <f>IF(AND($A17162&gt;=Instellingen!$B$6,$A17162&lt;Instellingen!$B$7),1,0)</f>
        <v/>
      </c>
      <c r="E17162" s="15">
        <f>COUNTIF(tData[BezoekStart],"&lt;"&amp;($A17162+1/24))-COUNTIF(tData[BezoekEind],"&lt;="&amp;$A17162)</f>
        <v/>
      </c>
      <c r="F17162" s="15">
        <f>COUNTIF(tData[BezoekLangStart],"&lt;"&amp;($A17162+1/24))-COUNTIF(tData[BezoekLangEind],"&lt;="&amp;$A17162)</f>
        <v/>
      </c>
      <c r="G17162" s="15">
        <f>IF($D17162=1,$B17162*100+$C17162,-1)</f>
        <v/>
      </c>
      <c r="H17162" s="15">
        <f>IF($D17162=1,$B17162,-1)</f>
        <v/>
      </c>
      <c r="I17162" s="15">
        <f>IF($D17162=1,$C17162,-1)</f>
        <v/>
      </c>
    </row>
    <row r="17163">
      <c r="A17163" s="33" t="n">
        <v>46007</v>
      </c>
      <c r="B17163" s="15">
        <f>WEEKDAY($A17163,2)</f>
        <v/>
      </c>
      <c r="C17163" s="15">
        <f>HOUR($A17163)</f>
        <v/>
      </c>
      <c r="D17163" s="15">
        <f>IF(AND($A17163&gt;=Instellingen!$B$6,$A17163&lt;Instellingen!$B$7),1,0)</f>
        <v/>
      </c>
      <c r="E17163" s="15">
        <f>COUNTIF(tData[BezoekStart],"&lt;"&amp;($A17163+1/24))-COUNTIF(tData[BezoekEind],"&lt;="&amp;$A17163)</f>
        <v/>
      </c>
      <c r="F17163" s="15">
        <f>COUNTIF(tData[BezoekLangStart],"&lt;"&amp;($A17163+1/24))-COUNTIF(tData[BezoekLangEind],"&lt;="&amp;$A17163)</f>
        <v/>
      </c>
      <c r="G17163" s="15">
        <f>IF($D17163=1,$B17163*100+$C17163,-1)</f>
        <v/>
      </c>
      <c r="H17163" s="15">
        <f>IF($D17163=1,$B17163,-1)</f>
        <v/>
      </c>
      <c r="I17163" s="15">
        <f>IF($D17163=1,$C17163,-1)</f>
        <v/>
      </c>
    </row>
    <row r="17164">
      <c r="A17164" s="33" t="n">
        <v>46007.04166666666</v>
      </c>
      <c r="B17164" s="15">
        <f>WEEKDAY($A17164,2)</f>
        <v/>
      </c>
      <c r="C17164" s="15">
        <f>HOUR($A17164)</f>
        <v/>
      </c>
      <c r="D17164" s="15">
        <f>IF(AND($A17164&gt;=Instellingen!$B$6,$A17164&lt;Instellingen!$B$7),1,0)</f>
        <v/>
      </c>
      <c r="E17164" s="15">
        <f>COUNTIF(tData[BezoekStart],"&lt;"&amp;($A17164+1/24))-COUNTIF(tData[BezoekEind],"&lt;="&amp;$A17164)</f>
        <v/>
      </c>
      <c r="F17164" s="15">
        <f>COUNTIF(tData[BezoekLangStart],"&lt;"&amp;($A17164+1/24))-COUNTIF(tData[BezoekLangEind],"&lt;="&amp;$A17164)</f>
        <v/>
      </c>
      <c r="G17164" s="15">
        <f>IF($D17164=1,$B17164*100+$C17164,-1)</f>
        <v/>
      </c>
      <c r="H17164" s="15">
        <f>IF($D17164=1,$B17164,-1)</f>
        <v/>
      </c>
      <c r="I17164" s="15">
        <f>IF($D17164=1,$C17164,-1)</f>
        <v/>
      </c>
    </row>
    <row r="17165">
      <c r="A17165" s="33" t="n">
        <v>46007.08333333334</v>
      </c>
      <c r="B17165" s="15">
        <f>WEEKDAY($A17165,2)</f>
        <v/>
      </c>
      <c r="C17165" s="15">
        <f>HOUR($A17165)</f>
        <v/>
      </c>
      <c r="D17165" s="15">
        <f>IF(AND($A17165&gt;=Instellingen!$B$6,$A17165&lt;Instellingen!$B$7),1,0)</f>
        <v/>
      </c>
      <c r="E17165" s="15">
        <f>COUNTIF(tData[BezoekStart],"&lt;"&amp;($A17165+1/24))-COUNTIF(tData[BezoekEind],"&lt;="&amp;$A17165)</f>
        <v/>
      </c>
      <c r="F17165" s="15">
        <f>COUNTIF(tData[BezoekLangStart],"&lt;"&amp;($A17165+1/24))-COUNTIF(tData[BezoekLangEind],"&lt;="&amp;$A17165)</f>
        <v/>
      </c>
      <c r="G17165" s="15">
        <f>IF($D17165=1,$B17165*100+$C17165,-1)</f>
        <v/>
      </c>
      <c r="H17165" s="15">
        <f>IF($D17165=1,$B17165,-1)</f>
        <v/>
      </c>
      <c r="I17165" s="15">
        <f>IF($D17165=1,$C17165,-1)</f>
        <v/>
      </c>
    </row>
    <row r="17166">
      <c r="A17166" s="33" t="n">
        <v>46007.125</v>
      </c>
      <c r="B17166" s="15">
        <f>WEEKDAY($A17166,2)</f>
        <v/>
      </c>
      <c r="C17166" s="15">
        <f>HOUR($A17166)</f>
        <v/>
      </c>
      <c r="D17166" s="15">
        <f>IF(AND($A17166&gt;=Instellingen!$B$6,$A17166&lt;Instellingen!$B$7),1,0)</f>
        <v/>
      </c>
      <c r="E17166" s="15">
        <f>COUNTIF(tData[BezoekStart],"&lt;"&amp;($A17166+1/24))-COUNTIF(tData[BezoekEind],"&lt;="&amp;$A17166)</f>
        <v/>
      </c>
      <c r="F17166" s="15">
        <f>COUNTIF(tData[BezoekLangStart],"&lt;"&amp;($A17166+1/24))-COUNTIF(tData[BezoekLangEind],"&lt;="&amp;$A17166)</f>
        <v/>
      </c>
      <c r="G17166" s="15">
        <f>IF($D17166=1,$B17166*100+$C17166,-1)</f>
        <v/>
      </c>
      <c r="H17166" s="15">
        <f>IF($D17166=1,$B17166,-1)</f>
        <v/>
      </c>
      <c r="I17166" s="15">
        <f>IF($D17166=1,$C17166,-1)</f>
        <v/>
      </c>
    </row>
    <row r="17167">
      <c r="A17167" s="33" t="n">
        <v>46007.16666666666</v>
      </c>
      <c r="B17167" s="15">
        <f>WEEKDAY($A17167,2)</f>
        <v/>
      </c>
      <c r="C17167" s="15">
        <f>HOUR($A17167)</f>
        <v/>
      </c>
      <c r="D17167" s="15">
        <f>IF(AND($A17167&gt;=Instellingen!$B$6,$A17167&lt;Instellingen!$B$7),1,0)</f>
        <v/>
      </c>
      <c r="E17167" s="15">
        <f>COUNTIF(tData[BezoekStart],"&lt;"&amp;($A17167+1/24))-COUNTIF(tData[BezoekEind],"&lt;="&amp;$A17167)</f>
        <v/>
      </c>
      <c r="F17167" s="15">
        <f>COUNTIF(tData[BezoekLangStart],"&lt;"&amp;($A17167+1/24))-COUNTIF(tData[BezoekLangEind],"&lt;="&amp;$A17167)</f>
        <v/>
      </c>
      <c r="G17167" s="15">
        <f>IF($D17167=1,$B17167*100+$C17167,-1)</f>
        <v/>
      </c>
      <c r="H17167" s="15">
        <f>IF($D17167=1,$B17167,-1)</f>
        <v/>
      </c>
      <c r="I17167" s="15">
        <f>IF($D17167=1,$C17167,-1)</f>
        <v/>
      </c>
    </row>
    <row r="17168">
      <c r="A17168" s="33" t="n">
        <v>46007.20833333334</v>
      </c>
      <c r="B17168" s="15">
        <f>WEEKDAY($A17168,2)</f>
        <v/>
      </c>
      <c r="C17168" s="15">
        <f>HOUR($A17168)</f>
        <v/>
      </c>
      <c r="D17168" s="15">
        <f>IF(AND($A17168&gt;=Instellingen!$B$6,$A17168&lt;Instellingen!$B$7),1,0)</f>
        <v/>
      </c>
      <c r="E17168" s="15">
        <f>COUNTIF(tData[BezoekStart],"&lt;"&amp;($A17168+1/24))-COUNTIF(tData[BezoekEind],"&lt;="&amp;$A17168)</f>
        <v/>
      </c>
      <c r="F17168" s="15">
        <f>COUNTIF(tData[BezoekLangStart],"&lt;"&amp;($A17168+1/24))-COUNTIF(tData[BezoekLangEind],"&lt;="&amp;$A17168)</f>
        <v/>
      </c>
      <c r="G17168" s="15">
        <f>IF($D17168=1,$B17168*100+$C17168,-1)</f>
        <v/>
      </c>
      <c r="H17168" s="15">
        <f>IF($D17168=1,$B17168,-1)</f>
        <v/>
      </c>
      <c r="I17168" s="15">
        <f>IF($D17168=1,$C17168,-1)</f>
        <v/>
      </c>
    </row>
    <row r="17169">
      <c r="A17169" s="33" t="n">
        <v>46007.25</v>
      </c>
      <c r="B17169" s="15">
        <f>WEEKDAY($A17169,2)</f>
        <v/>
      </c>
      <c r="C17169" s="15">
        <f>HOUR($A17169)</f>
        <v/>
      </c>
      <c r="D17169" s="15">
        <f>IF(AND($A17169&gt;=Instellingen!$B$6,$A17169&lt;Instellingen!$B$7),1,0)</f>
        <v/>
      </c>
      <c r="E17169" s="15">
        <f>COUNTIF(tData[BezoekStart],"&lt;"&amp;($A17169+1/24))-COUNTIF(tData[BezoekEind],"&lt;="&amp;$A17169)</f>
        <v/>
      </c>
      <c r="F17169" s="15">
        <f>COUNTIF(tData[BezoekLangStart],"&lt;"&amp;($A17169+1/24))-COUNTIF(tData[BezoekLangEind],"&lt;="&amp;$A17169)</f>
        <v/>
      </c>
      <c r="G17169" s="15">
        <f>IF($D17169=1,$B17169*100+$C17169,-1)</f>
        <v/>
      </c>
      <c r="H17169" s="15">
        <f>IF($D17169=1,$B17169,-1)</f>
        <v/>
      </c>
      <c r="I17169" s="15">
        <f>IF($D17169=1,$C17169,-1)</f>
        <v/>
      </c>
    </row>
    <row r="17170">
      <c r="A17170" s="33" t="n">
        <v>46007.29166666666</v>
      </c>
      <c r="B17170" s="15">
        <f>WEEKDAY($A17170,2)</f>
        <v/>
      </c>
      <c r="C17170" s="15">
        <f>HOUR($A17170)</f>
        <v/>
      </c>
      <c r="D17170" s="15">
        <f>IF(AND($A17170&gt;=Instellingen!$B$6,$A17170&lt;Instellingen!$B$7),1,0)</f>
        <v/>
      </c>
      <c r="E17170" s="15">
        <f>COUNTIF(tData[BezoekStart],"&lt;"&amp;($A17170+1/24))-COUNTIF(tData[BezoekEind],"&lt;="&amp;$A17170)</f>
        <v/>
      </c>
      <c r="F17170" s="15">
        <f>COUNTIF(tData[BezoekLangStart],"&lt;"&amp;($A17170+1/24))-COUNTIF(tData[BezoekLangEind],"&lt;="&amp;$A17170)</f>
        <v/>
      </c>
      <c r="G17170" s="15">
        <f>IF($D17170=1,$B17170*100+$C17170,-1)</f>
        <v/>
      </c>
      <c r="H17170" s="15">
        <f>IF($D17170=1,$B17170,-1)</f>
        <v/>
      </c>
      <c r="I17170" s="15">
        <f>IF($D17170=1,$C17170,-1)</f>
        <v/>
      </c>
    </row>
    <row r="17171">
      <c r="A17171" s="33" t="n">
        <v>46007.33333333334</v>
      </c>
      <c r="B17171" s="15">
        <f>WEEKDAY($A17171,2)</f>
        <v/>
      </c>
      <c r="C17171" s="15">
        <f>HOUR($A17171)</f>
        <v/>
      </c>
      <c r="D17171" s="15">
        <f>IF(AND($A17171&gt;=Instellingen!$B$6,$A17171&lt;Instellingen!$B$7),1,0)</f>
        <v/>
      </c>
      <c r="E17171" s="15">
        <f>COUNTIF(tData[BezoekStart],"&lt;"&amp;($A17171+1/24))-COUNTIF(tData[BezoekEind],"&lt;="&amp;$A17171)</f>
        <v/>
      </c>
      <c r="F17171" s="15">
        <f>COUNTIF(tData[BezoekLangStart],"&lt;"&amp;($A17171+1/24))-COUNTIF(tData[BezoekLangEind],"&lt;="&amp;$A17171)</f>
        <v/>
      </c>
      <c r="G17171" s="15">
        <f>IF($D17171=1,$B17171*100+$C17171,-1)</f>
        <v/>
      </c>
      <c r="H17171" s="15">
        <f>IF($D17171=1,$B17171,-1)</f>
        <v/>
      </c>
      <c r="I17171" s="15">
        <f>IF($D17171=1,$C17171,-1)</f>
        <v/>
      </c>
    </row>
    <row r="17172">
      <c r="A17172" s="33" t="n">
        <v>46007.375</v>
      </c>
      <c r="B17172" s="15">
        <f>WEEKDAY($A17172,2)</f>
        <v/>
      </c>
      <c r="C17172" s="15">
        <f>HOUR($A17172)</f>
        <v/>
      </c>
      <c r="D17172" s="15">
        <f>IF(AND($A17172&gt;=Instellingen!$B$6,$A17172&lt;Instellingen!$B$7),1,0)</f>
        <v/>
      </c>
      <c r="E17172" s="15">
        <f>COUNTIF(tData[BezoekStart],"&lt;"&amp;($A17172+1/24))-COUNTIF(tData[BezoekEind],"&lt;="&amp;$A17172)</f>
        <v/>
      </c>
      <c r="F17172" s="15">
        <f>COUNTIF(tData[BezoekLangStart],"&lt;"&amp;($A17172+1/24))-COUNTIF(tData[BezoekLangEind],"&lt;="&amp;$A17172)</f>
        <v/>
      </c>
      <c r="G17172" s="15">
        <f>IF($D17172=1,$B17172*100+$C17172,-1)</f>
        <v/>
      </c>
      <c r="H17172" s="15">
        <f>IF($D17172=1,$B17172,-1)</f>
        <v/>
      </c>
      <c r="I17172" s="15">
        <f>IF($D17172=1,$C17172,-1)</f>
        <v/>
      </c>
    </row>
    <row r="17173">
      <c r="A17173" s="33" t="n">
        <v>46007.41666666666</v>
      </c>
      <c r="B17173" s="15">
        <f>WEEKDAY($A17173,2)</f>
        <v/>
      </c>
      <c r="C17173" s="15">
        <f>HOUR($A17173)</f>
        <v/>
      </c>
      <c r="D17173" s="15">
        <f>IF(AND($A17173&gt;=Instellingen!$B$6,$A17173&lt;Instellingen!$B$7),1,0)</f>
        <v/>
      </c>
      <c r="E17173" s="15">
        <f>COUNTIF(tData[BezoekStart],"&lt;"&amp;($A17173+1/24))-COUNTIF(tData[BezoekEind],"&lt;="&amp;$A17173)</f>
        <v/>
      </c>
      <c r="F17173" s="15">
        <f>COUNTIF(tData[BezoekLangStart],"&lt;"&amp;($A17173+1/24))-COUNTIF(tData[BezoekLangEind],"&lt;="&amp;$A17173)</f>
        <v/>
      </c>
      <c r="G17173" s="15">
        <f>IF($D17173=1,$B17173*100+$C17173,-1)</f>
        <v/>
      </c>
      <c r="H17173" s="15">
        <f>IF($D17173=1,$B17173,-1)</f>
        <v/>
      </c>
      <c r="I17173" s="15">
        <f>IF($D17173=1,$C17173,-1)</f>
        <v/>
      </c>
    </row>
    <row r="17174">
      <c r="A17174" s="33" t="n">
        <v>46007.45833333334</v>
      </c>
      <c r="B17174" s="15">
        <f>WEEKDAY($A17174,2)</f>
        <v/>
      </c>
      <c r="C17174" s="15">
        <f>HOUR($A17174)</f>
        <v/>
      </c>
      <c r="D17174" s="15">
        <f>IF(AND($A17174&gt;=Instellingen!$B$6,$A17174&lt;Instellingen!$B$7),1,0)</f>
        <v/>
      </c>
      <c r="E17174" s="15">
        <f>COUNTIF(tData[BezoekStart],"&lt;"&amp;($A17174+1/24))-COUNTIF(tData[BezoekEind],"&lt;="&amp;$A17174)</f>
        <v/>
      </c>
      <c r="F17174" s="15">
        <f>COUNTIF(tData[BezoekLangStart],"&lt;"&amp;($A17174+1/24))-COUNTIF(tData[BezoekLangEind],"&lt;="&amp;$A17174)</f>
        <v/>
      </c>
      <c r="G17174" s="15">
        <f>IF($D17174=1,$B17174*100+$C17174,-1)</f>
        <v/>
      </c>
      <c r="H17174" s="15">
        <f>IF($D17174=1,$B17174,-1)</f>
        <v/>
      </c>
      <c r="I17174" s="15">
        <f>IF($D17174=1,$C17174,-1)</f>
        <v/>
      </c>
    </row>
    <row r="17175">
      <c r="A17175" s="33" t="n">
        <v>46007.5</v>
      </c>
      <c r="B17175" s="15">
        <f>WEEKDAY($A17175,2)</f>
        <v/>
      </c>
      <c r="C17175" s="15">
        <f>HOUR($A17175)</f>
        <v/>
      </c>
      <c r="D17175" s="15">
        <f>IF(AND($A17175&gt;=Instellingen!$B$6,$A17175&lt;Instellingen!$B$7),1,0)</f>
        <v/>
      </c>
      <c r="E17175" s="15">
        <f>COUNTIF(tData[BezoekStart],"&lt;"&amp;($A17175+1/24))-COUNTIF(tData[BezoekEind],"&lt;="&amp;$A17175)</f>
        <v/>
      </c>
      <c r="F17175" s="15">
        <f>COUNTIF(tData[BezoekLangStart],"&lt;"&amp;($A17175+1/24))-COUNTIF(tData[BezoekLangEind],"&lt;="&amp;$A17175)</f>
        <v/>
      </c>
      <c r="G17175" s="15">
        <f>IF($D17175=1,$B17175*100+$C17175,-1)</f>
        <v/>
      </c>
      <c r="H17175" s="15">
        <f>IF($D17175=1,$B17175,-1)</f>
        <v/>
      </c>
      <c r="I17175" s="15">
        <f>IF($D17175=1,$C17175,-1)</f>
        <v/>
      </c>
    </row>
    <row r="17176">
      <c r="A17176" s="33" t="n">
        <v>46007.54166666666</v>
      </c>
      <c r="B17176" s="15">
        <f>WEEKDAY($A17176,2)</f>
        <v/>
      </c>
      <c r="C17176" s="15">
        <f>HOUR($A17176)</f>
        <v/>
      </c>
      <c r="D17176" s="15">
        <f>IF(AND($A17176&gt;=Instellingen!$B$6,$A17176&lt;Instellingen!$B$7),1,0)</f>
        <v/>
      </c>
      <c r="E17176" s="15">
        <f>COUNTIF(tData[BezoekStart],"&lt;"&amp;($A17176+1/24))-COUNTIF(tData[BezoekEind],"&lt;="&amp;$A17176)</f>
        <v/>
      </c>
      <c r="F17176" s="15">
        <f>COUNTIF(tData[BezoekLangStart],"&lt;"&amp;($A17176+1/24))-COUNTIF(tData[BezoekLangEind],"&lt;="&amp;$A17176)</f>
        <v/>
      </c>
      <c r="G17176" s="15">
        <f>IF($D17176=1,$B17176*100+$C17176,-1)</f>
        <v/>
      </c>
      <c r="H17176" s="15">
        <f>IF($D17176=1,$B17176,-1)</f>
        <v/>
      </c>
      <c r="I17176" s="15">
        <f>IF($D17176=1,$C17176,-1)</f>
        <v/>
      </c>
    </row>
    <row r="17177">
      <c r="A17177" s="33" t="n">
        <v>46007.58333333334</v>
      </c>
      <c r="B17177" s="15">
        <f>WEEKDAY($A17177,2)</f>
        <v/>
      </c>
      <c r="C17177" s="15">
        <f>HOUR($A17177)</f>
        <v/>
      </c>
      <c r="D17177" s="15">
        <f>IF(AND($A17177&gt;=Instellingen!$B$6,$A17177&lt;Instellingen!$B$7),1,0)</f>
        <v/>
      </c>
      <c r="E17177" s="15">
        <f>COUNTIF(tData[BezoekStart],"&lt;"&amp;($A17177+1/24))-COUNTIF(tData[BezoekEind],"&lt;="&amp;$A17177)</f>
        <v/>
      </c>
      <c r="F17177" s="15">
        <f>COUNTIF(tData[BezoekLangStart],"&lt;"&amp;($A17177+1/24))-COUNTIF(tData[BezoekLangEind],"&lt;="&amp;$A17177)</f>
        <v/>
      </c>
      <c r="G17177" s="15">
        <f>IF($D17177=1,$B17177*100+$C17177,-1)</f>
        <v/>
      </c>
      <c r="H17177" s="15">
        <f>IF($D17177=1,$B17177,-1)</f>
        <v/>
      </c>
      <c r="I17177" s="15">
        <f>IF($D17177=1,$C17177,-1)</f>
        <v/>
      </c>
    </row>
    <row r="17178">
      <c r="A17178" s="33" t="n">
        <v>46007.625</v>
      </c>
      <c r="B17178" s="15">
        <f>WEEKDAY($A17178,2)</f>
        <v/>
      </c>
      <c r="C17178" s="15">
        <f>HOUR($A17178)</f>
        <v/>
      </c>
      <c r="D17178" s="15">
        <f>IF(AND($A17178&gt;=Instellingen!$B$6,$A17178&lt;Instellingen!$B$7),1,0)</f>
        <v/>
      </c>
      <c r="E17178" s="15">
        <f>COUNTIF(tData[BezoekStart],"&lt;"&amp;($A17178+1/24))-COUNTIF(tData[BezoekEind],"&lt;="&amp;$A17178)</f>
        <v/>
      </c>
      <c r="F17178" s="15">
        <f>COUNTIF(tData[BezoekLangStart],"&lt;"&amp;($A17178+1/24))-COUNTIF(tData[BezoekLangEind],"&lt;="&amp;$A17178)</f>
        <v/>
      </c>
      <c r="G17178" s="15">
        <f>IF($D17178=1,$B17178*100+$C17178,-1)</f>
        <v/>
      </c>
      <c r="H17178" s="15">
        <f>IF($D17178=1,$B17178,-1)</f>
        <v/>
      </c>
      <c r="I17178" s="15">
        <f>IF($D17178=1,$C17178,-1)</f>
        <v/>
      </c>
    </row>
    <row r="17179">
      <c r="A17179" s="33" t="n">
        <v>46007.66666666666</v>
      </c>
      <c r="B17179" s="15">
        <f>WEEKDAY($A17179,2)</f>
        <v/>
      </c>
      <c r="C17179" s="15">
        <f>HOUR($A17179)</f>
        <v/>
      </c>
      <c r="D17179" s="15">
        <f>IF(AND($A17179&gt;=Instellingen!$B$6,$A17179&lt;Instellingen!$B$7),1,0)</f>
        <v/>
      </c>
      <c r="E17179" s="15">
        <f>COUNTIF(tData[BezoekStart],"&lt;"&amp;($A17179+1/24))-COUNTIF(tData[BezoekEind],"&lt;="&amp;$A17179)</f>
        <v/>
      </c>
      <c r="F17179" s="15">
        <f>COUNTIF(tData[BezoekLangStart],"&lt;"&amp;($A17179+1/24))-COUNTIF(tData[BezoekLangEind],"&lt;="&amp;$A17179)</f>
        <v/>
      </c>
      <c r="G17179" s="15">
        <f>IF($D17179=1,$B17179*100+$C17179,-1)</f>
        <v/>
      </c>
      <c r="H17179" s="15">
        <f>IF($D17179=1,$B17179,-1)</f>
        <v/>
      </c>
      <c r="I17179" s="15">
        <f>IF($D17179=1,$C17179,-1)</f>
        <v/>
      </c>
    </row>
    <row r="17180">
      <c r="A17180" s="33" t="n">
        <v>46007.70833333334</v>
      </c>
      <c r="B17180" s="15">
        <f>WEEKDAY($A17180,2)</f>
        <v/>
      </c>
      <c r="C17180" s="15">
        <f>HOUR($A17180)</f>
        <v/>
      </c>
      <c r="D17180" s="15">
        <f>IF(AND($A17180&gt;=Instellingen!$B$6,$A17180&lt;Instellingen!$B$7),1,0)</f>
        <v/>
      </c>
      <c r="E17180" s="15">
        <f>COUNTIF(tData[BezoekStart],"&lt;"&amp;($A17180+1/24))-COUNTIF(tData[BezoekEind],"&lt;="&amp;$A17180)</f>
        <v/>
      </c>
      <c r="F17180" s="15">
        <f>COUNTIF(tData[BezoekLangStart],"&lt;"&amp;($A17180+1/24))-COUNTIF(tData[BezoekLangEind],"&lt;="&amp;$A17180)</f>
        <v/>
      </c>
      <c r="G17180" s="15">
        <f>IF($D17180=1,$B17180*100+$C17180,-1)</f>
        <v/>
      </c>
      <c r="H17180" s="15">
        <f>IF($D17180=1,$B17180,-1)</f>
        <v/>
      </c>
      <c r="I17180" s="15">
        <f>IF($D17180=1,$C17180,-1)</f>
        <v/>
      </c>
    </row>
    <row r="17181">
      <c r="A17181" s="33" t="n">
        <v>46007.75</v>
      </c>
      <c r="B17181" s="15">
        <f>WEEKDAY($A17181,2)</f>
        <v/>
      </c>
      <c r="C17181" s="15">
        <f>HOUR($A17181)</f>
        <v/>
      </c>
      <c r="D17181" s="15">
        <f>IF(AND($A17181&gt;=Instellingen!$B$6,$A17181&lt;Instellingen!$B$7),1,0)</f>
        <v/>
      </c>
      <c r="E17181" s="15">
        <f>COUNTIF(tData[BezoekStart],"&lt;"&amp;($A17181+1/24))-COUNTIF(tData[BezoekEind],"&lt;="&amp;$A17181)</f>
        <v/>
      </c>
      <c r="F17181" s="15">
        <f>COUNTIF(tData[BezoekLangStart],"&lt;"&amp;($A17181+1/24))-COUNTIF(tData[BezoekLangEind],"&lt;="&amp;$A17181)</f>
        <v/>
      </c>
      <c r="G17181" s="15">
        <f>IF($D17181=1,$B17181*100+$C17181,-1)</f>
        <v/>
      </c>
      <c r="H17181" s="15">
        <f>IF($D17181=1,$B17181,-1)</f>
        <v/>
      </c>
      <c r="I17181" s="15">
        <f>IF($D17181=1,$C17181,-1)</f>
        <v/>
      </c>
    </row>
    <row r="17182">
      <c r="A17182" s="33" t="n">
        <v>46007.79166666666</v>
      </c>
      <c r="B17182" s="15">
        <f>WEEKDAY($A17182,2)</f>
        <v/>
      </c>
      <c r="C17182" s="15">
        <f>HOUR($A17182)</f>
        <v/>
      </c>
      <c r="D17182" s="15">
        <f>IF(AND($A17182&gt;=Instellingen!$B$6,$A17182&lt;Instellingen!$B$7),1,0)</f>
        <v/>
      </c>
      <c r="E17182" s="15">
        <f>COUNTIF(tData[BezoekStart],"&lt;"&amp;($A17182+1/24))-COUNTIF(tData[BezoekEind],"&lt;="&amp;$A17182)</f>
        <v/>
      </c>
      <c r="F17182" s="15">
        <f>COUNTIF(tData[BezoekLangStart],"&lt;"&amp;($A17182+1/24))-COUNTIF(tData[BezoekLangEind],"&lt;="&amp;$A17182)</f>
        <v/>
      </c>
      <c r="G17182" s="15">
        <f>IF($D17182=1,$B17182*100+$C17182,-1)</f>
        <v/>
      </c>
      <c r="H17182" s="15">
        <f>IF($D17182=1,$B17182,-1)</f>
        <v/>
      </c>
      <c r="I17182" s="15">
        <f>IF($D17182=1,$C17182,-1)</f>
        <v/>
      </c>
    </row>
    <row r="17183">
      <c r="A17183" s="33" t="n">
        <v>46007.83333333334</v>
      </c>
      <c r="B17183" s="15">
        <f>WEEKDAY($A17183,2)</f>
        <v/>
      </c>
      <c r="C17183" s="15">
        <f>HOUR($A17183)</f>
        <v/>
      </c>
      <c r="D17183" s="15">
        <f>IF(AND($A17183&gt;=Instellingen!$B$6,$A17183&lt;Instellingen!$B$7),1,0)</f>
        <v/>
      </c>
      <c r="E17183" s="15">
        <f>COUNTIF(tData[BezoekStart],"&lt;"&amp;($A17183+1/24))-COUNTIF(tData[BezoekEind],"&lt;="&amp;$A17183)</f>
        <v/>
      </c>
      <c r="F17183" s="15">
        <f>COUNTIF(tData[BezoekLangStart],"&lt;"&amp;($A17183+1/24))-COUNTIF(tData[BezoekLangEind],"&lt;="&amp;$A17183)</f>
        <v/>
      </c>
      <c r="G17183" s="15">
        <f>IF($D17183=1,$B17183*100+$C17183,-1)</f>
        <v/>
      </c>
      <c r="H17183" s="15">
        <f>IF($D17183=1,$B17183,-1)</f>
        <v/>
      </c>
      <c r="I17183" s="15">
        <f>IF($D17183=1,$C17183,-1)</f>
        <v/>
      </c>
    </row>
    <row r="17184">
      <c r="A17184" s="33" t="n">
        <v>46007.875</v>
      </c>
      <c r="B17184" s="15">
        <f>WEEKDAY($A17184,2)</f>
        <v/>
      </c>
      <c r="C17184" s="15">
        <f>HOUR($A17184)</f>
        <v/>
      </c>
      <c r="D17184" s="15">
        <f>IF(AND($A17184&gt;=Instellingen!$B$6,$A17184&lt;Instellingen!$B$7),1,0)</f>
        <v/>
      </c>
      <c r="E17184" s="15">
        <f>COUNTIF(tData[BezoekStart],"&lt;"&amp;($A17184+1/24))-COUNTIF(tData[BezoekEind],"&lt;="&amp;$A17184)</f>
        <v/>
      </c>
      <c r="F17184" s="15">
        <f>COUNTIF(tData[BezoekLangStart],"&lt;"&amp;($A17184+1/24))-COUNTIF(tData[BezoekLangEind],"&lt;="&amp;$A17184)</f>
        <v/>
      </c>
      <c r="G17184" s="15">
        <f>IF($D17184=1,$B17184*100+$C17184,-1)</f>
        <v/>
      </c>
      <c r="H17184" s="15">
        <f>IF($D17184=1,$B17184,-1)</f>
        <v/>
      </c>
      <c r="I17184" s="15">
        <f>IF($D17184=1,$C17184,-1)</f>
        <v/>
      </c>
    </row>
    <row r="17185">
      <c r="A17185" s="33" t="n">
        <v>46007.91666666666</v>
      </c>
      <c r="B17185" s="15">
        <f>WEEKDAY($A17185,2)</f>
        <v/>
      </c>
      <c r="C17185" s="15">
        <f>HOUR($A17185)</f>
        <v/>
      </c>
      <c r="D17185" s="15">
        <f>IF(AND($A17185&gt;=Instellingen!$B$6,$A17185&lt;Instellingen!$B$7),1,0)</f>
        <v/>
      </c>
      <c r="E17185" s="15">
        <f>COUNTIF(tData[BezoekStart],"&lt;"&amp;($A17185+1/24))-COUNTIF(tData[BezoekEind],"&lt;="&amp;$A17185)</f>
        <v/>
      </c>
      <c r="F17185" s="15">
        <f>COUNTIF(tData[BezoekLangStart],"&lt;"&amp;($A17185+1/24))-COUNTIF(tData[BezoekLangEind],"&lt;="&amp;$A17185)</f>
        <v/>
      </c>
      <c r="G17185" s="15">
        <f>IF($D17185=1,$B17185*100+$C17185,-1)</f>
        <v/>
      </c>
      <c r="H17185" s="15">
        <f>IF($D17185=1,$B17185,-1)</f>
        <v/>
      </c>
      <c r="I17185" s="15">
        <f>IF($D17185=1,$C17185,-1)</f>
        <v/>
      </c>
    </row>
    <row r="17186">
      <c r="A17186" s="33" t="n">
        <v>46007.95833333334</v>
      </c>
      <c r="B17186" s="15">
        <f>WEEKDAY($A17186,2)</f>
        <v/>
      </c>
      <c r="C17186" s="15">
        <f>HOUR($A17186)</f>
        <v/>
      </c>
      <c r="D17186" s="15">
        <f>IF(AND($A17186&gt;=Instellingen!$B$6,$A17186&lt;Instellingen!$B$7),1,0)</f>
        <v/>
      </c>
      <c r="E17186" s="15">
        <f>COUNTIF(tData[BezoekStart],"&lt;"&amp;($A17186+1/24))-COUNTIF(tData[BezoekEind],"&lt;="&amp;$A17186)</f>
        <v/>
      </c>
      <c r="F17186" s="15">
        <f>COUNTIF(tData[BezoekLangStart],"&lt;"&amp;($A17186+1/24))-COUNTIF(tData[BezoekLangEind],"&lt;="&amp;$A17186)</f>
        <v/>
      </c>
      <c r="G17186" s="15">
        <f>IF($D17186=1,$B17186*100+$C17186,-1)</f>
        <v/>
      </c>
      <c r="H17186" s="15">
        <f>IF($D17186=1,$B17186,-1)</f>
        <v/>
      </c>
      <c r="I17186" s="15">
        <f>IF($D17186=1,$C17186,-1)</f>
        <v/>
      </c>
    </row>
    <row r="17187">
      <c r="A17187" s="33" t="n">
        <v>46008</v>
      </c>
      <c r="B17187" s="15">
        <f>WEEKDAY($A17187,2)</f>
        <v/>
      </c>
      <c r="C17187" s="15">
        <f>HOUR($A17187)</f>
        <v/>
      </c>
      <c r="D17187" s="15">
        <f>IF(AND($A17187&gt;=Instellingen!$B$6,$A17187&lt;Instellingen!$B$7),1,0)</f>
        <v/>
      </c>
      <c r="E17187" s="15">
        <f>COUNTIF(tData[BezoekStart],"&lt;"&amp;($A17187+1/24))-COUNTIF(tData[BezoekEind],"&lt;="&amp;$A17187)</f>
        <v/>
      </c>
      <c r="F17187" s="15">
        <f>COUNTIF(tData[BezoekLangStart],"&lt;"&amp;($A17187+1/24))-COUNTIF(tData[BezoekLangEind],"&lt;="&amp;$A17187)</f>
        <v/>
      </c>
      <c r="G17187" s="15">
        <f>IF($D17187=1,$B17187*100+$C17187,-1)</f>
        <v/>
      </c>
      <c r="H17187" s="15">
        <f>IF($D17187=1,$B17187,-1)</f>
        <v/>
      </c>
      <c r="I17187" s="15">
        <f>IF($D17187=1,$C17187,-1)</f>
        <v/>
      </c>
    </row>
    <row r="17188">
      <c r="A17188" s="33" t="n">
        <v>46008.04166666666</v>
      </c>
      <c r="B17188" s="15">
        <f>WEEKDAY($A17188,2)</f>
        <v/>
      </c>
      <c r="C17188" s="15">
        <f>HOUR($A17188)</f>
        <v/>
      </c>
      <c r="D17188" s="15">
        <f>IF(AND($A17188&gt;=Instellingen!$B$6,$A17188&lt;Instellingen!$B$7),1,0)</f>
        <v/>
      </c>
      <c r="E17188" s="15">
        <f>COUNTIF(tData[BezoekStart],"&lt;"&amp;($A17188+1/24))-COUNTIF(tData[BezoekEind],"&lt;="&amp;$A17188)</f>
        <v/>
      </c>
      <c r="F17188" s="15">
        <f>COUNTIF(tData[BezoekLangStart],"&lt;"&amp;($A17188+1/24))-COUNTIF(tData[BezoekLangEind],"&lt;="&amp;$A17188)</f>
        <v/>
      </c>
      <c r="G17188" s="15">
        <f>IF($D17188=1,$B17188*100+$C17188,-1)</f>
        <v/>
      </c>
      <c r="H17188" s="15">
        <f>IF($D17188=1,$B17188,-1)</f>
        <v/>
      </c>
      <c r="I17188" s="15">
        <f>IF($D17188=1,$C17188,-1)</f>
        <v/>
      </c>
    </row>
    <row r="17189">
      <c r="A17189" s="33" t="n">
        <v>46008.08333333334</v>
      </c>
      <c r="B17189" s="15">
        <f>WEEKDAY($A17189,2)</f>
        <v/>
      </c>
      <c r="C17189" s="15">
        <f>HOUR($A17189)</f>
        <v/>
      </c>
      <c r="D17189" s="15">
        <f>IF(AND($A17189&gt;=Instellingen!$B$6,$A17189&lt;Instellingen!$B$7),1,0)</f>
        <v/>
      </c>
      <c r="E17189" s="15">
        <f>COUNTIF(tData[BezoekStart],"&lt;"&amp;($A17189+1/24))-COUNTIF(tData[BezoekEind],"&lt;="&amp;$A17189)</f>
        <v/>
      </c>
      <c r="F17189" s="15">
        <f>COUNTIF(tData[BezoekLangStart],"&lt;"&amp;($A17189+1/24))-COUNTIF(tData[BezoekLangEind],"&lt;="&amp;$A17189)</f>
        <v/>
      </c>
      <c r="G17189" s="15">
        <f>IF($D17189=1,$B17189*100+$C17189,-1)</f>
        <v/>
      </c>
      <c r="H17189" s="15">
        <f>IF($D17189=1,$B17189,-1)</f>
        <v/>
      </c>
      <c r="I17189" s="15">
        <f>IF($D17189=1,$C17189,-1)</f>
        <v/>
      </c>
    </row>
    <row r="17190">
      <c r="A17190" s="33" t="n">
        <v>46008.125</v>
      </c>
      <c r="B17190" s="15">
        <f>WEEKDAY($A17190,2)</f>
        <v/>
      </c>
      <c r="C17190" s="15">
        <f>HOUR($A17190)</f>
        <v/>
      </c>
      <c r="D17190" s="15">
        <f>IF(AND($A17190&gt;=Instellingen!$B$6,$A17190&lt;Instellingen!$B$7),1,0)</f>
        <v/>
      </c>
      <c r="E17190" s="15">
        <f>COUNTIF(tData[BezoekStart],"&lt;"&amp;($A17190+1/24))-COUNTIF(tData[BezoekEind],"&lt;="&amp;$A17190)</f>
        <v/>
      </c>
      <c r="F17190" s="15">
        <f>COUNTIF(tData[BezoekLangStart],"&lt;"&amp;($A17190+1/24))-COUNTIF(tData[BezoekLangEind],"&lt;="&amp;$A17190)</f>
        <v/>
      </c>
      <c r="G17190" s="15">
        <f>IF($D17190=1,$B17190*100+$C17190,-1)</f>
        <v/>
      </c>
      <c r="H17190" s="15">
        <f>IF($D17190=1,$B17190,-1)</f>
        <v/>
      </c>
      <c r="I17190" s="15">
        <f>IF($D17190=1,$C17190,-1)</f>
        <v/>
      </c>
    </row>
    <row r="17191">
      <c r="A17191" s="33" t="n">
        <v>46008.16666666666</v>
      </c>
      <c r="B17191" s="15">
        <f>WEEKDAY($A17191,2)</f>
        <v/>
      </c>
      <c r="C17191" s="15">
        <f>HOUR($A17191)</f>
        <v/>
      </c>
      <c r="D17191" s="15">
        <f>IF(AND($A17191&gt;=Instellingen!$B$6,$A17191&lt;Instellingen!$B$7),1,0)</f>
        <v/>
      </c>
      <c r="E17191" s="15">
        <f>COUNTIF(tData[BezoekStart],"&lt;"&amp;($A17191+1/24))-COUNTIF(tData[BezoekEind],"&lt;="&amp;$A17191)</f>
        <v/>
      </c>
      <c r="F17191" s="15">
        <f>COUNTIF(tData[BezoekLangStart],"&lt;"&amp;($A17191+1/24))-COUNTIF(tData[BezoekLangEind],"&lt;="&amp;$A17191)</f>
        <v/>
      </c>
      <c r="G17191" s="15">
        <f>IF($D17191=1,$B17191*100+$C17191,-1)</f>
        <v/>
      </c>
      <c r="H17191" s="15">
        <f>IF($D17191=1,$B17191,-1)</f>
        <v/>
      </c>
      <c r="I17191" s="15">
        <f>IF($D17191=1,$C17191,-1)</f>
        <v/>
      </c>
    </row>
    <row r="17192">
      <c r="A17192" s="33" t="n">
        <v>46008.20833333334</v>
      </c>
      <c r="B17192" s="15">
        <f>WEEKDAY($A17192,2)</f>
        <v/>
      </c>
      <c r="C17192" s="15">
        <f>HOUR($A17192)</f>
        <v/>
      </c>
      <c r="D17192" s="15">
        <f>IF(AND($A17192&gt;=Instellingen!$B$6,$A17192&lt;Instellingen!$B$7),1,0)</f>
        <v/>
      </c>
      <c r="E17192" s="15">
        <f>COUNTIF(tData[BezoekStart],"&lt;"&amp;($A17192+1/24))-COUNTIF(tData[BezoekEind],"&lt;="&amp;$A17192)</f>
        <v/>
      </c>
      <c r="F17192" s="15">
        <f>COUNTIF(tData[BezoekLangStart],"&lt;"&amp;($A17192+1/24))-COUNTIF(tData[BezoekLangEind],"&lt;="&amp;$A17192)</f>
        <v/>
      </c>
      <c r="G17192" s="15">
        <f>IF($D17192=1,$B17192*100+$C17192,-1)</f>
        <v/>
      </c>
      <c r="H17192" s="15">
        <f>IF($D17192=1,$B17192,-1)</f>
        <v/>
      </c>
      <c r="I17192" s="15">
        <f>IF($D17192=1,$C17192,-1)</f>
        <v/>
      </c>
    </row>
    <row r="17193">
      <c r="A17193" s="33" t="n">
        <v>46008.25</v>
      </c>
      <c r="B17193" s="15">
        <f>WEEKDAY($A17193,2)</f>
        <v/>
      </c>
      <c r="C17193" s="15">
        <f>HOUR($A17193)</f>
        <v/>
      </c>
      <c r="D17193" s="15">
        <f>IF(AND($A17193&gt;=Instellingen!$B$6,$A17193&lt;Instellingen!$B$7),1,0)</f>
        <v/>
      </c>
      <c r="E17193" s="15">
        <f>COUNTIF(tData[BezoekStart],"&lt;"&amp;($A17193+1/24))-COUNTIF(tData[BezoekEind],"&lt;="&amp;$A17193)</f>
        <v/>
      </c>
      <c r="F17193" s="15">
        <f>COUNTIF(tData[BezoekLangStart],"&lt;"&amp;($A17193+1/24))-COUNTIF(tData[BezoekLangEind],"&lt;="&amp;$A17193)</f>
        <v/>
      </c>
      <c r="G17193" s="15">
        <f>IF($D17193=1,$B17193*100+$C17193,-1)</f>
        <v/>
      </c>
      <c r="H17193" s="15">
        <f>IF($D17193=1,$B17193,-1)</f>
        <v/>
      </c>
      <c r="I17193" s="15">
        <f>IF($D17193=1,$C17193,-1)</f>
        <v/>
      </c>
    </row>
    <row r="17194">
      <c r="A17194" s="33" t="n">
        <v>46008.29166666666</v>
      </c>
      <c r="B17194" s="15">
        <f>WEEKDAY($A17194,2)</f>
        <v/>
      </c>
      <c r="C17194" s="15">
        <f>HOUR($A17194)</f>
        <v/>
      </c>
      <c r="D17194" s="15">
        <f>IF(AND($A17194&gt;=Instellingen!$B$6,$A17194&lt;Instellingen!$B$7),1,0)</f>
        <v/>
      </c>
      <c r="E17194" s="15">
        <f>COUNTIF(tData[BezoekStart],"&lt;"&amp;($A17194+1/24))-COUNTIF(tData[BezoekEind],"&lt;="&amp;$A17194)</f>
        <v/>
      </c>
      <c r="F17194" s="15">
        <f>COUNTIF(tData[BezoekLangStart],"&lt;"&amp;($A17194+1/24))-COUNTIF(tData[BezoekLangEind],"&lt;="&amp;$A17194)</f>
        <v/>
      </c>
      <c r="G17194" s="15">
        <f>IF($D17194=1,$B17194*100+$C17194,-1)</f>
        <v/>
      </c>
      <c r="H17194" s="15">
        <f>IF($D17194=1,$B17194,-1)</f>
        <v/>
      </c>
      <c r="I17194" s="15">
        <f>IF($D17194=1,$C17194,-1)</f>
        <v/>
      </c>
    </row>
    <row r="17195">
      <c r="A17195" s="33" t="n">
        <v>46008.33333333334</v>
      </c>
      <c r="B17195" s="15">
        <f>WEEKDAY($A17195,2)</f>
        <v/>
      </c>
      <c r="C17195" s="15">
        <f>HOUR($A17195)</f>
        <v/>
      </c>
      <c r="D17195" s="15">
        <f>IF(AND($A17195&gt;=Instellingen!$B$6,$A17195&lt;Instellingen!$B$7),1,0)</f>
        <v/>
      </c>
      <c r="E17195" s="15">
        <f>COUNTIF(tData[BezoekStart],"&lt;"&amp;($A17195+1/24))-COUNTIF(tData[BezoekEind],"&lt;="&amp;$A17195)</f>
        <v/>
      </c>
      <c r="F17195" s="15">
        <f>COUNTIF(tData[BezoekLangStart],"&lt;"&amp;($A17195+1/24))-COUNTIF(tData[BezoekLangEind],"&lt;="&amp;$A17195)</f>
        <v/>
      </c>
      <c r="G17195" s="15">
        <f>IF($D17195=1,$B17195*100+$C17195,-1)</f>
        <v/>
      </c>
      <c r="H17195" s="15">
        <f>IF($D17195=1,$B17195,-1)</f>
        <v/>
      </c>
      <c r="I17195" s="15">
        <f>IF($D17195=1,$C17195,-1)</f>
        <v/>
      </c>
    </row>
    <row r="17196">
      <c r="A17196" s="33" t="n">
        <v>46008.375</v>
      </c>
      <c r="B17196" s="15">
        <f>WEEKDAY($A17196,2)</f>
        <v/>
      </c>
      <c r="C17196" s="15">
        <f>HOUR($A17196)</f>
        <v/>
      </c>
      <c r="D17196" s="15">
        <f>IF(AND($A17196&gt;=Instellingen!$B$6,$A17196&lt;Instellingen!$B$7),1,0)</f>
        <v/>
      </c>
      <c r="E17196" s="15">
        <f>COUNTIF(tData[BezoekStart],"&lt;"&amp;($A17196+1/24))-COUNTIF(tData[BezoekEind],"&lt;="&amp;$A17196)</f>
        <v/>
      </c>
      <c r="F17196" s="15">
        <f>COUNTIF(tData[BezoekLangStart],"&lt;"&amp;($A17196+1/24))-COUNTIF(tData[BezoekLangEind],"&lt;="&amp;$A17196)</f>
        <v/>
      </c>
      <c r="G17196" s="15">
        <f>IF($D17196=1,$B17196*100+$C17196,-1)</f>
        <v/>
      </c>
      <c r="H17196" s="15">
        <f>IF($D17196=1,$B17196,-1)</f>
        <v/>
      </c>
      <c r="I17196" s="15">
        <f>IF($D17196=1,$C17196,-1)</f>
        <v/>
      </c>
    </row>
    <row r="17197">
      <c r="A17197" s="33" t="n">
        <v>46008.41666666666</v>
      </c>
      <c r="B17197" s="15">
        <f>WEEKDAY($A17197,2)</f>
        <v/>
      </c>
      <c r="C17197" s="15">
        <f>HOUR($A17197)</f>
        <v/>
      </c>
      <c r="D17197" s="15">
        <f>IF(AND($A17197&gt;=Instellingen!$B$6,$A17197&lt;Instellingen!$B$7),1,0)</f>
        <v/>
      </c>
      <c r="E17197" s="15">
        <f>COUNTIF(tData[BezoekStart],"&lt;"&amp;($A17197+1/24))-COUNTIF(tData[BezoekEind],"&lt;="&amp;$A17197)</f>
        <v/>
      </c>
      <c r="F17197" s="15">
        <f>COUNTIF(tData[BezoekLangStart],"&lt;"&amp;($A17197+1/24))-COUNTIF(tData[BezoekLangEind],"&lt;="&amp;$A17197)</f>
        <v/>
      </c>
      <c r="G17197" s="15">
        <f>IF($D17197=1,$B17197*100+$C17197,-1)</f>
        <v/>
      </c>
      <c r="H17197" s="15">
        <f>IF($D17197=1,$B17197,-1)</f>
        <v/>
      </c>
      <c r="I17197" s="15">
        <f>IF($D17197=1,$C17197,-1)</f>
        <v/>
      </c>
    </row>
    <row r="17198">
      <c r="A17198" s="33" t="n">
        <v>46008.45833333334</v>
      </c>
      <c r="B17198" s="15">
        <f>WEEKDAY($A17198,2)</f>
        <v/>
      </c>
      <c r="C17198" s="15">
        <f>HOUR($A17198)</f>
        <v/>
      </c>
      <c r="D17198" s="15">
        <f>IF(AND($A17198&gt;=Instellingen!$B$6,$A17198&lt;Instellingen!$B$7),1,0)</f>
        <v/>
      </c>
      <c r="E17198" s="15">
        <f>COUNTIF(tData[BezoekStart],"&lt;"&amp;($A17198+1/24))-COUNTIF(tData[BezoekEind],"&lt;="&amp;$A17198)</f>
        <v/>
      </c>
      <c r="F17198" s="15">
        <f>COUNTIF(tData[BezoekLangStart],"&lt;"&amp;($A17198+1/24))-COUNTIF(tData[BezoekLangEind],"&lt;="&amp;$A17198)</f>
        <v/>
      </c>
      <c r="G17198" s="15">
        <f>IF($D17198=1,$B17198*100+$C17198,-1)</f>
        <v/>
      </c>
      <c r="H17198" s="15">
        <f>IF($D17198=1,$B17198,-1)</f>
        <v/>
      </c>
      <c r="I17198" s="15">
        <f>IF($D17198=1,$C17198,-1)</f>
        <v/>
      </c>
    </row>
    <row r="17199">
      <c r="A17199" s="33" t="n">
        <v>46008.5</v>
      </c>
      <c r="B17199" s="15">
        <f>WEEKDAY($A17199,2)</f>
        <v/>
      </c>
      <c r="C17199" s="15">
        <f>HOUR($A17199)</f>
        <v/>
      </c>
      <c r="D17199" s="15">
        <f>IF(AND($A17199&gt;=Instellingen!$B$6,$A17199&lt;Instellingen!$B$7),1,0)</f>
        <v/>
      </c>
      <c r="E17199" s="15">
        <f>COUNTIF(tData[BezoekStart],"&lt;"&amp;($A17199+1/24))-COUNTIF(tData[BezoekEind],"&lt;="&amp;$A17199)</f>
        <v/>
      </c>
      <c r="F17199" s="15">
        <f>COUNTIF(tData[BezoekLangStart],"&lt;"&amp;($A17199+1/24))-COUNTIF(tData[BezoekLangEind],"&lt;="&amp;$A17199)</f>
        <v/>
      </c>
      <c r="G17199" s="15">
        <f>IF($D17199=1,$B17199*100+$C17199,-1)</f>
        <v/>
      </c>
      <c r="H17199" s="15">
        <f>IF($D17199=1,$B17199,-1)</f>
        <v/>
      </c>
      <c r="I17199" s="15">
        <f>IF($D17199=1,$C17199,-1)</f>
        <v/>
      </c>
    </row>
    <row r="17200">
      <c r="A17200" s="33" t="n">
        <v>46008.54166666666</v>
      </c>
      <c r="B17200" s="15">
        <f>WEEKDAY($A17200,2)</f>
        <v/>
      </c>
      <c r="C17200" s="15">
        <f>HOUR($A17200)</f>
        <v/>
      </c>
      <c r="D17200" s="15">
        <f>IF(AND($A17200&gt;=Instellingen!$B$6,$A17200&lt;Instellingen!$B$7),1,0)</f>
        <v/>
      </c>
      <c r="E17200" s="15">
        <f>COUNTIF(tData[BezoekStart],"&lt;"&amp;($A17200+1/24))-COUNTIF(tData[BezoekEind],"&lt;="&amp;$A17200)</f>
        <v/>
      </c>
      <c r="F17200" s="15">
        <f>COUNTIF(tData[BezoekLangStart],"&lt;"&amp;($A17200+1/24))-COUNTIF(tData[BezoekLangEind],"&lt;="&amp;$A17200)</f>
        <v/>
      </c>
      <c r="G17200" s="15">
        <f>IF($D17200=1,$B17200*100+$C17200,-1)</f>
        <v/>
      </c>
      <c r="H17200" s="15">
        <f>IF($D17200=1,$B17200,-1)</f>
        <v/>
      </c>
      <c r="I17200" s="15">
        <f>IF($D17200=1,$C17200,-1)</f>
        <v/>
      </c>
    </row>
    <row r="17201">
      <c r="A17201" s="33" t="n">
        <v>46008.58333333334</v>
      </c>
      <c r="B17201" s="15">
        <f>WEEKDAY($A17201,2)</f>
        <v/>
      </c>
      <c r="C17201" s="15">
        <f>HOUR($A17201)</f>
        <v/>
      </c>
      <c r="D17201" s="15">
        <f>IF(AND($A17201&gt;=Instellingen!$B$6,$A17201&lt;Instellingen!$B$7),1,0)</f>
        <v/>
      </c>
      <c r="E17201" s="15">
        <f>COUNTIF(tData[BezoekStart],"&lt;"&amp;($A17201+1/24))-COUNTIF(tData[BezoekEind],"&lt;="&amp;$A17201)</f>
        <v/>
      </c>
      <c r="F17201" s="15">
        <f>COUNTIF(tData[BezoekLangStart],"&lt;"&amp;($A17201+1/24))-COUNTIF(tData[BezoekLangEind],"&lt;="&amp;$A17201)</f>
        <v/>
      </c>
      <c r="G17201" s="15">
        <f>IF($D17201=1,$B17201*100+$C17201,-1)</f>
        <v/>
      </c>
      <c r="H17201" s="15">
        <f>IF($D17201=1,$B17201,-1)</f>
        <v/>
      </c>
      <c r="I17201" s="15">
        <f>IF($D17201=1,$C17201,-1)</f>
        <v/>
      </c>
    </row>
    <row r="17202">
      <c r="A17202" s="33" t="n">
        <v>46008.625</v>
      </c>
      <c r="B17202" s="15">
        <f>WEEKDAY($A17202,2)</f>
        <v/>
      </c>
      <c r="C17202" s="15">
        <f>HOUR($A17202)</f>
        <v/>
      </c>
      <c r="D17202" s="15">
        <f>IF(AND($A17202&gt;=Instellingen!$B$6,$A17202&lt;Instellingen!$B$7),1,0)</f>
        <v/>
      </c>
      <c r="E17202" s="15">
        <f>COUNTIF(tData[BezoekStart],"&lt;"&amp;($A17202+1/24))-COUNTIF(tData[BezoekEind],"&lt;="&amp;$A17202)</f>
        <v/>
      </c>
      <c r="F17202" s="15">
        <f>COUNTIF(tData[BezoekLangStart],"&lt;"&amp;($A17202+1/24))-COUNTIF(tData[BezoekLangEind],"&lt;="&amp;$A17202)</f>
        <v/>
      </c>
      <c r="G17202" s="15">
        <f>IF($D17202=1,$B17202*100+$C17202,-1)</f>
        <v/>
      </c>
      <c r="H17202" s="15">
        <f>IF($D17202=1,$B17202,-1)</f>
        <v/>
      </c>
      <c r="I17202" s="15">
        <f>IF($D17202=1,$C17202,-1)</f>
        <v/>
      </c>
    </row>
    <row r="17203">
      <c r="A17203" s="33" t="n">
        <v>46008.66666666666</v>
      </c>
      <c r="B17203" s="15">
        <f>WEEKDAY($A17203,2)</f>
        <v/>
      </c>
      <c r="C17203" s="15">
        <f>HOUR($A17203)</f>
        <v/>
      </c>
      <c r="D17203" s="15">
        <f>IF(AND($A17203&gt;=Instellingen!$B$6,$A17203&lt;Instellingen!$B$7),1,0)</f>
        <v/>
      </c>
      <c r="E17203" s="15">
        <f>COUNTIF(tData[BezoekStart],"&lt;"&amp;($A17203+1/24))-COUNTIF(tData[BezoekEind],"&lt;="&amp;$A17203)</f>
        <v/>
      </c>
      <c r="F17203" s="15">
        <f>COUNTIF(tData[BezoekLangStart],"&lt;"&amp;($A17203+1/24))-COUNTIF(tData[BezoekLangEind],"&lt;="&amp;$A17203)</f>
        <v/>
      </c>
      <c r="G17203" s="15">
        <f>IF($D17203=1,$B17203*100+$C17203,-1)</f>
        <v/>
      </c>
      <c r="H17203" s="15">
        <f>IF($D17203=1,$B17203,-1)</f>
        <v/>
      </c>
      <c r="I17203" s="15">
        <f>IF($D17203=1,$C17203,-1)</f>
        <v/>
      </c>
    </row>
    <row r="17204">
      <c r="A17204" s="33" t="n">
        <v>46008.70833333334</v>
      </c>
      <c r="B17204" s="15">
        <f>WEEKDAY($A17204,2)</f>
        <v/>
      </c>
      <c r="C17204" s="15">
        <f>HOUR($A17204)</f>
        <v/>
      </c>
      <c r="D17204" s="15">
        <f>IF(AND($A17204&gt;=Instellingen!$B$6,$A17204&lt;Instellingen!$B$7),1,0)</f>
        <v/>
      </c>
      <c r="E17204" s="15">
        <f>COUNTIF(tData[BezoekStart],"&lt;"&amp;($A17204+1/24))-COUNTIF(tData[BezoekEind],"&lt;="&amp;$A17204)</f>
        <v/>
      </c>
      <c r="F17204" s="15">
        <f>COUNTIF(tData[BezoekLangStart],"&lt;"&amp;($A17204+1/24))-COUNTIF(tData[BezoekLangEind],"&lt;="&amp;$A17204)</f>
        <v/>
      </c>
      <c r="G17204" s="15">
        <f>IF($D17204=1,$B17204*100+$C17204,-1)</f>
        <v/>
      </c>
      <c r="H17204" s="15">
        <f>IF($D17204=1,$B17204,-1)</f>
        <v/>
      </c>
      <c r="I17204" s="15">
        <f>IF($D17204=1,$C17204,-1)</f>
        <v/>
      </c>
    </row>
    <row r="17205">
      <c r="A17205" s="33" t="n">
        <v>46008.75</v>
      </c>
      <c r="B17205" s="15">
        <f>WEEKDAY($A17205,2)</f>
        <v/>
      </c>
      <c r="C17205" s="15">
        <f>HOUR($A17205)</f>
        <v/>
      </c>
      <c r="D17205" s="15">
        <f>IF(AND($A17205&gt;=Instellingen!$B$6,$A17205&lt;Instellingen!$B$7),1,0)</f>
        <v/>
      </c>
      <c r="E17205" s="15">
        <f>COUNTIF(tData[BezoekStart],"&lt;"&amp;($A17205+1/24))-COUNTIF(tData[BezoekEind],"&lt;="&amp;$A17205)</f>
        <v/>
      </c>
      <c r="F17205" s="15">
        <f>COUNTIF(tData[BezoekLangStart],"&lt;"&amp;($A17205+1/24))-COUNTIF(tData[BezoekLangEind],"&lt;="&amp;$A17205)</f>
        <v/>
      </c>
      <c r="G17205" s="15">
        <f>IF($D17205=1,$B17205*100+$C17205,-1)</f>
        <v/>
      </c>
      <c r="H17205" s="15">
        <f>IF($D17205=1,$B17205,-1)</f>
        <v/>
      </c>
      <c r="I17205" s="15">
        <f>IF($D17205=1,$C17205,-1)</f>
        <v/>
      </c>
    </row>
    <row r="17206">
      <c r="A17206" s="33" t="n">
        <v>46008.79166666666</v>
      </c>
      <c r="B17206" s="15">
        <f>WEEKDAY($A17206,2)</f>
        <v/>
      </c>
      <c r="C17206" s="15">
        <f>HOUR($A17206)</f>
        <v/>
      </c>
      <c r="D17206" s="15">
        <f>IF(AND($A17206&gt;=Instellingen!$B$6,$A17206&lt;Instellingen!$B$7),1,0)</f>
        <v/>
      </c>
      <c r="E17206" s="15">
        <f>COUNTIF(tData[BezoekStart],"&lt;"&amp;($A17206+1/24))-COUNTIF(tData[BezoekEind],"&lt;="&amp;$A17206)</f>
        <v/>
      </c>
      <c r="F17206" s="15">
        <f>COUNTIF(tData[BezoekLangStart],"&lt;"&amp;($A17206+1/24))-COUNTIF(tData[BezoekLangEind],"&lt;="&amp;$A17206)</f>
        <v/>
      </c>
      <c r="G17206" s="15">
        <f>IF($D17206=1,$B17206*100+$C17206,-1)</f>
        <v/>
      </c>
      <c r="H17206" s="15">
        <f>IF($D17206=1,$B17206,-1)</f>
        <v/>
      </c>
      <c r="I17206" s="15">
        <f>IF($D17206=1,$C17206,-1)</f>
        <v/>
      </c>
    </row>
    <row r="17207">
      <c r="A17207" s="33" t="n">
        <v>46008.83333333334</v>
      </c>
      <c r="B17207" s="15">
        <f>WEEKDAY($A17207,2)</f>
        <v/>
      </c>
      <c r="C17207" s="15">
        <f>HOUR($A17207)</f>
        <v/>
      </c>
      <c r="D17207" s="15">
        <f>IF(AND($A17207&gt;=Instellingen!$B$6,$A17207&lt;Instellingen!$B$7),1,0)</f>
        <v/>
      </c>
      <c r="E17207" s="15">
        <f>COUNTIF(tData[BezoekStart],"&lt;"&amp;($A17207+1/24))-COUNTIF(tData[BezoekEind],"&lt;="&amp;$A17207)</f>
        <v/>
      </c>
      <c r="F17207" s="15">
        <f>COUNTIF(tData[BezoekLangStart],"&lt;"&amp;($A17207+1/24))-COUNTIF(tData[BezoekLangEind],"&lt;="&amp;$A17207)</f>
        <v/>
      </c>
      <c r="G17207" s="15">
        <f>IF($D17207=1,$B17207*100+$C17207,-1)</f>
        <v/>
      </c>
      <c r="H17207" s="15">
        <f>IF($D17207=1,$B17207,-1)</f>
        <v/>
      </c>
      <c r="I17207" s="15">
        <f>IF($D17207=1,$C17207,-1)</f>
        <v/>
      </c>
    </row>
    <row r="17208">
      <c r="A17208" s="33" t="n">
        <v>46008.875</v>
      </c>
      <c r="B17208" s="15">
        <f>WEEKDAY($A17208,2)</f>
        <v/>
      </c>
      <c r="C17208" s="15">
        <f>HOUR($A17208)</f>
        <v/>
      </c>
      <c r="D17208" s="15">
        <f>IF(AND($A17208&gt;=Instellingen!$B$6,$A17208&lt;Instellingen!$B$7),1,0)</f>
        <v/>
      </c>
      <c r="E17208" s="15">
        <f>COUNTIF(tData[BezoekStart],"&lt;"&amp;($A17208+1/24))-COUNTIF(tData[BezoekEind],"&lt;="&amp;$A17208)</f>
        <v/>
      </c>
      <c r="F17208" s="15">
        <f>COUNTIF(tData[BezoekLangStart],"&lt;"&amp;($A17208+1/24))-COUNTIF(tData[BezoekLangEind],"&lt;="&amp;$A17208)</f>
        <v/>
      </c>
      <c r="G17208" s="15">
        <f>IF($D17208=1,$B17208*100+$C17208,-1)</f>
        <v/>
      </c>
      <c r="H17208" s="15">
        <f>IF($D17208=1,$B17208,-1)</f>
        <v/>
      </c>
      <c r="I17208" s="15">
        <f>IF($D17208=1,$C17208,-1)</f>
        <v/>
      </c>
    </row>
    <row r="17209">
      <c r="A17209" s="33" t="n">
        <v>46008.91666666666</v>
      </c>
      <c r="B17209" s="15">
        <f>WEEKDAY($A17209,2)</f>
        <v/>
      </c>
      <c r="C17209" s="15">
        <f>HOUR($A17209)</f>
        <v/>
      </c>
      <c r="D17209" s="15">
        <f>IF(AND($A17209&gt;=Instellingen!$B$6,$A17209&lt;Instellingen!$B$7),1,0)</f>
        <v/>
      </c>
      <c r="E17209" s="15">
        <f>COUNTIF(tData[BezoekStart],"&lt;"&amp;($A17209+1/24))-COUNTIF(tData[BezoekEind],"&lt;="&amp;$A17209)</f>
        <v/>
      </c>
      <c r="F17209" s="15">
        <f>COUNTIF(tData[BezoekLangStart],"&lt;"&amp;($A17209+1/24))-COUNTIF(tData[BezoekLangEind],"&lt;="&amp;$A17209)</f>
        <v/>
      </c>
      <c r="G17209" s="15">
        <f>IF($D17209=1,$B17209*100+$C17209,-1)</f>
        <v/>
      </c>
      <c r="H17209" s="15">
        <f>IF($D17209=1,$B17209,-1)</f>
        <v/>
      </c>
      <c r="I17209" s="15">
        <f>IF($D17209=1,$C17209,-1)</f>
        <v/>
      </c>
    </row>
    <row r="17210">
      <c r="A17210" s="33" t="n">
        <v>46008.95833333334</v>
      </c>
      <c r="B17210" s="15">
        <f>WEEKDAY($A17210,2)</f>
        <v/>
      </c>
      <c r="C17210" s="15">
        <f>HOUR($A17210)</f>
        <v/>
      </c>
      <c r="D17210" s="15">
        <f>IF(AND($A17210&gt;=Instellingen!$B$6,$A17210&lt;Instellingen!$B$7),1,0)</f>
        <v/>
      </c>
      <c r="E17210" s="15">
        <f>COUNTIF(tData[BezoekStart],"&lt;"&amp;($A17210+1/24))-COUNTIF(tData[BezoekEind],"&lt;="&amp;$A17210)</f>
        <v/>
      </c>
      <c r="F17210" s="15">
        <f>COUNTIF(tData[BezoekLangStart],"&lt;"&amp;($A17210+1/24))-COUNTIF(tData[BezoekLangEind],"&lt;="&amp;$A17210)</f>
        <v/>
      </c>
      <c r="G17210" s="15">
        <f>IF($D17210=1,$B17210*100+$C17210,-1)</f>
        <v/>
      </c>
      <c r="H17210" s="15">
        <f>IF($D17210=1,$B17210,-1)</f>
        <v/>
      </c>
      <c r="I17210" s="15">
        <f>IF($D17210=1,$C17210,-1)</f>
        <v/>
      </c>
    </row>
    <row r="17211">
      <c r="A17211" s="33" t="n">
        <v>46009</v>
      </c>
      <c r="B17211" s="15">
        <f>WEEKDAY($A17211,2)</f>
        <v/>
      </c>
      <c r="C17211" s="15">
        <f>HOUR($A17211)</f>
        <v/>
      </c>
      <c r="D17211" s="15">
        <f>IF(AND($A17211&gt;=Instellingen!$B$6,$A17211&lt;Instellingen!$B$7),1,0)</f>
        <v/>
      </c>
      <c r="E17211" s="15">
        <f>COUNTIF(tData[BezoekStart],"&lt;"&amp;($A17211+1/24))-COUNTIF(tData[BezoekEind],"&lt;="&amp;$A17211)</f>
        <v/>
      </c>
      <c r="F17211" s="15">
        <f>COUNTIF(tData[BezoekLangStart],"&lt;"&amp;($A17211+1/24))-COUNTIF(tData[BezoekLangEind],"&lt;="&amp;$A17211)</f>
        <v/>
      </c>
      <c r="G17211" s="15">
        <f>IF($D17211=1,$B17211*100+$C17211,-1)</f>
        <v/>
      </c>
      <c r="H17211" s="15">
        <f>IF($D17211=1,$B17211,-1)</f>
        <v/>
      </c>
      <c r="I17211" s="15">
        <f>IF($D17211=1,$C17211,-1)</f>
        <v/>
      </c>
    </row>
    <row r="17212">
      <c r="A17212" s="33" t="n">
        <v>46009.04166666666</v>
      </c>
      <c r="B17212" s="15">
        <f>WEEKDAY($A17212,2)</f>
        <v/>
      </c>
      <c r="C17212" s="15">
        <f>HOUR($A17212)</f>
        <v/>
      </c>
      <c r="D17212" s="15">
        <f>IF(AND($A17212&gt;=Instellingen!$B$6,$A17212&lt;Instellingen!$B$7),1,0)</f>
        <v/>
      </c>
      <c r="E17212" s="15">
        <f>COUNTIF(tData[BezoekStart],"&lt;"&amp;($A17212+1/24))-COUNTIF(tData[BezoekEind],"&lt;="&amp;$A17212)</f>
        <v/>
      </c>
      <c r="F17212" s="15">
        <f>COUNTIF(tData[BezoekLangStart],"&lt;"&amp;($A17212+1/24))-COUNTIF(tData[BezoekLangEind],"&lt;="&amp;$A17212)</f>
        <v/>
      </c>
      <c r="G17212" s="15">
        <f>IF($D17212=1,$B17212*100+$C17212,-1)</f>
        <v/>
      </c>
      <c r="H17212" s="15">
        <f>IF($D17212=1,$B17212,-1)</f>
        <v/>
      </c>
      <c r="I17212" s="15">
        <f>IF($D17212=1,$C17212,-1)</f>
        <v/>
      </c>
    </row>
    <row r="17213">
      <c r="A17213" s="33" t="n">
        <v>46009.08333333334</v>
      </c>
      <c r="B17213" s="15">
        <f>WEEKDAY($A17213,2)</f>
        <v/>
      </c>
      <c r="C17213" s="15">
        <f>HOUR($A17213)</f>
        <v/>
      </c>
      <c r="D17213" s="15">
        <f>IF(AND($A17213&gt;=Instellingen!$B$6,$A17213&lt;Instellingen!$B$7),1,0)</f>
        <v/>
      </c>
      <c r="E17213" s="15">
        <f>COUNTIF(tData[BezoekStart],"&lt;"&amp;($A17213+1/24))-COUNTIF(tData[BezoekEind],"&lt;="&amp;$A17213)</f>
        <v/>
      </c>
      <c r="F17213" s="15">
        <f>COUNTIF(tData[BezoekLangStart],"&lt;"&amp;($A17213+1/24))-COUNTIF(tData[BezoekLangEind],"&lt;="&amp;$A17213)</f>
        <v/>
      </c>
      <c r="G17213" s="15">
        <f>IF($D17213=1,$B17213*100+$C17213,-1)</f>
        <v/>
      </c>
      <c r="H17213" s="15">
        <f>IF($D17213=1,$B17213,-1)</f>
        <v/>
      </c>
      <c r="I17213" s="15">
        <f>IF($D17213=1,$C17213,-1)</f>
        <v/>
      </c>
    </row>
    <row r="17214">
      <c r="A17214" s="33" t="n">
        <v>46009.125</v>
      </c>
      <c r="B17214" s="15">
        <f>WEEKDAY($A17214,2)</f>
        <v/>
      </c>
      <c r="C17214" s="15">
        <f>HOUR($A17214)</f>
        <v/>
      </c>
      <c r="D17214" s="15">
        <f>IF(AND($A17214&gt;=Instellingen!$B$6,$A17214&lt;Instellingen!$B$7),1,0)</f>
        <v/>
      </c>
      <c r="E17214" s="15">
        <f>COUNTIF(tData[BezoekStart],"&lt;"&amp;($A17214+1/24))-COUNTIF(tData[BezoekEind],"&lt;="&amp;$A17214)</f>
        <v/>
      </c>
      <c r="F17214" s="15">
        <f>COUNTIF(tData[BezoekLangStart],"&lt;"&amp;($A17214+1/24))-COUNTIF(tData[BezoekLangEind],"&lt;="&amp;$A17214)</f>
        <v/>
      </c>
      <c r="G17214" s="15">
        <f>IF($D17214=1,$B17214*100+$C17214,-1)</f>
        <v/>
      </c>
      <c r="H17214" s="15">
        <f>IF($D17214=1,$B17214,-1)</f>
        <v/>
      </c>
      <c r="I17214" s="15">
        <f>IF($D17214=1,$C17214,-1)</f>
        <v/>
      </c>
    </row>
    <row r="17215">
      <c r="A17215" s="33" t="n">
        <v>46009.16666666666</v>
      </c>
      <c r="B17215" s="15">
        <f>WEEKDAY($A17215,2)</f>
        <v/>
      </c>
      <c r="C17215" s="15">
        <f>HOUR($A17215)</f>
        <v/>
      </c>
      <c r="D17215" s="15">
        <f>IF(AND($A17215&gt;=Instellingen!$B$6,$A17215&lt;Instellingen!$B$7),1,0)</f>
        <v/>
      </c>
      <c r="E17215" s="15">
        <f>COUNTIF(tData[BezoekStart],"&lt;"&amp;($A17215+1/24))-COUNTIF(tData[BezoekEind],"&lt;="&amp;$A17215)</f>
        <v/>
      </c>
      <c r="F17215" s="15">
        <f>COUNTIF(tData[BezoekLangStart],"&lt;"&amp;($A17215+1/24))-COUNTIF(tData[BezoekLangEind],"&lt;="&amp;$A17215)</f>
        <v/>
      </c>
      <c r="G17215" s="15">
        <f>IF($D17215=1,$B17215*100+$C17215,-1)</f>
        <v/>
      </c>
      <c r="H17215" s="15">
        <f>IF($D17215=1,$B17215,-1)</f>
        <v/>
      </c>
      <c r="I17215" s="15">
        <f>IF($D17215=1,$C17215,-1)</f>
        <v/>
      </c>
    </row>
    <row r="17216">
      <c r="A17216" s="33" t="n">
        <v>46009.20833333334</v>
      </c>
      <c r="B17216" s="15">
        <f>WEEKDAY($A17216,2)</f>
        <v/>
      </c>
      <c r="C17216" s="15">
        <f>HOUR($A17216)</f>
        <v/>
      </c>
      <c r="D17216" s="15">
        <f>IF(AND($A17216&gt;=Instellingen!$B$6,$A17216&lt;Instellingen!$B$7),1,0)</f>
        <v/>
      </c>
      <c r="E17216" s="15">
        <f>COUNTIF(tData[BezoekStart],"&lt;"&amp;($A17216+1/24))-COUNTIF(tData[BezoekEind],"&lt;="&amp;$A17216)</f>
        <v/>
      </c>
      <c r="F17216" s="15">
        <f>COUNTIF(tData[BezoekLangStart],"&lt;"&amp;($A17216+1/24))-COUNTIF(tData[BezoekLangEind],"&lt;="&amp;$A17216)</f>
        <v/>
      </c>
      <c r="G17216" s="15">
        <f>IF($D17216=1,$B17216*100+$C17216,-1)</f>
        <v/>
      </c>
      <c r="H17216" s="15">
        <f>IF($D17216=1,$B17216,-1)</f>
        <v/>
      </c>
      <c r="I17216" s="15">
        <f>IF($D17216=1,$C17216,-1)</f>
        <v/>
      </c>
    </row>
    <row r="17217">
      <c r="A17217" s="33" t="n">
        <v>46009.25</v>
      </c>
      <c r="B17217" s="15">
        <f>WEEKDAY($A17217,2)</f>
        <v/>
      </c>
      <c r="C17217" s="15">
        <f>HOUR($A17217)</f>
        <v/>
      </c>
      <c r="D17217" s="15">
        <f>IF(AND($A17217&gt;=Instellingen!$B$6,$A17217&lt;Instellingen!$B$7),1,0)</f>
        <v/>
      </c>
      <c r="E17217" s="15">
        <f>COUNTIF(tData[BezoekStart],"&lt;"&amp;($A17217+1/24))-COUNTIF(tData[BezoekEind],"&lt;="&amp;$A17217)</f>
        <v/>
      </c>
      <c r="F17217" s="15">
        <f>COUNTIF(tData[BezoekLangStart],"&lt;"&amp;($A17217+1/24))-COUNTIF(tData[BezoekLangEind],"&lt;="&amp;$A17217)</f>
        <v/>
      </c>
      <c r="G17217" s="15">
        <f>IF($D17217=1,$B17217*100+$C17217,-1)</f>
        <v/>
      </c>
      <c r="H17217" s="15">
        <f>IF($D17217=1,$B17217,-1)</f>
        <v/>
      </c>
      <c r="I17217" s="15">
        <f>IF($D17217=1,$C17217,-1)</f>
        <v/>
      </c>
    </row>
    <row r="17218">
      <c r="A17218" s="33" t="n">
        <v>46009.29166666666</v>
      </c>
      <c r="B17218" s="15">
        <f>WEEKDAY($A17218,2)</f>
        <v/>
      </c>
      <c r="C17218" s="15">
        <f>HOUR($A17218)</f>
        <v/>
      </c>
      <c r="D17218" s="15">
        <f>IF(AND($A17218&gt;=Instellingen!$B$6,$A17218&lt;Instellingen!$B$7),1,0)</f>
        <v/>
      </c>
      <c r="E17218" s="15">
        <f>COUNTIF(tData[BezoekStart],"&lt;"&amp;($A17218+1/24))-COUNTIF(tData[BezoekEind],"&lt;="&amp;$A17218)</f>
        <v/>
      </c>
      <c r="F17218" s="15">
        <f>COUNTIF(tData[BezoekLangStart],"&lt;"&amp;($A17218+1/24))-COUNTIF(tData[BezoekLangEind],"&lt;="&amp;$A17218)</f>
        <v/>
      </c>
      <c r="G17218" s="15">
        <f>IF($D17218=1,$B17218*100+$C17218,-1)</f>
        <v/>
      </c>
      <c r="H17218" s="15">
        <f>IF($D17218=1,$B17218,-1)</f>
        <v/>
      </c>
      <c r="I17218" s="15">
        <f>IF($D17218=1,$C17218,-1)</f>
        <v/>
      </c>
    </row>
    <row r="17219">
      <c r="A17219" s="33" t="n">
        <v>46009.33333333334</v>
      </c>
      <c r="B17219" s="15">
        <f>WEEKDAY($A17219,2)</f>
        <v/>
      </c>
      <c r="C17219" s="15">
        <f>HOUR($A17219)</f>
        <v/>
      </c>
      <c r="D17219" s="15">
        <f>IF(AND($A17219&gt;=Instellingen!$B$6,$A17219&lt;Instellingen!$B$7),1,0)</f>
        <v/>
      </c>
      <c r="E17219" s="15">
        <f>COUNTIF(tData[BezoekStart],"&lt;"&amp;($A17219+1/24))-COUNTIF(tData[BezoekEind],"&lt;="&amp;$A17219)</f>
        <v/>
      </c>
      <c r="F17219" s="15">
        <f>COUNTIF(tData[BezoekLangStart],"&lt;"&amp;($A17219+1/24))-COUNTIF(tData[BezoekLangEind],"&lt;="&amp;$A17219)</f>
        <v/>
      </c>
      <c r="G17219" s="15">
        <f>IF($D17219=1,$B17219*100+$C17219,-1)</f>
        <v/>
      </c>
      <c r="H17219" s="15">
        <f>IF($D17219=1,$B17219,-1)</f>
        <v/>
      </c>
      <c r="I17219" s="15">
        <f>IF($D17219=1,$C17219,-1)</f>
        <v/>
      </c>
    </row>
    <row r="17220">
      <c r="A17220" s="33" t="n">
        <v>46009.375</v>
      </c>
      <c r="B17220" s="15">
        <f>WEEKDAY($A17220,2)</f>
        <v/>
      </c>
      <c r="C17220" s="15">
        <f>HOUR($A17220)</f>
        <v/>
      </c>
      <c r="D17220" s="15">
        <f>IF(AND($A17220&gt;=Instellingen!$B$6,$A17220&lt;Instellingen!$B$7),1,0)</f>
        <v/>
      </c>
      <c r="E17220" s="15">
        <f>COUNTIF(tData[BezoekStart],"&lt;"&amp;($A17220+1/24))-COUNTIF(tData[BezoekEind],"&lt;="&amp;$A17220)</f>
        <v/>
      </c>
      <c r="F17220" s="15">
        <f>COUNTIF(tData[BezoekLangStart],"&lt;"&amp;($A17220+1/24))-COUNTIF(tData[BezoekLangEind],"&lt;="&amp;$A17220)</f>
        <v/>
      </c>
      <c r="G17220" s="15">
        <f>IF($D17220=1,$B17220*100+$C17220,-1)</f>
        <v/>
      </c>
      <c r="H17220" s="15">
        <f>IF($D17220=1,$B17220,-1)</f>
        <v/>
      </c>
      <c r="I17220" s="15">
        <f>IF($D17220=1,$C17220,-1)</f>
        <v/>
      </c>
    </row>
    <row r="17221">
      <c r="A17221" s="33" t="n">
        <v>46009.41666666666</v>
      </c>
      <c r="B17221" s="15">
        <f>WEEKDAY($A17221,2)</f>
        <v/>
      </c>
      <c r="C17221" s="15">
        <f>HOUR($A17221)</f>
        <v/>
      </c>
      <c r="D17221" s="15">
        <f>IF(AND($A17221&gt;=Instellingen!$B$6,$A17221&lt;Instellingen!$B$7),1,0)</f>
        <v/>
      </c>
      <c r="E17221" s="15">
        <f>COUNTIF(tData[BezoekStart],"&lt;"&amp;($A17221+1/24))-COUNTIF(tData[BezoekEind],"&lt;="&amp;$A17221)</f>
        <v/>
      </c>
      <c r="F17221" s="15">
        <f>COUNTIF(tData[BezoekLangStart],"&lt;"&amp;($A17221+1/24))-COUNTIF(tData[BezoekLangEind],"&lt;="&amp;$A17221)</f>
        <v/>
      </c>
      <c r="G17221" s="15">
        <f>IF($D17221=1,$B17221*100+$C17221,-1)</f>
        <v/>
      </c>
      <c r="H17221" s="15">
        <f>IF($D17221=1,$B17221,-1)</f>
        <v/>
      </c>
      <c r="I17221" s="15">
        <f>IF($D17221=1,$C17221,-1)</f>
        <v/>
      </c>
    </row>
    <row r="17222">
      <c r="A17222" s="33" t="n">
        <v>46009.45833333334</v>
      </c>
      <c r="B17222" s="15">
        <f>WEEKDAY($A17222,2)</f>
        <v/>
      </c>
      <c r="C17222" s="15">
        <f>HOUR($A17222)</f>
        <v/>
      </c>
      <c r="D17222" s="15">
        <f>IF(AND($A17222&gt;=Instellingen!$B$6,$A17222&lt;Instellingen!$B$7),1,0)</f>
        <v/>
      </c>
      <c r="E17222" s="15">
        <f>COUNTIF(tData[BezoekStart],"&lt;"&amp;($A17222+1/24))-COUNTIF(tData[BezoekEind],"&lt;="&amp;$A17222)</f>
        <v/>
      </c>
      <c r="F17222" s="15">
        <f>COUNTIF(tData[BezoekLangStart],"&lt;"&amp;($A17222+1/24))-COUNTIF(tData[BezoekLangEind],"&lt;="&amp;$A17222)</f>
        <v/>
      </c>
      <c r="G17222" s="15">
        <f>IF($D17222=1,$B17222*100+$C17222,-1)</f>
        <v/>
      </c>
      <c r="H17222" s="15">
        <f>IF($D17222=1,$B17222,-1)</f>
        <v/>
      </c>
      <c r="I17222" s="15">
        <f>IF($D17222=1,$C17222,-1)</f>
        <v/>
      </c>
    </row>
    <row r="17223">
      <c r="A17223" s="33" t="n">
        <v>46009.5</v>
      </c>
      <c r="B17223" s="15">
        <f>WEEKDAY($A17223,2)</f>
        <v/>
      </c>
      <c r="C17223" s="15">
        <f>HOUR($A17223)</f>
        <v/>
      </c>
      <c r="D17223" s="15">
        <f>IF(AND($A17223&gt;=Instellingen!$B$6,$A17223&lt;Instellingen!$B$7),1,0)</f>
        <v/>
      </c>
      <c r="E17223" s="15">
        <f>COUNTIF(tData[BezoekStart],"&lt;"&amp;($A17223+1/24))-COUNTIF(tData[BezoekEind],"&lt;="&amp;$A17223)</f>
        <v/>
      </c>
      <c r="F17223" s="15">
        <f>COUNTIF(tData[BezoekLangStart],"&lt;"&amp;($A17223+1/24))-COUNTIF(tData[BezoekLangEind],"&lt;="&amp;$A17223)</f>
        <v/>
      </c>
      <c r="G17223" s="15">
        <f>IF($D17223=1,$B17223*100+$C17223,-1)</f>
        <v/>
      </c>
      <c r="H17223" s="15">
        <f>IF($D17223=1,$B17223,-1)</f>
        <v/>
      </c>
      <c r="I17223" s="15">
        <f>IF($D17223=1,$C17223,-1)</f>
        <v/>
      </c>
    </row>
    <row r="17224">
      <c r="A17224" s="33" t="n">
        <v>46009.54166666666</v>
      </c>
      <c r="B17224" s="15">
        <f>WEEKDAY($A17224,2)</f>
        <v/>
      </c>
      <c r="C17224" s="15">
        <f>HOUR($A17224)</f>
        <v/>
      </c>
      <c r="D17224" s="15">
        <f>IF(AND($A17224&gt;=Instellingen!$B$6,$A17224&lt;Instellingen!$B$7),1,0)</f>
        <v/>
      </c>
      <c r="E17224" s="15">
        <f>COUNTIF(tData[BezoekStart],"&lt;"&amp;($A17224+1/24))-COUNTIF(tData[BezoekEind],"&lt;="&amp;$A17224)</f>
        <v/>
      </c>
      <c r="F17224" s="15">
        <f>COUNTIF(tData[BezoekLangStart],"&lt;"&amp;($A17224+1/24))-COUNTIF(tData[BezoekLangEind],"&lt;="&amp;$A17224)</f>
        <v/>
      </c>
      <c r="G17224" s="15">
        <f>IF($D17224=1,$B17224*100+$C17224,-1)</f>
        <v/>
      </c>
      <c r="H17224" s="15">
        <f>IF($D17224=1,$B17224,-1)</f>
        <v/>
      </c>
      <c r="I17224" s="15">
        <f>IF($D17224=1,$C17224,-1)</f>
        <v/>
      </c>
    </row>
    <row r="17225">
      <c r="A17225" s="33" t="n">
        <v>46009.58333333334</v>
      </c>
      <c r="B17225" s="15">
        <f>WEEKDAY($A17225,2)</f>
        <v/>
      </c>
      <c r="C17225" s="15">
        <f>HOUR($A17225)</f>
        <v/>
      </c>
      <c r="D17225" s="15">
        <f>IF(AND($A17225&gt;=Instellingen!$B$6,$A17225&lt;Instellingen!$B$7),1,0)</f>
        <v/>
      </c>
      <c r="E17225" s="15">
        <f>COUNTIF(tData[BezoekStart],"&lt;"&amp;($A17225+1/24))-COUNTIF(tData[BezoekEind],"&lt;="&amp;$A17225)</f>
        <v/>
      </c>
      <c r="F17225" s="15">
        <f>COUNTIF(tData[BezoekLangStart],"&lt;"&amp;($A17225+1/24))-COUNTIF(tData[BezoekLangEind],"&lt;="&amp;$A17225)</f>
        <v/>
      </c>
      <c r="G17225" s="15">
        <f>IF($D17225=1,$B17225*100+$C17225,-1)</f>
        <v/>
      </c>
      <c r="H17225" s="15">
        <f>IF($D17225=1,$B17225,-1)</f>
        <v/>
      </c>
      <c r="I17225" s="15">
        <f>IF($D17225=1,$C17225,-1)</f>
        <v/>
      </c>
    </row>
    <row r="17226">
      <c r="A17226" s="33" t="n">
        <v>46009.625</v>
      </c>
      <c r="B17226" s="15">
        <f>WEEKDAY($A17226,2)</f>
        <v/>
      </c>
      <c r="C17226" s="15">
        <f>HOUR($A17226)</f>
        <v/>
      </c>
      <c r="D17226" s="15">
        <f>IF(AND($A17226&gt;=Instellingen!$B$6,$A17226&lt;Instellingen!$B$7),1,0)</f>
        <v/>
      </c>
      <c r="E17226" s="15">
        <f>COUNTIF(tData[BezoekStart],"&lt;"&amp;($A17226+1/24))-COUNTIF(tData[BezoekEind],"&lt;="&amp;$A17226)</f>
        <v/>
      </c>
      <c r="F17226" s="15">
        <f>COUNTIF(tData[BezoekLangStart],"&lt;"&amp;($A17226+1/24))-COUNTIF(tData[BezoekLangEind],"&lt;="&amp;$A17226)</f>
        <v/>
      </c>
      <c r="G17226" s="15">
        <f>IF($D17226=1,$B17226*100+$C17226,-1)</f>
        <v/>
      </c>
      <c r="H17226" s="15">
        <f>IF($D17226=1,$B17226,-1)</f>
        <v/>
      </c>
      <c r="I17226" s="15">
        <f>IF($D17226=1,$C17226,-1)</f>
        <v/>
      </c>
    </row>
    <row r="17227">
      <c r="A17227" s="33" t="n">
        <v>46009.66666666666</v>
      </c>
      <c r="B17227" s="15">
        <f>WEEKDAY($A17227,2)</f>
        <v/>
      </c>
      <c r="C17227" s="15">
        <f>HOUR($A17227)</f>
        <v/>
      </c>
      <c r="D17227" s="15">
        <f>IF(AND($A17227&gt;=Instellingen!$B$6,$A17227&lt;Instellingen!$B$7),1,0)</f>
        <v/>
      </c>
      <c r="E17227" s="15">
        <f>COUNTIF(tData[BezoekStart],"&lt;"&amp;($A17227+1/24))-COUNTIF(tData[BezoekEind],"&lt;="&amp;$A17227)</f>
        <v/>
      </c>
      <c r="F17227" s="15">
        <f>COUNTIF(tData[BezoekLangStart],"&lt;"&amp;($A17227+1/24))-COUNTIF(tData[BezoekLangEind],"&lt;="&amp;$A17227)</f>
        <v/>
      </c>
      <c r="G17227" s="15">
        <f>IF($D17227=1,$B17227*100+$C17227,-1)</f>
        <v/>
      </c>
      <c r="H17227" s="15">
        <f>IF($D17227=1,$B17227,-1)</f>
        <v/>
      </c>
      <c r="I17227" s="15">
        <f>IF($D17227=1,$C17227,-1)</f>
        <v/>
      </c>
    </row>
    <row r="17228">
      <c r="A17228" s="33" t="n">
        <v>46009.70833333334</v>
      </c>
      <c r="B17228" s="15">
        <f>WEEKDAY($A17228,2)</f>
        <v/>
      </c>
      <c r="C17228" s="15">
        <f>HOUR($A17228)</f>
        <v/>
      </c>
      <c r="D17228" s="15">
        <f>IF(AND($A17228&gt;=Instellingen!$B$6,$A17228&lt;Instellingen!$B$7),1,0)</f>
        <v/>
      </c>
      <c r="E17228" s="15">
        <f>COUNTIF(tData[BezoekStart],"&lt;"&amp;($A17228+1/24))-COUNTIF(tData[BezoekEind],"&lt;="&amp;$A17228)</f>
        <v/>
      </c>
      <c r="F17228" s="15">
        <f>COUNTIF(tData[BezoekLangStart],"&lt;"&amp;($A17228+1/24))-COUNTIF(tData[BezoekLangEind],"&lt;="&amp;$A17228)</f>
        <v/>
      </c>
      <c r="G17228" s="15">
        <f>IF($D17228=1,$B17228*100+$C17228,-1)</f>
        <v/>
      </c>
      <c r="H17228" s="15">
        <f>IF($D17228=1,$B17228,-1)</f>
        <v/>
      </c>
      <c r="I17228" s="15">
        <f>IF($D17228=1,$C17228,-1)</f>
        <v/>
      </c>
    </row>
    <row r="17229">
      <c r="A17229" s="33" t="n">
        <v>46009.75</v>
      </c>
      <c r="B17229" s="15">
        <f>WEEKDAY($A17229,2)</f>
        <v/>
      </c>
      <c r="C17229" s="15">
        <f>HOUR($A17229)</f>
        <v/>
      </c>
      <c r="D17229" s="15">
        <f>IF(AND($A17229&gt;=Instellingen!$B$6,$A17229&lt;Instellingen!$B$7),1,0)</f>
        <v/>
      </c>
      <c r="E17229" s="15">
        <f>COUNTIF(tData[BezoekStart],"&lt;"&amp;($A17229+1/24))-COUNTIF(tData[BezoekEind],"&lt;="&amp;$A17229)</f>
        <v/>
      </c>
      <c r="F17229" s="15">
        <f>COUNTIF(tData[BezoekLangStart],"&lt;"&amp;($A17229+1/24))-COUNTIF(tData[BezoekLangEind],"&lt;="&amp;$A17229)</f>
        <v/>
      </c>
      <c r="G17229" s="15">
        <f>IF($D17229=1,$B17229*100+$C17229,-1)</f>
        <v/>
      </c>
      <c r="H17229" s="15">
        <f>IF($D17229=1,$B17229,-1)</f>
        <v/>
      </c>
      <c r="I17229" s="15">
        <f>IF($D17229=1,$C17229,-1)</f>
        <v/>
      </c>
    </row>
    <row r="17230">
      <c r="A17230" s="33" t="n">
        <v>46009.79166666666</v>
      </c>
      <c r="B17230" s="15">
        <f>WEEKDAY($A17230,2)</f>
        <v/>
      </c>
      <c r="C17230" s="15">
        <f>HOUR($A17230)</f>
        <v/>
      </c>
      <c r="D17230" s="15">
        <f>IF(AND($A17230&gt;=Instellingen!$B$6,$A17230&lt;Instellingen!$B$7),1,0)</f>
        <v/>
      </c>
      <c r="E17230" s="15">
        <f>COUNTIF(tData[BezoekStart],"&lt;"&amp;($A17230+1/24))-COUNTIF(tData[BezoekEind],"&lt;="&amp;$A17230)</f>
        <v/>
      </c>
      <c r="F17230" s="15">
        <f>COUNTIF(tData[BezoekLangStart],"&lt;"&amp;($A17230+1/24))-COUNTIF(tData[BezoekLangEind],"&lt;="&amp;$A17230)</f>
        <v/>
      </c>
      <c r="G17230" s="15">
        <f>IF($D17230=1,$B17230*100+$C17230,-1)</f>
        <v/>
      </c>
      <c r="H17230" s="15">
        <f>IF($D17230=1,$B17230,-1)</f>
        <v/>
      </c>
      <c r="I17230" s="15">
        <f>IF($D17230=1,$C17230,-1)</f>
        <v/>
      </c>
    </row>
    <row r="17231">
      <c r="A17231" s="33" t="n">
        <v>46009.83333333334</v>
      </c>
      <c r="B17231" s="15">
        <f>WEEKDAY($A17231,2)</f>
        <v/>
      </c>
      <c r="C17231" s="15">
        <f>HOUR($A17231)</f>
        <v/>
      </c>
      <c r="D17231" s="15">
        <f>IF(AND($A17231&gt;=Instellingen!$B$6,$A17231&lt;Instellingen!$B$7),1,0)</f>
        <v/>
      </c>
      <c r="E17231" s="15">
        <f>COUNTIF(tData[BezoekStart],"&lt;"&amp;($A17231+1/24))-COUNTIF(tData[BezoekEind],"&lt;="&amp;$A17231)</f>
        <v/>
      </c>
      <c r="F17231" s="15">
        <f>COUNTIF(tData[BezoekLangStart],"&lt;"&amp;($A17231+1/24))-COUNTIF(tData[BezoekLangEind],"&lt;="&amp;$A17231)</f>
        <v/>
      </c>
      <c r="G17231" s="15">
        <f>IF($D17231=1,$B17231*100+$C17231,-1)</f>
        <v/>
      </c>
      <c r="H17231" s="15">
        <f>IF($D17231=1,$B17231,-1)</f>
        <v/>
      </c>
      <c r="I17231" s="15">
        <f>IF($D17231=1,$C17231,-1)</f>
        <v/>
      </c>
    </row>
    <row r="17232">
      <c r="A17232" s="33" t="n">
        <v>46009.875</v>
      </c>
      <c r="B17232" s="15">
        <f>WEEKDAY($A17232,2)</f>
        <v/>
      </c>
      <c r="C17232" s="15">
        <f>HOUR($A17232)</f>
        <v/>
      </c>
      <c r="D17232" s="15">
        <f>IF(AND($A17232&gt;=Instellingen!$B$6,$A17232&lt;Instellingen!$B$7),1,0)</f>
        <v/>
      </c>
      <c r="E17232" s="15">
        <f>COUNTIF(tData[BezoekStart],"&lt;"&amp;($A17232+1/24))-COUNTIF(tData[BezoekEind],"&lt;="&amp;$A17232)</f>
        <v/>
      </c>
      <c r="F17232" s="15">
        <f>COUNTIF(tData[BezoekLangStart],"&lt;"&amp;($A17232+1/24))-COUNTIF(tData[BezoekLangEind],"&lt;="&amp;$A17232)</f>
        <v/>
      </c>
      <c r="G17232" s="15">
        <f>IF($D17232=1,$B17232*100+$C17232,-1)</f>
        <v/>
      </c>
      <c r="H17232" s="15">
        <f>IF($D17232=1,$B17232,-1)</f>
        <v/>
      </c>
      <c r="I17232" s="15">
        <f>IF($D17232=1,$C17232,-1)</f>
        <v/>
      </c>
    </row>
    <row r="17233">
      <c r="A17233" s="33" t="n">
        <v>46009.91666666666</v>
      </c>
      <c r="B17233" s="15">
        <f>WEEKDAY($A17233,2)</f>
        <v/>
      </c>
      <c r="C17233" s="15">
        <f>HOUR($A17233)</f>
        <v/>
      </c>
      <c r="D17233" s="15">
        <f>IF(AND($A17233&gt;=Instellingen!$B$6,$A17233&lt;Instellingen!$B$7),1,0)</f>
        <v/>
      </c>
      <c r="E17233" s="15">
        <f>COUNTIF(tData[BezoekStart],"&lt;"&amp;($A17233+1/24))-COUNTIF(tData[BezoekEind],"&lt;="&amp;$A17233)</f>
        <v/>
      </c>
      <c r="F17233" s="15">
        <f>COUNTIF(tData[BezoekLangStart],"&lt;"&amp;($A17233+1/24))-COUNTIF(tData[BezoekLangEind],"&lt;="&amp;$A17233)</f>
        <v/>
      </c>
      <c r="G17233" s="15">
        <f>IF($D17233=1,$B17233*100+$C17233,-1)</f>
        <v/>
      </c>
      <c r="H17233" s="15">
        <f>IF($D17233=1,$B17233,-1)</f>
        <v/>
      </c>
      <c r="I17233" s="15">
        <f>IF($D17233=1,$C17233,-1)</f>
        <v/>
      </c>
    </row>
    <row r="17234">
      <c r="A17234" s="33" t="n">
        <v>46009.95833333334</v>
      </c>
      <c r="B17234" s="15">
        <f>WEEKDAY($A17234,2)</f>
        <v/>
      </c>
      <c r="C17234" s="15">
        <f>HOUR($A17234)</f>
        <v/>
      </c>
      <c r="D17234" s="15">
        <f>IF(AND($A17234&gt;=Instellingen!$B$6,$A17234&lt;Instellingen!$B$7),1,0)</f>
        <v/>
      </c>
      <c r="E17234" s="15">
        <f>COUNTIF(tData[BezoekStart],"&lt;"&amp;($A17234+1/24))-COUNTIF(tData[BezoekEind],"&lt;="&amp;$A17234)</f>
        <v/>
      </c>
      <c r="F17234" s="15">
        <f>COUNTIF(tData[BezoekLangStart],"&lt;"&amp;($A17234+1/24))-COUNTIF(tData[BezoekLangEind],"&lt;="&amp;$A17234)</f>
        <v/>
      </c>
      <c r="G17234" s="15">
        <f>IF($D17234=1,$B17234*100+$C17234,-1)</f>
        <v/>
      </c>
      <c r="H17234" s="15">
        <f>IF($D17234=1,$B17234,-1)</f>
        <v/>
      </c>
      <c r="I17234" s="15">
        <f>IF($D17234=1,$C17234,-1)</f>
        <v/>
      </c>
    </row>
    <row r="17235">
      <c r="A17235" s="33" t="n">
        <v>46010</v>
      </c>
      <c r="B17235" s="15">
        <f>WEEKDAY($A17235,2)</f>
        <v/>
      </c>
      <c r="C17235" s="15">
        <f>HOUR($A17235)</f>
        <v/>
      </c>
      <c r="D17235" s="15">
        <f>IF(AND($A17235&gt;=Instellingen!$B$6,$A17235&lt;Instellingen!$B$7),1,0)</f>
        <v/>
      </c>
      <c r="E17235" s="15">
        <f>COUNTIF(tData[BezoekStart],"&lt;"&amp;($A17235+1/24))-COUNTIF(tData[BezoekEind],"&lt;="&amp;$A17235)</f>
        <v/>
      </c>
      <c r="F17235" s="15">
        <f>COUNTIF(tData[BezoekLangStart],"&lt;"&amp;($A17235+1/24))-COUNTIF(tData[BezoekLangEind],"&lt;="&amp;$A17235)</f>
        <v/>
      </c>
      <c r="G17235" s="15">
        <f>IF($D17235=1,$B17235*100+$C17235,-1)</f>
        <v/>
      </c>
      <c r="H17235" s="15">
        <f>IF($D17235=1,$B17235,-1)</f>
        <v/>
      </c>
      <c r="I17235" s="15">
        <f>IF($D17235=1,$C17235,-1)</f>
        <v/>
      </c>
    </row>
    <row r="17236">
      <c r="A17236" s="33" t="n">
        <v>46010.04166666666</v>
      </c>
      <c r="B17236" s="15">
        <f>WEEKDAY($A17236,2)</f>
        <v/>
      </c>
      <c r="C17236" s="15">
        <f>HOUR($A17236)</f>
        <v/>
      </c>
      <c r="D17236" s="15">
        <f>IF(AND($A17236&gt;=Instellingen!$B$6,$A17236&lt;Instellingen!$B$7),1,0)</f>
        <v/>
      </c>
      <c r="E17236" s="15">
        <f>COUNTIF(tData[BezoekStart],"&lt;"&amp;($A17236+1/24))-COUNTIF(tData[BezoekEind],"&lt;="&amp;$A17236)</f>
        <v/>
      </c>
      <c r="F17236" s="15">
        <f>COUNTIF(tData[BezoekLangStart],"&lt;"&amp;($A17236+1/24))-COUNTIF(tData[BezoekLangEind],"&lt;="&amp;$A17236)</f>
        <v/>
      </c>
      <c r="G17236" s="15">
        <f>IF($D17236=1,$B17236*100+$C17236,-1)</f>
        <v/>
      </c>
      <c r="H17236" s="15">
        <f>IF($D17236=1,$B17236,-1)</f>
        <v/>
      </c>
      <c r="I17236" s="15">
        <f>IF($D17236=1,$C17236,-1)</f>
        <v/>
      </c>
    </row>
    <row r="17237">
      <c r="A17237" s="33" t="n">
        <v>46010.08333333334</v>
      </c>
      <c r="B17237" s="15">
        <f>WEEKDAY($A17237,2)</f>
        <v/>
      </c>
      <c r="C17237" s="15">
        <f>HOUR($A17237)</f>
        <v/>
      </c>
      <c r="D17237" s="15">
        <f>IF(AND($A17237&gt;=Instellingen!$B$6,$A17237&lt;Instellingen!$B$7),1,0)</f>
        <v/>
      </c>
      <c r="E17237" s="15">
        <f>COUNTIF(tData[BezoekStart],"&lt;"&amp;($A17237+1/24))-COUNTIF(tData[BezoekEind],"&lt;="&amp;$A17237)</f>
        <v/>
      </c>
      <c r="F17237" s="15">
        <f>COUNTIF(tData[BezoekLangStart],"&lt;"&amp;($A17237+1/24))-COUNTIF(tData[BezoekLangEind],"&lt;="&amp;$A17237)</f>
        <v/>
      </c>
      <c r="G17237" s="15">
        <f>IF($D17237=1,$B17237*100+$C17237,-1)</f>
        <v/>
      </c>
      <c r="H17237" s="15">
        <f>IF($D17237=1,$B17237,-1)</f>
        <v/>
      </c>
      <c r="I17237" s="15">
        <f>IF($D17237=1,$C17237,-1)</f>
        <v/>
      </c>
    </row>
    <row r="17238">
      <c r="A17238" s="33" t="n">
        <v>46010.125</v>
      </c>
      <c r="B17238" s="15">
        <f>WEEKDAY($A17238,2)</f>
        <v/>
      </c>
      <c r="C17238" s="15">
        <f>HOUR($A17238)</f>
        <v/>
      </c>
      <c r="D17238" s="15">
        <f>IF(AND($A17238&gt;=Instellingen!$B$6,$A17238&lt;Instellingen!$B$7),1,0)</f>
        <v/>
      </c>
      <c r="E17238" s="15">
        <f>COUNTIF(tData[BezoekStart],"&lt;"&amp;($A17238+1/24))-COUNTIF(tData[BezoekEind],"&lt;="&amp;$A17238)</f>
        <v/>
      </c>
      <c r="F17238" s="15">
        <f>COUNTIF(tData[BezoekLangStart],"&lt;"&amp;($A17238+1/24))-COUNTIF(tData[BezoekLangEind],"&lt;="&amp;$A17238)</f>
        <v/>
      </c>
      <c r="G17238" s="15">
        <f>IF($D17238=1,$B17238*100+$C17238,-1)</f>
        <v/>
      </c>
      <c r="H17238" s="15">
        <f>IF($D17238=1,$B17238,-1)</f>
        <v/>
      </c>
      <c r="I17238" s="15">
        <f>IF($D17238=1,$C17238,-1)</f>
        <v/>
      </c>
    </row>
    <row r="17239">
      <c r="A17239" s="33" t="n">
        <v>46010.16666666666</v>
      </c>
      <c r="B17239" s="15">
        <f>WEEKDAY($A17239,2)</f>
        <v/>
      </c>
      <c r="C17239" s="15">
        <f>HOUR($A17239)</f>
        <v/>
      </c>
      <c r="D17239" s="15">
        <f>IF(AND($A17239&gt;=Instellingen!$B$6,$A17239&lt;Instellingen!$B$7),1,0)</f>
        <v/>
      </c>
      <c r="E17239" s="15">
        <f>COUNTIF(tData[BezoekStart],"&lt;"&amp;($A17239+1/24))-COUNTIF(tData[BezoekEind],"&lt;="&amp;$A17239)</f>
        <v/>
      </c>
      <c r="F17239" s="15">
        <f>COUNTIF(tData[BezoekLangStart],"&lt;"&amp;($A17239+1/24))-COUNTIF(tData[BezoekLangEind],"&lt;="&amp;$A17239)</f>
        <v/>
      </c>
      <c r="G17239" s="15">
        <f>IF($D17239=1,$B17239*100+$C17239,-1)</f>
        <v/>
      </c>
      <c r="H17239" s="15">
        <f>IF($D17239=1,$B17239,-1)</f>
        <v/>
      </c>
      <c r="I17239" s="15">
        <f>IF($D17239=1,$C17239,-1)</f>
        <v/>
      </c>
    </row>
    <row r="17240">
      <c r="A17240" s="33" t="n">
        <v>46010.20833333334</v>
      </c>
      <c r="B17240" s="15">
        <f>WEEKDAY($A17240,2)</f>
        <v/>
      </c>
      <c r="C17240" s="15">
        <f>HOUR($A17240)</f>
        <v/>
      </c>
      <c r="D17240" s="15">
        <f>IF(AND($A17240&gt;=Instellingen!$B$6,$A17240&lt;Instellingen!$B$7),1,0)</f>
        <v/>
      </c>
      <c r="E17240" s="15">
        <f>COUNTIF(tData[BezoekStart],"&lt;"&amp;($A17240+1/24))-COUNTIF(tData[BezoekEind],"&lt;="&amp;$A17240)</f>
        <v/>
      </c>
      <c r="F17240" s="15">
        <f>COUNTIF(tData[BezoekLangStart],"&lt;"&amp;($A17240+1/24))-COUNTIF(tData[BezoekLangEind],"&lt;="&amp;$A17240)</f>
        <v/>
      </c>
      <c r="G17240" s="15">
        <f>IF($D17240=1,$B17240*100+$C17240,-1)</f>
        <v/>
      </c>
      <c r="H17240" s="15">
        <f>IF($D17240=1,$B17240,-1)</f>
        <v/>
      </c>
      <c r="I17240" s="15">
        <f>IF($D17240=1,$C17240,-1)</f>
        <v/>
      </c>
    </row>
    <row r="17241">
      <c r="A17241" s="33" t="n">
        <v>46010.25</v>
      </c>
      <c r="B17241" s="15">
        <f>WEEKDAY($A17241,2)</f>
        <v/>
      </c>
      <c r="C17241" s="15">
        <f>HOUR($A17241)</f>
        <v/>
      </c>
      <c r="D17241" s="15">
        <f>IF(AND($A17241&gt;=Instellingen!$B$6,$A17241&lt;Instellingen!$B$7),1,0)</f>
        <v/>
      </c>
      <c r="E17241" s="15">
        <f>COUNTIF(tData[BezoekStart],"&lt;"&amp;($A17241+1/24))-COUNTIF(tData[BezoekEind],"&lt;="&amp;$A17241)</f>
        <v/>
      </c>
      <c r="F17241" s="15">
        <f>COUNTIF(tData[BezoekLangStart],"&lt;"&amp;($A17241+1/24))-COUNTIF(tData[BezoekLangEind],"&lt;="&amp;$A17241)</f>
        <v/>
      </c>
      <c r="G17241" s="15">
        <f>IF($D17241=1,$B17241*100+$C17241,-1)</f>
        <v/>
      </c>
      <c r="H17241" s="15">
        <f>IF($D17241=1,$B17241,-1)</f>
        <v/>
      </c>
      <c r="I17241" s="15">
        <f>IF($D17241=1,$C17241,-1)</f>
        <v/>
      </c>
    </row>
    <row r="17242">
      <c r="A17242" s="33" t="n">
        <v>46010.29166666666</v>
      </c>
      <c r="B17242" s="15">
        <f>WEEKDAY($A17242,2)</f>
        <v/>
      </c>
      <c r="C17242" s="15">
        <f>HOUR($A17242)</f>
        <v/>
      </c>
      <c r="D17242" s="15">
        <f>IF(AND($A17242&gt;=Instellingen!$B$6,$A17242&lt;Instellingen!$B$7),1,0)</f>
        <v/>
      </c>
      <c r="E17242" s="15">
        <f>COUNTIF(tData[BezoekStart],"&lt;"&amp;($A17242+1/24))-COUNTIF(tData[BezoekEind],"&lt;="&amp;$A17242)</f>
        <v/>
      </c>
      <c r="F17242" s="15">
        <f>COUNTIF(tData[BezoekLangStart],"&lt;"&amp;($A17242+1/24))-COUNTIF(tData[BezoekLangEind],"&lt;="&amp;$A17242)</f>
        <v/>
      </c>
      <c r="G17242" s="15">
        <f>IF($D17242=1,$B17242*100+$C17242,-1)</f>
        <v/>
      </c>
      <c r="H17242" s="15">
        <f>IF($D17242=1,$B17242,-1)</f>
        <v/>
      </c>
      <c r="I17242" s="15">
        <f>IF($D17242=1,$C17242,-1)</f>
        <v/>
      </c>
    </row>
    <row r="17243">
      <c r="A17243" s="33" t="n">
        <v>46010.33333333334</v>
      </c>
      <c r="B17243" s="15">
        <f>WEEKDAY($A17243,2)</f>
        <v/>
      </c>
      <c r="C17243" s="15">
        <f>HOUR($A17243)</f>
        <v/>
      </c>
      <c r="D17243" s="15">
        <f>IF(AND($A17243&gt;=Instellingen!$B$6,$A17243&lt;Instellingen!$B$7),1,0)</f>
        <v/>
      </c>
      <c r="E17243" s="15">
        <f>COUNTIF(tData[BezoekStart],"&lt;"&amp;($A17243+1/24))-COUNTIF(tData[BezoekEind],"&lt;="&amp;$A17243)</f>
        <v/>
      </c>
      <c r="F17243" s="15">
        <f>COUNTIF(tData[BezoekLangStart],"&lt;"&amp;($A17243+1/24))-COUNTIF(tData[BezoekLangEind],"&lt;="&amp;$A17243)</f>
        <v/>
      </c>
      <c r="G17243" s="15">
        <f>IF($D17243=1,$B17243*100+$C17243,-1)</f>
        <v/>
      </c>
      <c r="H17243" s="15">
        <f>IF($D17243=1,$B17243,-1)</f>
        <v/>
      </c>
      <c r="I17243" s="15">
        <f>IF($D17243=1,$C17243,-1)</f>
        <v/>
      </c>
    </row>
    <row r="17244">
      <c r="A17244" s="33" t="n">
        <v>46010.375</v>
      </c>
      <c r="B17244" s="15">
        <f>WEEKDAY($A17244,2)</f>
        <v/>
      </c>
      <c r="C17244" s="15">
        <f>HOUR($A17244)</f>
        <v/>
      </c>
      <c r="D17244" s="15">
        <f>IF(AND($A17244&gt;=Instellingen!$B$6,$A17244&lt;Instellingen!$B$7),1,0)</f>
        <v/>
      </c>
      <c r="E17244" s="15">
        <f>COUNTIF(tData[BezoekStart],"&lt;"&amp;($A17244+1/24))-COUNTIF(tData[BezoekEind],"&lt;="&amp;$A17244)</f>
        <v/>
      </c>
      <c r="F17244" s="15">
        <f>COUNTIF(tData[BezoekLangStart],"&lt;"&amp;($A17244+1/24))-COUNTIF(tData[BezoekLangEind],"&lt;="&amp;$A17244)</f>
        <v/>
      </c>
      <c r="G17244" s="15">
        <f>IF($D17244=1,$B17244*100+$C17244,-1)</f>
        <v/>
      </c>
      <c r="H17244" s="15">
        <f>IF($D17244=1,$B17244,-1)</f>
        <v/>
      </c>
      <c r="I17244" s="15">
        <f>IF($D17244=1,$C17244,-1)</f>
        <v/>
      </c>
    </row>
    <row r="17245">
      <c r="A17245" s="33" t="n">
        <v>46010.41666666666</v>
      </c>
      <c r="B17245" s="15">
        <f>WEEKDAY($A17245,2)</f>
        <v/>
      </c>
      <c r="C17245" s="15">
        <f>HOUR($A17245)</f>
        <v/>
      </c>
      <c r="D17245" s="15">
        <f>IF(AND($A17245&gt;=Instellingen!$B$6,$A17245&lt;Instellingen!$B$7),1,0)</f>
        <v/>
      </c>
      <c r="E17245" s="15">
        <f>COUNTIF(tData[BezoekStart],"&lt;"&amp;($A17245+1/24))-COUNTIF(tData[BezoekEind],"&lt;="&amp;$A17245)</f>
        <v/>
      </c>
      <c r="F17245" s="15">
        <f>COUNTIF(tData[BezoekLangStart],"&lt;"&amp;($A17245+1/24))-COUNTIF(tData[BezoekLangEind],"&lt;="&amp;$A17245)</f>
        <v/>
      </c>
      <c r="G17245" s="15">
        <f>IF($D17245=1,$B17245*100+$C17245,-1)</f>
        <v/>
      </c>
      <c r="H17245" s="15">
        <f>IF($D17245=1,$B17245,-1)</f>
        <v/>
      </c>
      <c r="I17245" s="15">
        <f>IF($D17245=1,$C17245,-1)</f>
        <v/>
      </c>
    </row>
    <row r="17246">
      <c r="A17246" s="33" t="n">
        <v>46010.45833333334</v>
      </c>
      <c r="B17246" s="15">
        <f>WEEKDAY($A17246,2)</f>
        <v/>
      </c>
      <c r="C17246" s="15">
        <f>HOUR($A17246)</f>
        <v/>
      </c>
      <c r="D17246" s="15">
        <f>IF(AND($A17246&gt;=Instellingen!$B$6,$A17246&lt;Instellingen!$B$7),1,0)</f>
        <v/>
      </c>
      <c r="E17246" s="15">
        <f>COUNTIF(tData[BezoekStart],"&lt;"&amp;($A17246+1/24))-COUNTIF(tData[BezoekEind],"&lt;="&amp;$A17246)</f>
        <v/>
      </c>
      <c r="F17246" s="15">
        <f>COUNTIF(tData[BezoekLangStart],"&lt;"&amp;($A17246+1/24))-COUNTIF(tData[BezoekLangEind],"&lt;="&amp;$A17246)</f>
        <v/>
      </c>
      <c r="G17246" s="15">
        <f>IF($D17246=1,$B17246*100+$C17246,-1)</f>
        <v/>
      </c>
      <c r="H17246" s="15">
        <f>IF($D17246=1,$B17246,-1)</f>
        <v/>
      </c>
      <c r="I17246" s="15">
        <f>IF($D17246=1,$C17246,-1)</f>
        <v/>
      </c>
    </row>
    <row r="17247">
      <c r="A17247" s="33" t="n">
        <v>46010.5</v>
      </c>
      <c r="B17247" s="15">
        <f>WEEKDAY($A17247,2)</f>
        <v/>
      </c>
      <c r="C17247" s="15">
        <f>HOUR($A17247)</f>
        <v/>
      </c>
      <c r="D17247" s="15">
        <f>IF(AND($A17247&gt;=Instellingen!$B$6,$A17247&lt;Instellingen!$B$7),1,0)</f>
        <v/>
      </c>
      <c r="E17247" s="15">
        <f>COUNTIF(tData[BezoekStart],"&lt;"&amp;($A17247+1/24))-COUNTIF(tData[BezoekEind],"&lt;="&amp;$A17247)</f>
        <v/>
      </c>
      <c r="F17247" s="15">
        <f>COUNTIF(tData[BezoekLangStart],"&lt;"&amp;($A17247+1/24))-COUNTIF(tData[BezoekLangEind],"&lt;="&amp;$A17247)</f>
        <v/>
      </c>
      <c r="G17247" s="15">
        <f>IF($D17247=1,$B17247*100+$C17247,-1)</f>
        <v/>
      </c>
      <c r="H17247" s="15">
        <f>IF($D17247=1,$B17247,-1)</f>
        <v/>
      </c>
      <c r="I17247" s="15">
        <f>IF($D17247=1,$C17247,-1)</f>
        <v/>
      </c>
    </row>
    <row r="17248">
      <c r="A17248" s="33" t="n">
        <v>46010.54166666666</v>
      </c>
      <c r="B17248" s="15">
        <f>WEEKDAY($A17248,2)</f>
        <v/>
      </c>
      <c r="C17248" s="15">
        <f>HOUR($A17248)</f>
        <v/>
      </c>
      <c r="D17248" s="15">
        <f>IF(AND($A17248&gt;=Instellingen!$B$6,$A17248&lt;Instellingen!$B$7),1,0)</f>
        <v/>
      </c>
      <c r="E17248" s="15">
        <f>COUNTIF(tData[BezoekStart],"&lt;"&amp;($A17248+1/24))-COUNTIF(tData[BezoekEind],"&lt;="&amp;$A17248)</f>
        <v/>
      </c>
      <c r="F17248" s="15">
        <f>COUNTIF(tData[BezoekLangStart],"&lt;"&amp;($A17248+1/24))-COUNTIF(tData[BezoekLangEind],"&lt;="&amp;$A17248)</f>
        <v/>
      </c>
      <c r="G17248" s="15">
        <f>IF($D17248=1,$B17248*100+$C17248,-1)</f>
        <v/>
      </c>
      <c r="H17248" s="15">
        <f>IF($D17248=1,$B17248,-1)</f>
        <v/>
      </c>
      <c r="I17248" s="15">
        <f>IF($D17248=1,$C17248,-1)</f>
        <v/>
      </c>
    </row>
    <row r="17249">
      <c r="A17249" s="33" t="n">
        <v>46010.58333333334</v>
      </c>
      <c r="B17249" s="15">
        <f>WEEKDAY($A17249,2)</f>
        <v/>
      </c>
      <c r="C17249" s="15">
        <f>HOUR($A17249)</f>
        <v/>
      </c>
      <c r="D17249" s="15">
        <f>IF(AND($A17249&gt;=Instellingen!$B$6,$A17249&lt;Instellingen!$B$7),1,0)</f>
        <v/>
      </c>
      <c r="E17249" s="15">
        <f>COUNTIF(tData[BezoekStart],"&lt;"&amp;($A17249+1/24))-COUNTIF(tData[BezoekEind],"&lt;="&amp;$A17249)</f>
        <v/>
      </c>
      <c r="F17249" s="15">
        <f>COUNTIF(tData[BezoekLangStart],"&lt;"&amp;($A17249+1/24))-COUNTIF(tData[BezoekLangEind],"&lt;="&amp;$A17249)</f>
        <v/>
      </c>
      <c r="G17249" s="15">
        <f>IF($D17249=1,$B17249*100+$C17249,-1)</f>
        <v/>
      </c>
      <c r="H17249" s="15">
        <f>IF($D17249=1,$B17249,-1)</f>
        <v/>
      </c>
      <c r="I17249" s="15">
        <f>IF($D17249=1,$C17249,-1)</f>
        <v/>
      </c>
    </row>
    <row r="17250">
      <c r="A17250" s="33" t="n">
        <v>46010.625</v>
      </c>
      <c r="B17250" s="15">
        <f>WEEKDAY($A17250,2)</f>
        <v/>
      </c>
      <c r="C17250" s="15">
        <f>HOUR($A17250)</f>
        <v/>
      </c>
      <c r="D17250" s="15">
        <f>IF(AND($A17250&gt;=Instellingen!$B$6,$A17250&lt;Instellingen!$B$7),1,0)</f>
        <v/>
      </c>
      <c r="E17250" s="15">
        <f>COUNTIF(tData[BezoekStart],"&lt;"&amp;($A17250+1/24))-COUNTIF(tData[BezoekEind],"&lt;="&amp;$A17250)</f>
        <v/>
      </c>
      <c r="F17250" s="15">
        <f>COUNTIF(tData[BezoekLangStart],"&lt;"&amp;($A17250+1/24))-COUNTIF(tData[BezoekLangEind],"&lt;="&amp;$A17250)</f>
        <v/>
      </c>
      <c r="G17250" s="15">
        <f>IF($D17250=1,$B17250*100+$C17250,-1)</f>
        <v/>
      </c>
      <c r="H17250" s="15">
        <f>IF($D17250=1,$B17250,-1)</f>
        <v/>
      </c>
      <c r="I17250" s="15">
        <f>IF($D17250=1,$C17250,-1)</f>
        <v/>
      </c>
    </row>
    <row r="17251">
      <c r="A17251" s="33" t="n">
        <v>46010.66666666666</v>
      </c>
      <c r="B17251" s="15">
        <f>WEEKDAY($A17251,2)</f>
        <v/>
      </c>
      <c r="C17251" s="15">
        <f>HOUR($A17251)</f>
        <v/>
      </c>
      <c r="D17251" s="15">
        <f>IF(AND($A17251&gt;=Instellingen!$B$6,$A17251&lt;Instellingen!$B$7),1,0)</f>
        <v/>
      </c>
      <c r="E17251" s="15">
        <f>COUNTIF(tData[BezoekStart],"&lt;"&amp;($A17251+1/24))-COUNTIF(tData[BezoekEind],"&lt;="&amp;$A17251)</f>
        <v/>
      </c>
      <c r="F17251" s="15">
        <f>COUNTIF(tData[BezoekLangStart],"&lt;"&amp;($A17251+1/24))-COUNTIF(tData[BezoekLangEind],"&lt;="&amp;$A17251)</f>
        <v/>
      </c>
      <c r="G17251" s="15">
        <f>IF($D17251=1,$B17251*100+$C17251,-1)</f>
        <v/>
      </c>
      <c r="H17251" s="15">
        <f>IF($D17251=1,$B17251,-1)</f>
        <v/>
      </c>
      <c r="I17251" s="15">
        <f>IF($D17251=1,$C17251,-1)</f>
        <v/>
      </c>
    </row>
    <row r="17252">
      <c r="A17252" s="33" t="n">
        <v>46010.70833333334</v>
      </c>
      <c r="B17252" s="15">
        <f>WEEKDAY($A17252,2)</f>
        <v/>
      </c>
      <c r="C17252" s="15">
        <f>HOUR($A17252)</f>
        <v/>
      </c>
      <c r="D17252" s="15">
        <f>IF(AND($A17252&gt;=Instellingen!$B$6,$A17252&lt;Instellingen!$B$7),1,0)</f>
        <v/>
      </c>
      <c r="E17252" s="15">
        <f>COUNTIF(tData[BezoekStart],"&lt;"&amp;($A17252+1/24))-COUNTIF(tData[BezoekEind],"&lt;="&amp;$A17252)</f>
        <v/>
      </c>
      <c r="F17252" s="15">
        <f>COUNTIF(tData[BezoekLangStart],"&lt;"&amp;($A17252+1/24))-COUNTIF(tData[BezoekLangEind],"&lt;="&amp;$A17252)</f>
        <v/>
      </c>
      <c r="G17252" s="15">
        <f>IF($D17252=1,$B17252*100+$C17252,-1)</f>
        <v/>
      </c>
      <c r="H17252" s="15">
        <f>IF($D17252=1,$B17252,-1)</f>
        <v/>
      </c>
      <c r="I17252" s="15">
        <f>IF($D17252=1,$C17252,-1)</f>
        <v/>
      </c>
    </row>
    <row r="17253">
      <c r="A17253" s="33" t="n">
        <v>46010.75</v>
      </c>
      <c r="B17253" s="15">
        <f>WEEKDAY($A17253,2)</f>
        <v/>
      </c>
      <c r="C17253" s="15">
        <f>HOUR($A17253)</f>
        <v/>
      </c>
      <c r="D17253" s="15">
        <f>IF(AND($A17253&gt;=Instellingen!$B$6,$A17253&lt;Instellingen!$B$7),1,0)</f>
        <v/>
      </c>
      <c r="E17253" s="15">
        <f>COUNTIF(tData[BezoekStart],"&lt;"&amp;($A17253+1/24))-COUNTIF(tData[BezoekEind],"&lt;="&amp;$A17253)</f>
        <v/>
      </c>
      <c r="F17253" s="15">
        <f>COUNTIF(tData[BezoekLangStart],"&lt;"&amp;($A17253+1/24))-COUNTIF(tData[BezoekLangEind],"&lt;="&amp;$A17253)</f>
        <v/>
      </c>
      <c r="G17253" s="15">
        <f>IF($D17253=1,$B17253*100+$C17253,-1)</f>
        <v/>
      </c>
      <c r="H17253" s="15">
        <f>IF($D17253=1,$B17253,-1)</f>
        <v/>
      </c>
      <c r="I17253" s="15">
        <f>IF($D17253=1,$C17253,-1)</f>
        <v/>
      </c>
    </row>
    <row r="17254">
      <c r="A17254" s="33" t="n">
        <v>46010.79166666666</v>
      </c>
      <c r="B17254" s="15">
        <f>WEEKDAY($A17254,2)</f>
        <v/>
      </c>
      <c r="C17254" s="15">
        <f>HOUR($A17254)</f>
        <v/>
      </c>
      <c r="D17254" s="15">
        <f>IF(AND($A17254&gt;=Instellingen!$B$6,$A17254&lt;Instellingen!$B$7),1,0)</f>
        <v/>
      </c>
      <c r="E17254" s="15">
        <f>COUNTIF(tData[BezoekStart],"&lt;"&amp;($A17254+1/24))-COUNTIF(tData[BezoekEind],"&lt;="&amp;$A17254)</f>
        <v/>
      </c>
      <c r="F17254" s="15">
        <f>COUNTIF(tData[BezoekLangStart],"&lt;"&amp;($A17254+1/24))-COUNTIF(tData[BezoekLangEind],"&lt;="&amp;$A17254)</f>
        <v/>
      </c>
      <c r="G17254" s="15">
        <f>IF($D17254=1,$B17254*100+$C17254,-1)</f>
        <v/>
      </c>
      <c r="H17254" s="15">
        <f>IF($D17254=1,$B17254,-1)</f>
        <v/>
      </c>
      <c r="I17254" s="15">
        <f>IF($D17254=1,$C17254,-1)</f>
        <v/>
      </c>
    </row>
    <row r="17255">
      <c r="A17255" s="33" t="n">
        <v>46010.83333333334</v>
      </c>
      <c r="B17255" s="15">
        <f>WEEKDAY($A17255,2)</f>
        <v/>
      </c>
      <c r="C17255" s="15">
        <f>HOUR($A17255)</f>
        <v/>
      </c>
      <c r="D17255" s="15">
        <f>IF(AND($A17255&gt;=Instellingen!$B$6,$A17255&lt;Instellingen!$B$7),1,0)</f>
        <v/>
      </c>
      <c r="E17255" s="15">
        <f>COUNTIF(tData[BezoekStart],"&lt;"&amp;($A17255+1/24))-COUNTIF(tData[BezoekEind],"&lt;="&amp;$A17255)</f>
        <v/>
      </c>
      <c r="F17255" s="15">
        <f>COUNTIF(tData[BezoekLangStart],"&lt;"&amp;($A17255+1/24))-COUNTIF(tData[BezoekLangEind],"&lt;="&amp;$A17255)</f>
        <v/>
      </c>
      <c r="G17255" s="15">
        <f>IF($D17255=1,$B17255*100+$C17255,-1)</f>
        <v/>
      </c>
      <c r="H17255" s="15">
        <f>IF($D17255=1,$B17255,-1)</f>
        <v/>
      </c>
      <c r="I17255" s="15">
        <f>IF($D17255=1,$C17255,-1)</f>
        <v/>
      </c>
    </row>
    <row r="17256">
      <c r="A17256" s="33" t="n">
        <v>46010.875</v>
      </c>
      <c r="B17256" s="15">
        <f>WEEKDAY($A17256,2)</f>
        <v/>
      </c>
      <c r="C17256" s="15">
        <f>HOUR($A17256)</f>
        <v/>
      </c>
      <c r="D17256" s="15">
        <f>IF(AND($A17256&gt;=Instellingen!$B$6,$A17256&lt;Instellingen!$B$7),1,0)</f>
        <v/>
      </c>
      <c r="E17256" s="15">
        <f>COUNTIF(tData[BezoekStart],"&lt;"&amp;($A17256+1/24))-COUNTIF(tData[BezoekEind],"&lt;="&amp;$A17256)</f>
        <v/>
      </c>
      <c r="F17256" s="15">
        <f>COUNTIF(tData[BezoekLangStart],"&lt;"&amp;($A17256+1/24))-COUNTIF(tData[BezoekLangEind],"&lt;="&amp;$A17256)</f>
        <v/>
      </c>
      <c r="G17256" s="15">
        <f>IF($D17256=1,$B17256*100+$C17256,-1)</f>
        <v/>
      </c>
      <c r="H17256" s="15">
        <f>IF($D17256=1,$B17256,-1)</f>
        <v/>
      </c>
      <c r="I17256" s="15">
        <f>IF($D17256=1,$C17256,-1)</f>
        <v/>
      </c>
    </row>
    <row r="17257">
      <c r="A17257" s="33" t="n">
        <v>46010.91666666666</v>
      </c>
      <c r="B17257" s="15">
        <f>WEEKDAY($A17257,2)</f>
        <v/>
      </c>
      <c r="C17257" s="15">
        <f>HOUR($A17257)</f>
        <v/>
      </c>
      <c r="D17257" s="15">
        <f>IF(AND($A17257&gt;=Instellingen!$B$6,$A17257&lt;Instellingen!$B$7),1,0)</f>
        <v/>
      </c>
      <c r="E17257" s="15">
        <f>COUNTIF(tData[BezoekStart],"&lt;"&amp;($A17257+1/24))-COUNTIF(tData[BezoekEind],"&lt;="&amp;$A17257)</f>
        <v/>
      </c>
      <c r="F17257" s="15">
        <f>COUNTIF(tData[BezoekLangStart],"&lt;"&amp;($A17257+1/24))-COUNTIF(tData[BezoekLangEind],"&lt;="&amp;$A17257)</f>
        <v/>
      </c>
      <c r="G17257" s="15">
        <f>IF($D17257=1,$B17257*100+$C17257,-1)</f>
        <v/>
      </c>
      <c r="H17257" s="15">
        <f>IF($D17257=1,$B17257,-1)</f>
        <v/>
      </c>
      <c r="I17257" s="15">
        <f>IF($D17257=1,$C17257,-1)</f>
        <v/>
      </c>
    </row>
    <row r="17258">
      <c r="A17258" s="33" t="n">
        <v>46010.95833333334</v>
      </c>
      <c r="B17258" s="15">
        <f>WEEKDAY($A17258,2)</f>
        <v/>
      </c>
      <c r="C17258" s="15">
        <f>HOUR($A17258)</f>
        <v/>
      </c>
      <c r="D17258" s="15">
        <f>IF(AND($A17258&gt;=Instellingen!$B$6,$A17258&lt;Instellingen!$B$7),1,0)</f>
        <v/>
      </c>
      <c r="E17258" s="15">
        <f>COUNTIF(tData[BezoekStart],"&lt;"&amp;($A17258+1/24))-COUNTIF(tData[BezoekEind],"&lt;="&amp;$A17258)</f>
        <v/>
      </c>
      <c r="F17258" s="15">
        <f>COUNTIF(tData[BezoekLangStart],"&lt;"&amp;($A17258+1/24))-COUNTIF(tData[BezoekLangEind],"&lt;="&amp;$A17258)</f>
        <v/>
      </c>
      <c r="G17258" s="15">
        <f>IF($D17258=1,$B17258*100+$C17258,-1)</f>
        <v/>
      </c>
      <c r="H17258" s="15">
        <f>IF($D17258=1,$B17258,-1)</f>
        <v/>
      </c>
      <c r="I17258" s="15">
        <f>IF($D17258=1,$C17258,-1)</f>
        <v/>
      </c>
    </row>
    <row r="17259">
      <c r="A17259" s="33" t="n">
        <v>46011</v>
      </c>
      <c r="B17259" s="15">
        <f>WEEKDAY($A17259,2)</f>
        <v/>
      </c>
      <c r="C17259" s="15">
        <f>HOUR($A17259)</f>
        <v/>
      </c>
      <c r="D17259" s="15">
        <f>IF(AND($A17259&gt;=Instellingen!$B$6,$A17259&lt;Instellingen!$B$7),1,0)</f>
        <v/>
      </c>
      <c r="E17259" s="15">
        <f>COUNTIF(tData[BezoekStart],"&lt;"&amp;($A17259+1/24))-COUNTIF(tData[BezoekEind],"&lt;="&amp;$A17259)</f>
        <v/>
      </c>
      <c r="F17259" s="15">
        <f>COUNTIF(tData[BezoekLangStart],"&lt;"&amp;($A17259+1/24))-COUNTIF(tData[BezoekLangEind],"&lt;="&amp;$A17259)</f>
        <v/>
      </c>
      <c r="G17259" s="15">
        <f>IF($D17259=1,$B17259*100+$C17259,-1)</f>
        <v/>
      </c>
      <c r="H17259" s="15">
        <f>IF($D17259=1,$B17259,-1)</f>
        <v/>
      </c>
      <c r="I17259" s="15">
        <f>IF($D17259=1,$C17259,-1)</f>
        <v/>
      </c>
    </row>
    <row r="17260">
      <c r="A17260" s="33" t="n">
        <v>46011.04166666666</v>
      </c>
      <c r="B17260" s="15">
        <f>WEEKDAY($A17260,2)</f>
        <v/>
      </c>
      <c r="C17260" s="15">
        <f>HOUR($A17260)</f>
        <v/>
      </c>
      <c r="D17260" s="15">
        <f>IF(AND($A17260&gt;=Instellingen!$B$6,$A17260&lt;Instellingen!$B$7),1,0)</f>
        <v/>
      </c>
      <c r="E17260" s="15">
        <f>COUNTIF(tData[BezoekStart],"&lt;"&amp;($A17260+1/24))-COUNTIF(tData[BezoekEind],"&lt;="&amp;$A17260)</f>
        <v/>
      </c>
      <c r="F17260" s="15">
        <f>COUNTIF(tData[BezoekLangStart],"&lt;"&amp;($A17260+1/24))-COUNTIF(tData[BezoekLangEind],"&lt;="&amp;$A17260)</f>
        <v/>
      </c>
      <c r="G17260" s="15">
        <f>IF($D17260=1,$B17260*100+$C17260,-1)</f>
        <v/>
      </c>
      <c r="H17260" s="15">
        <f>IF($D17260=1,$B17260,-1)</f>
        <v/>
      </c>
      <c r="I17260" s="15">
        <f>IF($D17260=1,$C17260,-1)</f>
        <v/>
      </c>
    </row>
    <row r="17261">
      <c r="A17261" s="33" t="n">
        <v>46011.08333333334</v>
      </c>
      <c r="B17261" s="15">
        <f>WEEKDAY($A17261,2)</f>
        <v/>
      </c>
      <c r="C17261" s="15">
        <f>HOUR($A17261)</f>
        <v/>
      </c>
      <c r="D17261" s="15">
        <f>IF(AND($A17261&gt;=Instellingen!$B$6,$A17261&lt;Instellingen!$B$7),1,0)</f>
        <v/>
      </c>
      <c r="E17261" s="15">
        <f>COUNTIF(tData[BezoekStart],"&lt;"&amp;($A17261+1/24))-COUNTIF(tData[BezoekEind],"&lt;="&amp;$A17261)</f>
        <v/>
      </c>
      <c r="F17261" s="15">
        <f>COUNTIF(tData[BezoekLangStart],"&lt;"&amp;($A17261+1/24))-COUNTIF(tData[BezoekLangEind],"&lt;="&amp;$A17261)</f>
        <v/>
      </c>
      <c r="G17261" s="15">
        <f>IF($D17261=1,$B17261*100+$C17261,-1)</f>
        <v/>
      </c>
      <c r="H17261" s="15">
        <f>IF($D17261=1,$B17261,-1)</f>
        <v/>
      </c>
      <c r="I17261" s="15">
        <f>IF($D17261=1,$C17261,-1)</f>
        <v/>
      </c>
    </row>
    <row r="17262">
      <c r="A17262" s="33" t="n">
        <v>46011.125</v>
      </c>
      <c r="B17262" s="15">
        <f>WEEKDAY($A17262,2)</f>
        <v/>
      </c>
      <c r="C17262" s="15">
        <f>HOUR($A17262)</f>
        <v/>
      </c>
      <c r="D17262" s="15">
        <f>IF(AND($A17262&gt;=Instellingen!$B$6,$A17262&lt;Instellingen!$B$7),1,0)</f>
        <v/>
      </c>
      <c r="E17262" s="15">
        <f>COUNTIF(tData[BezoekStart],"&lt;"&amp;($A17262+1/24))-COUNTIF(tData[BezoekEind],"&lt;="&amp;$A17262)</f>
        <v/>
      </c>
      <c r="F17262" s="15">
        <f>COUNTIF(tData[BezoekLangStart],"&lt;"&amp;($A17262+1/24))-COUNTIF(tData[BezoekLangEind],"&lt;="&amp;$A17262)</f>
        <v/>
      </c>
      <c r="G17262" s="15">
        <f>IF($D17262=1,$B17262*100+$C17262,-1)</f>
        <v/>
      </c>
      <c r="H17262" s="15">
        <f>IF($D17262=1,$B17262,-1)</f>
        <v/>
      </c>
      <c r="I17262" s="15">
        <f>IF($D17262=1,$C17262,-1)</f>
        <v/>
      </c>
    </row>
    <row r="17263">
      <c r="A17263" s="33" t="n">
        <v>46011.16666666666</v>
      </c>
      <c r="B17263" s="15">
        <f>WEEKDAY($A17263,2)</f>
        <v/>
      </c>
      <c r="C17263" s="15">
        <f>HOUR($A17263)</f>
        <v/>
      </c>
      <c r="D17263" s="15">
        <f>IF(AND($A17263&gt;=Instellingen!$B$6,$A17263&lt;Instellingen!$B$7),1,0)</f>
        <v/>
      </c>
      <c r="E17263" s="15">
        <f>COUNTIF(tData[BezoekStart],"&lt;"&amp;($A17263+1/24))-COUNTIF(tData[BezoekEind],"&lt;="&amp;$A17263)</f>
        <v/>
      </c>
      <c r="F17263" s="15">
        <f>COUNTIF(tData[BezoekLangStart],"&lt;"&amp;($A17263+1/24))-COUNTIF(tData[BezoekLangEind],"&lt;="&amp;$A17263)</f>
        <v/>
      </c>
      <c r="G17263" s="15">
        <f>IF($D17263=1,$B17263*100+$C17263,-1)</f>
        <v/>
      </c>
      <c r="H17263" s="15">
        <f>IF($D17263=1,$B17263,-1)</f>
        <v/>
      </c>
      <c r="I17263" s="15">
        <f>IF($D17263=1,$C17263,-1)</f>
        <v/>
      </c>
    </row>
    <row r="17264">
      <c r="A17264" s="33" t="n">
        <v>46011.20833333334</v>
      </c>
      <c r="B17264" s="15">
        <f>WEEKDAY($A17264,2)</f>
        <v/>
      </c>
      <c r="C17264" s="15">
        <f>HOUR($A17264)</f>
        <v/>
      </c>
      <c r="D17264" s="15">
        <f>IF(AND($A17264&gt;=Instellingen!$B$6,$A17264&lt;Instellingen!$B$7),1,0)</f>
        <v/>
      </c>
      <c r="E17264" s="15">
        <f>COUNTIF(tData[BezoekStart],"&lt;"&amp;($A17264+1/24))-COUNTIF(tData[BezoekEind],"&lt;="&amp;$A17264)</f>
        <v/>
      </c>
      <c r="F17264" s="15">
        <f>COUNTIF(tData[BezoekLangStart],"&lt;"&amp;($A17264+1/24))-COUNTIF(tData[BezoekLangEind],"&lt;="&amp;$A17264)</f>
        <v/>
      </c>
      <c r="G17264" s="15">
        <f>IF($D17264=1,$B17264*100+$C17264,-1)</f>
        <v/>
      </c>
      <c r="H17264" s="15">
        <f>IF($D17264=1,$B17264,-1)</f>
        <v/>
      </c>
      <c r="I17264" s="15">
        <f>IF($D17264=1,$C17264,-1)</f>
        <v/>
      </c>
    </row>
    <row r="17265">
      <c r="A17265" s="33" t="n">
        <v>46011.25</v>
      </c>
      <c r="B17265" s="15">
        <f>WEEKDAY($A17265,2)</f>
        <v/>
      </c>
      <c r="C17265" s="15">
        <f>HOUR($A17265)</f>
        <v/>
      </c>
      <c r="D17265" s="15">
        <f>IF(AND($A17265&gt;=Instellingen!$B$6,$A17265&lt;Instellingen!$B$7),1,0)</f>
        <v/>
      </c>
      <c r="E17265" s="15">
        <f>COUNTIF(tData[BezoekStart],"&lt;"&amp;($A17265+1/24))-COUNTIF(tData[BezoekEind],"&lt;="&amp;$A17265)</f>
        <v/>
      </c>
      <c r="F17265" s="15">
        <f>COUNTIF(tData[BezoekLangStart],"&lt;"&amp;($A17265+1/24))-COUNTIF(tData[BezoekLangEind],"&lt;="&amp;$A17265)</f>
        <v/>
      </c>
      <c r="G17265" s="15">
        <f>IF($D17265=1,$B17265*100+$C17265,-1)</f>
        <v/>
      </c>
      <c r="H17265" s="15">
        <f>IF($D17265=1,$B17265,-1)</f>
        <v/>
      </c>
      <c r="I17265" s="15">
        <f>IF($D17265=1,$C17265,-1)</f>
        <v/>
      </c>
    </row>
    <row r="17266">
      <c r="A17266" s="33" t="n">
        <v>46011.29166666666</v>
      </c>
      <c r="B17266" s="15">
        <f>WEEKDAY($A17266,2)</f>
        <v/>
      </c>
      <c r="C17266" s="15">
        <f>HOUR($A17266)</f>
        <v/>
      </c>
      <c r="D17266" s="15">
        <f>IF(AND($A17266&gt;=Instellingen!$B$6,$A17266&lt;Instellingen!$B$7),1,0)</f>
        <v/>
      </c>
      <c r="E17266" s="15">
        <f>COUNTIF(tData[BezoekStart],"&lt;"&amp;($A17266+1/24))-COUNTIF(tData[BezoekEind],"&lt;="&amp;$A17266)</f>
        <v/>
      </c>
      <c r="F17266" s="15">
        <f>COUNTIF(tData[BezoekLangStart],"&lt;"&amp;($A17266+1/24))-COUNTIF(tData[BezoekLangEind],"&lt;="&amp;$A17266)</f>
        <v/>
      </c>
      <c r="G17266" s="15">
        <f>IF($D17266=1,$B17266*100+$C17266,-1)</f>
        <v/>
      </c>
      <c r="H17266" s="15">
        <f>IF($D17266=1,$B17266,-1)</f>
        <v/>
      </c>
      <c r="I17266" s="15">
        <f>IF($D17266=1,$C17266,-1)</f>
        <v/>
      </c>
    </row>
    <row r="17267">
      <c r="A17267" s="33" t="n">
        <v>46011.33333333334</v>
      </c>
      <c r="B17267" s="15">
        <f>WEEKDAY($A17267,2)</f>
        <v/>
      </c>
      <c r="C17267" s="15">
        <f>HOUR($A17267)</f>
        <v/>
      </c>
      <c r="D17267" s="15">
        <f>IF(AND($A17267&gt;=Instellingen!$B$6,$A17267&lt;Instellingen!$B$7),1,0)</f>
        <v/>
      </c>
      <c r="E17267" s="15">
        <f>COUNTIF(tData[BezoekStart],"&lt;"&amp;($A17267+1/24))-COUNTIF(tData[BezoekEind],"&lt;="&amp;$A17267)</f>
        <v/>
      </c>
      <c r="F17267" s="15">
        <f>COUNTIF(tData[BezoekLangStart],"&lt;"&amp;($A17267+1/24))-COUNTIF(tData[BezoekLangEind],"&lt;="&amp;$A17267)</f>
        <v/>
      </c>
      <c r="G17267" s="15">
        <f>IF($D17267=1,$B17267*100+$C17267,-1)</f>
        <v/>
      </c>
      <c r="H17267" s="15">
        <f>IF($D17267=1,$B17267,-1)</f>
        <v/>
      </c>
      <c r="I17267" s="15">
        <f>IF($D17267=1,$C17267,-1)</f>
        <v/>
      </c>
    </row>
    <row r="17268">
      <c r="A17268" s="33" t="n">
        <v>46011.375</v>
      </c>
      <c r="B17268" s="15">
        <f>WEEKDAY($A17268,2)</f>
        <v/>
      </c>
      <c r="C17268" s="15">
        <f>HOUR($A17268)</f>
        <v/>
      </c>
      <c r="D17268" s="15">
        <f>IF(AND($A17268&gt;=Instellingen!$B$6,$A17268&lt;Instellingen!$B$7),1,0)</f>
        <v/>
      </c>
      <c r="E17268" s="15">
        <f>COUNTIF(tData[BezoekStart],"&lt;"&amp;($A17268+1/24))-COUNTIF(tData[BezoekEind],"&lt;="&amp;$A17268)</f>
        <v/>
      </c>
      <c r="F17268" s="15">
        <f>COUNTIF(tData[BezoekLangStart],"&lt;"&amp;($A17268+1/24))-COUNTIF(tData[BezoekLangEind],"&lt;="&amp;$A17268)</f>
        <v/>
      </c>
      <c r="G17268" s="15">
        <f>IF($D17268=1,$B17268*100+$C17268,-1)</f>
        <v/>
      </c>
      <c r="H17268" s="15">
        <f>IF($D17268=1,$B17268,-1)</f>
        <v/>
      </c>
      <c r="I17268" s="15">
        <f>IF($D17268=1,$C17268,-1)</f>
        <v/>
      </c>
    </row>
    <row r="17269">
      <c r="A17269" s="33" t="n">
        <v>46011.41666666666</v>
      </c>
      <c r="B17269" s="15">
        <f>WEEKDAY($A17269,2)</f>
        <v/>
      </c>
      <c r="C17269" s="15">
        <f>HOUR($A17269)</f>
        <v/>
      </c>
      <c r="D17269" s="15">
        <f>IF(AND($A17269&gt;=Instellingen!$B$6,$A17269&lt;Instellingen!$B$7),1,0)</f>
        <v/>
      </c>
      <c r="E17269" s="15">
        <f>COUNTIF(tData[BezoekStart],"&lt;"&amp;($A17269+1/24))-COUNTIF(tData[BezoekEind],"&lt;="&amp;$A17269)</f>
        <v/>
      </c>
      <c r="F17269" s="15">
        <f>COUNTIF(tData[BezoekLangStart],"&lt;"&amp;($A17269+1/24))-COUNTIF(tData[BezoekLangEind],"&lt;="&amp;$A17269)</f>
        <v/>
      </c>
      <c r="G17269" s="15">
        <f>IF($D17269=1,$B17269*100+$C17269,-1)</f>
        <v/>
      </c>
      <c r="H17269" s="15">
        <f>IF($D17269=1,$B17269,-1)</f>
        <v/>
      </c>
      <c r="I17269" s="15">
        <f>IF($D17269=1,$C17269,-1)</f>
        <v/>
      </c>
    </row>
    <row r="17270">
      <c r="A17270" s="33" t="n">
        <v>46011.45833333334</v>
      </c>
      <c r="B17270" s="15">
        <f>WEEKDAY($A17270,2)</f>
        <v/>
      </c>
      <c r="C17270" s="15">
        <f>HOUR($A17270)</f>
        <v/>
      </c>
      <c r="D17270" s="15">
        <f>IF(AND($A17270&gt;=Instellingen!$B$6,$A17270&lt;Instellingen!$B$7),1,0)</f>
        <v/>
      </c>
      <c r="E17270" s="15">
        <f>COUNTIF(tData[BezoekStart],"&lt;"&amp;($A17270+1/24))-COUNTIF(tData[BezoekEind],"&lt;="&amp;$A17270)</f>
        <v/>
      </c>
      <c r="F17270" s="15">
        <f>COUNTIF(tData[BezoekLangStart],"&lt;"&amp;($A17270+1/24))-COUNTIF(tData[BezoekLangEind],"&lt;="&amp;$A17270)</f>
        <v/>
      </c>
      <c r="G17270" s="15">
        <f>IF($D17270=1,$B17270*100+$C17270,-1)</f>
        <v/>
      </c>
      <c r="H17270" s="15">
        <f>IF($D17270=1,$B17270,-1)</f>
        <v/>
      </c>
      <c r="I17270" s="15">
        <f>IF($D17270=1,$C17270,-1)</f>
        <v/>
      </c>
    </row>
    <row r="17271">
      <c r="A17271" s="33" t="n">
        <v>46011.5</v>
      </c>
      <c r="B17271" s="15">
        <f>WEEKDAY($A17271,2)</f>
        <v/>
      </c>
      <c r="C17271" s="15">
        <f>HOUR($A17271)</f>
        <v/>
      </c>
      <c r="D17271" s="15">
        <f>IF(AND($A17271&gt;=Instellingen!$B$6,$A17271&lt;Instellingen!$B$7),1,0)</f>
        <v/>
      </c>
      <c r="E17271" s="15">
        <f>COUNTIF(tData[BezoekStart],"&lt;"&amp;($A17271+1/24))-COUNTIF(tData[BezoekEind],"&lt;="&amp;$A17271)</f>
        <v/>
      </c>
      <c r="F17271" s="15">
        <f>COUNTIF(tData[BezoekLangStart],"&lt;"&amp;($A17271+1/24))-COUNTIF(tData[BezoekLangEind],"&lt;="&amp;$A17271)</f>
        <v/>
      </c>
      <c r="G17271" s="15">
        <f>IF($D17271=1,$B17271*100+$C17271,-1)</f>
        <v/>
      </c>
      <c r="H17271" s="15">
        <f>IF($D17271=1,$B17271,-1)</f>
        <v/>
      </c>
      <c r="I17271" s="15">
        <f>IF($D17271=1,$C17271,-1)</f>
        <v/>
      </c>
    </row>
    <row r="17272">
      <c r="A17272" s="33" t="n">
        <v>46011.54166666666</v>
      </c>
      <c r="B17272" s="15">
        <f>WEEKDAY($A17272,2)</f>
        <v/>
      </c>
      <c r="C17272" s="15">
        <f>HOUR($A17272)</f>
        <v/>
      </c>
      <c r="D17272" s="15">
        <f>IF(AND($A17272&gt;=Instellingen!$B$6,$A17272&lt;Instellingen!$B$7),1,0)</f>
        <v/>
      </c>
      <c r="E17272" s="15">
        <f>COUNTIF(tData[BezoekStart],"&lt;"&amp;($A17272+1/24))-COUNTIF(tData[BezoekEind],"&lt;="&amp;$A17272)</f>
        <v/>
      </c>
      <c r="F17272" s="15">
        <f>COUNTIF(tData[BezoekLangStart],"&lt;"&amp;($A17272+1/24))-COUNTIF(tData[BezoekLangEind],"&lt;="&amp;$A17272)</f>
        <v/>
      </c>
      <c r="G17272" s="15">
        <f>IF($D17272=1,$B17272*100+$C17272,-1)</f>
        <v/>
      </c>
      <c r="H17272" s="15">
        <f>IF($D17272=1,$B17272,-1)</f>
        <v/>
      </c>
      <c r="I17272" s="15">
        <f>IF($D17272=1,$C17272,-1)</f>
        <v/>
      </c>
    </row>
    <row r="17273">
      <c r="A17273" s="33" t="n">
        <v>46011.58333333334</v>
      </c>
      <c r="B17273" s="15">
        <f>WEEKDAY($A17273,2)</f>
        <v/>
      </c>
      <c r="C17273" s="15">
        <f>HOUR($A17273)</f>
        <v/>
      </c>
      <c r="D17273" s="15">
        <f>IF(AND($A17273&gt;=Instellingen!$B$6,$A17273&lt;Instellingen!$B$7),1,0)</f>
        <v/>
      </c>
      <c r="E17273" s="15">
        <f>COUNTIF(tData[BezoekStart],"&lt;"&amp;($A17273+1/24))-COUNTIF(tData[BezoekEind],"&lt;="&amp;$A17273)</f>
        <v/>
      </c>
      <c r="F17273" s="15">
        <f>COUNTIF(tData[BezoekLangStart],"&lt;"&amp;($A17273+1/24))-COUNTIF(tData[BezoekLangEind],"&lt;="&amp;$A17273)</f>
        <v/>
      </c>
      <c r="G17273" s="15">
        <f>IF($D17273=1,$B17273*100+$C17273,-1)</f>
        <v/>
      </c>
      <c r="H17273" s="15">
        <f>IF($D17273=1,$B17273,-1)</f>
        <v/>
      </c>
      <c r="I17273" s="15">
        <f>IF($D17273=1,$C17273,-1)</f>
        <v/>
      </c>
    </row>
    <row r="17274">
      <c r="A17274" s="33" t="n">
        <v>46011.625</v>
      </c>
      <c r="B17274" s="15">
        <f>WEEKDAY($A17274,2)</f>
        <v/>
      </c>
      <c r="C17274" s="15">
        <f>HOUR($A17274)</f>
        <v/>
      </c>
      <c r="D17274" s="15">
        <f>IF(AND($A17274&gt;=Instellingen!$B$6,$A17274&lt;Instellingen!$B$7),1,0)</f>
        <v/>
      </c>
      <c r="E17274" s="15">
        <f>COUNTIF(tData[BezoekStart],"&lt;"&amp;($A17274+1/24))-COUNTIF(tData[BezoekEind],"&lt;="&amp;$A17274)</f>
        <v/>
      </c>
      <c r="F17274" s="15">
        <f>COUNTIF(tData[BezoekLangStart],"&lt;"&amp;($A17274+1/24))-COUNTIF(tData[BezoekLangEind],"&lt;="&amp;$A17274)</f>
        <v/>
      </c>
      <c r="G17274" s="15">
        <f>IF($D17274=1,$B17274*100+$C17274,-1)</f>
        <v/>
      </c>
      <c r="H17274" s="15">
        <f>IF($D17274=1,$B17274,-1)</f>
        <v/>
      </c>
      <c r="I17274" s="15">
        <f>IF($D17274=1,$C17274,-1)</f>
        <v/>
      </c>
    </row>
    <row r="17275">
      <c r="A17275" s="33" t="n">
        <v>46011.66666666666</v>
      </c>
      <c r="B17275" s="15">
        <f>WEEKDAY($A17275,2)</f>
        <v/>
      </c>
      <c r="C17275" s="15">
        <f>HOUR($A17275)</f>
        <v/>
      </c>
      <c r="D17275" s="15">
        <f>IF(AND($A17275&gt;=Instellingen!$B$6,$A17275&lt;Instellingen!$B$7),1,0)</f>
        <v/>
      </c>
      <c r="E17275" s="15">
        <f>COUNTIF(tData[BezoekStart],"&lt;"&amp;($A17275+1/24))-COUNTIF(tData[BezoekEind],"&lt;="&amp;$A17275)</f>
        <v/>
      </c>
      <c r="F17275" s="15">
        <f>COUNTIF(tData[BezoekLangStart],"&lt;"&amp;($A17275+1/24))-COUNTIF(tData[BezoekLangEind],"&lt;="&amp;$A17275)</f>
        <v/>
      </c>
      <c r="G17275" s="15">
        <f>IF($D17275=1,$B17275*100+$C17275,-1)</f>
        <v/>
      </c>
      <c r="H17275" s="15">
        <f>IF($D17275=1,$B17275,-1)</f>
        <v/>
      </c>
      <c r="I17275" s="15">
        <f>IF($D17275=1,$C17275,-1)</f>
        <v/>
      </c>
    </row>
    <row r="17276">
      <c r="A17276" s="33" t="n">
        <v>46011.70833333334</v>
      </c>
      <c r="B17276" s="15">
        <f>WEEKDAY($A17276,2)</f>
        <v/>
      </c>
      <c r="C17276" s="15">
        <f>HOUR($A17276)</f>
        <v/>
      </c>
      <c r="D17276" s="15">
        <f>IF(AND($A17276&gt;=Instellingen!$B$6,$A17276&lt;Instellingen!$B$7),1,0)</f>
        <v/>
      </c>
      <c r="E17276" s="15">
        <f>COUNTIF(tData[BezoekStart],"&lt;"&amp;($A17276+1/24))-COUNTIF(tData[BezoekEind],"&lt;="&amp;$A17276)</f>
        <v/>
      </c>
      <c r="F17276" s="15">
        <f>COUNTIF(tData[BezoekLangStart],"&lt;"&amp;($A17276+1/24))-COUNTIF(tData[BezoekLangEind],"&lt;="&amp;$A17276)</f>
        <v/>
      </c>
      <c r="G17276" s="15">
        <f>IF($D17276=1,$B17276*100+$C17276,-1)</f>
        <v/>
      </c>
      <c r="H17276" s="15">
        <f>IF($D17276=1,$B17276,-1)</f>
        <v/>
      </c>
      <c r="I17276" s="15">
        <f>IF($D17276=1,$C17276,-1)</f>
        <v/>
      </c>
    </row>
    <row r="17277">
      <c r="A17277" s="33" t="n">
        <v>46011.75</v>
      </c>
      <c r="B17277" s="15">
        <f>WEEKDAY($A17277,2)</f>
        <v/>
      </c>
      <c r="C17277" s="15">
        <f>HOUR($A17277)</f>
        <v/>
      </c>
      <c r="D17277" s="15">
        <f>IF(AND($A17277&gt;=Instellingen!$B$6,$A17277&lt;Instellingen!$B$7),1,0)</f>
        <v/>
      </c>
      <c r="E17277" s="15">
        <f>COUNTIF(tData[BezoekStart],"&lt;"&amp;($A17277+1/24))-COUNTIF(tData[BezoekEind],"&lt;="&amp;$A17277)</f>
        <v/>
      </c>
      <c r="F17277" s="15">
        <f>COUNTIF(tData[BezoekLangStart],"&lt;"&amp;($A17277+1/24))-COUNTIF(tData[BezoekLangEind],"&lt;="&amp;$A17277)</f>
        <v/>
      </c>
      <c r="G17277" s="15">
        <f>IF($D17277=1,$B17277*100+$C17277,-1)</f>
        <v/>
      </c>
      <c r="H17277" s="15">
        <f>IF($D17277=1,$B17277,-1)</f>
        <v/>
      </c>
      <c r="I17277" s="15">
        <f>IF($D17277=1,$C17277,-1)</f>
        <v/>
      </c>
    </row>
    <row r="17278">
      <c r="A17278" s="33" t="n">
        <v>46011.79166666666</v>
      </c>
      <c r="B17278" s="15">
        <f>WEEKDAY($A17278,2)</f>
        <v/>
      </c>
      <c r="C17278" s="15">
        <f>HOUR($A17278)</f>
        <v/>
      </c>
      <c r="D17278" s="15">
        <f>IF(AND($A17278&gt;=Instellingen!$B$6,$A17278&lt;Instellingen!$B$7),1,0)</f>
        <v/>
      </c>
      <c r="E17278" s="15">
        <f>COUNTIF(tData[BezoekStart],"&lt;"&amp;($A17278+1/24))-COUNTIF(tData[BezoekEind],"&lt;="&amp;$A17278)</f>
        <v/>
      </c>
      <c r="F17278" s="15">
        <f>COUNTIF(tData[BezoekLangStart],"&lt;"&amp;($A17278+1/24))-COUNTIF(tData[BezoekLangEind],"&lt;="&amp;$A17278)</f>
        <v/>
      </c>
      <c r="G17278" s="15">
        <f>IF($D17278=1,$B17278*100+$C17278,-1)</f>
        <v/>
      </c>
      <c r="H17278" s="15">
        <f>IF($D17278=1,$B17278,-1)</f>
        <v/>
      </c>
      <c r="I17278" s="15">
        <f>IF($D17278=1,$C17278,-1)</f>
        <v/>
      </c>
    </row>
    <row r="17279">
      <c r="A17279" s="33" t="n">
        <v>46011.83333333334</v>
      </c>
      <c r="B17279" s="15">
        <f>WEEKDAY($A17279,2)</f>
        <v/>
      </c>
      <c r="C17279" s="15">
        <f>HOUR($A17279)</f>
        <v/>
      </c>
      <c r="D17279" s="15">
        <f>IF(AND($A17279&gt;=Instellingen!$B$6,$A17279&lt;Instellingen!$B$7),1,0)</f>
        <v/>
      </c>
      <c r="E17279" s="15">
        <f>COUNTIF(tData[BezoekStart],"&lt;"&amp;($A17279+1/24))-COUNTIF(tData[BezoekEind],"&lt;="&amp;$A17279)</f>
        <v/>
      </c>
      <c r="F17279" s="15">
        <f>COUNTIF(tData[BezoekLangStart],"&lt;"&amp;($A17279+1/24))-COUNTIF(tData[BezoekLangEind],"&lt;="&amp;$A17279)</f>
        <v/>
      </c>
      <c r="G17279" s="15">
        <f>IF($D17279=1,$B17279*100+$C17279,-1)</f>
        <v/>
      </c>
      <c r="H17279" s="15">
        <f>IF($D17279=1,$B17279,-1)</f>
        <v/>
      </c>
      <c r="I17279" s="15">
        <f>IF($D17279=1,$C17279,-1)</f>
        <v/>
      </c>
    </row>
    <row r="17280">
      <c r="A17280" s="33" t="n">
        <v>46011.875</v>
      </c>
      <c r="B17280" s="15">
        <f>WEEKDAY($A17280,2)</f>
        <v/>
      </c>
      <c r="C17280" s="15">
        <f>HOUR($A17280)</f>
        <v/>
      </c>
      <c r="D17280" s="15">
        <f>IF(AND($A17280&gt;=Instellingen!$B$6,$A17280&lt;Instellingen!$B$7),1,0)</f>
        <v/>
      </c>
      <c r="E17280" s="15">
        <f>COUNTIF(tData[BezoekStart],"&lt;"&amp;($A17280+1/24))-COUNTIF(tData[BezoekEind],"&lt;="&amp;$A17280)</f>
        <v/>
      </c>
      <c r="F17280" s="15">
        <f>COUNTIF(tData[BezoekLangStart],"&lt;"&amp;($A17280+1/24))-COUNTIF(tData[BezoekLangEind],"&lt;="&amp;$A17280)</f>
        <v/>
      </c>
      <c r="G17280" s="15">
        <f>IF($D17280=1,$B17280*100+$C17280,-1)</f>
        <v/>
      </c>
      <c r="H17280" s="15">
        <f>IF($D17280=1,$B17280,-1)</f>
        <v/>
      </c>
      <c r="I17280" s="15">
        <f>IF($D17280=1,$C17280,-1)</f>
        <v/>
      </c>
    </row>
    <row r="17281">
      <c r="A17281" s="33" t="n">
        <v>46011.91666666666</v>
      </c>
      <c r="B17281" s="15">
        <f>WEEKDAY($A17281,2)</f>
        <v/>
      </c>
      <c r="C17281" s="15">
        <f>HOUR($A17281)</f>
        <v/>
      </c>
      <c r="D17281" s="15">
        <f>IF(AND($A17281&gt;=Instellingen!$B$6,$A17281&lt;Instellingen!$B$7),1,0)</f>
        <v/>
      </c>
      <c r="E17281" s="15">
        <f>COUNTIF(tData[BezoekStart],"&lt;"&amp;($A17281+1/24))-COUNTIF(tData[BezoekEind],"&lt;="&amp;$A17281)</f>
        <v/>
      </c>
      <c r="F17281" s="15">
        <f>COUNTIF(tData[BezoekLangStart],"&lt;"&amp;($A17281+1/24))-COUNTIF(tData[BezoekLangEind],"&lt;="&amp;$A17281)</f>
        <v/>
      </c>
      <c r="G17281" s="15">
        <f>IF($D17281=1,$B17281*100+$C17281,-1)</f>
        <v/>
      </c>
      <c r="H17281" s="15">
        <f>IF($D17281=1,$B17281,-1)</f>
        <v/>
      </c>
      <c r="I17281" s="15">
        <f>IF($D17281=1,$C17281,-1)</f>
        <v/>
      </c>
    </row>
    <row r="17282">
      <c r="A17282" s="33" t="n">
        <v>46011.95833333334</v>
      </c>
      <c r="B17282" s="15">
        <f>WEEKDAY($A17282,2)</f>
        <v/>
      </c>
      <c r="C17282" s="15">
        <f>HOUR($A17282)</f>
        <v/>
      </c>
      <c r="D17282" s="15">
        <f>IF(AND($A17282&gt;=Instellingen!$B$6,$A17282&lt;Instellingen!$B$7),1,0)</f>
        <v/>
      </c>
      <c r="E17282" s="15">
        <f>COUNTIF(tData[BezoekStart],"&lt;"&amp;($A17282+1/24))-COUNTIF(tData[BezoekEind],"&lt;="&amp;$A17282)</f>
        <v/>
      </c>
      <c r="F17282" s="15">
        <f>COUNTIF(tData[BezoekLangStart],"&lt;"&amp;($A17282+1/24))-COUNTIF(tData[BezoekLangEind],"&lt;="&amp;$A17282)</f>
        <v/>
      </c>
      <c r="G17282" s="15">
        <f>IF($D17282=1,$B17282*100+$C17282,-1)</f>
        <v/>
      </c>
      <c r="H17282" s="15">
        <f>IF($D17282=1,$B17282,-1)</f>
        <v/>
      </c>
      <c r="I17282" s="15">
        <f>IF($D17282=1,$C17282,-1)</f>
        <v/>
      </c>
    </row>
    <row r="17283">
      <c r="A17283" s="33" t="n">
        <v>46012</v>
      </c>
      <c r="B17283" s="15">
        <f>WEEKDAY($A17283,2)</f>
        <v/>
      </c>
      <c r="C17283" s="15">
        <f>HOUR($A17283)</f>
        <v/>
      </c>
      <c r="D17283" s="15">
        <f>IF(AND($A17283&gt;=Instellingen!$B$6,$A17283&lt;Instellingen!$B$7),1,0)</f>
        <v/>
      </c>
      <c r="E17283" s="15">
        <f>COUNTIF(tData[BezoekStart],"&lt;"&amp;($A17283+1/24))-COUNTIF(tData[BezoekEind],"&lt;="&amp;$A17283)</f>
        <v/>
      </c>
      <c r="F17283" s="15">
        <f>COUNTIF(tData[BezoekLangStart],"&lt;"&amp;($A17283+1/24))-COUNTIF(tData[BezoekLangEind],"&lt;="&amp;$A17283)</f>
        <v/>
      </c>
      <c r="G17283" s="15">
        <f>IF($D17283=1,$B17283*100+$C17283,-1)</f>
        <v/>
      </c>
      <c r="H17283" s="15">
        <f>IF($D17283=1,$B17283,-1)</f>
        <v/>
      </c>
      <c r="I17283" s="15">
        <f>IF($D17283=1,$C17283,-1)</f>
        <v/>
      </c>
    </row>
    <row r="17284">
      <c r="A17284" s="33" t="n">
        <v>46012.04166666666</v>
      </c>
      <c r="B17284" s="15">
        <f>WEEKDAY($A17284,2)</f>
        <v/>
      </c>
      <c r="C17284" s="15">
        <f>HOUR($A17284)</f>
        <v/>
      </c>
      <c r="D17284" s="15">
        <f>IF(AND($A17284&gt;=Instellingen!$B$6,$A17284&lt;Instellingen!$B$7),1,0)</f>
        <v/>
      </c>
      <c r="E17284" s="15">
        <f>COUNTIF(tData[BezoekStart],"&lt;"&amp;($A17284+1/24))-COUNTIF(tData[BezoekEind],"&lt;="&amp;$A17284)</f>
        <v/>
      </c>
      <c r="F17284" s="15">
        <f>COUNTIF(tData[BezoekLangStart],"&lt;"&amp;($A17284+1/24))-COUNTIF(tData[BezoekLangEind],"&lt;="&amp;$A17284)</f>
        <v/>
      </c>
      <c r="G17284" s="15">
        <f>IF($D17284=1,$B17284*100+$C17284,-1)</f>
        <v/>
      </c>
      <c r="H17284" s="15">
        <f>IF($D17284=1,$B17284,-1)</f>
        <v/>
      </c>
      <c r="I17284" s="15">
        <f>IF($D17284=1,$C17284,-1)</f>
        <v/>
      </c>
    </row>
    <row r="17285">
      <c r="A17285" s="33" t="n">
        <v>46012.08333333334</v>
      </c>
      <c r="B17285" s="15">
        <f>WEEKDAY($A17285,2)</f>
        <v/>
      </c>
      <c r="C17285" s="15">
        <f>HOUR($A17285)</f>
        <v/>
      </c>
      <c r="D17285" s="15">
        <f>IF(AND($A17285&gt;=Instellingen!$B$6,$A17285&lt;Instellingen!$B$7),1,0)</f>
        <v/>
      </c>
      <c r="E17285" s="15">
        <f>COUNTIF(tData[BezoekStart],"&lt;"&amp;($A17285+1/24))-COUNTIF(tData[BezoekEind],"&lt;="&amp;$A17285)</f>
        <v/>
      </c>
      <c r="F17285" s="15">
        <f>COUNTIF(tData[BezoekLangStart],"&lt;"&amp;($A17285+1/24))-COUNTIF(tData[BezoekLangEind],"&lt;="&amp;$A17285)</f>
        <v/>
      </c>
      <c r="G17285" s="15">
        <f>IF($D17285=1,$B17285*100+$C17285,-1)</f>
        <v/>
      </c>
      <c r="H17285" s="15">
        <f>IF($D17285=1,$B17285,-1)</f>
        <v/>
      </c>
      <c r="I17285" s="15">
        <f>IF($D17285=1,$C17285,-1)</f>
        <v/>
      </c>
    </row>
    <row r="17286">
      <c r="A17286" s="33" t="n">
        <v>46012.125</v>
      </c>
      <c r="B17286" s="15">
        <f>WEEKDAY($A17286,2)</f>
        <v/>
      </c>
      <c r="C17286" s="15">
        <f>HOUR($A17286)</f>
        <v/>
      </c>
      <c r="D17286" s="15">
        <f>IF(AND($A17286&gt;=Instellingen!$B$6,$A17286&lt;Instellingen!$B$7),1,0)</f>
        <v/>
      </c>
      <c r="E17286" s="15">
        <f>COUNTIF(tData[BezoekStart],"&lt;"&amp;($A17286+1/24))-COUNTIF(tData[BezoekEind],"&lt;="&amp;$A17286)</f>
        <v/>
      </c>
      <c r="F17286" s="15">
        <f>COUNTIF(tData[BezoekLangStart],"&lt;"&amp;($A17286+1/24))-COUNTIF(tData[BezoekLangEind],"&lt;="&amp;$A17286)</f>
        <v/>
      </c>
      <c r="G17286" s="15">
        <f>IF($D17286=1,$B17286*100+$C17286,-1)</f>
        <v/>
      </c>
      <c r="H17286" s="15">
        <f>IF($D17286=1,$B17286,-1)</f>
        <v/>
      </c>
      <c r="I17286" s="15">
        <f>IF($D17286=1,$C17286,-1)</f>
        <v/>
      </c>
    </row>
    <row r="17287">
      <c r="A17287" s="33" t="n">
        <v>46012.16666666666</v>
      </c>
      <c r="B17287" s="15">
        <f>WEEKDAY($A17287,2)</f>
        <v/>
      </c>
      <c r="C17287" s="15">
        <f>HOUR($A17287)</f>
        <v/>
      </c>
      <c r="D17287" s="15">
        <f>IF(AND($A17287&gt;=Instellingen!$B$6,$A17287&lt;Instellingen!$B$7),1,0)</f>
        <v/>
      </c>
      <c r="E17287" s="15">
        <f>COUNTIF(tData[BezoekStart],"&lt;"&amp;($A17287+1/24))-COUNTIF(tData[BezoekEind],"&lt;="&amp;$A17287)</f>
        <v/>
      </c>
      <c r="F17287" s="15">
        <f>COUNTIF(tData[BezoekLangStart],"&lt;"&amp;($A17287+1/24))-COUNTIF(tData[BezoekLangEind],"&lt;="&amp;$A17287)</f>
        <v/>
      </c>
      <c r="G17287" s="15">
        <f>IF($D17287=1,$B17287*100+$C17287,-1)</f>
        <v/>
      </c>
      <c r="H17287" s="15">
        <f>IF($D17287=1,$B17287,-1)</f>
        <v/>
      </c>
      <c r="I17287" s="15">
        <f>IF($D17287=1,$C17287,-1)</f>
        <v/>
      </c>
    </row>
    <row r="17288">
      <c r="A17288" s="33" t="n">
        <v>46012.20833333334</v>
      </c>
      <c r="B17288" s="15">
        <f>WEEKDAY($A17288,2)</f>
        <v/>
      </c>
      <c r="C17288" s="15">
        <f>HOUR($A17288)</f>
        <v/>
      </c>
      <c r="D17288" s="15">
        <f>IF(AND($A17288&gt;=Instellingen!$B$6,$A17288&lt;Instellingen!$B$7),1,0)</f>
        <v/>
      </c>
      <c r="E17288" s="15">
        <f>COUNTIF(tData[BezoekStart],"&lt;"&amp;($A17288+1/24))-COUNTIF(tData[BezoekEind],"&lt;="&amp;$A17288)</f>
        <v/>
      </c>
      <c r="F17288" s="15">
        <f>COUNTIF(tData[BezoekLangStart],"&lt;"&amp;($A17288+1/24))-COUNTIF(tData[BezoekLangEind],"&lt;="&amp;$A17288)</f>
        <v/>
      </c>
      <c r="G17288" s="15">
        <f>IF($D17288=1,$B17288*100+$C17288,-1)</f>
        <v/>
      </c>
      <c r="H17288" s="15">
        <f>IF($D17288=1,$B17288,-1)</f>
        <v/>
      </c>
      <c r="I17288" s="15">
        <f>IF($D17288=1,$C17288,-1)</f>
        <v/>
      </c>
    </row>
    <row r="17289">
      <c r="A17289" s="33" t="n">
        <v>46012.25</v>
      </c>
      <c r="B17289" s="15">
        <f>WEEKDAY($A17289,2)</f>
        <v/>
      </c>
      <c r="C17289" s="15">
        <f>HOUR($A17289)</f>
        <v/>
      </c>
      <c r="D17289" s="15">
        <f>IF(AND($A17289&gt;=Instellingen!$B$6,$A17289&lt;Instellingen!$B$7),1,0)</f>
        <v/>
      </c>
      <c r="E17289" s="15">
        <f>COUNTIF(tData[BezoekStart],"&lt;"&amp;($A17289+1/24))-COUNTIF(tData[BezoekEind],"&lt;="&amp;$A17289)</f>
        <v/>
      </c>
      <c r="F17289" s="15">
        <f>COUNTIF(tData[BezoekLangStart],"&lt;"&amp;($A17289+1/24))-COUNTIF(tData[BezoekLangEind],"&lt;="&amp;$A17289)</f>
        <v/>
      </c>
      <c r="G17289" s="15">
        <f>IF($D17289=1,$B17289*100+$C17289,-1)</f>
        <v/>
      </c>
      <c r="H17289" s="15">
        <f>IF($D17289=1,$B17289,-1)</f>
        <v/>
      </c>
      <c r="I17289" s="15">
        <f>IF($D17289=1,$C17289,-1)</f>
        <v/>
      </c>
    </row>
    <row r="17290">
      <c r="A17290" s="33" t="n">
        <v>46012.29166666666</v>
      </c>
      <c r="B17290" s="15">
        <f>WEEKDAY($A17290,2)</f>
        <v/>
      </c>
      <c r="C17290" s="15">
        <f>HOUR($A17290)</f>
        <v/>
      </c>
      <c r="D17290" s="15">
        <f>IF(AND($A17290&gt;=Instellingen!$B$6,$A17290&lt;Instellingen!$B$7),1,0)</f>
        <v/>
      </c>
      <c r="E17290" s="15">
        <f>COUNTIF(tData[BezoekStart],"&lt;"&amp;($A17290+1/24))-COUNTIF(tData[BezoekEind],"&lt;="&amp;$A17290)</f>
        <v/>
      </c>
      <c r="F17290" s="15">
        <f>COUNTIF(tData[BezoekLangStart],"&lt;"&amp;($A17290+1/24))-COUNTIF(tData[BezoekLangEind],"&lt;="&amp;$A17290)</f>
        <v/>
      </c>
      <c r="G17290" s="15">
        <f>IF($D17290=1,$B17290*100+$C17290,-1)</f>
        <v/>
      </c>
      <c r="H17290" s="15">
        <f>IF($D17290=1,$B17290,-1)</f>
        <v/>
      </c>
      <c r="I17290" s="15">
        <f>IF($D17290=1,$C17290,-1)</f>
        <v/>
      </c>
    </row>
    <row r="17291">
      <c r="A17291" s="33" t="n">
        <v>46012.33333333334</v>
      </c>
      <c r="B17291" s="15">
        <f>WEEKDAY($A17291,2)</f>
        <v/>
      </c>
      <c r="C17291" s="15">
        <f>HOUR($A17291)</f>
        <v/>
      </c>
      <c r="D17291" s="15">
        <f>IF(AND($A17291&gt;=Instellingen!$B$6,$A17291&lt;Instellingen!$B$7),1,0)</f>
        <v/>
      </c>
      <c r="E17291" s="15">
        <f>COUNTIF(tData[BezoekStart],"&lt;"&amp;($A17291+1/24))-COUNTIF(tData[BezoekEind],"&lt;="&amp;$A17291)</f>
        <v/>
      </c>
      <c r="F17291" s="15">
        <f>COUNTIF(tData[BezoekLangStart],"&lt;"&amp;($A17291+1/24))-COUNTIF(tData[BezoekLangEind],"&lt;="&amp;$A17291)</f>
        <v/>
      </c>
      <c r="G17291" s="15">
        <f>IF($D17291=1,$B17291*100+$C17291,-1)</f>
        <v/>
      </c>
      <c r="H17291" s="15">
        <f>IF($D17291=1,$B17291,-1)</f>
        <v/>
      </c>
      <c r="I17291" s="15">
        <f>IF($D17291=1,$C17291,-1)</f>
        <v/>
      </c>
    </row>
    <row r="17292">
      <c r="A17292" s="33" t="n">
        <v>46012.375</v>
      </c>
      <c r="B17292" s="15">
        <f>WEEKDAY($A17292,2)</f>
        <v/>
      </c>
      <c r="C17292" s="15">
        <f>HOUR($A17292)</f>
        <v/>
      </c>
      <c r="D17292" s="15">
        <f>IF(AND($A17292&gt;=Instellingen!$B$6,$A17292&lt;Instellingen!$B$7),1,0)</f>
        <v/>
      </c>
      <c r="E17292" s="15">
        <f>COUNTIF(tData[BezoekStart],"&lt;"&amp;($A17292+1/24))-COUNTIF(tData[BezoekEind],"&lt;="&amp;$A17292)</f>
        <v/>
      </c>
      <c r="F17292" s="15">
        <f>COUNTIF(tData[BezoekLangStart],"&lt;"&amp;($A17292+1/24))-COUNTIF(tData[BezoekLangEind],"&lt;="&amp;$A17292)</f>
        <v/>
      </c>
      <c r="G17292" s="15">
        <f>IF($D17292=1,$B17292*100+$C17292,-1)</f>
        <v/>
      </c>
      <c r="H17292" s="15">
        <f>IF($D17292=1,$B17292,-1)</f>
        <v/>
      </c>
      <c r="I17292" s="15">
        <f>IF($D17292=1,$C17292,-1)</f>
        <v/>
      </c>
    </row>
    <row r="17293">
      <c r="A17293" s="33" t="n">
        <v>46012.41666666666</v>
      </c>
      <c r="B17293" s="15">
        <f>WEEKDAY($A17293,2)</f>
        <v/>
      </c>
      <c r="C17293" s="15">
        <f>HOUR($A17293)</f>
        <v/>
      </c>
      <c r="D17293" s="15">
        <f>IF(AND($A17293&gt;=Instellingen!$B$6,$A17293&lt;Instellingen!$B$7),1,0)</f>
        <v/>
      </c>
      <c r="E17293" s="15">
        <f>COUNTIF(tData[BezoekStart],"&lt;"&amp;($A17293+1/24))-COUNTIF(tData[BezoekEind],"&lt;="&amp;$A17293)</f>
        <v/>
      </c>
      <c r="F17293" s="15">
        <f>COUNTIF(tData[BezoekLangStart],"&lt;"&amp;($A17293+1/24))-COUNTIF(tData[BezoekLangEind],"&lt;="&amp;$A17293)</f>
        <v/>
      </c>
      <c r="G17293" s="15">
        <f>IF($D17293=1,$B17293*100+$C17293,-1)</f>
        <v/>
      </c>
      <c r="H17293" s="15">
        <f>IF($D17293=1,$B17293,-1)</f>
        <v/>
      </c>
      <c r="I17293" s="15">
        <f>IF($D17293=1,$C17293,-1)</f>
        <v/>
      </c>
    </row>
    <row r="17294">
      <c r="A17294" s="33" t="n">
        <v>46012.45833333334</v>
      </c>
      <c r="B17294" s="15">
        <f>WEEKDAY($A17294,2)</f>
        <v/>
      </c>
      <c r="C17294" s="15">
        <f>HOUR($A17294)</f>
        <v/>
      </c>
      <c r="D17294" s="15">
        <f>IF(AND($A17294&gt;=Instellingen!$B$6,$A17294&lt;Instellingen!$B$7),1,0)</f>
        <v/>
      </c>
      <c r="E17294" s="15">
        <f>COUNTIF(tData[BezoekStart],"&lt;"&amp;($A17294+1/24))-COUNTIF(tData[BezoekEind],"&lt;="&amp;$A17294)</f>
        <v/>
      </c>
      <c r="F17294" s="15">
        <f>COUNTIF(tData[BezoekLangStart],"&lt;"&amp;($A17294+1/24))-COUNTIF(tData[BezoekLangEind],"&lt;="&amp;$A17294)</f>
        <v/>
      </c>
      <c r="G17294" s="15">
        <f>IF($D17294=1,$B17294*100+$C17294,-1)</f>
        <v/>
      </c>
      <c r="H17294" s="15">
        <f>IF($D17294=1,$B17294,-1)</f>
        <v/>
      </c>
      <c r="I17294" s="15">
        <f>IF($D17294=1,$C17294,-1)</f>
        <v/>
      </c>
    </row>
    <row r="17295">
      <c r="A17295" s="33" t="n">
        <v>46012.5</v>
      </c>
      <c r="B17295" s="15">
        <f>WEEKDAY($A17295,2)</f>
        <v/>
      </c>
      <c r="C17295" s="15">
        <f>HOUR($A17295)</f>
        <v/>
      </c>
      <c r="D17295" s="15">
        <f>IF(AND($A17295&gt;=Instellingen!$B$6,$A17295&lt;Instellingen!$B$7),1,0)</f>
        <v/>
      </c>
      <c r="E17295" s="15">
        <f>COUNTIF(tData[BezoekStart],"&lt;"&amp;($A17295+1/24))-COUNTIF(tData[BezoekEind],"&lt;="&amp;$A17295)</f>
        <v/>
      </c>
      <c r="F17295" s="15">
        <f>COUNTIF(tData[BezoekLangStart],"&lt;"&amp;($A17295+1/24))-COUNTIF(tData[BezoekLangEind],"&lt;="&amp;$A17295)</f>
        <v/>
      </c>
      <c r="G17295" s="15">
        <f>IF($D17295=1,$B17295*100+$C17295,-1)</f>
        <v/>
      </c>
      <c r="H17295" s="15">
        <f>IF($D17295=1,$B17295,-1)</f>
        <v/>
      </c>
      <c r="I17295" s="15">
        <f>IF($D17295=1,$C17295,-1)</f>
        <v/>
      </c>
    </row>
    <row r="17296">
      <c r="A17296" s="33" t="n">
        <v>46012.54166666666</v>
      </c>
      <c r="B17296" s="15">
        <f>WEEKDAY($A17296,2)</f>
        <v/>
      </c>
      <c r="C17296" s="15">
        <f>HOUR($A17296)</f>
        <v/>
      </c>
      <c r="D17296" s="15">
        <f>IF(AND($A17296&gt;=Instellingen!$B$6,$A17296&lt;Instellingen!$B$7),1,0)</f>
        <v/>
      </c>
      <c r="E17296" s="15">
        <f>COUNTIF(tData[BezoekStart],"&lt;"&amp;($A17296+1/24))-COUNTIF(tData[BezoekEind],"&lt;="&amp;$A17296)</f>
        <v/>
      </c>
      <c r="F17296" s="15">
        <f>COUNTIF(tData[BezoekLangStart],"&lt;"&amp;($A17296+1/24))-COUNTIF(tData[BezoekLangEind],"&lt;="&amp;$A17296)</f>
        <v/>
      </c>
      <c r="G17296" s="15">
        <f>IF($D17296=1,$B17296*100+$C17296,-1)</f>
        <v/>
      </c>
      <c r="H17296" s="15">
        <f>IF($D17296=1,$B17296,-1)</f>
        <v/>
      </c>
      <c r="I17296" s="15">
        <f>IF($D17296=1,$C17296,-1)</f>
        <v/>
      </c>
    </row>
    <row r="17297">
      <c r="A17297" s="33" t="n">
        <v>46012.58333333334</v>
      </c>
      <c r="B17297" s="15">
        <f>WEEKDAY($A17297,2)</f>
        <v/>
      </c>
      <c r="C17297" s="15">
        <f>HOUR($A17297)</f>
        <v/>
      </c>
      <c r="D17297" s="15">
        <f>IF(AND($A17297&gt;=Instellingen!$B$6,$A17297&lt;Instellingen!$B$7),1,0)</f>
        <v/>
      </c>
      <c r="E17297" s="15">
        <f>COUNTIF(tData[BezoekStart],"&lt;"&amp;($A17297+1/24))-COUNTIF(tData[BezoekEind],"&lt;="&amp;$A17297)</f>
        <v/>
      </c>
      <c r="F17297" s="15">
        <f>COUNTIF(tData[BezoekLangStart],"&lt;"&amp;($A17297+1/24))-COUNTIF(tData[BezoekLangEind],"&lt;="&amp;$A17297)</f>
        <v/>
      </c>
      <c r="G17297" s="15">
        <f>IF($D17297=1,$B17297*100+$C17297,-1)</f>
        <v/>
      </c>
      <c r="H17297" s="15">
        <f>IF($D17297=1,$B17297,-1)</f>
        <v/>
      </c>
      <c r="I17297" s="15">
        <f>IF($D17297=1,$C17297,-1)</f>
        <v/>
      </c>
    </row>
    <row r="17298">
      <c r="A17298" s="33" t="n">
        <v>46012.625</v>
      </c>
      <c r="B17298" s="15">
        <f>WEEKDAY($A17298,2)</f>
        <v/>
      </c>
      <c r="C17298" s="15">
        <f>HOUR($A17298)</f>
        <v/>
      </c>
      <c r="D17298" s="15">
        <f>IF(AND($A17298&gt;=Instellingen!$B$6,$A17298&lt;Instellingen!$B$7),1,0)</f>
        <v/>
      </c>
      <c r="E17298" s="15">
        <f>COUNTIF(tData[BezoekStart],"&lt;"&amp;($A17298+1/24))-COUNTIF(tData[BezoekEind],"&lt;="&amp;$A17298)</f>
        <v/>
      </c>
      <c r="F17298" s="15">
        <f>COUNTIF(tData[BezoekLangStart],"&lt;"&amp;($A17298+1/24))-COUNTIF(tData[BezoekLangEind],"&lt;="&amp;$A17298)</f>
        <v/>
      </c>
      <c r="G17298" s="15">
        <f>IF($D17298=1,$B17298*100+$C17298,-1)</f>
        <v/>
      </c>
      <c r="H17298" s="15">
        <f>IF($D17298=1,$B17298,-1)</f>
        <v/>
      </c>
      <c r="I17298" s="15">
        <f>IF($D17298=1,$C17298,-1)</f>
        <v/>
      </c>
    </row>
    <row r="17299">
      <c r="A17299" s="33" t="n">
        <v>46012.66666666666</v>
      </c>
      <c r="B17299" s="15">
        <f>WEEKDAY($A17299,2)</f>
        <v/>
      </c>
      <c r="C17299" s="15">
        <f>HOUR($A17299)</f>
        <v/>
      </c>
      <c r="D17299" s="15">
        <f>IF(AND($A17299&gt;=Instellingen!$B$6,$A17299&lt;Instellingen!$B$7),1,0)</f>
        <v/>
      </c>
      <c r="E17299" s="15">
        <f>COUNTIF(tData[BezoekStart],"&lt;"&amp;($A17299+1/24))-COUNTIF(tData[BezoekEind],"&lt;="&amp;$A17299)</f>
        <v/>
      </c>
      <c r="F17299" s="15">
        <f>COUNTIF(tData[BezoekLangStart],"&lt;"&amp;($A17299+1/24))-COUNTIF(tData[BezoekLangEind],"&lt;="&amp;$A17299)</f>
        <v/>
      </c>
      <c r="G17299" s="15">
        <f>IF($D17299=1,$B17299*100+$C17299,-1)</f>
        <v/>
      </c>
      <c r="H17299" s="15">
        <f>IF($D17299=1,$B17299,-1)</f>
        <v/>
      </c>
      <c r="I17299" s="15">
        <f>IF($D17299=1,$C17299,-1)</f>
        <v/>
      </c>
    </row>
    <row r="17300">
      <c r="A17300" s="33" t="n">
        <v>46012.70833333334</v>
      </c>
      <c r="B17300" s="15">
        <f>WEEKDAY($A17300,2)</f>
        <v/>
      </c>
      <c r="C17300" s="15">
        <f>HOUR($A17300)</f>
        <v/>
      </c>
      <c r="D17300" s="15">
        <f>IF(AND($A17300&gt;=Instellingen!$B$6,$A17300&lt;Instellingen!$B$7),1,0)</f>
        <v/>
      </c>
      <c r="E17300" s="15">
        <f>COUNTIF(tData[BezoekStart],"&lt;"&amp;($A17300+1/24))-COUNTIF(tData[BezoekEind],"&lt;="&amp;$A17300)</f>
        <v/>
      </c>
      <c r="F17300" s="15">
        <f>COUNTIF(tData[BezoekLangStart],"&lt;"&amp;($A17300+1/24))-COUNTIF(tData[BezoekLangEind],"&lt;="&amp;$A17300)</f>
        <v/>
      </c>
      <c r="G17300" s="15">
        <f>IF($D17300=1,$B17300*100+$C17300,-1)</f>
        <v/>
      </c>
      <c r="H17300" s="15">
        <f>IF($D17300=1,$B17300,-1)</f>
        <v/>
      </c>
      <c r="I17300" s="15">
        <f>IF($D17300=1,$C17300,-1)</f>
        <v/>
      </c>
    </row>
    <row r="17301">
      <c r="A17301" s="33" t="n">
        <v>46012.75</v>
      </c>
      <c r="B17301" s="15">
        <f>WEEKDAY($A17301,2)</f>
        <v/>
      </c>
      <c r="C17301" s="15">
        <f>HOUR($A17301)</f>
        <v/>
      </c>
      <c r="D17301" s="15">
        <f>IF(AND($A17301&gt;=Instellingen!$B$6,$A17301&lt;Instellingen!$B$7),1,0)</f>
        <v/>
      </c>
      <c r="E17301" s="15">
        <f>COUNTIF(tData[BezoekStart],"&lt;"&amp;($A17301+1/24))-COUNTIF(tData[BezoekEind],"&lt;="&amp;$A17301)</f>
        <v/>
      </c>
      <c r="F17301" s="15">
        <f>COUNTIF(tData[BezoekLangStart],"&lt;"&amp;($A17301+1/24))-COUNTIF(tData[BezoekLangEind],"&lt;="&amp;$A17301)</f>
        <v/>
      </c>
      <c r="G17301" s="15">
        <f>IF($D17301=1,$B17301*100+$C17301,-1)</f>
        <v/>
      </c>
      <c r="H17301" s="15">
        <f>IF($D17301=1,$B17301,-1)</f>
        <v/>
      </c>
      <c r="I17301" s="15">
        <f>IF($D17301=1,$C17301,-1)</f>
        <v/>
      </c>
    </row>
    <row r="17302">
      <c r="A17302" s="33" t="n">
        <v>46012.79166666666</v>
      </c>
      <c r="B17302" s="15">
        <f>WEEKDAY($A17302,2)</f>
        <v/>
      </c>
      <c r="C17302" s="15">
        <f>HOUR($A17302)</f>
        <v/>
      </c>
      <c r="D17302" s="15">
        <f>IF(AND($A17302&gt;=Instellingen!$B$6,$A17302&lt;Instellingen!$B$7),1,0)</f>
        <v/>
      </c>
      <c r="E17302" s="15">
        <f>COUNTIF(tData[BezoekStart],"&lt;"&amp;($A17302+1/24))-COUNTIF(tData[BezoekEind],"&lt;="&amp;$A17302)</f>
        <v/>
      </c>
      <c r="F17302" s="15">
        <f>COUNTIF(tData[BezoekLangStart],"&lt;"&amp;($A17302+1/24))-COUNTIF(tData[BezoekLangEind],"&lt;="&amp;$A17302)</f>
        <v/>
      </c>
      <c r="G17302" s="15">
        <f>IF($D17302=1,$B17302*100+$C17302,-1)</f>
        <v/>
      </c>
      <c r="H17302" s="15">
        <f>IF($D17302=1,$B17302,-1)</f>
        <v/>
      </c>
      <c r="I17302" s="15">
        <f>IF($D17302=1,$C17302,-1)</f>
        <v/>
      </c>
    </row>
    <row r="17303">
      <c r="A17303" s="33" t="n">
        <v>46012.83333333334</v>
      </c>
      <c r="B17303" s="15">
        <f>WEEKDAY($A17303,2)</f>
        <v/>
      </c>
      <c r="C17303" s="15">
        <f>HOUR($A17303)</f>
        <v/>
      </c>
      <c r="D17303" s="15">
        <f>IF(AND($A17303&gt;=Instellingen!$B$6,$A17303&lt;Instellingen!$B$7),1,0)</f>
        <v/>
      </c>
      <c r="E17303" s="15">
        <f>COUNTIF(tData[BezoekStart],"&lt;"&amp;($A17303+1/24))-COUNTIF(tData[BezoekEind],"&lt;="&amp;$A17303)</f>
        <v/>
      </c>
      <c r="F17303" s="15">
        <f>COUNTIF(tData[BezoekLangStart],"&lt;"&amp;($A17303+1/24))-COUNTIF(tData[BezoekLangEind],"&lt;="&amp;$A17303)</f>
        <v/>
      </c>
      <c r="G17303" s="15">
        <f>IF($D17303=1,$B17303*100+$C17303,-1)</f>
        <v/>
      </c>
      <c r="H17303" s="15">
        <f>IF($D17303=1,$B17303,-1)</f>
        <v/>
      </c>
      <c r="I17303" s="15">
        <f>IF($D17303=1,$C17303,-1)</f>
        <v/>
      </c>
    </row>
    <row r="17304">
      <c r="A17304" s="33" t="n">
        <v>46012.875</v>
      </c>
      <c r="B17304" s="15">
        <f>WEEKDAY($A17304,2)</f>
        <v/>
      </c>
      <c r="C17304" s="15">
        <f>HOUR($A17304)</f>
        <v/>
      </c>
      <c r="D17304" s="15">
        <f>IF(AND($A17304&gt;=Instellingen!$B$6,$A17304&lt;Instellingen!$B$7),1,0)</f>
        <v/>
      </c>
      <c r="E17304" s="15">
        <f>COUNTIF(tData[BezoekStart],"&lt;"&amp;($A17304+1/24))-COUNTIF(tData[BezoekEind],"&lt;="&amp;$A17304)</f>
        <v/>
      </c>
      <c r="F17304" s="15">
        <f>COUNTIF(tData[BezoekLangStart],"&lt;"&amp;($A17304+1/24))-COUNTIF(tData[BezoekLangEind],"&lt;="&amp;$A17304)</f>
        <v/>
      </c>
      <c r="G17304" s="15">
        <f>IF($D17304=1,$B17304*100+$C17304,-1)</f>
        <v/>
      </c>
      <c r="H17304" s="15">
        <f>IF($D17304=1,$B17304,-1)</f>
        <v/>
      </c>
      <c r="I17304" s="15">
        <f>IF($D17304=1,$C17304,-1)</f>
        <v/>
      </c>
    </row>
    <row r="17305">
      <c r="A17305" s="33" t="n">
        <v>46012.91666666666</v>
      </c>
      <c r="B17305" s="15">
        <f>WEEKDAY($A17305,2)</f>
        <v/>
      </c>
      <c r="C17305" s="15">
        <f>HOUR($A17305)</f>
        <v/>
      </c>
      <c r="D17305" s="15">
        <f>IF(AND($A17305&gt;=Instellingen!$B$6,$A17305&lt;Instellingen!$B$7),1,0)</f>
        <v/>
      </c>
      <c r="E17305" s="15">
        <f>COUNTIF(tData[BezoekStart],"&lt;"&amp;($A17305+1/24))-COUNTIF(tData[BezoekEind],"&lt;="&amp;$A17305)</f>
        <v/>
      </c>
      <c r="F17305" s="15">
        <f>COUNTIF(tData[BezoekLangStart],"&lt;"&amp;($A17305+1/24))-COUNTIF(tData[BezoekLangEind],"&lt;="&amp;$A17305)</f>
        <v/>
      </c>
      <c r="G17305" s="15">
        <f>IF($D17305=1,$B17305*100+$C17305,-1)</f>
        <v/>
      </c>
      <c r="H17305" s="15">
        <f>IF($D17305=1,$B17305,-1)</f>
        <v/>
      </c>
      <c r="I17305" s="15">
        <f>IF($D17305=1,$C17305,-1)</f>
        <v/>
      </c>
    </row>
    <row r="17306">
      <c r="A17306" s="33" t="n">
        <v>46012.95833333334</v>
      </c>
      <c r="B17306" s="15">
        <f>WEEKDAY($A17306,2)</f>
        <v/>
      </c>
      <c r="C17306" s="15">
        <f>HOUR($A17306)</f>
        <v/>
      </c>
      <c r="D17306" s="15">
        <f>IF(AND($A17306&gt;=Instellingen!$B$6,$A17306&lt;Instellingen!$B$7),1,0)</f>
        <v/>
      </c>
      <c r="E17306" s="15">
        <f>COUNTIF(tData[BezoekStart],"&lt;"&amp;($A17306+1/24))-COUNTIF(tData[BezoekEind],"&lt;="&amp;$A17306)</f>
        <v/>
      </c>
      <c r="F17306" s="15">
        <f>COUNTIF(tData[BezoekLangStart],"&lt;"&amp;($A17306+1/24))-COUNTIF(tData[BezoekLangEind],"&lt;="&amp;$A17306)</f>
        <v/>
      </c>
      <c r="G17306" s="15">
        <f>IF($D17306=1,$B17306*100+$C17306,-1)</f>
        <v/>
      </c>
      <c r="H17306" s="15">
        <f>IF($D17306=1,$B17306,-1)</f>
        <v/>
      </c>
      <c r="I17306" s="15">
        <f>IF($D17306=1,$C17306,-1)</f>
        <v/>
      </c>
    </row>
    <row r="17307">
      <c r="A17307" s="33" t="n">
        <v>46013</v>
      </c>
      <c r="B17307" s="15">
        <f>WEEKDAY($A17307,2)</f>
        <v/>
      </c>
      <c r="C17307" s="15">
        <f>HOUR($A17307)</f>
        <v/>
      </c>
      <c r="D17307" s="15">
        <f>IF(AND($A17307&gt;=Instellingen!$B$6,$A17307&lt;Instellingen!$B$7),1,0)</f>
        <v/>
      </c>
      <c r="E17307" s="15">
        <f>COUNTIF(tData[BezoekStart],"&lt;"&amp;($A17307+1/24))-COUNTIF(tData[BezoekEind],"&lt;="&amp;$A17307)</f>
        <v/>
      </c>
      <c r="F17307" s="15">
        <f>COUNTIF(tData[BezoekLangStart],"&lt;"&amp;($A17307+1/24))-COUNTIF(tData[BezoekLangEind],"&lt;="&amp;$A17307)</f>
        <v/>
      </c>
      <c r="G17307" s="15">
        <f>IF($D17307=1,$B17307*100+$C17307,-1)</f>
        <v/>
      </c>
      <c r="H17307" s="15">
        <f>IF($D17307=1,$B17307,-1)</f>
        <v/>
      </c>
      <c r="I17307" s="15">
        <f>IF($D17307=1,$C17307,-1)</f>
        <v/>
      </c>
    </row>
    <row r="17308">
      <c r="A17308" s="33" t="n">
        <v>46013.04166666666</v>
      </c>
      <c r="B17308" s="15">
        <f>WEEKDAY($A17308,2)</f>
        <v/>
      </c>
      <c r="C17308" s="15">
        <f>HOUR($A17308)</f>
        <v/>
      </c>
      <c r="D17308" s="15">
        <f>IF(AND($A17308&gt;=Instellingen!$B$6,$A17308&lt;Instellingen!$B$7),1,0)</f>
        <v/>
      </c>
      <c r="E17308" s="15">
        <f>COUNTIF(tData[BezoekStart],"&lt;"&amp;($A17308+1/24))-COUNTIF(tData[BezoekEind],"&lt;="&amp;$A17308)</f>
        <v/>
      </c>
      <c r="F17308" s="15">
        <f>COUNTIF(tData[BezoekLangStart],"&lt;"&amp;($A17308+1/24))-COUNTIF(tData[BezoekLangEind],"&lt;="&amp;$A17308)</f>
        <v/>
      </c>
      <c r="G17308" s="15">
        <f>IF($D17308=1,$B17308*100+$C17308,-1)</f>
        <v/>
      </c>
      <c r="H17308" s="15">
        <f>IF($D17308=1,$B17308,-1)</f>
        <v/>
      </c>
      <c r="I17308" s="15">
        <f>IF($D17308=1,$C17308,-1)</f>
        <v/>
      </c>
    </row>
    <row r="17309">
      <c r="A17309" s="33" t="n">
        <v>46013.08333333334</v>
      </c>
      <c r="B17309" s="15">
        <f>WEEKDAY($A17309,2)</f>
        <v/>
      </c>
      <c r="C17309" s="15">
        <f>HOUR($A17309)</f>
        <v/>
      </c>
      <c r="D17309" s="15">
        <f>IF(AND($A17309&gt;=Instellingen!$B$6,$A17309&lt;Instellingen!$B$7),1,0)</f>
        <v/>
      </c>
      <c r="E17309" s="15">
        <f>COUNTIF(tData[BezoekStart],"&lt;"&amp;($A17309+1/24))-COUNTIF(tData[BezoekEind],"&lt;="&amp;$A17309)</f>
        <v/>
      </c>
      <c r="F17309" s="15">
        <f>COUNTIF(tData[BezoekLangStart],"&lt;"&amp;($A17309+1/24))-COUNTIF(tData[BezoekLangEind],"&lt;="&amp;$A17309)</f>
        <v/>
      </c>
      <c r="G17309" s="15">
        <f>IF($D17309=1,$B17309*100+$C17309,-1)</f>
        <v/>
      </c>
      <c r="H17309" s="15">
        <f>IF($D17309=1,$B17309,-1)</f>
        <v/>
      </c>
      <c r="I17309" s="15">
        <f>IF($D17309=1,$C17309,-1)</f>
        <v/>
      </c>
    </row>
    <row r="17310">
      <c r="A17310" s="33" t="n">
        <v>46013.125</v>
      </c>
      <c r="B17310" s="15">
        <f>WEEKDAY($A17310,2)</f>
        <v/>
      </c>
      <c r="C17310" s="15">
        <f>HOUR($A17310)</f>
        <v/>
      </c>
      <c r="D17310" s="15">
        <f>IF(AND($A17310&gt;=Instellingen!$B$6,$A17310&lt;Instellingen!$B$7),1,0)</f>
        <v/>
      </c>
      <c r="E17310" s="15">
        <f>COUNTIF(tData[BezoekStart],"&lt;"&amp;($A17310+1/24))-COUNTIF(tData[BezoekEind],"&lt;="&amp;$A17310)</f>
        <v/>
      </c>
      <c r="F17310" s="15">
        <f>COUNTIF(tData[BezoekLangStart],"&lt;"&amp;($A17310+1/24))-COUNTIF(tData[BezoekLangEind],"&lt;="&amp;$A17310)</f>
        <v/>
      </c>
      <c r="G17310" s="15">
        <f>IF($D17310=1,$B17310*100+$C17310,-1)</f>
        <v/>
      </c>
      <c r="H17310" s="15">
        <f>IF($D17310=1,$B17310,-1)</f>
        <v/>
      </c>
      <c r="I17310" s="15">
        <f>IF($D17310=1,$C17310,-1)</f>
        <v/>
      </c>
    </row>
    <row r="17311">
      <c r="A17311" s="33" t="n">
        <v>46013.16666666666</v>
      </c>
      <c r="B17311" s="15">
        <f>WEEKDAY($A17311,2)</f>
        <v/>
      </c>
      <c r="C17311" s="15">
        <f>HOUR($A17311)</f>
        <v/>
      </c>
      <c r="D17311" s="15">
        <f>IF(AND($A17311&gt;=Instellingen!$B$6,$A17311&lt;Instellingen!$B$7),1,0)</f>
        <v/>
      </c>
      <c r="E17311" s="15">
        <f>COUNTIF(tData[BezoekStart],"&lt;"&amp;($A17311+1/24))-COUNTIF(tData[BezoekEind],"&lt;="&amp;$A17311)</f>
        <v/>
      </c>
      <c r="F17311" s="15">
        <f>COUNTIF(tData[BezoekLangStart],"&lt;"&amp;($A17311+1/24))-COUNTIF(tData[BezoekLangEind],"&lt;="&amp;$A17311)</f>
        <v/>
      </c>
      <c r="G17311" s="15">
        <f>IF($D17311=1,$B17311*100+$C17311,-1)</f>
        <v/>
      </c>
      <c r="H17311" s="15">
        <f>IF($D17311=1,$B17311,-1)</f>
        <v/>
      </c>
      <c r="I17311" s="15">
        <f>IF($D17311=1,$C17311,-1)</f>
        <v/>
      </c>
    </row>
    <row r="17312">
      <c r="A17312" s="33" t="n">
        <v>46013.20833333334</v>
      </c>
      <c r="B17312" s="15">
        <f>WEEKDAY($A17312,2)</f>
        <v/>
      </c>
      <c r="C17312" s="15">
        <f>HOUR($A17312)</f>
        <v/>
      </c>
      <c r="D17312" s="15">
        <f>IF(AND($A17312&gt;=Instellingen!$B$6,$A17312&lt;Instellingen!$B$7),1,0)</f>
        <v/>
      </c>
      <c r="E17312" s="15">
        <f>COUNTIF(tData[BezoekStart],"&lt;"&amp;($A17312+1/24))-COUNTIF(tData[BezoekEind],"&lt;="&amp;$A17312)</f>
        <v/>
      </c>
      <c r="F17312" s="15">
        <f>COUNTIF(tData[BezoekLangStart],"&lt;"&amp;($A17312+1/24))-COUNTIF(tData[BezoekLangEind],"&lt;="&amp;$A17312)</f>
        <v/>
      </c>
      <c r="G17312" s="15">
        <f>IF($D17312=1,$B17312*100+$C17312,-1)</f>
        <v/>
      </c>
      <c r="H17312" s="15">
        <f>IF($D17312=1,$B17312,-1)</f>
        <v/>
      </c>
      <c r="I17312" s="15">
        <f>IF($D17312=1,$C17312,-1)</f>
        <v/>
      </c>
    </row>
    <row r="17313">
      <c r="A17313" s="33" t="n">
        <v>46013.25</v>
      </c>
      <c r="B17313" s="15">
        <f>WEEKDAY($A17313,2)</f>
        <v/>
      </c>
      <c r="C17313" s="15">
        <f>HOUR($A17313)</f>
        <v/>
      </c>
      <c r="D17313" s="15">
        <f>IF(AND($A17313&gt;=Instellingen!$B$6,$A17313&lt;Instellingen!$B$7),1,0)</f>
        <v/>
      </c>
      <c r="E17313" s="15">
        <f>COUNTIF(tData[BezoekStart],"&lt;"&amp;($A17313+1/24))-COUNTIF(tData[BezoekEind],"&lt;="&amp;$A17313)</f>
        <v/>
      </c>
      <c r="F17313" s="15">
        <f>COUNTIF(tData[BezoekLangStart],"&lt;"&amp;($A17313+1/24))-COUNTIF(tData[BezoekLangEind],"&lt;="&amp;$A17313)</f>
        <v/>
      </c>
      <c r="G17313" s="15">
        <f>IF($D17313=1,$B17313*100+$C17313,-1)</f>
        <v/>
      </c>
      <c r="H17313" s="15">
        <f>IF($D17313=1,$B17313,-1)</f>
        <v/>
      </c>
      <c r="I17313" s="15">
        <f>IF($D17313=1,$C17313,-1)</f>
        <v/>
      </c>
    </row>
    <row r="17314">
      <c r="A17314" s="33" t="n">
        <v>46013.29166666666</v>
      </c>
      <c r="B17314" s="15">
        <f>WEEKDAY($A17314,2)</f>
        <v/>
      </c>
      <c r="C17314" s="15">
        <f>HOUR($A17314)</f>
        <v/>
      </c>
      <c r="D17314" s="15">
        <f>IF(AND($A17314&gt;=Instellingen!$B$6,$A17314&lt;Instellingen!$B$7),1,0)</f>
        <v/>
      </c>
      <c r="E17314" s="15">
        <f>COUNTIF(tData[BezoekStart],"&lt;"&amp;($A17314+1/24))-COUNTIF(tData[BezoekEind],"&lt;="&amp;$A17314)</f>
        <v/>
      </c>
      <c r="F17314" s="15">
        <f>COUNTIF(tData[BezoekLangStart],"&lt;"&amp;($A17314+1/24))-COUNTIF(tData[BezoekLangEind],"&lt;="&amp;$A17314)</f>
        <v/>
      </c>
      <c r="G17314" s="15">
        <f>IF($D17314=1,$B17314*100+$C17314,-1)</f>
        <v/>
      </c>
      <c r="H17314" s="15">
        <f>IF($D17314=1,$B17314,-1)</f>
        <v/>
      </c>
      <c r="I17314" s="15">
        <f>IF($D17314=1,$C17314,-1)</f>
        <v/>
      </c>
    </row>
    <row r="17315">
      <c r="A17315" s="33" t="n">
        <v>46013.33333333334</v>
      </c>
      <c r="B17315" s="15">
        <f>WEEKDAY($A17315,2)</f>
        <v/>
      </c>
      <c r="C17315" s="15">
        <f>HOUR($A17315)</f>
        <v/>
      </c>
      <c r="D17315" s="15">
        <f>IF(AND($A17315&gt;=Instellingen!$B$6,$A17315&lt;Instellingen!$B$7),1,0)</f>
        <v/>
      </c>
      <c r="E17315" s="15">
        <f>COUNTIF(tData[BezoekStart],"&lt;"&amp;($A17315+1/24))-COUNTIF(tData[BezoekEind],"&lt;="&amp;$A17315)</f>
        <v/>
      </c>
      <c r="F17315" s="15">
        <f>COUNTIF(tData[BezoekLangStart],"&lt;"&amp;($A17315+1/24))-COUNTIF(tData[BezoekLangEind],"&lt;="&amp;$A17315)</f>
        <v/>
      </c>
      <c r="G17315" s="15">
        <f>IF($D17315=1,$B17315*100+$C17315,-1)</f>
        <v/>
      </c>
      <c r="H17315" s="15">
        <f>IF($D17315=1,$B17315,-1)</f>
        <v/>
      </c>
      <c r="I17315" s="15">
        <f>IF($D17315=1,$C17315,-1)</f>
        <v/>
      </c>
    </row>
    <row r="17316">
      <c r="A17316" s="33" t="n">
        <v>46013.375</v>
      </c>
      <c r="B17316" s="15">
        <f>WEEKDAY($A17316,2)</f>
        <v/>
      </c>
      <c r="C17316" s="15">
        <f>HOUR($A17316)</f>
        <v/>
      </c>
      <c r="D17316" s="15">
        <f>IF(AND($A17316&gt;=Instellingen!$B$6,$A17316&lt;Instellingen!$B$7),1,0)</f>
        <v/>
      </c>
      <c r="E17316" s="15">
        <f>COUNTIF(tData[BezoekStart],"&lt;"&amp;($A17316+1/24))-COUNTIF(tData[BezoekEind],"&lt;="&amp;$A17316)</f>
        <v/>
      </c>
      <c r="F17316" s="15">
        <f>COUNTIF(tData[BezoekLangStart],"&lt;"&amp;($A17316+1/24))-COUNTIF(tData[BezoekLangEind],"&lt;="&amp;$A17316)</f>
        <v/>
      </c>
      <c r="G17316" s="15">
        <f>IF($D17316=1,$B17316*100+$C17316,-1)</f>
        <v/>
      </c>
      <c r="H17316" s="15">
        <f>IF($D17316=1,$B17316,-1)</f>
        <v/>
      </c>
      <c r="I17316" s="15">
        <f>IF($D17316=1,$C17316,-1)</f>
        <v/>
      </c>
    </row>
    <row r="17317">
      <c r="A17317" s="33" t="n">
        <v>46013.41666666666</v>
      </c>
      <c r="B17317" s="15">
        <f>WEEKDAY($A17317,2)</f>
        <v/>
      </c>
      <c r="C17317" s="15">
        <f>HOUR($A17317)</f>
        <v/>
      </c>
      <c r="D17317" s="15">
        <f>IF(AND($A17317&gt;=Instellingen!$B$6,$A17317&lt;Instellingen!$B$7),1,0)</f>
        <v/>
      </c>
      <c r="E17317" s="15">
        <f>COUNTIF(tData[BezoekStart],"&lt;"&amp;($A17317+1/24))-COUNTIF(tData[BezoekEind],"&lt;="&amp;$A17317)</f>
        <v/>
      </c>
      <c r="F17317" s="15">
        <f>COUNTIF(tData[BezoekLangStart],"&lt;"&amp;($A17317+1/24))-COUNTIF(tData[BezoekLangEind],"&lt;="&amp;$A17317)</f>
        <v/>
      </c>
      <c r="G17317" s="15">
        <f>IF($D17317=1,$B17317*100+$C17317,-1)</f>
        <v/>
      </c>
      <c r="H17317" s="15">
        <f>IF($D17317=1,$B17317,-1)</f>
        <v/>
      </c>
      <c r="I17317" s="15">
        <f>IF($D17317=1,$C17317,-1)</f>
        <v/>
      </c>
    </row>
    <row r="17318">
      <c r="A17318" s="33" t="n">
        <v>46013.45833333334</v>
      </c>
      <c r="B17318" s="15">
        <f>WEEKDAY($A17318,2)</f>
        <v/>
      </c>
      <c r="C17318" s="15">
        <f>HOUR($A17318)</f>
        <v/>
      </c>
      <c r="D17318" s="15">
        <f>IF(AND($A17318&gt;=Instellingen!$B$6,$A17318&lt;Instellingen!$B$7),1,0)</f>
        <v/>
      </c>
      <c r="E17318" s="15">
        <f>COUNTIF(tData[BezoekStart],"&lt;"&amp;($A17318+1/24))-COUNTIF(tData[BezoekEind],"&lt;="&amp;$A17318)</f>
        <v/>
      </c>
      <c r="F17318" s="15">
        <f>COUNTIF(tData[BezoekLangStart],"&lt;"&amp;($A17318+1/24))-COUNTIF(tData[BezoekLangEind],"&lt;="&amp;$A17318)</f>
        <v/>
      </c>
      <c r="G17318" s="15">
        <f>IF($D17318=1,$B17318*100+$C17318,-1)</f>
        <v/>
      </c>
      <c r="H17318" s="15">
        <f>IF($D17318=1,$B17318,-1)</f>
        <v/>
      </c>
      <c r="I17318" s="15">
        <f>IF($D17318=1,$C17318,-1)</f>
        <v/>
      </c>
    </row>
    <row r="17319">
      <c r="A17319" s="33" t="n">
        <v>46013.5</v>
      </c>
      <c r="B17319" s="15">
        <f>WEEKDAY($A17319,2)</f>
        <v/>
      </c>
      <c r="C17319" s="15">
        <f>HOUR($A17319)</f>
        <v/>
      </c>
      <c r="D17319" s="15">
        <f>IF(AND($A17319&gt;=Instellingen!$B$6,$A17319&lt;Instellingen!$B$7),1,0)</f>
        <v/>
      </c>
      <c r="E17319" s="15">
        <f>COUNTIF(tData[BezoekStart],"&lt;"&amp;($A17319+1/24))-COUNTIF(tData[BezoekEind],"&lt;="&amp;$A17319)</f>
        <v/>
      </c>
      <c r="F17319" s="15">
        <f>COUNTIF(tData[BezoekLangStart],"&lt;"&amp;($A17319+1/24))-COUNTIF(tData[BezoekLangEind],"&lt;="&amp;$A17319)</f>
        <v/>
      </c>
      <c r="G17319" s="15">
        <f>IF($D17319=1,$B17319*100+$C17319,-1)</f>
        <v/>
      </c>
      <c r="H17319" s="15">
        <f>IF($D17319=1,$B17319,-1)</f>
        <v/>
      </c>
      <c r="I17319" s="15">
        <f>IF($D17319=1,$C17319,-1)</f>
        <v/>
      </c>
    </row>
    <row r="17320">
      <c r="A17320" s="33" t="n">
        <v>46013.54166666666</v>
      </c>
      <c r="B17320" s="15">
        <f>WEEKDAY($A17320,2)</f>
        <v/>
      </c>
      <c r="C17320" s="15">
        <f>HOUR($A17320)</f>
        <v/>
      </c>
      <c r="D17320" s="15">
        <f>IF(AND($A17320&gt;=Instellingen!$B$6,$A17320&lt;Instellingen!$B$7),1,0)</f>
        <v/>
      </c>
      <c r="E17320" s="15">
        <f>COUNTIF(tData[BezoekStart],"&lt;"&amp;($A17320+1/24))-COUNTIF(tData[BezoekEind],"&lt;="&amp;$A17320)</f>
        <v/>
      </c>
      <c r="F17320" s="15">
        <f>COUNTIF(tData[BezoekLangStart],"&lt;"&amp;($A17320+1/24))-COUNTIF(tData[BezoekLangEind],"&lt;="&amp;$A17320)</f>
        <v/>
      </c>
      <c r="G17320" s="15">
        <f>IF($D17320=1,$B17320*100+$C17320,-1)</f>
        <v/>
      </c>
      <c r="H17320" s="15">
        <f>IF($D17320=1,$B17320,-1)</f>
        <v/>
      </c>
      <c r="I17320" s="15">
        <f>IF($D17320=1,$C17320,-1)</f>
        <v/>
      </c>
    </row>
    <row r="17321">
      <c r="A17321" s="33" t="n">
        <v>46013.58333333334</v>
      </c>
      <c r="B17321" s="15">
        <f>WEEKDAY($A17321,2)</f>
        <v/>
      </c>
      <c r="C17321" s="15">
        <f>HOUR($A17321)</f>
        <v/>
      </c>
      <c r="D17321" s="15">
        <f>IF(AND($A17321&gt;=Instellingen!$B$6,$A17321&lt;Instellingen!$B$7),1,0)</f>
        <v/>
      </c>
      <c r="E17321" s="15">
        <f>COUNTIF(tData[BezoekStart],"&lt;"&amp;($A17321+1/24))-COUNTIF(tData[BezoekEind],"&lt;="&amp;$A17321)</f>
        <v/>
      </c>
      <c r="F17321" s="15">
        <f>COUNTIF(tData[BezoekLangStart],"&lt;"&amp;($A17321+1/24))-COUNTIF(tData[BezoekLangEind],"&lt;="&amp;$A17321)</f>
        <v/>
      </c>
      <c r="G17321" s="15">
        <f>IF($D17321=1,$B17321*100+$C17321,-1)</f>
        <v/>
      </c>
      <c r="H17321" s="15">
        <f>IF($D17321=1,$B17321,-1)</f>
        <v/>
      </c>
      <c r="I17321" s="15">
        <f>IF($D17321=1,$C17321,-1)</f>
        <v/>
      </c>
    </row>
    <row r="17322">
      <c r="A17322" s="33" t="n">
        <v>46013.625</v>
      </c>
      <c r="B17322" s="15">
        <f>WEEKDAY($A17322,2)</f>
        <v/>
      </c>
      <c r="C17322" s="15">
        <f>HOUR($A17322)</f>
        <v/>
      </c>
      <c r="D17322" s="15">
        <f>IF(AND($A17322&gt;=Instellingen!$B$6,$A17322&lt;Instellingen!$B$7),1,0)</f>
        <v/>
      </c>
      <c r="E17322" s="15">
        <f>COUNTIF(tData[BezoekStart],"&lt;"&amp;($A17322+1/24))-COUNTIF(tData[BezoekEind],"&lt;="&amp;$A17322)</f>
        <v/>
      </c>
      <c r="F17322" s="15">
        <f>COUNTIF(tData[BezoekLangStart],"&lt;"&amp;($A17322+1/24))-COUNTIF(tData[BezoekLangEind],"&lt;="&amp;$A17322)</f>
        <v/>
      </c>
      <c r="G17322" s="15">
        <f>IF($D17322=1,$B17322*100+$C17322,-1)</f>
        <v/>
      </c>
      <c r="H17322" s="15">
        <f>IF($D17322=1,$B17322,-1)</f>
        <v/>
      </c>
      <c r="I17322" s="15">
        <f>IF($D17322=1,$C17322,-1)</f>
        <v/>
      </c>
    </row>
    <row r="17323">
      <c r="A17323" s="33" t="n">
        <v>46013.66666666666</v>
      </c>
      <c r="B17323" s="15">
        <f>WEEKDAY($A17323,2)</f>
        <v/>
      </c>
      <c r="C17323" s="15">
        <f>HOUR($A17323)</f>
        <v/>
      </c>
      <c r="D17323" s="15">
        <f>IF(AND($A17323&gt;=Instellingen!$B$6,$A17323&lt;Instellingen!$B$7),1,0)</f>
        <v/>
      </c>
      <c r="E17323" s="15">
        <f>COUNTIF(tData[BezoekStart],"&lt;"&amp;($A17323+1/24))-COUNTIF(tData[BezoekEind],"&lt;="&amp;$A17323)</f>
        <v/>
      </c>
      <c r="F17323" s="15">
        <f>COUNTIF(tData[BezoekLangStart],"&lt;"&amp;($A17323+1/24))-COUNTIF(tData[BezoekLangEind],"&lt;="&amp;$A17323)</f>
        <v/>
      </c>
      <c r="G17323" s="15">
        <f>IF($D17323=1,$B17323*100+$C17323,-1)</f>
        <v/>
      </c>
      <c r="H17323" s="15">
        <f>IF($D17323=1,$B17323,-1)</f>
        <v/>
      </c>
      <c r="I17323" s="15">
        <f>IF($D17323=1,$C17323,-1)</f>
        <v/>
      </c>
    </row>
    <row r="17324">
      <c r="A17324" s="33" t="n">
        <v>46013.70833333334</v>
      </c>
      <c r="B17324" s="15">
        <f>WEEKDAY($A17324,2)</f>
        <v/>
      </c>
      <c r="C17324" s="15">
        <f>HOUR($A17324)</f>
        <v/>
      </c>
      <c r="D17324" s="15">
        <f>IF(AND($A17324&gt;=Instellingen!$B$6,$A17324&lt;Instellingen!$B$7),1,0)</f>
        <v/>
      </c>
      <c r="E17324" s="15">
        <f>COUNTIF(tData[BezoekStart],"&lt;"&amp;($A17324+1/24))-COUNTIF(tData[BezoekEind],"&lt;="&amp;$A17324)</f>
        <v/>
      </c>
      <c r="F17324" s="15">
        <f>COUNTIF(tData[BezoekLangStart],"&lt;"&amp;($A17324+1/24))-COUNTIF(tData[BezoekLangEind],"&lt;="&amp;$A17324)</f>
        <v/>
      </c>
      <c r="G17324" s="15">
        <f>IF($D17324=1,$B17324*100+$C17324,-1)</f>
        <v/>
      </c>
      <c r="H17324" s="15">
        <f>IF($D17324=1,$B17324,-1)</f>
        <v/>
      </c>
      <c r="I17324" s="15">
        <f>IF($D17324=1,$C17324,-1)</f>
        <v/>
      </c>
    </row>
    <row r="17325">
      <c r="A17325" s="33" t="n">
        <v>46013.75</v>
      </c>
      <c r="B17325" s="15">
        <f>WEEKDAY($A17325,2)</f>
        <v/>
      </c>
      <c r="C17325" s="15">
        <f>HOUR($A17325)</f>
        <v/>
      </c>
      <c r="D17325" s="15">
        <f>IF(AND($A17325&gt;=Instellingen!$B$6,$A17325&lt;Instellingen!$B$7),1,0)</f>
        <v/>
      </c>
      <c r="E17325" s="15">
        <f>COUNTIF(tData[BezoekStart],"&lt;"&amp;($A17325+1/24))-COUNTIF(tData[BezoekEind],"&lt;="&amp;$A17325)</f>
        <v/>
      </c>
      <c r="F17325" s="15">
        <f>COUNTIF(tData[BezoekLangStart],"&lt;"&amp;($A17325+1/24))-COUNTIF(tData[BezoekLangEind],"&lt;="&amp;$A17325)</f>
        <v/>
      </c>
      <c r="G17325" s="15">
        <f>IF($D17325=1,$B17325*100+$C17325,-1)</f>
        <v/>
      </c>
      <c r="H17325" s="15">
        <f>IF($D17325=1,$B17325,-1)</f>
        <v/>
      </c>
      <c r="I17325" s="15">
        <f>IF($D17325=1,$C17325,-1)</f>
        <v/>
      </c>
    </row>
    <row r="17326">
      <c r="A17326" s="33" t="n">
        <v>46013.79166666666</v>
      </c>
      <c r="B17326" s="15">
        <f>WEEKDAY($A17326,2)</f>
        <v/>
      </c>
      <c r="C17326" s="15">
        <f>HOUR($A17326)</f>
        <v/>
      </c>
      <c r="D17326" s="15">
        <f>IF(AND($A17326&gt;=Instellingen!$B$6,$A17326&lt;Instellingen!$B$7),1,0)</f>
        <v/>
      </c>
      <c r="E17326" s="15">
        <f>COUNTIF(tData[BezoekStart],"&lt;"&amp;($A17326+1/24))-COUNTIF(tData[BezoekEind],"&lt;="&amp;$A17326)</f>
        <v/>
      </c>
      <c r="F17326" s="15">
        <f>COUNTIF(tData[BezoekLangStart],"&lt;"&amp;($A17326+1/24))-COUNTIF(tData[BezoekLangEind],"&lt;="&amp;$A17326)</f>
        <v/>
      </c>
      <c r="G17326" s="15">
        <f>IF($D17326=1,$B17326*100+$C17326,-1)</f>
        <v/>
      </c>
      <c r="H17326" s="15">
        <f>IF($D17326=1,$B17326,-1)</f>
        <v/>
      </c>
      <c r="I17326" s="15">
        <f>IF($D17326=1,$C17326,-1)</f>
        <v/>
      </c>
    </row>
    <row r="17327">
      <c r="A17327" s="33" t="n">
        <v>46013.83333333334</v>
      </c>
      <c r="B17327" s="15">
        <f>WEEKDAY($A17327,2)</f>
        <v/>
      </c>
      <c r="C17327" s="15">
        <f>HOUR($A17327)</f>
        <v/>
      </c>
      <c r="D17327" s="15">
        <f>IF(AND($A17327&gt;=Instellingen!$B$6,$A17327&lt;Instellingen!$B$7),1,0)</f>
        <v/>
      </c>
      <c r="E17327" s="15">
        <f>COUNTIF(tData[BezoekStart],"&lt;"&amp;($A17327+1/24))-COUNTIF(tData[BezoekEind],"&lt;="&amp;$A17327)</f>
        <v/>
      </c>
      <c r="F17327" s="15">
        <f>COUNTIF(tData[BezoekLangStart],"&lt;"&amp;($A17327+1/24))-COUNTIF(tData[BezoekLangEind],"&lt;="&amp;$A17327)</f>
        <v/>
      </c>
      <c r="G17327" s="15">
        <f>IF($D17327=1,$B17327*100+$C17327,-1)</f>
        <v/>
      </c>
      <c r="H17327" s="15">
        <f>IF($D17327=1,$B17327,-1)</f>
        <v/>
      </c>
      <c r="I17327" s="15">
        <f>IF($D17327=1,$C17327,-1)</f>
        <v/>
      </c>
    </row>
    <row r="17328">
      <c r="A17328" s="33" t="n">
        <v>46013.875</v>
      </c>
      <c r="B17328" s="15">
        <f>WEEKDAY($A17328,2)</f>
        <v/>
      </c>
      <c r="C17328" s="15">
        <f>HOUR($A17328)</f>
        <v/>
      </c>
      <c r="D17328" s="15">
        <f>IF(AND($A17328&gt;=Instellingen!$B$6,$A17328&lt;Instellingen!$B$7),1,0)</f>
        <v/>
      </c>
      <c r="E17328" s="15">
        <f>COUNTIF(tData[BezoekStart],"&lt;"&amp;($A17328+1/24))-COUNTIF(tData[BezoekEind],"&lt;="&amp;$A17328)</f>
        <v/>
      </c>
      <c r="F17328" s="15">
        <f>COUNTIF(tData[BezoekLangStart],"&lt;"&amp;($A17328+1/24))-COUNTIF(tData[BezoekLangEind],"&lt;="&amp;$A17328)</f>
        <v/>
      </c>
      <c r="G17328" s="15">
        <f>IF($D17328=1,$B17328*100+$C17328,-1)</f>
        <v/>
      </c>
      <c r="H17328" s="15">
        <f>IF($D17328=1,$B17328,-1)</f>
        <v/>
      </c>
      <c r="I17328" s="15">
        <f>IF($D17328=1,$C17328,-1)</f>
        <v/>
      </c>
    </row>
    <row r="17329">
      <c r="A17329" s="33" t="n">
        <v>46013.91666666666</v>
      </c>
      <c r="B17329" s="15">
        <f>WEEKDAY($A17329,2)</f>
        <v/>
      </c>
      <c r="C17329" s="15">
        <f>HOUR($A17329)</f>
        <v/>
      </c>
      <c r="D17329" s="15">
        <f>IF(AND($A17329&gt;=Instellingen!$B$6,$A17329&lt;Instellingen!$B$7),1,0)</f>
        <v/>
      </c>
      <c r="E17329" s="15">
        <f>COUNTIF(tData[BezoekStart],"&lt;"&amp;($A17329+1/24))-COUNTIF(tData[BezoekEind],"&lt;="&amp;$A17329)</f>
        <v/>
      </c>
      <c r="F17329" s="15">
        <f>COUNTIF(tData[BezoekLangStart],"&lt;"&amp;($A17329+1/24))-COUNTIF(tData[BezoekLangEind],"&lt;="&amp;$A17329)</f>
        <v/>
      </c>
      <c r="G17329" s="15">
        <f>IF($D17329=1,$B17329*100+$C17329,-1)</f>
        <v/>
      </c>
      <c r="H17329" s="15">
        <f>IF($D17329=1,$B17329,-1)</f>
        <v/>
      </c>
      <c r="I17329" s="15">
        <f>IF($D17329=1,$C17329,-1)</f>
        <v/>
      </c>
    </row>
    <row r="17330">
      <c r="A17330" s="33" t="n">
        <v>46013.95833333334</v>
      </c>
      <c r="B17330" s="15">
        <f>WEEKDAY($A17330,2)</f>
        <v/>
      </c>
      <c r="C17330" s="15">
        <f>HOUR($A17330)</f>
        <v/>
      </c>
      <c r="D17330" s="15">
        <f>IF(AND($A17330&gt;=Instellingen!$B$6,$A17330&lt;Instellingen!$B$7),1,0)</f>
        <v/>
      </c>
      <c r="E17330" s="15">
        <f>COUNTIF(tData[BezoekStart],"&lt;"&amp;($A17330+1/24))-COUNTIF(tData[BezoekEind],"&lt;="&amp;$A17330)</f>
        <v/>
      </c>
      <c r="F17330" s="15">
        <f>COUNTIF(tData[BezoekLangStart],"&lt;"&amp;($A17330+1/24))-COUNTIF(tData[BezoekLangEind],"&lt;="&amp;$A17330)</f>
        <v/>
      </c>
      <c r="G17330" s="15">
        <f>IF($D17330=1,$B17330*100+$C17330,-1)</f>
        <v/>
      </c>
      <c r="H17330" s="15">
        <f>IF($D17330=1,$B17330,-1)</f>
        <v/>
      </c>
      <c r="I17330" s="15">
        <f>IF($D17330=1,$C17330,-1)</f>
        <v/>
      </c>
    </row>
    <row r="17331">
      <c r="A17331" s="33" t="n">
        <v>46014</v>
      </c>
      <c r="B17331" s="15">
        <f>WEEKDAY($A17331,2)</f>
        <v/>
      </c>
      <c r="C17331" s="15">
        <f>HOUR($A17331)</f>
        <v/>
      </c>
      <c r="D17331" s="15">
        <f>IF(AND($A17331&gt;=Instellingen!$B$6,$A17331&lt;Instellingen!$B$7),1,0)</f>
        <v/>
      </c>
      <c r="E17331" s="15">
        <f>COUNTIF(tData[BezoekStart],"&lt;"&amp;($A17331+1/24))-COUNTIF(tData[BezoekEind],"&lt;="&amp;$A17331)</f>
        <v/>
      </c>
      <c r="F17331" s="15">
        <f>COUNTIF(tData[BezoekLangStart],"&lt;"&amp;($A17331+1/24))-COUNTIF(tData[BezoekLangEind],"&lt;="&amp;$A17331)</f>
        <v/>
      </c>
      <c r="G17331" s="15">
        <f>IF($D17331=1,$B17331*100+$C17331,-1)</f>
        <v/>
      </c>
      <c r="H17331" s="15">
        <f>IF($D17331=1,$B17331,-1)</f>
        <v/>
      </c>
      <c r="I17331" s="15">
        <f>IF($D17331=1,$C17331,-1)</f>
        <v/>
      </c>
    </row>
    <row r="17332">
      <c r="A17332" s="33" t="n">
        <v>46014.04166666666</v>
      </c>
      <c r="B17332" s="15">
        <f>WEEKDAY($A17332,2)</f>
        <v/>
      </c>
      <c r="C17332" s="15">
        <f>HOUR($A17332)</f>
        <v/>
      </c>
      <c r="D17332" s="15">
        <f>IF(AND($A17332&gt;=Instellingen!$B$6,$A17332&lt;Instellingen!$B$7),1,0)</f>
        <v/>
      </c>
      <c r="E17332" s="15">
        <f>COUNTIF(tData[BezoekStart],"&lt;"&amp;($A17332+1/24))-COUNTIF(tData[BezoekEind],"&lt;="&amp;$A17332)</f>
        <v/>
      </c>
      <c r="F17332" s="15">
        <f>COUNTIF(tData[BezoekLangStart],"&lt;"&amp;($A17332+1/24))-COUNTIF(tData[BezoekLangEind],"&lt;="&amp;$A17332)</f>
        <v/>
      </c>
      <c r="G17332" s="15">
        <f>IF($D17332=1,$B17332*100+$C17332,-1)</f>
        <v/>
      </c>
      <c r="H17332" s="15">
        <f>IF($D17332=1,$B17332,-1)</f>
        <v/>
      </c>
      <c r="I17332" s="15">
        <f>IF($D17332=1,$C17332,-1)</f>
        <v/>
      </c>
    </row>
    <row r="17333">
      <c r="A17333" s="33" t="n">
        <v>46014.08333333334</v>
      </c>
      <c r="B17333" s="15">
        <f>WEEKDAY($A17333,2)</f>
        <v/>
      </c>
      <c r="C17333" s="15">
        <f>HOUR($A17333)</f>
        <v/>
      </c>
      <c r="D17333" s="15">
        <f>IF(AND($A17333&gt;=Instellingen!$B$6,$A17333&lt;Instellingen!$B$7),1,0)</f>
        <v/>
      </c>
      <c r="E17333" s="15">
        <f>COUNTIF(tData[BezoekStart],"&lt;"&amp;($A17333+1/24))-COUNTIF(tData[BezoekEind],"&lt;="&amp;$A17333)</f>
        <v/>
      </c>
      <c r="F17333" s="15">
        <f>COUNTIF(tData[BezoekLangStart],"&lt;"&amp;($A17333+1/24))-COUNTIF(tData[BezoekLangEind],"&lt;="&amp;$A17333)</f>
        <v/>
      </c>
      <c r="G17333" s="15">
        <f>IF($D17333=1,$B17333*100+$C17333,-1)</f>
        <v/>
      </c>
      <c r="H17333" s="15">
        <f>IF($D17333=1,$B17333,-1)</f>
        <v/>
      </c>
      <c r="I17333" s="15">
        <f>IF($D17333=1,$C17333,-1)</f>
        <v/>
      </c>
    </row>
    <row r="17334">
      <c r="A17334" s="33" t="n">
        <v>46014.125</v>
      </c>
      <c r="B17334" s="15">
        <f>WEEKDAY($A17334,2)</f>
        <v/>
      </c>
      <c r="C17334" s="15">
        <f>HOUR($A17334)</f>
        <v/>
      </c>
      <c r="D17334" s="15">
        <f>IF(AND($A17334&gt;=Instellingen!$B$6,$A17334&lt;Instellingen!$B$7),1,0)</f>
        <v/>
      </c>
      <c r="E17334" s="15">
        <f>COUNTIF(tData[BezoekStart],"&lt;"&amp;($A17334+1/24))-COUNTIF(tData[BezoekEind],"&lt;="&amp;$A17334)</f>
        <v/>
      </c>
      <c r="F17334" s="15">
        <f>COUNTIF(tData[BezoekLangStart],"&lt;"&amp;($A17334+1/24))-COUNTIF(tData[BezoekLangEind],"&lt;="&amp;$A17334)</f>
        <v/>
      </c>
      <c r="G17334" s="15">
        <f>IF($D17334=1,$B17334*100+$C17334,-1)</f>
        <v/>
      </c>
      <c r="H17334" s="15">
        <f>IF($D17334=1,$B17334,-1)</f>
        <v/>
      </c>
      <c r="I17334" s="15">
        <f>IF($D17334=1,$C17334,-1)</f>
        <v/>
      </c>
    </row>
    <row r="17335">
      <c r="A17335" s="33" t="n">
        <v>46014.16666666666</v>
      </c>
      <c r="B17335" s="15">
        <f>WEEKDAY($A17335,2)</f>
        <v/>
      </c>
      <c r="C17335" s="15">
        <f>HOUR($A17335)</f>
        <v/>
      </c>
      <c r="D17335" s="15">
        <f>IF(AND($A17335&gt;=Instellingen!$B$6,$A17335&lt;Instellingen!$B$7),1,0)</f>
        <v/>
      </c>
      <c r="E17335" s="15">
        <f>COUNTIF(tData[BezoekStart],"&lt;"&amp;($A17335+1/24))-COUNTIF(tData[BezoekEind],"&lt;="&amp;$A17335)</f>
        <v/>
      </c>
      <c r="F17335" s="15">
        <f>COUNTIF(tData[BezoekLangStart],"&lt;"&amp;($A17335+1/24))-COUNTIF(tData[BezoekLangEind],"&lt;="&amp;$A17335)</f>
        <v/>
      </c>
      <c r="G17335" s="15">
        <f>IF($D17335=1,$B17335*100+$C17335,-1)</f>
        <v/>
      </c>
      <c r="H17335" s="15">
        <f>IF($D17335=1,$B17335,-1)</f>
        <v/>
      </c>
      <c r="I17335" s="15">
        <f>IF($D17335=1,$C17335,-1)</f>
        <v/>
      </c>
    </row>
    <row r="17336">
      <c r="A17336" s="33" t="n">
        <v>46014.20833333334</v>
      </c>
      <c r="B17336" s="15">
        <f>WEEKDAY($A17336,2)</f>
        <v/>
      </c>
      <c r="C17336" s="15">
        <f>HOUR($A17336)</f>
        <v/>
      </c>
      <c r="D17336" s="15">
        <f>IF(AND($A17336&gt;=Instellingen!$B$6,$A17336&lt;Instellingen!$B$7),1,0)</f>
        <v/>
      </c>
      <c r="E17336" s="15">
        <f>COUNTIF(tData[BezoekStart],"&lt;"&amp;($A17336+1/24))-COUNTIF(tData[BezoekEind],"&lt;="&amp;$A17336)</f>
        <v/>
      </c>
      <c r="F17336" s="15">
        <f>COUNTIF(tData[BezoekLangStart],"&lt;"&amp;($A17336+1/24))-COUNTIF(tData[BezoekLangEind],"&lt;="&amp;$A17336)</f>
        <v/>
      </c>
      <c r="G17336" s="15">
        <f>IF($D17336=1,$B17336*100+$C17336,-1)</f>
        <v/>
      </c>
      <c r="H17336" s="15">
        <f>IF($D17336=1,$B17336,-1)</f>
        <v/>
      </c>
      <c r="I17336" s="15">
        <f>IF($D17336=1,$C17336,-1)</f>
        <v/>
      </c>
    </row>
    <row r="17337">
      <c r="A17337" s="33" t="n">
        <v>46014.25</v>
      </c>
      <c r="B17337" s="15">
        <f>WEEKDAY($A17337,2)</f>
        <v/>
      </c>
      <c r="C17337" s="15">
        <f>HOUR($A17337)</f>
        <v/>
      </c>
      <c r="D17337" s="15">
        <f>IF(AND($A17337&gt;=Instellingen!$B$6,$A17337&lt;Instellingen!$B$7),1,0)</f>
        <v/>
      </c>
      <c r="E17337" s="15">
        <f>COUNTIF(tData[BezoekStart],"&lt;"&amp;($A17337+1/24))-COUNTIF(tData[BezoekEind],"&lt;="&amp;$A17337)</f>
        <v/>
      </c>
      <c r="F17337" s="15">
        <f>COUNTIF(tData[BezoekLangStart],"&lt;"&amp;($A17337+1/24))-COUNTIF(tData[BezoekLangEind],"&lt;="&amp;$A17337)</f>
        <v/>
      </c>
      <c r="G17337" s="15">
        <f>IF($D17337=1,$B17337*100+$C17337,-1)</f>
        <v/>
      </c>
      <c r="H17337" s="15">
        <f>IF($D17337=1,$B17337,-1)</f>
        <v/>
      </c>
      <c r="I17337" s="15">
        <f>IF($D17337=1,$C17337,-1)</f>
        <v/>
      </c>
    </row>
    <row r="17338">
      <c r="A17338" s="33" t="n">
        <v>46014.29166666666</v>
      </c>
      <c r="B17338" s="15">
        <f>WEEKDAY($A17338,2)</f>
        <v/>
      </c>
      <c r="C17338" s="15">
        <f>HOUR($A17338)</f>
        <v/>
      </c>
      <c r="D17338" s="15">
        <f>IF(AND($A17338&gt;=Instellingen!$B$6,$A17338&lt;Instellingen!$B$7),1,0)</f>
        <v/>
      </c>
      <c r="E17338" s="15">
        <f>COUNTIF(tData[BezoekStart],"&lt;"&amp;($A17338+1/24))-COUNTIF(tData[BezoekEind],"&lt;="&amp;$A17338)</f>
        <v/>
      </c>
      <c r="F17338" s="15">
        <f>COUNTIF(tData[BezoekLangStart],"&lt;"&amp;($A17338+1/24))-COUNTIF(tData[BezoekLangEind],"&lt;="&amp;$A17338)</f>
        <v/>
      </c>
      <c r="G17338" s="15">
        <f>IF($D17338=1,$B17338*100+$C17338,-1)</f>
        <v/>
      </c>
      <c r="H17338" s="15">
        <f>IF($D17338=1,$B17338,-1)</f>
        <v/>
      </c>
      <c r="I17338" s="15">
        <f>IF($D17338=1,$C17338,-1)</f>
        <v/>
      </c>
    </row>
    <row r="17339">
      <c r="A17339" s="33" t="n">
        <v>46014.33333333334</v>
      </c>
      <c r="B17339" s="15">
        <f>WEEKDAY($A17339,2)</f>
        <v/>
      </c>
      <c r="C17339" s="15">
        <f>HOUR($A17339)</f>
        <v/>
      </c>
      <c r="D17339" s="15">
        <f>IF(AND($A17339&gt;=Instellingen!$B$6,$A17339&lt;Instellingen!$B$7),1,0)</f>
        <v/>
      </c>
      <c r="E17339" s="15">
        <f>COUNTIF(tData[BezoekStart],"&lt;"&amp;($A17339+1/24))-COUNTIF(tData[BezoekEind],"&lt;="&amp;$A17339)</f>
        <v/>
      </c>
      <c r="F17339" s="15">
        <f>COUNTIF(tData[BezoekLangStart],"&lt;"&amp;($A17339+1/24))-COUNTIF(tData[BezoekLangEind],"&lt;="&amp;$A17339)</f>
        <v/>
      </c>
      <c r="G17339" s="15">
        <f>IF($D17339=1,$B17339*100+$C17339,-1)</f>
        <v/>
      </c>
      <c r="H17339" s="15">
        <f>IF($D17339=1,$B17339,-1)</f>
        <v/>
      </c>
      <c r="I17339" s="15">
        <f>IF($D17339=1,$C17339,-1)</f>
        <v/>
      </c>
    </row>
    <row r="17340">
      <c r="A17340" s="33" t="n">
        <v>46014.375</v>
      </c>
      <c r="B17340" s="15">
        <f>WEEKDAY($A17340,2)</f>
        <v/>
      </c>
      <c r="C17340" s="15">
        <f>HOUR($A17340)</f>
        <v/>
      </c>
      <c r="D17340" s="15">
        <f>IF(AND($A17340&gt;=Instellingen!$B$6,$A17340&lt;Instellingen!$B$7),1,0)</f>
        <v/>
      </c>
      <c r="E17340" s="15">
        <f>COUNTIF(tData[BezoekStart],"&lt;"&amp;($A17340+1/24))-COUNTIF(tData[BezoekEind],"&lt;="&amp;$A17340)</f>
        <v/>
      </c>
      <c r="F17340" s="15">
        <f>COUNTIF(tData[BezoekLangStart],"&lt;"&amp;($A17340+1/24))-COUNTIF(tData[BezoekLangEind],"&lt;="&amp;$A17340)</f>
        <v/>
      </c>
      <c r="G17340" s="15">
        <f>IF($D17340=1,$B17340*100+$C17340,-1)</f>
        <v/>
      </c>
      <c r="H17340" s="15">
        <f>IF($D17340=1,$B17340,-1)</f>
        <v/>
      </c>
      <c r="I17340" s="15">
        <f>IF($D17340=1,$C17340,-1)</f>
        <v/>
      </c>
    </row>
    <row r="17341">
      <c r="A17341" s="33" t="n">
        <v>46014.41666666666</v>
      </c>
      <c r="B17341" s="15">
        <f>WEEKDAY($A17341,2)</f>
        <v/>
      </c>
      <c r="C17341" s="15">
        <f>HOUR($A17341)</f>
        <v/>
      </c>
      <c r="D17341" s="15">
        <f>IF(AND($A17341&gt;=Instellingen!$B$6,$A17341&lt;Instellingen!$B$7),1,0)</f>
        <v/>
      </c>
      <c r="E17341" s="15">
        <f>COUNTIF(tData[BezoekStart],"&lt;"&amp;($A17341+1/24))-COUNTIF(tData[BezoekEind],"&lt;="&amp;$A17341)</f>
        <v/>
      </c>
      <c r="F17341" s="15">
        <f>COUNTIF(tData[BezoekLangStart],"&lt;"&amp;($A17341+1/24))-COUNTIF(tData[BezoekLangEind],"&lt;="&amp;$A17341)</f>
        <v/>
      </c>
      <c r="G17341" s="15">
        <f>IF($D17341=1,$B17341*100+$C17341,-1)</f>
        <v/>
      </c>
      <c r="H17341" s="15">
        <f>IF($D17341=1,$B17341,-1)</f>
        <v/>
      </c>
      <c r="I17341" s="15">
        <f>IF($D17341=1,$C17341,-1)</f>
        <v/>
      </c>
    </row>
    <row r="17342">
      <c r="A17342" s="33" t="n">
        <v>46014.45833333334</v>
      </c>
      <c r="B17342" s="15">
        <f>WEEKDAY($A17342,2)</f>
        <v/>
      </c>
      <c r="C17342" s="15">
        <f>HOUR($A17342)</f>
        <v/>
      </c>
      <c r="D17342" s="15">
        <f>IF(AND($A17342&gt;=Instellingen!$B$6,$A17342&lt;Instellingen!$B$7),1,0)</f>
        <v/>
      </c>
      <c r="E17342" s="15">
        <f>COUNTIF(tData[BezoekStart],"&lt;"&amp;($A17342+1/24))-COUNTIF(tData[BezoekEind],"&lt;="&amp;$A17342)</f>
        <v/>
      </c>
      <c r="F17342" s="15">
        <f>COUNTIF(tData[BezoekLangStart],"&lt;"&amp;($A17342+1/24))-COUNTIF(tData[BezoekLangEind],"&lt;="&amp;$A17342)</f>
        <v/>
      </c>
      <c r="G17342" s="15">
        <f>IF($D17342=1,$B17342*100+$C17342,-1)</f>
        <v/>
      </c>
      <c r="H17342" s="15">
        <f>IF($D17342=1,$B17342,-1)</f>
        <v/>
      </c>
      <c r="I17342" s="15">
        <f>IF($D17342=1,$C17342,-1)</f>
        <v/>
      </c>
    </row>
    <row r="17343">
      <c r="A17343" s="33" t="n">
        <v>46014.5</v>
      </c>
      <c r="B17343" s="15">
        <f>WEEKDAY($A17343,2)</f>
        <v/>
      </c>
      <c r="C17343" s="15">
        <f>HOUR($A17343)</f>
        <v/>
      </c>
      <c r="D17343" s="15">
        <f>IF(AND($A17343&gt;=Instellingen!$B$6,$A17343&lt;Instellingen!$B$7),1,0)</f>
        <v/>
      </c>
      <c r="E17343" s="15">
        <f>COUNTIF(tData[BezoekStart],"&lt;"&amp;($A17343+1/24))-COUNTIF(tData[BezoekEind],"&lt;="&amp;$A17343)</f>
        <v/>
      </c>
      <c r="F17343" s="15">
        <f>COUNTIF(tData[BezoekLangStart],"&lt;"&amp;($A17343+1/24))-COUNTIF(tData[BezoekLangEind],"&lt;="&amp;$A17343)</f>
        <v/>
      </c>
      <c r="G17343" s="15">
        <f>IF($D17343=1,$B17343*100+$C17343,-1)</f>
        <v/>
      </c>
      <c r="H17343" s="15">
        <f>IF($D17343=1,$B17343,-1)</f>
        <v/>
      </c>
      <c r="I17343" s="15">
        <f>IF($D17343=1,$C17343,-1)</f>
        <v/>
      </c>
    </row>
    <row r="17344">
      <c r="A17344" s="33" t="n">
        <v>46014.54166666666</v>
      </c>
      <c r="B17344" s="15">
        <f>WEEKDAY($A17344,2)</f>
        <v/>
      </c>
      <c r="C17344" s="15">
        <f>HOUR($A17344)</f>
        <v/>
      </c>
      <c r="D17344" s="15">
        <f>IF(AND($A17344&gt;=Instellingen!$B$6,$A17344&lt;Instellingen!$B$7),1,0)</f>
        <v/>
      </c>
      <c r="E17344" s="15">
        <f>COUNTIF(tData[BezoekStart],"&lt;"&amp;($A17344+1/24))-COUNTIF(tData[BezoekEind],"&lt;="&amp;$A17344)</f>
        <v/>
      </c>
      <c r="F17344" s="15">
        <f>COUNTIF(tData[BezoekLangStart],"&lt;"&amp;($A17344+1/24))-COUNTIF(tData[BezoekLangEind],"&lt;="&amp;$A17344)</f>
        <v/>
      </c>
      <c r="G17344" s="15">
        <f>IF($D17344=1,$B17344*100+$C17344,-1)</f>
        <v/>
      </c>
      <c r="H17344" s="15">
        <f>IF($D17344=1,$B17344,-1)</f>
        <v/>
      </c>
      <c r="I17344" s="15">
        <f>IF($D17344=1,$C17344,-1)</f>
        <v/>
      </c>
    </row>
    <row r="17345">
      <c r="A17345" s="33" t="n">
        <v>46014.58333333334</v>
      </c>
      <c r="B17345" s="15">
        <f>WEEKDAY($A17345,2)</f>
        <v/>
      </c>
      <c r="C17345" s="15">
        <f>HOUR($A17345)</f>
        <v/>
      </c>
      <c r="D17345" s="15">
        <f>IF(AND($A17345&gt;=Instellingen!$B$6,$A17345&lt;Instellingen!$B$7),1,0)</f>
        <v/>
      </c>
      <c r="E17345" s="15">
        <f>COUNTIF(tData[BezoekStart],"&lt;"&amp;($A17345+1/24))-COUNTIF(tData[BezoekEind],"&lt;="&amp;$A17345)</f>
        <v/>
      </c>
      <c r="F17345" s="15">
        <f>COUNTIF(tData[BezoekLangStart],"&lt;"&amp;($A17345+1/24))-COUNTIF(tData[BezoekLangEind],"&lt;="&amp;$A17345)</f>
        <v/>
      </c>
      <c r="G17345" s="15">
        <f>IF($D17345=1,$B17345*100+$C17345,-1)</f>
        <v/>
      </c>
      <c r="H17345" s="15">
        <f>IF($D17345=1,$B17345,-1)</f>
        <v/>
      </c>
      <c r="I17345" s="15">
        <f>IF($D17345=1,$C17345,-1)</f>
        <v/>
      </c>
    </row>
    <row r="17346">
      <c r="A17346" s="33" t="n">
        <v>46014.625</v>
      </c>
      <c r="B17346" s="15">
        <f>WEEKDAY($A17346,2)</f>
        <v/>
      </c>
      <c r="C17346" s="15">
        <f>HOUR($A17346)</f>
        <v/>
      </c>
      <c r="D17346" s="15">
        <f>IF(AND($A17346&gt;=Instellingen!$B$6,$A17346&lt;Instellingen!$B$7),1,0)</f>
        <v/>
      </c>
      <c r="E17346" s="15">
        <f>COUNTIF(tData[BezoekStart],"&lt;"&amp;($A17346+1/24))-COUNTIF(tData[BezoekEind],"&lt;="&amp;$A17346)</f>
        <v/>
      </c>
      <c r="F17346" s="15">
        <f>COUNTIF(tData[BezoekLangStart],"&lt;"&amp;($A17346+1/24))-COUNTIF(tData[BezoekLangEind],"&lt;="&amp;$A17346)</f>
        <v/>
      </c>
      <c r="G17346" s="15">
        <f>IF($D17346=1,$B17346*100+$C17346,-1)</f>
        <v/>
      </c>
      <c r="H17346" s="15">
        <f>IF($D17346=1,$B17346,-1)</f>
        <v/>
      </c>
      <c r="I17346" s="15">
        <f>IF($D17346=1,$C17346,-1)</f>
        <v/>
      </c>
    </row>
    <row r="17347">
      <c r="A17347" s="33" t="n">
        <v>46014.66666666666</v>
      </c>
      <c r="B17347" s="15">
        <f>WEEKDAY($A17347,2)</f>
        <v/>
      </c>
      <c r="C17347" s="15">
        <f>HOUR($A17347)</f>
        <v/>
      </c>
      <c r="D17347" s="15">
        <f>IF(AND($A17347&gt;=Instellingen!$B$6,$A17347&lt;Instellingen!$B$7),1,0)</f>
        <v/>
      </c>
      <c r="E17347" s="15">
        <f>COUNTIF(tData[BezoekStart],"&lt;"&amp;($A17347+1/24))-COUNTIF(tData[BezoekEind],"&lt;="&amp;$A17347)</f>
        <v/>
      </c>
      <c r="F17347" s="15">
        <f>COUNTIF(tData[BezoekLangStart],"&lt;"&amp;($A17347+1/24))-COUNTIF(tData[BezoekLangEind],"&lt;="&amp;$A17347)</f>
        <v/>
      </c>
      <c r="G17347" s="15">
        <f>IF($D17347=1,$B17347*100+$C17347,-1)</f>
        <v/>
      </c>
      <c r="H17347" s="15">
        <f>IF($D17347=1,$B17347,-1)</f>
        <v/>
      </c>
      <c r="I17347" s="15">
        <f>IF($D17347=1,$C17347,-1)</f>
        <v/>
      </c>
    </row>
    <row r="17348">
      <c r="A17348" s="33" t="n">
        <v>46014.70833333334</v>
      </c>
      <c r="B17348" s="15">
        <f>WEEKDAY($A17348,2)</f>
        <v/>
      </c>
      <c r="C17348" s="15">
        <f>HOUR($A17348)</f>
        <v/>
      </c>
      <c r="D17348" s="15">
        <f>IF(AND($A17348&gt;=Instellingen!$B$6,$A17348&lt;Instellingen!$B$7),1,0)</f>
        <v/>
      </c>
      <c r="E17348" s="15">
        <f>COUNTIF(tData[BezoekStart],"&lt;"&amp;($A17348+1/24))-COUNTIF(tData[BezoekEind],"&lt;="&amp;$A17348)</f>
        <v/>
      </c>
      <c r="F17348" s="15">
        <f>COUNTIF(tData[BezoekLangStart],"&lt;"&amp;($A17348+1/24))-COUNTIF(tData[BezoekLangEind],"&lt;="&amp;$A17348)</f>
        <v/>
      </c>
      <c r="G17348" s="15">
        <f>IF($D17348=1,$B17348*100+$C17348,-1)</f>
        <v/>
      </c>
      <c r="H17348" s="15">
        <f>IF($D17348=1,$B17348,-1)</f>
        <v/>
      </c>
      <c r="I17348" s="15">
        <f>IF($D17348=1,$C17348,-1)</f>
        <v/>
      </c>
    </row>
    <row r="17349">
      <c r="A17349" s="33" t="n">
        <v>46014.75</v>
      </c>
      <c r="B17349" s="15">
        <f>WEEKDAY($A17349,2)</f>
        <v/>
      </c>
      <c r="C17349" s="15">
        <f>HOUR($A17349)</f>
        <v/>
      </c>
      <c r="D17349" s="15">
        <f>IF(AND($A17349&gt;=Instellingen!$B$6,$A17349&lt;Instellingen!$B$7),1,0)</f>
        <v/>
      </c>
      <c r="E17349" s="15">
        <f>COUNTIF(tData[BezoekStart],"&lt;"&amp;($A17349+1/24))-COUNTIF(tData[BezoekEind],"&lt;="&amp;$A17349)</f>
        <v/>
      </c>
      <c r="F17349" s="15">
        <f>COUNTIF(tData[BezoekLangStart],"&lt;"&amp;($A17349+1/24))-COUNTIF(tData[BezoekLangEind],"&lt;="&amp;$A17349)</f>
        <v/>
      </c>
      <c r="G17349" s="15">
        <f>IF($D17349=1,$B17349*100+$C17349,-1)</f>
        <v/>
      </c>
      <c r="H17349" s="15">
        <f>IF($D17349=1,$B17349,-1)</f>
        <v/>
      </c>
      <c r="I17349" s="15">
        <f>IF($D17349=1,$C17349,-1)</f>
        <v/>
      </c>
    </row>
    <row r="17350">
      <c r="A17350" s="33" t="n">
        <v>46014.79166666666</v>
      </c>
      <c r="B17350" s="15">
        <f>WEEKDAY($A17350,2)</f>
        <v/>
      </c>
      <c r="C17350" s="15">
        <f>HOUR($A17350)</f>
        <v/>
      </c>
      <c r="D17350" s="15">
        <f>IF(AND($A17350&gt;=Instellingen!$B$6,$A17350&lt;Instellingen!$B$7),1,0)</f>
        <v/>
      </c>
      <c r="E17350" s="15">
        <f>COUNTIF(tData[BezoekStart],"&lt;"&amp;($A17350+1/24))-COUNTIF(tData[BezoekEind],"&lt;="&amp;$A17350)</f>
        <v/>
      </c>
      <c r="F17350" s="15">
        <f>COUNTIF(tData[BezoekLangStart],"&lt;"&amp;($A17350+1/24))-COUNTIF(tData[BezoekLangEind],"&lt;="&amp;$A17350)</f>
        <v/>
      </c>
      <c r="G17350" s="15">
        <f>IF($D17350=1,$B17350*100+$C17350,-1)</f>
        <v/>
      </c>
      <c r="H17350" s="15">
        <f>IF($D17350=1,$B17350,-1)</f>
        <v/>
      </c>
      <c r="I17350" s="15">
        <f>IF($D17350=1,$C17350,-1)</f>
        <v/>
      </c>
    </row>
    <row r="17351">
      <c r="A17351" s="33" t="n">
        <v>46014.83333333334</v>
      </c>
      <c r="B17351" s="15">
        <f>WEEKDAY($A17351,2)</f>
        <v/>
      </c>
      <c r="C17351" s="15">
        <f>HOUR($A17351)</f>
        <v/>
      </c>
      <c r="D17351" s="15">
        <f>IF(AND($A17351&gt;=Instellingen!$B$6,$A17351&lt;Instellingen!$B$7),1,0)</f>
        <v/>
      </c>
      <c r="E17351" s="15">
        <f>COUNTIF(tData[BezoekStart],"&lt;"&amp;($A17351+1/24))-COUNTIF(tData[BezoekEind],"&lt;="&amp;$A17351)</f>
        <v/>
      </c>
      <c r="F17351" s="15">
        <f>COUNTIF(tData[BezoekLangStart],"&lt;"&amp;($A17351+1/24))-COUNTIF(tData[BezoekLangEind],"&lt;="&amp;$A17351)</f>
        <v/>
      </c>
      <c r="G17351" s="15">
        <f>IF($D17351=1,$B17351*100+$C17351,-1)</f>
        <v/>
      </c>
      <c r="H17351" s="15">
        <f>IF($D17351=1,$B17351,-1)</f>
        <v/>
      </c>
      <c r="I17351" s="15">
        <f>IF($D17351=1,$C17351,-1)</f>
        <v/>
      </c>
    </row>
    <row r="17352">
      <c r="A17352" s="33" t="n">
        <v>46014.875</v>
      </c>
      <c r="B17352" s="15">
        <f>WEEKDAY($A17352,2)</f>
        <v/>
      </c>
      <c r="C17352" s="15">
        <f>HOUR($A17352)</f>
        <v/>
      </c>
      <c r="D17352" s="15">
        <f>IF(AND($A17352&gt;=Instellingen!$B$6,$A17352&lt;Instellingen!$B$7),1,0)</f>
        <v/>
      </c>
      <c r="E17352" s="15">
        <f>COUNTIF(tData[BezoekStart],"&lt;"&amp;($A17352+1/24))-COUNTIF(tData[BezoekEind],"&lt;="&amp;$A17352)</f>
        <v/>
      </c>
      <c r="F17352" s="15">
        <f>COUNTIF(tData[BezoekLangStart],"&lt;"&amp;($A17352+1/24))-COUNTIF(tData[BezoekLangEind],"&lt;="&amp;$A17352)</f>
        <v/>
      </c>
      <c r="G17352" s="15">
        <f>IF($D17352=1,$B17352*100+$C17352,-1)</f>
        <v/>
      </c>
      <c r="H17352" s="15">
        <f>IF($D17352=1,$B17352,-1)</f>
        <v/>
      </c>
      <c r="I17352" s="15">
        <f>IF($D17352=1,$C17352,-1)</f>
        <v/>
      </c>
    </row>
    <row r="17353">
      <c r="A17353" s="33" t="n">
        <v>46014.91666666666</v>
      </c>
      <c r="B17353" s="15">
        <f>WEEKDAY($A17353,2)</f>
        <v/>
      </c>
      <c r="C17353" s="15">
        <f>HOUR($A17353)</f>
        <v/>
      </c>
      <c r="D17353" s="15">
        <f>IF(AND($A17353&gt;=Instellingen!$B$6,$A17353&lt;Instellingen!$B$7),1,0)</f>
        <v/>
      </c>
      <c r="E17353" s="15">
        <f>COUNTIF(tData[BezoekStart],"&lt;"&amp;($A17353+1/24))-COUNTIF(tData[BezoekEind],"&lt;="&amp;$A17353)</f>
        <v/>
      </c>
      <c r="F17353" s="15">
        <f>COUNTIF(tData[BezoekLangStart],"&lt;"&amp;($A17353+1/24))-COUNTIF(tData[BezoekLangEind],"&lt;="&amp;$A17353)</f>
        <v/>
      </c>
      <c r="G17353" s="15">
        <f>IF($D17353=1,$B17353*100+$C17353,-1)</f>
        <v/>
      </c>
      <c r="H17353" s="15">
        <f>IF($D17353=1,$B17353,-1)</f>
        <v/>
      </c>
      <c r="I17353" s="15">
        <f>IF($D17353=1,$C17353,-1)</f>
        <v/>
      </c>
    </row>
    <row r="17354">
      <c r="A17354" s="33" t="n">
        <v>46014.95833333334</v>
      </c>
      <c r="B17354" s="15">
        <f>WEEKDAY($A17354,2)</f>
        <v/>
      </c>
      <c r="C17354" s="15">
        <f>HOUR($A17354)</f>
        <v/>
      </c>
      <c r="D17354" s="15">
        <f>IF(AND($A17354&gt;=Instellingen!$B$6,$A17354&lt;Instellingen!$B$7),1,0)</f>
        <v/>
      </c>
      <c r="E17354" s="15">
        <f>COUNTIF(tData[BezoekStart],"&lt;"&amp;($A17354+1/24))-COUNTIF(tData[BezoekEind],"&lt;="&amp;$A17354)</f>
        <v/>
      </c>
      <c r="F17354" s="15">
        <f>COUNTIF(tData[BezoekLangStart],"&lt;"&amp;($A17354+1/24))-COUNTIF(tData[BezoekLangEind],"&lt;="&amp;$A17354)</f>
        <v/>
      </c>
      <c r="G17354" s="15">
        <f>IF($D17354=1,$B17354*100+$C17354,-1)</f>
        <v/>
      </c>
      <c r="H17354" s="15">
        <f>IF($D17354=1,$B17354,-1)</f>
        <v/>
      </c>
      <c r="I17354" s="15">
        <f>IF($D17354=1,$C17354,-1)</f>
        <v/>
      </c>
    </row>
    <row r="17355">
      <c r="A17355" s="33" t="n">
        <v>46015</v>
      </c>
      <c r="B17355" s="15">
        <f>WEEKDAY($A17355,2)</f>
        <v/>
      </c>
      <c r="C17355" s="15">
        <f>HOUR($A17355)</f>
        <v/>
      </c>
      <c r="D17355" s="15">
        <f>IF(AND($A17355&gt;=Instellingen!$B$6,$A17355&lt;Instellingen!$B$7),1,0)</f>
        <v/>
      </c>
      <c r="E17355" s="15">
        <f>COUNTIF(tData[BezoekStart],"&lt;"&amp;($A17355+1/24))-COUNTIF(tData[BezoekEind],"&lt;="&amp;$A17355)</f>
        <v/>
      </c>
      <c r="F17355" s="15">
        <f>COUNTIF(tData[BezoekLangStart],"&lt;"&amp;($A17355+1/24))-COUNTIF(tData[BezoekLangEind],"&lt;="&amp;$A17355)</f>
        <v/>
      </c>
      <c r="G17355" s="15">
        <f>IF($D17355=1,$B17355*100+$C17355,-1)</f>
        <v/>
      </c>
      <c r="H17355" s="15">
        <f>IF($D17355=1,$B17355,-1)</f>
        <v/>
      </c>
      <c r="I17355" s="15">
        <f>IF($D17355=1,$C17355,-1)</f>
        <v/>
      </c>
    </row>
    <row r="17356">
      <c r="A17356" s="33" t="n">
        <v>46015.04166666666</v>
      </c>
      <c r="B17356" s="15">
        <f>WEEKDAY($A17356,2)</f>
        <v/>
      </c>
      <c r="C17356" s="15">
        <f>HOUR($A17356)</f>
        <v/>
      </c>
      <c r="D17356" s="15">
        <f>IF(AND($A17356&gt;=Instellingen!$B$6,$A17356&lt;Instellingen!$B$7),1,0)</f>
        <v/>
      </c>
      <c r="E17356" s="15">
        <f>COUNTIF(tData[BezoekStart],"&lt;"&amp;($A17356+1/24))-COUNTIF(tData[BezoekEind],"&lt;="&amp;$A17356)</f>
        <v/>
      </c>
      <c r="F17356" s="15">
        <f>COUNTIF(tData[BezoekLangStart],"&lt;"&amp;($A17356+1/24))-COUNTIF(tData[BezoekLangEind],"&lt;="&amp;$A17356)</f>
        <v/>
      </c>
      <c r="G17356" s="15">
        <f>IF($D17356=1,$B17356*100+$C17356,-1)</f>
        <v/>
      </c>
      <c r="H17356" s="15">
        <f>IF($D17356=1,$B17356,-1)</f>
        <v/>
      </c>
      <c r="I17356" s="15">
        <f>IF($D17356=1,$C17356,-1)</f>
        <v/>
      </c>
    </row>
    <row r="17357">
      <c r="A17357" s="33" t="n">
        <v>46015.08333333334</v>
      </c>
      <c r="B17357" s="15">
        <f>WEEKDAY($A17357,2)</f>
        <v/>
      </c>
      <c r="C17357" s="15">
        <f>HOUR($A17357)</f>
        <v/>
      </c>
      <c r="D17357" s="15">
        <f>IF(AND($A17357&gt;=Instellingen!$B$6,$A17357&lt;Instellingen!$B$7),1,0)</f>
        <v/>
      </c>
      <c r="E17357" s="15">
        <f>COUNTIF(tData[BezoekStart],"&lt;"&amp;($A17357+1/24))-COUNTIF(tData[BezoekEind],"&lt;="&amp;$A17357)</f>
        <v/>
      </c>
      <c r="F17357" s="15">
        <f>COUNTIF(tData[BezoekLangStart],"&lt;"&amp;($A17357+1/24))-COUNTIF(tData[BezoekLangEind],"&lt;="&amp;$A17357)</f>
        <v/>
      </c>
      <c r="G17357" s="15">
        <f>IF($D17357=1,$B17357*100+$C17357,-1)</f>
        <v/>
      </c>
      <c r="H17357" s="15">
        <f>IF($D17357=1,$B17357,-1)</f>
        <v/>
      </c>
      <c r="I17357" s="15">
        <f>IF($D17357=1,$C17357,-1)</f>
        <v/>
      </c>
    </row>
    <row r="17358">
      <c r="A17358" s="33" t="n">
        <v>46015.125</v>
      </c>
      <c r="B17358" s="15">
        <f>WEEKDAY($A17358,2)</f>
        <v/>
      </c>
      <c r="C17358" s="15">
        <f>HOUR($A17358)</f>
        <v/>
      </c>
      <c r="D17358" s="15">
        <f>IF(AND($A17358&gt;=Instellingen!$B$6,$A17358&lt;Instellingen!$B$7),1,0)</f>
        <v/>
      </c>
      <c r="E17358" s="15">
        <f>COUNTIF(tData[BezoekStart],"&lt;"&amp;($A17358+1/24))-COUNTIF(tData[BezoekEind],"&lt;="&amp;$A17358)</f>
        <v/>
      </c>
      <c r="F17358" s="15">
        <f>COUNTIF(tData[BezoekLangStart],"&lt;"&amp;($A17358+1/24))-COUNTIF(tData[BezoekLangEind],"&lt;="&amp;$A17358)</f>
        <v/>
      </c>
      <c r="G17358" s="15">
        <f>IF($D17358=1,$B17358*100+$C17358,-1)</f>
        <v/>
      </c>
      <c r="H17358" s="15">
        <f>IF($D17358=1,$B17358,-1)</f>
        <v/>
      </c>
      <c r="I17358" s="15">
        <f>IF($D17358=1,$C17358,-1)</f>
        <v/>
      </c>
    </row>
    <row r="17359">
      <c r="A17359" s="33" t="n">
        <v>46015.16666666666</v>
      </c>
      <c r="B17359" s="15">
        <f>WEEKDAY($A17359,2)</f>
        <v/>
      </c>
      <c r="C17359" s="15">
        <f>HOUR($A17359)</f>
        <v/>
      </c>
      <c r="D17359" s="15">
        <f>IF(AND($A17359&gt;=Instellingen!$B$6,$A17359&lt;Instellingen!$B$7),1,0)</f>
        <v/>
      </c>
      <c r="E17359" s="15">
        <f>COUNTIF(tData[BezoekStart],"&lt;"&amp;($A17359+1/24))-COUNTIF(tData[BezoekEind],"&lt;="&amp;$A17359)</f>
        <v/>
      </c>
      <c r="F17359" s="15">
        <f>COUNTIF(tData[BezoekLangStart],"&lt;"&amp;($A17359+1/24))-COUNTIF(tData[BezoekLangEind],"&lt;="&amp;$A17359)</f>
        <v/>
      </c>
      <c r="G17359" s="15">
        <f>IF($D17359=1,$B17359*100+$C17359,-1)</f>
        <v/>
      </c>
      <c r="H17359" s="15">
        <f>IF($D17359=1,$B17359,-1)</f>
        <v/>
      </c>
      <c r="I17359" s="15">
        <f>IF($D17359=1,$C17359,-1)</f>
        <v/>
      </c>
    </row>
    <row r="17360">
      <c r="A17360" s="33" t="n">
        <v>46015.20833333334</v>
      </c>
      <c r="B17360" s="15">
        <f>WEEKDAY($A17360,2)</f>
        <v/>
      </c>
      <c r="C17360" s="15">
        <f>HOUR($A17360)</f>
        <v/>
      </c>
      <c r="D17360" s="15">
        <f>IF(AND($A17360&gt;=Instellingen!$B$6,$A17360&lt;Instellingen!$B$7),1,0)</f>
        <v/>
      </c>
      <c r="E17360" s="15">
        <f>COUNTIF(tData[BezoekStart],"&lt;"&amp;($A17360+1/24))-COUNTIF(tData[BezoekEind],"&lt;="&amp;$A17360)</f>
        <v/>
      </c>
      <c r="F17360" s="15">
        <f>COUNTIF(tData[BezoekLangStart],"&lt;"&amp;($A17360+1/24))-COUNTIF(tData[BezoekLangEind],"&lt;="&amp;$A17360)</f>
        <v/>
      </c>
      <c r="G17360" s="15">
        <f>IF($D17360=1,$B17360*100+$C17360,-1)</f>
        <v/>
      </c>
      <c r="H17360" s="15">
        <f>IF($D17360=1,$B17360,-1)</f>
        <v/>
      </c>
      <c r="I17360" s="15">
        <f>IF($D17360=1,$C17360,-1)</f>
        <v/>
      </c>
    </row>
    <row r="17361">
      <c r="A17361" s="33" t="n">
        <v>46015.25</v>
      </c>
      <c r="B17361" s="15">
        <f>WEEKDAY($A17361,2)</f>
        <v/>
      </c>
      <c r="C17361" s="15">
        <f>HOUR($A17361)</f>
        <v/>
      </c>
      <c r="D17361" s="15">
        <f>IF(AND($A17361&gt;=Instellingen!$B$6,$A17361&lt;Instellingen!$B$7),1,0)</f>
        <v/>
      </c>
      <c r="E17361" s="15">
        <f>COUNTIF(tData[BezoekStart],"&lt;"&amp;($A17361+1/24))-COUNTIF(tData[BezoekEind],"&lt;="&amp;$A17361)</f>
        <v/>
      </c>
      <c r="F17361" s="15">
        <f>COUNTIF(tData[BezoekLangStart],"&lt;"&amp;($A17361+1/24))-COUNTIF(tData[BezoekLangEind],"&lt;="&amp;$A17361)</f>
        <v/>
      </c>
      <c r="G17361" s="15">
        <f>IF($D17361=1,$B17361*100+$C17361,-1)</f>
        <v/>
      </c>
      <c r="H17361" s="15">
        <f>IF($D17361=1,$B17361,-1)</f>
        <v/>
      </c>
      <c r="I17361" s="15">
        <f>IF($D17361=1,$C17361,-1)</f>
        <v/>
      </c>
    </row>
    <row r="17362">
      <c r="A17362" s="33" t="n">
        <v>46015.29166666666</v>
      </c>
      <c r="B17362" s="15">
        <f>WEEKDAY($A17362,2)</f>
        <v/>
      </c>
      <c r="C17362" s="15">
        <f>HOUR($A17362)</f>
        <v/>
      </c>
      <c r="D17362" s="15">
        <f>IF(AND($A17362&gt;=Instellingen!$B$6,$A17362&lt;Instellingen!$B$7),1,0)</f>
        <v/>
      </c>
      <c r="E17362" s="15">
        <f>COUNTIF(tData[BezoekStart],"&lt;"&amp;($A17362+1/24))-COUNTIF(tData[BezoekEind],"&lt;="&amp;$A17362)</f>
        <v/>
      </c>
      <c r="F17362" s="15">
        <f>COUNTIF(tData[BezoekLangStart],"&lt;"&amp;($A17362+1/24))-COUNTIF(tData[BezoekLangEind],"&lt;="&amp;$A17362)</f>
        <v/>
      </c>
      <c r="G17362" s="15">
        <f>IF($D17362=1,$B17362*100+$C17362,-1)</f>
        <v/>
      </c>
      <c r="H17362" s="15">
        <f>IF($D17362=1,$B17362,-1)</f>
        <v/>
      </c>
      <c r="I17362" s="15">
        <f>IF($D17362=1,$C17362,-1)</f>
        <v/>
      </c>
    </row>
    <row r="17363">
      <c r="A17363" s="33" t="n">
        <v>46015.33333333334</v>
      </c>
      <c r="B17363" s="15">
        <f>WEEKDAY($A17363,2)</f>
        <v/>
      </c>
      <c r="C17363" s="15">
        <f>HOUR($A17363)</f>
        <v/>
      </c>
      <c r="D17363" s="15">
        <f>IF(AND($A17363&gt;=Instellingen!$B$6,$A17363&lt;Instellingen!$B$7),1,0)</f>
        <v/>
      </c>
      <c r="E17363" s="15">
        <f>COUNTIF(tData[BezoekStart],"&lt;"&amp;($A17363+1/24))-COUNTIF(tData[BezoekEind],"&lt;="&amp;$A17363)</f>
        <v/>
      </c>
      <c r="F17363" s="15">
        <f>COUNTIF(tData[BezoekLangStart],"&lt;"&amp;($A17363+1/24))-COUNTIF(tData[BezoekLangEind],"&lt;="&amp;$A17363)</f>
        <v/>
      </c>
      <c r="G17363" s="15">
        <f>IF($D17363=1,$B17363*100+$C17363,-1)</f>
        <v/>
      </c>
      <c r="H17363" s="15">
        <f>IF($D17363=1,$B17363,-1)</f>
        <v/>
      </c>
      <c r="I17363" s="15">
        <f>IF($D17363=1,$C17363,-1)</f>
        <v/>
      </c>
    </row>
    <row r="17364">
      <c r="A17364" s="33" t="n">
        <v>46015.375</v>
      </c>
      <c r="B17364" s="15">
        <f>WEEKDAY($A17364,2)</f>
        <v/>
      </c>
      <c r="C17364" s="15">
        <f>HOUR($A17364)</f>
        <v/>
      </c>
      <c r="D17364" s="15">
        <f>IF(AND($A17364&gt;=Instellingen!$B$6,$A17364&lt;Instellingen!$B$7),1,0)</f>
        <v/>
      </c>
      <c r="E17364" s="15">
        <f>COUNTIF(tData[BezoekStart],"&lt;"&amp;($A17364+1/24))-COUNTIF(tData[BezoekEind],"&lt;="&amp;$A17364)</f>
        <v/>
      </c>
      <c r="F17364" s="15">
        <f>COUNTIF(tData[BezoekLangStart],"&lt;"&amp;($A17364+1/24))-COUNTIF(tData[BezoekLangEind],"&lt;="&amp;$A17364)</f>
        <v/>
      </c>
      <c r="G17364" s="15">
        <f>IF($D17364=1,$B17364*100+$C17364,-1)</f>
        <v/>
      </c>
      <c r="H17364" s="15">
        <f>IF($D17364=1,$B17364,-1)</f>
        <v/>
      </c>
      <c r="I17364" s="15">
        <f>IF($D17364=1,$C17364,-1)</f>
        <v/>
      </c>
    </row>
    <row r="17365">
      <c r="A17365" s="33" t="n">
        <v>46015.41666666666</v>
      </c>
      <c r="B17365" s="15">
        <f>WEEKDAY($A17365,2)</f>
        <v/>
      </c>
      <c r="C17365" s="15">
        <f>HOUR($A17365)</f>
        <v/>
      </c>
      <c r="D17365" s="15">
        <f>IF(AND($A17365&gt;=Instellingen!$B$6,$A17365&lt;Instellingen!$B$7),1,0)</f>
        <v/>
      </c>
      <c r="E17365" s="15">
        <f>COUNTIF(tData[BezoekStart],"&lt;"&amp;($A17365+1/24))-COUNTIF(tData[BezoekEind],"&lt;="&amp;$A17365)</f>
        <v/>
      </c>
      <c r="F17365" s="15">
        <f>COUNTIF(tData[BezoekLangStart],"&lt;"&amp;($A17365+1/24))-COUNTIF(tData[BezoekLangEind],"&lt;="&amp;$A17365)</f>
        <v/>
      </c>
      <c r="G17365" s="15">
        <f>IF($D17365=1,$B17365*100+$C17365,-1)</f>
        <v/>
      </c>
      <c r="H17365" s="15">
        <f>IF($D17365=1,$B17365,-1)</f>
        <v/>
      </c>
      <c r="I17365" s="15">
        <f>IF($D17365=1,$C17365,-1)</f>
        <v/>
      </c>
    </row>
    <row r="17366">
      <c r="A17366" s="33" t="n">
        <v>46015.45833333334</v>
      </c>
      <c r="B17366" s="15">
        <f>WEEKDAY($A17366,2)</f>
        <v/>
      </c>
      <c r="C17366" s="15">
        <f>HOUR($A17366)</f>
        <v/>
      </c>
      <c r="D17366" s="15">
        <f>IF(AND($A17366&gt;=Instellingen!$B$6,$A17366&lt;Instellingen!$B$7),1,0)</f>
        <v/>
      </c>
      <c r="E17366" s="15">
        <f>COUNTIF(tData[BezoekStart],"&lt;"&amp;($A17366+1/24))-COUNTIF(tData[BezoekEind],"&lt;="&amp;$A17366)</f>
        <v/>
      </c>
      <c r="F17366" s="15">
        <f>COUNTIF(tData[BezoekLangStart],"&lt;"&amp;($A17366+1/24))-COUNTIF(tData[BezoekLangEind],"&lt;="&amp;$A17366)</f>
        <v/>
      </c>
      <c r="G17366" s="15">
        <f>IF($D17366=1,$B17366*100+$C17366,-1)</f>
        <v/>
      </c>
      <c r="H17366" s="15">
        <f>IF($D17366=1,$B17366,-1)</f>
        <v/>
      </c>
      <c r="I17366" s="15">
        <f>IF($D17366=1,$C17366,-1)</f>
        <v/>
      </c>
    </row>
    <row r="17367">
      <c r="A17367" s="33" t="n">
        <v>46015.5</v>
      </c>
      <c r="B17367" s="15">
        <f>WEEKDAY($A17367,2)</f>
        <v/>
      </c>
      <c r="C17367" s="15">
        <f>HOUR($A17367)</f>
        <v/>
      </c>
      <c r="D17367" s="15">
        <f>IF(AND($A17367&gt;=Instellingen!$B$6,$A17367&lt;Instellingen!$B$7),1,0)</f>
        <v/>
      </c>
      <c r="E17367" s="15">
        <f>COUNTIF(tData[BezoekStart],"&lt;"&amp;($A17367+1/24))-COUNTIF(tData[BezoekEind],"&lt;="&amp;$A17367)</f>
        <v/>
      </c>
      <c r="F17367" s="15">
        <f>COUNTIF(tData[BezoekLangStart],"&lt;"&amp;($A17367+1/24))-COUNTIF(tData[BezoekLangEind],"&lt;="&amp;$A17367)</f>
        <v/>
      </c>
      <c r="G17367" s="15">
        <f>IF($D17367=1,$B17367*100+$C17367,-1)</f>
        <v/>
      </c>
      <c r="H17367" s="15">
        <f>IF($D17367=1,$B17367,-1)</f>
        <v/>
      </c>
      <c r="I17367" s="15">
        <f>IF($D17367=1,$C17367,-1)</f>
        <v/>
      </c>
    </row>
    <row r="17368">
      <c r="A17368" s="33" t="n">
        <v>46015.54166666666</v>
      </c>
      <c r="B17368" s="15">
        <f>WEEKDAY($A17368,2)</f>
        <v/>
      </c>
      <c r="C17368" s="15">
        <f>HOUR($A17368)</f>
        <v/>
      </c>
      <c r="D17368" s="15">
        <f>IF(AND($A17368&gt;=Instellingen!$B$6,$A17368&lt;Instellingen!$B$7),1,0)</f>
        <v/>
      </c>
      <c r="E17368" s="15">
        <f>COUNTIF(tData[BezoekStart],"&lt;"&amp;($A17368+1/24))-COUNTIF(tData[BezoekEind],"&lt;="&amp;$A17368)</f>
        <v/>
      </c>
      <c r="F17368" s="15">
        <f>COUNTIF(tData[BezoekLangStart],"&lt;"&amp;($A17368+1/24))-COUNTIF(tData[BezoekLangEind],"&lt;="&amp;$A17368)</f>
        <v/>
      </c>
      <c r="G17368" s="15">
        <f>IF($D17368=1,$B17368*100+$C17368,-1)</f>
        <v/>
      </c>
      <c r="H17368" s="15">
        <f>IF($D17368=1,$B17368,-1)</f>
        <v/>
      </c>
      <c r="I17368" s="15">
        <f>IF($D17368=1,$C17368,-1)</f>
        <v/>
      </c>
    </row>
    <row r="17369">
      <c r="A17369" s="33" t="n">
        <v>46015.58333333334</v>
      </c>
      <c r="B17369" s="15">
        <f>WEEKDAY($A17369,2)</f>
        <v/>
      </c>
      <c r="C17369" s="15">
        <f>HOUR($A17369)</f>
        <v/>
      </c>
      <c r="D17369" s="15">
        <f>IF(AND($A17369&gt;=Instellingen!$B$6,$A17369&lt;Instellingen!$B$7),1,0)</f>
        <v/>
      </c>
      <c r="E17369" s="15">
        <f>COUNTIF(tData[BezoekStart],"&lt;"&amp;($A17369+1/24))-COUNTIF(tData[BezoekEind],"&lt;="&amp;$A17369)</f>
        <v/>
      </c>
      <c r="F17369" s="15">
        <f>COUNTIF(tData[BezoekLangStart],"&lt;"&amp;($A17369+1/24))-COUNTIF(tData[BezoekLangEind],"&lt;="&amp;$A17369)</f>
        <v/>
      </c>
      <c r="G17369" s="15">
        <f>IF($D17369=1,$B17369*100+$C17369,-1)</f>
        <v/>
      </c>
      <c r="H17369" s="15">
        <f>IF($D17369=1,$B17369,-1)</f>
        <v/>
      </c>
      <c r="I17369" s="15">
        <f>IF($D17369=1,$C17369,-1)</f>
        <v/>
      </c>
    </row>
    <row r="17370">
      <c r="A17370" s="33" t="n">
        <v>46015.625</v>
      </c>
      <c r="B17370" s="15">
        <f>WEEKDAY($A17370,2)</f>
        <v/>
      </c>
      <c r="C17370" s="15">
        <f>HOUR($A17370)</f>
        <v/>
      </c>
      <c r="D17370" s="15">
        <f>IF(AND($A17370&gt;=Instellingen!$B$6,$A17370&lt;Instellingen!$B$7),1,0)</f>
        <v/>
      </c>
      <c r="E17370" s="15">
        <f>COUNTIF(tData[BezoekStart],"&lt;"&amp;($A17370+1/24))-COUNTIF(tData[BezoekEind],"&lt;="&amp;$A17370)</f>
        <v/>
      </c>
      <c r="F17370" s="15">
        <f>COUNTIF(tData[BezoekLangStart],"&lt;"&amp;($A17370+1/24))-COUNTIF(tData[BezoekLangEind],"&lt;="&amp;$A17370)</f>
        <v/>
      </c>
      <c r="G17370" s="15">
        <f>IF($D17370=1,$B17370*100+$C17370,-1)</f>
        <v/>
      </c>
      <c r="H17370" s="15">
        <f>IF($D17370=1,$B17370,-1)</f>
        <v/>
      </c>
      <c r="I17370" s="15">
        <f>IF($D17370=1,$C17370,-1)</f>
        <v/>
      </c>
    </row>
    <row r="17371">
      <c r="A17371" s="33" t="n">
        <v>46015.66666666666</v>
      </c>
      <c r="B17371" s="15">
        <f>WEEKDAY($A17371,2)</f>
        <v/>
      </c>
      <c r="C17371" s="15">
        <f>HOUR($A17371)</f>
        <v/>
      </c>
      <c r="D17371" s="15">
        <f>IF(AND($A17371&gt;=Instellingen!$B$6,$A17371&lt;Instellingen!$B$7),1,0)</f>
        <v/>
      </c>
      <c r="E17371" s="15">
        <f>COUNTIF(tData[BezoekStart],"&lt;"&amp;($A17371+1/24))-COUNTIF(tData[BezoekEind],"&lt;="&amp;$A17371)</f>
        <v/>
      </c>
      <c r="F17371" s="15">
        <f>COUNTIF(tData[BezoekLangStart],"&lt;"&amp;($A17371+1/24))-COUNTIF(tData[BezoekLangEind],"&lt;="&amp;$A17371)</f>
        <v/>
      </c>
      <c r="G17371" s="15">
        <f>IF($D17371=1,$B17371*100+$C17371,-1)</f>
        <v/>
      </c>
      <c r="H17371" s="15">
        <f>IF($D17371=1,$B17371,-1)</f>
        <v/>
      </c>
      <c r="I17371" s="15">
        <f>IF($D17371=1,$C17371,-1)</f>
        <v/>
      </c>
    </row>
    <row r="17372">
      <c r="A17372" s="33" t="n">
        <v>46015.70833333334</v>
      </c>
      <c r="B17372" s="15">
        <f>WEEKDAY($A17372,2)</f>
        <v/>
      </c>
      <c r="C17372" s="15">
        <f>HOUR($A17372)</f>
        <v/>
      </c>
      <c r="D17372" s="15">
        <f>IF(AND($A17372&gt;=Instellingen!$B$6,$A17372&lt;Instellingen!$B$7),1,0)</f>
        <v/>
      </c>
      <c r="E17372" s="15">
        <f>COUNTIF(tData[BezoekStart],"&lt;"&amp;($A17372+1/24))-COUNTIF(tData[BezoekEind],"&lt;="&amp;$A17372)</f>
        <v/>
      </c>
      <c r="F17372" s="15">
        <f>COUNTIF(tData[BezoekLangStart],"&lt;"&amp;($A17372+1/24))-COUNTIF(tData[BezoekLangEind],"&lt;="&amp;$A17372)</f>
        <v/>
      </c>
      <c r="G17372" s="15">
        <f>IF($D17372=1,$B17372*100+$C17372,-1)</f>
        <v/>
      </c>
      <c r="H17372" s="15">
        <f>IF($D17372=1,$B17372,-1)</f>
        <v/>
      </c>
      <c r="I17372" s="15">
        <f>IF($D17372=1,$C17372,-1)</f>
        <v/>
      </c>
    </row>
    <row r="17373">
      <c r="A17373" s="33" t="n">
        <v>46015.75</v>
      </c>
      <c r="B17373" s="15">
        <f>WEEKDAY($A17373,2)</f>
        <v/>
      </c>
      <c r="C17373" s="15">
        <f>HOUR($A17373)</f>
        <v/>
      </c>
      <c r="D17373" s="15">
        <f>IF(AND($A17373&gt;=Instellingen!$B$6,$A17373&lt;Instellingen!$B$7),1,0)</f>
        <v/>
      </c>
      <c r="E17373" s="15">
        <f>COUNTIF(tData[BezoekStart],"&lt;"&amp;($A17373+1/24))-COUNTIF(tData[BezoekEind],"&lt;="&amp;$A17373)</f>
        <v/>
      </c>
      <c r="F17373" s="15">
        <f>COUNTIF(tData[BezoekLangStart],"&lt;"&amp;($A17373+1/24))-COUNTIF(tData[BezoekLangEind],"&lt;="&amp;$A17373)</f>
        <v/>
      </c>
      <c r="G17373" s="15">
        <f>IF($D17373=1,$B17373*100+$C17373,-1)</f>
        <v/>
      </c>
      <c r="H17373" s="15">
        <f>IF($D17373=1,$B17373,-1)</f>
        <v/>
      </c>
      <c r="I17373" s="15">
        <f>IF($D17373=1,$C17373,-1)</f>
        <v/>
      </c>
    </row>
    <row r="17374">
      <c r="A17374" s="33" t="n">
        <v>46015.79166666666</v>
      </c>
      <c r="B17374" s="15">
        <f>WEEKDAY($A17374,2)</f>
        <v/>
      </c>
      <c r="C17374" s="15">
        <f>HOUR($A17374)</f>
        <v/>
      </c>
      <c r="D17374" s="15">
        <f>IF(AND($A17374&gt;=Instellingen!$B$6,$A17374&lt;Instellingen!$B$7),1,0)</f>
        <v/>
      </c>
      <c r="E17374" s="15">
        <f>COUNTIF(tData[BezoekStart],"&lt;"&amp;($A17374+1/24))-COUNTIF(tData[BezoekEind],"&lt;="&amp;$A17374)</f>
        <v/>
      </c>
      <c r="F17374" s="15">
        <f>COUNTIF(tData[BezoekLangStart],"&lt;"&amp;($A17374+1/24))-COUNTIF(tData[BezoekLangEind],"&lt;="&amp;$A17374)</f>
        <v/>
      </c>
      <c r="G17374" s="15">
        <f>IF($D17374=1,$B17374*100+$C17374,-1)</f>
        <v/>
      </c>
      <c r="H17374" s="15">
        <f>IF($D17374=1,$B17374,-1)</f>
        <v/>
      </c>
      <c r="I17374" s="15">
        <f>IF($D17374=1,$C17374,-1)</f>
        <v/>
      </c>
    </row>
    <row r="17375">
      <c r="A17375" s="33" t="n">
        <v>46015.83333333334</v>
      </c>
      <c r="B17375" s="15">
        <f>WEEKDAY($A17375,2)</f>
        <v/>
      </c>
      <c r="C17375" s="15">
        <f>HOUR($A17375)</f>
        <v/>
      </c>
      <c r="D17375" s="15">
        <f>IF(AND($A17375&gt;=Instellingen!$B$6,$A17375&lt;Instellingen!$B$7),1,0)</f>
        <v/>
      </c>
      <c r="E17375" s="15">
        <f>COUNTIF(tData[BezoekStart],"&lt;"&amp;($A17375+1/24))-COUNTIF(tData[BezoekEind],"&lt;="&amp;$A17375)</f>
        <v/>
      </c>
      <c r="F17375" s="15">
        <f>COUNTIF(tData[BezoekLangStart],"&lt;"&amp;($A17375+1/24))-COUNTIF(tData[BezoekLangEind],"&lt;="&amp;$A17375)</f>
        <v/>
      </c>
      <c r="G17375" s="15">
        <f>IF($D17375=1,$B17375*100+$C17375,-1)</f>
        <v/>
      </c>
      <c r="H17375" s="15">
        <f>IF($D17375=1,$B17375,-1)</f>
        <v/>
      </c>
      <c r="I17375" s="15">
        <f>IF($D17375=1,$C17375,-1)</f>
        <v/>
      </c>
    </row>
    <row r="17376">
      <c r="A17376" s="33" t="n">
        <v>46015.875</v>
      </c>
      <c r="B17376" s="15">
        <f>WEEKDAY($A17376,2)</f>
        <v/>
      </c>
      <c r="C17376" s="15">
        <f>HOUR($A17376)</f>
        <v/>
      </c>
      <c r="D17376" s="15">
        <f>IF(AND($A17376&gt;=Instellingen!$B$6,$A17376&lt;Instellingen!$B$7),1,0)</f>
        <v/>
      </c>
      <c r="E17376" s="15">
        <f>COUNTIF(tData[BezoekStart],"&lt;"&amp;($A17376+1/24))-COUNTIF(tData[BezoekEind],"&lt;="&amp;$A17376)</f>
        <v/>
      </c>
      <c r="F17376" s="15">
        <f>COUNTIF(tData[BezoekLangStart],"&lt;"&amp;($A17376+1/24))-COUNTIF(tData[BezoekLangEind],"&lt;="&amp;$A17376)</f>
        <v/>
      </c>
      <c r="G17376" s="15">
        <f>IF($D17376=1,$B17376*100+$C17376,-1)</f>
        <v/>
      </c>
      <c r="H17376" s="15">
        <f>IF($D17376=1,$B17376,-1)</f>
        <v/>
      </c>
      <c r="I17376" s="15">
        <f>IF($D17376=1,$C17376,-1)</f>
        <v/>
      </c>
    </row>
    <row r="17377">
      <c r="A17377" s="33" t="n">
        <v>46015.91666666666</v>
      </c>
      <c r="B17377" s="15">
        <f>WEEKDAY($A17377,2)</f>
        <v/>
      </c>
      <c r="C17377" s="15">
        <f>HOUR($A17377)</f>
        <v/>
      </c>
      <c r="D17377" s="15">
        <f>IF(AND($A17377&gt;=Instellingen!$B$6,$A17377&lt;Instellingen!$B$7),1,0)</f>
        <v/>
      </c>
      <c r="E17377" s="15">
        <f>COUNTIF(tData[BezoekStart],"&lt;"&amp;($A17377+1/24))-COUNTIF(tData[BezoekEind],"&lt;="&amp;$A17377)</f>
        <v/>
      </c>
      <c r="F17377" s="15">
        <f>COUNTIF(tData[BezoekLangStart],"&lt;"&amp;($A17377+1/24))-COUNTIF(tData[BezoekLangEind],"&lt;="&amp;$A17377)</f>
        <v/>
      </c>
      <c r="G17377" s="15">
        <f>IF($D17377=1,$B17377*100+$C17377,-1)</f>
        <v/>
      </c>
      <c r="H17377" s="15">
        <f>IF($D17377=1,$B17377,-1)</f>
        <v/>
      </c>
      <c r="I17377" s="15">
        <f>IF($D17377=1,$C17377,-1)</f>
        <v/>
      </c>
    </row>
    <row r="17378">
      <c r="A17378" s="33" t="n">
        <v>46015.95833333334</v>
      </c>
      <c r="B17378" s="15">
        <f>WEEKDAY($A17378,2)</f>
        <v/>
      </c>
      <c r="C17378" s="15">
        <f>HOUR($A17378)</f>
        <v/>
      </c>
      <c r="D17378" s="15">
        <f>IF(AND($A17378&gt;=Instellingen!$B$6,$A17378&lt;Instellingen!$B$7),1,0)</f>
        <v/>
      </c>
      <c r="E17378" s="15">
        <f>COUNTIF(tData[BezoekStart],"&lt;"&amp;($A17378+1/24))-COUNTIF(tData[BezoekEind],"&lt;="&amp;$A17378)</f>
        <v/>
      </c>
      <c r="F17378" s="15">
        <f>COUNTIF(tData[BezoekLangStart],"&lt;"&amp;($A17378+1/24))-COUNTIF(tData[BezoekLangEind],"&lt;="&amp;$A17378)</f>
        <v/>
      </c>
      <c r="G17378" s="15">
        <f>IF($D17378=1,$B17378*100+$C17378,-1)</f>
        <v/>
      </c>
      <c r="H17378" s="15">
        <f>IF($D17378=1,$B17378,-1)</f>
        <v/>
      </c>
      <c r="I17378" s="15">
        <f>IF($D17378=1,$C17378,-1)</f>
        <v/>
      </c>
    </row>
    <row r="17379">
      <c r="A17379" s="33" t="n">
        <v>46016</v>
      </c>
      <c r="B17379" s="15">
        <f>WEEKDAY($A17379,2)</f>
        <v/>
      </c>
      <c r="C17379" s="15">
        <f>HOUR($A17379)</f>
        <v/>
      </c>
      <c r="D17379" s="15">
        <f>IF(AND($A17379&gt;=Instellingen!$B$6,$A17379&lt;Instellingen!$B$7),1,0)</f>
        <v/>
      </c>
      <c r="E17379" s="15">
        <f>COUNTIF(tData[BezoekStart],"&lt;"&amp;($A17379+1/24))-COUNTIF(tData[BezoekEind],"&lt;="&amp;$A17379)</f>
        <v/>
      </c>
      <c r="F17379" s="15">
        <f>COUNTIF(tData[BezoekLangStart],"&lt;"&amp;($A17379+1/24))-COUNTIF(tData[BezoekLangEind],"&lt;="&amp;$A17379)</f>
        <v/>
      </c>
      <c r="G17379" s="15">
        <f>IF($D17379=1,$B17379*100+$C17379,-1)</f>
        <v/>
      </c>
      <c r="H17379" s="15">
        <f>IF($D17379=1,$B17379,-1)</f>
        <v/>
      </c>
      <c r="I17379" s="15">
        <f>IF($D17379=1,$C17379,-1)</f>
        <v/>
      </c>
    </row>
    <row r="17380">
      <c r="A17380" s="33" t="n">
        <v>46016.04166666666</v>
      </c>
      <c r="B17380" s="15">
        <f>WEEKDAY($A17380,2)</f>
        <v/>
      </c>
      <c r="C17380" s="15">
        <f>HOUR($A17380)</f>
        <v/>
      </c>
      <c r="D17380" s="15">
        <f>IF(AND($A17380&gt;=Instellingen!$B$6,$A17380&lt;Instellingen!$B$7),1,0)</f>
        <v/>
      </c>
      <c r="E17380" s="15">
        <f>COUNTIF(tData[BezoekStart],"&lt;"&amp;($A17380+1/24))-COUNTIF(tData[BezoekEind],"&lt;="&amp;$A17380)</f>
        <v/>
      </c>
      <c r="F17380" s="15">
        <f>COUNTIF(tData[BezoekLangStart],"&lt;"&amp;($A17380+1/24))-COUNTIF(tData[BezoekLangEind],"&lt;="&amp;$A17380)</f>
        <v/>
      </c>
      <c r="G17380" s="15">
        <f>IF($D17380=1,$B17380*100+$C17380,-1)</f>
        <v/>
      </c>
      <c r="H17380" s="15">
        <f>IF($D17380=1,$B17380,-1)</f>
        <v/>
      </c>
      <c r="I17380" s="15">
        <f>IF($D17380=1,$C17380,-1)</f>
        <v/>
      </c>
    </row>
    <row r="17381">
      <c r="A17381" s="33" t="n">
        <v>46016.08333333334</v>
      </c>
      <c r="B17381" s="15">
        <f>WEEKDAY($A17381,2)</f>
        <v/>
      </c>
      <c r="C17381" s="15">
        <f>HOUR($A17381)</f>
        <v/>
      </c>
      <c r="D17381" s="15">
        <f>IF(AND($A17381&gt;=Instellingen!$B$6,$A17381&lt;Instellingen!$B$7),1,0)</f>
        <v/>
      </c>
      <c r="E17381" s="15">
        <f>COUNTIF(tData[BezoekStart],"&lt;"&amp;($A17381+1/24))-COUNTIF(tData[BezoekEind],"&lt;="&amp;$A17381)</f>
        <v/>
      </c>
      <c r="F17381" s="15">
        <f>COUNTIF(tData[BezoekLangStart],"&lt;"&amp;($A17381+1/24))-COUNTIF(tData[BezoekLangEind],"&lt;="&amp;$A17381)</f>
        <v/>
      </c>
      <c r="G17381" s="15">
        <f>IF($D17381=1,$B17381*100+$C17381,-1)</f>
        <v/>
      </c>
      <c r="H17381" s="15">
        <f>IF($D17381=1,$B17381,-1)</f>
        <v/>
      </c>
      <c r="I17381" s="15">
        <f>IF($D17381=1,$C17381,-1)</f>
        <v/>
      </c>
    </row>
    <row r="17382">
      <c r="A17382" s="33" t="n">
        <v>46016.125</v>
      </c>
      <c r="B17382" s="15">
        <f>WEEKDAY($A17382,2)</f>
        <v/>
      </c>
      <c r="C17382" s="15">
        <f>HOUR($A17382)</f>
        <v/>
      </c>
      <c r="D17382" s="15">
        <f>IF(AND($A17382&gt;=Instellingen!$B$6,$A17382&lt;Instellingen!$B$7),1,0)</f>
        <v/>
      </c>
      <c r="E17382" s="15">
        <f>COUNTIF(tData[BezoekStart],"&lt;"&amp;($A17382+1/24))-COUNTIF(tData[BezoekEind],"&lt;="&amp;$A17382)</f>
        <v/>
      </c>
      <c r="F17382" s="15">
        <f>COUNTIF(tData[BezoekLangStart],"&lt;"&amp;($A17382+1/24))-COUNTIF(tData[BezoekLangEind],"&lt;="&amp;$A17382)</f>
        <v/>
      </c>
      <c r="G17382" s="15">
        <f>IF($D17382=1,$B17382*100+$C17382,-1)</f>
        <v/>
      </c>
      <c r="H17382" s="15">
        <f>IF($D17382=1,$B17382,-1)</f>
        <v/>
      </c>
      <c r="I17382" s="15">
        <f>IF($D17382=1,$C17382,-1)</f>
        <v/>
      </c>
    </row>
    <row r="17383">
      <c r="A17383" s="33" t="n">
        <v>46016.16666666666</v>
      </c>
      <c r="B17383" s="15">
        <f>WEEKDAY($A17383,2)</f>
        <v/>
      </c>
      <c r="C17383" s="15">
        <f>HOUR($A17383)</f>
        <v/>
      </c>
      <c r="D17383" s="15">
        <f>IF(AND($A17383&gt;=Instellingen!$B$6,$A17383&lt;Instellingen!$B$7),1,0)</f>
        <v/>
      </c>
      <c r="E17383" s="15">
        <f>COUNTIF(tData[BezoekStart],"&lt;"&amp;($A17383+1/24))-COUNTIF(tData[BezoekEind],"&lt;="&amp;$A17383)</f>
        <v/>
      </c>
      <c r="F17383" s="15">
        <f>COUNTIF(tData[BezoekLangStart],"&lt;"&amp;($A17383+1/24))-COUNTIF(tData[BezoekLangEind],"&lt;="&amp;$A17383)</f>
        <v/>
      </c>
      <c r="G17383" s="15">
        <f>IF($D17383=1,$B17383*100+$C17383,-1)</f>
        <v/>
      </c>
      <c r="H17383" s="15">
        <f>IF($D17383=1,$B17383,-1)</f>
        <v/>
      </c>
      <c r="I17383" s="15">
        <f>IF($D17383=1,$C17383,-1)</f>
        <v/>
      </c>
    </row>
    <row r="17384">
      <c r="A17384" s="33" t="n">
        <v>46016.20833333334</v>
      </c>
      <c r="B17384" s="15">
        <f>WEEKDAY($A17384,2)</f>
        <v/>
      </c>
      <c r="C17384" s="15">
        <f>HOUR($A17384)</f>
        <v/>
      </c>
      <c r="D17384" s="15">
        <f>IF(AND($A17384&gt;=Instellingen!$B$6,$A17384&lt;Instellingen!$B$7),1,0)</f>
        <v/>
      </c>
      <c r="E17384" s="15">
        <f>COUNTIF(tData[BezoekStart],"&lt;"&amp;($A17384+1/24))-COUNTIF(tData[BezoekEind],"&lt;="&amp;$A17384)</f>
        <v/>
      </c>
      <c r="F17384" s="15">
        <f>COUNTIF(tData[BezoekLangStart],"&lt;"&amp;($A17384+1/24))-COUNTIF(tData[BezoekLangEind],"&lt;="&amp;$A17384)</f>
        <v/>
      </c>
      <c r="G17384" s="15">
        <f>IF($D17384=1,$B17384*100+$C17384,-1)</f>
        <v/>
      </c>
      <c r="H17384" s="15">
        <f>IF($D17384=1,$B17384,-1)</f>
        <v/>
      </c>
      <c r="I17384" s="15">
        <f>IF($D17384=1,$C17384,-1)</f>
        <v/>
      </c>
    </row>
    <row r="17385">
      <c r="A17385" s="33" t="n">
        <v>46016.25</v>
      </c>
      <c r="B17385" s="15">
        <f>WEEKDAY($A17385,2)</f>
        <v/>
      </c>
      <c r="C17385" s="15">
        <f>HOUR($A17385)</f>
        <v/>
      </c>
      <c r="D17385" s="15">
        <f>IF(AND($A17385&gt;=Instellingen!$B$6,$A17385&lt;Instellingen!$B$7),1,0)</f>
        <v/>
      </c>
      <c r="E17385" s="15">
        <f>COUNTIF(tData[BezoekStart],"&lt;"&amp;($A17385+1/24))-COUNTIF(tData[BezoekEind],"&lt;="&amp;$A17385)</f>
        <v/>
      </c>
      <c r="F17385" s="15">
        <f>COUNTIF(tData[BezoekLangStart],"&lt;"&amp;($A17385+1/24))-COUNTIF(tData[BezoekLangEind],"&lt;="&amp;$A17385)</f>
        <v/>
      </c>
      <c r="G17385" s="15">
        <f>IF($D17385=1,$B17385*100+$C17385,-1)</f>
        <v/>
      </c>
      <c r="H17385" s="15">
        <f>IF($D17385=1,$B17385,-1)</f>
        <v/>
      </c>
      <c r="I17385" s="15">
        <f>IF($D17385=1,$C17385,-1)</f>
        <v/>
      </c>
    </row>
    <row r="17386">
      <c r="A17386" s="33" t="n">
        <v>46016.29166666666</v>
      </c>
      <c r="B17386" s="15">
        <f>WEEKDAY($A17386,2)</f>
        <v/>
      </c>
      <c r="C17386" s="15">
        <f>HOUR($A17386)</f>
        <v/>
      </c>
      <c r="D17386" s="15">
        <f>IF(AND($A17386&gt;=Instellingen!$B$6,$A17386&lt;Instellingen!$B$7),1,0)</f>
        <v/>
      </c>
      <c r="E17386" s="15">
        <f>COUNTIF(tData[BezoekStart],"&lt;"&amp;($A17386+1/24))-COUNTIF(tData[BezoekEind],"&lt;="&amp;$A17386)</f>
        <v/>
      </c>
      <c r="F17386" s="15">
        <f>COUNTIF(tData[BezoekLangStart],"&lt;"&amp;($A17386+1/24))-COUNTIF(tData[BezoekLangEind],"&lt;="&amp;$A17386)</f>
        <v/>
      </c>
      <c r="G17386" s="15">
        <f>IF($D17386=1,$B17386*100+$C17386,-1)</f>
        <v/>
      </c>
      <c r="H17386" s="15">
        <f>IF($D17386=1,$B17386,-1)</f>
        <v/>
      </c>
      <c r="I17386" s="15">
        <f>IF($D17386=1,$C17386,-1)</f>
        <v/>
      </c>
    </row>
    <row r="17387">
      <c r="A17387" s="33" t="n">
        <v>46016.33333333334</v>
      </c>
      <c r="B17387" s="15">
        <f>WEEKDAY($A17387,2)</f>
        <v/>
      </c>
      <c r="C17387" s="15">
        <f>HOUR($A17387)</f>
        <v/>
      </c>
      <c r="D17387" s="15">
        <f>IF(AND($A17387&gt;=Instellingen!$B$6,$A17387&lt;Instellingen!$B$7),1,0)</f>
        <v/>
      </c>
      <c r="E17387" s="15">
        <f>COUNTIF(tData[BezoekStart],"&lt;"&amp;($A17387+1/24))-COUNTIF(tData[BezoekEind],"&lt;="&amp;$A17387)</f>
        <v/>
      </c>
      <c r="F17387" s="15">
        <f>COUNTIF(tData[BezoekLangStart],"&lt;"&amp;($A17387+1/24))-COUNTIF(tData[BezoekLangEind],"&lt;="&amp;$A17387)</f>
        <v/>
      </c>
      <c r="G17387" s="15">
        <f>IF($D17387=1,$B17387*100+$C17387,-1)</f>
        <v/>
      </c>
      <c r="H17387" s="15">
        <f>IF($D17387=1,$B17387,-1)</f>
        <v/>
      </c>
      <c r="I17387" s="15">
        <f>IF($D17387=1,$C17387,-1)</f>
        <v/>
      </c>
    </row>
    <row r="17388">
      <c r="A17388" s="33" t="n">
        <v>46016.375</v>
      </c>
      <c r="B17388" s="15">
        <f>WEEKDAY($A17388,2)</f>
        <v/>
      </c>
      <c r="C17388" s="15">
        <f>HOUR($A17388)</f>
        <v/>
      </c>
      <c r="D17388" s="15">
        <f>IF(AND($A17388&gt;=Instellingen!$B$6,$A17388&lt;Instellingen!$B$7),1,0)</f>
        <v/>
      </c>
      <c r="E17388" s="15">
        <f>COUNTIF(tData[BezoekStart],"&lt;"&amp;($A17388+1/24))-COUNTIF(tData[BezoekEind],"&lt;="&amp;$A17388)</f>
        <v/>
      </c>
      <c r="F17388" s="15">
        <f>COUNTIF(tData[BezoekLangStart],"&lt;"&amp;($A17388+1/24))-COUNTIF(tData[BezoekLangEind],"&lt;="&amp;$A17388)</f>
        <v/>
      </c>
      <c r="G17388" s="15">
        <f>IF($D17388=1,$B17388*100+$C17388,-1)</f>
        <v/>
      </c>
      <c r="H17388" s="15">
        <f>IF($D17388=1,$B17388,-1)</f>
        <v/>
      </c>
      <c r="I17388" s="15">
        <f>IF($D17388=1,$C17388,-1)</f>
        <v/>
      </c>
    </row>
    <row r="17389">
      <c r="A17389" s="33" t="n">
        <v>46016.41666666666</v>
      </c>
      <c r="B17389" s="15">
        <f>WEEKDAY($A17389,2)</f>
        <v/>
      </c>
      <c r="C17389" s="15">
        <f>HOUR($A17389)</f>
        <v/>
      </c>
      <c r="D17389" s="15">
        <f>IF(AND($A17389&gt;=Instellingen!$B$6,$A17389&lt;Instellingen!$B$7),1,0)</f>
        <v/>
      </c>
      <c r="E17389" s="15">
        <f>COUNTIF(tData[BezoekStart],"&lt;"&amp;($A17389+1/24))-COUNTIF(tData[BezoekEind],"&lt;="&amp;$A17389)</f>
        <v/>
      </c>
      <c r="F17389" s="15">
        <f>COUNTIF(tData[BezoekLangStart],"&lt;"&amp;($A17389+1/24))-COUNTIF(tData[BezoekLangEind],"&lt;="&amp;$A17389)</f>
        <v/>
      </c>
      <c r="G17389" s="15">
        <f>IF($D17389=1,$B17389*100+$C17389,-1)</f>
        <v/>
      </c>
      <c r="H17389" s="15">
        <f>IF($D17389=1,$B17389,-1)</f>
        <v/>
      </c>
      <c r="I17389" s="15">
        <f>IF($D17389=1,$C17389,-1)</f>
        <v/>
      </c>
    </row>
    <row r="17390">
      <c r="A17390" s="33" t="n">
        <v>46016.45833333334</v>
      </c>
      <c r="B17390" s="15">
        <f>WEEKDAY($A17390,2)</f>
        <v/>
      </c>
      <c r="C17390" s="15">
        <f>HOUR($A17390)</f>
        <v/>
      </c>
      <c r="D17390" s="15">
        <f>IF(AND($A17390&gt;=Instellingen!$B$6,$A17390&lt;Instellingen!$B$7),1,0)</f>
        <v/>
      </c>
      <c r="E17390" s="15">
        <f>COUNTIF(tData[BezoekStart],"&lt;"&amp;($A17390+1/24))-COUNTIF(tData[BezoekEind],"&lt;="&amp;$A17390)</f>
        <v/>
      </c>
      <c r="F17390" s="15">
        <f>COUNTIF(tData[BezoekLangStart],"&lt;"&amp;($A17390+1/24))-COUNTIF(tData[BezoekLangEind],"&lt;="&amp;$A17390)</f>
        <v/>
      </c>
      <c r="G17390" s="15">
        <f>IF($D17390=1,$B17390*100+$C17390,-1)</f>
        <v/>
      </c>
      <c r="H17390" s="15">
        <f>IF($D17390=1,$B17390,-1)</f>
        <v/>
      </c>
      <c r="I17390" s="15">
        <f>IF($D17390=1,$C17390,-1)</f>
        <v/>
      </c>
    </row>
    <row r="17391">
      <c r="A17391" s="33" t="n">
        <v>46016.5</v>
      </c>
      <c r="B17391" s="15">
        <f>WEEKDAY($A17391,2)</f>
        <v/>
      </c>
      <c r="C17391" s="15">
        <f>HOUR($A17391)</f>
        <v/>
      </c>
      <c r="D17391" s="15">
        <f>IF(AND($A17391&gt;=Instellingen!$B$6,$A17391&lt;Instellingen!$B$7),1,0)</f>
        <v/>
      </c>
      <c r="E17391" s="15">
        <f>COUNTIF(tData[BezoekStart],"&lt;"&amp;($A17391+1/24))-COUNTIF(tData[BezoekEind],"&lt;="&amp;$A17391)</f>
        <v/>
      </c>
      <c r="F17391" s="15">
        <f>COUNTIF(tData[BezoekLangStart],"&lt;"&amp;($A17391+1/24))-COUNTIF(tData[BezoekLangEind],"&lt;="&amp;$A17391)</f>
        <v/>
      </c>
      <c r="G17391" s="15">
        <f>IF($D17391=1,$B17391*100+$C17391,-1)</f>
        <v/>
      </c>
      <c r="H17391" s="15">
        <f>IF($D17391=1,$B17391,-1)</f>
        <v/>
      </c>
      <c r="I17391" s="15">
        <f>IF($D17391=1,$C17391,-1)</f>
        <v/>
      </c>
    </row>
    <row r="17392">
      <c r="A17392" s="33" t="n">
        <v>46016.54166666666</v>
      </c>
      <c r="B17392" s="15">
        <f>WEEKDAY($A17392,2)</f>
        <v/>
      </c>
      <c r="C17392" s="15">
        <f>HOUR($A17392)</f>
        <v/>
      </c>
      <c r="D17392" s="15">
        <f>IF(AND($A17392&gt;=Instellingen!$B$6,$A17392&lt;Instellingen!$B$7),1,0)</f>
        <v/>
      </c>
      <c r="E17392" s="15">
        <f>COUNTIF(tData[BezoekStart],"&lt;"&amp;($A17392+1/24))-COUNTIF(tData[BezoekEind],"&lt;="&amp;$A17392)</f>
        <v/>
      </c>
      <c r="F17392" s="15">
        <f>COUNTIF(tData[BezoekLangStart],"&lt;"&amp;($A17392+1/24))-COUNTIF(tData[BezoekLangEind],"&lt;="&amp;$A17392)</f>
        <v/>
      </c>
      <c r="G17392" s="15">
        <f>IF($D17392=1,$B17392*100+$C17392,-1)</f>
        <v/>
      </c>
      <c r="H17392" s="15">
        <f>IF($D17392=1,$B17392,-1)</f>
        <v/>
      </c>
      <c r="I17392" s="15">
        <f>IF($D17392=1,$C17392,-1)</f>
        <v/>
      </c>
    </row>
    <row r="17393">
      <c r="A17393" s="33" t="n">
        <v>46016.58333333334</v>
      </c>
      <c r="B17393" s="15">
        <f>WEEKDAY($A17393,2)</f>
        <v/>
      </c>
      <c r="C17393" s="15">
        <f>HOUR($A17393)</f>
        <v/>
      </c>
      <c r="D17393" s="15">
        <f>IF(AND($A17393&gt;=Instellingen!$B$6,$A17393&lt;Instellingen!$B$7),1,0)</f>
        <v/>
      </c>
      <c r="E17393" s="15">
        <f>COUNTIF(tData[BezoekStart],"&lt;"&amp;($A17393+1/24))-COUNTIF(tData[BezoekEind],"&lt;="&amp;$A17393)</f>
        <v/>
      </c>
      <c r="F17393" s="15">
        <f>COUNTIF(tData[BezoekLangStart],"&lt;"&amp;($A17393+1/24))-COUNTIF(tData[BezoekLangEind],"&lt;="&amp;$A17393)</f>
        <v/>
      </c>
      <c r="G17393" s="15">
        <f>IF($D17393=1,$B17393*100+$C17393,-1)</f>
        <v/>
      </c>
      <c r="H17393" s="15">
        <f>IF($D17393=1,$B17393,-1)</f>
        <v/>
      </c>
      <c r="I17393" s="15">
        <f>IF($D17393=1,$C17393,-1)</f>
        <v/>
      </c>
    </row>
    <row r="17394">
      <c r="A17394" s="33" t="n">
        <v>46016.625</v>
      </c>
      <c r="B17394" s="15">
        <f>WEEKDAY($A17394,2)</f>
        <v/>
      </c>
      <c r="C17394" s="15">
        <f>HOUR($A17394)</f>
        <v/>
      </c>
      <c r="D17394" s="15">
        <f>IF(AND($A17394&gt;=Instellingen!$B$6,$A17394&lt;Instellingen!$B$7),1,0)</f>
        <v/>
      </c>
      <c r="E17394" s="15">
        <f>COUNTIF(tData[BezoekStart],"&lt;"&amp;($A17394+1/24))-COUNTIF(tData[BezoekEind],"&lt;="&amp;$A17394)</f>
        <v/>
      </c>
      <c r="F17394" s="15">
        <f>COUNTIF(tData[BezoekLangStart],"&lt;"&amp;($A17394+1/24))-COUNTIF(tData[BezoekLangEind],"&lt;="&amp;$A17394)</f>
        <v/>
      </c>
      <c r="G17394" s="15">
        <f>IF($D17394=1,$B17394*100+$C17394,-1)</f>
        <v/>
      </c>
      <c r="H17394" s="15">
        <f>IF($D17394=1,$B17394,-1)</f>
        <v/>
      </c>
      <c r="I17394" s="15">
        <f>IF($D17394=1,$C17394,-1)</f>
        <v/>
      </c>
    </row>
    <row r="17395">
      <c r="A17395" s="33" t="n">
        <v>46016.66666666666</v>
      </c>
      <c r="B17395" s="15">
        <f>WEEKDAY($A17395,2)</f>
        <v/>
      </c>
      <c r="C17395" s="15">
        <f>HOUR($A17395)</f>
        <v/>
      </c>
      <c r="D17395" s="15">
        <f>IF(AND($A17395&gt;=Instellingen!$B$6,$A17395&lt;Instellingen!$B$7),1,0)</f>
        <v/>
      </c>
      <c r="E17395" s="15">
        <f>COUNTIF(tData[BezoekStart],"&lt;"&amp;($A17395+1/24))-COUNTIF(tData[BezoekEind],"&lt;="&amp;$A17395)</f>
        <v/>
      </c>
      <c r="F17395" s="15">
        <f>COUNTIF(tData[BezoekLangStart],"&lt;"&amp;($A17395+1/24))-COUNTIF(tData[BezoekLangEind],"&lt;="&amp;$A17395)</f>
        <v/>
      </c>
      <c r="G17395" s="15">
        <f>IF($D17395=1,$B17395*100+$C17395,-1)</f>
        <v/>
      </c>
      <c r="H17395" s="15">
        <f>IF($D17395=1,$B17395,-1)</f>
        <v/>
      </c>
      <c r="I17395" s="15">
        <f>IF($D17395=1,$C17395,-1)</f>
        <v/>
      </c>
    </row>
    <row r="17396">
      <c r="A17396" s="33" t="n">
        <v>46016.70833333334</v>
      </c>
      <c r="B17396" s="15">
        <f>WEEKDAY($A17396,2)</f>
        <v/>
      </c>
      <c r="C17396" s="15">
        <f>HOUR($A17396)</f>
        <v/>
      </c>
      <c r="D17396" s="15">
        <f>IF(AND($A17396&gt;=Instellingen!$B$6,$A17396&lt;Instellingen!$B$7),1,0)</f>
        <v/>
      </c>
      <c r="E17396" s="15">
        <f>COUNTIF(tData[BezoekStart],"&lt;"&amp;($A17396+1/24))-COUNTIF(tData[BezoekEind],"&lt;="&amp;$A17396)</f>
        <v/>
      </c>
      <c r="F17396" s="15">
        <f>COUNTIF(tData[BezoekLangStart],"&lt;"&amp;($A17396+1/24))-COUNTIF(tData[BezoekLangEind],"&lt;="&amp;$A17396)</f>
        <v/>
      </c>
      <c r="G17396" s="15">
        <f>IF($D17396=1,$B17396*100+$C17396,-1)</f>
        <v/>
      </c>
      <c r="H17396" s="15">
        <f>IF($D17396=1,$B17396,-1)</f>
        <v/>
      </c>
      <c r="I17396" s="15">
        <f>IF($D17396=1,$C17396,-1)</f>
        <v/>
      </c>
    </row>
    <row r="17397">
      <c r="A17397" s="33" t="n">
        <v>46016.75</v>
      </c>
      <c r="B17397" s="15">
        <f>WEEKDAY($A17397,2)</f>
        <v/>
      </c>
      <c r="C17397" s="15">
        <f>HOUR($A17397)</f>
        <v/>
      </c>
      <c r="D17397" s="15">
        <f>IF(AND($A17397&gt;=Instellingen!$B$6,$A17397&lt;Instellingen!$B$7),1,0)</f>
        <v/>
      </c>
      <c r="E17397" s="15">
        <f>COUNTIF(tData[BezoekStart],"&lt;"&amp;($A17397+1/24))-COUNTIF(tData[BezoekEind],"&lt;="&amp;$A17397)</f>
        <v/>
      </c>
      <c r="F17397" s="15">
        <f>COUNTIF(tData[BezoekLangStart],"&lt;"&amp;($A17397+1/24))-COUNTIF(tData[BezoekLangEind],"&lt;="&amp;$A17397)</f>
        <v/>
      </c>
      <c r="G17397" s="15">
        <f>IF($D17397=1,$B17397*100+$C17397,-1)</f>
        <v/>
      </c>
      <c r="H17397" s="15">
        <f>IF($D17397=1,$B17397,-1)</f>
        <v/>
      </c>
      <c r="I17397" s="15">
        <f>IF($D17397=1,$C17397,-1)</f>
        <v/>
      </c>
    </row>
    <row r="17398">
      <c r="A17398" s="33" t="n">
        <v>46016.79166666666</v>
      </c>
      <c r="B17398" s="15">
        <f>WEEKDAY($A17398,2)</f>
        <v/>
      </c>
      <c r="C17398" s="15">
        <f>HOUR($A17398)</f>
        <v/>
      </c>
      <c r="D17398" s="15">
        <f>IF(AND($A17398&gt;=Instellingen!$B$6,$A17398&lt;Instellingen!$B$7),1,0)</f>
        <v/>
      </c>
      <c r="E17398" s="15">
        <f>COUNTIF(tData[BezoekStart],"&lt;"&amp;($A17398+1/24))-COUNTIF(tData[BezoekEind],"&lt;="&amp;$A17398)</f>
        <v/>
      </c>
      <c r="F17398" s="15">
        <f>COUNTIF(tData[BezoekLangStart],"&lt;"&amp;($A17398+1/24))-COUNTIF(tData[BezoekLangEind],"&lt;="&amp;$A17398)</f>
        <v/>
      </c>
      <c r="G17398" s="15">
        <f>IF($D17398=1,$B17398*100+$C17398,-1)</f>
        <v/>
      </c>
      <c r="H17398" s="15">
        <f>IF($D17398=1,$B17398,-1)</f>
        <v/>
      </c>
      <c r="I17398" s="15">
        <f>IF($D17398=1,$C17398,-1)</f>
        <v/>
      </c>
    </row>
    <row r="17399">
      <c r="A17399" s="33" t="n">
        <v>46016.83333333334</v>
      </c>
      <c r="B17399" s="15">
        <f>WEEKDAY($A17399,2)</f>
        <v/>
      </c>
      <c r="C17399" s="15">
        <f>HOUR($A17399)</f>
        <v/>
      </c>
      <c r="D17399" s="15">
        <f>IF(AND($A17399&gt;=Instellingen!$B$6,$A17399&lt;Instellingen!$B$7),1,0)</f>
        <v/>
      </c>
      <c r="E17399" s="15">
        <f>COUNTIF(tData[BezoekStart],"&lt;"&amp;($A17399+1/24))-COUNTIF(tData[BezoekEind],"&lt;="&amp;$A17399)</f>
        <v/>
      </c>
      <c r="F17399" s="15">
        <f>COUNTIF(tData[BezoekLangStart],"&lt;"&amp;($A17399+1/24))-COUNTIF(tData[BezoekLangEind],"&lt;="&amp;$A17399)</f>
        <v/>
      </c>
      <c r="G17399" s="15">
        <f>IF($D17399=1,$B17399*100+$C17399,-1)</f>
        <v/>
      </c>
      <c r="H17399" s="15">
        <f>IF($D17399=1,$B17399,-1)</f>
        <v/>
      </c>
      <c r="I17399" s="15">
        <f>IF($D17399=1,$C17399,-1)</f>
        <v/>
      </c>
    </row>
    <row r="17400">
      <c r="A17400" s="33" t="n">
        <v>46016.875</v>
      </c>
      <c r="B17400" s="15">
        <f>WEEKDAY($A17400,2)</f>
        <v/>
      </c>
      <c r="C17400" s="15">
        <f>HOUR($A17400)</f>
        <v/>
      </c>
      <c r="D17400" s="15">
        <f>IF(AND($A17400&gt;=Instellingen!$B$6,$A17400&lt;Instellingen!$B$7),1,0)</f>
        <v/>
      </c>
      <c r="E17400" s="15">
        <f>COUNTIF(tData[BezoekStart],"&lt;"&amp;($A17400+1/24))-COUNTIF(tData[BezoekEind],"&lt;="&amp;$A17400)</f>
        <v/>
      </c>
      <c r="F17400" s="15">
        <f>COUNTIF(tData[BezoekLangStart],"&lt;"&amp;($A17400+1/24))-COUNTIF(tData[BezoekLangEind],"&lt;="&amp;$A17400)</f>
        <v/>
      </c>
      <c r="G17400" s="15">
        <f>IF($D17400=1,$B17400*100+$C17400,-1)</f>
        <v/>
      </c>
      <c r="H17400" s="15">
        <f>IF($D17400=1,$B17400,-1)</f>
        <v/>
      </c>
      <c r="I17400" s="15">
        <f>IF($D17400=1,$C17400,-1)</f>
        <v/>
      </c>
    </row>
    <row r="17401">
      <c r="A17401" s="33" t="n">
        <v>46016.91666666666</v>
      </c>
      <c r="B17401" s="15">
        <f>WEEKDAY($A17401,2)</f>
        <v/>
      </c>
      <c r="C17401" s="15">
        <f>HOUR($A17401)</f>
        <v/>
      </c>
      <c r="D17401" s="15">
        <f>IF(AND($A17401&gt;=Instellingen!$B$6,$A17401&lt;Instellingen!$B$7),1,0)</f>
        <v/>
      </c>
      <c r="E17401" s="15">
        <f>COUNTIF(tData[BezoekStart],"&lt;"&amp;($A17401+1/24))-COUNTIF(tData[BezoekEind],"&lt;="&amp;$A17401)</f>
        <v/>
      </c>
      <c r="F17401" s="15">
        <f>COUNTIF(tData[BezoekLangStart],"&lt;"&amp;($A17401+1/24))-COUNTIF(tData[BezoekLangEind],"&lt;="&amp;$A17401)</f>
        <v/>
      </c>
      <c r="G17401" s="15">
        <f>IF($D17401=1,$B17401*100+$C17401,-1)</f>
        <v/>
      </c>
      <c r="H17401" s="15">
        <f>IF($D17401=1,$B17401,-1)</f>
        <v/>
      </c>
      <c r="I17401" s="15">
        <f>IF($D17401=1,$C17401,-1)</f>
        <v/>
      </c>
    </row>
    <row r="17402">
      <c r="A17402" s="33" t="n">
        <v>46016.95833333334</v>
      </c>
      <c r="B17402" s="15">
        <f>WEEKDAY($A17402,2)</f>
        <v/>
      </c>
      <c r="C17402" s="15">
        <f>HOUR($A17402)</f>
        <v/>
      </c>
      <c r="D17402" s="15">
        <f>IF(AND($A17402&gt;=Instellingen!$B$6,$A17402&lt;Instellingen!$B$7),1,0)</f>
        <v/>
      </c>
      <c r="E17402" s="15">
        <f>COUNTIF(tData[BezoekStart],"&lt;"&amp;($A17402+1/24))-COUNTIF(tData[BezoekEind],"&lt;="&amp;$A17402)</f>
        <v/>
      </c>
      <c r="F17402" s="15">
        <f>COUNTIF(tData[BezoekLangStart],"&lt;"&amp;($A17402+1/24))-COUNTIF(tData[BezoekLangEind],"&lt;="&amp;$A17402)</f>
        <v/>
      </c>
      <c r="G17402" s="15">
        <f>IF($D17402=1,$B17402*100+$C17402,-1)</f>
        <v/>
      </c>
      <c r="H17402" s="15">
        <f>IF($D17402=1,$B17402,-1)</f>
        <v/>
      </c>
      <c r="I17402" s="15">
        <f>IF($D17402=1,$C17402,-1)</f>
        <v/>
      </c>
    </row>
    <row r="17403">
      <c r="A17403" s="33" t="n">
        <v>46017</v>
      </c>
      <c r="B17403" s="15">
        <f>WEEKDAY($A17403,2)</f>
        <v/>
      </c>
      <c r="C17403" s="15">
        <f>HOUR($A17403)</f>
        <v/>
      </c>
      <c r="D17403" s="15">
        <f>IF(AND($A17403&gt;=Instellingen!$B$6,$A17403&lt;Instellingen!$B$7),1,0)</f>
        <v/>
      </c>
      <c r="E17403" s="15">
        <f>COUNTIF(tData[BezoekStart],"&lt;"&amp;($A17403+1/24))-COUNTIF(tData[BezoekEind],"&lt;="&amp;$A17403)</f>
        <v/>
      </c>
      <c r="F17403" s="15">
        <f>COUNTIF(tData[BezoekLangStart],"&lt;"&amp;($A17403+1/24))-COUNTIF(tData[BezoekLangEind],"&lt;="&amp;$A17403)</f>
        <v/>
      </c>
      <c r="G17403" s="15">
        <f>IF($D17403=1,$B17403*100+$C17403,-1)</f>
        <v/>
      </c>
      <c r="H17403" s="15">
        <f>IF($D17403=1,$B17403,-1)</f>
        <v/>
      </c>
      <c r="I17403" s="15">
        <f>IF($D17403=1,$C17403,-1)</f>
        <v/>
      </c>
    </row>
    <row r="17404">
      <c r="A17404" s="33" t="n">
        <v>46017.04166666666</v>
      </c>
      <c r="B17404" s="15">
        <f>WEEKDAY($A17404,2)</f>
        <v/>
      </c>
      <c r="C17404" s="15">
        <f>HOUR($A17404)</f>
        <v/>
      </c>
      <c r="D17404" s="15">
        <f>IF(AND($A17404&gt;=Instellingen!$B$6,$A17404&lt;Instellingen!$B$7),1,0)</f>
        <v/>
      </c>
      <c r="E17404" s="15">
        <f>COUNTIF(tData[BezoekStart],"&lt;"&amp;($A17404+1/24))-COUNTIF(tData[BezoekEind],"&lt;="&amp;$A17404)</f>
        <v/>
      </c>
      <c r="F17404" s="15">
        <f>COUNTIF(tData[BezoekLangStart],"&lt;"&amp;($A17404+1/24))-COUNTIF(tData[BezoekLangEind],"&lt;="&amp;$A17404)</f>
        <v/>
      </c>
      <c r="G17404" s="15">
        <f>IF($D17404=1,$B17404*100+$C17404,-1)</f>
        <v/>
      </c>
      <c r="H17404" s="15">
        <f>IF($D17404=1,$B17404,-1)</f>
        <v/>
      </c>
      <c r="I17404" s="15">
        <f>IF($D17404=1,$C17404,-1)</f>
        <v/>
      </c>
    </row>
    <row r="17405">
      <c r="A17405" s="33" t="n">
        <v>46017.08333333334</v>
      </c>
      <c r="B17405" s="15">
        <f>WEEKDAY($A17405,2)</f>
        <v/>
      </c>
      <c r="C17405" s="15">
        <f>HOUR($A17405)</f>
        <v/>
      </c>
      <c r="D17405" s="15">
        <f>IF(AND($A17405&gt;=Instellingen!$B$6,$A17405&lt;Instellingen!$B$7),1,0)</f>
        <v/>
      </c>
      <c r="E17405" s="15">
        <f>COUNTIF(tData[BezoekStart],"&lt;"&amp;($A17405+1/24))-COUNTIF(tData[BezoekEind],"&lt;="&amp;$A17405)</f>
        <v/>
      </c>
      <c r="F17405" s="15">
        <f>COUNTIF(tData[BezoekLangStart],"&lt;"&amp;($A17405+1/24))-COUNTIF(tData[BezoekLangEind],"&lt;="&amp;$A17405)</f>
        <v/>
      </c>
      <c r="G17405" s="15">
        <f>IF($D17405=1,$B17405*100+$C17405,-1)</f>
        <v/>
      </c>
      <c r="H17405" s="15">
        <f>IF($D17405=1,$B17405,-1)</f>
        <v/>
      </c>
      <c r="I17405" s="15">
        <f>IF($D17405=1,$C17405,-1)</f>
        <v/>
      </c>
    </row>
    <row r="17406">
      <c r="A17406" s="33" t="n">
        <v>46017.125</v>
      </c>
      <c r="B17406" s="15">
        <f>WEEKDAY($A17406,2)</f>
        <v/>
      </c>
      <c r="C17406" s="15">
        <f>HOUR($A17406)</f>
        <v/>
      </c>
      <c r="D17406" s="15">
        <f>IF(AND($A17406&gt;=Instellingen!$B$6,$A17406&lt;Instellingen!$B$7),1,0)</f>
        <v/>
      </c>
      <c r="E17406" s="15">
        <f>COUNTIF(tData[BezoekStart],"&lt;"&amp;($A17406+1/24))-COUNTIF(tData[BezoekEind],"&lt;="&amp;$A17406)</f>
        <v/>
      </c>
      <c r="F17406" s="15">
        <f>COUNTIF(tData[BezoekLangStart],"&lt;"&amp;($A17406+1/24))-COUNTIF(tData[BezoekLangEind],"&lt;="&amp;$A17406)</f>
        <v/>
      </c>
      <c r="G17406" s="15">
        <f>IF($D17406=1,$B17406*100+$C17406,-1)</f>
        <v/>
      </c>
      <c r="H17406" s="15">
        <f>IF($D17406=1,$B17406,-1)</f>
        <v/>
      </c>
      <c r="I17406" s="15">
        <f>IF($D17406=1,$C17406,-1)</f>
        <v/>
      </c>
    </row>
    <row r="17407">
      <c r="A17407" s="33" t="n">
        <v>46017.16666666666</v>
      </c>
      <c r="B17407" s="15">
        <f>WEEKDAY($A17407,2)</f>
        <v/>
      </c>
      <c r="C17407" s="15">
        <f>HOUR($A17407)</f>
        <v/>
      </c>
      <c r="D17407" s="15">
        <f>IF(AND($A17407&gt;=Instellingen!$B$6,$A17407&lt;Instellingen!$B$7),1,0)</f>
        <v/>
      </c>
      <c r="E17407" s="15">
        <f>COUNTIF(tData[BezoekStart],"&lt;"&amp;($A17407+1/24))-COUNTIF(tData[BezoekEind],"&lt;="&amp;$A17407)</f>
        <v/>
      </c>
      <c r="F17407" s="15">
        <f>COUNTIF(tData[BezoekLangStart],"&lt;"&amp;($A17407+1/24))-COUNTIF(tData[BezoekLangEind],"&lt;="&amp;$A17407)</f>
        <v/>
      </c>
      <c r="G17407" s="15">
        <f>IF($D17407=1,$B17407*100+$C17407,-1)</f>
        <v/>
      </c>
      <c r="H17407" s="15">
        <f>IF($D17407=1,$B17407,-1)</f>
        <v/>
      </c>
      <c r="I17407" s="15">
        <f>IF($D17407=1,$C17407,-1)</f>
        <v/>
      </c>
    </row>
    <row r="17408">
      <c r="A17408" s="33" t="n">
        <v>46017.20833333334</v>
      </c>
      <c r="B17408" s="15">
        <f>WEEKDAY($A17408,2)</f>
        <v/>
      </c>
      <c r="C17408" s="15">
        <f>HOUR($A17408)</f>
        <v/>
      </c>
      <c r="D17408" s="15">
        <f>IF(AND($A17408&gt;=Instellingen!$B$6,$A17408&lt;Instellingen!$B$7),1,0)</f>
        <v/>
      </c>
      <c r="E17408" s="15">
        <f>COUNTIF(tData[BezoekStart],"&lt;"&amp;($A17408+1/24))-COUNTIF(tData[BezoekEind],"&lt;="&amp;$A17408)</f>
        <v/>
      </c>
      <c r="F17408" s="15">
        <f>COUNTIF(tData[BezoekLangStart],"&lt;"&amp;($A17408+1/24))-COUNTIF(tData[BezoekLangEind],"&lt;="&amp;$A17408)</f>
        <v/>
      </c>
      <c r="G17408" s="15">
        <f>IF($D17408=1,$B17408*100+$C17408,-1)</f>
        <v/>
      </c>
      <c r="H17408" s="15">
        <f>IF($D17408=1,$B17408,-1)</f>
        <v/>
      </c>
      <c r="I17408" s="15">
        <f>IF($D17408=1,$C17408,-1)</f>
        <v/>
      </c>
    </row>
    <row r="17409">
      <c r="A17409" s="33" t="n">
        <v>46017.25</v>
      </c>
      <c r="B17409" s="15">
        <f>WEEKDAY($A17409,2)</f>
        <v/>
      </c>
      <c r="C17409" s="15">
        <f>HOUR($A17409)</f>
        <v/>
      </c>
      <c r="D17409" s="15">
        <f>IF(AND($A17409&gt;=Instellingen!$B$6,$A17409&lt;Instellingen!$B$7),1,0)</f>
        <v/>
      </c>
      <c r="E17409" s="15">
        <f>COUNTIF(tData[BezoekStart],"&lt;"&amp;($A17409+1/24))-COUNTIF(tData[BezoekEind],"&lt;="&amp;$A17409)</f>
        <v/>
      </c>
      <c r="F17409" s="15">
        <f>COUNTIF(tData[BezoekLangStart],"&lt;"&amp;($A17409+1/24))-COUNTIF(tData[BezoekLangEind],"&lt;="&amp;$A17409)</f>
        <v/>
      </c>
      <c r="G17409" s="15">
        <f>IF($D17409=1,$B17409*100+$C17409,-1)</f>
        <v/>
      </c>
      <c r="H17409" s="15">
        <f>IF($D17409=1,$B17409,-1)</f>
        <v/>
      </c>
      <c r="I17409" s="15">
        <f>IF($D17409=1,$C17409,-1)</f>
        <v/>
      </c>
    </row>
    <row r="17410">
      <c r="A17410" s="33" t="n">
        <v>46017.29166666666</v>
      </c>
      <c r="B17410" s="15">
        <f>WEEKDAY($A17410,2)</f>
        <v/>
      </c>
      <c r="C17410" s="15">
        <f>HOUR($A17410)</f>
        <v/>
      </c>
      <c r="D17410" s="15">
        <f>IF(AND($A17410&gt;=Instellingen!$B$6,$A17410&lt;Instellingen!$B$7),1,0)</f>
        <v/>
      </c>
      <c r="E17410" s="15">
        <f>COUNTIF(tData[BezoekStart],"&lt;"&amp;($A17410+1/24))-COUNTIF(tData[BezoekEind],"&lt;="&amp;$A17410)</f>
        <v/>
      </c>
      <c r="F17410" s="15">
        <f>COUNTIF(tData[BezoekLangStart],"&lt;"&amp;($A17410+1/24))-COUNTIF(tData[BezoekLangEind],"&lt;="&amp;$A17410)</f>
        <v/>
      </c>
      <c r="G17410" s="15">
        <f>IF($D17410=1,$B17410*100+$C17410,-1)</f>
        <v/>
      </c>
      <c r="H17410" s="15">
        <f>IF($D17410=1,$B17410,-1)</f>
        <v/>
      </c>
      <c r="I17410" s="15">
        <f>IF($D17410=1,$C17410,-1)</f>
        <v/>
      </c>
    </row>
    <row r="17411">
      <c r="A17411" s="33" t="n">
        <v>46017.33333333334</v>
      </c>
      <c r="B17411" s="15">
        <f>WEEKDAY($A17411,2)</f>
        <v/>
      </c>
      <c r="C17411" s="15">
        <f>HOUR($A17411)</f>
        <v/>
      </c>
      <c r="D17411" s="15">
        <f>IF(AND($A17411&gt;=Instellingen!$B$6,$A17411&lt;Instellingen!$B$7),1,0)</f>
        <v/>
      </c>
      <c r="E17411" s="15">
        <f>COUNTIF(tData[BezoekStart],"&lt;"&amp;($A17411+1/24))-COUNTIF(tData[BezoekEind],"&lt;="&amp;$A17411)</f>
        <v/>
      </c>
      <c r="F17411" s="15">
        <f>COUNTIF(tData[BezoekLangStart],"&lt;"&amp;($A17411+1/24))-COUNTIF(tData[BezoekLangEind],"&lt;="&amp;$A17411)</f>
        <v/>
      </c>
      <c r="G17411" s="15">
        <f>IF($D17411=1,$B17411*100+$C17411,-1)</f>
        <v/>
      </c>
      <c r="H17411" s="15">
        <f>IF($D17411=1,$B17411,-1)</f>
        <v/>
      </c>
      <c r="I17411" s="15">
        <f>IF($D17411=1,$C17411,-1)</f>
        <v/>
      </c>
    </row>
    <row r="17412">
      <c r="A17412" s="33" t="n">
        <v>46017.375</v>
      </c>
      <c r="B17412" s="15">
        <f>WEEKDAY($A17412,2)</f>
        <v/>
      </c>
      <c r="C17412" s="15">
        <f>HOUR($A17412)</f>
        <v/>
      </c>
      <c r="D17412" s="15">
        <f>IF(AND($A17412&gt;=Instellingen!$B$6,$A17412&lt;Instellingen!$B$7),1,0)</f>
        <v/>
      </c>
      <c r="E17412" s="15">
        <f>COUNTIF(tData[BezoekStart],"&lt;"&amp;($A17412+1/24))-COUNTIF(tData[BezoekEind],"&lt;="&amp;$A17412)</f>
        <v/>
      </c>
      <c r="F17412" s="15">
        <f>COUNTIF(tData[BezoekLangStart],"&lt;"&amp;($A17412+1/24))-COUNTIF(tData[BezoekLangEind],"&lt;="&amp;$A17412)</f>
        <v/>
      </c>
      <c r="G17412" s="15">
        <f>IF($D17412=1,$B17412*100+$C17412,-1)</f>
        <v/>
      </c>
      <c r="H17412" s="15">
        <f>IF($D17412=1,$B17412,-1)</f>
        <v/>
      </c>
      <c r="I17412" s="15">
        <f>IF($D17412=1,$C17412,-1)</f>
        <v/>
      </c>
    </row>
    <row r="17413">
      <c r="A17413" s="33" t="n">
        <v>46017.41666666666</v>
      </c>
      <c r="B17413" s="15">
        <f>WEEKDAY($A17413,2)</f>
        <v/>
      </c>
      <c r="C17413" s="15">
        <f>HOUR($A17413)</f>
        <v/>
      </c>
      <c r="D17413" s="15">
        <f>IF(AND($A17413&gt;=Instellingen!$B$6,$A17413&lt;Instellingen!$B$7),1,0)</f>
        <v/>
      </c>
      <c r="E17413" s="15">
        <f>COUNTIF(tData[BezoekStart],"&lt;"&amp;($A17413+1/24))-COUNTIF(tData[BezoekEind],"&lt;="&amp;$A17413)</f>
        <v/>
      </c>
      <c r="F17413" s="15">
        <f>COUNTIF(tData[BezoekLangStart],"&lt;"&amp;($A17413+1/24))-COUNTIF(tData[BezoekLangEind],"&lt;="&amp;$A17413)</f>
        <v/>
      </c>
      <c r="G17413" s="15">
        <f>IF($D17413=1,$B17413*100+$C17413,-1)</f>
        <v/>
      </c>
      <c r="H17413" s="15">
        <f>IF($D17413=1,$B17413,-1)</f>
        <v/>
      </c>
      <c r="I17413" s="15">
        <f>IF($D17413=1,$C17413,-1)</f>
        <v/>
      </c>
    </row>
    <row r="17414">
      <c r="A17414" s="33" t="n">
        <v>46017.45833333334</v>
      </c>
      <c r="B17414" s="15">
        <f>WEEKDAY($A17414,2)</f>
        <v/>
      </c>
      <c r="C17414" s="15">
        <f>HOUR($A17414)</f>
        <v/>
      </c>
      <c r="D17414" s="15">
        <f>IF(AND($A17414&gt;=Instellingen!$B$6,$A17414&lt;Instellingen!$B$7),1,0)</f>
        <v/>
      </c>
      <c r="E17414" s="15">
        <f>COUNTIF(tData[BezoekStart],"&lt;"&amp;($A17414+1/24))-COUNTIF(tData[BezoekEind],"&lt;="&amp;$A17414)</f>
        <v/>
      </c>
      <c r="F17414" s="15">
        <f>COUNTIF(tData[BezoekLangStart],"&lt;"&amp;($A17414+1/24))-COUNTIF(tData[BezoekLangEind],"&lt;="&amp;$A17414)</f>
        <v/>
      </c>
      <c r="G17414" s="15">
        <f>IF($D17414=1,$B17414*100+$C17414,-1)</f>
        <v/>
      </c>
      <c r="H17414" s="15">
        <f>IF($D17414=1,$B17414,-1)</f>
        <v/>
      </c>
      <c r="I17414" s="15">
        <f>IF($D17414=1,$C17414,-1)</f>
        <v/>
      </c>
    </row>
    <row r="17415">
      <c r="A17415" s="33" t="n">
        <v>46017.5</v>
      </c>
      <c r="B17415" s="15">
        <f>WEEKDAY($A17415,2)</f>
        <v/>
      </c>
      <c r="C17415" s="15">
        <f>HOUR($A17415)</f>
        <v/>
      </c>
      <c r="D17415" s="15">
        <f>IF(AND($A17415&gt;=Instellingen!$B$6,$A17415&lt;Instellingen!$B$7),1,0)</f>
        <v/>
      </c>
      <c r="E17415" s="15">
        <f>COUNTIF(tData[BezoekStart],"&lt;"&amp;($A17415+1/24))-COUNTIF(tData[BezoekEind],"&lt;="&amp;$A17415)</f>
        <v/>
      </c>
      <c r="F17415" s="15">
        <f>COUNTIF(tData[BezoekLangStart],"&lt;"&amp;($A17415+1/24))-COUNTIF(tData[BezoekLangEind],"&lt;="&amp;$A17415)</f>
        <v/>
      </c>
      <c r="G17415" s="15">
        <f>IF($D17415=1,$B17415*100+$C17415,-1)</f>
        <v/>
      </c>
      <c r="H17415" s="15">
        <f>IF($D17415=1,$B17415,-1)</f>
        <v/>
      </c>
      <c r="I17415" s="15">
        <f>IF($D17415=1,$C17415,-1)</f>
        <v/>
      </c>
    </row>
    <row r="17416">
      <c r="A17416" s="33" t="n">
        <v>46017.54166666666</v>
      </c>
      <c r="B17416" s="15">
        <f>WEEKDAY($A17416,2)</f>
        <v/>
      </c>
      <c r="C17416" s="15">
        <f>HOUR($A17416)</f>
        <v/>
      </c>
      <c r="D17416" s="15">
        <f>IF(AND($A17416&gt;=Instellingen!$B$6,$A17416&lt;Instellingen!$B$7),1,0)</f>
        <v/>
      </c>
      <c r="E17416" s="15">
        <f>COUNTIF(tData[BezoekStart],"&lt;"&amp;($A17416+1/24))-COUNTIF(tData[BezoekEind],"&lt;="&amp;$A17416)</f>
        <v/>
      </c>
      <c r="F17416" s="15">
        <f>COUNTIF(tData[BezoekLangStart],"&lt;"&amp;($A17416+1/24))-COUNTIF(tData[BezoekLangEind],"&lt;="&amp;$A17416)</f>
        <v/>
      </c>
      <c r="G17416" s="15">
        <f>IF($D17416=1,$B17416*100+$C17416,-1)</f>
        <v/>
      </c>
      <c r="H17416" s="15">
        <f>IF($D17416=1,$B17416,-1)</f>
        <v/>
      </c>
      <c r="I17416" s="15">
        <f>IF($D17416=1,$C17416,-1)</f>
        <v/>
      </c>
    </row>
    <row r="17417">
      <c r="A17417" s="33" t="n">
        <v>46017.58333333334</v>
      </c>
      <c r="B17417" s="15">
        <f>WEEKDAY($A17417,2)</f>
        <v/>
      </c>
      <c r="C17417" s="15">
        <f>HOUR($A17417)</f>
        <v/>
      </c>
      <c r="D17417" s="15">
        <f>IF(AND($A17417&gt;=Instellingen!$B$6,$A17417&lt;Instellingen!$B$7),1,0)</f>
        <v/>
      </c>
      <c r="E17417" s="15">
        <f>COUNTIF(tData[BezoekStart],"&lt;"&amp;($A17417+1/24))-COUNTIF(tData[BezoekEind],"&lt;="&amp;$A17417)</f>
        <v/>
      </c>
      <c r="F17417" s="15">
        <f>COUNTIF(tData[BezoekLangStart],"&lt;"&amp;($A17417+1/24))-COUNTIF(tData[BezoekLangEind],"&lt;="&amp;$A17417)</f>
        <v/>
      </c>
      <c r="G17417" s="15">
        <f>IF($D17417=1,$B17417*100+$C17417,-1)</f>
        <v/>
      </c>
      <c r="H17417" s="15">
        <f>IF($D17417=1,$B17417,-1)</f>
        <v/>
      </c>
      <c r="I17417" s="15">
        <f>IF($D17417=1,$C17417,-1)</f>
        <v/>
      </c>
    </row>
    <row r="17418">
      <c r="A17418" s="33" t="n">
        <v>46017.625</v>
      </c>
      <c r="B17418" s="15">
        <f>WEEKDAY($A17418,2)</f>
        <v/>
      </c>
      <c r="C17418" s="15">
        <f>HOUR($A17418)</f>
        <v/>
      </c>
      <c r="D17418" s="15">
        <f>IF(AND($A17418&gt;=Instellingen!$B$6,$A17418&lt;Instellingen!$B$7),1,0)</f>
        <v/>
      </c>
      <c r="E17418" s="15">
        <f>COUNTIF(tData[BezoekStart],"&lt;"&amp;($A17418+1/24))-COUNTIF(tData[BezoekEind],"&lt;="&amp;$A17418)</f>
        <v/>
      </c>
      <c r="F17418" s="15">
        <f>COUNTIF(tData[BezoekLangStart],"&lt;"&amp;($A17418+1/24))-COUNTIF(tData[BezoekLangEind],"&lt;="&amp;$A17418)</f>
        <v/>
      </c>
      <c r="G17418" s="15">
        <f>IF($D17418=1,$B17418*100+$C17418,-1)</f>
        <v/>
      </c>
      <c r="H17418" s="15">
        <f>IF($D17418=1,$B17418,-1)</f>
        <v/>
      </c>
      <c r="I17418" s="15">
        <f>IF($D17418=1,$C17418,-1)</f>
        <v/>
      </c>
    </row>
    <row r="17419">
      <c r="A17419" s="33" t="n">
        <v>46017.66666666666</v>
      </c>
      <c r="B17419" s="15">
        <f>WEEKDAY($A17419,2)</f>
        <v/>
      </c>
      <c r="C17419" s="15">
        <f>HOUR($A17419)</f>
        <v/>
      </c>
      <c r="D17419" s="15">
        <f>IF(AND($A17419&gt;=Instellingen!$B$6,$A17419&lt;Instellingen!$B$7),1,0)</f>
        <v/>
      </c>
      <c r="E17419" s="15">
        <f>COUNTIF(tData[BezoekStart],"&lt;"&amp;($A17419+1/24))-COUNTIF(tData[BezoekEind],"&lt;="&amp;$A17419)</f>
        <v/>
      </c>
      <c r="F17419" s="15">
        <f>COUNTIF(tData[BezoekLangStart],"&lt;"&amp;($A17419+1/24))-COUNTIF(tData[BezoekLangEind],"&lt;="&amp;$A17419)</f>
        <v/>
      </c>
      <c r="G17419" s="15">
        <f>IF($D17419=1,$B17419*100+$C17419,-1)</f>
        <v/>
      </c>
      <c r="H17419" s="15">
        <f>IF($D17419=1,$B17419,-1)</f>
        <v/>
      </c>
      <c r="I17419" s="15">
        <f>IF($D17419=1,$C17419,-1)</f>
        <v/>
      </c>
    </row>
    <row r="17420">
      <c r="A17420" s="33" t="n">
        <v>46017.70833333334</v>
      </c>
      <c r="B17420" s="15">
        <f>WEEKDAY($A17420,2)</f>
        <v/>
      </c>
      <c r="C17420" s="15">
        <f>HOUR($A17420)</f>
        <v/>
      </c>
      <c r="D17420" s="15">
        <f>IF(AND($A17420&gt;=Instellingen!$B$6,$A17420&lt;Instellingen!$B$7),1,0)</f>
        <v/>
      </c>
      <c r="E17420" s="15">
        <f>COUNTIF(tData[BezoekStart],"&lt;"&amp;($A17420+1/24))-COUNTIF(tData[BezoekEind],"&lt;="&amp;$A17420)</f>
        <v/>
      </c>
      <c r="F17420" s="15">
        <f>COUNTIF(tData[BezoekLangStart],"&lt;"&amp;($A17420+1/24))-COUNTIF(tData[BezoekLangEind],"&lt;="&amp;$A17420)</f>
        <v/>
      </c>
      <c r="G17420" s="15">
        <f>IF($D17420=1,$B17420*100+$C17420,-1)</f>
        <v/>
      </c>
      <c r="H17420" s="15">
        <f>IF($D17420=1,$B17420,-1)</f>
        <v/>
      </c>
      <c r="I17420" s="15">
        <f>IF($D17420=1,$C17420,-1)</f>
        <v/>
      </c>
    </row>
    <row r="17421">
      <c r="A17421" s="33" t="n">
        <v>46017.75</v>
      </c>
      <c r="B17421" s="15">
        <f>WEEKDAY($A17421,2)</f>
        <v/>
      </c>
      <c r="C17421" s="15">
        <f>HOUR($A17421)</f>
        <v/>
      </c>
      <c r="D17421" s="15">
        <f>IF(AND($A17421&gt;=Instellingen!$B$6,$A17421&lt;Instellingen!$B$7),1,0)</f>
        <v/>
      </c>
      <c r="E17421" s="15">
        <f>COUNTIF(tData[BezoekStart],"&lt;"&amp;($A17421+1/24))-COUNTIF(tData[BezoekEind],"&lt;="&amp;$A17421)</f>
        <v/>
      </c>
      <c r="F17421" s="15">
        <f>COUNTIF(tData[BezoekLangStart],"&lt;"&amp;($A17421+1/24))-COUNTIF(tData[BezoekLangEind],"&lt;="&amp;$A17421)</f>
        <v/>
      </c>
      <c r="G17421" s="15">
        <f>IF($D17421=1,$B17421*100+$C17421,-1)</f>
        <v/>
      </c>
      <c r="H17421" s="15">
        <f>IF($D17421=1,$B17421,-1)</f>
        <v/>
      </c>
      <c r="I17421" s="15">
        <f>IF($D17421=1,$C17421,-1)</f>
        <v/>
      </c>
    </row>
    <row r="17422">
      <c r="A17422" s="33" t="n">
        <v>46017.79166666666</v>
      </c>
      <c r="B17422" s="15">
        <f>WEEKDAY($A17422,2)</f>
        <v/>
      </c>
      <c r="C17422" s="15">
        <f>HOUR($A17422)</f>
        <v/>
      </c>
      <c r="D17422" s="15">
        <f>IF(AND($A17422&gt;=Instellingen!$B$6,$A17422&lt;Instellingen!$B$7),1,0)</f>
        <v/>
      </c>
      <c r="E17422" s="15">
        <f>COUNTIF(tData[BezoekStart],"&lt;"&amp;($A17422+1/24))-COUNTIF(tData[BezoekEind],"&lt;="&amp;$A17422)</f>
        <v/>
      </c>
      <c r="F17422" s="15">
        <f>COUNTIF(tData[BezoekLangStart],"&lt;"&amp;($A17422+1/24))-COUNTIF(tData[BezoekLangEind],"&lt;="&amp;$A17422)</f>
        <v/>
      </c>
      <c r="G17422" s="15">
        <f>IF($D17422=1,$B17422*100+$C17422,-1)</f>
        <v/>
      </c>
      <c r="H17422" s="15">
        <f>IF($D17422=1,$B17422,-1)</f>
        <v/>
      </c>
      <c r="I17422" s="15">
        <f>IF($D17422=1,$C17422,-1)</f>
        <v/>
      </c>
    </row>
    <row r="17423">
      <c r="A17423" s="33" t="n">
        <v>46017.83333333334</v>
      </c>
      <c r="B17423" s="15">
        <f>WEEKDAY($A17423,2)</f>
        <v/>
      </c>
      <c r="C17423" s="15">
        <f>HOUR($A17423)</f>
        <v/>
      </c>
      <c r="D17423" s="15">
        <f>IF(AND($A17423&gt;=Instellingen!$B$6,$A17423&lt;Instellingen!$B$7),1,0)</f>
        <v/>
      </c>
      <c r="E17423" s="15">
        <f>COUNTIF(tData[BezoekStart],"&lt;"&amp;($A17423+1/24))-COUNTIF(tData[BezoekEind],"&lt;="&amp;$A17423)</f>
        <v/>
      </c>
      <c r="F17423" s="15">
        <f>COUNTIF(tData[BezoekLangStart],"&lt;"&amp;($A17423+1/24))-COUNTIF(tData[BezoekLangEind],"&lt;="&amp;$A17423)</f>
        <v/>
      </c>
      <c r="G17423" s="15">
        <f>IF($D17423=1,$B17423*100+$C17423,-1)</f>
        <v/>
      </c>
      <c r="H17423" s="15">
        <f>IF($D17423=1,$B17423,-1)</f>
        <v/>
      </c>
      <c r="I17423" s="15">
        <f>IF($D17423=1,$C17423,-1)</f>
        <v/>
      </c>
    </row>
    <row r="17424">
      <c r="A17424" s="33" t="n">
        <v>46017.875</v>
      </c>
      <c r="B17424" s="15">
        <f>WEEKDAY($A17424,2)</f>
        <v/>
      </c>
      <c r="C17424" s="15">
        <f>HOUR($A17424)</f>
        <v/>
      </c>
      <c r="D17424" s="15">
        <f>IF(AND($A17424&gt;=Instellingen!$B$6,$A17424&lt;Instellingen!$B$7),1,0)</f>
        <v/>
      </c>
      <c r="E17424" s="15">
        <f>COUNTIF(tData[BezoekStart],"&lt;"&amp;($A17424+1/24))-COUNTIF(tData[BezoekEind],"&lt;="&amp;$A17424)</f>
        <v/>
      </c>
      <c r="F17424" s="15">
        <f>COUNTIF(tData[BezoekLangStart],"&lt;"&amp;($A17424+1/24))-COUNTIF(tData[BezoekLangEind],"&lt;="&amp;$A17424)</f>
        <v/>
      </c>
      <c r="G17424" s="15">
        <f>IF($D17424=1,$B17424*100+$C17424,-1)</f>
        <v/>
      </c>
      <c r="H17424" s="15">
        <f>IF($D17424=1,$B17424,-1)</f>
        <v/>
      </c>
      <c r="I17424" s="15">
        <f>IF($D17424=1,$C17424,-1)</f>
        <v/>
      </c>
    </row>
    <row r="17425">
      <c r="A17425" s="33" t="n">
        <v>46017.91666666666</v>
      </c>
      <c r="B17425" s="15">
        <f>WEEKDAY($A17425,2)</f>
        <v/>
      </c>
      <c r="C17425" s="15">
        <f>HOUR($A17425)</f>
        <v/>
      </c>
      <c r="D17425" s="15">
        <f>IF(AND($A17425&gt;=Instellingen!$B$6,$A17425&lt;Instellingen!$B$7),1,0)</f>
        <v/>
      </c>
      <c r="E17425" s="15">
        <f>COUNTIF(tData[BezoekStart],"&lt;"&amp;($A17425+1/24))-COUNTIF(tData[BezoekEind],"&lt;="&amp;$A17425)</f>
        <v/>
      </c>
      <c r="F17425" s="15">
        <f>COUNTIF(tData[BezoekLangStart],"&lt;"&amp;($A17425+1/24))-COUNTIF(tData[BezoekLangEind],"&lt;="&amp;$A17425)</f>
        <v/>
      </c>
      <c r="G17425" s="15">
        <f>IF($D17425=1,$B17425*100+$C17425,-1)</f>
        <v/>
      </c>
      <c r="H17425" s="15">
        <f>IF($D17425=1,$B17425,-1)</f>
        <v/>
      </c>
      <c r="I17425" s="15">
        <f>IF($D17425=1,$C17425,-1)</f>
        <v/>
      </c>
    </row>
    <row r="17426">
      <c r="A17426" s="33" t="n">
        <v>46017.95833333334</v>
      </c>
      <c r="B17426" s="15">
        <f>WEEKDAY($A17426,2)</f>
        <v/>
      </c>
      <c r="C17426" s="15">
        <f>HOUR($A17426)</f>
        <v/>
      </c>
      <c r="D17426" s="15">
        <f>IF(AND($A17426&gt;=Instellingen!$B$6,$A17426&lt;Instellingen!$B$7),1,0)</f>
        <v/>
      </c>
      <c r="E17426" s="15">
        <f>COUNTIF(tData[BezoekStart],"&lt;"&amp;($A17426+1/24))-COUNTIF(tData[BezoekEind],"&lt;="&amp;$A17426)</f>
        <v/>
      </c>
      <c r="F17426" s="15">
        <f>COUNTIF(tData[BezoekLangStart],"&lt;"&amp;($A17426+1/24))-COUNTIF(tData[BezoekLangEind],"&lt;="&amp;$A17426)</f>
        <v/>
      </c>
      <c r="G17426" s="15">
        <f>IF($D17426=1,$B17426*100+$C17426,-1)</f>
        <v/>
      </c>
      <c r="H17426" s="15">
        <f>IF($D17426=1,$B17426,-1)</f>
        <v/>
      </c>
      <c r="I17426" s="15">
        <f>IF($D17426=1,$C17426,-1)</f>
        <v/>
      </c>
    </row>
    <row r="17427">
      <c r="A17427" s="33" t="n">
        <v>46018</v>
      </c>
      <c r="B17427" s="15">
        <f>WEEKDAY($A17427,2)</f>
        <v/>
      </c>
      <c r="C17427" s="15">
        <f>HOUR($A17427)</f>
        <v/>
      </c>
      <c r="D17427" s="15">
        <f>IF(AND($A17427&gt;=Instellingen!$B$6,$A17427&lt;Instellingen!$B$7),1,0)</f>
        <v/>
      </c>
      <c r="E17427" s="15">
        <f>COUNTIF(tData[BezoekStart],"&lt;"&amp;($A17427+1/24))-COUNTIF(tData[BezoekEind],"&lt;="&amp;$A17427)</f>
        <v/>
      </c>
      <c r="F17427" s="15">
        <f>COUNTIF(tData[BezoekLangStart],"&lt;"&amp;($A17427+1/24))-COUNTIF(tData[BezoekLangEind],"&lt;="&amp;$A17427)</f>
        <v/>
      </c>
      <c r="G17427" s="15">
        <f>IF($D17427=1,$B17427*100+$C17427,-1)</f>
        <v/>
      </c>
      <c r="H17427" s="15">
        <f>IF($D17427=1,$B17427,-1)</f>
        <v/>
      </c>
      <c r="I17427" s="15">
        <f>IF($D17427=1,$C17427,-1)</f>
        <v/>
      </c>
    </row>
    <row r="17428">
      <c r="A17428" s="33" t="n">
        <v>46018.04166666666</v>
      </c>
      <c r="B17428" s="15">
        <f>WEEKDAY($A17428,2)</f>
        <v/>
      </c>
      <c r="C17428" s="15">
        <f>HOUR($A17428)</f>
        <v/>
      </c>
      <c r="D17428" s="15">
        <f>IF(AND($A17428&gt;=Instellingen!$B$6,$A17428&lt;Instellingen!$B$7),1,0)</f>
        <v/>
      </c>
      <c r="E17428" s="15">
        <f>COUNTIF(tData[BezoekStart],"&lt;"&amp;($A17428+1/24))-COUNTIF(tData[BezoekEind],"&lt;="&amp;$A17428)</f>
        <v/>
      </c>
      <c r="F17428" s="15">
        <f>COUNTIF(tData[BezoekLangStart],"&lt;"&amp;($A17428+1/24))-COUNTIF(tData[BezoekLangEind],"&lt;="&amp;$A17428)</f>
        <v/>
      </c>
      <c r="G17428" s="15">
        <f>IF($D17428=1,$B17428*100+$C17428,-1)</f>
        <v/>
      </c>
      <c r="H17428" s="15">
        <f>IF($D17428=1,$B17428,-1)</f>
        <v/>
      </c>
      <c r="I17428" s="15">
        <f>IF($D17428=1,$C17428,-1)</f>
        <v/>
      </c>
    </row>
    <row r="17429">
      <c r="A17429" s="33" t="n">
        <v>46018.08333333334</v>
      </c>
      <c r="B17429" s="15">
        <f>WEEKDAY($A17429,2)</f>
        <v/>
      </c>
      <c r="C17429" s="15">
        <f>HOUR($A17429)</f>
        <v/>
      </c>
      <c r="D17429" s="15">
        <f>IF(AND($A17429&gt;=Instellingen!$B$6,$A17429&lt;Instellingen!$B$7),1,0)</f>
        <v/>
      </c>
      <c r="E17429" s="15">
        <f>COUNTIF(tData[BezoekStart],"&lt;"&amp;($A17429+1/24))-COUNTIF(tData[BezoekEind],"&lt;="&amp;$A17429)</f>
        <v/>
      </c>
      <c r="F17429" s="15">
        <f>COUNTIF(tData[BezoekLangStart],"&lt;"&amp;($A17429+1/24))-COUNTIF(tData[BezoekLangEind],"&lt;="&amp;$A17429)</f>
        <v/>
      </c>
      <c r="G17429" s="15">
        <f>IF($D17429=1,$B17429*100+$C17429,-1)</f>
        <v/>
      </c>
      <c r="H17429" s="15">
        <f>IF($D17429=1,$B17429,-1)</f>
        <v/>
      </c>
      <c r="I17429" s="15">
        <f>IF($D17429=1,$C17429,-1)</f>
        <v/>
      </c>
    </row>
    <row r="17430">
      <c r="A17430" s="33" t="n">
        <v>46018.125</v>
      </c>
      <c r="B17430" s="15">
        <f>WEEKDAY($A17430,2)</f>
        <v/>
      </c>
      <c r="C17430" s="15">
        <f>HOUR($A17430)</f>
        <v/>
      </c>
      <c r="D17430" s="15">
        <f>IF(AND($A17430&gt;=Instellingen!$B$6,$A17430&lt;Instellingen!$B$7),1,0)</f>
        <v/>
      </c>
      <c r="E17430" s="15">
        <f>COUNTIF(tData[BezoekStart],"&lt;"&amp;($A17430+1/24))-COUNTIF(tData[BezoekEind],"&lt;="&amp;$A17430)</f>
        <v/>
      </c>
      <c r="F17430" s="15">
        <f>COUNTIF(tData[BezoekLangStart],"&lt;"&amp;($A17430+1/24))-COUNTIF(tData[BezoekLangEind],"&lt;="&amp;$A17430)</f>
        <v/>
      </c>
      <c r="G17430" s="15">
        <f>IF($D17430=1,$B17430*100+$C17430,-1)</f>
        <v/>
      </c>
      <c r="H17430" s="15">
        <f>IF($D17430=1,$B17430,-1)</f>
        <v/>
      </c>
      <c r="I17430" s="15">
        <f>IF($D17430=1,$C17430,-1)</f>
        <v/>
      </c>
    </row>
    <row r="17431">
      <c r="A17431" s="33" t="n">
        <v>46018.16666666666</v>
      </c>
      <c r="B17431" s="15">
        <f>WEEKDAY($A17431,2)</f>
        <v/>
      </c>
      <c r="C17431" s="15">
        <f>HOUR($A17431)</f>
        <v/>
      </c>
      <c r="D17431" s="15">
        <f>IF(AND($A17431&gt;=Instellingen!$B$6,$A17431&lt;Instellingen!$B$7),1,0)</f>
        <v/>
      </c>
      <c r="E17431" s="15">
        <f>COUNTIF(tData[BezoekStart],"&lt;"&amp;($A17431+1/24))-COUNTIF(tData[BezoekEind],"&lt;="&amp;$A17431)</f>
        <v/>
      </c>
      <c r="F17431" s="15">
        <f>COUNTIF(tData[BezoekLangStart],"&lt;"&amp;($A17431+1/24))-COUNTIF(tData[BezoekLangEind],"&lt;="&amp;$A17431)</f>
        <v/>
      </c>
      <c r="G17431" s="15">
        <f>IF($D17431=1,$B17431*100+$C17431,-1)</f>
        <v/>
      </c>
      <c r="H17431" s="15">
        <f>IF($D17431=1,$B17431,-1)</f>
        <v/>
      </c>
      <c r="I17431" s="15">
        <f>IF($D17431=1,$C17431,-1)</f>
        <v/>
      </c>
    </row>
    <row r="17432">
      <c r="A17432" s="33" t="n">
        <v>46018.20833333334</v>
      </c>
      <c r="B17432" s="15">
        <f>WEEKDAY($A17432,2)</f>
        <v/>
      </c>
      <c r="C17432" s="15">
        <f>HOUR($A17432)</f>
        <v/>
      </c>
      <c r="D17432" s="15">
        <f>IF(AND($A17432&gt;=Instellingen!$B$6,$A17432&lt;Instellingen!$B$7),1,0)</f>
        <v/>
      </c>
      <c r="E17432" s="15">
        <f>COUNTIF(tData[BezoekStart],"&lt;"&amp;($A17432+1/24))-COUNTIF(tData[BezoekEind],"&lt;="&amp;$A17432)</f>
        <v/>
      </c>
      <c r="F17432" s="15">
        <f>COUNTIF(tData[BezoekLangStart],"&lt;"&amp;($A17432+1/24))-COUNTIF(tData[BezoekLangEind],"&lt;="&amp;$A17432)</f>
        <v/>
      </c>
      <c r="G17432" s="15">
        <f>IF($D17432=1,$B17432*100+$C17432,-1)</f>
        <v/>
      </c>
      <c r="H17432" s="15">
        <f>IF($D17432=1,$B17432,-1)</f>
        <v/>
      </c>
      <c r="I17432" s="15">
        <f>IF($D17432=1,$C17432,-1)</f>
        <v/>
      </c>
    </row>
    <row r="17433">
      <c r="A17433" s="33" t="n">
        <v>46018.25</v>
      </c>
      <c r="B17433" s="15">
        <f>WEEKDAY($A17433,2)</f>
        <v/>
      </c>
      <c r="C17433" s="15">
        <f>HOUR($A17433)</f>
        <v/>
      </c>
      <c r="D17433" s="15">
        <f>IF(AND($A17433&gt;=Instellingen!$B$6,$A17433&lt;Instellingen!$B$7),1,0)</f>
        <v/>
      </c>
      <c r="E17433" s="15">
        <f>COUNTIF(tData[BezoekStart],"&lt;"&amp;($A17433+1/24))-COUNTIF(tData[BezoekEind],"&lt;="&amp;$A17433)</f>
        <v/>
      </c>
      <c r="F17433" s="15">
        <f>COUNTIF(tData[BezoekLangStart],"&lt;"&amp;($A17433+1/24))-COUNTIF(tData[BezoekLangEind],"&lt;="&amp;$A17433)</f>
        <v/>
      </c>
      <c r="G17433" s="15">
        <f>IF($D17433=1,$B17433*100+$C17433,-1)</f>
        <v/>
      </c>
      <c r="H17433" s="15">
        <f>IF($D17433=1,$B17433,-1)</f>
        <v/>
      </c>
      <c r="I17433" s="15">
        <f>IF($D17433=1,$C17433,-1)</f>
        <v/>
      </c>
    </row>
    <row r="17434">
      <c r="A17434" s="33" t="n">
        <v>46018.29166666666</v>
      </c>
      <c r="B17434" s="15">
        <f>WEEKDAY($A17434,2)</f>
        <v/>
      </c>
      <c r="C17434" s="15">
        <f>HOUR($A17434)</f>
        <v/>
      </c>
      <c r="D17434" s="15">
        <f>IF(AND($A17434&gt;=Instellingen!$B$6,$A17434&lt;Instellingen!$B$7),1,0)</f>
        <v/>
      </c>
      <c r="E17434" s="15">
        <f>COUNTIF(tData[BezoekStart],"&lt;"&amp;($A17434+1/24))-COUNTIF(tData[BezoekEind],"&lt;="&amp;$A17434)</f>
        <v/>
      </c>
      <c r="F17434" s="15">
        <f>COUNTIF(tData[BezoekLangStart],"&lt;"&amp;($A17434+1/24))-COUNTIF(tData[BezoekLangEind],"&lt;="&amp;$A17434)</f>
        <v/>
      </c>
      <c r="G17434" s="15">
        <f>IF($D17434=1,$B17434*100+$C17434,-1)</f>
        <v/>
      </c>
      <c r="H17434" s="15">
        <f>IF($D17434=1,$B17434,-1)</f>
        <v/>
      </c>
      <c r="I17434" s="15">
        <f>IF($D17434=1,$C17434,-1)</f>
        <v/>
      </c>
    </row>
    <row r="17435">
      <c r="A17435" s="33" t="n">
        <v>46018.33333333334</v>
      </c>
      <c r="B17435" s="15">
        <f>WEEKDAY($A17435,2)</f>
        <v/>
      </c>
      <c r="C17435" s="15">
        <f>HOUR($A17435)</f>
        <v/>
      </c>
      <c r="D17435" s="15">
        <f>IF(AND($A17435&gt;=Instellingen!$B$6,$A17435&lt;Instellingen!$B$7),1,0)</f>
        <v/>
      </c>
      <c r="E17435" s="15">
        <f>COUNTIF(tData[BezoekStart],"&lt;"&amp;($A17435+1/24))-COUNTIF(tData[BezoekEind],"&lt;="&amp;$A17435)</f>
        <v/>
      </c>
      <c r="F17435" s="15">
        <f>COUNTIF(tData[BezoekLangStart],"&lt;"&amp;($A17435+1/24))-COUNTIF(tData[BezoekLangEind],"&lt;="&amp;$A17435)</f>
        <v/>
      </c>
      <c r="G17435" s="15">
        <f>IF($D17435=1,$B17435*100+$C17435,-1)</f>
        <v/>
      </c>
      <c r="H17435" s="15">
        <f>IF($D17435=1,$B17435,-1)</f>
        <v/>
      </c>
      <c r="I17435" s="15">
        <f>IF($D17435=1,$C17435,-1)</f>
        <v/>
      </c>
    </row>
    <row r="17436">
      <c r="A17436" s="33" t="n">
        <v>46018.375</v>
      </c>
      <c r="B17436" s="15">
        <f>WEEKDAY($A17436,2)</f>
        <v/>
      </c>
      <c r="C17436" s="15">
        <f>HOUR($A17436)</f>
        <v/>
      </c>
      <c r="D17436" s="15">
        <f>IF(AND($A17436&gt;=Instellingen!$B$6,$A17436&lt;Instellingen!$B$7),1,0)</f>
        <v/>
      </c>
      <c r="E17436" s="15">
        <f>COUNTIF(tData[BezoekStart],"&lt;"&amp;($A17436+1/24))-COUNTIF(tData[BezoekEind],"&lt;="&amp;$A17436)</f>
        <v/>
      </c>
      <c r="F17436" s="15">
        <f>COUNTIF(tData[BezoekLangStart],"&lt;"&amp;($A17436+1/24))-COUNTIF(tData[BezoekLangEind],"&lt;="&amp;$A17436)</f>
        <v/>
      </c>
      <c r="G17436" s="15">
        <f>IF($D17436=1,$B17436*100+$C17436,-1)</f>
        <v/>
      </c>
      <c r="H17436" s="15">
        <f>IF($D17436=1,$B17436,-1)</f>
        <v/>
      </c>
      <c r="I17436" s="15">
        <f>IF($D17436=1,$C17436,-1)</f>
        <v/>
      </c>
    </row>
    <row r="17437">
      <c r="A17437" s="33" t="n">
        <v>46018.41666666666</v>
      </c>
      <c r="B17437" s="15">
        <f>WEEKDAY($A17437,2)</f>
        <v/>
      </c>
      <c r="C17437" s="15">
        <f>HOUR($A17437)</f>
        <v/>
      </c>
      <c r="D17437" s="15">
        <f>IF(AND($A17437&gt;=Instellingen!$B$6,$A17437&lt;Instellingen!$B$7),1,0)</f>
        <v/>
      </c>
      <c r="E17437" s="15">
        <f>COUNTIF(tData[BezoekStart],"&lt;"&amp;($A17437+1/24))-COUNTIF(tData[BezoekEind],"&lt;="&amp;$A17437)</f>
        <v/>
      </c>
      <c r="F17437" s="15">
        <f>COUNTIF(tData[BezoekLangStart],"&lt;"&amp;($A17437+1/24))-COUNTIF(tData[BezoekLangEind],"&lt;="&amp;$A17437)</f>
        <v/>
      </c>
      <c r="G17437" s="15">
        <f>IF($D17437=1,$B17437*100+$C17437,-1)</f>
        <v/>
      </c>
      <c r="H17437" s="15">
        <f>IF($D17437=1,$B17437,-1)</f>
        <v/>
      </c>
      <c r="I17437" s="15">
        <f>IF($D17437=1,$C17437,-1)</f>
        <v/>
      </c>
    </row>
    <row r="17438">
      <c r="A17438" s="33" t="n">
        <v>46018.45833333334</v>
      </c>
      <c r="B17438" s="15">
        <f>WEEKDAY($A17438,2)</f>
        <v/>
      </c>
      <c r="C17438" s="15">
        <f>HOUR($A17438)</f>
        <v/>
      </c>
      <c r="D17438" s="15">
        <f>IF(AND($A17438&gt;=Instellingen!$B$6,$A17438&lt;Instellingen!$B$7),1,0)</f>
        <v/>
      </c>
      <c r="E17438" s="15">
        <f>COUNTIF(tData[BezoekStart],"&lt;"&amp;($A17438+1/24))-COUNTIF(tData[BezoekEind],"&lt;="&amp;$A17438)</f>
        <v/>
      </c>
      <c r="F17438" s="15">
        <f>COUNTIF(tData[BezoekLangStart],"&lt;"&amp;($A17438+1/24))-COUNTIF(tData[BezoekLangEind],"&lt;="&amp;$A17438)</f>
        <v/>
      </c>
      <c r="G17438" s="15">
        <f>IF($D17438=1,$B17438*100+$C17438,-1)</f>
        <v/>
      </c>
      <c r="H17438" s="15">
        <f>IF($D17438=1,$B17438,-1)</f>
        <v/>
      </c>
      <c r="I17438" s="15">
        <f>IF($D17438=1,$C17438,-1)</f>
        <v/>
      </c>
    </row>
    <row r="17439">
      <c r="A17439" s="33" t="n">
        <v>46018.5</v>
      </c>
      <c r="B17439" s="15">
        <f>WEEKDAY($A17439,2)</f>
        <v/>
      </c>
      <c r="C17439" s="15">
        <f>HOUR($A17439)</f>
        <v/>
      </c>
      <c r="D17439" s="15">
        <f>IF(AND($A17439&gt;=Instellingen!$B$6,$A17439&lt;Instellingen!$B$7),1,0)</f>
        <v/>
      </c>
      <c r="E17439" s="15">
        <f>COUNTIF(tData[BezoekStart],"&lt;"&amp;($A17439+1/24))-COUNTIF(tData[BezoekEind],"&lt;="&amp;$A17439)</f>
        <v/>
      </c>
      <c r="F17439" s="15">
        <f>COUNTIF(tData[BezoekLangStart],"&lt;"&amp;($A17439+1/24))-COUNTIF(tData[BezoekLangEind],"&lt;="&amp;$A17439)</f>
        <v/>
      </c>
      <c r="G17439" s="15">
        <f>IF($D17439=1,$B17439*100+$C17439,-1)</f>
        <v/>
      </c>
      <c r="H17439" s="15">
        <f>IF($D17439=1,$B17439,-1)</f>
        <v/>
      </c>
      <c r="I17439" s="15">
        <f>IF($D17439=1,$C17439,-1)</f>
        <v/>
      </c>
    </row>
    <row r="17440">
      <c r="A17440" s="33" t="n">
        <v>46018.54166666666</v>
      </c>
      <c r="B17440" s="15">
        <f>WEEKDAY($A17440,2)</f>
        <v/>
      </c>
      <c r="C17440" s="15">
        <f>HOUR($A17440)</f>
        <v/>
      </c>
      <c r="D17440" s="15">
        <f>IF(AND($A17440&gt;=Instellingen!$B$6,$A17440&lt;Instellingen!$B$7),1,0)</f>
        <v/>
      </c>
      <c r="E17440" s="15">
        <f>COUNTIF(tData[BezoekStart],"&lt;"&amp;($A17440+1/24))-COUNTIF(tData[BezoekEind],"&lt;="&amp;$A17440)</f>
        <v/>
      </c>
      <c r="F17440" s="15">
        <f>COUNTIF(tData[BezoekLangStart],"&lt;"&amp;($A17440+1/24))-COUNTIF(tData[BezoekLangEind],"&lt;="&amp;$A17440)</f>
        <v/>
      </c>
      <c r="G17440" s="15">
        <f>IF($D17440=1,$B17440*100+$C17440,-1)</f>
        <v/>
      </c>
      <c r="H17440" s="15">
        <f>IF($D17440=1,$B17440,-1)</f>
        <v/>
      </c>
      <c r="I17440" s="15">
        <f>IF($D17440=1,$C17440,-1)</f>
        <v/>
      </c>
    </row>
    <row r="17441">
      <c r="A17441" s="33" t="n">
        <v>46018.58333333334</v>
      </c>
      <c r="B17441" s="15">
        <f>WEEKDAY($A17441,2)</f>
        <v/>
      </c>
      <c r="C17441" s="15">
        <f>HOUR($A17441)</f>
        <v/>
      </c>
      <c r="D17441" s="15">
        <f>IF(AND($A17441&gt;=Instellingen!$B$6,$A17441&lt;Instellingen!$B$7),1,0)</f>
        <v/>
      </c>
      <c r="E17441" s="15">
        <f>COUNTIF(tData[BezoekStart],"&lt;"&amp;($A17441+1/24))-COUNTIF(tData[BezoekEind],"&lt;="&amp;$A17441)</f>
        <v/>
      </c>
      <c r="F17441" s="15">
        <f>COUNTIF(tData[BezoekLangStart],"&lt;"&amp;($A17441+1/24))-COUNTIF(tData[BezoekLangEind],"&lt;="&amp;$A17441)</f>
        <v/>
      </c>
      <c r="G17441" s="15">
        <f>IF($D17441=1,$B17441*100+$C17441,-1)</f>
        <v/>
      </c>
      <c r="H17441" s="15">
        <f>IF($D17441=1,$B17441,-1)</f>
        <v/>
      </c>
      <c r="I17441" s="15">
        <f>IF($D17441=1,$C17441,-1)</f>
        <v/>
      </c>
    </row>
    <row r="17442">
      <c r="A17442" s="33" t="n">
        <v>46018.625</v>
      </c>
      <c r="B17442" s="15">
        <f>WEEKDAY($A17442,2)</f>
        <v/>
      </c>
      <c r="C17442" s="15">
        <f>HOUR($A17442)</f>
        <v/>
      </c>
      <c r="D17442" s="15">
        <f>IF(AND($A17442&gt;=Instellingen!$B$6,$A17442&lt;Instellingen!$B$7),1,0)</f>
        <v/>
      </c>
      <c r="E17442" s="15">
        <f>COUNTIF(tData[BezoekStart],"&lt;"&amp;($A17442+1/24))-COUNTIF(tData[BezoekEind],"&lt;="&amp;$A17442)</f>
        <v/>
      </c>
      <c r="F17442" s="15">
        <f>COUNTIF(tData[BezoekLangStart],"&lt;"&amp;($A17442+1/24))-COUNTIF(tData[BezoekLangEind],"&lt;="&amp;$A17442)</f>
        <v/>
      </c>
      <c r="G17442" s="15">
        <f>IF($D17442=1,$B17442*100+$C17442,-1)</f>
        <v/>
      </c>
      <c r="H17442" s="15">
        <f>IF($D17442=1,$B17442,-1)</f>
        <v/>
      </c>
      <c r="I17442" s="15">
        <f>IF($D17442=1,$C17442,-1)</f>
        <v/>
      </c>
    </row>
    <row r="17443">
      <c r="A17443" s="33" t="n">
        <v>46018.66666666666</v>
      </c>
      <c r="B17443" s="15">
        <f>WEEKDAY($A17443,2)</f>
        <v/>
      </c>
      <c r="C17443" s="15">
        <f>HOUR($A17443)</f>
        <v/>
      </c>
      <c r="D17443" s="15">
        <f>IF(AND($A17443&gt;=Instellingen!$B$6,$A17443&lt;Instellingen!$B$7),1,0)</f>
        <v/>
      </c>
      <c r="E17443" s="15">
        <f>COUNTIF(tData[BezoekStart],"&lt;"&amp;($A17443+1/24))-COUNTIF(tData[BezoekEind],"&lt;="&amp;$A17443)</f>
        <v/>
      </c>
      <c r="F17443" s="15">
        <f>COUNTIF(tData[BezoekLangStart],"&lt;"&amp;($A17443+1/24))-COUNTIF(tData[BezoekLangEind],"&lt;="&amp;$A17443)</f>
        <v/>
      </c>
      <c r="G17443" s="15">
        <f>IF($D17443=1,$B17443*100+$C17443,-1)</f>
        <v/>
      </c>
      <c r="H17443" s="15">
        <f>IF($D17443=1,$B17443,-1)</f>
        <v/>
      </c>
      <c r="I17443" s="15">
        <f>IF($D17443=1,$C17443,-1)</f>
        <v/>
      </c>
    </row>
    <row r="17444">
      <c r="A17444" s="33" t="n">
        <v>46018.70833333334</v>
      </c>
      <c r="B17444" s="15">
        <f>WEEKDAY($A17444,2)</f>
        <v/>
      </c>
      <c r="C17444" s="15">
        <f>HOUR($A17444)</f>
        <v/>
      </c>
      <c r="D17444" s="15">
        <f>IF(AND($A17444&gt;=Instellingen!$B$6,$A17444&lt;Instellingen!$B$7),1,0)</f>
        <v/>
      </c>
      <c r="E17444" s="15">
        <f>COUNTIF(tData[BezoekStart],"&lt;"&amp;($A17444+1/24))-COUNTIF(tData[BezoekEind],"&lt;="&amp;$A17444)</f>
        <v/>
      </c>
      <c r="F17444" s="15">
        <f>COUNTIF(tData[BezoekLangStart],"&lt;"&amp;($A17444+1/24))-COUNTIF(tData[BezoekLangEind],"&lt;="&amp;$A17444)</f>
        <v/>
      </c>
      <c r="G17444" s="15">
        <f>IF($D17444=1,$B17444*100+$C17444,-1)</f>
        <v/>
      </c>
      <c r="H17444" s="15">
        <f>IF($D17444=1,$B17444,-1)</f>
        <v/>
      </c>
      <c r="I17444" s="15">
        <f>IF($D17444=1,$C17444,-1)</f>
        <v/>
      </c>
    </row>
    <row r="17445">
      <c r="A17445" s="33" t="n">
        <v>46018.75</v>
      </c>
      <c r="B17445" s="15">
        <f>WEEKDAY($A17445,2)</f>
        <v/>
      </c>
      <c r="C17445" s="15">
        <f>HOUR($A17445)</f>
        <v/>
      </c>
      <c r="D17445" s="15">
        <f>IF(AND($A17445&gt;=Instellingen!$B$6,$A17445&lt;Instellingen!$B$7),1,0)</f>
        <v/>
      </c>
      <c r="E17445" s="15">
        <f>COUNTIF(tData[BezoekStart],"&lt;"&amp;($A17445+1/24))-COUNTIF(tData[BezoekEind],"&lt;="&amp;$A17445)</f>
        <v/>
      </c>
      <c r="F17445" s="15">
        <f>COUNTIF(tData[BezoekLangStart],"&lt;"&amp;($A17445+1/24))-COUNTIF(tData[BezoekLangEind],"&lt;="&amp;$A17445)</f>
        <v/>
      </c>
      <c r="G17445" s="15">
        <f>IF($D17445=1,$B17445*100+$C17445,-1)</f>
        <v/>
      </c>
      <c r="H17445" s="15">
        <f>IF($D17445=1,$B17445,-1)</f>
        <v/>
      </c>
      <c r="I17445" s="15">
        <f>IF($D17445=1,$C17445,-1)</f>
        <v/>
      </c>
    </row>
    <row r="17446">
      <c r="A17446" s="33" t="n">
        <v>46018.79166666666</v>
      </c>
      <c r="B17446" s="15">
        <f>WEEKDAY($A17446,2)</f>
        <v/>
      </c>
      <c r="C17446" s="15">
        <f>HOUR($A17446)</f>
        <v/>
      </c>
      <c r="D17446" s="15">
        <f>IF(AND($A17446&gt;=Instellingen!$B$6,$A17446&lt;Instellingen!$B$7),1,0)</f>
        <v/>
      </c>
      <c r="E17446" s="15">
        <f>COUNTIF(tData[BezoekStart],"&lt;"&amp;($A17446+1/24))-COUNTIF(tData[BezoekEind],"&lt;="&amp;$A17446)</f>
        <v/>
      </c>
      <c r="F17446" s="15">
        <f>COUNTIF(tData[BezoekLangStart],"&lt;"&amp;($A17446+1/24))-COUNTIF(tData[BezoekLangEind],"&lt;="&amp;$A17446)</f>
        <v/>
      </c>
      <c r="G17446" s="15">
        <f>IF($D17446=1,$B17446*100+$C17446,-1)</f>
        <v/>
      </c>
      <c r="H17446" s="15">
        <f>IF($D17446=1,$B17446,-1)</f>
        <v/>
      </c>
      <c r="I17446" s="15">
        <f>IF($D17446=1,$C17446,-1)</f>
        <v/>
      </c>
    </row>
    <row r="17447">
      <c r="A17447" s="33" t="n">
        <v>46018.83333333334</v>
      </c>
      <c r="B17447" s="15">
        <f>WEEKDAY($A17447,2)</f>
        <v/>
      </c>
      <c r="C17447" s="15">
        <f>HOUR($A17447)</f>
        <v/>
      </c>
      <c r="D17447" s="15">
        <f>IF(AND($A17447&gt;=Instellingen!$B$6,$A17447&lt;Instellingen!$B$7),1,0)</f>
        <v/>
      </c>
      <c r="E17447" s="15">
        <f>COUNTIF(tData[BezoekStart],"&lt;"&amp;($A17447+1/24))-COUNTIF(tData[BezoekEind],"&lt;="&amp;$A17447)</f>
        <v/>
      </c>
      <c r="F17447" s="15">
        <f>COUNTIF(tData[BezoekLangStart],"&lt;"&amp;($A17447+1/24))-COUNTIF(tData[BezoekLangEind],"&lt;="&amp;$A17447)</f>
        <v/>
      </c>
      <c r="G17447" s="15">
        <f>IF($D17447=1,$B17447*100+$C17447,-1)</f>
        <v/>
      </c>
      <c r="H17447" s="15">
        <f>IF($D17447=1,$B17447,-1)</f>
        <v/>
      </c>
      <c r="I17447" s="15">
        <f>IF($D17447=1,$C17447,-1)</f>
        <v/>
      </c>
    </row>
    <row r="17448">
      <c r="A17448" s="33" t="n">
        <v>46018.875</v>
      </c>
      <c r="B17448" s="15">
        <f>WEEKDAY($A17448,2)</f>
        <v/>
      </c>
      <c r="C17448" s="15">
        <f>HOUR($A17448)</f>
        <v/>
      </c>
      <c r="D17448" s="15">
        <f>IF(AND($A17448&gt;=Instellingen!$B$6,$A17448&lt;Instellingen!$B$7),1,0)</f>
        <v/>
      </c>
      <c r="E17448" s="15">
        <f>COUNTIF(tData[BezoekStart],"&lt;"&amp;($A17448+1/24))-COUNTIF(tData[BezoekEind],"&lt;="&amp;$A17448)</f>
        <v/>
      </c>
      <c r="F17448" s="15">
        <f>COUNTIF(tData[BezoekLangStart],"&lt;"&amp;($A17448+1/24))-COUNTIF(tData[BezoekLangEind],"&lt;="&amp;$A17448)</f>
        <v/>
      </c>
      <c r="G17448" s="15">
        <f>IF($D17448=1,$B17448*100+$C17448,-1)</f>
        <v/>
      </c>
      <c r="H17448" s="15">
        <f>IF($D17448=1,$B17448,-1)</f>
        <v/>
      </c>
      <c r="I17448" s="15">
        <f>IF($D17448=1,$C17448,-1)</f>
        <v/>
      </c>
    </row>
    <row r="17449">
      <c r="A17449" s="33" t="n">
        <v>46018.91666666666</v>
      </c>
      <c r="B17449" s="15">
        <f>WEEKDAY($A17449,2)</f>
        <v/>
      </c>
      <c r="C17449" s="15">
        <f>HOUR($A17449)</f>
        <v/>
      </c>
      <c r="D17449" s="15">
        <f>IF(AND($A17449&gt;=Instellingen!$B$6,$A17449&lt;Instellingen!$B$7),1,0)</f>
        <v/>
      </c>
      <c r="E17449" s="15">
        <f>COUNTIF(tData[BezoekStart],"&lt;"&amp;($A17449+1/24))-COUNTIF(tData[BezoekEind],"&lt;="&amp;$A17449)</f>
        <v/>
      </c>
      <c r="F17449" s="15">
        <f>COUNTIF(tData[BezoekLangStart],"&lt;"&amp;($A17449+1/24))-COUNTIF(tData[BezoekLangEind],"&lt;="&amp;$A17449)</f>
        <v/>
      </c>
      <c r="G17449" s="15">
        <f>IF($D17449=1,$B17449*100+$C17449,-1)</f>
        <v/>
      </c>
      <c r="H17449" s="15">
        <f>IF($D17449=1,$B17449,-1)</f>
        <v/>
      </c>
      <c r="I17449" s="15">
        <f>IF($D17449=1,$C17449,-1)</f>
        <v/>
      </c>
    </row>
    <row r="17450">
      <c r="A17450" s="33" t="n">
        <v>46018.95833333334</v>
      </c>
      <c r="B17450" s="15">
        <f>WEEKDAY($A17450,2)</f>
        <v/>
      </c>
      <c r="C17450" s="15">
        <f>HOUR($A17450)</f>
        <v/>
      </c>
      <c r="D17450" s="15">
        <f>IF(AND($A17450&gt;=Instellingen!$B$6,$A17450&lt;Instellingen!$B$7),1,0)</f>
        <v/>
      </c>
      <c r="E17450" s="15">
        <f>COUNTIF(tData[BezoekStart],"&lt;"&amp;($A17450+1/24))-COUNTIF(tData[BezoekEind],"&lt;="&amp;$A17450)</f>
        <v/>
      </c>
      <c r="F17450" s="15">
        <f>COUNTIF(tData[BezoekLangStart],"&lt;"&amp;($A17450+1/24))-COUNTIF(tData[BezoekLangEind],"&lt;="&amp;$A17450)</f>
        <v/>
      </c>
      <c r="G17450" s="15">
        <f>IF($D17450=1,$B17450*100+$C17450,-1)</f>
        <v/>
      </c>
      <c r="H17450" s="15">
        <f>IF($D17450=1,$B17450,-1)</f>
        <v/>
      </c>
      <c r="I17450" s="15">
        <f>IF($D17450=1,$C17450,-1)</f>
        <v/>
      </c>
    </row>
    <row r="17451">
      <c r="A17451" s="33" t="n">
        <v>46019</v>
      </c>
      <c r="B17451" s="15">
        <f>WEEKDAY($A17451,2)</f>
        <v/>
      </c>
      <c r="C17451" s="15">
        <f>HOUR($A17451)</f>
        <v/>
      </c>
      <c r="D17451" s="15">
        <f>IF(AND($A17451&gt;=Instellingen!$B$6,$A17451&lt;Instellingen!$B$7),1,0)</f>
        <v/>
      </c>
      <c r="E17451" s="15">
        <f>COUNTIF(tData[BezoekStart],"&lt;"&amp;($A17451+1/24))-COUNTIF(tData[BezoekEind],"&lt;="&amp;$A17451)</f>
        <v/>
      </c>
      <c r="F17451" s="15">
        <f>COUNTIF(tData[BezoekLangStart],"&lt;"&amp;($A17451+1/24))-COUNTIF(tData[BezoekLangEind],"&lt;="&amp;$A17451)</f>
        <v/>
      </c>
      <c r="G17451" s="15">
        <f>IF($D17451=1,$B17451*100+$C17451,-1)</f>
        <v/>
      </c>
      <c r="H17451" s="15">
        <f>IF($D17451=1,$B17451,-1)</f>
        <v/>
      </c>
      <c r="I17451" s="15">
        <f>IF($D17451=1,$C17451,-1)</f>
        <v/>
      </c>
    </row>
    <row r="17452">
      <c r="A17452" s="33" t="n">
        <v>46019.04166666666</v>
      </c>
      <c r="B17452" s="15">
        <f>WEEKDAY($A17452,2)</f>
        <v/>
      </c>
      <c r="C17452" s="15">
        <f>HOUR($A17452)</f>
        <v/>
      </c>
      <c r="D17452" s="15">
        <f>IF(AND($A17452&gt;=Instellingen!$B$6,$A17452&lt;Instellingen!$B$7),1,0)</f>
        <v/>
      </c>
      <c r="E17452" s="15">
        <f>COUNTIF(tData[BezoekStart],"&lt;"&amp;($A17452+1/24))-COUNTIF(tData[BezoekEind],"&lt;="&amp;$A17452)</f>
        <v/>
      </c>
      <c r="F17452" s="15">
        <f>COUNTIF(tData[BezoekLangStart],"&lt;"&amp;($A17452+1/24))-COUNTIF(tData[BezoekLangEind],"&lt;="&amp;$A17452)</f>
        <v/>
      </c>
      <c r="G17452" s="15">
        <f>IF($D17452=1,$B17452*100+$C17452,-1)</f>
        <v/>
      </c>
      <c r="H17452" s="15">
        <f>IF($D17452=1,$B17452,-1)</f>
        <v/>
      </c>
      <c r="I17452" s="15">
        <f>IF($D17452=1,$C17452,-1)</f>
        <v/>
      </c>
    </row>
    <row r="17453">
      <c r="A17453" s="33" t="n">
        <v>46019.08333333334</v>
      </c>
      <c r="B17453" s="15">
        <f>WEEKDAY($A17453,2)</f>
        <v/>
      </c>
      <c r="C17453" s="15">
        <f>HOUR($A17453)</f>
        <v/>
      </c>
      <c r="D17453" s="15">
        <f>IF(AND($A17453&gt;=Instellingen!$B$6,$A17453&lt;Instellingen!$B$7),1,0)</f>
        <v/>
      </c>
      <c r="E17453" s="15">
        <f>COUNTIF(tData[BezoekStart],"&lt;"&amp;($A17453+1/24))-COUNTIF(tData[BezoekEind],"&lt;="&amp;$A17453)</f>
        <v/>
      </c>
      <c r="F17453" s="15">
        <f>COUNTIF(tData[BezoekLangStart],"&lt;"&amp;($A17453+1/24))-COUNTIF(tData[BezoekLangEind],"&lt;="&amp;$A17453)</f>
        <v/>
      </c>
      <c r="G17453" s="15">
        <f>IF($D17453=1,$B17453*100+$C17453,-1)</f>
        <v/>
      </c>
      <c r="H17453" s="15">
        <f>IF($D17453=1,$B17453,-1)</f>
        <v/>
      </c>
      <c r="I17453" s="15">
        <f>IF($D17453=1,$C17453,-1)</f>
        <v/>
      </c>
    </row>
    <row r="17454">
      <c r="A17454" s="33" t="n">
        <v>46019.125</v>
      </c>
      <c r="B17454" s="15">
        <f>WEEKDAY($A17454,2)</f>
        <v/>
      </c>
      <c r="C17454" s="15">
        <f>HOUR($A17454)</f>
        <v/>
      </c>
      <c r="D17454" s="15">
        <f>IF(AND($A17454&gt;=Instellingen!$B$6,$A17454&lt;Instellingen!$B$7),1,0)</f>
        <v/>
      </c>
      <c r="E17454" s="15">
        <f>COUNTIF(tData[BezoekStart],"&lt;"&amp;($A17454+1/24))-COUNTIF(tData[BezoekEind],"&lt;="&amp;$A17454)</f>
        <v/>
      </c>
      <c r="F17454" s="15">
        <f>COUNTIF(tData[BezoekLangStart],"&lt;"&amp;($A17454+1/24))-COUNTIF(tData[BezoekLangEind],"&lt;="&amp;$A17454)</f>
        <v/>
      </c>
      <c r="G17454" s="15">
        <f>IF($D17454=1,$B17454*100+$C17454,-1)</f>
        <v/>
      </c>
      <c r="H17454" s="15">
        <f>IF($D17454=1,$B17454,-1)</f>
        <v/>
      </c>
      <c r="I17454" s="15">
        <f>IF($D17454=1,$C17454,-1)</f>
        <v/>
      </c>
    </row>
    <row r="17455">
      <c r="A17455" s="33" t="n">
        <v>46019.16666666666</v>
      </c>
      <c r="B17455" s="15">
        <f>WEEKDAY($A17455,2)</f>
        <v/>
      </c>
      <c r="C17455" s="15">
        <f>HOUR($A17455)</f>
        <v/>
      </c>
      <c r="D17455" s="15">
        <f>IF(AND($A17455&gt;=Instellingen!$B$6,$A17455&lt;Instellingen!$B$7),1,0)</f>
        <v/>
      </c>
      <c r="E17455" s="15">
        <f>COUNTIF(tData[BezoekStart],"&lt;"&amp;($A17455+1/24))-COUNTIF(tData[BezoekEind],"&lt;="&amp;$A17455)</f>
        <v/>
      </c>
      <c r="F17455" s="15">
        <f>COUNTIF(tData[BezoekLangStart],"&lt;"&amp;($A17455+1/24))-COUNTIF(tData[BezoekLangEind],"&lt;="&amp;$A17455)</f>
        <v/>
      </c>
      <c r="G17455" s="15">
        <f>IF($D17455=1,$B17455*100+$C17455,-1)</f>
        <v/>
      </c>
      <c r="H17455" s="15">
        <f>IF($D17455=1,$B17455,-1)</f>
        <v/>
      </c>
      <c r="I17455" s="15">
        <f>IF($D17455=1,$C17455,-1)</f>
        <v/>
      </c>
    </row>
    <row r="17456">
      <c r="A17456" s="33" t="n">
        <v>46019.20833333334</v>
      </c>
      <c r="B17456" s="15">
        <f>WEEKDAY($A17456,2)</f>
        <v/>
      </c>
      <c r="C17456" s="15">
        <f>HOUR($A17456)</f>
        <v/>
      </c>
      <c r="D17456" s="15">
        <f>IF(AND($A17456&gt;=Instellingen!$B$6,$A17456&lt;Instellingen!$B$7),1,0)</f>
        <v/>
      </c>
      <c r="E17456" s="15">
        <f>COUNTIF(tData[BezoekStart],"&lt;"&amp;($A17456+1/24))-COUNTIF(tData[BezoekEind],"&lt;="&amp;$A17456)</f>
        <v/>
      </c>
      <c r="F17456" s="15">
        <f>COUNTIF(tData[BezoekLangStart],"&lt;"&amp;($A17456+1/24))-COUNTIF(tData[BezoekLangEind],"&lt;="&amp;$A17456)</f>
        <v/>
      </c>
      <c r="G17456" s="15">
        <f>IF($D17456=1,$B17456*100+$C17456,-1)</f>
        <v/>
      </c>
      <c r="H17456" s="15">
        <f>IF($D17456=1,$B17456,-1)</f>
        <v/>
      </c>
      <c r="I17456" s="15">
        <f>IF($D17456=1,$C17456,-1)</f>
        <v/>
      </c>
    </row>
    <row r="17457">
      <c r="A17457" s="33" t="n">
        <v>46019.25</v>
      </c>
      <c r="B17457" s="15">
        <f>WEEKDAY($A17457,2)</f>
        <v/>
      </c>
      <c r="C17457" s="15">
        <f>HOUR($A17457)</f>
        <v/>
      </c>
      <c r="D17457" s="15">
        <f>IF(AND($A17457&gt;=Instellingen!$B$6,$A17457&lt;Instellingen!$B$7),1,0)</f>
        <v/>
      </c>
      <c r="E17457" s="15">
        <f>COUNTIF(tData[BezoekStart],"&lt;"&amp;($A17457+1/24))-COUNTIF(tData[BezoekEind],"&lt;="&amp;$A17457)</f>
        <v/>
      </c>
      <c r="F17457" s="15">
        <f>COUNTIF(tData[BezoekLangStart],"&lt;"&amp;($A17457+1/24))-COUNTIF(tData[BezoekLangEind],"&lt;="&amp;$A17457)</f>
        <v/>
      </c>
      <c r="G17457" s="15">
        <f>IF($D17457=1,$B17457*100+$C17457,-1)</f>
        <v/>
      </c>
      <c r="H17457" s="15">
        <f>IF($D17457=1,$B17457,-1)</f>
        <v/>
      </c>
      <c r="I17457" s="15">
        <f>IF($D17457=1,$C17457,-1)</f>
        <v/>
      </c>
    </row>
    <row r="17458">
      <c r="A17458" s="33" t="n">
        <v>46019.29166666666</v>
      </c>
      <c r="B17458" s="15">
        <f>WEEKDAY($A17458,2)</f>
        <v/>
      </c>
      <c r="C17458" s="15">
        <f>HOUR($A17458)</f>
        <v/>
      </c>
      <c r="D17458" s="15">
        <f>IF(AND($A17458&gt;=Instellingen!$B$6,$A17458&lt;Instellingen!$B$7),1,0)</f>
        <v/>
      </c>
      <c r="E17458" s="15">
        <f>COUNTIF(tData[BezoekStart],"&lt;"&amp;($A17458+1/24))-COUNTIF(tData[BezoekEind],"&lt;="&amp;$A17458)</f>
        <v/>
      </c>
      <c r="F17458" s="15">
        <f>COUNTIF(tData[BezoekLangStart],"&lt;"&amp;($A17458+1/24))-COUNTIF(tData[BezoekLangEind],"&lt;="&amp;$A17458)</f>
        <v/>
      </c>
      <c r="G17458" s="15">
        <f>IF($D17458=1,$B17458*100+$C17458,-1)</f>
        <v/>
      </c>
      <c r="H17458" s="15">
        <f>IF($D17458=1,$B17458,-1)</f>
        <v/>
      </c>
      <c r="I17458" s="15">
        <f>IF($D17458=1,$C17458,-1)</f>
        <v/>
      </c>
    </row>
    <row r="17459">
      <c r="A17459" s="33" t="n">
        <v>46019.33333333334</v>
      </c>
      <c r="B17459" s="15">
        <f>WEEKDAY($A17459,2)</f>
        <v/>
      </c>
      <c r="C17459" s="15">
        <f>HOUR($A17459)</f>
        <v/>
      </c>
      <c r="D17459" s="15">
        <f>IF(AND($A17459&gt;=Instellingen!$B$6,$A17459&lt;Instellingen!$B$7),1,0)</f>
        <v/>
      </c>
      <c r="E17459" s="15">
        <f>COUNTIF(tData[BezoekStart],"&lt;"&amp;($A17459+1/24))-COUNTIF(tData[BezoekEind],"&lt;="&amp;$A17459)</f>
        <v/>
      </c>
      <c r="F17459" s="15">
        <f>COUNTIF(tData[BezoekLangStart],"&lt;"&amp;($A17459+1/24))-COUNTIF(tData[BezoekLangEind],"&lt;="&amp;$A17459)</f>
        <v/>
      </c>
      <c r="G17459" s="15">
        <f>IF($D17459=1,$B17459*100+$C17459,-1)</f>
        <v/>
      </c>
      <c r="H17459" s="15">
        <f>IF($D17459=1,$B17459,-1)</f>
        <v/>
      </c>
      <c r="I17459" s="15">
        <f>IF($D17459=1,$C17459,-1)</f>
        <v/>
      </c>
    </row>
    <row r="17460">
      <c r="A17460" s="33" t="n">
        <v>46019.375</v>
      </c>
      <c r="B17460" s="15">
        <f>WEEKDAY($A17460,2)</f>
        <v/>
      </c>
      <c r="C17460" s="15">
        <f>HOUR($A17460)</f>
        <v/>
      </c>
      <c r="D17460" s="15">
        <f>IF(AND($A17460&gt;=Instellingen!$B$6,$A17460&lt;Instellingen!$B$7),1,0)</f>
        <v/>
      </c>
      <c r="E17460" s="15">
        <f>COUNTIF(tData[BezoekStart],"&lt;"&amp;($A17460+1/24))-COUNTIF(tData[BezoekEind],"&lt;="&amp;$A17460)</f>
        <v/>
      </c>
      <c r="F17460" s="15">
        <f>COUNTIF(tData[BezoekLangStart],"&lt;"&amp;($A17460+1/24))-COUNTIF(tData[BezoekLangEind],"&lt;="&amp;$A17460)</f>
        <v/>
      </c>
      <c r="G17460" s="15">
        <f>IF($D17460=1,$B17460*100+$C17460,-1)</f>
        <v/>
      </c>
      <c r="H17460" s="15">
        <f>IF($D17460=1,$B17460,-1)</f>
        <v/>
      </c>
      <c r="I17460" s="15">
        <f>IF($D17460=1,$C17460,-1)</f>
        <v/>
      </c>
    </row>
    <row r="17461">
      <c r="A17461" s="33" t="n">
        <v>46019.41666666666</v>
      </c>
      <c r="B17461" s="15">
        <f>WEEKDAY($A17461,2)</f>
        <v/>
      </c>
      <c r="C17461" s="15">
        <f>HOUR($A17461)</f>
        <v/>
      </c>
      <c r="D17461" s="15">
        <f>IF(AND($A17461&gt;=Instellingen!$B$6,$A17461&lt;Instellingen!$B$7),1,0)</f>
        <v/>
      </c>
      <c r="E17461" s="15">
        <f>COUNTIF(tData[BezoekStart],"&lt;"&amp;($A17461+1/24))-COUNTIF(tData[BezoekEind],"&lt;="&amp;$A17461)</f>
        <v/>
      </c>
      <c r="F17461" s="15">
        <f>COUNTIF(tData[BezoekLangStart],"&lt;"&amp;($A17461+1/24))-COUNTIF(tData[BezoekLangEind],"&lt;="&amp;$A17461)</f>
        <v/>
      </c>
      <c r="G17461" s="15">
        <f>IF($D17461=1,$B17461*100+$C17461,-1)</f>
        <v/>
      </c>
      <c r="H17461" s="15">
        <f>IF($D17461=1,$B17461,-1)</f>
        <v/>
      </c>
      <c r="I17461" s="15">
        <f>IF($D17461=1,$C17461,-1)</f>
        <v/>
      </c>
    </row>
    <row r="17462">
      <c r="A17462" s="33" t="n">
        <v>46019.45833333334</v>
      </c>
      <c r="B17462" s="15">
        <f>WEEKDAY($A17462,2)</f>
        <v/>
      </c>
      <c r="C17462" s="15">
        <f>HOUR($A17462)</f>
        <v/>
      </c>
      <c r="D17462" s="15">
        <f>IF(AND($A17462&gt;=Instellingen!$B$6,$A17462&lt;Instellingen!$B$7),1,0)</f>
        <v/>
      </c>
      <c r="E17462" s="15">
        <f>COUNTIF(tData[BezoekStart],"&lt;"&amp;($A17462+1/24))-COUNTIF(tData[BezoekEind],"&lt;="&amp;$A17462)</f>
        <v/>
      </c>
      <c r="F17462" s="15">
        <f>COUNTIF(tData[BezoekLangStart],"&lt;"&amp;($A17462+1/24))-COUNTIF(tData[BezoekLangEind],"&lt;="&amp;$A17462)</f>
        <v/>
      </c>
      <c r="G17462" s="15">
        <f>IF($D17462=1,$B17462*100+$C17462,-1)</f>
        <v/>
      </c>
      <c r="H17462" s="15">
        <f>IF($D17462=1,$B17462,-1)</f>
        <v/>
      </c>
      <c r="I17462" s="15">
        <f>IF($D17462=1,$C17462,-1)</f>
        <v/>
      </c>
    </row>
    <row r="17463">
      <c r="A17463" s="33" t="n">
        <v>46019.5</v>
      </c>
      <c r="B17463" s="15">
        <f>WEEKDAY($A17463,2)</f>
        <v/>
      </c>
      <c r="C17463" s="15">
        <f>HOUR($A17463)</f>
        <v/>
      </c>
      <c r="D17463" s="15">
        <f>IF(AND($A17463&gt;=Instellingen!$B$6,$A17463&lt;Instellingen!$B$7),1,0)</f>
        <v/>
      </c>
      <c r="E17463" s="15">
        <f>COUNTIF(tData[BezoekStart],"&lt;"&amp;($A17463+1/24))-COUNTIF(tData[BezoekEind],"&lt;="&amp;$A17463)</f>
        <v/>
      </c>
      <c r="F17463" s="15">
        <f>COUNTIF(tData[BezoekLangStart],"&lt;"&amp;($A17463+1/24))-COUNTIF(tData[BezoekLangEind],"&lt;="&amp;$A17463)</f>
        <v/>
      </c>
      <c r="G17463" s="15">
        <f>IF($D17463=1,$B17463*100+$C17463,-1)</f>
        <v/>
      </c>
      <c r="H17463" s="15">
        <f>IF($D17463=1,$B17463,-1)</f>
        <v/>
      </c>
      <c r="I17463" s="15">
        <f>IF($D17463=1,$C17463,-1)</f>
        <v/>
      </c>
    </row>
    <row r="17464">
      <c r="A17464" s="33" t="n">
        <v>46019.54166666666</v>
      </c>
      <c r="B17464" s="15">
        <f>WEEKDAY($A17464,2)</f>
        <v/>
      </c>
      <c r="C17464" s="15">
        <f>HOUR($A17464)</f>
        <v/>
      </c>
      <c r="D17464" s="15">
        <f>IF(AND($A17464&gt;=Instellingen!$B$6,$A17464&lt;Instellingen!$B$7),1,0)</f>
        <v/>
      </c>
      <c r="E17464" s="15">
        <f>COUNTIF(tData[BezoekStart],"&lt;"&amp;($A17464+1/24))-COUNTIF(tData[BezoekEind],"&lt;="&amp;$A17464)</f>
        <v/>
      </c>
      <c r="F17464" s="15">
        <f>COUNTIF(tData[BezoekLangStart],"&lt;"&amp;($A17464+1/24))-COUNTIF(tData[BezoekLangEind],"&lt;="&amp;$A17464)</f>
        <v/>
      </c>
      <c r="G17464" s="15">
        <f>IF($D17464=1,$B17464*100+$C17464,-1)</f>
        <v/>
      </c>
      <c r="H17464" s="15">
        <f>IF($D17464=1,$B17464,-1)</f>
        <v/>
      </c>
      <c r="I17464" s="15">
        <f>IF($D17464=1,$C17464,-1)</f>
        <v/>
      </c>
    </row>
    <row r="17465">
      <c r="A17465" s="33" t="n">
        <v>46019.58333333334</v>
      </c>
      <c r="B17465" s="15">
        <f>WEEKDAY($A17465,2)</f>
        <v/>
      </c>
      <c r="C17465" s="15">
        <f>HOUR($A17465)</f>
        <v/>
      </c>
      <c r="D17465" s="15">
        <f>IF(AND($A17465&gt;=Instellingen!$B$6,$A17465&lt;Instellingen!$B$7),1,0)</f>
        <v/>
      </c>
      <c r="E17465" s="15">
        <f>COUNTIF(tData[BezoekStart],"&lt;"&amp;($A17465+1/24))-COUNTIF(tData[BezoekEind],"&lt;="&amp;$A17465)</f>
        <v/>
      </c>
      <c r="F17465" s="15">
        <f>COUNTIF(tData[BezoekLangStart],"&lt;"&amp;($A17465+1/24))-COUNTIF(tData[BezoekLangEind],"&lt;="&amp;$A17465)</f>
        <v/>
      </c>
      <c r="G17465" s="15">
        <f>IF($D17465=1,$B17465*100+$C17465,-1)</f>
        <v/>
      </c>
      <c r="H17465" s="15">
        <f>IF($D17465=1,$B17465,-1)</f>
        <v/>
      </c>
      <c r="I17465" s="15">
        <f>IF($D17465=1,$C17465,-1)</f>
        <v/>
      </c>
    </row>
    <row r="17466">
      <c r="A17466" s="33" t="n">
        <v>46019.625</v>
      </c>
      <c r="B17466" s="15">
        <f>WEEKDAY($A17466,2)</f>
        <v/>
      </c>
      <c r="C17466" s="15">
        <f>HOUR($A17466)</f>
        <v/>
      </c>
      <c r="D17466" s="15">
        <f>IF(AND($A17466&gt;=Instellingen!$B$6,$A17466&lt;Instellingen!$B$7),1,0)</f>
        <v/>
      </c>
      <c r="E17466" s="15">
        <f>COUNTIF(tData[BezoekStart],"&lt;"&amp;($A17466+1/24))-COUNTIF(tData[BezoekEind],"&lt;="&amp;$A17466)</f>
        <v/>
      </c>
      <c r="F17466" s="15">
        <f>COUNTIF(tData[BezoekLangStart],"&lt;"&amp;($A17466+1/24))-COUNTIF(tData[BezoekLangEind],"&lt;="&amp;$A17466)</f>
        <v/>
      </c>
      <c r="G17466" s="15">
        <f>IF($D17466=1,$B17466*100+$C17466,-1)</f>
        <v/>
      </c>
      <c r="H17466" s="15">
        <f>IF($D17466=1,$B17466,-1)</f>
        <v/>
      </c>
      <c r="I17466" s="15">
        <f>IF($D17466=1,$C17466,-1)</f>
        <v/>
      </c>
    </row>
    <row r="17467">
      <c r="A17467" s="33" t="n">
        <v>46019.66666666666</v>
      </c>
      <c r="B17467" s="15">
        <f>WEEKDAY($A17467,2)</f>
        <v/>
      </c>
      <c r="C17467" s="15">
        <f>HOUR($A17467)</f>
        <v/>
      </c>
      <c r="D17467" s="15">
        <f>IF(AND($A17467&gt;=Instellingen!$B$6,$A17467&lt;Instellingen!$B$7),1,0)</f>
        <v/>
      </c>
      <c r="E17467" s="15">
        <f>COUNTIF(tData[BezoekStart],"&lt;"&amp;($A17467+1/24))-COUNTIF(tData[BezoekEind],"&lt;="&amp;$A17467)</f>
        <v/>
      </c>
      <c r="F17467" s="15">
        <f>COUNTIF(tData[BezoekLangStart],"&lt;"&amp;($A17467+1/24))-COUNTIF(tData[BezoekLangEind],"&lt;="&amp;$A17467)</f>
        <v/>
      </c>
      <c r="G17467" s="15">
        <f>IF($D17467=1,$B17467*100+$C17467,-1)</f>
        <v/>
      </c>
      <c r="H17467" s="15">
        <f>IF($D17467=1,$B17467,-1)</f>
        <v/>
      </c>
      <c r="I17467" s="15">
        <f>IF($D17467=1,$C17467,-1)</f>
        <v/>
      </c>
    </row>
    <row r="17468">
      <c r="A17468" s="33" t="n">
        <v>46019.70833333334</v>
      </c>
      <c r="B17468" s="15">
        <f>WEEKDAY($A17468,2)</f>
        <v/>
      </c>
      <c r="C17468" s="15">
        <f>HOUR($A17468)</f>
        <v/>
      </c>
      <c r="D17468" s="15">
        <f>IF(AND($A17468&gt;=Instellingen!$B$6,$A17468&lt;Instellingen!$B$7),1,0)</f>
        <v/>
      </c>
      <c r="E17468" s="15">
        <f>COUNTIF(tData[BezoekStart],"&lt;"&amp;($A17468+1/24))-COUNTIF(tData[BezoekEind],"&lt;="&amp;$A17468)</f>
        <v/>
      </c>
      <c r="F17468" s="15">
        <f>COUNTIF(tData[BezoekLangStart],"&lt;"&amp;($A17468+1/24))-COUNTIF(tData[BezoekLangEind],"&lt;="&amp;$A17468)</f>
        <v/>
      </c>
      <c r="G17468" s="15">
        <f>IF($D17468=1,$B17468*100+$C17468,-1)</f>
        <v/>
      </c>
      <c r="H17468" s="15">
        <f>IF($D17468=1,$B17468,-1)</f>
        <v/>
      </c>
      <c r="I17468" s="15">
        <f>IF($D17468=1,$C17468,-1)</f>
        <v/>
      </c>
    </row>
    <row r="17469">
      <c r="A17469" s="33" t="n">
        <v>46019.75</v>
      </c>
      <c r="B17469" s="15">
        <f>WEEKDAY($A17469,2)</f>
        <v/>
      </c>
      <c r="C17469" s="15">
        <f>HOUR($A17469)</f>
        <v/>
      </c>
      <c r="D17469" s="15">
        <f>IF(AND($A17469&gt;=Instellingen!$B$6,$A17469&lt;Instellingen!$B$7),1,0)</f>
        <v/>
      </c>
      <c r="E17469" s="15">
        <f>COUNTIF(tData[BezoekStart],"&lt;"&amp;($A17469+1/24))-COUNTIF(tData[BezoekEind],"&lt;="&amp;$A17469)</f>
        <v/>
      </c>
      <c r="F17469" s="15">
        <f>COUNTIF(tData[BezoekLangStart],"&lt;"&amp;($A17469+1/24))-COUNTIF(tData[BezoekLangEind],"&lt;="&amp;$A17469)</f>
        <v/>
      </c>
      <c r="G17469" s="15">
        <f>IF($D17469=1,$B17469*100+$C17469,-1)</f>
        <v/>
      </c>
      <c r="H17469" s="15">
        <f>IF($D17469=1,$B17469,-1)</f>
        <v/>
      </c>
      <c r="I17469" s="15">
        <f>IF($D17469=1,$C17469,-1)</f>
        <v/>
      </c>
    </row>
    <row r="17470">
      <c r="A17470" s="33" t="n">
        <v>46019.79166666666</v>
      </c>
      <c r="B17470" s="15">
        <f>WEEKDAY($A17470,2)</f>
        <v/>
      </c>
      <c r="C17470" s="15">
        <f>HOUR($A17470)</f>
        <v/>
      </c>
      <c r="D17470" s="15">
        <f>IF(AND($A17470&gt;=Instellingen!$B$6,$A17470&lt;Instellingen!$B$7),1,0)</f>
        <v/>
      </c>
      <c r="E17470" s="15">
        <f>COUNTIF(tData[BezoekStart],"&lt;"&amp;($A17470+1/24))-COUNTIF(tData[BezoekEind],"&lt;="&amp;$A17470)</f>
        <v/>
      </c>
      <c r="F17470" s="15">
        <f>COUNTIF(tData[BezoekLangStart],"&lt;"&amp;($A17470+1/24))-COUNTIF(tData[BezoekLangEind],"&lt;="&amp;$A17470)</f>
        <v/>
      </c>
      <c r="G17470" s="15">
        <f>IF($D17470=1,$B17470*100+$C17470,-1)</f>
        <v/>
      </c>
      <c r="H17470" s="15">
        <f>IF($D17470=1,$B17470,-1)</f>
        <v/>
      </c>
      <c r="I17470" s="15">
        <f>IF($D17470=1,$C17470,-1)</f>
        <v/>
      </c>
    </row>
    <row r="17471">
      <c r="A17471" s="33" t="n">
        <v>46019.83333333334</v>
      </c>
      <c r="B17471" s="15">
        <f>WEEKDAY($A17471,2)</f>
        <v/>
      </c>
      <c r="C17471" s="15">
        <f>HOUR($A17471)</f>
        <v/>
      </c>
      <c r="D17471" s="15">
        <f>IF(AND($A17471&gt;=Instellingen!$B$6,$A17471&lt;Instellingen!$B$7),1,0)</f>
        <v/>
      </c>
      <c r="E17471" s="15">
        <f>COUNTIF(tData[BezoekStart],"&lt;"&amp;($A17471+1/24))-COUNTIF(tData[BezoekEind],"&lt;="&amp;$A17471)</f>
        <v/>
      </c>
      <c r="F17471" s="15">
        <f>COUNTIF(tData[BezoekLangStart],"&lt;"&amp;($A17471+1/24))-COUNTIF(tData[BezoekLangEind],"&lt;="&amp;$A17471)</f>
        <v/>
      </c>
      <c r="G17471" s="15">
        <f>IF($D17471=1,$B17471*100+$C17471,-1)</f>
        <v/>
      </c>
      <c r="H17471" s="15">
        <f>IF($D17471=1,$B17471,-1)</f>
        <v/>
      </c>
      <c r="I17471" s="15">
        <f>IF($D17471=1,$C17471,-1)</f>
        <v/>
      </c>
    </row>
    <row r="17472">
      <c r="A17472" s="33" t="n">
        <v>46019.875</v>
      </c>
      <c r="B17472" s="15">
        <f>WEEKDAY($A17472,2)</f>
        <v/>
      </c>
      <c r="C17472" s="15">
        <f>HOUR($A17472)</f>
        <v/>
      </c>
      <c r="D17472" s="15">
        <f>IF(AND($A17472&gt;=Instellingen!$B$6,$A17472&lt;Instellingen!$B$7),1,0)</f>
        <v/>
      </c>
      <c r="E17472" s="15">
        <f>COUNTIF(tData[BezoekStart],"&lt;"&amp;($A17472+1/24))-COUNTIF(tData[BezoekEind],"&lt;="&amp;$A17472)</f>
        <v/>
      </c>
      <c r="F17472" s="15">
        <f>COUNTIF(tData[BezoekLangStart],"&lt;"&amp;($A17472+1/24))-COUNTIF(tData[BezoekLangEind],"&lt;="&amp;$A17472)</f>
        <v/>
      </c>
      <c r="G17472" s="15">
        <f>IF($D17472=1,$B17472*100+$C17472,-1)</f>
        <v/>
      </c>
      <c r="H17472" s="15">
        <f>IF($D17472=1,$B17472,-1)</f>
        <v/>
      </c>
      <c r="I17472" s="15">
        <f>IF($D17472=1,$C17472,-1)</f>
        <v/>
      </c>
    </row>
    <row r="17473">
      <c r="A17473" s="33" t="n">
        <v>46019.91666666666</v>
      </c>
      <c r="B17473" s="15">
        <f>WEEKDAY($A17473,2)</f>
        <v/>
      </c>
      <c r="C17473" s="15">
        <f>HOUR($A17473)</f>
        <v/>
      </c>
      <c r="D17473" s="15">
        <f>IF(AND($A17473&gt;=Instellingen!$B$6,$A17473&lt;Instellingen!$B$7),1,0)</f>
        <v/>
      </c>
      <c r="E17473" s="15">
        <f>COUNTIF(tData[BezoekStart],"&lt;"&amp;($A17473+1/24))-COUNTIF(tData[BezoekEind],"&lt;="&amp;$A17473)</f>
        <v/>
      </c>
      <c r="F17473" s="15">
        <f>COUNTIF(tData[BezoekLangStart],"&lt;"&amp;($A17473+1/24))-COUNTIF(tData[BezoekLangEind],"&lt;="&amp;$A17473)</f>
        <v/>
      </c>
      <c r="G17473" s="15">
        <f>IF($D17473=1,$B17473*100+$C17473,-1)</f>
        <v/>
      </c>
      <c r="H17473" s="15">
        <f>IF($D17473=1,$B17473,-1)</f>
        <v/>
      </c>
      <c r="I17473" s="15">
        <f>IF($D17473=1,$C17473,-1)</f>
        <v/>
      </c>
    </row>
    <row r="17474">
      <c r="A17474" s="33" t="n">
        <v>46019.95833333334</v>
      </c>
      <c r="B17474" s="15">
        <f>WEEKDAY($A17474,2)</f>
        <v/>
      </c>
      <c r="C17474" s="15">
        <f>HOUR($A17474)</f>
        <v/>
      </c>
      <c r="D17474" s="15">
        <f>IF(AND($A17474&gt;=Instellingen!$B$6,$A17474&lt;Instellingen!$B$7),1,0)</f>
        <v/>
      </c>
      <c r="E17474" s="15">
        <f>COUNTIF(tData[BezoekStart],"&lt;"&amp;($A17474+1/24))-COUNTIF(tData[BezoekEind],"&lt;="&amp;$A17474)</f>
        <v/>
      </c>
      <c r="F17474" s="15">
        <f>COUNTIF(tData[BezoekLangStart],"&lt;"&amp;($A17474+1/24))-COUNTIF(tData[BezoekLangEind],"&lt;="&amp;$A17474)</f>
        <v/>
      </c>
      <c r="G17474" s="15">
        <f>IF($D17474=1,$B17474*100+$C17474,-1)</f>
        <v/>
      </c>
      <c r="H17474" s="15">
        <f>IF($D17474=1,$B17474,-1)</f>
        <v/>
      </c>
      <c r="I17474" s="15">
        <f>IF($D17474=1,$C17474,-1)</f>
        <v/>
      </c>
    </row>
    <row r="17475">
      <c r="A17475" s="33" t="n">
        <v>46020</v>
      </c>
      <c r="B17475" s="15">
        <f>WEEKDAY($A17475,2)</f>
        <v/>
      </c>
      <c r="C17475" s="15">
        <f>HOUR($A17475)</f>
        <v/>
      </c>
      <c r="D17475" s="15">
        <f>IF(AND($A17475&gt;=Instellingen!$B$6,$A17475&lt;Instellingen!$B$7),1,0)</f>
        <v/>
      </c>
      <c r="E17475" s="15">
        <f>COUNTIF(tData[BezoekStart],"&lt;"&amp;($A17475+1/24))-COUNTIF(tData[BezoekEind],"&lt;="&amp;$A17475)</f>
        <v/>
      </c>
      <c r="F17475" s="15">
        <f>COUNTIF(tData[BezoekLangStart],"&lt;"&amp;($A17475+1/24))-COUNTIF(tData[BezoekLangEind],"&lt;="&amp;$A17475)</f>
        <v/>
      </c>
      <c r="G17475" s="15">
        <f>IF($D17475=1,$B17475*100+$C17475,-1)</f>
        <v/>
      </c>
      <c r="H17475" s="15">
        <f>IF($D17475=1,$B17475,-1)</f>
        <v/>
      </c>
      <c r="I17475" s="15">
        <f>IF($D17475=1,$C17475,-1)</f>
        <v/>
      </c>
    </row>
    <row r="17476">
      <c r="A17476" s="33" t="n">
        <v>46020.04166666666</v>
      </c>
      <c r="B17476" s="15">
        <f>WEEKDAY($A17476,2)</f>
        <v/>
      </c>
      <c r="C17476" s="15">
        <f>HOUR($A17476)</f>
        <v/>
      </c>
      <c r="D17476" s="15">
        <f>IF(AND($A17476&gt;=Instellingen!$B$6,$A17476&lt;Instellingen!$B$7),1,0)</f>
        <v/>
      </c>
      <c r="E17476" s="15">
        <f>COUNTIF(tData[BezoekStart],"&lt;"&amp;($A17476+1/24))-COUNTIF(tData[BezoekEind],"&lt;="&amp;$A17476)</f>
        <v/>
      </c>
      <c r="F17476" s="15">
        <f>COUNTIF(tData[BezoekLangStart],"&lt;"&amp;($A17476+1/24))-COUNTIF(tData[BezoekLangEind],"&lt;="&amp;$A17476)</f>
        <v/>
      </c>
      <c r="G17476" s="15">
        <f>IF($D17476=1,$B17476*100+$C17476,-1)</f>
        <v/>
      </c>
      <c r="H17476" s="15">
        <f>IF($D17476=1,$B17476,-1)</f>
        <v/>
      </c>
      <c r="I17476" s="15">
        <f>IF($D17476=1,$C17476,-1)</f>
        <v/>
      </c>
    </row>
    <row r="17477">
      <c r="A17477" s="33" t="n">
        <v>46020.08333333334</v>
      </c>
      <c r="B17477" s="15">
        <f>WEEKDAY($A17477,2)</f>
        <v/>
      </c>
      <c r="C17477" s="15">
        <f>HOUR($A17477)</f>
        <v/>
      </c>
      <c r="D17477" s="15">
        <f>IF(AND($A17477&gt;=Instellingen!$B$6,$A17477&lt;Instellingen!$B$7),1,0)</f>
        <v/>
      </c>
      <c r="E17477" s="15">
        <f>COUNTIF(tData[BezoekStart],"&lt;"&amp;($A17477+1/24))-COUNTIF(tData[BezoekEind],"&lt;="&amp;$A17477)</f>
        <v/>
      </c>
      <c r="F17477" s="15">
        <f>COUNTIF(tData[BezoekLangStart],"&lt;"&amp;($A17477+1/24))-COUNTIF(tData[BezoekLangEind],"&lt;="&amp;$A17477)</f>
        <v/>
      </c>
      <c r="G17477" s="15">
        <f>IF($D17477=1,$B17477*100+$C17477,-1)</f>
        <v/>
      </c>
      <c r="H17477" s="15">
        <f>IF($D17477=1,$B17477,-1)</f>
        <v/>
      </c>
      <c r="I17477" s="15">
        <f>IF($D17477=1,$C17477,-1)</f>
        <v/>
      </c>
    </row>
    <row r="17478">
      <c r="A17478" s="33" t="n">
        <v>46020.125</v>
      </c>
      <c r="B17478" s="15">
        <f>WEEKDAY($A17478,2)</f>
        <v/>
      </c>
      <c r="C17478" s="15">
        <f>HOUR($A17478)</f>
        <v/>
      </c>
      <c r="D17478" s="15">
        <f>IF(AND($A17478&gt;=Instellingen!$B$6,$A17478&lt;Instellingen!$B$7),1,0)</f>
        <v/>
      </c>
      <c r="E17478" s="15">
        <f>COUNTIF(tData[BezoekStart],"&lt;"&amp;($A17478+1/24))-COUNTIF(tData[BezoekEind],"&lt;="&amp;$A17478)</f>
        <v/>
      </c>
      <c r="F17478" s="15">
        <f>COUNTIF(tData[BezoekLangStart],"&lt;"&amp;($A17478+1/24))-COUNTIF(tData[BezoekLangEind],"&lt;="&amp;$A17478)</f>
        <v/>
      </c>
      <c r="G17478" s="15">
        <f>IF($D17478=1,$B17478*100+$C17478,-1)</f>
        <v/>
      </c>
      <c r="H17478" s="15">
        <f>IF($D17478=1,$B17478,-1)</f>
        <v/>
      </c>
      <c r="I17478" s="15">
        <f>IF($D17478=1,$C17478,-1)</f>
        <v/>
      </c>
    </row>
    <row r="17479">
      <c r="A17479" s="33" t="n">
        <v>46020.16666666666</v>
      </c>
      <c r="B17479" s="15">
        <f>WEEKDAY($A17479,2)</f>
        <v/>
      </c>
      <c r="C17479" s="15">
        <f>HOUR($A17479)</f>
        <v/>
      </c>
      <c r="D17479" s="15">
        <f>IF(AND($A17479&gt;=Instellingen!$B$6,$A17479&lt;Instellingen!$B$7),1,0)</f>
        <v/>
      </c>
      <c r="E17479" s="15">
        <f>COUNTIF(tData[BezoekStart],"&lt;"&amp;($A17479+1/24))-COUNTIF(tData[BezoekEind],"&lt;="&amp;$A17479)</f>
        <v/>
      </c>
      <c r="F17479" s="15">
        <f>COUNTIF(tData[BezoekLangStart],"&lt;"&amp;($A17479+1/24))-COUNTIF(tData[BezoekLangEind],"&lt;="&amp;$A17479)</f>
        <v/>
      </c>
      <c r="G17479" s="15">
        <f>IF($D17479=1,$B17479*100+$C17479,-1)</f>
        <v/>
      </c>
      <c r="H17479" s="15">
        <f>IF($D17479=1,$B17479,-1)</f>
        <v/>
      </c>
      <c r="I17479" s="15">
        <f>IF($D17479=1,$C17479,-1)</f>
        <v/>
      </c>
    </row>
    <row r="17480">
      <c r="A17480" s="33" t="n">
        <v>46020.20833333334</v>
      </c>
      <c r="B17480" s="15">
        <f>WEEKDAY($A17480,2)</f>
        <v/>
      </c>
      <c r="C17480" s="15">
        <f>HOUR($A17480)</f>
        <v/>
      </c>
      <c r="D17480" s="15">
        <f>IF(AND($A17480&gt;=Instellingen!$B$6,$A17480&lt;Instellingen!$B$7),1,0)</f>
        <v/>
      </c>
      <c r="E17480" s="15">
        <f>COUNTIF(tData[BezoekStart],"&lt;"&amp;($A17480+1/24))-COUNTIF(tData[BezoekEind],"&lt;="&amp;$A17480)</f>
        <v/>
      </c>
      <c r="F17480" s="15">
        <f>COUNTIF(tData[BezoekLangStart],"&lt;"&amp;($A17480+1/24))-COUNTIF(tData[BezoekLangEind],"&lt;="&amp;$A17480)</f>
        <v/>
      </c>
      <c r="G17480" s="15">
        <f>IF($D17480=1,$B17480*100+$C17480,-1)</f>
        <v/>
      </c>
      <c r="H17480" s="15">
        <f>IF($D17480=1,$B17480,-1)</f>
        <v/>
      </c>
      <c r="I17480" s="15">
        <f>IF($D17480=1,$C17480,-1)</f>
        <v/>
      </c>
    </row>
    <row r="17481">
      <c r="A17481" s="33" t="n">
        <v>46020.25</v>
      </c>
      <c r="B17481" s="15">
        <f>WEEKDAY($A17481,2)</f>
        <v/>
      </c>
      <c r="C17481" s="15">
        <f>HOUR($A17481)</f>
        <v/>
      </c>
      <c r="D17481" s="15">
        <f>IF(AND($A17481&gt;=Instellingen!$B$6,$A17481&lt;Instellingen!$B$7),1,0)</f>
        <v/>
      </c>
      <c r="E17481" s="15">
        <f>COUNTIF(tData[BezoekStart],"&lt;"&amp;($A17481+1/24))-COUNTIF(tData[BezoekEind],"&lt;="&amp;$A17481)</f>
        <v/>
      </c>
      <c r="F17481" s="15">
        <f>COUNTIF(tData[BezoekLangStart],"&lt;"&amp;($A17481+1/24))-COUNTIF(tData[BezoekLangEind],"&lt;="&amp;$A17481)</f>
        <v/>
      </c>
      <c r="G17481" s="15">
        <f>IF($D17481=1,$B17481*100+$C17481,-1)</f>
        <v/>
      </c>
      <c r="H17481" s="15">
        <f>IF($D17481=1,$B17481,-1)</f>
        <v/>
      </c>
      <c r="I17481" s="15">
        <f>IF($D17481=1,$C17481,-1)</f>
        <v/>
      </c>
    </row>
    <row r="17482">
      <c r="A17482" s="33" t="n">
        <v>46020.29166666666</v>
      </c>
      <c r="B17482" s="15">
        <f>WEEKDAY($A17482,2)</f>
        <v/>
      </c>
      <c r="C17482" s="15">
        <f>HOUR($A17482)</f>
        <v/>
      </c>
      <c r="D17482" s="15">
        <f>IF(AND($A17482&gt;=Instellingen!$B$6,$A17482&lt;Instellingen!$B$7),1,0)</f>
        <v/>
      </c>
      <c r="E17482" s="15">
        <f>COUNTIF(tData[BezoekStart],"&lt;"&amp;($A17482+1/24))-COUNTIF(tData[BezoekEind],"&lt;="&amp;$A17482)</f>
        <v/>
      </c>
      <c r="F17482" s="15">
        <f>COUNTIF(tData[BezoekLangStart],"&lt;"&amp;($A17482+1/24))-COUNTIF(tData[BezoekLangEind],"&lt;="&amp;$A17482)</f>
        <v/>
      </c>
      <c r="G17482" s="15">
        <f>IF($D17482=1,$B17482*100+$C17482,-1)</f>
        <v/>
      </c>
      <c r="H17482" s="15">
        <f>IF($D17482=1,$B17482,-1)</f>
        <v/>
      </c>
      <c r="I17482" s="15">
        <f>IF($D17482=1,$C17482,-1)</f>
        <v/>
      </c>
    </row>
    <row r="17483">
      <c r="A17483" s="33" t="n">
        <v>46020.33333333334</v>
      </c>
      <c r="B17483" s="15">
        <f>WEEKDAY($A17483,2)</f>
        <v/>
      </c>
      <c r="C17483" s="15">
        <f>HOUR($A17483)</f>
        <v/>
      </c>
      <c r="D17483" s="15">
        <f>IF(AND($A17483&gt;=Instellingen!$B$6,$A17483&lt;Instellingen!$B$7),1,0)</f>
        <v/>
      </c>
      <c r="E17483" s="15">
        <f>COUNTIF(tData[BezoekStart],"&lt;"&amp;($A17483+1/24))-COUNTIF(tData[BezoekEind],"&lt;="&amp;$A17483)</f>
        <v/>
      </c>
      <c r="F17483" s="15">
        <f>COUNTIF(tData[BezoekLangStart],"&lt;"&amp;($A17483+1/24))-COUNTIF(tData[BezoekLangEind],"&lt;="&amp;$A17483)</f>
        <v/>
      </c>
      <c r="G17483" s="15">
        <f>IF($D17483=1,$B17483*100+$C17483,-1)</f>
        <v/>
      </c>
      <c r="H17483" s="15">
        <f>IF($D17483=1,$B17483,-1)</f>
        <v/>
      </c>
      <c r="I17483" s="15">
        <f>IF($D17483=1,$C17483,-1)</f>
        <v/>
      </c>
    </row>
    <row r="17484">
      <c r="A17484" s="33" t="n">
        <v>46020.375</v>
      </c>
      <c r="B17484" s="15">
        <f>WEEKDAY($A17484,2)</f>
        <v/>
      </c>
      <c r="C17484" s="15">
        <f>HOUR($A17484)</f>
        <v/>
      </c>
      <c r="D17484" s="15">
        <f>IF(AND($A17484&gt;=Instellingen!$B$6,$A17484&lt;Instellingen!$B$7),1,0)</f>
        <v/>
      </c>
      <c r="E17484" s="15">
        <f>COUNTIF(tData[BezoekStart],"&lt;"&amp;($A17484+1/24))-COUNTIF(tData[BezoekEind],"&lt;="&amp;$A17484)</f>
        <v/>
      </c>
      <c r="F17484" s="15">
        <f>COUNTIF(tData[BezoekLangStart],"&lt;"&amp;($A17484+1/24))-COUNTIF(tData[BezoekLangEind],"&lt;="&amp;$A17484)</f>
        <v/>
      </c>
      <c r="G17484" s="15">
        <f>IF($D17484=1,$B17484*100+$C17484,-1)</f>
        <v/>
      </c>
      <c r="H17484" s="15">
        <f>IF($D17484=1,$B17484,-1)</f>
        <v/>
      </c>
      <c r="I17484" s="15">
        <f>IF($D17484=1,$C17484,-1)</f>
        <v/>
      </c>
    </row>
    <row r="17485">
      <c r="A17485" s="33" t="n">
        <v>46020.41666666666</v>
      </c>
      <c r="B17485" s="15">
        <f>WEEKDAY($A17485,2)</f>
        <v/>
      </c>
      <c r="C17485" s="15">
        <f>HOUR($A17485)</f>
        <v/>
      </c>
      <c r="D17485" s="15">
        <f>IF(AND($A17485&gt;=Instellingen!$B$6,$A17485&lt;Instellingen!$B$7),1,0)</f>
        <v/>
      </c>
      <c r="E17485" s="15">
        <f>COUNTIF(tData[BezoekStart],"&lt;"&amp;($A17485+1/24))-COUNTIF(tData[BezoekEind],"&lt;="&amp;$A17485)</f>
        <v/>
      </c>
      <c r="F17485" s="15">
        <f>COUNTIF(tData[BezoekLangStart],"&lt;"&amp;($A17485+1/24))-COUNTIF(tData[BezoekLangEind],"&lt;="&amp;$A17485)</f>
        <v/>
      </c>
      <c r="G17485" s="15">
        <f>IF($D17485=1,$B17485*100+$C17485,-1)</f>
        <v/>
      </c>
      <c r="H17485" s="15">
        <f>IF($D17485=1,$B17485,-1)</f>
        <v/>
      </c>
      <c r="I17485" s="15">
        <f>IF($D17485=1,$C17485,-1)</f>
        <v/>
      </c>
    </row>
    <row r="17486">
      <c r="A17486" s="33" t="n">
        <v>46020.45833333334</v>
      </c>
      <c r="B17486" s="15">
        <f>WEEKDAY($A17486,2)</f>
        <v/>
      </c>
      <c r="C17486" s="15">
        <f>HOUR($A17486)</f>
        <v/>
      </c>
      <c r="D17486" s="15">
        <f>IF(AND($A17486&gt;=Instellingen!$B$6,$A17486&lt;Instellingen!$B$7),1,0)</f>
        <v/>
      </c>
      <c r="E17486" s="15">
        <f>COUNTIF(tData[BezoekStart],"&lt;"&amp;($A17486+1/24))-COUNTIF(tData[BezoekEind],"&lt;="&amp;$A17486)</f>
        <v/>
      </c>
      <c r="F17486" s="15">
        <f>COUNTIF(tData[BezoekLangStart],"&lt;"&amp;($A17486+1/24))-COUNTIF(tData[BezoekLangEind],"&lt;="&amp;$A17486)</f>
        <v/>
      </c>
      <c r="G17486" s="15">
        <f>IF($D17486=1,$B17486*100+$C17486,-1)</f>
        <v/>
      </c>
      <c r="H17486" s="15">
        <f>IF($D17486=1,$B17486,-1)</f>
        <v/>
      </c>
      <c r="I17486" s="15">
        <f>IF($D17486=1,$C17486,-1)</f>
        <v/>
      </c>
    </row>
    <row r="17487">
      <c r="A17487" s="33" t="n">
        <v>46020.5</v>
      </c>
      <c r="B17487" s="15">
        <f>WEEKDAY($A17487,2)</f>
        <v/>
      </c>
      <c r="C17487" s="15">
        <f>HOUR($A17487)</f>
        <v/>
      </c>
      <c r="D17487" s="15">
        <f>IF(AND($A17487&gt;=Instellingen!$B$6,$A17487&lt;Instellingen!$B$7),1,0)</f>
        <v/>
      </c>
      <c r="E17487" s="15">
        <f>COUNTIF(tData[BezoekStart],"&lt;"&amp;($A17487+1/24))-COUNTIF(tData[BezoekEind],"&lt;="&amp;$A17487)</f>
        <v/>
      </c>
      <c r="F17487" s="15">
        <f>COUNTIF(tData[BezoekLangStart],"&lt;"&amp;($A17487+1/24))-COUNTIF(tData[BezoekLangEind],"&lt;="&amp;$A17487)</f>
        <v/>
      </c>
      <c r="G17487" s="15">
        <f>IF($D17487=1,$B17487*100+$C17487,-1)</f>
        <v/>
      </c>
      <c r="H17487" s="15">
        <f>IF($D17487=1,$B17487,-1)</f>
        <v/>
      </c>
      <c r="I17487" s="15">
        <f>IF($D17487=1,$C17487,-1)</f>
        <v/>
      </c>
    </row>
    <row r="17488">
      <c r="A17488" s="33" t="n">
        <v>46020.54166666666</v>
      </c>
      <c r="B17488" s="15">
        <f>WEEKDAY($A17488,2)</f>
        <v/>
      </c>
      <c r="C17488" s="15">
        <f>HOUR($A17488)</f>
        <v/>
      </c>
      <c r="D17488" s="15">
        <f>IF(AND($A17488&gt;=Instellingen!$B$6,$A17488&lt;Instellingen!$B$7),1,0)</f>
        <v/>
      </c>
      <c r="E17488" s="15">
        <f>COUNTIF(tData[BezoekStart],"&lt;"&amp;($A17488+1/24))-COUNTIF(tData[BezoekEind],"&lt;="&amp;$A17488)</f>
        <v/>
      </c>
      <c r="F17488" s="15">
        <f>COUNTIF(tData[BezoekLangStart],"&lt;"&amp;($A17488+1/24))-COUNTIF(tData[BezoekLangEind],"&lt;="&amp;$A17488)</f>
        <v/>
      </c>
      <c r="G17488" s="15">
        <f>IF($D17488=1,$B17488*100+$C17488,-1)</f>
        <v/>
      </c>
      <c r="H17488" s="15">
        <f>IF($D17488=1,$B17488,-1)</f>
        <v/>
      </c>
      <c r="I17488" s="15">
        <f>IF($D17488=1,$C17488,-1)</f>
        <v/>
      </c>
    </row>
    <row r="17489">
      <c r="A17489" s="33" t="n">
        <v>46020.58333333334</v>
      </c>
      <c r="B17489" s="15">
        <f>WEEKDAY($A17489,2)</f>
        <v/>
      </c>
      <c r="C17489" s="15">
        <f>HOUR($A17489)</f>
        <v/>
      </c>
      <c r="D17489" s="15">
        <f>IF(AND($A17489&gt;=Instellingen!$B$6,$A17489&lt;Instellingen!$B$7),1,0)</f>
        <v/>
      </c>
      <c r="E17489" s="15">
        <f>COUNTIF(tData[BezoekStart],"&lt;"&amp;($A17489+1/24))-COUNTIF(tData[BezoekEind],"&lt;="&amp;$A17489)</f>
        <v/>
      </c>
      <c r="F17489" s="15">
        <f>COUNTIF(tData[BezoekLangStart],"&lt;"&amp;($A17489+1/24))-COUNTIF(tData[BezoekLangEind],"&lt;="&amp;$A17489)</f>
        <v/>
      </c>
      <c r="G17489" s="15">
        <f>IF($D17489=1,$B17489*100+$C17489,-1)</f>
        <v/>
      </c>
      <c r="H17489" s="15">
        <f>IF($D17489=1,$B17489,-1)</f>
        <v/>
      </c>
      <c r="I17489" s="15">
        <f>IF($D17489=1,$C17489,-1)</f>
        <v/>
      </c>
    </row>
    <row r="17490">
      <c r="A17490" s="33" t="n">
        <v>46020.625</v>
      </c>
      <c r="B17490" s="15">
        <f>WEEKDAY($A17490,2)</f>
        <v/>
      </c>
      <c r="C17490" s="15">
        <f>HOUR($A17490)</f>
        <v/>
      </c>
      <c r="D17490" s="15">
        <f>IF(AND($A17490&gt;=Instellingen!$B$6,$A17490&lt;Instellingen!$B$7),1,0)</f>
        <v/>
      </c>
      <c r="E17490" s="15">
        <f>COUNTIF(tData[BezoekStart],"&lt;"&amp;($A17490+1/24))-COUNTIF(tData[BezoekEind],"&lt;="&amp;$A17490)</f>
        <v/>
      </c>
      <c r="F17490" s="15">
        <f>COUNTIF(tData[BezoekLangStart],"&lt;"&amp;($A17490+1/24))-COUNTIF(tData[BezoekLangEind],"&lt;="&amp;$A17490)</f>
        <v/>
      </c>
      <c r="G17490" s="15">
        <f>IF($D17490=1,$B17490*100+$C17490,-1)</f>
        <v/>
      </c>
      <c r="H17490" s="15">
        <f>IF($D17490=1,$B17490,-1)</f>
        <v/>
      </c>
      <c r="I17490" s="15">
        <f>IF($D17490=1,$C17490,-1)</f>
        <v/>
      </c>
    </row>
    <row r="17491">
      <c r="A17491" s="33" t="n">
        <v>46020.66666666666</v>
      </c>
      <c r="B17491" s="15">
        <f>WEEKDAY($A17491,2)</f>
        <v/>
      </c>
      <c r="C17491" s="15">
        <f>HOUR($A17491)</f>
        <v/>
      </c>
      <c r="D17491" s="15">
        <f>IF(AND($A17491&gt;=Instellingen!$B$6,$A17491&lt;Instellingen!$B$7),1,0)</f>
        <v/>
      </c>
      <c r="E17491" s="15">
        <f>COUNTIF(tData[BezoekStart],"&lt;"&amp;($A17491+1/24))-COUNTIF(tData[BezoekEind],"&lt;="&amp;$A17491)</f>
        <v/>
      </c>
      <c r="F17491" s="15">
        <f>COUNTIF(tData[BezoekLangStart],"&lt;"&amp;($A17491+1/24))-COUNTIF(tData[BezoekLangEind],"&lt;="&amp;$A17491)</f>
        <v/>
      </c>
      <c r="G17491" s="15">
        <f>IF($D17491=1,$B17491*100+$C17491,-1)</f>
        <v/>
      </c>
      <c r="H17491" s="15">
        <f>IF($D17491=1,$B17491,-1)</f>
        <v/>
      </c>
      <c r="I17491" s="15">
        <f>IF($D17491=1,$C17491,-1)</f>
        <v/>
      </c>
    </row>
    <row r="17492">
      <c r="A17492" s="33" t="n">
        <v>46020.70833333334</v>
      </c>
      <c r="B17492" s="15">
        <f>WEEKDAY($A17492,2)</f>
        <v/>
      </c>
      <c r="C17492" s="15">
        <f>HOUR($A17492)</f>
        <v/>
      </c>
      <c r="D17492" s="15">
        <f>IF(AND($A17492&gt;=Instellingen!$B$6,$A17492&lt;Instellingen!$B$7),1,0)</f>
        <v/>
      </c>
      <c r="E17492" s="15">
        <f>COUNTIF(tData[BezoekStart],"&lt;"&amp;($A17492+1/24))-COUNTIF(tData[BezoekEind],"&lt;="&amp;$A17492)</f>
        <v/>
      </c>
      <c r="F17492" s="15">
        <f>COUNTIF(tData[BezoekLangStart],"&lt;"&amp;($A17492+1/24))-COUNTIF(tData[BezoekLangEind],"&lt;="&amp;$A17492)</f>
        <v/>
      </c>
      <c r="G17492" s="15">
        <f>IF($D17492=1,$B17492*100+$C17492,-1)</f>
        <v/>
      </c>
      <c r="H17492" s="15">
        <f>IF($D17492=1,$B17492,-1)</f>
        <v/>
      </c>
      <c r="I17492" s="15">
        <f>IF($D17492=1,$C17492,-1)</f>
        <v/>
      </c>
    </row>
    <row r="17493">
      <c r="A17493" s="33" t="n">
        <v>46020.75</v>
      </c>
      <c r="B17493" s="15">
        <f>WEEKDAY($A17493,2)</f>
        <v/>
      </c>
      <c r="C17493" s="15">
        <f>HOUR($A17493)</f>
        <v/>
      </c>
      <c r="D17493" s="15">
        <f>IF(AND($A17493&gt;=Instellingen!$B$6,$A17493&lt;Instellingen!$B$7),1,0)</f>
        <v/>
      </c>
      <c r="E17493" s="15">
        <f>COUNTIF(tData[BezoekStart],"&lt;"&amp;($A17493+1/24))-COUNTIF(tData[BezoekEind],"&lt;="&amp;$A17493)</f>
        <v/>
      </c>
      <c r="F17493" s="15">
        <f>COUNTIF(tData[BezoekLangStart],"&lt;"&amp;($A17493+1/24))-COUNTIF(tData[BezoekLangEind],"&lt;="&amp;$A17493)</f>
        <v/>
      </c>
      <c r="G17493" s="15">
        <f>IF($D17493=1,$B17493*100+$C17493,-1)</f>
        <v/>
      </c>
      <c r="H17493" s="15">
        <f>IF($D17493=1,$B17493,-1)</f>
        <v/>
      </c>
      <c r="I17493" s="15">
        <f>IF($D17493=1,$C17493,-1)</f>
        <v/>
      </c>
    </row>
    <row r="17494">
      <c r="A17494" s="33" t="n">
        <v>46020.79166666666</v>
      </c>
      <c r="B17494" s="15">
        <f>WEEKDAY($A17494,2)</f>
        <v/>
      </c>
      <c r="C17494" s="15">
        <f>HOUR($A17494)</f>
        <v/>
      </c>
      <c r="D17494" s="15">
        <f>IF(AND($A17494&gt;=Instellingen!$B$6,$A17494&lt;Instellingen!$B$7),1,0)</f>
        <v/>
      </c>
      <c r="E17494" s="15">
        <f>COUNTIF(tData[BezoekStart],"&lt;"&amp;($A17494+1/24))-COUNTIF(tData[BezoekEind],"&lt;="&amp;$A17494)</f>
        <v/>
      </c>
      <c r="F17494" s="15">
        <f>COUNTIF(tData[BezoekLangStart],"&lt;"&amp;($A17494+1/24))-COUNTIF(tData[BezoekLangEind],"&lt;="&amp;$A17494)</f>
        <v/>
      </c>
      <c r="G17494" s="15">
        <f>IF($D17494=1,$B17494*100+$C17494,-1)</f>
        <v/>
      </c>
      <c r="H17494" s="15">
        <f>IF($D17494=1,$B17494,-1)</f>
        <v/>
      </c>
      <c r="I17494" s="15">
        <f>IF($D17494=1,$C17494,-1)</f>
        <v/>
      </c>
    </row>
    <row r="17495">
      <c r="A17495" s="33" t="n">
        <v>46020.83333333334</v>
      </c>
      <c r="B17495" s="15">
        <f>WEEKDAY($A17495,2)</f>
        <v/>
      </c>
      <c r="C17495" s="15">
        <f>HOUR($A17495)</f>
        <v/>
      </c>
      <c r="D17495" s="15">
        <f>IF(AND($A17495&gt;=Instellingen!$B$6,$A17495&lt;Instellingen!$B$7),1,0)</f>
        <v/>
      </c>
      <c r="E17495" s="15">
        <f>COUNTIF(tData[BezoekStart],"&lt;"&amp;($A17495+1/24))-COUNTIF(tData[BezoekEind],"&lt;="&amp;$A17495)</f>
        <v/>
      </c>
      <c r="F17495" s="15">
        <f>COUNTIF(tData[BezoekLangStart],"&lt;"&amp;($A17495+1/24))-COUNTIF(tData[BezoekLangEind],"&lt;="&amp;$A17495)</f>
        <v/>
      </c>
      <c r="G17495" s="15">
        <f>IF($D17495=1,$B17495*100+$C17495,-1)</f>
        <v/>
      </c>
      <c r="H17495" s="15">
        <f>IF($D17495=1,$B17495,-1)</f>
        <v/>
      </c>
      <c r="I17495" s="15">
        <f>IF($D17495=1,$C17495,-1)</f>
        <v/>
      </c>
    </row>
    <row r="17496">
      <c r="A17496" s="33" t="n">
        <v>46020.875</v>
      </c>
      <c r="B17496" s="15">
        <f>WEEKDAY($A17496,2)</f>
        <v/>
      </c>
      <c r="C17496" s="15">
        <f>HOUR($A17496)</f>
        <v/>
      </c>
      <c r="D17496" s="15">
        <f>IF(AND($A17496&gt;=Instellingen!$B$6,$A17496&lt;Instellingen!$B$7),1,0)</f>
        <v/>
      </c>
      <c r="E17496" s="15">
        <f>COUNTIF(tData[BezoekStart],"&lt;"&amp;($A17496+1/24))-COUNTIF(tData[BezoekEind],"&lt;="&amp;$A17496)</f>
        <v/>
      </c>
      <c r="F17496" s="15">
        <f>COUNTIF(tData[BezoekLangStart],"&lt;"&amp;($A17496+1/24))-COUNTIF(tData[BezoekLangEind],"&lt;="&amp;$A17496)</f>
        <v/>
      </c>
      <c r="G17496" s="15">
        <f>IF($D17496=1,$B17496*100+$C17496,-1)</f>
        <v/>
      </c>
      <c r="H17496" s="15">
        <f>IF($D17496=1,$B17496,-1)</f>
        <v/>
      </c>
      <c r="I17496" s="15">
        <f>IF($D17496=1,$C17496,-1)</f>
        <v/>
      </c>
    </row>
    <row r="17497">
      <c r="A17497" s="33" t="n">
        <v>46020.91666666666</v>
      </c>
      <c r="B17497" s="15">
        <f>WEEKDAY($A17497,2)</f>
        <v/>
      </c>
      <c r="C17497" s="15">
        <f>HOUR($A17497)</f>
        <v/>
      </c>
      <c r="D17497" s="15">
        <f>IF(AND($A17497&gt;=Instellingen!$B$6,$A17497&lt;Instellingen!$B$7),1,0)</f>
        <v/>
      </c>
      <c r="E17497" s="15">
        <f>COUNTIF(tData[BezoekStart],"&lt;"&amp;($A17497+1/24))-COUNTIF(tData[BezoekEind],"&lt;="&amp;$A17497)</f>
        <v/>
      </c>
      <c r="F17497" s="15">
        <f>COUNTIF(tData[BezoekLangStart],"&lt;"&amp;($A17497+1/24))-COUNTIF(tData[BezoekLangEind],"&lt;="&amp;$A17497)</f>
        <v/>
      </c>
      <c r="G17497" s="15">
        <f>IF($D17497=1,$B17497*100+$C17497,-1)</f>
        <v/>
      </c>
      <c r="H17497" s="15">
        <f>IF($D17497=1,$B17497,-1)</f>
        <v/>
      </c>
      <c r="I17497" s="15">
        <f>IF($D17497=1,$C17497,-1)</f>
        <v/>
      </c>
    </row>
    <row r="17498">
      <c r="A17498" s="33" t="n">
        <v>46020.95833333334</v>
      </c>
      <c r="B17498" s="15">
        <f>WEEKDAY($A17498,2)</f>
        <v/>
      </c>
      <c r="C17498" s="15">
        <f>HOUR($A17498)</f>
        <v/>
      </c>
      <c r="D17498" s="15">
        <f>IF(AND($A17498&gt;=Instellingen!$B$6,$A17498&lt;Instellingen!$B$7),1,0)</f>
        <v/>
      </c>
      <c r="E17498" s="15">
        <f>COUNTIF(tData[BezoekStart],"&lt;"&amp;($A17498+1/24))-COUNTIF(tData[BezoekEind],"&lt;="&amp;$A17498)</f>
        <v/>
      </c>
      <c r="F17498" s="15">
        <f>COUNTIF(tData[BezoekLangStart],"&lt;"&amp;($A17498+1/24))-COUNTIF(tData[BezoekLangEind],"&lt;="&amp;$A17498)</f>
        <v/>
      </c>
      <c r="G17498" s="15">
        <f>IF($D17498=1,$B17498*100+$C17498,-1)</f>
        <v/>
      </c>
      <c r="H17498" s="15">
        <f>IF($D17498=1,$B17498,-1)</f>
        <v/>
      </c>
      <c r="I17498" s="15">
        <f>IF($D17498=1,$C17498,-1)</f>
        <v/>
      </c>
    </row>
    <row r="17499">
      <c r="A17499" s="33" t="n">
        <v>46021</v>
      </c>
      <c r="B17499" s="15">
        <f>WEEKDAY($A17499,2)</f>
        <v/>
      </c>
      <c r="C17499" s="15">
        <f>HOUR($A17499)</f>
        <v/>
      </c>
      <c r="D17499" s="15">
        <f>IF(AND($A17499&gt;=Instellingen!$B$6,$A17499&lt;Instellingen!$B$7),1,0)</f>
        <v/>
      </c>
      <c r="E17499" s="15">
        <f>COUNTIF(tData[BezoekStart],"&lt;"&amp;($A17499+1/24))-COUNTIF(tData[BezoekEind],"&lt;="&amp;$A17499)</f>
        <v/>
      </c>
      <c r="F17499" s="15">
        <f>COUNTIF(tData[BezoekLangStart],"&lt;"&amp;($A17499+1/24))-COUNTIF(tData[BezoekLangEind],"&lt;="&amp;$A17499)</f>
        <v/>
      </c>
      <c r="G17499" s="15">
        <f>IF($D17499=1,$B17499*100+$C17499,-1)</f>
        <v/>
      </c>
      <c r="H17499" s="15">
        <f>IF($D17499=1,$B17499,-1)</f>
        <v/>
      </c>
      <c r="I17499" s="15">
        <f>IF($D17499=1,$C17499,-1)</f>
        <v/>
      </c>
    </row>
    <row r="17500">
      <c r="A17500" s="33" t="n">
        <v>46021.04166666666</v>
      </c>
      <c r="B17500" s="15">
        <f>WEEKDAY($A17500,2)</f>
        <v/>
      </c>
      <c r="C17500" s="15">
        <f>HOUR($A17500)</f>
        <v/>
      </c>
      <c r="D17500" s="15">
        <f>IF(AND($A17500&gt;=Instellingen!$B$6,$A17500&lt;Instellingen!$B$7),1,0)</f>
        <v/>
      </c>
      <c r="E17500" s="15">
        <f>COUNTIF(tData[BezoekStart],"&lt;"&amp;($A17500+1/24))-COUNTIF(tData[BezoekEind],"&lt;="&amp;$A17500)</f>
        <v/>
      </c>
      <c r="F17500" s="15">
        <f>COUNTIF(tData[BezoekLangStart],"&lt;"&amp;($A17500+1/24))-COUNTIF(tData[BezoekLangEind],"&lt;="&amp;$A17500)</f>
        <v/>
      </c>
      <c r="G17500" s="15">
        <f>IF($D17500=1,$B17500*100+$C17500,-1)</f>
        <v/>
      </c>
      <c r="H17500" s="15">
        <f>IF($D17500=1,$B17500,-1)</f>
        <v/>
      </c>
      <c r="I17500" s="15">
        <f>IF($D17500=1,$C17500,-1)</f>
        <v/>
      </c>
    </row>
    <row r="17501">
      <c r="A17501" s="33" t="n">
        <v>46021.08333333334</v>
      </c>
      <c r="B17501" s="15">
        <f>WEEKDAY($A17501,2)</f>
        <v/>
      </c>
      <c r="C17501" s="15">
        <f>HOUR($A17501)</f>
        <v/>
      </c>
      <c r="D17501" s="15">
        <f>IF(AND($A17501&gt;=Instellingen!$B$6,$A17501&lt;Instellingen!$B$7),1,0)</f>
        <v/>
      </c>
      <c r="E17501" s="15">
        <f>COUNTIF(tData[BezoekStart],"&lt;"&amp;($A17501+1/24))-COUNTIF(tData[BezoekEind],"&lt;="&amp;$A17501)</f>
        <v/>
      </c>
      <c r="F17501" s="15">
        <f>COUNTIF(tData[BezoekLangStart],"&lt;"&amp;($A17501+1/24))-COUNTIF(tData[BezoekLangEind],"&lt;="&amp;$A17501)</f>
        <v/>
      </c>
      <c r="G17501" s="15">
        <f>IF($D17501=1,$B17501*100+$C17501,-1)</f>
        <v/>
      </c>
      <c r="H17501" s="15">
        <f>IF($D17501=1,$B17501,-1)</f>
        <v/>
      </c>
      <c r="I17501" s="15">
        <f>IF($D17501=1,$C17501,-1)</f>
        <v/>
      </c>
    </row>
    <row r="17502">
      <c r="A17502" s="33" t="n">
        <v>46021.125</v>
      </c>
      <c r="B17502" s="15">
        <f>WEEKDAY($A17502,2)</f>
        <v/>
      </c>
      <c r="C17502" s="15">
        <f>HOUR($A17502)</f>
        <v/>
      </c>
      <c r="D17502" s="15">
        <f>IF(AND($A17502&gt;=Instellingen!$B$6,$A17502&lt;Instellingen!$B$7),1,0)</f>
        <v/>
      </c>
      <c r="E17502" s="15">
        <f>COUNTIF(tData[BezoekStart],"&lt;"&amp;($A17502+1/24))-COUNTIF(tData[BezoekEind],"&lt;="&amp;$A17502)</f>
        <v/>
      </c>
      <c r="F17502" s="15">
        <f>COUNTIF(tData[BezoekLangStart],"&lt;"&amp;($A17502+1/24))-COUNTIF(tData[BezoekLangEind],"&lt;="&amp;$A17502)</f>
        <v/>
      </c>
      <c r="G17502" s="15">
        <f>IF($D17502=1,$B17502*100+$C17502,-1)</f>
        <v/>
      </c>
      <c r="H17502" s="15">
        <f>IF($D17502=1,$B17502,-1)</f>
        <v/>
      </c>
      <c r="I17502" s="15">
        <f>IF($D17502=1,$C17502,-1)</f>
        <v/>
      </c>
    </row>
    <row r="17503">
      <c r="A17503" s="33" t="n">
        <v>46021.16666666666</v>
      </c>
      <c r="B17503" s="15">
        <f>WEEKDAY($A17503,2)</f>
        <v/>
      </c>
      <c r="C17503" s="15">
        <f>HOUR($A17503)</f>
        <v/>
      </c>
      <c r="D17503" s="15">
        <f>IF(AND($A17503&gt;=Instellingen!$B$6,$A17503&lt;Instellingen!$B$7),1,0)</f>
        <v/>
      </c>
      <c r="E17503" s="15">
        <f>COUNTIF(tData[BezoekStart],"&lt;"&amp;($A17503+1/24))-COUNTIF(tData[BezoekEind],"&lt;="&amp;$A17503)</f>
        <v/>
      </c>
      <c r="F17503" s="15">
        <f>COUNTIF(tData[BezoekLangStart],"&lt;"&amp;($A17503+1/24))-COUNTIF(tData[BezoekLangEind],"&lt;="&amp;$A17503)</f>
        <v/>
      </c>
      <c r="G17503" s="15">
        <f>IF($D17503=1,$B17503*100+$C17503,-1)</f>
        <v/>
      </c>
      <c r="H17503" s="15">
        <f>IF($D17503=1,$B17503,-1)</f>
        <v/>
      </c>
      <c r="I17503" s="15">
        <f>IF($D17503=1,$C17503,-1)</f>
        <v/>
      </c>
    </row>
    <row r="17504">
      <c r="A17504" s="33" t="n">
        <v>46021.20833333334</v>
      </c>
      <c r="B17504" s="15">
        <f>WEEKDAY($A17504,2)</f>
        <v/>
      </c>
      <c r="C17504" s="15">
        <f>HOUR($A17504)</f>
        <v/>
      </c>
      <c r="D17504" s="15">
        <f>IF(AND($A17504&gt;=Instellingen!$B$6,$A17504&lt;Instellingen!$B$7),1,0)</f>
        <v/>
      </c>
      <c r="E17504" s="15">
        <f>COUNTIF(tData[BezoekStart],"&lt;"&amp;($A17504+1/24))-COUNTIF(tData[BezoekEind],"&lt;="&amp;$A17504)</f>
        <v/>
      </c>
      <c r="F17504" s="15">
        <f>COUNTIF(tData[BezoekLangStart],"&lt;"&amp;($A17504+1/24))-COUNTIF(tData[BezoekLangEind],"&lt;="&amp;$A17504)</f>
        <v/>
      </c>
      <c r="G17504" s="15">
        <f>IF($D17504=1,$B17504*100+$C17504,-1)</f>
        <v/>
      </c>
      <c r="H17504" s="15">
        <f>IF($D17504=1,$B17504,-1)</f>
        <v/>
      </c>
      <c r="I17504" s="15">
        <f>IF($D17504=1,$C17504,-1)</f>
        <v/>
      </c>
    </row>
    <row r="17505">
      <c r="A17505" s="33" t="n">
        <v>46021.25</v>
      </c>
      <c r="B17505" s="15">
        <f>WEEKDAY($A17505,2)</f>
        <v/>
      </c>
      <c r="C17505" s="15">
        <f>HOUR($A17505)</f>
        <v/>
      </c>
      <c r="D17505" s="15">
        <f>IF(AND($A17505&gt;=Instellingen!$B$6,$A17505&lt;Instellingen!$B$7),1,0)</f>
        <v/>
      </c>
      <c r="E17505" s="15">
        <f>COUNTIF(tData[BezoekStart],"&lt;"&amp;($A17505+1/24))-COUNTIF(tData[BezoekEind],"&lt;="&amp;$A17505)</f>
        <v/>
      </c>
      <c r="F17505" s="15">
        <f>COUNTIF(tData[BezoekLangStart],"&lt;"&amp;($A17505+1/24))-COUNTIF(tData[BezoekLangEind],"&lt;="&amp;$A17505)</f>
        <v/>
      </c>
      <c r="G17505" s="15">
        <f>IF($D17505=1,$B17505*100+$C17505,-1)</f>
        <v/>
      </c>
      <c r="H17505" s="15">
        <f>IF($D17505=1,$B17505,-1)</f>
        <v/>
      </c>
      <c r="I17505" s="15">
        <f>IF($D17505=1,$C17505,-1)</f>
        <v/>
      </c>
    </row>
    <row r="17506">
      <c r="A17506" s="33" t="n">
        <v>46021.29166666666</v>
      </c>
      <c r="B17506" s="15">
        <f>WEEKDAY($A17506,2)</f>
        <v/>
      </c>
      <c r="C17506" s="15">
        <f>HOUR($A17506)</f>
        <v/>
      </c>
      <c r="D17506" s="15">
        <f>IF(AND($A17506&gt;=Instellingen!$B$6,$A17506&lt;Instellingen!$B$7),1,0)</f>
        <v/>
      </c>
      <c r="E17506" s="15">
        <f>COUNTIF(tData[BezoekStart],"&lt;"&amp;($A17506+1/24))-COUNTIF(tData[BezoekEind],"&lt;="&amp;$A17506)</f>
        <v/>
      </c>
      <c r="F17506" s="15">
        <f>COUNTIF(tData[BezoekLangStart],"&lt;"&amp;($A17506+1/24))-COUNTIF(tData[BezoekLangEind],"&lt;="&amp;$A17506)</f>
        <v/>
      </c>
      <c r="G17506" s="15">
        <f>IF($D17506=1,$B17506*100+$C17506,-1)</f>
        <v/>
      </c>
      <c r="H17506" s="15">
        <f>IF($D17506=1,$B17506,-1)</f>
        <v/>
      </c>
      <c r="I17506" s="15">
        <f>IF($D17506=1,$C17506,-1)</f>
        <v/>
      </c>
    </row>
    <row r="17507">
      <c r="A17507" s="33" t="n">
        <v>46021.33333333334</v>
      </c>
      <c r="B17507" s="15">
        <f>WEEKDAY($A17507,2)</f>
        <v/>
      </c>
      <c r="C17507" s="15">
        <f>HOUR($A17507)</f>
        <v/>
      </c>
      <c r="D17507" s="15">
        <f>IF(AND($A17507&gt;=Instellingen!$B$6,$A17507&lt;Instellingen!$B$7),1,0)</f>
        <v/>
      </c>
      <c r="E17507" s="15">
        <f>COUNTIF(tData[BezoekStart],"&lt;"&amp;($A17507+1/24))-COUNTIF(tData[BezoekEind],"&lt;="&amp;$A17507)</f>
        <v/>
      </c>
      <c r="F17507" s="15">
        <f>COUNTIF(tData[BezoekLangStart],"&lt;"&amp;($A17507+1/24))-COUNTIF(tData[BezoekLangEind],"&lt;="&amp;$A17507)</f>
        <v/>
      </c>
      <c r="G17507" s="15">
        <f>IF($D17507=1,$B17507*100+$C17507,-1)</f>
        <v/>
      </c>
      <c r="H17507" s="15">
        <f>IF($D17507=1,$B17507,-1)</f>
        <v/>
      </c>
      <c r="I17507" s="15">
        <f>IF($D17507=1,$C17507,-1)</f>
        <v/>
      </c>
    </row>
    <row r="17508">
      <c r="A17508" s="33" t="n">
        <v>46021.375</v>
      </c>
      <c r="B17508" s="15">
        <f>WEEKDAY($A17508,2)</f>
        <v/>
      </c>
      <c r="C17508" s="15">
        <f>HOUR($A17508)</f>
        <v/>
      </c>
      <c r="D17508" s="15">
        <f>IF(AND($A17508&gt;=Instellingen!$B$6,$A17508&lt;Instellingen!$B$7),1,0)</f>
        <v/>
      </c>
      <c r="E17508" s="15">
        <f>COUNTIF(tData[BezoekStart],"&lt;"&amp;($A17508+1/24))-COUNTIF(tData[BezoekEind],"&lt;="&amp;$A17508)</f>
        <v/>
      </c>
      <c r="F17508" s="15">
        <f>COUNTIF(tData[BezoekLangStart],"&lt;"&amp;($A17508+1/24))-COUNTIF(tData[BezoekLangEind],"&lt;="&amp;$A17508)</f>
        <v/>
      </c>
      <c r="G17508" s="15">
        <f>IF($D17508=1,$B17508*100+$C17508,-1)</f>
        <v/>
      </c>
      <c r="H17508" s="15">
        <f>IF($D17508=1,$B17508,-1)</f>
        <v/>
      </c>
      <c r="I17508" s="15">
        <f>IF($D17508=1,$C17508,-1)</f>
        <v/>
      </c>
    </row>
    <row r="17509">
      <c r="A17509" s="33" t="n">
        <v>46021.41666666666</v>
      </c>
      <c r="B17509" s="15">
        <f>WEEKDAY($A17509,2)</f>
        <v/>
      </c>
      <c r="C17509" s="15">
        <f>HOUR($A17509)</f>
        <v/>
      </c>
      <c r="D17509" s="15">
        <f>IF(AND($A17509&gt;=Instellingen!$B$6,$A17509&lt;Instellingen!$B$7),1,0)</f>
        <v/>
      </c>
      <c r="E17509" s="15">
        <f>COUNTIF(tData[BezoekStart],"&lt;"&amp;($A17509+1/24))-COUNTIF(tData[BezoekEind],"&lt;="&amp;$A17509)</f>
        <v/>
      </c>
      <c r="F17509" s="15">
        <f>COUNTIF(tData[BezoekLangStart],"&lt;"&amp;($A17509+1/24))-COUNTIF(tData[BezoekLangEind],"&lt;="&amp;$A17509)</f>
        <v/>
      </c>
      <c r="G17509" s="15">
        <f>IF($D17509=1,$B17509*100+$C17509,-1)</f>
        <v/>
      </c>
      <c r="H17509" s="15">
        <f>IF($D17509=1,$B17509,-1)</f>
        <v/>
      </c>
      <c r="I17509" s="15">
        <f>IF($D17509=1,$C17509,-1)</f>
        <v/>
      </c>
    </row>
    <row r="17510">
      <c r="A17510" s="33" t="n">
        <v>46021.45833333334</v>
      </c>
      <c r="B17510" s="15">
        <f>WEEKDAY($A17510,2)</f>
        <v/>
      </c>
      <c r="C17510" s="15">
        <f>HOUR($A17510)</f>
        <v/>
      </c>
      <c r="D17510" s="15">
        <f>IF(AND($A17510&gt;=Instellingen!$B$6,$A17510&lt;Instellingen!$B$7),1,0)</f>
        <v/>
      </c>
      <c r="E17510" s="15">
        <f>COUNTIF(tData[BezoekStart],"&lt;"&amp;($A17510+1/24))-COUNTIF(tData[BezoekEind],"&lt;="&amp;$A17510)</f>
        <v/>
      </c>
      <c r="F17510" s="15">
        <f>COUNTIF(tData[BezoekLangStart],"&lt;"&amp;($A17510+1/24))-COUNTIF(tData[BezoekLangEind],"&lt;="&amp;$A17510)</f>
        <v/>
      </c>
      <c r="G17510" s="15">
        <f>IF($D17510=1,$B17510*100+$C17510,-1)</f>
        <v/>
      </c>
      <c r="H17510" s="15">
        <f>IF($D17510=1,$B17510,-1)</f>
        <v/>
      </c>
      <c r="I17510" s="15">
        <f>IF($D17510=1,$C17510,-1)</f>
        <v/>
      </c>
    </row>
    <row r="17511">
      <c r="A17511" s="33" t="n">
        <v>46021.5</v>
      </c>
      <c r="B17511" s="15">
        <f>WEEKDAY($A17511,2)</f>
        <v/>
      </c>
      <c r="C17511" s="15">
        <f>HOUR($A17511)</f>
        <v/>
      </c>
      <c r="D17511" s="15">
        <f>IF(AND($A17511&gt;=Instellingen!$B$6,$A17511&lt;Instellingen!$B$7),1,0)</f>
        <v/>
      </c>
      <c r="E17511" s="15">
        <f>COUNTIF(tData[BezoekStart],"&lt;"&amp;($A17511+1/24))-COUNTIF(tData[BezoekEind],"&lt;="&amp;$A17511)</f>
        <v/>
      </c>
      <c r="F17511" s="15">
        <f>COUNTIF(tData[BezoekLangStart],"&lt;"&amp;($A17511+1/24))-COUNTIF(tData[BezoekLangEind],"&lt;="&amp;$A17511)</f>
        <v/>
      </c>
      <c r="G17511" s="15">
        <f>IF($D17511=1,$B17511*100+$C17511,-1)</f>
        <v/>
      </c>
      <c r="H17511" s="15">
        <f>IF($D17511=1,$B17511,-1)</f>
        <v/>
      </c>
      <c r="I17511" s="15">
        <f>IF($D17511=1,$C17511,-1)</f>
        <v/>
      </c>
    </row>
    <row r="17512">
      <c r="A17512" s="33" t="n">
        <v>46021.54166666666</v>
      </c>
      <c r="B17512" s="15">
        <f>WEEKDAY($A17512,2)</f>
        <v/>
      </c>
      <c r="C17512" s="15">
        <f>HOUR($A17512)</f>
        <v/>
      </c>
      <c r="D17512" s="15">
        <f>IF(AND($A17512&gt;=Instellingen!$B$6,$A17512&lt;Instellingen!$B$7),1,0)</f>
        <v/>
      </c>
      <c r="E17512" s="15">
        <f>COUNTIF(tData[BezoekStart],"&lt;"&amp;($A17512+1/24))-COUNTIF(tData[BezoekEind],"&lt;="&amp;$A17512)</f>
        <v/>
      </c>
      <c r="F17512" s="15">
        <f>COUNTIF(tData[BezoekLangStart],"&lt;"&amp;($A17512+1/24))-COUNTIF(tData[BezoekLangEind],"&lt;="&amp;$A17512)</f>
        <v/>
      </c>
      <c r="G17512" s="15">
        <f>IF($D17512=1,$B17512*100+$C17512,-1)</f>
        <v/>
      </c>
      <c r="H17512" s="15">
        <f>IF($D17512=1,$B17512,-1)</f>
        <v/>
      </c>
      <c r="I17512" s="15">
        <f>IF($D17512=1,$C17512,-1)</f>
        <v/>
      </c>
    </row>
    <row r="17513">
      <c r="A17513" s="33" t="n">
        <v>46021.58333333334</v>
      </c>
      <c r="B17513" s="15">
        <f>WEEKDAY($A17513,2)</f>
        <v/>
      </c>
      <c r="C17513" s="15">
        <f>HOUR($A17513)</f>
        <v/>
      </c>
      <c r="D17513" s="15">
        <f>IF(AND($A17513&gt;=Instellingen!$B$6,$A17513&lt;Instellingen!$B$7),1,0)</f>
        <v/>
      </c>
      <c r="E17513" s="15">
        <f>COUNTIF(tData[BezoekStart],"&lt;"&amp;($A17513+1/24))-COUNTIF(tData[BezoekEind],"&lt;="&amp;$A17513)</f>
        <v/>
      </c>
      <c r="F17513" s="15">
        <f>COUNTIF(tData[BezoekLangStart],"&lt;"&amp;($A17513+1/24))-COUNTIF(tData[BezoekLangEind],"&lt;="&amp;$A17513)</f>
        <v/>
      </c>
      <c r="G17513" s="15">
        <f>IF($D17513=1,$B17513*100+$C17513,-1)</f>
        <v/>
      </c>
      <c r="H17513" s="15">
        <f>IF($D17513=1,$B17513,-1)</f>
        <v/>
      </c>
      <c r="I17513" s="15">
        <f>IF($D17513=1,$C17513,-1)</f>
        <v/>
      </c>
    </row>
    <row r="17514">
      <c r="A17514" s="33" t="n">
        <v>46021.625</v>
      </c>
      <c r="B17514" s="15">
        <f>WEEKDAY($A17514,2)</f>
        <v/>
      </c>
      <c r="C17514" s="15">
        <f>HOUR($A17514)</f>
        <v/>
      </c>
      <c r="D17514" s="15">
        <f>IF(AND($A17514&gt;=Instellingen!$B$6,$A17514&lt;Instellingen!$B$7),1,0)</f>
        <v/>
      </c>
      <c r="E17514" s="15">
        <f>COUNTIF(tData[BezoekStart],"&lt;"&amp;($A17514+1/24))-COUNTIF(tData[BezoekEind],"&lt;="&amp;$A17514)</f>
        <v/>
      </c>
      <c r="F17514" s="15">
        <f>COUNTIF(tData[BezoekLangStart],"&lt;"&amp;($A17514+1/24))-COUNTIF(tData[BezoekLangEind],"&lt;="&amp;$A17514)</f>
        <v/>
      </c>
      <c r="G17514" s="15">
        <f>IF($D17514=1,$B17514*100+$C17514,-1)</f>
        <v/>
      </c>
      <c r="H17514" s="15">
        <f>IF($D17514=1,$B17514,-1)</f>
        <v/>
      </c>
      <c r="I17514" s="15">
        <f>IF($D17514=1,$C17514,-1)</f>
        <v/>
      </c>
    </row>
    <row r="17515">
      <c r="A17515" s="33" t="n">
        <v>46021.66666666666</v>
      </c>
      <c r="B17515" s="15">
        <f>WEEKDAY($A17515,2)</f>
        <v/>
      </c>
      <c r="C17515" s="15">
        <f>HOUR($A17515)</f>
        <v/>
      </c>
      <c r="D17515" s="15">
        <f>IF(AND($A17515&gt;=Instellingen!$B$6,$A17515&lt;Instellingen!$B$7),1,0)</f>
        <v/>
      </c>
      <c r="E17515" s="15">
        <f>COUNTIF(tData[BezoekStart],"&lt;"&amp;($A17515+1/24))-COUNTIF(tData[BezoekEind],"&lt;="&amp;$A17515)</f>
        <v/>
      </c>
      <c r="F17515" s="15">
        <f>COUNTIF(tData[BezoekLangStart],"&lt;"&amp;($A17515+1/24))-COUNTIF(tData[BezoekLangEind],"&lt;="&amp;$A17515)</f>
        <v/>
      </c>
      <c r="G17515" s="15">
        <f>IF($D17515=1,$B17515*100+$C17515,-1)</f>
        <v/>
      </c>
      <c r="H17515" s="15">
        <f>IF($D17515=1,$B17515,-1)</f>
        <v/>
      </c>
      <c r="I17515" s="15">
        <f>IF($D17515=1,$C17515,-1)</f>
        <v/>
      </c>
    </row>
    <row r="17516">
      <c r="A17516" s="33" t="n">
        <v>46021.70833333334</v>
      </c>
      <c r="B17516" s="15">
        <f>WEEKDAY($A17516,2)</f>
        <v/>
      </c>
      <c r="C17516" s="15">
        <f>HOUR($A17516)</f>
        <v/>
      </c>
      <c r="D17516" s="15">
        <f>IF(AND($A17516&gt;=Instellingen!$B$6,$A17516&lt;Instellingen!$B$7),1,0)</f>
        <v/>
      </c>
      <c r="E17516" s="15">
        <f>COUNTIF(tData[BezoekStart],"&lt;"&amp;($A17516+1/24))-COUNTIF(tData[BezoekEind],"&lt;="&amp;$A17516)</f>
        <v/>
      </c>
      <c r="F17516" s="15">
        <f>COUNTIF(tData[BezoekLangStart],"&lt;"&amp;($A17516+1/24))-COUNTIF(tData[BezoekLangEind],"&lt;="&amp;$A17516)</f>
        <v/>
      </c>
      <c r="G17516" s="15">
        <f>IF($D17516=1,$B17516*100+$C17516,-1)</f>
        <v/>
      </c>
      <c r="H17516" s="15">
        <f>IF($D17516=1,$B17516,-1)</f>
        <v/>
      </c>
      <c r="I17516" s="15">
        <f>IF($D17516=1,$C17516,-1)</f>
        <v/>
      </c>
    </row>
    <row r="17517">
      <c r="A17517" s="33" t="n">
        <v>46021.75</v>
      </c>
      <c r="B17517" s="15">
        <f>WEEKDAY($A17517,2)</f>
        <v/>
      </c>
      <c r="C17517" s="15">
        <f>HOUR($A17517)</f>
        <v/>
      </c>
      <c r="D17517" s="15">
        <f>IF(AND($A17517&gt;=Instellingen!$B$6,$A17517&lt;Instellingen!$B$7),1,0)</f>
        <v/>
      </c>
      <c r="E17517" s="15">
        <f>COUNTIF(tData[BezoekStart],"&lt;"&amp;($A17517+1/24))-COUNTIF(tData[BezoekEind],"&lt;="&amp;$A17517)</f>
        <v/>
      </c>
      <c r="F17517" s="15">
        <f>COUNTIF(tData[BezoekLangStart],"&lt;"&amp;($A17517+1/24))-COUNTIF(tData[BezoekLangEind],"&lt;="&amp;$A17517)</f>
        <v/>
      </c>
      <c r="G17517" s="15">
        <f>IF($D17517=1,$B17517*100+$C17517,-1)</f>
        <v/>
      </c>
      <c r="H17517" s="15">
        <f>IF($D17517=1,$B17517,-1)</f>
        <v/>
      </c>
      <c r="I17517" s="15">
        <f>IF($D17517=1,$C17517,-1)</f>
        <v/>
      </c>
    </row>
    <row r="17518">
      <c r="A17518" s="33" t="n">
        <v>46021.79166666666</v>
      </c>
      <c r="B17518" s="15">
        <f>WEEKDAY($A17518,2)</f>
        <v/>
      </c>
      <c r="C17518" s="15">
        <f>HOUR($A17518)</f>
        <v/>
      </c>
      <c r="D17518" s="15">
        <f>IF(AND($A17518&gt;=Instellingen!$B$6,$A17518&lt;Instellingen!$B$7),1,0)</f>
        <v/>
      </c>
      <c r="E17518" s="15">
        <f>COUNTIF(tData[BezoekStart],"&lt;"&amp;($A17518+1/24))-COUNTIF(tData[BezoekEind],"&lt;="&amp;$A17518)</f>
        <v/>
      </c>
      <c r="F17518" s="15">
        <f>COUNTIF(tData[BezoekLangStart],"&lt;"&amp;($A17518+1/24))-COUNTIF(tData[BezoekLangEind],"&lt;="&amp;$A17518)</f>
        <v/>
      </c>
      <c r="G17518" s="15">
        <f>IF($D17518=1,$B17518*100+$C17518,-1)</f>
        <v/>
      </c>
      <c r="H17518" s="15">
        <f>IF($D17518=1,$B17518,-1)</f>
        <v/>
      </c>
      <c r="I17518" s="15">
        <f>IF($D17518=1,$C17518,-1)</f>
        <v/>
      </c>
    </row>
    <row r="17519">
      <c r="A17519" s="33" t="n">
        <v>46021.83333333334</v>
      </c>
      <c r="B17519" s="15">
        <f>WEEKDAY($A17519,2)</f>
        <v/>
      </c>
      <c r="C17519" s="15">
        <f>HOUR($A17519)</f>
        <v/>
      </c>
      <c r="D17519" s="15">
        <f>IF(AND($A17519&gt;=Instellingen!$B$6,$A17519&lt;Instellingen!$B$7),1,0)</f>
        <v/>
      </c>
      <c r="E17519" s="15">
        <f>COUNTIF(tData[BezoekStart],"&lt;"&amp;($A17519+1/24))-COUNTIF(tData[BezoekEind],"&lt;="&amp;$A17519)</f>
        <v/>
      </c>
      <c r="F17519" s="15">
        <f>COUNTIF(tData[BezoekLangStart],"&lt;"&amp;($A17519+1/24))-COUNTIF(tData[BezoekLangEind],"&lt;="&amp;$A17519)</f>
        <v/>
      </c>
      <c r="G17519" s="15">
        <f>IF($D17519=1,$B17519*100+$C17519,-1)</f>
        <v/>
      </c>
      <c r="H17519" s="15">
        <f>IF($D17519=1,$B17519,-1)</f>
        <v/>
      </c>
      <c r="I17519" s="15">
        <f>IF($D17519=1,$C17519,-1)</f>
        <v/>
      </c>
    </row>
    <row r="17520">
      <c r="A17520" s="33" t="n">
        <v>46021.875</v>
      </c>
      <c r="B17520" s="15">
        <f>WEEKDAY($A17520,2)</f>
        <v/>
      </c>
      <c r="C17520" s="15">
        <f>HOUR($A17520)</f>
        <v/>
      </c>
      <c r="D17520" s="15">
        <f>IF(AND($A17520&gt;=Instellingen!$B$6,$A17520&lt;Instellingen!$B$7),1,0)</f>
        <v/>
      </c>
      <c r="E17520" s="15">
        <f>COUNTIF(tData[BezoekStart],"&lt;"&amp;($A17520+1/24))-COUNTIF(tData[BezoekEind],"&lt;="&amp;$A17520)</f>
        <v/>
      </c>
      <c r="F17520" s="15">
        <f>COUNTIF(tData[BezoekLangStart],"&lt;"&amp;($A17520+1/24))-COUNTIF(tData[BezoekLangEind],"&lt;="&amp;$A17520)</f>
        <v/>
      </c>
      <c r="G17520" s="15">
        <f>IF($D17520=1,$B17520*100+$C17520,-1)</f>
        <v/>
      </c>
      <c r="H17520" s="15">
        <f>IF($D17520=1,$B17520,-1)</f>
        <v/>
      </c>
      <c r="I17520" s="15">
        <f>IF($D17520=1,$C17520,-1)</f>
        <v/>
      </c>
    </row>
    <row r="17521">
      <c r="A17521" s="33" t="n">
        <v>46021.91666666666</v>
      </c>
      <c r="B17521" s="15">
        <f>WEEKDAY($A17521,2)</f>
        <v/>
      </c>
      <c r="C17521" s="15">
        <f>HOUR($A17521)</f>
        <v/>
      </c>
      <c r="D17521" s="15">
        <f>IF(AND($A17521&gt;=Instellingen!$B$6,$A17521&lt;Instellingen!$B$7),1,0)</f>
        <v/>
      </c>
      <c r="E17521" s="15">
        <f>COUNTIF(tData[BezoekStart],"&lt;"&amp;($A17521+1/24))-COUNTIF(tData[BezoekEind],"&lt;="&amp;$A17521)</f>
        <v/>
      </c>
      <c r="F17521" s="15">
        <f>COUNTIF(tData[BezoekLangStart],"&lt;"&amp;($A17521+1/24))-COUNTIF(tData[BezoekLangEind],"&lt;="&amp;$A17521)</f>
        <v/>
      </c>
      <c r="G17521" s="15">
        <f>IF($D17521=1,$B17521*100+$C17521,-1)</f>
        <v/>
      </c>
      <c r="H17521" s="15">
        <f>IF($D17521=1,$B17521,-1)</f>
        <v/>
      </c>
      <c r="I17521" s="15">
        <f>IF($D17521=1,$C17521,-1)</f>
        <v/>
      </c>
    </row>
    <row r="17522">
      <c r="A17522" s="33" t="n">
        <v>46021.95833333334</v>
      </c>
      <c r="B17522" s="15">
        <f>WEEKDAY($A17522,2)</f>
        <v/>
      </c>
      <c r="C17522" s="15">
        <f>HOUR($A17522)</f>
        <v/>
      </c>
      <c r="D17522" s="15">
        <f>IF(AND($A17522&gt;=Instellingen!$B$6,$A17522&lt;Instellingen!$B$7),1,0)</f>
        <v/>
      </c>
      <c r="E17522" s="15">
        <f>COUNTIF(tData[BezoekStart],"&lt;"&amp;($A17522+1/24))-COUNTIF(tData[BezoekEind],"&lt;="&amp;$A17522)</f>
        <v/>
      </c>
      <c r="F17522" s="15">
        <f>COUNTIF(tData[BezoekLangStart],"&lt;"&amp;($A17522+1/24))-COUNTIF(tData[BezoekLangEind],"&lt;="&amp;$A17522)</f>
        <v/>
      </c>
      <c r="G17522" s="15">
        <f>IF($D17522=1,$B17522*100+$C17522,-1)</f>
        <v/>
      </c>
      <c r="H17522" s="15">
        <f>IF($D17522=1,$B17522,-1)</f>
        <v/>
      </c>
      <c r="I17522" s="15">
        <f>IF($D17522=1,$C17522,-1)</f>
        <v/>
      </c>
    </row>
    <row r="17523">
      <c r="A17523" s="33" t="n">
        <v>46022</v>
      </c>
      <c r="B17523" s="15">
        <f>WEEKDAY($A17523,2)</f>
        <v/>
      </c>
      <c r="C17523" s="15">
        <f>HOUR($A17523)</f>
        <v/>
      </c>
      <c r="D17523" s="15">
        <f>IF(AND($A17523&gt;=Instellingen!$B$6,$A17523&lt;Instellingen!$B$7),1,0)</f>
        <v/>
      </c>
      <c r="E17523" s="15">
        <f>COUNTIF(tData[BezoekStart],"&lt;"&amp;($A17523+1/24))-COUNTIF(tData[BezoekEind],"&lt;="&amp;$A17523)</f>
        <v/>
      </c>
      <c r="F17523" s="15">
        <f>COUNTIF(tData[BezoekLangStart],"&lt;"&amp;($A17523+1/24))-COUNTIF(tData[BezoekLangEind],"&lt;="&amp;$A17523)</f>
        <v/>
      </c>
      <c r="G17523" s="15">
        <f>IF($D17523=1,$B17523*100+$C17523,-1)</f>
        <v/>
      </c>
      <c r="H17523" s="15">
        <f>IF($D17523=1,$B17523,-1)</f>
        <v/>
      </c>
      <c r="I17523" s="15">
        <f>IF($D17523=1,$C17523,-1)</f>
        <v/>
      </c>
    </row>
    <row r="17524">
      <c r="A17524" s="33" t="n">
        <v>46022.04166666666</v>
      </c>
      <c r="B17524" s="15">
        <f>WEEKDAY($A17524,2)</f>
        <v/>
      </c>
      <c r="C17524" s="15">
        <f>HOUR($A17524)</f>
        <v/>
      </c>
      <c r="D17524" s="15">
        <f>IF(AND($A17524&gt;=Instellingen!$B$6,$A17524&lt;Instellingen!$B$7),1,0)</f>
        <v/>
      </c>
      <c r="E17524" s="15">
        <f>COUNTIF(tData[BezoekStart],"&lt;"&amp;($A17524+1/24))-COUNTIF(tData[BezoekEind],"&lt;="&amp;$A17524)</f>
        <v/>
      </c>
      <c r="F17524" s="15">
        <f>COUNTIF(tData[BezoekLangStart],"&lt;"&amp;($A17524+1/24))-COUNTIF(tData[BezoekLangEind],"&lt;="&amp;$A17524)</f>
        <v/>
      </c>
      <c r="G17524" s="15">
        <f>IF($D17524=1,$B17524*100+$C17524,-1)</f>
        <v/>
      </c>
      <c r="H17524" s="15">
        <f>IF($D17524=1,$B17524,-1)</f>
        <v/>
      </c>
      <c r="I17524" s="15">
        <f>IF($D17524=1,$C17524,-1)</f>
        <v/>
      </c>
    </row>
    <row r="17525">
      <c r="A17525" s="33" t="n">
        <v>46022.08333333334</v>
      </c>
      <c r="B17525" s="15">
        <f>WEEKDAY($A17525,2)</f>
        <v/>
      </c>
      <c r="C17525" s="15">
        <f>HOUR($A17525)</f>
        <v/>
      </c>
      <c r="D17525" s="15">
        <f>IF(AND($A17525&gt;=Instellingen!$B$6,$A17525&lt;Instellingen!$B$7),1,0)</f>
        <v/>
      </c>
      <c r="E17525" s="15">
        <f>COUNTIF(tData[BezoekStart],"&lt;"&amp;($A17525+1/24))-COUNTIF(tData[BezoekEind],"&lt;="&amp;$A17525)</f>
        <v/>
      </c>
      <c r="F17525" s="15">
        <f>COUNTIF(tData[BezoekLangStart],"&lt;"&amp;($A17525+1/24))-COUNTIF(tData[BezoekLangEind],"&lt;="&amp;$A17525)</f>
        <v/>
      </c>
      <c r="G17525" s="15">
        <f>IF($D17525=1,$B17525*100+$C17525,-1)</f>
        <v/>
      </c>
      <c r="H17525" s="15">
        <f>IF($D17525=1,$B17525,-1)</f>
        <v/>
      </c>
      <c r="I17525" s="15">
        <f>IF($D17525=1,$C17525,-1)</f>
        <v/>
      </c>
    </row>
    <row r="17526">
      <c r="A17526" s="33" t="n">
        <v>46022.125</v>
      </c>
      <c r="B17526" s="15">
        <f>WEEKDAY($A17526,2)</f>
        <v/>
      </c>
      <c r="C17526" s="15">
        <f>HOUR($A17526)</f>
        <v/>
      </c>
      <c r="D17526" s="15">
        <f>IF(AND($A17526&gt;=Instellingen!$B$6,$A17526&lt;Instellingen!$B$7),1,0)</f>
        <v/>
      </c>
      <c r="E17526" s="15">
        <f>COUNTIF(tData[BezoekStart],"&lt;"&amp;($A17526+1/24))-COUNTIF(tData[BezoekEind],"&lt;="&amp;$A17526)</f>
        <v/>
      </c>
      <c r="F17526" s="15">
        <f>COUNTIF(tData[BezoekLangStart],"&lt;"&amp;($A17526+1/24))-COUNTIF(tData[BezoekLangEind],"&lt;="&amp;$A17526)</f>
        <v/>
      </c>
      <c r="G17526" s="15">
        <f>IF($D17526=1,$B17526*100+$C17526,-1)</f>
        <v/>
      </c>
      <c r="H17526" s="15">
        <f>IF($D17526=1,$B17526,-1)</f>
        <v/>
      </c>
      <c r="I17526" s="15">
        <f>IF($D17526=1,$C17526,-1)</f>
        <v/>
      </c>
    </row>
    <row r="17527">
      <c r="A17527" s="33" t="n">
        <v>46022.16666666666</v>
      </c>
      <c r="B17527" s="15">
        <f>WEEKDAY($A17527,2)</f>
        <v/>
      </c>
      <c r="C17527" s="15">
        <f>HOUR($A17527)</f>
        <v/>
      </c>
      <c r="D17527" s="15">
        <f>IF(AND($A17527&gt;=Instellingen!$B$6,$A17527&lt;Instellingen!$B$7),1,0)</f>
        <v/>
      </c>
      <c r="E17527" s="15">
        <f>COUNTIF(tData[BezoekStart],"&lt;"&amp;($A17527+1/24))-COUNTIF(tData[BezoekEind],"&lt;="&amp;$A17527)</f>
        <v/>
      </c>
      <c r="F17527" s="15">
        <f>COUNTIF(tData[BezoekLangStart],"&lt;"&amp;($A17527+1/24))-COUNTIF(tData[BezoekLangEind],"&lt;="&amp;$A17527)</f>
        <v/>
      </c>
      <c r="G17527" s="15">
        <f>IF($D17527=1,$B17527*100+$C17527,-1)</f>
        <v/>
      </c>
      <c r="H17527" s="15">
        <f>IF($D17527=1,$B17527,-1)</f>
        <v/>
      </c>
      <c r="I17527" s="15">
        <f>IF($D17527=1,$C17527,-1)</f>
        <v/>
      </c>
    </row>
    <row r="17528">
      <c r="A17528" s="33" t="n">
        <v>46022.20833333334</v>
      </c>
      <c r="B17528" s="15">
        <f>WEEKDAY($A17528,2)</f>
        <v/>
      </c>
      <c r="C17528" s="15">
        <f>HOUR($A17528)</f>
        <v/>
      </c>
      <c r="D17528" s="15">
        <f>IF(AND($A17528&gt;=Instellingen!$B$6,$A17528&lt;Instellingen!$B$7),1,0)</f>
        <v/>
      </c>
      <c r="E17528" s="15">
        <f>COUNTIF(tData[BezoekStart],"&lt;"&amp;($A17528+1/24))-COUNTIF(tData[BezoekEind],"&lt;="&amp;$A17528)</f>
        <v/>
      </c>
      <c r="F17528" s="15">
        <f>COUNTIF(tData[BezoekLangStart],"&lt;"&amp;($A17528+1/24))-COUNTIF(tData[BezoekLangEind],"&lt;="&amp;$A17528)</f>
        <v/>
      </c>
      <c r="G17528" s="15">
        <f>IF($D17528=1,$B17528*100+$C17528,-1)</f>
        <v/>
      </c>
      <c r="H17528" s="15">
        <f>IF($D17528=1,$B17528,-1)</f>
        <v/>
      </c>
      <c r="I17528" s="15">
        <f>IF($D17528=1,$C17528,-1)</f>
        <v/>
      </c>
    </row>
    <row r="17529">
      <c r="A17529" s="33" t="n">
        <v>46022.25</v>
      </c>
      <c r="B17529" s="15">
        <f>WEEKDAY($A17529,2)</f>
        <v/>
      </c>
      <c r="C17529" s="15">
        <f>HOUR($A17529)</f>
        <v/>
      </c>
      <c r="D17529" s="15">
        <f>IF(AND($A17529&gt;=Instellingen!$B$6,$A17529&lt;Instellingen!$B$7),1,0)</f>
        <v/>
      </c>
      <c r="E17529" s="15">
        <f>COUNTIF(tData[BezoekStart],"&lt;"&amp;($A17529+1/24))-COUNTIF(tData[BezoekEind],"&lt;="&amp;$A17529)</f>
        <v/>
      </c>
      <c r="F17529" s="15">
        <f>COUNTIF(tData[BezoekLangStart],"&lt;"&amp;($A17529+1/24))-COUNTIF(tData[BezoekLangEind],"&lt;="&amp;$A17529)</f>
        <v/>
      </c>
      <c r="G17529" s="15">
        <f>IF($D17529=1,$B17529*100+$C17529,-1)</f>
        <v/>
      </c>
      <c r="H17529" s="15">
        <f>IF($D17529=1,$B17529,-1)</f>
        <v/>
      </c>
      <c r="I17529" s="15">
        <f>IF($D17529=1,$C17529,-1)</f>
        <v/>
      </c>
    </row>
    <row r="17530">
      <c r="A17530" s="33" t="n">
        <v>46022.29166666666</v>
      </c>
      <c r="B17530" s="15">
        <f>WEEKDAY($A17530,2)</f>
        <v/>
      </c>
      <c r="C17530" s="15">
        <f>HOUR($A17530)</f>
        <v/>
      </c>
      <c r="D17530" s="15">
        <f>IF(AND($A17530&gt;=Instellingen!$B$6,$A17530&lt;Instellingen!$B$7),1,0)</f>
        <v/>
      </c>
      <c r="E17530" s="15">
        <f>COUNTIF(tData[BezoekStart],"&lt;"&amp;($A17530+1/24))-COUNTIF(tData[BezoekEind],"&lt;="&amp;$A17530)</f>
        <v/>
      </c>
      <c r="F17530" s="15">
        <f>COUNTIF(tData[BezoekLangStart],"&lt;"&amp;($A17530+1/24))-COUNTIF(tData[BezoekLangEind],"&lt;="&amp;$A17530)</f>
        <v/>
      </c>
      <c r="G17530" s="15">
        <f>IF($D17530=1,$B17530*100+$C17530,-1)</f>
        <v/>
      </c>
      <c r="H17530" s="15">
        <f>IF($D17530=1,$B17530,-1)</f>
        <v/>
      </c>
      <c r="I17530" s="15">
        <f>IF($D17530=1,$C17530,-1)</f>
        <v/>
      </c>
    </row>
    <row r="17531">
      <c r="A17531" s="33" t="n">
        <v>46022.33333333334</v>
      </c>
      <c r="B17531" s="15">
        <f>WEEKDAY($A17531,2)</f>
        <v/>
      </c>
      <c r="C17531" s="15">
        <f>HOUR($A17531)</f>
        <v/>
      </c>
      <c r="D17531" s="15">
        <f>IF(AND($A17531&gt;=Instellingen!$B$6,$A17531&lt;Instellingen!$B$7),1,0)</f>
        <v/>
      </c>
      <c r="E17531" s="15">
        <f>COUNTIF(tData[BezoekStart],"&lt;"&amp;($A17531+1/24))-COUNTIF(tData[BezoekEind],"&lt;="&amp;$A17531)</f>
        <v/>
      </c>
      <c r="F17531" s="15">
        <f>COUNTIF(tData[BezoekLangStart],"&lt;"&amp;($A17531+1/24))-COUNTIF(tData[BezoekLangEind],"&lt;="&amp;$A17531)</f>
        <v/>
      </c>
      <c r="G17531" s="15">
        <f>IF($D17531=1,$B17531*100+$C17531,-1)</f>
        <v/>
      </c>
      <c r="H17531" s="15">
        <f>IF($D17531=1,$B17531,-1)</f>
        <v/>
      </c>
      <c r="I17531" s="15">
        <f>IF($D17531=1,$C17531,-1)</f>
        <v/>
      </c>
    </row>
    <row r="17532">
      <c r="A17532" s="33" t="n">
        <v>46022.375</v>
      </c>
      <c r="B17532" s="15">
        <f>WEEKDAY($A17532,2)</f>
        <v/>
      </c>
      <c r="C17532" s="15">
        <f>HOUR($A17532)</f>
        <v/>
      </c>
      <c r="D17532" s="15">
        <f>IF(AND($A17532&gt;=Instellingen!$B$6,$A17532&lt;Instellingen!$B$7),1,0)</f>
        <v/>
      </c>
      <c r="E17532" s="15">
        <f>COUNTIF(tData[BezoekStart],"&lt;"&amp;($A17532+1/24))-COUNTIF(tData[BezoekEind],"&lt;="&amp;$A17532)</f>
        <v/>
      </c>
      <c r="F17532" s="15">
        <f>COUNTIF(tData[BezoekLangStart],"&lt;"&amp;($A17532+1/24))-COUNTIF(tData[BezoekLangEind],"&lt;="&amp;$A17532)</f>
        <v/>
      </c>
      <c r="G17532" s="15">
        <f>IF($D17532=1,$B17532*100+$C17532,-1)</f>
        <v/>
      </c>
      <c r="H17532" s="15">
        <f>IF($D17532=1,$B17532,-1)</f>
        <v/>
      </c>
      <c r="I17532" s="15">
        <f>IF($D17532=1,$C17532,-1)</f>
        <v/>
      </c>
    </row>
    <row r="17533">
      <c r="A17533" s="33" t="n">
        <v>46022.41666666666</v>
      </c>
      <c r="B17533" s="15">
        <f>WEEKDAY($A17533,2)</f>
        <v/>
      </c>
      <c r="C17533" s="15">
        <f>HOUR($A17533)</f>
        <v/>
      </c>
      <c r="D17533" s="15">
        <f>IF(AND($A17533&gt;=Instellingen!$B$6,$A17533&lt;Instellingen!$B$7),1,0)</f>
        <v/>
      </c>
      <c r="E17533" s="15">
        <f>COUNTIF(tData[BezoekStart],"&lt;"&amp;($A17533+1/24))-COUNTIF(tData[BezoekEind],"&lt;="&amp;$A17533)</f>
        <v/>
      </c>
      <c r="F17533" s="15">
        <f>COUNTIF(tData[BezoekLangStart],"&lt;"&amp;($A17533+1/24))-COUNTIF(tData[BezoekLangEind],"&lt;="&amp;$A17533)</f>
        <v/>
      </c>
      <c r="G17533" s="15">
        <f>IF($D17533=1,$B17533*100+$C17533,-1)</f>
        <v/>
      </c>
      <c r="H17533" s="15">
        <f>IF($D17533=1,$B17533,-1)</f>
        <v/>
      </c>
      <c r="I17533" s="15">
        <f>IF($D17533=1,$C17533,-1)</f>
        <v/>
      </c>
    </row>
    <row r="17534">
      <c r="A17534" s="33" t="n">
        <v>46022.45833333334</v>
      </c>
      <c r="B17534" s="15">
        <f>WEEKDAY($A17534,2)</f>
        <v/>
      </c>
      <c r="C17534" s="15">
        <f>HOUR($A17534)</f>
        <v/>
      </c>
      <c r="D17534" s="15">
        <f>IF(AND($A17534&gt;=Instellingen!$B$6,$A17534&lt;Instellingen!$B$7),1,0)</f>
        <v/>
      </c>
      <c r="E17534" s="15">
        <f>COUNTIF(tData[BezoekStart],"&lt;"&amp;($A17534+1/24))-COUNTIF(tData[BezoekEind],"&lt;="&amp;$A17534)</f>
        <v/>
      </c>
      <c r="F17534" s="15">
        <f>COUNTIF(tData[BezoekLangStart],"&lt;"&amp;($A17534+1/24))-COUNTIF(tData[BezoekLangEind],"&lt;="&amp;$A17534)</f>
        <v/>
      </c>
      <c r="G17534" s="15">
        <f>IF($D17534=1,$B17534*100+$C17534,-1)</f>
        <v/>
      </c>
      <c r="H17534" s="15">
        <f>IF($D17534=1,$B17534,-1)</f>
        <v/>
      </c>
      <c r="I17534" s="15">
        <f>IF($D17534=1,$C17534,-1)</f>
        <v/>
      </c>
    </row>
    <row r="17535">
      <c r="A17535" s="33" t="n">
        <v>46022.5</v>
      </c>
      <c r="B17535" s="15">
        <f>WEEKDAY($A17535,2)</f>
        <v/>
      </c>
      <c r="C17535" s="15">
        <f>HOUR($A17535)</f>
        <v/>
      </c>
      <c r="D17535" s="15">
        <f>IF(AND($A17535&gt;=Instellingen!$B$6,$A17535&lt;Instellingen!$B$7),1,0)</f>
        <v/>
      </c>
      <c r="E17535" s="15">
        <f>COUNTIF(tData[BezoekStart],"&lt;"&amp;($A17535+1/24))-COUNTIF(tData[BezoekEind],"&lt;="&amp;$A17535)</f>
        <v/>
      </c>
      <c r="F17535" s="15">
        <f>COUNTIF(tData[BezoekLangStart],"&lt;"&amp;($A17535+1/24))-COUNTIF(tData[BezoekLangEind],"&lt;="&amp;$A17535)</f>
        <v/>
      </c>
      <c r="G17535" s="15">
        <f>IF($D17535=1,$B17535*100+$C17535,-1)</f>
        <v/>
      </c>
      <c r="H17535" s="15">
        <f>IF($D17535=1,$B17535,-1)</f>
        <v/>
      </c>
      <c r="I17535" s="15">
        <f>IF($D17535=1,$C17535,-1)</f>
        <v/>
      </c>
    </row>
    <row r="17536">
      <c r="A17536" s="33" t="n">
        <v>46022.54166666666</v>
      </c>
      <c r="B17536" s="15">
        <f>WEEKDAY($A17536,2)</f>
        <v/>
      </c>
      <c r="C17536" s="15">
        <f>HOUR($A17536)</f>
        <v/>
      </c>
      <c r="D17536" s="15">
        <f>IF(AND($A17536&gt;=Instellingen!$B$6,$A17536&lt;Instellingen!$B$7),1,0)</f>
        <v/>
      </c>
      <c r="E17536" s="15">
        <f>COUNTIF(tData[BezoekStart],"&lt;"&amp;($A17536+1/24))-COUNTIF(tData[BezoekEind],"&lt;="&amp;$A17536)</f>
        <v/>
      </c>
      <c r="F17536" s="15">
        <f>COUNTIF(tData[BezoekLangStart],"&lt;"&amp;($A17536+1/24))-COUNTIF(tData[BezoekLangEind],"&lt;="&amp;$A17536)</f>
        <v/>
      </c>
      <c r="G17536" s="15">
        <f>IF($D17536=1,$B17536*100+$C17536,-1)</f>
        <v/>
      </c>
      <c r="H17536" s="15">
        <f>IF($D17536=1,$B17536,-1)</f>
        <v/>
      </c>
      <c r="I17536" s="15">
        <f>IF($D17536=1,$C17536,-1)</f>
        <v/>
      </c>
    </row>
    <row r="17537">
      <c r="A17537" s="33" t="n">
        <v>46022.58333333334</v>
      </c>
      <c r="B17537" s="15">
        <f>WEEKDAY($A17537,2)</f>
        <v/>
      </c>
      <c r="C17537" s="15">
        <f>HOUR($A17537)</f>
        <v/>
      </c>
      <c r="D17537" s="15">
        <f>IF(AND($A17537&gt;=Instellingen!$B$6,$A17537&lt;Instellingen!$B$7),1,0)</f>
        <v/>
      </c>
      <c r="E17537" s="15">
        <f>COUNTIF(tData[BezoekStart],"&lt;"&amp;($A17537+1/24))-COUNTIF(tData[BezoekEind],"&lt;="&amp;$A17537)</f>
        <v/>
      </c>
      <c r="F17537" s="15">
        <f>COUNTIF(tData[BezoekLangStart],"&lt;"&amp;($A17537+1/24))-COUNTIF(tData[BezoekLangEind],"&lt;="&amp;$A17537)</f>
        <v/>
      </c>
      <c r="G17537" s="15">
        <f>IF($D17537=1,$B17537*100+$C17537,-1)</f>
        <v/>
      </c>
      <c r="H17537" s="15">
        <f>IF($D17537=1,$B17537,-1)</f>
        <v/>
      </c>
      <c r="I17537" s="15">
        <f>IF($D17537=1,$C17537,-1)</f>
        <v/>
      </c>
    </row>
    <row r="17538">
      <c r="A17538" s="33" t="n">
        <v>46022.625</v>
      </c>
      <c r="B17538" s="15">
        <f>WEEKDAY($A17538,2)</f>
        <v/>
      </c>
      <c r="C17538" s="15">
        <f>HOUR($A17538)</f>
        <v/>
      </c>
      <c r="D17538" s="15">
        <f>IF(AND($A17538&gt;=Instellingen!$B$6,$A17538&lt;Instellingen!$B$7),1,0)</f>
        <v/>
      </c>
      <c r="E17538" s="15">
        <f>COUNTIF(tData[BezoekStart],"&lt;"&amp;($A17538+1/24))-COUNTIF(tData[BezoekEind],"&lt;="&amp;$A17538)</f>
        <v/>
      </c>
      <c r="F17538" s="15">
        <f>COUNTIF(tData[BezoekLangStart],"&lt;"&amp;($A17538+1/24))-COUNTIF(tData[BezoekLangEind],"&lt;="&amp;$A17538)</f>
        <v/>
      </c>
      <c r="G17538" s="15">
        <f>IF($D17538=1,$B17538*100+$C17538,-1)</f>
        <v/>
      </c>
      <c r="H17538" s="15">
        <f>IF($D17538=1,$B17538,-1)</f>
        <v/>
      </c>
      <c r="I17538" s="15">
        <f>IF($D17538=1,$C17538,-1)</f>
        <v/>
      </c>
    </row>
    <row r="17539">
      <c r="A17539" s="33" t="n">
        <v>46022.66666666666</v>
      </c>
      <c r="B17539" s="15">
        <f>WEEKDAY($A17539,2)</f>
        <v/>
      </c>
      <c r="C17539" s="15">
        <f>HOUR($A17539)</f>
        <v/>
      </c>
      <c r="D17539" s="15">
        <f>IF(AND($A17539&gt;=Instellingen!$B$6,$A17539&lt;Instellingen!$B$7),1,0)</f>
        <v/>
      </c>
      <c r="E17539" s="15">
        <f>COUNTIF(tData[BezoekStart],"&lt;"&amp;($A17539+1/24))-COUNTIF(tData[BezoekEind],"&lt;="&amp;$A17539)</f>
        <v/>
      </c>
      <c r="F17539" s="15">
        <f>COUNTIF(tData[BezoekLangStart],"&lt;"&amp;($A17539+1/24))-COUNTIF(tData[BezoekLangEind],"&lt;="&amp;$A17539)</f>
        <v/>
      </c>
      <c r="G17539" s="15">
        <f>IF($D17539=1,$B17539*100+$C17539,-1)</f>
        <v/>
      </c>
      <c r="H17539" s="15">
        <f>IF($D17539=1,$B17539,-1)</f>
        <v/>
      </c>
      <c r="I17539" s="15">
        <f>IF($D17539=1,$C17539,-1)</f>
        <v/>
      </c>
    </row>
    <row r="17540">
      <c r="A17540" s="33" t="n">
        <v>46022.70833333334</v>
      </c>
      <c r="B17540" s="15">
        <f>WEEKDAY($A17540,2)</f>
        <v/>
      </c>
      <c r="C17540" s="15">
        <f>HOUR($A17540)</f>
        <v/>
      </c>
      <c r="D17540" s="15">
        <f>IF(AND($A17540&gt;=Instellingen!$B$6,$A17540&lt;Instellingen!$B$7),1,0)</f>
        <v/>
      </c>
      <c r="E17540" s="15">
        <f>COUNTIF(tData[BezoekStart],"&lt;"&amp;($A17540+1/24))-COUNTIF(tData[BezoekEind],"&lt;="&amp;$A17540)</f>
        <v/>
      </c>
      <c r="F17540" s="15">
        <f>COUNTIF(tData[BezoekLangStart],"&lt;"&amp;($A17540+1/24))-COUNTIF(tData[BezoekLangEind],"&lt;="&amp;$A17540)</f>
        <v/>
      </c>
      <c r="G17540" s="15">
        <f>IF($D17540=1,$B17540*100+$C17540,-1)</f>
        <v/>
      </c>
      <c r="H17540" s="15">
        <f>IF($D17540=1,$B17540,-1)</f>
        <v/>
      </c>
      <c r="I17540" s="15">
        <f>IF($D17540=1,$C17540,-1)</f>
        <v/>
      </c>
    </row>
    <row r="17541">
      <c r="A17541" s="33" t="n">
        <v>46022.75</v>
      </c>
      <c r="B17541" s="15">
        <f>WEEKDAY($A17541,2)</f>
        <v/>
      </c>
      <c r="C17541" s="15">
        <f>HOUR($A17541)</f>
        <v/>
      </c>
      <c r="D17541" s="15">
        <f>IF(AND($A17541&gt;=Instellingen!$B$6,$A17541&lt;Instellingen!$B$7),1,0)</f>
        <v/>
      </c>
      <c r="E17541" s="15">
        <f>COUNTIF(tData[BezoekStart],"&lt;"&amp;($A17541+1/24))-COUNTIF(tData[BezoekEind],"&lt;="&amp;$A17541)</f>
        <v/>
      </c>
      <c r="F17541" s="15">
        <f>COUNTIF(tData[BezoekLangStart],"&lt;"&amp;($A17541+1/24))-COUNTIF(tData[BezoekLangEind],"&lt;="&amp;$A17541)</f>
        <v/>
      </c>
      <c r="G17541" s="15">
        <f>IF($D17541=1,$B17541*100+$C17541,-1)</f>
        <v/>
      </c>
      <c r="H17541" s="15">
        <f>IF($D17541=1,$B17541,-1)</f>
        <v/>
      </c>
      <c r="I17541" s="15">
        <f>IF($D17541=1,$C17541,-1)</f>
        <v/>
      </c>
    </row>
    <row r="17542">
      <c r="A17542" s="33" t="n">
        <v>46022.79166666666</v>
      </c>
      <c r="B17542" s="15">
        <f>WEEKDAY($A17542,2)</f>
        <v/>
      </c>
      <c r="C17542" s="15">
        <f>HOUR($A17542)</f>
        <v/>
      </c>
      <c r="D17542" s="15">
        <f>IF(AND($A17542&gt;=Instellingen!$B$6,$A17542&lt;Instellingen!$B$7),1,0)</f>
        <v/>
      </c>
      <c r="E17542" s="15">
        <f>COUNTIF(tData[BezoekStart],"&lt;"&amp;($A17542+1/24))-COUNTIF(tData[BezoekEind],"&lt;="&amp;$A17542)</f>
        <v/>
      </c>
      <c r="F17542" s="15">
        <f>COUNTIF(tData[BezoekLangStart],"&lt;"&amp;($A17542+1/24))-COUNTIF(tData[BezoekLangEind],"&lt;="&amp;$A17542)</f>
        <v/>
      </c>
      <c r="G17542" s="15">
        <f>IF($D17542=1,$B17542*100+$C17542,-1)</f>
        <v/>
      </c>
      <c r="H17542" s="15">
        <f>IF($D17542=1,$B17542,-1)</f>
        <v/>
      </c>
      <c r="I17542" s="15">
        <f>IF($D17542=1,$C17542,-1)</f>
        <v/>
      </c>
    </row>
    <row r="17543">
      <c r="A17543" s="33" t="n">
        <v>46022.83333333334</v>
      </c>
      <c r="B17543" s="15">
        <f>WEEKDAY($A17543,2)</f>
        <v/>
      </c>
      <c r="C17543" s="15">
        <f>HOUR($A17543)</f>
        <v/>
      </c>
      <c r="D17543" s="15">
        <f>IF(AND($A17543&gt;=Instellingen!$B$6,$A17543&lt;Instellingen!$B$7),1,0)</f>
        <v/>
      </c>
      <c r="E17543" s="15">
        <f>COUNTIF(tData[BezoekStart],"&lt;"&amp;($A17543+1/24))-COUNTIF(tData[BezoekEind],"&lt;="&amp;$A17543)</f>
        <v/>
      </c>
      <c r="F17543" s="15">
        <f>COUNTIF(tData[BezoekLangStart],"&lt;"&amp;($A17543+1/24))-COUNTIF(tData[BezoekLangEind],"&lt;="&amp;$A17543)</f>
        <v/>
      </c>
      <c r="G17543" s="15">
        <f>IF($D17543=1,$B17543*100+$C17543,-1)</f>
        <v/>
      </c>
      <c r="H17543" s="15">
        <f>IF($D17543=1,$B17543,-1)</f>
        <v/>
      </c>
      <c r="I17543" s="15">
        <f>IF($D17543=1,$C17543,-1)</f>
        <v/>
      </c>
    </row>
    <row r="17544">
      <c r="A17544" s="33" t="n">
        <v>46022.875</v>
      </c>
      <c r="B17544" s="15">
        <f>WEEKDAY($A17544,2)</f>
        <v/>
      </c>
      <c r="C17544" s="15">
        <f>HOUR($A17544)</f>
        <v/>
      </c>
      <c r="D17544" s="15">
        <f>IF(AND($A17544&gt;=Instellingen!$B$6,$A17544&lt;Instellingen!$B$7),1,0)</f>
        <v/>
      </c>
      <c r="E17544" s="15">
        <f>COUNTIF(tData[BezoekStart],"&lt;"&amp;($A17544+1/24))-COUNTIF(tData[BezoekEind],"&lt;="&amp;$A17544)</f>
        <v/>
      </c>
      <c r="F17544" s="15">
        <f>COUNTIF(tData[BezoekLangStart],"&lt;"&amp;($A17544+1/24))-COUNTIF(tData[BezoekLangEind],"&lt;="&amp;$A17544)</f>
        <v/>
      </c>
      <c r="G17544" s="15">
        <f>IF($D17544=1,$B17544*100+$C17544,-1)</f>
        <v/>
      </c>
      <c r="H17544" s="15">
        <f>IF($D17544=1,$B17544,-1)</f>
        <v/>
      </c>
      <c r="I17544" s="15">
        <f>IF($D17544=1,$C17544,-1)</f>
        <v/>
      </c>
    </row>
    <row r="17545">
      <c r="A17545" s="33" t="n">
        <v>46022.91666666666</v>
      </c>
      <c r="B17545" s="15">
        <f>WEEKDAY($A17545,2)</f>
        <v/>
      </c>
      <c r="C17545" s="15">
        <f>HOUR($A17545)</f>
        <v/>
      </c>
      <c r="D17545" s="15">
        <f>IF(AND($A17545&gt;=Instellingen!$B$6,$A17545&lt;Instellingen!$B$7),1,0)</f>
        <v/>
      </c>
      <c r="E17545" s="15">
        <f>COUNTIF(tData[BezoekStart],"&lt;"&amp;($A17545+1/24))-COUNTIF(tData[BezoekEind],"&lt;="&amp;$A17545)</f>
        <v/>
      </c>
      <c r="F17545" s="15">
        <f>COUNTIF(tData[BezoekLangStart],"&lt;"&amp;($A17545+1/24))-COUNTIF(tData[BezoekLangEind],"&lt;="&amp;$A17545)</f>
        <v/>
      </c>
      <c r="G17545" s="15">
        <f>IF($D17545=1,$B17545*100+$C17545,-1)</f>
        <v/>
      </c>
      <c r="H17545" s="15">
        <f>IF($D17545=1,$B17545,-1)</f>
        <v/>
      </c>
      <c r="I17545" s="15">
        <f>IF($D17545=1,$C17545,-1)</f>
        <v/>
      </c>
    </row>
    <row r="17546">
      <c r="A17546" s="33" t="n">
        <v>46022.95833333334</v>
      </c>
      <c r="B17546" s="15">
        <f>WEEKDAY($A17546,2)</f>
        <v/>
      </c>
      <c r="C17546" s="15">
        <f>HOUR($A17546)</f>
        <v/>
      </c>
      <c r="D17546" s="15">
        <f>IF(AND($A17546&gt;=Instellingen!$B$6,$A17546&lt;Instellingen!$B$7),1,0)</f>
        <v/>
      </c>
      <c r="E17546" s="15">
        <f>COUNTIF(tData[BezoekStart],"&lt;"&amp;($A17546+1/24))-COUNTIF(tData[BezoekEind],"&lt;="&amp;$A17546)</f>
        <v/>
      </c>
      <c r="F17546" s="15">
        <f>COUNTIF(tData[BezoekLangStart],"&lt;"&amp;($A17546+1/24))-COUNTIF(tData[BezoekLangEind],"&lt;="&amp;$A17546)</f>
        <v/>
      </c>
      <c r="G17546" s="15">
        <f>IF($D17546=1,$B17546*100+$C17546,-1)</f>
        <v/>
      </c>
      <c r="H17546" s="15">
        <f>IF($D17546=1,$B17546,-1)</f>
        <v/>
      </c>
      <c r="I17546" s="15">
        <f>IF($D17546=1,$C17546,-1)</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27"/>
  <sheetViews>
    <sheetView showGridLines="0" workbookViewId="0">
      <selection activeCell="A1" sqref="A1"/>
    </sheetView>
  </sheetViews>
  <sheetFormatPr baseColWidth="8" defaultRowHeight="15"/>
  <sheetData>
    <row r="1">
      <c r="A1" s="12" t="inlineStr">
        <is>
          <t>Hulpgegevens voor de grafieken op tabblad 'Grafieken'. Dit blad mag verborgen blijven; je hoeft er niets aan te doen.</t>
        </is>
      </c>
    </row>
    <row r="2">
      <c r="A2" s="28" t="inlineStr">
        <is>
          <t>Langliggers per uur (P95) — per dag</t>
        </is>
      </c>
      <c r="J2" s="28" t="inlineStr">
        <is>
          <t>Totaal aanwezig per uur (P95) — per dag</t>
        </is>
      </c>
    </row>
    <row r="3">
      <c r="A3" s="18" t="inlineStr">
        <is>
          <t>Uur</t>
        </is>
      </c>
      <c r="B3" s="18" t="inlineStr">
        <is>
          <t>maandag</t>
        </is>
      </c>
      <c r="C3" s="18" t="inlineStr">
        <is>
          <t>dinsdag</t>
        </is>
      </c>
      <c r="D3" s="18" t="inlineStr">
        <is>
          <t>woensdag</t>
        </is>
      </c>
      <c r="E3" s="18" t="inlineStr">
        <is>
          <t>donderdag</t>
        </is>
      </c>
      <c r="F3" s="18" t="inlineStr">
        <is>
          <t>vrijdag</t>
        </is>
      </c>
      <c r="G3" s="18" t="inlineStr">
        <is>
          <t>zaterdag</t>
        </is>
      </c>
      <c r="H3" s="18" t="inlineStr">
        <is>
          <t>zondag</t>
        </is>
      </c>
      <c r="J3" s="18" t="inlineStr">
        <is>
          <t>Uur</t>
        </is>
      </c>
      <c r="K3" s="18" t="inlineStr">
        <is>
          <t>maandag</t>
        </is>
      </c>
      <c r="L3" s="18" t="inlineStr">
        <is>
          <t>dinsdag</t>
        </is>
      </c>
      <c r="M3" s="18" t="inlineStr">
        <is>
          <t>woensdag</t>
        </is>
      </c>
      <c r="N3" s="18" t="inlineStr">
        <is>
          <t>donderdag</t>
        </is>
      </c>
      <c r="O3" s="18" t="inlineStr">
        <is>
          <t>vrijdag</t>
        </is>
      </c>
      <c r="P3" s="18" t="inlineStr">
        <is>
          <t>zaterdag</t>
        </is>
      </c>
      <c r="Q3" s="18" t="inlineStr">
        <is>
          <t>zondag</t>
        </is>
      </c>
      <c r="S3" s="18" t="inlineStr">
        <is>
          <t>Uur</t>
        </is>
      </c>
      <c r="T3" s="18" t="inlineStr">
        <is>
          <t>Langliggers</t>
        </is>
      </c>
      <c r="U3" s="18" t="inlineStr">
        <is>
          <t>Overige patiënten</t>
        </is>
      </c>
      <c r="V3" s="18" t="inlineStr">
        <is>
          <t>Totaal aanwezig</t>
        </is>
      </c>
      <c r="W3" s="18" t="inlineStr">
        <is>
          <t>Aandeel langliggers</t>
        </is>
      </c>
    </row>
    <row r="4">
      <c r="A4" s="15" t="n">
        <v>0</v>
      </c>
      <c r="B4" s="34">
        <f>IFERROR('Q1_Verdeling'!C5+0,0)</f>
        <v/>
      </c>
      <c r="C4" s="34">
        <f>IFERROR('Q1_Verdeling'!C6+0,0)</f>
        <v/>
      </c>
      <c r="D4" s="34">
        <f>IFERROR('Q1_Verdeling'!C7+0,0)</f>
        <v/>
      </c>
      <c r="E4" s="34">
        <f>IFERROR('Q1_Verdeling'!C8+0,0)</f>
        <v/>
      </c>
      <c r="F4" s="34">
        <f>IFERROR('Q1_Verdeling'!C9+0,0)</f>
        <v/>
      </c>
      <c r="G4" s="34">
        <f>IFERROR('Q1_Verdeling'!C10+0,0)</f>
        <v/>
      </c>
      <c r="H4" s="34">
        <f>IFERROR('Q1_Verdeling'!C11+0,0)</f>
        <v/>
      </c>
      <c r="J4" s="15" t="n">
        <v>0</v>
      </c>
      <c r="K4" s="34">
        <f>IFERROR('Q2_Ratio'!C5+0,0)</f>
        <v/>
      </c>
      <c r="L4" s="34">
        <f>IFERROR('Q2_Ratio'!C6+0,0)</f>
        <v/>
      </c>
      <c r="M4" s="34">
        <f>IFERROR('Q2_Ratio'!C7+0,0)</f>
        <v/>
      </c>
      <c r="N4" s="34">
        <f>IFERROR('Q2_Ratio'!C8+0,0)</f>
        <v/>
      </c>
      <c r="O4" s="34">
        <f>IFERROR('Q2_Ratio'!C9+0,0)</f>
        <v/>
      </c>
      <c r="P4" s="34">
        <f>IFERROR('Q2_Ratio'!C10+0,0)</f>
        <v/>
      </c>
      <c r="Q4" s="34">
        <f>IFERROR('Q2_Ratio'!C11+0,0)</f>
        <v/>
      </c>
      <c r="S4" s="15" t="n">
        <v>0</v>
      </c>
      <c r="T4" s="35">
        <f>IFERROR(INDEX('Q1_Verdeling'!$C$5:$Z$11,Grafieken!$AB$8,0+1)+0,0)</f>
        <v/>
      </c>
      <c r="U4" s="35">
        <f>MAX($V4-$T4,0)</f>
        <v/>
      </c>
      <c r="V4" s="35">
        <f>IFERROR(INDEX('Q2_Ratio'!$C$5:$Z$11,Grafieken!$AB$8,0+1)+0,0)</f>
        <v/>
      </c>
      <c r="W4" s="36">
        <f>IFERROR($T4/$V4,0)</f>
        <v/>
      </c>
    </row>
    <row r="5">
      <c r="A5" s="15" t="n">
        <v>1</v>
      </c>
      <c r="B5" s="34">
        <f>IFERROR('Q1_Verdeling'!D5+0,0)</f>
        <v/>
      </c>
      <c r="C5" s="34">
        <f>IFERROR('Q1_Verdeling'!D6+0,0)</f>
        <v/>
      </c>
      <c r="D5" s="34">
        <f>IFERROR('Q1_Verdeling'!D7+0,0)</f>
        <v/>
      </c>
      <c r="E5" s="34">
        <f>IFERROR('Q1_Verdeling'!D8+0,0)</f>
        <v/>
      </c>
      <c r="F5" s="34">
        <f>IFERROR('Q1_Verdeling'!D9+0,0)</f>
        <v/>
      </c>
      <c r="G5" s="34">
        <f>IFERROR('Q1_Verdeling'!D10+0,0)</f>
        <v/>
      </c>
      <c r="H5" s="34">
        <f>IFERROR('Q1_Verdeling'!D11+0,0)</f>
        <v/>
      </c>
      <c r="J5" s="15" t="n">
        <v>1</v>
      </c>
      <c r="K5" s="34">
        <f>IFERROR('Q2_Ratio'!D5+0,0)</f>
        <v/>
      </c>
      <c r="L5" s="34">
        <f>IFERROR('Q2_Ratio'!D6+0,0)</f>
        <v/>
      </c>
      <c r="M5" s="34">
        <f>IFERROR('Q2_Ratio'!D7+0,0)</f>
        <v/>
      </c>
      <c r="N5" s="34">
        <f>IFERROR('Q2_Ratio'!D8+0,0)</f>
        <v/>
      </c>
      <c r="O5" s="34">
        <f>IFERROR('Q2_Ratio'!D9+0,0)</f>
        <v/>
      </c>
      <c r="P5" s="34">
        <f>IFERROR('Q2_Ratio'!D10+0,0)</f>
        <v/>
      </c>
      <c r="Q5" s="34">
        <f>IFERROR('Q2_Ratio'!D11+0,0)</f>
        <v/>
      </c>
      <c r="S5" s="15" t="n">
        <v>1</v>
      </c>
      <c r="T5" s="35">
        <f>IFERROR(INDEX('Q1_Verdeling'!$C$5:$Z$11,Grafieken!$AB$8,1+1)+0,0)</f>
        <v/>
      </c>
      <c r="U5" s="35">
        <f>MAX($V5-$T5,0)</f>
        <v/>
      </c>
      <c r="V5" s="35">
        <f>IFERROR(INDEX('Q2_Ratio'!$C$5:$Z$11,Grafieken!$AB$8,1+1)+0,0)</f>
        <v/>
      </c>
      <c r="W5" s="36">
        <f>IFERROR($T5/$V5,0)</f>
        <v/>
      </c>
    </row>
    <row r="6">
      <c r="A6" s="15" t="n">
        <v>2</v>
      </c>
      <c r="B6" s="34">
        <f>IFERROR('Q1_Verdeling'!E5+0,0)</f>
        <v/>
      </c>
      <c r="C6" s="34">
        <f>IFERROR('Q1_Verdeling'!E6+0,0)</f>
        <v/>
      </c>
      <c r="D6" s="34">
        <f>IFERROR('Q1_Verdeling'!E7+0,0)</f>
        <v/>
      </c>
      <c r="E6" s="34">
        <f>IFERROR('Q1_Verdeling'!E8+0,0)</f>
        <v/>
      </c>
      <c r="F6" s="34">
        <f>IFERROR('Q1_Verdeling'!E9+0,0)</f>
        <v/>
      </c>
      <c r="G6" s="34">
        <f>IFERROR('Q1_Verdeling'!E10+0,0)</f>
        <v/>
      </c>
      <c r="H6" s="34">
        <f>IFERROR('Q1_Verdeling'!E11+0,0)</f>
        <v/>
      </c>
      <c r="J6" s="15" t="n">
        <v>2</v>
      </c>
      <c r="K6" s="34">
        <f>IFERROR('Q2_Ratio'!E5+0,0)</f>
        <v/>
      </c>
      <c r="L6" s="34">
        <f>IFERROR('Q2_Ratio'!E6+0,0)</f>
        <v/>
      </c>
      <c r="M6" s="34">
        <f>IFERROR('Q2_Ratio'!E7+0,0)</f>
        <v/>
      </c>
      <c r="N6" s="34">
        <f>IFERROR('Q2_Ratio'!E8+0,0)</f>
        <v/>
      </c>
      <c r="O6" s="34">
        <f>IFERROR('Q2_Ratio'!E9+0,0)</f>
        <v/>
      </c>
      <c r="P6" s="34">
        <f>IFERROR('Q2_Ratio'!E10+0,0)</f>
        <v/>
      </c>
      <c r="Q6" s="34">
        <f>IFERROR('Q2_Ratio'!E11+0,0)</f>
        <v/>
      </c>
      <c r="S6" s="15" t="n">
        <v>2</v>
      </c>
      <c r="T6" s="35">
        <f>IFERROR(INDEX('Q1_Verdeling'!$C$5:$Z$11,Grafieken!$AB$8,2+1)+0,0)</f>
        <v/>
      </c>
      <c r="U6" s="35">
        <f>MAX($V6-$T6,0)</f>
        <v/>
      </c>
      <c r="V6" s="35">
        <f>IFERROR(INDEX('Q2_Ratio'!$C$5:$Z$11,Grafieken!$AB$8,2+1)+0,0)</f>
        <v/>
      </c>
      <c r="W6" s="36">
        <f>IFERROR($T6/$V6,0)</f>
        <v/>
      </c>
    </row>
    <row r="7">
      <c r="A7" s="15" t="n">
        <v>3</v>
      </c>
      <c r="B7" s="34">
        <f>IFERROR('Q1_Verdeling'!F5+0,0)</f>
        <v/>
      </c>
      <c r="C7" s="34">
        <f>IFERROR('Q1_Verdeling'!F6+0,0)</f>
        <v/>
      </c>
      <c r="D7" s="34">
        <f>IFERROR('Q1_Verdeling'!F7+0,0)</f>
        <v/>
      </c>
      <c r="E7" s="34">
        <f>IFERROR('Q1_Verdeling'!F8+0,0)</f>
        <v/>
      </c>
      <c r="F7" s="34">
        <f>IFERROR('Q1_Verdeling'!F9+0,0)</f>
        <v/>
      </c>
      <c r="G7" s="34">
        <f>IFERROR('Q1_Verdeling'!F10+0,0)</f>
        <v/>
      </c>
      <c r="H7" s="34">
        <f>IFERROR('Q1_Verdeling'!F11+0,0)</f>
        <v/>
      </c>
      <c r="J7" s="15" t="n">
        <v>3</v>
      </c>
      <c r="K7" s="34">
        <f>IFERROR('Q2_Ratio'!F5+0,0)</f>
        <v/>
      </c>
      <c r="L7" s="34">
        <f>IFERROR('Q2_Ratio'!F6+0,0)</f>
        <v/>
      </c>
      <c r="M7" s="34">
        <f>IFERROR('Q2_Ratio'!F7+0,0)</f>
        <v/>
      </c>
      <c r="N7" s="34">
        <f>IFERROR('Q2_Ratio'!F8+0,0)</f>
        <v/>
      </c>
      <c r="O7" s="34">
        <f>IFERROR('Q2_Ratio'!F9+0,0)</f>
        <v/>
      </c>
      <c r="P7" s="34">
        <f>IFERROR('Q2_Ratio'!F10+0,0)</f>
        <v/>
      </c>
      <c r="Q7" s="34">
        <f>IFERROR('Q2_Ratio'!F11+0,0)</f>
        <v/>
      </c>
      <c r="S7" s="15" t="n">
        <v>3</v>
      </c>
      <c r="T7" s="35">
        <f>IFERROR(INDEX('Q1_Verdeling'!$C$5:$Z$11,Grafieken!$AB$8,3+1)+0,0)</f>
        <v/>
      </c>
      <c r="U7" s="35">
        <f>MAX($V7-$T7,0)</f>
        <v/>
      </c>
      <c r="V7" s="35">
        <f>IFERROR(INDEX('Q2_Ratio'!$C$5:$Z$11,Grafieken!$AB$8,3+1)+0,0)</f>
        <v/>
      </c>
      <c r="W7" s="36">
        <f>IFERROR($T7/$V7,0)</f>
        <v/>
      </c>
    </row>
    <row r="8">
      <c r="A8" s="15" t="n">
        <v>4</v>
      </c>
      <c r="B8" s="34">
        <f>IFERROR('Q1_Verdeling'!G5+0,0)</f>
        <v/>
      </c>
      <c r="C8" s="34">
        <f>IFERROR('Q1_Verdeling'!G6+0,0)</f>
        <v/>
      </c>
      <c r="D8" s="34">
        <f>IFERROR('Q1_Verdeling'!G7+0,0)</f>
        <v/>
      </c>
      <c r="E8" s="34">
        <f>IFERROR('Q1_Verdeling'!G8+0,0)</f>
        <v/>
      </c>
      <c r="F8" s="34">
        <f>IFERROR('Q1_Verdeling'!G9+0,0)</f>
        <v/>
      </c>
      <c r="G8" s="34">
        <f>IFERROR('Q1_Verdeling'!G10+0,0)</f>
        <v/>
      </c>
      <c r="H8" s="34">
        <f>IFERROR('Q1_Verdeling'!G11+0,0)</f>
        <v/>
      </c>
      <c r="J8" s="15" t="n">
        <v>4</v>
      </c>
      <c r="K8" s="34">
        <f>IFERROR('Q2_Ratio'!G5+0,0)</f>
        <v/>
      </c>
      <c r="L8" s="34">
        <f>IFERROR('Q2_Ratio'!G6+0,0)</f>
        <v/>
      </c>
      <c r="M8" s="34">
        <f>IFERROR('Q2_Ratio'!G7+0,0)</f>
        <v/>
      </c>
      <c r="N8" s="34">
        <f>IFERROR('Q2_Ratio'!G8+0,0)</f>
        <v/>
      </c>
      <c r="O8" s="34">
        <f>IFERROR('Q2_Ratio'!G9+0,0)</f>
        <v/>
      </c>
      <c r="P8" s="34">
        <f>IFERROR('Q2_Ratio'!G10+0,0)</f>
        <v/>
      </c>
      <c r="Q8" s="34">
        <f>IFERROR('Q2_Ratio'!G11+0,0)</f>
        <v/>
      </c>
      <c r="S8" s="15" t="n">
        <v>4</v>
      </c>
      <c r="T8" s="35">
        <f>IFERROR(INDEX('Q1_Verdeling'!$C$5:$Z$11,Grafieken!$AB$8,4+1)+0,0)</f>
        <v/>
      </c>
      <c r="U8" s="35">
        <f>MAX($V8-$T8,0)</f>
        <v/>
      </c>
      <c r="V8" s="35">
        <f>IFERROR(INDEX('Q2_Ratio'!$C$5:$Z$11,Grafieken!$AB$8,4+1)+0,0)</f>
        <v/>
      </c>
      <c r="W8" s="36">
        <f>IFERROR($T8/$V8,0)</f>
        <v/>
      </c>
    </row>
    <row r="9">
      <c r="A9" s="15" t="n">
        <v>5</v>
      </c>
      <c r="B9" s="34">
        <f>IFERROR('Q1_Verdeling'!H5+0,0)</f>
        <v/>
      </c>
      <c r="C9" s="34">
        <f>IFERROR('Q1_Verdeling'!H6+0,0)</f>
        <v/>
      </c>
      <c r="D9" s="34">
        <f>IFERROR('Q1_Verdeling'!H7+0,0)</f>
        <v/>
      </c>
      <c r="E9" s="34">
        <f>IFERROR('Q1_Verdeling'!H8+0,0)</f>
        <v/>
      </c>
      <c r="F9" s="34">
        <f>IFERROR('Q1_Verdeling'!H9+0,0)</f>
        <v/>
      </c>
      <c r="G9" s="34">
        <f>IFERROR('Q1_Verdeling'!H10+0,0)</f>
        <v/>
      </c>
      <c r="H9" s="34">
        <f>IFERROR('Q1_Verdeling'!H11+0,0)</f>
        <v/>
      </c>
      <c r="J9" s="15" t="n">
        <v>5</v>
      </c>
      <c r="K9" s="34">
        <f>IFERROR('Q2_Ratio'!H5+0,0)</f>
        <v/>
      </c>
      <c r="L9" s="34">
        <f>IFERROR('Q2_Ratio'!H6+0,0)</f>
        <v/>
      </c>
      <c r="M9" s="34">
        <f>IFERROR('Q2_Ratio'!H7+0,0)</f>
        <v/>
      </c>
      <c r="N9" s="34">
        <f>IFERROR('Q2_Ratio'!H8+0,0)</f>
        <v/>
      </c>
      <c r="O9" s="34">
        <f>IFERROR('Q2_Ratio'!H9+0,0)</f>
        <v/>
      </c>
      <c r="P9" s="34">
        <f>IFERROR('Q2_Ratio'!H10+0,0)</f>
        <v/>
      </c>
      <c r="Q9" s="34">
        <f>IFERROR('Q2_Ratio'!H11+0,0)</f>
        <v/>
      </c>
      <c r="S9" s="15" t="n">
        <v>5</v>
      </c>
      <c r="T9" s="35">
        <f>IFERROR(INDEX('Q1_Verdeling'!$C$5:$Z$11,Grafieken!$AB$8,5+1)+0,0)</f>
        <v/>
      </c>
      <c r="U9" s="35">
        <f>MAX($V9-$T9,0)</f>
        <v/>
      </c>
      <c r="V9" s="35">
        <f>IFERROR(INDEX('Q2_Ratio'!$C$5:$Z$11,Grafieken!$AB$8,5+1)+0,0)</f>
        <v/>
      </c>
      <c r="W9" s="36">
        <f>IFERROR($T9/$V9,0)</f>
        <v/>
      </c>
    </row>
    <row r="10">
      <c r="A10" s="15" t="n">
        <v>6</v>
      </c>
      <c r="B10" s="34">
        <f>IFERROR('Q1_Verdeling'!I5+0,0)</f>
        <v/>
      </c>
      <c r="C10" s="34">
        <f>IFERROR('Q1_Verdeling'!I6+0,0)</f>
        <v/>
      </c>
      <c r="D10" s="34">
        <f>IFERROR('Q1_Verdeling'!I7+0,0)</f>
        <v/>
      </c>
      <c r="E10" s="34">
        <f>IFERROR('Q1_Verdeling'!I8+0,0)</f>
        <v/>
      </c>
      <c r="F10" s="34">
        <f>IFERROR('Q1_Verdeling'!I9+0,0)</f>
        <v/>
      </c>
      <c r="G10" s="34">
        <f>IFERROR('Q1_Verdeling'!I10+0,0)</f>
        <v/>
      </c>
      <c r="H10" s="34">
        <f>IFERROR('Q1_Verdeling'!I11+0,0)</f>
        <v/>
      </c>
      <c r="J10" s="15" t="n">
        <v>6</v>
      </c>
      <c r="K10" s="34">
        <f>IFERROR('Q2_Ratio'!I5+0,0)</f>
        <v/>
      </c>
      <c r="L10" s="34">
        <f>IFERROR('Q2_Ratio'!I6+0,0)</f>
        <v/>
      </c>
      <c r="M10" s="34">
        <f>IFERROR('Q2_Ratio'!I7+0,0)</f>
        <v/>
      </c>
      <c r="N10" s="34">
        <f>IFERROR('Q2_Ratio'!I8+0,0)</f>
        <v/>
      </c>
      <c r="O10" s="34">
        <f>IFERROR('Q2_Ratio'!I9+0,0)</f>
        <v/>
      </c>
      <c r="P10" s="34">
        <f>IFERROR('Q2_Ratio'!I10+0,0)</f>
        <v/>
      </c>
      <c r="Q10" s="34">
        <f>IFERROR('Q2_Ratio'!I11+0,0)</f>
        <v/>
      </c>
      <c r="S10" s="15" t="n">
        <v>6</v>
      </c>
      <c r="T10" s="35">
        <f>IFERROR(INDEX('Q1_Verdeling'!$C$5:$Z$11,Grafieken!$AB$8,6+1)+0,0)</f>
        <v/>
      </c>
      <c r="U10" s="35">
        <f>MAX($V10-$T10,0)</f>
        <v/>
      </c>
      <c r="V10" s="35">
        <f>IFERROR(INDEX('Q2_Ratio'!$C$5:$Z$11,Grafieken!$AB$8,6+1)+0,0)</f>
        <v/>
      </c>
      <c r="W10" s="36">
        <f>IFERROR($T10/$V10,0)</f>
        <v/>
      </c>
    </row>
    <row r="11">
      <c r="A11" s="15" t="n">
        <v>7</v>
      </c>
      <c r="B11" s="34">
        <f>IFERROR('Q1_Verdeling'!J5+0,0)</f>
        <v/>
      </c>
      <c r="C11" s="34">
        <f>IFERROR('Q1_Verdeling'!J6+0,0)</f>
        <v/>
      </c>
      <c r="D11" s="34">
        <f>IFERROR('Q1_Verdeling'!J7+0,0)</f>
        <v/>
      </c>
      <c r="E11" s="34">
        <f>IFERROR('Q1_Verdeling'!J8+0,0)</f>
        <v/>
      </c>
      <c r="F11" s="34">
        <f>IFERROR('Q1_Verdeling'!J9+0,0)</f>
        <v/>
      </c>
      <c r="G11" s="34">
        <f>IFERROR('Q1_Verdeling'!J10+0,0)</f>
        <v/>
      </c>
      <c r="H11" s="34">
        <f>IFERROR('Q1_Verdeling'!J11+0,0)</f>
        <v/>
      </c>
      <c r="J11" s="15" t="n">
        <v>7</v>
      </c>
      <c r="K11" s="34">
        <f>IFERROR('Q2_Ratio'!J5+0,0)</f>
        <v/>
      </c>
      <c r="L11" s="34">
        <f>IFERROR('Q2_Ratio'!J6+0,0)</f>
        <v/>
      </c>
      <c r="M11" s="34">
        <f>IFERROR('Q2_Ratio'!J7+0,0)</f>
        <v/>
      </c>
      <c r="N11" s="34">
        <f>IFERROR('Q2_Ratio'!J8+0,0)</f>
        <v/>
      </c>
      <c r="O11" s="34">
        <f>IFERROR('Q2_Ratio'!J9+0,0)</f>
        <v/>
      </c>
      <c r="P11" s="34">
        <f>IFERROR('Q2_Ratio'!J10+0,0)</f>
        <v/>
      </c>
      <c r="Q11" s="34">
        <f>IFERROR('Q2_Ratio'!J11+0,0)</f>
        <v/>
      </c>
      <c r="S11" s="15" t="n">
        <v>7</v>
      </c>
      <c r="T11" s="35">
        <f>IFERROR(INDEX('Q1_Verdeling'!$C$5:$Z$11,Grafieken!$AB$8,7+1)+0,0)</f>
        <v/>
      </c>
      <c r="U11" s="35">
        <f>MAX($V11-$T11,0)</f>
        <v/>
      </c>
      <c r="V11" s="35">
        <f>IFERROR(INDEX('Q2_Ratio'!$C$5:$Z$11,Grafieken!$AB$8,7+1)+0,0)</f>
        <v/>
      </c>
      <c r="W11" s="36">
        <f>IFERROR($T11/$V11,0)</f>
        <v/>
      </c>
    </row>
    <row r="12">
      <c r="A12" s="15" t="n">
        <v>8</v>
      </c>
      <c r="B12" s="34">
        <f>IFERROR('Q1_Verdeling'!K5+0,0)</f>
        <v/>
      </c>
      <c r="C12" s="34">
        <f>IFERROR('Q1_Verdeling'!K6+0,0)</f>
        <v/>
      </c>
      <c r="D12" s="34">
        <f>IFERROR('Q1_Verdeling'!K7+0,0)</f>
        <v/>
      </c>
      <c r="E12" s="34">
        <f>IFERROR('Q1_Verdeling'!K8+0,0)</f>
        <v/>
      </c>
      <c r="F12" s="34">
        <f>IFERROR('Q1_Verdeling'!K9+0,0)</f>
        <v/>
      </c>
      <c r="G12" s="34">
        <f>IFERROR('Q1_Verdeling'!K10+0,0)</f>
        <v/>
      </c>
      <c r="H12" s="34">
        <f>IFERROR('Q1_Verdeling'!K11+0,0)</f>
        <v/>
      </c>
      <c r="J12" s="15" t="n">
        <v>8</v>
      </c>
      <c r="K12" s="34">
        <f>IFERROR('Q2_Ratio'!K5+0,0)</f>
        <v/>
      </c>
      <c r="L12" s="34">
        <f>IFERROR('Q2_Ratio'!K6+0,0)</f>
        <v/>
      </c>
      <c r="M12" s="34">
        <f>IFERROR('Q2_Ratio'!K7+0,0)</f>
        <v/>
      </c>
      <c r="N12" s="34">
        <f>IFERROR('Q2_Ratio'!K8+0,0)</f>
        <v/>
      </c>
      <c r="O12" s="34">
        <f>IFERROR('Q2_Ratio'!K9+0,0)</f>
        <v/>
      </c>
      <c r="P12" s="34">
        <f>IFERROR('Q2_Ratio'!K10+0,0)</f>
        <v/>
      </c>
      <c r="Q12" s="34">
        <f>IFERROR('Q2_Ratio'!K11+0,0)</f>
        <v/>
      </c>
      <c r="S12" s="15" t="n">
        <v>8</v>
      </c>
      <c r="T12" s="35">
        <f>IFERROR(INDEX('Q1_Verdeling'!$C$5:$Z$11,Grafieken!$AB$8,8+1)+0,0)</f>
        <v/>
      </c>
      <c r="U12" s="35">
        <f>MAX($V12-$T12,0)</f>
        <v/>
      </c>
      <c r="V12" s="35">
        <f>IFERROR(INDEX('Q2_Ratio'!$C$5:$Z$11,Grafieken!$AB$8,8+1)+0,0)</f>
        <v/>
      </c>
      <c r="W12" s="36">
        <f>IFERROR($T12/$V12,0)</f>
        <v/>
      </c>
    </row>
    <row r="13">
      <c r="A13" s="15" t="n">
        <v>9</v>
      </c>
      <c r="B13" s="34">
        <f>IFERROR('Q1_Verdeling'!L5+0,0)</f>
        <v/>
      </c>
      <c r="C13" s="34">
        <f>IFERROR('Q1_Verdeling'!L6+0,0)</f>
        <v/>
      </c>
      <c r="D13" s="34">
        <f>IFERROR('Q1_Verdeling'!L7+0,0)</f>
        <v/>
      </c>
      <c r="E13" s="34">
        <f>IFERROR('Q1_Verdeling'!L8+0,0)</f>
        <v/>
      </c>
      <c r="F13" s="34">
        <f>IFERROR('Q1_Verdeling'!L9+0,0)</f>
        <v/>
      </c>
      <c r="G13" s="34">
        <f>IFERROR('Q1_Verdeling'!L10+0,0)</f>
        <v/>
      </c>
      <c r="H13" s="34">
        <f>IFERROR('Q1_Verdeling'!L11+0,0)</f>
        <v/>
      </c>
      <c r="J13" s="15" t="n">
        <v>9</v>
      </c>
      <c r="K13" s="34">
        <f>IFERROR('Q2_Ratio'!L5+0,0)</f>
        <v/>
      </c>
      <c r="L13" s="34">
        <f>IFERROR('Q2_Ratio'!L6+0,0)</f>
        <v/>
      </c>
      <c r="M13" s="34">
        <f>IFERROR('Q2_Ratio'!L7+0,0)</f>
        <v/>
      </c>
      <c r="N13" s="34">
        <f>IFERROR('Q2_Ratio'!L8+0,0)</f>
        <v/>
      </c>
      <c r="O13" s="34">
        <f>IFERROR('Q2_Ratio'!L9+0,0)</f>
        <v/>
      </c>
      <c r="P13" s="34">
        <f>IFERROR('Q2_Ratio'!L10+0,0)</f>
        <v/>
      </c>
      <c r="Q13" s="34">
        <f>IFERROR('Q2_Ratio'!L11+0,0)</f>
        <v/>
      </c>
      <c r="S13" s="15" t="n">
        <v>9</v>
      </c>
      <c r="T13" s="35">
        <f>IFERROR(INDEX('Q1_Verdeling'!$C$5:$Z$11,Grafieken!$AB$8,9+1)+0,0)</f>
        <v/>
      </c>
      <c r="U13" s="35">
        <f>MAX($V13-$T13,0)</f>
        <v/>
      </c>
      <c r="V13" s="35">
        <f>IFERROR(INDEX('Q2_Ratio'!$C$5:$Z$11,Grafieken!$AB$8,9+1)+0,0)</f>
        <v/>
      </c>
      <c r="W13" s="36">
        <f>IFERROR($T13/$V13,0)</f>
        <v/>
      </c>
    </row>
    <row r="14">
      <c r="A14" s="15" t="n">
        <v>10</v>
      </c>
      <c r="B14" s="34">
        <f>IFERROR('Q1_Verdeling'!M5+0,0)</f>
        <v/>
      </c>
      <c r="C14" s="34">
        <f>IFERROR('Q1_Verdeling'!M6+0,0)</f>
        <v/>
      </c>
      <c r="D14" s="34">
        <f>IFERROR('Q1_Verdeling'!M7+0,0)</f>
        <v/>
      </c>
      <c r="E14" s="34">
        <f>IFERROR('Q1_Verdeling'!M8+0,0)</f>
        <v/>
      </c>
      <c r="F14" s="34">
        <f>IFERROR('Q1_Verdeling'!M9+0,0)</f>
        <v/>
      </c>
      <c r="G14" s="34">
        <f>IFERROR('Q1_Verdeling'!M10+0,0)</f>
        <v/>
      </c>
      <c r="H14" s="34">
        <f>IFERROR('Q1_Verdeling'!M11+0,0)</f>
        <v/>
      </c>
      <c r="J14" s="15" t="n">
        <v>10</v>
      </c>
      <c r="K14" s="34">
        <f>IFERROR('Q2_Ratio'!M5+0,0)</f>
        <v/>
      </c>
      <c r="L14" s="34">
        <f>IFERROR('Q2_Ratio'!M6+0,0)</f>
        <v/>
      </c>
      <c r="M14" s="34">
        <f>IFERROR('Q2_Ratio'!M7+0,0)</f>
        <v/>
      </c>
      <c r="N14" s="34">
        <f>IFERROR('Q2_Ratio'!M8+0,0)</f>
        <v/>
      </c>
      <c r="O14" s="34">
        <f>IFERROR('Q2_Ratio'!M9+0,0)</f>
        <v/>
      </c>
      <c r="P14" s="34">
        <f>IFERROR('Q2_Ratio'!M10+0,0)</f>
        <v/>
      </c>
      <c r="Q14" s="34">
        <f>IFERROR('Q2_Ratio'!M11+0,0)</f>
        <v/>
      </c>
      <c r="S14" s="15" t="n">
        <v>10</v>
      </c>
      <c r="T14" s="35">
        <f>IFERROR(INDEX('Q1_Verdeling'!$C$5:$Z$11,Grafieken!$AB$8,10+1)+0,0)</f>
        <v/>
      </c>
      <c r="U14" s="35">
        <f>MAX($V14-$T14,0)</f>
        <v/>
      </c>
      <c r="V14" s="35">
        <f>IFERROR(INDEX('Q2_Ratio'!$C$5:$Z$11,Grafieken!$AB$8,10+1)+0,0)</f>
        <v/>
      </c>
      <c r="W14" s="36">
        <f>IFERROR($T14/$V14,0)</f>
        <v/>
      </c>
    </row>
    <row r="15">
      <c r="A15" s="15" t="n">
        <v>11</v>
      </c>
      <c r="B15" s="34">
        <f>IFERROR('Q1_Verdeling'!N5+0,0)</f>
        <v/>
      </c>
      <c r="C15" s="34">
        <f>IFERROR('Q1_Verdeling'!N6+0,0)</f>
        <v/>
      </c>
      <c r="D15" s="34">
        <f>IFERROR('Q1_Verdeling'!N7+0,0)</f>
        <v/>
      </c>
      <c r="E15" s="34">
        <f>IFERROR('Q1_Verdeling'!N8+0,0)</f>
        <v/>
      </c>
      <c r="F15" s="34">
        <f>IFERROR('Q1_Verdeling'!N9+0,0)</f>
        <v/>
      </c>
      <c r="G15" s="34">
        <f>IFERROR('Q1_Verdeling'!N10+0,0)</f>
        <v/>
      </c>
      <c r="H15" s="34">
        <f>IFERROR('Q1_Verdeling'!N11+0,0)</f>
        <v/>
      </c>
      <c r="J15" s="15" t="n">
        <v>11</v>
      </c>
      <c r="K15" s="34">
        <f>IFERROR('Q2_Ratio'!N5+0,0)</f>
        <v/>
      </c>
      <c r="L15" s="34">
        <f>IFERROR('Q2_Ratio'!N6+0,0)</f>
        <v/>
      </c>
      <c r="M15" s="34">
        <f>IFERROR('Q2_Ratio'!N7+0,0)</f>
        <v/>
      </c>
      <c r="N15" s="34">
        <f>IFERROR('Q2_Ratio'!N8+0,0)</f>
        <v/>
      </c>
      <c r="O15" s="34">
        <f>IFERROR('Q2_Ratio'!N9+0,0)</f>
        <v/>
      </c>
      <c r="P15" s="34">
        <f>IFERROR('Q2_Ratio'!N10+0,0)</f>
        <v/>
      </c>
      <c r="Q15" s="34">
        <f>IFERROR('Q2_Ratio'!N11+0,0)</f>
        <v/>
      </c>
      <c r="S15" s="15" t="n">
        <v>11</v>
      </c>
      <c r="T15" s="35">
        <f>IFERROR(INDEX('Q1_Verdeling'!$C$5:$Z$11,Grafieken!$AB$8,11+1)+0,0)</f>
        <v/>
      </c>
      <c r="U15" s="35">
        <f>MAX($V15-$T15,0)</f>
        <v/>
      </c>
      <c r="V15" s="35">
        <f>IFERROR(INDEX('Q2_Ratio'!$C$5:$Z$11,Grafieken!$AB$8,11+1)+0,0)</f>
        <v/>
      </c>
      <c r="W15" s="36">
        <f>IFERROR($T15/$V15,0)</f>
        <v/>
      </c>
    </row>
    <row r="16">
      <c r="A16" s="15" t="n">
        <v>12</v>
      </c>
      <c r="B16" s="34">
        <f>IFERROR('Q1_Verdeling'!O5+0,0)</f>
        <v/>
      </c>
      <c r="C16" s="34">
        <f>IFERROR('Q1_Verdeling'!O6+0,0)</f>
        <v/>
      </c>
      <c r="D16" s="34">
        <f>IFERROR('Q1_Verdeling'!O7+0,0)</f>
        <v/>
      </c>
      <c r="E16" s="34">
        <f>IFERROR('Q1_Verdeling'!O8+0,0)</f>
        <v/>
      </c>
      <c r="F16" s="34">
        <f>IFERROR('Q1_Verdeling'!O9+0,0)</f>
        <v/>
      </c>
      <c r="G16" s="34">
        <f>IFERROR('Q1_Verdeling'!O10+0,0)</f>
        <v/>
      </c>
      <c r="H16" s="34">
        <f>IFERROR('Q1_Verdeling'!O11+0,0)</f>
        <v/>
      </c>
      <c r="J16" s="15" t="n">
        <v>12</v>
      </c>
      <c r="K16" s="34">
        <f>IFERROR('Q2_Ratio'!O5+0,0)</f>
        <v/>
      </c>
      <c r="L16" s="34">
        <f>IFERROR('Q2_Ratio'!O6+0,0)</f>
        <v/>
      </c>
      <c r="M16" s="34">
        <f>IFERROR('Q2_Ratio'!O7+0,0)</f>
        <v/>
      </c>
      <c r="N16" s="34">
        <f>IFERROR('Q2_Ratio'!O8+0,0)</f>
        <v/>
      </c>
      <c r="O16" s="34">
        <f>IFERROR('Q2_Ratio'!O9+0,0)</f>
        <v/>
      </c>
      <c r="P16" s="34">
        <f>IFERROR('Q2_Ratio'!O10+0,0)</f>
        <v/>
      </c>
      <c r="Q16" s="34">
        <f>IFERROR('Q2_Ratio'!O11+0,0)</f>
        <v/>
      </c>
      <c r="S16" s="15" t="n">
        <v>12</v>
      </c>
      <c r="T16" s="35">
        <f>IFERROR(INDEX('Q1_Verdeling'!$C$5:$Z$11,Grafieken!$AB$8,12+1)+0,0)</f>
        <v/>
      </c>
      <c r="U16" s="35">
        <f>MAX($V16-$T16,0)</f>
        <v/>
      </c>
      <c r="V16" s="35">
        <f>IFERROR(INDEX('Q2_Ratio'!$C$5:$Z$11,Grafieken!$AB$8,12+1)+0,0)</f>
        <v/>
      </c>
      <c r="W16" s="36">
        <f>IFERROR($T16/$V16,0)</f>
        <v/>
      </c>
    </row>
    <row r="17">
      <c r="A17" s="15" t="n">
        <v>13</v>
      </c>
      <c r="B17" s="34">
        <f>IFERROR('Q1_Verdeling'!P5+0,0)</f>
        <v/>
      </c>
      <c r="C17" s="34">
        <f>IFERROR('Q1_Verdeling'!P6+0,0)</f>
        <v/>
      </c>
      <c r="D17" s="34">
        <f>IFERROR('Q1_Verdeling'!P7+0,0)</f>
        <v/>
      </c>
      <c r="E17" s="34">
        <f>IFERROR('Q1_Verdeling'!P8+0,0)</f>
        <v/>
      </c>
      <c r="F17" s="34">
        <f>IFERROR('Q1_Verdeling'!P9+0,0)</f>
        <v/>
      </c>
      <c r="G17" s="34">
        <f>IFERROR('Q1_Verdeling'!P10+0,0)</f>
        <v/>
      </c>
      <c r="H17" s="34">
        <f>IFERROR('Q1_Verdeling'!P11+0,0)</f>
        <v/>
      </c>
      <c r="J17" s="15" t="n">
        <v>13</v>
      </c>
      <c r="K17" s="34">
        <f>IFERROR('Q2_Ratio'!P5+0,0)</f>
        <v/>
      </c>
      <c r="L17" s="34">
        <f>IFERROR('Q2_Ratio'!P6+0,0)</f>
        <v/>
      </c>
      <c r="M17" s="34">
        <f>IFERROR('Q2_Ratio'!P7+0,0)</f>
        <v/>
      </c>
      <c r="N17" s="34">
        <f>IFERROR('Q2_Ratio'!P8+0,0)</f>
        <v/>
      </c>
      <c r="O17" s="34">
        <f>IFERROR('Q2_Ratio'!P9+0,0)</f>
        <v/>
      </c>
      <c r="P17" s="34">
        <f>IFERROR('Q2_Ratio'!P10+0,0)</f>
        <v/>
      </c>
      <c r="Q17" s="34">
        <f>IFERROR('Q2_Ratio'!P11+0,0)</f>
        <v/>
      </c>
      <c r="S17" s="15" t="n">
        <v>13</v>
      </c>
      <c r="T17" s="35">
        <f>IFERROR(INDEX('Q1_Verdeling'!$C$5:$Z$11,Grafieken!$AB$8,13+1)+0,0)</f>
        <v/>
      </c>
      <c r="U17" s="35">
        <f>MAX($V17-$T17,0)</f>
        <v/>
      </c>
      <c r="V17" s="35">
        <f>IFERROR(INDEX('Q2_Ratio'!$C$5:$Z$11,Grafieken!$AB$8,13+1)+0,0)</f>
        <v/>
      </c>
      <c r="W17" s="36">
        <f>IFERROR($T17/$V17,0)</f>
        <v/>
      </c>
    </row>
    <row r="18">
      <c r="A18" s="15" t="n">
        <v>14</v>
      </c>
      <c r="B18" s="34">
        <f>IFERROR('Q1_Verdeling'!Q5+0,0)</f>
        <v/>
      </c>
      <c r="C18" s="34">
        <f>IFERROR('Q1_Verdeling'!Q6+0,0)</f>
        <v/>
      </c>
      <c r="D18" s="34">
        <f>IFERROR('Q1_Verdeling'!Q7+0,0)</f>
        <v/>
      </c>
      <c r="E18" s="34">
        <f>IFERROR('Q1_Verdeling'!Q8+0,0)</f>
        <v/>
      </c>
      <c r="F18" s="34">
        <f>IFERROR('Q1_Verdeling'!Q9+0,0)</f>
        <v/>
      </c>
      <c r="G18" s="34">
        <f>IFERROR('Q1_Verdeling'!Q10+0,0)</f>
        <v/>
      </c>
      <c r="H18" s="34">
        <f>IFERROR('Q1_Verdeling'!Q11+0,0)</f>
        <v/>
      </c>
      <c r="J18" s="15" t="n">
        <v>14</v>
      </c>
      <c r="K18" s="34">
        <f>IFERROR('Q2_Ratio'!Q5+0,0)</f>
        <v/>
      </c>
      <c r="L18" s="34">
        <f>IFERROR('Q2_Ratio'!Q6+0,0)</f>
        <v/>
      </c>
      <c r="M18" s="34">
        <f>IFERROR('Q2_Ratio'!Q7+0,0)</f>
        <v/>
      </c>
      <c r="N18" s="34">
        <f>IFERROR('Q2_Ratio'!Q8+0,0)</f>
        <v/>
      </c>
      <c r="O18" s="34">
        <f>IFERROR('Q2_Ratio'!Q9+0,0)</f>
        <v/>
      </c>
      <c r="P18" s="34">
        <f>IFERROR('Q2_Ratio'!Q10+0,0)</f>
        <v/>
      </c>
      <c r="Q18" s="34">
        <f>IFERROR('Q2_Ratio'!Q11+0,0)</f>
        <v/>
      </c>
      <c r="S18" s="15" t="n">
        <v>14</v>
      </c>
      <c r="T18" s="35">
        <f>IFERROR(INDEX('Q1_Verdeling'!$C$5:$Z$11,Grafieken!$AB$8,14+1)+0,0)</f>
        <v/>
      </c>
      <c r="U18" s="35">
        <f>MAX($V18-$T18,0)</f>
        <v/>
      </c>
      <c r="V18" s="35">
        <f>IFERROR(INDEX('Q2_Ratio'!$C$5:$Z$11,Grafieken!$AB$8,14+1)+0,0)</f>
        <v/>
      </c>
      <c r="W18" s="36">
        <f>IFERROR($T18/$V18,0)</f>
        <v/>
      </c>
    </row>
    <row r="19">
      <c r="A19" s="15" t="n">
        <v>15</v>
      </c>
      <c r="B19" s="34">
        <f>IFERROR('Q1_Verdeling'!R5+0,0)</f>
        <v/>
      </c>
      <c r="C19" s="34">
        <f>IFERROR('Q1_Verdeling'!R6+0,0)</f>
        <v/>
      </c>
      <c r="D19" s="34">
        <f>IFERROR('Q1_Verdeling'!R7+0,0)</f>
        <v/>
      </c>
      <c r="E19" s="34">
        <f>IFERROR('Q1_Verdeling'!R8+0,0)</f>
        <v/>
      </c>
      <c r="F19" s="34">
        <f>IFERROR('Q1_Verdeling'!R9+0,0)</f>
        <v/>
      </c>
      <c r="G19" s="34">
        <f>IFERROR('Q1_Verdeling'!R10+0,0)</f>
        <v/>
      </c>
      <c r="H19" s="34">
        <f>IFERROR('Q1_Verdeling'!R11+0,0)</f>
        <v/>
      </c>
      <c r="J19" s="15" t="n">
        <v>15</v>
      </c>
      <c r="K19" s="34">
        <f>IFERROR('Q2_Ratio'!R5+0,0)</f>
        <v/>
      </c>
      <c r="L19" s="34">
        <f>IFERROR('Q2_Ratio'!R6+0,0)</f>
        <v/>
      </c>
      <c r="M19" s="34">
        <f>IFERROR('Q2_Ratio'!R7+0,0)</f>
        <v/>
      </c>
      <c r="N19" s="34">
        <f>IFERROR('Q2_Ratio'!R8+0,0)</f>
        <v/>
      </c>
      <c r="O19" s="34">
        <f>IFERROR('Q2_Ratio'!R9+0,0)</f>
        <v/>
      </c>
      <c r="P19" s="34">
        <f>IFERROR('Q2_Ratio'!R10+0,0)</f>
        <v/>
      </c>
      <c r="Q19" s="34">
        <f>IFERROR('Q2_Ratio'!R11+0,0)</f>
        <v/>
      </c>
      <c r="S19" s="15" t="n">
        <v>15</v>
      </c>
      <c r="T19" s="35">
        <f>IFERROR(INDEX('Q1_Verdeling'!$C$5:$Z$11,Grafieken!$AB$8,15+1)+0,0)</f>
        <v/>
      </c>
      <c r="U19" s="35">
        <f>MAX($V19-$T19,0)</f>
        <v/>
      </c>
      <c r="V19" s="35">
        <f>IFERROR(INDEX('Q2_Ratio'!$C$5:$Z$11,Grafieken!$AB$8,15+1)+0,0)</f>
        <v/>
      </c>
      <c r="W19" s="36">
        <f>IFERROR($T19/$V19,0)</f>
        <v/>
      </c>
    </row>
    <row r="20">
      <c r="A20" s="15" t="n">
        <v>16</v>
      </c>
      <c r="B20" s="34">
        <f>IFERROR('Q1_Verdeling'!S5+0,0)</f>
        <v/>
      </c>
      <c r="C20" s="34">
        <f>IFERROR('Q1_Verdeling'!S6+0,0)</f>
        <v/>
      </c>
      <c r="D20" s="34">
        <f>IFERROR('Q1_Verdeling'!S7+0,0)</f>
        <v/>
      </c>
      <c r="E20" s="34">
        <f>IFERROR('Q1_Verdeling'!S8+0,0)</f>
        <v/>
      </c>
      <c r="F20" s="34">
        <f>IFERROR('Q1_Verdeling'!S9+0,0)</f>
        <v/>
      </c>
      <c r="G20" s="34">
        <f>IFERROR('Q1_Verdeling'!S10+0,0)</f>
        <v/>
      </c>
      <c r="H20" s="34">
        <f>IFERROR('Q1_Verdeling'!S11+0,0)</f>
        <v/>
      </c>
      <c r="J20" s="15" t="n">
        <v>16</v>
      </c>
      <c r="K20" s="34">
        <f>IFERROR('Q2_Ratio'!S5+0,0)</f>
        <v/>
      </c>
      <c r="L20" s="34">
        <f>IFERROR('Q2_Ratio'!S6+0,0)</f>
        <v/>
      </c>
      <c r="M20" s="34">
        <f>IFERROR('Q2_Ratio'!S7+0,0)</f>
        <v/>
      </c>
      <c r="N20" s="34">
        <f>IFERROR('Q2_Ratio'!S8+0,0)</f>
        <v/>
      </c>
      <c r="O20" s="34">
        <f>IFERROR('Q2_Ratio'!S9+0,0)</f>
        <v/>
      </c>
      <c r="P20" s="34">
        <f>IFERROR('Q2_Ratio'!S10+0,0)</f>
        <v/>
      </c>
      <c r="Q20" s="34">
        <f>IFERROR('Q2_Ratio'!S11+0,0)</f>
        <v/>
      </c>
      <c r="S20" s="15" t="n">
        <v>16</v>
      </c>
      <c r="T20" s="35">
        <f>IFERROR(INDEX('Q1_Verdeling'!$C$5:$Z$11,Grafieken!$AB$8,16+1)+0,0)</f>
        <v/>
      </c>
      <c r="U20" s="35">
        <f>MAX($V20-$T20,0)</f>
        <v/>
      </c>
      <c r="V20" s="35">
        <f>IFERROR(INDEX('Q2_Ratio'!$C$5:$Z$11,Grafieken!$AB$8,16+1)+0,0)</f>
        <v/>
      </c>
      <c r="W20" s="36">
        <f>IFERROR($T20/$V20,0)</f>
        <v/>
      </c>
    </row>
    <row r="21">
      <c r="A21" s="15" t="n">
        <v>17</v>
      </c>
      <c r="B21" s="34">
        <f>IFERROR('Q1_Verdeling'!T5+0,0)</f>
        <v/>
      </c>
      <c r="C21" s="34">
        <f>IFERROR('Q1_Verdeling'!T6+0,0)</f>
        <v/>
      </c>
      <c r="D21" s="34">
        <f>IFERROR('Q1_Verdeling'!T7+0,0)</f>
        <v/>
      </c>
      <c r="E21" s="34">
        <f>IFERROR('Q1_Verdeling'!T8+0,0)</f>
        <v/>
      </c>
      <c r="F21" s="34">
        <f>IFERROR('Q1_Verdeling'!T9+0,0)</f>
        <v/>
      </c>
      <c r="G21" s="34">
        <f>IFERROR('Q1_Verdeling'!T10+0,0)</f>
        <v/>
      </c>
      <c r="H21" s="34">
        <f>IFERROR('Q1_Verdeling'!T11+0,0)</f>
        <v/>
      </c>
      <c r="J21" s="15" t="n">
        <v>17</v>
      </c>
      <c r="K21" s="34">
        <f>IFERROR('Q2_Ratio'!T5+0,0)</f>
        <v/>
      </c>
      <c r="L21" s="34">
        <f>IFERROR('Q2_Ratio'!T6+0,0)</f>
        <v/>
      </c>
      <c r="M21" s="34">
        <f>IFERROR('Q2_Ratio'!T7+0,0)</f>
        <v/>
      </c>
      <c r="N21" s="34">
        <f>IFERROR('Q2_Ratio'!T8+0,0)</f>
        <v/>
      </c>
      <c r="O21" s="34">
        <f>IFERROR('Q2_Ratio'!T9+0,0)</f>
        <v/>
      </c>
      <c r="P21" s="34">
        <f>IFERROR('Q2_Ratio'!T10+0,0)</f>
        <v/>
      </c>
      <c r="Q21" s="34">
        <f>IFERROR('Q2_Ratio'!T11+0,0)</f>
        <v/>
      </c>
      <c r="S21" s="15" t="n">
        <v>17</v>
      </c>
      <c r="T21" s="35">
        <f>IFERROR(INDEX('Q1_Verdeling'!$C$5:$Z$11,Grafieken!$AB$8,17+1)+0,0)</f>
        <v/>
      </c>
      <c r="U21" s="35">
        <f>MAX($V21-$T21,0)</f>
        <v/>
      </c>
      <c r="V21" s="35">
        <f>IFERROR(INDEX('Q2_Ratio'!$C$5:$Z$11,Grafieken!$AB$8,17+1)+0,0)</f>
        <v/>
      </c>
      <c r="W21" s="36">
        <f>IFERROR($T21/$V21,0)</f>
        <v/>
      </c>
    </row>
    <row r="22">
      <c r="A22" s="15" t="n">
        <v>18</v>
      </c>
      <c r="B22" s="34">
        <f>IFERROR('Q1_Verdeling'!U5+0,0)</f>
        <v/>
      </c>
      <c r="C22" s="34">
        <f>IFERROR('Q1_Verdeling'!U6+0,0)</f>
        <v/>
      </c>
      <c r="D22" s="34">
        <f>IFERROR('Q1_Verdeling'!U7+0,0)</f>
        <v/>
      </c>
      <c r="E22" s="34">
        <f>IFERROR('Q1_Verdeling'!U8+0,0)</f>
        <v/>
      </c>
      <c r="F22" s="34">
        <f>IFERROR('Q1_Verdeling'!U9+0,0)</f>
        <v/>
      </c>
      <c r="G22" s="34">
        <f>IFERROR('Q1_Verdeling'!U10+0,0)</f>
        <v/>
      </c>
      <c r="H22" s="34">
        <f>IFERROR('Q1_Verdeling'!U11+0,0)</f>
        <v/>
      </c>
      <c r="J22" s="15" t="n">
        <v>18</v>
      </c>
      <c r="K22" s="34">
        <f>IFERROR('Q2_Ratio'!U5+0,0)</f>
        <v/>
      </c>
      <c r="L22" s="34">
        <f>IFERROR('Q2_Ratio'!U6+0,0)</f>
        <v/>
      </c>
      <c r="M22" s="34">
        <f>IFERROR('Q2_Ratio'!U7+0,0)</f>
        <v/>
      </c>
      <c r="N22" s="34">
        <f>IFERROR('Q2_Ratio'!U8+0,0)</f>
        <v/>
      </c>
      <c r="O22" s="34">
        <f>IFERROR('Q2_Ratio'!U9+0,0)</f>
        <v/>
      </c>
      <c r="P22" s="34">
        <f>IFERROR('Q2_Ratio'!U10+0,0)</f>
        <v/>
      </c>
      <c r="Q22" s="34">
        <f>IFERROR('Q2_Ratio'!U11+0,0)</f>
        <v/>
      </c>
      <c r="S22" s="15" t="n">
        <v>18</v>
      </c>
      <c r="T22" s="35">
        <f>IFERROR(INDEX('Q1_Verdeling'!$C$5:$Z$11,Grafieken!$AB$8,18+1)+0,0)</f>
        <v/>
      </c>
      <c r="U22" s="35">
        <f>MAX($V22-$T22,0)</f>
        <v/>
      </c>
      <c r="V22" s="35">
        <f>IFERROR(INDEX('Q2_Ratio'!$C$5:$Z$11,Grafieken!$AB$8,18+1)+0,0)</f>
        <v/>
      </c>
      <c r="W22" s="36">
        <f>IFERROR($T22/$V22,0)</f>
        <v/>
      </c>
    </row>
    <row r="23">
      <c r="A23" s="15" t="n">
        <v>19</v>
      </c>
      <c r="B23" s="34">
        <f>IFERROR('Q1_Verdeling'!V5+0,0)</f>
        <v/>
      </c>
      <c r="C23" s="34">
        <f>IFERROR('Q1_Verdeling'!V6+0,0)</f>
        <v/>
      </c>
      <c r="D23" s="34">
        <f>IFERROR('Q1_Verdeling'!V7+0,0)</f>
        <v/>
      </c>
      <c r="E23" s="34">
        <f>IFERROR('Q1_Verdeling'!V8+0,0)</f>
        <v/>
      </c>
      <c r="F23" s="34">
        <f>IFERROR('Q1_Verdeling'!V9+0,0)</f>
        <v/>
      </c>
      <c r="G23" s="34">
        <f>IFERROR('Q1_Verdeling'!V10+0,0)</f>
        <v/>
      </c>
      <c r="H23" s="34">
        <f>IFERROR('Q1_Verdeling'!V11+0,0)</f>
        <v/>
      </c>
      <c r="J23" s="15" t="n">
        <v>19</v>
      </c>
      <c r="K23" s="34">
        <f>IFERROR('Q2_Ratio'!V5+0,0)</f>
        <v/>
      </c>
      <c r="L23" s="34">
        <f>IFERROR('Q2_Ratio'!V6+0,0)</f>
        <v/>
      </c>
      <c r="M23" s="34">
        <f>IFERROR('Q2_Ratio'!V7+0,0)</f>
        <v/>
      </c>
      <c r="N23" s="34">
        <f>IFERROR('Q2_Ratio'!V8+0,0)</f>
        <v/>
      </c>
      <c r="O23" s="34">
        <f>IFERROR('Q2_Ratio'!V9+0,0)</f>
        <v/>
      </c>
      <c r="P23" s="34">
        <f>IFERROR('Q2_Ratio'!V10+0,0)</f>
        <v/>
      </c>
      <c r="Q23" s="34">
        <f>IFERROR('Q2_Ratio'!V11+0,0)</f>
        <v/>
      </c>
      <c r="S23" s="15" t="n">
        <v>19</v>
      </c>
      <c r="T23" s="35">
        <f>IFERROR(INDEX('Q1_Verdeling'!$C$5:$Z$11,Grafieken!$AB$8,19+1)+0,0)</f>
        <v/>
      </c>
      <c r="U23" s="35">
        <f>MAX($V23-$T23,0)</f>
        <v/>
      </c>
      <c r="V23" s="35">
        <f>IFERROR(INDEX('Q2_Ratio'!$C$5:$Z$11,Grafieken!$AB$8,19+1)+0,0)</f>
        <v/>
      </c>
      <c r="W23" s="36">
        <f>IFERROR($T23/$V23,0)</f>
        <v/>
      </c>
    </row>
    <row r="24">
      <c r="A24" s="15" t="n">
        <v>20</v>
      </c>
      <c r="B24" s="34">
        <f>IFERROR('Q1_Verdeling'!W5+0,0)</f>
        <v/>
      </c>
      <c r="C24" s="34">
        <f>IFERROR('Q1_Verdeling'!W6+0,0)</f>
        <v/>
      </c>
      <c r="D24" s="34">
        <f>IFERROR('Q1_Verdeling'!W7+0,0)</f>
        <v/>
      </c>
      <c r="E24" s="34">
        <f>IFERROR('Q1_Verdeling'!W8+0,0)</f>
        <v/>
      </c>
      <c r="F24" s="34">
        <f>IFERROR('Q1_Verdeling'!W9+0,0)</f>
        <v/>
      </c>
      <c r="G24" s="34">
        <f>IFERROR('Q1_Verdeling'!W10+0,0)</f>
        <v/>
      </c>
      <c r="H24" s="34">
        <f>IFERROR('Q1_Verdeling'!W11+0,0)</f>
        <v/>
      </c>
      <c r="J24" s="15" t="n">
        <v>20</v>
      </c>
      <c r="K24" s="34">
        <f>IFERROR('Q2_Ratio'!W5+0,0)</f>
        <v/>
      </c>
      <c r="L24" s="34">
        <f>IFERROR('Q2_Ratio'!W6+0,0)</f>
        <v/>
      </c>
      <c r="M24" s="34">
        <f>IFERROR('Q2_Ratio'!W7+0,0)</f>
        <v/>
      </c>
      <c r="N24" s="34">
        <f>IFERROR('Q2_Ratio'!W8+0,0)</f>
        <v/>
      </c>
      <c r="O24" s="34">
        <f>IFERROR('Q2_Ratio'!W9+0,0)</f>
        <v/>
      </c>
      <c r="P24" s="34">
        <f>IFERROR('Q2_Ratio'!W10+0,0)</f>
        <v/>
      </c>
      <c r="Q24" s="34">
        <f>IFERROR('Q2_Ratio'!W11+0,0)</f>
        <v/>
      </c>
      <c r="S24" s="15" t="n">
        <v>20</v>
      </c>
      <c r="T24" s="35">
        <f>IFERROR(INDEX('Q1_Verdeling'!$C$5:$Z$11,Grafieken!$AB$8,20+1)+0,0)</f>
        <v/>
      </c>
      <c r="U24" s="35">
        <f>MAX($V24-$T24,0)</f>
        <v/>
      </c>
      <c r="V24" s="35">
        <f>IFERROR(INDEX('Q2_Ratio'!$C$5:$Z$11,Grafieken!$AB$8,20+1)+0,0)</f>
        <v/>
      </c>
      <c r="W24" s="36">
        <f>IFERROR($T24/$V24,0)</f>
        <v/>
      </c>
    </row>
    <row r="25">
      <c r="A25" s="15" t="n">
        <v>21</v>
      </c>
      <c r="B25" s="34">
        <f>IFERROR('Q1_Verdeling'!X5+0,0)</f>
        <v/>
      </c>
      <c r="C25" s="34">
        <f>IFERROR('Q1_Verdeling'!X6+0,0)</f>
        <v/>
      </c>
      <c r="D25" s="34">
        <f>IFERROR('Q1_Verdeling'!X7+0,0)</f>
        <v/>
      </c>
      <c r="E25" s="34">
        <f>IFERROR('Q1_Verdeling'!X8+0,0)</f>
        <v/>
      </c>
      <c r="F25" s="34">
        <f>IFERROR('Q1_Verdeling'!X9+0,0)</f>
        <v/>
      </c>
      <c r="G25" s="34">
        <f>IFERROR('Q1_Verdeling'!X10+0,0)</f>
        <v/>
      </c>
      <c r="H25" s="34">
        <f>IFERROR('Q1_Verdeling'!X11+0,0)</f>
        <v/>
      </c>
      <c r="J25" s="15" t="n">
        <v>21</v>
      </c>
      <c r="K25" s="34">
        <f>IFERROR('Q2_Ratio'!X5+0,0)</f>
        <v/>
      </c>
      <c r="L25" s="34">
        <f>IFERROR('Q2_Ratio'!X6+0,0)</f>
        <v/>
      </c>
      <c r="M25" s="34">
        <f>IFERROR('Q2_Ratio'!X7+0,0)</f>
        <v/>
      </c>
      <c r="N25" s="34">
        <f>IFERROR('Q2_Ratio'!X8+0,0)</f>
        <v/>
      </c>
      <c r="O25" s="34">
        <f>IFERROR('Q2_Ratio'!X9+0,0)</f>
        <v/>
      </c>
      <c r="P25" s="34">
        <f>IFERROR('Q2_Ratio'!X10+0,0)</f>
        <v/>
      </c>
      <c r="Q25" s="34">
        <f>IFERROR('Q2_Ratio'!X11+0,0)</f>
        <v/>
      </c>
      <c r="S25" s="15" t="n">
        <v>21</v>
      </c>
      <c r="T25" s="35">
        <f>IFERROR(INDEX('Q1_Verdeling'!$C$5:$Z$11,Grafieken!$AB$8,21+1)+0,0)</f>
        <v/>
      </c>
      <c r="U25" s="35">
        <f>MAX($V25-$T25,0)</f>
        <v/>
      </c>
      <c r="V25" s="35">
        <f>IFERROR(INDEX('Q2_Ratio'!$C$5:$Z$11,Grafieken!$AB$8,21+1)+0,0)</f>
        <v/>
      </c>
      <c r="W25" s="36">
        <f>IFERROR($T25/$V25,0)</f>
        <v/>
      </c>
    </row>
    <row r="26">
      <c r="A26" s="15" t="n">
        <v>22</v>
      </c>
      <c r="B26" s="34">
        <f>IFERROR('Q1_Verdeling'!Y5+0,0)</f>
        <v/>
      </c>
      <c r="C26" s="34">
        <f>IFERROR('Q1_Verdeling'!Y6+0,0)</f>
        <v/>
      </c>
      <c r="D26" s="34">
        <f>IFERROR('Q1_Verdeling'!Y7+0,0)</f>
        <v/>
      </c>
      <c r="E26" s="34">
        <f>IFERROR('Q1_Verdeling'!Y8+0,0)</f>
        <v/>
      </c>
      <c r="F26" s="34">
        <f>IFERROR('Q1_Verdeling'!Y9+0,0)</f>
        <v/>
      </c>
      <c r="G26" s="34">
        <f>IFERROR('Q1_Verdeling'!Y10+0,0)</f>
        <v/>
      </c>
      <c r="H26" s="34">
        <f>IFERROR('Q1_Verdeling'!Y11+0,0)</f>
        <v/>
      </c>
      <c r="J26" s="15" t="n">
        <v>22</v>
      </c>
      <c r="K26" s="34">
        <f>IFERROR('Q2_Ratio'!Y5+0,0)</f>
        <v/>
      </c>
      <c r="L26" s="34">
        <f>IFERROR('Q2_Ratio'!Y6+0,0)</f>
        <v/>
      </c>
      <c r="M26" s="34">
        <f>IFERROR('Q2_Ratio'!Y7+0,0)</f>
        <v/>
      </c>
      <c r="N26" s="34">
        <f>IFERROR('Q2_Ratio'!Y8+0,0)</f>
        <v/>
      </c>
      <c r="O26" s="34">
        <f>IFERROR('Q2_Ratio'!Y9+0,0)</f>
        <v/>
      </c>
      <c r="P26" s="34">
        <f>IFERROR('Q2_Ratio'!Y10+0,0)</f>
        <v/>
      </c>
      <c r="Q26" s="34">
        <f>IFERROR('Q2_Ratio'!Y11+0,0)</f>
        <v/>
      </c>
      <c r="S26" s="15" t="n">
        <v>22</v>
      </c>
      <c r="T26" s="35">
        <f>IFERROR(INDEX('Q1_Verdeling'!$C$5:$Z$11,Grafieken!$AB$8,22+1)+0,0)</f>
        <v/>
      </c>
      <c r="U26" s="35">
        <f>MAX($V26-$T26,0)</f>
        <v/>
      </c>
      <c r="V26" s="35">
        <f>IFERROR(INDEX('Q2_Ratio'!$C$5:$Z$11,Grafieken!$AB$8,22+1)+0,0)</f>
        <v/>
      </c>
      <c r="W26" s="36">
        <f>IFERROR($T26/$V26,0)</f>
        <v/>
      </c>
    </row>
    <row r="27">
      <c r="A27" s="15" t="n">
        <v>23</v>
      </c>
      <c r="B27" s="34">
        <f>IFERROR('Q1_Verdeling'!Z5+0,0)</f>
        <v/>
      </c>
      <c r="C27" s="34">
        <f>IFERROR('Q1_Verdeling'!Z6+0,0)</f>
        <v/>
      </c>
      <c r="D27" s="34">
        <f>IFERROR('Q1_Verdeling'!Z7+0,0)</f>
        <v/>
      </c>
      <c r="E27" s="34">
        <f>IFERROR('Q1_Verdeling'!Z8+0,0)</f>
        <v/>
      </c>
      <c r="F27" s="34">
        <f>IFERROR('Q1_Verdeling'!Z9+0,0)</f>
        <v/>
      </c>
      <c r="G27" s="34">
        <f>IFERROR('Q1_Verdeling'!Z10+0,0)</f>
        <v/>
      </c>
      <c r="H27" s="34">
        <f>IFERROR('Q1_Verdeling'!Z11+0,0)</f>
        <v/>
      </c>
      <c r="J27" s="15" t="n">
        <v>23</v>
      </c>
      <c r="K27" s="34">
        <f>IFERROR('Q2_Ratio'!Z5+0,0)</f>
        <v/>
      </c>
      <c r="L27" s="34">
        <f>IFERROR('Q2_Ratio'!Z6+0,0)</f>
        <v/>
      </c>
      <c r="M27" s="34">
        <f>IFERROR('Q2_Ratio'!Z7+0,0)</f>
        <v/>
      </c>
      <c r="N27" s="34">
        <f>IFERROR('Q2_Ratio'!Z8+0,0)</f>
        <v/>
      </c>
      <c r="O27" s="34">
        <f>IFERROR('Q2_Ratio'!Z9+0,0)</f>
        <v/>
      </c>
      <c r="P27" s="34">
        <f>IFERROR('Q2_Ratio'!Z10+0,0)</f>
        <v/>
      </c>
      <c r="Q27" s="34">
        <f>IFERROR('Q2_Ratio'!Z11+0,0)</f>
        <v/>
      </c>
      <c r="S27" s="15" t="n">
        <v>23</v>
      </c>
      <c r="T27" s="35">
        <f>IFERROR(INDEX('Q1_Verdeling'!$C$5:$Z$11,Grafieken!$AB$8,23+1)+0,0)</f>
        <v/>
      </c>
      <c r="U27" s="35">
        <f>MAX($V27-$T27,0)</f>
        <v/>
      </c>
      <c r="V27" s="35">
        <f>IFERROR(INDEX('Q2_Ratio'!$C$5:$Z$11,Grafieken!$AB$8,23+1)+0,0)</f>
        <v/>
      </c>
      <c r="W27" s="36">
        <f>IFERROR($T27/$V27,0)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2026-07-31T14:02:07Z</dcterms:created>
  <dcterms:modified xsi:type="dcterms:W3CDTF">2026-07-31T14:02:09Z</dcterms:modified>
</cp:coreProperties>
</file>